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6.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https://nuwildcat-my.sharepoint.com/personal/bco5763_ads_northwestern_edu/Documents/_FromNUBox/Dunand Research/Machine Learning/Final ML program/"/>
    </mc:Choice>
  </mc:AlternateContent>
  <xr:revisionPtr revIDLastSave="220" documentId="8_{6F589EE9-F395-439E-8C12-FBAFDCA0FB9A}" xr6:coauthVersionLast="47" xr6:coauthVersionMax="47" xr10:uidLastSave="{09D427F5-8ADE-4D55-916C-D36DA7F47686}"/>
  <bookViews>
    <workbookView xWindow="-108" yWindow="-108" windowWidth="23256" windowHeight="12456" activeTab="3" xr2:uid="{00000000-000D-0000-FFFF-FFFF00000000}"/>
  </bookViews>
  <sheets>
    <sheet name="comp" sheetId="1" r:id="rId1"/>
    <sheet name="Lattice misfit" sheetId="7" r:id="rId2"/>
    <sheet name="DSC" sheetId="2" r:id="rId3"/>
    <sheet name="Vf" sheetId="10" r:id="rId4"/>
    <sheet name="old mech prop" sheetId="9" r:id="rId5"/>
    <sheet name="hardness" sheetId="3" r:id="rId6"/>
    <sheet name="flow stress" sheetId="4" r:id="rId7"/>
    <sheet name="Yield stress" sheetId="5" r:id="rId8"/>
    <sheet name="Creep" sheetId="6" r:id="rId9"/>
    <sheet name="count data" sheetId="15" r:id="rId10"/>
    <sheet name="old" sheetId="8" r:id="rId11"/>
  </sheets>
  <externalReferences>
    <externalReference r:id="rId12"/>
  </externalReferences>
  <definedNames>
    <definedName name="_xlnm._FilterDatabase" localSheetId="0" hidden="1">'comp'!$A$2:$A$1094</definedName>
    <definedName name="_xlnm._FilterDatabase" localSheetId="9" hidden="1">'count data'!$B$1:$B$1093</definedName>
    <definedName name="_xlnm.Extract" localSheetId="9">'count data'!$L$1</definedName>
  </definedNames>
  <calcPr calcId="191029"/>
  <pivotCaches>
    <pivotCache cacheId="0"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85" i="1" l="1"/>
  <c r="G1086" i="1"/>
  <c r="G1087" i="1"/>
  <c r="G1088" i="1"/>
  <c r="G1089" i="1"/>
  <c r="G1090" i="1"/>
  <c r="B151" i="3"/>
  <c r="B152" i="3"/>
  <c r="B153" i="3"/>
  <c r="B147" i="3"/>
  <c r="B114" i="3"/>
  <c r="B118" i="3"/>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BG2" i="1"/>
  <c r="BG3" i="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H2"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F1094" i="1"/>
  <c r="BE1094" i="1"/>
  <c r="BD1094" i="1"/>
  <c r="BC1094" i="1"/>
  <c r="BB1094" i="1"/>
  <c r="BA1094" i="1"/>
  <c r="AZ1094" i="1"/>
  <c r="AY1094" i="1"/>
  <c r="AX1094" i="1"/>
  <c r="AW1094" i="1"/>
  <c r="AV1094" i="1"/>
  <c r="AU1094" i="1"/>
  <c r="AT1094" i="1"/>
  <c r="AS1094" i="1"/>
  <c r="AR1094" i="1"/>
  <c r="AQ1094" i="1"/>
  <c r="AP1094" i="1"/>
  <c r="AO1094" i="1"/>
  <c r="AN1094" i="1"/>
  <c r="AM1094" i="1"/>
  <c r="AL1094" i="1"/>
  <c r="AK1094" i="1"/>
  <c r="G1094"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AK1093" i="1"/>
  <c r="G1093" i="1"/>
  <c r="BF1092" i="1"/>
  <c r="BE1092" i="1"/>
  <c r="BD1092" i="1"/>
  <c r="BC1092" i="1"/>
  <c r="BB1092" i="1"/>
  <c r="BA1092" i="1"/>
  <c r="AZ1092" i="1"/>
  <c r="AY1092" i="1"/>
  <c r="AX1092" i="1"/>
  <c r="AW1092" i="1"/>
  <c r="AV1092" i="1"/>
  <c r="AU1092" i="1"/>
  <c r="AT1092" i="1"/>
  <c r="AS1092" i="1"/>
  <c r="AR1092" i="1"/>
  <c r="AQ1092" i="1"/>
  <c r="AP1092" i="1"/>
  <c r="AO1092" i="1"/>
  <c r="AN1092" i="1"/>
  <c r="AM1092" i="1"/>
  <c r="AL1092" i="1"/>
  <c r="AK1092" i="1"/>
  <c r="G1092" i="1"/>
  <c r="BF1091" i="1"/>
  <c r="BE1091" i="1"/>
  <c r="BD1091" i="1"/>
  <c r="BC1091" i="1"/>
  <c r="BB1091" i="1"/>
  <c r="BA1091" i="1"/>
  <c r="AZ1091" i="1"/>
  <c r="AY1091" i="1"/>
  <c r="AX1091" i="1"/>
  <c r="AW1091" i="1"/>
  <c r="AV1091" i="1"/>
  <c r="AU1091" i="1"/>
  <c r="AT1091" i="1"/>
  <c r="AS1091" i="1"/>
  <c r="AR1091" i="1"/>
  <c r="AQ1091" i="1"/>
  <c r="AP1091" i="1"/>
  <c r="AO1091" i="1"/>
  <c r="AN1091" i="1"/>
  <c r="AM1091" i="1"/>
  <c r="AL1091" i="1"/>
  <c r="AK1091" i="1"/>
  <c r="G1091" i="1"/>
  <c r="BF1090" i="1"/>
  <c r="BE1090" i="1"/>
  <c r="BD1090" i="1"/>
  <c r="BC1090" i="1"/>
  <c r="BB1090" i="1"/>
  <c r="BA1090" i="1"/>
  <c r="AZ1090" i="1"/>
  <c r="AY1090" i="1"/>
  <c r="AX1090" i="1"/>
  <c r="AW1090" i="1"/>
  <c r="AV1090" i="1"/>
  <c r="AU1090" i="1"/>
  <c r="AT1090" i="1"/>
  <c r="AS1090" i="1"/>
  <c r="AR1090" i="1"/>
  <c r="AQ1090" i="1"/>
  <c r="AP1090" i="1"/>
  <c r="AO1090" i="1"/>
  <c r="AN1090" i="1"/>
  <c r="AM1090" i="1"/>
  <c r="AL1090" i="1"/>
  <c r="AK1090" i="1"/>
  <c r="BF1089" i="1"/>
  <c r="BE1089" i="1"/>
  <c r="BD1089" i="1"/>
  <c r="BC1089" i="1"/>
  <c r="BB1089" i="1"/>
  <c r="BA1089" i="1"/>
  <c r="AZ1089" i="1"/>
  <c r="AY1089" i="1"/>
  <c r="AX1089" i="1"/>
  <c r="AW1089" i="1"/>
  <c r="AV1089" i="1"/>
  <c r="AU1089" i="1"/>
  <c r="AT1089" i="1"/>
  <c r="AS1089" i="1"/>
  <c r="AR1089" i="1"/>
  <c r="AQ1089" i="1"/>
  <c r="AP1089" i="1"/>
  <c r="AO1089" i="1"/>
  <c r="AN1089" i="1"/>
  <c r="AM1089" i="1"/>
  <c r="AL1089" i="1"/>
  <c r="AK1089" i="1"/>
  <c r="BF1088" i="1"/>
  <c r="BE1088" i="1"/>
  <c r="BD1088" i="1"/>
  <c r="BC1088" i="1"/>
  <c r="BB1088" i="1"/>
  <c r="BA1088" i="1"/>
  <c r="AZ1088" i="1"/>
  <c r="AY1088" i="1"/>
  <c r="AX1088" i="1"/>
  <c r="AW1088" i="1"/>
  <c r="AV1088" i="1"/>
  <c r="AU1088" i="1"/>
  <c r="AT1088" i="1"/>
  <c r="AS1088" i="1"/>
  <c r="AR1088" i="1"/>
  <c r="AQ1088" i="1"/>
  <c r="AP1088" i="1"/>
  <c r="AO1088" i="1"/>
  <c r="AN1088" i="1"/>
  <c r="AM1088" i="1"/>
  <c r="AL1088" i="1"/>
  <c r="AK1088" i="1"/>
  <c r="BF1087" i="1"/>
  <c r="BE1087" i="1"/>
  <c r="BD1087" i="1"/>
  <c r="BC1087" i="1"/>
  <c r="BB1087" i="1"/>
  <c r="BA1087" i="1"/>
  <c r="AZ1087" i="1"/>
  <c r="AY1087" i="1"/>
  <c r="AX1087" i="1"/>
  <c r="AW1087" i="1"/>
  <c r="AV1087" i="1"/>
  <c r="AU1087" i="1"/>
  <c r="AT1087" i="1"/>
  <c r="AS1087" i="1"/>
  <c r="AR1087" i="1"/>
  <c r="AQ1087" i="1"/>
  <c r="AP1087" i="1"/>
  <c r="AO1087" i="1"/>
  <c r="AN1087" i="1"/>
  <c r="AM1087" i="1"/>
  <c r="AL1087" i="1"/>
  <c r="AK1087" i="1"/>
  <c r="BF1086" i="1"/>
  <c r="BE1086" i="1"/>
  <c r="BD1086" i="1"/>
  <c r="BC1086" i="1"/>
  <c r="BB1086" i="1"/>
  <c r="BA1086" i="1"/>
  <c r="AZ1086" i="1"/>
  <c r="AY1086" i="1"/>
  <c r="AX1086" i="1"/>
  <c r="AW1086" i="1"/>
  <c r="AV1086" i="1"/>
  <c r="AU1086" i="1"/>
  <c r="AT1086" i="1"/>
  <c r="AS1086" i="1"/>
  <c r="AR1086" i="1"/>
  <c r="AQ1086" i="1"/>
  <c r="AP1086" i="1"/>
  <c r="AO1086" i="1"/>
  <c r="AN1086" i="1"/>
  <c r="AM1086" i="1"/>
  <c r="AL1086" i="1"/>
  <c r="AK1086" i="1"/>
  <c r="BF1085" i="1"/>
  <c r="BE1085" i="1"/>
  <c r="BD1085" i="1"/>
  <c r="BC1085" i="1"/>
  <c r="BB1085" i="1"/>
  <c r="BA1085" i="1"/>
  <c r="AZ1085" i="1"/>
  <c r="AY1085" i="1"/>
  <c r="AX1085" i="1"/>
  <c r="AW1085" i="1"/>
  <c r="AV1085" i="1"/>
  <c r="AU1085" i="1"/>
  <c r="AT1085" i="1"/>
  <c r="AS1085" i="1"/>
  <c r="AR1085" i="1"/>
  <c r="AQ1085" i="1"/>
  <c r="AP1085" i="1"/>
  <c r="AO1085" i="1"/>
  <c r="AN1085" i="1"/>
  <c r="AM1085" i="1"/>
  <c r="AL1085" i="1"/>
  <c r="AK1085" i="1"/>
  <c r="BF1084" i="1"/>
  <c r="BE1084" i="1"/>
  <c r="BD1084" i="1"/>
  <c r="BC1084" i="1"/>
  <c r="BB1084" i="1"/>
  <c r="BA1084" i="1"/>
  <c r="AZ1084" i="1"/>
  <c r="AY1084" i="1"/>
  <c r="AX1084" i="1"/>
  <c r="AW1084" i="1"/>
  <c r="AV1084" i="1"/>
  <c r="AU1084" i="1"/>
  <c r="AT1084" i="1"/>
  <c r="AS1084" i="1"/>
  <c r="AR1084" i="1"/>
  <c r="AQ1084" i="1"/>
  <c r="AP1084" i="1"/>
  <c r="AO1084" i="1"/>
  <c r="AN1084" i="1"/>
  <c r="AM1084" i="1"/>
  <c r="AL1084" i="1"/>
  <c r="AK1084" i="1"/>
  <c r="G1084" i="1"/>
  <c r="BF1083" i="1"/>
  <c r="BE1083" i="1"/>
  <c r="BD1083" i="1"/>
  <c r="BC1083" i="1"/>
  <c r="BB1083" i="1"/>
  <c r="BA1083" i="1"/>
  <c r="AZ1083" i="1"/>
  <c r="AY1083" i="1"/>
  <c r="AX1083" i="1"/>
  <c r="AW1083" i="1"/>
  <c r="AV1083" i="1"/>
  <c r="AU1083" i="1"/>
  <c r="AT1083" i="1"/>
  <c r="AS1083" i="1"/>
  <c r="AR1083" i="1"/>
  <c r="AQ1083" i="1"/>
  <c r="AP1083" i="1"/>
  <c r="AO1083" i="1"/>
  <c r="AN1083" i="1"/>
  <c r="AM1083" i="1"/>
  <c r="AL1083" i="1"/>
  <c r="AK1083" i="1"/>
  <c r="G1083" i="1"/>
  <c r="BF1082" i="1"/>
  <c r="BE1082" i="1"/>
  <c r="BD1082" i="1"/>
  <c r="BC1082" i="1"/>
  <c r="BB1082" i="1"/>
  <c r="BA1082" i="1"/>
  <c r="AZ1082" i="1"/>
  <c r="AY1082" i="1"/>
  <c r="AX1082" i="1"/>
  <c r="AW1082" i="1"/>
  <c r="AV1082" i="1"/>
  <c r="AU1082" i="1"/>
  <c r="AT1082" i="1"/>
  <c r="AS1082" i="1"/>
  <c r="AR1082" i="1"/>
  <c r="AQ1082" i="1"/>
  <c r="AP1082" i="1"/>
  <c r="AO1082" i="1"/>
  <c r="AN1082" i="1"/>
  <c r="AM1082" i="1"/>
  <c r="AL1082" i="1"/>
  <c r="AK1082" i="1"/>
  <c r="G1082" i="1"/>
  <c r="BF1081" i="1"/>
  <c r="BE1081" i="1"/>
  <c r="BD1081" i="1"/>
  <c r="BC1081" i="1"/>
  <c r="BB1081" i="1"/>
  <c r="BA1081" i="1"/>
  <c r="AZ1081" i="1"/>
  <c r="AY1081" i="1"/>
  <c r="AX1081" i="1"/>
  <c r="AW1081" i="1"/>
  <c r="AV1081" i="1"/>
  <c r="AU1081" i="1"/>
  <c r="AT1081" i="1"/>
  <c r="AS1081" i="1"/>
  <c r="AR1081" i="1"/>
  <c r="AQ1081" i="1"/>
  <c r="AP1081" i="1"/>
  <c r="AO1081" i="1"/>
  <c r="AN1081" i="1"/>
  <c r="AM1081" i="1"/>
  <c r="AL1081" i="1"/>
  <c r="AK1081" i="1"/>
  <c r="G1081" i="1"/>
  <c r="BF1080" i="1"/>
  <c r="BE1080" i="1"/>
  <c r="BD1080" i="1"/>
  <c r="BC1080" i="1"/>
  <c r="BB1080" i="1"/>
  <c r="BA1080" i="1"/>
  <c r="AZ1080" i="1"/>
  <c r="AY1080" i="1"/>
  <c r="AX1080" i="1"/>
  <c r="AW1080" i="1"/>
  <c r="AV1080" i="1"/>
  <c r="AU1080" i="1"/>
  <c r="AT1080" i="1"/>
  <c r="AS1080" i="1"/>
  <c r="AR1080" i="1"/>
  <c r="AQ1080" i="1"/>
  <c r="AP1080" i="1"/>
  <c r="AO1080" i="1"/>
  <c r="AN1080" i="1"/>
  <c r="AM1080" i="1"/>
  <c r="AL1080" i="1"/>
  <c r="AK1080" i="1"/>
  <c r="G1080" i="1"/>
  <c r="BF1079" i="1"/>
  <c r="BE1079" i="1"/>
  <c r="BD1079" i="1"/>
  <c r="BC1079" i="1"/>
  <c r="BB1079" i="1"/>
  <c r="BA1079" i="1"/>
  <c r="AZ1079" i="1"/>
  <c r="AY1079" i="1"/>
  <c r="AX1079" i="1"/>
  <c r="AW1079" i="1"/>
  <c r="AV1079" i="1"/>
  <c r="AU1079" i="1"/>
  <c r="AT1079" i="1"/>
  <c r="AS1079" i="1"/>
  <c r="AR1079" i="1"/>
  <c r="AQ1079" i="1"/>
  <c r="AP1079" i="1"/>
  <c r="AO1079" i="1"/>
  <c r="AN1079" i="1"/>
  <c r="AM1079" i="1"/>
  <c r="AL1079" i="1"/>
  <c r="AK1079" i="1"/>
  <c r="G1079" i="1"/>
  <c r="BF1078" i="1"/>
  <c r="BE1078" i="1"/>
  <c r="BD1078" i="1"/>
  <c r="BC1078" i="1"/>
  <c r="BB1078" i="1"/>
  <c r="BA1078" i="1"/>
  <c r="AZ1078" i="1"/>
  <c r="AY1078" i="1"/>
  <c r="AX1078" i="1"/>
  <c r="AW1078" i="1"/>
  <c r="AV1078" i="1"/>
  <c r="AU1078" i="1"/>
  <c r="AT1078" i="1"/>
  <c r="AS1078" i="1"/>
  <c r="AR1078" i="1"/>
  <c r="AQ1078" i="1"/>
  <c r="AP1078" i="1"/>
  <c r="AO1078" i="1"/>
  <c r="AN1078" i="1"/>
  <c r="AM1078" i="1"/>
  <c r="AL1078" i="1"/>
  <c r="AK1078" i="1"/>
  <c r="G1078" i="1"/>
  <c r="BF1077" i="1"/>
  <c r="BE1077" i="1"/>
  <c r="BD1077" i="1"/>
  <c r="BC1077" i="1"/>
  <c r="BB1077" i="1"/>
  <c r="BA1077" i="1"/>
  <c r="AZ1077" i="1"/>
  <c r="AY1077" i="1"/>
  <c r="AX1077" i="1"/>
  <c r="AW1077" i="1"/>
  <c r="AV1077" i="1"/>
  <c r="AU1077" i="1"/>
  <c r="AT1077" i="1"/>
  <c r="AS1077" i="1"/>
  <c r="AR1077" i="1"/>
  <c r="AQ1077" i="1"/>
  <c r="AP1077" i="1"/>
  <c r="AO1077" i="1"/>
  <c r="AN1077" i="1"/>
  <c r="AM1077" i="1"/>
  <c r="AL1077" i="1"/>
  <c r="AK1077" i="1"/>
  <c r="G1077" i="1"/>
  <c r="BF1076" i="1"/>
  <c r="BE1076" i="1"/>
  <c r="BD1076" i="1"/>
  <c r="BC1076" i="1"/>
  <c r="BB1076" i="1"/>
  <c r="BA1076" i="1"/>
  <c r="AZ1076" i="1"/>
  <c r="AY1076" i="1"/>
  <c r="AX1076" i="1"/>
  <c r="AW1076" i="1"/>
  <c r="AV1076" i="1"/>
  <c r="AU1076" i="1"/>
  <c r="AT1076" i="1"/>
  <c r="AS1076" i="1"/>
  <c r="AR1076" i="1"/>
  <c r="AQ1076" i="1"/>
  <c r="AP1076" i="1"/>
  <c r="AO1076" i="1"/>
  <c r="AN1076" i="1"/>
  <c r="AM1076" i="1"/>
  <c r="AL1076" i="1"/>
  <c r="AK1076" i="1"/>
  <c r="G1076" i="1"/>
  <c r="BF1075" i="1"/>
  <c r="BE1075" i="1"/>
  <c r="BD1075" i="1"/>
  <c r="BC1075" i="1"/>
  <c r="BB1075" i="1"/>
  <c r="BA1075" i="1"/>
  <c r="AZ1075" i="1"/>
  <c r="AY1075" i="1"/>
  <c r="AX1075" i="1"/>
  <c r="AW1075" i="1"/>
  <c r="AV1075" i="1"/>
  <c r="AU1075" i="1"/>
  <c r="AT1075" i="1"/>
  <c r="AS1075" i="1"/>
  <c r="AR1075" i="1"/>
  <c r="AQ1075" i="1"/>
  <c r="AP1075" i="1"/>
  <c r="AO1075" i="1"/>
  <c r="AN1075" i="1"/>
  <c r="AM1075" i="1"/>
  <c r="AL1075" i="1"/>
  <c r="AK1075" i="1"/>
  <c r="G1075" i="1"/>
  <c r="AF1075" i="1" s="1"/>
  <c r="BF1074" i="1"/>
  <c r="BE1074" i="1"/>
  <c r="BD1074" i="1"/>
  <c r="BC1074" i="1"/>
  <c r="BB1074" i="1"/>
  <c r="BA1074" i="1"/>
  <c r="AZ1074" i="1"/>
  <c r="AY1074" i="1"/>
  <c r="AX1074" i="1"/>
  <c r="AW1074" i="1"/>
  <c r="AV1074" i="1"/>
  <c r="AU1074" i="1"/>
  <c r="AT1074" i="1"/>
  <c r="AS1074" i="1"/>
  <c r="AR1074" i="1"/>
  <c r="AQ1074" i="1"/>
  <c r="AP1074" i="1"/>
  <c r="AO1074" i="1"/>
  <c r="AN1074" i="1"/>
  <c r="AM1074" i="1"/>
  <c r="AL1074" i="1"/>
  <c r="AK1074" i="1"/>
  <c r="G1074" i="1"/>
  <c r="AF1074" i="1" s="1"/>
  <c r="BF1073" i="1"/>
  <c r="BE1073" i="1"/>
  <c r="BD1073" i="1"/>
  <c r="BC1073" i="1"/>
  <c r="BB1073" i="1"/>
  <c r="BA1073" i="1"/>
  <c r="AZ1073" i="1"/>
  <c r="AY1073" i="1"/>
  <c r="AX1073" i="1"/>
  <c r="AW1073" i="1"/>
  <c r="AV1073" i="1"/>
  <c r="AU1073" i="1"/>
  <c r="AT1073" i="1"/>
  <c r="AS1073" i="1"/>
  <c r="AR1073" i="1"/>
  <c r="AQ1073" i="1"/>
  <c r="AP1073" i="1"/>
  <c r="AO1073" i="1"/>
  <c r="AN1073" i="1"/>
  <c r="AM1073" i="1"/>
  <c r="AL1073" i="1"/>
  <c r="AK1073" i="1"/>
  <c r="G1073" i="1"/>
  <c r="AF1073" i="1" s="1"/>
  <c r="BF1072" i="1"/>
  <c r="BE1072" i="1"/>
  <c r="BD1072" i="1"/>
  <c r="BC1072" i="1"/>
  <c r="BB1072" i="1"/>
  <c r="BA1072" i="1"/>
  <c r="AZ1072" i="1"/>
  <c r="AY1072" i="1"/>
  <c r="AX1072" i="1"/>
  <c r="AW1072" i="1"/>
  <c r="AV1072" i="1"/>
  <c r="AU1072" i="1"/>
  <c r="AT1072" i="1"/>
  <c r="AS1072" i="1"/>
  <c r="AR1072" i="1"/>
  <c r="AQ1072" i="1"/>
  <c r="AP1072" i="1"/>
  <c r="AO1072" i="1"/>
  <c r="AN1072" i="1"/>
  <c r="AM1072" i="1"/>
  <c r="AL1072" i="1"/>
  <c r="AK1072" i="1"/>
  <c r="G1072" i="1"/>
  <c r="AF1072" i="1" s="1"/>
  <c r="BF1071" i="1"/>
  <c r="BE1071" i="1"/>
  <c r="BD1071" i="1"/>
  <c r="BC1071" i="1"/>
  <c r="BB1071" i="1"/>
  <c r="BA1071" i="1"/>
  <c r="AZ1071" i="1"/>
  <c r="AY1071" i="1"/>
  <c r="AX1071" i="1"/>
  <c r="AW1071" i="1"/>
  <c r="AV1071" i="1"/>
  <c r="AU1071" i="1"/>
  <c r="AT1071" i="1"/>
  <c r="AS1071" i="1"/>
  <c r="AR1071" i="1"/>
  <c r="AQ1071" i="1"/>
  <c r="AP1071" i="1"/>
  <c r="AO1071" i="1"/>
  <c r="AN1071" i="1"/>
  <c r="AM1071" i="1"/>
  <c r="AL1071" i="1"/>
  <c r="AK1071" i="1"/>
  <c r="G1071" i="1"/>
  <c r="AF1071" i="1" s="1"/>
  <c r="BF1070" i="1"/>
  <c r="BE1070" i="1"/>
  <c r="BD1070" i="1"/>
  <c r="BC1070" i="1"/>
  <c r="BB1070" i="1"/>
  <c r="BA1070" i="1"/>
  <c r="AZ1070" i="1"/>
  <c r="AY1070" i="1"/>
  <c r="AX1070" i="1"/>
  <c r="AW1070" i="1"/>
  <c r="AV1070" i="1"/>
  <c r="AU1070" i="1"/>
  <c r="AT1070" i="1"/>
  <c r="AS1070" i="1"/>
  <c r="AR1070" i="1"/>
  <c r="AQ1070" i="1"/>
  <c r="AP1070" i="1"/>
  <c r="AO1070" i="1"/>
  <c r="AN1070" i="1"/>
  <c r="AM1070" i="1"/>
  <c r="AL1070" i="1"/>
  <c r="AK1070" i="1"/>
  <c r="G1070" i="1"/>
  <c r="AF1070" i="1" s="1"/>
  <c r="BF1069" i="1"/>
  <c r="BE1069" i="1"/>
  <c r="BD1069" i="1"/>
  <c r="BC1069" i="1"/>
  <c r="BB1069" i="1"/>
  <c r="BA1069" i="1"/>
  <c r="AZ1069" i="1"/>
  <c r="AY1069" i="1"/>
  <c r="AX1069" i="1"/>
  <c r="AW1069" i="1"/>
  <c r="AV1069" i="1"/>
  <c r="AU1069" i="1"/>
  <c r="AT1069" i="1"/>
  <c r="AS1069" i="1"/>
  <c r="AR1069" i="1"/>
  <c r="AQ1069" i="1"/>
  <c r="AP1069" i="1"/>
  <c r="AO1069" i="1"/>
  <c r="AN1069" i="1"/>
  <c r="AM1069" i="1"/>
  <c r="AL1069" i="1"/>
  <c r="AK1069" i="1"/>
  <c r="G1069" i="1"/>
  <c r="AF1069" i="1" s="1"/>
  <c r="BF1068" i="1"/>
  <c r="BE1068" i="1"/>
  <c r="BD1068" i="1"/>
  <c r="BC1068" i="1"/>
  <c r="BB1068" i="1"/>
  <c r="BA1068" i="1"/>
  <c r="AZ1068" i="1"/>
  <c r="AY1068" i="1"/>
  <c r="AX1068" i="1"/>
  <c r="AW1068" i="1"/>
  <c r="AV1068" i="1"/>
  <c r="AU1068" i="1"/>
  <c r="AT1068" i="1"/>
  <c r="AS1068" i="1"/>
  <c r="AR1068" i="1"/>
  <c r="AQ1068" i="1"/>
  <c r="AP1068" i="1"/>
  <c r="AO1068" i="1"/>
  <c r="AN1068" i="1"/>
  <c r="AM1068" i="1"/>
  <c r="AL1068" i="1"/>
  <c r="AK1068" i="1"/>
  <c r="G1068" i="1"/>
  <c r="AF1068" i="1" s="1"/>
  <c r="BF1067" i="1"/>
  <c r="BE1067" i="1"/>
  <c r="BD1067" i="1"/>
  <c r="BC1067" i="1"/>
  <c r="BB1067" i="1"/>
  <c r="BA1067" i="1"/>
  <c r="AZ1067" i="1"/>
  <c r="AY1067" i="1"/>
  <c r="AX1067" i="1"/>
  <c r="AW1067" i="1"/>
  <c r="AV1067" i="1"/>
  <c r="AU1067" i="1"/>
  <c r="AT1067" i="1"/>
  <c r="AS1067" i="1"/>
  <c r="AR1067" i="1"/>
  <c r="AQ1067" i="1"/>
  <c r="AP1067" i="1"/>
  <c r="AO1067" i="1"/>
  <c r="AN1067" i="1"/>
  <c r="AM1067" i="1"/>
  <c r="AL1067" i="1"/>
  <c r="AK1067" i="1"/>
  <c r="G1067" i="1"/>
  <c r="AF1067" i="1" s="1"/>
  <c r="BF1066" i="1"/>
  <c r="BE1066" i="1"/>
  <c r="BD1066" i="1"/>
  <c r="BC1066" i="1"/>
  <c r="BB1066" i="1"/>
  <c r="BA1066" i="1"/>
  <c r="AZ1066" i="1"/>
  <c r="AY1066" i="1"/>
  <c r="AX1066" i="1"/>
  <c r="AW1066" i="1"/>
  <c r="AV1066" i="1"/>
  <c r="AU1066" i="1"/>
  <c r="AT1066" i="1"/>
  <c r="AS1066" i="1"/>
  <c r="AR1066" i="1"/>
  <c r="AQ1066" i="1"/>
  <c r="AP1066" i="1"/>
  <c r="AO1066" i="1"/>
  <c r="AN1066" i="1"/>
  <c r="AM1066" i="1"/>
  <c r="AL1066" i="1"/>
  <c r="AK1066" i="1"/>
  <c r="G1066" i="1"/>
  <c r="AF1066" i="1" s="1"/>
  <c r="BF1065" i="1"/>
  <c r="BE1065" i="1"/>
  <c r="BD1065" i="1"/>
  <c r="BC1065" i="1"/>
  <c r="BB1065" i="1"/>
  <c r="BA1065" i="1"/>
  <c r="AZ1065" i="1"/>
  <c r="AY1065" i="1"/>
  <c r="AX1065" i="1"/>
  <c r="AW1065" i="1"/>
  <c r="AV1065" i="1"/>
  <c r="AU1065" i="1"/>
  <c r="AT1065" i="1"/>
  <c r="AS1065" i="1"/>
  <c r="AR1065" i="1"/>
  <c r="AQ1065" i="1"/>
  <c r="AP1065" i="1"/>
  <c r="AO1065" i="1"/>
  <c r="AN1065" i="1"/>
  <c r="AM1065" i="1"/>
  <c r="AL1065" i="1"/>
  <c r="AK1065" i="1"/>
  <c r="G1065" i="1"/>
  <c r="AF1065" i="1" s="1"/>
  <c r="BF1064" i="1"/>
  <c r="BE1064" i="1"/>
  <c r="BD1064" i="1"/>
  <c r="BC1064" i="1"/>
  <c r="BB1064" i="1"/>
  <c r="BA1064" i="1"/>
  <c r="AZ1064" i="1"/>
  <c r="AY1064" i="1"/>
  <c r="AX1064" i="1"/>
  <c r="AW1064" i="1"/>
  <c r="AV1064" i="1"/>
  <c r="AU1064" i="1"/>
  <c r="AT1064" i="1"/>
  <c r="AS1064" i="1"/>
  <c r="AR1064" i="1"/>
  <c r="AQ1064" i="1"/>
  <c r="AP1064" i="1"/>
  <c r="AO1064" i="1"/>
  <c r="AN1064" i="1"/>
  <c r="AM1064" i="1"/>
  <c r="AL1064" i="1"/>
  <c r="AK1064" i="1"/>
  <c r="G1064" i="1"/>
  <c r="AF1064" i="1" s="1"/>
  <c r="BF1063" i="1"/>
  <c r="BE1063" i="1"/>
  <c r="BD1063" i="1"/>
  <c r="BC1063" i="1"/>
  <c r="BB1063" i="1"/>
  <c r="BA1063" i="1"/>
  <c r="AZ1063" i="1"/>
  <c r="AY1063" i="1"/>
  <c r="AX1063" i="1"/>
  <c r="AW1063" i="1"/>
  <c r="AV1063" i="1"/>
  <c r="AU1063" i="1"/>
  <c r="AT1063" i="1"/>
  <c r="AS1063" i="1"/>
  <c r="AR1063" i="1"/>
  <c r="AQ1063" i="1"/>
  <c r="AP1063" i="1"/>
  <c r="AO1063" i="1"/>
  <c r="AN1063" i="1"/>
  <c r="AM1063" i="1"/>
  <c r="AL1063" i="1"/>
  <c r="AK1063" i="1"/>
  <c r="G1063" i="1"/>
  <c r="AF1063" i="1" s="1"/>
  <c r="BF1062" i="1"/>
  <c r="BE1062" i="1"/>
  <c r="BD1062" i="1"/>
  <c r="BC1062" i="1"/>
  <c r="BB1062" i="1"/>
  <c r="BA1062" i="1"/>
  <c r="AZ1062" i="1"/>
  <c r="AY1062" i="1"/>
  <c r="AX1062" i="1"/>
  <c r="AW1062" i="1"/>
  <c r="AV1062" i="1"/>
  <c r="AU1062" i="1"/>
  <c r="AT1062" i="1"/>
  <c r="AS1062" i="1"/>
  <c r="AR1062" i="1"/>
  <c r="AQ1062" i="1"/>
  <c r="AP1062" i="1"/>
  <c r="AO1062" i="1"/>
  <c r="AN1062" i="1"/>
  <c r="AM1062" i="1"/>
  <c r="AL1062" i="1"/>
  <c r="AK1062" i="1"/>
  <c r="G1062" i="1"/>
  <c r="AF1062" i="1" s="1"/>
  <c r="BF1061" i="1"/>
  <c r="BE1061" i="1"/>
  <c r="BD1061" i="1"/>
  <c r="BC1061" i="1"/>
  <c r="BB1061" i="1"/>
  <c r="BA1061" i="1"/>
  <c r="AZ1061" i="1"/>
  <c r="AY1061" i="1"/>
  <c r="AX1061" i="1"/>
  <c r="AW1061" i="1"/>
  <c r="AV1061" i="1"/>
  <c r="AU1061" i="1"/>
  <c r="AT1061" i="1"/>
  <c r="AS1061" i="1"/>
  <c r="AR1061" i="1"/>
  <c r="AQ1061" i="1"/>
  <c r="AP1061" i="1"/>
  <c r="AO1061" i="1"/>
  <c r="AN1061" i="1"/>
  <c r="AM1061" i="1"/>
  <c r="AL1061" i="1"/>
  <c r="AK1061" i="1"/>
  <c r="G1061" i="1"/>
  <c r="AF1061" i="1" s="1"/>
  <c r="BF1060" i="1"/>
  <c r="BE1060" i="1"/>
  <c r="BD1060" i="1"/>
  <c r="BC1060" i="1"/>
  <c r="BB1060" i="1"/>
  <c r="BA1060" i="1"/>
  <c r="AZ1060" i="1"/>
  <c r="AY1060" i="1"/>
  <c r="AX1060" i="1"/>
  <c r="AW1060" i="1"/>
  <c r="AV1060" i="1"/>
  <c r="AU1060" i="1"/>
  <c r="AT1060" i="1"/>
  <c r="AS1060" i="1"/>
  <c r="AR1060" i="1"/>
  <c r="AQ1060" i="1"/>
  <c r="AP1060" i="1"/>
  <c r="AO1060" i="1"/>
  <c r="AN1060" i="1"/>
  <c r="AM1060" i="1"/>
  <c r="AL1060" i="1"/>
  <c r="AK1060" i="1"/>
  <c r="G1060" i="1"/>
  <c r="AF1060" i="1" s="1"/>
  <c r="BF1059" i="1"/>
  <c r="BE1059" i="1"/>
  <c r="BD1059" i="1"/>
  <c r="BC1059" i="1"/>
  <c r="BB1059" i="1"/>
  <c r="BA1059" i="1"/>
  <c r="AZ1059" i="1"/>
  <c r="AY1059" i="1"/>
  <c r="AX1059" i="1"/>
  <c r="AW1059" i="1"/>
  <c r="AV1059" i="1"/>
  <c r="AU1059" i="1"/>
  <c r="AT1059" i="1"/>
  <c r="AS1059" i="1"/>
  <c r="AR1059" i="1"/>
  <c r="AQ1059" i="1"/>
  <c r="AP1059" i="1"/>
  <c r="AO1059" i="1"/>
  <c r="AN1059" i="1"/>
  <c r="AM1059" i="1"/>
  <c r="AL1059" i="1"/>
  <c r="AK1059" i="1"/>
  <c r="G1059" i="1"/>
  <c r="AF1059" i="1" s="1"/>
  <c r="BF1058" i="1"/>
  <c r="BE1058" i="1"/>
  <c r="BD1058" i="1"/>
  <c r="BC1058" i="1"/>
  <c r="BB1058" i="1"/>
  <c r="BA1058" i="1"/>
  <c r="AZ1058" i="1"/>
  <c r="AY1058" i="1"/>
  <c r="AX1058" i="1"/>
  <c r="AW1058" i="1"/>
  <c r="AV1058" i="1"/>
  <c r="AU1058" i="1"/>
  <c r="AT1058" i="1"/>
  <c r="AS1058" i="1"/>
  <c r="AR1058" i="1"/>
  <c r="AQ1058" i="1"/>
  <c r="AP1058" i="1"/>
  <c r="AO1058" i="1"/>
  <c r="AN1058" i="1"/>
  <c r="AM1058" i="1"/>
  <c r="AL1058" i="1"/>
  <c r="AK1058" i="1"/>
  <c r="G1058" i="1"/>
  <c r="AF1058" i="1" s="1"/>
  <c r="BF1057" i="1"/>
  <c r="BE1057" i="1"/>
  <c r="BD1057" i="1"/>
  <c r="BC1057" i="1"/>
  <c r="BB1057" i="1"/>
  <c r="BA1057" i="1"/>
  <c r="AZ1057" i="1"/>
  <c r="AY1057" i="1"/>
  <c r="AX1057" i="1"/>
  <c r="AW1057" i="1"/>
  <c r="AV1057" i="1"/>
  <c r="AU1057" i="1"/>
  <c r="AT1057" i="1"/>
  <c r="AS1057" i="1"/>
  <c r="AR1057" i="1"/>
  <c r="AQ1057" i="1"/>
  <c r="AP1057" i="1"/>
  <c r="AO1057" i="1"/>
  <c r="AN1057" i="1"/>
  <c r="AM1057" i="1"/>
  <c r="AL1057" i="1"/>
  <c r="AK1057" i="1"/>
  <c r="G1057" i="1"/>
  <c r="AF1057" i="1" s="1"/>
  <c r="BF1056" i="1"/>
  <c r="BE1056" i="1"/>
  <c r="BD1056" i="1"/>
  <c r="BC1056" i="1"/>
  <c r="BB1056" i="1"/>
  <c r="BA1056" i="1"/>
  <c r="AZ1056" i="1"/>
  <c r="AY1056" i="1"/>
  <c r="AX1056" i="1"/>
  <c r="AW1056" i="1"/>
  <c r="AV1056" i="1"/>
  <c r="AU1056" i="1"/>
  <c r="AT1056" i="1"/>
  <c r="AS1056" i="1"/>
  <c r="AR1056" i="1"/>
  <c r="AQ1056" i="1"/>
  <c r="AP1056" i="1"/>
  <c r="AO1056" i="1"/>
  <c r="AN1056" i="1"/>
  <c r="AM1056" i="1"/>
  <c r="AL1056" i="1"/>
  <c r="AK1056" i="1"/>
  <c r="G1056" i="1"/>
  <c r="AF1056" i="1" s="1"/>
  <c r="BF1055" i="1"/>
  <c r="BE1055" i="1"/>
  <c r="BD1055" i="1"/>
  <c r="BC1055" i="1"/>
  <c r="BB1055" i="1"/>
  <c r="BA1055" i="1"/>
  <c r="AZ1055" i="1"/>
  <c r="AY1055" i="1"/>
  <c r="AX1055" i="1"/>
  <c r="AW1055" i="1"/>
  <c r="AV1055" i="1"/>
  <c r="AU1055" i="1"/>
  <c r="AT1055" i="1"/>
  <c r="AS1055" i="1"/>
  <c r="AR1055" i="1"/>
  <c r="AQ1055" i="1"/>
  <c r="AP1055" i="1"/>
  <c r="AO1055" i="1"/>
  <c r="AN1055" i="1"/>
  <c r="AM1055" i="1"/>
  <c r="AL1055" i="1"/>
  <c r="AK1055" i="1"/>
  <c r="G1055" i="1"/>
  <c r="AF1055" i="1" s="1"/>
  <c r="BF1054" i="1"/>
  <c r="BE1054" i="1"/>
  <c r="BD1054" i="1"/>
  <c r="BC1054" i="1"/>
  <c r="BB1054" i="1"/>
  <c r="BA1054" i="1"/>
  <c r="AZ1054" i="1"/>
  <c r="AY1054" i="1"/>
  <c r="AX1054" i="1"/>
  <c r="AW1054" i="1"/>
  <c r="AV1054" i="1"/>
  <c r="AU1054" i="1"/>
  <c r="AT1054" i="1"/>
  <c r="AS1054" i="1"/>
  <c r="AR1054" i="1"/>
  <c r="AQ1054" i="1"/>
  <c r="AP1054" i="1"/>
  <c r="AO1054" i="1"/>
  <c r="AN1054" i="1"/>
  <c r="AM1054" i="1"/>
  <c r="AL1054" i="1"/>
  <c r="AK1054" i="1"/>
  <c r="G1054" i="1"/>
  <c r="AF1054" i="1" s="1"/>
  <c r="BF1053" i="1"/>
  <c r="BE1053" i="1"/>
  <c r="BD1053" i="1"/>
  <c r="BC1053" i="1"/>
  <c r="BB1053" i="1"/>
  <c r="BA1053" i="1"/>
  <c r="AZ1053" i="1"/>
  <c r="AY1053" i="1"/>
  <c r="AX1053" i="1"/>
  <c r="AW1053" i="1"/>
  <c r="AV1053" i="1"/>
  <c r="AU1053" i="1"/>
  <c r="AT1053" i="1"/>
  <c r="AS1053" i="1"/>
  <c r="AR1053" i="1"/>
  <c r="AQ1053" i="1"/>
  <c r="AP1053" i="1"/>
  <c r="AO1053" i="1"/>
  <c r="AN1053" i="1"/>
  <c r="AM1053" i="1"/>
  <c r="AL1053" i="1"/>
  <c r="AK1053" i="1"/>
  <c r="G1053" i="1"/>
  <c r="AF1053" i="1" s="1"/>
  <c r="BF1052" i="1"/>
  <c r="BE1052" i="1"/>
  <c r="BD1052" i="1"/>
  <c r="BC1052" i="1"/>
  <c r="BB1052" i="1"/>
  <c r="BA1052" i="1"/>
  <c r="AZ1052" i="1"/>
  <c r="AY1052" i="1"/>
  <c r="AX1052" i="1"/>
  <c r="AW1052" i="1"/>
  <c r="AV1052" i="1"/>
  <c r="AU1052" i="1"/>
  <c r="AT1052" i="1"/>
  <c r="AS1052" i="1"/>
  <c r="AR1052" i="1"/>
  <c r="AQ1052" i="1"/>
  <c r="AP1052" i="1"/>
  <c r="AO1052" i="1"/>
  <c r="AN1052" i="1"/>
  <c r="AM1052" i="1"/>
  <c r="AL1052" i="1"/>
  <c r="AK1052" i="1"/>
  <c r="G1052" i="1"/>
  <c r="AF1052" i="1" s="1"/>
  <c r="BF1051" i="1"/>
  <c r="BE1051" i="1"/>
  <c r="BD1051" i="1"/>
  <c r="BC1051" i="1"/>
  <c r="BB1051" i="1"/>
  <c r="BA1051" i="1"/>
  <c r="AZ1051" i="1"/>
  <c r="AY1051" i="1"/>
  <c r="AX1051" i="1"/>
  <c r="AW1051" i="1"/>
  <c r="AV1051" i="1"/>
  <c r="AU1051" i="1"/>
  <c r="AT1051" i="1"/>
  <c r="AS1051" i="1"/>
  <c r="AR1051" i="1"/>
  <c r="AQ1051" i="1"/>
  <c r="AP1051" i="1"/>
  <c r="AO1051" i="1"/>
  <c r="AN1051" i="1"/>
  <c r="AM1051" i="1"/>
  <c r="AL1051" i="1"/>
  <c r="AK1051" i="1"/>
  <c r="AF1051" i="1"/>
  <c r="G1051" i="1"/>
  <c r="BF1050" i="1"/>
  <c r="BE1050" i="1"/>
  <c r="BD1050" i="1"/>
  <c r="BC1050" i="1"/>
  <c r="BB1050" i="1"/>
  <c r="BA1050" i="1"/>
  <c r="AZ1050" i="1"/>
  <c r="AY1050" i="1"/>
  <c r="AX1050" i="1"/>
  <c r="AW1050" i="1"/>
  <c r="AV1050" i="1"/>
  <c r="AU1050" i="1"/>
  <c r="AT1050" i="1"/>
  <c r="AS1050" i="1"/>
  <c r="AR1050" i="1"/>
  <c r="AQ1050" i="1"/>
  <c r="AP1050" i="1"/>
  <c r="AO1050" i="1"/>
  <c r="AN1050" i="1"/>
  <c r="AM1050" i="1"/>
  <c r="AL1050" i="1"/>
  <c r="AK1050" i="1"/>
  <c r="G1050" i="1"/>
  <c r="AF1050" i="1" s="1"/>
  <c r="BF1049" i="1"/>
  <c r="BE1049" i="1"/>
  <c r="BD1049" i="1"/>
  <c r="BC1049" i="1"/>
  <c r="BB1049" i="1"/>
  <c r="BA1049" i="1"/>
  <c r="AZ1049" i="1"/>
  <c r="AY1049" i="1"/>
  <c r="AX1049" i="1"/>
  <c r="AW1049" i="1"/>
  <c r="AV1049" i="1"/>
  <c r="AU1049" i="1"/>
  <c r="AT1049" i="1"/>
  <c r="AS1049" i="1"/>
  <c r="AR1049" i="1"/>
  <c r="AQ1049" i="1"/>
  <c r="AP1049" i="1"/>
  <c r="AO1049" i="1"/>
  <c r="AN1049" i="1"/>
  <c r="AM1049" i="1"/>
  <c r="AL1049" i="1"/>
  <c r="AK1049" i="1"/>
  <c r="G1049" i="1"/>
  <c r="AF1049" i="1" s="1"/>
  <c r="BF1048" i="1"/>
  <c r="BE1048" i="1"/>
  <c r="BD1048" i="1"/>
  <c r="BC1048" i="1"/>
  <c r="BB1048" i="1"/>
  <c r="BA1048" i="1"/>
  <c r="AZ1048" i="1"/>
  <c r="AY1048" i="1"/>
  <c r="AX1048" i="1"/>
  <c r="AW1048" i="1"/>
  <c r="AV1048" i="1"/>
  <c r="AU1048" i="1"/>
  <c r="AT1048" i="1"/>
  <c r="AS1048" i="1"/>
  <c r="AR1048" i="1"/>
  <c r="AQ1048" i="1"/>
  <c r="AP1048" i="1"/>
  <c r="AO1048" i="1"/>
  <c r="AN1048" i="1"/>
  <c r="AM1048" i="1"/>
  <c r="AL1048" i="1"/>
  <c r="AK1048" i="1"/>
  <c r="G1048" i="1"/>
  <c r="AF1048" i="1" s="1"/>
  <c r="BF1047" i="1"/>
  <c r="BE1047" i="1"/>
  <c r="BD1047" i="1"/>
  <c r="BC1047" i="1"/>
  <c r="BB1047" i="1"/>
  <c r="BA1047" i="1"/>
  <c r="AZ1047" i="1"/>
  <c r="AY1047" i="1"/>
  <c r="AX1047" i="1"/>
  <c r="AW1047" i="1"/>
  <c r="AV1047" i="1"/>
  <c r="AU1047" i="1"/>
  <c r="AT1047" i="1"/>
  <c r="AS1047" i="1"/>
  <c r="AR1047" i="1"/>
  <c r="AQ1047" i="1"/>
  <c r="AP1047" i="1"/>
  <c r="AO1047" i="1"/>
  <c r="AN1047" i="1"/>
  <c r="AM1047" i="1"/>
  <c r="AL1047" i="1"/>
  <c r="AK1047" i="1"/>
  <c r="G1047" i="1"/>
  <c r="AF1047" i="1" s="1"/>
  <c r="BF1046" i="1"/>
  <c r="BE1046" i="1"/>
  <c r="BD1046" i="1"/>
  <c r="BC1046" i="1"/>
  <c r="BB1046" i="1"/>
  <c r="BA1046" i="1"/>
  <c r="AZ1046" i="1"/>
  <c r="AY1046" i="1"/>
  <c r="AX1046" i="1"/>
  <c r="AW1046" i="1"/>
  <c r="AV1046" i="1"/>
  <c r="AU1046" i="1"/>
  <c r="AT1046" i="1"/>
  <c r="AS1046" i="1"/>
  <c r="AR1046" i="1"/>
  <c r="AQ1046" i="1"/>
  <c r="AP1046" i="1"/>
  <c r="AO1046" i="1"/>
  <c r="AN1046" i="1"/>
  <c r="AM1046" i="1"/>
  <c r="AL1046" i="1"/>
  <c r="AK1046" i="1"/>
  <c r="G1046" i="1"/>
  <c r="AF1046" i="1" s="1"/>
  <c r="BF1045" i="1"/>
  <c r="BE1045" i="1"/>
  <c r="BD1045" i="1"/>
  <c r="BC1045" i="1"/>
  <c r="BB1045" i="1"/>
  <c r="BA1045" i="1"/>
  <c r="AZ1045" i="1"/>
  <c r="AY1045" i="1"/>
  <c r="AX1045" i="1"/>
  <c r="AW1045" i="1"/>
  <c r="AV1045" i="1"/>
  <c r="AU1045" i="1"/>
  <c r="AT1045" i="1"/>
  <c r="AS1045" i="1"/>
  <c r="AR1045" i="1"/>
  <c r="AQ1045" i="1"/>
  <c r="AP1045" i="1"/>
  <c r="AO1045" i="1"/>
  <c r="AN1045" i="1"/>
  <c r="AM1045" i="1"/>
  <c r="AL1045" i="1"/>
  <c r="AK1045" i="1"/>
  <c r="G1045" i="1"/>
  <c r="AF1045" i="1" s="1"/>
  <c r="BF1044" i="1"/>
  <c r="BE1044" i="1"/>
  <c r="BD1044" i="1"/>
  <c r="BC1044" i="1"/>
  <c r="BB1044" i="1"/>
  <c r="BA1044" i="1"/>
  <c r="AZ1044" i="1"/>
  <c r="AY1044" i="1"/>
  <c r="AX1044" i="1"/>
  <c r="AW1044" i="1"/>
  <c r="AV1044" i="1"/>
  <c r="AU1044" i="1"/>
  <c r="AT1044" i="1"/>
  <c r="AS1044" i="1"/>
  <c r="AR1044" i="1"/>
  <c r="AQ1044" i="1"/>
  <c r="AP1044" i="1"/>
  <c r="AO1044" i="1"/>
  <c r="AN1044" i="1"/>
  <c r="AM1044" i="1"/>
  <c r="AL1044" i="1"/>
  <c r="AK1044" i="1"/>
  <c r="G1044" i="1"/>
  <c r="AF1044" i="1" s="1"/>
  <c r="BF1043" i="1"/>
  <c r="BE1043" i="1"/>
  <c r="BD1043" i="1"/>
  <c r="BC1043" i="1"/>
  <c r="BB1043" i="1"/>
  <c r="BA1043" i="1"/>
  <c r="AZ1043" i="1"/>
  <c r="AY1043" i="1"/>
  <c r="AX1043" i="1"/>
  <c r="AW1043" i="1"/>
  <c r="AV1043" i="1"/>
  <c r="AU1043" i="1"/>
  <c r="AT1043" i="1"/>
  <c r="AS1043" i="1"/>
  <c r="AR1043" i="1"/>
  <c r="AQ1043" i="1"/>
  <c r="AP1043" i="1"/>
  <c r="AO1043" i="1"/>
  <c r="AN1043" i="1"/>
  <c r="AM1043" i="1"/>
  <c r="AL1043" i="1"/>
  <c r="AK1043" i="1"/>
  <c r="G1043" i="1"/>
  <c r="AF1043" i="1" s="1"/>
  <c r="BF1042" i="1"/>
  <c r="BE1042" i="1"/>
  <c r="BD1042" i="1"/>
  <c r="BC1042" i="1"/>
  <c r="BB1042" i="1"/>
  <c r="BA1042" i="1"/>
  <c r="AZ1042" i="1"/>
  <c r="AY1042" i="1"/>
  <c r="AX1042" i="1"/>
  <c r="AW1042" i="1"/>
  <c r="AV1042" i="1"/>
  <c r="AU1042" i="1"/>
  <c r="AT1042" i="1"/>
  <c r="AS1042" i="1"/>
  <c r="AR1042" i="1"/>
  <c r="AQ1042" i="1"/>
  <c r="AP1042" i="1"/>
  <c r="AO1042" i="1"/>
  <c r="AN1042" i="1"/>
  <c r="AM1042" i="1"/>
  <c r="AL1042" i="1"/>
  <c r="AK1042" i="1"/>
  <c r="G1042" i="1"/>
  <c r="AF1042" i="1" s="1"/>
  <c r="BF1041" i="1"/>
  <c r="BE1041" i="1"/>
  <c r="BD1041" i="1"/>
  <c r="BC1041" i="1"/>
  <c r="BB1041" i="1"/>
  <c r="BA1041" i="1"/>
  <c r="AZ1041" i="1"/>
  <c r="AY1041" i="1"/>
  <c r="AX1041" i="1"/>
  <c r="AW1041" i="1"/>
  <c r="AV1041" i="1"/>
  <c r="AU1041" i="1"/>
  <c r="AT1041" i="1"/>
  <c r="AS1041" i="1"/>
  <c r="AR1041" i="1"/>
  <c r="AQ1041" i="1"/>
  <c r="AP1041" i="1"/>
  <c r="AO1041" i="1"/>
  <c r="AN1041" i="1"/>
  <c r="AM1041" i="1"/>
  <c r="AL1041" i="1"/>
  <c r="AK1041" i="1"/>
  <c r="G1041" i="1"/>
  <c r="AF1041" i="1" s="1"/>
  <c r="BF1040" i="1"/>
  <c r="BE1040" i="1"/>
  <c r="BD1040" i="1"/>
  <c r="BC1040" i="1"/>
  <c r="BB1040" i="1"/>
  <c r="BA1040" i="1"/>
  <c r="AZ1040" i="1"/>
  <c r="AY1040" i="1"/>
  <c r="AX1040" i="1"/>
  <c r="AW1040" i="1"/>
  <c r="AV1040" i="1"/>
  <c r="AU1040" i="1"/>
  <c r="AT1040" i="1"/>
  <c r="AS1040" i="1"/>
  <c r="AR1040" i="1"/>
  <c r="AQ1040" i="1"/>
  <c r="AP1040" i="1"/>
  <c r="AO1040" i="1"/>
  <c r="AN1040" i="1"/>
  <c r="AM1040" i="1"/>
  <c r="AL1040" i="1"/>
  <c r="AK1040" i="1"/>
  <c r="G1040" i="1"/>
  <c r="AF1040" i="1" s="1"/>
  <c r="BF1039" i="1"/>
  <c r="BE1039" i="1"/>
  <c r="BD1039" i="1"/>
  <c r="BC1039" i="1"/>
  <c r="BB1039" i="1"/>
  <c r="BA1039" i="1"/>
  <c r="AZ1039" i="1"/>
  <c r="AY1039" i="1"/>
  <c r="AX1039" i="1"/>
  <c r="AW1039" i="1"/>
  <c r="AV1039" i="1"/>
  <c r="AU1039" i="1"/>
  <c r="AT1039" i="1"/>
  <c r="AS1039" i="1"/>
  <c r="AR1039" i="1"/>
  <c r="AQ1039" i="1"/>
  <c r="AP1039" i="1"/>
  <c r="AO1039" i="1"/>
  <c r="AN1039" i="1"/>
  <c r="AM1039" i="1"/>
  <c r="AL1039" i="1"/>
  <c r="AK1039" i="1"/>
  <c r="G1039" i="1"/>
  <c r="AF1039" i="1" s="1"/>
  <c r="BF1038" i="1"/>
  <c r="BE1038" i="1"/>
  <c r="BD1038" i="1"/>
  <c r="BC1038" i="1"/>
  <c r="BB1038" i="1"/>
  <c r="BA1038" i="1"/>
  <c r="AZ1038" i="1"/>
  <c r="AY1038" i="1"/>
  <c r="AX1038" i="1"/>
  <c r="AW1038" i="1"/>
  <c r="AV1038" i="1"/>
  <c r="AU1038" i="1"/>
  <c r="AT1038" i="1"/>
  <c r="AS1038" i="1"/>
  <c r="AR1038" i="1"/>
  <c r="AQ1038" i="1"/>
  <c r="AP1038" i="1"/>
  <c r="AO1038" i="1"/>
  <c r="AN1038" i="1"/>
  <c r="AM1038" i="1"/>
  <c r="AL1038" i="1"/>
  <c r="AK1038" i="1"/>
  <c r="G1038" i="1"/>
  <c r="AF1038" i="1" s="1"/>
  <c r="BF1037" i="1"/>
  <c r="BE1037" i="1"/>
  <c r="BD1037" i="1"/>
  <c r="BC1037" i="1"/>
  <c r="BB1037" i="1"/>
  <c r="BA1037" i="1"/>
  <c r="AZ1037" i="1"/>
  <c r="AY1037" i="1"/>
  <c r="AX1037" i="1"/>
  <c r="AW1037" i="1"/>
  <c r="AV1037" i="1"/>
  <c r="AU1037" i="1"/>
  <c r="AT1037" i="1"/>
  <c r="AS1037" i="1"/>
  <c r="AR1037" i="1"/>
  <c r="AQ1037" i="1"/>
  <c r="AP1037" i="1"/>
  <c r="AO1037" i="1"/>
  <c r="AN1037" i="1"/>
  <c r="AM1037" i="1"/>
  <c r="AL1037" i="1"/>
  <c r="AK1037" i="1"/>
  <c r="G1037" i="1"/>
  <c r="AF1037" i="1" s="1"/>
  <c r="BF1036" i="1"/>
  <c r="BE1036" i="1"/>
  <c r="BD1036" i="1"/>
  <c r="BC1036" i="1"/>
  <c r="BB1036" i="1"/>
  <c r="BA1036" i="1"/>
  <c r="AZ1036" i="1"/>
  <c r="AY1036" i="1"/>
  <c r="AX1036" i="1"/>
  <c r="AW1036" i="1"/>
  <c r="AV1036" i="1"/>
  <c r="AU1036" i="1"/>
  <c r="AT1036" i="1"/>
  <c r="AS1036" i="1"/>
  <c r="AR1036" i="1"/>
  <c r="AQ1036" i="1"/>
  <c r="AP1036" i="1"/>
  <c r="AO1036" i="1"/>
  <c r="AN1036" i="1"/>
  <c r="AM1036" i="1"/>
  <c r="AL1036" i="1"/>
  <c r="AK1036" i="1"/>
  <c r="G1036" i="1"/>
  <c r="AF1036" i="1" s="1"/>
  <c r="BF1035" i="1"/>
  <c r="BE1035" i="1"/>
  <c r="BD1035" i="1"/>
  <c r="BC1035" i="1"/>
  <c r="BB1035" i="1"/>
  <c r="BA1035" i="1"/>
  <c r="AZ1035" i="1"/>
  <c r="AY1035" i="1"/>
  <c r="AX1035" i="1"/>
  <c r="AW1035" i="1"/>
  <c r="AV1035" i="1"/>
  <c r="AU1035" i="1"/>
  <c r="AT1035" i="1"/>
  <c r="AS1035" i="1"/>
  <c r="AR1035" i="1"/>
  <c r="AQ1035" i="1"/>
  <c r="AP1035" i="1"/>
  <c r="AO1035" i="1"/>
  <c r="AN1035" i="1"/>
  <c r="AM1035" i="1"/>
  <c r="AL1035" i="1"/>
  <c r="AK1035" i="1"/>
  <c r="AF1035" i="1"/>
  <c r="G1035" i="1"/>
  <c r="BF1034" i="1"/>
  <c r="BE1034" i="1"/>
  <c r="BD1034" i="1"/>
  <c r="BC1034" i="1"/>
  <c r="BB1034" i="1"/>
  <c r="BA1034" i="1"/>
  <c r="AZ1034" i="1"/>
  <c r="AY1034" i="1"/>
  <c r="AX1034" i="1"/>
  <c r="AW1034" i="1"/>
  <c r="AV1034" i="1"/>
  <c r="AU1034" i="1"/>
  <c r="AT1034" i="1"/>
  <c r="AS1034" i="1"/>
  <c r="AR1034" i="1"/>
  <c r="AQ1034" i="1"/>
  <c r="AP1034" i="1"/>
  <c r="AO1034" i="1"/>
  <c r="AN1034" i="1"/>
  <c r="AM1034" i="1"/>
  <c r="AL1034" i="1"/>
  <c r="AK1034" i="1"/>
  <c r="G1034" i="1"/>
  <c r="AF1034" i="1" s="1"/>
  <c r="BF1033" i="1"/>
  <c r="BE1033" i="1"/>
  <c r="BD1033" i="1"/>
  <c r="BC1033" i="1"/>
  <c r="BB1033" i="1"/>
  <c r="BA1033" i="1"/>
  <c r="AZ1033" i="1"/>
  <c r="AY1033" i="1"/>
  <c r="AX1033" i="1"/>
  <c r="AW1033" i="1"/>
  <c r="AV1033" i="1"/>
  <c r="AU1033" i="1"/>
  <c r="AT1033" i="1"/>
  <c r="AS1033" i="1"/>
  <c r="AR1033" i="1"/>
  <c r="AQ1033" i="1"/>
  <c r="AP1033" i="1"/>
  <c r="AO1033" i="1"/>
  <c r="AN1033" i="1"/>
  <c r="AM1033" i="1"/>
  <c r="AL1033" i="1"/>
  <c r="AK1033" i="1"/>
  <c r="G1033" i="1"/>
  <c r="AF1033" i="1" s="1"/>
  <c r="BF1032" i="1"/>
  <c r="BE1032" i="1"/>
  <c r="BD1032" i="1"/>
  <c r="BC1032" i="1"/>
  <c r="BB1032" i="1"/>
  <c r="BA1032" i="1"/>
  <c r="AZ1032" i="1"/>
  <c r="AY1032" i="1"/>
  <c r="AX1032" i="1"/>
  <c r="AW1032" i="1"/>
  <c r="AV1032" i="1"/>
  <c r="AU1032" i="1"/>
  <c r="AT1032" i="1"/>
  <c r="AS1032" i="1"/>
  <c r="AR1032" i="1"/>
  <c r="AQ1032" i="1"/>
  <c r="AP1032" i="1"/>
  <c r="AO1032" i="1"/>
  <c r="AN1032" i="1"/>
  <c r="AM1032" i="1"/>
  <c r="AL1032" i="1"/>
  <c r="AK1032" i="1"/>
  <c r="G1032" i="1"/>
  <c r="AF1032" i="1" s="1"/>
  <c r="BF1031" i="1"/>
  <c r="BE1031" i="1"/>
  <c r="BD1031" i="1"/>
  <c r="BC1031" i="1"/>
  <c r="BB1031" i="1"/>
  <c r="BA1031" i="1"/>
  <c r="AZ1031" i="1"/>
  <c r="AY1031" i="1"/>
  <c r="AX1031" i="1"/>
  <c r="AW1031" i="1"/>
  <c r="AV1031" i="1"/>
  <c r="AU1031" i="1"/>
  <c r="AT1031" i="1"/>
  <c r="AS1031" i="1"/>
  <c r="AR1031" i="1"/>
  <c r="AQ1031" i="1"/>
  <c r="AP1031" i="1"/>
  <c r="AO1031" i="1"/>
  <c r="AN1031" i="1"/>
  <c r="AM1031" i="1"/>
  <c r="AL1031" i="1"/>
  <c r="AK1031" i="1"/>
  <c r="G1031" i="1"/>
  <c r="AF1031" i="1" s="1"/>
  <c r="BF1030" i="1"/>
  <c r="BE1030" i="1"/>
  <c r="BD1030" i="1"/>
  <c r="BC1030" i="1"/>
  <c r="BB1030" i="1"/>
  <c r="BA1030" i="1"/>
  <c r="AZ1030" i="1"/>
  <c r="AY1030" i="1"/>
  <c r="AX1030" i="1"/>
  <c r="AW1030" i="1"/>
  <c r="AV1030" i="1"/>
  <c r="AU1030" i="1"/>
  <c r="AT1030" i="1"/>
  <c r="AS1030" i="1"/>
  <c r="AR1030" i="1"/>
  <c r="AQ1030" i="1"/>
  <c r="AP1030" i="1"/>
  <c r="AO1030" i="1"/>
  <c r="AN1030" i="1"/>
  <c r="AM1030" i="1"/>
  <c r="AL1030" i="1"/>
  <c r="AK1030" i="1"/>
  <c r="G1030" i="1"/>
  <c r="AF1030" i="1" s="1"/>
  <c r="BF1029" i="1"/>
  <c r="BE1029" i="1"/>
  <c r="BD1029" i="1"/>
  <c r="BC1029" i="1"/>
  <c r="BB1029" i="1"/>
  <c r="BA1029" i="1"/>
  <c r="AZ1029" i="1"/>
  <c r="AY1029" i="1"/>
  <c r="AX1029" i="1"/>
  <c r="AW1029" i="1"/>
  <c r="AV1029" i="1"/>
  <c r="AU1029" i="1"/>
  <c r="AT1029" i="1"/>
  <c r="AS1029" i="1"/>
  <c r="AR1029" i="1"/>
  <c r="AQ1029" i="1"/>
  <c r="AP1029" i="1"/>
  <c r="AO1029" i="1"/>
  <c r="AN1029" i="1"/>
  <c r="AM1029" i="1"/>
  <c r="AL1029" i="1"/>
  <c r="AK1029" i="1"/>
  <c r="G1029" i="1"/>
  <c r="AF1029" i="1" s="1"/>
  <c r="BF1028" i="1"/>
  <c r="BE1028" i="1"/>
  <c r="BD1028" i="1"/>
  <c r="BC1028" i="1"/>
  <c r="BB1028" i="1"/>
  <c r="BA1028" i="1"/>
  <c r="AZ1028" i="1"/>
  <c r="AY1028" i="1"/>
  <c r="AX1028" i="1"/>
  <c r="AW1028" i="1"/>
  <c r="AV1028" i="1"/>
  <c r="AU1028" i="1"/>
  <c r="AT1028" i="1"/>
  <c r="AS1028" i="1"/>
  <c r="AR1028" i="1"/>
  <c r="AQ1028" i="1"/>
  <c r="AP1028" i="1"/>
  <c r="AO1028" i="1"/>
  <c r="AN1028" i="1"/>
  <c r="AM1028" i="1"/>
  <c r="AL1028" i="1"/>
  <c r="AK1028" i="1"/>
  <c r="G1028" i="1"/>
  <c r="AF1028" i="1" s="1"/>
  <c r="BF1027" i="1"/>
  <c r="BE1027" i="1"/>
  <c r="BD1027" i="1"/>
  <c r="BC1027" i="1"/>
  <c r="BB1027" i="1"/>
  <c r="BA1027" i="1"/>
  <c r="AZ1027" i="1"/>
  <c r="AY1027" i="1"/>
  <c r="AX1027" i="1"/>
  <c r="AW1027" i="1"/>
  <c r="AV1027" i="1"/>
  <c r="AU1027" i="1"/>
  <c r="AT1027" i="1"/>
  <c r="AS1027" i="1"/>
  <c r="AR1027" i="1"/>
  <c r="AQ1027" i="1"/>
  <c r="AP1027" i="1"/>
  <c r="AO1027" i="1"/>
  <c r="AN1027" i="1"/>
  <c r="AM1027" i="1"/>
  <c r="AL1027" i="1"/>
  <c r="AK1027" i="1"/>
  <c r="G1027" i="1"/>
  <c r="AF1027" i="1" s="1"/>
  <c r="BF1026" i="1"/>
  <c r="BE1026" i="1"/>
  <c r="BD1026" i="1"/>
  <c r="BC1026" i="1"/>
  <c r="BB1026" i="1"/>
  <c r="BA1026" i="1"/>
  <c r="AZ1026" i="1"/>
  <c r="AY1026" i="1"/>
  <c r="AX1026" i="1"/>
  <c r="AW1026" i="1"/>
  <c r="AV1026" i="1"/>
  <c r="AU1026" i="1"/>
  <c r="AT1026" i="1"/>
  <c r="AS1026" i="1"/>
  <c r="AR1026" i="1"/>
  <c r="AQ1026" i="1"/>
  <c r="AP1026" i="1"/>
  <c r="AO1026" i="1"/>
  <c r="AN1026" i="1"/>
  <c r="AM1026" i="1"/>
  <c r="AL1026" i="1"/>
  <c r="AK1026" i="1"/>
  <c r="G1026" i="1"/>
  <c r="AF1026" i="1" s="1"/>
  <c r="BF1025" i="1"/>
  <c r="BE1025" i="1"/>
  <c r="BD1025" i="1"/>
  <c r="BC1025" i="1"/>
  <c r="BB1025" i="1"/>
  <c r="BA1025" i="1"/>
  <c r="AZ1025" i="1"/>
  <c r="AY1025" i="1"/>
  <c r="AX1025" i="1"/>
  <c r="AW1025" i="1"/>
  <c r="AV1025" i="1"/>
  <c r="AU1025" i="1"/>
  <c r="AT1025" i="1"/>
  <c r="AS1025" i="1"/>
  <c r="AR1025" i="1"/>
  <c r="AQ1025" i="1"/>
  <c r="AP1025" i="1"/>
  <c r="AO1025" i="1"/>
  <c r="AN1025" i="1"/>
  <c r="AM1025" i="1"/>
  <c r="AL1025" i="1"/>
  <c r="AK1025" i="1"/>
  <c r="G1025" i="1"/>
  <c r="AF1025" i="1" s="1"/>
  <c r="BF1024" i="1"/>
  <c r="BE1024" i="1"/>
  <c r="BD1024" i="1"/>
  <c r="BC1024" i="1"/>
  <c r="BB1024" i="1"/>
  <c r="BA1024" i="1"/>
  <c r="AZ1024" i="1"/>
  <c r="AY1024" i="1"/>
  <c r="AX1024" i="1"/>
  <c r="AW1024" i="1"/>
  <c r="AV1024" i="1"/>
  <c r="AU1024" i="1"/>
  <c r="AT1024" i="1"/>
  <c r="AS1024" i="1"/>
  <c r="AR1024" i="1"/>
  <c r="AQ1024" i="1"/>
  <c r="AP1024" i="1"/>
  <c r="AO1024" i="1"/>
  <c r="AN1024" i="1"/>
  <c r="AM1024" i="1"/>
  <c r="AL1024" i="1"/>
  <c r="AK1024" i="1"/>
  <c r="G1024" i="1"/>
  <c r="AF1024" i="1" s="1"/>
  <c r="BF1023" i="1"/>
  <c r="BE1023" i="1"/>
  <c r="BD1023" i="1"/>
  <c r="BC1023" i="1"/>
  <c r="BB1023" i="1"/>
  <c r="BA1023" i="1"/>
  <c r="AZ1023" i="1"/>
  <c r="AY1023" i="1"/>
  <c r="AX1023" i="1"/>
  <c r="AW1023" i="1"/>
  <c r="AV1023" i="1"/>
  <c r="AU1023" i="1"/>
  <c r="AT1023" i="1"/>
  <c r="AS1023" i="1"/>
  <c r="AR1023" i="1"/>
  <c r="AQ1023" i="1"/>
  <c r="AP1023" i="1"/>
  <c r="AO1023" i="1"/>
  <c r="AN1023" i="1"/>
  <c r="AM1023" i="1"/>
  <c r="AL1023" i="1"/>
  <c r="AK1023" i="1"/>
  <c r="G1023" i="1"/>
  <c r="AF1023" i="1" s="1"/>
  <c r="BF1022" i="1"/>
  <c r="BE1022" i="1"/>
  <c r="BD1022" i="1"/>
  <c r="BC1022" i="1"/>
  <c r="BB1022" i="1"/>
  <c r="BA1022" i="1"/>
  <c r="AZ1022" i="1"/>
  <c r="AY1022" i="1"/>
  <c r="AX1022" i="1"/>
  <c r="AW1022" i="1"/>
  <c r="AV1022" i="1"/>
  <c r="AU1022" i="1"/>
  <c r="AT1022" i="1"/>
  <c r="AS1022" i="1"/>
  <c r="AR1022" i="1"/>
  <c r="AQ1022" i="1"/>
  <c r="AP1022" i="1"/>
  <c r="AO1022" i="1"/>
  <c r="AN1022" i="1"/>
  <c r="AM1022" i="1"/>
  <c r="AL1022" i="1"/>
  <c r="AK1022" i="1"/>
  <c r="G1022" i="1"/>
  <c r="AF1022" i="1" s="1"/>
  <c r="BF1021" i="1"/>
  <c r="BE1021" i="1"/>
  <c r="BD1021" i="1"/>
  <c r="BC1021" i="1"/>
  <c r="BB1021" i="1"/>
  <c r="BA1021" i="1"/>
  <c r="AZ1021" i="1"/>
  <c r="AY1021" i="1"/>
  <c r="AX1021" i="1"/>
  <c r="AW1021" i="1"/>
  <c r="AV1021" i="1"/>
  <c r="AU1021" i="1"/>
  <c r="AT1021" i="1"/>
  <c r="AS1021" i="1"/>
  <c r="AR1021" i="1"/>
  <c r="AQ1021" i="1"/>
  <c r="AP1021" i="1"/>
  <c r="AO1021" i="1"/>
  <c r="AN1021" i="1"/>
  <c r="AM1021" i="1"/>
  <c r="AL1021" i="1"/>
  <c r="AK1021" i="1"/>
  <c r="G1021" i="1"/>
  <c r="AF1021" i="1" s="1"/>
  <c r="BF1020" i="1"/>
  <c r="BE1020" i="1"/>
  <c r="BD1020" i="1"/>
  <c r="BC1020" i="1"/>
  <c r="BB1020" i="1"/>
  <c r="BA1020" i="1"/>
  <c r="AZ1020" i="1"/>
  <c r="AY1020" i="1"/>
  <c r="AX1020" i="1"/>
  <c r="AW1020" i="1"/>
  <c r="AV1020" i="1"/>
  <c r="AU1020" i="1"/>
  <c r="AT1020" i="1"/>
  <c r="AS1020" i="1"/>
  <c r="AR1020" i="1"/>
  <c r="AQ1020" i="1"/>
  <c r="AP1020" i="1"/>
  <c r="AO1020" i="1"/>
  <c r="AN1020" i="1"/>
  <c r="AM1020" i="1"/>
  <c r="AL1020" i="1"/>
  <c r="AK1020" i="1"/>
  <c r="G1020" i="1"/>
  <c r="AF1020" i="1" s="1"/>
  <c r="BF1019" i="1"/>
  <c r="BE1019" i="1"/>
  <c r="BD1019" i="1"/>
  <c r="BC1019" i="1"/>
  <c r="BB1019" i="1"/>
  <c r="BA1019" i="1"/>
  <c r="AZ1019" i="1"/>
  <c r="AY1019" i="1"/>
  <c r="AX1019" i="1"/>
  <c r="AW1019" i="1"/>
  <c r="AV1019" i="1"/>
  <c r="AU1019" i="1"/>
  <c r="AT1019" i="1"/>
  <c r="AS1019" i="1"/>
  <c r="AR1019" i="1"/>
  <c r="AQ1019" i="1"/>
  <c r="AP1019" i="1"/>
  <c r="AO1019" i="1"/>
  <c r="AN1019" i="1"/>
  <c r="AM1019" i="1"/>
  <c r="AL1019" i="1"/>
  <c r="AK1019" i="1"/>
  <c r="G1019" i="1"/>
  <c r="AF1019" i="1" s="1"/>
  <c r="BF1018" i="1"/>
  <c r="BE1018" i="1"/>
  <c r="BD1018" i="1"/>
  <c r="BC1018" i="1"/>
  <c r="BB1018" i="1"/>
  <c r="BA1018" i="1"/>
  <c r="AZ1018" i="1"/>
  <c r="AY1018" i="1"/>
  <c r="AX1018" i="1"/>
  <c r="AW1018" i="1"/>
  <c r="AV1018" i="1"/>
  <c r="AU1018" i="1"/>
  <c r="AT1018" i="1"/>
  <c r="AS1018" i="1"/>
  <c r="AR1018" i="1"/>
  <c r="AQ1018" i="1"/>
  <c r="AP1018" i="1"/>
  <c r="AO1018" i="1"/>
  <c r="AN1018" i="1"/>
  <c r="AM1018" i="1"/>
  <c r="AL1018" i="1"/>
  <c r="AK1018" i="1"/>
  <c r="G1018" i="1"/>
  <c r="AF1018" i="1" s="1"/>
  <c r="BF1017" i="1"/>
  <c r="BE1017" i="1"/>
  <c r="BD1017" i="1"/>
  <c r="BC1017" i="1"/>
  <c r="BB1017" i="1"/>
  <c r="BA1017" i="1"/>
  <c r="AZ1017" i="1"/>
  <c r="AY1017" i="1"/>
  <c r="AX1017" i="1"/>
  <c r="AW1017" i="1"/>
  <c r="AV1017" i="1"/>
  <c r="AU1017" i="1"/>
  <c r="AT1017" i="1"/>
  <c r="AS1017" i="1"/>
  <c r="AR1017" i="1"/>
  <c r="AQ1017" i="1"/>
  <c r="AP1017" i="1"/>
  <c r="AO1017" i="1"/>
  <c r="AN1017" i="1"/>
  <c r="AM1017" i="1"/>
  <c r="AL1017" i="1"/>
  <c r="AK1017" i="1"/>
  <c r="G1017" i="1"/>
  <c r="AF1017" i="1" s="1"/>
  <c r="BF1016" i="1"/>
  <c r="BE1016" i="1"/>
  <c r="BD1016" i="1"/>
  <c r="BC1016" i="1"/>
  <c r="BB1016" i="1"/>
  <c r="BA1016" i="1"/>
  <c r="AZ1016" i="1"/>
  <c r="AY1016" i="1"/>
  <c r="AX1016" i="1"/>
  <c r="AW1016" i="1"/>
  <c r="AV1016" i="1"/>
  <c r="AU1016" i="1"/>
  <c r="AT1016" i="1"/>
  <c r="AS1016" i="1"/>
  <c r="AR1016" i="1"/>
  <c r="AQ1016" i="1"/>
  <c r="AP1016" i="1"/>
  <c r="AO1016" i="1"/>
  <c r="AN1016" i="1"/>
  <c r="AM1016" i="1"/>
  <c r="AL1016" i="1"/>
  <c r="AK1016" i="1"/>
  <c r="G1016" i="1"/>
  <c r="AF1016" i="1" s="1"/>
  <c r="BF1015" i="1"/>
  <c r="BE1015" i="1"/>
  <c r="BD1015" i="1"/>
  <c r="BC1015" i="1"/>
  <c r="BB1015" i="1"/>
  <c r="BA1015" i="1"/>
  <c r="AZ1015" i="1"/>
  <c r="AY1015" i="1"/>
  <c r="AX1015" i="1"/>
  <c r="AW1015" i="1"/>
  <c r="AV1015" i="1"/>
  <c r="AU1015" i="1"/>
  <c r="AT1015" i="1"/>
  <c r="AS1015" i="1"/>
  <c r="AR1015" i="1"/>
  <c r="AQ1015" i="1"/>
  <c r="AP1015" i="1"/>
  <c r="AO1015" i="1"/>
  <c r="AN1015" i="1"/>
  <c r="AM1015" i="1"/>
  <c r="AL1015" i="1"/>
  <c r="AK1015" i="1"/>
  <c r="G1015" i="1"/>
  <c r="AF1015" i="1" s="1"/>
  <c r="BF1014" i="1"/>
  <c r="BE1014" i="1"/>
  <c r="BD1014" i="1"/>
  <c r="BC1014" i="1"/>
  <c r="BB1014" i="1"/>
  <c r="BA1014" i="1"/>
  <c r="AZ1014" i="1"/>
  <c r="AY1014" i="1"/>
  <c r="AX1014" i="1"/>
  <c r="AW1014" i="1"/>
  <c r="AV1014" i="1"/>
  <c r="AU1014" i="1"/>
  <c r="AT1014" i="1"/>
  <c r="AS1014" i="1"/>
  <c r="AR1014" i="1"/>
  <c r="AQ1014" i="1"/>
  <c r="AP1014" i="1"/>
  <c r="AO1014" i="1"/>
  <c r="AN1014" i="1"/>
  <c r="AM1014" i="1"/>
  <c r="AL1014" i="1"/>
  <c r="AK1014" i="1"/>
  <c r="G1014" i="1"/>
  <c r="AF1014" i="1" s="1"/>
  <c r="BF1013" i="1"/>
  <c r="BE1013" i="1"/>
  <c r="BD1013" i="1"/>
  <c r="BC1013" i="1"/>
  <c r="BB1013" i="1"/>
  <c r="BA1013" i="1"/>
  <c r="AZ1013" i="1"/>
  <c r="AY1013" i="1"/>
  <c r="AX1013" i="1"/>
  <c r="AW1013" i="1"/>
  <c r="AV1013" i="1"/>
  <c r="AU1013" i="1"/>
  <c r="AT1013" i="1"/>
  <c r="AS1013" i="1"/>
  <c r="AR1013" i="1"/>
  <c r="AQ1013" i="1"/>
  <c r="AP1013" i="1"/>
  <c r="AO1013" i="1"/>
  <c r="AN1013" i="1"/>
  <c r="AM1013" i="1"/>
  <c r="AL1013" i="1"/>
  <c r="AK1013" i="1"/>
  <c r="G1013" i="1"/>
  <c r="AF1013" i="1" s="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G1012" i="1"/>
  <c r="AF1012" i="1" s="1"/>
  <c r="BF1011" i="1"/>
  <c r="BE1011" i="1"/>
  <c r="BD1011" i="1"/>
  <c r="BC1011" i="1"/>
  <c r="BB1011" i="1"/>
  <c r="BA1011" i="1"/>
  <c r="AZ1011" i="1"/>
  <c r="AY1011" i="1"/>
  <c r="AX1011" i="1"/>
  <c r="AW1011" i="1"/>
  <c r="AV1011" i="1"/>
  <c r="AU1011" i="1"/>
  <c r="AT1011" i="1"/>
  <c r="AS1011" i="1"/>
  <c r="AR1011" i="1"/>
  <c r="AQ1011" i="1"/>
  <c r="AP1011" i="1"/>
  <c r="AO1011" i="1"/>
  <c r="AN1011" i="1"/>
  <c r="AM1011" i="1"/>
  <c r="AL1011" i="1"/>
  <c r="AK1011" i="1"/>
  <c r="G1011" i="1"/>
  <c r="AF1011" i="1" s="1"/>
  <c r="BF1010" i="1"/>
  <c r="BE1010" i="1"/>
  <c r="BD1010" i="1"/>
  <c r="BC1010" i="1"/>
  <c r="BB1010" i="1"/>
  <c r="BA1010" i="1"/>
  <c r="AZ1010" i="1"/>
  <c r="AY1010" i="1"/>
  <c r="AX1010" i="1"/>
  <c r="AW1010" i="1"/>
  <c r="AV1010" i="1"/>
  <c r="AU1010" i="1"/>
  <c r="AT1010" i="1"/>
  <c r="AS1010" i="1"/>
  <c r="AR1010" i="1"/>
  <c r="AQ1010" i="1"/>
  <c r="AP1010" i="1"/>
  <c r="AO1010" i="1"/>
  <c r="AN1010" i="1"/>
  <c r="AM1010" i="1"/>
  <c r="AL1010" i="1"/>
  <c r="AK1010" i="1"/>
  <c r="G1010" i="1"/>
  <c r="AF1010" i="1" s="1"/>
  <c r="BF1009" i="1"/>
  <c r="BE1009" i="1"/>
  <c r="BD1009" i="1"/>
  <c r="BC1009" i="1"/>
  <c r="BB1009" i="1"/>
  <c r="BA1009" i="1"/>
  <c r="AZ1009" i="1"/>
  <c r="AY1009" i="1"/>
  <c r="AX1009" i="1"/>
  <c r="AW1009" i="1"/>
  <c r="AV1009" i="1"/>
  <c r="AU1009" i="1"/>
  <c r="AT1009" i="1"/>
  <c r="AS1009" i="1"/>
  <c r="AR1009" i="1"/>
  <c r="AQ1009" i="1"/>
  <c r="AP1009" i="1"/>
  <c r="AO1009" i="1"/>
  <c r="AN1009" i="1"/>
  <c r="AM1009" i="1"/>
  <c r="AL1009" i="1"/>
  <c r="AK1009" i="1"/>
  <c r="G1009" i="1"/>
  <c r="AF1009" i="1" s="1"/>
  <c r="BF1008" i="1"/>
  <c r="BE1008" i="1"/>
  <c r="BD1008" i="1"/>
  <c r="BC1008" i="1"/>
  <c r="BB1008" i="1"/>
  <c r="BA1008" i="1"/>
  <c r="AZ1008" i="1"/>
  <c r="AY1008" i="1"/>
  <c r="AX1008" i="1"/>
  <c r="AW1008" i="1"/>
  <c r="AV1008" i="1"/>
  <c r="AU1008" i="1"/>
  <c r="AT1008" i="1"/>
  <c r="AS1008" i="1"/>
  <c r="AR1008" i="1"/>
  <c r="AQ1008" i="1"/>
  <c r="AP1008" i="1"/>
  <c r="AO1008" i="1"/>
  <c r="AN1008" i="1"/>
  <c r="AM1008" i="1"/>
  <c r="AL1008" i="1"/>
  <c r="AK1008" i="1"/>
  <c r="G1008" i="1"/>
  <c r="AF1008" i="1" s="1"/>
  <c r="BF1007" i="1"/>
  <c r="BE1007" i="1"/>
  <c r="BD1007" i="1"/>
  <c r="BC1007" i="1"/>
  <c r="BB1007" i="1"/>
  <c r="BA1007" i="1"/>
  <c r="AZ1007" i="1"/>
  <c r="AY1007" i="1"/>
  <c r="AX1007" i="1"/>
  <c r="AW1007" i="1"/>
  <c r="AV1007" i="1"/>
  <c r="AU1007" i="1"/>
  <c r="AT1007" i="1"/>
  <c r="AS1007" i="1"/>
  <c r="AR1007" i="1"/>
  <c r="AQ1007" i="1"/>
  <c r="AP1007" i="1"/>
  <c r="AO1007" i="1"/>
  <c r="AN1007" i="1"/>
  <c r="AM1007" i="1"/>
  <c r="AL1007" i="1"/>
  <c r="AK1007" i="1"/>
  <c r="G1007" i="1"/>
  <c r="AF1007" i="1" s="1"/>
  <c r="BF1006" i="1"/>
  <c r="BE1006" i="1"/>
  <c r="BD1006" i="1"/>
  <c r="BC1006" i="1"/>
  <c r="BB1006" i="1"/>
  <c r="BA1006" i="1"/>
  <c r="AZ1006" i="1"/>
  <c r="AY1006" i="1"/>
  <c r="AX1006" i="1"/>
  <c r="AW1006" i="1"/>
  <c r="AV1006" i="1"/>
  <c r="AU1006" i="1"/>
  <c r="AT1006" i="1"/>
  <c r="AS1006" i="1"/>
  <c r="AR1006" i="1"/>
  <c r="AQ1006" i="1"/>
  <c r="AP1006" i="1"/>
  <c r="AO1006" i="1"/>
  <c r="AN1006" i="1"/>
  <c r="AM1006" i="1"/>
  <c r="AL1006" i="1"/>
  <c r="AK1006" i="1"/>
  <c r="G1006" i="1"/>
  <c r="AF1006" i="1" s="1"/>
  <c r="BF1005" i="1"/>
  <c r="BE1005" i="1"/>
  <c r="BD1005" i="1"/>
  <c r="BC1005" i="1"/>
  <c r="BB1005" i="1"/>
  <c r="BA1005" i="1"/>
  <c r="AZ1005" i="1"/>
  <c r="AY1005" i="1"/>
  <c r="AX1005" i="1"/>
  <c r="AW1005" i="1"/>
  <c r="AV1005" i="1"/>
  <c r="AU1005" i="1"/>
  <c r="AT1005" i="1"/>
  <c r="AS1005" i="1"/>
  <c r="AR1005" i="1"/>
  <c r="AQ1005" i="1"/>
  <c r="AP1005" i="1"/>
  <c r="AO1005" i="1"/>
  <c r="AN1005" i="1"/>
  <c r="AM1005" i="1"/>
  <c r="AL1005" i="1"/>
  <c r="AK1005" i="1"/>
  <c r="G1005" i="1"/>
  <c r="AF1005" i="1" s="1"/>
  <c r="BF1004" i="1"/>
  <c r="BE1004" i="1"/>
  <c r="BD1004" i="1"/>
  <c r="BC1004" i="1"/>
  <c r="BB1004" i="1"/>
  <c r="BA1004" i="1"/>
  <c r="AZ1004" i="1"/>
  <c r="AY1004" i="1"/>
  <c r="AX1004" i="1"/>
  <c r="AW1004" i="1"/>
  <c r="AV1004" i="1"/>
  <c r="AU1004" i="1"/>
  <c r="AT1004" i="1"/>
  <c r="AS1004" i="1"/>
  <c r="AR1004" i="1"/>
  <c r="AQ1004" i="1"/>
  <c r="AP1004" i="1"/>
  <c r="AO1004" i="1"/>
  <c r="AN1004" i="1"/>
  <c r="AM1004" i="1"/>
  <c r="AL1004" i="1"/>
  <c r="AK1004" i="1"/>
  <c r="G1004" i="1"/>
  <c r="AF1004" i="1" s="1"/>
  <c r="BF1003" i="1"/>
  <c r="BE1003" i="1"/>
  <c r="BD1003" i="1"/>
  <c r="BC1003" i="1"/>
  <c r="BB1003" i="1"/>
  <c r="BA1003" i="1"/>
  <c r="AZ1003" i="1"/>
  <c r="AY1003" i="1"/>
  <c r="AX1003" i="1"/>
  <c r="AW1003" i="1"/>
  <c r="AV1003" i="1"/>
  <c r="AU1003" i="1"/>
  <c r="AT1003" i="1"/>
  <c r="AS1003" i="1"/>
  <c r="AR1003" i="1"/>
  <c r="AQ1003" i="1"/>
  <c r="AP1003" i="1"/>
  <c r="AO1003" i="1"/>
  <c r="AN1003" i="1"/>
  <c r="AM1003" i="1"/>
  <c r="AL1003" i="1"/>
  <c r="AK1003" i="1"/>
  <c r="G1003" i="1"/>
  <c r="AF1003" i="1" s="1"/>
  <c r="BF1002" i="1"/>
  <c r="BE1002" i="1"/>
  <c r="BD1002" i="1"/>
  <c r="BC1002" i="1"/>
  <c r="BB1002" i="1"/>
  <c r="BA1002" i="1"/>
  <c r="AZ1002" i="1"/>
  <c r="AY1002" i="1"/>
  <c r="AX1002" i="1"/>
  <c r="AW1002" i="1"/>
  <c r="AV1002" i="1"/>
  <c r="AU1002" i="1"/>
  <c r="AT1002" i="1"/>
  <c r="AS1002" i="1"/>
  <c r="AR1002" i="1"/>
  <c r="AQ1002" i="1"/>
  <c r="AP1002" i="1"/>
  <c r="AO1002" i="1"/>
  <c r="AN1002" i="1"/>
  <c r="AM1002" i="1"/>
  <c r="AL1002" i="1"/>
  <c r="AK1002" i="1"/>
  <c r="G1002" i="1"/>
  <c r="AF1002" i="1" s="1"/>
  <c r="BF1001" i="1"/>
  <c r="BE1001" i="1"/>
  <c r="BD1001" i="1"/>
  <c r="BC1001" i="1"/>
  <c r="BB1001" i="1"/>
  <c r="BA1001" i="1"/>
  <c r="AZ1001" i="1"/>
  <c r="AY1001" i="1"/>
  <c r="AX1001" i="1"/>
  <c r="AW1001" i="1"/>
  <c r="AV1001" i="1"/>
  <c r="AU1001" i="1"/>
  <c r="AT1001" i="1"/>
  <c r="AS1001" i="1"/>
  <c r="AR1001" i="1"/>
  <c r="AQ1001" i="1"/>
  <c r="AP1001" i="1"/>
  <c r="AO1001" i="1"/>
  <c r="AN1001" i="1"/>
  <c r="AM1001" i="1"/>
  <c r="AL1001" i="1"/>
  <c r="AK1001" i="1"/>
  <c r="G1001" i="1"/>
  <c r="AF1001" i="1" s="1"/>
  <c r="BF1000" i="1"/>
  <c r="BE1000" i="1"/>
  <c r="BD1000" i="1"/>
  <c r="BC1000" i="1"/>
  <c r="BB1000" i="1"/>
  <c r="BA1000" i="1"/>
  <c r="AZ1000" i="1"/>
  <c r="AY1000" i="1"/>
  <c r="AX1000" i="1"/>
  <c r="AW1000" i="1"/>
  <c r="AV1000" i="1"/>
  <c r="AU1000" i="1"/>
  <c r="AT1000" i="1"/>
  <c r="AS1000" i="1"/>
  <c r="AR1000" i="1"/>
  <c r="AQ1000" i="1"/>
  <c r="AP1000" i="1"/>
  <c r="AO1000" i="1"/>
  <c r="AN1000" i="1"/>
  <c r="AM1000" i="1"/>
  <c r="AL1000" i="1"/>
  <c r="AK1000" i="1"/>
  <c r="G1000" i="1"/>
  <c r="AF1000" i="1" s="1"/>
  <c r="BF999" i="1"/>
  <c r="BE999" i="1"/>
  <c r="BD999" i="1"/>
  <c r="BC999" i="1"/>
  <c r="BB999" i="1"/>
  <c r="BA999" i="1"/>
  <c r="AZ999" i="1"/>
  <c r="AY999" i="1"/>
  <c r="AX999" i="1"/>
  <c r="AW999" i="1"/>
  <c r="AV999" i="1"/>
  <c r="AU999" i="1"/>
  <c r="AT999" i="1"/>
  <c r="AS999" i="1"/>
  <c r="AR999" i="1"/>
  <c r="AQ999" i="1"/>
  <c r="AP999" i="1"/>
  <c r="AO999" i="1"/>
  <c r="AN999" i="1"/>
  <c r="AM999" i="1"/>
  <c r="AL999" i="1"/>
  <c r="AK999" i="1"/>
  <c r="G999" i="1"/>
  <c r="AF999" i="1" s="1"/>
  <c r="BF998" i="1"/>
  <c r="BE998" i="1"/>
  <c r="BD998" i="1"/>
  <c r="BC998" i="1"/>
  <c r="BB998" i="1"/>
  <c r="BA998" i="1"/>
  <c r="AZ998" i="1"/>
  <c r="AY998" i="1"/>
  <c r="AX998" i="1"/>
  <c r="AW998" i="1"/>
  <c r="AV998" i="1"/>
  <c r="AU998" i="1"/>
  <c r="AT998" i="1"/>
  <c r="AS998" i="1"/>
  <c r="AR998" i="1"/>
  <c r="AQ998" i="1"/>
  <c r="AP998" i="1"/>
  <c r="AO998" i="1"/>
  <c r="AN998" i="1"/>
  <c r="AM998" i="1"/>
  <c r="AL998" i="1"/>
  <c r="AK998" i="1"/>
  <c r="G998" i="1"/>
  <c r="AF998" i="1" s="1"/>
  <c r="BF997" i="1"/>
  <c r="BE997" i="1"/>
  <c r="BD997" i="1"/>
  <c r="BC997" i="1"/>
  <c r="BB997" i="1"/>
  <c r="BA997" i="1"/>
  <c r="AZ997" i="1"/>
  <c r="AY997" i="1"/>
  <c r="AX997" i="1"/>
  <c r="AW997" i="1"/>
  <c r="AV997" i="1"/>
  <c r="AU997" i="1"/>
  <c r="AT997" i="1"/>
  <c r="AS997" i="1"/>
  <c r="AR997" i="1"/>
  <c r="AQ997" i="1"/>
  <c r="AP997" i="1"/>
  <c r="AO997" i="1"/>
  <c r="AN997" i="1"/>
  <c r="AM997" i="1"/>
  <c r="AL997" i="1"/>
  <c r="AK997" i="1"/>
  <c r="G997" i="1"/>
  <c r="AF997" i="1" s="1"/>
  <c r="BF996" i="1"/>
  <c r="BE996" i="1"/>
  <c r="BD996" i="1"/>
  <c r="BC996" i="1"/>
  <c r="BB996" i="1"/>
  <c r="BA996" i="1"/>
  <c r="AZ996" i="1"/>
  <c r="AY996" i="1"/>
  <c r="AX996" i="1"/>
  <c r="AW996" i="1"/>
  <c r="AV996" i="1"/>
  <c r="AU996" i="1"/>
  <c r="AT996" i="1"/>
  <c r="AS996" i="1"/>
  <c r="AR996" i="1"/>
  <c r="AQ996" i="1"/>
  <c r="AP996" i="1"/>
  <c r="AO996" i="1"/>
  <c r="AN996" i="1"/>
  <c r="AM996" i="1"/>
  <c r="AL996" i="1"/>
  <c r="AK996" i="1"/>
  <c r="G996" i="1"/>
  <c r="AF996" i="1" s="1"/>
  <c r="BF995" i="1"/>
  <c r="BE995" i="1"/>
  <c r="BD995" i="1"/>
  <c r="BC995" i="1"/>
  <c r="BB995" i="1"/>
  <c r="BA995" i="1"/>
  <c r="AZ995" i="1"/>
  <c r="AY995" i="1"/>
  <c r="AX995" i="1"/>
  <c r="AW995" i="1"/>
  <c r="AV995" i="1"/>
  <c r="AU995" i="1"/>
  <c r="AT995" i="1"/>
  <c r="AS995" i="1"/>
  <c r="AR995" i="1"/>
  <c r="AQ995" i="1"/>
  <c r="AP995" i="1"/>
  <c r="AO995" i="1"/>
  <c r="AN995" i="1"/>
  <c r="AM995" i="1"/>
  <c r="AL995" i="1"/>
  <c r="AK995" i="1"/>
  <c r="G995" i="1"/>
  <c r="AF995" i="1" s="1"/>
  <c r="BF994" i="1"/>
  <c r="BE994" i="1"/>
  <c r="BD994" i="1"/>
  <c r="BC994" i="1"/>
  <c r="BB994" i="1"/>
  <c r="BA994" i="1"/>
  <c r="AZ994" i="1"/>
  <c r="AY994" i="1"/>
  <c r="AX994" i="1"/>
  <c r="AW994" i="1"/>
  <c r="AV994" i="1"/>
  <c r="AU994" i="1"/>
  <c r="AT994" i="1"/>
  <c r="AS994" i="1"/>
  <c r="AR994" i="1"/>
  <c r="AQ994" i="1"/>
  <c r="AP994" i="1"/>
  <c r="AO994" i="1"/>
  <c r="AN994" i="1"/>
  <c r="AM994" i="1"/>
  <c r="AL994" i="1"/>
  <c r="AK994" i="1"/>
  <c r="G994" i="1"/>
  <c r="AF994" i="1" s="1"/>
  <c r="BF993" i="1"/>
  <c r="BE993" i="1"/>
  <c r="BD993" i="1"/>
  <c r="BC993" i="1"/>
  <c r="BB993" i="1"/>
  <c r="BA993" i="1"/>
  <c r="AZ993" i="1"/>
  <c r="AY993" i="1"/>
  <c r="AX993" i="1"/>
  <c r="AW993" i="1"/>
  <c r="AV993" i="1"/>
  <c r="AU993" i="1"/>
  <c r="AT993" i="1"/>
  <c r="AS993" i="1"/>
  <c r="AR993" i="1"/>
  <c r="AQ993" i="1"/>
  <c r="AP993" i="1"/>
  <c r="AO993" i="1"/>
  <c r="AN993" i="1"/>
  <c r="AM993" i="1"/>
  <c r="AL993" i="1"/>
  <c r="AK993" i="1"/>
  <c r="G993" i="1"/>
  <c r="AF993" i="1" s="1"/>
  <c r="BF992" i="1"/>
  <c r="BE992" i="1"/>
  <c r="BD992" i="1"/>
  <c r="BC992" i="1"/>
  <c r="BB992" i="1"/>
  <c r="BA992" i="1"/>
  <c r="AZ992" i="1"/>
  <c r="AY992" i="1"/>
  <c r="AX992" i="1"/>
  <c r="AW992" i="1"/>
  <c r="AV992" i="1"/>
  <c r="AU992" i="1"/>
  <c r="AT992" i="1"/>
  <c r="AS992" i="1"/>
  <c r="AR992" i="1"/>
  <c r="AQ992" i="1"/>
  <c r="AP992" i="1"/>
  <c r="AO992" i="1"/>
  <c r="AN992" i="1"/>
  <c r="AM992" i="1"/>
  <c r="AL992" i="1"/>
  <c r="AK992" i="1"/>
  <c r="G992" i="1"/>
  <c r="AF992" i="1" s="1"/>
  <c r="BF991" i="1"/>
  <c r="BE991" i="1"/>
  <c r="BD991" i="1"/>
  <c r="BC991" i="1"/>
  <c r="BB991" i="1"/>
  <c r="BA991" i="1"/>
  <c r="AZ991" i="1"/>
  <c r="AY991" i="1"/>
  <c r="AX991" i="1"/>
  <c r="AW991" i="1"/>
  <c r="AV991" i="1"/>
  <c r="AU991" i="1"/>
  <c r="AT991" i="1"/>
  <c r="AS991" i="1"/>
  <c r="AR991" i="1"/>
  <c r="AQ991" i="1"/>
  <c r="AP991" i="1"/>
  <c r="AO991" i="1"/>
  <c r="AN991" i="1"/>
  <c r="AM991" i="1"/>
  <c r="AL991" i="1"/>
  <c r="AK991" i="1"/>
  <c r="G991" i="1"/>
  <c r="AF991" i="1" s="1"/>
  <c r="BF990" i="1"/>
  <c r="BE990" i="1"/>
  <c r="BD990" i="1"/>
  <c r="BC990" i="1"/>
  <c r="BB990" i="1"/>
  <c r="BA990" i="1"/>
  <c r="AZ990" i="1"/>
  <c r="AY990" i="1"/>
  <c r="AX990" i="1"/>
  <c r="AW990" i="1"/>
  <c r="AV990" i="1"/>
  <c r="AU990" i="1"/>
  <c r="AT990" i="1"/>
  <c r="AS990" i="1"/>
  <c r="AR990" i="1"/>
  <c r="AQ990" i="1"/>
  <c r="AP990" i="1"/>
  <c r="AO990" i="1"/>
  <c r="AN990" i="1"/>
  <c r="AM990" i="1"/>
  <c r="AL990" i="1"/>
  <c r="AK990" i="1"/>
  <c r="G990" i="1"/>
  <c r="AF990" i="1" s="1"/>
  <c r="BF989" i="1"/>
  <c r="BE989" i="1"/>
  <c r="BD989" i="1"/>
  <c r="BC989" i="1"/>
  <c r="BB989" i="1"/>
  <c r="BA989" i="1"/>
  <c r="AZ989" i="1"/>
  <c r="AY989" i="1"/>
  <c r="AX989" i="1"/>
  <c r="AW989" i="1"/>
  <c r="AV989" i="1"/>
  <c r="AU989" i="1"/>
  <c r="AT989" i="1"/>
  <c r="AS989" i="1"/>
  <c r="AR989" i="1"/>
  <c r="AQ989" i="1"/>
  <c r="AP989" i="1"/>
  <c r="AO989" i="1"/>
  <c r="AN989" i="1"/>
  <c r="AM989" i="1"/>
  <c r="AL989" i="1"/>
  <c r="AK989" i="1"/>
  <c r="G989" i="1"/>
  <c r="AF989" i="1" s="1"/>
  <c r="BF988" i="1"/>
  <c r="BE988" i="1"/>
  <c r="BD988" i="1"/>
  <c r="BC988" i="1"/>
  <c r="BB988" i="1"/>
  <c r="BA988" i="1"/>
  <c r="AZ988" i="1"/>
  <c r="AY988" i="1"/>
  <c r="AX988" i="1"/>
  <c r="AW988" i="1"/>
  <c r="AV988" i="1"/>
  <c r="AU988" i="1"/>
  <c r="AT988" i="1"/>
  <c r="AS988" i="1"/>
  <c r="AR988" i="1"/>
  <c r="AQ988" i="1"/>
  <c r="AP988" i="1"/>
  <c r="AO988" i="1"/>
  <c r="AN988" i="1"/>
  <c r="AM988" i="1"/>
  <c r="AL988" i="1"/>
  <c r="AK988" i="1"/>
  <c r="G988" i="1"/>
  <c r="AF988" i="1" s="1"/>
  <c r="BF987" i="1"/>
  <c r="BE987" i="1"/>
  <c r="BD987" i="1"/>
  <c r="BC987" i="1"/>
  <c r="BB987" i="1"/>
  <c r="BA987" i="1"/>
  <c r="AZ987" i="1"/>
  <c r="AY987" i="1"/>
  <c r="AX987" i="1"/>
  <c r="AW987" i="1"/>
  <c r="AV987" i="1"/>
  <c r="AU987" i="1"/>
  <c r="AT987" i="1"/>
  <c r="AS987" i="1"/>
  <c r="AR987" i="1"/>
  <c r="AQ987" i="1"/>
  <c r="AP987" i="1"/>
  <c r="AO987" i="1"/>
  <c r="AN987" i="1"/>
  <c r="AM987" i="1"/>
  <c r="AL987" i="1"/>
  <c r="AK987" i="1"/>
  <c r="G987" i="1"/>
  <c r="AF987" i="1" s="1"/>
  <c r="BF986" i="1"/>
  <c r="BE986" i="1"/>
  <c r="BD986" i="1"/>
  <c r="BC986" i="1"/>
  <c r="BB986" i="1"/>
  <c r="BA986" i="1"/>
  <c r="AZ986" i="1"/>
  <c r="AY986" i="1"/>
  <c r="AX986" i="1"/>
  <c r="AW986" i="1"/>
  <c r="AV986" i="1"/>
  <c r="AU986" i="1"/>
  <c r="AT986" i="1"/>
  <c r="AS986" i="1"/>
  <c r="AR986" i="1"/>
  <c r="AQ986" i="1"/>
  <c r="AP986" i="1"/>
  <c r="AO986" i="1"/>
  <c r="AN986" i="1"/>
  <c r="AM986" i="1"/>
  <c r="AL986" i="1"/>
  <c r="AK986" i="1"/>
  <c r="G986" i="1"/>
  <c r="AF986" i="1" s="1"/>
  <c r="BF985" i="1"/>
  <c r="BE985" i="1"/>
  <c r="BD985" i="1"/>
  <c r="BC985" i="1"/>
  <c r="BB985" i="1"/>
  <c r="BA985" i="1"/>
  <c r="AZ985" i="1"/>
  <c r="AY985" i="1"/>
  <c r="AX985" i="1"/>
  <c r="AW985" i="1"/>
  <c r="AV985" i="1"/>
  <c r="AU985" i="1"/>
  <c r="AT985" i="1"/>
  <c r="AS985" i="1"/>
  <c r="AR985" i="1"/>
  <c r="AQ985" i="1"/>
  <c r="AP985" i="1"/>
  <c r="AO985" i="1"/>
  <c r="AN985" i="1"/>
  <c r="AM985" i="1"/>
  <c r="AL985" i="1"/>
  <c r="AK985" i="1"/>
  <c r="AF985" i="1"/>
  <c r="G985" i="1"/>
  <c r="BF984" i="1"/>
  <c r="BE984" i="1"/>
  <c r="BD984" i="1"/>
  <c r="BC984" i="1"/>
  <c r="BB984" i="1"/>
  <c r="BA984" i="1"/>
  <c r="AZ984" i="1"/>
  <c r="AY984" i="1"/>
  <c r="AX984" i="1"/>
  <c r="AW984" i="1"/>
  <c r="AV984" i="1"/>
  <c r="AU984" i="1"/>
  <c r="AT984" i="1"/>
  <c r="AS984" i="1"/>
  <c r="AR984" i="1"/>
  <c r="AQ984" i="1"/>
  <c r="AP984" i="1"/>
  <c r="AO984" i="1"/>
  <c r="AN984" i="1"/>
  <c r="AM984" i="1"/>
  <c r="AL984" i="1"/>
  <c r="AK984" i="1"/>
  <c r="G984" i="1"/>
  <c r="AF984" i="1" s="1"/>
  <c r="BF983" i="1"/>
  <c r="BE983" i="1"/>
  <c r="BD983" i="1"/>
  <c r="BC983" i="1"/>
  <c r="BB983" i="1"/>
  <c r="BA983" i="1"/>
  <c r="AZ983" i="1"/>
  <c r="AY983" i="1"/>
  <c r="AX983" i="1"/>
  <c r="AW983" i="1"/>
  <c r="AV983" i="1"/>
  <c r="AU983" i="1"/>
  <c r="AT983" i="1"/>
  <c r="AS983" i="1"/>
  <c r="AR983" i="1"/>
  <c r="AQ983" i="1"/>
  <c r="AP983" i="1"/>
  <c r="AO983" i="1"/>
  <c r="AN983" i="1"/>
  <c r="AM983" i="1"/>
  <c r="AL983" i="1"/>
  <c r="AK983" i="1"/>
  <c r="G983" i="1"/>
  <c r="AF983" i="1" s="1"/>
  <c r="BF982" i="1"/>
  <c r="BE982" i="1"/>
  <c r="BD982" i="1"/>
  <c r="BC982" i="1"/>
  <c r="BB982" i="1"/>
  <c r="BA982" i="1"/>
  <c r="AZ982" i="1"/>
  <c r="AY982" i="1"/>
  <c r="AX982" i="1"/>
  <c r="AW982" i="1"/>
  <c r="AV982" i="1"/>
  <c r="AU982" i="1"/>
  <c r="AT982" i="1"/>
  <c r="AS982" i="1"/>
  <c r="AR982" i="1"/>
  <c r="AQ982" i="1"/>
  <c r="AP982" i="1"/>
  <c r="AO982" i="1"/>
  <c r="AN982" i="1"/>
  <c r="AM982" i="1"/>
  <c r="AL982" i="1"/>
  <c r="AK982" i="1"/>
  <c r="G982" i="1"/>
  <c r="AF982" i="1" s="1"/>
  <c r="BF981" i="1"/>
  <c r="BE981" i="1"/>
  <c r="BD981" i="1"/>
  <c r="BC981" i="1"/>
  <c r="BB981" i="1"/>
  <c r="BA981" i="1"/>
  <c r="AZ981" i="1"/>
  <c r="AY981" i="1"/>
  <c r="AX981" i="1"/>
  <c r="AW981" i="1"/>
  <c r="AV981" i="1"/>
  <c r="AU981" i="1"/>
  <c r="AT981" i="1"/>
  <c r="AS981" i="1"/>
  <c r="AR981" i="1"/>
  <c r="AQ981" i="1"/>
  <c r="AP981" i="1"/>
  <c r="AO981" i="1"/>
  <c r="AN981" i="1"/>
  <c r="AM981" i="1"/>
  <c r="AL981" i="1"/>
  <c r="AK981" i="1"/>
  <c r="G981" i="1"/>
  <c r="AF981" i="1" s="1"/>
  <c r="BF980" i="1"/>
  <c r="BE980" i="1"/>
  <c r="BD980" i="1"/>
  <c r="BC980" i="1"/>
  <c r="BB980" i="1"/>
  <c r="BA980" i="1"/>
  <c r="AZ980" i="1"/>
  <c r="AY980" i="1"/>
  <c r="AX980" i="1"/>
  <c r="AW980" i="1"/>
  <c r="AV980" i="1"/>
  <c r="AU980" i="1"/>
  <c r="AT980" i="1"/>
  <c r="AS980" i="1"/>
  <c r="AR980" i="1"/>
  <c r="AQ980" i="1"/>
  <c r="AP980" i="1"/>
  <c r="AO980" i="1"/>
  <c r="AN980" i="1"/>
  <c r="AM980" i="1"/>
  <c r="AL980" i="1"/>
  <c r="AK980" i="1"/>
  <c r="G980" i="1"/>
  <c r="AF980" i="1" s="1"/>
  <c r="BF979" i="1"/>
  <c r="BE979" i="1"/>
  <c r="BD979" i="1"/>
  <c r="BC979" i="1"/>
  <c r="BB979" i="1"/>
  <c r="BA979" i="1"/>
  <c r="AZ979" i="1"/>
  <c r="AY979" i="1"/>
  <c r="AX979" i="1"/>
  <c r="AW979" i="1"/>
  <c r="AV979" i="1"/>
  <c r="AU979" i="1"/>
  <c r="AT979" i="1"/>
  <c r="AS979" i="1"/>
  <c r="AR979" i="1"/>
  <c r="AQ979" i="1"/>
  <c r="AP979" i="1"/>
  <c r="AO979" i="1"/>
  <c r="AN979" i="1"/>
  <c r="AM979" i="1"/>
  <c r="AL979" i="1"/>
  <c r="AK979" i="1"/>
  <c r="G979" i="1"/>
  <c r="AF979" i="1" s="1"/>
  <c r="BF978" i="1"/>
  <c r="BE978" i="1"/>
  <c r="BD978" i="1"/>
  <c r="BC978" i="1"/>
  <c r="BB978" i="1"/>
  <c r="BA978" i="1"/>
  <c r="AZ978" i="1"/>
  <c r="AY978" i="1"/>
  <c r="AX978" i="1"/>
  <c r="AW978" i="1"/>
  <c r="AV978" i="1"/>
  <c r="AU978" i="1"/>
  <c r="AT978" i="1"/>
  <c r="AS978" i="1"/>
  <c r="AR978" i="1"/>
  <c r="AQ978" i="1"/>
  <c r="AP978" i="1"/>
  <c r="AO978" i="1"/>
  <c r="AN978" i="1"/>
  <c r="AM978" i="1"/>
  <c r="AL978" i="1"/>
  <c r="AK978" i="1"/>
  <c r="G978" i="1"/>
  <c r="AF978" i="1" s="1"/>
  <c r="BF977" i="1"/>
  <c r="BE977" i="1"/>
  <c r="BD977" i="1"/>
  <c r="BC977" i="1"/>
  <c r="BB977" i="1"/>
  <c r="BA977" i="1"/>
  <c r="AZ977" i="1"/>
  <c r="AY977" i="1"/>
  <c r="AX977" i="1"/>
  <c r="AW977" i="1"/>
  <c r="AV977" i="1"/>
  <c r="AU977" i="1"/>
  <c r="AT977" i="1"/>
  <c r="AS977" i="1"/>
  <c r="AR977" i="1"/>
  <c r="AQ977" i="1"/>
  <c r="AP977" i="1"/>
  <c r="AO977" i="1"/>
  <c r="AN977" i="1"/>
  <c r="AM977" i="1"/>
  <c r="AL977" i="1"/>
  <c r="AK977" i="1"/>
  <c r="G977" i="1"/>
  <c r="AF977" i="1" s="1"/>
  <c r="BF976" i="1"/>
  <c r="BE976" i="1"/>
  <c r="BD976" i="1"/>
  <c r="BC976" i="1"/>
  <c r="BB976" i="1"/>
  <c r="BA976" i="1"/>
  <c r="AZ976" i="1"/>
  <c r="AY976" i="1"/>
  <c r="AX976" i="1"/>
  <c r="AW976" i="1"/>
  <c r="AV976" i="1"/>
  <c r="AU976" i="1"/>
  <c r="AT976" i="1"/>
  <c r="AS976" i="1"/>
  <c r="AR976" i="1"/>
  <c r="AQ976" i="1"/>
  <c r="AP976" i="1"/>
  <c r="AO976" i="1"/>
  <c r="AN976" i="1"/>
  <c r="AM976" i="1"/>
  <c r="AL976" i="1"/>
  <c r="AK976" i="1"/>
  <c r="G976" i="1"/>
  <c r="AF976" i="1" s="1"/>
  <c r="BF975" i="1"/>
  <c r="BE975" i="1"/>
  <c r="BD975" i="1"/>
  <c r="BC975" i="1"/>
  <c r="BB975" i="1"/>
  <c r="BA975" i="1"/>
  <c r="AZ975" i="1"/>
  <c r="AY975" i="1"/>
  <c r="AX975" i="1"/>
  <c r="AW975" i="1"/>
  <c r="AV975" i="1"/>
  <c r="AU975" i="1"/>
  <c r="AT975" i="1"/>
  <c r="AS975" i="1"/>
  <c r="AR975" i="1"/>
  <c r="AQ975" i="1"/>
  <c r="AP975" i="1"/>
  <c r="AO975" i="1"/>
  <c r="AN975" i="1"/>
  <c r="AM975" i="1"/>
  <c r="AL975" i="1"/>
  <c r="AK975" i="1"/>
  <c r="AF975" i="1"/>
  <c r="G975" i="1"/>
  <c r="BF974" i="1"/>
  <c r="BE974" i="1"/>
  <c r="BD974" i="1"/>
  <c r="BC974" i="1"/>
  <c r="BB974" i="1"/>
  <c r="BA974" i="1"/>
  <c r="AZ974" i="1"/>
  <c r="AY974" i="1"/>
  <c r="AX974" i="1"/>
  <c r="AW974" i="1"/>
  <c r="AV974" i="1"/>
  <c r="AU974" i="1"/>
  <c r="AT974" i="1"/>
  <c r="AS974" i="1"/>
  <c r="AR974" i="1"/>
  <c r="AQ974" i="1"/>
  <c r="AP974" i="1"/>
  <c r="AO974" i="1"/>
  <c r="AN974" i="1"/>
  <c r="AM974" i="1"/>
  <c r="AL974" i="1"/>
  <c r="AK974" i="1"/>
  <c r="G974" i="1"/>
  <c r="AF974" i="1" s="1"/>
  <c r="BF973" i="1"/>
  <c r="BE973" i="1"/>
  <c r="BD973" i="1"/>
  <c r="BC973" i="1"/>
  <c r="BB973" i="1"/>
  <c r="BA973" i="1"/>
  <c r="AZ973" i="1"/>
  <c r="AY973" i="1"/>
  <c r="AX973" i="1"/>
  <c r="AW973" i="1"/>
  <c r="AV973" i="1"/>
  <c r="AU973" i="1"/>
  <c r="AT973" i="1"/>
  <c r="AS973" i="1"/>
  <c r="AR973" i="1"/>
  <c r="AQ973" i="1"/>
  <c r="AP973" i="1"/>
  <c r="AO973" i="1"/>
  <c r="AN973" i="1"/>
  <c r="AM973" i="1"/>
  <c r="AL973" i="1"/>
  <c r="AK973" i="1"/>
  <c r="G973" i="1"/>
  <c r="AF973" i="1" s="1"/>
  <c r="BF972" i="1"/>
  <c r="BE972" i="1"/>
  <c r="BD972" i="1"/>
  <c r="BC972" i="1"/>
  <c r="BB972" i="1"/>
  <c r="BA972" i="1"/>
  <c r="AZ972" i="1"/>
  <c r="AY972" i="1"/>
  <c r="AX972" i="1"/>
  <c r="AW972" i="1"/>
  <c r="AV972" i="1"/>
  <c r="AU972" i="1"/>
  <c r="AT972" i="1"/>
  <c r="AS972" i="1"/>
  <c r="AR972" i="1"/>
  <c r="AQ972" i="1"/>
  <c r="AP972" i="1"/>
  <c r="AO972" i="1"/>
  <c r="AN972" i="1"/>
  <c r="AM972" i="1"/>
  <c r="AL972" i="1"/>
  <c r="AK972" i="1"/>
  <c r="G972" i="1"/>
  <c r="AF972" i="1" s="1"/>
  <c r="BF971" i="1"/>
  <c r="BE971" i="1"/>
  <c r="BD971" i="1"/>
  <c r="BC971" i="1"/>
  <c r="BB971" i="1"/>
  <c r="BA971" i="1"/>
  <c r="AZ971" i="1"/>
  <c r="AY971" i="1"/>
  <c r="AX971" i="1"/>
  <c r="AW971" i="1"/>
  <c r="AV971" i="1"/>
  <c r="AU971" i="1"/>
  <c r="AT971" i="1"/>
  <c r="AS971" i="1"/>
  <c r="AR971" i="1"/>
  <c r="AQ971" i="1"/>
  <c r="AP971" i="1"/>
  <c r="AO971" i="1"/>
  <c r="AN971" i="1"/>
  <c r="AM971" i="1"/>
  <c r="AL971" i="1"/>
  <c r="AK971" i="1"/>
  <c r="G971" i="1"/>
  <c r="AF971" i="1" s="1"/>
  <c r="BF970" i="1"/>
  <c r="BE970" i="1"/>
  <c r="BD970" i="1"/>
  <c r="BC970" i="1"/>
  <c r="BB970" i="1"/>
  <c r="BA970" i="1"/>
  <c r="AZ970" i="1"/>
  <c r="AY970" i="1"/>
  <c r="AX970" i="1"/>
  <c r="AW970" i="1"/>
  <c r="AV970" i="1"/>
  <c r="AU970" i="1"/>
  <c r="AT970" i="1"/>
  <c r="AS970" i="1"/>
  <c r="AR970" i="1"/>
  <c r="AQ970" i="1"/>
  <c r="AP970" i="1"/>
  <c r="AO970" i="1"/>
  <c r="AN970" i="1"/>
  <c r="AM970" i="1"/>
  <c r="AL970" i="1"/>
  <c r="AK970" i="1"/>
  <c r="G970" i="1"/>
  <c r="AF970" i="1" s="1"/>
  <c r="BF969" i="1"/>
  <c r="BE969" i="1"/>
  <c r="BD969" i="1"/>
  <c r="BC969" i="1"/>
  <c r="BB969" i="1"/>
  <c r="BA969" i="1"/>
  <c r="AZ969" i="1"/>
  <c r="AY969" i="1"/>
  <c r="AX969" i="1"/>
  <c r="AW969" i="1"/>
  <c r="AV969" i="1"/>
  <c r="AU969" i="1"/>
  <c r="AT969" i="1"/>
  <c r="AS969" i="1"/>
  <c r="AR969" i="1"/>
  <c r="AQ969" i="1"/>
  <c r="AP969" i="1"/>
  <c r="AO969" i="1"/>
  <c r="AN969" i="1"/>
  <c r="AM969" i="1"/>
  <c r="AL969" i="1"/>
  <c r="AK969" i="1"/>
  <c r="G969" i="1"/>
  <c r="AF969" i="1" s="1"/>
  <c r="BF968" i="1"/>
  <c r="BE968" i="1"/>
  <c r="BD968" i="1"/>
  <c r="BC968" i="1"/>
  <c r="BB968" i="1"/>
  <c r="BA968" i="1"/>
  <c r="AZ968" i="1"/>
  <c r="AY968" i="1"/>
  <c r="AX968" i="1"/>
  <c r="AW968" i="1"/>
  <c r="AV968" i="1"/>
  <c r="AU968" i="1"/>
  <c r="AT968" i="1"/>
  <c r="AS968" i="1"/>
  <c r="AR968" i="1"/>
  <c r="AQ968" i="1"/>
  <c r="AP968" i="1"/>
  <c r="AO968" i="1"/>
  <c r="AN968" i="1"/>
  <c r="AM968" i="1"/>
  <c r="AL968" i="1"/>
  <c r="AK968" i="1"/>
  <c r="G968" i="1"/>
  <c r="AF968" i="1" s="1"/>
  <c r="BF967" i="1"/>
  <c r="BE967" i="1"/>
  <c r="BD967" i="1"/>
  <c r="BC967" i="1"/>
  <c r="BB967" i="1"/>
  <c r="BA967" i="1"/>
  <c r="AZ967" i="1"/>
  <c r="AY967" i="1"/>
  <c r="AX967" i="1"/>
  <c r="AW967" i="1"/>
  <c r="AV967" i="1"/>
  <c r="AU967" i="1"/>
  <c r="AT967" i="1"/>
  <c r="AS967" i="1"/>
  <c r="AR967" i="1"/>
  <c r="AQ967" i="1"/>
  <c r="AP967" i="1"/>
  <c r="AO967" i="1"/>
  <c r="AN967" i="1"/>
  <c r="AM967" i="1"/>
  <c r="AL967" i="1"/>
  <c r="AK967" i="1"/>
  <c r="G967" i="1"/>
  <c r="AF967" i="1" s="1"/>
  <c r="BF966" i="1"/>
  <c r="BE966" i="1"/>
  <c r="BD966" i="1"/>
  <c r="BC966" i="1"/>
  <c r="BB966" i="1"/>
  <c r="BA966" i="1"/>
  <c r="AZ966" i="1"/>
  <c r="AY966" i="1"/>
  <c r="AX966" i="1"/>
  <c r="AW966" i="1"/>
  <c r="AV966" i="1"/>
  <c r="AU966" i="1"/>
  <c r="AT966" i="1"/>
  <c r="AS966" i="1"/>
  <c r="AR966" i="1"/>
  <c r="AQ966" i="1"/>
  <c r="AP966" i="1"/>
  <c r="AO966" i="1"/>
  <c r="AN966" i="1"/>
  <c r="AM966" i="1"/>
  <c r="AL966" i="1"/>
  <c r="AK966" i="1"/>
  <c r="G966" i="1"/>
  <c r="AF966" i="1" s="1"/>
  <c r="BF965" i="1"/>
  <c r="BE965" i="1"/>
  <c r="BD965" i="1"/>
  <c r="BC965" i="1"/>
  <c r="BB965" i="1"/>
  <c r="BA965" i="1"/>
  <c r="AZ965" i="1"/>
  <c r="AY965" i="1"/>
  <c r="AX965" i="1"/>
  <c r="AW965" i="1"/>
  <c r="AV965" i="1"/>
  <c r="AU965" i="1"/>
  <c r="AT965" i="1"/>
  <c r="AS965" i="1"/>
  <c r="AR965" i="1"/>
  <c r="AQ965" i="1"/>
  <c r="AP965" i="1"/>
  <c r="AO965" i="1"/>
  <c r="AN965" i="1"/>
  <c r="AM965" i="1"/>
  <c r="AL965" i="1"/>
  <c r="AK965" i="1"/>
  <c r="G965" i="1"/>
  <c r="AF965" i="1" s="1"/>
  <c r="BF964" i="1"/>
  <c r="BE964" i="1"/>
  <c r="BD964" i="1"/>
  <c r="BC964" i="1"/>
  <c r="BB964" i="1"/>
  <c r="BA964" i="1"/>
  <c r="AZ964" i="1"/>
  <c r="AY964" i="1"/>
  <c r="AX964" i="1"/>
  <c r="AW964" i="1"/>
  <c r="AV964" i="1"/>
  <c r="AU964" i="1"/>
  <c r="AT964" i="1"/>
  <c r="AS964" i="1"/>
  <c r="AR964" i="1"/>
  <c r="AQ964" i="1"/>
  <c r="AP964" i="1"/>
  <c r="AO964" i="1"/>
  <c r="AN964" i="1"/>
  <c r="AM964" i="1"/>
  <c r="AL964" i="1"/>
  <c r="AK964" i="1"/>
  <c r="G964" i="1"/>
  <c r="AF964" i="1" s="1"/>
  <c r="BF963" i="1"/>
  <c r="BE963" i="1"/>
  <c r="BD963" i="1"/>
  <c r="BC963" i="1"/>
  <c r="BB963" i="1"/>
  <c r="BA963" i="1"/>
  <c r="AZ963" i="1"/>
  <c r="AY963" i="1"/>
  <c r="AX963" i="1"/>
  <c r="AW963" i="1"/>
  <c r="AV963" i="1"/>
  <c r="AU963" i="1"/>
  <c r="AT963" i="1"/>
  <c r="AS963" i="1"/>
  <c r="AR963" i="1"/>
  <c r="AQ963" i="1"/>
  <c r="AP963" i="1"/>
  <c r="AO963" i="1"/>
  <c r="AN963" i="1"/>
  <c r="AM963" i="1"/>
  <c r="AL963" i="1"/>
  <c r="AK963" i="1"/>
  <c r="G963" i="1"/>
  <c r="AF963" i="1" s="1"/>
  <c r="BF962" i="1"/>
  <c r="BE962" i="1"/>
  <c r="BD962" i="1"/>
  <c r="BC962" i="1"/>
  <c r="BB962" i="1"/>
  <c r="BA962" i="1"/>
  <c r="AZ962" i="1"/>
  <c r="AY962" i="1"/>
  <c r="AX962" i="1"/>
  <c r="AW962" i="1"/>
  <c r="AV962" i="1"/>
  <c r="AU962" i="1"/>
  <c r="AT962" i="1"/>
  <c r="AS962" i="1"/>
  <c r="AR962" i="1"/>
  <c r="AQ962" i="1"/>
  <c r="AP962" i="1"/>
  <c r="AO962" i="1"/>
  <c r="AN962" i="1"/>
  <c r="AM962" i="1"/>
  <c r="AL962" i="1"/>
  <c r="AK962" i="1"/>
  <c r="G962" i="1"/>
  <c r="AF962" i="1" s="1"/>
  <c r="BF961" i="1"/>
  <c r="BE961" i="1"/>
  <c r="BD961" i="1"/>
  <c r="BC961" i="1"/>
  <c r="BB961" i="1"/>
  <c r="BA961" i="1"/>
  <c r="AZ961" i="1"/>
  <c r="AY961" i="1"/>
  <c r="AX961" i="1"/>
  <c r="AW961" i="1"/>
  <c r="AV961" i="1"/>
  <c r="AU961" i="1"/>
  <c r="AT961" i="1"/>
  <c r="AS961" i="1"/>
  <c r="AR961" i="1"/>
  <c r="AQ961" i="1"/>
  <c r="AP961" i="1"/>
  <c r="AO961" i="1"/>
  <c r="AN961" i="1"/>
  <c r="AM961" i="1"/>
  <c r="AL961" i="1"/>
  <c r="AK961" i="1"/>
  <c r="G961" i="1"/>
  <c r="AF961" i="1" s="1"/>
  <c r="BF960" i="1"/>
  <c r="BE960" i="1"/>
  <c r="BD960" i="1"/>
  <c r="BC960" i="1"/>
  <c r="BB960" i="1"/>
  <c r="BA960" i="1"/>
  <c r="AZ960" i="1"/>
  <c r="AY960" i="1"/>
  <c r="AX960" i="1"/>
  <c r="AW960" i="1"/>
  <c r="AV960" i="1"/>
  <c r="AU960" i="1"/>
  <c r="AT960" i="1"/>
  <c r="AS960" i="1"/>
  <c r="AR960" i="1"/>
  <c r="AQ960" i="1"/>
  <c r="AP960" i="1"/>
  <c r="AO960" i="1"/>
  <c r="AN960" i="1"/>
  <c r="AM960" i="1"/>
  <c r="AL960" i="1"/>
  <c r="AK960" i="1"/>
  <c r="G960" i="1"/>
  <c r="AF960" i="1" s="1"/>
  <c r="BF959" i="1"/>
  <c r="BE959" i="1"/>
  <c r="BD959" i="1"/>
  <c r="BC959" i="1"/>
  <c r="BB959" i="1"/>
  <c r="BA959" i="1"/>
  <c r="AZ959" i="1"/>
  <c r="AY959" i="1"/>
  <c r="AX959" i="1"/>
  <c r="AW959" i="1"/>
  <c r="AV959" i="1"/>
  <c r="AU959" i="1"/>
  <c r="AT959" i="1"/>
  <c r="AS959" i="1"/>
  <c r="AR959" i="1"/>
  <c r="AQ959" i="1"/>
  <c r="AP959" i="1"/>
  <c r="AO959" i="1"/>
  <c r="AN959" i="1"/>
  <c r="AM959" i="1"/>
  <c r="AL959" i="1"/>
  <c r="AK959" i="1"/>
  <c r="G959" i="1"/>
  <c r="AF959" i="1" s="1"/>
  <c r="BF958" i="1"/>
  <c r="BE958" i="1"/>
  <c r="BD958" i="1"/>
  <c r="BC958" i="1"/>
  <c r="BB958" i="1"/>
  <c r="BA958" i="1"/>
  <c r="AZ958" i="1"/>
  <c r="AY958" i="1"/>
  <c r="AX958" i="1"/>
  <c r="AW958" i="1"/>
  <c r="AV958" i="1"/>
  <c r="AU958" i="1"/>
  <c r="AT958" i="1"/>
  <c r="AS958" i="1"/>
  <c r="AR958" i="1"/>
  <c r="AQ958" i="1"/>
  <c r="AP958" i="1"/>
  <c r="AO958" i="1"/>
  <c r="AN958" i="1"/>
  <c r="AM958" i="1"/>
  <c r="AL958" i="1"/>
  <c r="AK958" i="1"/>
  <c r="G958" i="1"/>
  <c r="AF958" i="1" s="1"/>
  <c r="BF957" i="1"/>
  <c r="BE957" i="1"/>
  <c r="BD957" i="1"/>
  <c r="BC957" i="1"/>
  <c r="BB957" i="1"/>
  <c r="BA957" i="1"/>
  <c r="AZ957" i="1"/>
  <c r="AY957" i="1"/>
  <c r="AX957" i="1"/>
  <c r="AW957" i="1"/>
  <c r="AV957" i="1"/>
  <c r="AU957" i="1"/>
  <c r="AT957" i="1"/>
  <c r="AS957" i="1"/>
  <c r="AR957" i="1"/>
  <c r="AQ957" i="1"/>
  <c r="AP957" i="1"/>
  <c r="AO957" i="1"/>
  <c r="AN957" i="1"/>
  <c r="AM957" i="1"/>
  <c r="AL957" i="1"/>
  <c r="AK957" i="1"/>
  <c r="G957" i="1"/>
  <c r="AF957" i="1" s="1"/>
  <c r="BF956" i="1"/>
  <c r="BE956" i="1"/>
  <c r="BD956" i="1"/>
  <c r="BC956" i="1"/>
  <c r="BB956" i="1"/>
  <c r="BA956" i="1"/>
  <c r="AZ956" i="1"/>
  <c r="AY956" i="1"/>
  <c r="AX956" i="1"/>
  <c r="AW956" i="1"/>
  <c r="AV956" i="1"/>
  <c r="AU956" i="1"/>
  <c r="AT956" i="1"/>
  <c r="AS956" i="1"/>
  <c r="AR956" i="1"/>
  <c r="AQ956" i="1"/>
  <c r="AP956" i="1"/>
  <c r="AO956" i="1"/>
  <c r="AN956" i="1"/>
  <c r="AM956" i="1"/>
  <c r="AL956" i="1"/>
  <c r="AK956" i="1"/>
  <c r="G956" i="1"/>
  <c r="AF956" i="1" s="1"/>
  <c r="BF955" i="1"/>
  <c r="BE955" i="1"/>
  <c r="BD955" i="1"/>
  <c r="BC955" i="1"/>
  <c r="BB955" i="1"/>
  <c r="BA955" i="1"/>
  <c r="AZ955" i="1"/>
  <c r="AY955" i="1"/>
  <c r="AX955" i="1"/>
  <c r="AW955" i="1"/>
  <c r="AV955" i="1"/>
  <c r="AU955" i="1"/>
  <c r="AT955" i="1"/>
  <c r="AS955" i="1"/>
  <c r="AR955" i="1"/>
  <c r="AQ955" i="1"/>
  <c r="AP955" i="1"/>
  <c r="AO955" i="1"/>
  <c r="AN955" i="1"/>
  <c r="AM955" i="1"/>
  <c r="AL955" i="1"/>
  <c r="AK955" i="1"/>
  <c r="G955" i="1"/>
  <c r="AF955" i="1" s="1"/>
  <c r="BF954" i="1"/>
  <c r="BE954" i="1"/>
  <c r="BD954" i="1"/>
  <c r="BC954" i="1"/>
  <c r="BB954" i="1"/>
  <c r="BA954" i="1"/>
  <c r="AZ954" i="1"/>
  <c r="AY954" i="1"/>
  <c r="AX954" i="1"/>
  <c r="AW954" i="1"/>
  <c r="AV954" i="1"/>
  <c r="AU954" i="1"/>
  <c r="AT954" i="1"/>
  <c r="AS954" i="1"/>
  <c r="AR954" i="1"/>
  <c r="AQ954" i="1"/>
  <c r="AP954" i="1"/>
  <c r="AO954" i="1"/>
  <c r="AN954" i="1"/>
  <c r="AM954" i="1"/>
  <c r="AL954" i="1"/>
  <c r="AK954" i="1"/>
  <c r="G954" i="1"/>
  <c r="AF954" i="1" s="1"/>
  <c r="BF953" i="1"/>
  <c r="BE953" i="1"/>
  <c r="BD953" i="1"/>
  <c r="BC953" i="1"/>
  <c r="BB953" i="1"/>
  <c r="BA953" i="1"/>
  <c r="AZ953" i="1"/>
  <c r="AY953" i="1"/>
  <c r="AX953" i="1"/>
  <c r="AW953" i="1"/>
  <c r="AV953" i="1"/>
  <c r="AU953" i="1"/>
  <c r="AT953" i="1"/>
  <c r="AS953" i="1"/>
  <c r="AR953" i="1"/>
  <c r="AQ953" i="1"/>
  <c r="AP953" i="1"/>
  <c r="AO953" i="1"/>
  <c r="AN953" i="1"/>
  <c r="AM953" i="1"/>
  <c r="AL953" i="1"/>
  <c r="AK953" i="1"/>
  <c r="G953" i="1"/>
  <c r="AF953" i="1" s="1"/>
  <c r="BF952" i="1"/>
  <c r="BE952" i="1"/>
  <c r="BD952" i="1"/>
  <c r="BC952" i="1"/>
  <c r="BB952" i="1"/>
  <c r="BA952" i="1"/>
  <c r="AZ952" i="1"/>
  <c r="AY952" i="1"/>
  <c r="AX952" i="1"/>
  <c r="AW952" i="1"/>
  <c r="AV952" i="1"/>
  <c r="AU952" i="1"/>
  <c r="AT952" i="1"/>
  <c r="AS952" i="1"/>
  <c r="AR952" i="1"/>
  <c r="AQ952" i="1"/>
  <c r="AP952" i="1"/>
  <c r="AO952" i="1"/>
  <c r="AN952" i="1"/>
  <c r="AM952" i="1"/>
  <c r="AL952" i="1"/>
  <c r="AK952" i="1"/>
  <c r="G952" i="1"/>
  <c r="AF952" i="1" s="1"/>
  <c r="BF951" i="1"/>
  <c r="BE951" i="1"/>
  <c r="BD951" i="1"/>
  <c r="BC951" i="1"/>
  <c r="BB951" i="1"/>
  <c r="BA951" i="1"/>
  <c r="AZ951" i="1"/>
  <c r="AY951" i="1"/>
  <c r="AX951" i="1"/>
  <c r="AW951" i="1"/>
  <c r="AV951" i="1"/>
  <c r="AU951" i="1"/>
  <c r="AT951" i="1"/>
  <c r="AS951" i="1"/>
  <c r="AR951" i="1"/>
  <c r="AQ951" i="1"/>
  <c r="AP951" i="1"/>
  <c r="AO951" i="1"/>
  <c r="AN951" i="1"/>
  <c r="AM951" i="1"/>
  <c r="AL951" i="1"/>
  <c r="AK951" i="1"/>
  <c r="G951" i="1"/>
  <c r="AF951" i="1" s="1"/>
  <c r="BF950" i="1"/>
  <c r="BE950" i="1"/>
  <c r="BD950" i="1"/>
  <c r="BC950" i="1"/>
  <c r="BB950" i="1"/>
  <c r="BA950" i="1"/>
  <c r="AZ950" i="1"/>
  <c r="AY950" i="1"/>
  <c r="AX950" i="1"/>
  <c r="AW950" i="1"/>
  <c r="AV950" i="1"/>
  <c r="AU950" i="1"/>
  <c r="AT950" i="1"/>
  <c r="AS950" i="1"/>
  <c r="AR950" i="1"/>
  <c r="AQ950" i="1"/>
  <c r="AP950" i="1"/>
  <c r="AO950" i="1"/>
  <c r="AN950" i="1"/>
  <c r="AM950" i="1"/>
  <c r="AL950" i="1"/>
  <c r="AK950" i="1"/>
  <c r="G950" i="1"/>
  <c r="AF950" i="1" s="1"/>
  <c r="BF949" i="1"/>
  <c r="BE949" i="1"/>
  <c r="BD949" i="1"/>
  <c r="BC949" i="1"/>
  <c r="BB949" i="1"/>
  <c r="BA949" i="1"/>
  <c r="AZ949" i="1"/>
  <c r="AY949" i="1"/>
  <c r="AX949" i="1"/>
  <c r="AW949" i="1"/>
  <c r="AV949" i="1"/>
  <c r="AU949" i="1"/>
  <c r="AT949" i="1"/>
  <c r="AS949" i="1"/>
  <c r="AR949" i="1"/>
  <c r="AQ949" i="1"/>
  <c r="AP949" i="1"/>
  <c r="AO949" i="1"/>
  <c r="AN949" i="1"/>
  <c r="AM949" i="1"/>
  <c r="AL949" i="1"/>
  <c r="AK949" i="1"/>
  <c r="G949" i="1"/>
  <c r="AF949" i="1" s="1"/>
  <c r="BF948" i="1"/>
  <c r="BE948" i="1"/>
  <c r="BD948" i="1"/>
  <c r="BC948" i="1"/>
  <c r="BB948" i="1"/>
  <c r="BA948" i="1"/>
  <c r="AZ948" i="1"/>
  <c r="AY948" i="1"/>
  <c r="AX948" i="1"/>
  <c r="AW948" i="1"/>
  <c r="AV948" i="1"/>
  <c r="AU948" i="1"/>
  <c r="AT948" i="1"/>
  <c r="AS948" i="1"/>
  <c r="AR948" i="1"/>
  <c r="AQ948" i="1"/>
  <c r="AP948" i="1"/>
  <c r="AO948" i="1"/>
  <c r="AN948" i="1"/>
  <c r="AM948" i="1"/>
  <c r="AL948" i="1"/>
  <c r="AK948" i="1"/>
  <c r="G948" i="1"/>
  <c r="AF948" i="1" s="1"/>
  <c r="BF947" i="1"/>
  <c r="BE947" i="1"/>
  <c r="BD947" i="1"/>
  <c r="BC947" i="1"/>
  <c r="BB947" i="1"/>
  <c r="BA947" i="1"/>
  <c r="AZ947" i="1"/>
  <c r="AY947" i="1"/>
  <c r="AX947" i="1"/>
  <c r="AW947" i="1"/>
  <c r="AV947" i="1"/>
  <c r="AU947" i="1"/>
  <c r="AT947" i="1"/>
  <c r="AS947" i="1"/>
  <c r="AR947" i="1"/>
  <c r="AQ947" i="1"/>
  <c r="AP947" i="1"/>
  <c r="AO947" i="1"/>
  <c r="AN947" i="1"/>
  <c r="AM947" i="1"/>
  <c r="AL947" i="1"/>
  <c r="AK947" i="1"/>
  <c r="G947" i="1"/>
  <c r="AF947" i="1" s="1"/>
  <c r="BF946" i="1"/>
  <c r="BE946" i="1"/>
  <c r="BD946" i="1"/>
  <c r="BC946" i="1"/>
  <c r="BB946" i="1"/>
  <c r="BA946" i="1"/>
  <c r="AZ946" i="1"/>
  <c r="AY946" i="1"/>
  <c r="AX946" i="1"/>
  <c r="AW946" i="1"/>
  <c r="AV946" i="1"/>
  <c r="AU946" i="1"/>
  <c r="AT946" i="1"/>
  <c r="AS946" i="1"/>
  <c r="AR946" i="1"/>
  <c r="AQ946" i="1"/>
  <c r="AP946" i="1"/>
  <c r="AO946" i="1"/>
  <c r="AN946" i="1"/>
  <c r="AM946" i="1"/>
  <c r="AL946" i="1"/>
  <c r="AK946" i="1"/>
  <c r="G946" i="1"/>
  <c r="AF946" i="1" s="1"/>
  <c r="BF945" i="1"/>
  <c r="BE945" i="1"/>
  <c r="BD945" i="1"/>
  <c r="BC945" i="1"/>
  <c r="BB945" i="1"/>
  <c r="BA945" i="1"/>
  <c r="AZ945" i="1"/>
  <c r="AY945" i="1"/>
  <c r="AX945" i="1"/>
  <c r="AW945" i="1"/>
  <c r="AV945" i="1"/>
  <c r="AU945" i="1"/>
  <c r="AT945" i="1"/>
  <c r="AS945" i="1"/>
  <c r="AR945" i="1"/>
  <c r="AQ945" i="1"/>
  <c r="AP945" i="1"/>
  <c r="AO945" i="1"/>
  <c r="AN945" i="1"/>
  <c r="AM945" i="1"/>
  <c r="AL945" i="1"/>
  <c r="AK945" i="1"/>
  <c r="G945" i="1"/>
  <c r="AF945" i="1" s="1"/>
  <c r="BF944" i="1"/>
  <c r="BE944" i="1"/>
  <c r="BD944" i="1"/>
  <c r="BC944" i="1"/>
  <c r="BB944" i="1"/>
  <c r="BA944" i="1"/>
  <c r="AZ944" i="1"/>
  <c r="AY944" i="1"/>
  <c r="AX944" i="1"/>
  <c r="AW944" i="1"/>
  <c r="AV944" i="1"/>
  <c r="AU944" i="1"/>
  <c r="AT944" i="1"/>
  <c r="AS944" i="1"/>
  <c r="AR944" i="1"/>
  <c r="AQ944" i="1"/>
  <c r="AP944" i="1"/>
  <c r="AO944" i="1"/>
  <c r="AN944" i="1"/>
  <c r="AM944" i="1"/>
  <c r="AL944" i="1"/>
  <c r="AK944" i="1"/>
  <c r="G944" i="1"/>
  <c r="AF944" i="1" s="1"/>
  <c r="BF943" i="1"/>
  <c r="BE943" i="1"/>
  <c r="BD943" i="1"/>
  <c r="BC943" i="1"/>
  <c r="BB943" i="1"/>
  <c r="BA943" i="1"/>
  <c r="AZ943" i="1"/>
  <c r="AY943" i="1"/>
  <c r="AX943" i="1"/>
  <c r="AW943" i="1"/>
  <c r="AV943" i="1"/>
  <c r="AU943" i="1"/>
  <c r="AT943" i="1"/>
  <c r="AS943" i="1"/>
  <c r="AR943" i="1"/>
  <c r="AQ943" i="1"/>
  <c r="AP943" i="1"/>
  <c r="AO943" i="1"/>
  <c r="AN943" i="1"/>
  <c r="AM943" i="1"/>
  <c r="AL943" i="1"/>
  <c r="AK943" i="1"/>
  <c r="G943" i="1"/>
  <c r="AF943" i="1" s="1"/>
  <c r="BF942" i="1"/>
  <c r="BE942" i="1"/>
  <c r="BD942" i="1"/>
  <c r="BC942" i="1"/>
  <c r="BB942" i="1"/>
  <c r="BA942" i="1"/>
  <c r="AZ942" i="1"/>
  <c r="AY942" i="1"/>
  <c r="AX942" i="1"/>
  <c r="AW942" i="1"/>
  <c r="AV942" i="1"/>
  <c r="AU942" i="1"/>
  <c r="AT942" i="1"/>
  <c r="AS942" i="1"/>
  <c r="AR942" i="1"/>
  <c r="AQ942" i="1"/>
  <c r="AP942" i="1"/>
  <c r="AO942" i="1"/>
  <c r="AN942" i="1"/>
  <c r="AM942" i="1"/>
  <c r="AL942" i="1"/>
  <c r="AK942" i="1"/>
  <c r="G942" i="1"/>
  <c r="AF942" i="1" s="1"/>
  <c r="BF941" i="1"/>
  <c r="BE941" i="1"/>
  <c r="BD941" i="1"/>
  <c r="BC941" i="1"/>
  <c r="BB941" i="1"/>
  <c r="BA941" i="1"/>
  <c r="AZ941" i="1"/>
  <c r="AY941" i="1"/>
  <c r="AX941" i="1"/>
  <c r="AW941" i="1"/>
  <c r="AV941" i="1"/>
  <c r="AU941" i="1"/>
  <c r="AT941" i="1"/>
  <c r="AS941" i="1"/>
  <c r="AR941" i="1"/>
  <c r="AQ941" i="1"/>
  <c r="AP941" i="1"/>
  <c r="AO941" i="1"/>
  <c r="AN941" i="1"/>
  <c r="AM941" i="1"/>
  <c r="AL941" i="1"/>
  <c r="AK941" i="1"/>
  <c r="G941" i="1"/>
  <c r="AF941" i="1" s="1"/>
  <c r="BF940" i="1"/>
  <c r="BE940" i="1"/>
  <c r="BD940" i="1"/>
  <c r="BC940" i="1"/>
  <c r="BB940" i="1"/>
  <c r="BA940" i="1"/>
  <c r="AZ940" i="1"/>
  <c r="AY940" i="1"/>
  <c r="AX940" i="1"/>
  <c r="AW940" i="1"/>
  <c r="AV940" i="1"/>
  <c r="AU940" i="1"/>
  <c r="AT940" i="1"/>
  <c r="AS940" i="1"/>
  <c r="AR940" i="1"/>
  <c r="AQ940" i="1"/>
  <c r="AP940" i="1"/>
  <c r="AO940" i="1"/>
  <c r="AN940" i="1"/>
  <c r="AM940" i="1"/>
  <c r="AL940" i="1"/>
  <c r="AK940" i="1"/>
  <c r="G940" i="1"/>
  <c r="AF940" i="1" s="1"/>
  <c r="BF939" i="1"/>
  <c r="BE939" i="1"/>
  <c r="BD939" i="1"/>
  <c r="BC939" i="1"/>
  <c r="BB939" i="1"/>
  <c r="BA939" i="1"/>
  <c r="AZ939" i="1"/>
  <c r="AY939" i="1"/>
  <c r="AX939" i="1"/>
  <c r="AW939" i="1"/>
  <c r="AV939" i="1"/>
  <c r="AU939" i="1"/>
  <c r="AT939" i="1"/>
  <c r="AS939" i="1"/>
  <c r="AR939" i="1"/>
  <c r="AQ939" i="1"/>
  <c r="AP939" i="1"/>
  <c r="AO939" i="1"/>
  <c r="AN939" i="1"/>
  <c r="AM939" i="1"/>
  <c r="AL939" i="1"/>
  <c r="AK939" i="1"/>
  <c r="G939" i="1"/>
  <c r="AF939" i="1" s="1"/>
  <c r="BF938" i="1"/>
  <c r="BE938" i="1"/>
  <c r="BD938" i="1"/>
  <c r="BC938" i="1"/>
  <c r="BB938" i="1"/>
  <c r="BA938" i="1"/>
  <c r="AZ938" i="1"/>
  <c r="AY938" i="1"/>
  <c r="AX938" i="1"/>
  <c r="AW938" i="1"/>
  <c r="AV938" i="1"/>
  <c r="AU938" i="1"/>
  <c r="AT938" i="1"/>
  <c r="AS938" i="1"/>
  <c r="AR938" i="1"/>
  <c r="AQ938" i="1"/>
  <c r="AP938" i="1"/>
  <c r="AO938" i="1"/>
  <c r="AN938" i="1"/>
  <c r="AM938" i="1"/>
  <c r="AL938" i="1"/>
  <c r="AK938" i="1"/>
  <c r="G938" i="1"/>
  <c r="AF938" i="1" s="1"/>
  <c r="BF937" i="1"/>
  <c r="BE937" i="1"/>
  <c r="BD937" i="1"/>
  <c r="BC937" i="1"/>
  <c r="BB937" i="1"/>
  <c r="BA937" i="1"/>
  <c r="AZ937" i="1"/>
  <c r="AY937" i="1"/>
  <c r="AX937" i="1"/>
  <c r="AW937" i="1"/>
  <c r="AV937" i="1"/>
  <c r="AU937" i="1"/>
  <c r="AT937" i="1"/>
  <c r="AS937" i="1"/>
  <c r="AR937" i="1"/>
  <c r="AQ937" i="1"/>
  <c r="AP937" i="1"/>
  <c r="AO937" i="1"/>
  <c r="AN937" i="1"/>
  <c r="AM937" i="1"/>
  <c r="AL937" i="1"/>
  <c r="AK937" i="1"/>
  <c r="G937" i="1"/>
  <c r="AF937" i="1" s="1"/>
  <c r="BF936" i="1"/>
  <c r="BE936" i="1"/>
  <c r="BD936" i="1"/>
  <c r="BC936" i="1"/>
  <c r="BB936" i="1"/>
  <c r="BA936" i="1"/>
  <c r="AZ936" i="1"/>
  <c r="AY936" i="1"/>
  <c r="AX936" i="1"/>
  <c r="AW936" i="1"/>
  <c r="AV936" i="1"/>
  <c r="AU936" i="1"/>
  <c r="AT936" i="1"/>
  <c r="AS936" i="1"/>
  <c r="AR936" i="1"/>
  <c r="AQ936" i="1"/>
  <c r="AP936" i="1"/>
  <c r="AO936" i="1"/>
  <c r="AN936" i="1"/>
  <c r="AM936" i="1"/>
  <c r="AL936" i="1"/>
  <c r="AK936" i="1"/>
  <c r="G936" i="1"/>
  <c r="AF936" i="1" s="1"/>
  <c r="BF935" i="1"/>
  <c r="BE935" i="1"/>
  <c r="BD935" i="1"/>
  <c r="BC935" i="1"/>
  <c r="BB935" i="1"/>
  <c r="BA935" i="1"/>
  <c r="AZ935" i="1"/>
  <c r="AY935" i="1"/>
  <c r="AX935" i="1"/>
  <c r="AW935" i="1"/>
  <c r="AV935" i="1"/>
  <c r="AU935" i="1"/>
  <c r="AT935" i="1"/>
  <c r="AS935" i="1"/>
  <c r="AR935" i="1"/>
  <c r="AQ935" i="1"/>
  <c r="AP935" i="1"/>
  <c r="AO935" i="1"/>
  <c r="AN935" i="1"/>
  <c r="AM935" i="1"/>
  <c r="AL935" i="1"/>
  <c r="AK935" i="1"/>
  <c r="G935" i="1"/>
  <c r="AF935" i="1" s="1"/>
  <c r="BF934" i="1"/>
  <c r="BE934" i="1"/>
  <c r="BD934" i="1"/>
  <c r="BC934" i="1"/>
  <c r="BB934" i="1"/>
  <c r="BA934" i="1"/>
  <c r="AZ934" i="1"/>
  <c r="AY934" i="1"/>
  <c r="AX934" i="1"/>
  <c r="AW934" i="1"/>
  <c r="AV934" i="1"/>
  <c r="AU934" i="1"/>
  <c r="AT934" i="1"/>
  <c r="AS934" i="1"/>
  <c r="AR934" i="1"/>
  <c r="AQ934" i="1"/>
  <c r="AP934" i="1"/>
  <c r="AO934" i="1"/>
  <c r="AN934" i="1"/>
  <c r="AM934" i="1"/>
  <c r="AL934" i="1"/>
  <c r="AK934" i="1"/>
  <c r="G934" i="1"/>
  <c r="AF934" i="1" s="1"/>
  <c r="BF933" i="1"/>
  <c r="BE933" i="1"/>
  <c r="BD933" i="1"/>
  <c r="BC933" i="1"/>
  <c r="BB933" i="1"/>
  <c r="BA933" i="1"/>
  <c r="AZ933" i="1"/>
  <c r="AY933" i="1"/>
  <c r="AX933" i="1"/>
  <c r="AW933" i="1"/>
  <c r="AV933" i="1"/>
  <c r="AU933" i="1"/>
  <c r="AT933" i="1"/>
  <c r="AS933" i="1"/>
  <c r="AR933" i="1"/>
  <c r="AQ933" i="1"/>
  <c r="AP933" i="1"/>
  <c r="AO933" i="1"/>
  <c r="AN933" i="1"/>
  <c r="AM933" i="1"/>
  <c r="AL933" i="1"/>
  <c r="AK933" i="1"/>
  <c r="G933" i="1"/>
  <c r="AF933" i="1" s="1"/>
  <c r="BF932" i="1"/>
  <c r="BE932" i="1"/>
  <c r="BD932" i="1"/>
  <c r="BC932" i="1"/>
  <c r="BB932" i="1"/>
  <c r="BA932" i="1"/>
  <c r="AZ932" i="1"/>
  <c r="AY932" i="1"/>
  <c r="AX932" i="1"/>
  <c r="AW932" i="1"/>
  <c r="AV932" i="1"/>
  <c r="AU932" i="1"/>
  <c r="AT932" i="1"/>
  <c r="AS932" i="1"/>
  <c r="AR932" i="1"/>
  <c r="AQ932" i="1"/>
  <c r="AP932" i="1"/>
  <c r="AO932" i="1"/>
  <c r="AN932" i="1"/>
  <c r="AM932" i="1"/>
  <c r="AL932" i="1"/>
  <c r="AK932" i="1"/>
  <c r="G932" i="1"/>
  <c r="AF932" i="1" s="1"/>
  <c r="BF931" i="1"/>
  <c r="BE931" i="1"/>
  <c r="BD931" i="1"/>
  <c r="BC931" i="1"/>
  <c r="BB931" i="1"/>
  <c r="BA931" i="1"/>
  <c r="AZ931" i="1"/>
  <c r="AY931" i="1"/>
  <c r="AX931" i="1"/>
  <c r="AW931" i="1"/>
  <c r="AV931" i="1"/>
  <c r="AU931" i="1"/>
  <c r="AT931" i="1"/>
  <c r="AS931" i="1"/>
  <c r="AR931" i="1"/>
  <c r="AQ931" i="1"/>
  <c r="AP931" i="1"/>
  <c r="AO931" i="1"/>
  <c r="AN931" i="1"/>
  <c r="AM931" i="1"/>
  <c r="AL931" i="1"/>
  <c r="AK931" i="1"/>
  <c r="G931" i="1"/>
  <c r="AF931" i="1" s="1"/>
  <c r="BF930" i="1"/>
  <c r="BE930" i="1"/>
  <c r="BD930" i="1"/>
  <c r="BC930" i="1"/>
  <c r="BB930" i="1"/>
  <c r="BA930" i="1"/>
  <c r="AZ930" i="1"/>
  <c r="AY930" i="1"/>
  <c r="AX930" i="1"/>
  <c r="AW930" i="1"/>
  <c r="AV930" i="1"/>
  <c r="AU930" i="1"/>
  <c r="AT930" i="1"/>
  <c r="AS930" i="1"/>
  <c r="AR930" i="1"/>
  <c r="AQ930" i="1"/>
  <c r="AP930" i="1"/>
  <c r="AO930" i="1"/>
  <c r="AN930" i="1"/>
  <c r="AM930" i="1"/>
  <c r="AL930" i="1"/>
  <c r="AK930" i="1"/>
  <c r="G930" i="1"/>
  <c r="AF930" i="1" s="1"/>
  <c r="BF929" i="1"/>
  <c r="BE929" i="1"/>
  <c r="BD929" i="1"/>
  <c r="BC929" i="1"/>
  <c r="BB929" i="1"/>
  <c r="BA929" i="1"/>
  <c r="AZ929" i="1"/>
  <c r="AY929" i="1"/>
  <c r="AX929" i="1"/>
  <c r="AW929" i="1"/>
  <c r="AV929" i="1"/>
  <c r="AU929" i="1"/>
  <c r="AT929" i="1"/>
  <c r="AS929" i="1"/>
  <c r="AR929" i="1"/>
  <c r="AQ929" i="1"/>
  <c r="AP929" i="1"/>
  <c r="AO929" i="1"/>
  <c r="AN929" i="1"/>
  <c r="AM929" i="1"/>
  <c r="AL929" i="1"/>
  <c r="AK929" i="1"/>
  <c r="G929" i="1"/>
  <c r="AF929" i="1" s="1"/>
  <c r="BF928" i="1"/>
  <c r="BE928" i="1"/>
  <c r="BD928" i="1"/>
  <c r="BC928" i="1"/>
  <c r="BB928" i="1"/>
  <c r="BA928" i="1"/>
  <c r="AZ928" i="1"/>
  <c r="AY928" i="1"/>
  <c r="AX928" i="1"/>
  <c r="AW928" i="1"/>
  <c r="AV928" i="1"/>
  <c r="AU928" i="1"/>
  <c r="AT928" i="1"/>
  <c r="AS928" i="1"/>
  <c r="AR928" i="1"/>
  <c r="AQ928" i="1"/>
  <c r="AP928" i="1"/>
  <c r="AO928" i="1"/>
  <c r="AN928" i="1"/>
  <c r="AM928" i="1"/>
  <c r="AL928" i="1"/>
  <c r="AK928" i="1"/>
  <c r="G928" i="1"/>
  <c r="AF928" i="1" s="1"/>
  <c r="BF927" i="1"/>
  <c r="BE927" i="1"/>
  <c r="BD927" i="1"/>
  <c r="BC927" i="1"/>
  <c r="BB927" i="1"/>
  <c r="BA927" i="1"/>
  <c r="AZ927" i="1"/>
  <c r="AY927" i="1"/>
  <c r="AX927" i="1"/>
  <c r="AW927" i="1"/>
  <c r="AV927" i="1"/>
  <c r="AU927" i="1"/>
  <c r="AT927" i="1"/>
  <c r="AS927" i="1"/>
  <c r="AR927" i="1"/>
  <c r="AQ927" i="1"/>
  <c r="AP927" i="1"/>
  <c r="AO927" i="1"/>
  <c r="AN927" i="1"/>
  <c r="AM927" i="1"/>
  <c r="AL927" i="1"/>
  <c r="AK927" i="1"/>
  <c r="G927" i="1"/>
  <c r="AF927" i="1" s="1"/>
  <c r="BF926" i="1"/>
  <c r="BE926" i="1"/>
  <c r="BD926" i="1"/>
  <c r="BC926" i="1"/>
  <c r="BB926" i="1"/>
  <c r="BA926" i="1"/>
  <c r="AZ926" i="1"/>
  <c r="AY926" i="1"/>
  <c r="AX926" i="1"/>
  <c r="AW926" i="1"/>
  <c r="AV926" i="1"/>
  <c r="AU926" i="1"/>
  <c r="AT926" i="1"/>
  <c r="AS926" i="1"/>
  <c r="AR926" i="1"/>
  <c r="AQ926" i="1"/>
  <c r="AP926" i="1"/>
  <c r="AO926" i="1"/>
  <c r="AN926" i="1"/>
  <c r="AM926" i="1"/>
  <c r="AL926" i="1"/>
  <c r="AK926" i="1"/>
  <c r="G926" i="1"/>
  <c r="AF926" i="1" s="1"/>
  <c r="BF925" i="1"/>
  <c r="BE925" i="1"/>
  <c r="BD925" i="1"/>
  <c r="BC925" i="1"/>
  <c r="BB925" i="1"/>
  <c r="BA925" i="1"/>
  <c r="AZ925" i="1"/>
  <c r="AY925" i="1"/>
  <c r="AX925" i="1"/>
  <c r="AW925" i="1"/>
  <c r="AV925" i="1"/>
  <c r="AU925" i="1"/>
  <c r="AT925" i="1"/>
  <c r="AS925" i="1"/>
  <c r="AR925" i="1"/>
  <c r="AQ925" i="1"/>
  <c r="AP925" i="1"/>
  <c r="AO925" i="1"/>
  <c r="AN925" i="1"/>
  <c r="AM925" i="1"/>
  <c r="AL925" i="1"/>
  <c r="AK925" i="1"/>
  <c r="G925" i="1"/>
  <c r="AF925" i="1" s="1"/>
  <c r="BF924" i="1"/>
  <c r="BE924" i="1"/>
  <c r="BD924" i="1"/>
  <c r="BC924" i="1"/>
  <c r="BB924" i="1"/>
  <c r="BA924" i="1"/>
  <c r="AZ924" i="1"/>
  <c r="AY924" i="1"/>
  <c r="AX924" i="1"/>
  <c r="AW924" i="1"/>
  <c r="AV924" i="1"/>
  <c r="AU924" i="1"/>
  <c r="AT924" i="1"/>
  <c r="AS924" i="1"/>
  <c r="AR924" i="1"/>
  <c r="AQ924" i="1"/>
  <c r="AP924" i="1"/>
  <c r="AO924" i="1"/>
  <c r="AN924" i="1"/>
  <c r="AM924" i="1"/>
  <c r="AL924" i="1"/>
  <c r="AK924" i="1"/>
  <c r="G924" i="1"/>
  <c r="AF924" i="1" s="1"/>
  <c r="BF923" i="1"/>
  <c r="BE923" i="1"/>
  <c r="BD923" i="1"/>
  <c r="BC923" i="1"/>
  <c r="BB923" i="1"/>
  <c r="BA923" i="1"/>
  <c r="AZ923" i="1"/>
  <c r="AY923" i="1"/>
  <c r="AX923" i="1"/>
  <c r="AW923" i="1"/>
  <c r="AV923" i="1"/>
  <c r="AU923" i="1"/>
  <c r="AT923" i="1"/>
  <c r="AS923" i="1"/>
  <c r="AR923" i="1"/>
  <c r="AQ923" i="1"/>
  <c r="AP923" i="1"/>
  <c r="AO923" i="1"/>
  <c r="AN923" i="1"/>
  <c r="AM923" i="1"/>
  <c r="AL923" i="1"/>
  <c r="AK923" i="1"/>
  <c r="G923" i="1"/>
  <c r="AF923" i="1" s="1"/>
  <c r="BF922" i="1"/>
  <c r="BE922" i="1"/>
  <c r="BD922" i="1"/>
  <c r="BC922" i="1"/>
  <c r="BB922" i="1"/>
  <c r="BA922" i="1"/>
  <c r="AZ922" i="1"/>
  <c r="AY922" i="1"/>
  <c r="AX922" i="1"/>
  <c r="AW922" i="1"/>
  <c r="AV922" i="1"/>
  <c r="AU922" i="1"/>
  <c r="AT922" i="1"/>
  <c r="AS922" i="1"/>
  <c r="AR922" i="1"/>
  <c r="AQ922" i="1"/>
  <c r="AP922" i="1"/>
  <c r="AO922" i="1"/>
  <c r="AN922" i="1"/>
  <c r="AM922" i="1"/>
  <c r="AL922" i="1"/>
  <c r="AK922" i="1"/>
  <c r="G922" i="1"/>
  <c r="AF922" i="1" s="1"/>
  <c r="BF921" i="1"/>
  <c r="BE921" i="1"/>
  <c r="BD921" i="1"/>
  <c r="BC921" i="1"/>
  <c r="BB921" i="1"/>
  <c r="BA921" i="1"/>
  <c r="AZ921" i="1"/>
  <c r="AY921" i="1"/>
  <c r="AX921" i="1"/>
  <c r="AW921" i="1"/>
  <c r="AV921" i="1"/>
  <c r="AU921" i="1"/>
  <c r="AT921" i="1"/>
  <c r="AS921" i="1"/>
  <c r="AR921" i="1"/>
  <c r="AQ921" i="1"/>
  <c r="AP921" i="1"/>
  <c r="AO921" i="1"/>
  <c r="AN921" i="1"/>
  <c r="AM921" i="1"/>
  <c r="AL921" i="1"/>
  <c r="AK921" i="1"/>
  <c r="G921" i="1"/>
  <c r="AF921" i="1" s="1"/>
  <c r="BF920" i="1"/>
  <c r="BE920" i="1"/>
  <c r="BD920" i="1"/>
  <c r="BC920" i="1"/>
  <c r="BB920" i="1"/>
  <c r="BA920" i="1"/>
  <c r="AZ920" i="1"/>
  <c r="AY920" i="1"/>
  <c r="AX920" i="1"/>
  <c r="AW920" i="1"/>
  <c r="AV920" i="1"/>
  <c r="AU920" i="1"/>
  <c r="AT920" i="1"/>
  <c r="AS920" i="1"/>
  <c r="AR920" i="1"/>
  <c r="AQ920" i="1"/>
  <c r="AP920" i="1"/>
  <c r="AO920" i="1"/>
  <c r="AN920" i="1"/>
  <c r="AM920" i="1"/>
  <c r="AL920" i="1"/>
  <c r="AK920" i="1"/>
  <c r="G920" i="1"/>
  <c r="AF920" i="1" s="1"/>
  <c r="BF919" i="1"/>
  <c r="BE919" i="1"/>
  <c r="BD919" i="1"/>
  <c r="BC919" i="1"/>
  <c r="BB919" i="1"/>
  <c r="BA919" i="1"/>
  <c r="AZ919" i="1"/>
  <c r="AY919" i="1"/>
  <c r="AX919" i="1"/>
  <c r="AW919" i="1"/>
  <c r="AV919" i="1"/>
  <c r="AU919" i="1"/>
  <c r="AT919" i="1"/>
  <c r="AS919" i="1"/>
  <c r="AR919" i="1"/>
  <c r="AQ919" i="1"/>
  <c r="AP919" i="1"/>
  <c r="AO919" i="1"/>
  <c r="AN919" i="1"/>
  <c r="AM919" i="1"/>
  <c r="AL919" i="1"/>
  <c r="AK919" i="1"/>
  <c r="G919" i="1"/>
  <c r="AF919" i="1" s="1"/>
  <c r="BF918" i="1"/>
  <c r="BE918" i="1"/>
  <c r="BD918" i="1"/>
  <c r="BC918" i="1"/>
  <c r="BB918" i="1"/>
  <c r="BA918" i="1"/>
  <c r="AZ918" i="1"/>
  <c r="AY918" i="1"/>
  <c r="AX918" i="1"/>
  <c r="AW918" i="1"/>
  <c r="AV918" i="1"/>
  <c r="AU918" i="1"/>
  <c r="AT918" i="1"/>
  <c r="AS918" i="1"/>
  <c r="AR918" i="1"/>
  <c r="AQ918" i="1"/>
  <c r="AP918" i="1"/>
  <c r="AO918" i="1"/>
  <c r="AN918" i="1"/>
  <c r="AM918" i="1"/>
  <c r="AL918" i="1"/>
  <c r="AK918" i="1"/>
  <c r="G918" i="1"/>
  <c r="AF918" i="1" s="1"/>
  <c r="BF917" i="1"/>
  <c r="BE917" i="1"/>
  <c r="BD917" i="1"/>
  <c r="BC917" i="1"/>
  <c r="BB917" i="1"/>
  <c r="BA917" i="1"/>
  <c r="AZ917" i="1"/>
  <c r="AY917" i="1"/>
  <c r="AX917" i="1"/>
  <c r="AW917" i="1"/>
  <c r="AV917" i="1"/>
  <c r="AU917" i="1"/>
  <c r="AT917" i="1"/>
  <c r="AS917" i="1"/>
  <c r="AR917" i="1"/>
  <c r="AQ917" i="1"/>
  <c r="AP917" i="1"/>
  <c r="AO917" i="1"/>
  <c r="AN917" i="1"/>
  <c r="AM917" i="1"/>
  <c r="AL917" i="1"/>
  <c r="AK917" i="1"/>
  <c r="G917" i="1"/>
  <c r="AF917" i="1" s="1"/>
  <c r="BF916" i="1"/>
  <c r="BE916" i="1"/>
  <c r="BD916" i="1"/>
  <c r="BC916" i="1"/>
  <c r="BB916" i="1"/>
  <c r="BA916" i="1"/>
  <c r="AZ916" i="1"/>
  <c r="AY916" i="1"/>
  <c r="AX916" i="1"/>
  <c r="AW916" i="1"/>
  <c r="AV916" i="1"/>
  <c r="AU916" i="1"/>
  <c r="AT916" i="1"/>
  <c r="AS916" i="1"/>
  <c r="AR916" i="1"/>
  <c r="AQ916" i="1"/>
  <c r="AP916" i="1"/>
  <c r="AO916" i="1"/>
  <c r="AN916" i="1"/>
  <c r="AM916" i="1"/>
  <c r="AL916" i="1"/>
  <c r="AK916" i="1"/>
  <c r="G916" i="1"/>
  <c r="AF916" i="1" s="1"/>
  <c r="BF915" i="1"/>
  <c r="BE915" i="1"/>
  <c r="BD915" i="1"/>
  <c r="BC915" i="1"/>
  <c r="BB915" i="1"/>
  <c r="BA915" i="1"/>
  <c r="AZ915" i="1"/>
  <c r="AY915" i="1"/>
  <c r="AX915" i="1"/>
  <c r="AW915" i="1"/>
  <c r="AV915" i="1"/>
  <c r="AU915" i="1"/>
  <c r="AT915" i="1"/>
  <c r="AS915" i="1"/>
  <c r="AR915" i="1"/>
  <c r="AQ915" i="1"/>
  <c r="AP915" i="1"/>
  <c r="AO915" i="1"/>
  <c r="AN915" i="1"/>
  <c r="AM915" i="1"/>
  <c r="AL915" i="1"/>
  <c r="AK915" i="1"/>
  <c r="G915" i="1"/>
  <c r="AF915" i="1" s="1"/>
  <c r="BF914" i="1"/>
  <c r="BE914" i="1"/>
  <c r="BD914" i="1"/>
  <c r="BC914" i="1"/>
  <c r="BB914" i="1"/>
  <c r="BA914" i="1"/>
  <c r="AZ914" i="1"/>
  <c r="AY914" i="1"/>
  <c r="AX914" i="1"/>
  <c r="AW914" i="1"/>
  <c r="AV914" i="1"/>
  <c r="AU914" i="1"/>
  <c r="AT914" i="1"/>
  <c r="AS914" i="1"/>
  <c r="AR914" i="1"/>
  <c r="AQ914" i="1"/>
  <c r="AP914" i="1"/>
  <c r="AO914" i="1"/>
  <c r="AN914" i="1"/>
  <c r="AM914" i="1"/>
  <c r="AL914" i="1"/>
  <c r="AK914" i="1"/>
  <c r="G914" i="1"/>
  <c r="AF914" i="1" s="1"/>
  <c r="BF913" i="1"/>
  <c r="BE913" i="1"/>
  <c r="BD913" i="1"/>
  <c r="BC913" i="1"/>
  <c r="BB913" i="1"/>
  <c r="BA913" i="1"/>
  <c r="AZ913" i="1"/>
  <c r="AY913" i="1"/>
  <c r="AX913" i="1"/>
  <c r="AW913" i="1"/>
  <c r="AV913" i="1"/>
  <c r="AU913" i="1"/>
  <c r="AT913" i="1"/>
  <c r="AS913" i="1"/>
  <c r="AR913" i="1"/>
  <c r="AQ913" i="1"/>
  <c r="AP913" i="1"/>
  <c r="AO913" i="1"/>
  <c r="AN913" i="1"/>
  <c r="AM913" i="1"/>
  <c r="AL913" i="1"/>
  <c r="AK913" i="1"/>
  <c r="G913" i="1"/>
  <c r="AF913" i="1" s="1"/>
  <c r="BF912" i="1"/>
  <c r="BE912" i="1"/>
  <c r="BD912" i="1"/>
  <c r="BC912" i="1"/>
  <c r="BB912" i="1"/>
  <c r="BA912" i="1"/>
  <c r="AZ912" i="1"/>
  <c r="AY912" i="1"/>
  <c r="AX912" i="1"/>
  <c r="AW912" i="1"/>
  <c r="AV912" i="1"/>
  <c r="AU912" i="1"/>
  <c r="AT912" i="1"/>
  <c r="AS912" i="1"/>
  <c r="AR912" i="1"/>
  <c r="AQ912" i="1"/>
  <c r="AP912" i="1"/>
  <c r="AO912" i="1"/>
  <c r="AN912" i="1"/>
  <c r="AM912" i="1"/>
  <c r="AL912" i="1"/>
  <c r="AK912" i="1"/>
  <c r="G912" i="1"/>
  <c r="AF912" i="1" s="1"/>
  <c r="BF911" i="1"/>
  <c r="BE911" i="1"/>
  <c r="BD911" i="1"/>
  <c r="BC911" i="1"/>
  <c r="BB911" i="1"/>
  <c r="BA911" i="1"/>
  <c r="AZ911" i="1"/>
  <c r="AY911" i="1"/>
  <c r="AX911" i="1"/>
  <c r="AW911" i="1"/>
  <c r="AV911" i="1"/>
  <c r="AU911" i="1"/>
  <c r="AT911" i="1"/>
  <c r="AS911" i="1"/>
  <c r="AR911" i="1"/>
  <c r="AQ911" i="1"/>
  <c r="AP911" i="1"/>
  <c r="AO911" i="1"/>
  <c r="AN911" i="1"/>
  <c r="AM911" i="1"/>
  <c r="AL911" i="1"/>
  <c r="AK911" i="1"/>
  <c r="G911" i="1"/>
  <c r="AF911" i="1" s="1"/>
  <c r="BF910" i="1"/>
  <c r="BE910" i="1"/>
  <c r="BD910" i="1"/>
  <c r="BC910" i="1"/>
  <c r="BB910" i="1"/>
  <c r="BA910" i="1"/>
  <c r="AZ910" i="1"/>
  <c r="AY910" i="1"/>
  <c r="AX910" i="1"/>
  <c r="AW910" i="1"/>
  <c r="AV910" i="1"/>
  <c r="AU910" i="1"/>
  <c r="AT910" i="1"/>
  <c r="AS910" i="1"/>
  <c r="AR910" i="1"/>
  <c r="AQ910" i="1"/>
  <c r="AP910" i="1"/>
  <c r="AO910" i="1"/>
  <c r="AN910" i="1"/>
  <c r="AM910" i="1"/>
  <c r="AL910" i="1"/>
  <c r="AK910" i="1"/>
  <c r="G910" i="1"/>
  <c r="AF910" i="1" s="1"/>
  <c r="BF909" i="1"/>
  <c r="BE909" i="1"/>
  <c r="BD909" i="1"/>
  <c r="BC909" i="1"/>
  <c r="BB909" i="1"/>
  <c r="BA909" i="1"/>
  <c r="AZ909" i="1"/>
  <c r="AY909" i="1"/>
  <c r="AX909" i="1"/>
  <c r="AW909" i="1"/>
  <c r="AV909" i="1"/>
  <c r="AU909" i="1"/>
  <c r="AT909" i="1"/>
  <c r="AS909" i="1"/>
  <c r="AR909" i="1"/>
  <c r="AQ909" i="1"/>
  <c r="AP909" i="1"/>
  <c r="AO909" i="1"/>
  <c r="AN909" i="1"/>
  <c r="AM909" i="1"/>
  <c r="AL909" i="1"/>
  <c r="AK909" i="1"/>
  <c r="G909" i="1"/>
  <c r="AF909" i="1" s="1"/>
  <c r="BF908" i="1"/>
  <c r="BE908" i="1"/>
  <c r="BD908" i="1"/>
  <c r="BC908" i="1"/>
  <c r="BB908" i="1"/>
  <c r="BA908" i="1"/>
  <c r="AZ908" i="1"/>
  <c r="AY908" i="1"/>
  <c r="AX908" i="1"/>
  <c r="AW908" i="1"/>
  <c r="AV908" i="1"/>
  <c r="AU908" i="1"/>
  <c r="AT908" i="1"/>
  <c r="AS908" i="1"/>
  <c r="AR908" i="1"/>
  <c r="AQ908" i="1"/>
  <c r="AP908" i="1"/>
  <c r="AO908" i="1"/>
  <c r="AN908" i="1"/>
  <c r="AM908" i="1"/>
  <c r="AL908" i="1"/>
  <c r="AK908" i="1"/>
  <c r="G908" i="1"/>
  <c r="AF908" i="1" s="1"/>
  <c r="BF907" i="1"/>
  <c r="BE907" i="1"/>
  <c r="BD907" i="1"/>
  <c r="BC907" i="1"/>
  <c r="BB907" i="1"/>
  <c r="BA907" i="1"/>
  <c r="AZ907" i="1"/>
  <c r="AY907" i="1"/>
  <c r="AX907" i="1"/>
  <c r="AW907" i="1"/>
  <c r="AV907" i="1"/>
  <c r="AU907" i="1"/>
  <c r="AT907" i="1"/>
  <c r="AS907" i="1"/>
  <c r="AR907" i="1"/>
  <c r="AQ907" i="1"/>
  <c r="AP907" i="1"/>
  <c r="AO907" i="1"/>
  <c r="AN907" i="1"/>
  <c r="AM907" i="1"/>
  <c r="AL907" i="1"/>
  <c r="AK907" i="1"/>
  <c r="G907" i="1"/>
  <c r="AF907" i="1" s="1"/>
  <c r="BF906" i="1"/>
  <c r="BE906" i="1"/>
  <c r="BD906" i="1"/>
  <c r="BC906" i="1"/>
  <c r="BB906" i="1"/>
  <c r="BA906" i="1"/>
  <c r="AZ906" i="1"/>
  <c r="AY906" i="1"/>
  <c r="AX906" i="1"/>
  <c r="AW906" i="1"/>
  <c r="AV906" i="1"/>
  <c r="AU906" i="1"/>
  <c r="AT906" i="1"/>
  <c r="AS906" i="1"/>
  <c r="AR906" i="1"/>
  <c r="AQ906" i="1"/>
  <c r="AP906" i="1"/>
  <c r="AO906" i="1"/>
  <c r="AN906" i="1"/>
  <c r="AM906" i="1"/>
  <c r="AL906" i="1"/>
  <c r="AK906" i="1"/>
  <c r="G906" i="1"/>
  <c r="AF906" i="1" s="1"/>
  <c r="BF905" i="1"/>
  <c r="BE905" i="1"/>
  <c r="BD905" i="1"/>
  <c r="BC905" i="1"/>
  <c r="BB905" i="1"/>
  <c r="BA905" i="1"/>
  <c r="AZ905" i="1"/>
  <c r="AY905" i="1"/>
  <c r="AX905" i="1"/>
  <c r="AW905" i="1"/>
  <c r="AV905" i="1"/>
  <c r="AU905" i="1"/>
  <c r="AT905" i="1"/>
  <c r="AS905" i="1"/>
  <c r="AR905" i="1"/>
  <c r="AQ905" i="1"/>
  <c r="AP905" i="1"/>
  <c r="AO905" i="1"/>
  <c r="AN905" i="1"/>
  <c r="AM905" i="1"/>
  <c r="AL905" i="1"/>
  <c r="AK905" i="1"/>
  <c r="G905" i="1"/>
  <c r="AF905" i="1" s="1"/>
  <c r="BF904" i="1"/>
  <c r="BE904" i="1"/>
  <c r="BD904" i="1"/>
  <c r="BC904" i="1"/>
  <c r="BB904" i="1"/>
  <c r="BA904" i="1"/>
  <c r="AZ904" i="1"/>
  <c r="AY904" i="1"/>
  <c r="AX904" i="1"/>
  <c r="AW904" i="1"/>
  <c r="AV904" i="1"/>
  <c r="AU904" i="1"/>
  <c r="AT904" i="1"/>
  <c r="AS904" i="1"/>
  <c r="AR904" i="1"/>
  <c r="AQ904" i="1"/>
  <c r="AP904" i="1"/>
  <c r="AO904" i="1"/>
  <c r="AN904" i="1"/>
  <c r="AM904" i="1"/>
  <c r="AL904" i="1"/>
  <c r="AK904" i="1"/>
  <c r="G904" i="1"/>
  <c r="AF904" i="1" s="1"/>
  <c r="BF903" i="1"/>
  <c r="BE903" i="1"/>
  <c r="BD903" i="1"/>
  <c r="BC903" i="1"/>
  <c r="BB903" i="1"/>
  <c r="BA903" i="1"/>
  <c r="AZ903" i="1"/>
  <c r="AY903" i="1"/>
  <c r="AX903" i="1"/>
  <c r="AW903" i="1"/>
  <c r="AV903" i="1"/>
  <c r="AU903" i="1"/>
  <c r="AT903" i="1"/>
  <c r="AS903" i="1"/>
  <c r="AR903" i="1"/>
  <c r="AQ903" i="1"/>
  <c r="AP903" i="1"/>
  <c r="AO903" i="1"/>
  <c r="AN903" i="1"/>
  <c r="AM903" i="1"/>
  <c r="AL903" i="1"/>
  <c r="AK903" i="1"/>
  <c r="G903" i="1"/>
  <c r="AF903" i="1" s="1"/>
  <c r="BF902" i="1"/>
  <c r="BE902" i="1"/>
  <c r="BD902" i="1"/>
  <c r="BC902" i="1"/>
  <c r="BB902" i="1"/>
  <c r="BA902" i="1"/>
  <c r="AZ902" i="1"/>
  <c r="AY902" i="1"/>
  <c r="AX902" i="1"/>
  <c r="AW902" i="1"/>
  <c r="AV902" i="1"/>
  <c r="AU902" i="1"/>
  <c r="AT902" i="1"/>
  <c r="AS902" i="1"/>
  <c r="AR902" i="1"/>
  <c r="AQ902" i="1"/>
  <c r="AP902" i="1"/>
  <c r="AO902" i="1"/>
  <c r="AN902" i="1"/>
  <c r="AM902" i="1"/>
  <c r="AL902" i="1"/>
  <c r="AK902" i="1"/>
  <c r="G902" i="1"/>
  <c r="AF902" i="1" s="1"/>
  <c r="BF901" i="1"/>
  <c r="BE901" i="1"/>
  <c r="BD901" i="1"/>
  <c r="BC901" i="1"/>
  <c r="BB901" i="1"/>
  <c r="BA901" i="1"/>
  <c r="AZ901" i="1"/>
  <c r="AY901" i="1"/>
  <c r="AX901" i="1"/>
  <c r="AW901" i="1"/>
  <c r="AV901" i="1"/>
  <c r="AU901" i="1"/>
  <c r="AT901" i="1"/>
  <c r="AS901" i="1"/>
  <c r="AR901" i="1"/>
  <c r="AQ901" i="1"/>
  <c r="AP901" i="1"/>
  <c r="AO901" i="1"/>
  <c r="AN901" i="1"/>
  <c r="AM901" i="1"/>
  <c r="AL901" i="1"/>
  <c r="AK901" i="1"/>
  <c r="G901" i="1"/>
  <c r="AF901" i="1" s="1"/>
  <c r="BF900" i="1"/>
  <c r="BE900" i="1"/>
  <c r="BD900" i="1"/>
  <c r="BC900" i="1"/>
  <c r="BB900" i="1"/>
  <c r="BA900" i="1"/>
  <c r="AZ900" i="1"/>
  <c r="AY900" i="1"/>
  <c r="AX900" i="1"/>
  <c r="AW900" i="1"/>
  <c r="AV900" i="1"/>
  <c r="AU900" i="1"/>
  <c r="AT900" i="1"/>
  <c r="AS900" i="1"/>
  <c r="AR900" i="1"/>
  <c r="AQ900" i="1"/>
  <c r="AP900" i="1"/>
  <c r="AO900" i="1"/>
  <c r="AN900" i="1"/>
  <c r="AM900" i="1"/>
  <c r="AL900" i="1"/>
  <c r="AK900" i="1"/>
  <c r="G900" i="1"/>
  <c r="AF900" i="1" s="1"/>
  <c r="BF899" i="1"/>
  <c r="BE899" i="1"/>
  <c r="BD899" i="1"/>
  <c r="BC899" i="1"/>
  <c r="BB899" i="1"/>
  <c r="BA899" i="1"/>
  <c r="AZ899" i="1"/>
  <c r="AY899" i="1"/>
  <c r="AX899" i="1"/>
  <c r="AW899" i="1"/>
  <c r="AV899" i="1"/>
  <c r="AU899" i="1"/>
  <c r="AT899" i="1"/>
  <c r="AS899" i="1"/>
  <c r="AR899" i="1"/>
  <c r="AQ899" i="1"/>
  <c r="AP899" i="1"/>
  <c r="AO899" i="1"/>
  <c r="AN899" i="1"/>
  <c r="AM899" i="1"/>
  <c r="AL899" i="1"/>
  <c r="AK899" i="1"/>
  <c r="G899" i="1"/>
  <c r="AF899" i="1" s="1"/>
  <c r="BF898" i="1"/>
  <c r="BE898" i="1"/>
  <c r="BD898" i="1"/>
  <c r="BC898" i="1"/>
  <c r="BB898" i="1"/>
  <c r="BA898" i="1"/>
  <c r="AZ898" i="1"/>
  <c r="AY898" i="1"/>
  <c r="AX898" i="1"/>
  <c r="AW898" i="1"/>
  <c r="AV898" i="1"/>
  <c r="AU898" i="1"/>
  <c r="AT898" i="1"/>
  <c r="AS898" i="1"/>
  <c r="AR898" i="1"/>
  <c r="AQ898" i="1"/>
  <c r="AP898" i="1"/>
  <c r="AO898" i="1"/>
  <c r="AN898" i="1"/>
  <c r="AM898" i="1"/>
  <c r="AL898" i="1"/>
  <c r="AK898" i="1"/>
  <c r="G898" i="1"/>
  <c r="AF898" i="1" s="1"/>
  <c r="BF897" i="1"/>
  <c r="BE897" i="1"/>
  <c r="BD897" i="1"/>
  <c r="BC897" i="1"/>
  <c r="BB897" i="1"/>
  <c r="BA897" i="1"/>
  <c r="AZ897" i="1"/>
  <c r="AY897" i="1"/>
  <c r="AX897" i="1"/>
  <c r="AW897" i="1"/>
  <c r="AV897" i="1"/>
  <c r="AU897" i="1"/>
  <c r="AT897" i="1"/>
  <c r="AS897" i="1"/>
  <c r="AR897" i="1"/>
  <c r="AQ897" i="1"/>
  <c r="AP897" i="1"/>
  <c r="AO897" i="1"/>
  <c r="AN897" i="1"/>
  <c r="AM897" i="1"/>
  <c r="AL897" i="1"/>
  <c r="AK897" i="1"/>
  <c r="G897" i="1"/>
  <c r="AF897" i="1" s="1"/>
  <c r="BF896" i="1"/>
  <c r="BE896" i="1"/>
  <c r="BD896" i="1"/>
  <c r="BC896" i="1"/>
  <c r="BB896" i="1"/>
  <c r="BA896" i="1"/>
  <c r="AZ896" i="1"/>
  <c r="AY896" i="1"/>
  <c r="AX896" i="1"/>
  <c r="AW896" i="1"/>
  <c r="AV896" i="1"/>
  <c r="AU896" i="1"/>
  <c r="AT896" i="1"/>
  <c r="AS896" i="1"/>
  <c r="AR896" i="1"/>
  <c r="AQ896" i="1"/>
  <c r="AP896" i="1"/>
  <c r="AO896" i="1"/>
  <c r="AN896" i="1"/>
  <c r="AM896" i="1"/>
  <c r="AL896" i="1"/>
  <c r="AK896" i="1"/>
  <c r="G896" i="1"/>
  <c r="AF896" i="1" s="1"/>
  <c r="BF895" i="1"/>
  <c r="BE895" i="1"/>
  <c r="BD895" i="1"/>
  <c r="BC895" i="1"/>
  <c r="BB895" i="1"/>
  <c r="BA895" i="1"/>
  <c r="AZ895" i="1"/>
  <c r="AY895" i="1"/>
  <c r="AX895" i="1"/>
  <c r="AW895" i="1"/>
  <c r="AV895" i="1"/>
  <c r="AU895" i="1"/>
  <c r="AT895" i="1"/>
  <c r="AS895" i="1"/>
  <c r="AR895" i="1"/>
  <c r="AQ895" i="1"/>
  <c r="AP895" i="1"/>
  <c r="AO895" i="1"/>
  <c r="AN895" i="1"/>
  <c r="AM895" i="1"/>
  <c r="AL895" i="1"/>
  <c r="AK895" i="1"/>
  <c r="G895" i="1"/>
  <c r="AF895" i="1" s="1"/>
  <c r="BF894" i="1"/>
  <c r="BE894" i="1"/>
  <c r="BD894" i="1"/>
  <c r="BC894" i="1"/>
  <c r="BB894" i="1"/>
  <c r="BA894" i="1"/>
  <c r="AZ894" i="1"/>
  <c r="AY894" i="1"/>
  <c r="AX894" i="1"/>
  <c r="AW894" i="1"/>
  <c r="AV894" i="1"/>
  <c r="AU894" i="1"/>
  <c r="AT894" i="1"/>
  <c r="AS894" i="1"/>
  <c r="AR894" i="1"/>
  <c r="AQ894" i="1"/>
  <c r="AP894" i="1"/>
  <c r="AO894" i="1"/>
  <c r="AN894" i="1"/>
  <c r="AM894" i="1"/>
  <c r="AL894" i="1"/>
  <c r="AK894" i="1"/>
  <c r="G894" i="1"/>
  <c r="AF894" i="1" s="1"/>
  <c r="BF893" i="1"/>
  <c r="BE893" i="1"/>
  <c r="BD893" i="1"/>
  <c r="BC893" i="1"/>
  <c r="BB893" i="1"/>
  <c r="BA893" i="1"/>
  <c r="AZ893" i="1"/>
  <c r="AY893" i="1"/>
  <c r="AX893" i="1"/>
  <c r="AW893" i="1"/>
  <c r="AV893" i="1"/>
  <c r="AU893" i="1"/>
  <c r="AT893" i="1"/>
  <c r="AS893" i="1"/>
  <c r="AR893" i="1"/>
  <c r="AQ893" i="1"/>
  <c r="AP893" i="1"/>
  <c r="AO893" i="1"/>
  <c r="AN893" i="1"/>
  <c r="AM893" i="1"/>
  <c r="AL893" i="1"/>
  <c r="AK893" i="1"/>
  <c r="G893" i="1"/>
  <c r="AF893" i="1" s="1"/>
  <c r="BF892" i="1"/>
  <c r="BE892" i="1"/>
  <c r="BD892" i="1"/>
  <c r="BC892" i="1"/>
  <c r="BB892" i="1"/>
  <c r="BA892" i="1"/>
  <c r="AZ892" i="1"/>
  <c r="AY892" i="1"/>
  <c r="AX892" i="1"/>
  <c r="AW892" i="1"/>
  <c r="AV892" i="1"/>
  <c r="AU892" i="1"/>
  <c r="AT892" i="1"/>
  <c r="AS892" i="1"/>
  <c r="AR892" i="1"/>
  <c r="AQ892" i="1"/>
  <c r="AP892" i="1"/>
  <c r="AO892" i="1"/>
  <c r="AN892" i="1"/>
  <c r="AM892" i="1"/>
  <c r="AL892" i="1"/>
  <c r="AK892" i="1"/>
  <c r="G892" i="1"/>
  <c r="AF892" i="1" s="1"/>
  <c r="BF891" i="1"/>
  <c r="BE891" i="1"/>
  <c r="BD891" i="1"/>
  <c r="BC891" i="1"/>
  <c r="BB891" i="1"/>
  <c r="BA891" i="1"/>
  <c r="AZ891" i="1"/>
  <c r="AY891" i="1"/>
  <c r="AX891" i="1"/>
  <c r="AW891" i="1"/>
  <c r="AV891" i="1"/>
  <c r="AU891" i="1"/>
  <c r="AT891" i="1"/>
  <c r="AS891" i="1"/>
  <c r="AR891" i="1"/>
  <c r="AQ891" i="1"/>
  <c r="AP891" i="1"/>
  <c r="AO891" i="1"/>
  <c r="AN891" i="1"/>
  <c r="AM891" i="1"/>
  <c r="AL891" i="1"/>
  <c r="AK891" i="1"/>
  <c r="G891" i="1"/>
  <c r="AF891" i="1" s="1"/>
  <c r="BF890" i="1"/>
  <c r="BE890" i="1"/>
  <c r="BD890" i="1"/>
  <c r="BC890" i="1"/>
  <c r="BB890" i="1"/>
  <c r="BA890" i="1"/>
  <c r="AZ890" i="1"/>
  <c r="AY890" i="1"/>
  <c r="AX890" i="1"/>
  <c r="AW890" i="1"/>
  <c r="AV890" i="1"/>
  <c r="AU890" i="1"/>
  <c r="AT890" i="1"/>
  <c r="AS890" i="1"/>
  <c r="AR890" i="1"/>
  <c r="AQ890" i="1"/>
  <c r="AP890" i="1"/>
  <c r="AO890" i="1"/>
  <c r="AN890" i="1"/>
  <c r="AM890" i="1"/>
  <c r="AL890" i="1"/>
  <c r="AK890" i="1"/>
  <c r="G890" i="1"/>
  <c r="AF890" i="1" s="1"/>
  <c r="BF889" i="1"/>
  <c r="BE889" i="1"/>
  <c r="BD889" i="1"/>
  <c r="BC889" i="1"/>
  <c r="BB889" i="1"/>
  <c r="BA889" i="1"/>
  <c r="AZ889" i="1"/>
  <c r="AY889" i="1"/>
  <c r="AX889" i="1"/>
  <c r="AW889" i="1"/>
  <c r="AV889" i="1"/>
  <c r="AU889" i="1"/>
  <c r="AT889" i="1"/>
  <c r="AS889" i="1"/>
  <c r="AR889" i="1"/>
  <c r="AQ889" i="1"/>
  <c r="AP889" i="1"/>
  <c r="AO889" i="1"/>
  <c r="AN889" i="1"/>
  <c r="AM889" i="1"/>
  <c r="AL889" i="1"/>
  <c r="AK889" i="1"/>
  <c r="G889" i="1"/>
  <c r="AF889" i="1" s="1"/>
  <c r="BF888" i="1"/>
  <c r="BE888" i="1"/>
  <c r="BD888" i="1"/>
  <c r="BC888" i="1"/>
  <c r="BB888" i="1"/>
  <c r="BA888" i="1"/>
  <c r="AZ888" i="1"/>
  <c r="AY888" i="1"/>
  <c r="AX888" i="1"/>
  <c r="AW888" i="1"/>
  <c r="AV888" i="1"/>
  <c r="AU888" i="1"/>
  <c r="AT888" i="1"/>
  <c r="AS888" i="1"/>
  <c r="AR888" i="1"/>
  <c r="AQ888" i="1"/>
  <c r="AP888" i="1"/>
  <c r="AO888" i="1"/>
  <c r="AN888" i="1"/>
  <c r="AM888" i="1"/>
  <c r="AL888" i="1"/>
  <c r="AK888" i="1"/>
  <c r="G888" i="1"/>
  <c r="AF888" i="1" s="1"/>
  <c r="BF887" i="1"/>
  <c r="BE887" i="1"/>
  <c r="BD887" i="1"/>
  <c r="BC887" i="1"/>
  <c r="BB887" i="1"/>
  <c r="BA887" i="1"/>
  <c r="AZ887" i="1"/>
  <c r="AY887" i="1"/>
  <c r="AX887" i="1"/>
  <c r="AW887" i="1"/>
  <c r="AV887" i="1"/>
  <c r="AU887" i="1"/>
  <c r="AT887" i="1"/>
  <c r="AS887" i="1"/>
  <c r="AR887" i="1"/>
  <c r="AQ887" i="1"/>
  <c r="AP887" i="1"/>
  <c r="AO887" i="1"/>
  <c r="AN887" i="1"/>
  <c r="AM887" i="1"/>
  <c r="AL887" i="1"/>
  <c r="AK887" i="1"/>
  <c r="G887" i="1"/>
  <c r="AF887" i="1" s="1"/>
  <c r="BF886" i="1"/>
  <c r="BE886" i="1"/>
  <c r="BD886" i="1"/>
  <c r="BC886" i="1"/>
  <c r="BB886" i="1"/>
  <c r="BA886" i="1"/>
  <c r="AZ886" i="1"/>
  <c r="AY886" i="1"/>
  <c r="AX886" i="1"/>
  <c r="AW886" i="1"/>
  <c r="AV886" i="1"/>
  <c r="AU886" i="1"/>
  <c r="AT886" i="1"/>
  <c r="AS886" i="1"/>
  <c r="AR886" i="1"/>
  <c r="AQ886" i="1"/>
  <c r="AP886" i="1"/>
  <c r="AO886" i="1"/>
  <c r="AN886" i="1"/>
  <c r="AM886" i="1"/>
  <c r="AL886" i="1"/>
  <c r="AK886" i="1"/>
  <c r="G886" i="1"/>
  <c r="AF886" i="1" s="1"/>
  <c r="BF885" i="1"/>
  <c r="BE885" i="1"/>
  <c r="BD885" i="1"/>
  <c r="BC885" i="1"/>
  <c r="BB885" i="1"/>
  <c r="BA885" i="1"/>
  <c r="AZ885" i="1"/>
  <c r="AY885" i="1"/>
  <c r="AX885" i="1"/>
  <c r="AW885" i="1"/>
  <c r="AV885" i="1"/>
  <c r="AU885" i="1"/>
  <c r="AT885" i="1"/>
  <c r="AS885" i="1"/>
  <c r="AR885" i="1"/>
  <c r="AQ885" i="1"/>
  <c r="AP885" i="1"/>
  <c r="AO885" i="1"/>
  <c r="AN885" i="1"/>
  <c r="AM885" i="1"/>
  <c r="AL885" i="1"/>
  <c r="AK885" i="1"/>
  <c r="G885" i="1"/>
  <c r="AF885" i="1" s="1"/>
  <c r="BF884" i="1"/>
  <c r="BE884" i="1"/>
  <c r="BD884" i="1"/>
  <c r="BC884" i="1"/>
  <c r="BB884" i="1"/>
  <c r="BA884" i="1"/>
  <c r="AZ884" i="1"/>
  <c r="AY884" i="1"/>
  <c r="AX884" i="1"/>
  <c r="AW884" i="1"/>
  <c r="AV884" i="1"/>
  <c r="AU884" i="1"/>
  <c r="AT884" i="1"/>
  <c r="AS884" i="1"/>
  <c r="AR884" i="1"/>
  <c r="AQ884" i="1"/>
  <c r="AP884" i="1"/>
  <c r="AO884" i="1"/>
  <c r="AN884" i="1"/>
  <c r="AM884" i="1"/>
  <c r="AL884" i="1"/>
  <c r="AK884" i="1"/>
  <c r="G884" i="1"/>
  <c r="AF884" i="1" s="1"/>
  <c r="BF883" i="1"/>
  <c r="BE883" i="1"/>
  <c r="BD883" i="1"/>
  <c r="BC883" i="1"/>
  <c r="BB883" i="1"/>
  <c r="BA883" i="1"/>
  <c r="AZ883" i="1"/>
  <c r="AY883" i="1"/>
  <c r="AX883" i="1"/>
  <c r="AW883" i="1"/>
  <c r="AV883" i="1"/>
  <c r="AU883" i="1"/>
  <c r="AT883" i="1"/>
  <c r="AS883" i="1"/>
  <c r="AR883" i="1"/>
  <c r="AQ883" i="1"/>
  <c r="AP883" i="1"/>
  <c r="AO883" i="1"/>
  <c r="AN883" i="1"/>
  <c r="AM883" i="1"/>
  <c r="AL883" i="1"/>
  <c r="AK883" i="1"/>
  <c r="G883" i="1"/>
  <c r="AF883" i="1" s="1"/>
  <c r="BF882" i="1"/>
  <c r="BE882" i="1"/>
  <c r="BD882" i="1"/>
  <c r="BC882" i="1"/>
  <c r="BB882" i="1"/>
  <c r="BA882" i="1"/>
  <c r="AZ882" i="1"/>
  <c r="AY882" i="1"/>
  <c r="AX882" i="1"/>
  <c r="AW882" i="1"/>
  <c r="AV882" i="1"/>
  <c r="AU882" i="1"/>
  <c r="AT882" i="1"/>
  <c r="AS882" i="1"/>
  <c r="AR882" i="1"/>
  <c r="AQ882" i="1"/>
  <c r="AP882" i="1"/>
  <c r="AO882" i="1"/>
  <c r="AN882" i="1"/>
  <c r="AM882" i="1"/>
  <c r="AL882" i="1"/>
  <c r="AK882" i="1"/>
  <c r="G882" i="1"/>
  <c r="AF882" i="1" s="1"/>
  <c r="BF881" i="1"/>
  <c r="BE881" i="1"/>
  <c r="BD881" i="1"/>
  <c r="BC881" i="1"/>
  <c r="BB881" i="1"/>
  <c r="BA881" i="1"/>
  <c r="AZ881" i="1"/>
  <c r="AY881" i="1"/>
  <c r="AX881" i="1"/>
  <c r="AW881" i="1"/>
  <c r="AV881" i="1"/>
  <c r="AU881" i="1"/>
  <c r="AT881" i="1"/>
  <c r="AS881" i="1"/>
  <c r="AR881" i="1"/>
  <c r="AQ881" i="1"/>
  <c r="AP881" i="1"/>
  <c r="AO881" i="1"/>
  <c r="AN881" i="1"/>
  <c r="AM881" i="1"/>
  <c r="AL881" i="1"/>
  <c r="AK881" i="1"/>
  <c r="G881" i="1"/>
  <c r="AF881" i="1" s="1"/>
  <c r="BF880" i="1"/>
  <c r="BE880" i="1"/>
  <c r="BD880" i="1"/>
  <c r="BC880" i="1"/>
  <c r="BB880" i="1"/>
  <c r="BA880" i="1"/>
  <c r="AZ880" i="1"/>
  <c r="AY880" i="1"/>
  <c r="AX880" i="1"/>
  <c r="AW880" i="1"/>
  <c r="AV880" i="1"/>
  <c r="AU880" i="1"/>
  <c r="AT880" i="1"/>
  <c r="AS880" i="1"/>
  <c r="AR880" i="1"/>
  <c r="AQ880" i="1"/>
  <c r="AP880" i="1"/>
  <c r="AO880" i="1"/>
  <c r="AN880" i="1"/>
  <c r="AM880" i="1"/>
  <c r="AL880" i="1"/>
  <c r="AK880" i="1"/>
  <c r="G880" i="1"/>
  <c r="AF880" i="1" s="1"/>
  <c r="BF879" i="1"/>
  <c r="BE879" i="1"/>
  <c r="BD879" i="1"/>
  <c r="BC879" i="1"/>
  <c r="BB879" i="1"/>
  <c r="BA879" i="1"/>
  <c r="AZ879" i="1"/>
  <c r="AY879" i="1"/>
  <c r="AX879" i="1"/>
  <c r="AW879" i="1"/>
  <c r="AV879" i="1"/>
  <c r="AU879" i="1"/>
  <c r="AT879" i="1"/>
  <c r="AS879" i="1"/>
  <c r="AR879" i="1"/>
  <c r="AQ879" i="1"/>
  <c r="AP879" i="1"/>
  <c r="AO879" i="1"/>
  <c r="AN879" i="1"/>
  <c r="AM879" i="1"/>
  <c r="AL879" i="1"/>
  <c r="AK879" i="1"/>
  <c r="G879" i="1"/>
  <c r="AF879" i="1" s="1"/>
  <c r="BF878" i="1"/>
  <c r="BE878" i="1"/>
  <c r="BD878" i="1"/>
  <c r="BC878" i="1"/>
  <c r="BB878" i="1"/>
  <c r="BA878" i="1"/>
  <c r="AZ878" i="1"/>
  <c r="AY878" i="1"/>
  <c r="AX878" i="1"/>
  <c r="AW878" i="1"/>
  <c r="AV878" i="1"/>
  <c r="AU878" i="1"/>
  <c r="AT878" i="1"/>
  <c r="AS878" i="1"/>
  <c r="AR878" i="1"/>
  <c r="AQ878" i="1"/>
  <c r="AP878" i="1"/>
  <c r="AO878" i="1"/>
  <c r="AN878" i="1"/>
  <c r="AM878" i="1"/>
  <c r="AL878" i="1"/>
  <c r="AK878" i="1"/>
  <c r="G878" i="1"/>
  <c r="AF878" i="1" s="1"/>
  <c r="BF877" i="1"/>
  <c r="BE877" i="1"/>
  <c r="BD877" i="1"/>
  <c r="BC877" i="1"/>
  <c r="BB877" i="1"/>
  <c r="BA877" i="1"/>
  <c r="AZ877" i="1"/>
  <c r="AY877" i="1"/>
  <c r="AX877" i="1"/>
  <c r="AW877" i="1"/>
  <c r="AV877" i="1"/>
  <c r="AU877" i="1"/>
  <c r="AT877" i="1"/>
  <c r="AS877" i="1"/>
  <c r="AR877" i="1"/>
  <c r="AQ877" i="1"/>
  <c r="AP877" i="1"/>
  <c r="AO877" i="1"/>
  <c r="AN877" i="1"/>
  <c r="AM877" i="1"/>
  <c r="AL877" i="1"/>
  <c r="AK877" i="1"/>
  <c r="G877" i="1"/>
  <c r="AF877" i="1" s="1"/>
  <c r="BF876" i="1"/>
  <c r="BE876" i="1"/>
  <c r="BD876" i="1"/>
  <c r="BC876" i="1"/>
  <c r="BB876" i="1"/>
  <c r="BA876" i="1"/>
  <c r="AZ876" i="1"/>
  <c r="AY876" i="1"/>
  <c r="AX876" i="1"/>
  <c r="AW876" i="1"/>
  <c r="AV876" i="1"/>
  <c r="AU876" i="1"/>
  <c r="AT876" i="1"/>
  <c r="AS876" i="1"/>
  <c r="AR876" i="1"/>
  <c r="AQ876" i="1"/>
  <c r="AP876" i="1"/>
  <c r="AO876" i="1"/>
  <c r="AN876" i="1"/>
  <c r="AM876" i="1"/>
  <c r="AL876" i="1"/>
  <c r="AK876" i="1"/>
  <c r="G876" i="1"/>
  <c r="AF876" i="1" s="1"/>
  <c r="BF875" i="1"/>
  <c r="BE875" i="1"/>
  <c r="BD875" i="1"/>
  <c r="BC875" i="1"/>
  <c r="BB875" i="1"/>
  <c r="BA875" i="1"/>
  <c r="AZ875" i="1"/>
  <c r="AY875" i="1"/>
  <c r="AX875" i="1"/>
  <c r="AW875" i="1"/>
  <c r="AV875" i="1"/>
  <c r="AU875" i="1"/>
  <c r="AT875" i="1"/>
  <c r="AS875" i="1"/>
  <c r="AR875" i="1"/>
  <c r="AQ875" i="1"/>
  <c r="AP875" i="1"/>
  <c r="AO875" i="1"/>
  <c r="AN875" i="1"/>
  <c r="AM875" i="1"/>
  <c r="AL875" i="1"/>
  <c r="AK875" i="1"/>
  <c r="G875" i="1"/>
  <c r="AF875" i="1" s="1"/>
  <c r="BF874" i="1"/>
  <c r="BE874" i="1"/>
  <c r="BD874" i="1"/>
  <c r="BC874" i="1"/>
  <c r="BB874" i="1"/>
  <c r="BA874" i="1"/>
  <c r="AZ874" i="1"/>
  <c r="AY874" i="1"/>
  <c r="AX874" i="1"/>
  <c r="AW874" i="1"/>
  <c r="AV874" i="1"/>
  <c r="AU874" i="1"/>
  <c r="AT874" i="1"/>
  <c r="AS874" i="1"/>
  <c r="AR874" i="1"/>
  <c r="AQ874" i="1"/>
  <c r="AP874" i="1"/>
  <c r="AO874" i="1"/>
  <c r="AN874" i="1"/>
  <c r="AM874" i="1"/>
  <c r="AL874" i="1"/>
  <c r="AK874" i="1"/>
  <c r="G874" i="1"/>
  <c r="AF874" i="1" s="1"/>
  <c r="BF873" i="1"/>
  <c r="BE873" i="1"/>
  <c r="BD873" i="1"/>
  <c r="BC873" i="1"/>
  <c r="BB873" i="1"/>
  <c r="BA873" i="1"/>
  <c r="AZ873" i="1"/>
  <c r="AY873" i="1"/>
  <c r="AX873" i="1"/>
  <c r="AW873" i="1"/>
  <c r="AV873" i="1"/>
  <c r="AU873" i="1"/>
  <c r="AT873" i="1"/>
  <c r="AS873" i="1"/>
  <c r="AR873" i="1"/>
  <c r="AQ873" i="1"/>
  <c r="AP873" i="1"/>
  <c r="AO873" i="1"/>
  <c r="AN873" i="1"/>
  <c r="AM873" i="1"/>
  <c r="AL873" i="1"/>
  <c r="AK873" i="1"/>
  <c r="G873" i="1"/>
  <c r="AF873" i="1" s="1"/>
  <c r="BF872" i="1"/>
  <c r="BE872" i="1"/>
  <c r="BD872" i="1"/>
  <c r="BC872" i="1"/>
  <c r="BB872" i="1"/>
  <c r="BA872" i="1"/>
  <c r="AZ872" i="1"/>
  <c r="AY872" i="1"/>
  <c r="AX872" i="1"/>
  <c r="AW872" i="1"/>
  <c r="AV872" i="1"/>
  <c r="AU872" i="1"/>
  <c r="AT872" i="1"/>
  <c r="AS872" i="1"/>
  <c r="AR872" i="1"/>
  <c r="AQ872" i="1"/>
  <c r="AP872" i="1"/>
  <c r="AO872" i="1"/>
  <c r="AN872" i="1"/>
  <c r="AM872" i="1"/>
  <c r="AL872" i="1"/>
  <c r="AK872" i="1"/>
  <c r="G872" i="1"/>
  <c r="AF872" i="1" s="1"/>
  <c r="BF871" i="1"/>
  <c r="BE871" i="1"/>
  <c r="BD871" i="1"/>
  <c r="BC871" i="1"/>
  <c r="BB871" i="1"/>
  <c r="BA871" i="1"/>
  <c r="AZ871" i="1"/>
  <c r="AY871" i="1"/>
  <c r="AX871" i="1"/>
  <c r="AW871" i="1"/>
  <c r="AV871" i="1"/>
  <c r="AU871" i="1"/>
  <c r="AT871" i="1"/>
  <c r="AS871" i="1"/>
  <c r="AR871" i="1"/>
  <c r="AQ871" i="1"/>
  <c r="AP871" i="1"/>
  <c r="AO871" i="1"/>
  <c r="AN871" i="1"/>
  <c r="AM871" i="1"/>
  <c r="AL871" i="1"/>
  <c r="AK871" i="1"/>
  <c r="G871" i="1"/>
  <c r="AF871" i="1" s="1"/>
  <c r="BF870" i="1"/>
  <c r="BE870" i="1"/>
  <c r="BD870" i="1"/>
  <c r="BC870" i="1"/>
  <c r="BB870" i="1"/>
  <c r="BA870" i="1"/>
  <c r="AZ870" i="1"/>
  <c r="AY870" i="1"/>
  <c r="AX870" i="1"/>
  <c r="AW870" i="1"/>
  <c r="AV870" i="1"/>
  <c r="AU870" i="1"/>
  <c r="AT870" i="1"/>
  <c r="AS870" i="1"/>
  <c r="AR870" i="1"/>
  <c r="AQ870" i="1"/>
  <c r="AP870" i="1"/>
  <c r="AO870" i="1"/>
  <c r="AN870" i="1"/>
  <c r="AM870" i="1"/>
  <c r="AL870" i="1"/>
  <c r="AK870" i="1"/>
  <c r="G870" i="1"/>
  <c r="AF870" i="1" s="1"/>
  <c r="BF869" i="1"/>
  <c r="BE869" i="1"/>
  <c r="BD869" i="1"/>
  <c r="BC869" i="1"/>
  <c r="BB869" i="1"/>
  <c r="BA869" i="1"/>
  <c r="AZ869" i="1"/>
  <c r="AY869" i="1"/>
  <c r="AX869" i="1"/>
  <c r="AW869" i="1"/>
  <c r="AV869" i="1"/>
  <c r="AU869" i="1"/>
  <c r="AT869" i="1"/>
  <c r="AS869" i="1"/>
  <c r="AR869" i="1"/>
  <c r="AQ869" i="1"/>
  <c r="AP869" i="1"/>
  <c r="AO869" i="1"/>
  <c r="AN869" i="1"/>
  <c r="AM869" i="1"/>
  <c r="AL869" i="1"/>
  <c r="AK869" i="1"/>
  <c r="G869" i="1"/>
  <c r="AF869" i="1" s="1"/>
  <c r="BF868" i="1"/>
  <c r="BE868" i="1"/>
  <c r="BD868" i="1"/>
  <c r="BC868" i="1"/>
  <c r="BB868" i="1"/>
  <c r="BA868" i="1"/>
  <c r="AZ868" i="1"/>
  <c r="AY868" i="1"/>
  <c r="AX868" i="1"/>
  <c r="AW868" i="1"/>
  <c r="AV868" i="1"/>
  <c r="AU868" i="1"/>
  <c r="AT868" i="1"/>
  <c r="AS868" i="1"/>
  <c r="AR868" i="1"/>
  <c r="AQ868" i="1"/>
  <c r="AP868" i="1"/>
  <c r="AO868" i="1"/>
  <c r="AN868" i="1"/>
  <c r="AM868" i="1"/>
  <c r="AL868" i="1"/>
  <c r="AK868" i="1"/>
  <c r="G868" i="1"/>
  <c r="AF868" i="1" s="1"/>
  <c r="BF867" i="1"/>
  <c r="BE867" i="1"/>
  <c r="BD867" i="1"/>
  <c r="BC867" i="1"/>
  <c r="BB867" i="1"/>
  <c r="BA867" i="1"/>
  <c r="AZ867" i="1"/>
  <c r="AY867" i="1"/>
  <c r="AX867" i="1"/>
  <c r="AW867" i="1"/>
  <c r="AV867" i="1"/>
  <c r="AU867" i="1"/>
  <c r="AT867" i="1"/>
  <c r="AS867" i="1"/>
  <c r="AR867" i="1"/>
  <c r="AQ867" i="1"/>
  <c r="AP867" i="1"/>
  <c r="AO867" i="1"/>
  <c r="AN867" i="1"/>
  <c r="AM867" i="1"/>
  <c r="AL867" i="1"/>
  <c r="AK867" i="1"/>
  <c r="G867" i="1"/>
  <c r="AF867" i="1" s="1"/>
  <c r="BF866" i="1"/>
  <c r="BE866" i="1"/>
  <c r="BD866" i="1"/>
  <c r="BC866" i="1"/>
  <c r="BB866" i="1"/>
  <c r="BA866" i="1"/>
  <c r="AZ866" i="1"/>
  <c r="AY866" i="1"/>
  <c r="AX866" i="1"/>
  <c r="AW866" i="1"/>
  <c r="AV866" i="1"/>
  <c r="AU866" i="1"/>
  <c r="AT866" i="1"/>
  <c r="AS866" i="1"/>
  <c r="AR866" i="1"/>
  <c r="AQ866" i="1"/>
  <c r="AP866" i="1"/>
  <c r="AO866" i="1"/>
  <c r="AN866" i="1"/>
  <c r="AM866" i="1"/>
  <c r="AL866" i="1"/>
  <c r="AK866" i="1"/>
  <c r="G866" i="1"/>
  <c r="AF866" i="1" s="1"/>
  <c r="BF865" i="1"/>
  <c r="BE865" i="1"/>
  <c r="BD865" i="1"/>
  <c r="BC865" i="1"/>
  <c r="BB865" i="1"/>
  <c r="BA865" i="1"/>
  <c r="AZ865" i="1"/>
  <c r="AY865" i="1"/>
  <c r="AX865" i="1"/>
  <c r="AW865" i="1"/>
  <c r="AV865" i="1"/>
  <c r="AU865" i="1"/>
  <c r="AT865" i="1"/>
  <c r="AS865" i="1"/>
  <c r="AR865" i="1"/>
  <c r="AQ865" i="1"/>
  <c r="AP865" i="1"/>
  <c r="AO865" i="1"/>
  <c r="AN865" i="1"/>
  <c r="AM865" i="1"/>
  <c r="AL865" i="1"/>
  <c r="AK865" i="1"/>
  <c r="G865" i="1"/>
  <c r="AF865" i="1" s="1"/>
  <c r="BF864" i="1"/>
  <c r="BE864" i="1"/>
  <c r="BD864" i="1"/>
  <c r="BC864" i="1"/>
  <c r="BB864" i="1"/>
  <c r="BA864" i="1"/>
  <c r="AZ864" i="1"/>
  <c r="AY864" i="1"/>
  <c r="AX864" i="1"/>
  <c r="AW864" i="1"/>
  <c r="AV864" i="1"/>
  <c r="AU864" i="1"/>
  <c r="AT864" i="1"/>
  <c r="AS864" i="1"/>
  <c r="AR864" i="1"/>
  <c r="AQ864" i="1"/>
  <c r="AP864" i="1"/>
  <c r="AO864" i="1"/>
  <c r="AN864" i="1"/>
  <c r="AM864" i="1"/>
  <c r="AL864" i="1"/>
  <c r="AK864" i="1"/>
  <c r="G864" i="1"/>
  <c r="AF864" i="1" s="1"/>
  <c r="BF863" i="1"/>
  <c r="BE863" i="1"/>
  <c r="BD863" i="1"/>
  <c r="BC863" i="1"/>
  <c r="BB863" i="1"/>
  <c r="BA863" i="1"/>
  <c r="AZ863" i="1"/>
  <c r="AY863" i="1"/>
  <c r="AX863" i="1"/>
  <c r="AW863" i="1"/>
  <c r="AV863" i="1"/>
  <c r="AU863" i="1"/>
  <c r="AT863" i="1"/>
  <c r="AS863" i="1"/>
  <c r="AR863" i="1"/>
  <c r="AQ863" i="1"/>
  <c r="AP863" i="1"/>
  <c r="AO863" i="1"/>
  <c r="AN863" i="1"/>
  <c r="AM863" i="1"/>
  <c r="AL863" i="1"/>
  <c r="AK863" i="1"/>
  <c r="G863" i="1"/>
  <c r="AF863" i="1" s="1"/>
  <c r="BF862" i="1"/>
  <c r="BE862" i="1"/>
  <c r="BD862" i="1"/>
  <c r="BC862" i="1"/>
  <c r="BB862" i="1"/>
  <c r="BA862" i="1"/>
  <c r="AZ862" i="1"/>
  <c r="AY862" i="1"/>
  <c r="AX862" i="1"/>
  <c r="AW862" i="1"/>
  <c r="AV862" i="1"/>
  <c r="AU862" i="1"/>
  <c r="AT862" i="1"/>
  <c r="AS862" i="1"/>
  <c r="AR862" i="1"/>
  <c r="AQ862" i="1"/>
  <c r="AP862" i="1"/>
  <c r="AO862" i="1"/>
  <c r="AN862" i="1"/>
  <c r="AM862" i="1"/>
  <c r="AL862" i="1"/>
  <c r="AK862" i="1"/>
  <c r="G862" i="1"/>
  <c r="AF862" i="1" s="1"/>
  <c r="BF861" i="1"/>
  <c r="BE861" i="1"/>
  <c r="BD861" i="1"/>
  <c r="BC861" i="1"/>
  <c r="BB861" i="1"/>
  <c r="BA861" i="1"/>
  <c r="AZ861" i="1"/>
  <c r="AY861" i="1"/>
  <c r="AX861" i="1"/>
  <c r="AW861" i="1"/>
  <c r="AV861" i="1"/>
  <c r="AU861" i="1"/>
  <c r="AT861" i="1"/>
  <c r="AS861" i="1"/>
  <c r="AR861" i="1"/>
  <c r="AQ861" i="1"/>
  <c r="AP861" i="1"/>
  <c r="AO861" i="1"/>
  <c r="AN861" i="1"/>
  <c r="AM861" i="1"/>
  <c r="AL861" i="1"/>
  <c r="AK861" i="1"/>
  <c r="G861" i="1"/>
  <c r="AF861" i="1" s="1"/>
  <c r="BF860" i="1"/>
  <c r="BE860" i="1"/>
  <c r="BD860" i="1"/>
  <c r="BC860" i="1"/>
  <c r="BB860" i="1"/>
  <c r="BA860" i="1"/>
  <c r="AZ860" i="1"/>
  <c r="AY860" i="1"/>
  <c r="AX860" i="1"/>
  <c r="AW860" i="1"/>
  <c r="AV860" i="1"/>
  <c r="AU860" i="1"/>
  <c r="AT860" i="1"/>
  <c r="AS860" i="1"/>
  <c r="AR860" i="1"/>
  <c r="AQ860" i="1"/>
  <c r="AP860" i="1"/>
  <c r="AO860" i="1"/>
  <c r="AN860" i="1"/>
  <c r="AM860" i="1"/>
  <c r="AL860" i="1"/>
  <c r="AK860" i="1"/>
  <c r="G860" i="1"/>
  <c r="AF860" i="1" s="1"/>
  <c r="BF859" i="1"/>
  <c r="BE859" i="1"/>
  <c r="BD859" i="1"/>
  <c r="BC859" i="1"/>
  <c r="BB859" i="1"/>
  <c r="BA859" i="1"/>
  <c r="AZ859" i="1"/>
  <c r="AY859" i="1"/>
  <c r="AX859" i="1"/>
  <c r="AW859" i="1"/>
  <c r="AV859" i="1"/>
  <c r="AU859" i="1"/>
  <c r="AT859" i="1"/>
  <c r="AS859" i="1"/>
  <c r="AR859" i="1"/>
  <c r="AQ859" i="1"/>
  <c r="AP859" i="1"/>
  <c r="AO859" i="1"/>
  <c r="AN859" i="1"/>
  <c r="AM859" i="1"/>
  <c r="AL859" i="1"/>
  <c r="AK859" i="1"/>
  <c r="G859" i="1"/>
  <c r="AF859" i="1" s="1"/>
  <c r="BF858" i="1"/>
  <c r="BE858" i="1"/>
  <c r="BD858" i="1"/>
  <c r="BC858" i="1"/>
  <c r="BB858" i="1"/>
  <c r="BA858" i="1"/>
  <c r="AZ858" i="1"/>
  <c r="AY858" i="1"/>
  <c r="AX858" i="1"/>
  <c r="AW858" i="1"/>
  <c r="AV858" i="1"/>
  <c r="AU858" i="1"/>
  <c r="AT858" i="1"/>
  <c r="AS858" i="1"/>
  <c r="AR858" i="1"/>
  <c r="AQ858" i="1"/>
  <c r="AP858" i="1"/>
  <c r="AO858" i="1"/>
  <c r="AN858" i="1"/>
  <c r="AM858" i="1"/>
  <c r="AL858" i="1"/>
  <c r="AK858" i="1"/>
  <c r="G858" i="1"/>
  <c r="AF858" i="1" s="1"/>
  <c r="BF857" i="1"/>
  <c r="BE857" i="1"/>
  <c r="BD857" i="1"/>
  <c r="BC857" i="1"/>
  <c r="BB857" i="1"/>
  <c r="BA857" i="1"/>
  <c r="AZ857" i="1"/>
  <c r="AY857" i="1"/>
  <c r="AX857" i="1"/>
  <c r="AW857" i="1"/>
  <c r="AV857" i="1"/>
  <c r="AU857" i="1"/>
  <c r="AT857" i="1"/>
  <c r="AS857" i="1"/>
  <c r="AR857" i="1"/>
  <c r="AQ857" i="1"/>
  <c r="AP857" i="1"/>
  <c r="AO857" i="1"/>
  <c r="AN857" i="1"/>
  <c r="AM857" i="1"/>
  <c r="AL857" i="1"/>
  <c r="AK857" i="1"/>
  <c r="G857" i="1"/>
  <c r="AF857" i="1" s="1"/>
  <c r="BF856" i="1"/>
  <c r="BE856" i="1"/>
  <c r="BD856" i="1"/>
  <c r="BC856" i="1"/>
  <c r="BB856" i="1"/>
  <c r="BA856" i="1"/>
  <c r="AZ856" i="1"/>
  <c r="AY856" i="1"/>
  <c r="AX856" i="1"/>
  <c r="AW856" i="1"/>
  <c r="AV856" i="1"/>
  <c r="AU856" i="1"/>
  <c r="AT856" i="1"/>
  <c r="AS856" i="1"/>
  <c r="AR856" i="1"/>
  <c r="AQ856" i="1"/>
  <c r="AP856" i="1"/>
  <c r="AO856" i="1"/>
  <c r="AN856" i="1"/>
  <c r="AM856" i="1"/>
  <c r="AL856" i="1"/>
  <c r="AK856" i="1"/>
  <c r="G856" i="1"/>
  <c r="AF856" i="1" s="1"/>
  <c r="BF855" i="1"/>
  <c r="BE855" i="1"/>
  <c r="BD855" i="1"/>
  <c r="BC855" i="1"/>
  <c r="BB855" i="1"/>
  <c r="BA855" i="1"/>
  <c r="AZ855" i="1"/>
  <c r="AY855" i="1"/>
  <c r="AX855" i="1"/>
  <c r="AW855" i="1"/>
  <c r="AV855" i="1"/>
  <c r="AU855" i="1"/>
  <c r="AT855" i="1"/>
  <c r="AS855" i="1"/>
  <c r="AR855" i="1"/>
  <c r="AQ855" i="1"/>
  <c r="AP855" i="1"/>
  <c r="AO855" i="1"/>
  <c r="AN855" i="1"/>
  <c r="AM855" i="1"/>
  <c r="AL855" i="1"/>
  <c r="AK855" i="1"/>
  <c r="G855" i="1"/>
  <c r="AF855" i="1" s="1"/>
  <c r="BF854" i="1"/>
  <c r="BE854" i="1"/>
  <c r="BD854" i="1"/>
  <c r="BC854" i="1"/>
  <c r="BB854" i="1"/>
  <c r="BA854" i="1"/>
  <c r="AZ854" i="1"/>
  <c r="AY854" i="1"/>
  <c r="AX854" i="1"/>
  <c r="AW854" i="1"/>
  <c r="AV854" i="1"/>
  <c r="AU854" i="1"/>
  <c r="AT854" i="1"/>
  <c r="AS854" i="1"/>
  <c r="AR854" i="1"/>
  <c r="AQ854" i="1"/>
  <c r="AP854" i="1"/>
  <c r="AO854" i="1"/>
  <c r="AN854" i="1"/>
  <c r="AM854" i="1"/>
  <c r="AL854" i="1"/>
  <c r="AK854" i="1"/>
  <c r="G854" i="1"/>
  <c r="AF854" i="1" s="1"/>
  <c r="BF853" i="1"/>
  <c r="BE853" i="1"/>
  <c r="BD853" i="1"/>
  <c r="BC853" i="1"/>
  <c r="BB853" i="1"/>
  <c r="BA853" i="1"/>
  <c r="AZ853" i="1"/>
  <c r="AY853" i="1"/>
  <c r="AX853" i="1"/>
  <c r="AW853" i="1"/>
  <c r="AV853" i="1"/>
  <c r="AU853" i="1"/>
  <c r="AT853" i="1"/>
  <c r="AS853" i="1"/>
  <c r="AR853" i="1"/>
  <c r="AQ853" i="1"/>
  <c r="AP853" i="1"/>
  <c r="AO853" i="1"/>
  <c r="AN853" i="1"/>
  <c r="AM853" i="1"/>
  <c r="AL853" i="1"/>
  <c r="AK853" i="1"/>
  <c r="G853" i="1"/>
  <c r="AF853" i="1" s="1"/>
  <c r="BF852" i="1"/>
  <c r="BE852" i="1"/>
  <c r="BD852" i="1"/>
  <c r="BC852" i="1"/>
  <c r="BB852" i="1"/>
  <c r="BA852" i="1"/>
  <c r="AZ852" i="1"/>
  <c r="AY852" i="1"/>
  <c r="AX852" i="1"/>
  <c r="AW852" i="1"/>
  <c r="AV852" i="1"/>
  <c r="AU852" i="1"/>
  <c r="AT852" i="1"/>
  <c r="AS852" i="1"/>
  <c r="AR852" i="1"/>
  <c r="AQ852" i="1"/>
  <c r="AP852" i="1"/>
  <c r="AO852" i="1"/>
  <c r="AN852" i="1"/>
  <c r="AM852" i="1"/>
  <c r="AL852" i="1"/>
  <c r="AK852" i="1"/>
  <c r="G852" i="1"/>
  <c r="AF852" i="1" s="1"/>
  <c r="BF851" i="1"/>
  <c r="BE851" i="1"/>
  <c r="BD851" i="1"/>
  <c r="BC851" i="1"/>
  <c r="BB851" i="1"/>
  <c r="BA851" i="1"/>
  <c r="AZ851" i="1"/>
  <c r="AY851" i="1"/>
  <c r="AX851" i="1"/>
  <c r="AW851" i="1"/>
  <c r="AV851" i="1"/>
  <c r="AU851" i="1"/>
  <c r="AT851" i="1"/>
  <c r="AS851" i="1"/>
  <c r="AR851" i="1"/>
  <c r="AQ851" i="1"/>
  <c r="AP851" i="1"/>
  <c r="AO851" i="1"/>
  <c r="AN851" i="1"/>
  <c r="AM851" i="1"/>
  <c r="AL851" i="1"/>
  <c r="AK851" i="1"/>
  <c r="G851" i="1"/>
  <c r="AF851" i="1" s="1"/>
  <c r="BF850" i="1"/>
  <c r="BE850" i="1"/>
  <c r="BD850" i="1"/>
  <c r="BC850" i="1"/>
  <c r="BB850" i="1"/>
  <c r="BA850" i="1"/>
  <c r="AZ850" i="1"/>
  <c r="AY850" i="1"/>
  <c r="AX850" i="1"/>
  <c r="AW850" i="1"/>
  <c r="AV850" i="1"/>
  <c r="AU850" i="1"/>
  <c r="AT850" i="1"/>
  <c r="AS850" i="1"/>
  <c r="AR850" i="1"/>
  <c r="AQ850" i="1"/>
  <c r="AP850" i="1"/>
  <c r="AO850" i="1"/>
  <c r="AN850" i="1"/>
  <c r="AM850" i="1"/>
  <c r="AL850" i="1"/>
  <c r="AK850" i="1"/>
  <c r="G850" i="1"/>
  <c r="AF850" i="1" s="1"/>
  <c r="BF849" i="1"/>
  <c r="BE849" i="1"/>
  <c r="BD849" i="1"/>
  <c r="BC849" i="1"/>
  <c r="BB849" i="1"/>
  <c r="BA849" i="1"/>
  <c r="AZ849" i="1"/>
  <c r="AY849" i="1"/>
  <c r="AX849" i="1"/>
  <c r="AW849" i="1"/>
  <c r="AV849" i="1"/>
  <c r="AU849" i="1"/>
  <c r="AT849" i="1"/>
  <c r="AS849" i="1"/>
  <c r="AR849" i="1"/>
  <c r="AQ849" i="1"/>
  <c r="AP849" i="1"/>
  <c r="AO849" i="1"/>
  <c r="AN849" i="1"/>
  <c r="AM849" i="1"/>
  <c r="AL849" i="1"/>
  <c r="AK849" i="1"/>
  <c r="G849" i="1"/>
  <c r="AF849" i="1" s="1"/>
  <c r="BF848" i="1"/>
  <c r="BE848" i="1"/>
  <c r="BD848" i="1"/>
  <c r="BC848" i="1"/>
  <c r="BB848" i="1"/>
  <c r="BA848" i="1"/>
  <c r="AZ848" i="1"/>
  <c r="AY848" i="1"/>
  <c r="AX848" i="1"/>
  <c r="AW848" i="1"/>
  <c r="AV848" i="1"/>
  <c r="AU848" i="1"/>
  <c r="AT848" i="1"/>
  <c r="AS848" i="1"/>
  <c r="AR848" i="1"/>
  <c r="AQ848" i="1"/>
  <c r="AP848" i="1"/>
  <c r="AO848" i="1"/>
  <c r="AN848" i="1"/>
  <c r="AM848" i="1"/>
  <c r="AL848" i="1"/>
  <c r="AK848" i="1"/>
  <c r="G848" i="1"/>
  <c r="AF848" i="1" s="1"/>
  <c r="BF847" i="1"/>
  <c r="BE847" i="1"/>
  <c r="BD847" i="1"/>
  <c r="BC847" i="1"/>
  <c r="BB847" i="1"/>
  <c r="BA847" i="1"/>
  <c r="AZ847" i="1"/>
  <c r="AY847" i="1"/>
  <c r="AX847" i="1"/>
  <c r="AW847" i="1"/>
  <c r="AV847" i="1"/>
  <c r="AU847" i="1"/>
  <c r="AT847" i="1"/>
  <c r="AS847" i="1"/>
  <c r="AR847" i="1"/>
  <c r="AQ847" i="1"/>
  <c r="AP847" i="1"/>
  <c r="AO847" i="1"/>
  <c r="AN847" i="1"/>
  <c r="AM847" i="1"/>
  <c r="AL847" i="1"/>
  <c r="AK847" i="1"/>
  <c r="G847" i="1"/>
  <c r="AF847" i="1" s="1"/>
  <c r="BF846" i="1"/>
  <c r="BE846" i="1"/>
  <c r="BD846" i="1"/>
  <c r="BC846" i="1"/>
  <c r="BB846" i="1"/>
  <c r="BA846" i="1"/>
  <c r="AZ846" i="1"/>
  <c r="AY846" i="1"/>
  <c r="AX846" i="1"/>
  <c r="AW846" i="1"/>
  <c r="AV846" i="1"/>
  <c r="AU846" i="1"/>
  <c r="AT846" i="1"/>
  <c r="AS846" i="1"/>
  <c r="AR846" i="1"/>
  <c r="AQ846" i="1"/>
  <c r="AP846" i="1"/>
  <c r="AO846" i="1"/>
  <c r="AN846" i="1"/>
  <c r="AM846" i="1"/>
  <c r="AL846" i="1"/>
  <c r="AK846" i="1"/>
  <c r="G846" i="1"/>
  <c r="AF846" i="1" s="1"/>
  <c r="BF845" i="1"/>
  <c r="BE845" i="1"/>
  <c r="BD845" i="1"/>
  <c r="BC845" i="1"/>
  <c r="BB845" i="1"/>
  <c r="BA845" i="1"/>
  <c r="AZ845" i="1"/>
  <c r="AY845" i="1"/>
  <c r="AX845" i="1"/>
  <c r="AW845" i="1"/>
  <c r="AV845" i="1"/>
  <c r="AU845" i="1"/>
  <c r="AT845" i="1"/>
  <c r="AS845" i="1"/>
  <c r="AR845" i="1"/>
  <c r="AQ845" i="1"/>
  <c r="AP845" i="1"/>
  <c r="AO845" i="1"/>
  <c r="AN845" i="1"/>
  <c r="AM845" i="1"/>
  <c r="AL845" i="1"/>
  <c r="AK845" i="1"/>
  <c r="G845" i="1"/>
  <c r="AF845" i="1" s="1"/>
  <c r="BF844" i="1"/>
  <c r="BE844" i="1"/>
  <c r="BD844" i="1"/>
  <c r="BC844" i="1"/>
  <c r="BB844" i="1"/>
  <c r="BA844" i="1"/>
  <c r="AZ844" i="1"/>
  <c r="AY844" i="1"/>
  <c r="AX844" i="1"/>
  <c r="AW844" i="1"/>
  <c r="AV844" i="1"/>
  <c r="AU844" i="1"/>
  <c r="AT844" i="1"/>
  <c r="AS844" i="1"/>
  <c r="AR844" i="1"/>
  <c r="AQ844" i="1"/>
  <c r="AP844" i="1"/>
  <c r="AO844" i="1"/>
  <c r="AN844" i="1"/>
  <c r="AM844" i="1"/>
  <c r="AL844" i="1"/>
  <c r="AK844" i="1"/>
  <c r="G844" i="1"/>
  <c r="AF844" i="1" s="1"/>
  <c r="BF843" i="1"/>
  <c r="BE843" i="1"/>
  <c r="BD843" i="1"/>
  <c r="BC843" i="1"/>
  <c r="BB843" i="1"/>
  <c r="BA843" i="1"/>
  <c r="AZ843" i="1"/>
  <c r="AY843" i="1"/>
  <c r="AX843" i="1"/>
  <c r="AW843" i="1"/>
  <c r="AV843" i="1"/>
  <c r="AU843" i="1"/>
  <c r="AT843" i="1"/>
  <c r="AS843" i="1"/>
  <c r="AR843" i="1"/>
  <c r="AQ843" i="1"/>
  <c r="AP843" i="1"/>
  <c r="AO843" i="1"/>
  <c r="AN843" i="1"/>
  <c r="AM843" i="1"/>
  <c r="AL843" i="1"/>
  <c r="AK843" i="1"/>
  <c r="G843" i="1"/>
  <c r="AF843" i="1" s="1"/>
  <c r="BF842" i="1"/>
  <c r="BE842" i="1"/>
  <c r="BD842" i="1"/>
  <c r="BC842" i="1"/>
  <c r="BB842" i="1"/>
  <c r="BA842" i="1"/>
  <c r="AZ842" i="1"/>
  <c r="AY842" i="1"/>
  <c r="AX842" i="1"/>
  <c r="AW842" i="1"/>
  <c r="AV842" i="1"/>
  <c r="AU842" i="1"/>
  <c r="AT842" i="1"/>
  <c r="AS842" i="1"/>
  <c r="AR842" i="1"/>
  <c r="AQ842" i="1"/>
  <c r="AP842" i="1"/>
  <c r="AO842" i="1"/>
  <c r="AN842" i="1"/>
  <c r="AM842" i="1"/>
  <c r="AL842" i="1"/>
  <c r="AK842" i="1"/>
  <c r="G842" i="1"/>
  <c r="AF842" i="1" s="1"/>
  <c r="BF841" i="1"/>
  <c r="BE841" i="1"/>
  <c r="BD841" i="1"/>
  <c r="BC841" i="1"/>
  <c r="BB841" i="1"/>
  <c r="BA841" i="1"/>
  <c r="AZ841" i="1"/>
  <c r="AY841" i="1"/>
  <c r="AX841" i="1"/>
  <c r="AW841" i="1"/>
  <c r="AV841" i="1"/>
  <c r="AU841" i="1"/>
  <c r="AT841" i="1"/>
  <c r="AS841" i="1"/>
  <c r="AR841" i="1"/>
  <c r="AQ841" i="1"/>
  <c r="AP841" i="1"/>
  <c r="AO841" i="1"/>
  <c r="AN841" i="1"/>
  <c r="AM841" i="1"/>
  <c r="AL841" i="1"/>
  <c r="AK841" i="1"/>
  <c r="G841" i="1"/>
  <c r="AF841" i="1" s="1"/>
  <c r="BF840" i="1"/>
  <c r="BE840" i="1"/>
  <c r="BD840" i="1"/>
  <c r="BC840" i="1"/>
  <c r="BB840" i="1"/>
  <c r="BA840" i="1"/>
  <c r="AZ840" i="1"/>
  <c r="AY840" i="1"/>
  <c r="AX840" i="1"/>
  <c r="AW840" i="1"/>
  <c r="AV840" i="1"/>
  <c r="AU840" i="1"/>
  <c r="AT840" i="1"/>
  <c r="AS840" i="1"/>
  <c r="AR840" i="1"/>
  <c r="AQ840" i="1"/>
  <c r="AP840" i="1"/>
  <c r="AO840" i="1"/>
  <c r="AN840" i="1"/>
  <c r="AM840" i="1"/>
  <c r="AL840" i="1"/>
  <c r="AK840" i="1"/>
  <c r="G840" i="1"/>
  <c r="AF840" i="1" s="1"/>
  <c r="BF839" i="1"/>
  <c r="BE839" i="1"/>
  <c r="BD839" i="1"/>
  <c r="BC839" i="1"/>
  <c r="BB839" i="1"/>
  <c r="BA839" i="1"/>
  <c r="AZ839" i="1"/>
  <c r="AY839" i="1"/>
  <c r="AX839" i="1"/>
  <c r="AW839" i="1"/>
  <c r="AV839" i="1"/>
  <c r="AU839" i="1"/>
  <c r="AT839" i="1"/>
  <c r="AS839" i="1"/>
  <c r="AR839" i="1"/>
  <c r="AQ839" i="1"/>
  <c r="AP839" i="1"/>
  <c r="AO839" i="1"/>
  <c r="AN839" i="1"/>
  <c r="AM839" i="1"/>
  <c r="AL839" i="1"/>
  <c r="AK839" i="1"/>
  <c r="G839" i="1"/>
  <c r="AF839" i="1" s="1"/>
  <c r="BF838" i="1"/>
  <c r="BE838" i="1"/>
  <c r="BD838" i="1"/>
  <c r="BC838" i="1"/>
  <c r="BB838" i="1"/>
  <c r="BA838" i="1"/>
  <c r="AZ838" i="1"/>
  <c r="AY838" i="1"/>
  <c r="AX838" i="1"/>
  <c r="AW838" i="1"/>
  <c r="AV838" i="1"/>
  <c r="AU838" i="1"/>
  <c r="AT838" i="1"/>
  <c r="AS838" i="1"/>
  <c r="AR838" i="1"/>
  <c r="AQ838" i="1"/>
  <c r="AP838" i="1"/>
  <c r="AO838" i="1"/>
  <c r="AN838" i="1"/>
  <c r="AM838" i="1"/>
  <c r="AL838" i="1"/>
  <c r="AK838" i="1"/>
  <c r="G838" i="1"/>
  <c r="AF838" i="1" s="1"/>
  <c r="BF837" i="1"/>
  <c r="BE837" i="1"/>
  <c r="BD837" i="1"/>
  <c r="BC837" i="1"/>
  <c r="BB837" i="1"/>
  <c r="BA837" i="1"/>
  <c r="AZ837" i="1"/>
  <c r="AY837" i="1"/>
  <c r="AX837" i="1"/>
  <c r="AW837" i="1"/>
  <c r="AV837" i="1"/>
  <c r="AU837" i="1"/>
  <c r="AT837" i="1"/>
  <c r="AS837" i="1"/>
  <c r="AR837" i="1"/>
  <c r="AQ837" i="1"/>
  <c r="AP837" i="1"/>
  <c r="AO837" i="1"/>
  <c r="AN837" i="1"/>
  <c r="AM837" i="1"/>
  <c r="AL837" i="1"/>
  <c r="AK837" i="1"/>
  <c r="G837" i="1"/>
  <c r="AF837" i="1" s="1"/>
  <c r="BF836" i="1"/>
  <c r="BE836" i="1"/>
  <c r="BD836" i="1"/>
  <c r="BC836" i="1"/>
  <c r="BB836" i="1"/>
  <c r="BA836" i="1"/>
  <c r="AZ836" i="1"/>
  <c r="AY836" i="1"/>
  <c r="AX836" i="1"/>
  <c r="AW836" i="1"/>
  <c r="AV836" i="1"/>
  <c r="AU836" i="1"/>
  <c r="AT836" i="1"/>
  <c r="AS836" i="1"/>
  <c r="AR836" i="1"/>
  <c r="AQ836" i="1"/>
  <c r="AP836" i="1"/>
  <c r="AO836" i="1"/>
  <c r="AN836" i="1"/>
  <c r="AM836" i="1"/>
  <c r="AL836" i="1"/>
  <c r="AK836" i="1"/>
  <c r="G836" i="1"/>
  <c r="AF836" i="1" s="1"/>
  <c r="BF835" i="1"/>
  <c r="BE835" i="1"/>
  <c r="BD835" i="1"/>
  <c r="BC835" i="1"/>
  <c r="BB835" i="1"/>
  <c r="BA835" i="1"/>
  <c r="AZ835" i="1"/>
  <c r="AY835" i="1"/>
  <c r="AX835" i="1"/>
  <c r="AW835" i="1"/>
  <c r="AV835" i="1"/>
  <c r="AU835" i="1"/>
  <c r="AT835" i="1"/>
  <c r="AS835" i="1"/>
  <c r="AR835" i="1"/>
  <c r="AQ835" i="1"/>
  <c r="AP835" i="1"/>
  <c r="AO835" i="1"/>
  <c r="AN835" i="1"/>
  <c r="AM835" i="1"/>
  <c r="AL835" i="1"/>
  <c r="AK835" i="1"/>
  <c r="G835" i="1"/>
  <c r="AF835" i="1" s="1"/>
  <c r="BF834" i="1"/>
  <c r="BE834" i="1"/>
  <c r="BD834" i="1"/>
  <c r="BC834" i="1"/>
  <c r="BB834" i="1"/>
  <c r="BA834" i="1"/>
  <c r="AZ834" i="1"/>
  <c r="AY834" i="1"/>
  <c r="AX834" i="1"/>
  <c r="AW834" i="1"/>
  <c r="AV834" i="1"/>
  <c r="AU834" i="1"/>
  <c r="AT834" i="1"/>
  <c r="AS834" i="1"/>
  <c r="AR834" i="1"/>
  <c r="AQ834" i="1"/>
  <c r="AP834" i="1"/>
  <c r="AO834" i="1"/>
  <c r="AN834" i="1"/>
  <c r="AM834" i="1"/>
  <c r="AL834" i="1"/>
  <c r="AK834" i="1"/>
  <c r="G834" i="1"/>
  <c r="AF834" i="1" s="1"/>
  <c r="BF833" i="1"/>
  <c r="BE833" i="1"/>
  <c r="BD833" i="1"/>
  <c r="BC833" i="1"/>
  <c r="BB833" i="1"/>
  <c r="BA833" i="1"/>
  <c r="AZ833" i="1"/>
  <c r="AY833" i="1"/>
  <c r="AX833" i="1"/>
  <c r="AW833" i="1"/>
  <c r="AV833" i="1"/>
  <c r="AU833" i="1"/>
  <c r="AT833" i="1"/>
  <c r="AS833" i="1"/>
  <c r="AR833" i="1"/>
  <c r="AQ833" i="1"/>
  <c r="AP833" i="1"/>
  <c r="AO833" i="1"/>
  <c r="AN833" i="1"/>
  <c r="AM833" i="1"/>
  <c r="AL833" i="1"/>
  <c r="AK833" i="1"/>
  <c r="G833" i="1"/>
  <c r="AF833" i="1" s="1"/>
  <c r="BF832" i="1"/>
  <c r="BE832" i="1"/>
  <c r="BD832" i="1"/>
  <c r="BC832" i="1"/>
  <c r="BB832" i="1"/>
  <c r="BA832" i="1"/>
  <c r="AZ832" i="1"/>
  <c r="AY832" i="1"/>
  <c r="AX832" i="1"/>
  <c r="AW832" i="1"/>
  <c r="AV832" i="1"/>
  <c r="AU832" i="1"/>
  <c r="AT832" i="1"/>
  <c r="AS832" i="1"/>
  <c r="AR832" i="1"/>
  <c r="AQ832" i="1"/>
  <c r="AP832" i="1"/>
  <c r="AO832" i="1"/>
  <c r="AN832" i="1"/>
  <c r="AM832" i="1"/>
  <c r="AL832" i="1"/>
  <c r="AK832" i="1"/>
  <c r="G832" i="1"/>
  <c r="AF832" i="1" s="1"/>
  <c r="BF831" i="1"/>
  <c r="BE831" i="1"/>
  <c r="BD831" i="1"/>
  <c r="BC831" i="1"/>
  <c r="BB831" i="1"/>
  <c r="BA831" i="1"/>
  <c r="AZ831" i="1"/>
  <c r="AY831" i="1"/>
  <c r="AX831" i="1"/>
  <c r="AW831" i="1"/>
  <c r="AV831" i="1"/>
  <c r="AU831" i="1"/>
  <c r="AT831" i="1"/>
  <c r="AS831" i="1"/>
  <c r="AR831" i="1"/>
  <c r="AQ831" i="1"/>
  <c r="AP831" i="1"/>
  <c r="AO831" i="1"/>
  <c r="AN831" i="1"/>
  <c r="AM831" i="1"/>
  <c r="AL831" i="1"/>
  <c r="AK831" i="1"/>
  <c r="G831" i="1"/>
  <c r="AF831" i="1" s="1"/>
  <c r="BF830" i="1"/>
  <c r="BE830" i="1"/>
  <c r="BD830" i="1"/>
  <c r="BC830" i="1"/>
  <c r="BB830" i="1"/>
  <c r="BA830" i="1"/>
  <c r="AZ830" i="1"/>
  <c r="AY830" i="1"/>
  <c r="AX830" i="1"/>
  <c r="AW830" i="1"/>
  <c r="AV830" i="1"/>
  <c r="AU830" i="1"/>
  <c r="AT830" i="1"/>
  <c r="AS830" i="1"/>
  <c r="AR830" i="1"/>
  <c r="AQ830" i="1"/>
  <c r="AP830" i="1"/>
  <c r="AO830" i="1"/>
  <c r="AN830" i="1"/>
  <c r="AM830" i="1"/>
  <c r="AL830" i="1"/>
  <c r="AK830" i="1"/>
  <c r="G830" i="1"/>
  <c r="AF830" i="1" s="1"/>
  <c r="BF829" i="1"/>
  <c r="BE829" i="1"/>
  <c r="BD829" i="1"/>
  <c r="BC829" i="1"/>
  <c r="BB829" i="1"/>
  <c r="BA829" i="1"/>
  <c r="AZ829" i="1"/>
  <c r="AY829" i="1"/>
  <c r="AX829" i="1"/>
  <c r="AW829" i="1"/>
  <c r="AV829" i="1"/>
  <c r="AU829" i="1"/>
  <c r="AT829" i="1"/>
  <c r="AS829" i="1"/>
  <c r="AR829" i="1"/>
  <c r="AQ829" i="1"/>
  <c r="AP829" i="1"/>
  <c r="AO829" i="1"/>
  <c r="AN829" i="1"/>
  <c r="AM829" i="1"/>
  <c r="AL829" i="1"/>
  <c r="AK829" i="1"/>
  <c r="G829" i="1"/>
  <c r="AF829" i="1" s="1"/>
  <c r="BF828" i="1"/>
  <c r="BE828" i="1"/>
  <c r="BD828" i="1"/>
  <c r="BC828" i="1"/>
  <c r="BB828" i="1"/>
  <c r="BA828" i="1"/>
  <c r="AZ828" i="1"/>
  <c r="AY828" i="1"/>
  <c r="AX828" i="1"/>
  <c r="AW828" i="1"/>
  <c r="AV828" i="1"/>
  <c r="AU828" i="1"/>
  <c r="AT828" i="1"/>
  <c r="AS828" i="1"/>
  <c r="AR828" i="1"/>
  <c r="AQ828" i="1"/>
  <c r="AP828" i="1"/>
  <c r="AO828" i="1"/>
  <c r="AN828" i="1"/>
  <c r="AM828" i="1"/>
  <c r="AL828" i="1"/>
  <c r="AK828" i="1"/>
  <c r="G828" i="1"/>
  <c r="AF828" i="1" s="1"/>
  <c r="BF827" i="1"/>
  <c r="BE827" i="1"/>
  <c r="BD827" i="1"/>
  <c r="BC827" i="1"/>
  <c r="BB827" i="1"/>
  <c r="BA827" i="1"/>
  <c r="AZ827" i="1"/>
  <c r="AY827" i="1"/>
  <c r="AX827" i="1"/>
  <c r="AW827" i="1"/>
  <c r="AV827" i="1"/>
  <c r="AU827" i="1"/>
  <c r="AT827" i="1"/>
  <c r="AS827" i="1"/>
  <c r="AR827" i="1"/>
  <c r="AQ827" i="1"/>
  <c r="AP827" i="1"/>
  <c r="AO827" i="1"/>
  <c r="AN827" i="1"/>
  <c r="AM827" i="1"/>
  <c r="AL827" i="1"/>
  <c r="AK827" i="1"/>
  <c r="G827" i="1"/>
  <c r="AF827" i="1" s="1"/>
  <c r="BF826" i="1"/>
  <c r="BE826" i="1"/>
  <c r="BD826" i="1"/>
  <c r="BC826" i="1"/>
  <c r="BB826" i="1"/>
  <c r="BA826" i="1"/>
  <c r="AZ826" i="1"/>
  <c r="AY826" i="1"/>
  <c r="AX826" i="1"/>
  <c r="AW826" i="1"/>
  <c r="AV826" i="1"/>
  <c r="AU826" i="1"/>
  <c r="AT826" i="1"/>
  <c r="AS826" i="1"/>
  <c r="AR826" i="1"/>
  <c r="AQ826" i="1"/>
  <c r="AP826" i="1"/>
  <c r="AO826" i="1"/>
  <c r="AN826" i="1"/>
  <c r="AM826" i="1"/>
  <c r="AL826" i="1"/>
  <c r="AK826" i="1"/>
  <c r="G826" i="1"/>
  <c r="AF826" i="1" s="1"/>
  <c r="BF825" i="1"/>
  <c r="BE825" i="1"/>
  <c r="BD825" i="1"/>
  <c r="BC825" i="1"/>
  <c r="BB825" i="1"/>
  <c r="BA825" i="1"/>
  <c r="AZ825" i="1"/>
  <c r="AY825" i="1"/>
  <c r="AX825" i="1"/>
  <c r="AW825" i="1"/>
  <c r="AV825" i="1"/>
  <c r="AU825" i="1"/>
  <c r="AT825" i="1"/>
  <c r="AS825" i="1"/>
  <c r="AR825" i="1"/>
  <c r="AQ825" i="1"/>
  <c r="AP825" i="1"/>
  <c r="AO825" i="1"/>
  <c r="AN825" i="1"/>
  <c r="AM825" i="1"/>
  <c r="AL825" i="1"/>
  <c r="AK825" i="1"/>
  <c r="G825" i="1"/>
  <c r="AF825" i="1" s="1"/>
  <c r="BF824" i="1"/>
  <c r="BE824" i="1"/>
  <c r="BD824" i="1"/>
  <c r="BC824" i="1"/>
  <c r="BB824" i="1"/>
  <c r="BA824" i="1"/>
  <c r="AZ824" i="1"/>
  <c r="AY824" i="1"/>
  <c r="AX824" i="1"/>
  <c r="AW824" i="1"/>
  <c r="AV824" i="1"/>
  <c r="AU824" i="1"/>
  <c r="AT824" i="1"/>
  <c r="AS824" i="1"/>
  <c r="AR824" i="1"/>
  <c r="AQ824" i="1"/>
  <c r="AP824" i="1"/>
  <c r="AO824" i="1"/>
  <c r="AN824" i="1"/>
  <c r="AM824" i="1"/>
  <c r="AL824" i="1"/>
  <c r="AK824" i="1"/>
  <c r="G824" i="1"/>
  <c r="AF824" i="1" s="1"/>
  <c r="BF823" i="1"/>
  <c r="BE823" i="1"/>
  <c r="BD823" i="1"/>
  <c r="BC823" i="1"/>
  <c r="BB823" i="1"/>
  <c r="BA823" i="1"/>
  <c r="AZ823" i="1"/>
  <c r="AY823" i="1"/>
  <c r="AX823" i="1"/>
  <c r="AW823" i="1"/>
  <c r="AV823" i="1"/>
  <c r="AU823" i="1"/>
  <c r="AT823" i="1"/>
  <c r="AS823" i="1"/>
  <c r="AR823" i="1"/>
  <c r="AQ823" i="1"/>
  <c r="AP823" i="1"/>
  <c r="AO823" i="1"/>
  <c r="AN823" i="1"/>
  <c r="AM823" i="1"/>
  <c r="AL823" i="1"/>
  <c r="AK823" i="1"/>
  <c r="G823" i="1"/>
  <c r="AF823" i="1" s="1"/>
  <c r="BF822" i="1"/>
  <c r="BE822" i="1"/>
  <c r="BD822" i="1"/>
  <c r="BC822" i="1"/>
  <c r="BB822" i="1"/>
  <c r="BA822" i="1"/>
  <c r="AZ822" i="1"/>
  <c r="AY822" i="1"/>
  <c r="AX822" i="1"/>
  <c r="AW822" i="1"/>
  <c r="AV822" i="1"/>
  <c r="AU822" i="1"/>
  <c r="AT822" i="1"/>
  <c r="AS822" i="1"/>
  <c r="AR822" i="1"/>
  <c r="AQ822" i="1"/>
  <c r="AP822" i="1"/>
  <c r="AO822" i="1"/>
  <c r="AN822" i="1"/>
  <c r="AM822" i="1"/>
  <c r="AL822" i="1"/>
  <c r="AK822" i="1"/>
  <c r="G822" i="1"/>
  <c r="AF822" i="1" s="1"/>
  <c r="BF821" i="1"/>
  <c r="BE821" i="1"/>
  <c r="BD821" i="1"/>
  <c r="BC821" i="1"/>
  <c r="BB821" i="1"/>
  <c r="BA821" i="1"/>
  <c r="AZ821" i="1"/>
  <c r="AY821" i="1"/>
  <c r="AX821" i="1"/>
  <c r="AW821" i="1"/>
  <c r="AV821" i="1"/>
  <c r="AU821" i="1"/>
  <c r="AT821" i="1"/>
  <c r="AS821" i="1"/>
  <c r="AR821" i="1"/>
  <c r="AQ821" i="1"/>
  <c r="AP821" i="1"/>
  <c r="AO821" i="1"/>
  <c r="AN821" i="1"/>
  <c r="AM821" i="1"/>
  <c r="AL821" i="1"/>
  <c r="AK821" i="1"/>
  <c r="G821" i="1"/>
  <c r="AF821" i="1" s="1"/>
  <c r="BF820" i="1"/>
  <c r="BE820" i="1"/>
  <c r="BD820" i="1"/>
  <c r="BC820" i="1"/>
  <c r="BB820" i="1"/>
  <c r="BA820" i="1"/>
  <c r="AZ820" i="1"/>
  <c r="AY820" i="1"/>
  <c r="AX820" i="1"/>
  <c r="AW820" i="1"/>
  <c r="AV820" i="1"/>
  <c r="AU820" i="1"/>
  <c r="AT820" i="1"/>
  <c r="AS820" i="1"/>
  <c r="AR820" i="1"/>
  <c r="AQ820" i="1"/>
  <c r="AP820" i="1"/>
  <c r="AO820" i="1"/>
  <c r="AN820" i="1"/>
  <c r="AM820" i="1"/>
  <c r="AL820" i="1"/>
  <c r="AK820" i="1"/>
  <c r="G820" i="1"/>
  <c r="AF820" i="1" s="1"/>
  <c r="BF819" i="1"/>
  <c r="BE819" i="1"/>
  <c r="BD819" i="1"/>
  <c r="BC819" i="1"/>
  <c r="BB819" i="1"/>
  <c r="BA819" i="1"/>
  <c r="AZ819" i="1"/>
  <c r="AY819" i="1"/>
  <c r="AX819" i="1"/>
  <c r="AW819" i="1"/>
  <c r="AV819" i="1"/>
  <c r="AU819" i="1"/>
  <c r="AT819" i="1"/>
  <c r="AS819" i="1"/>
  <c r="AR819" i="1"/>
  <c r="AQ819" i="1"/>
  <c r="AP819" i="1"/>
  <c r="AO819" i="1"/>
  <c r="AN819" i="1"/>
  <c r="AM819" i="1"/>
  <c r="AL819" i="1"/>
  <c r="AK819" i="1"/>
  <c r="G819" i="1"/>
  <c r="AF819" i="1" s="1"/>
  <c r="BF818" i="1"/>
  <c r="BE818" i="1"/>
  <c r="BD818" i="1"/>
  <c r="BC818" i="1"/>
  <c r="BB818" i="1"/>
  <c r="BA818" i="1"/>
  <c r="AZ818" i="1"/>
  <c r="AY818" i="1"/>
  <c r="AX818" i="1"/>
  <c r="AW818" i="1"/>
  <c r="AV818" i="1"/>
  <c r="AU818" i="1"/>
  <c r="AT818" i="1"/>
  <c r="AS818" i="1"/>
  <c r="AR818" i="1"/>
  <c r="AQ818" i="1"/>
  <c r="AP818" i="1"/>
  <c r="AO818" i="1"/>
  <c r="AN818" i="1"/>
  <c r="AM818" i="1"/>
  <c r="AL818" i="1"/>
  <c r="AK818" i="1"/>
  <c r="G818" i="1"/>
  <c r="AF818" i="1" s="1"/>
  <c r="F818" i="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848" i="1" s="1"/>
  <c r="F849" i="1" s="1"/>
  <c r="F850" i="1" s="1"/>
  <c r="F851" i="1" s="1"/>
  <c r="F852" i="1" s="1"/>
  <c r="F853" i="1" s="1"/>
  <c r="F854" i="1" s="1"/>
  <c r="F855" i="1" s="1"/>
  <c r="F856" i="1" s="1"/>
  <c r="F857" i="1" s="1"/>
  <c r="F858" i="1" s="1"/>
  <c r="F859" i="1" s="1"/>
  <c r="F860" i="1" s="1"/>
  <c r="F861" i="1" s="1"/>
  <c r="F862" i="1" s="1"/>
  <c r="F863" i="1" s="1"/>
  <c r="F864" i="1" s="1"/>
  <c r="F865" i="1" s="1"/>
  <c r="F866" i="1" s="1"/>
  <c r="F867" i="1" s="1"/>
  <c r="F868" i="1" s="1"/>
  <c r="F869" i="1" s="1"/>
  <c r="F870" i="1" s="1"/>
  <c r="F871" i="1" s="1"/>
  <c r="F872" i="1" s="1"/>
  <c r="F873" i="1" s="1"/>
  <c r="F874" i="1" s="1"/>
  <c r="F875" i="1" s="1"/>
  <c r="F876" i="1" s="1"/>
  <c r="F877" i="1" s="1"/>
  <c r="F878" i="1" s="1"/>
  <c r="F879" i="1" s="1"/>
  <c r="F880" i="1" s="1"/>
  <c r="F881" i="1" s="1"/>
  <c r="F882" i="1" s="1"/>
  <c r="F883" i="1" s="1"/>
  <c r="F884" i="1" s="1"/>
  <c r="F885" i="1" s="1"/>
  <c r="F886" i="1" s="1"/>
  <c r="F887" i="1" s="1"/>
  <c r="F888" i="1" s="1"/>
  <c r="F889" i="1" s="1"/>
  <c r="F890" i="1" s="1"/>
  <c r="F891" i="1" s="1"/>
  <c r="F892" i="1" s="1"/>
  <c r="F893" i="1" s="1"/>
  <c r="F894" i="1" s="1"/>
  <c r="F895" i="1" s="1"/>
  <c r="F896" i="1" s="1"/>
  <c r="F897" i="1" s="1"/>
  <c r="F898" i="1" s="1"/>
  <c r="F899" i="1" s="1"/>
  <c r="F900" i="1" s="1"/>
  <c r="F901" i="1" s="1"/>
  <c r="F902" i="1" s="1"/>
  <c r="F903" i="1" s="1"/>
  <c r="F904" i="1" s="1"/>
  <c r="F905" i="1" s="1"/>
  <c r="F906" i="1" s="1"/>
  <c r="F907" i="1" s="1"/>
  <c r="F908" i="1" s="1"/>
  <c r="F909" i="1" s="1"/>
  <c r="F910" i="1" s="1"/>
  <c r="F911" i="1" s="1"/>
  <c r="F912" i="1" s="1"/>
  <c r="F913" i="1" s="1"/>
  <c r="F914" i="1" s="1"/>
  <c r="F915" i="1" s="1"/>
  <c r="F916" i="1" s="1"/>
  <c r="F917" i="1" s="1"/>
  <c r="F918" i="1" s="1"/>
  <c r="F919" i="1" s="1"/>
  <c r="F920" i="1" s="1"/>
  <c r="F921" i="1" s="1"/>
  <c r="F922" i="1" s="1"/>
  <c r="F923" i="1" s="1"/>
  <c r="F924" i="1" s="1"/>
  <c r="F925" i="1" s="1"/>
  <c r="F926" i="1" s="1"/>
  <c r="F927" i="1" s="1"/>
  <c r="F928" i="1" s="1"/>
  <c r="F929" i="1" s="1"/>
  <c r="F930" i="1" s="1"/>
  <c r="F931" i="1" s="1"/>
  <c r="F932" i="1" s="1"/>
  <c r="F933" i="1" s="1"/>
  <c r="F934" i="1" s="1"/>
  <c r="F935" i="1" s="1"/>
  <c r="F936" i="1" s="1"/>
  <c r="F937" i="1" s="1"/>
  <c r="F938" i="1" s="1"/>
  <c r="F939" i="1" s="1"/>
  <c r="F940" i="1" s="1"/>
  <c r="F941" i="1" s="1"/>
  <c r="F942" i="1" s="1"/>
  <c r="F943" i="1" s="1"/>
  <c r="F944" i="1" s="1"/>
  <c r="F945" i="1" s="1"/>
  <c r="F946" i="1" s="1"/>
  <c r="F947" i="1" s="1"/>
  <c r="F948" i="1" s="1"/>
  <c r="F949" i="1" s="1"/>
  <c r="F950" i="1" s="1"/>
  <c r="F951" i="1" s="1"/>
  <c r="F952" i="1" s="1"/>
  <c r="F953" i="1" s="1"/>
  <c r="F954" i="1" s="1"/>
  <c r="F955" i="1" s="1"/>
  <c r="F956" i="1" s="1"/>
  <c r="F957" i="1" s="1"/>
  <c r="F958" i="1" s="1"/>
  <c r="F959" i="1" s="1"/>
  <c r="F960" i="1" s="1"/>
  <c r="F961" i="1" s="1"/>
  <c r="F962" i="1" s="1"/>
  <c r="F963" i="1" s="1"/>
  <c r="F964" i="1" s="1"/>
  <c r="F965" i="1" s="1"/>
  <c r="F966" i="1" s="1"/>
  <c r="F967" i="1" s="1"/>
  <c r="F968" i="1" s="1"/>
  <c r="F969" i="1" s="1"/>
  <c r="F970" i="1" s="1"/>
  <c r="F971" i="1" s="1"/>
  <c r="F972" i="1" s="1"/>
  <c r="F973" i="1" s="1"/>
  <c r="F974" i="1" s="1"/>
  <c r="F975" i="1" s="1"/>
  <c r="F976" i="1" s="1"/>
  <c r="F977" i="1" s="1"/>
  <c r="F978" i="1" s="1"/>
  <c r="F979" i="1" s="1"/>
  <c r="F980" i="1" s="1"/>
  <c r="F981" i="1" s="1"/>
  <c r="F982" i="1" s="1"/>
  <c r="F983" i="1" s="1"/>
  <c r="F984" i="1" s="1"/>
  <c r="F985" i="1" s="1"/>
  <c r="F986" i="1" s="1"/>
  <c r="F987" i="1" s="1"/>
  <c r="F988" i="1" s="1"/>
  <c r="F989" i="1" s="1"/>
  <c r="F990" i="1" s="1"/>
  <c r="F991" i="1" s="1"/>
  <c r="F992" i="1" s="1"/>
  <c r="F993" i="1" s="1"/>
  <c r="F994" i="1" s="1"/>
  <c r="F995" i="1" s="1"/>
  <c r="F996" i="1" s="1"/>
  <c r="F997" i="1" s="1"/>
  <c r="F998" i="1" s="1"/>
  <c r="F999" i="1" s="1"/>
  <c r="F1000" i="1" s="1"/>
  <c r="F1001" i="1" s="1"/>
  <c r="F1002" i="1" s="1"/>
  <c r="F1003" i="1" s="1"/>
  <c r="F1004" i="1" s="1"/>
  <c r="F1005" i="1" s="1"/>
  <c r="F1006" i="1" s="1"/>
  <c r="F1007" i="1" s="1"/>
  <c r="F1008" i="1" s="1"/>
  <c r="F1009" i="1" s="1"/>
  <c r="F1010" i="1" s="1"/>
  <c r="F1011" i="1" s="1"/>
  <c r="F1012" i="1" s="1"/>
  <c r="F1013" i="1" s="1"/>
  <c r="F1014" i="1" s="1"/>
  <c r="F1015" i="1" s="1"/>
  <c r="F1016" i="1" s="1"/>
  <c r="F1017" i="1" s="1"/>
  <c r="F1018" i="1" s="1"/>
  <c r="F1019" i="1" s="1"/>
  <c r="F1020" i="1" s="1"/>
  <c r="F1021" i="1" s="1"/>
  <c r="F1022" i="1" s="1"/>
  <c r="F1023" i="1" s="1"/>
  <c r="F1024" i="1" s="1"/>
  <c r="F1025" i="1" s="1"/>
  <c r="F1026" i="1" s="1"/>
  <c r="F1027" i="1" s="1"/>
  <c r="F1028" i="1" s="1"/>
  <c r="F1029" i="1" s="1"/>
  <c r="F1030" i="1" s="1"/>
  <c r="F1031" i="1" s="1"/>
  <c r="F1032" i="1" s="1"/>
  <c r="F1033" i="1" s="1"/>
  <c r="F1034" i="1" s="1"/>
  <c r="F1035" i="1" s="1"/>
  <c r="F1036" i="1" s="1"/>
  <c r="F1037" i="1" s="1"/>
  <c r="F1038" i="1" s="1"/>
  <c r="F1039" i="1" s="1"/>
  <c r="F1040" i="1" s="1"/>
  <c r="F1041" i="1" s="1"/>
  <c r="F1042" i="1" s="1"/>
  <c r="F1043" i="1" s="1"/>
  <c r="F1044" i="1" s="1"/>
  <c r="F1045" i="1" s="1"/>
  <c r="F1046" i="1" s="1"/>
  <c r="F1047" i="1" s="1"/>
  <c r="F1048" i="1" s="1"/>
  <c r="F1049" i="1" s="1"/>
  <c r="F1050" i="1" s="1"/>
  <c r="F1051" i="1" s="1"/>
  <c r="F1052" i="1" s="1"/>
  <c r="F1053" i="1" s="1"/>
  <c r="F1054" i="1" s="1"/>
  <c r="F1055" i="1" s="1"/>
  <c r="F1056" i="1" s="1"/>
  <c r="F1057" i="1" s="1"/>
  <c r="F1058" i="1" s="1"/>
  <c r="F1059" i="1" s="1"/>
  <c r="F1060" i="1" s="1"/>
  <c r="F1061" i="1" s="1"/>
  <c r="F1062" i="1" s="1"/>
  <c r="F1063" i="1" s="1"/>
  <c r="F1064" i="1" s="1"/>
  <c r="F1065" i="1" s="1"/>
  <c r="F1066" i="1" s="1"/>
  <c r="F1067" i="1" s="1"/>
  <c r="F1068" i="1" s="1"/>
  <c r="F1069" i="1" s="1"/>
  <c r="F1070" i="1" s="1"/>
  <c r="F1071" i="1" s="1"/>
  <c r="F1072" i="1" s="1"/>
  <c r="F1073" i="1" s="1"/>
  <c r="F1074" i="1" s="1"/>
  <c r="F1075" i="1" s="1"/>
  <c r="F1076" i="1" s="1"/>
  <c r="F1077" i="1" s="1"/>
  <c r="F1078" i="1" s="1"/>
  <c r="F1079" i="1" s="1"/>
  <c r="F1080" i="1" s="1"/>
  <c r="F1081" i="1" s="1"/>
  <c r="F1082" i="1" s="1"/>
  <c r="F1083" i="1" s="1"/>
  <c r="F1084" i="1" s="1"/>
  <c r="F1085" i="1" s="1"/>
  <c r="F1086" i="1" s="1"/>
  <c r="F1087" i="1" s="1"/>
  <c r="F1088" i="1" s="1"/>
  <c r="F1089" i="1" s="1"/>
  <c r="F1090" i="1" s="1"/>
  <c r="F1091" i="1" s="1"/>
  <c r="F1092" i="1" s="1"/>
  <c r="F1093" i="1" s="1"/>
  <c r="F1094" i="1" s="1"/>
  <c r="BF817" i="1"/>
  <c r="BE817" i="1"/>
  <c r="BD817" i="1"/>
  <c r="BC817" i="1"/>
  <c r="BB817" i="1"/>
  <c r="BA817" i="1"/>
  <c r="AZ817" i="1"/>
  <c r="AY817" i="1"/>
  <c r="AX817" i="1"/>
  <c r="AW817" i="1"/>
  <c r="AV817" i="1"/>
  <c r="AU817" i="1"/>
  <c r="AT817" i="1"/>
  <c r="AS817" i="1"/>
  <c r="AR817" i="1"/>
  <c r="AQ817" i="1"/>
  <c r="AP817" i="1"/>
  <c r="AO817" i="1"/>
  <c r="AN817" i="1"/>
  <c r="AM817" i="1"/>
  <c r="AL817" i="1"/>
  <c r="AK817" i="1"/>
  <c r="G817" i="1"/>
  <c r="AF817" i="1" s="1"/>
  <c r="A995" i="1" l="1"/>
  <c r="A1013" i="1"/>
  <c r="A861" i="1"/>
  <c r="A1034" i="1"/>
  <c r="A831" i="1"/>
  <c r="A841" i="1"/>
  <c r="A865" i="1"/>
  <c r="A996" i="1"/>
  <c r="BI998" i="1"/>
  <c r="BI1014" i="1"/>
  <c r="BI1039" i="1"/>
  <c r="A1012" i="1"/>
  <c r="A932" i="1"/>
  <c r="A896" i="1"/>
  <c r="A978" i="1"/>
  <c r="BI1084" i="1"/>
  <c r="BI946" i="1"/>
  <c r="A972" i="1"/>
  <c r="A1049" i="1"/>
  <c r="A848" i="1"/>
  <c r="A1047" i="1"/>
  <c r="A1063" i="1"/>
  <c r="A1074" i="1"/>
  <c r="BI1075" i="1"/>
  <c r="A867" i="1"/>
  <c r="A877" i="1"/>
  <c r="A920" i="1"/>
  <c r="A844" i="1"/>
  <c r="BI850" i="1"/>
  <c r="A902" i="1"/>
  <c r="A925" i="1"/>
  <c r="A933" i="1"/>
  <c r="A942" i="1"/>
  <c r="A971" i="1"/>
  <c r="BI986" i="1"/>
  <c r="BI1041" i="1"/>
  <c r="A1057" i="1"/>
  <c r="A819" i="1"/>
  <c r="A825" i="1"/>
  <c r="A826" i="1"/>
  <c r="A837" i="1"/>
  <c r="BI849" i="1"/>
  <c r="A859" i="1"/>
  <c r="A883" i="1"/>
  <c r="BI884" i="1"/>
  <c r="BI886" i="1"/>
  <c r="A913" i="1"/>
  <c r="BI914" i="1"/>
  <c r="BI916" i="1"/>
  <c r="BI945" i="1"/>
  <c r="BI970" i="1"/>
  <c r="A998" i="1"/>
  <c r="BI1023" i="1"/>
  <c r="BI1037" i="1"/>
  <c r="A1050" i="1"/>
  <c r="A1056" i="1"/>
  <c r="BI1057" i="1"/>
  <c r="A820" i="1"/>
  <c r="A830" i="1"/>
  <c r="A835" i="1"/>
  <c r="BI836" i="1"/>
  <c r="A838" i="1"/>
  <c r="A941" i="1"/>
  <c r="A969" i="1"/>
  <c r="A990" i="1"/>
  <c r="A1023" i="1"/>
  <c r="BI1034" i="1"/>
  <c r="BI1036" i="1"/>
  <c r="A1077" i="1"/>
  <c r="A818" i="1"/>
  <c r="A824" i="1"/>
  <c r="A927" i="1"/>
  <c r="A940" i="1"/>
  <c r="A959" i="1"/>
  <c r="A960" i="1"/>
  <c r="A989" i="1"/>
  <c r="BI1022" i="1"/>
  <c r="A1055" i="1"/>
  <c r="BI1076" i="1"/>
  <c r="BI995" i="1"/>
  <c r="A817" i="1"/>
  <c r="A866" i="1"/>
  <c r="A907" i="1"/>
  <c r="BI908" i="1"/>
  <c r="BI910" i="1"/>
  <c r="A953" i="1"/>
  <c r="A958" i="1"/>
  <c r="BI978" i="1"/>
  <c r="BI980" i="1"/>
  <c r="A1008" i="1"/>
  <c r="A1016" i="1"/>
  <c r="A1076" i="1"/>
  <c r="A832" i="1"/>
  <c r="A842" i="1"/>
  <c r="A847" i="1"/>
  <c r="A853" i="1"/>
  <c r="A854" i="1"/>
  <c r="BI855" i="1"/>
  <c r="BI856" i="1"/>
  <c r="A873" i="1"/>
  <c r="A977" i="1"/>
  <c r="A987" i="1"/>
  <c r="A1026" i="1"/>
  <c r="BI1027" i="1"/>
  <c r="A1039" i="1"/>
  <c r="BI1063" i="1"/>
  <c r="A974" i="1"/>
  <c r="A976" i="1"/>
  <c r="A1007" i="1"/>
  <c r="BI1029" i="1"/>
  <c r="A1073" i="1"/>
  <c r="A1075" i="1"/>
  <c r="A839" i="1"/>
  <c r="BI872" i="1"/>
  <c r="BI873" i="1"/>
  <c r="A950" i="1"/>
  <c r="A1068" i="1"/>
  <c r="BI1072" i="1"/>
  <c r="A1084" i="1"/>
  <c r="A827" i="1"/>
  <c r="A833" i="1"/>
  <c r="A849" i="1"/>
  <c r="BI871" i="1"/>
  <c r="A954" i="1"/>
  <c r="A1014" i="1"/>
  <c r="A1053" i="1"/>
  <c r="BI1083" i="1"/>
  <c r="BI824" i="1"/>
  <c r="A878" i="1"/>
  <c r="BI896" i="1"/>
  <c r="A901" i="1"/>
  <c r="A936" i="1"/>
  <c r="BI968" i="1"/>
  <c r="A994" i="1"/>
  <c r="BI1047" i="1"/>
  <c r="BI1061" i="1"/>
  <c r="BI1042" i="1"/>
  <c r="A821" i="1"/>
  <c r="A823" i="1"/>
  <c r="A843" i="1"/>
  <c r="BI844" i="1"/>
  <c r="BI889" i="1"/>
  <c r="BI890" i="1"/>
  <c r="A935" i="1"/>
  <c r="A967" i="1"/>
  <c r="BI989" i="1"/>
  <c r="A1004" i="1"/>
  <c r="A1027" i="1"/>
  <c r="A1052" i="1"/>
  <c r="A1061" i="1"/>
  <c r="A1064" i="1"/>
  <c r="BI1089" i="1"/>
  <c r="A1082" i="1"/>
  <c r="BI1082" i="1"/>
  <c r="A1069" i="1"/>
  <c r="A1045" i="1"/>
  <c r="A1033" i="1"/>
  <c r="BI829" i="1"/>
  <c r="A845" i="1"/>
  <c r="BI845" i="1"/>
  <c r="BI846" i="1"/>
  <c r="A846" i="1"/>
  <c r="BI857" i="1"/>
  <c r="A857" i="1"/>
  <c r="A858" i="1"/>
  <c r="A886" i="1"/>
  <c r="A910" i="1"/>
  <c r="A963" i="1"/>
  <c r="BI981" i="1"/>
  <c r="A981" i="1"/>
  <c r="BI1031" i="1"/>
  <c r="A1031" i="1"/>
  <c r="BI1051" i="1"/>
  <c r="A1051" i="1"/>
  <c r="BI821" i="1"/>
  <c r="A822" i="1"/>
  <c r="BI822" i="1"/>
  <c r="BI837" i="1"/>
  <c r="A856" i="1"/>
  <c r="BI859" i="1"/>
  <c r="A891" i="1"/>
  <c r="A893" i="1"/>
  <c r="BI893" i="1"/>
  <c r="A894" i="1"/>
  <c r="A915" i="1"/>
  <c r="A917" i="1"/>
  <c r="BI917" i="1"/>
  <c r="A951" i="1"/>
  <c r="A1005" i="1"/>
  <c r="BI1035" i="1"/>
  <c r="A1058" i="1"/>
  <c r="BI1058" i="1"/>
  <c r="BI1060" i="1"/>
  <c r="BI1070" i="1"/>
  <c r="A1080" i="1"/>
  <c r="BI1080" i="1"/>
  <c r="BI974" i="1"/>
  <c r="A964" i="1"/>
  <c r="A999" i="1"/>
  <c r="BI830" i="1"/>
  <c r="BI847" i="1"/>
  <c r="BI860" i="1"/>
  <c r="BI895" i="1"/>
  <c r="BI919" i="1"/>
  <c r="A944" i="1"/>
  <c r="BI1025" i="1"/>
  <c r="A1040" i="1"/>
  <c r="A1059" i="1"/>
  <c r="BI823" i="1"/>
  <c r="BI838" i="1"/>
  <c r="BI875" i="1"/>
  <c r="A875" i="1"/>
  <c r="A892" i="1"/>
  <c r="A916" i="1"/>
  <c r="BI920" i="1"/>
  <c r="BI1020" i="1"/>
  <c r="A1020" i="1"/>
  <c r="A1022" i="1"/>
  <c r="A1025" i="1"/>
  <c r="A1028" i="1"/>
  <c r="A1078" i="1"/>
  <c r="BI1078" i="1"/>
  <c r="BI1079" i="1"/>
  <c r="A1079" i="1"/>
  <c r="BI951" i="1"/>
  <c r="BI831" i="1"/>
  <c r="BI839" i="1"/>
  <c r="BI840" i="1"/>
  <c r="A840" i="1"/>
  <c r="BI848" i="1"/>
  <c r="BI861" i="1"/>
  <c r="A874" i="1"/>
  <c r="BI877" i="1"/>
  <c r="A897" i="1"/>
  <c r="BI899" i="1"/>
  <c r="A899" i="1"/>
  <c r="BI921" i="1"/>
  <c r="A923" i="1"/>
  <c r="A962" i="1"/>
  <c r="A980" i="1"/>
  <c r="A863" i="1"/>
  <c r="BI863" i="1"/>
  <c r="BI878" i="1"/>
  <c r="A884" i="1"/>
  <c r="BI901" i="1"/>
  <c r="A908" i="1"/>
  <c r="BI925" i="1"/>
  <c r="BI926" i="1"/>
  <c r="A926" i="1"/>
  <c r="BI930" i="1"/>
  <c r="A930" i="1"/>
  <c r="A931" i="1"/>
  <c r="A934" i="1"/>
  <c r="A968" i="1"/>
  <c r="A986" i="1"/>
  <c r="A1010" i="1"/>
  <c r="BI1010" i="1"/>
  <c r="A1019" i="1"/>
  <c r="BI1073" i="1"/>
  <c r="BI923" i="1"/>
  <c r="BI817" i="1"/>
  <c r="A836" i="1"/>
  <c r="BI841" i="1"/>
  <c r="A855" i="1"/>
  <c r="A862" i="1"/>
  <c r="BI865" i="1"/>
  <c r="BI879" i="1"/>
  <c r="A879" i="1"/>
  <c r="A898" i="1"/>
  <c r="BI902" i="1"/>
  <c r="A922" i="1"/>
  <c r="BI929" i="1"/>
  <c r="A929" i="1"/>
  <c r="BI932" i="1"/>
  <c r="BI933" i="1"/>
  <c r="BI935" i="1"/>
  <c r="A1006" i="1"/>
  <c r="BI1007" i="1"/>
  <c r="A1011" i="1"/>
  <c r="A1015" i="1"/>
  <c r="BI1016" i="1"/>
  <c r="A1018" i="1"/>
  <c r="BI1044" i="1"/>
  <c r="A1044" i="1"/>
  <c r="BI1046" i="1"/>
  <c r="A1092" i="1"/>
  <c r="BI922" i="1"/>
  <c r="A945" i="1"/>
  <c r="A955" i="1"/>
  <c r="BI958" i="1"/>
  <c r="A973" i="1"/>
  <c r="A982" i="1"/>
  <c r="BI982" i="1"/>
  <c r="A991" i="1"/>
  <c r="BI994" i="1"/>
  <c r="BI825" i="1"/>
  <c r="A829" i="1"/>
  <c r="BI833" i="1"/>
  <c r="BI834" i="1"/>
  <c r="A834" i="1"/>
  <c r="BI851" i="1"/>
  <c r="A851" i="1"/>
  <c r="BI866" i="1"/>
  <c r="A871" i="1"/>
  <c r="BI880" i="1"/>
  <c r="BI881" i="1"/>
  <c r="A881" i="1"/>
  <c r="A882" i="1"/>
  <c r="A889" i="1"/>
  <c r="BI903" i="1"/>
  <c r="BI905" i="1"/>
  <c r="A905" i="1"/>
  <c r="BI928" i="1"/>
  <c r="A938" i="1"/>
  <c r="BI938" i="1"/>
  <c r="BI948" i="1"/>
  <c r="A948" i="1"/>
  <c r="A952" i="1"/>
  <c r="BI1002" i="1"/>
  <c r="A1002" i="1"/>
  <c r="A1003" i="1"/>
  <c r="A1009" i="1"/>
  <c r="BI1012" i="1"/>
  <c r="A1017" i="1"/>
  <c r="BI1017" i="1"/>
  <c r="BI1049" i="1"/>
  <c r="BI1053" i="1"/>
  <c r="BI1071" i="1"/>
  <c r="A1085" i="1"/>
  <c r="BI1085" i="1"/>
  <c r="BI1094" i="1"/>
  <c r="A1094" i="1"/>
  <c r="BI898" i="1"/>
  <c r="A868" i="1"/>
  <c r="BI913" i="1"/>
  <c r="BI818" i="1"/>
  <c r="BI842" i="1"/>
  <c r="A850" i="1"/>
  <c r="BI853" i="1"/>
  <c r="A872" i="1"/>
  <c r="A880" i="1"/>
  <c r="BI883" i="1"/>
  <c r="A890" i="1"/>
  <c r="BI907" i="1"/>
  <c r="A914" i="1"/>
  <c r="A928" i="1"/>
  <c r="A939" i="1"/>
  <c r="BI942" i="1"/>
  <c r="BI943" i="1"/>
  <c r="A943" i="1"/>
  <c r="BI947" i="1"/>
  <c r="A947" i="1"/>
  <c r="BI950" i="1"/>
  <c r="BI953" i="1"/>
  <c r="A966" i="1"/>
  <c r="BI966" i="1"/>
  <c r="A970" i="1"/>
  <c r="BI984" i="1"/>
  <c r="A984" i="1"/>
  <c r="A988" i="1"/>
  <c r="BI1001" i="1"/>
  <c r="A1001" i="1"/>
  <c r="A1043" i="1"/>
  <c r="BI1054" i="1"/>
  <c r="BI826" i="1"/>
  <c r="BI835" i="1"/>
  <c r="BI854" i="1"/>
  <c r="BI867" i="1"/>
  <c r="A904" i="1"/>
  <c r="A921" i="1"/>
  <c r="A937" i="1"/>
  <c r="BI940" i="1"/>
  <c r="BI944" i="1"/>
  <c r="BI952" i="1"/>
  <c r="BI954" i="1"/>
  <c r="BI956" i="1"/>
  <c r="A956" i="1"/>
  <c r="A965" i="1"/>
  <c r="BI965" i="1"/>
  <c r="BI983" i="1"/>
  <c r="A983" i="1"/>
  <c r="BI992" i="1"/>
  <c r="A992" i="1"/>
  <c r="A1042" i="1"/>
  <c r="BI819" i="1"/>
  <c r="BI827" i="1"/>
  <c r="BI828" i="1"/>
  <c r="A828" i="1"/>
  <c r="BI843" i="1"/>
  <c r="A860" i="1"/>
  <c r="BI868" i="1"/>
  <c r="BI869" i="1"/>
  <c r="A869" i="1"/>
  <c r="A870" i="1"/>
  <c r="A885" i="1"/>
  <c r="A887" i="1"/>
  <c r="BI887" i="1"/>
  <c r="A895" i="1"/>
  <c r="BI909" i="1"/>
  <c r="BI911" i="1"/>
  <c r="A911" i="1"/>
  <c r="A919" i="1"/>
  <c r="A946" i="1"/>
  <c r="A957" i="1"/>
  <c r="BI959" i="1"/>
  <c r="BI960" i="1"/>
  <c r="BI961" i="1"/>
  <c r="A961" i="1"/>
  <c r="BI964" i="1"/>
  <c r="BI975" i="1"/>
  <c r="BI979" i="1"/>
  <c r="BI988" i="1"/>
  <c r="A993" i="1"/>
  <c r="A997" i="1"/>
  <c r="BI1000" i="1"/>
  <c r="A1000" i="1"/>
  <c r="A1038" i="1"/>
  <c r="A1041" i="1"/>
  <c r="A1067" i="1"/>
  <c r="A1083" i="1"/>
  <c r="BI1093" i="1"/>
  <c r="A979" i="1"/>
  <c r="BI1021" i="1"/>
  <c r="A1030" i="1"/>
  <c r="BI1032" i="1"/>
  <c r="A1035" i="1"/>
  <c r="BI1045" i="1"/>
  <c r="BI1081" i="1"/>
  <c r="BI870" i="1"/>
  <c r="BI852" i="1"/>
  <c r="BI864" i="1"/>
  <c r="BI876" i="1"/>
  <c r="BI888" i="1"/>
  <c r="BI900" i="1"/>
  <c r="BI906" i="1"/>
  <c r="BI912" i="1"/>
  <c r="BI918" i="1"/>
  <c r="BI924" i="1"/>
  <c r="BI949" i="1"/>
  <c r="BI957" i="1"/>
  <c r="BI985" i="1"/>
  <c r="A1037" i="1"/>
  <c r="A1060" i="1"/>
  <c r="BI1062" i="1"/>
  <c r="BI1059" i="1"/>
  <c r="BI993" i="1"/>
  <c r="BI967" i="1"/>
  <c r="BI894" i="1"/>
  <c r="A903" i="1"/>
  <c r="A909" i="1"/>
  <c r="BI941" i="1"/>
  <c r="BI976" i="1"/>
  <c r="BI977" i="1"/>
  <c r="BI1013" i="1"/>
  <c r="BI1033" i="1"/>
  <c r="BI1077" i="1"/>
  <c r="BI996" i="1"/>
  <c r="BI1004" i="1"/>
  <c r="A1048" i="1"/>
  <c r="BI1050" i="1"/>
  <c r="A1093" i="1"/>
  <c r="BI939" i="1"/>
  <c r="BI1064" i="1"/>
  <c r="BI1067" i="1"/>
  <c r="A1070" i="1"/>
  <c r="BI1011" i="1"/>
  <c r="BI969" i="1"/>
  <c r="BI987" i="1"/>
  <c r="BI997" i="1"/>
  <c r="BI1015" i="1"/>
  <c r="A1024" i="1"/>
  <c r="BI1026" i="1"/>
  <c r="A1036" i="1"/>
  <c r="BI1038" i="1"/>
  <c r="A1065" i="1"/>
  <c r="A1066" i="1"/>
  <c r="BI1068" i="1"/>
  <c r="A1090" i="1"/>
  <c r="A1091" i="1"/>
  <c r="BI1091" i="1"/>
  <c r="BI1030" i="1"/>
  <c r="BI934" i="1"/>
  <c r="BI971" i="1"/>
  <c r="BI1005" i="1"/>
  <c r="A1029" i="1"/>
  <c r="BI1052" i="1"/>
  <c r="A1089" i="1"/>
  <c r="BI1092" i="1"/>
  <c r="BI1090" i="1"/>
  <c r="BI931" i="1"/>
  <c r="BI882" i="1"/>
  <c r="BI858" i="1"/>
  <c r="BI885" i="1"/>
  <c r="BI891" i="1"/>
  <c r="BI897" i="1"/>
  <c r="BI915" i="1"/>
  <c r="BI927" i="1"/>
  <c r="BI936" i="1"/>
  <c r="BI962" i="1"/>
  <c r="BI972" i="1"/>
  <c r="BI990" i="1"/>
  <c r="BI1006" i="1"/>
  <c r="BI1008" i="1"/>
  <c r="A1021" i="1"/>
  <c r="BI1055" i="1"/>
  <c r="BI1069" i="1"/>
  <c r="A1081" i="1"/>
  <c r="A1088" i="1"/>
  <c r="BI1088" i="1"/>
  <c r="BI1048" i="1"/>
  <c r="BI1003" i="1"/>
  <c r="A852" i="1"/>
  <c r="A864" i="1"/>
  <c r="A876" i="1"/>
  <c r="A888" i="1"/>
  <c r="A900" i="1"/>
  <c r="A906" i="1"/>
  <c r="A912" i="1"/>
  <c r="A918" i="1"/>
  <c r="A924" i="1"/>
  <c r="A949" i="1"/>
  <c r="A975" i="1"/>
  <c r="A985" i="1"/>
  <c r="A1032" i="1"/>
  <c r="BI1040" i="1"/>
  <c r="A1054" i="1"/>
  <c r="BI1056" i="1"/>
  <c r="A1087" i="1"/>
  <c r="BI1087" i="1"/>
  <c r="BI1066" i="1"/>
  <c r="BI820" i="1"/>
  <c r="BI832" i="1"/>
  <c r="BI862" i="1"/>
  <c r="BI874" i="1"/>
  <c r="BI892" i="1"/>
  <c r="BI904" i="1"/>
  <c r="BI937" i="1"/>
  <c r="BI955" i="1"/>
  <c r="BI963" i="1"/>
  <c r="BI973" i="1"/>
  <c r="BI991" i="1"/>
  <c r="BI999" i="1"/>
  <c r="BI1009" i="1"/>
  <c r="BI1018" i="1"/>
  <c r="BI1019" i="1"/>
  <c r="BI1028" i="1"/>
  <c r="BI1043" i="1"/>
  <c r="A1046" i="1"/>
  <c r="A1062" i="1"/>
  <c r="A1071" i="1"/>
  <c r="A1072" i="1"/>
  <c r="BI1074" i="1"/>
  <c r="BI1086" i="1"/>
  <c r="A1086" i="1"/>
  <c r="BI1065" i="1"/>
  <c r="BI1024" i="1"/>
  <c r="C485" i="6" l="1"/>
  <c r="C484" i="6"/>
  <c r="C483" i="6"/>
  <c r="C482" i="6"/>
  <c r="D481" i="6"/>
  <c r="C481" i="6"/>
  <c r="E480" i="6"/>
  <c r="D480" i="6"/>
  <c r="C480" i="6"/>
  <c r="E479" i="6"/>
  <c r="D479" i="6"/>
  <c r="C479" i="6"/>
  <c r="E478" i="6"/>
  <c r="D478" i="6"/>
  <c r="C478" i="6"/>
  <c r="E477" i="6"/>
  <c r="D477" i="6"/>
  <c r="C477" i="6"/>
  <c r="E476" i="6"/>
  <c r="D476" i="6"/>
  <c r="C476" i="6"/>
  <c r="E475" i="6"/>
  <c r="D475" i="6"/>
  <c r="C475" i="6"/>
  <c r="E474" i="6"/>
  <c r="D474" i="6"/>
  <c r="C474" i="6"/>
  <c r="E473" i="6"/>
  <c r="D473" i="6"/>
  <c r="C473" i="6"/>
  <c r="E472" i="6"/>
  <c r="D472" i="6"/>
  <c r="C472" i="6"/>
  <c r="E471" i="6"/>
  <c r="D471" i="6"/>
  <c r="C471" i="6"/>
  <c r="E470" i="6"/>
  <c r="D470" i="6"/>
  <c r="C470" i="6"/>
  <c r="E469" i="6"/>
  <c r="D469" i="6"/>
  <c r="C469" i="6"/>
  <c r="E468" i="6"/>
  <c r="D468" i="6"/>
  <c r="C468" i="6"/>
  <c r="E467" i="6"/>
  <c r="D467" i="6"/>
  <c r="C467" i="6"/>
  <c r="E466" i="6"/>
  <c r="D466" i="6"/>
  <c r="C466" i="6"/>
  <c r="E465" i="6"/>
  <c r="D465" i="6"/>
  <c r="C465" i="6"/>
  <c r="E464" i="6"/>
  <c r="D464" i="6"/>
  <c r="C464" i="6"/>
  <c r="E463" i="6"/>
  <c r="D463" i="6"/>
  <c r="C463" i="6"/>
  <c r="E462" i="6"/>
  <c r="D462" i="6"/>
  <c r="C462" i="6"/>
  <c r="E461" i="6"/>
  <c r="D461" i="6"/>
  <c r="C461" i="6"/>
  <c r="E460" i="6"/>
  <c r="D460" i="6"/>
  <c r="C460" i="6"/>
  <c r="E459" i="6"/>
  <c r="D459" i="6"/>
  <c r="C459" i="6"/>
  <c r="E458" i="6"/>
  <c r="D458" i="6"/>
  <c r="C458" i="6"/>
  <c r="E457" i="6"/>
  <c r="D457" i="6"/>
  <c r="C457" i="6"/>
  <c r="E456" i="6"/>
  <c r="D456" i="6"/>
  <c r="C456" i="6"/>
  <c r="E455" i="6"/>
  <c r="D455" i="6"/>
  <c r="C455" i="6"/>
  <c r="E454" i="6"/>
  <c r="D454" i="6"/>
  <c r="C454" i="6"/>
  <c r="E453" i="6"/>
  <c r="D453" i="6"/>
  <c r="C453" i="6"/>
  <c r="D452" i="6"/>
  <c r="C452" i="6"/>
  <c r="E432" i="6"/>
  <c r="D432" i="6"/>
  <c r="C432" i="6"/>
  <c r="E431" i="6"/>
  <c r="D431" i="6"/>
  <c r="C431" i="6"/>
  <c r="E430" i="6"/>
  <c r="D430" i="6"/>
  <c r="C430" i="6"/>
  <c r="E429" i="6"/>
  <c r="D429" i="6"/>
  <c r="C429" i="6"/>
  <c r="E428" i="6"/>
  <c r="D428" i="6"/>
  <c r="C428" i="6"/>
  <c r="E427" i="6"/>
  <c r="D427" i="6"/>
  <c r="C427" i="6"/>
  <c r="E426" i="6"/>
  <c r="D426" i="6"/>
  <c r="C426" i="6"/>
  <c r="E425" i="6"/>
  <c r="D425" i="6"/>
  <c r="C425" i="6"/>
  <c r="E424" i="6"/>
  <c r="D424" i="6"/>
  <c r="C424" i="6"/>
  <c r="E423" i="6"/>
  <c r="D423" i="6"/>
  <c r="C423" i="6"/>
  <c r="E422" i="6"/>
  <c r="D422" i="6"/>
  <c r="C422" i="6"/>
  <c r="E421" i="6"/>
  <c r="D421" i="6"/>
  <c r="C421" i="6"/>
  <c r="E420" i="6"/>
  <c r="D420" i="6"/>
  <c r="C420" i="6"/>
  <c r="E419" i="6"/>
  <c r="D419" i="6"/>
  <c r="C419" i="6"/>
  <c r="E418" i="6"/>
  <c r="D418" i="6"/>
  <c r="C418" i="6"/>
  <c r="E417" i="6"/>
  <c r="D417" i="6"/>
  <c r="C417" i="6"/>
  <c r="E416" i="6"/>
  <c r="D416" i="6"/>
  <c r="C416" i="6"/>
  <c r="E415" i="6"/>
  <c r="D415" i="6"/>
  <c r="C415" i="6"/>
  <c r="E414" i="6"/>
  <c r="D414" i="6"/>
  <c r="C414" i="6"/>
  <c r="E413" i="6"/>
  <c r="D413" i="6"/>
  <c r="C413" i="6"/>
  <c r="E412" i="6"/>
  <c r="D412" i="6"/>
  <c r="C412" i="6"/>
  <c r="E411" i="6"/>
  <c r="D411" i="6"/>
  <c r="C411" i="6"/>
  <c r="E410" i="6"/>
  <c r="D410" i="6"/>
  <c r="C410" i="6"/>
  <c r="E409" i="6"/>
  <c r="D409" i="6"/>
  <c r="C409" i="6"/>
  <c r="E408" i="6"/>
  <c r="D408" i="6"/>
  <c r="C408" i="6"/>
  <c r="E407" i="6"/>
  <c r="D407" i="6"/>
  <c r="C407" i="6"/>
  <c r="E406" i="6"/>
  <c r="D406" i="6"/>
  <c r="C406" i="6"/>
  <c r="E405" i="6"/>
  <c r="D405" i="6"/>
  <c r="C405" i="6"/>
  <c r="E404" i="6"/>
  <c r="D404" i="6"/>
  <c r="C404" i="6"/>
  <c r="E403" i="6"/>
  <c r="D403" i="6"/>
  <c r="C403" i="6"/>
  <c r="E402" i="6"/>
  <c r="D402" i="6"/>
  <c r="C402" i="6"/>
  <c r="E401" i="6"/>
  <c r="D401" i="6"/>
  <c r="C401" i="6"/>
  <c r="E400" i="6"/>
  <c r="D400" i="6"/>
  <c r="C400" i="6"/>
  <c r="E399" i="6"/>
  <c r="D399" i="6"/>
  <c r="C399" i="6"/>
  <c r="E398" i="6"/>
  <c r="D398" i="6"/>
  <c r="C398" i="6"/>
  <c r="E397" i="6"/>
  <c r="D397" i="6"/>
  <c r="C397" i="6"/>
  <c r="E396" i="6"/>
  <c r="D396" i="6"/>
  <c r="C396" i="6"/>
  <c r="E395" i="6"/>
  <c r="D395" i="6"/>
  <c r="C395" i="6"/>
  <c r="E394" i="6"/>
  <c r="D394" i="6"/>
  <c r="C394" i="6"/>
  <c r="E393" i="6"/>
  <c r="D393" i="6"/>
  <c r="C393" i="6"/>
  <c r="E392" i="6"/>
  <c r="D392" i="6"/>
  <c r="C392" i="6"/>
  <c r="E391" i="6"/>
  <c r="D391" i="6"/>
  <c r="C391" i="6"/>
  <c r="E390" i="6"/>
  <c r="D390" i="6"/>
  <c r="C390" i="6"/>
  <c r="E389" i="6"/>
  <c r="D389" i="6"/>
  <c r="C389" i="6"/>
  <c r="E388" i="6"/>
  <c r="D388" i="6"/>
  <c r="C388" i="6"/>
  <c r="E387" i="6"/>
  <c r="D387" i="6"/>
  <c r="C387" i="6"/>
  <c r="E386" i="6"/>
  <c r="D386" i="6"/>
  <c r="C386" i="6"/>
  <c r="E385" i="6"/>
  <c r="D385" i="6"/>
  <c r="C385" i="6"/>
  <c r="E384" i="6"/>
  <c r="D384" i="6"/>
  <c r="C384" i="6"/>
  <c r="E383" i="6"/>
  <c r="D383" i="6"/>
  <c r="C383" i="6"/>
  <c r="E382" i="6"/>
  <c r="D382" i="6"/>
  <c r="C382" i="6"/>
  <c r="E381" i="6"/>
  <c r="D381" i="6"/>
  <c r="C381" i="6"/>
  <c r="E380" i="6"/>
  <c r="D380" i="6"/>
  <c r="C380" i="6"/>
  <c r="C406" i="5"/>
  <c r="B406" i="5"/>
  <c r="C404" i="5"/>
  <c r="B404"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4" i="5"/>
  <c r="B364" i="5"/>
  <c r="C363" i="5"/>
  <c r="B363" i="5"/>
  <c r="C362" i="5"/>
  <c r="B362" i="5"/>
  <c r="C361" i="5"/>
  <c r="B361" i="5"/>
  <c r="C360" i="5"/>
  <c r="B360" i="5"/>
  <c r="C359" i="5"/>
  <c r="B359" i="5"/>
  <c r="C350" i="5"/>
  <c r="B350" i="5"/>
  <c r="C345" i="5"/>
  <c r="C344" i="5"/>
  <c r="C343" i="5"/>
  <c r="C342" i="5"/>
  <c r="C341" i="5"/>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S289" i="3"/>
  <c r="U251" i="3"/>
  <c r="S251" i="3" s="1"/>
  <c r="U252" i="3"/>
  <c r="S252" i="3" s="1"/>
  <c r="U253" i="3"/>
  <c r="S253" i="3" s="1"/>
  <c r="U254" i="3"/>
  <c r="S254" i="3" s="1"/>
  <c r="U255" i="3"/>
  <c r="S255" i="3" s="1"/>
  <c r="U256" i="3"/>
  <c r="S256" i="3" s="1"/>
  <c r="U257" i="3"/>
  <c r="S257" i="3" s="1"/>
  <c r="U258" i="3"/>
  <c r="S258" i="3" s="1"/>
  <c r="U259" i="3"/>
  <c r="S259" i="3" s="1"/>
  <c r="U260" i="3"/>
  <c r="S260" i="3" s="1"/>
  <c r="U261" i="3"/>
  <c r="S261" i="3" s="1"/>
  <c r="U262" i="3"/>
  <c r="S262" i="3" s="1"/>
  <c r="U263" i="3"/>
  <c r="S263" i="3" s="1"/>
  <c r="U264" i="3"/>
  <c r="S264" i="3" s="1"/>
  <c r="U265" i="3"/>
  <c r="S265" i="3" s="1"/>
  <c r="U266" i="3"/>
  <c r="S266" i="3" s="1"/>
  <c r="U267" i="3"/>
  <c r="S267" i="3" s="1"/>
  <c r="U268" i="3"/>
  <c r="S268" i="3" s="1"/>
  <c r="U269" i="3"/>
  <c r="S269" i="3" s="1"/>
  <c r="U270" i="3"/>
  <c r="S270" i="3" s="1"/>
  <c r="U271" i="3"/>
  <c r="S271" i="3" s="1"/>
  <c r="U272" i="3"/>
  <c r="S272" i="3" s="1"/>
  <c r="U273" i="3"/>
  <c r="U274" i="3"/>
  <c r="U275" i="3"/>
  <c r="S275" i="3" s="1"/>
  <c r="U276" i="3"/>
  <c r="S276" i="3" s="1"/>
  <c r="U277" i="3"/>
  <c r="S277" i="3" s="1"/>
  <c r="U278" i="3"/>
  <c r="S278" i="3" s="1"/>
  <c r="U279" i="3"/>
  <c r="S279" i="3" s="1"/>
  <c r="U280" i="3"/>
  <c r="S280" i="3" s="1"/>
  <c r="U281" i="3"/>
  <c r="S281" i="3" s="1"/>
  <c r="U282" i="3"/>
  <c r="S282" i="3" s="1"/>
  <c r="U283" i="3"/>
  <c r="S283" i="3" s="1"/>
  <c r="U284" i="3"/>
  <c r="S284" i="3" s="1"/>
  <c r="U285" i="3"/>
  <c r="S285" i="3" s="1"/>
  <c r="U286" i="3"/>
  <c r="S286" i="3" s="1"/>
  <c r="U287" i="3"/>
  <c r="S287" i="3" s="1"/>
  <c r="U288" i="3"/>
  <c r="S288" i="3" s="1"/>
  <c r="U289" i="3"/>
  <c r="U290" i="3"/>
  <c r="S290" i="3" s="1"/>
  <c r="U291" i="3"/>
  <c r="S291" i="3" s="1"/>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C299" i="3"/>
  <c r="C298" i="3"/>
  <c r="C297" i="3"/>
  <c r="C296" i="3"/>
  <c r="C295" i="3"/>
  <c r="C289" i="3"/>
  <c r="C288" i="3"/>
  <c r="C287" i="3"/>
  <c r="C286" i="3"/>
  <c r="C285" i="3"/>
  <c r="C284" i="3"/>
  <c r="C283"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B251" i="3"/>
  <c r="H400" i="10"/>
  <c r="C400" i="10"/>
  <c r="B400" i="10"/>
  <c r="H399" i="10"/>
  <c r="C399" i="10"/>
  <c r="B399" i="10"/>
  <c r="H398" i="10"/>
  <c r="C398" i="10"/>
  <c r="B398" i="10"/>
  <c r="H397" i="10"/>
  <c r="C397" i="10"/>
  <c r="B397" i="10"/>
  <c r="H396" i="10"/>
  <c r="C396" i="10"/>
  <c r="B396" i="10"/>
  <c r="H395" i="10"/>
  <c r="C395" i="10"/>
  <c r="B395" i="10"/>
  <c r="H394" i="10"/>
  <c r="C394" i="10"/>
  <c r="B394" i="10"/>
  <c r="H393" i="10"/>
  <c r="C393" i="10"/>
  <c r="B393" i="10"/>
  <c r="H392" i="10"/>
  <c r="C392" i="10"/>
  <c r="B392" i="10"/>
  <c r="H391" i="10"/>
  <c r="C391" i="10"/>
  <c r="B391" i="10"/>
  <c r="H390" i="10"/>
  <c r="C390" i="10"/>
  <c r="B390" i="10"/>
  <c r="H389" i="10"/>
  <c r="C389" i="10"/>
  <c r="B389" i="10"/>
  <c r="H388" i="10"/>
  <c r="C388" i="10"/>
  <c r="B388" i="10"/>
  <c r="H387" i="10"/>
  <c r="C387" i="10"/>
  <c r="B387" i="10"/>
  <c r="H386" i="10"/>
  <c r="C386" i="10"/>
  <c r="B386" i="10"/>
  <c r="H385" i="10"/>
  <c r="C385" i="10"/>
  <c r="B385" i="10"/>
  <c r="H384" i="10"/>
  <c r="C384" i="10"/>
  <c r="B384" i="10"/>
  <c r="H383" i="10"/>
  <c r="C383" i="10"/>
  <c r="B383" i="10"/>
  <c r="H382" i="10"/>
  <c r="C382" i="10"/>
  <c r="B382" i="10"/>
  <c r="H381" i="10"/>
  <c r="C381" i="10"/>
  <c r="B381" i="10"/>
  <c r="H380" i="10"/>
  <c r="C380" i="10"/>
  <c r="B380" i="10"/>
  <c r="H379" i="10"/>
  <c r="C379" i="10"/>
  <c r="B379" i="10"/>
  <c r="H378" i="10"/>
  <c r="C378" i="10"/>
  <c r="B378" i="10"/>
  <c r="H377" i="10"/>
  <c r="C377" i="10"/>
  <c r="B377" i="10"/>
  <c r="H376" i="10"/>
  <c r="C376" i="10"/>
  <c r="B376" i="10"/>
  <c r="H375" i="10"/>
  <c r="C375" i="10"/>
  <c r="B375" i="10"/>
  <c r="H374" i="10"/>
  <c r="C374" i="10"/>
  <c r="B374" i="10"/>
  <c r="H373" i="10"/>
  <c r="C373" i="10"/>
  <c r="B373" i="10"/>
  <c r="H372" i="10"/>
  <c r="C372" i="10"/>
  <c r="B372" i="10"/>
  <c r="H371" i="10"/>
  <c r="C371" i="10"/>
  <c r="B371" i="10"/>
  <c r="H370" i="10"/>
  <c r="C370" i="10"/>
  <c r="B370" i="10"/>
  <c r="H369" i="10"/>
  <c r="C369" i="10"/>
  <c r="B369" i="10"/>
  <c r="H368" i="10"/>
  <c r="C368" i="10"/>
  <c r="B368" i="10"/>
  <c r="H367" i="10"/>
  <c r="C367" i="10"/>
  <c r="B367" i="10"/>
  <c r="H366" i="10"/>
  <c r="C366" i="10"/>
  <c r="B366" i="10"/>
  <c r="H365" i="10"/>
  <c r="C365" i="10"/>
  <c r="B365" i="10"/>
  <c r="H364" i="10"/>
  <c r="C364" i="10"/>
  <c r="B364" i="10"/>
  <c r="H363" i="10"/>
  <c r="C363" i="10"/>
  <c r="B363" i="10"/>
  <c r="H362" i="10"/>
  <c r="C362" i="10"/>
  <c r="B362" i="10"/>
  <c r="H361" i="10"/>
  <c r="C361" i="10"/>
  <c r="B361" i="10"/>
  <c r="H360" i="10"/>
  <c r="C360" i="10"/>
  <c r="B360" i="10"/>
  <c r="H359" i="10"/>
  <c r="C359" i="10"/>
  <c r="B359" i="10"/>
  <c r="H358" i="10"/>
  <c r="C358" i="10"/>
  <c r="B358" i="10"/>
  <c r="H357" i="10"/>
  <c r="C357" i="10"/>
  <c r="B357" i="10"/>
  <c r="H356" i="10"/>
  <c r="C356" i="10"/>
  <c r="B356" i="10"/>
  <c r="H355" i="10"/>
  <c r="C355" i="10"/>
  <c r="B355" i="10"/>
  <c r="H354" i="10"/>
  <c r="C354" i="10"/>
  <c r="B354" i="10"/>
  <c r="H353" i="10"/>
  <c r="C353" i="10"/>
  <c r="B353" i="10"/>
  <c r="H352" i="10"/>
  <c r="C352" i="10"/>
  <c r="B352" i="10"/>
  <c r="H351" i="10"/>
  <c r="C351" i="10"/>
  <c r="B351" i="10"/>
  <c r="H350" i="10"/>
  <c r="C350" i="10"/>
  <c r="B350" i="10"/>
  <c r="H349" i="10"/>
  <c r="C349" i="10"/>
  <c r="B349" i="10"/>
  <c r="H348" i="10"/>
  <c r="C348" i="10"/>
  <c r="B348" i="10"/>
  <c r="H347" i="10"/>
  <c r="C347" i="10"/>
  <c r="B347" i="10"/>
  <c r="H346" i="10"/>
  <c r="C346" i="10"/>
  <c r="B346" i="10"/>
  <c r="H345" i="10"/>
  <c r="C345" i="10"/>
  <c r="B345" i="10"/>
  <c r="H344" i="10"/>
  <c r="C344" i="10"/>
  <c r="B344" i="10"/>
  <c r="H343" i="10"/>
  <c r="C343" i="10"/>
  <c r="B343" i="10"/>
  <c r="H342" i="10"/>
  <c r="C342" i="10"/>
  <c r="B342" i="10"/>
  <c r="H341" i="10"/>
  <c r="C341" i="10"/>
  <c r="B341" i="10"/>
  <c r="H340" i="10"/>
  <c r="C340" i="10"/>
  <c r="B340" i="10"/>
  <c r="H339" i="10"/>
  <c r="C339" i="10"/>
  <c r="B339" i="10"/>
  <c r="H338" i="10"/>
  <c r="C338" i="10"/>
  <c r="B338" i="10"/>
  <c r="H337" i="10"/>
  <c r="C337" i="10"/>
  <c r="B337" i="10"/>
  <c r="H336" i="10"/>
  <c r="C336" i="10"/>
  <c r="B336" i="10"/>
  <c r="H335" i="10"/>
  <c r="C335" i="10"/>
  <c r="B335" i="10"/>
  <c r="H334" i="10"/>
  <c r="C334" i="10"/>
  <c r="B334" i="10"/>
  <c r="H333" i="10"/>
  <c r="C333" i="10"/>
  <c r="B333" i="10"/>
  <c r="H332" i="10"/>
  <c r="C332" i="10"/>
  <c r="B332" i="10"/>
  <c r="H331" i="10"/>
  <c r="C331" i="10"/>
  <c r="B331" i="10"/>
  <c r="H330" i="10"/>
  <c r="C330" i="10"/>
  <c r="B330" i="10"/>
  <c r="H329" i="10"/>
  <c r="C329" i="10"/>
  <c r="B329" i="10"/>
  <c r="H328" i="10"/>
  <c r="C328" i="10"/>
  <c r="B328" i="10"/>
  <c r="H327" i="10"/>
  <c r="C327" i="10"/>
  <c r="B327" i="10"/>
  <c r="H326" i="10"/>
  <c r="C326" i="10"/>
  <c r="B326" i="10"/>
  <c r="H325" i="10"/>
  <c r="C325" i="10"/>
  <c r="B325" i="10"/>
  <c r="H324" i="10"/>
  <c r="C324" i="10"/>
  <c r="B324" i="10"/>
  <c r="H323" i="10"/>
  <c r="C323" i="10"/>
  <c r="B323" i="10"/>
  <c r="H322" i="10"/>
  <c r="C322" i="10"/>
  <c r="B322" i="10"/>
  <c r="H321" i="10"/>
  <c r="C321" i="10"/>
  <c r="B321" i="10"/>
  <c r="H320" i="10"/>
  <c r="C320" i="10"/>
  <c r="B320" i="10"/>
  <c r="H319" i="10"/>
  <c r="C319" i="10"/>
  <c r="B319" i="10"/>
  <c r="H318" i="10"/>
  <c r="C318" i="10"/>
  <c r="B318" i="10"/>
  <c r="H317" i="10"/>
  <c r="C317" i="10"/>
  <c r="B317" i="10"/>
  <c r="H316" i="10"/>
  <c r="C316" i="10"/>
  <c r="B316" i="10"/>
  <c r="H315" i="10"/>
  <c r="C315" i="10"/>
  <c r="B315" i="10"/>
  <c r="H314" i="10"/>
  <c r="C314" i="10"/>
  <c r="B314" i="10"/>
  <c r="H313" i="10"/>
  <c r="C313" i="10"/>
  <c r="B313" i="10"/>
  <c r="H312" i="10"/>
  <c r="C312" i="10"/>
  <c r="B312" i="10"/>
  <c r="H311" i="10"/>
  <c r="C311" i="10"/>
  <c r="B311" i="10"/>
  <c r="H310" i="10"/>
  <c r="C310" i="10"/>
  <c r="B310" i="10"/>
  <c r="H309" i="10"/>
  <c r="C309" i="10"/>
  <c r="B309" i="10"/>
  <c r="H308" i="10"/>
  <c r="C308" i="10"/>
  <c r="B308" i="10"/>
  <c r="H307" i="10"/>
  <c r="C307" i="10"/>
  <c r="B307" i="10"/>
  <c r="H306" i="10"/>
  <c r="C306" i="10"/>
  <c r="B306" i="10"/>
  <c r="H305" i="10"/>
  <c r="C305" i="10"/>
  <c r="B305" i="10"/>
  <c r="H304" i="10"/>
  <c r="C304" i="10"/>
  <c r="B304" i="10"/>
  <c r="H303" i="10"/>
  <c r="C303" i="10"/>
  <c r="B303" i="10"/>
  <c r="H302" i="10"/>
  <c r="C302" i="10"/>
  <c r="B302" i="10"/>
  <c r="H301" i="10"/>
  <c r="C301" i="10"/>
  <c r="B301" i="10"/>
  <c r="H300" i="10"/>
  <c r="C300" i="10"/>
  <c r="B300" i="10"/>
  <c r="H299" i="10"/>
  <c r="C299" i="10"/>
  <c r="B299" i="10"/>
  <c r="H298" i="10"/>
  <c r="C298" i="10"/>
  <c r="B298" i="10"/>
  <c r="H297" i="10"/>
  <c r="C297" i="10"/>
  <c r="B297" i="10"/>
  <c r="H296" i="10"/>
  <c r="C296" i="10"/>
  <c r="B296" i="10"/>
  <c r="H295" i="10"/>
  <c r="C295" i="10"/>
  <c r="B295" i="10"/>
  <c r="H294" i="10"/>
  <c r="C294" i="10"/>
  <c r="B294" i="10"/>
  <c r="H293" i="10"/>
  <c r="C293" i="10"/>
  <c r="B293" i="10"/>
  <c r="H292" i="10"/>
  <c r="C292" i="10"/>
  <c r="B292" i="10"/>
  <c r="H291" i="10"/>
  <c r="C291" i="10"/>
  <c r="B291" i="10"/>
  <c r="H290" i="10"/>
  <c r="C290" i="10"/>
  <c r="B290" i="10"/>
  <c r="H289" i="10"/>
  <c r="C289" i="10"/>
  <c r="B289" i="10"/>
  <c r="H288" i="10"/>
  <c r="C288" i="10"/>
  <c r="B288" i="10"/>
  <c r="H287" i="10"/>
  <c r="C287" i="10"/>
  <c r="B287" i="10"/>
  <c r="H286" i="10"/>
  <c r="C286" i="10"/>
  <c r="B286" i="10"/>
  <c r="H285" i="10"/>
  <c r="C285" i="10"/>
  <c r="B285" i="10"/>
  <c r="H284" i="10"/>
  <c r="C284" i="10"/>
  <c r="B284" i="10"/>
  <c r="H283" i="10"/>
  <c r="C283" i="10"/>
  <c r="B283" i="10"/>
  <c r="H282" i="10"/>
  <c r="C282" i="10"/>
  <c r="B282" i="10"/>
  <c r="H281" i="10"/>
  <c r="C281" i="10"/>
  <c r="B281" i="10"/>
  <c r="H280" i="10"/>
  <c r="C280" i="10"/>
  <c r="B280" i="10"/>
  <c r="H279" i="10"/>
  <c r="C279" i="10"/>
  <c r="B279" i="10"/>
  <c r="H278" i="10"/>
  <c r="C278" i="10"/>
  <c r="B278" i="10"/>
  <c r="H277" i="10"/>
  <c r="C277" i="10"/>
  <c r="B277" i="10"/>
  <c r="H276" i="10"/>
  <c r="C276" i="10"/>
  <c r="B276" i="10"/>
  <c r="H275" i="10"/>
  <c r="C275" i="10"/>
  <c r="B275" i="10"/>
  <c r="H274" i="10"/>
  <c r="C274" i="10"/>
  <c r="B274" i="10"/>
  <c r="H273" i="10"/>
  <c r="C273" i="10"/>
  <c r="B273" i="10"/>
  <c r="H272" i="10"/>
  <c r="C272" i="10"/>
  <c r="B272" i="10"/>
  <c r="H271" i="10"/>
  <c r="C271" i="10"/>
  <c r="B271" i="10"/>
  <c r="H270" i="10"/>
  <c r="C270" i="10"/>
  <c r="B270" i="10"/>
  <c r="H269" i="10"/>
  <c r="C269" i="10"/>
  <c r="B269" i="10"/>
  <c r="H268" i="10"/>
  <c r="C268" i="10"/>
  <c r="B268" i="10"/>
  <c r="H267" i="10"/>
  <c r="C267" i="10"/>
  <c r="B267" i="10"/>
  <c r="H266" i="10"/>
  <c r="C266" i="10"/>
  <c r="B266" i="10"/>
  <c r="H265" i="10"/>
  <c r="C265" i="10"/>
  <c r="B265" i="10"/>
  <c r="H264" i="10"/>
  <c r="C264" i="10"/>
  <c r="B264" i="10"/>
  <c r="H263" i="10"/>
  <c r="C263" i="10"/>
  <c r="B263" i="10"/>
  <c r="H262" i="10"/>
  <c r="C262" i="10"/>
  <c r="B262" i="10"/>
  <c r="H261" i="10"/>
  <c r="C261" i="10"/>
  <c r="B261" i="10"/>
  <c r="H260" i="10"/>
  <c r="C260" i="10"/>
  <c r="B260" i="10"/>
  <c r="H259" i="10"/>
  <c r="C259" i="10"/>
  <c r="B259" i="10"/>
  <c r="H258" i="10"/>
  <c r="C258" i="10"/>
  <c r="B258" i="10"/>
  <c r="H257" i="10"/>
  <c r="C257" i="10"/>
  <c r="B257" i="10"/>
  <c r="H256" i="10"/>
  <c r="C256" i="10"/>
  <c r="B256" i="10"/>
  <c r="H255" i="10"/>
  <c r="C255" i="10"/>
  <c r="B255" i="10"/>
  <c r="H254" i="10"/>
  <c r="C254" i="10"/>
  <c r="B254" i="10"/>
  <c r="H253" i="10"/>
  <c r="C253" i="10"/>
  <c r="B253" i="10"/>
  <c r="H252" i="10"/>
  <c r="C252" i="10"/>
  <c r="B252" i="10"/>
  <c r="H251" i="10"/>
  <c r="C251" i="10"/>
  <c r="B251" i="10"/>
  <c r="H250" i="10"/>
  <c r="C250" i="10"/>
  <c r="B250" i="10"/>
  <c r="H249" i="10"/>
  <c r="C249" i="10"/>
  <c r="B249" i="10"/>
  <c r="H248" i="10"/>
  <c r="C248" i="10"/>
  <c r="B248" i="10"/>
  <c r="H247" i="10"/>
  <c r="C247" i="10"/>
  <c r="B247" i="10"/>
  <c r="H246" i="10"/>
  <c r="C246" i="10"/>
  <c r="B246" i="10"/>
  <c r="H245" i="10"/>
  <c r="C245" i="10"/>
  <c r="B245" i="10"/>
  <c r="H244" i="10"/>
  <c r="H243" i="10"/>
  <c r="H242" i="10"/>
  <c r="H241" i="10"/>
  <c r="C241" i="10"/>
  <c r="B241" i="10"/>
  <c r="H240" i="10"/>
  <c r="C240" i="10"/>
  <c r="B240" i="10"/>
  <c r="H239" i="10"/>
  <c r="C239" i="10"/>
  <c r="B239" i="10"/>
  <c r="H238" i="10"/>
  <c r="H237" i="10"/>
  <c r="H236" i="10"/>
  <c r="H235" i="10"/>
  <c r="H234" i="10"/>
  <c r="H233" i="10"/>
  <c r="H232" i="10"/>
  <c r="H231" i="10"/>
  <c r="H230" i="10"/>
  <c r="H229" i="10"/>
  <c r="H228" i="10"/>
  <c r="H227" i="10"/>
  <c r="H226" i="10"/>
  <c r="H225" i="10"/>
  <c r="H224" i="10"/>
  <c r="H223" i="10"/>
  <c r="C223" i="10"/>
  <c r="B223" i="10"/>
  <c r="H222" i="10"/>
  <c r="C222" i="10"/>
  <c r="B222" i="10"/>
  <c r="H221" i="10"/>
  <c r="C221" i="10"/>
  <c r="B221" i="10"/>
  <c r="H220" i="10"/>
  <c r="C220" i="10"/>
  <c r="B220" i="10"/>
  <c r="H219" i="10"/>
  <c r="C219" i="10"/>
  <c r="B219" i="10"/>
  <c r="H218" i="10"/>
  <c r="C218" i="10"/>
  <c r="B218" i="10"/>
  <c r="H217" i="10"/>
  <c r="C217" i="10"/>
  <c r="B217" i="10"/>
  <c r="H216" i="10"/>
  <c r="C216" i="10"/>
  <c r="B216" i="10"/>
  <c r="H215" i="10"/>
  <c r="C215" i="10"/>
  <c r="B215" i="10"/>
  <c r="H214" i="10"/>
  <c r="C214" i="10"/>
  <c r="B214" i="10"/>
  <c r="H213" i="10"/>
  <c r="C213" i="10"/>
  <c r="B213" i="10"/>
  <c r="H212" i="10"/>
  <c r="C212" i="10"/>
  <c r="B212" i="10"/>
  <c r="H211" i="10"/>
  <c r="C211" i="10"/>
  <c r="B211" i="10"/>
  <c r="H210" i="10"/>
  <c r="C210" i="10"/>
  <c r="B210" i="10"/>
  <c r="H209" i="10"/>
  <c r="C209" i="10"/>
  <c r="B209" i="10"/>
  <c r="H208" i="10"/>
  <c r="C208" i="10"/>
  <c r="B208" i="10"/>
  <c r="H207" i="10"/>
  <c r="C207" i="10"/>
  <c r="B207" i="10"/>
  <c r="H206" i="10"/>
  <c r="C206" i="10"/>
  <c r="B206" i="10"/>
  <c r="H205" i="10"/>
  <c r="C205" i="10"/>
  <c r="B205" i="10"/>
  <c r="H204" i="10"/>
  <c r="C204" i="10"/>
  <c r="B204" i="10"/>
  <c r="H203" i="10"/>
  <c r="C203" i="10"/>
  <c r="B203" i="10"/>
  <c r="H202" i="10"/>
  <c r="C202" i="10"/>
  <c r="B202" i="10"/>
  <c r="H201" i="10"/>
  <c r="C201" i="10"/>
  <c r="B201" i="10"/>
  <c r="H200" i="10"/>
  <c r="C200" i="10"/>
  <c r="B200" i="10"/>
  <c r="H199" i="10"/>
  <c r="C199" i="10"/>
  <c r="B199" i="10"/>
  <c r="H198" i="10"/>
  <c r="C198" i="10"/>
  <c r="B198" i="10"/>
  <c r="H197" i="10"/>
  <c r="C197" i="10"/>
  <c r="B197" i="10"/>
  <c r="H196" i="10"/>
  <c r="H195" i="10"/>
  <c r="H194" i="10"/>
  <c r="H193" i="10"/>
  <c r="H192" i="10"/>
  <c r="H191" i="10"/>
  <c r="H190" i="10"/>
  <c r="H189" i="10"/>
  <c r="H188" i="10"/>
  <c r="H187" i="10"/>
  <c r="H186" i="10"/>
  <c r="H185" i="10"/>
  <c r="H184" i="10"/>
  <c r="H183" i="10"/>
  <c r="H182" i="10"/>
  <c r="H181" i="10"/>
  <c r="H180" i="10"/>
  <c r="C180" i="10"/>
  <c r="B180" i="10"/>
  <c r="H179" i="10"/>
  <c r="C179" i="10"/>
  <c r="B179" i="10"/>
  <c r="H178" i="10"/>
  <c r="C178" i="10"/>
  <c r="B178" i="10"/>
  <c r="H177" i="10"/>
  <c r="C177" i="10"/>
  <c r="B177" i="10"/>
  <c r="H176" i="10"/>
  <c r="C176" i="10"/>
  <c r="B176" i="10"/>
  <c r="H175" i="10"/>
  <c r="C175" i="10"/>
  <c r="B175" i="10"/>
  <c r="H174" i="10"/>
  <c r="C174" i="10"/>
  <c r="B174" i="10"/>
  <c r="H173" i="10"/>
  <c r="H172" i="10"/>
  <c r="H171" i="10"/>
  <c r="H170" i="10"/>
  <c r="H169" i="10"/>
  <c r="H168" i="10"/>
  <c r="H167" i="10"/>
  <c r="C167" i="10"/>
  <c r="B167" i="10"/>
  <c r="H166" i="10"/>
  <c r="H165" i="10"/>
  <c r="H164" i="10"/>
  <c r="H163" i="10"/>
  <c r="H162" i="10"/>
  <c r="C162" i="10"/>
  <c r="B162" i="10"/>
  <c r="H161" i="10"/>
  <c r="C161" i="10"/>
  <c r="B161" i="10"/>
  <c r="H160" i="10"/>
  <c r="C160" i="10"/>
  <c r="H159" i="10"/>
  <c r="C159" i="10"/>
  <c r="H158" i="10"/>
  <c r="C158" i="10"/>
  <c r="B158" i="10"/>
  <c r="H157" i="10"/>
  <c r="H156" i="10"/>
  <c r="H155" i="10"/>
  <c r="H154" i="10"/>
  <c r="H153" i="10"/>
  <c r="H152" i="10"/>
  <c r="C152" i="10"/>
  <c r="B152" i="10"/>
  <c r="H151" i="10"/>
  <c r="C151" i="10"/>
  <c r="B151" i="10"/>
  <c r="H150" i="10"/>
  <c r="C150" i="10"/>
  <c r="B150" i="10"/>
  <c r="H149" i="10"/>
  <c r="C149" i="10"/>
  <c r="B149" i="10"/>
  <c r="H148" i="10"/>
  <c r="C148" i="10"/>
  <c r="B148" i="10"/>
  <c r="H147" i="10"/>
  <c r="C147" i="10"/>
  <c r="B147" i="10"/>
  <c r="H146" i="10"/>
  <c r="C146" i="10"/>
  <c r="B146" i="10"/>
  <c r="H145" i="10"/>
  <c r="C145" i="10"/>
  <c r="B145" i="10"/>
  <c r="H144" i="10"/>
  <c r="C144" i="10"/>
  <c r="B144" i="10"/>
  <c r="H143" i="10"/>
  <c r="C143" i="10"/>
  <c r="B143" i="10"/>
  <c r="H142" i="10"/>
  <c r="C142" i="10"/>
  <c r="B142" i="10"/>
  <c r="H141" i="10"/>
  <c r="C141" i="10"/>
  <c r="B141" i="10"/>
  <c r="H140" i="10"/>
  <c r="C140" i="10"/>
  <c r="B140" i="10"/>
  <c r="H139" i="10"/>
  <c r="C139" i="10"/>
  <c r="B139" i="10"/>
  <c r="H138" i="10"/>
  <c r="C138" i="10"/>
  <c r="B138" i="10"/>
  <c r="H137" i="10"/>
  <c r="C137" i="10"/>
  <c r="B137" i="10"/>
  <c r="H136" i="10"/>
  <c r="C136" i="10"/>
  <c r="B136" i="10"/>
  <c r="H135" i="10"/>
  <c r="C135" i="10"/>
  <c r="B135" i="10"/>
  <c r="H134" i="10"/>
  <c r="C134" i="10"/>
  <c r="B134" i="10"/>
  <c r="H133" i="10"/>
  <c r="C133" i="10"/>
  <c r="B133" i="10"/>
  <c r="H132" i="10"/>
  <c r="C132" i="10"/>
  <c r="B132" i="10"/>
  <c r="H131" i="10"/>
  <c r="C131" i="10"/>
  <c r="B131" i="10"/>
  <c r="H130" i="10"/>
  <c r="C130" i="10"/>
  <c r="B130" i="10"/>
  <c r="H129" i="10"/>
  <c r="C129" i="10"/>
  <c r="B129" i="10"/>
  <c r="H128" i="10"/>
  <c r="C128" i="10"/>
  <c r="B128" i="10"/>
  <c r="H127" i="10"/>
  <c r="C127" i="10"/>
  <c r="B127" i="10"/>
  <c r="H126" i="10"/>
  <c r="C126" i="10"/>
  <c r="B126" i="10"/>
  <c r="H125" i="10"/>
  <c r="C125" i="10"/>
  <c r="H124" i="10"/>
  <c r="C124" i="10"/>
  <c r="H123" i="10"/>
  <c r="C123" i="10"/>
  <c r="H122" i="10"/>
  <c r="C122" i="10"/>
  <c r="H121" i="10"/>
  <c r="C121" i="10"/>
  <c r="H120" i="10"/>
  <c r="C120" i="10"/>
  <c r="H119" i="10"/>
  <c r="C119" i="10"/>
  <c r="H118" i="10"/>
  <c r="C118" i="10"/>
  <c r="B118" i="10"/>
  <c r="H117" i="10"/>
  <c r="C117" i="10"/>
  <c r="B117" i="10"/>
  <c r="H116" i="10"/>
  <c r="C116" i="10"/>
  <c r="B116" i="10"/>
  <c r="H115" i="10"/>
  <c r="H114" i="10"/>
  <c r="H113" i="10"/>
  <c r="H112" i="10"/>
  <c r="H111" i="10"/>
  <c r="H110" i="10"/>
  <c r="C110" i="10"/>
  <c r="B110" i="10"/>
  <c r="H109" i="10"/>
  <c r="C109" i="10"/>
  <c r="B109" i="10"/>
  <c r="H108" i="10"/>
  <c r="C108" i="10"/>
  <c r="B108" i="10"/>
  <c r="H107" i="10"/>
  <c r="C107" i="10"/>
  <c r="B107" i="10"/>
  <c r="H106" i="10"/>
  <c r="C106" i="10"/>
  <c r="B106" i="10"/>
  <c r="H105" i="10"/>
  <c r="H104" i="10"/>
  <c r="H103" i="10"/>
  <c r="H102" i="10"/>
  <c r="H101" i="10"/>
  <c r="H100" i="10"/>
  <c r="H99" i="10"/>
  <c r="H98" i="10"/>
  <c r="C98" i="10"/>
  <c r="B98" i="10"/>
  <c r="H97" i="10"/>
  <c r="C97" i="10"/>
  <c r="B97" i="10"/>
  <c r="H96" i="10"/>
  <c r="C96" i="10"/>
  <c r="B96" i="10"/>
  <c r="H95" i="10"/>
  <c r="C95" i="10"/>
  <c r="B95" i="10"/>
  <c r="H94" i="10"/>
  <c r="H93" i="10"/>
  <c r="H92" i="10"/>
  <c r="H91" i="10"/>
  <c r="H90" i="10"/>
  <c r="C90" i="10"/>
  <c r="B90" i="10"/>
  <c r="H89" i="10"/>
  <c r="C89" i="10"/>
  <c r="B89" i="10"/>
  <c r="H88" i="10"/>
  <c r="C88" i="10"/>
  <c r="B88" i="10"/>
  <c r="H87" i="10"/>
  <c r="C87" i="10"/>
  <c r="B87" i="10"/>
  <c r="H86" i="10"/>
  <c r="C86" i="10"/>
  <c r="B86" i="10"/>
  <c r="H85" i="10"/>
  <c r="C85" i="10"/>
  <c r="B85" i="10"/>
  <c r="H84" i="10"/>
  <c r="C84" i="10"/>
  <c r="B84" i="10"/>
  <c r="H83" i="10"/>
  <c r="C83" i="10"/>
  <c r="B83" i="10"/>
  <c r="H82" i="10"/>
  <c r="C82" i="10"/>
  <c r="B82" i="10"/>
  <c r="H81" i="10"/>
  <c r="C81" i="10"/>
  <c r="B81" i="10"/>
  <c r="H80" i="10"/>
  <c r="C80" i="10"/>
  <c r="B80" i="10"/>
  <c r="H79" i="10"/>
  <c r="C79" i="10"/>
  <c r="B79" i="10"/>
  <c r="H78" i="10"/>
  <c r="C78" i="10"/>
  <c r="B78" i="10"/>
  <c r="H77" i="10"/>
  <c r="C77" i="10"/>
  <c r="B77" i="10"/>
  <c r="H76" i="10"/>
  <c r="C76" i="10"/>
  <c r="B76" i="10"/>
  <c r="H75" i="10"/>
  <c r="C75" i="10"/>
  <c r="B75" i="10"/>
  <c r="H74" i="10"/>
  <c r="C74" i="10"/>
  <c r="B74" i="10"/>
  <c r="H73" i="10"/>
  <c r="C73" i="10"/>
  <c r="B73" i="10"/>
  <c r="H72" i="10"/>
  <c r="C72" i="10"/>
  <c r="B72" i="10"/>
  <c r="H71" i="10"/>
  <c r="C71" i="10"/>
  <c r="B71" i="10"/>
  <c r="H70" i="10"/>
  <c r="C70" i="10"/>
  <c r="B70" i="10"/>
  <c r="H69" i="10"/>
  <c r="C69" i="10"/>
  <c r="B69" i="10"/>
  <c r="H68" i="10"/>
  <c r="C68" i="10"/>
  <c r="B68" i="10"/>
  <c r="H67" i="10"/>
  <c r="C67" i="10"/>
  <c r="B67" i="10"/>
  <c r="H66" i="10"/>
  <c r="C66" i="10"/>
  <c r="B66" i="10"/>
  <c r="H65" i="10"/>
  <c r="C65" i="10"/>
  <c r="B65" i="10"/>
  <c r="H64" i="10"/>
  <c r="C64" i="10"/>
  <c r="B64" i="10"/>
  <c r="H63" i="10"/>
  <c r="C63" i="10"/>
  <c r="B63" i="10"/>
  <c r="H62" i="10"/>
  <c r="C62" i="10"/>
  <c r="B62" i="10"/>
  <c r="H61" i="10"/>
  <c r="C61" i="10"/>
  <c r="B61" i="10"/>
  <c r="H60" i="10"/>
  <c r="C60" i="10"/>
  <c r="B60" i="10"/>
  <c r="H59" i="10"/>
  <c r="C59" i="10"/>
  <c r="B59" i="10"/>
  <c r="H58" i="10"/>
  <c r="C58" i="10"/>
  <c r="B58" i="10"/>
  <c r="H57" i="10"/>
  <c r="C57" i="10"/>
  <c r="B57" i="10"/>
  <c r="H56" i="10"/>
  <c r="C56" i="10"/>
  <c r="B56" i="10"/>
  <c r="H55" i="10"/>
  <c r="C55" i="10"/>
  <c r="B55" i="10"/>
  <c r="H54" i="10"/>
  <c r="C54" i="10"/>
  <c r="B54" i="10"/>
  <c r="H53" i="10"/>
  <c r="C53" i="10"/>
  <c r="B53" i="10"/>
  <c r="H52" i="10"/>
  <c r="C52" i="10"/>
  <c r="B52" i="10"/>
  <c r="H51" i="10"/>
  <c r="C51" i="10"/>
  <c r="B51" i="10"/>
  <c r="H50" i="10"/>
  <c r="C50" i="10"/>
  <c r="B50" i="10"/>
  <c r="H49" i="10"/>
  <c r="C49" i="10"/>
  <c r="B49" i="10"/>
  <c r="H48" i="10"/>
  <c r="C48" i="10"/>
  <c r="B48" i="10"/>
  <c r="H47" i="10"/>
  <c r="C47" i="10"/>
  <c r="B47" i="10"/>
  <c r="H46" i="10"/>
  <c r="C46" i="10"/>
  <c r="B46" i="10"/>
  <c r="H45" i="10"/>
  <c r="C45" i="10"/>
  <c r="B45" i="10"/>
  <c r="H44" i="10"/>
  <c r="C44" i="10"/>
  <c r="B44" i="10"/>
  <c r="H43" i="10"/>
  <c r="C43" i="10"/>
  <c r="B43" i="10"/>
  <c r="H42" i="10"/>
  <c r="C42" i="10"/>
  <c r="B42" i="10"/>
  <c r="H41" i="10"/>
  <c r="C41" i="10"/>
  <c r="B41" i="10"/>
  <c r="H40" i="10"/>
  <c r="C40" i="10"/>
  <c r="B40" i="10"/>
  <c r="H39" i="10"/>
  <c r="C39" i="10"/>
  <c r="B39" i="10"/>
  <c r="H38" i="10"/>
  <c r="C38" i="10"/>
  <c r="B38" i="10"/>
  <c r="H37" i="10"/>
  <c r="C37" i="10"/>
  <c r="B37" i="10"/>
  <c r="H36" i="10"/>
  <c r="C36" i="10"/>
  <c r="B36" i="10"/>
  <c r="H35" i="10"/>
  <c r="C35" i="10"/>
  <c r="B35" i="10"/>
  <c r="H34" i="10"/>
  <c r="C34" i="10"/>
  <c r="B34" i="10"/>
  <c r="H33" i="10"/>
  <c r="C33" i="10"/>
  <c r="B33" i="10"/>
  <c r="H32" i="10"/>
  <c r="C32" i="10"/>
  <c r="B32" i="10"/>
  <c r="H31" i="10"/>
  <c r="C31" i="10"/>
  <c r="B31" i="10"/>
  <c r="H30" i="10"/>
  <c r="C30" i="10"/>
  <c r="B30" i="10"/>
  <c r="H29" i="10"/>
  <c r="C29" i="10"/>
  <c r="B29" i="10"/>
  <c r="H28" i="10"/>
  <c r="C28" i="10"/>
  <c r="B28" i="10"/>
  <c r="H27" i="10"/>
  <c r="C27" i="10"/>
  <c r="B27" i="10"/>
  <c r="H26" i="10"/>
  <c r="C26" i="10"/>
  <c r="B26" i="10"/>
  <c r="H25" i="10"/>
  <c r="C25" i="10"/>
  <c r="B25" i="10"/>
  <c r="H24" i="10"/>
  <c r="C24" i="10"/>
  <c r="B24" i="10"/>
  <c r="H23" i="10"/>
  <c r="C23" i="10"/>
  <c r="B23" i="10"/>
  <c r="H22" i="10"/>
  <c r="C22" i="10"/>
  <c r="B22" i="10"/>
  <c r="H21" i="10"/>
  <c r="C21" i="10"/>
  <c r="B21" i="10"/>
  <c r="H20" i="10"/>
  <c r="C20" i="10"/>
  <c r="B20" i="10"/>
  <c r="H19" i="10"/>
  <c r="C19" i="10"/>
  <c r="B19" i="10"/>
  <c r="H18" i="10"/>
  <c r="C18" i="10"/>
  <c r="B18" i="10"/>
  <c r="H17" i="10"/>
  <c r="C17" i="10"/>
  <c r="B17" i="10"/>
  <c r="H16" i="10"/>
  <c r="C16" i="10"/>
  <c r="B16" i="10"/>
  <c r="H15" i="10"/>
  <c r="C15" i="10"/>
  <c r="B15" i="10"/>
  <c r="H14" i="10"/>
  <c r="C14" i="10"/>
  <c r="B14" i="10"/>
  <c r="H13" i="10"/>
  <c r="C13" i="10"/>
  <c r="B13" i="10"/>
  <c r="H12" i="10"/>
  <c r="C12" i="10"/>
  <c r="B12" i="10"/>
  <c r="H11" i="10"/>
  <c r="C11" i="10"/>
  <c r="B11" i="10"/>
  <c r="H10" i="10"/>
  <c r="C10" i="10"/>
  <c r="B10" i="10"/>
  <c r="H9" i="10"/>
  <c r="C9" i="10"/>
  <c r="B9" i="10"/>
  <c r="H8" i="10"/>
  <c r="C8" i="10"/>
  <c r="B8" i="10"/>
  <c r="H7" i="10"/>
  <c r="C7" i="10"/>
  <c r="B7" i="10"/>
  <c r="H6" i="10"/>
  <c r="C6" i="10"/>
  <c r="B6" i="10"/>
  <c r="H5" i="10"/>
  <c r="C5" i="10"/>
  <c r="B5" i="10"/>
  <c r="H4" i="10"/>
  <c r="C4" i="10"/>
  <c r="B4" i="10"/>
  <c r="H3" i="10"/>
  <c r="C3" i="10"/>
  <c r="B3" i="10"/>
  <c r="H2" i="10"/>
  <c r="C2" i="10"/>
  <c r="A1" i="10"/>
  <c r="B2" i="10" s="1"/>
  <c r="B573" i="2"/>
  <c r="B572" i="2"/>
  <c r="B571" i="2"/>
  <c r="B570" i="2"/>
  <c r="B569" i="2"/>
  <c r="B568" i="2"/>
  <c r="B567" i="2"/>
  <c r="B566" i="2"/>
  <c r="B565" i="2"/>
  <c r="B564" i="2"/>
  <c r="B563" i="2"/>
  <c r="B562" i="2"/>
  <c r="B561" i="2"/>
  <c r="B560" i="2"/>
  <c r="B559" i="2"/>
  <c r="B558" i="2"/>
  <c r="B557" i="2"/>
  <c r="B556" i="2"/>
  <c r="B555" i="2"/>
  <c r="B554" i="2"/>
  <c r="B553" i="2"/>
  <c r="B552" i="2"/>
  <c r="B551" i="2"/>
  <c r="B550" i="2"/>
  <c r="B549" i="2"/>
  <c r="K548" i="2"/>
  <c r="I548" i="2"/>
  <c r="B548" i="2"/>
  <c r="K547" i="2"/>
  <c r="I547" i="2"/>
  <c r="B547" i="2"/>
  <c r="K357" i="7"/>
  <c r="K356" i="7"/>
  <c r="K332" i="7"/>
  <c r="K331" i="7"/>
  <c r="K330" i="7"/>
  <c r="K329" i="7"/>
  <c r="K328" i="7"/>
  <c r="K327" i="7"/>
  <c r="K326" i="7"/>
  <c r="K325" i="7"/>
  <c r="K324" i="7"/>
  <c r="K323" i="7"/>
  <c r="K322" i="7"/>
  <c r="K321" i="7"/>
  <c r="K320" i="7"/>
  <c r="K319" i="7"/>
  <c r="K318" i="7"/>
  <c r="K317" i="7"/>
  <c r="K316" i="7"/>
  <c r="K315" i="7"/>
  <c r="K314" i="7"/>
  <c r="K313" i="7"/>
  <c r="K312" i="7"/>
  <c r="K311" i="7"/>
  <c r="K310" i="7"/>
  <c r="K309" i="7"/>
  <c r="K308" i="7"/>
  <c r="K307" i="7"/>
  <c r="K306" i="7"/>
  <c r="K305" i="7"/>
  <c r="K304" i="7"/>
  <c r="K303" i="7"/>
  <c r="K302" i="7"/>
  <c r="K301" i="7"/>
  <c r="C301" i="7"/>
  <c r="K300" i="7"/>
  <c r="C300" i="7"/>
  <c r="K299" i="7"/>
  <c r="C299" i="7"/>
  <c r="K298" i="7"/>
  <c r="B297" i="7"/>
  <c r="C298" i="7" s="1"/>
  <c r="K296" i="7"/>
  <c r="B296" i="7"/>
  <c r="K295" i="7"/>
  <c r="B295" i="7"/>
  <c r="K294" i="7"/>
  <c r="B294" i="7"/>
  <c r="K293" i="7"/>
  <c r="B293" i="7"/>
  <c r="K292" i="7"/>
  <c r="B292" i="7"/>
  <c r="K291" i="7"/>
  <c r="B291" i="7"/>
  <c r="K290" i="7"/>
  <c r="B290" i="7"/>
  <c r="B289" i="7"/>
  <c r="B288" i="7"/>
  <c r="B287" i="7"/>
  <c r="B286" i="7"/>
  <c r="B285" i="7"/>
  <c r="B284" i="7"/>
  <c r="B283" i="7"/>
  <c r="B282" i="7"/>
  <c r="B281" i="7"/>
  <c r="B280" i="7"/>
  <c r="B279" i="7"/>
  <c r="B278" i="7"/>
  <c r="B277" i="7"/>
  <c r="B276" i="7"/>
  <c r="B275" i="7"/>
  <c r="K274" i="7"/>
  <c r="B274" i="7"/>
  <c r="K273" i="7"/>
  <c r="B273" i="7"/>
  <c r="K272" i="7"/>
  <c r="B272" i="7"/>
  <c r="K271" i="7"/>
  <c r="B271" i="7"/>
  <c r="K270" i="7"/>
  <c r="B270" i="7"/>
  <c r="B269" i="7"/>
  <c r="B268" i="7"/>
  <c r="B267" i="7"/>
  <c r="B266" i="7"/>
  <c r="B265" i="7"/>
  <c r="B264" i="7"/>
  <c r="K263" i="7"/>
  <c r="B263" i="7"/>
  <c r="B262" i="7"/>
  <c r="B261" i="7"/>
  <c r="B260" i="7"/>
  <c r="B259" i="7"/>
  <c r="B258" i="7"/>
  <c r="C258" i="7" s="1"/>
  <c r="O214" i="7"/>
  <c r="O209" i="7"/>
  <c r="O210" i="7"/>
  <c r="O211" i="7"/>
  <c r="O212" i="7"/>
  <c r="O213" i="7"/>
  <c r="O186" i="7"/>
  <c r="O187" i="7"/>
  <c r="O188" i="7"/>
  <c r="O189" i="7"/>
  <c r="O190" i="7"/>
  <c r="O191" i="7"/>
  <c r="O192" i="7"/>
  <c r="C269" i="7" l="1"/>
  <c r="C261" i="7"/>
  <c r="C290" i="7"/>
  <c r="C272" i="7"/>
  <c r="C282" i="7"/>
  <c r="C270" i="7"/>
  <c r="C279" i="7"/>
  <c r="C296" i="7"/>
  <c r="C263" i="7"/>
  <c r="C280" i="7"/>
  <c r="C291" i="7"/>
  <c r="C294" i="7"/>
  <c r="C264" i="7"/>
  <c r="C266" i="7"/>
  <c r="C285" i="7"/>
  <c r="C274" i="7"/>
  <c r="C286" i="7"/>
  <c r="C275" i="7"/>
  <c r="C288" i="7"/>
  <c r="C265" i="7"/>
  <c r="C276" i="7"/>
  <c r="C277" i="7"/>
  <c r="C289" i="7"/>
  <c r="C271" i="7"/>
  <c r="C295" i="7"/>
  <c r="C259" i="7"/>
  <c r="C267" i="7"/>
  <c r="C273" i="7"/>
  <c r="C260" i="7"/>
  <c r="C283" i="7"/>
  <c r="C292" i="7"/>
  <c r="C268" i="7"/>
  <c r="C262" i="7"/>
  <c r="C293" i="7"/>
  <c r="C281" i="7"/>
  <c r="C287" i="7"/>
  <c r="C297" i="7"/>
  <c r="C278" i="7"/>
  <c r="C284" i="7"/>
  <c r="D376" i="6"/>
  <c r="D379" i="6"/>
  <c r="W113" i="7"/>
  <c r="W112" i="7"/>
  <c r="K111" i="7"/>
  <c r="B511" i="4"/>
  <c r="L510" i="4"/>
  <c r="L511" i="4"/>
  <c r="B495" i="4"/>
  <c r="B496" i="4"/>
  <c r="B497" i="4"/>
  <c r="B498" i="4"/>
  <c r="B499" i="4"/>
  <c r="B500" i="4"/>
  <c r="B501" i="4"/>
  <c r="B502" i="4"/>
  <c r="B503" i="4"/>
  <c r="B504" i="4"/>
  <c r="B505" i="4"/>
  <c r="B506" i="4"/>
  <c r="B507" i="4"/>
  <c r="B508" i="4"/>
  <c r="B509" i="4"/>
  <c r="L494" i="4"/>
  <c r="L495" i="4"/>
  <c r="L496" i="4"/>
  <c r="L497" i="4"/>
  <c r="L498" i="4"/>
  <c r="L499" i="4"/>
  <c r="L500" i="4"/>
  <c r="L501" i="4"/>
  <c r="L502" i="4"/>
  <c r="L503" i="4"/>
  <c r="L504" i="4"/>
  <c r="L505" i="4"/>
  <c r="L506" i="4"/>
  <c r="L507" i="4"/>
  <c r="L508" i="4"/>
  <c r="L509" i="4"/>
  <c r="B205" i="3"/>
  <c r="L493" i="4"/>
  <c r="L492" i="4"/>
  <c r="B489" i="4"/>
  <c r="B490" i="4"/>
  <c r="B491" i="4"/>
  <c r="L489" i="4"/>
  <c r="L490" i="4"/>
  <c r="L491" i="4"/>
  <c r="B198" i="3"/>
  <c r="I187" i="3"/>
  <c r="I188" i="3"/>
  <c r="I189" i="3"/>
  <c r="I190" i="3"/>
  <c r="I191" i="3"/>
  <c r="I192" i="3"/>
  <c r="I193" i="3"/>
  <c r="I194" i="3"/>
  <c r="I195" i="3"/>
  <c r="I196" i="3"/>
  <c r="I197" i="3"/>
  <c r="I198" i="3"/>
  <c r="B189" i="3"/>
  <c r="B190" i="3"/>
  <c r="B191" i="3"/>
  <c r="B192" i="3"/>
  <c r="B193" i="3"/>
  <c r="B194" i="3"/>
  <c r="B195" i="3"/>
  <c r="B196" i="3"/>
  <c r="B197" i="3"/>
  <c r="B175" i="3"/>
  <c r="B176" i="3"/>
  <c r="B177" i="3"/>
  <c r="B178" i="3"/>
  <c r="B179" i="3"/>
  <c r="B180" i="3"/>
  <c r="B181" i="3"/>
  <c r="B182" i="3"/>
  <c r="B183" i="3"/>
  <c r="B184" i="3"/>
  <c r="B185" i="3"/>
  <c r="B186" i="3"/>
  <c r="U197" i="3"/>
  <c r="B480" i="4"/>
  <c r="B481" i="4"/>
  <c r="B482" i="4"/>
  <c r="B483" i="4"/>
  <c r="B484" i="4"/>
  <c r="B486" i="4"/>
  <c r="B487" i="4"/>
  <c r="L483" i="4"/>
  <c r="L484" i="4"/>
  <c r="L485" i="4"/>
  <c r="L486" i="4"/>
  <c r="L487" i="4"/>
  <c r="L488" i="4"/>
  <c r="L479" i="4"/>
  <c r="L480" i="4"/>
  <c r="L481" i="4"/>
  <c r="L482" i="4"/>
  <c r="B470" i="4"/>
  <c r="B471" i="4"/>
  <c r="B472" i="4"/>
  <c r="B473" i="4"/>
  <c r="B474" i="4"/>
  <c r="B163" i="3"/>
  <c r="L469" i="4"/>
  <c r="L470" i="4"/>
  <c r="L471" i="4"/>
  <c r="L472" i="4"/>
  <c r="L473" i="4"/>
  <c r="L474" i="4"/>
  <c r="L475" i="4"/>
  <c r="L476" i="4"/>
  <c r="L477" i="4"/>
  <c r="L478" i="4"/>
  <c r="B136" i="3"/>
  <c r="L466" i="4"/>
  <c r="L467" i="4"/>
  <c r="L468" i="4"/>
  <c r="B113" i="3"/>
  <c r="I113" i="3"/>
  <c r="U113" i="3"/>
  <c r="B452" i="4"/>
  <c r="B453" i="4"/>
  <c r="B454" i="4"/>
  <c r="B455" i="4"/>
  <c r="B457" i="4"/>
  <c r="B458" i="4"/>
  <c r="B459" i="4"/>
  <c r="B460" i="4"/>
  <c r="B462" i="4"/>
  <c r="B463" i="4"/>
  <c r="B464" i="4"/>
  <c r="B465" i="4"/>
  <c r="L451" i="4"/>
  <c r="L452" i="4"/>
  <c r="L453" i="4"/>
  <c r="L454" i="4"/>
  <c r="L455" i="4"/>
  <c r="L456" i="4"/>
  <c r="L457" i="4"/>
  <c r="L458" i="4"/>
  <c r="L459" i="4"/>
  <c r="L460" i="4"/>
  <c r="L461" i="4"/>
  <c r="L462" i="4"/>
  <c r="L463" i="4"/>
  <c r="L464" i="4"/>
  <c r="L465" i="4"/>
  <c r="B450" i="4"/>
  <c r="L450" i="4"/>
  <c r="B449" i="4"/>
  <c r="L449" i="4"/>
  <c r="B445" i="4"/>
  <c r="B446" i="4"/>
  <c r="B447" i="4"/>
  <c r="B448" i="4"/>
  <c r="L444" i="4"/>
  <c r="L445" i="4"/>
  <c r="L446" i="4"/>
  <c r="L447" i="4"/>
  <c r="L448" i="4"/>
  <c r="L439" i="4"/>
  <c r="L440" i="4"/>
  <c r="L441" i="4"/>
  <c r="L442" i="4"/>
  <c r="L443" i="4"/>
  <c r="B328" i="5"/>
  <c r="B329" i="5"/>
  <c r="B330" i="5"/>
  <c r="B331" i="5"/>
  <c r="B332" i="5"/>
  <c r="B333" i="5"/>
  <c r="B334" i="5"/>
  <c r="B335" i="5"/>
  <c r="B337" i="5"/>
  <c r="B338" i="5"/>
  <c r="B339" i="5"/>
  <c r="B340" i="5"/>
  <c r="L327" i="5"/>
  <c r="L328" i="5"/>
  <c r="L329" i="5"/>
  <c r="L330" i="5"/>
  <c r="L331" i="5"/>
  <c r="L332" i="5"/>
  <c r="L333" i="5"/>
  <c r="L334" i="5"/>
  <c r="L335" i="5"/>
  <c r="L336" i="5"/>
  <c r="L337" i="5"/>
  <c r="L338" i="5"/>
  <c r="L339" i="5"/>
  <c r="L340" i="5"/>
  <c r="B70" i="3"/>
  <c r="I70" i="3"/>
  <c r="U70" i="3"/>
  <c r="B69" i="3"/>
  <c r="B68" i="3"/>
  <c r="I68" i="3"/>
  <c r="U68" i="3"/>
  <c r="L434" i="4"/>
  <c r="L435" i="4"/>
  <c r="L436" i="4"/>
  <c r="L437" i="4"/>
  <c r="L438" i="4"/>
  <c r="B7" i="3"/>
  <c r="I7" i="3"/>
  <c r="U7" i="3"/>
  <c r="D10" i="6"/>
  <c r="D11" i="6"/>
  <c r="I14" i="3"/>
  <c r="I15" i="3"/>
  <c r="I16" i="3"/>
  <c r="I17" i="3"/>
  <c r="I18" i="3"/>
  <c r="I19" i="3"/>
  <c r="I20" i="3"/>
  <c r="I21" i="3"/>
  <c r="B13" i="3"/>
  <c r="B14" i="3"/>
  <c r="B15" i="3"/>
  <c r="B16" i="3"/>
  <c r="B17" i="3"/>
  <c r="B18" i="3"/>
  <c r="B19" i="3"/>
  <c r="B20" i="3"/>
  <c r="B21" i="3"/>
  <c r="B22" i="3"/>
  <c r="B23" i="3"/>
  <c r="U17" i="3"/>
  <c r="U18" i="3"/>
  <c r="U19" i="3"/>
  <c r="U20" i="3"/>
  <c r="U14" i="3"/>
  <c r="B2" i="3"/>
  <c r="L431" i="4"/>
  <c r="K431" i="4" s="1"/>
  <c r="L432" i="4"/>
  <c r="K432" i="4" s="1"/>
  <c r="L433" i="4"/>
  <c r="K433" i="4" s="1"/>
  <c r="T405" i="9"/>
  <c r="H405" i="9"/>
  <c r="B405" i="9"/>
  <c r="T404" i="9"/>
  <c r="H404" i="9"/>
  <c r="B404" i="9"/>
  <c r="T403" i="9"/>
  <c r="H403" i="9"/>
  <c r="B403" i="9"/>
  <c r="T402" i="9"/>
  <c r="H402" i="9"/>
  <c r="B402" i="9"/>
  <c r="T401" i="9"/>
  <c r="H401" i="9"/>
  <c r="B401" i="9"/>
  <c r="T400" i="9"/>
  <c r="H400" i="9"/>
  <c r="B400" i="9"/>
  <c r="T399" i="9"/>
  <c r="H399" i="9"/>
  <c r="B399" i="9"/>
  <c r="T398" i="9"/>
  <c r="H398" i="9"/>
  <c r="B398" i="9"/>
  <c r="T397" i="9"/>
  <c r="H397" i="9"/>
  <c r="B397" i="9"/>
  <c r="T396" i="9"/>
  <c r="H396" i="9"/>
  <c r="B396" i="9"/>
  <c r="T395" i="9"/>
  <c r="H395" i="9"/>
  <c r="B395" i="9"/>
  <c r="T394" i="9"/>
  <c r="H394" i="9"/>
  <c r="B394" i="9"/>
  <c r="T393" i="9"/>
  <c r="H393" i="9"/>
  <c r="B393" i="9"/>
  <c r="T392" i="9"/>
  <c r="H392" i="9"/>
  <c r="B392" i="9"/>
  <c r="T391" i="9"/>
  <c r="H391" i="9"/>
  <c r="B391" i="9"/>
  <c r="T390" i="9"/>
  <c r="H390" i="9"/>
  <c r="B390" i="9"/>
  <c r="T389" i="9"/>
  <c r="H389" i="9"/>
  <c r="B389" i="9"/>
  <c r="T388" i="9"/>
  <c r="H388" i="9"/>
  <c r="B388" i="9"/>
  <c r="T387" i="9"/>
  <c r="H387" i="9"/>
  <c r="B387" i="9"/>
  <c r="T386" i="9"/>
  <c r="H386" i="9"/>
  <c r="B386" i="9"/>
  <c r="T385" i="9"/>
  <c r="H385" i="9"/>
  <c r="B385" i="9"/>
  <c r="T384" i="9"/>
  <c r="H384" i="9"/>
  <c r="B384" i="9"/>
  <c r="T383" i="9"/>
  <c r="H383" i="9"/>
  <c r="B383" i="9"/>
  <c r="T382" i="9"/>
  <c r="H382" i="9"/>
  <c r="B382" i="9"/>
  <c r="T381" i="9"/>
  <c r="H381" i="9"/>
  <c r="B381" i="9"/>
  <c r="T380" i="9"/>
  <c r="H380" i="9"/>
  <c r="B380" i="9"/>
  <c r="T379" i="9"/>
  <c r="H379" i="9"/>
  <c r="B379" i="9"/>
  <c r="T378" i="9"/>
  <c r="H378" i="9"/>
  <c r="B378" i="9"/>
  <c r="T377" i="9"/>
  <c r="H377" i="9"/>
  <c r="B377" i="9"/>
  <c r="T376" i="9"/>
  <c r="H376" i="9"/>
  <c r="B376" i="9"/>
  <c r="T375" i="9"/>
  <c r="H375" i="9"/>
  <c r="B375" i="9"/>
  <c r="T374" i="9"/>
  <c r="H374" i="9"/>
  <c r="B374" i="9"/>
  <c r="T373" i="9"/>
  <c r="H373" i="9"/>
  <c r="B373" i="9"/>
  <c r="T372" i="9"/>
  <c r="H372" i="9"/>
  <c r="B372" i="9"/>
  <c r="T371" i="9"/>
  <c r="H371" i="9"/>
  <c r="B371" i="9"/>
  <c r="T370" i="9"/>
  <c r="H370" i="9"/>
  <c r="B370" i="9"/>
  <c r="T369" i="9"/>
  <c r="H369" i="9"/>
  <c r="B369" i="9"/>
  <c r="T368" i="9"/>
  <c r="H368" i="9"/>
  <c r="B368" i="9"/>
  <c r="T367" i="9"/>
  <c r="H367" i="9"/>
  <c r="B367" i="9"/>
  <c r="T366" i="9"/>
  <c r="H366" i="9"/>
  <c r="B366" i="9"/>
  <c r="T365" i="9"/>
  <c r="H365" i="9"/>
  <c r="B365" i="9"/>
  <c r="T364" i="9"/>
  <c r="H364" i="9"/>
  <c r="B364" i="9"/>
  <c r="T363" i="9"/>
  <c r="H363" i="9"/>
  <c r="B363" i="9"/>
  <c r="T362" i="9"/>
  <c r="H362" i="9"/>
  <c r="B362" i="9"/>
  <c r="T361" i="9"/>
  <c r="H361" i="9"/>
  <c r="B361" i="9"/>
  <c r="T360" i="9"/>
  <c r="H360" i="9"/>
  <c r="B360" i="9"/>
  <c r="T359" i="9"/>
  <c r="H359" i="9"/>
  <c r="B359" i="9"/>
  <c r="T358" i="9"/>
  <c r="H358" i="9"/>
  <c r="B358" i="9"/>
  <c r="T357" i="9"/>
  <c r="H357" i="9"/>
  <c r="B357" i="9"/>
  <c r="T356" i="9"/>
  <c r="H356" i="9"/>
  <c r="B356" i="9"/>
  <c r="T355" i="9"/>
  <c r="H355" i="9"/>
  <c r="B355" i="9"/>
  <c r="T354" i="9"/>
  <c r="H354" i="9"/>
  <c r="B354" i="9"/>
  <c r="T353" i="9"/>
  <c r="H353" i="9"/>
  <c r="B353" i="9"/>
  <c r="T352" i="9"/>
  <c r="H352" i="9"/>
  <c r="B352" i="9"/>
  <c r="T351" i="9"/>
  <c r="H351" i="9"/>
  <c r="B351" i="9"/>
  <c r="T350" i="9"/>
  <c r="H350" i="9"/>
  <c r="B350" i="9"/>
  <c r="T349" i="9"/>
  <c r="H349" i="9"/>
  <c r="B349" i="9"/>
  <c r="T348" i="9"/>
  <c r="H348" i="9"/>
  <c r="B348" i="9"/>
  <c r="T347" i="9"/>
  <c r="H347" i="9"/>
  <c r="B347" i="9"/>
  <c r="T346" i="9"/>
  <c r="H346" i="9"/>
  <c r="B346" i="9"/>
  <c r="T345" i="9"/>
  <c r="H345" i="9"/>
  <c r="B345" i="9"/>
  <c r="T344" i="9"/>
  <c r="H344" i="9"/>
  <c r="B344" i="9"/>
  <c r="T343" i="9"/>
  <c r="H343" i="9"/>
  <c r="B343" i="9"/>
  <c r="T342" i="9"/>
  <c r="H342" i="9"/>
  <c r="B342" i="9"/>
  <c r="T341" i="9"/>
  <c r="H341" i="9"/>
  <c r="B341" i="9"/>
  <c r="T340" i="9"/>
  <c r="H340" i="9"/>
  <c r="B340" i="9"/>
  <c r="T339" i="9"/>
  <c r="H339" i="9"/>
  <c r="B339" i="9"/>
  <c r="T338" i="9"/>
  <c r="H338" i="9"/>
  <c r="B338" i="9"/>
  <c r="T337" i="9"/>
  <c r="H337" i="9"/>
  <c r="B337" i="9"/>
  <c r="T336" i="9"/>
  <c r="H336" i="9"/>
  <c r="B336" i="9"/>
  <c r="T335" i="9"/>
  <c r="H335" i="9"/>
  <c r="B335" i="9"/>
  <c r="T334" i="9"/>
  <c r="H334" i="9"/>
  <c r="B334" i="9"/>
  <c r="T333" i="9"/>
  <c r="H333" i="9"/>
  <c r="B333" i="9"/>
  <c r="T332" i="9"/>
  <c r="H332" i="9"/>
  <c r="B332" i="9"/>
  <c r="T331" i="9"/>
  <c r="H331" i="9"/>
  <c r="B331" i="9"/>
  <c r="T330" i="9"/>
  <c r="H330" i="9"/>
  <c r="B330" i="9"/>
  <c r="T329" i="9"/>
  <c r="H329" i="9"/>
  <c r="B329" i="9"/>
  <c r="T328" i="9"/>
  <c r="H328" i="9"/>
  <c r="B328" i="9"/>
  <c r="T327" i="9"/>
  <c r="H327" i="9"/>
  <c r="B327" i="9"/>
  <c r="T326" i="9"/>
  <c r="H326" i="9"/>
  <c r="B326" i="9"/>
  <c r="T325" i="9"/>
  <c r="H325" i="9"/>
  <c r="B325" i="9"/>
  <c r="T324" i="9"/>
  <c r="H324" i="9"/>
  <c r="B324" i="9"/>
  <c r="T323" i="9"/>
  <c r="H323" i="9"/>
  <c r="B323" i="9"/>
  <c r="T322" i="9"/>
  <c r="H322" i="9"/>
  <c r="B322" i="9"/>
  <c r="T321" i="9"/>
  <c r="H321" i="9"/>
  <c r="B321" i="9"/>
  <c r="T320" i="9"/>
  <c r="H320" i="9"/>
  <c r="B320" i="9"/>
  <c r="T319" i="9"/>
  <c r="H319" i="9"/>
  <c r="B319" i="9"/>
  <c r="T318" i="9"/>
  <c r="H318" i="9"/>
  <c r="B318" i="9"/>
  <c r="T317" i="9"/>
  <c r="H317" i="9"/>
  <c r="B317" i="9"/>
  <c r="T316" i="9"/>
  <c r="H316" i="9"/>
  <c r="B316" i="9"/>
  <c r="T315" i="9"/>
  <c r="H315" i="9"/>
  <c r="B315" i="9"/>
  <c r="T314" i="9"/>
  <c r="H314" i="9"/>
  <c r="B314" i="9"/>
  <c r="T313" i="9"/>
  <c r="H313" i="9"/>
  <c r="B313" i="9"/>
  <c r="T312" i="9"/>
  <c r="H312" i="9"/>
  <c r="B312" i="9"/>
  <c r="T311" i="9"/>
  <c r="H311" i="9"/>
  <c r="B311" i="9"/>
  <c r="T310" i="9"/>
  <c r="H310" i="9"/>
  <c r="B310" i="9"/>
  <c r="T309" i="9"/>
  <c r="H309" i="9"/>
  <c r="B309" i="9"/>
  <c r="T308" i="9"/>
  <c r="H308" i="9"/>
  <c r="B308" i="9"/>
  <c r="T307" i="9"/>
  <c r="H307" i="9"/>
  <c r="B307" i="9"/>
  <c r="T306" i="9"/>
  <c r="H306" i="9"/>
  <c r="B306" i="9"/>
  <c r="T305" i="9"/>
  <c r="H305" i="9"/>
  <c r="B305" i="9"/>
  <c r="T304" i="9"/>
  <c r="H304" i="9"/>
  <c r="B304" i="9"/>
  <c r="T303" i="9"/>
  <c r="H303" i="9"/>
  <c r="B303" i="9"/>
  <c r="T302" i="9"/>
  <c r="H302" i="9"/>
  <c r="B302" i="9"/>
  <c r="T301" i="9"/>
  <c r="H301" i="9"/>
  <c r="B301" i="9"/>
  <c r="T300" i="9"/>
  <c r="H300" i="9"/>
  <c r="B300" i="9"/>
  <c r="T299" i="9"/>
  <c r="H299" i="9"/>
  <c r="B299" i="9"/>
  <c r="T298" i="9"/>
  <c r="H298" i="9"/>
  <c r="B298" i="9"/>
  <c r="T297" i="9"/>
  <c r="H297" i="9"/>
  <c r="B297" i="9"/>
  <c r="T296" i="9"/>
  <c r="H296" i="9"/>
  <c r="B296" i="9"/>
  <c r="T295" i="9"/>
  <c r="H295" i="9"/>
  <c r="B295" i="9"/>
  <c r="T294" i="9"/>
  <c r="H294" i="9"/>
  <c r="B294" i="9"/>
  <c r="T293" i="9"/>
  <c r="H293" i="9"/>
  <c r="B293" i="9"/>
  <c r="T292" i="9"/>
  <c r="H292" i="9"/>
  <c r="B292" i="9"/>
  <c r="T291" i="9"/>
  <c r="H291" i="9"/>
  <c r="B291" i="9"/>
  <c r="T290" i="9"/>
  <c r="H290" i="9"/>
  <c r="B290" i="9"/>
  <c r="T289" i="9"/>
  <c r="H289" i="9"/>
  <c r="B289" i="9"/>
  <c r="T288" i="9"/>
  <c r="H288" i="9"/>
  <c r="B288" i="9"/>
  <c r="T287" i="9"/>
  <c r="H287" i="9"/>
  <c r="B287" i="9"/>
  <c r="T286" i="9"/>
  <c r="H286" i="9"/>
  <c r="B286" i="9"/>
  <c r="T285" i="9"/>
  <c r="H285" i="9"/>
  <c r="B285" i="9"/>
  <c r="T284" i="9"/>
  <c r="H284" i="9"/>
  <c r="B284" i="9"/>
  <c r="T283" i="9"/>
  <c r="H283" i="9"/>
  <c r="B283" i="9"/>
  <c r="T282" i="9"/>
  <c r="H282" i="9"/>
  <c r="B282" i="9"/>
  <c r="T281" i="9"/>
  <c r="H281" i="9"/>
  <c r="B281" i="9"/>
  <c r="T280" i="9"/>
  <c r="H280" i="9"/>
  <c r="B280" i="9"/>
  <c r="T279" i="9"/>
  <c r="H279" i="9"/>
  <c r="B279" i="9"/>
  <c r="T278" i="9"/>
  <c r="H278" i="9"/>
  <c r="B278" i="9"/>
  <c r="T277" i="9"/>
  <c r="H277" i="9"/>
  <c r="B277" i="9"/>
  <c r="T276" i="9"/>
  <c r="H276" i="9"/>
  <c r="B276" i="9"/>
  <c r="T275" i="9"/>
  <c r="H275" i="9"/>
  <c r="B275" i="9"/>
  <c r="T274" i="9"/>
  <c r="H274" i="9"/>
  <c r="B274" i="9"/>
  <c r="T273" i="9"/>
  <c r="H273" i="9"/>
  <c r="B273" i="9"/>
  <c r="T272" i="9"/>
  <c r="H272" i="9"/>
  <c r="B272" i="9"/>
  <c r="T271" i="9"/>
  <c r="H271" i="9"/>
  <c r="B271" i="9"/>
  <c r="T270" i="9"/>
  <c r="H270" i="9"/>
  <c r="B270" i="9"/>
  <c r="T269" i="9"/>
  <c r="H269" i="9"/>
  <c r="B269" i="9"/>
  <c r="T268" i="9"/>
  <c r="H268" i="9"/>
  <c r="B268" i="9"/>
  <c r="T267" i="9"/>
  <c r="H267" i="9"/>
  <c r="B267" i="9"/>
  <c r="T266" i="9"/>
  <c r="H266" i="9"/>
  <c r="B266" i="9"/>
  <c r="T265" i="9"/>
  <c r="H265" i="9"/>
  <c r="B265" i="9"/>
  <c r="T264" i="9"/>
  <c r="H264" i="9"/>
  <c r="B264" i="9"/>
  <c r="T263" i="9"/>
  <c r="H263" i="9"/>
  <c r="B263" i="9"/>
  <c r="T262" i="9"/>
  <c r="H262" i="9"/>
  <c r="B262" i="9"/>
  <c r="T261" i="9"/>
  <c r="H261" i="9"/>
  <c r="B261" i="9"/>
  <c r="T260" i="9"/>
  <c r="H260" i="9"/>
  <c r="B260" i="9"/>
  <c r="T259" i="9"/>
  <c r="H259" i="9"/>
  <c r="B259" i="9"/>
  <c r="T258" i="9"/>
  <c r="H258" i="9"/>
  <c r="B258" i="9"/>
  <c r="T257" i="9"/>
  <c r="H257" i="9"/>
  <c r="B257" i="9"/>
  <c r="T256" i="9"/>
  <c r="H256" i="9"/>
  <c r="B256" i="9"/>
  <c r="T255" i="9"/>
  <c r="H255" i="9"/>
  <c r="B255" i="9"/>
  <c r="T254" i="9"/>
  <c r="H254" i="9"/>
  <c r="B254" i="9"/>
  <c r="T253" i="9"/>
  <c r="H253" i="9"/>
  <c r="B253" i="9"/>
  <c r="T252" i="9"/>
  <c r="H252" i="9"/>
  <c r="B252" i="9"/>
  <c r="T251" i="9"/>
  <c r="H251" i="9"/>
  <c r="B251" i="9"/>
  <c r="T250" i="9"/>
  <c r="H250" i="9"/>
  <c r="B250" i="9"/>
  <c r="T249" i="9"/>
  <c r="H249" i="9"/>
  <c r="B249" i="9"/>
  <c r="T248" i="9"/>
  <c r="H248" i="9"/>
  <c r="B248" i="9"/>
  <c r="T247" i="9"/>
  <c r="H247" i="9"/>
  <c r="B247" i="9"/>
  <c r="T246" i="9"/>
  <c r="H246" i="9"/>
  <c r="B246" i="9"/>
  <c r="T245" i="9"/>
  <c r="H245" i="9"/>
  <c r="B245" i="9"/>
  <c r="T244" i="9"/>
  <c r="H244" i="9"/>
  <c r="B244" i="9"/>
  <c r="T243" i="9"/>
  <c r="H243" i="9"/>
  <c r="B243" i="9"/>
  <c r="T242" i="9"/>
  <c r="H242" i="9"/>
  <c r="B242" i="9"/>
  <c r="T241" i="9"/>
  <c r="H241" i="9"/>
  <c r="B241" i="9"/>
  <c r="T240" i="9"/>
  <c r="H240" i="9"/>
  <c r="B240" i="9"/>
  <c r="T239" i="9"/>
  <c r="H239" i="9"/>
  <c r="B239" i="9"/>
  <c r="T238" i="9"/>
  <c r="H238" i="9"/>
  <c r="B238" i="9"/>
  <c r="T237" i="9"/>
  <c r="H237" i="9"/>
  <c r="B237" i="9"/>
  <c r="T236" i="9"/>
  <c r="H236" i="9"/>
  <c r="B236" i="9"/>
  <c r="T235" i="9"/>
  <c r="H235" i="9"/>
  <c r="B235" i="9"/>
  <c r="T234" i="9"/>
  <c r="H234" i="9"/>
  <c r="B234" i="9"/>
  <c r="T233" i="9"/>
  <c r="H233" i="9"/>
  <c r="B233" i="9"/>
  <c r="T232" i="9"/>
  <c r="H232" i="9"/>
  <c r="B232" i="9"/>
  <c r="T231" i="9"/>
  <c r="H231" i="9"/>
  <c r="B231" i="9"/>
  <c r="T230" i="9"/>
  <c r="H230" i="9"/>
  <c r="B230" i="9"/>
  <c r="T229" i="9"/>
  <c r="H229" i="9"/>
  <c r="B229" i="9"/>
  <c r="T228" i="9"/>
  <c r="H228" i="9"/>
  <c r="B228" i="9"/>
  <c r="T227" i="9"/>
  <c r="H227" i="9"/>
  <c r="B227" i="9"/>
  <c r="T226" i="9"/>
  <c r="H226" i="9"/>
  <c r="B226" i="9"/>
  <c r="T225" i="9"/>
  <c r="H225" i="9"/>
  <c r="B225" i="9"/>
  <c r="T224" i="9"/>
  <c r="H224" i="9"/>
  <c r="B224" i="9"/>
  <c r="T223" i="9"/>
  <c r="H223" i="9"/>
  <c r="B223" i="9"/>
  <c r="T222" i="9"/>
  <c r="H222" i="9"/>
  <c r="B222" i="9"/>
  <c r="T221" i="9"/>
  <c r="H221" i="9"/>
  <c r="B221" i="9"/>
  <c r="T220" i="9"/>
  <c r="H220" i="9"/>
  <c r="B220" i="9"/>
  <c r="T219" i="9"/>
  <c r="H219" i="9"/>
  <c r="B219" i="9"/>
  <c r="T218" i="9"/>
  <c r="H218" i="9"/>
  <c r="B218" i="9"/>
  <c r="T217" i="9"/>
  <c r="H217" i="9"/>
  <c r="B217" i="9"/>
  <c r="T216" i="9"/>
  <c r="H216" i="9"/>
  <c r="B216" i="9"/>
  <c r="T215" i="9"/>
  <c r="H215" i="9"/>
  <c r="B215" i="9"/>
  <c r="T214" i="9"/>
  <c r="H214" i="9"/>
  <c r="B214" i="9"/>
  <c r="T213" i="9"/>
  <c r="H213" i="9"/>
  <c r="B213" i="9"/>
  <c r="T212" i="9"/>
  <c r="H212" i="9"/>
  <c r="B212" i="9"/>
  <c r="T211" i="9"/>
  <c r="H211" i="9"/>
  <c r="B211" i="9"/>
  <c r="T210" i="9"/>
  <c r="H210" i="9"/>
  <c r="B210" i="9"/>
  <c r="T209" i="9"/>
  <c r="H209" i="9"/>
  <c r="B209" i="9"/>
  <c r="T208" i="9"/>
  <c r="H208" i="9"/>
  <c r="B208" i="9"/>
  <c r="T207" i="9"/>
  <c r="H207" i="9"/>
  <c r="B207" i="9"/>
  <c r="T206" i="9"/>
  <c r="H206" i="9"/>
  <c r="B206" i="9"/>
  <c r="T205" i="9"/>
  <c r="H205" i="9"/>
  <c r="B205" i="9"/>
  <c r="T204" i="9"/>
  <c r="H204" i="9"/>
  <c r="B204" i="9"/>
  <c r="T203" i="9"/>
  <c r="H203" i="9"/>
  <c r="B203" i="9"/>
  <c r="T202" i="9"/>
  <c r="H202" i="9"/>
  <c r="B202" i="9"/>
  <c r="T201" i="9"/>
  <c r="H201" i="9"/>
  <c r="B201" i="9"/>
  <c r="T200" i="9"/>
  <c r="H200" i="9"/>
  <c r="B200" i="9"/>
  <c r="T199" i="9"/>
  <c r="H199" i="9"/>
  <c r="B199" i="9"/>
  <c r="T198" i="9"/>
  <c r="H198" i="9"/>
  <c r="B198" i="9"/>
  <c r="T197" i="9"/>
  <c r="H197" i="9"/>
  <c r="B197" i="9"/>
  <c r="T196" i="9"/>
  <c r="H196" i="9"/>
  <c r="B196" i="9"/>
  <c r="T195" i="9"/>
  <c r="H195" i="9"/>
  <c r="B195" i="9"/>
  <c r="T194" i="9"/>
  <c r="H194" i="9"/>
  <c r="B194" i="9"/>
  <c r="T193" i="9"/>
  <c r="H193" i="9"/>
  <c r="B193" i="9"/>
  <c r="T192" i="9"/>
  <c r="H192" i="9"/>
  <c r="B192" i="9"/>
  <c r="T191" i="9"/>
  <c r="H191" i="9"/>
  <c r="B191" i="9"/>
  <c r="T190" i="9"/>
  <c r="H190" i="9"/>
  <c r="B190" i="9"/>
  <c r="T189" i="9"/>
  <c r="H189" i="9"/>
  <c r="B189" i="9"/>
  <c r="T188" i="9"/>
  <c r="H188" i="9"/>
  <c r="B188" i="9"/>
  <c r="T187" i="9"/>
  <c r="H187" i="9"/>
  <c r="B187" i="9"/>
  <c r="T186" i="9"/>
  <c r="H186" i="9"/>
  <c r="B186" i="9"/>
  <c r="T185" i="9"/>
  <c r="H185" i="9"/>
  <c r="B185" i="9"/>
  <c r="T184" i="9"/>
  <c r="H184" i="9"/>
  <c r="B184" i="9"/>
  <c r="T183" i="9"/>
  <c r="H183" i="9"/>
  <c r="B183" i="9"/>
  <c r="T182" i="9"/>
  <c r="H182" i="9"/>
  <c r="B182" i="9"/>
  <c r="T181" i="9"/>
  <c r="H181" i="9"/>
  <c r="B181" i="9"/>
  <c r="T180" i="9"/>
  <c r="H180" i="9"/>
  <c r="B180" i="9"/>
  <c r="T179" i="9"/>
  <c r="H179" i="9"/>
  <c r="B179" i="9"/>
  <c r="T178" i="9"/>
  <c r="H178" i="9"/>
  <c r="B178" i="9"/>
  <c r="T177" i="9"/>
  <c r="H177" i="9"/>
  <c r="B177" i="9"/>
  <c r="T176" i="9"/>
  <c r="H176" i="9"/>
  <c r="B176" i="9"/>
  <c r="T175" i="9"/>
  <c r="H175" i="9"/>
  <c r="B175" i="9"/>
  <c r="T174" i="9"/>
  <c r="H174" i="9"/>
  <c r="B174" i="9"/>
  <c r="T173" i="9"/>
  <c r="H173" i="9"/>
  <c r="B173" i="9"/>
  <c r="T172" i="9"/>
  <c r="H172" i="9"/>
  <c r="B172" i="9"/>
  <c r="T171" i="9"/>
  <c r="H171" i="9"/>
  <c r="B171" i="9"/>
  <c r="T170" i="9"/>
  <c r="H170" i="9"/>
  <c r="B170" i="9"/>
  <c r="T169" i="9"/>
  <c r="H169" i="9"/>
  <c r="B169" i="9"/>
  <c r="T168" i="9"/>
  <c r="H168" i="9"/>
  <c r="B168" i="9"/>
  <c r="T167" i="9"/>
  <c r="H167" i="9"/>
  <c r="B167" i="9"/>
  <c r="T166" i="9"/>
  <c r="H166" i="9"/>
  <c r="B166" i="9"/>
  <c r="T165" i="9"/>
  <c r="H165" i="9"/>
  <c r="B165" i="9"/>
  <c r="T164" i="9"/>
  <c r="H164" i="9"/>
  <c r="B164" i="9"/>
  <c r="T163" i="9"/>
  <c r="H163" i="9"/>
  <c r="B163" i="9"/>
  <c r="T162" i="9"/>
  <c r="H162" i="9"/>
  <c r="B162" i="9"/>
  <c r="T161" i="9"/>
  <c r="H161" i="9"/>
  <c r="B161" i="9"/>
  <c r="T160" i="9"/>
  <c r="H160" i="9"/>
  <c r="B160" i="9"/>
  <c r="T159" i="9"/>
  <c r="H159" i="9"/>
  <c r="B159" i="9"/>
  <c r="T158" i="9"/>
  <c r="H158" i="9"/>
  <c r="B158" i="9"/>
  <c r="T157" i="9"/>
  <c r="H157" i="9"/>
  <c r="B157" i="9"/>
  <c r="T156" i="9"/>
  <c r="H156" i="9"/>
  <c r="B156" i="9"/>
  <c r="T155" i="9"/>
  <c r="H155" i="9"/>
  <c r="B155" i="9"/>
  <c r="T154" i="9"/>
  <c r="H154" i="9"/>
  <c r="B154" i="9"/>
  <c r="T153" i="9"/>
  <c r="H153" i="9"/>
  <c r="B153" i="9"/>
  <c r="T152" i="9"/>
  <c r="H152" i="9"/>
  <c r="B152" i="9"/>
  <c r="T151" i="9"/>
  <c r="H151" i="9"/>
  <c r="B151" i="9"/>
  <c r="T150" i="9"/>
  <c r="H150" i="9"/>
  <c r="B150" i="9"/>
  <c r="T149" i="9"/>
  <c r="H149" i="9"/>
  <c r="B149" i="9"/>
  <c r="T148" i="9"/>
  <c r="H148" i="9"/>
  <c r="B148" i="9"/>
  <c r="T147" i="9"/>
  <c r="H147" i="9"/>
  <c r="B147" i="9"/>
  <c r="T146" i="9"/>
  <c r="H146" i="9"/>
  <c r="B146" i="9"/>
  <c r="T145" i="9"/>
  <c r="H145" i="9"/>
  <c r="B145" i="9"/>
  <c r="T144" i="9"/>
  <c r="H144" i="9"/>
  <c r="B144" i="9"/>
  <c r="T143" i="9"/>
  <c r="H143" i="9"/>
  <c r="B143" i="9"/>
  <c r="T142" i="9"/>
  <c r="H142" i="9"/>
  <c r="B142" i="9"/>
  <c r="T141" i="9"/>
  <c r="H141" i="9"/>
  <c r="B141" i="9"/>
  <c r="T140" i="9"/>
  <c r="H140" i="9"/>
  <c r="B140" i="9"/>
  <c r="T139" i="9"/>
  <c r="H139" i="9"/>
  <c r="B139" i="9"/>
  <c r="T138" i="9"/>
  <c r="H138" i="9"/>
  <c r="B138" i="9"/>
  <c r="T137" i="9"/>
  <c r="H137" i="9"/>
  <c r="B137" i="9"/>
  <c r="T136" i="9"/>
  <c r="H136" i="9"/>
  <c r="B136" i="9"/>
  <c r="T135" i="9"/>
  <c r="H135" i="9"/>
  <c r="B135" i="9"/>
  <c r="T134" i="9"/>
  <c r="H134" i="9"/>
  <c r="B134" i="9"/>
  <c r="T133" i="9"/>
  <c r="H133" i="9"/>
  <c r="B133" i="9"/>
  <c r="T132" i="9"/>
  <c r="H132" i="9"/>
  <c r="B132" i="9"/>
  <c r="T131" i="9"/>
  <c r="H131" i="9"/>
  <c r="B131" i="9"/>
  <c r="T130" i="9"/>
  <c r="H130" i="9"/>
  <c r="B130" i="9"/>
  <c r="T129" i="9"/>
  <c r="H129" i="9"/>
  <c r="B129" i="9"/>
  <c r="T128" i="9"/>
  <c r="H128" i="9"/>
  <c r="B128" i="9"/>
  <c r="T127" i="9"/>
  <c r="H127" i="9"/>
  <c r="B127" i="9"/>
  <c r="T126" i="9"/>
  <c r="H126" i="9"/>
  <c r="B126" i="9"/>
  <c r="T125" i="9"/>
  <c r="H125" i="9"/>
  <c r="B125" i="9"/>
  <c r="T124" i="9"/>
  <c r="H124" i="9"/>
  <c r="B124" i="9"/>
  <c r="T123" i="9"/>
  <c r="H123" i="9"/>
  <c r="B123" i="9"/>
  <c r="T122" i="9"/>
  <c r="H122" i="9"/>
  <c r="B122" i="9"/>
  <c r="T121" i="9"/>
  <c r="H121" i="9"/>
  <c r="B121" i="9"/>
  <c r="T120" i="9"/>
  <c r="H120" i="9"/>
  <c r="B120" i="9"/>
  <c r="T119" i="9"/>
  <c r="H119" i="9"/>
  <c r="B119" i="9"/>
  <c r="T118" i="9"/>
  <c r="H118" i="9"/>
  <c r="B118" i="9"/>
  <c r="T117" i="9"/>
  <c r="H117" i="9"/>
  <c r="B117" i="9"/>
  <c r="T116" i="9"/>
  <c r="H116" i="9"/>
  <c r="B116" i="9"/>
  <c r="T115" i="9"/>
  <c r="H115" i="9"/>
  <c r="B115" i="9"/>
  <c r="T114" i="9"/>
  <c r="H114" i="9"/>
  <c r="B114" i="9"/>
  <c r="T113" i="9"/>
  <c r="H113" i="9"/>
  <c r="B113" i="9"/>
  <c r="T112" i="9"/>
  <c r="H112" i="9"/>
  <c r="B112" i="9"/>
  <c r="T111" i="9"/>
  <c r="H111" i="9"/>
  <c r="B111" i="9"/>
  <c r="T110" i="9"/>
  <c r="H110" i="9"/>
  <c r="B110" i="9"/>
  <c r="T109" i="9"/>
  <c r="H109" i="9"/>
  <c r="B109" i="9"/>
  <c r="T108" i="9"/>
  <c r="H108" i="9"/>
  <c r="B108" i="9"/>
  <c r="T107" i="9"/>
  <c r="H107" i="9"/>
  <c r="B107" i="9"/>
  <c r="T106" i="9"/>
  <c r="H106" i="9"/>
  <c r="B106" i="9"/>
  <c r="T105" i="9"/>
  <c r="H105" i="9"/>
  <c r="B105" i="9"/>
  <c r="T104" i="9"/>
  <c r="H104" i="9"/>
  <c r="B104" i="9"/>
  <c r="T103" i="9"/>
  <c r="H103" i="9"/>
  <c r="B103" i="9"/>
  <c r="T102" i="9"/>
  <c r="H102" i="9"/>
  <c r="B102" i="9"/>
  <c r="T101" i="9"/>
  <c r="H101" i="9"/>
  <c r="B101" i="9"/>
  <c r="T100" i="9"/>
  <c r="H100" i="9"/>
  <c r="B100" i="9"/>
  <c r="T99" i="9"/>
  <c r="H99" i="9"/>
  <c r="B99" i="9"/>
  <c r="T98" i="9"/>
  <c r="H98" i="9"/>
  <c r="B98" i="9"/>
  <c r="T97" i="9"/>
  <c r="H97" i="9"/>
  <c r="B97" i="9"/>
  <c r="T96" i="9"/>
  <c r="H96" i="9"/>
  <c r="B96" i="9"/>
  <c r="T95" i="9"/>
  <c r="H95" i="9"/>
  <c r="B95" i="9"/>
  <c r="T94" i="9"/>
  <c r="H94" i="9"/>
  <c r="B94" i="9"/>
  <c r="T93" i="9"/>
  <c r="H93" i="9"/>
  <c r="B93" i="9"/>
  <c r="T92" i="9"/>
  <c r="H92" i="9"/>
  <c r="B92" i="9"/>
  <c r="T91" i="9"/>
  <c r="H91" i="9"/>
  <c r="B91" i="9"/>
  <c r="T90" i="9"/>
  <c r="H90" i="9"/>
  <c r="B90" i="9"/>
  <c r="T89" i="9"/>
  <c r="H89" i="9"/>
  <c r="B89" i="9"/>
  <c r="T88" i="9"/>
  <c r="H88" i="9"/>
  <c r="B88" i="9"/>
  <c r="T87" i="9"/>
  <c r="H87" i="9"/>
  <c r="B87" i="9"/>
  <c r="T86" i="9"/>
  <c r="H86" i="9"/>
  <c r="B86" i="9"/>
  <c r="T85" i="9"/>
  <c r="H85" i="9"/>
  <c r="B85" i="9"/>
  <c r="T84" i="9"/>
  <c r="H84" i="9"/>
  <c r="B84" i="9"/>
  <c r="T83" i="9"/>
  <c r="H83" i="9"/>
  <c r="B83" i="9"/>
  <c r="T82" i="9"/>
  <c r="H82" i="9"/>
  <c r="B82" i="9"/>
  <c r="T81" i="9"/>
  <c r="H81" i="9"/>
  <c r="B81" i="9"/>
  <c r="T80" i="9"/>
  <c r="H80" i="9"/>
  <c r="B80" i="9"/>
  <c r="T79" i="9"/>
  <c r="H79" i="9"/>
  <c r="B79" i="9"/>
  <c r="T78" i="9"/>
  <c r="H78" i="9"/>
  <c r="B78" i="9"/>
  <c r="T77" i="9"/>
  <c r="H77" i="9"/>
  <c r="B77" i="9"/>
  <c r="T76" i="9"/>
  <c r="H76" i="9"/>
  <c r="B76" i="9"/>
  <c r="T75" i="9"/>
  <c r="H75" i="9"/>
  <c r="B75" i="9"/>
  <c r="T74" i="9"/>
  <c r="H74" i="9"/>
  <c r="B74" i="9"/>
  <c r="T73" i="9"/>
  <c r="H73" i="9"/>
  <c r="B73" i="9"/>
  <c r="T72" i="9"/>
  <c r="H72" i="9"/>
  <c r="B72" i="9"/>
  <c r="T71" i="9"/>
  <c r="H71" i="9"/>
  <c r="B71" i="9"/>
  <c r="T70" i="9"/>
  <c r="H70" i="9"/>
  <c r="B70" i="9"/>
  <c r="T69" i="9"/>
  <c r="H69" i="9"/>
  <c r="B69" i="9"/>
  <c r="T68" i="9"/>
  <c r="H68" i="9"/>
  <c r="B68" i="9"/>
  <c r="T67" i="9"/>
  <c r="H67" i="9"/>
  <c r="B67" i="9"/>
  <c r="T66" i="9"/>
  <c r="H66" i="9"/>
  <c r="B66" i="9"/>
  <c r="T65" i="9"/>
  <c r="H65" i="9"/>
  <c r="B65" i="9"/>
  <c r="T64" i="9"/>
  <c r="H64" i="9"/>
  <c r="B64" i="9"/>
  <c r="T63" i="9"/>
  <c r="H63" i="9"/>
  <c r="B63" i="9"/>
  <c r="T62" i="9"/>
  <c r="H62" i="9"/>
  <c r="B62" i="9"/>
  <c r="T61" i="9"/>
  <c r="H61" i="9"/>
  <c r="B61" i="9"/>
  <c r="T60" i="9"/>
  <c r="H60" i="9"/>
  <c r="B60" i="9"/>
  <c r="T59" i="9"/>
  <c r="H59" i="9"/>
  <c r="B59" i="9"/>
  <c r="T58" i="9"/>
  <c r="H58" i="9"/>
  <c r="B58" i="9"/>
  <c r="T57" i="9"/>
  <c r="H57" i="9"/>
  <c r="B57" i="9"/>
  <c r="T56" i="9"/>
  <c r="H56" i="9"/>
  <c r="B56" i="9"/>
  <c r="T55" i="9"/>
  <c r="H55" i="9"/>
  <c r="B55" i="9"/>
  <c r="T54" i="9"/>
  <c r="H54" i="9"/>
  <c r="B54" i="9"/>
  <c r="T53" i="9"/>
  <c r="H53" i="9"/>
  <c r="B53" i="9"/>
  <c r="T52" i="9"/>
  <c r="H52" i="9"/>
  <c r="B52" i="9"/>
  <c r="T51" i="9"/>
  <c r="H51" i="9"/>
  <c r="B51" i="9"/>
  <c r="T50" i="9"/>
  <c r="H50" i="9"/>
  <c r="B50" i="9"/>
  <c r="T49" i="9"/>
  <c r="H49" i="9"/>
  <c r="B49" i="9"/>
  <c r="T48" i="9"/>
  <c r="H48" i="9"/>
  <c r="B48" i="9"/>
  <c r="T47" i="9"/>
  <c r="H47" i="9"/>
  <c r="B47" i="9"/>
  <c r="T46" i="9"/>
  <c r="H46" i="9"/>
  <c r="B46" i="9"/>
  <c r="T45" i="9"/>
  <c r="H45" i="9"/>
  <c r="B45" i="9"/>
  <c r="T44" i="9"/>
  <c r="H44" i="9"/>
  <c r="B44" i="9"/>
  <c r="T43" i="9"/>
  <c r="H43" i="9"/>
  <c r="B43" i="9"/>
  <c r="T42" i="9"/>
  <c r="H42" i="9"/>
  <c r="B42" i="9"/>
  <c r="T41" i="9"/>
  <c r="H41" i="9"/>
  <c r="B41" i="9"/>
  <c r="T40" i="9"/>
  <c r="H40" i="9"/>
  <c r="B40" i="9"/>
  <c r="T39" i="9"/>
  <c r="H39" i="9"/>
  <c r="B39" i="9"/>
  <c r="T38" i="9"/>
  <c r="H38" i="9"/>
  <c r="B38" i="9"/>
  <c r="T37" i="9"/>
  <c r="H37" i="9"/>
  <c r="B37" i="9"/>
  <c r="T36" i="9"/>
  <c r="H36" i="9"/>
  <c r="B36" i="9"/>
  <c r="T35" i="9"/>
  <c r="H35" i="9"/>
  <c r="B35" i="9"/>
  <c r="T34" i="9"/>
  <c r="H34" i="9"/>
  <c r="B34" i="9"/>
  <c r="T33" i="9"/>
  <c r="H33" i="9"/>
  <c r="B33" i="9"/>
  <c r="T32" i="9"/>
  <c r="H32" i="9"/>
  <c r="B32" i="9"/>
  <c r="T31" i="9"/>
  <c r="H31" i="9"/>
  <c r="B31" i="9"/>
  <c r="T30" i="9"/>
  <c r="H30" i="9"/>
  <c r="B30" i="9"/>
  <c r="T29" i="9"/>
  <c r="H29" i="9"/>
  <c r="B29" i="9"/>
  <c r="T28" i="9"/>
  <c r="H28" i="9"/>
  <c r="B28" i="9"/>
  <c r="T27" i="9"/>
  <c r="H27" i="9"/>
  <c r="B27" i="9"/>
  <c r="T26" i="9"/>
  <c r="H26" i="9"/>
  <c r="B26" i="9"/>
  <c r="T25" i="9"/>
  <c r="H25" i="9"/>
  <c r="B25" i="9"/>
  <c r="T24" i="9"/>
  <c r="H24" i="9"/>
  <c r="B24" i="9"/>
  <c r="T23" i="9"/>
  <c r="H23" i="9"/>
  <c r="B23" i="9"/>
  <c r="T22" i="9"/>
  <c r="H22" i="9"/>
  <c r="B22" i="9"/>
  <c r="T21" i="9"/>
  <c r="I21" i="9"/>
  <c r="H21" i="9"/>
  <c r="B21" i="9"/>
  <c r="T20" i="9"/>
  <c r="I20" i="9"/>
  <c r="H20" i="9"/>
  <c r="B20" i="9"/>
  <c r="T19" i="9"/>
  <c r="I19" i="9"/>
  <c r="H19" i="9"/>
  <c r="B19" i="9"/>
  <c r="T18" i="9"/>
  <c r="H18" i="9"/>
  <c r="B18" i="9"/>
  <c r="T17" i="9"/>
  <c r="I17" i="9"/>
  <c r="H17" i="9"/>
  <c r="B17" i="9"/>
  <c r="T16" i="9"/>
  <c r="H16" i="9"/>
  <c r="B16" i="9"/>
  <c r="T15" i="9"/>
  <c r="I15" i="9"/>
  <c r="H15" i="9"/>
  <c r="B15" i="9"/>
  <c r="T14" i="9"/>
  <c r="H14" i="9"/>
  <c r="B14" i="9"/>
  <c r="T13" i="9"/>
  <c r="H13" i="9"/>
  <c r="B13" i="9"/>
  <c r="T12" i="9"/>
  <c r="H12" i="9"/>
  <c r="B12" i="9"/>
  <c r="T11" i="9"/>
  <c r="H11" i="9"/>
  <c r="B11" i="9"/>
  <c r="T10" i="9"/>
  <c r="H10" i="9"/>
  <c r="B10" i="9"/>
  <c r="T9" i="9"/>
  <c r="H9" i="9"/>
  <c r="B9" i="9"/>
  <c r="T8" i="9"/>
  <c r="H8" i="9"/>
  <c r="B8" i="9"/>
  <c r="T7" i="9"/>
  <c r="H7" i="9"/>
  <c r="B7" i="9"/>
  <c r="T6" i="9"/>
  <c r="H6" i="9"/>
  <c r="B6" i="9"/>
  <c r="T5" i="9"/>
  <c r="H5" i="9"/>
  <c r="B5" i="9"/>
  <c r="T4" i="9"/>
  <c r="H4" i="9"/>
  <c r="B4" i="9"/>
  <c r="T3" i="9"/>
  <c r="H3" i="9"/>
  <c r="B3" i="9"/>
  <c r="T2" i="9"/>
  <c r="H2" i="9"/>
  <c r="B2" i="9"/>
  <c r="B160" i="3"/>
  <c r="D3" i="6"/>
  <c r="D4" i="6"/>
  <c r="D5" i="6"/>
  <c r="D6" i="6"/>
  <c r="D8" i="6"/>
  <c r="D9" i="6"/>
  <c r="D12" i="6"/>
  <c r="D18" i="6"/>
  <c r="D19" i="6"/>
  <c r="D20" i="6"/>
  <c r="D22" i="6"/>
  <c r="D23" i="6"/>
  <c r="D24" i="6"/>
  <c r="D25" i="6"/>
  <c r="D27" i="6"/>
  <c r="D28" i="6"/>
  <c r="D29" i="6"/>
  <c r="D30" i="6"/>
  <c r="D31" i="6"/>
  <c r="D32" i="6"/>
  <c r="D33" i="6"/>
  <c r="D34" i="6"/>
  <c r="D35" i="6"/>
  <c r="D37" i="6"/>
  <c r="D38" i="6"/>
  <c r="D39" i="6"/>
  <c r="D40" i="6"/>
  <c r="D41" i="6"/>
  <c r="D42" i="6"/>
  <c r="D43" i="6"/>
  <c r="D44" i="6"/>
  <c r="D46" i="6"/>
  <c r="D47" i="6"/>
  <c r="D49" i="6"/>
  <c r="D50" i="6"/>
  <c r="D51" i="6"/>
  <c r="D52" i="6"/>
  <c r="D53" i="6"/>
  <c r="D54" i="6"/>
  <c r="D55" i="6"/>
  <c r="D56" i="6"/>
  <c r="D57" i="6"/>
  <c r="D58" i="6"/>
  <c r="D59" i="6"/>
  <c r="D61" i="6"/>
  <c r="D62" i="6"/>
  <c r="D64" i="6"/>
  <c r="D65" i="6"/>
  <c r="D72" i="6"/>
  <c r="D73" i="6"/>
  <c r="D74" i="6"/>
  <c r="D75" i="6"/>
  <c r="D76" i="6"/>
  <c r="D82" i="6"/>
  <c r="D83" i="6"/>
  <c r="D84" i="6"/>
  <c r="D85" i="6"/>
  <c r="D86" i="6"/>
  <c r="D87" i="6"/>
  <c r="D89" i="6"/>
  <c r="D90" i="6"/>
  <c r="D91" i="6"/>
  <c r="D92" i="6"/>
  <c r="D93" i="6"/>
  <c r="D94" i="6"/>
  <c r="D95" i="6"/>
  <c r="D96" i="6"/>
  <c r="D98" i="6"/>
  <c r="D99" i="6"/>
  <c r="D100" i="6"/>
  <c r="D101" i="6"/>
  <c r="D103" i="6"/>
  <c r="D104" i="6"/>
  <c r="D105" i="6"/>
  <c r="D106" i="6"/>
  <c r="D108" i="6"/>
  <c r="D109" i="6"/>
  <c r="D110" i="6"/>
  <c r="D111" i="6"/>
  <c r="D113" i="6"/>
  <c r="D114" i="6"/>
  <c r="D115" i="6"/>
  <c r="D116" i="6"/>
  <c r="D117" i="6"/>
  <c r="D119" i="6"/>
  <c r="D120" i="6"/>
  <c r="D121" i="6"/>
  <c r="D122" i="6"/>
  <c r="D123" i="6"/>
  <c r="D124" i="6"/>
  <c r="D125" i="6"/>
  <c r="D126" i="6"/>
  <c r="D127" i="6"/>
  <c r="D128" i="6"/>
  <c r="D129" i="6"/>
  <c r="D130" i="6"/>
  <c r="D131" i="6"/>
  <c r="D132" i="6"/>
  <c r="D134" i="6"/>
  <c r="D135" i="6"/>
  <c r="D136" i="6"/>
  <c r="D137" i="6"/>
  <c r="D138" i="6"/>
  <c r="D139" i="6"/>
  <c r="D140" i="6"/>
  <c r="D141" i="6"/>
  <c r="D142" i="6"/>
  <c r="D144" i="6"/>
  <c r="D145" i="6"/>
  <c r="D146" i="6"/>
  <c r="D147" i="6"/>
  <c r="D148" i="6"/>
  <c r="D149" i="6"/>
  <c r="D150" i="6"/>
  <c r="D152" i="6"/>
  <c r="D153" i="6"/>
  <c r="D154" i="6"/>
  <c r="D155" i="6"/>
  <c r="D156" i="6"/>
  <c r="D157" i="6"/>
  <c r="D159" i="6"/>
  <c r="D160" i="6"/>
  <c r="D161" i="6"/>
  <c r="D164" i="6"/>
  <c r="D165" i="6"/>
  <c r="D166" i="6"/>
  <c r="D167" i="6"/>
  <c r="D169" i="6"/>
  <c r="D170" i="6"/>
  <c r="D171" i="6"/>
  <c r="D173" i="6"/>
  <c r="D174" i="6"/>
  <c r="D175" i="6"/>
  <c r="D176" i="6"/>
  <c r="D178" i="6"/>
  <c r="D179" i="6"/>
  <c r="D182" i="6"/>
  <c r="D183" i="6"/>
  <c r="D184" i="6"/>
  <c r="D185" i="6"/>
  <c r="D186" i="6"/>
  <c r="D189" i="6"/>
  <c r="D190" i="6"/>
  <c r="D192" i="6"/>
  <c r="D194" i="6"/>
  <c r="D196" i="6"/>
  <c r="D202" i="6"/>
  <c r="D203" i="6"/>
  <c r="D204" i="6"/>
  <c r="D205" i="6"/>
  <c r="D206" i="6"/>
  <c r="D207" i="6"/>
  <c r="D208" i="6"/>
  <c r="D209" i="6"/>
  <c r="D210" i="6"/>
  <c r="D211" i="6"/>
  <c r="D213" i="6"/>
  <c r="D215" i="6"/>
  <c r="D217" i="6"/>
  <c r="D219" i="6"/>
  <c r="D220" i="6"/>
  <c r="D221" i="6"/>
  <c r="D222" i="6"/>
  <c r="D224" i="6"/>
  <c r="D225" i="6"/>
  <c r="D226" i="6"/>
  <c r="D227" i="6"/>
  <c r="D229" i="6"/>
  <c r="D230" i="6"/>
  <c r="D232" i="6"/>
  <c r="D233" i="6"/>
  <c r="D234" i="6"/>
  <c r="D236" i="6"/>
  <c r="D237" i="6"/>
  <c r="D239" i="6"/>
  <c r="D240" i="6"/>
  <c r="D242" i="6"/>
  <c r="D243" i="6"/>
  <c r="D245" i="6"/>
  <c r="D246" i="6"/>
  <c r="D247" i="6"/>
  <c r="D249" i="6"/>
  <c r="D250" i="6"/>
  <c r="D251" i="6"/>
  <c r="D252" i="6"/>
  <c r="D253" i="6"/>
  <c r="D255" i="6"/>
  <c r="D256" i="6"/>
  <c r="D257" i="6"/>
  <c r="D258" i="6"/>
  <c r="D259" i="6"/>
  <c r="D261" i="6"/>
  <c r="D262" i="6"/>
  <c r="D263" i="6"/>
  <c r="D264" i="6"/>
  <c r="D265" i="6"/>
  <c r="D267" i="6"/>
  <c r="D268" i="6"/>
  <c r="D269" i="6"/>
  <c r="D270" i="6"/>
  <c r="D271" i="6"/>
  <c r="D272" i="6"/>
  <c r="D274" i="6"/>
  <c r="D275" i="6"/>
  <c r="D276" i="6"/>
  <c r="D277" i="6"/>
  <c r="D278" i="6"/>
  <c r="D279" i="6"/>
  <c r="D280" i="6"/>
  <c r="D283" i="6"/>
  <c r="D297" i="6"/>
  <c r="D298" i="6"/>
  <c r="D299" i="6"/>
  <c r="D300" i="6"/>
  <c r="D301" i="6"/>
  <c r="D302" i="6"/>
  <c r="D304" i="6"/>
  <c r="D305" i="6"/>
  <c r="D307" i="6"/>
  <c r="D308" i="6"/>
  <c r="D310" i="6"/>
  <c r="D318" i="6"/>
  <c r="D320" i="6"/>
  <c r="D322" i="6"/>
  <c r="D324" i="6"/>
  <c r="D325" i="6"/>
  <c r="D327" i="6"/>
  <c r="D328" i="6"/>
  <c r="D329" i="6"/>
  <c r="D331" i="6"/>
  <c r="D332" i="6"/>
  <c r="D333" i="6"/>
  <c r="D335" i="6"/>
  <c r="D338" i="6"/>
  <c r="D339" i="6"/>
  <c r="D340" i="6"/>
  <c r="D341" i="6"/>
  <c r="D342" i="6"/>
  <c r="D343" i="6"/>
  <c r="D344" i="6"/>
  <c r="D345" i="6"/>
  <c r="D346" i="6"/>
  <c r="D347" i="6"/>
  <c r="D348" i="6"/>
  <c r="D349" i="6"/>
  <c r="D350" i="6"/>
  <c r="D351" i="6"/>
  <c r="D352" i="6"/>
  <c r="D353" i="6"/>
  <c r="D354" i="6"/>
  <c r="D355" i="6"/>
  <c r="D357" i="6"/>
  <c r="D359" i="6"/>
  <c r="D360" i="6"/>
  <c r="D362" i="6"/>
  <c r="D363" i="6"/>
  <c r="D365" i="6"/>
  <c r="D366" i="6"/>
  <c r="D368" i="6"/>
  <c r="D369" i="6"/>
  <c r="D370" i="6"/>
  <c r="D371" i="6"/>
  <c r="B3" i="8"/>
  <c r="B4" i="8" s="1"/>
  <c r="B5" i="8" s="1"/>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B388" i="8" s="1"/>
  <c r="B389" i="8" s="1"/>
  <c r="B390" i="8" s="1"/>
  <c r="B391" i="8" s="1"/>
  <c r="B392" i="8" s="1"/>
  <c r="B393" i="8" s="1"/>
  <c r="B394" i="8" s="1"/>
  <c r="B395" i="8" s="1"/>
  <c r="B396" i="8" s="1"/>
  <c r="B397" i="8" s="1"/>
  <c r="B398" i="8" s="1"/>
  <c r="B399" i="8" s="1"/>
  <c r="B400" i="8" s="1"/>
  <c r="B401" i="8" s="1"/>
  <c r="B402" i="8" s="1"/>
  <c r="B403" i="8" s="1"/>
  <c r="B404" i="8" s="1"/>
  <c r="B405" i="8" s="1"/>
  <c r="B406" i="8" s="1"/>
  <c r="B407" i="8" s="1"/>
  <c r="B408" i="8" s="1"/>
  <c r="B409" i="8" s="1"/>
  <c r="B410" i="8" s="1"/>
  <c r="B411" i="8" s="1"/>
  <c r="B412" i="8" s="1"/>
  <c r="B413" i="8" s="1"/>
  <c r="B414" i="8" s="1"/>
  <c r="B415" i="8" s="1"/>
  <c r="B416" i="8" s="1"/>
  <c r="B417" i="8" s="1"/>
  <c r="B418" i="8" s="1"/>
  <c r="B419" i="8" s="1"/>
  <c r="B420" i="8" s="1"/>
  <c r="B421" i="8" s="1"/>
  <c r="B422" i="8" s="1"/>
  <c r="B423" i="8" s="1"/>
  <c r="B424" i="8" s="1"/>
  <c r="B425" i="8" s="1"/>
  <c r="B426" i="8" s="1"/>
  <c r="B427" i="8" s="1"/>
  <c r="B428" i="8" s="1"/>
  <c r="B429" i="8" s="1"/>
  <c r="B430" i="8" s="1"/>
  <c r="B431" i="8" s="1"/>
  <c r="B432" i="8" s="1"/>
  <c r="B433" i="8" s="1"/>
  <c r="B434" i="8" s="1"/>
  <c r="B435" i="8" s="1"/>
  <c r="B436" i="8" s="1"/>
  <c r="B437" i="8" s="1"/>
  <c r="B438" i="8" s="1"/>
  <c r="B439" i="8" s="1"/>
  <c r="B440" i="8" s="1"/>
  <c r="B441" i="8" s="1"/>
  <c r="B442" i="8" s="1"/>
  <c r="B443" i="8" s="1"/>
  <c r="B444" i="8" s="1"/>
  <c r="B445" i="8" s="1"/>
  <c r="B446" i="8" s="1"/>
  <c r="B447" i="8" s="1"/>
  <c r="B448" i="8" s="1"/>
  <c r="B449" i="8" s="1"/>
  <c r="B450" i="8" s="1"/>
  <c r="B451" i="8" s="1"/>
  <c r="B452" i="8" s="1"/>
  <c r="B453" i="8" s="1"/>
  <c r="B454" i="8" s="1"/>
  <c r="B455" i="8" s="1"/>
  <c r="B456" i="8" s="1"/>
  <c r="B457" i="8" s="1"/>
  <c r="B458" i="8" s="1"/>
  <c r="B459" i="8" s="1"/>
  <c r="B460" i="8" s="1"/>
  <c r="B461" i="8" s="1"/>
  <c r="B462" i="8" s="1"/>
  <c r="B463" i="8" s="1"/>
  <c r="B464" i="8" s="1"/>
  <c r="B465" i="8" s="1"/>
  <c r="B466" i="8" s="1"/>
  <c r="B467" i="8" s="1"/>
  <c r="B468" i="8" s="1"/>
  <c r="B469" i="8" s="1"/>
  <c r="B470" i="8" s="1"/>
  <c r="B471" i="8" s="1"/>
  <c r="B472" i="8" s="1"/>
  <c r="B473" i="8" s="1"/>
  <c r="B474" i="8" s="1"/>
  <c r="B475" i="8" s="1"/>
  <c r="B476" i="8" s="1"/>
  <c r="B477" i="8" s="1"/>
  <c r="B478" i="8" s="1"/>
  <c r="B479" i="8" s="1"/>
  <c r="B480" i="8" s="1"/>
  <c r="B481" i="8" s="1"/>
  <c r="B482" i="8" s="1"/>
  <c r="B483" i="8" s="1"/>
  <c r="B484" i="8" s="1"/>
  <c r="B485" i="8" s="1"/>
  <c r="B486" i="8" s="1"/>
  <c r="B487" i="8" s="1"/>
  <c r="B488" i="8" s="1"/>
  <c r="B489" i="8" s="1"/>
  <c r="B490" i="8" s="1"/>
  <c r="B491" i="8" s="1"/>
  <c r="B492" i="8" s="1"/>
  <c r="B493" i="8" s="1"/>
  <c r="B494" i="8" s="1"/>
  <c r="B495" i="8" s="1"/>
  <c r="B496" i="8" s="1"/>
  <c r="B497" i="8" s="1"/>
  <c r="B498" i="8" s="1"/>
  <c r="B499" i="8" s="1"/>
  <c r="B500" i="8" s="1"/>
  <c r="B501" i="8" s="1"/>
  <c r="B502" i="8" s="1"/>
  <c r="B503" i="8" s="1"/>
  <c r="B504" i="8" s="1"/>
  <c r="B505" i="8" s="1"/>
  <c r="B506" i="8" s="1"/>
  <c r="B507" i="8" s="1"/>
  <c r="B508" i="8" s="1"/>
  <c r="B509" i="8" s="1"/>
  <c r="B510" i="8" s="1"/>
  <c r="B511" i="8" s="1"/>
  <c r="B512" i="8" s="1"/>
  <c r="B513" i="8" s="1"/>
  <c r="B514" i="8" s="1"/>
  <c r="B515" i="8" s="1"/>
  <c r="B516" i="8" s="1"/>
  <c r="B517" i="8" s="1"/>
  <c r="B518" i="8" s="1"/>
  <c r="B519" i="8" s="1"/>
  <c r="B520" i="8" s="1"/>
  <c r="B521" i="8" s="1"/>
  <c r="B522" i="8" s="1"/>
  <c r="B523" i="8" s="1"/>
  <c r="B524" i="8" s="1"/>
  <c r="B525" i="8" s="1"/>
  <c r="B526" i="8" s="1"/>
  <c r="B527" i="8" s="1"/>
  <c r="B528" i="8" s="1"/>
  <c r="B529" i="8" s="1"/>
  <c r="B530" i="8" s="1"/>
  <c r="B531" i="8" s="1"/>
  <c r="B532" i="8" s="1"/>
  <c r="B533" i="8" s="1"/>
  <c r="B534" i="8" s="1"/>
  <c r="B535" i="8" s="1"/>
  <c r="B536" i="8" s="1"/>
  <c r="B537" i="8" s="1"/>
  <c r="B538" i="8" s="1"/>
  <c r="B539" i="8" s="1"/>
  <c r="B540" i="8" s="1"/>
  <c r="B541" i="8" s="1"/>
  <c r="B542" i="8" s="1"/>
  <c r="B543" i="8" s="1"/>
  <c r="B544" i="8" s="1"/>
  <c r="B545" i="8" s="1"/>
  <c r="B546" i="8" s="1"/>
  <c r="B547" i="8" s="1"/>
  <c r="B548" i="8" s="1"/>
  <c r="B549" i="8" s="1"/>
  <c r="B550" i="8" s="1"/>
  <c r="B551" i="8" s="1"/>
  <c r="B552" i="8" s="1"/>
  <c r="B553" i="8" s="1"/>
  <c r="B554" i="8" s="1"/>
  <c r="B555" i="8" s="1"/>
  <c r="B556" i="8" s="1"/>
  <c r="B557" i="8" s="1"/>
  <c r="B558" i="8" s="1"/>
  <c r="B559" i="8" s="1"/>
  <c r="B560" i="8" s="1"/>
  <c r="B561" i="8" s="1"/>
  <c r="B562" i="8" s="1"/>
  <c r="B563" i="8" s="1"/>
  <c r="B564" i="8" s="1"/>
  <c r="B565" i="8" s="1"/>
  <c r="B566" i="8" s="1"/>
  <c r="B567" i="8" s="1"/>
  <c r="B568" i="8" s="1"/>
  <c r="B569" i="8" s="1"/>
  <c r="B570" i="8" s="1"/>
  <c r="B571" i="8" s="1"/>
  <c r="B572" i="8" s="1"/>
  <c r="B573" i="8" s="1"/>
  <c r="B574" i="8" s="1"/>
  <c r="B575" i="8" s="1"/>
  <c r="B576" i="8" s="1"/>
  <c r="B577" i="8" s="1"/>
  <c r="B578" i="8" s="1"/>
  <c r="B579" i="8" s="1"/>
  <c r="B580" i="8" s="1"/>
  <c r="B581" i="8" s="1"/>
  <c r="B582" i="8" s="1"/>
  <c r="B583" i="8" s="1"/>
  <c r="B584" i="8" s="1"/>
  <c r="B585" i="8" s="1"/>
  <c r="B586" i="8" s="1"/>
  <c r="B587" i="8" s="1"/>
  <c r="B588" i="8" s="1"/>
  <c r="B589" i="8" s="1"/>
  <c r="B590" i="8" s="1"/>
  <c r="B591" i="8" s="1"/>
  <c r="B592" i="8" s="1"/>
  <c r="B593" i="8" s="1"/>
  <c r="B594" i="8" s="1"/>
  <c r="B595" i="8" s="1"/>
  <c r="B596" i="8" s="1"/>
  <c r="B597" i="8" s="1"/>
  <c r="B598" i="8" s="1"/>
  <c r="B599" i="8" s="1"/>
  <c r="B600" i="8" s="1"/>
  <c r="B601" i="8" s="1"/>
  <c r="B602" i="8" s="1"/>
  <c r="B603" i="8" s="1"/>
  <c r="B604" i="8" s="1"/>
  <c r="B605" i="8" s="1"/>
  <c r="B606" i="8" s="1"/>
  <c r="B607" i="8" s="1"/>
  <c r="B608" i="8" s="1"/>
  <c r="B609" i="8" s="1"/>
  <c r="B610" i="8" s="1"/>
  <c r="B611" i="8" s="1"/>
  <c r="B612" i="8" s="1"/>
  <c r="B613" i="8" s="1"/>
  <c r="B614" i="8" s="1"/>
  <c r="B615" i="8" s="1"/>
  <c r="B616" i="8" s="1"/>
  <c r="B617" i="8" s="1"/>
  <c r="B618" i="8" s="1"/>
  <c r="B619" i="8" s="1"/>
  <c r="B620" i="8" s="1"/>
  <c r="B621" i="8" s="1"/>
  <c r="B622" i="8" s="1"/>
  <c r="B623" i="8" s="1"/>
  <c r="B624" i="8" s="1"/>
  <c r="B625" i="8" s="1"/>
  <c r="B626" i="8" s="1"/>
  <c r="B627" i="8" s="1"/>
  <c r="B628" i="8" s="1"/>
  <c r="B629" i="8" s="1"/>
  <c r="B630" i="8" s="1"/>
  <c r="B631" i="8" s="1"/>
  <c r="B632" i="8" s="1"/>
  <c r="B633" i="8" s="1"/>
  <c r="B634" i="8" s="1"/>
  <c r="B635" i="8" s="1"/>
  <c r="B636" i="8" s="1"/>
  <c r="B637" i="8" s="1"/>
  <c r="B638" i="8" s="1"/>
  <c r="B639" i="8" s="1"/>
  <c r="B640" i="8" s="1"/>
  <c r="B641" i="8" s="1"/>
  <c r="B642" i="8" s="1"/>
  <c r="B643" i="8" s="1"/>
  <c r="B644" i="8" s="1"/>
  <c r="B645" i="8" s="1"/>
  <c r="B646" i="8" s="1"/>
  <c r="B647" i="8" s="1"/>
  <c r="B648" i="8" s="1"/>
  <c r="B649" i="8" s="1"/>
  <c r="B650" i="8" s="1"/>
  <c r="B651" i="8" s="1"/>
  <c r="B652" i="8" s="1"/>
  <c r="B653" i="8" s="1"/>
  <c r="B654" i="8" s="1"/>
  <c r="B655" i="8" s="1"/>
  <c r="B656" i="8" s="1"/>
  <c r="B657" i="8" s="1"/>
  <c r="B658" i="8" s="1"/>
  <c r="B659" i="8" s="1"/>
  <c r="B660" i="8" s="1"/>
  <c r="B661" i="8" s="1"/>
  <c r="B662" i="8" s="1"/>
  <c r="B663" i="8" s="1"/>
  <c r="B664" i="8" s="1"/>
  <c r="B665" i="8" s="1"/>
  <c r="B666" i="8" s="1"/>
  <c r="B667" i="8" s="1"/>
  <c r="B668" i="8" s="1"/>
  <c r="B669" i="8" s="1"/>
  <c r="B670" i="8" s="1"/>
  <c r="B671" i="8" s="1"/>
  <c r="B672" i="8" s="1"/>
  <c r="B673" i="8" s="1"/>
  <c r="B674" i="8" s="1"/>
  <c r="B675" i="8" s="1"/>
  <c r="B676" i="8" s="1"/>
  <c r="B677" i="8" s="1"/>
  <c r="B678" i="8" s="1"/>
  <c r="B679" i="8" s="1"/>
  <c r="B680" i="8" s="1"/>
  <c r="B681" i="8" s="1"/>
  <c r="B682" i="8" s="1"/>
  <c r="B683" i="8" s="1"/>
  <c r="B684" i="8" s="1"/>
  <c r="B685" i="8" s="1"/>
  <c r="B686" i="8" s="1"/>
  <c r="B687" i="8" s="1"/>
  <c r="B688" i="8" s="1"/>
  <c r="B689" i="8" s="1"/>
  <c r="B690" i="8" s="1"/>
  <c r="B691" i="8" s="1"/>
  <c r="B692" i="8" s="1"/>
  <c r="B693" i="8" s="1"/>
  <c r="B694" i="8" s="1"/>
  <c r="B695" i="8" s="1"/>
  <c r="B696" i="8" s="1"/>
  <c r="B697" i="8" s="1"/>
  <c r="B698" i="8" s="1"/>
  <c r="B699" i="8" s="1"/>
  <c r="B700" i="8" s="1"/>
  <c r="B701" i="8" s="1"/>
  <c r="B702" i="8" s="1"/>
  <c r="B703" i="8" s="1"/>
  <c r="B704" i="8" s="1"/>
  <c r="B705" i="8" s="1"/>
  <c r="B706" i="8" s="1"/>
  <c r="B707" i="8" s="1"/>
  <c r="B708" i="8" s="1"/>
  <c r="B709" i="8" s="1"/>
  <c r="B710" i="8" s="1"/>
  <c r="B711" i="8" s="1"/>
  <c r="B712" i="8" s="1"/>
  <c r="B713" i="8" s="1"/>
  <c r="B714" i="8" s="1"/>
  <c r="B715" i="8" s="1"/>
  <c r="B716" i="8" s="1"/>
  <c r="B717" i="8" s="1"/>
  <c r="B718" i="8" s="1"/>
  <c r="B719" i="8" s="1"/>
  <c r="B720" i="8" s="1"/>
  <c r="B721" i="8" s="1"/>
  <c r="B722" i="8" s="1"/>
  <c r="B723" i="8" s="1"/>
  <c r="B724" i="8" s="1"/>
  <c r="B725" i="8" s="1"/>
  <c r="B726" i="8" s="1"/>
  <c r="B727" i="8" s="1"/>
  <c r="B728" i="8" s="1"/>
  <c r="B729" i="8" s="1"/>
  <c r="B730" i="8" s="1"/>
  <c r="B731" i="8" s="1"/>
  <c r="B732" i="8" s="1"/>
  <c r="B733" i="8" s="1"/>
  <c r="B734" i="8" s="1"/>
  <c r="B735" i="8" s="1"/>
  <c r="B736" i="8" s="1"/>
  <c r="B737" i="8" s="1"/>
  <c r="B738" i="8" s="1"/>
  <c r="B739" i="8" s="1"/>
  <c r="B740" i="8" s="1"/>
  <c r="B741" i="8" s="1"/>
  <c r="B742" i="8" s="1"/>
  <c r="B743" i="8" s="1"/>
  <c r="B744" i="8" s="1"/>
  <c r="B745" i="8" s="1"/>
  <c r="B746" i="8" s="1"/>
  <c r="B747" i="8" s="1"/>
  <c r="B748" i="8" s="1"/>
  <c r="B749" i="8" s="1"/>
  <c r="B750" i="8" s="1"/>
  <c r="B751" i="8" s="1"/>
  <c r="B752" i="8" s="1"/>
  <c r="B753" i="8" s="1"/>
  <c r="B754" i="8" s="1"/>
  <c r="B755" i="8" s="1"/>
  <c r="B756" i="8" s="1"/>
  <c r="B757" i="8" s="1"/>
  <c r="B758" i="8" s="1"/>
  <c r="B759" i="8" s="1"/>
  <c r="B760" i="8" s="1"/>
  <c r="B761" i="8" s="1"/>
  <c r="B762" i="8" s="1"/>
  <c r="B763" i="8" s="1"/>
  <c r="B764" i="8" s="1"/>
  <c r="B765" i="8" s="1"/>
  <c r="B766" i="8" s="1"/>
  <c r="B767" i="8" s="1"/>
  <c r="B768" i="8" s="1"/>
  <c r="X114" i="7" l="1"/>
  <c r="C769" i="8"/>
  <c r="B248" i="5"/>
  <c r="L248" i="5"/>
  <c r="B243" i="5"/>
  <c r="B3" i="5"/>
  <c r="B5" i="5"/>
  <c r="B19" i="5"/>
  <c r="B18" i="5"/>
  <c r="B20" i="5"/>
  <c r="B28" i="5"/>
  <c r="B30" i="5"/>
  <c r="B29" i="5"/>
  <c r="B31" i="5"/>
  <c r="B32" i="5"/>
  <c r="B22" i="5"/>
  <c r="B23" i="5"/>
  <c r="B24" i="5"/>
  <c r="B25" i="5"/>
  <c r="B26" i="5"/>
  <c r="B53" i="5"/>
  <c r="B54" i="5"/>
  <c r="B58" i="5"/>
  <c r="B59" i="5"/>
  <c r="B62" i="5"/>
  <c r="B56" i="5"/>
  <c r="B57" i="5"/>
  <c r="B60" i="5"/>
  <c r="B61" i="5"/>
  <c r="B134" i="5"/>
  <c r="B135" i="5"/>
  <c r="B130" i="5"/>
  <c r="B133" i="5"/>
  <c r="B131" i="5"/>
  <c r="B136" i="5"/>
  <c r="B82" i="5"/>
  <c r="B83" i="5"/>
  <c r="B84" i="5"/>
  <c r="B127" i="5"/>
  <c r="B128" i="5"/>
  <c r="B126" i="5"/>
  <c r="B125" i="5"/>
  <c r="B124" i="5"/>
  <c r="B122" i="5"/>
  <c r="B121" i="5"/>
  <c r="B101" i="5"/>
  <c r="B103" i="5"/>
  <c r="B102" i="5"/>
  <c r="B100" i="5"/>
  <c r="B98" i="5"/>
  <c r="B104" i="5"/>
  <c r="B88" i="5"/>
  <c r="B90" i="5"/>
  <c r="B87" i="5"/>
  <c r="B89" i="5"/>
  <c r="B108" i="5"/>
  <c r="B110" i="5"/>
  <c r="B109" i="5"/>
  <c r="B107" i="5"/>
  <c r="B111" i="5"/>
  <c r="B94" i="5"/>
  <c r="B96" i="5"/>
  <c r="B95" i="5"/>
  <c r="B92" i="5"/>
  <c r="B93" i="5"/>
  <c r="B117" i="5"/>
  <c r="B118" i="5"/>
  <c r="B116" i="5"/>
  <c r="B115" i="5"/>
  <c r="B113" i="5"/>
  <c r="B119" i="5"/>
  <c r="B76" i="5"/>
  <c r="B78" i="5"/>
  <c r="B77" i="5"/>
  <c r="B74" i="5"/>
  <c r="B75" i="5"/>
  <c r="B79" i="5"/>
  <c r="B171" i="5"/>
  <c r="B170" i="5"/>
  <c r="B172" i="5"/>
  <c r="B173" i="5"/>
  <c r="B174" i="5"/>
  <c r="B152" i="5"/>
  <c r="B154" i="5"/>
  <c r="B153" i="5"/>
  <c r="B155" i="5"/>
  <c r="B156" i="5"/>
  <c r="B158" i="5"/>
  <c r="B160" i="5"/>
  <c r="B159" i="5"/>
  <c r="B161" i="5"/>
  <c r="B162" i="5"/>
  <c r="B165" i="5"/>
  <c r="B164" i="5"/>
  <c r="B166" i="5"/>
  <c r="B167" i="5"/>
  <c r="B168" i="5"/>
  <c r="B147" i="5"/>
  <c r="B148" i="5"/>
  <c r="B149" i="5"/>
  <c r="B150" i="5"/>
  <c r="B139" i="5"/>
  <c r="B140" i="5"/>
  <c r="B141" i="5"/>
  <c r="B142" i="5"/>
  <c r="B143" i="5"/>
  <c r="B183" i="5"/>
  <c r="B184" i="5"/>
  <c r="B185" i="5"/>
  <c r="B186" i="5"/>
  <c r="B187" i="5"/>
  <c r="B177" i="5"/>
  <c r="B178" i="5"/>
  <c r="B179" i="5"/>
  <c r="B180" i="5"/>
  <c r="B176" i="5"/>
  <c r="B181" i="5"/>
  <c r="B213" i="5"/>
  <c r="B212" i="5"/>
  <c r="B211" i="5"/>
  <c r="B214" i="5"/>
  <c r="B215" i="5"/>
  <c r="B195" i="5"/>
  <c r="B196" i="5"/>
  <c r="B197" i="5"/>
  <c r="B201" i="5"/>
  <c r="B200" i="5"/>
  <c r="B199" i="5"/>
  <c r="B202" i="5"/>
  <c r="B206" i="5"/>
  <c r="B205" i="5"/>
  <c r="B204" i="5"/>
  <c r="B207" i="5"/>
  <c r="B208" i="5"/>
  <c r="B219" i="5"/>
  <c r="B218" i="5"/>
  <c r="B217" i="5"/>
  <c r="B220" i="5"/>
  <c r="B221" i="5"/>
  <c r="B226" i="5"/>
  <c r="B224" i="5"/>
  <c r="B223" i="5"/>
  <c r="B227" i="5"/>
  <c r="B231" i="5"/>
  <c r="B232" i="5"/>
  <c r="B249" i="5"/>
  <c r="B247" i="5"/>
  <c r="B235" i="5"/>
  <c r="B237" i="5"/>
  <c r="B239" i="5"/>
  <c r="B240" i="5"/>
  <c r="B241" i="5"/>
  <c r="B244" i="5"/>
  <c r="B245" i="5"/>
  <c r="B310" i="5"/>
  <c r="B309" i="5"/>
  <c r="B311" i="5"/>
  <c r="B312" i="5"/>
  <c r="B306" i="5"/>
  <c r="B305" i="5"/>
  <c r="B307" i="5"/>
  <c r="B301" i="5"/>
  <c r="B302" i="5"/>
  <c r="B303" i="5"/>
  <c r="B296" i="5"/>
  <c r="B297" i="5"/>
  <c r="B298" i="5"/>
  <c r="B291" i="5"/>
  <c r="B292" i="5"/>
  <c r="B293" i="5"/>
  <c r="B282" i="5"/>
  <c r="B283" i="5"/>
  <c r="B286" i="5"/>
  <c r="B285" i="5"/>
  <c r="B287" i="5"/>
  <c r="B288" i="5"/>
  <c r="B321" i="5"/>
  <c r="B320" i="5"/>
  <c r="B318" i="5"/>
  <c r="B317" i="5"/>
  <c r="B315" i="5"/>
  <c r="B314" i="5"/>
  <c r="B323" i="5"/>
  <c r="B324" i="5"/>
  <c r="B325" i="5"/>
  <c r="B326" i="5"/>
  <c r="B9" i="5"/>
  <c r="B10" i="5"/>
  <c r="B11" i="5"/>
  <c r="B14" i="5"/>
  <c r="B7" i="5"/>
  <c r="B8" i="5"/>
  <c r="B12" i="5"/>
  <c r="B13" i="5"/>
  <c r="B15" i="5"/>
  <c r="B34" i="5"/>
  <c r="B35" i="5"/>
  <c r="B36" i="5"/>
  <c r="B37" i="5"/>
  <c r="B38" i="5"/>
  <c r="B39" i="5"/>
  <c r="B40" i="5"/>
  <c r="B41" i="5"/>
  <c r="B45" i="5"/>
  <c r="B43" i="5"/>
  <c r="B44" i="5"/>
  <c r="B46" i="5"/>
  <c r="B190" i="5"/>
  <c r="B191" i="5"/>
  <c r="B192" i="5"/>
  <c r="B193" i="5"/>
  <c r="B64" i="5"/>
  <c r="B66" i="5"/>
  <c r="B67" i="5"/>
  <c r="B71" i="5"/>
  <c r="B69" i="5"/>
  <c r="B70" i="5"/>
  <c r="B72" i="5"/>
  <c r="B48" i="5"/>
  <c r="B49" i="5"/>
  <c r="B50" i="5"/>
  <c r="B264" i="5"/>
  <c r="B265" i="5"/>
  <c r="B263" i="5"/>
  <c r="B266" i="5"/>
  <c r="B267" i="5"/>
  <c r="B252" i="5"/>
  <c r="B251" i="5"/>
  <c r="B253" i="5"/>
  <c r="B254" i="5"/>
  <c r="B255" i="5"/>
  <c r="B258" i="5"/>
  <c r="B257" i="5"/>
  <c r="B259" i="5"/>
  <c r="B260" i="5"/>
  <c r="B261" i="5"/>
  <c r="B275" i="5"/>
  <c r="B276" i="5"/>
  <c r="B277" i="5"/>
  <c r="B278" i="5"/>
  <c r="B279" i="5"/>
  <c r="B269" i="5"/>
  <c r="B270" i="5"/>
  <c r="B272" i="5"/>
  <c r="B271" i="5"/>
  <c r="B273" i="5"/>
  <c r="B65" i="5" l="1"/>
  <c r="B420" i="4"/>
  <c r="B427" i="4"/>
  <c r="B389" i="4"/>
  <c r="B34" i="4"/>
  <c r="B9" i="4"/>
  <c r="B42" i="4"/>
  <c r="B425" i="4"/>
  <c r="B416" i="4"/>
  <c r="B364" i="4"/>
  <c r="B371" i="4"/>
  <c r="B197" i="4"/>
  <c r="B179" i="4"/>
  <c r="B114" i="4"/>
  <c r="B212" i="4"/>
  <c r="B329" i="4"/>
  <c r="B214" i="4"/>
  <c r="B150" i="4"/>
  <c r="B138" i="4"/>
  <c r="B139" i="4"/>
  <c r="B134" i="4"/>
  <c r="B109" i="4"/>
  <c r="L65" i="4"/>
  <c r="L123" i="4"/>
  <c r="L117" i="4"/>
  <c r="L137" i="4"/>
  <c r="L138" i="4"/>
  <c r="L139" i="4"/>
  <c r="L232" i="4"/>
  <c r="L308" i="4"/>
  <c r="L338" i="4"/>
  <c r="L72" i="4"/>
  <c r="L133" i="4"/>
  <c r="L134" i="4"/>
  <c r="L128" i="4"/>
  <c r="L131" i="4"/>
  <c r="L120" i="4"/>
  <c r="L193" i="4"/>
  <c r="L224" i="4"/>
  <c r="L288" i="4"/>
  <c r="L58" i="4"/>
  <c r="L79" i="4"/>
  <c r="L89" i="4"/>
  <c r="L91" i="4"/>
  <c r="L108" i="4"/>
  <c r="L109" i="4"/>
  <c r="L161" i="4"/>
  <c r="L198" i="4"/>
  <c r="L286" i="4"/>
  <c r="I3" i="3" l="1"/>
  <c r="I2" i="3"/>
  <c r="I6" i="3"/>
  <c r="I5" i="3"/>
  <c r="I4" i="3"/>
  <c r="I8" i="3"/>
  <c r="I12" i="3"/>
  <c r="I13" i="3"/>
  <c r="I10" i="3"/>
  <c r="I11" i="3"/>
  <c r="I9" i="3"/>
  <c r="I26" i="3"/>
  <c r="I23" i="3"/>
  <c r="I22" i="3"/>
  <c r="I25" i="3"/>
  <c r="I24" i="3"/>
  <c r="I28" i="3"/>
  <c r="I27" i="3"/>
  <c r="I30" i="3"/>
  <c r="I29" i="3"/>
  <c r="I33" i="3"/>
  <c r="I31" i="3"/>
  <c r="I35" i="3"/>
  <c r="I32" i="3"/>
  <c r="I36" i="3"/>
  <c r="I34" i="3"/>
  <c r="I37" i="3"/>
  <c r="I38" i="3"/>
  <c r="I39" i="3"/>
  <c r="I40" i="3"/>
  <c r="I44" i="3"/>
  <c r="I62" i="3"/>
  <c r="I67" i="3"/>
  <c r="I43" i="3"/>
  <c r="I49" i="3"/>
  <c r="I58" i="3"/>
  <c r="I41" i="3"/>
  <c r="I48" i="3"/>
  <c r="I57" i="3"/>
  <c r="I52" i="3"/>
  <c r="I59" i="3"/>
  <c r="I65" i="3"/>
  <c r="I45" i="3"/>
  <c r="I50" i="3"/>
  <c r="I61" i="3"/>
  <c r="I42" i="3"/>
  <c r="I51" i="3"/>
  <c r="I56" i="3"/>
  <c r="I55" i="3"/>
  <c r="I64" i="3"/>
  <c r="I66" i="3"/>
  <c r="I47" i="3"/>
  <c r="I63" i="3"/>
  <c r="I54" i="3"/>
  <c r="I46" i="3"/>
  <c r="I53" i="3"/>
  <c r="I60" i="3"/>
  <c r="I69" i="3"/>
  <c r="I71" i="3"/>
  <c r="I73" i="3"/>
  <c r="I72" i="3"/>
  <c r="I78" i="3"/>
  <c r="I79" i="3"/>
  <c r="I80" i="3"/>
  <c r="I82" i="3"/>
  <c r="I81" i="3"/>
  <c r="I83" i="3"/>
  <c r="I86" i="3"/>
  <c r="I85" i="3"/>
  <c r="I87" i="3"/>
  <c r="I84" i="3"/>
  <c r="I88" i="3"/>
  <c r="I89" i="3"/>
  <c r="I74" i="3"/>
  <c r="I75" i="3"/>
  <c r="I76" i="3"/>
  <c r="I77" i="3"/>
  <c r="I93" i="3"/>
  <c r="I94" i="3"/>
  <c r="I95" i="3"/>
  <c r="I96" i="3"/>
  <c r="I92" i="3"/>
  <c r="I91" i="3"/>
  <c r="I90" i="3"/>
  <c r="I106" i="3"/>
  <c r="I104" i="3"/>
  <c r="I100" i="3"/>
  <c r="I105" i="3"/>
  <c r="I103" i="3"/>
  <c r="I101" i="3"/>
  <c r="I99" i="3"/>
  <c r="I97" i="3"/>
  <c r="I102" i="3"/>
  <c r="I98" i="3"/>
  <c r="I108" i="3"/>
  <c r="I110" i="3"/>
  <c r="I107" i="3"/>
  <c r="I109" i="3"/>
  <c r="I111" i="3"/>
  <c r="I112" i="3"/>
  <c r="I117" i="3"/>
  <c r="I114" i="3"/>
  <c r="I116" i="3"/>
  <c r="I115" i="3"/>
  <c r="I120" i="3"/>
  <c r="I119" i="3"/>
  <c r="I118" i="3"/>
  <c r="I121" i="3"/>
  <c r="I122" i="3"/>
  <c r="I127" i="3"/>
  <c r="I124" i="3"/>
  <c r="I128" i="3"/>
  <c r="I125" i="3"/>
  <c r="I126" i="3"/>
  <c r="I123" i="3"/>
  <c r="I131" i="3"/>
  <c r="I130" i="3"/>
  <c r="I129" i="3"/>
  <c r="I133" i="3"/>
  <c r="I135" i="3"/>
  <c r="I132" i="3"/>
  <c r="I134" i="3"/>
  <c r="I137" i="3"/>
  <c r="I136" i="3"/>
  <c r="I139" i="3"/>
  <c r="I138" i="3"/>
  <c r="I141" i="3"/>
  <c r="I140" i="3"/>
  <c r="I144" i="3"/>
  <c r="I143" i="3"/>
  <c r="I142" i="3"/>
  <c r="I146" i="3"/>
  <c r="I145" i="3"/>
  <c r="I149" i="3"/>
  <c r="I150" i="3"/>
  <c r="I151" i="3"/>
  <c r="I152" i="3"/>
  <c r="I148" i="3"/>
  <c r="I147" i="3"/>
  <c r="I154" i="3"/>
  <c r="I156" i="3"/>
  <c r="I155" i="3"/>
  <c r="I153" i="3"/>
  <c r="I158" i="3"/>
  <c r="I157" i="3"/>
  <c r="I161" i="3"/>
  <c r="I160" i="3"/>
  <c r="I159" i="3"/>
  <c r="I162" i="3"/>
  <c r="I167" i="3"/>
  <c r="I166" i="3"/>
  <c r="I165" i="3"/>
  <c r="I164" i="3"/>
  <c r="I163" i="3"/>
  <c r="I171" i="3"/>
  <c r="I168" i="3"/>
  <c r="I170" i="3"/>
  <c r="I169" i="3"/>
  <c r="I173" i="3"/>
  <c r="I172" i="3"/>
  <c r="I174" i="3"/>
  <c r="I175" i="3"/>
  <c r="I180" i="3"/>
  <c r="I184" i="3"/>
  <c r="I185" i="3"/>
  <c r="I176" i="3"/>
  <c r="I177" i="3"/>
  <c r="I178" i="3"/>
  <c r="I179" i="3"/>
  <c r="I181" i="3"/>
  <c r="I183" i="3"/>
  <c r="I186" i="3"/>
  <c r="I182" i="3"/>
  <c r="I204" i="3"/>
  <c r="I203" i="3"/>
  <c r="I202" i="3"/>
  <c r="I201" i="3"/>
  <c r="I199" i="3"/>
  <c r="I200" i="3"/>
  <c r="I206" i="3"/>
  <c r="I205" i="3"/>
  <c r="I208" i="3"/>
  <c r="I207" i="3"/>
  <c r="I216" i="3"/>
  <c r="I222" i="3"/>
  <c r="I223" i="3"/>
  <c r="I221" i="3"/>
  <c r="I219" i="3"/>
  <c r="I228" i="3"/>
  <c r="I231" i="3"/>
  <c r="I220" i="3"/>
  <c r="I215" i="3"/>
  <c r="I229" i="3"/>
  <c r="I225" i="3"/>
  <c r="I214" i="3"/>
  <c r="I213" i="3"/>
  <c r="I230" i="3"/>
  <c r="I217" i="3"/>
  <c r="I218" i="3"/>
  <c r="I227" i="3"/>
  <c r="I232" i="3"/>
  <c r="I224" i="3"/>
  <c r="I226" i="3"/>
  <c r="I237" i="3"/>
  <c r="I238" i="3"/>
  <c r="I235" i="3"/>
  <c r="I233" i="3"/>
  <c r="I236" i="3"/>
  <c r="I234" i="3"/>
  <c r="I241" i="3"/>
  <c r="I242" i="3"/>
  <c r="I240" i="3"/>
  <c r="I239" i="3"/>
  <c r="I243" i="3"/>
  <c r="I244" i="3"/>
  <c r="I245" i="3"/>
  <c r="I247" i="3"/>
  <c r="I246" i="3"/>
  <c r="I248" i="3"/>
  <c r="I209" i="3"/>
  <c r="I210" i="3"/>
  <c r="I211" i="3"/>
  <c r="I212" i="3"/>
  <c r="I249" i="3"/>
  <c r="I250" i="3"/>
  <c r="G736" i="1" l="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AK745" i="1" l="1"/>
  <c r="AL745" i="1"/>
  <c r="AM745" i="1"/>
  <c r="AN745" i="1"/>
  <c r="AO745" i="1"/>
  <c r="AP745" i="1"/>
  <c r="AQ745" i="1"/>
  <c r="AR745" i="1"/>
  <c r="AS745" i="1"/>
  <c r="AT745" i="1"/>
  <c r="AU745" i="1"/>
  <c r="AV745" i="1"/>
  <c r="AW745" i="1"/>
  <c r="AX745" i="1"/>
  <c r="AY745" i="1"/>
  <c r="AZ745" i="1"/>
  <c r="BA745" i="1"/>
  <c r="BB745" i="1"/>
  <c r="BC745" i="1"/>
  <c r="BD745" i="1"/>
  <c r="BE745" i="1"/>
  <c r="BF745" i="1"/>
  <c r="AK747" i="1"/>
  <c r="AL747" i="1"/>
  <c r="AM747" i="1"/>
  <c r="AN747" i="1"/>
  <c r="AO747" i="1"/>
  <c r="AP747" i="1"/>
  <c r="AQ747" i="1"/>
  <c r="AR747" i="1"/>
  <c r="AS747" i="1"/>
  <c r="AT747" i="1"/>
  <c r="AU747" i="1"/>
  <c r="AV747" i="1"/>
  <c r="AW747" i="1"/>
  <c r="AX747" i="1"/>
  <c r="AY747" i="1"/>
  <c r="AZ747" i="1"/>
  <c r="BA747" i="1"/>
  <c r="BB747" i="1"/>
  <c r="BC747" i="1"/>
  <c r="BD747" i="1"/>
  <c r="BE747" i="1"/>
  <c r="BF747" i="1"/>
  <c r="AK748" i="1"/>
  <c r="AL748" i="1"/>
  <c r="AM748" i="1"/>
  <c r="AN748" i="1"/>
  <c r="AO748" i="1"/>
  <c r="AP748" i="1"/>
  <c r="AQ748" i="1"/>
  <c r="AR748" i="1"/>
  <c r="AS748" i="1"/>
  <c r="AT748" i="1"/>
  <c r="AU748" i="1"/>
  <c r="AV748" i="1"/>
  <c r="AW748" i="1"/>
  <c r="AX748" i="1"/>
  <c r="AY748" i="1"/>
  <c r="AZ748" i="1"/>
  <c r="BA748" i="1"/>
  <c r="BB748" i="1"/>
  <c r="BC748" i="1"/>
  <c r="BD748" i="1"/>
  <c r="BE748" i="1"/>
  <c r="BF748" i="1"/>
  <c r="AK749" i="1"/>
  <c r="AL749" i="1"/>
  <c r="AM749" i="1"/>
  <c r="AN749" i="1"/>
  <c r="AO749" i="1"/>
  <c r="AP749" i="1"/>
  <c r="AQ749" i="1"/>
  <c r="AR749" i="1"/>
  <c r="AS749" i="1"/>
  <c r="AT749" i="1"/>
  <c r="AU749" i="1"/>
  <c r="AV749" i="1"/>
  <c r="AW749" i="1"/>
  <c r="AX749" i="1"/>
  <c r="AY749" i="1"/>
  <c r="AZ749" i="1"/>
  <c r="BA749" i="1"/>
  <c r="BB749" i="1"/>
  <c r="BC749" i="1"/>
  <c r="BD749" i="1"/>
  <c r="BE749" i="1"/>
  <c r="BF749" i="1"/>
  <c r="AK750" i="1"/>
  <c r="AL750" i="1"/>
  <c r="AM750" i="1"/>
  <c r="AN750" i="1"/>
  <c r="AO750" i="1"/>
  <c r="AP750" i="1"/>
  <c r="AQ750" i="1"/>
  <c r="AR750" i="1"/>
  <c r="AS750" i="1"/>
  <c r="AT750" i="1"/>
  <c r="AU750" i="1"/>
  <c r="AV750" i="1"/>
  <c r="AW750" i="1"/>
  <c r="AX750" i="1"/>
  <c r="AY750" i="1"/>
  <c r="AZ750" i="1"/>
  <c r="BA750" i="1"/>
  <c r="BB750" i="1"/>
  <c r="BC750" i="1"/>
  <c r="BD750" i="1"/>
  <c r="BE750" i="1"/>
  <c r="BF750" i="1"/>
  <c r="AK751" i="1"/>
  <c r="AL751" i="1"/>
  <c r="AM751" i="1"/>
  <c r="AN751" i="1"/>
  <c r="AO751" i="1"/>
  <c r="AP751" i="1"/>
  <c r="AQ751" i="1"/>
  <c r="AR751" i="1"/>
  <c r="AS751" i="1"/>
  <c r="AT751" i="1"/>
  <c r="AU751" i="1"/>
  <c r="AV751" i="1"/>
  <c r="AW751" i="1"/>
  <c r="AX751" i="1"/>
  <c r="AY751" i="1"/>
  <c r="AZ751" i="1"/>
  <c r="BA751" i="1"/>
  <c r="BB751" i="1"/>
  <c r="BC751" i="1"/>
  <c r="BD751" i="1"/>
  <c r="BE751" i="1"/>
  <c r="BF751" i="1"/>
  <c r="AK752" i="1"/>
  <c r="AL752" i="1"/>
  <c r="AM752" i="1"/>
  <c r="AN752" i="1"/>
  <c r="AO752" i="1"/>
  <c r="AP752" i="1"/>
  <c r="AQ752" i="1"/>
  <c r="AR752" i="1"/>
  <c r="AS752" i="1"/>
  <c r="AT752" i="1"/>
  <c r="AU752" i="1"/>
  <c r="AV752" i="1"/>
  <c r="AW752" i="1"/>
  <c r="AX752" i="1"/>
  <c r="AY752" i="1"/>
  <c r="AZ752" i="1"/>
  <c r="BA752" i="1"/>
  <c r="BB752" i="1"/>
  <c r="BC752" i="1"/>
  <c r="BD752" i="1"/>
  <c r="BE752" i="1"/>
  <c r="BF752" i="1"/>
  <c r="AK753" i="1"/>
  <c r="AL753" i="1"/>
  <c r="BI753" i="1" s="1"/>
  <c r="AM753" i="1"/>
  <c r="AN753" i="1"/>
  <c r="AO753" i="1"/>
  <c r="AP753" i="1"/>
  <c r="AQ753" i="1"/>
  <c r="AR753" i="1"/>
  <c r="AS753" i="1"/>
  <c r="AT753" i="1"/>
  <c r="AU753" i="1"/>
  <c r="AV753" i="1"/>
  <c r="AW753" i="1"/>
  <c r="AX753" i="1"/>
  <c r="AY753" i="1"/>
  <c r="AZ753" i="1"/>
  <c r="BA753" i="1"/>
  <c r="BB753" i="1"/>
  <c r="BC753" i="1"/>
  <c r="BD753" i="1"/>
  <c r="BE753" i="1"/>
  <c r="BF753" i="1"/>
  <c r="AK754" i="1"/>
  <c r="AL754" i="1"/>
  <c r="AM754" i="1"/>
  <c r="AN754" i="1"/>
  <c r="AO754" i="1"/>
  <c r="AP754" i="1"/>
  <c r="AQ754" i="1"/>
  <c r="AR754" i="1"/>
  <c r="AS754" i="1"/>
  <c r="AT754" i="1"/>
  <c r="AU754" i="1"/>
  <c r="AV754" i="1"/>
  <c r="AW754" i="1"/>
  <c r="AX754" i="1"/>
  <c r="AY754" i="1"/>
  <c r="AZ754" i="1"/>
  <c r="BA754" i="1"/>
  <c r="BB754" i="1"/>
  <c r="BC754" i="1"/>
  <c r="BD754" i="1"/>
  <c r="BE754" i="1"/>
  <c r="BF754" i="1"/>
  <c r="AK755" i="1"/>
  <c r="AL755" i="1"/>
  <c r="AM755" i="1"/>
  <c r="AN755" i="1"/>
  <c r="AO755" i="1"/>
  <c r="AP755" i="1"/>
  <c r="AQ755" i="1"/>
  <c r="AR755" i="1"/>
  <c r="AS755" i="1"/>
  <c r="AT755" i="1"/>
  <c r="AU755" i="1"/>
  <c r="AV755" i="1"/>
  <c r="AW755" i="1"/>
  <c r="AX755" i="1"/>
  <c r="AY755" i="1"/>
  <c r="AZ755" i="1"/>
  <c r="BA755" i="1"/>
  <c r="BB755" i="1"/>
  <c r="BC755" i="1"/>
  <c r="BD755" i="1"/>
  <c r="BE755" i="1"/>
  <c r="BF755" i="1"/>
  <c r="AK756" i="1"/>
  <c r="AL756" i="1"/>
  <c r="AM756" i="1"/>
  <c r="AN756" i="1"/>
  <c r="AO756" i="1"/>
  <c r="AP756" i="1"/>
  <c r="AQ756" i="1"/>
  <c r="AR756" i="1"/>
  <c r="AS756" i="1"/>
  <c r="AT756" i="1"/>
  <c r="AU756" i="1"/>
  <c r="AV756" i="1"/>
  <c r="AW756" i="1"/>
  <c r="AX756" i="1"/>
  <c r="AY756" i="1"/>
  <c r="AZ756" i="1"/>
  <c r="BA756" i="1"/>
  <c r="BB756" i="1"/>
  <c r="BC756" i="1"/>
  <c r="BD756" i="1"/>
  <c r="BE756" i="1"/>
  <c r="BF756" i="1"/>
  <c r="AK757" i="1"/>
  <c r="AL757" i="1"/>
  <c r="AM757" i="1"/>
  <c r="AN757" i="1"/>
  <c r="AO757" i="1"/>
  <c r="AP757" i="1"/>
  <c r="AQ757" i="1"/>
  <c r="AR757" i="1"/>
  <c r="AS757" i="1"/>
  <c r="AT757" i="1"/>
  <c r="AU757" i="1"/>
  <c r="AV757" i="1"/>
  <c r="AW757" i="1"/>
  <c r="AX757" i="1"/>
  <c r="AY757" i="1"/>
  <c r="AZ757" i="1"/>
  <c r="BA757" i="1"/>
  <c r="BB757" i="1"/>
  <c r="BC757" i="1"/>
  <c r="BD757" i="1"/>
  <c r="BE757" i="1"/>
  <c r="BF757" i="1"/>
  <c r="AK758" i="1"/>
  <c r="AL758" i="1"/>
  <c r="AM758" i="1"/>
  <c r="AN758" i="1"/>
  <c r="AO758" i="1"/>
  <c r="AP758" i="1"/>
  <c r="AQ758" i="1"/>
  <c r="AR758" i="1"/>
  <c r="AS758" i="1"/>
  <c r="AT758" i="1"/>
  <c r="AU758" i="1"/>
  <c r="AV758" i="1"/>
  <c r="AW758" i="1"/>
  <c r="AX758" i="1"/>
  <c r="AY758" i="1"/>
  <c r="AZ758" i="1"/>
  <c r="BA758" i="1"/>
  <c r="BB758" i="1"/>
  <c r="BC758" i="1"/>
  <c r="BD758" i="1"/>
  <c r="BE758" i="1"/>
  <c r="BF758" i="1"/>
  <c r="AK759" i="1"/>
  <c r="AL759" i="1"/>
  <c r="BI759" i="1" s="1"/>
  <c r="AM759" i="1"/>
  <c r="AN759" i="1"/>
  <c r="AO759" i="1"/>
  <c r="AP759" i="1"/>
  <c r="AQ759" i="1"/>
  <c r="AR759" i="1"/>
  <c r="AS759" i="1"/>
  <c r="AT759" i="1"/>
  <c r="AU759" i="1"/>
  <c r="AV759" i="1"/>
  <c r="AW759" i="1"/>
  <c r="AX759" i="1"/>
  <c r="AY759" i="1"/>
  <c r="AZ759" i="1"/>
  <c r="BA759" i="1"/>
  <c r="BB759" i="1"/>
  <c r="BC759" i="1"/>
  <c r="BD759" i="1"/>
  <c r="BE759" i="1"/>
  <c r="BF759" i="1"/>
  <c r="AK760" i="1"/>
  <c r="AL760" i="1"/>
  <c r="AM760" i="1"/>
  <c r="AN760" i="1"/>
  <c r="AO760" i="1"/>
  <c r="AP760" i="1"/>
  <c r="AQ760" i="1"/>
  <c r="AR760" i="1"/>
  <c r="AS760" i="1"/>
  <c r="AT760" i="1"/>
  <c r="AU760" i="1"/>
  <c r="AV760" i="1"/>
  <c r="AW760" i="1"/>
  <c r="AX760" i="1"/>
  <c r="AY760" i="1"/>
  <c r="AZ760" i="1"/>
  <c r="BA760" i="1"/>
  <c r="BB760" i="1"/>
  <c r="BC760" i="1"/>
  <c r="BD760" i="1"/>
  <c r="BE760" i="1"/>
  <c r="BF760" i="1"/>
  <c r="AK761" i="1"/>
  <c r="AL761" i="1"/>
  <c r="AM761" i="1"/>
  <c r="AN761" i="1"/>
  <c r="AO761" i="1"/>
  <c r="AP761" i="1"/>
  <c r="AQ761" i="1"/>
  <c r="AR761" i="1"/>
  <c r="AS761" i="1"/>
  <c r="AT761" i="1"/>
  <c r="AU761" i="1"/>
  <c r="AV761" i="1"/>
  <c r="AW761" i="1"/>
  <c r="AX761" i="1"/>
  <c r="AY761" i="1"/>
  <c r="AZ761" i="1"/>
  <c r="BA761" i="1"/>
  <c r="BB761" i="1"/>
  <c r="BC761" i="1"/>
  <c r="BD761" i="1"/>
  <c r="BE761" i="1"/>
  <c r="BF761" i="1"/>
  <c r="AK762" i="1"/>
  <c r="AL762" i="1"/>
  <c r="AM762" i="1"/>
  <c r="AN762" i="1"/>
  <c r="AO762" i="1"/>
  <c r="AP762" i="1"/>
  <c r="AQ762" i="1"/>
  <c r="AR762" i="1"/>
  <c r="AS762" i="1"/>
  <c r="AT762" i="1"/>
  <c r="AU762" i="1"/>
  <c r="AV762" i="1"/>
  <c r="AW762" i="1"/>
  <c r="AX762" i="1"/>
  <c r="AY762" i="1"/>
  <c r="AZ762" i="1"/>
  <c r="BA762" i="1"/>
  <c r="BB762" i="1"/>
  <c r="BC762" i="1"/>
  <c r="BD762" i="1"/>
  <c r="BE762" i="1"/>
  <c r="BF762" i="1"/>
  <c r="AK763" i="1"/>
  <c r="AL763" i="1"/>
  <c r="AM763" i="1"/>
  <c r="AN763" i="1"/>
  <c r="AO763" i="1"/>
  <c r="AP763" i="1"/>
  <c r="AQ763" i="1"/>
  <c r="AR763" i="1"/>
  <c r="AS763" i="1"/>
  <c r="AT763" i="1"/>
  <c r="AU763" i="1"/>
  <c r="AV763" i="1"/>
  <c r="AW763" i="1"/>
  <c r="AX763" i="1"/>
  <c r="AY763" i="1"/>
  <c r="AZ763" i="1"/>
  <c r="BA763" i="1"/>
  <c r="BB763" i="1"/>
  <c r="BC763" i="1"/>
  <c r="BD763" i="1"/>
  <c r="BE763" i="1"/>
  <c r="BF763" i="1"/>
  <c r="AK764" i="1"/>
  <c r="AL764" i="1"/>
  <c r="AM764" i="1"/>
  <c r="AN764" i="1"/>
  <c r="AO764" i="1"/>
  <c r="AP764" i="1"/>
  <c r="AQ764" i="1"/>
  <c r="AR764" i="1"/>
  <c r="AS764" i="1"/>
  <c r="AT764" i="1"/>
  <c r="AU764" i="1"/>
  <c r="AV764" i="1"/>
  <c r="AW764" i="1"/>
  <c r="AX764" i="1"/>
  <c r="AY764" i="1"/>
  <c r="AZ764" i="1"/>
  <c r="BA764" i="1"/>
  <c r="BB764" i="1"/>
  <c r="BC764" i="1"/>
  <c r="BD764" i="1"/>
  <c r="BE764" i="1"/>
  <c r="BF764" i="1"/>
  <c r="AK765" i="1"/>
  <c r="AL765" i="1"/>
  <c r="BI765" i="1" s="1"/>
  <c r="AM765" i="1"/>
  <c r="AN765" i="1"/>
  <c r="AO765" i="1"/>
  <c r="AP765" i="1"/>
  <c r="AQ765" i="1"/>
  <c r="AR765" i="1"/>
  <c r="AS765" i="1"/>
  <c r="AT765" i="1"/>
  <c r="AU765" i="1"/>
  <c r="AV765" i="1"/>
  <c r="AW765" i="1"/>
  <c r="AX765" i="1"/>
  <c r="AY765" i="1"/>
  <c r="AZ765" i="1"/>
  <c r="BA765" i="1"/>
  <c r="BB765" i="1"/>
  <c r="BC765" i="1"/>
  <c r="BD765" i="1"/>
  <c r="BE765" i="1"/>
  <c r="BF765" i="1"/>
  <c r="AK766" i="1"/>
  <c r="AL766" i="1"/>
  <c r="AM766" i="1"/>
  <c r="AN766" i="1"/>
  <c r="AO766" i="1"/>
  <c r="AP766" i="1"/>
  <c r="AQ766" i="1"/>
  <c r="AR766" i="1"/>
  <c r="AS766" i="1"/>
  <c r="AT766" i="1"/>
  <c r="AU766" i="1"/>
  <c r="AV766" i="1"/>
  <c r="AW766" i="1"/>
  <c r="AX766" i="1"/>
  <c r="AY766" i="1"/>
  <c r="AZ766" i="1"/>
  <c r="BA766" i="1"/>
  <c r="BB766" i="1"/>
  <c r="BC766" i="1"/>
  <c r="BD766" i="1"/>
  <c r="BE766" i="1"/>
  <c r="BF766" i="1"/>
  <c r="AK767" i="1"/>
  <c r="AL767" i="1"/>
  <c r="AM767" i="1"/>
  <c r="AN767" i="1"/>
  <c r="AO767" i="1"/>
  <c r="AP767" i="1"/>
  <c r="AQ767" i="1"/>
  <c r="AR767" i="1"/>
  <c r="AS767" i="1"/>
  <c r="AT767" i="1"/>
  <c r="AU767" i="1"/>
  <c r="AV767" i="1"/>
  <c r="AW767" i="1"/>
  <c r="AX767" i="1"/>
  <c r="AY767" i="1"/>
  <c r="AZ767" i="1"/>
  <c r="BA767" i="1"/>
  <c r="BB767" i="1"/>
  <c r="BC767" i="1"/>
  <c r="BD767" i="1"/>
  <c r="BE767" i="1"/>
  <c r="BF767" i="1"/>
  <c r="AK768" i="1"/>
  <c r="AL768" i="1"/>
  <c r="AM768" i="1"/>
  <c r="AN768" i="1"/>
  <c r="AO768" i="1"/>
  <c r="AP768" i="1"/>
  <c r="AQ768" i="1"/>
  <c r="AR768" i="1"/>
  <c r="AS768" i="1"/>
  <c r="AT768" i="1"/>
  <c r="AU768" i="1"/>
  <c r="AV768" i="1"/>
  <c r="AW768" i="1"/>
  <c r="AX768" i="1"/>
  <c r="AY768" i="1"/>
  <c r="AZ768" i="1"/>
  <c r="BA768" i="1"/>
  <c r="BB768" i="1"/>
  <c r="BC768" i="1"/>
  <c r="BD768" i="1"/>
  <c r="BE768" i="1"/>
  <c r="BF768" i="1"/>
  <c r="AK769" i="1"/>
  <c r="AL769" i="1"/>
  <c r="AM769" i="1"/>
  <c r="AN769" i="1"/>
  <c r="AO769" i="1"/>
  <c r="AP769" i="1"/>
  <c r="AQ769" i="1"/>
  <c r="AR769" i="1"/>
  <c r="AS769" i="1"/>
  <c r="AT769" i="1"/>
  <c r="AU769" i="1"/>
  <c r="AV769" i="1"/>
  <c r="AW769" i="1"/>
  <c r="AX769" i="1"/>
  <c r="AY769" i="1"/>
  <c r="AZ769" i="1"/>
  <c r="BA769" i="1"/>
  <c r="BB769" i="1"/>
  <c r="BC769" i="1"/>
  <c r="BD769" i="1"/>
  <c r="BE769" i="1"/>
  <c r="BF769" i="1"/>
  <c r="AK770" i="1"/>
  <c r="AL770" i="1"/>
  <c r="AM770" i="1"/>
  <c r="AN770" i="1"/>
  <c r="AO770" i="1"/>
  <c r="AP770" i="1"/>
  <c r="AQ770" i="1"/>
  <c r="AR770" i="1"/>
  <c r="AS770" i="1"/>
  <c r="AT770" i="1"/>
  <c r="AU770" i="1"/>
  <c r="AV770" i="1"/>
  <c r="AW770" i="1"/>
  <c r="AX770" i="1"/>
  <c r="AY770" i="1"/>
  <c r="AZ770" i="1"/>
  <c r="BA770" i="1"/>
  <c r="BB770" i="1"/>
  <c r="BC770" i="1"/>
  <c r="BD770" i="1"/>
  <c r="BE770" i="1"/>
  <c r="BF770" i="1"/>
  <c r="AK771" i="1"/>
  <c r="AL771" i="1"/>
  <c r="BI771" i="1" s="1"/>
  <c r="AM771" i="1"/>
  <c r="AN771" i="1"/>
  <c r="AO771" i="1"/>
  <c r="AP771" i="1"/>
  <c r="AQ771" i="1"/>
  <c r="AR771" i="1"/>
  <c r="AS771" i="1"/>
  <c r="AT771" i="1"/>
  <c r="AU771" i="1"/>
  <c r="AV771" i="1"/>
  <c r="AW771" i="1"/>
  <c r="AX771" i="1"/>
  <c r="AY771" i="1"/>
  <c r="AZ771" i="1"/>
  <c r="BA771" i="1"/>
  <c r="BB771" i="1"/>
  <c r="BC771" i="1"/>
  <c r="BD771" i="1"/>
  <c r="BE771" i="1"/>
  <c r="BF771" i="1"/>
  <c r="AK772" i="1"/>
  <c r="AL772" i="1"/>
  <c r="AM772" i="1"/>
  <c r="AN772" i="1"/>
  <c r="AO772" i="1"/>
  <c r="AP772" i="1"/>
  <c r="AQ772" i="1"/>
  <c r="AR772" i="1"/>
  <c r="AS772" i="1"/>
  <c r="AT772" i="1"/>
  <c r="AU772" i="1"/>
  <c r="AV772" i="1"/>
  <c r="AW772" i="1"/>
  <c r="AX772" i="1"/>
  <c r="AY772" i="1"/>
  <c r="AZ772" i="1"/>
  <c r="BA772" i="1"/>
  <c r="BB772" i="1"/>
  <c r="BC772" i="1"/>
  <c r="BD772" i="1"/>
  <c r="BE772" i="1"/>
  <c r="BF772" i="1"/>
  <c r="K373" i="2"/>
  <c r="K368" i="2"/>
  <c r="K372" i="2"/>
  <c r="K358" i="2"/>
  <c r="K376" i="2"/>
  <c r="K365" i="2"/>
  <c r="K371" i="2"/>
  <c r="K375" i="2"/>
  <c r="K370" i="2"/>
  <c r="K369" i="2"/>
  <c r="K374" i="2"/>
  <c r="K367" i="2"/>
  <c r="K364" i="2"/>
  <c r="K360" i="2"/>
  <c r="K353" i="2"/>
  <c r="K348" i="2"/>
  <c r="K340" i="2"/>
  <c r="K345" i="2"/>
  <c r="K362" i="2"/>
  <c r="K361" i="2"/>
  <c r="K357" i="2"/>
  <c r="K355" i="2"/>
  <c r="K354" i="2"/>
  <c r="K350" i="2"/>
  <c r="K347" i="2"/>
  <c r="K344" i="2"/>
  <c r="K343" i="2"/>
  <c r="K342" i="2"/>
  <c r="K341" i="2"/>
  <c r="BI748" i="1" l="1"/>
  <c r="BI747" i="1"/>
  <c r="BK772" i="1"/>
  <c r="BK766" i="1"/>
  <c r="BK760" i="1"/>
  <c r="BK754" i="1"/>
  <c r="BK748" i="1"/>
  <c r="BK767" i="1"/>
  <c r="BK761" i="1"/>
  <c r="BK755" i="1"/>
  <c r="BK749" i="1"/>
  <c r="BI766" i="1"/>
  <c r="BI767" i="1"/>
  <c r="BI761" i="1"/>
  <c r="BI755" i="1"/>
  <c r="BI749" i="1"/>
  <c r="BI772" i="1"/>
  <c r="BK768" i="1"/>
  <c r="BK762" i="1"/>
  <c r="BK756" i="1"/>
  <c r="BK750" i="1"/>
  <c r="BI768" i="1"/>
  <c r="BI762" i="1"/>
  <c r="BI756" i="1"/>
  <c r="BI750" i="1"/>
  <c r="BI760" i="1"/>
  <c r="BK757" i="1"/>
  <c r="BK751" i="1"/>
  <c r="BI754" i="1"/>
  <c r="BK763" i="1"/>
  <c r="BI769" i="1"/>
  <c r="BI763" i="1"/>
  <c r="BI757" i="1"/>
  <c r="BI751" i="1"/>
  <c r="BK770" i="1"/>
  <c r="BK764" i="1"/>
  <c r="BK758" i="1"/>
  <c r="BK752" i="1"/>
  <c r="BK745" i="1"/>
  <c r="BI770" i="1"/>
  <c r="BI764" i="1"/>
  <c r="BI758" i="1"/>
  <c r="BI752" i="1"/>
  <c r="BI745" i="1"/>
  <c r="BK769" i="1"/>
  <c r="BK771" i="1"/>
  <c r="BK765" i="1"/>
  <c r="BK759" i="1"/>
  <c r="BK753" i="1"/>
  <c r="BK747" i="1"/>
  <c r="A755" i="1"/>
  <c r="A753" i="1"/>
  <c r="A752" i="1"/>
  <c r="A757" i="1"/>
  <c r="A756" i="1"/>
  <c r="A758" i="1"/>
  <c r="A759" i="1"/>
  <c r="A764" i="1"/>
  <c r="A760" i="1"/>
  <c r="A745" i="1"/>
  <c r="A761" i="1"/>
  <c r="A754" i="1"/>
  <c r="A747" i="1"/>
  <c r="A763" i="1"/>
  <c r="A750" i="1"/>
  <c r="A748" i="1"/>
  <c r="A751" i="1"/>
  <c r="A749" i="1"/>
  <c r="A765" i="1"/>
  <c r="A766" i="1"/>
  <c r="A767" i="1"/>
  <c r="A768" i="1"/>
  <c r="A769" i="1"/>
  <c r="A770" i="1"/>
  <c r="K249" i="7" l="1"/>
  <c r="BE9" i="1" l="1"/>
  <c r="K151" i="2"/>
  <c r="K428" i="2"/>
  <c r="K427" i="2"/>
  <c r="K539" i="2"/>
  <c r="K540" i="2"/>
  <c r="K538" i="2"/>
  <c r="K541" i="2"/>
  <c r="K542" i="2"/>
  <c r="K543" i="2"/>
  <c r="K13" i="2"/>
  <c r="K11" i="2"/>
  <c r="K12" i="2"/>
  <c r="K10" i="2"/>
  <c r="K545" i="2"/>
  <c r="K546" i="2"/>
  <c r="B249" i="3" l="1"/>
  <c r="B250" i="3"/>
  <c r="U249" i="3"/>
  <c r="U250" i="3"/>
  <c r="L269" i="5"/>
  <c r="L270" i="5"/>
  <c r="L272" i="5"/>
  <c r="L271" i="5"/>
  <c r="L273" i="5"/>
  <c r="L268" i="5"/>
  <c r="L259" i="5"/>
  <c r="L260" i="5"/>
  <c r="L261" i="5"/>
  <c r="L274" i="5"/>
  <c r="L275" i="5"/>
  <c r="L276" i="5"/>
  <c r="L277" i="5"/>
  <c r="L278" i="5"/>
  <c r="L279" i="5"/>
  <c r="L262" i="5"/>
  <c r="L264" i="5"/>
  <c r="L265" i="5"/>
  <c r="L263" i="5"/>
  <c r="L266" i="5"/>
  <c r="L267" i="5"/>
  <c r="L250" i="5"/>
  <c r="L252" i="5"/>
  <c r="L251" i="5"/>
  <c r="L253" i="5"/>
  <c r="L254" i="5"/>
  <c r="L255" i="5"/>
  <c r="L256" i="5"/>
  <c r="L258" i="5"/>
  <c r="L257" i="5"/>
  <c r="AK734" i="1"/>
  <c r="AL734" i="1"/>
  <c r="AM734" i="1"/>
  <c r="AN734" i="1"/>
  <c r="AO734" i="1"/>
  <c r="AP734" i="1"/>
  <c r="AQ734" i="1"/>
  <c r="AR734" i="1"/>
  <c r="AS734" i="1"/>
  <c r="AT734" i="1"/>
  <c r="AU734" i="1"/>
  <c r="AV734" i="1"/>
  <c r="AW734" i="1"/>
  <c r="AX734" i="1"/>
  <c r="AY734" i="1"/>
  <c r="AZ734" i="1"/>
  <c r="BA734" i="1"/>
  <c r="BB734" i="1"/>
  <c r="BC734" i="1"/>
  <c r="BD734" i="1"/>
  <c r="BE734" i="1"/>
  <c r="BF734" i="1"/>
  <c r="AK735" i="1"/>
  <c r="AL735" i="1"/>
  <c r="AM735" i="1"/>
  <c r="AN735" i="1"/>
  <c r="AO735" i="1"/>
  <c r="AP735" i="1"/>
  <c r="AQ735" i="1"/>
  <c r="AR735" i="1"/>
  <c r="AS735" i="1"/>
  <c r="AT735" i="1"/>
  <c r="AU735" i="1"/>
  <c r="AV735" i="1"/>
  <c r="AW735" i="1"/>
  <c r="AX735" i="1"/>
  <c r="AY735" i="1"/>
  <c r="AZ735" i="1"/>
  <c r="BA735" i="1"/>
  <c r="BB735" i="1"/>
  <c r="BC735" i="1"/>
  <c r="BD735" i="1"/>
  <c r="BE735" i="1"/>
  <c r="BF735" i="1"/>
  <c r="AK736" i="1"/>
  <c r="AL736" i="1"/>
  <c r="AM736" i="1"/>
  <c r="AN736" i="1"/>
  <c r="AO736" i="1"/>
  <c r="AP736" i="1"/>
  <c r="AQ736" i="1"/>
  <c r="AR736" i="1"/>
  <c r="AS736" i="1"/>
  <c r="AT736" i="1"/>
  <c r="AU736" i="1"/>
  <c r="AV736" i="1"/>
  <c r="AW736" i="1"/>
  <c r="AX736" i="1"/>
  <c r="AY736" i="1"/>
  <c r="AZ736" i="1"/>
  <c r="BA736" i="1"/>
  <c r="BB736" i="1"/>
  <c r="BC736" i="1"/>
  <c r="BD736" i="1"/>
  <c r="BE736" i="1"/>
  <c r="BF736" i="1"/>
  <c r="AK737" i="1"/>
  <c r="AL737" i="1"/>
  <c r="AM737" i="1"/>
  <c r="AN737" i="1"/>
  <c r="AO737" i="1"/>
  <c r="AP737" i="1"/>
  <c r="AQ737" i="1"/>
  <c r="AR737" i="1"/>
  <c r="AS737" i="1"/>
  <c r="AT737" i="1"/>
  <c r="AU737" i="1"/>
  <c r="AV737" i="1"/>
  <c r="AW737" i="1"/>
  <c r="AX737" i="1"/>
  <c r="AY737" i="1"/>
  <c r="AZ737" i="1"/>
  <c r="BA737" i="1"/>
  <c r="BB737" i="1"/>
  <c r="BC737" i="1"/>
  <c r="BD737" i="1"/>
  <c r="BE737" i="1"/>
  <c r="BF737" i="1"/>
  <c r="AK738" i="1"/>
  <c r="AL738" i="1"/>
  <c r="AM738" i="1"/>
  <c r="AN738" i="1"/>
  <c r="AO738" i="1"/>
  <c r="AP738" i="1"/>
  <c r="AQ738" i="1"/>
  <c r="AR738" i="1"/>
  <c r="AS738" i="1"/>
  <c r="AT738" i="1"/>
  <c r="AU738" i="1"/>
  <c r="AV738" i="1"/>
  <c r="AW738" i="1"/>
  <c r="AX738" i="1"/>
  <c r="AY738" i="1"/>
  <c r="AZ738" i="1"/>
  <c r="BA738" i="1"/>
  <c r="BB738" i="1"/>
  <c r="BC738" i="1"/>
  <c r="BD738" i="1"/>
  <c r="BE738" i="1"/>
  <c r="BF738" i="1"/>
  <c r="AK739" i="1"/>
  <c r="AL739" i="1"/>
  <c r="AM739" i="1"/>
  <c r="AN739" i="1"/>
  <c r="AO739" i="1"/>
  <c r="AP739" i="1"/>
  <c r="AQ739" i="1"/>
  <c r="AR739" i="1"/>
  <c r="AS739" i="1"/>
  <c r="AT739" i="1"/>
  <c r="AU739" i="1"/>
  <c r="AV739" i="1"/>
  <c r="AW739" i="1"/>
  <c r="AX739" i="1"/>
  <c r="AY739" i="1"/>
  <c r="AZ739" i="1"/>
  <c r="BA739" i="1"/>
  <c r="BB739" i="1"/>
  <c r="BC739" i="1"/>
  <c r="BD739" i="1"/>
  <c r="BE739" i="1"/>
  <c r="BF739" i="1"/>
  <c r="AK740" i="1"/>
  <c r="AL740" i="1"/>
  <c r="BI740" i="1" s="1"/>
  <c r="AM740" i="1"/>
  <c r="AN740" i="1"/>
  <c r="AO740" i="1"/>
  <c r="AP740" i="1"/>
  <c r="AQ740" i="1"/>
  <c r="AR740" i="1"/>
  <c r="AS740" i="1"/>
  <c r="AT740" i="1"/>
  <c r="AU740" i="1"/>
  <c r="AV740" i="1"/>
  <c r="AW740" i="1"/>
  <c r="AX740" i="1"/>
  <c r="AY740" i="1"/>
  <c r="AZ740" i="1"/>
  <c r="BA740" i="1"/>
  <c r="BB740" i="1"/>
  <c r="BC740" i="1"/>
  <c r="BD740" i="1"/>
  <c r="BE740" i="1"/>
  <c r="BF740" i="1"/>
  <c r="AK741" i="1"/>
  <c r="AL741" i="1"/>
  <c r="AM741" i="1"/>
  <c r="AN741" i="1"/>
  <c r="AO741" i="1"/>
  <c r="AP741" i="1"/>
  <c r="AQ741" i="1"/>
  <c r="AR741" i="1"/>
  <c r="AS741" i="1"/>
  <c r="AT741" i="1"/>
  <c r="AU741" i="1"/>
  <c r="AV741" i="1"/>
  <c r="AW741" i="1"/>
  <c r="AX741" i="1"/>
  <c r="AY741" i="1"/>
  <c r="AZ741" i="1"/>
  <c r="BA741" i="1"/>
  <c r="BB741" i="1"/>
  <c r="BC741" i="1"/>
  <c r="BD741" i="1"/>
  <c r="BE741" i="1"/>
  <c r="BF741" i="1"/>
  <c r="AK742" i="1"/>
  <c r="AL742" i="1"/>
  <c r="AM742" i="1"/>
  <c r="AN742" i="1"/>
  <c r="AO742" i="1"/>
  <c r="AP742" i="1"/>
  <c r="AQ742" i="1"/>
  <c r="AR742" i="1"/>
  <c r="AS742" i="1"/>
  <c r="AT742" i="1"/>
  <c r="AU742" i="1"/>
  <c r="AV742" i="1"/>
  <c r="AW742" i="1"/>
  <c r="AX742" i="1"/>
  <c r="AY742" i="1"/>
  <c r="AZ742" i="1"/>
  <c r="BA742" i="1"/>
  <c r="BB742" i="1"/>
  <c r="BC742" i="1"/>
  <c r="BD742" i="1"/>
  <c r="BE742" i="1"/>
  <c r="BF742" i="1"/>
  <c r="AK743" i="1"/>
  <c r="AL743" i="1"/>
  <c r="AM743" i="1"/>
  <c r="AN743" i="1"/>
  <c r="AO743" i="1"/>
  <c r="AP743" i="1"/>
  <c r="AQ743" i="1"/>
  <c r="AR743" i="1"/>
  <c r="AS743" i="1"/>
  <c r="AT743" i="1"/>
  <c r="AU743" i="1"/>
  <c r="AV743" i="1"/>
  <c r="AW743" i="1"/>
  <c r="AX743" i="1"/>
  <c r="AY743" i="1"/>
  <c r="AZ743" i="1"/>
  <c r="BA743" i="1"/>
  <c r="BB743" i="1"/>
  <c r="BC743" i="1"/>
  <c r="BD743" i="1"/>
  <c r="BE743" i="1"/>
  <c r="BF743" i="1"/>
  <c r="AK744" i="1"/>
  <c r="AL744" i="1"/>
  <c r="AM744" i="1"/>
  <c r="AN744" i="1"/>
  <c r="AO744" i="1"/>
  <c r="AP744" i="1"/>
  <c r="AQ744" i="1"/>
  <c r="AR744" i="1"/>
  <c r="AS744" i="1"/>
  <c r="AT744" i="1"/>
  <c r="AU744" i="1"/>
  <c r="AV744" i="1"/>
  <c r="AW744" i="1"/>
  <c r="AX744" i="1"/>
  <c r="AY744" i="1"/>
  <c r="AZ744" i="1"/>
  <c r="BA744" i="1"/>
  <c r="BB744" i="1"/>
  <c r="BC744" i="1"/>
  <c r="BD744" i="1"/>
  <c r="BE744" i="1"/>
  <c r="BF744" i="1"/>
  <c r="AK746" i="1"/>
  <c r="AL746" i="1"/>
  <c r="AM746" i="1"/>
  <c r="AN746" i="1"/>
  <c r="AO746" i="1"/>
  <c r="AP746" i="1"/>
  <c r="AQ746" i="1"/>
  <c r="AR746" i="1"/>
  <c r="AS746" i="1"/>
  <c r="AT746" i="1"/>
  <c r="AU746" i="1"/>
  <c r="AV746" i="1"/>
  <c r="AW746" i="1"/>
  <c r="AX746" i="1"/>
  <c r="AY746" i="1"/>
  <c r="AZ746" i="1"/>
  <c r="BA746" i="1"/>
  <c r="BB746" i="1"/>
  <c r="BC746" i="1"/>
  <c r="BD746" i="1"/>
  <c r="BE746" i="1"/>
  <c r="BF746" i="1"/>
  <c r="G735" i="1"/>
  <c r="L47" i="5"/>
  <c r="L48" i="5"/>
  <c r="L49" i="5"/>
  <c r="L50" i="5"/>
  <c r="BI734" i="1" l="1"/>
  <c r="BK741" i="1"/>
  <c r="BK735" i="1"/>
  <c r="BI741" i="1"/>
  <c r="BI735" i="1"/>
  <c r="BK742" i="1"/>
  <c r="BK736" i="1"/>
  <c r="BI742" i="1"/>
  <c r="BI736" i="1"/>
  <c r="BK737" i="1"/>
  <c r="BK743" i="1"/>
  <c r="BI743" i="1"/>
  <c r="BI737" i="1"/>
  <c r="BK744" i="1"/>
  <c r="BK738" i="1"/>
  <c r="BI744" i="1"/>
  <c r="BI738" i="1"/>
  <c r="BK746" i="1"/>
  <c r="BK739" i="1"/>
  <c r="BI746" i="1"/>
  <c r="BI739" i="1"/>
  <c r="BK740" i="1"/>
  <c r="BK734" i="1"/>
  <c r="A737" i="1"/>
  <c r="A735" i="1"/>
  <c r="A736" i="1"/>
  <c r="A738" i="1"/>
  <c r="A739" i="1"/>
  <c r="A740" i="1"/>
  <c r="A741" i="1"/>
  <c r="A742" i="1"/>
  <c r="A743" i="1"/>
  <c r="B211" i="3"/>
  <c r="B212" i="3"/>
  <c r="U209" i="3"/>
  <c r="U210" i="3"/>
  <c r="U211" i="3"/>
  <c r="U212" i="3"/>
  <c r="K433" i="2"/>
  <c r="K432" i="2"/>
  <c r="K431" i="2"/>
  <c r="K430" i="2"/>
  <c r="AK712" i="1"/>
  <c r="AL712" i="1"/>
  <c r="AM712" i="1"/>
  <c r="AN712" i="1"/>
  <c r="AO712" i="1"/>
  <c r="AP712" i="1"/>
  <c r="AQ712" i="1"/>
  <c r="AR712" i="1"/>
  <c r="AS712" i="1"/>
  <c r="AT712" i="1"/>
  <c r="AU712" i="1"/>
  <c r="AV712" i="1"/>
  <c r="AW712" i="1"/>
  <c r="AX712" i="1"/>
  <c r="AY712" i="1"/>
  <c r="AZ712" i="1"/>
  <c r="BA712" i="1"/>
  <c r="BB712" i="1"/>
  <c r="BC712" i="1"/>
  <c r="BD712" i="1"/>
  <c r="BE712" i="1"/>
  <c r="BF712" i="1"/>
  <c r="AK713" i="1"/>
  <c r="AL713" i="1"/>
  <c r="AM713" i="1"/>
  <c r="AN713" i="1"/>
  <c r="AO713" i="1"/>
  <c r="AP713" i="1"/>
  <c r="AQ713" i="1"/>
  <c r="AR713" i="1"/>
  <c r="AS713" i="1"/>
  <c r="AT713" i="1"/>
  <c r="AU713" i="1"/>
  <c r="AV713" i="1"/>
  <c r="AW713" i="1"/>
  <c r="AX713" i="1"/>
  <c r="AY713" i="1"/>
  <c r="AZ713" i="1"/>
  <c r="BA713" i="1"/>
  <c r="BB713" i="1"/>
  <c r="BC713" i="1"/>
  <c r="BD713" i="1"/>
  <c r="BE713" i="1"/>
  <c r="BF713" i="1"/>
  <c r="AK714" i="1"/>
  <c r="AL714" i="1"/>
  <c r="AM714" i="1"/>
  <c r="AN714" i="1"/>
  <c r="AO714" i="1"/>
  <c r="AP714" i="1"/>
  <c r="AQ714" i="1"/>
  <c r="AR714" i="1"/>
  <c r="AS714" i="1"/>
  <c r="AT714" i="1"/>
  <c r="AU714" i="1"/>
  <c r="AV714" i="1"/>
  <c r="AW714" i="1"/>
  <c r="AX714" i="1"/>
  <c r="AY714" i="1"/>
  <c r="AZ714" i="1"/>
  <c r="BA714" i="1"/>
  <c r="BB714" i="1"/>
  <c r="BC714" i="1"/>
  <c r="BD714" i="1"/>
  <c r="BE714" i="1"/>
  <c r="BF714" i="1"/>
  <c r="AK715" i="1"/>
  <c r="AL715" i="1"/>
  <c r="AM715" i="1"/>
  <c r="AN715" i="1"/>
  <c r="AO715" i="1"/>
  <c r="AP715" i="1"/>
  <c r="AQ715" i="1"/>
  <c r="AR715" i="1"/>
  <c r="AS715" i="1"/>
  <c r="AT715" i="1"/>
  <c r="AU715" i="1"/>
  <c r="AV715" i="1"/>
  <c r="AW715" i="1"/>
  <c r="AX715" i="1"/>
  <c r="AY715" i="1"/>
  <c r="AZ715" i="1"/>
  <c r="BA715" i="1"/>
  <c r="BB715" i="1"/>
  <c r="BC715" i="1"/>
  <c r="BD715" i="1"/>
  <c r="BE715" i="1"/>
  <c r="BF715" i="1"/>
  <c r="AK716" i="1"/>
  <c r="AL716" i="1"/>
  <c r="AM716" i="1"/>
  <c r="AN716" i="1"/>
  <c r="AO716" i="1"/>
  <c r="AP716" i="1"/>
  <c r="AQ716" i="1"/>
  <c r="AR716" i="1"/>
  <c r="AS716" i="1"/>
  <c r="AT716" i="1"/>
  <c r="AU716" i="1"/>
  <c r="AV716" i="1"/>
  <c r="AW716" i="1"/>
  <c r="AX716" i="1"/>
  <c r="AY716" i="1"/>
  <c r="AZ716" i="1"/>
  <c r="BA716" i="1"/>
  <c r="BB716" i="1"/>
  <c r="BC716" i="1"/>
  <c r="BD716" i="1"/>
  <c r="BE716" i="1"/>
  <c r="BF716" i="1"/>
  <c r="AK717" i="1"/>
  <c r="AL717" i="1"/>
  <c r="AM717" i="1"/>
  <c r="AN717" i="1"/>
  <c r="AO717" i="1"/>
  <c r="AP717" i="1"/>
  <c r="AQ717" i="1"/>
  <c r="AR717" i="1"/>
  <c r="AS717" i="1"/>
  <c r="AT717" i="1"/>
  <c r="AU717" i="1"/>
  <c r="AV717" i="1"/>
  <c r="AW717" i="1"/>
  <c r="AX717" i="1"/>
  <c r="AY717" i="1"/>
  <c r="AZ717" i="1"/>
  <c r="BA717" i="1"/>
  <c r="BB717" i="1"/>
  <c r="BC717" i="1"/>
  <c r="BD717" i="1"/>
  <c r="BE717" i="1"/>
  <c r="BF717" i="1"/>
  <c r="AK718" i="1"/>
  <c r="AL718" i="1"/>
  <c r="AM718" i="1"/>
  <c r="AN718" i="1"/>
  <c r="AO718" i="1"/>
  <c r="AP718" i="1"/>
  <c r="AQ718" i="1"/>
  <c r="AR718" i="1"/>
  <c r="AS718" i="1"/>
  <c r="AT718" i="1"/>
  <c r="AU718" i="1"/>
  <c r="AV718" i="1"/>
  <c r="AW718" i="1"/>
  <c r="AX718" i="1"/>
  <c r="AY718" i="1"/>
  <c r="AZ718" i="1"/>
  <c r="BA718" i="1"/>
  <c r="BB718" i="1"/>
  <c r="BC718" i="1"/>
  <c r="BD718" i="1"/>
  <c r="BE718" i="1"/>
  <c r="BF718" i="1"/>
  <c r="AK719" i="1"/>
  <c r="AL719" i="1"/>
  <c r="AM719" i="1"/>
  <c r="AN719" i="1"/>
  <c r="AO719" i="1"/>
  <c r="AP719" i="1"/>
  <c r="AQ719" i="1"/>
  <c r="AR719" i="1"/>
  <c r="AS719" i="1"/>
  <c r="AT719" i="1"/>
  <c r="AU719" i="1"/>
  <c r="AV719" i="1"/>
  <c r="AW719" i="1"/>
  <c r="AX719" i="1"/>
  <c r="AY719" i="1"/>
  <c r="AZ719" i="1"/>
  <c r="BA719" i="1"/>
  <c r="BB719" i="1"/>
  <c r="BC719" i="1"/>
  <c r="BD719" i="1"/>
  <c r="BE719" i="1"/>
  <c r="BF719" i="1"/>
  <c r="AK720" i="1"/>
  <c r="AL720" i="1"/>
  <c r="AM720" i="1"/>
  <c r="AN720" i="1"/>
  <c r="AO720" i="1"/>
  <c r="AP720" i="1"/>
  <c r="AQ720" i="1"/>
  <c r="AR720" i="1"/>
  <c r="AS720" i="1"/>
  <c r="AT720" i="1"/>
  <c r="AU720" i="1"/>
  <c r="AV720" i="1"/>
  <c r="AW720" i="1"/>
  <c r="AX720" i="1"/>
  <c r="AY720" i="1"/>
  <c r="AZ720" i="1"/>
  <c r="BA720" i="1"/>
  <c r="BB720" i="1"/>
  <c r="BC720" i="1"/>
  <c r="BD720" i="1"/>
  <c r="BE720" i="1"/>
  <c r="BF720" i="1"/>
  <c r="AK721" i="1"/>
  <c r="AL721" i="1"/>
  <c r="AM721" i="1"/>
  <c r="AN721" i="1"/>
  <c r="AO721" i="1"/>
  <c r="AP721" i="1"/>
  <c r="AQ721" i="1"/>
  <c r="AR721" i="1"/>
  <c r="AS721" i="1"/>
  <c r="AT721" i="1"/>
  <c r="AU721" i="1"/>
  <c r="AV721" i="1"/>
  <c r="AW721" i="1"/>
  <c r="AX721" i="1"/>
  <c r="AY721" i="1"/>
  <c r="AZ721" i="1"/>
  <c r="BA721" i="1"/>
  <c r="BB721" i="1"/>
  <c r="BC721" i="1"/>
  <c r="BD721" i="1"/>
  <c r="BE721" i="1"/>
  <c r="BF721" i="1"/>
  <c r="AK722" i="1"/>
  <c r="AL722" i="1"/>
  <c r="AM722" i="1"/>
  <c r="AN722" i="1"/>
  <c r="AO722" i="1"/>
  <c r="AP722" i="1"/>
  <c r="AQ722" i="1"/>
  <c r="AR722" i="1"/>
  <c r="AS722" i="1"/>
  <c r="AT722" i="1"/>
  <c r="AU722" i="1"/>
  <c r="AV722" i="1"/>
  <c r="AW722" i="1"/>
  <c r="AX722" i="1"/>
  <c r="AY722" i="1"/>
  <c r="AZ722" i="1"/>
  <c r="BA722" i="1"/>
  <c r="BB722" i="1"/>
  <c r="BC722" i="1"/>
  <c r="BD722" i="1"/>
  <c r="BE722" i="1"/>
  <c r="BF722" i="1"/>
  <c r="AK723" i="1"/>
  <c r="AL723" i="1"/>
  <c r="AM723" i="1"/>
  <c r="AN723" i="1"/>
  <c r="AO723" i="1"/>
  <c r="AP723" i="1"/>
  <c r="AQ723" i="1"/>
  <c r="AR723" i="1"/>
  <c r="AS723" i="1"/>
  <c r="AT723" i="1"/>
  <c r="AU723" i="1"/>
  <c r="AV723" i="1"/>
  <c r="AW723" i="1"/>
  <c r="AX723" i="1"/>
  <c r="AY723" i="1"/>
  <c r="AZ723" i="1"/>
  <c r="BA723" i="1"/>
  <c r="BB723" i="1"/>
  <c r="BC723" i="1"/>
  <c r="BD723" i="1"/>
  <c r="BE723" i="1"/>
  <c r="BF723" i="1"/>
  <c r="AK724" i="1"/>
  <c r="AL724" i="1"/>
  <c r="AM724" i="1"/>
  <c r="AN724" i="1"/>
  <c r="AO724" i="1"/>
  <c r="AP724" i="1"/>
  <c r="AQ724" i="1"/>
  <c r="AR724" i="1"/>
  <c r="AS724" i="1"/>
  <c r="AT724" i="1"/>
  <c r="AU724" i="1"/>
  <c r="AV724" i="1"/>
  <c r="AW724" i="1"/>
  <c r="AX724" i="1"/>
  <c r="AY724" i="1"/>
  <c r="AZ724" i="1"/>
  <c r="BA724" i="1"/>
  <c r="BB724" i="1"/>
  <c r="BC724" i="1"/>
  <c r="BD724" i="1"/>
  <c r="BE724" i="1"/>
  <c r="BF724" i="1"/>
  <c r="AK725" i="1"/>
  <c r="AL725" i="1"/>
  <c r="AM725" i="1"/>
  <c r="AN725" i="1"/>
  <c r="AO725" i="1"/>
  <c r="AP725" i="1"/>
  <c r="AQ725" i="1"/>
  <c r="AR725" i="1"/>
  <c r="AS725" i="1"/>
  <c r="AT725" i="1"/>
  <c r="AU725" i="1"/>
  <c r="AV725" i="1"/>
  <c r="AW725" i="1"/>
  <c r="AX725" i="1"/>
  <c r="AY725" i="1"/>
  <c r="AZ725" i="1"/>
  <c r="BA725" i="1"/>
  <c r="BB725" i="1"/>
  <c r="BC725" i="1"/>
  <c r="BD725" i="1"/>
  <c r="BE725" i="1"/>
  <c r="BF725" i="1"/>
  <c r="AK726" i="1"/>
  <c r="AL726" i="1"/>
  <c r="AM726" i="1"/>
  <c r="AN726" i="1"/>
  <c r="AO726" i="1"/>
  <c r="AP726" i="1"/>
  <c r="AQ726" i="1"/>
  <c r="AR726" i="1"/>
  <c r="AS726" i="1"/>
  <c r="AT726" i="1"/>
  <c r="AU726" i="1"/>
  <c r="AV726" i="1"/>
  <c r="AW726" i="1"/>
  <c r="AX726" i="1"/>
  <c r="AY726" i="1"/>
  <c r="AZ726" i="1"/>
  <c r="BA726" i="1"/>
  <c r="BB726" i="1"/>
  <c r="BC726" i="1"/>
  <c r="BD726" i="1"/>
  <c r="BE726" i="1"/>
  <c r="BF726" i="1"/>
  <c r="AK727" i="1"/>
  <c r="AL727" i="1"/>
  <c r="AM727" i="1"/>
  <c r="AN727" i="1"/>
  <c r="AO727" i="1"/>
  <c r="AP727" i="1"/>
  <c r="AQ727" i="1"/>
  <c r="AR727" i="1"/>
  <c r="AS727" i="1"/>
  <c r="AT727" i="1"/>
  <c r="AU727" i="1"/>
  <c r="AV727" i="1"/>
  <c r="AW727" i="1"/>
  <c r="AX727" i="1"/>
  <c r="AY727" i="1"/>
  <c r="AZ727" i="1"/>
  <c r="BA727" i="1"/>
  <c r="BB727" i="1"/>
  <c r="BC727" i="1"/>
  <c r="BD727" i="1"/>
  <c r="BE727" i="1"/>
  <c r="BF727" i="1"/>
  <c r="AK728" i="1"/>
  <c r="AL728" i="1"/>
  <c r="AM728" i="1"/>
  <c r="AN728" i="1"/>
  <c r="AO728" i="1"/>
  <c r="AP728" i="1"/>
  <c r="AQ728" i="1"/>
  <c r="AR728" i="1"/>
  <c r="AS728" i="1"/>
  <c r="AT728" i="1"/>
  <c r="AU728" i="1"/>
  <c r="AV728" i="1"/>
  <c r="AW728" i="1"/>
  <c r="AX728" i="1"/>
  <c r="AY728" i="1"/>
  <c r="AZ728" i="1"/>
  <c r="BA728" i="1"/>
  <c r="BB728" i="1"/>
  <c r="BC728" i="1"/>
  <c r="BD728" i="1"/>
  <c r="BE728" i="1"/>
  <c r="BF728" i="1"/>
  <c r="AK729" i="1"/>
  <c r="AL729" i="1"/>
  <c r="AM729" i="1"/>
  <c r="AN729" i="1"/>
  <c r="AO729" i="1"/>
  <c r="AP729" i="1"/>
  <c r="AQ729" i="1"/>
  <c r="AR729" i="1"/>
  <c r="AS729" i="1"/>
  <c r="AT729" i="1"/>
  <c r="AU729" i="1"/>
  <c r="AV729" i="1"/>
  <c r="AW729" i="1"/>
  <c r="AX729" i="1"/>
  <c r="AY729" i="1"/>
  <c r="AZ729" i="1"/>
  <c r="BA729" i="1"/>
  <c r="BB729" i="1"/>
  <c r="BC729" i="1"/>
  <c r="BD729" i="1"/>
  <c r="BE729" i="1"/>
  <c r="BF729" i="1"/>
  <c r="AK730" i="1"/>
  <c r="AL730" i="1"/>
  <c r="AM730" i="1"/>
  <c r="AN730" i="1"/>
  <c r="AO730" i="1"/>
  <c r="AP730" i="1"/>
  <c r="AQ730" i="1"/>
  <c r="AR730" i="1"/>
  <c r="AS730" i="1"/>
  <c r="AT730" i="1"/>
  <c r="AU730" i="1"/>
  <c r="AV730" i="1"/>
  <c r="AW730" i="1"/>
  <c r="AX730" i="1"/>
  <c r="AY730" i="1"/>
  <c r="AZ730" i="1"/>
  <c r="BA730" i="1"/>
  <c r="BB730" i="1"/>
  <c r="BC730" i="1"/>
  <c r="BD730" i="1"/>
  <c r="BE730" i="1"/>
  <c r="BF730" i="1"/>
  <c r="AK731" i="1"/>
  <c r="AL731" i="1"/>
  <c r="AM731" i="1"/>
  <c r="AN731" i="1"/>
  <c r="AO731" i="1"/>
  <c r="AP731" i="1"/>
  <c r="AQ731" i="1"/>
  <c r="AR731" i="1"/>
  <c r="AS731" i="1"/>
  <c r="AT731" i="1"/>
  <c r="AU731" i="1"/>
  <c r="AV731" i="1"/>
  <c r="AW731" i="1"/>
  <c r="AX731" i="1"/>
  <c r="AY731" i="1"/>
  <c r="AZ731" i="1"/>
  <c r="BA731" i="1"/>
  <c r="BB731" i="1"/>
  <c r="BC731" i="1"/>
  <c r="BD731" i="1"/>
  <c r="BE731" i="1"/>
  <c r="BF731" i="1"/>
  <c r="AK732" i="1"/>
  <c r="AL732" i="1"/>
  <c r="AM732" i="1"/>
  <c r="AN732" i="1"/>
  <c r="AO732" i="1"/>
  <c r="AP732" i="1"/>
  <c r="AQ732" i="1"/>
  <c r="AR732" i="1"/>
  <c r="AS732" i="1"/>
  <c r="AT732" i="1"/>
  <c r="AU732" i="1"/>
  <c r="AV732" i="1"/>
  <c r="AW732" i="1"/>
  <c r="AX732" i="1"/>
  <c r="AY732" i="1"/>
  <c r="AZ732" i="1"/>
  <c r="BA732" i="1"/>
  <c r="BB732" i="1"/>
  <c r="BC732" i="1"/>
  <c r="BD732" i="1"/>
  <c r="BE732" i="1"/>
  <c r="BF732" i="1"/>
  <c r="AK733" i="1"/>
  <c r="AL733" i="1"/>
  <c r="AM733" i="1"/>
  <c r="AN733" i="1"/>
  <c r="AO733" i="1"/>
  <c r="AP733" i="1"/>
  <c r="AQ733" i="1"/>
  <c r="AR733" i="1"/>
  <c r="AS733" i="1"/>
  <c r="AT733" i="1"/>
  <c r="AU733" i="1"/>
  <c r="AV733" i="1"/>
  <c r="AW733" i="1"/>
  <c r="AX733" i="1"/>
  <c r="AY733" i="1"/>
  <c r="AZ733" i="1"/>
  <c r="BA733" i="1"/>
  <c r="BB733" i="1"/>
  <c r="BC733" i="1"/>
  <c r="BD733" i="1"/>
  <c r="BE733" i="1"/>
  <c r="BF733" i="1"/>
  <c r="L64" i="5"/>
  <c r="L66" i="5"/>
  <c r="L67" i="5"/>
  <c r="L68" i="5"/>
  <c r="L71" i="5"/>
  <c r="L69" i="5"/>
  <c r="L70" i="5"/>
  <c r="L72" i="5"/>
  <c r="L63" i="5"/>
  <c r="L65" i="5"/>
  <c r="G713" i="1"/>
  <c r="G714" i="1"/>
  <c r="G715" i="1"/>
  <c r="G716" i="1"/>
  <c r="G717" i="1"/>
  <c r="G718" i="1"/>
  <c r="G719" i="1"/>
  <c r="G720" i="1"/>
  <c r="G721" i="1"/>
  <c r="G722" i="1"/>
  <c r="G723" i="1"/>
  <c r="G724" i="1"/>
  <c r="G725" i="1"/>
  <c r="G726" i="1"/>
  <c r="G727" i="1"/>
  <c r="G728" i="1"/>
  <c r="G729" i="1"/>
  <c r="G730" i="1"/>
  <c r="G731" i="1"/>
  <c r="G732" i="1"/>
  <c r="G733" i="1"/>
  <c r="BK729" i="1" l="1"/>
  <c r="BK723" i="1"/>
  <c r="BK717" i="1"/>
  <c r="BK728" i="1"/>
  <c r="BK722" i="1"/>
  <c r="BK716" i="1"/>
  <c r="BK732" i="1"/>
  <c r="BK733" i="1"/>
  <c r="BI733" i="1"/>
  <c r="BI728" i="1"/>
  <c r="BI722" i="1"/>
  <c r="BI716" i="1"/>
  <c r="BI729" i="1"/>
  <c r="BI723" i="1"/>
  <c r="BI717" i="1"/>
  <c r="BK730" i="1"/>
  <c r="BK724" i="1"/>
  <c r="BK718" i="1"/>
  <c r="BK712" i="1"/>
  <c r="BI730" i="1"/>
  <c r="BI724" i="1"/>
  <c r="BI718" i="1"/>
  <c r="BI712" i="1"/>
  <c r="BK719" i="1"/>
  <c r="BK713" i="1"/>
  <c r="BK731" i="1"/>
  <c r="BK725" i="1"/>
  <c r="BI731" i="1"/>
  <c r="BI725" i="1"/>
  <c r="BI719" i="1"/>
  <c r="BI713" i="1"/>
  <c r="BK720" i="1"/>
  <c r="BK714" i="1"/>
  <c r="BK726" i="1"/>
  <c r="BI732" i="1"/>
  <c r="BI726" i="1"/>
  <c r="BI720" i="1"/>
  <c r="BI714" i="1"/>
  <c r="BK727" i="1"/>
  <c r="BK721" i="1"/>
  <c r="BK715" i="1"/>
  <c r="BI727" i="1"/>
  <c r="BI721" i="1"/>
  <c r="BI715" i="1"/>
  <c r="A716" i="1"/>
  <c r="A718" i="1"/>
  <c r="A723" i="1"/>
  <c r="A717" i="1"/>
  <c r="A714" i="1"/>
  <c r="A720" i="1"/>
  <c r="A719" i="1"/>
  <c r="A725" i="1"/>
  <c r="A722" i="1"/>
  <c r="A715" i="1"/>
  <c r="A713" i="1"/>
  <c r="A732" i="1"/>
  <c r="A726" i="1"/>
  <c r="A721" i="1"/>
  <c r="A729" i="1"/>
  <c r="A728" i="1"/>
  <c r="A724" i="1"/>
  <c r="A730" i="1"/>
  <c r="A731" i="1"/>
  <c r="B3" i="3"/>
  <c r="B6" i="3"/>
  <c r="B5" i="3"/>
  <c r="B4" i="3"/>
  <c r="B8" i="3"/>
  <c r="B12" i="3"/>
  <c r="B10" i="3"/>
  <c r="B11" i="3"/>
  <c r="B9" i="3"/>
  <c r="B26" i="3"/>
  <c r="B25" i="3"/>
  <c r="B24" i="3"/>
  <c r="B28" i="3"/>
  <c r="B27" i="3"/>
  <c r="B30" i="3"/>
  <c r="B29" i="3"/>
  <c r="B33" i="3"/>
  <c r="B31" i="3"/>
  <c r="B35" i="3"/>
  <c r="B32" i="3"/>
  <c r="B36" i="3"/>
  <c r="B34" i="3"/>
  <c r="B37" i="3"/>
  <c r="B38" i="3"/>
  <c r="B39" i="3"/>
  <c r="B40" i="3"/>
  <c r="B44" i="3"/>
  <c r="B62" i="3"/>
  <c r="B67" i="3"/>
  <c r="B43" i="3"/>
  <c r="B49" i="3"/>
  <c r="B58" i="3"/>
  <c r="B41" i="3"/>
  <c r="B48" i="3"/>
  <c r="B57" i="3"/>
  <c r="B52" i="3"/>
  <c r="B59" i="3"/>
  <c r="B65" i="3"/>
  <c r="B45" i="3"/>
  <c r="B50" i="3"/>
  <c r="B61" i="3"/>
  <c r="B42" i="3"/>
  <c r="B51" i="3"/>
  <c r="B56" i="3"/>
  <c r="B55" i="3"/>
  <c r="B64" i="3"/>
  <c r="B66" i="3"/>
  <c r="B47" i="3"/>
  <c r="B63" i="3"/>
  <c r="B54" i="3"/>
  <c r="B46" i="3"/>
  <c r="B53" i="3"/>
  <c r="B60" i="3"/>
  <c r="B71" i="3"/>
  <c r="B73" i="3"/>
  <c r="B72" i="3"/>
  <c r="B78" i="3"/>
  <c r="B79" i="3"/>
  <c r="B80" i="3"/>
  <c r="B82" i="3"/>
  <c r="B81" i="3"/>
  <c r="B83" i="3"/>
  <c r="B86" i="3"/>
  <c r="B85" i="3"/>
  <c r="B87" i="3"/>
  <c r="B84" i="3"/>
  <c r="B88" i="3"/>
  <c r="B89" i="3"/>
  <c r="B74" i="3"/>
  <c r="B75" i="3"/>
  <c r="B76" i="3"/>
  <c r="B77" i="3"/>
  <c r="B93" i="3"/>
  <c r="B94" i="3"/>
  <c r="B95" i="3"/>
  <c r="B96" i="3"/>
  <c r="B92" i="3"/>
  <c r="B91" i="3"/>
  <c r="B90" i="3"/>
  <c r="B106" i="3"/>
  <c r="B104" i="3"/>
  <c r="B100" i="3"/>
  <c r="B105" i="3"/>
  <c r="B103" i="3"/>
  <c r="B101" i="3"/>
  <c r="B99" i="3"/>
  <c r="B97" i="3"/>
  <c r="B102" i="3"/>
  <c r="B98" i="3"/>
  <c r="B108" i="3"/>
  <c r="B110" i="3"/>
  <c r="B107" i="3"/>
  <c r="B109" i="3"/>
  <c r="B111" i="3"/>
  <c r="B112" i="3"/>
  <c r="B117" i="3"/>
  <c r="B116" i="3"/>
  <c r="B115" i="3"/>
  <c r="B120" i="3"/>
  <c r="B119" i="3"/>
  <c r="B121" i="3"/>
  <c r="B122" i="3"/>
  <c r="B127" i="3"/>
  <c r="B124" i="3"/>
  <c r="B128" i="3"/>
  <c r="B125" i="3"/>
  <c r="B126" i="3"/>
  <c r="B123" i="3"/>
  <c r="B131" i="3"/>
  <c r="B130" i="3"/>
  <c r="B129" i="3"/>
  <c r="B133" i="3"/>
  <c r="B135" i="3"/>
  <c r="B132" i="3"/>
  <c r="B134" i="3"/>
  <c r="B137" i="3"/>
  <c r="B139" i="3"/>
  <c r="B138" i="3"/>
  <c r="B141" i="3"/>
  <c r="B140" i="3"/>
  <c r="B144" i="3"/>
  <c r="B143" i="3"/>
  <c r="B142" i="3"/>
  <c r="B146" i="3"/>
  <c r="B145" i="3"/>
  <c r="B149" i="3"/>
  <c r="B150" i="3"/>
  <c r="B148" i="3"/>
  <c r="B154" i="3"/>
  <c r="B156" i="3"/>
  <c r="B155" i="3"/>
  <c r="B158" i="3"/>
  <c r="B157" i="3"/>
  <c r="B161" i="3"/>
  <c r="B159" i="3"/>
  <c r="B162" i="3"/>
  <c r="B167" i="3"/>
  <c r="B166" i="3"/>
  <c r="B165" i="3"/>
  <c r="B164" i="3"/>
  <c r="B171" i="3"/>
  <c r="B168" i="3"/>
  <c r="B170" i="3"/>
  <c r="B169" i="3"/>
  <c r="B173" i="3"/>
  <c r="B172" i="3"/>
  <c r="B174" i="3"/>
  <c r="B188" i="3"/>
  <c r="B187" i="3"/>
  <c r="B204" i="3"/>
  <c r="B203" i="3"/>
  <c r="B202" i="3"/>
  <c r="B201" i="3"/>
  <c r="B206" i="3"/>
  <c r="B208" i="3"/>
  <c r="B207" i="3"/>
  <c r="B216" i="3"/>
  <c r="B222" i="3"/>
  <c r="B223" i="3"/>
  <c r="B221" i="3"/>
  <c r="B219" i="3"/>
  <c r="B228" i="3"/>
  <c r="B231" i="3"/>
  <c r="B220" i="3"/>
  <c r="B215" i="3"/>
  <c r="B229" i="3"/>
  <c r="B225" i="3"/>
  <c r="B214" i="3"/>
  <c r="B213" i="3"/>
  <c r="B230" i="3"/>
  <c r="B217" i="3"/>
  <c r="B218" i="3"/>
  <c r="B227" i="3"/>
  <c r="B232" i="3"/>
  <c r="B224" i="3"/>
  <c r="B226" i="3"/>
  <c r="B237" i="3"/>
  <c r="B238" i="3"/>
  <c r="B235" i="3"/>
  <c r="B233" i="3"/>
  <c r="B236" i="3"/>
  <c r="B234" i="3"/>
  <c r="B241" i="3"/>
  <c r="B242" i="3"/>
  <c r="B240" i="3"/>
  <c r="B239" i="3"/>
  <c r="B243" i="3"/>
  <c r="B244" i="3"/>
  <c r="B245" i="3"/>
  <c r="B247" i="3"/>
  <c r="B246" i="3"/>
  <c r="B248" i="3"/>
  <c r="L6" i="5"/>
  <c r="K6" i="5" s="1"/>
  <c r="L9" i="5"/>
  <c r="K9" i="5" s="1"/>
  <c r="L10" i="5"/>
  <c r="K10" i="5" s="1"/>
  <c r="L11" i="5"/>
  <c r="K11" i="5" s="1"/>
  <c r="L14" i="5"/>
  <c r="K14" i="5" s="1"/>
  <c r="L7" i="5"/>
  <c r="K7" i="5" s="1"/>
  <c r="L8" i="5"/>
  <c r="K8" i="5" s="1"/>
  <c r="L12" i="5"/>
  <c r="K12" i="5" s="1"/>
  <c r="L13" i="5"/>
  <c r="K13" i="5" s="1"/>
  <c r="L15" i="5"/>
  <c r="K15" i="5" s="1"/>
  <c r="BF3" i="1" l="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574" i="1"/>
  <c r="BF575" i="1"/>
  <c r="BF576"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F702" i="1"/>
  <c r="BF703" i="1"/>
  <c r="BF704" i="1"/>
  <c r="BF705" i="1"/>
  <c r="BF706" i="1"/>
  <c r="BF707" i="1"/>
  <c r="BF708" i="1"/>
  <c r="BF709" i="1"/>
  <c r="BF710" i="1"/>
  <c r="BF711" i="1"/>
  <c r="BE3" i="1"/>
  <c r="BE4" i="1"/>
  <c r="BE5" i="1"/>
  <c r="BE6" i="1"/>
  <c r="BE7" i="1"/>
  <c r="BE8"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BF2" i="1"/>
  <c r="BE2" i="1"/>
  <c r="BD2" i="1"/>
  <c r="BC2" i="1"/>
  <c r="BB2" i="1"/>
  <c r="BA2" i="1"/>
  <c r="AZ2" i="1"/>
  <c r="AY2" i="1"/>
  <c r="AX2" i="1"/>
  <c r="AW2" i="1"/>
  <c r="AV2" i="1"/>
  <c r="AU2" i="1"/>
  <c r="AT2"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2" i="1"/>
  <c r="AR2" i="1"/>
  <c r="AQ2" i="1"/>
  <c r="AP2" i="1"/>
  <c r="AO2" i="1"/>
  <c r="AN2" i="1"/>
  <c r="AM3" i="1"/>
  <c r="AM4" i="1"/>
  <c r="BK4" i="1" s="1"/>
  <c r="AM5" i="1"/>
  <c r="AM6" i="1"/>
  <c r="AM7" i="1"/>
  <c r="AM8" i="1"/>
  <c r="AM9" i="1"/>
  <c r="AM10" i="1"/>
  <c r="AM11" i="1"/>
  <c r="AM12" i="1"/>
  <c r="AM13" i="1"/>
  <c r="AM14" i="1"/>
  <c r="AM15" i="1"/>
  <c r="AM16" i="1"/>
  <c r="BK16" i="1" s="1"/>
  <c r="AM17" i="1"/>
  <c r="AM18" i="1"/>
  <c r="AM19" i="1"/>
  <c r="AM20" i="1"/>
  <c r="AM21" i="1"/>
  <c r="AM22" i="1"/>
  <c r="AM23" i="1"/>
  <c r="AM24" i="1"/>
  <c r="AM25" i="1"/>
  <c r="AM26" i="1"/>
  <c r="AM27" i="1"/>
  <c r="AM28" i="1"/>
  <c r="BK28" i="1" s="1"/>
  <c r="AM29" i="1"/>
  <c r="AM30" i="1"/>
  <c r="AM31" i="1"/>
  <c r="AM32" i="1"/>
  <c r="AM33" i="1"/>
  <c r="AM34" i="1"/>
  <c r="AM35" i="1"/>
  <c r="AM36" i="1"/>
  <c r="AM37" i="1"/>
  <c r="AM38" i="1"/>
  <c r="AM39" i="1"/>
  <c r="AM40" i="1"/>
  <c r="BK40" i="1" s="1"/>
  <c r="AM41" i="1"/>
  <c r="AM42" i="1"/>
  <c r="AM43" i="1"/>
  <c r="AM44" i="1"/>
  <c r="AM45" i="1"/>
  <c r="AM46" i="1"/>
  <c r="AM47" i="1"/>
  <c r="AM48" i="1"/>
  <c r="AM49" i="1"/>
  <c r="AM50" i="1"/>
  <c r="AM51" i="1"/>
  <c r="AM52" i="1"/>
  <c r="BK52" i="1" s="1"/>
  <c r="AM53" i="1"/>
  <c r="AM54" i="1"/>
  <c r="AM55" i="1"/>
  <c r="AM56" i="1"/>
  <c r="AM57" i="1"/>
  <c r="AM58" i="1"/>
  <c r="AM59" i="1"/>
  <c r="AM60" i="1"/>
  <c r="AM61" i="1"/>
  <c r="AM62" i="1"/>
  <c r="AM63" i="1"/>
  <c r="AM64" i="1"/>
  <c r="BK64" i="1" s="1"/>
  <c r="AM65" i="1"/>
  <c r="AM66" i="1"/>
  <c r="AM67" i="1"/>
  <c r="AM68" i="1"/>
  <c r="AM69" i="1"/>
  <c r="AM70" i="1"/>
  <c r="AM71" i="1"/>
  <c r="AM72" i="1"/>
  <c r="AM73" i="1"/>
  <c r="AM74" i="1"/>
  <c r="AM75" i="1"/>
  <c r="AM76" i="1"/>
  <c r="BK76" i="1" s="1"/>
  <c r="AM77" i="1"/>
  <c r="AM78" i="1"/>
  <c r="AM79" i="1"/>
  <c r="AM80" i="1"/>
  <c r="AM81" i="1"/>
  <c r="AM82" i="1"/>
  <c r="AM83" i="1"/>
  <c r="AM84" i="1"/>
  <c r="AM85" i="1"/>
  <c r="AM86" i="1"/>
  <c r="AM87" i="1"/>
  <c r="AM88" i="1"/>
  <c r="BK88" i="1" s="1"/>
  <c r="AM89" i="1"/>
  <c r="AM90" i="1"/>
  <c r="AM91" i="1"/>
  <c r="AM92" i="1"/>
  <c r="AM93" i="1"/>
  <c r="AM94" i="1"/>
  <c r="AM95" i="1"/>
  <c r="AM96" i="1"/>
  <c r="AM97" i="1"/>
  <c r="AM98" i="1"/>
  <c r="AM99" i="1"/>
  <c r="AM100" i="1"/>
  <c r="BK100" i="1" s="1"/>
  <c r="AM101" i="1"/>
  <c r="AM102" i="1"/>
  <c r="AM103" i="1"/>
  <c r="AM104" i="1"/>
  <c r="AM105" i="1"/>
  <c r="AM106" i="1"/>
  <c r="AM107" i="1"/>
  <c r="AM108" i="1"/>
  <c r="AM109" i="1"/>
  <c r="AM110" i="1"/>
  <c r="AM111" i="1"/>
  <c r="AM112" i="1"/>
  <c r="BK112" i="1" s="1"/>
  <c r="AM113" i="1"/>
  <c r="AM114" i="1"/>
  <c r="AM115" i="1"/>
  <c r="AM116" i="1"/>
  <c r="AM117" i="1"/>
  <c r="AM118" i="1"/>
  <c r="AM119" i="1"/>
  <c r="AM120" i="1"/>
  <c r="AM121" i="1"/>
  <c r="AM122" i="1"/>
  <c r="AM123" i="1"/>
  <c r="AM124" i="1"/>
  <c r="BK124" i="1" s="1"/>
  <c r="AM125" i="1"/>
  <c r="AM126" i="1"/>
  <c r="AM127" i="1"/>
  <c r="AM128" i="1"/>
  <c r="AM129" i="1"/>
  <c r="AM130" i="1"/>
  <c r="AM131" i="1"/>
  <c r="AM132" i="1"/>
  <c r="AM133" i="1"/>
  <c r="AM134" i="1"/>
  <c r="AM135" i="1"/>
  <c r="AM136" i="1"/>
  <c r="BK136" i="1" s="1"/>
  <c r="AM137" i="1"/>
  <c r="AM138" i="1"/>
  <c r="AM139" i="1"/>
  <c r="AM140" i="1"/>
  <c r="AM141" i="1"/>
  <c r="AM142" i="1"/>
  <c r="AM143" i="1"/>
  <c r="AM144" i="1"/>
  <c r="AM145" i="1"/>
  <c r="AM146" i="1"/>
  <c r="AM147" i="1"/>
  <c r="AM148" i="1"/>
  <c r="BK148" i="1" s="1"/>
  <c r="AM149" i="1"/>
  <c r="AM150" i="1"/>
  <c r="AM151" i="1"/>
  <c r="AM152" i="1"/>
  <c r="AM153" i="1"/>
  <c r="AM154" i="1"/>
  <c r="AM155" i="1"/>
  <c r="AM156" i="1"/>
  <c r="AM157" i="1"/>
  <c r="AM158" i="1"/>
  <c r="AM159" i="1"/>
  <c r="AM160" i="1"/>
  <c r="BK160" i="1" s="1"/>
  <c r="AM161" i="1"/>
  <c r="AM162" i="1"/>
  <c r="AM163" i="1"/>
  <c r="AM164" i="1"/>
  <c r="AM165" i="1"/>
  <c r="AM166" i="1"/>
  <c r="AM167" i="1"/>
  <c r="AM168" i="1"/>
  <c r="AM169" i="1"/>
  <c r="AM170" i="1"/>
  <c r="AM171" i="1"/>
  <c r="AM172" i="1"/>
  <c r="BK172" i="1" s="1"/>
  <c r="AM173" i="1"/>
  <c r="AM174" i="1"/>
  <c r="AM175" i="1"/>
  <c r="AM176" i="1"/>
  <c r="AM177" i="1"/>
  <c r="AM178" i="1"/>
  <c r="AM179" i="1"/>
  <c r="AM180" i="1"/>
  <c r="AM181" i="1"/>
  <c r="AM182" i="1"/>
  <c r="AM183" i="1"/>
  <c r="AM184" i="1"/>
  <c r="BK184" i="1" s="1"/>
  <c r="AM185" i="1"/>
  <c r="AM186" i="1"/>
  <c r="AM187" i="1"/>
  <c r="AM188" i="1"/>
  <c r="AM189" i="1"/>
  <c r="AM190" i="1"/>
  <c r="AM191" i="1"/>
  <c r="AM192" i="1"/>
  <c r="AM193" i="1"/>
  <c r="AM194" i="1"/>
  <c r="AM195" i="1"/>
  <c r="AM196" i="1"/>
  <c r="BK196" i="1" s="1"/>
  <c r="AM197" i="1"/>
  <c r="AM198" i="1"/>
  <c r="AM199" i="1"/>
  <c r="AM200" i="1"/>
  <c r="AM201" i="1"/>
  <c r="AM202" i="1"/>
  <c r="AM203" i="1"/>
  <c r="AM204" i="1"/>
  <c r="AM205" i="1"/>
  <c r="AM206" i="1"/>
  <c r="AM207" i="1"/>
  <c r="AM208" i="1"/>
  <c r="BK208" i="1" s="1"/>
  <c r="AM209" i="1"/>
  <c r="AM210" i="1"/>
  <c r="AM211" i="1"/>
  <c r="AM212" i="1"/>
  <c r="AM213" i="1"/>
  <c r="AM214" i="1"/>
  <c r="AM215" i="1"/>
  <c r="AM216" i="1"/>
  <c r="AM217" i="1"/>
  <c r="AM218" i="1"/>
  <c r="AM219" i="1"/>
  <c r="AM220" i="1"/>
  <c r="BK220" i="1" s="1"/>
  <c r="AM221" i="1"/>
  <c r="AM222" i="1"/>
  <c r="AM223" i="1"/>
  <c r="AM224" i="1"/>
  <c r="AM225" i="1"/>
  <c r="AM226" i="1"/>
  <c r="AM227" i="1"/>
  <c r="AM228" i="1"/>
  <c r="AM229" i="1"/>
  <c r="AM230" i="1"/>
  <c r="AM231" i="1"/>
  <c r="AM232" i="1"/>
  <c r="BK232" i="1" s="1"/>
  <c r="AM233" i="1"/>
  <c r="AM234" i="1"/>
  <c r="AM235" i="1"/>
  <c r="AM236" i="1"/>
  <c r="AM237" i="1"/>
  <c r="AM238" i="1"/>
  <c r="AM239" i="1"/>
  <c r="AM240" i="1"/>
  <c r="AM241" i="1"/>
  <c r="AM242" i="1"/>
  <c r="AM243" i="1"/>
  <c r="AM244" i="1"/>
  <c r="BK244" i="1" s="1"/>
  <c r="AM245" i="1"/>
  <c r="AM246" i="1"/>
  <c r="AM247" i="1"/>
  <c r="AM248" i="1"/>
  <c r="AM249" i="1"/>
  <c r="AM250" i="1"/>
  <c r="AM251" i="1"/>
  <c r="AM252" i="1"/>
  <c r="AM253" i="1"/>
  <c r="AM254" i="1"/>
  <c r="AM255" i="1"/>
  <c r="AM256" i="1"/>
  <c r="BK256" i="1" s="1"/>
  <c r="AM257" i="1"/>
  <c r="AM258" i="1"/>
  <c r="AM259" i="1"/>
  <c r="AM260" i="1"/>
  <c r="AM261" i="1"/>
  <c r="AM262" i="1"/>
  <c r="AM263" i="1"/>
  <c r="AM264" i="1"/>
  <c r="AM265" i="1"/>
  <c r="AM266" i="1"/>
  <c r="AM267" i="1"/>
  <c r="AM268" i="1"/>
  <c r="BK268" i="1" s="1"/>
  <c r="AM269" i="1"/>
  <c r="AM270" i="1"/>
  <c r="AM271" i="1"/>
  <c r="AM272" i="1"/>
  <c r="AM273" i="1"/>
  <c r="AM274" i="1"/>
  <c r="AM275" i="1"/>
  <c r="AM276" i="1"/>
  <c r="AM277" i="1"/>
  <c r="AM278" i="1"/>
  <c r="AM279" i="1"/>
  <c r="AM280" i="1"/>
  <c r="BK280" i="1" s="1"/>
  <c r="AM281" i="1"/>
  <c r="AM282" i="1"/>
  <c r="AM283" i="1"/>
  <c r="AM284" i="1"/>
  <c r="AM285" i="1"/>
  <c r="AM286" i="1"/>
  <c r="AM287" i="1"/>
  <c r="AM288" i="1"/>
  <c r="AM289" i="1"/>
  <c r="AM290" i="1"/>
  <c r="AM291" i="1"/>
  <c r="AM292" i="1"/>
  <c r="BK292" i="1" s="1"/>
  <c r="AM293" i="1"/>
  <c r="AM294" i="1"/>
  <c r="AM295" i="1"/>
  <c r="AM296" i="1"/>
  <c r="AM297" i="1"/>
  <c r="AM298" i="1"/>
  <c r="AM299" i="1"/>
  <c r="AM300" i="1"/>
  <c r="AM301" i="1"/>
  <c r="AM302" i="1"/>
  <c r="AM303" i="1"/>
  <c r="AM304" i="1"/>
  <c r="BK304" i="1" s="1"/>
  <c r="AM305" i="1"/>
  <c r="AM306" i="1"/>
  <c r="AM307" i="1"/>
  <c r="AM308" i="1"/>
  <c r="AM309" i="1"/>
  <c r="AM310" i="1"/>
  <c r="AM311" i="1"/>
  <c r="AM312" i="1"/>
  <c r="AM313" i="1"/>
  <c r="AM314" i="1"/>
  <c r="AM315" i="1"/>
  <c r="AM316" i="1"/>
  <c r="BK316" i="1" s="1"/>
  <c r="AM317" i="1"/>
  <c r="AM318" i="1"/>
  <c r="AM319" i="1"/>
  <c r="AM320" i="1"/>
  <c r="AM321" i="1"/>
  <c r="AM322" i="1"/>
  <c r="AM323" i="1"/>
  <c r="AM324" i="1"/>
  <c r="AM325" i="1"/>
  <c r="AM326" i="1"/>
  <c r="AM327" i="1"/>
  <c r="AM328" i="1"/>
  <c r="BK328" i="1" s="1"/>
  <c r="AM329" i="1"/>
  <c r="AM330" i="1"/>
  <c r="AM331" i="1"/>
  <c r="AM332" i="1"/>
  <c r="AM333" i="1"/>
  <c r="AM334" i="1"/>
  <c r="AM335" i="1"/>
  <c r="AM336" i="1"/>
  <c r="AM337" i="1"/>
  <c r="AM338" i="1"/>
  <c r="AM339" i="1"/>
  <c r="AM340" i="1"/>
  <c r="BK340" i="1" s="1"/>
  <c r="AM341" i="1"/>
  <c r="AM342" i="1"/>
  <c r="AM343" i="1"/>
  <c r="AM344" i="1"/>
  <c r="AM345" i="1"/>
  <c r="AM346" i="1"/>
  <c r="AM347" i="1"/>
  <c r="AM348" i="1"/>
  <c r="AM349" i="1"/>
  <c r="AM350" i="1"/>
  <c r="AM351" i="1"/>
  <c r="AM352" i="1"/>
  <c r="BK352" i="1" s="1"/>
  <c r="AM353" i="1"/>
  <c r="AM354" i="1"/>
  <c r="AM355" i="1"/>
  <c r="AM356" i="1"/>
  <c r="AM357" i="1"/>
  <c r="AM358" i="1"/>
  <c r="AM359" i="1"/>
  <c r="AM360" i="1"/>
  <c r="AM361" i="1"/>
  <c r="AM362" i="1"/>
  <c r="AM363" i="1"/>
  <c r="AM364" i="1"/>
  <c r="BK364" i="1" s="1"/>
  <c r="AM365" i="1"/>
  <c r="AM366" i="1"/>
  <c r="AM367" i="1"/>
  <c r="AM368" i="1"/>
  <c r="AM369" i="1"/>
  <c r="AM370" i="1"/>
  <c r="AM371" i="1"/>
  <c r="AM372" i="1"/>
  <c r="AM373" i="1"/>
  <c r="AM374" i="1"/>
  <c r="AM375" i="1"/>
  <c r="AM376" i="1"/>
  <c r="BK376" i="1" s="1"/>
  <c r="AM377" i="1"/>
  <c r="AM378" i="1"/>
  <c r="AM379" i="1"/>
  <c r="AM380" i="1"/>
  <c r="AM381" i="1"/>
  <c r="AM382" i="1"/>
  <c r="AM383" i="1"/>
  <c r="AM384" i="1"/>
  <c r="AM385" i="1"/>
  <c r="AM386" i="1"/>
  <c r="AM387" i="1"/>
  <c r="AM388" i="1"/>
  <c r="BK388" i="1" s="1"/>
  <c r="AM389" i="1"/>
  <c r="AM390" i="1"/>
  <c r="AM391" i="1"/>
  <c r="AM392" i="1"/>
  <c r="AM393" i="1"/>
  <c r="AM394" i="1"/>
  <c r="AM395" i="1"/>
  <c r="AM396" i="1"/>
  <c r="AM397" i="1"/>
  <c r="AM398" i="1"/>
  <c r="AM399" i="1"/>
  <c r="AM400" i="1"/>
  <c r="BK400" i="1" s="1"/>
  <c r="AM401" i="1"/>
  <c r="AM402" i="1"/>
  <c r="AM403" i="1"/>
  <c r="AM404" i="1"/>
  <c r="AM405" i="1"/>
  <c r="AM406" i="1"/>
  <c r="AM407" i="1"/>
  <c r="AM408" i="1"/>
  <c r="AM409" i="1"/>
  <c r="AM410" i="1"/>
  <c r="AM411" i="1"/>
  <c r="AM412" i="1"/>
  <c r="BK412" i="1" s="1"/>
  <c r="AM413" i="1"/>
  <c r="AM414" i="1"/>
  <c r="AM415" i="1"/>
  <c r="AM416" i="1"/>
  <c r="AM417" i="1"/>
  <c r="AM418" i="1"/>
  <c r="AM419" i="1"/>
  <c r="AM420" i="1"/>
  <c r="AM421" i="1"/>
  <c r="AM422" i="1"/>
  <c r="AM423" i="1"/>
  <c r="AM424" i="1"/>
  <c r="BK424" i="1" s="1"/>
  <c r="AM425" i="1"/>
  <c r="AM426" i="1"/>
  <c r="AM427" i="1"/>
  <c r="AM428" i="1"/>
  <c r="AM429" i="1"/>
  <c r="AM430" i="1"/>
  <c r="AM431" i="1"/>
  <c r="AM432" i="1"/>
  <c r="AM433" i="1"/>
  <c r="AM434" i="1"/>
  <c r="AM435" i="1"/>
  <c r="AM436" i="1"/>
  <c r="BK436" i="1" s="1"/>
  <c r="AM437" i="1"/>
  <c r="AM438" i="1"/>
  <c r="AM439" i="1"/>
  <c r="AM440" i="1"/>
  <c r="AM441" i="1"/>
  <c r="AM442" i="1"/>
  <c r="AM443" i="1"/>
  <c r="AM444" i="1"/>
  <c r="AM445" i="1"/>
  <c r="AM446" i="1"/>
  <c r="AM447" i="1"/>
  <c r="AM448" i="1"/>
  <c r="BK448" i="1" s="1"/>
  <c r="AM449" i="1"/>
  <c r="AM450" i="1"/>
  <c r="AM451" i="1"/>
  <c r="AM452" i="1"/>
  <c r="AM453" i="1"/>
  <c r="AM454" i="1"/>
  <c r="AM455" i="1"/>
  <c r="AM456" i="1"/>
  <c r="AM457" i="1"/>
  <c r="AM458" i="1"/>
  <c r="AM459" i="1"/>
  <c r="AM460" i="1"/>
  <c r="BK460" i="1" s="1"/>
  <c r="AM461" i="1"/>
  <c r="AM462" i="1"/>
  <c r="AM463" i="1"/>
  <c r="AM464" i="1"/>
  <c r="AM465" i="1"/>
  <c r="AM466" i="1"/>
  <c r="AM467" i="1"/>
  <c r="AM468" i="1"/>
  <c r="AM469" i="1"/>
  <c r="AM470" i="1"/>
  <c r="AM471" i="1"/>
  <c r="AM472" i="1"/>
  <c r="BK472" i="1" s="1"/>
  <c r="AM473" i="1"/>
  <c r="AM474" i="1"/>
  <c r="AM475" i="1"/>
  <c r="AM476" i="1"/>
  <c r="AM477" i="1"/>
  <c r="AM478" i="1"/>
  <c r="AM479" i="1"/>
  <c r="AM480" i="1"/>
  <c r="AM481" i="1"/>
  <c r="AM482" i="1"/>
  <c r="AM483" i="1"/>
  <c r="AM484" i="1"/>
  <c r="BK484" i="1" s="1"/>
  <c r="AM485" i="1"/>
  <c r="AM486" i="1"/>
  <c r="AM487" i="1"/>
  <c r="AM488" i="1"/>
  <c r="AM489" i="1"/>
  <c r="AM490" i="1"/>
  <c r="AM491" i="1"/>
  <c r="AM492" i="1"/>
  <c r="AM493" i="1"/>
  <c r="AM494" i="1"/>
  <c r="AM495" i="1"/>
  <c r="AM496" i="1"/>
  <c r="BK496" i="1" s="1"/>
  <c r="AM497" i="1"/>
  <c r="AM498" i="1"/>
  <c r="AM499" i="1"/>
  <c r="AM500" i="1"/>
  <c r="AM501" i="1"/>
  <c r="AM502" i="1"/>
  <c r="AM503" i="1"/>
  <c r="AM504" i="1"/>
  <c r="AM505" i="1"/>
  <c r="AM506" i="1"/>
  <c r="AM507" i="1"/>
  <c r="AM508" i="1"/>
  <c r="BK508" i="1" s="1"/>
  <c r="AM509" i="1"/>
  <c r="AM510" i="1"/>
  <c r="AM511" i="1"/>
  <c r="AM512" i="1"/>
  <c r="AM513" i="1"/>
  <c r="AM514" i="1"/>
  <c r="AM515" i="1"/>
  <c r="AM516" i="1"/>
  <c r="AM517" i="1"/>
  <c r="AM518" i="1"/>
  <c r="AM519" i="1"/>
  <c r="AM520" i="1"/>
  <c r="BK520" i="1" s="1"/>
  <c r="AM521" i="1"/>
  <c r="AM522" i="1"/>
  <c r="AM523" i="1"/>
  <c r="AM524" i="1"/>
  <c r="AM525" i="1"/>
  <c r="AM526" i="1"/>
  <c r="AM527" i="1"/>
  <c r="AM528" i="1"/>
  <c r="AM529" i="1"/>
  <c r="AM530" i="1"/>
  <c r="AM531" i="1"/>
  <c r="AM532" i="1"/>
  <c r="BK532" i="1" s="1"/>
  <c r="AM533" i="1"/>
  <c r="AM534" i="1"/>
  <c r="AM535" i="1"/>
  <c r="AM536" i="1"/>
  <c r="AM537" i="1"/>
  <c r="AM538" i="1"/>
  <c r="AM539" i="1"/>
  <c r="AM540" i="1"/>
  <c r="AM541" i="1"/>
  <c r="AM542" i="1"/>
  <c r="AM543" i="1"/>
  <c r="AM544" i="1"/>
  <c r="BK544" i="1" s="1"/>
  <c r="AM545" i="1"/>
  <c r="AM546" i="1"/>
  <c r="AM547" i="1"/>
  <c r="AM548" i="1"/>
  <c r="AM549" i="1"/>
  <c r="AM550" i="1"/>
  <c r="AM551" i="1"/>
  <c r="AM552" i="1"/>
  <c r="AM553" i="1"/>
  <c r="AM554" i="1"/>
  <c r="AM555" i="1"/>
  <c r="AM556" i="1"/>
  <c r="BK556" i="1" s="1"/>
  <c r="AM557" i="1"/>
  <c r="AM558" i="1"/>
  <c r="AM559" i="1"/>
  <c r="AM560" i="1"/>
  <c r="AM561" i="1"/>
  <c r="AM562" i="1"/>
  <c r="AM563" i="1"/>
  <c r="AM564" i="1"/>
  <c r="AM565" i="1"/>
  <c r="AM566" i="1"/>
  <c r="AM567" i="1"/>
  <c r="AM568" i="1"/>
  <c r="BK568" i="1" s="1"/>
  <c r="AM569" i="1"/>
  <c r="AM570" i="1"/>
  <c r="AM571" i="1"/>
  <c r="AM572" i="1"/>
  <c r="AM573" i="1"/>
  <c r="AM574" i="1"/>
  <c r="AM575" i="1"/>
  <c r="AM576" i="1"/>
  <c r="AM577" i="1"/>
  <c r="AM578" i="1"/>
  <c r="AM579" i="1"/>
  <c r="AM580" i="1"/>
  <c r="BK580" i="1" s="1"/>
  <c r="AM581" i="1"/>
  <c r="AM582" i="1"/>
  <c r="AM583" i="1"/>
  <c r="AM584" i="1"/>
  <c r="AM585" i="1"/>
  <c r="AM586" i="1"/>
  <c r="AM587" i="1"/>
  <c r="AM588" i="1"/>
  <c r="AM589" i="1"/>
  <c r="AM590" i="1"/>
  <c r="AM591" i="1"/>
  <c r="AM592" i="1"/>
  <c r="BK592" i="1" s="1"/>
  <c r="AM593" i="1"/>
  <c r="AM594" i="1"/>
  <c r="AM595" i="1"/>
  <c r="AM596" i="1"/>
  <c r="AM597" i="1"/>
  <c r="AM598" i="1"/>
  <c r="AM599" i="1"/>
  <c r="AM600" i="1"/>
  <c r="AM601" i="1"/>
  <c r="AM602" i="1"/>
  <c r="AM603" i="1"/>
  <c r="AM604" i="1"/>
  <c r="BK604" i="1" s="1"/>
  <c r="AM605" i="1"/>
  <c r="AM606" i="1"/>
  <c r="AM607" i="1"/>
  <c r="AM608" i="1"/>
  <c r="AM609" i="1"/>
  <c r="AM610" i="1"/>
  <c r="AM611" i="1"/>
  <c r="AM612" i="1"/>
  <c r="AM613" i="1"/>
  <c r="AM614" i="1"/>
  <c r="AM615" i="1"/>
  <c r="AM616" i="1"/>
  <c r="BK616" i="1" s="1"/>
  <c r="AM617" i="1"/>
  <c r="AM618" i="1"/>
  <c r="AM619" i="1"/>
  <c r="AM620" i="1"/>
  <c r="AM621" i="1"/>
  <c r="AM622" i="1"/>
  <c r="AM623" i="1"/>
  <c r="AM624" i="1"/>
  <c r="AM625" i="1"/>
  <c r="AM626" i="1"/>
  <c r="AM627" i="1"/>
  <c r="AM628" i="1"/>
  <c r="BK628" i="1" s="1"/>
  <c r="AM629" i="1"/>
  <c r="AM630" i="1"/>
  <c r="AM631" i="1"/>
  <c r="AM632" i="1"/>
  <c r="AM633" i="1"/>
  <c r="AM634" i="1"/>
  <c r="AM635" i="1"/>
  <c r="AM636" i="1"/>
  <c r="AM637" i="1"/>
  <c r="AM638" i="1"/>
  <c r="AM639" i="1"/>
  <c r="AM640" i="1"/>
  <c r="BK640" i="1" s="1"/>
  <c r="AM641" i="1"/>
  <c r="AM642" i="1"/>
  <c r="AM643" i="1"/>
  <c r="AM644" i="1"/>
  <c r="AM645" i="1"/>
  <c r="AM646" i="1"/>
  <c r="AM647" i="1"/>
  <c r="AM648" i="1"/>
  <c r="AM649" i="1"/>
  <c r="AM650" i="1"/>
  <c r="AM651" i="1"/>
  <c r="AM652" i="1"/>
  <c r="BK652" i="1" s="1"/>
  <c r="AM653" i="1"/>
  <c r="AM654" i="1"/>
  <c r="AM655" i="1"/>
  <c r="AM656" i="1"/>
  <c r="AM657" i="1"/>
  <c r="AM658" i="1"/>
  <c r="AM659" i="1"/>
  <c r="AM660" i="1"/>
  <c r="AM661" i="1"/>
  <c r="AM662" i="1"/>
  <c r="AM663" i="1"/>
  <c r="AM664" i="1"/>
  <c r="BK664" i="1" s="1"/>
  <c r="AM665" i="1"/>
  <c r="AM666" i="1"/>
  <c r="AM667" i="1"/>
  <c r="AM668" i="1"/>
  <c r="AM669" i="1"/>
  <c r="AM670" i="1"/>
  <c r="AM671" i="1"/>
  <c r="AM672" i="1"/>
  <c r="AM673" i="1"/>
  <c r="AM674" i="1"/>
  <c r="AM675" i="1"/>
  <c r="AM676" i="1"/>
  <c r="BK676" i="1" s="1"/>
  <c r="AM677" i="1"/>
  <c r="AM678" i="1"/>
  <c r="AM679" i="1"/>
  <c r="AM680" i="1"/>
  <c r="AM681" i="1"/>
  <c r="AM682" i="1"/>
  <c r="AM683" i="1"/>
  <c r="AM684" i="1"/>
  <c r="AM685" i="1"/>
  <c r="AM686" i="1"/>
  <c r="AM687" i="1"/>
  <c r="AM688" i="1"/>
  <c r="BK688" i="1" s="1"/>
  <c r="AM689" i="1"/>
  <c r="AM690" i="1"/>
  <c r="AM691" i="1"/>
  <c r="AM692" i="1"/>
  <c r="AM693" i="1"/>
  <c r="AM694" i="1"/>
  <c r="AM695" i="1"/>
  <c r="AM696" i="1"/>
  <c r="AM697" i="1"/>
  <c r="AM698" i="1"/>
  <c r="AM699" i="1"/>
  <c r="AM700" i="1"/>
  <c r="BK700" i="1" s="1"/>
  <c r="AM701" i="1"/>
  <c r="AM702" i="1"/>
  <c r="AM703" i="1"/>
  <c r="AM704" i="1"/>
  <c r="AM705" i="1"/>
  <c r="AM706" i="1"/>
  <c r="AM707" i="1"/>
  <c r="AM708" i="1"/>
  <c r="AM709" i="1"/>
  <c r="AM710" i="1"/>
  <c r="AM711" i="1"/>
  <c r="AM2" i="1"/>
  <c r="BK2" i="1" s="1"/>
  <c r="AL3" i="1"/>
  <c r="AL4" i="1"/>
  <c r="AL5" i="1"/>
  <c r="AL6" i="1"/>
  <c r="AL7" i="1"/>
  <c r="AL8" i="1"/>
  <c r="AL9" i="1"/>
  <c r="AL10" i="1"/>
  <c r="AL11" i="1"/>
  <c r="AL12" i="1"/>
  <c r="AL13" i="1"/>
  <c r="AL14" i="1"/>
  <c r="BI14" i="1" s="1"/>
  <c r="AL15" i="1"/>
  <c r="AL16" i="1"/>
  <c r="AL17" i="1"/>
  <c r="AL18" i="1"/>
  <c r="AL19" i="1"/>
  <c r="AL20" i="1"/>
  <c r="AL21" i="1"/>
  <c r="AL22" i="1"/>
  <c r="AL23" i="1"/>
  <c r="AL24" i="1"/>
  <c r="AL25" i="1"/>
  <c r="AL26" i="1"/>
  <c r="AL27" i="1"/>
  <c r="AL28" i="1"/>
  <c r="AL29" i="1"/>
  <c r="AL30" i="1"/>
  <c r="AL31" i="1"/>
  <c r="AL32" i="1"/>
  <c r="AL33" i="1"/>
  <c r="AL34" i="1"/>
  <c r="AL35" i="1"/>
  <c r="AL36" i="1"/>
  <c r="AL37" i="1"/>
  <c r="AL38" i="1"/>
  <c r="BI38" i="1" s="1"/>
  <c r="AL39" i="1"/>
  <c r="AL40" i="1"/>
  <c r="AL41" i="1"/>
  <c r="AL42" i="1"/>
  <c r="AL43" i="1"/>
  <c r="AL44" i="1"/>
  <c r="AL45" i="1"/>
  <c r="AL46" i="1"/>
  <c r="AL47" i="1"/>
  <c r="AL48" i="1"/>
  <c r="AL49" i="1"/>
  <c r="AL50" i="1"/>
  <c r="BI50" i="1" s="1"/>
  <c r="AL51" i="1"/>
  <c r="AL52" i="1"/>
  <c r="AL53" i="1"/>
  <c r="AL54" i="1"/>
  <c r="AL55" i="1"/>
  <c r="AL56" i="1"/>
  <c r="AL57" i="1"/>
  <c r="AL58" i="1"/>
  <c r="AL59" i="1"/>
  <c r="AL60" i="1"/>
  <c r="AL61" i="1"/>
  <c r="AL62" i="1"/>
  <c r="BI62" i="1" s="1"/>
  <c r="AL63" i="1"/>
  <c r="AL64" i="1"/>
  <c r="AL65" i="1"/>
  <c r="AL66" i="1"/>
  <c r="AL67" i="1"/>
  <c r="AL68" i="1"/>
  <c r="AL69" i="1"/>
  <c r="AL70" i="1"/>
  <c r="AL71" i="1"/>
  <c r="AL72" i="1"/>
  <c r="AL73" i="1"/>
  <c r="AL74" i="1"/>
  <c r="BI74" i="1" s="1"/>
  <c r="AL75" i="1"/>
  <c r="AL76" i="1"/>
  <c r="AL77" i="1"/>
  <c r="AL78" i="1"/>
  <c r="AL79" i="1"/>
  <c r="AL80" i="1"/>
  <c r="AL81" i="1"/>
  <c r="AL82" i="1"/>
  <c r="AL83" i="1"/>
  <c r="AL84" i="1"/>
  <c r="AL85" i="1"/>
  <c r="AL86" i="1"/>
  <c r="BI86" i="1" s="1"/>
  <c r="AL87" i="1"/>
  <c r="AL88" i="1"/>
  <c r="AL89" i="1"/>
  <c r="AL90" i="1"/>
  <c r="AL91" i="1"/>
  <c r="AL92" i="1"/>
  <c r="AL93" i="1"/>
  <c r="AL94" i="1"/>
  <c r="AL95" i="1"/>
  <c r="AL96" i="1"/>
  <c r="AL97" i="1"/>
  <c r="AL98" i="1"/>
  <c r="BI98" i="1" s="1"/>
  <c r="AL99" i="1"/>
  <c r="AL100" i="1"/>
  <c r="AL101" i="1"/>
  <c r="AL102" i="1"/>
  <c r="AL103" i="1"/>
  <c r="AL104" i="1"/>
  <c r="AL105" i="1"/>
  <c r="AL106" i="1"/>
  <c r="AL107" i="1"/>
  <c r="AL108" i="1"/>
  <c r="AL109" i="1"/>
  <c r="AL110" i="1"/>
  <c r="BI110" i="1" s="1"/>
  <c r="AL111" i="1"/>
  <c r="AL112" i="1"/>
  <c r="AL113" i="1"/>
  <c r="AL114" i="1"/>
  <c r="AL115" i="1"/>
  <c r="AL116" i="1"/>
  <c r="AL117" i="1"/>
  <c r="AL118" i="1"/>
  <c r="AL119" i="1"/>
  <c r="AL120" i="1"/>
  <c r="AL121" i="1"/>
  <c r="AL122" i="1"/>
  <c r="BI122" i="1" s="1"/>
  <c r="AL123" i="1"/>
  <c r="AL124" i="1"/>
  <c r="AL125" i="1"/>
  <c r="AL126" i="1"/>
  <c r="AL127" i="1"/>
  <c r="AL128" i="1"/>
  <c r="AL129" i="1"/>
  <c r="AL130" i="1"/>
  <c r="AL131" i="1"/>
  <c r="AL132" i="1"/>
  <c r="AL133" i="1"/>
  <c r="AL134" i="1"/>
  <c r="BI134" i="1" s="1"/>
  <c r="AL135" i="1"/>
  <c r="AL136" i="1"/>
  <c r="AL137" i="1"/>
  <c r="AL138" i="1"/>
  <c r="AL139" i="1"/>
  <c r="AL140" i="1"/>
  <c r="AL141" i="1"/>
  <c r="AL142" i="1"/>
  <c r="AL143" i="1"/>
  <c r="AL144" i="1"/>
  <c r="AL145" i="1"/>
  <c r="AL146" i="1"/>
  <c r="BI146" i="1" s="1"/>
  <c r="AL147" i="1"/>
  <c r="AL148" i="1"/>
  <c r="AL149" i="1"/>
  <c r="AL150" i="1"/>
  <c r="AL151" i="1"/>
  <c r="AL152" i="1"/>
  <c r="AL153" i="1"/>
  <c r="AL154" i="1"/>
  <c r="AL155" i="1"/>
  <c r="AL156" i="1"/>
  <c r="AL157" i="1"/>
  <c r="AL158" i="1"/>
  <c r="BI158" i="1" s="1"/>
  <c r="AL159" i="1"/>
  <c r="AL160" i="1"/>
  <c r="AL161" i="1"/>
  <c r="AL162" i="1"/>
  <c r="AL163" i="1"/>
  <c r="AL164" i="1"/>
  <c r="AL165" i="1"/>
  <c r="AL166" i="1"/>
  <c r="AL167" i="1"/>
  <c r="AL168" i="1"/>
  <c r="AL169" i="1"/>
  <c r="AL170" i="1"/>
  <c r="BI170" i="1" s="1"/>
  <c r="AL171" i="1"/>
  <c r="AL172" i="1"/>
  <c r="AL173" i="1"/>
  <c r="AL174" i="1"/>
  <c r="AL175" i="1"/>
  <c r="AL176" i="1"/>
  <c r="AL177" i="1"/>
  <c r="AL178" i="1"/>
  <c r="AL179" i="1"/>
  <c r="AL180" i="1"/>
  <c r="AL181" i="1"/>
  <c r="AL182" i="1"/>
  <c r="BI182" i="1" s="1"/>
  <c r="AL183" i="1"/>
  <c r="AL184" i="1"/>
  <c r="AL185" i="1"/>
  <c r="AL186" i="1"/>
  <c r="AL187" i="1"/>
  <c r="AL188" i="1"/>
  <c r="AL189" i="1"/>
  <c r="AL190" i="1"/>
  <c r="AL191" i="1"/>
  <c r="AL192" i="1"/>
  <c r="AL193" i="1"/>
  <c r="AL194" i="1"/>
  <c r="BI194" i="1" s="1"/>
  <c r="AL195" i="1"/>
  <c r="AL196" i="1"/>
  <c r="AL197" i="1"/>
  <c r="AL198" i="1"/>
  <c r="AL199" i="1"/>
  <c r="AL200" i="1"/>
  <c r="AL201" i="1"/>
  <c r="AL202" i="1"/>
  <c r="AL203" i="1"/>
  <c r="AL204" i="1"/>
  <c r="AL205" i="1"/>
  <c r="AL206" i="1"/>
  <c r="BI206" i="1" s="1"/>
  <c r="AL207" i="1"/>
  <c r="AL208" i="1"/>
  <c r="AL209" i="1"/>
  <c r="AL210" i="1"/>
  <c r="AL211" i="1"/>
  <c r="AL212" i="1"/>
  <c r="AL213" i="1"/>
  <c r="AL214" i="1"/>
  <c r="AL215" i="1"/>
  <c r="AL216" i="1"/>
  <c r="AL217" i="1"/>
  <c r="AL218" i="1"/>
  <c r="BI218" i="1" s="1"/>
  <c r="AL219" i="1"/>
  <c r="AL220" i="1"/>
  <c r="AL221" i="1"/>
  <c r="AL222" i="1"/>
  <c r="AL223" i="1"/>
  <c r="AL224" i="1"/>
  <c r="AL225" i="1"/>
  <c r="AL226" i="1"/>
  <c r="AL227" i="1"/>
  <c r="AL228" i="1"/>
  <c r="AL229" i="1"/>
  <c r="AL230" i="1"/>
  <c r="BI230" i="1" s="1"/>
  <c r="AL231" i="1"/>
  <c r="AL232" i="1"/>
  <c r="AL233" i="1"/>
  <c r="AL234" i="1"/>
  <c r="AL235" i="1"/>
  <c r="AL236" i="1"/>
  <c r="AL237" i="1"/>
  <c r="AL238" i="1"/>
  <c r="AL239" i="1"/>
  <c r="AL240" i="1"/>
  <c r="AL241" i="1"/>
  <c r="AL242" i="1"/>
  <c r="BI242" i="1" s="1"/>
  <c r="AL243" i="1"/>
  <c r="AL244" i="1"/>
  <c r="AL245" i="1"/>
  <c r="AL246" i="1"/>
  <c r="AL247" i="1"/>
  <c r="AL248" i="1"/>
  <c r="AL249" i="1"/>
  <c r="AL250" i="1"/>
  <c r="AL251" i="1"/>
  <c r="AL252" i="1"/>
  <c r="AL253" i="1"/>
  <c r="AL254" i="1"/>
  <c r="BI254" i="1" s="1"/>
  <c r="AL255" i="1"/>
  <c r="AL256" i="1"/>
  <c r="AL257" i="1"/>
  <c r="AL258" i="1"/>
  <c r="AL259" i="1"/>
  <c r="AL260" i="1"/>
  <c r="AL261" i="1"/>
  <c r="AL262" i="1"/>
  <c r="AL263" i="1"/>
  <c r="AL264" i="1"/>
  <c r="AL265" i="1"/>
  <c r="AL266" i="1"/>
  <c r="BI266" i="1" s="1"/>
  <c r="AL267" i="1"/>
  <c r="AL268" i="1"/>
  <c r="AL269" i="1"/>
  <c r="AL270" i="1"/>
  <c r="AL271" i="1"/>
  <c r="AL272" i="1"/>
  <c r="AL273" i="1"/>
  <c r="AL274" i="1"/>
  <c r="AL275" i="1"/>
  <c r="AL276" i="1"/>
  <c r="AL277" i="1"/>
  <c r="AL278" i="1"/>
  <c r="BI278" i="1" s="1"/>
  <c r="AL279" i="1"/>
  <c r="AL280" i="1"/>
  <c r="AL281" i="1"/>
  <c r="AL282" i="1"/>
  <c r="AL283" i="1"/>
  <c r="AL284" i="1"/>
  <c r="AL285" i="1"/>
  <c r="AL286" i="1"/>
  <c r="AL287" i="1"/>
  <c r="AL288" i="1"/>
  <c r="AL289" i="1"/>
  <c r="AL290" i="1"/>
  <c r="BI290" i="1" s="1"/>
  <c r="AL291" i="1"/>
  <c r="AL292" i="1"/>
  <c r="AL293" i="1"/>
  <c r="AL294" i="1"/>
  <c r="AL295" i="1"/>
  <c r="AL296" i="1"/>
  <c r="AL297" i="1"/>
  <c r="AL298" i="1"/>
  <c r="AL299" i="1"/>
  <c r="AL300" i="1"/>
  <c r="AL301" i="1"/>
  <c r="AL302" i="1"/>
  <c r="BI302" i="1" s="1"/>
  <c r="AL303" i="1"/>
  <c r="AL304" i="1"/>
  <c r="AL305" i="1"/>
  <c r="AL306" i="1"/>
  <c r="AL307" i="1"/>
  <c r="AL308" i="1"/>
  <c r="AL309" i="1"/>
  <c r="AL310" i="1"/>
  <c r="AL311" i="1"/>
  <c r="AL312" i="1"/>
  <c r="AL313" i="1"/>
  <c r="AL314" i="1"/>
  <c r="BI314" i="1" s="1"/>
  <c r="AL315" i="1"/>
  <c r="AL316" i="1"/>
  <c r="AL317" i="1"/>
  <c r="AL318" i="1"/>
  <c r="AL319" i="1"/>
  <c r="AL320" i="1"/>
  <c r="AL321" i="1"/>
  <c r="AL322" i="1"/>
  <c r="AL323" i="1"/>
  <c r="AL324" i="1"/>
  <c r="AL325" i="1"/>
  <c r="AL326" i="1"/>
  <c r="BI326" i="1" s="1"/>
  <c r="AL327" i="1"/>
  <c r="AL328" i="1"/>
  <c r="AL329" i="1"/>
  <c r="AL330" i="1"/>
  <c r="AL331" i="1"/>
  <c r="AL332" i="1"/>
  <c r="AL333" i="1"/>
  <c r="AL334" i="1"/>
  <c r="AL335" i="1"/>
  <c r="AL336" i="1"/>
  <c r="AL337" i="1"/>
  <c r="AL338" i="1"/>
  <c r="BI338" i="1" s="1"/>
  <c r="AL339" i="1"/>
  <c r="AL340" i="1"/>
  <c r="AL341" i="1"/>
  <c r="AL342" i="1"/>
  <c r="AL343" i="1"/>
  <c r="AL344" i="1"/>
  <c r="AL345" i="1"/>
  <c r="AL346" i="1"/>
  <c r="AL347" i="1"/>
  <c r="AL348" i="1"/>
  <c r="AL349" i="1"/>
  <c r="AL350" i="1"/>
  <c r="BI350" i="1" s="1"/>
  <c r="AL351" i="1"/>
  <c r="AL352" i="1"/>
  <c r="AL353" i="1"/>
  <c r="AL354" i="1"/>
  <c r="AL355" i="1"/>
  <c r="AL356" i="1"/>
  <c r="AL357" i="1"/>
  <c r="AL358" i="1"/>
  <c r="AL359" i="1"/>
  <c r="AL360" i="1"/>
  <c r="AL361" i="1"/>
  <c r="AL362" i="1"/>
  <c r="BI362" i="1" s="1"/>
  <c r="AL363" i="1"/>
  <c r="AL364" i="1"/>
  <c r="AL365" i="1"/>
  <c r="AL366" i="1"/>
  <c r="AL367" i="1"/>
  <c r="AL368" i="1"/>
  <c r="AL369" i="1"/>
  <c r="AL370" i="1"/>
  <c r="AL371" i="1"/>
  <c r="AL372" i="1"/>
  <c r="AL373" i="1"/>
  <c r="AL374" i="1"/>
  <c r="BI374" i="1" s="1"/>
  <c r="AL375" i="1"/>
  <c r="AL376" i="1"/>
  <c r="AL377" i="1"/>
  <c r="AL378" i="1"/>
  <c r="AL379" i="1"/>
  <c r="AL380" i="1"/>
  <c r="AL381" i="1"/>
  <c r="AL382" i="1"/>
  <c r="AL383" i="1"/>
  <c r="AL384" i="1"/>
  <c r="AL385" i="1"/>
  <c r="AL386" i="1"/>
  <c r="BI386" i="1" s="1"/>
  <c r="AL387" i="1"/>
  <c r="AL388" i="1"/>
  <c r="AL389" i="1"/>
  <c r="AL390" i="1"/>
  <c r="AL391" i="1"/>
  <c r="AL392" i="1"/>
  <c r="AL393" i="1"/>
  <c r="AL394" i="1"/>
  <c r="AL395" i="1"/>
  <c r="AL396" i="1"/>
  <c r="AL397" i="1"/>
  <c r="AL398" i="1"/>
  <c r="BI398" i="1" s="1"/>
  <c r="AL399" i="1"/>
  <c r="AL400" i="1"/>
  <c r="AL401" i="1"/>
  <c r="AL402" i="1"/>
  <c r="AL403" i="1"/>
  <c r="AL404" i="1"/>
  <c r="AL405" i="1"/>
  <c r="AL406" i="1"/>
  <c r="AL407" i="1"/>
  <c r="AL408" i="1"/>
  <c r="AL409" i="1"/>
  <c r="AL410" i="1"/>
  <c r="BI410" i="1" s="1"/>
  <c r="AL411" i="1"/>
  <c r="AL412" i="1"/>
  <c r="AL413" i="1"/>
  <c r="AL414" i="1"/>
  <c r="AL415" i="1"/>
  <c r="AL416" i="1"/>
  <c r="AL417" i="1"/>
  <c r="AL418" i="1"/>
  <c r="AL419" i="1"/>
  <c r="AL420" i="1"/>
  <c r="AL421" i="1"/>
  <c r="AL422" i="1"/>
  <c r="BI422" i="1" s="1"/>
  <c r="AL423" i="1"/>
  <c r="AL424" i="1"/>
  <c r="AL425" i="1"/>
  <c r="AL426" i="1"/>
  <c r="AL427" i="1"/>
  <c r="AL428" i="1"/>
  <c r="AL429" i="1"/>
  <c r="AL430" i="1"/>
  <c r="AL431" i="1"/>
  <c r="AL432" i="1"/>
  <c r="AL433" i="1"/>
  <c r="AL434" i="1"/>
  <c r="BI434" i="1" s="1"/>
  <c r="AL435" i="1"/>
  <c r="AL436" i="1"/>
  <c r="AL437" i="1"/>
  <c r="AL438" i="1"/>
  <c r="AL439" i="1"/>
  <c r="AL440" i="1"/>
  <c r="AL441" i="1"/>
  <c r="AL442" i="1"/>
  <c r="AL443" i="1"/>
  <c r="AL444" i="1"/>
  <c r="AL445" i="1"/>
  <c r="AL446" i="1"/>
  <c r="BI446" i="1" s="1"/>
  <c r="AL447" i="1"/>
  <c r="AL448" i="1"/>
  <c r="AL449" i="1"/>
  <c r="AL450" i="1"/>
  <c r="AL451" i="1"/>
  <c r="AL452" i="1"/>
  <c r="AL453" i="1"/>
  <c r="AL454" i="1"/>
  <c r="AL455" i="1"/>
  <c r="AL456" i="1"/>
  <c r="AL457" i="1"/>
  <c r="AL458" i="1"/>
  <c r="BI458" i="1" s="1"/>
  <c r="AL459" i="1"/>
  <c r="AL460" i="1"/>
  <c r="AL461" i="1"/>
  <c r="AL462" i="1"/>
  <c r="AL463" i="1"/>
  <c r="AL464" i="1"/>
  <c r="AL465" i="1"/>
  <c r="AL466" i="1"/>
  <c r="AL467" i="1"/>
  <c r="AL468" i="1"/>
  <c r="AL469" i="1"/>
  <c r="AL470" i="1"/>
  <c r="BI470" i="1" s="1"/>
  <c r="AL471" i="1"/>
  <c r="AL472" i="1"/>
  <c r="AL473" i="1"/>
  <c r="AL474" i="1"/>
  <c r="AL475" i="1"/>
  <c r="AL476" i="1"/>
  <c r="AL477" i="1"/>
  <c r="AL478" i="1"/>
  <c r="AL479" i="1"/>
  <c r="AL480" i="1"/>
  <c r="AL481" i="1"/>
  <c r="AL482" i="1"/>
  <c r="BI482" i="1" s="1"/>
  <c r="AL483" i="1"/>
  <c r="AL484" i="1"/>
  <c r="AL485" i="1"/>
  <c r="AL486" i="1"/>
  <c r="AL487" i="1"/>
  <c r="AL488" i="1"/>
  <c r="AL489" i="1"/>
  <c r="AL490" i="1"/>
  <c r="AL491" i="1"/>
  <c r="AL492" i="1"/>
  <c r="AL493" i="1"/>
  <c r="AL494" i="1"/>
  <c r="BI494" i="1" s="1"/>
  <c r="AL495" i="1"/>
  <c r="AL496" i="1"/>
  <c r="AL497" i="1"/>
  <c r="AL498" i="1"/>
  <c r="AL499" i="1"/>
  <c r="AL500" i="1"/>
  <c r="AL501" i="1"/>
  <c r="AL502" i="1"/>
  <c r="AL503" i="1"/>
  <c r="AL504" i="1"/>
  <c r="AL505" i="1"/>
  <c r="AL506" i="1"/>
  <c r="BI506" i="1" s="1"/>
  <c r="AL507" i="1"/>
  <c r="AL508" i="1"/>
  <c r="AL509" i="1"/>
  <c r="AL510" i="1"/>
  <c r="AL511" i="1"/>
  <c r="AL512" i="1"/>
  <c r="AL513" i="1"/>
  <c r="AL514" i="1"/>
  <c r="AL515" i="1"/>
  <c r="AL516" i="1"/>
  <c r="AL517" i="1"/>
  <c r="AL518" i="1"/>
  <c r="BI518" i="1" s="1"/>
  <c r="AL519" i="1"/>
  <c r="AL520" i="1"/>
  <c r="AL521" i="1"/>
  <c r="AL522" i="1"/>
  <c r="AL523" i="1"/>
  <c r="AL524" i="1"/>
  <c r="AL525" i="1"/>
  <c r="AL526" i="1"/>
  <c r="AL527" i="1"/>
  <c r="AL528" i="1"/>
  <c r="AL529" i="1"/>
  <c r="AL530" i="1"/>
  <c r="BI530" i="1" s="1"/>
  <c r="AL531" i="1"/>
  <c r="AL532" i="1"/>
  <c r="AL533" i="1"/>
  <c r="AL534" i="1"/>
  <c r="AL535" i="1"/>
  <c r="AL536" i="1"/>
  <c r="AL537" i="1"/>
  <c r="AL538" i="1"/>
  <c r="AL539" i="1"/>
  <c r="AL540" i="1"/>
  <c r="AL541" i="1"/>
  <c r="AL542" i="1"/>
  <c r="BI542" i="1" s="1"/>
  <c r="AL543" i="1"/>
  <c r="AL544" i="1"/>
  <c r="AL545" i="1"/>
  <c r="AL546" i="1"/>
  <c r="AL547" i="1"/>
  <c r="AL548" i="1"/>
  <c r="AL549" i="1"/>
  <c r="AL550" i="1"/>
  <c r="AL551" i="1"/>
  <c r="AL552" i="1"/>
  <c r="AL553" i="1"/>
  <c r="AL554" i="1"/>
  <c r="BI554" i="1" s="1"/>
  <c r="AL555" i="1"/>
  <c r="AL556" i="1"/>
  <c r="AL557" i="1"/>
  <c r="AL558" i="1"/>
  <c r="AL559" i="1"/>
  <c r="AL560" i="1"/>
  <c r="AL561" i="1"/>
  <c r="AL562" i="1"/>
  <c r="AL563" i="1"/>
  <c r="AL564" i="1"/>
  <c r="AL565" i="1"/>
  <c r="AL566" i="1"/>
  <c r="BI566" i="1" s="1"/>
  <c r="AL567" i="1"/>
  <c r="AL568" i="1"/>
  <c r="AL569" i="1"/>
  <c r="AL570" i="1"/>
  <c r="AL571" i="1"/>
  <c r="AL572" i="1"/>
  <c r="AL573" i="1"/>
  <c r="AL574" i="1"/>
  <c r="AL575" i="1"/>
  <c r="AL576" i="1"/>
  <c r="AL577" i="1"/>
  <c r="AL578" i="1"/>
  <c r="BI578" i="1" s="1"/>
  <c r="AL579" i="1"/>
  <c r="AL580" i="1"/>
  <c r="AL581" i="1"/>
  <c r="AL582" i="1"/>
  <c r="AL583" i="1"/>
  <c r="AL584" i="1"/>
  <c r="AL585" i="1"/>
  <c r="AL586" i="1"/>
  <c r="AL587" i="1"/>
  <c r="AL588" i="1"/>
  <c r="AL589" i="1"/>
  <c r="AL590" i="1"/>
  <c r="BI590" i="1" s="1"/>
  <c r="AL591" i="1"/>
  <c r="AL592" i="1"/>
  <c r="AL593" i="1"/>
  <c r="AL594" i="1"/>
  <c r="AL595" i="1"/>
  <c r="AL596" i="1"/>
  <c r="AL597" i="1"/>
  <c r="AL598" i="1"/>
  <c r="AL599" i="1"/>
  <c r="AL600" i="1"/>
  <c r="AL601" i="1"/>
  <c r="AL602" i="1"/>
  <c r="BI602" i="1" s="1"/>
  <c r="AL603" i="1"/>
  <c r="AL604" i="1"/>
  <c r="AL605" i="1"/>
  <c r="AL606" i="1"/>
  <c r="AL607" i="1"/>
  <c r="AL608" i="1"/>
  <c r="AL609" i="1"/>
  <c r="AL610" i="1"/>
  <c r="AL611" i="1"/>
  <c r="AL612" i="1"/>
  <c r="AL613" i="1"/>
  <c r="AL614" i="1"/>
  <c r="BI614" i="1" s="1"/>
  <c r="AL615" i="1"/>
  <c r="AL616" i="1"/>
  <c r="AL617" i="1"/>
  <c r="AL618" i="1"/>
  <c r="AL619" i="1"/>
  <c r="AL620" i="1"/>
  <c r="AL621" i="1"/>
  <c r="AL622" i="1"/>
  <c r="AL623" i="1"/>
  <c r="AL624" i="1"/>
  <c r="AL625" i="1"/>
  <c r="AL626" i="1"/>
  <c r="BI626" i="1" s="1"/>
  <c r="AL627" i="1"/>
  <c r="AL628" i="1"/>
  <c r="AL629" i="1"/>
  <c r="AL630" i="1"/>
  <c r="AL631" i="1"/>
  <c r="AL632" i="1"/>
  <c r="AL633" i="1"/>
  <c r="AL634" i="1"/>
  <c r="AL635" i="1"/>
  <c r="AL636" i="1"/>
  <c r="AL637" i="1"/>
  <c r="AL638" i="1"/>
  <c r="BI638" i="1" s="1"/>
  <c r="AL639" i="1"/>
  <c r="AL640" i="1"/>
  <c r="AL641" i="1"/>
  <c r="AL642" i="1"/>
  <c r="AL643" i="1"/>
  <c r="AL644" i="1"/>
  <c r="AL645" i="1"/>
  <c r="AL646" i="1"/>
  <c r="AL647" i="1"/>
  <c r="AL648" i="1"/>
  <c r="AL649" i="1"/>
  <c r="AL650" i="1"/>
  <c r="BI650" i="1" s="1"/>
  <c r="AL651" i="1"/>
  <c r="AL652" i="1"/>
  <c r="AL653" i="1"/>
  <c r="AL654" i="1"/>
  <c r="AL655" i="1"/>
  <c r="AL656" i="1"/>
  <c r="AL657" i="1"/>
  <c r="AL658" i="1"/>
  <c r="AL659" i="1"/>
  <c r="AL660" i="1"/>
  <c r="AL661" i="1"/>
  <c r="AL662" i="1"/>
  <c r="BI662" i="1" s="1"/>
  <c r="AL663" i="1"/>
  <c r="AL664" i="1"/>
  <c r="AL665" i="1"/>
  <c r="AL666" i="1"/>
  <c r="AL667" i="1"/>
  <c r="AL668" i="1"/>
  <c r="AL669" i="1"/>
  <c r="AL670" i="1"/>
  <c r="AL671" i="1"/>
  <c r="AL672" i="1"/>
  <c r="AL673" i="1"/>
  <c r="AL674" i="1"/>
  <c r="BI674" i="1" s="1"/>
  <c r="AL675" i="1"/>
  <c r="AL676" i="1"/>
  <c r="AL677" i="1"/>
  <c r="AL678" i="1"/>
  <c r="AL679" i="1"/>
  <c r="AL680" i="1"/>
  <c r="AL681" i="1"/>
  <c r="AL682" i="1"/>
  <c r="AL683" i="1"/>
  <c r="AL684" i="1"/>
  <c r="AL685" i="1"/>
  <c r="AL686" i="1"/>
  <c r="BI686" i="1" s="1"/>
  <c r="AL687" i="1"/>
  <c r="AL688" i="1"/>
  <c r="AL689" i="1"/>
  <c r="AL690" i="1"/>
  <c r="AL691" i="1"/>
  <c r="AL692" i="1"/>
  <c r="AL693" i="1"/>
  <c r="AL694" i="1"/>
  <c r="AL695" i="1"/>
  <c r="AL696" i="1"/>
  <c r="AL697" i="1"/>
  <c r="AL698" i="1"/>
  <c r="BI698" i="1" s="1"/>
  <c r="AL699" i="1"/>
  <c r="AL700" i="1"/>
  <c r="AL701" i="1"/>
  <c r="AL702" i="1"/>
  <c r="AL703" i="1"/>
  <c r="AL704" i="1"/>
  <c r="AL705" i="1"/>
  <c r="AL706" i="1"/>
  <c r="AL707" i="1"/>
  <c r="AL708" i="1"/>
  <c r="AL709" i="1"/>
  <c r="AL710" i="1"/>
  <c r="BI710" i="1" s="1"/>
  <c r="AL711" i="1"/>
  <c r="AL2" i="1"/>
  <c r="A712" i="1"/>
  <c r="A727" i="1"/>
  <c r="A733" i="1"/>
  <c r="A734" i="1"/>
  <c r="A744" i="1"/>
  <c r="A746" i="1"/>
  <c r="A762" i="1"/>
  <c r="A771" i="1"/>
  <c r="A77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34"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3" i="1"/>
  <c r="AF3" i="1" s="1"/>
  <c r="L2" i="5"/>
  <c r="L3" i="5"/>
  <c r="L4" i="5"/>
  <c r="L5" i="5"/>
  <c r="L17" i="5"/>
  <c r="L19" i="5"/>
  <c r="L16" i="5"/>
  <c r="L18" i="5"/>
  <c r="L20" i="5"/>
  <c r="L27" i="5"/>
  <c r="L28" i="5"/>
  <c r="L30" i="5"/>
  <c r="L29" i="5"/>
  <c r="L31" i="5"/>
  <c r="L32" i="5"/>
  <c r="L21" i="5"/>
  <c r="L22" i="5"/>
  <c r="L23" i="5"/>
  <c r="L24" i="5"/>
  <c r="L25" i="5"/>
  <c r="L26" i="5"/>
  <c r="L52" i="5"/>
  <c r="L51" i="5"/>
  <c r="L53" i="5"/>
  <c r="L54" i="5"/>
  <c r="L55" i="5"/>
  <c r="L58" i="5"/>
  <c r="L59" i="5"/>
  <c r="L62" i="5"/>
  <c r="L56" i="5"/>
  <c r="L57" i="5"/>
  <c r="L60" i="5"/>
  <c r="L61" i="5"/>
  <c r="L132" i="5"/>
  <c r="L134" i="5"/>
  <c r="L135" i="5"/>
  <c r="L130" i="5"/>
  <c r="L129" i="5"/>
  <c r="L133" i="5"/>
  <c r="L131" i="5"/>
  <c r="L136" i="5"/>
  <c r="L81" i="5"/>
  <c r="L82" i="5"/>
  <c r="L83" i="5"/>
  <c r="L80" i="5"/>
  <c r="L84" i="5"/>
  <c r="L123" i="5"/>
  <c r="L127" i="5"/>
  <c r="L128" i="5"/>
  <c r="L126" i="5"/>
  <c r="L125" i="5"/>
  <c r="L124" i="5"/>
  <c r="L122" i="5"/>
  <c r="L121" i="5"/>
  <c r="L120" i="5"/>
  <c r="L99" i="5"/>
  <c r="L101" i="5"/>
  <c r="L103" i="5"/>
  <c r="L102" i="5"/>
  <c r="L100" i="5"/>
  <c r="L98" i="5"/>
  <c r="L97" i="5"/>
  <c r="L104" i="5"/>
  <c r="L86" i="5"/>
  <c r="L88" i="5"/>
  <c r="L85" i="5"/>
  <c r="L90" i="5"/>
  <c r="L87" i="5"/>
  <c r="L89" i="5"/>
  <c r="L106" i="5"/>
  <c r="L108" i="5"/>
  <c r="L110" i="5"/>
  <c r="L109" i="5"/>
  <c r="L105" i="5"/>
  <c r="L107" i="5"/>
  <c r="L111" i="5"/>
  <c r="L91" i="5"/>
  <c r="L94" i="5"/>
  <c r="L96" i="5"/>
  <c r="L95" i="5"/>
  <c r="L92" i="5"/>
  <c r="L93" i="5"/>
  <c r="L114" i="5"/>
  <c r="L117" i="5"/>
  <c r="L118" i="5"/>
  <c r="L116" i="5"/>
  <c r="L115" i="5"/>
  <c r="L112" i="5"/>
  <c r="L113" i="5"/>
  <c r="L119" i="5"/>
  <c r="L73" i="5"/>
  <c r="L76" i="5"/>
  <c r="L78" i="5"/>
  <c r="L77" i="5"/>
  <c r="L74" i="5"/>
  <c r="L75" i="5"/>
  <c r="L79" i="5"/>
  <c r="L169" i="5"/>
  <c r="L171" i="5"/>
  <c r="L170" i="5"/>
  <c r="L172" i="5"/>
  <c r="L173" i="5"/>
  <c r="L174" i="5"/>
  <c r="L151" i="5"/>
  <c r="L152" i="5"/>
  <c r="L154" i="5"/>
  <c r="L153" i="5"/>
  <c r="L155" i="5"/>
  <c r="L156" i="5"/>
  <c r="L157" i="5"/>
  <c r="L158" i="5"/>
  <c r="L160" i="5"/>
  <c r="L159" i="5"/>
  <c r="L161" i="5"/>
  <c r="L162" i="5"/>
  <c r="L163" i="5"/>
  <c r="L165" i="5"/>
  <c r="L164" i="5"/>
  <c r="L166" i="5"/>
  <c r="L167" i="5"/>
  <c r="L168" i="5"/>
  <c r="L145" i="5"/>
  <c r="L147" i="5"/>
  <c r="L148" i="5"/>
  <c r="L144" i="5"/>
  <c r="L149" i="5"/>
  <c r="L150" i="5"/>
  <c r="L137" i="5"/>
  <c r="L139" i="5"/>
  <c r="L140" i="5"/>
  <c r="L141" i="5"/>
  <c r="L142" i="5"/>
  <c r="L143" i="5"/>
  <c r="L146" i="5"/>
  <c r="L138" i="5"/>
  <c r="L182" i="5"/>
  <c r="L183" i="5"/>
  <c r="L184" i="5"/>
  <c r="L185" i="5"/>
  <c r="L186" i="5"/>
  <c r="L187" i="5"/>
  <c r="L175" i="5"/>
  <c r="L177" i="5"/>
  <c r="L178" i="5"/>
  <c r="L179" i="5"/>
  <c r="L180" i="5"/>
  <c r="L176" i="5"/>
  <c r="L181" i="5"/>
  <c r="L210" i="5"/>
  <c r="L213" i="5"/>
  <c r="L212" i="5"/>
  <c r="L211" i="5"/>
  <c r="L214" i="5"/>
  <c r="L215" i="5"/>
  <c r="L194" i="5"/>
  <c r="L195" i="5"/>
  <c r="L196" i="5"/>
  <c r="L197" i="5"/>
  <c r="L198" i="5"/>
  <c r="L201" i="5"/>
  <c r="L200" i="5"/>
  <c r="L199" i="5"/>
  <c r="L202" i="5"/>
  <c r="L209" i="5"/>
  <c r="L203" i="5"/>
  <c r="L206" i="5"/>
  <c r="L205" i="5"/>
  <c r="L204" i="5"/>
  <c r="L207" i="5"/>
  <c r="L208" i="5"/>
  <c r="L216" i="5"/>
  <c r="L219" i="5"/>
  <c r="L218" i="5"/>
  <c r="L217" i="5"/>
  <c r="L220" i="5"/>
  <c r="L221" i="5"/>
  <c r="L225" i="5"/>
  <c r="L226" i="5"/>
  <c r="L224" i="5"/>
  <c r="L222" i="5"/>
  <c r="L223" i="5"/>
  <c r="L227" i="5"/>
  <c r="L229" i="5"/>
  <c r="L228" i="5"/>
  <c r="L233" i="5"/>
  <c r="L231" i="5"/>
  <c r="L230" i="5"/>
  <c r="L232" i="5"/>
  <c r="L246" i="5"/>
  <c r="L249" i="5"/>
  <c r="L247" i="5"/>
  <c r="L236" i="5"/>
  <c r="L234" i="5"/>
  <c r="L235" i="5"/>
  <c r="L237" i="5"/>
  <c r="L238" i="5"/>
  <c r="L239" i="5"/>
  <c r="L240" i="5"/>
  <c r="L241" i="5"/>
  <c r="L242" i="5"/>
  <c r="L243" i="5"/>
  <c r="L244" i="5"/>
  <c r="L245" i="5"/>
  <c r="L308" i="5"/>
  <c r="L310" i="5"/>
  <c r="L309" i="5"/>
  <c r="L311" i="5"/>
  <c r="L312" i="5"/>
  <c r="L304" i="5"/>
  <c r="L306" i="5"/>
  <c r="L305" i="5"/>
  <c r="L307" i="5"/>
  <c r="L300" i="5"/>
  <c r="L301" i="5"/>
  <c r="L299" i="5"/>
  <c r="L302" i="5"/>
  <c r="L303" i="5"/>
  <c r="L295" i="5"/>
  <c r="L296" i="5"/>
  <c r="L294" i="5"/>
  <c r="L297" i="5"/>
  <c r="L298" i="5"/>
  <c r="L290" i="5"/>
  <c r="L291" i="5"/>
  <c r="L289" i="5"/>
  <c r="L292" i="5"/>
  <c r="L293" i="5"/>
  <c r="L281" i="5"/>
  <c r="L282" i="5"/>
  <c r="L280" i="5"/>
  <c r="L283" i="5"/>
  <c r="L284" i="5"/>
  <c r="L286" i="5"/>
  <c r="L285" i="5"/>
  <c r="L287" i="5"/>
  <c r="L288" i="5"/>
  <c r="L319" i="5"/>
  <c r="L321" i="5"/>
  <c r="L320" i="5"/>
  <c r="L316" i="5"/>
  <c r="L318" i="5"/>
  <c r="L317" i="5"/>
  <c r="L313" i="5"/>
  <c r="L315" i="5"/>
  <c r="L314" i="5"/>
  <c r="L322" i="5"/>
  <c r="L323" i="5"/>
  <c r="L324" i="5"/>
  <c r="L325" i="5"/>
  <c r="L326" i="5"/>
  <c r="BI26" i="1" l="1"/>
  <c r="BI709" i="1"/>
  <c r="BI697" i="1"/>
  <c r="BI685" i="1"/>
  <c r="BI673" i="1"/>
  <c r="BI661" i="1"/>
  <c r="BI649" i="1"/>
  <c r="BI637" i="1"/>
  <c r="BI625" i="1"/>
  <c r="BI613" i="1"/>
  <c r="BI601" i="1"/>
  <c r="BI589" i="1"/>
  <c r="BI577" i="1"/>
  <c r="BI565" i="1"/>
  <c r="BI553" i="1"/>
  <c r="BI541" i="1"/>
  <c r="BI529" i="1"/>
  <c r="BI517" i="1"/>
  <c r="BI505" i="1"/>
  <c r="BI493" i="1"/>
  <c r="BI481" i="1"/>
  <c r="BI469" i="1"/>
  <c r="BI457" i="1"/>
  <c r="BI445" i="1"/>
  <c r="BI433" i="1"/>
  <c r="BI421" i="1"/>
  <c r="BI409" i="1"/>
  <c r="BI397" i="1"/>
  <c r="BI385" i="1"/>
  <c r="BI373" i="1"/>
  <c r="BI361" i="1"/>
  <c r="BI349" i="1"/>
  <c r="BI337" i="1"/>
  <c r="BI325" i="1"/>
  <c r="BI313" i="1"/>
  <c r="BI301" i="1"/>
  <c r="BI289" i="1"/>
  <c r="BI277" i="1"/>
  <c r="BI265" i="1"/>
  <c r="BI253" i="1"/>
  <c r="BI241" i="1"/>
  <c r="BI229" i="1"/>
  <c r="BI217" i="1"/>
  <c r="BI205" i="1"/>
  <c r="BI193" i="1"/>
  <c r="BI181" i="1"/>
  <c r="BI169" i="1"/>
  <c r="BI157" i="1"/>
  <c r="BI145" i="1"/>
  <c r="BI133" i="1"/>
  <c r="BI121" i="1"/>
  <c r="BI109" i="1"/>
  <c r="BI97" i="1"/>
  <c r="BI85" i="1"/>
  <c r="BI73" i="1"/>
  <c r="BI61" i="1"/>
  <c r="BI49" i="1"/>
  <c r="BI37" i="1"/>
  <c r="BI25" i="1"/>
  <c r="BI13" i="1"/>
  <c r="BK711" i="1"/>
  <c r="BK699" i="1"/>
  <c r="BK687" i="1"/>
  <c r="BK675" i="1"/>
  <c r="BK663" i="1"/>
  <c r="BK651" i="1"/>
  <c r="BK639" i="1"/>
  <c r="BK627" i="1"/>
  <c r="BK615" i="1"/>
  <c r="BK603" i="1"/>
  <c r="BK591" i="1"/>
  <c r="BK579" i="1"/>
  <c r="BK567" i="1"/>
  <c r="BK555" i="1"/>
  <c r="BK543" i="1"/>
  <c r="BK531" i="1"/>
  <c r="BK519" i="1"/>
  <c r="BK507" i="1"/>
  <c r="BI696" i="1"/>
  <c r="BI648" i="1"/>
  <c r="BI576" i="1"/>
  <c r="BI516" i="1"/>
  <c r="BI420" i="1"/>
  <c r="BI264" i="1"/>
  <c r="BI120" i="1"/>
  <c r="BK710" i="1"/>
  <c r="BK494" i="1"/>
  <c r="BK458" i="1"/>
  <c r="BK374" i="1"/>
  <c r="BK194" i="1"/>
  <c r="BK110" i="1"/>
  <c r="BK14" i="1"/>
  <c r="BI707" i="1"/>
  <c r="BI695" i="1"/>
  <c r="BI683" i="1"/>
  <c r="BI671" i="1"/>
  <c r="BI659" i="1"/>
  <c r="BI647" i="1"/>
  <c r="BI635" i="1"/>
  <c r="BI623" i="1"/>
  <c r="BI611" i="1"/>
  <c r="BI599" i="1"/>
  <c r="BI587" i="1"/>
  <c r="BI575" i="1"/>
  <c r="BI563" i="1"/>
  <c r="BI551" i="1"/>
  <c r="BI539" i="1"/>
  <c r="BI527" i="1"/>
  <c r="BI515" i="1"/>
  <c r="BI503" i="1"/>
  <c r="BI491" i="1"/>
  <c r="BI479" i="1"/>
  <c r="BI467" i="1"/>
  <c r="BI455" i="1"/>
  <c r="BI443" i="1"/>
  <c r="BI431" i="1"/>
  <c r="BI419" i="1"/>
  <c r="BI407" i="1"/>
  <c r="BI395" i="1"/>
  <c r="BI383" i="1"/>
  <c r="BI371" i="1"/>
  <c r="BI359" i="1"/>
  <c r="BI347" i="1"/>
  <c r="BI335" i="1"/>
  <c r="BI323" i="1"/>
  <c r="BI588" i="1"/>
  <c r="BI540" i="1"/>
  <c r="BI456" i="1"/>
  <c r="BI324" i="1"/>
  <c r="BI240" i="1"/>
  <c r="BI108" i="1"/>
  <c r="BI36" i="1"/>
  <c r="BK650" i="1"/>
  <c r="BK566" i="1"/>
  <c r="BK398" i="1"/>
  <c r="BK314" i="1"/>
  <c r="BK278" i="1"/>
  <c r="BK230" i="1"/>
  <c r="BK170" i="1"/>
  <c r="BK86" i="1"/>
  <c r="BI660" i="1"/>
  <c r="BI444" i="1"/>
  <c r="BI252" i="1"/>
  <c r="BI60" i="1"/>
  <c r="BK662" i="1"/>
  <c r="BK638" i="1"/>
  <c r="BK590" i="1"/>
  <c r="BK542" i="1"/>
  <c r="BK482" i="1"/>
  <c r="BK422" i="1"/>
  <c r="BK350" i="1"/>
  <c r="BK242" i="1"/>
  <c r="BK26" i="1"/>
  <c r="BI684" i="1"/>
  <c r="BI624" i="1"/>
  <c r="BI552" i="1"/>
  <c r="BI480" i="1"/>
  <c r="BI300" i="1"/>
  <c r="BI132" i="1"/>
  <c r="BK578" i="1"/>
  <c r="BK362" i="1"/>
  <c r="BK146" i="1"/>
  <c r="BK62" i="1"/>
  <c r="BI672" i="1"/>
  <c r="BI612" i="1"/>
  <c r="BI564" i="1"/>
  <c r="BI492" i="1"/>
  <c r="BI312" i="1"/>
  <c r="BI156" i="1"/>
  <c r="BI24" i="1"/>
  <c r="BK518" i="1"/>
  <c r="BK446" i="1"/>
  <c r="BK206" i="1"/>
  <c r="BI708" i="1"/>
  <c r="BI600" i="1"/>
  <c r="BI396" i="1"/>
  <c r="BI372" i="1"/>
  <c r="BI336" i="1"/>
  <c r="BI192" i="1"/>
  <c r="BI168" i="1"/>
  <c r="BI84" i="1"/>
  <c r="BI12" i="1"/>
  <c r="BK626" i="1"/>
  <c r="BK554" i="1"/>
  <c r="BK326" i="1"/>
  <c r="BK122" i="1"/>
  <c r="BK50" i="1"/>
  <c r="BI504" i="1"/>
  <c r="BI360" i="1"/>
  <c r="BI288" i="1"/>
  <c r="BI228" i="1"/>
  <c r="BI204" i="1"/>
  <c r="BI180" i="1"/>
  <c r="BI96" i="1"/>
  <c r="BK686" i="1"/>
  <c r="BK506" i="1"/>
  <c r="BK470" i="1"/>
  <c r="BK410" i="1"/>
  <c r="BK338" i="1"/>
  <c r="BK254" i="1"/>
  <c r="BK158" i="1"/>
  <c r="BI636" i="1"/>
  <c r="BI432" i="1"/>
  <c r="BI276" i="1"/>
  <c r="BI144" i="1"/>
  <c r="BI48" i="1"/>
  <c r="BK674" i="1"/>
  <c r="BK614" i="1"/>
  <c r="BK530" i="1"/>
  <c r="BK290" i="1"/>
  <c r="BK134" i="1"/>
  <c r="BK74" i="1"/>
  <c r="BI528" i="1"/>
  <c r="BI468" i="1"/>
  <c r="BI408" i="1"/>
  <c r="BI384" i="1"/>
  <c r="BI348" i="1"/>
  <c r="BI216" i="1"/>
  <c r="BI72" i="1"/>
  <c r="BK698" i="1"/>
  <c r="BK602" i="1"/>
  <c r="BK434" i="1"/>
  <c r="BK386" i="1"/>
  <c r="BK302" i="1"/>
  <c r="BK266" i="1"/>
  <c r="BK218" i="1"/>
  <c r="BK182" i="1"/>
  <c r="BK98" i="1"/>
  <c r="BK38" i="1"/>
  <c r="BI311" i="1"/>
  <c r="BI299" i="1"/>
  <c r="BI287" i="1"/>
  <c r="BI275" i="1"/>
  <c r="BI263" i="1"/>
  <c r="BI251" i="1"/>
  <c r="BI239" i="1"/>
  <c r="BI227" i="1"/>
  <c r="BI215" i="1"/>
  <c r="BI203" i="1"/>
  <c r="BI191" i="1"/>
  <c r="BI179" i="1"/>
  <c r="BI167" i="1"/>
  <c r="BI155" i="1"/>
  <c r="BI143" i="1"/>
  <c r="BI131" i="1"/>
  <c r="BI119" i="1"/>
  <c r="BI107" i="1"/>
  <c r="BI95" i="1"/>
  <c r="BI83" i="1"/>
  <c r="BI71" i="1"/>
  <c r="BI59" i="1"/>
  <c r="BI47" i="1"/>
  <c r="BI35" i="1"/>
  <c r="BI23" i="1"/>
  <c r="BI11" i="1"/>
  <c r="BK709" i="1"/>
  <c r="BK697" i="1"/>
  <c r="BK685" i="1"/>
  <c r="BK673" i="1"/>
  <c r="BK661" i="1"/>
  <c r="BK649" i="1"/>
  <c r="BK637" i="1"/>
  <c r="BK625" i="1"/>
  <c r="BK613" i="1"/>
  <c r="BK601" i="1"/>
  <c r="BK589" i="1"/>
  <c r="BK577" i="1"/>
  <c r="BK565" i="1"/>
  <c r="BK553" i="1"/>
  <c r="BK541" i="1"/>
  <c r="BK529" i="1"/>
  <c r="BK517" i="1"/>
  <c r="BK505" i="1"/>
  <c r="BK493" i="1"/>
  <c r="BK481" i="1"/>
  <c r="BK469" i="1"/>
  <c r="BK457" i="1"/>
  <c r="BK445" i="1"/>
  <c r="BK433" i="1"/>
  <c r="BK421" i="1"/>
  <c r="BK409" i="1"/>
  <c r="BK397" i="1"/>
  <c r="BK385" i="1"/>
  <c r="BK373" i="1"/>
  <c r="BK361" i="1"/>
  <c r="BK349" i="1"/>
  <c r="BK337" i="1"/>
  <c r="BK325" i="1"/>
  <c r="BK313" i="1"/>
  <c r="BK301" i="1"/>
  <c r="BK289" i="1"/>
  <c r="BK277" i="1"/>
  <c r="BK265" i="1"/>
  <c r="BK253" i="1"/>
  <c r="BK241" i="1"/>
  <c r="BK229" i="1"/>
  <c r="BK217" i="1"/>
  <c r="BK205" i="1"/>
  <c r="BK193" i="1"/>
  <c r="BK181" i="1"/>
  <c r="BK169" i="1"/>
  <c r="BK157" i="1"/>
  <c r="BK145" i="1"/>
  <c r="BK133" i="1"/>
  <c r="BK121" i="1"/>
  <c r="BK109" i="1"/>
  <c r="BK97" i="1"/>
  <c r="BK85" i="1"/>
  <c r="BK73" i="1"/>
  <c r="BK61" i="1"/>
  <c r="BK49" i="1"/>
  <c r="BK37" i="1"/>
  <c r="BK25" i="1"/>
  <c r="BK13" i="1"/>
  <c r="BI706" i="1"/>
  <c r="BI694" i="1"/>
  <c r="BI682" i="1"/>
  <c r="BI670" i="1"/>
  <c r="BI658" i="1"/>
  <c r="BI646" i="1"/>
  <c r="BI634" i="1"/>
  <c r="BI622" i="1"/>
  <c r="BI610" i="1"/>
  <c r="BI598" i="1"/>
  <c r="BI586" i="1"/>
  <c r="BI574" i="1"/>
  <c r="BI562" i="1"/>
  <c r="BI550" i="1"/>
  <c r="BI538" i="1"/>
  <c r="BI526" i="1"/>
  <c r="BI514" i="1"/>
  <c r="BI502" i="1"/>
  <c r="BI490" i="1"/>
  <c r="BI478" i="1"/>
  <c r="BI466" i="1"/>
  <c r="BI454" i="1"/>
  <c r="BI442" i="1"/>
  <c r="BI430" i="1"/>
  <c r="BI418" i="1"/>
  <c r="BI406" i="1"/>
  <c r="BI394" i="1"/>
  <c r="BI382" i="1"/>
  <c r="BI370" i="1"/>
  <c r="BI358" i="1"/>
  <c r="BI346" i="1"/>
  <c r="BI334" i="1"/>
  <c r="BI322" i="1"/>
  <c r="BI705" i="1"/>
  <c r="BI693" i="1"/>
  <c r="BI681" i="1"/>
  <c r="BI669" i="1"/>
  <c r="BI657" i="1"/>
  <c r="BI645" i="1"/>
  <c r="BI633" i="1"/>
  <c r="BI621" i="1"/>
  <c r="BI609" i="1"/>
  <c r="BI597" i="1"/>
  <c r="BI585" i="1"/>
  <c r="BI573" i="1"/>
  <c r="BI561" i="1"/>
  <c r="BI549" i="1"/>
  <c r="BI537" i="1"/>
  <c r="BI525" i="1"/>
  <c r="BI513" i="1"/>
  <c r="BI501" i="1"/>
  <c r="BI489" i="1"/>
  <c r="BI477" i="1"/>
  <c r="BI465" i="1"/>
  <c r="BI453" i="1"/>
  <c r="BI441" i="1"/>
  <c r="BI429" i="1"/>
  <c r="BI417" i="1"/>
  <c r="BI405" i="1"/>
  <c r="BI393" i="1"/>
  <c r="BI381" i="1"/>
  <c r="BI369" i="1"/>
  <c r="BI357" i="1"/>
  <c r="BI345" i="1"/>
  <c r="BI333" i="1"/>
  <c r="BI321" i="1"/>
  <c r="BI309" i="1"/>
  <c r="BI297" i="1"/>
  <c r="BI285" i="1"/>
  <c r="BI273" i="1"/>
  <c r="BI261" i="1"/>
  <c r="BI249" i="1"/>
  <c r="BI704" i="1"/>
  <c r="BI692" i="1"/>
  <c r="BI680" i="1"/>
  <c r="BI668" i="1"/>
  <c r="BI656" i="1"/>
  <c r="BI644" i="1"/>
  <c r="BI632" i="1"/>
  <c r="BI620" i="1"/>
  <c r="BI608" i="1"/>
  <c r="BI596" i="1"/>
  <c r="BI584" i="1"/>
  <c r="BI572" i="1"/>
  <c r="BI560" i="1"/>
  <c r="BI548" i="1"/>
  <c r="BI536" i="1"/>
  <c r="BI524" i="1"/>
  <c r="BI512" i="1"/>
  <c r="BI500" i="1"/>
  <c r="BI488" i="1"/>
  <c r="BI476" i="1"/>
  <c r="BI464" i="1"/>
  <c r="BI452" i="1"/>
  <c r="BI440" i="1"/>
  <c r="BI428" i="1"/>
  <c r="BI416" i="1"/>
  <c r="BI404" i="1"/>
  <c r="BI392" i="1"/>
  <c r="BI380" i="1"/>
  <c r="BI368" i="1"/>
  <c r="BI356" i="1"/>
  <c r="BI344" i="1"/>
  <c r="BI332" i="1"/>
  <c r="BI320" i="1"/>
  <c r="BI703" i="1"/>
  <c r="BI691" i="1"/>
  <c r="BI679" i="1"/>
  <c r="BI667" i="1"/>
  <c r="BI655" i="1"/>
  <c r="BI643" i="1"/>
  <c r="BI631" i="1"/>
  <c r="BI619" i="1"/>
  <c r="BI607" i="1"/>
  <c r="BI595" i="1"/>
  <c r="BI583" i="1"/>
  <c r="BI571" i="1"/>
  <c r="BI559" i="1"/>
  <c r="BI547" i="1"/>
  <c r="BI535" i="1"/>
  <c r="BI523" i="1"/>
  <c r="BI511" i="1"/>
  <c r="BI499" i="1"/>
  <c r="BI487" i="1"/>
  <c r="BI475" i="1"/>
  <c r="BI463" i="1"/>
  <c r="BI451" i="1"/>
  <c r="BI439" i="1"/>
  <c r="BI427" i="1"/>
  <c r="BI415" i="1"/>
  <c r="BI403" i="1"/>
  <c r="BI391" i="1"/>
  <c r="BI379" i="1"/>
  <c r="BI367" i="1"/>
  <c r="BI355" i="1"/>
  <c r="BI343" i="1"/>
  <c r="BI331" i="1"/>
  <c r="BI319" i="1"/>
  <c r="BI307" i="1"/>
  <c r="BI295" i="1"/>
  <c r="BI283" i="1"/>
  <c r="BI271" i="1"/>
  <c r="BI259" i="1"/>
  <c r="BI247" i="1"/>
  <c r="BI235" i="1"/>
  <c r="BI223" i="1"/>
  <c r="BI211" i="1"/>
  <c r="BI199" i="1"/>
  <c r="BI187" i="1"/>
  <c r="BI175" i="1"/>
  <c r="BI702" i="1"/>
  <c r="BI690" i="1"/>
  <c r="BI678" i="1"/>
  <c r="BI666" i="1"/>
  <c r="BI654" i="1"/>
  <c r="BI642" i="1"/>
  <c r="BI630" i="1"/>
  <c r="BI618" i="1"/>
  <c r="BI606" i="1"/>
  <c r="BI594" i="1"/>
  <c r="BI582" i="1"/>
  <c r="BI570" i="1"/>
  <c r="BI558" i="1"/>
  <c r="BI546" i="1"/>
  <c r="BI534" i="1"/>
  <c r="BI522" i="1"/>
  <c r="BI510" i="1"/>
  <c r="BI498" i="1"/>
  <c r="BI486" i="1"/>
  <c r="BI474" i="1"/>
  <c r="BI462" i="1"/>
  <c r="BI450" i="1"/>
  <c r="BI438" i="1"/>
  <c r="BI426" i="1"/>
  <c r="BI414" i="1"/>
  <c r="BI402" i="1"/>
  <c r="BI390" i="1"/>
  <c r="BI378" i="1"/>
  <c r="BI366" i="1"/>
  <c r="BI354" i="1"/>
  <c r="BI342" i="1"/>
  <c r="BI330" i="1"/>
  <c r="BI318" i="1"/>
  <c r="BI306" i="1"/>
  <c r="BI294" i="1"/>
  <c r="BI282" i="1"/>
  <c r="BI270" i="1"/>
  <c r="BI258" i="1"/>
  <c r="BI246" i="1"/>
  <c r="BI234" i="1"/>
  <c r="BI222" i="1"/>
  <c r="BI210" i="1"/>
  <c r="BI198" i="1"/>
  <c r="BI186" i="1"/>
  <c r="BI701" i="1"/>
  <c r="BI689" i="1"/>
  <c r="BI677" i="1"/>
  <c r="BI665" i="1"/>
  <c r="BI653" i="1"/>
  <c r="BI641" i="1"/>
  <c r="BI629" i="1"/>
  <c r="BI617" i="1"/>
  <c r="BI605" i="1"/>
  <c r="BI593" i="1"/>
  <c r="BI581" i="1"/>
  <c r="BI569" i="1"/>
  <c r="BI557" i="1"/>
  <c r="BI545" i="1"/>
  <c r="BI533" i="1"/>
  <c r="BI521" i="1"/>
  <c r="BI509" i="1"/>
  <c r="BI497" i="1"/>
  <c r="BI485" i="1"/>
  <c r="BI473" i="1"/>
  <c r="BI461" i="1"/>
  <c r="BI449" i="1"/>
  <c r="BI437" i="1"/>
  <c r="BI425" i="1"/>
  <c r="BI413" i="1"/>
  <c r="BI401" i="1"/>
  <c r="BI389" i="1"/>
  <c r="BI377" i="1"/>
  <c r="BI365" i="1"/>
  <c r="BI353" i="1"/>
  <c r="BI341" i="1"/>
  <c r="BI329" i="1"/>
  <c r="BI317" i="1"/>
  <c r="BI305" i="1"/>
  <c r="BI293" i="1"/>
  <c r="BI281" i="1"/>
  <c r="BI269" i="1"/>
  <c r="BI257" i="1"/>
  <c r="BI245" i="1"/>
  <c r="BI233" i="1"/>
  <c r="BI221" i="1"/>
  <c r="BI209" i="1"/>
  <c r="BI197" i="1"/>
  <c r="BI185" i="1"/>
  <c r="BI2" i="1"/>
  <c r="BI700" i="1"/>
  <c r="BI688" i="1"/>
  <c r="BI676" i="1"/>
  <c r="BI664" i="1"/>
  <c r="BI652" i="1"/>
  <c r="BI640" i="1"/>
  <c r="BI628" i="1"/>
  <c r="BI616" i="1"/>
  <c r="BI604" i="1"/>
  <c r="BI592" i="1"/>
  <c r="BI580" i="1"/>
  <c r="BI568" i="1"/>
  <c r="BI556" i="1"/>
  <c r="BI544" i="1"/>
  <c r="BI532" i="1"/>
  <c r="BI520" i="1"/>
  <c r="BI508" i="1"/>
  <c r="BI496" i="1"/>
  <c r="BI484" i="1"/>
  <c r="BI472" i="1"/>
  <c r="BI460" i="1"/>
  <c r="BI448" i="1"/>
  <c r="BI436" i="1"/>
  <c r="BI424" i="1"/>
  <c r="BI412" i="1"/>
  <c r="BI400" i="1"/>
  <c r="BI388" i="1"/>
  <c r="BI376" i="1"/>
  <c r="BI364" i="1"/>
  <c r="BI352" i="1"/>
  <c r="BI340" i="1"/>
  <c r="BI328" i="1"/>
  <c r="BI316" i="1"/>
  <c r="BI304" i="1"/>
  <c r="BI292" i="1"/>
  <c r="BI280" i="1"/>
  <c r="BI268" i="1"/>
  <c r="BI256" i="1"/>
  <c r="BI711" i="1"/>
  <c r="BI699" i="1"/>
  <c r="BI687" i="1"/>
  <c r="BI675" i="1"/>
  <c r="BI663" i="1"/>
  <c r="BI651" i="1"/>
  <c r="BI639" i="1"/>
  <c r="BI627" i="1"/>
  <c r="BI615" i="1"/>
  <c r="BI603" i="1"/>
  <c r="BI591" i="1"/>
  <c r="BI579" i="1"/>
  <c r="BI567" i="1"/>
  <c r="BI555" i="1"/>
  <c r="BI543" i="1"/>
  <c r="BI531" i="1"/>
  <c r="BI519" i="1"/>
  <c r="BI507" i="1"/>
  <c r="BI495" i="1"/>
  <c r="BI483" i="1"/>
  <c r="BI471" i="1"/>
  <c r="BI459" i="1"/>
  <c r="BI447" i="1"/>
  <c r="BI435" i="1"/>
  <c r="BI423" i="1"/>
  <c r="BI411" i="1"/>
  <c r="BI399" i="1"/>
  <c r="BI387" i="1"/>
  <c r="BI375" i="1"/>
  <c r="BI363" i="1"/>
  <c r="BI351" i="1"/>
  <c r="BI339" i="1"/>
  <c r="BI327" i="1"/>
  <c r="BI315" i="1"/>
  <c r="BI303" i="1"/>
  <c r="BI291" i="1"/>
  <c r="BI279" i="1"/>
  <c r="BI267" i="1"/>
  <c r="BI255" i="1"/>
  <c r="BI243" i="1"/>
  <c r="BI231" i="1"/>
  <c r="BI219" i="1"/>
  <c r="BK495" i="1"/>
  <c r="BK483" i="1"/>
  <c r="BK471" i="1"/>
  <c r="BK459" i="1"/>
  <c r="BK447" i="1"/>
  <c r="BK435" i="1"/>
  <c r="BK423" i="1"/>
  <c r="BK411" i="1"/>
  <c r="BK399" i="1"/>
  <c r="BK387" i="1"/>
  <c r="BK375" i="1"/>
  <c r="BK363" i="1"/>
  <c r="BK351" i="1"/>
  <c r="BK339" i="1"/>
  <c r="BK327" i="1"/>
  <c r="BK315" i="1"/>
  <c r="BK303" i="1"/>
  <c r="BK291" i="1"/>
  <c r="BK279" i="1"/>
  <c r="BK267" i="1"/>
  <c r="BK255" i="1"/>
  <c r="BK243" i="1"/>
  <c r="BK231" i="1"/>
  <c r="BK219" i="1"/>
  <c r="BK207" i="1"/>
  <c r="BK195" i="1"/>
  <c r="BK183" i="1"/>
  <c r="BK171" i="1"/>
  <c r="BK159" i="1"/>
  <c r="BK147" i="1"/>
  <c r="BK135" i="1"/>
  <c r="BK123" i="1"/>
  <c r="BK111" i="1"/>
  <c r="BK99" i="1"/>
  <c r="BK87" i="1"/>
  <c r="BK75" i="1"/>
  <c r="BK63" i="1"/>
  <c r="BK51" i="1"/>
  <c r="BK39" i="1"/>
  <c r="BK27" i="1"/>
  <c r="BK15" i="1"/>
  <c r="BK3" i="1"/>
  <c r="BI310" i="1"/>
  <c r="BI298" i="1"/>
  <c r="BI286" i="1"/>
  <c r="BI274" i="1"/>
  <c r="BI262" i="1"/>
  <c r="BI250" i="1"/>
  <c r="BI238" i="1"/>
  <c r="BI226" i="1"/>
  <c r="BI214" i="1"/>
  <c r="BI202" i="1"/>
  <c r="BI190" i="1"/>
  <c r="BI178" i="1"/>
  <c r="BI166" i="1"/>
  <c r="BI154" i="1"/>
  <c r="BI142" i="1"/>
  <c r="BI130" i="1"/>
  <c r="BI118" i="1"/>
  <c r="BI106" i="1"/>
  <c r="BI94" i="1"/>
  <c r="BI82" i="1"/>
  <c r="BI70" i="1"/>
  <c r="BI58" i="1"/>
  <c r="BI46" i="1"/>
  <c r="BI34" i="1"/>
  <c r="BI22" i="1"/>
  <c r="BI10" i="1"/>
  <c r="BK708" i="1"/>
  <c r="BK696" i="1"/>
  <c r="BK684" i="1"/>
  <c r="BK672" i="1"/>
  <c r="BK660" i="1"/>
  <c r="BK648" i="1"/>
  <c r="BK636" i="1"/>
  <c r="BK624" i="1"/>
  <c r="BK612" i="1"/>
  <c r="BK600" i="1"/>
  <c r="BK588" i="1"/>
  <c r="BK576" i="1"/>
  <c r="BK564" i="1"/>
  <c r="BK552" i="1"/>
  <c r="BK540" i="1"/>
  <c r="BK528" i="1"/>
  <c r="BK516" i="1"/>
  <c r="BK504" i="1"/>
  <c r="BK492" i="1"/>
  <c r="BK480" i="1"/>
  <c r="BK468" i="1"/>
  <c r="BK456" i="1"/>
  <c r="BK444" i="1"/>
  <c r="BK432" i="1"/>
  <c r="BK420" i="1"/>
  <c r="BK408" i="1"/>
  <c r="BK396" i="1"/>
  <c r="BK384" i="1"/>
  <c r="BK372" i="1"/>
  <c r="BK360" i="1"/>
  <c r="BK348" i="1"/>
  <c r="BK336" i="1"/>
  <c r="BK324" i="1"/>
  <c r="BK312" i="1"/>
  <c r="BK300" i="1"/>
  <c r="BK288" i="1"/>
  <c r="BK276" i="1"/>
  <c r="BK264" i="1"/>
  <c r="BK252" i="1"/>
  <c r="BK240" i="1"/>
  <c r="BK228" i="1"/>
  <c r="BK216" i="1"/>
  <c r="BK204" i="1"/>
  <c r="BK192" i="1"/>
  <c r="BK180" i="1"/>
  <c r="BK168" i="1"/>
  <c r="BK156" i="1"/>
  <c r="BK144" i="1"/>
  <c r="BK132" i="1"/>
  <c r="BK120" i="1"/>
  <c r="BK108" i="1"/>
  <c r="BK96" i="1"/>
  <c r="BK84" i="1"/>
  <c r="BK72" i="1"/>
  <c r="BK60" i="1"/>
  <c r="BK48" i="1"/>
  <c r="BK36" i="1"/>
  <c r="BK24" i="1"/>
  <c r="BK12" i="1"/>
  <c r="BI237" i="1"/>
  <c r="BI225" i="1"/>
  <c r="BI213" i="1"/>
  <c r="BI201" i="1"/>
  <c r="BI189" i="1"/>
  <c r="BI177" i="1"/>
  <c r="BI165" i="1"/>
  <c r="BI153" i="1"/>
  <c r="BI141" i="1"/>
  <c r="BI129" i="1"/>
  <c r="BI117" i="1"/>
  <c r="BI105" i="1"/>
  <c r="BI93" i="1"/>
  <c r="BI81" i="1"/>
  <c r="BI69" i="1"/>
  <c r="BI57" i="1"/>
  <c r="BI45" i="1"/>
  <c r="BI33" i="1"/>
  <c r="BI21" i="1"/>
  <c r="BI9" i="1"/>
  <c r="BK707" i="1"/>
  <c r="BK695" i="1"/>
  <c r="BK683" i="1"/>
  <c r="BK671" i="1"/>
  <c r="BK659" i="1"/>
  <c r="BK647" i="1"/>
  <c r="BK635" i="1"/>
  <c r="BK623" i="1"/>
  <c r="BK611" i="1"/>
  <c r="BK599" i="1"/>
  <c r="BK587" i="1"/>
  <c r="BK575" i="1"/>
  <c r="BK563" i="1"/>
  <c r="BK551" i="1"/>
  <c r="BK539" i="1"/>
  <c r="BK527" i="1"/>
  <c r="BK515" i="1"/>
  <c r="BK503" i="1"/>
  <c r="BK491" i="1"/>
  <c r="BK479" i="1"/>
  <c r="BK467" i="1"/>
  <c r="BK455" i="1"/>
  <c r="BK443" i="1"/>
  <c r="BK431" i="1"/>
  <c r="BK419" i="1"/>
  <c r="BK407" i="1"/>
  <c r="BK395" i="1"/>
  <c r="BK383" i="1"/>
  <c r="BK371" i="1"/>
  <c r="BK359" i="1"/>
  <c r="BK347" i="1"/>
  <c r="BK335" i="1"/>
  <c r="BK323" i="1"/>
  <c r="BK311" i="1"/>
  <c r="BK299" i="1"/>
  <c r="BK287" i="1"/>
  <c r="BK275" i="1"/>
  <c r="BK263" i="1"/>
  <c r="BK251" i="1"/>
  <c r="BK239" i="1"/>
  <c r="BK227" i="1"/>
  <c r="BK215" i="1"/>
  <c r="BK203" i="1"/>
  <c r="BK191" i="1"/>
  <c r="BK179" i="1"/>
  <c r="BK167" i="1"/>
  <c r="BK155" i="1"/>
  <c r="BK143" i="1"/>
  <c r="BK131" i="1"/>
  <c r="BK119" i="1"/>
  <c r="BK107" i="1"/>
  <c r="BK95" i="1"/>
  <c r="BK83" i="1"/>
  <c r="BK71" i="1"/>
  <c r="BK59" i="1"/>
  <c r="BK47" i="1"/>
  <c r="BK35" i="1"/>
  <c r="BK23" i="1"/>
  <c r="BK11" i="1"/>
  <c r="BI308" i="1"/>
  <c r="BI296" i="1"/>
  <c r="BI284" i="1"/>
  <c r="BI272" i="1"/>
  <c r="BI260" i="1"/>
  <c r="BI248" i="1"/>
  <c r="BI236" i="1"/>
  <c r="BI224" i="1"/>
  <c r="BI212" i="1"/>
  <c r="BI200" i="1"/>
  <c r="BI188" i="1"/>
  <c r="BI176" i="1"/>
  <c r="BI164" i="1"/>
  <c r="BI152" i="1"/>
  <c r="BI140" i="1"/>
  <c r="BI128" i="1"/>
  <c r="BI116" i="1"/>
  <c r="BI104" i="1"/>
  <c r="BI92" i="1"/>
  <c r="BI80" i="1"/>
  <c r="BI68" i="1"/>
  <c r="BI56" i="1"/>
  <c r="BI44" i="1"/>
  <c r="BI32" i="1"/>
  <c r="BI20" i="1"/>
  <c r="BI8" i="1"/>
  <c r="BK706" i="1"/>
  <c r="BK694" i="1"/>
  <c r="BK682" i="1"/>
  <c r="BK670" i="1"/>
  <c r="BK658" i="1"/>
  <c r="BK646" i="1"/>
  <c r="BK634" i="1"/>
  <c r="BK622" i="1"/>
  <c r="BK610" i="1"/>
  <c r="BK598" i="1"/>
  <c r="BK586" i="1"/>
  <c r="BK574" i="1"/>
  <c r="BK562" i="1"/>
  <c r="BK550" i="1"/>
  <c r="BK538" i="1"/>
  <c r="BK526" i="1"/>
  <c r="BK514" i="1"/>
  <c r="BK502" i="1"/>
  <c r="BK490" i="1"/>
  <c r="BK478" i="1"/>
  <c r="BK466" i="1"/>
  <c r="BK454" i="1"/>
  <c r="BK442" i="1"/>
  <c r="BK430" i="1"/>
  <c r="BK418" i="1"/>
  <c r="BK406" i="1"/>
  <c r="BK394" i="1"/>
  <c r="BK382" i="1"/>
  <c r="BK370" i="1"/>
  <c r="BK358" i="1"/>
  <c r="BK346" i="1"/>
  <c r="BK334" i="1"/>
  <c r="BK322" i="1"/>
  <c r="BK310" i="1"/>
  <c r="BK298" i="1"/>
  <c r="BK286" i="1"/>
  <c r="BK274" i="1"/>
  <c r="BK262" i="1"/>
  <c r="BK250" i="1"/>
  <c r="BK238" i="1"/>
  <c r="BK226" i="1"/>
  <c r="BK214" i="1"/>
  <c r="BK202" i="1"/>
  <c r="BK190" i="1"/>
  <c r="BK178" i="1"/>
  <c r="BK166" i="1"/>
  <c r="BK154" i="1"/>
  <c r="BK142" i="1"/>
  <c r="BK130" i="1"/>
  <c r="BK118" i="1"/>
  <c r="BK106" i="1"/>
  <c r="BK94" i="1"/>
  <c r="BK82" i="1"/>
  <c r="BK70" i="1"/>
  <c r="BK58" i="1"/>
  <c r="BK46" i="1"/>
  <c r="BK34" i="1"/>
  <c r="BK22" i="1"/>
  <c r="BK10" i="1"/>
  <c r="BI163" i="1"/>
  <c r="BI151" i="1"/>
  <c r="BI139" i="1"/>
  <c r="BI127" i="1"/>
  <c r="BI115" i="1"/>
  <c r="BI103" i="1"/>
  <c r="BI91" i="1"/>
  <c r="BI79" i="1"/>
  <c r="BI67" i="1"/>
  <c r="BI43" i="1"/>
  <c r="BI31" i="1"/>
  <c r="BI19" i="1"/>
  <c r="BI7" i="1"/>
  <c r="BK705" i="1"/>
  <c r="BK693" i="1"/>
  <c r="BK681" i="1"/>
  <c r="BK669" i="1"/>
  <c r="BK657" i="1"/>
  <c r="BK645" i="1"/>
  <c r="BK633" i="1"/>
  <c r="BK621" i="1"/>
  <c r="BK609" i="1"/>
  <c r="BK597" i="1"/>
  <c r="BK585" i="1"/>
  <c r="BK573" i="1"/>
  <c r="BK561" i="1"/>
  <c r="BK549" i="1"/>
  <c r="BK537" i="1"/>
  <c r="BK525" i="1"/>
  <c r="BK513" i="1"/>
  <c r="BK501" i="1"/>
  <c r="BK489" i="1"/>
  <c r="BK477" i="1"/>
  <c r="BK465" i="1"/>
  <c r="BK453" i="1"/>
  <c r="BK441" i="1"/>
  <c r="BK429" i="1"/>
  <c r="BK417" i="1"/>
  <c r="BK405" i="1"/>
  <c r="BK393" i="1"/>
  <c r="BK381" i="1"/>
  <c r="BK369" i="1"/>
  <c r="BK357" i="1"/>
  <c r="BK345" i="1"/>
  <c r="BK333" i="1"/>
  <c r="BK321" i="1"/>
  <c r="BK309" i="1"/>
  <c r="BK297" i="1"/>
  <c r="BK285" i="1"/>
  <c r="BK273" i="1"/>
  <c r="BK261" i="1"/>
  <c r="BK249" i="1"/>
  <c r="BK237" i="1"/>
  <c r="BK225" i="1"/>
  <c r="BK213" i="1"/>
  <c r="BK201" i="1"/>
  <c r="BK189" i="1"/>
  <c r="BK177" i="1"/>
  <c r="BK165" i="1"/>
  <c r="BK153" i="1"/>
  <c r="BK141" i="1"/>
  <c r="BK129" i="1"/>
  <c r="BK117" i="1"/>
  <c r="BK105" i="1"/>
  <c r="BK93" i="1"/>
  <c r="BK81" i="1"/>
  <c r="BK69" i="1"/>
  <c r="BK57" i="1"/>
  <c r="BK45" i="1"/>
  <c r="BK33" i="1"/>
  <c r="BK21" i="1"/>
  <c r="BK9" i="1"/>
  <c r="BI174" i="1"/>
  <c r="BI162" i="1"/>
  <c r="BI150" i="1"/>
  <c r="BI138" i="1"/>
  <c r="BI126" i="1"/>
  <c r="BI114" i="1"/>
  <c r="BI102" i="1"/>
  <c r="BI90" i="1"/>
  <c r="BI78" i="1"/>
  <c r="BI66" i="1"/>
  <c r="BI42" i="1"/>
  <c r="BI30" i="1"/>
  <c r="BI18" i="1"/>
  <c r="BI6" i="1"/>
  <c r="BK704" i="1"/>
  <c r="BK692" i="1"/>
  <c r="BK680" i="1"/>
  <c r="BK668" i="1"/>
  <c r="BK656" i="1"/>
  <c r="BK644" i="1"/>
  <c r="BK632" i="1"/>
  <c r="BK620" i="1"/>
  <c r="BK608" i="1"/>
  <c r="BK596" i="1"/>
  <c r="BK584" i="1"/>
  <c r="BK572" i="1"/>
  <c r="BK560" i="1"/>
  <c r="BK548" i="1"/>
  <c r="BK536" i="1"/>
  <c r="BK524" i="1"/>
  <c r="BK512" i="1"/>
  <c r="BK500" i="1"/>
  <c r="BK488" i="1"/>
  <c r="BK476" i="1"/>
  <c r="BK464" i="1"/>
  <c r="BK452" i="1"/>
  <c r="BK440" i="1"/>
  <c r="BK428" i="1"/>
  <c r="BK416" i="1"/>
  <c r="BK404" i="1"/>
  <c r="BK392" i="1"/>
  <c r="BK380" i="1"/>
  <c r="BK368" i="1"/>
  <c r="BK356" i="1"/>
  <c r="BK344" i="1"/>
  <c r="BK332" i="1"/>
  <c r="BK320" i="1"/>
  <c r="BK308" i="1"/>
  <c r="BK296" i="1"/>
  <c r="BK284" i="1"/>
  <c r="BK272" i="1"/>
  <c r="BK260" i="1"/>
  <c r="BK248" i="1"/>
  <c r="BK236" i="1"/>
  <c r="BK224" i="1"/>
  <c r="BK212" i="1"/>
  <c r="BK200" i="1"/>
  <c r="BK188" i="1"/>
  <c r="BK176" i="1"/>
  <c r="BK164" i="1"/>
  <c r="BK152" i="1"/>
  <c r="BK140" i="1"/>
  <c r="BK128" i="1"/>
  <c r="BK116" i="1"/>
  <c r="BK104" i="1"/>
  <c r="BK92" i="1"/>
  <c r="BK80" i="1"/>
  <c r="BK68" i="1"/>
  <c r="BK56" i="1"/>
  <c r="BK44" i="1"/>
  <c r="BK32" i="1"/>
  <c r="BK20" i="1"/>
  <c r="BK8" i="1"/>
  <c r="BI173" i="1"/>
  <c r="BI161" i="1"/>
  <c r="BI149" i="1"/>
  <c r="BI137" i="1"/>
  <c r="BI125" i="1"/>
  <c r="BI113" i="1"/>
  <c r="BI101" i="1"/>
  <c r="BI89" i="1"/>
  <c r="BI77" i="1"/>
  <c r="BI65" i="1"/>
  <c r="BI41" i="1"/>
  <c r="BI29" i="1"/>
  <c r="BI17" i="1"/>
  <c r="BI5" i="1"/>
  <c r="BK703" i="1"/>
  <c r="BK691" i="1"/>
  <c r="BK679" i="1"/>
  <c r="BK667" i="1"/>
  <c r="BK655" i="1"/>
  <c r="BK643" i="1"/>
  <c r="BK631" i="1"/>
  <c r="BK619" i="1"/>
  <c r="BK607" i="1"/>
  <c r="BK595" i="1"/>
  <c r="BK583" i="1"/>
  <c r="BK571" i="1"/>
  <c r="BK559" i="1"/>
  <c r="BK547" i="1"/>
  <c r="BK535" i="1"/>
  <c r="BK523" i="1"/>
  <c r="BK511" i="1"/>
  <c r="BK499" i="1"/>
  <c r="BK487" i="1"/>
  <c r="BK475" i="1"/>
  <c r="BK463" i="1"/>
  <c r="BK451" i="1"/>
  <c r="BK439" i="1"/>
  <c r="BK427" i="1"/>
  <c r="BK415" i="1"/>
  <c r="BK403" i="1"/>
  <c r="BK391" i="1"/>
  <c r="BK379" i="1"/>
  <c r="BK367" i="1"/>
  <c r="BK355" i="1"/>
  <c r="BK343" i="1"/>
  <c r="BK331" i="1"/>
  <c r="BK319" i="1"/>
  <c r="BK307" i="1"/>
  <c r="BK295" i="1"/>
  <c r="BK283" i="1"/>
  <c r="BK271" i="1"/>
  <c r="BK259" i="1"/>
  <c r="BK247" i="1"/>
  <c r="BK235" i="1"/>
  <c r="BK223" i="1"/>
  <c r="BK211" i="1"/>
  <c r="BK199" i="1"/>
  <c r="BK187" i="1"/>
  <c r="BK175" i="1"/>
  <c r="BK163" i="1"/>
  <c r="BK151" i="1"/>
  <c r="BK139" i="1"/>
  <c r="BK127" i="1"/>
  <c r="BK115" i="1"/>
  <c r="BK103" i="1"/>
  <c r="BK91" i="1"/>
  <c r="BK79" i="1"/>
  <c r="BK67" i="1"/>
  <c r="BK43" i="1"/>
  <c r="BK31" i="1"/>
  <c r="BK19" i="1"/>
  <c r="BK7" i="1"/>
  <c r="BI244" i="1"/>
  <c r="BI232" i="1"/>
  <c r="BI220" i="1"/>
  <c r="BI208" i="1"/>
  <c r="BI196" i="1"/>
  <c r="BI184" i="1"/>
  <c r="BI172" i="1"/>
  <c r="BI160" i="1"/>
  <c r="BI148" i="1"/>
  <c r="BI136" i="1"/>
  <c r="BI124" i="1"/>
  <c r="BI112" i="1"/>
  <c r="BI100" i="1"/>
  <c r="BI88" i="1"/>
  <c r="BI76" i="1"/>
  <c r="BI64" i="1"/>
  <c r="BI52" i="1"/>
  <c r="BI40" i="1"/>
  <c r="BI28" i="1"/>
  <c r="BI16" i="1"/>
  <c r="BI4" i="1"/>
  <c r="BK702" i="1"/>
  <c r="BK690" i="1"/>
  <c r="BK678" i="1"/>
  <c r="BK666" i="1"/>
  <c r="BK654" i="1"/>
  <c r="BK642" i="1"/>
  <c r="BK630" i="1"/>
  <c r="BK618" i="1"/>
  <c r="BK606" i="1"/>
  <c r="BK594" i="1"/>
  <c r="BK582" i="1"/>
  <c r="BK570" i="1"/>
  <c r="BK558" i="1"/>
  <c r="BK546" i="1"/>
  <c r="BK534" i="1"/>
  <c r="BK522" i="1"/>
  <c r="BK510" i="1"/>
  <c r="BK498" i="1"/>
  <c r="BK486" i="1"/>
  <c r="BK474" i="1"/>
  <c r="BK462" i="1"/>
  <c r="BK450" i="1"/>
  <c r="BK438" i="1"/>
  <c r="BK426" i="1"/>
  <c r="BK414" i="1"/>
  <c r="BK402" i="1"/>
  <c r="BK390" i="1"/>
  <c r="BK378" i="1"/>
  <c r="BK366" i="1"/>
  <c r="BK354" i="1"/>
  <c r="BK342" i="1"/>
  <c r="BK330" i="1"/>
  <c r="BK318" i="1"/>
  <c r="BK306" i="1"/>
  <c r="BK294" i="1"/>
  <c r="BK282" i="1"/>
  <c r="BK270" i="1"/>
  <c r="BK258" i="1"/>
  <c r="BK246" i="1"/>
  <c r="BK234" i="1"/>
  <c r="BK222" i="1"/>
  <c r="BK210" i="1"/>
  <c r="BK198" i="1"/>
  <c r="BK186" i="1"/>
  <c r="BK174" i="1"/>
  <c r="BK162" i="1"/>
  <c r="BK150" i="1"/>
  <c r="BK138" i="1"/>
  <c r="BK126" i="1"/>
  <c r="BK114" i="1"/>
  <c r="BK102" i="1"/>
  <c r="BK90" i="1"/>
  <c r="BK78" i="1"/>
  <c r="BK66" i="1"/>
  <c r="BK42" i="1"/>
  <c r="BK30" i="1"/>
  <c r="BK18" i="1"/>
  <c r="BK6" i="1"/>
  <c r="BI207" i="1"/>
  <c r="BI195" i="1"/>
  <c r="BI183" i="1"/>
  <c r="BI171" i="1"/>
  <c r="BI159" i="1"/>
  <c r="BI147" i="1"/>
  <c r="BI135" i="1"/>
  <c r="BI123" i="1"/>
  <c r="BI111" i="1"/>
  <c r="BI99" i="1"/>
  <c r="BI87" i="1"/>
  <c r="BI75" i="1"/>
  <c r="BI63" i="1"/>
  <c r="BI51" i="1"/>
  <c r="BI39" i="1"/>
  <c r="BI27" i="1"/>
  <c r="BI15" i="1"/>
  <c r="BI3" i="1"/>
  <c r="BK701" i="1"/>
  <c r="BK689" i="1"/>
  <c r="BK677" i="1"/>
  <c r="BK665" i="1"/>
  <c r="BK653" i="1"/>
  <c r="BK641" i="1"/>
  <c r="BK629" i="1"/>
  <c r="BK617" i="1"/>
  <c r="BK605" i="1"/>
  <c r="BK593" i="1"/>
  <c r="BK581" i="1"/>
  <c r="BK569" i="1"/>
  <c r="BK557" i="1"/>
  <c r="BK545" i="1"/>
  <c r="BK533" i="1"/>
  <c r="BK521" i="1"/>
  <c r="BK509" i="1"/>
  <c r="BK497" i="1"/>
  <c r="BK485" i="1"/>
  <c r="BK473" i="1"/>
  <c r="BK461" i="1"/>
  <c r="BK449" i="1"/>
  <c r="BK437" i="1"/>
  <c r="BK425" i="1"/>
  <c r="BK413" i="1"/>
  <c r="BK401" i="1"/>
  <c r="BK389" i="1"/>
  <c r="BK377" i="1"/>
  <c r="BK365" i="1"/>
  <c r="BK353" i="1"/>
  <c r="BK341" i="1"/>
  <c r="BK329" i="1"/>
  <c r="BK317" i="1"/>
  <c r="BK305" i="1"/>
  <c r="BK293" i="1"/>
  <c r="BK281" i="1"/>
  <c r="BK269" i="1"/>
  <c r="BK257" i="1"/>
  <c r="BK245" i="1"/>
  <c r="BK233" i="1"/>
  <c r="BK221" i="1"/>
  <c r="BK209" i="1"/>
  <c r="BK197" i="1"/>
  <c r="BK185" i="1"/>
  <c r="BK173" i="1"/>
  <c r="BK161" i="1"/>
  <c r="BK149" i="1"/>
  <c r="BK137" i="1"/>
  <c r="BK125" i="1"/>
  <c r="BK113" i="1"/>
  <c r="BK101" i="1"/>
  <c r="BK89" i="1"/>
  <c r="BK77" i="1"/>
  <c r="BK65" i="1"/>
  <c r="BK41" i="1"/>
  <c r="BK29" i="1"/>
  <c r="BK17" i="1"/>
  <c r="BK5" i="1"/>
  <c r="A4" i="1"/>
  <c r="A365" i="1"/>
  <c r="A230" i="1"/>
  <c r="A543" i="1"/>
  <c r="A66" i="1"/>
  <c r="A18" i="1"/>
  <c r="A35" i="1"/>
  <c r="A43" i="1"/>
  <c r="A19" i="1"/>
  <c r="A51" i="1"/>
  <c r="A11" i="1"/>
  <c r="A27" i="1"/>
  <c r="A709" i="1"/>
  <c r="A701" i="1"/>
  <c r="A693" i="1"/>
  <c r="A685" i="1"/>
  <c r="A677" i="1"/>
  <c r="A669" i="1"/>
  <c r="A661" i="1"/>
  <c r="A653" i="1"/>
  <c r="A645" i="1"/>
  <c r="A637" i="1"/>
  <c r="A629" i="1"/>
  <c r="A621" i="1"/>
  <c r="A613" i="1"/>
  <c r="A605" i="1"/>
  <c r="A597" i="1"/>
  <c r="A589" i="1"/>
  <c r="A581" i="1"/>
  <c r="A573" i="1"/>
  <c r="A565" i="1"/>
  <c r="A557" i="1"/>
  <c r="A549" i="1"/>
  <c r="A541" i="1"/>
  <c r="A533" i="1"/>
  <c r="A525" i="1"/>
  <c r="A517" i="1"/>
  <c r="A509" i="1"/>
  <c r="A501" i="1"/>
  <c r="A493" i="1"/>
  <c r="A485" i="1"/>
  <c r="A477" i="1"/>
  <c r="A469" i="1"/>
  <c r="A461" i="1"/>
  <c r="A453" i="1"/>
  <c r="A445" i="1"/>
  <c r="A437" i="1"/>
  <c r="A429" i="1"/>
  <c r="A421" i="1"/>
  <c r="A413" i="1"/>
  <c r="A405" i="1"/>
  <c r="A397" i="1"/>
  <c r="A389" i="1"/>
  <c r="A381" i="1"/>
  <c r="A373" i="1"/>
  <c r="A357" i="1"/>
  <c r="A349" i="1"/>
  <c r="A341" i="1"/>
  <c r="A333" i="1"/>
  <c r="A325" i="1"/>
  <c r="A317" i="1"/>
  <c r="A309" i="1"/>
  <c r="A301" i="1"/>
  <c r="A293" i="1"/>
  <c r="A285" i="1"/>
  <c r="A277" i="1"/>
  <c r="A269" i="1"/>
  <c r="A261" i="1"/>
  <c r="A253" i="1"/>
  <c r="A245" i="1"/>
  <c r="A237" i="1"/>
  <c r="A229" i="1"/>
  <c r="A221" i="1"/>
  <c r="A213" i="1"/>
  <c r="A205" i="1"/>
  <c r="A197" i="1"/>
  <c r="A189" i="1"/>
  <c r="A181" i="1"/>
  <c r="A173" i="1"/>
  <c r="A165" i="1"/>
  <c r="A157" i="1"/>
  <c r="A149" i="1"/>
  <c r="A141" i="1"/>
  <c r="A133" i="1"/>
  <c r="A125" i="1"/>
  <c r="A117" i="1"/>
  <c r="A109" i="1"/>
  <c r="A101" i="1"/>
  <c r="A93" i="1"/>
  <c r="A85" i="1"/>
  <c r="A77" i="1"/>
  <c r="A69" i="1"/>
  <c r="A61" i="1"/>
  <c r="A45" i="1"/>
  <c r="A37" i="1"/>
  <c r="A29" i="1"/>
  <c r="A21" i="1"/>
  <c r="A13" i="1"/>
  <c r="A5" i="1"/>
  <c r="A698" i="1"/>
  <c r="A658" i="1"/>
  <c r="A586" i="1"/>
  <c r="A554" i="1"/>
  <c r="A506" i="1"/>
  <c r="A490" i="1"/>
  <c r="A458" i="1"/>
  <c r="A434" i="1"/>
  <c r="A386" i="1"/>
  <c r="A370" i="1"/>
  <c r="A338" i="1"/>
  <c r="A306" i="1"/>
  <c r="A282" i="1"/>
  <c r="A266" i="1"/>
  <c r="A226" i="1"/>
  <c r="A186" i="1"/>
  <c r="A146" i="1"/>
  <c r="A122" i="1"/>
  <c r="A98" i="1"/>
  <c r="A74" i="1"/>
  <c r="A50" i="1"/>
  <c r="A10" i="1"/>
  <c r="A707" i="1"/>
  <c r="A675" i="1"/>
  <c r="A627" i="1"/>
  <c r="A619" i="1"/>
  <c r="A603" i="1"/>
  <c r="A579" i="1"/>
  <c r="A563" i="1"/>
  <c r="A555" i="1"/>
  <c r="A539" i="1"/>
  <c r="A515" i="1"/>
  <c r="A499" i="1"/>
  <c r="A483" i="1"/>
  <c r="A451" i="1"/>
  <c r="A427" i="1"/>
  <c r="A395" i="1"/>
  <c r="A355" i="1"/>
  <c r="A339" i="1"/>
  <c r="A331" i="1"/>
  <c r="A315" i="1"/>
  <c r="A299" i="1"/>
  <c r="A291" i="1"/>
  <c r="A251" i="1"/>
  <c r="A235" i="1"/>
  <c r="A211" i="1"/>
  <c r="A187" i="1"/>
  <c r="A171" i="1"/>
  <c r="A163" i="1"/>
  <c r="A139" i="1"/>
  <c r="A115" i="1"/>
  <c r="A59" i="1"/>
  <c r="A706" i="1"/>
  <c r="A690" i="1"/>
  <c r="A666" i="1"/>
  <c r="A642" i="1"/>
  <c r="A610" i="1"/>
  <c r="A594" i="1"/>
  <c r="A562" i="1"/>
  <c r="A538" i="1"/>
  <c r="A522" i="1"/>
  <c r="A474" i="1"/>
  <c r="A442" i="1"/>
  <c r="A418" i="1"/>
  <c r="A410" i="1"/>
  <c r="A394" i="1"/>
  <c r="A378" i="1"/>
  <c r="A346" i="1"/>
  <c r="A322" i="1"/>
  <c r="A298" i="1"/>
  <c r="A258" i="1"/>
  <c r="A242" i="1"/>
  <c r="A218" i="1"/>
  <c r="A210" i="1"/>
  <c r="A202" i="1"/>
  <c r="A170" i="1"/>
  <c r="A138" i="1"/>
  <c r="A114" i="1"/>
  <c r="A82" i="1"/>
  <c r="A58" i="1"/>
  <c r="A42" i="1"/>
  <c r="A26" i="1"/>
  <c r="A704" i="1"/>
  <c r="A696" i="1"/>
  <c r="A688" i="1"/>
  <c r="A680" i="1"/>
  <c r="A672" i="1"/>
  <c r="A664" i="1"/>
  <c r="A656" i="1"/>
  <c r="A648" i="1"/>
  <c r="A640" i="1"/>
  <c r="A632" i="1"/>
  <c r="A624" i="1"/>
  <c r="A616" i="1"/>
  <c r="A608" i="1"/>
  <c r="A600" i="1"/>
  <c r="A592" i="1"/>
  <c r="A584" i="1"/>
  <c r="A576" i="1"/>
  <c r="A568" i="1"/>
  <c r="A560" i="1"/>
  <c r="A552" i="1"/>
  <c r="A544" i="1"/>
  <c r="A536" i="1"/>
  <c r="A528" i="1"/>
  <c r="A520" i="1"/>
  <c r="A512" i="1"/>
  <c r="A504" i="1"/>
  <c r="A496" i="1"/>
  <c r="A488" i="1"/>
  <c r="A480" i="1"/>
  <c r="A472" i="1"/>
  <c r="A464" i="1"/>
  <c r="A456" i="1"/>
  <c r="A448" i="1"/>
  <c r="A440" i="1"/>
  <c r="A432" i="1"/>
  <c r="A424" i="1"/>
  <c r="A416" i="1"/>
  <c r="A408" i="1"/>
  <c r="A400" i="1"/>
  <c r="A392" i="1"/>
  <c r="A384" i="1"/>
  <c r="A376" i="1"/>
  <c r="A368" i="1"/>
  <c r="A360" i="1"/>
  <c r="A683" i="1"/>
  <c r="A659" i="1"/>
  <c r="A651" i="1"/>
  <c r="A635" i="1"/>
  <c r="A587" i="1"/>
  <c r="A547" i="1"/>
  <c r="A523" i="1"/>
  <c r="A507" i="1"/>
  <c r="A491" i="1"/>
  <c r="A467" i="1"/>
  <c r="A459" i="1"/>
  <c r="A435" i="1"/>
  <c r="A411" i="1"/>
  <c r="A387" i="1"/>
  <c r="A371" i="1"/>
  <c r="A347" i="1"/>
  <c r="A307" i="1"/>
  <c r="A267" i="1"/>
  <c r="A219" i="1"/>
  <c r="A195" i="1"/>
  <c r="A179" i="1"/>
  <c r="A155" i="1"/>
  <c r="A131" i="1"/>
  <c r="A107" i="1"/>
  <c r="A91" i="1"/>
  <c r="A67" i="1"/>
  <c r="A699" i="1"/>
  <c r="A691" i="1"/>
  <c r="A667" i="1"/>
  <c r="A643" i="1"/>
  <c r="A611" i="1"/>
  <c r="A595" i="1"/>
  <c r="A571" i="1"/>
  <c r="A531" i="1"/>
  <c r="A475" i="1"/>
  <c r="A443" i="1"/>
  <c r="A419" i="1"/>
  <c r="A403" i="1"/>
  <c r="A379" i="1"/>
  <c r="A363" i="1"/>
  <c r="A323" i="1"/>
  <c r="A283" i="1"/>
  <c r="A275" i="1"/>
  <c r="A259" i="1"/>
  <c r="A243" i="1"/>
  <c r="A227" i="1"/>
  <c r="A203" i="1"/>
  <c r="A147" i="1"/>
  <c r="A123" i="1"/>
  <c r="A99" i="1"/>
  <c r="A83" i="1"/>
  <c r="A75" i="1"/>
  <c r="A682" i="1"/>
  <c r="A674" i="1"/>
  <c r="A650" i="1"/>
  <c r="A634" i="1"/>
  <c r="A626" i="1"/>
  <c r="A618" i="1"/>
  <c r="A602" i="1"/>
  <c r="A578" i="1"/>
  <c r="A570" i="1"/>
  <c r="A546" i="1"/>
  <c r="A530" i="1"/>
  <c r="A514" i="1"/>
  <c r="A498" i="1"/>
  <c r="A482" i="1"/>
  <c r="A466" i="1"/>
  <c r="A450" i="1"/>
  <c r="A426" i="1"/>
  <c r="A402" i="1"/>
  <c r="A362" i="1"/>
  <c r="A354" i="1"/>
  <c r="A330" i="1"/>
  <c r="A314" i="1"/>
  <c r="A290" i="1"/>
  <c r="A274" i="1"/>
  <c r="A250" i="1"/>
  <c r="A234" i="1"/>
  <c r="A194" i="1"/>
  <c r="A178" i="1"/>
  <c r="A162" i="1"/>
  <c r="A154" i="1"/>
  <c r="A130" i="1"/>
  <c r="A106" i="1"/>
  <c r="A90" i="1"/>
  <c r="A34" i="1"/>
  <c r="A708" i="1"/>
  <c r="A700" i="1"/>
  <c r="A692" i="1"/>
  <c r="A684" i="1"/>
  <c r="A676" i="1"/>
  <c r="A668" i="1"/>
  <c r="A660" i="1"/>
  <c r="A652" i="1"/>
  <c r="A644" i="1"/>
  <c r="A636" i="1"/>
  <c r="A628" i="1"/>
  <c r="A620" i="1"/>
  <c r="A612" i="1"/>
  <c r="A604" i="1"/>
  <c r="A596" i="1"/>
  <c r="A588" i="1"/>
  <c r="A580" i="1"/>
  <c r="A572" i="1"/>
  <c r="A564" i="1"/>
  <c r="A556" i="1"/>
  <c r="A548" i="1"/>
  <c r="A540" i="1"/>
  <c r="A532" i="1"/>
  <c r="A524" i="1"/>
  <c r="A516" i="1"/>
  <c r="A508" i="1"/>
  <c r="A500" i="1"/>
  <c r="A492" i="1"/>
  <c r="A484" i="1"/>
  <c r="A476" i="1"/>
  <c r="A468" i="1"/>
  <c r="A460" i="1"/>
  <c r="A452" i="1"/>
  <c r="A444" i="1"/>
  <c r="A436" i="1"/>
  <c r="A428" i="1"/>
  <c r="A420" i="1"/>
  <c r="A412" i="1"/>
  <c r="A404" i="1"/>
  <c r="A396" i="1"/>
  <c r="A388" i="1"/>
  <c r="A380" i="1"/>
  <c r="A372" i="1"/>
  <c r="A364" i="1"/>
  <c r="A356" i="1"/>
  <c r="A348" i="1"/>
  <c r="A340" i="1"/>
  <c r="A332" i="1"/>
  <c r="A324" i="1"/>
  <c r="A316" i="1"/>
  <c r="A308" i="1"/>
  <c r="A300" i="1"/>
  <c r="A292" i="1"/>
  <c r="A284" i="1"/>
  <c r="A276" i="1"/>
  <c r="A268" i="1"/>
  <c r="A260" i="1"/>
  <c r="A252" i="1"/>
  <c r="A244" i="1"/>
  <c r="A236" i="1"/>
  <c r="A228" i="1"/>
  <c r="A212" i="1"/>
  <c r="A204" i="1"/>
  <c r="A196" i="1"/>
  <c r="A188" i="1"/>
  <c r="A180" i="1"/>
  <c r="A172" i="1"/>
  <c r="A164" i="1"/>
  <c r="A156" i="1"/>
  <c r="A148" i="1"/>
  <c r="A140" i="1"/>
  <c r="A132" i="1"/>
  <c r="A124" i="1"/>
  <c r="A116" i="1"/>
  <c r="A108" i="1"/>
  <c r="A100" i="1"/>
  <c r="A92" i="1"/>
  <c r="A84" i="1"/>
  <c r="A76" i="1"/>
  <c r="A68" i="1"/>
  <c r="A60" i="1"/>
  <c r="A52" i="1"/>
  <c r="A44" i="1"/>
  <c r="A36" i="1"/>
  <c r="A28" i="1"/>
  <c r="A20" i="1"/>
  <c r="A12" i="1"/>
  <c r="A705" i="1"/>
  <c r="A697" i="1"/>
  <c r="A689" i="1"/>
  <c r="A681" i="1"/>
  <c r="A673" i="1"/>
  <c r="A665" i="1"/>
  <c r="A657" i="1"/>
  <c r="A649" i="1"/>
  <c r="A641" i="1"/>
  <c r="A633" i="1"/>
  <c r="A625" i="1"/>
  <c r="A617" i="1"/>
  <c r="A609" i="1"/>
  <c r="A601" i="1"/>
  <c r="A593" i="1"/>
  <c r="A585" i="1"/>
  <c r="A577" i="1"/>
  <c r="A569" i="1"/>
  <c r="A561" i="1"/>
  <c r="A553" i="1"/>
  <c r="A545" i="1"/>
  <c r="A537" i="1"/>
  <c r="A529" i="1"/>
  <c r="A521" i="1"/>
  <c r="A513" i="1"/>
  <c r="A505" i="1"/>
  <c r="A497" i="1"/>
  <c r="A489" i="1"/>
  <c r="A481" i="1"/>
  <c r="A473" i="1"/>
  <c r="A465" i="1"/>
  <c r="A457" i="1"/>
  <c r="A449" i="1"/>
  <c r="A441" i="1"/>
  <c r="A433" i="1"/>
  <c r="A425" i="1"/>
  <c r="A417" i="1"/>
  <c r="A409" i="1"/>
  <c r="A401" i="1"/>
  <c r="A393" i="1"/>
  <c r="A385" i="1"/>
  <c r="A377" i="1"/>
  <c r="A369" i="1"/>
  <c r="A361" i="1"/>
  <c r="A353" i="1"/>
  <c r="A345" i="1"/>
  <c r="A337" i="1"/>
  <c r="A329" i="1"/>
  <c r="A321" i="1"/>
  <c r="A313" i="1"/>
  <c r="A305" i="1"/>
  <c r="A297" i="1"/>
  <c r="A289" i="1"/>
  <c r="A281" i="1"/>
  <c r="A273" i="1"/>
  <c r="A265" i="1"/>
  <c r="A257" i="1"/>
  <c r="A249" i="1"/>
  <c r="A241" i="1"/>
  <c r="A233" i="1"/>
  <c r="A225" i="1"/>
  <c r="A217" i="1"/>
  <c r="A209" i="1"/>
  <c r="A201" i="1"/>
  <c r="A193" i="1"/>
  <c r="A185" i="1"/>
  <c r="A177" i="1"/>
  <c r="A169" i="1"/>
  <c r="A161" i="1"/>
  <c r="A153" i="1"/>
  <c r="A145" i="1"/>
  <c r="A137" i="1"/>
  <c r="A129" i="1"/>
  <c r="A121" i="1"/>
  <c r="A113" i="1"/>
  <c r="A105" i="1"/>
  <c r="A97" i="1"/>
  <c r="A89" i="1"/>
  <c r="A81" i="1"/>
  <c r="A73" i="1"/>
  <c r="A65" i="1"/>
  <c r="A57" i="1"/>
  <c r="A49" i="1"/>
  <c r="A41" i="1"/>
  <c r="A33" i="1"/>
  <c r="A25" i="1"/>
  <c r="A17" i="1"/>
  <c r="A9" i="1"/>
  <c r="A711" i="1"/>
  <c r="A703" i="1"/>
  <c r="A695" i="1"/>
  <c r="A687" i="1"/>
  <c r="A679" i="1"/>
  <c r="A671" i="1"/>
  <c r="A663" i="1"/>
  <c r="A655" i="1"/>
  <c r="A647" i="1"/>
  <c r="A639" i="1"/>
  <c r="A631" i="1"/>
  <c r="A623" i="1"/>
  <c r="A615" i="1"/>
  <c r="A607" i="1"/>
  <c r="A599" i="1"/>
  <c r="A591" i="1"/>
  <c r="A583" i="1"/>
  <c r="A575" i="1"/>
  <c r="A567" i="1"/>
  <c r="A559" i="1"/>
  <c r="A551" i="1"/>
  <c r="A535" i="1"/>
  <c r="A527" i="1"/>
  <c r="A519" i="1"/>
  <c r="A511" i="1"/>
  <c r="A503" i="1"/>
  <c r="A495" i="1"/>
  <c r="A487" i="1"/>
  <c r="A479" i="1"/>
  <c r="A471" i="1"/>
  <c r="A463" i="1"/>
  <c r="A455" i="1"/>
  <c r="A447" i="1"/>
  <c r="A439" i="1"/>
  <c r="A431" i="1"/>
  <c r="A423" i="1"/>
  <c r="A415" i="1"/>
  <c r="A407" i="1"/>
  <c r="A399" i="1"/>
  <c r="A391" i="1"/>
  <c r="A383" i="1"/>
  <c r="A375" i="1"/>
  <c r="A367" i="1"/>
  <c r="A359" i="1"/>
  <c r="A351" i="1"/>
  <c r="A343" i="1"/>
  <c r="A335" i="1"/>
  <c r="A327" i="1"/>
  <c r="A319" i="1"/>
  <c r="A311" i="1"/>
  <c r="A303" i="1"/>
  <c r="A295" i="1"/>
  <c r="A287" i="1"/>
  <c r="A279" i="1"/>
  <c r="A271" i="1"/>
  <c r="A263" i="1"/>
  <c r="A255" i="1"/>
  <c r="A247" i="1"/>
  <c r="A239" i="1"/>
  <c r="A231" i="1"/>
  <c r="A223" i="1"/>
  <c r="A215" i="1"/>
  <c r="A207" i="1"/>
  <c r="A199" i="1"/>
  <c r="A191" i="1"/>
  <c r="A183" i="1"/>
  <c r="A175" i="1"/>
  <c r="A167" i="1"/>
  <c r="A159" i="1"/>
  <c r="A151" i="1"/>
  <c r="A143" i="1"/>
  <c r="A135" i="1"/>
  <c r="A127" i="1"/>
  <c r="A119" i="1"/>
  <c r="A111" i="1"/>
  <c r="A103" i="1"/>
  <c r="A95" i="1"/>
  <c r="A87" i="1"/>
  <c r="A79" i="1"/>
  <c r="A71" i="1"/>
  <c r="A63" i="1"/>
  <c r="A47" i="1"/>
  <c r="A39" i="1"/>
  <c r="A31" i="1"/>
  <c r="A23" i="1"/>
  <c r="A15" i="1"/>
  <c r="A7" i="1"/>
  <c r="A352" i="1"/>
  <c r="A344" i="1"/>
  <c r="A336" i="1"/>
  <c r="A328" i="1"/>
  <c r="A320" i="1"/>
  <c r="A312" i="1"/>
  <c r="A304" i="1"/>
  <c r="A296" i="1"/>
  <c r="A288" i="1"/>
  <c r="A280" i="1"/>
  <c r="A272" i="1"/>
  <c r="A264" i="1"/>
  <c r="A256" i="1"/>
  <c r="A248" i="1"/>
  <c r="A240" i="1"/>
  <c r="A232" i="1"/>
  <c r="A224" i="1"/>
  <c r="A216" i="1"/>
  <c r="A208" i="1"/>
  <c r="A200" i="1"/>
  <c r="A192" i="1"/>
  <c r="A184" i="1"/>
  <c r="A176" i="1"/>
  <c r="A168" i="1"/>
  <c r="A160" i="1"/>
  <c r="A152" i="1"/>
  <c r="A144" i="1"/>
  <c r="A136" i="1"/>
  <c r="A128" i="1"/>
  <c r="A120" i="1"/>
  <c r="A112" i="1"/>
  <c r="A104" i="1"/>
  <c r="A96" i="1"/>
  <c r="A88" i="1"/>
  <c r="A80" i="1"/>
  <c r="A72" i="1"/>
  <c r="A64" i="1"/>
  <c r="A56" i="1"/>
  <c r="A48" i="1"/>
  <c r="A40" i="1"/>
  <c r="A32" i="1"/>
  <c r="A24" i="1"/>
  <c r="A16" i="1"/>
  <c r="A8" i="1"/>
  <c r="A710" i="1"/>
  <c r="A702" i="1"/>
  <c r="A694" i="1"/>
  <c r="A686" i="1"/>
  <c r="A678" i="1"/>
  <c r="A670" i="1"/>
  <c r="A662" i="1"/>
  <c r="A654" i="1"/>
  <c r="A646" i="1"/>
  <c r="A638" i="1"/>
  <c r="A630" i="1"/>
  <c r="A622" i="1"/>
  <c r="A614" i="1"/>
  <c r="A606" i="1"/>
  <c r="A598" i="1"/>
  <c r="A590" i="1"/>
  <c r="A582" i="1"/>
  <c r="A574" i="1"/>
  <c r="A566" i="1"/>
  <c r="A558" i="1"/>
  <c r="A550" i="1"/>
  <c r="A542" i="1"/>
  <c r="A534" i="1"/>
  <c r="A526" i="1"/>
  <c r="A518" i="1"/>
  <c r="A510" i="1"/>
  <c r="A502" i="1"/>
  <c r="A494" i="1"/>
  <c r="A486" i="1"/>
  <c r="A478" i="1"/>
  <c r="A470" i="1"/>
  <c r="A462" i="1"/>
  <c r="A454" i="1"/>
  <c r="A446" i="1"/>
  <c r="A438" i="1"/>
  <c r="A430" i="1"/>
  <c r="A422" i="1"/>
  <c r="A414" i="1"/>
  <c r="A406" i="1"/>
  <c r="A398" i="1"/>
  <c r="A390" i="1"/>
  <c r="A382" i="1"/>
  <c r="A374" i="1"/>
  <c r="A366" i="1"/>
  <c r="A358" i="1"/>
  <c r="A350" i="1"/>
  <c r="A342" i="1"/>
  <c r="A334" i="1"/>
  <c r="A326" i="1"/>
  <c r="A318" i="1"/>
  <c r="A310" i="1"/>
  <c r="A302" i="1"/>
  <c r="A294" i="1"/>
  <c r="A286" i="1"/>
  <c r="A278" i="1"/>
  <c r="A270" i="1"/>
  <c r="A262" i="1"/>
  <c r="A254" i="1"/>
  <c r="A246" i="1"/>
  <c r="A238" i="1"/>
  <c r="A222" i="1"/>
  <c r="A214" i="1"/>
  <c r="A206" i="1"/>
  <c r="A198" i="1"/>
  <c r="A190" i="1"/>
  <c r="A182" i="1"/>
  <c r="A174" i="1"/>
  <c r="A166" i="1"/>
  <c r="A158" i="1"/>
  <c r="A150" i="1"/>
  <c r="A142" i="1"/>
  <c r="A134" i="1"/>
  <c r="A126" i="1"/>
  <c r="A118" i="1"/>
  <c r="A110" i="1"/>
  <c r="A102" i="1"/>
  <c r="A94" i="1"/>
  <c r="A86" i="1"/>
  <c r="A78" i="1"/>
  <c r="A70" i="1"/>
  <c r="A62" i="1"/>
  <c r="A46" i="1"/>
  <c r="A38" i="1"/>
  <c r="A30" i="1"/>
  <c r="A22" i="1"/>
  <c r="A14" i="1"/>
  <c r="A6" i="1"/>
  <c r="A3" i="1"/>
  <c r="A2" i="1"/>
  <c r="C13" i="6" l="1"/>
  <c r="C78" i="6"/>
  <c r="C68" i="6"/>
  <c r="D13" i="6"/>
  <c r="D78" i="6"/>
  <c r="D68" i="6"/>
  <c r="E13" i="6"/>
  <c r="E78" i="6"/>
  <c r="E68" i="6"/>
  <c r="C7" i="9"/>
  <c r="C14" i="6"/>
  <c r="C79" i="6"/>
  <c r="C69" i="6"/>
  <c r="D14" i="6"/>
  <c r="D79" i="6"/>
  <c r="D69" i="6"/>
  <c r="B431" i="4"/>
  <c r="C204" i="9"/>
  <c r="C198" i="9"/>
  <c r="C15" i="6"/>
  <c r="C66" i="6"/>
  <c r="C10" i="6"/>
  <c r="B433" i="4"/>
  <c r="C9" i="9"/>
  <c r="C6" i="9"/>
  <c r="C3" i="9"/>
  <c r="C431" i="4"/>
  <c r="D15" i="6"/>
  <c r="D66" i="6"/>
  <c r="D77" i="6"/>
  <c r="E11" i="6"/>
  <c r="C433" i="4"/>
  <c r="C8" i="9"/>
  <c r="E77" i="6"/>
  <c r="E79" i="6"/>
  <c r="C4" i="9"/>
  <c r="E14" i="6"/>
  <c r="E66" i="6"/>
  <c r="C67" i="6"/>
  <c r="C2" i="9"/>
  <c r="D67" i="6"/>
  <c r="E10" i="6"/>
  <c r="C432" i="4"/>
  <c r="E67" i="6"/>
  <c r="C77" i="6"/>
  <c r="E69" i="6"/>
  <c r="E15" i="6"/>
  <c r="C11" i="6"/>
  <c r="B432" i="4"/>
  <c r="C5" i="9"/>
  <c r="D60" i="6"/>
  <c r="D36" i="6"/>
  <c r="D16" i="6"/>
  <c r="D97" i="6"/>
  <c r="D70" i="6"/>
  <c r="D71" i="6"/>
  <c r="D88" i="6"/>
  <c r="D45" i="6"/>
  <c r="D81" i="6"/>
  <c r="D21" i="6"/>
  <c r="D26" i="6"/>
  <c r="D48" i="6"/>
  <c r="D17" i="6"/>
  <c r="D63" i="6"/>
  <c r="D80" i="6"/>
  <c r="D7" i="6"/>
  <c r="O3" i="7" l="1"/>
  <c r="O5" i="7"/>
  <c r="O8" i="7"/>
  <c r="O9" i="7"/>
  <c r="O6" i="7"/>
  <c r="O7" i="7"/>
  <c r="O50" i="7"/>
  <c r="O52" i="7"/>
  <c r="O163" i="7"/>
  <c r="O164" i="7"/>
  <c r="O176" i="7"/>
  <c r="O165" i="7"/>
  <c r="O177" i="7"/>
  <c r="O60" i="7"/>
  <c r="O173" i="7"/>
  <c r="O178" i="7"/>
  <c r="O10" i="7"/>
  <c r="O174" i="7"/>
  <c r="O129" i="7"/>
  <c r="O166" i="7"/>
  <c r="O59" i="7"/>
  <c r="O51" i="7"/>
  <c r="O127" i="7"/>
  <c r="O79" i="7"/>
  <c r="O128" i="7"/>
  <c r="O76" i="7"/>
  <c r="O2" i="7"/>
  <c r="O142" i="7"/>
  <c r="O126" i="7"/>
  <c r="O12" i="7"/>
  <c r="O180" i="7"/>
  <c r="O153" i="7"/>
  <c r="O246" i="7"/>
  <c r="O83" i="7"/>
  <c r="O70" i="7"/>
  <c r="O234" i="7"/>
  <c r="O41" i="7"/>
  <c r="O43" i="7"/>
  <c r="O44" i="7"/>
  <c r="O42" i="7"/>
  <c r="O245" i="7"/>
  <c r="O45" i="7"/>
  <c r="O46" i="7"/>
  <c r="O61" i="7"/>
  <c r="O80" i="7"/>
  <c r="O168" i="7"/>
  <c r="O171" i="7"/>
  <c r="O185" i="7"/>
  <c r="O243" i="7"/>
  <c r="O58" i="7"/>
  <c r="O62" i="7"/>
  <c r="O244" i="7"/>
  <c r="O77" i="7"/>
  <c r="O17" i="7"/>
  <c r="O172" i="7"/>
  <c r="O48" i="7"/>
  <c r="O175" i="7"/>
  <c r="O208" i="7"/>
  <c r="O67" i="7"/>
  <c r="O20" i="7"/>
  <c r="O13" i="7"/>
  <c r="O88" i="7"/>
  <c r="O84" i="7"/>
  <c r="O56" i="7"/>
  <c r="O169" i="7"/>
  <c r="O231" i="7"/>
  <c r="O73" i="7"/>
  <c r="O26" i="7"/>
  <c r="O47" i="7"/>
  <c r="O247" i="7"/>
  <c r="O235" i="7"/>
  <c r="O71" i="7"/>
  <c r="O54" i="7"/>
  <c r="O14" i="7"/>
  <c r="O112" i="7"/>
  <c r="O230" i="7"/>
  <c r="O150" i="7"/>
  <c r="O193" i="7"/>
  <c r="O82" i="7"/>
  <c r="O53" i="7"/>
  <c r="O21" i="7"/>
  <c r="O18" i="7"/>
  <c r="O81" i="7"/>
  <c r="O29" i="7"/>
  <c r="O35" i="7"/>
  <c r="O101" i="7"/>
  <c r="O102" i="7"/>
  <c r="O103" i="7"/>
  <c r="O104" i="7"/>
  <c r="O105" i="7"/>
  <c r="O106" i="7"/>
  <c r="O107" i="7"/>
  <c r="O108" i="7"/>
  <c r="O109" i="7"/>
  <c r="O110" i="7"/>
  <c r="O248" i="7"/>
  <c r="O113" i="7"/>
  <c r="O114" i="7"/>
  <c r="O115" i="7"/>
  <c r="O116" i="7"/>
  <c r="O117" i="7"/>
  <c r="O118" i="7"/>
  <c r="O119" i="7"/>
  <c r="O120" i="7"/>
  <c r="O121" i="7"/>
  <c r="O122" i="7"/>
  <c r="O4" i="7"/>
  <c r="O89" i="7"/>
  <c r="O90" i="7"/>
  <c r="O91" i="7"/>
  <c r="O92" i="7"/>
  <c r="O93" i="7"/>
  <c r="O94" i="7"/>
  <c r="O95" i="7"/>
  <c r="O96" i="7"/>
  <c r="O97" i="7"/>
  <c r="O98" i="7"/>
  <c r="O99" i="7"/>
  <c r="O100" i="7"/>
  <c r="O85" i="7"/>
  <c r="O232" i="7"/>
  <c r="O130" i="7"/>
  <c r="O27" i="7"/>
  <c r="O55" i="7"/>
  <c r="O242" i="7"/>
  <c r="O78" i="7"/>
  <c r="O23" i="7"/>
  <c r="O38" i="7"/>
  <c r="O111" i="7"/>
  <c r="O233" i="7"/>
  <c r="O179" i="7"/>
  <c r="O141" i="7"/>
  <c r="O148" i="7"/>
  <c r="O68" i="7"/>
  <c r="O30" i="7"/>
  <c r="O151" i="7"/>
  <c r="O131" i="7"/>
  <c r="O241" i="7"/>
  <c r="O19" i="7"/>
  <c r="O143" i="7"/>
  <c r="O144" i="7"/>
  <c r="O74" i="7"/>
  <c r="O139" i="7"/>
  <c r="O147" i="7"/>
  <c r="O22" i="7"/>
  <c r="O87" i="7"/>
  <c r="O37" i="7"/>
  <c r="O146" i="7"/>
  <c r="O32" i="7"/>
  <c r="O136" i="7"/>
  <c r="O249" i="7"/>
  <c r="O170" i="7"/>
  <c r="O154" i="7"/>
  <c r="O155" i="7"/>
  <c r="O156" i="7"/>
  <c r="O157" i="7"/>
  <c r="O158" i="7"/>
  <c r="O159" i="7"/>
  <c r="O160" i="7"/>
  <c r="O161" i="7"/>
  <c r="O162" i="7"/>
  <c r="O132" i="7"/>
  <c r="O72" i="7"/>
  <c r="O28" i="7"/>
  <c r="O24" i="7"/>
  <c r="O123" i="7"/>
  <c r="O11" i="7"/>
  <c r="O215" i="7"/>
  <c r="O57" i="7"/>
  <c r="O25" i="7"/>
  <c r="O15" i="7"/>
  <c r="O86" i="7"/>
  <c r="O152" i="7"/>
  <c r="O149" i="7"/>
  <c r="O240" i="7"/>
  <c r="O31" i="7"/>
  <c r="O33" i="7"/>
  <c r="O124" i="7"/>
  <c r="O181" i="7"/>
  <c r="O182" i="7"/>
  <c r="O183" i="7"/>
  <c r="O184" i="7"/>
  <c r="O16" i="7"/>
  <c r="O75" i="7"/>
  <c r="O194" i="7"/>
  <c r="O195" i="7"/>
  <c r="O196" i="7"/>
  <c r="O197" i="7"/>
  <c r="O198" i="7"/>
  <c r="O199" i="7"/>
  <c r="O200" i="7"/>
  <c r="O201" i="7"/>
  <c r="O202" i="7"/>
  <c r="O203" i="7"/>
  <c r="O204" i="7"/>
  <c r="O205" i="7"/>
  <c r="O206" i="7"/>
  <c r="O207" i="7"/>
  <c r="O39" i="7"/>
  <c r="O216" i="7"/>
  <c r="O217" i="7"/>
  <c r="O218" i="7"/>
  <c r="O219" i="7"/>
  <c r="O220" i="7"/>
  <c r="O221" i="7"/>
  <c r="O222" i="7"/>
  <c r="O223" i="7"/>
  <c r="O224" i="7"/>
  <c r="O225" i="7"/>
  <c r="O226" i="7"/>
  <c r="O227" i="7"/>
  <c r="O228" i="7"/>
  <c r="O229" i="7"/>
  <c r="O138" i="7"/>
  <c r="O145" i="7"/>
  <c r="O63" i="7"/>
  <c r="O65" i="7"/>
  <c r="O36" i="7"/>
  <c r="O135" i="7"/>
  <c r="O64" i="7"/>
  <c r="O49" i="7"/>
  <c r="O69" i="7"/>
  <c r="O134" i="7"/>
  <c r="O133" i="7"/>
  <c r="O237" i="7"/>
  <c r="O66" i="7"/>
  <c r="O34" i="7"/>
  <c r="O140" i="7"/>
  <c r="O167" i="7"/>
  <c r="O40" i="7"/>
  <c r="O137" i="7"/>
  <c r="O236" i="7"/>
  <c r="O239" i="7"/>
  <c r="O238" i="7"/>
  <c r="O125" i="7"/>
  <c r="O250" i="7"/>
  <c r="O251" i="7"/>
  <c r="U3" i="3"/>
  <c r="U2" i="3"/>
  <c r="U6" i="3"/>
  <c r="U5" i="3"/>
  <c r="U4" i="3"/>
  <c r="U8" i="3"/>
  <c r="U12" i="3"/>
  <c r="U13" i="3"/>
  <c r="U10" i="3"/>
  <c r="U11" i="3"/>
  <c r="U9" i="3"/>
  <c r="U26" i="3"/>
  <c r="U23" i="3"/>
  <c r="U22" i="3"/>
  <c r="U25" i="3"/>
  <c r="U24" i="3"/>
  <c r="U21" i="3"/>
  <c r="U16" i="3"/>
  <c r="U15" i="3"/>
  <c r="U28" i="3"/>
  <c r="U27" i="3"/>
  <c r="U30" i="3"/>
  <c r="U29" i="3"/>
  <c r="U33" i="3"/>
  <c r="U31" i="3"/>
  <c r="U35" i="3"/>
  <c r="U32" i="3"/>
  <c r="U36" i="3"/>
  <c r="U34" i="3"/>
  <c r="U37" i="3"/>
  <c r="U38" i="3"/>
  <c r="U39" i="3"/>
  <c r="U40" i="3"/>
  <c r="U44" i="3"/>
  <c r="U62" i="3"/>
  <c r="U67" i="3"/>
  <c r="U43" i="3"/>
  <c r="U49" i="3"/>
  <c r="U58" i="3"/>
  <c r="U41" i="3"/>
  <c r="U48" i="3"/>
  <c r="U57" i="3"/>
  <c r="U52" i="3"/>
  <c r="U59" i="3"/>
  <c r="U65" i="3"/>
  <c r="U45" i="3"/>
  <c r="U50" i="3"/>
  <c r="U61" i="3"/>
  <c r="U42" i="3"/>
  <c r="U51" i="3"/>
  <c r="U56" i="3"/>
  <c r="U55" i="3"/>
  <c r="U64" i="3"/>
  <c r="U66" i="3"/>
  <c r="U47" i="3"/>
  <c r="U63" i="3"/>
  <c r="U54" i="3"/>
  <c r="U46" i="3"/>
  <c r="U53" i="3"/>
  <c r="U60" i="3"/>
  <c r="U69" i="3"/>
  <c r="U71" i="3"/>
  <c r="U73" i="3"/>
  <c r="U72" i="3"/>
  <c r="U78" i="3"/>
  <c r="U79" i="3"/>
  <c r="U80" i="3"/>
  <c r="U82" i="3"/>
  <c r="U81" i="3"/>
  <c r="U83" i="3"/>
  <c r="U86" i="3"/>
  <c r="U85" i="3"/>
  <c r="U87" i="3"/>
  <c r="U84" i="3"/>
  <c r="U88" i="3"/>
  <c r="U89" i="3"/>
  <c r="U74" i="3"/>
  <c r="U75" i="3"/>
  <c r="U76" i="3"/>
  <c r="U77" i="3"/>
  <c r="U93" i="3"/>
  <c r="U94" i="3"/>
  <c r="U95" i="3"/>
  <c r="U96" i="3"/>
  <c r="U92" i="3"/>
  <c r="U91" i="3"/>
  <c r="U90" i="3"/>
  <c r="U106" i="3"/>
  <c r="U104" i="3"/>
  <c r="U100" i="3"/>
  <c r="U105" i="3"/>
  <c r="U103" i="3"/>
  <c r="U101" i="3"/>
  <c r="U99" i="3"/>
  <c r="U97" i="3"/>
  <c r="U102" i="3"/>
  <c r="U98" i="3"/>
  <c r="U108" i="3"/>
  <c r="U110" i="3"/>
  <c r="U107" i="3"/>
  <c r="U109" i="3"/>
  <c r="U111" i="3"/>
  <c r="U112" i="3"/>
  <c r="U117" i="3"/>
  <c r="U114" i="3"/>
  <c r="U116" i="3"/>
  <c r="U115" i="3"/>
  <c r="U120" i="3"/>
  <c r="U119" i="3"/>
  <c r="U118" i="3"/>
  <c r="U121" i="3"/>
  <c r="U122" i="3"/>
  <c r="U127" i="3"/>
  <c r="U124" i="3"/>
  <c r="U128" i="3"/>
  <c r="U125" i="3"/>
  <c r="U126" i="3"/>
  <c r="U123" i="3"/>
  <c r="U131" i="3"/>
  <c r="U130" i="3"/>
  <c r="U129" i="3"/>
  <c r="U133" i="3"/>
  <c r="U135" i="3"/>
  <c r="U132" i="3"/>
  <c r="U134" i="3"/>
  <c r="U137" i="3"/>
  <c r="U136" i="3"/>
  <c r="U139" i="3"/>
  <c r="U138" i="3"/>
  <c r="U141" i="3"/>
  <c r="U140" i="3"/>
  <c r="U144" i="3"/>
  <c r="U143" i="3"/>
  <c r="U142" i="3"/>
  <c r="U146" i="3"/>
  <c r="U145" i="3"/>
  <c r="U149" i="3"/>
  <c r="U150" i="3"/>
  <c r="U151" i="3"/>
  <c r="U152" i="3"/>
  <c r="U148" i="3"/>
  <c r="U147" i="3"/>
  <c r="U154" i="3"/>
  <c r="U156" i="3"/>
  <c r="U155" i="3"/>
  <c r="U153" i="3"/>
  <c r="U158" i="3"/>
  <c r="U157" i="3"/>
  <c r="U161" i="3"/>
  <c r="U160" i="3"/>
  <c r="U159" i="3"/>
  <c r="U162" i="3"/>
  <c r="U167" i="3"/>
  <c r="U166" i="3"/>
  <c r="U165" i="3"/>
  <c r="U164" i="3"/>
  <c r="U163" i="3"/>
  <c r="U171" i="3"/>
  <c r="U168" i="3"/>
  <c r="U170" i="3"/>
  <c r="U169" i="3"/>
  <c r="U173" i="3"/>
  <c r="U172" i="3"/>
  <c r="U174" i="3"/>
  <c r="U175" i="3"/>
  <c r="U180" i="3"/>
  <c r="U184" i="3"/>
  <c r="U185" i="3"/>
  <c r="U188" i="3"/>
  <c r="U189" i="3"/>
  <c r="U190" i="3"/>
  <c r="U191" i="3"/>
  <c r="U193" i="3"/>
  <c r="U194" i="3"/>
  <c r="U196" i="3"/>
  <c r="U176" i="3"/>
  <c r="U177" i="3"/>
  <c r="U178" i="3"/>
  <c r="U179" i="3"/>
  <c r="U181" i="3"/>
  <c r="U183" i="3"/>
  <c r="U187" i="3"/>
  <c r="U186" i="3"/>
  <c r="U182" i="3"/>
  <c r="U192" i="3"/>
  <c r="U195" i="3"/>
  <c r="U198" i="3"/>
  <c r="U204" i="3"/>
  <c r="U203" i="3"/>
  <c r="U202" i="3"/>
  <c r="U201" i="3"/>
  <c r="U199" i="3"/>
  <c r="U200" i="3"/>
  <c r="U206" i="3"/>
  <c r="U205" i="3"/>
  <c r="U208" i="3"/>
  <c r="U207" i="3"/>
  <c r="U216" i="3"/>
  <c r="U222" i="3"/>
  <c r="U223" i="3"/>
  <c r="U221" i="3"/>
  <c r="U219" i="3"/>
  <c r="U228" i="3"/>
  <c r="U231" i="3"/>
  <c r="U220" i="3"/>
  <c r="U215" i="3"/>
  <c r="U229" i="3"/>
  <c r="U225" i="3"/>
  <c r="U214" i="3"/>
  <c r="U213" i="3"/>
  <c r="U230" i="3"/>
  <c r="U217" i="3"/>
  <c r="U218" i="3"/>
  <c r="U227" i="3"/>
  <c r="U232" i="3"/>
  <c r="U224" i="3"/>
  <c r="U226" i="3"/>
  <c r="U237" i="3"/>
  <c r="U238" i="3"/>
  <c r="U235" i="3"/>
  <c r="U233" i="3"/>
  <c r="U236" i="3"/>
  <c r="U234" i="3"/>
  <c r="U241" i="3"/>
  <c r="U242" i="3"/>
  <c r="U240" i="3"/>
  <c r="U239" i="3"/>
  <c r="U243" i="3"/>
  <c r="U244" i="3"/>
  <c r="U245" i="3"/>
  <c r="U247" i="3"/>
  <c r="U246" i="3"/>
  <c r="U248" i="3"/>
  <c r="K2" i="2"/>
  <c r="AK808" i="1" l="1"/>
  <c r="AL808" i="1"/>
  <c r="AM808" i="1"/>
  <c r="AN808" i="1"/>
  <c r="AO808" i="1"/>
  <c r="AP808" i="1"/>
  <c r="AQ808" i="1"/>
  <c r="AR808" i="1"/>
  <c r="AS808" i="1"/>
  <c r="AT808" i="1"/>
  <c r="AU808" i="1"/>
  <c r="AV808" i="1"/>
  <c r="AW808" i="1"/>
  <c r="AX808" i="1"/>
  <c r="AY808" i="1"/>
  <c r="AZ808" i="1"/>
  <c r="BA808" i="1"/>
  <c r="BB808" i="1"/>
  <c r="BC808" i="1"/>
  <c r="BD808" i="1"/>
  <c r="BE808" i="1"/>
  <c r="BF808" i="1"/>
  <c r="AK809" i="1"/>
  <c r="AL809" i="1"/>
  <c r="BI809" i="1" s="1"/>
  <c r="AM809" i="1"/>
  <c r="AN809" i="1"/>
  <c r="AO809" i="1"/>
  <c r="AP809" i="1"/>
  <c r="AQ809" i="1"/>
  <c r="AR809" i="1"/>
  <c r="AS809" i="1"/>
  <c r="AT809" i="1"/>
  <c r="AU809" i="1"/>
  <c r="AV809" i="1"/>
  <c r="AW809" i="1"/>
  <c r="AX809" i="1"/>
  <c r="AY809" i="1"/>
  <c r="AZ809" i="1"/>
  <c r="BA809" i="1"/>
  <c r="BB809" i="1"/>
  <c r="BC809" i="1"/>
  <c r="BD809" i="1"/>
  <c r="BE809" i="1"/>
  <c r="BF809" i="1"/>
  <c r="AK810" i="1"/>
  <c r="AL810" i="1"/>
  <c r="AM810" i="1"/>
  <c r="AN810" i="1"/>
  <c r="AO810" i="1"/>
  <c r="AP810" i="1"/>
  <c r="AQ810" i="1"/>
  <c r="AR810" i="1"/>
  <c r="AS810" i="1"/>
  <c r="AT810" i="1"/>
  <c r="AU810" i="1"/>
  <c r="AV810" i="1"/>
  <c r="AW810" i="1"/>
  <c r="AX810" i="1"/>
  <c r="AY810" i="1"/>
  <c r="AZ810" i="1"/>
  <c r="BA810" i="1"/>
  <c r="BB810" i="1"/>
  <c r="BC810" i="1"/>
  <c r="BD810" i="1"/>
  <c r="BE810" i="1"/>
  <c r="BF810" i="1"/>
  <c r="AK811" i="1"/>
  <c r="AL811" i="1"/>
  <c r="AM811" i="1"/>
  <c r="AN811" i="1"/>
  <c r="AO811" i="1"/>
  <c r="AP811" i="1"/>
  <c r="AQ811" i="1"/>
  <c r="AR811" i="1"/>
  <c r="AS811" i="1"/>
  <c r="AT811" i="1"/>
  <c r="AU811" i="1"/>
  <c r="AV811" i="1"/>
  <c r="AW811" i="1"/>
  <c r="AX811" i="1"/>
  <c r="AY811" i="1"/>
  <c r="AZ811" i="1"/>
  <c r="BA811" i="1"/>
  <c r="BB811" i="1"/>
  <c r="BC811" i="1"/>
  <c r="BD811" i="1"/>
  <c r="BE811" i="1"/>
  <c r="BF811" i="1"/>
  <c r="AK812" i="1"/>
  <c r="AL812" i="1"/>
  <c r="AM812" i="1"/>
  <c r="AN812" i="1"/>
  <c r="AO812" i="1"/>
  <c r="AP812" i="1"/>
  <c r="AQ812" i="1"/>
  <c r="AR812" i="1"/>
  <c r="AS812" i="1"/>
  <c r="AT812" i="1"/>
  <c r="AU812" i="1"/>
  <c r="AV812" i="1"/>
  <c r="AW812" i="1"/>
  <c r="AX812" i="1"/>
  <c r="AY812" i="1"/>
  <c r="AZ812" i="1"/>
  <c r="BA812" i="1"/>
  <c r="BB812" i="1"/>
  <c r="BC812" i="1"/>
  <c r="BD812" i="1"/>
  <c r="BE812" i="1"/>
  <c r="BF812" i="1"/>
  <c r="AK813" i="1"/>
  <c r="AL813" i="1"/>
  <c r="AM813" i="1"/>
  <c r="AN813" i="1"/>
  <c r="AO813" i="1"/>
  <c r="AP813" i="1"/>
  <c r="AQ813" i="1"/>
  <c r="AR813" i="1"/>
  <c r="AS813" i="1"/>
  <c r="AT813" i="1"/>
  <c r="AU813" i="1"/>
  <c r="AV813" i="1"/>
  <c r="AW813" i="1"/>
  <c r="AX813" i="1"/>
  <c r="AY813" i="1"/>
  <c r="AZ813" i="1"/>
  <c r="BA813" i="1"/>
  <c r="BB813" i="1"/>
  <c r="BC813" i="1"/>
  <c r="BD813" i="1"/>
  <c r="BE813" i="1"/>
  <c r="BF813" i="1"/>
  <c r="AK814" i="1"/>
  <c r="AL814" i="1"/>
  <c r="AM814" i="1"/>
  <c r="AN814" i="1"/>
  <c r="AO814" i="1"/>
  <c r="AP814" i="1"/>
  <c r="AQ814" i="1"/>
  <c r="AR814" i="1"/>
  <c r="AS814" i="1"/>
  <c r="AT814" i="1"/>
  <c r="AU814" i="1"/>
  <c r="AV814" i="1"/>
  <c r="AW814" i="1"/>
  <c r="AX814" i="1"/>
  <c r="AY814" i="1"/>
  <c r="AZ814" i="1"/>
  <c r="BA814" i="1"/>
  <c r="BB814" i="1"/>
  <c r="BC814" i="1"/>
  <c r="BD814" i="1"/>
  <c r="BE814" i="1"/>
  <c r="BF814" i="1"/>
  <c r="AK815" i="1"/>
  <c r="AL815" i="1"/>
  <c r="AM815" i="1"/>
  <c r="AN815" i="1"/>
  <c r="AO815" i="1"/>
  <c r="AP815" i="1"/>
  <c r="AQ815" i="1"/>
  <c r="AR815" i="1"/>
  <c r="AS815" i="1"/>
  <c r="AT815" i="1"/>
  <c r="AU815" i="1"/>
  <c r="AV815" i="1"/>
  <c r="AW815" i="1"/>
  <c r="AX815" i="1"/>
  <c r="AY815" i="1"/>
  <c r="AZ815" i="1"/>
  <c r="BA815" i="1"/>
  <c r="BB815" i="1"/>
  <c r="BC815" i="1"/>
  <c r="BD815" i="1"/>
  <c r="BE815" i="1"/>
  <c r="BF815" i="1"/>
  <c r="AK816" i="1"/>
  <c r="AL816" i="1"/>
  <c r="AM816" i="1"/>
  <c r="AN816" i="1"/>
  <c r="AO816" i="1"/>
  <c r="AP816" i="1"/>
  <c r="AQ816" i="1"/>
  <c r="AR816" i="1"/>
  <c r="AS816" i="1"/>
  <c r="AT816" i="1"/>
  <c r="AU816" i="1"/>
  <c r="AV816" i="1"/>
  <c r="AW816" i="1"/>
  <c r="AX816" i="1"/>
  <c r="AY816" i="1"/>
  <c r="AZ816" i="1"/>
  <c r="BA816" i="1"/>
  <c r="BB816" i="1"/>
  <c r="BC816" i="1"/>
  <c r="BD816" i="1"/>
  <c r="BE816" i="1"/>
  <c r="BF816" i="1"/>
  <c r="AK773" i="1"/>
  <c r="AL773" i="1"/>
  <c r="AM773" i="1"/>
  <c r="AN773" i="1"/>
  <c r="AO773" i="1"/>
  <c r="AP773" i="1"/>
  <c r="AQ773" i="1"/>
  <c r="AR773" i="1"/>
  <c r="AS773" i="1"/>
  <c r="AT773" i="1"/>
  <c r="AU773" i="1"/>
  <c r="AV773" i="1"/>
  <c r="AW773" i="1"/>
  <c r="AX773" i="1"/>
  <c r="AY773" i="1"/>
  <c r="AZ773" i="1"/>
  <c r="BA773" i="1"/>
  <c r="BB773" i="1"/>
  <c r="BC773" i="1"/>
  <c r="BD773" i="1"/>
  <c r="BE773" i="1"/>
  <c r="BF773" i="1"/>
  <c r="AK774" i="1"/>
  <c r="AL774" i="1"/>
  <c r="AM774" i="1"/>
  <c r="AN774" i="1"/>
  <c r="AO774" i="1"/>
  <c r="AP774" i="1"/>
  <c r="AQ774" i="1"/>
  <c r="AR774" i="1"/>
  <c r="AS774" i="1"/>
  <c r="AT774" i="1"/>
  <c r="AU774" i="1"/>
  <c r="AV774" i="1"/>
  <c r="AW774" i="1"/>
  <c r="AX774" i="1"/>
  <c r="AY774" i="1"/>
  <c r="AZ774" i="1"/>
  <c r="BA774" i="1"/>
  <c r="BB774" i="1"/>
  <c r="BC774" i="1"/>
  <c r="BD774" i="1"/>
  <c r="BE774" i="1"/>
  <c r="BF774" i="1"/>
  <c r="AK775" i="1"/>
  <c r="AL775" i="1"/>
  <c r="AM775" i="1"/>
  <c r="AN775" i="1"/>
  <c r="AO775" i="1"/>
  <c r="AP775" i="1"/>
  <c r="AQ775" i="1"/>
  <c r="AR775" i="1"/>
  <c r="AS775" i="1"/>
  <c r="AT775" i="1"/>
  <c r="AU775" i="1"/>
  <c r="AV775" i="1"/>
  <c r="AW775" i="1"/>
  <c r="AX775" i="1"/>
  <c r="AY775" i="1"/>
  <c r="AZ775" i="1"/>
  <c r="BA775" i="1"/>
  <c r="BB775" i="1"/>
  <c r="BC775" i="1"/>
  <c r="BD775" i="1"/>
  <c r="BE775" i="1"/>
  <c r="BF775" i="1"/>
  <c r="AK776" i="1"/>
  <c r="AL776" i="1"/>
  <c r="AM776" i="1"/>
  <c r="AN776" i="1"/>
  <c r="AO776" i="1"/>
  <c r="AP776" i="1"/>
  <c r="AQ776" i="1"/>
  <c r="AR776" i="1"/>
  <c r="AS776" i="1"/>
  <c r="AT776" i="1"/>
  <c r="AU776" i="1"/>
  <c r="AV776" i="1"/>
  <c r="AW776" i="1"/>
  <c r="AX776" i="1"/>
  <c r="AY776" i="1"/>
  <c r="AZ776" i="1"/>
  <c r="BA776" i="1"/>
  <c r="BB776" i="1"/>
  <c r="BC776" i="1"/>
  <c r="BD776" i="1"/>
  <c r="BE776" i="1"/>
  <c r="BF776" i="1"/>
  <c r="AK777" i="1"/>
  <c r="AL777" i="1"/>
  <c r="BI777" i="1" s="1"/>
  <c r="AM777" i="1"/>
  <c r="AN777" i="1"/>
  <c r="AO777" i="1"/>
  <c r="AP777" i="1"/>
  <c r="AQ777" i="1"/>
  <c r="AR777" i="1"/>
  <c r="AS777" i="1"/>
  <c r="AT777" i="1"/>
  <c r="AU777" i="1"/>
  <c r="AV777" i="1"/>
  <c r="AW777" i="1"/>
  <c r="AX777" i="1"/>
  <c r="AY777" i="1"/>
  <c r="AZ777" i="1"/>
  <c r="BA777" i="1"/>
  <c r="BB777" i="1"/>
  <c r="BC777" i="1"/>
  <c r="BD777" i="1"/>
  <c r="BE777" i="1"/>
  <c r="BF777" i="1"/>
  <c r="AK778" i="1"/>
  <c r="AL778" i="1"/>
  <c r="AM778" i="1"/>
  <c r="AN778" i="1"/>
  <c r="AO778" i="1"/>
  <c r="AP778" i="1"/>
  <c r="AQ778" i="1"/>
  <c r="AR778" i="1"/>
  <c r="AS778" i="1"/>
  <c r="AT778" i="1"/>
  <c r="AU778" i="1"/>
  <c r="AV778" i="1"/>
  <c r="AW778" i="1"/>
  <c r="AX778" i="1"/>
  <c r="AY778" i="1"/>
  <c r="AZ778" i="1"/>
  <c r="BA778" i="1"/>
  <c r="BB778" i="1"/>
  <c r="BC778" i="1"/>
  <c r="BD778" i="1"/>
  <c r="BE778" i="1"/>
  <c r="BF778" i="1"/>
  <c r="AK779" i="1"/>
  <c r="AL779" i="1"/>
  <c r="AM779" i="1"/>
  <c r="AN779" i="1"/>
  <c r="AO779" i="1"/>
  <c r="AP779" i="1"/>
  <c r="AQ779" i="1"/>
  <c r="AR779" i="1"/>
  <c r="AS779" i="1"/>
  <c r="AT779" i="1"/>
  <c r="AU779" i="1"/>
  <c r="AV779" i="1"/>
  <c r="AW779" i="1"/>
  <c r="AX779" i="1"/>
  <c r="AY779" i="1"/>
  <c r="AZ779" i="1"/>
  <c r="BA779" i="1"/>
  <c r="BB779" i="1"/>
  <c r="BC779" i="1"/>
  <c r="BD779" i="1"/>
  <c r="BE779" i="1"/>
  <c r="BF779" i="1"/>
  <c r="AK780" i="1"/>
  <c r="AL780" i="1"/>
  <c r="AM780" i="1"/>
  <c r="AN780" i="1"/>
  <c r="AO780" i="1"/>
  <c r="AP780" i="1"/>
  <c r="AQ780" i="1"/>
  <c r="AR780" i="1"/>
  <c r="AS780" i="1"/>
  <c r="AT780" i="1"/>
  <c r="AU780" i="1"/>
  <c r="AV780" i="1"/>
  <c r="AW780" i="1"/>
  <c r="AX780" i="1"/>
  <c r="AY780" i="1"/>
  <c r="AZ780" i="1"/>
  <c r="BA780" i="1"/>
  <c r="BB780" i="1"/>
  <c r="BC780" i="1"/>
  <c r="BD780" i="1"/>
  <c r="BE780" i="1"/>
  <c r="BF780" i="1"/>
  <c r="AK781" i="1"/>
  <c r="AL781" i="1"/>
  <c r="AM781" i="1"/>
  <c r="AN781" i="1"/>
  <c r="AO781" i="1"/>
  <c r="AP781" i="1"/>
  <c r="AQ781" i="1"/>
  <c r="AR781" i="1"/>
  <c r="AS781" i="1"/>
  <c r="AT781" i="1"/>
  <c r="AU781" i="1"/>
  <c r="AV781" i="1"/>
  <c r="AW781" i="1"/>
  <c r="AX781" i="1"/>
  <c r="AY781" i="1"/>
  <c r="AZ781" i="1"/>
  <c r="BA781" i="1"/>
  <c r="BB781" i="1"/>
  <c r="BC781" i="1"/>
  <c r="BD781" i="1"/>
  <c r="BE781" i="1"/>
  <c r="BF781" i="1"/>
  <c r="AK782" i="1"/>
  <c r="AL782" i="1"/>
  <c r="AM782" i="1"/>
  <c r="AN782" i="1"/>
  <c r="AO782" i="1"/>
  <c r="AP782" i="1"/>
  <c r="AQ782" i="1"/>
  <c r="AR782" i="1"/>
  <c r="AS782" i="1"/>
  <c r="AT782" i="1"/>
  <c r="AU782" i="1"/>
  <c r="AV782" i="1"/>
  <c r="AW782" i="1"/>
  <c r="AX782" i="1"/>
  <c r="AY782" i="1"/>
  <c r="AZ782" i="1"/>
  <c r="BA782" i="1"/>
  <c r="BB782" i="1"/>
  <c r="BC782" i="1"/>
  <c r="BD782" i="1"/>
  <c r="BE782" i="1"/>
  <c r="BF782" i="1"/>
  <c r="AK783" i="1"/>
  <c r="AL783" i="1"/>
  <c r="BI783" i="1" s="1"/>
  <c r="AM783" i="1"/>
  <c r="AN783" i="1"/>
  <c r="AO783" i="1"/>
  <c r="AP783" i="1"/>
  <c r="AQ783" i="1"/>
  <c r="AR783" i="1"/>
  <c r="AS783" i="1"/>
  <c r="AT783" i="1"/>
  <c r="AU783" i="1"/>
  <c r="AV783" i="1"/>
  <c r="AW783" i="1"/>
  <c r="AX783" i="1"/>
  <c r="AY783" i="1"/>
  <c r="AZ783" i="1"/>
  <c r="BA783" i="1"/>
  <c r="BB783" i="1"/>
  <c r="BC783" i="1"/>
  <c r="BD783" i="1"/>
  <c r="BE783" i="1"/>
  <c r="BF783" i="1"/>
  <c r="AK784" i="1"/>
  <c r="AL784" i="1"/>
  <c r="AM784" i="1"/>
  <c r="AN784" i="1"/>
  <c r="AO784" i="1"/>
  <c r="AP784" i="1"/>
  <c r="AQ784" i="1"/>
  <c r="AR784" i="1"/>
  <c r="AS784" i="1"/>
  <c r="AT784" i="1"/>
  <c r="AU784" i="1"/>
  <c r="AV784" i="1"/>
  <c r="AW784" i="1"/>
  <c r="AX784" i="1"/>
  <c r="AY784" i="1"/>
  <c r="AZ784" i="1"/>
  <c r="BA784" i="1"/>
  <c r="BB784" i="1"/>
  <c r="BC784" i="1"/>
  <c r="BD784" i="1"/>
  <c r="BE784" i="1"/>
  <c r="BF784" i="1"/>
  <c r="AK785" i="1"/>
  <c r="AL785" i="1"/>
  <c r="AM785" i="1"/>
  <c r="AN785" i="1"/>
  <c r="AO785" i="1"/>
  <c r="AP785" i="1"/>
  <c r="AQ785" i="1"/>
  <c r="AR785" i="1"/>
  <c r="AS785" i="1"/>
  <c r="AT785" i="1"/>
  <c r="AU785" i="1"/>
  <c r="AV785" i="1"/>
  <c r="AW785" i="1"/>
  <c r="AX785" i="1"/>
  <c r="AY785" i="1"/>
  <c r="AZ785" i="1"/>
  <c r="BA785" i="1"/>
  <c r="BB785" i="1"/>
  <c r="BC785" i="1"/>
  <c r="BD785" i="1"/>
  <c r="BE785" i="1"/>
  <c r="BF785" i="1"/>
  <c r="AK786" i="1"/>
  <c r="AL786" i="1"/>
  <c r="AM786" i="1"/>
  <c r="AN786" i="1"/>
  <c r="AO786" i="1"/>
  <c r="AP786" i="1"/>
  <c r="AQ786" i="1"/>
  <c r="AR786" i="1"/>
  <c r="AS786" i="1"/>
  <c r="AT786" i="1"/>
  <c r="AU786" i="1"/>
  <c r="AV786" i="1"/>
  <c r="AW786" i="1"/>
  <c r="AX786" i="1"/>
  <c r="AY786" i="1"/>
  <c r="AZ786" i="1"/>
  <c r="BA786" i="1"/>
  <c r="BB786" i="1"/>
  <c r="BC786" i="1"/>
  <c r="BD786" i="1"/>
  <c r="BE786" i="1"/>
  <c r="BF786" i="1"/>
  <c r="AK787" i="1"/>
  <c r="AL787" i="1"/>
  <c r="AM787" i="1"/>
  <c r="AN787" i="1"/>
  <c r="AO787" i="1"/>
  <c r="AP787" i="1"/>
  <c r="AQ787" i="1"/>
  <c r="AR787" i="1"/>
  <c r="AS787" i="1"/>
  <c r="AT787" i="1"/>
  <c r="AU787" i="1"/>
  <c r="AV787" i="1"/>
  <c r="AW787" i="1"/>
  <c r="AX787" i="1"/>
  <c r="AY787" i="1"/>
  <c r="AZ787" i="1"/>
  <c r="BA787" i="1"/>
  <c r="BB787" i="1"/>
  <c r="BC787" i="1"/>
  <c r="BD787" i="1"/>
  <c r="BE787" i="1"/>
  <c r="BF787" i="1"/>
  <c r="AK788" i="1"/>
  <c r="AL788" i="1"/>
  <c r="AM788" i="1"/>
  <c r="AN788" i="1"/>
  <c r="AO788" i="1"/>
  <c r="AP788" i="1"/>
  <c r="AQ788" i="1"/>
  <c r="AR788" i="1"/>
  <c r="AS788" i="1"/>
  <c r="AT788" i="1"/>
  <c r="AU788" i="1"/>
  <c r="AV788" i="1"/>
  <c r="AW788" i="1"/>
  <c r="AX788" i="1"/>
  <c r="AY788" i="1"/>
  <c r="AZ788" i="1"/>
  <c r="BA788" i="1"/>
  <c r="BB788" i="1"/>
  <c r="BC788" i="1"/>
  <c r="BD788" i="1"/>
  <c r="BE788" i="1"/>
  <c r="BF788" i="1"/>
  <c r="AK789" i="1"/>
  <c r="AL789" i="1"/>
  <c r="BI789" i="1" s="1"/>
  <c r="AM789" i="1"/>
  <c r="AN789" i="1"/>
  <c r="AO789" i="1"/>
  <c r="AP789" i="1"/>
  <c r="AQ789" i="1"/>
  <c r="AR789" i="1"/>
  <c r="AS789" i="1"/>
  <c r="AT789" i="1"/>
  <c r="AU789" i="1"/>
  <c r="AV789" i="1"/>
  <c r="AW789" i="1"/>
  <c r="AX789" i="1"/>
  <c r="AY789" i="1"/>
  <c r="AZ789" i="1"/>
  <c r="BA789" i="1"/>
  <c r="BB789" i="1"/>
  <c r="BC789" i="1"/>
  <c r="BD789" i="1"/>
  <c r="BE789" i="1"/>
  <c r="BF789" i="1"/>
  <c r="AK790" i="1"/>
  <c r="AL790" i="1"/>
  <c r="AM790" i="1"/>
  <c r="AN790" i="1"/>
  <c r="AO790" i="1"/>
  <c r="AP790" i="1"/>
  <c r="AQ790" i="1"/>
  <c r="AR790" i="1"/>
  <c r="AS790" i="1"/>
  <c r="AT790" i="1"/>
  <c r="AU790" i="1"/>
  <c r="AV790" i="1"/>
  <c r="AW790" i="1"/>
  <c r="AX790" i="1"/>
  <c r="AY790" i="1"/>
  <c r="AZ790" i="1"/>
  <c r="BA790" i="1"/>
  <c r="BB790" i="1"/>
  <c r="BC790" i="1"/>
  <c r="BD790" i="1"/>
  <c r="BE790" i="1"/>
  <c r="BF790" i="1"/>
  <c r="AK791" i="1"/>
  <c r="AL791" i="1"/>
  <c r="AM791" i="1"/>
  <c r="AN791" i="1"/>
  <c r="AO791" i="1"/>
  <c r="AP791" i="1"/>
  <c r="AQ791" i="1"/>
  <c r="AR791" i="1"/>
  <c r="AS791" i="1"/>
  <c r="AT791" i="1"/>
  <c r="AU791" i="1"/>
  <c r="AV791" i="1"/>
  <c r="AW791" i="1"/>
  <c r="AX791" i="1"/>
  <c r="AY791" i="1"/>
  <c r="AZ791" i="1"/>
  <c r="BA791" i="1"/>
  <c r="BB791" i="1"/>
  <c r="BC791" i="1"/>
  <c r="BD791" i="1"/>
  <c r="BE791" i="1"/>
  <c r="BF791" i="1"/>
  <c r="AK792" i="1"/>
  <c r="AL792" i="1"/>
  <c r="AM792" i="1"/>
  <c r="AN792" i="1"/>
  <c r="AO792" i="1"/>
  <c r="AP792" i="1"/>
  <c r="AQ792" i="1"/>
  <c r="AR792" i="1"/>
  <c r="AS792" i="1"/>
  <c r="AT792" i="1"/>
  <c r="AU792" i="1"/>
  <c r="AV792" i="1"/>
  <c r="AW792" i="1"/>
  <c r="AX792" i="1"/>
  <c r="AY792" i="1"/>
  <c r="AZ792" i="1"/>
  <c r="BA792" i="1"/>
  <c r="BB792" i="1"/>
  <c r="BC792" i="1"/>
  <c r="BD792" i="1"/>
  <c r="BE792" i="1"/>
  <c r="BF792" i="1"/>
  <c r="AK793" i="1"/>
  <c r="AL793" i="1"/>
  <c r="AM793" i="1"/>
  <c r="AN793" i="1"/>
  <c r="AO793" i="1"/>
  <c r="AP793" i="1"/>
  <c r="AQ793" i="1"/>
  <c r="AR793" i="1"/>
  <c r="AS793" i="1"/>
  <c r="AT793" i="1"/>
  <c r="AU793" i="1"/>
  <c r="AV793" i="1"/>
  <c r="AW793" i="1"/>
  <c r="AX793" i="1"/>
  <c r="AY793" i="1"/>
  <c r="AZ793" i="1"/>
  <c r="BA793" i="1"/>
  <c r="BB793" i="1"/>
  <c r="BC793" i="1"/>
  <c r="BD793" i="1"/>
  <c r="BE793" i="1"/>
  <c r="BF793" i="1"/>
  <c r="AK794" i="1"/>
  <c r="AL794" i="1"/>
  <c r="AM794" i="1"/>
  <c r="AN794" i="1"/>
  <c r="AO794" i="1"/>
  <c r="AP794" i="1"/>
  <c r="AQ794" i="1"/>
  <c r="AR794" i="1"/>
  <c r="AS794" i="1"/>
  <c r="AT794" i="1"/>
  <c r="AU794" i="1"/>
  <c r="AV794" i="1"/>
  <c r="AW794" i="1"/>
  <c r="AX794" i="1"/>
  <c r="AY794" i="1"/>
  <c r="AZ794" i="1"/>
  <c r="BA794" i="1"/>
  <c r="BB794" i="1"/>
  <c r="BC794" i="1"/>
  <c r="BD794" i="1"/>
  <c r="BE794" i="1"/>
  <c r="BF794" i="1"/>
  <c r="AK795" i="1"/>
  <c r="AL795" i="1"/>
  <c r="BI795" i="1" s="1"/>
  <c r="AM795" i="1"/>
  <c r="AN795" i="1"/>
  <c r="AO795" i="1"/>
  <c r="AP795" i="1"/>
  <c r="AQ795" i="1"/>
  <c r="AR795" i="1"/>
  <c r="AS795" i="1"/>
  <c r="AT795" i="1"/>
  <c r="AU795" i="1"/>
  <c r="AV795" i="1"/>
  <c r="AW795" i="1"/>
  <c r="AX795" i="1"/>
  <c r="AY795" i="1"/>
  <c r="AZ795" i="1"/>
  <c r="BA795" i="1"/>
  <c r="BB795" i="1"/>
  <c r="BC795" i="1"/>
  <c r="BD795" i="1"/>
  <c r="BE795" i="1"/>
  <c r="BF795" i="1"/>
  <c r="AK796" i="1"/>
  <c r="AL796" i="1"/>
  <c r="AM796" i="1"/>
  <c r="AN796" i="1"/>
  <c r="AO796" i="1"/>
  <c r="AP796" i="1"/>
  <c r="AQ796" i="1"/>
  <c r="AR796" i="1"/>
  <c r="AS796" i="1"/>
  <c r="AT796" i="1"/>
  <c r="AU796" i="1"/>
  <c r="AV796" i="1"/>
  <c r="AW796" i="1"/>
  <c r="AX796" i="1"/>
  <c r="AY796" i="1"/>
  <c r="AZ796" i="1"/>
  <c r="BA796" i="1"/>
  <c r="BB796" i="1"/>
  <c r="BC796" i="1"/>
  <c r="BD796" i="1"/>
  <c r="BE796" i="1"/>
  <c r="BF796" i="1"/>
  <c r="AK797" i="1"/>
  <c r="AL797" i="1"/>
  <c r="AM797" i="1"/>
  <c r="AN797" i="1"/>
  <c r="AO797" i="1"/>
  <c r="AP797" i="1"/>
  <c r="AQ797" i="1"/>
  <c r="AR797" i="1"/>
  <c r="AS797" i="1"/>
  <c r="AT797" i="1"/>
  <c r="AU797" i="1"/>
  <c r="AV797" i="1"/>
  <c r="AW797" i="1"/>
  <c r="AX797" i="1"/>
  <c r="AY797" i="1"/>
  <c r="AZ797" i="1"/>
  <c r="BA797" i="1"/>
  <c r="BB797" i="1"/>
  <c r="BC797" i="1"/>
  <c r="BD797" i="1"/>
  <c r="BE797" i="1"/>
  <c r="BF797" i="1"/>
  <c r="AK798" i="1"/>
  <c r="AL798" i="1"/>
  <c r="AM798" i="1"/>
  <c r="AN798" i="1"/>
  <c r="AO798" i="1"/>
  <c r="AP798" i="1"/>
  <c r="AQ798" i="1"/>
  <c r="AR798" i="1"/>
  <c r="AS798" i="1"/>
  <c r="AT798" i="1"/>
  <c r="AU798" i="1"/>
  <c r="AV798" i="1"/>
  <c r="AW798" i="1"/>
  <c r="AX798" i="1"/>
  <c r="AY798" i="1"/>
  <c r="AZ798" i="1"/>
  <c r="BA798" i="1"/>
  <c r="BB798" i="1"/>
  <c r="BC798" i="1"/>
  <c r="BD798" i="1"/>
  <c r="BE798" i="1"/>
  <c r="BF798" i="1"/>
  <c r="AK799" i="1"/>
  <c r="AL799" i="1"/>
  <c r="AM799" i="1"/>
  <c r="AN799" i="1"/>
  <c r="AO799" i="1"/>
  <c r="AP799" i="1"/>
  <c r="AQ799" i="1"/>
  <c r="AR799" i="1"/>
  <c r="AS799" i="1"/>
  <c r="AT799" i="1"/>
  <c r="AU799" i="1"/>
  <c r="AV799" i="1"/>
  <c r="AW799" i="1"/>
  <c r="AX799" i="1"/>
  <c r="AY799" i="1"/>
  <c r="AZ799" i="1"/>
  <c r="BA799" i="1"/>
  <c r="BB799" i="1"/>
  <c r="BC799" i="1"/>
  <c r="BD799" i="1"/>
  <c r="BE799" i="1"/>
  <c r="BF799" i="1"/>
  <c r="AK800" i="1"/>
  <c r="AL800" i="1"/>
  <c r="AM800" i="1"/>
  <c r="AN800" i="1"/>
  <c r="AO800" i="1"/>
  <c r="AP800" i="1"/>
  <c r="AQ800" i="1"/>
  <c r="AR800" i="1"/>
  <c r="AS800" i="1"/>
  <c r="AT800" i="1"/>
  <c r="AU800" i="1"/>
  <c r="AV800" i="1"/>
  <c r="AW800" i="1"/>
  <c r="AX800" i="1"/>
  <c r="AY800" i="1"/>
  <c r="AZ800" i="1"/>
  <c r="BA800" i="1"/>
  <c r="BB800" i="1"/>
  <c r="BC800" i="1"/>
  <c r="BD800" i="1"/>
  <c r="BE800" i="1"/>
  <c r="BF800" i="1"/>
  <c r="AK801" i="1"/>
  <c r="AL801" i="1"/>
  <c r="AM801" i="1"/>
  <c r="AN801" i="1"/>
  <c r="AO801" i="1"/>
  <c r="AP801" i="1"/>
  <c r="AQ801" i="1"/>
  <c r="AR801" i="1"/>
  <c r="AS801" i="1"/>
  <c r="AT801" i="1"/>
  <c r="AU801" i="1"/>
  <c r="AV801" i="1"/>
  <c r="AW801" i="1"/>
  <c r="AX801" i="1"/>
  <c r="AY801" i="1"/>
  <c r="AZ801" i="1"/>
  <c r="BA801" i="1"/>
  <c r="BB801" i="1"/>
  <c r="BC801" i="1"/>
  <c r="BD801" i="1"/>
  <c r="BE801" i="1"/>
  <c r="BF801" i="1"/>
  <c r="AK802" i="1"/>
  <c r="AL802" i="1"/>
  <c r="AM802" i="1"/>
  <c r="AN802" i="1"/>
  <c r="AO802" i="1"/>
  <c r="AP802" i="1"/>
  <c r="AQ802" i="1"/>
  <c r="AR802" i="1"/>
  <c r="AS802" i="1"/>
  <c r="AT802" i="1"/>
  <c r="AU802" i="1"/>
  <c r="AV802" i="1"/>
  <c r="AW802" i="1"/>
  <c r="AX802" i="1"/>
  <c r="AY802" i="1"/>
  <c r="AZ802" i="1"/>
  <c r="BA802" i="1"/>
  <c r="BB802" i="1"/>
  <c r="BC802" i="1"/>
  <c r="BD802" i="1"/>
  <c r="BE802" i="1"/>
  <c r="BF802" i="1"/>
  <c r="AK803" i="1"/>
  <c r="AL803" i="1"/>
  <c r="AM803" i="1"/>
  <c r="AN803" i="1"/>
  <c r="AO803" i="1"/>
  <c r="AP803" i="1"/>
  <c r="AQ803" i="1"/>
  <c r="AR803" i="1"/>
  <c r="AS803" i="1"/>
  <c r="AT803" i="1"/>
  <c r="AU803" i="1"/>
  <c r="AV803" i="1"/>
  <c r="AW803" i="1"/>
  <c r="AX803" i="1"/>
  <c r="AY803" i="1"/>
  <c r="AZ803" i="1"/>
  <c r="BA803" i="1"/>
  <c r="BB803" i="1"/>
  <c r="BC803" i="1"/>
  <c r="BD803" i="1"/>
  <c r="BE803" i="1"/>
  <c r="BF803" i="1"/>
  <c r="AK804" i="1"/>
  <c r="AL804" i="1"/>
  <c r="AM804" i="1"/>
  <c r="AN804" i="1"/>
  <c r="AO804" i="1"/>
  <c r="AP804" i="1"/>
  <c r="AQ804" i="1"/>
  <c r="AR804" i="1"/>
  <c r="AS804" i="1"/>
  <c r="AT804" i="1"/>
  <c r="AU804" i="1"/>
  <c r="AV804" i="1"/>
  <c r="AW804" i="1"/>
  <c r="AX804" i="1"/>
  <c r="AY804" i="1"/>
  <c r="AZ804" i="1"/>
  <c r="BA804" i="1"/>
  <c r="BB804" i="1"/>
  <c r="BC804" i="1"/>
  <c r="BD804" i="1"/>
  <c r="BE804" i="1"/>
  <c r="BF804" i="1"/>
  <c r="AK805" i="1"/>
  <c r="AL805" i="1"/>
  <c r="AM805" i="1"/>
  <c r="AN805" i="1"/>
  <c r="AO805" i="1"/>
  <c r="AP805" i="1"/>
  <c r="AQ805" i="1"/>
  <c r="AR805" i="1"/>
  <c r="AS805" i="1"/>
  <c r="AT805" i="1"/>
  <c r="AU805" i="1"/>
  <c r="AV805" i="1"/>
  <c r="AW805" i="1"/>
  <c r="AX805" i="1"/>
  <c r="AY805" i="1"/>
  <c r="AZ805" i="1"/>
  <c r="BA805" i="1"/>
  <c r="BB805" i="1"/>
  <c r="BC805" i="1"/>
  <c r="BD805" i="1"/>
  <c r="BE805" i="1"/>
  <c r="BF805" i="1"/>
  <c r="AK806" i="1"/>
  <c r="AL806" i="1"/>
  <c r="AM806" i="1"/>
  <c r="AN806" i="1"/>
  <c r="AO806" i="1"/>
  <c r="AP806" i="1"/>
  <c r="AQ806" i="1"/>
  <c r="AR806" i="1"/>
  <c r="AS806" i="1"/>
  <c r="AT806" i="1"/>
  <c r="AU806" i="1"/>
  <c r="AV806" i="1"/>
  <c r="AW806" i="1"/>
  <c r="AX806" i="1"/>
  <c r="AY806" i="1"/>
  <c r="AZ806" i="1"/>
  <c r="BA806" i="1"/>
  <c r="BB806" i="1"/>
  <c r="BC806" i="1"/>
  <c r="BD806" i="1"/>
  <c r="BE806" i="1"/>
  <c r="BF806" i="1"/>
  <c r="AK807" i="1"/>
  <c r="AL807" i="1"/>
  <c r="AM807" i="1"/>
  <c r="AN807" i="1"/>
  <c r="AO807" i="1"/>
  <c r="AP807" i="1"/>
  <c r="AQ807" i="1"/>
  <c r="AR807" i="1"/>
  <c r="AS807" i="1"/>
  <c r="AT807" i="1"/>
  <c r="AU807" i="1"/>
  <c r="AV807" i="1"/>
  <c r="AW807" i="1"/>
  <c r="AX807" i="1"/>
  <c r="AY807" i="1"/>
  <c r="AZ807" i="1"/>
  <c r="BA807" i="1"/>
  <c r="BB807" i="1"/>
  <c r="BC807" i="1"/>
  <c r="BD807" i="1"/>
  <c r="BE807" i="1"/>
  <c r="BF807" i="1"/>
  <c r="K492" i="2"/>
  <c r="K491" i="2"/>
  <c r="K493" i="2"/>
  <c r="K488" i="2"/>
  <c r="K490" i="2"/>
  <c r="K489" i="2"/>
  <c r="BI815" i="1" l="1"/>
  <c r="BK778" i="1"/>
  <c r="BK810" i="1"/>
  <c r="BI802" i="1"/>
  <c r="BI796" i="1"/>
  <c r="BI790" i="1"/>
  <c r="BI784" i="1"/>
  <c r="BI778" i="1"/>
  <c r="BI816" i="1"/>
  <c r="BI810" i="1"/>
  <c r="BK816" i="1"/>
  <c r="BK803" i="1"/>
  <c r="BK797" i="1"/>
  <c r="BK791" i="1"/>
  <c r="BK785" i="1"/>
  <c r="BK779" i="1"/>
  <c r="BK773" i="1"/>
  <c r="BK811" i="1"/>
  <c r="BI803" i="1"/>
  <c r="BK804" i="1"/>
  <c r="BK798" i="1"/>
  <c r="BK792" i="1"/>
  <c r="BK786" i="1"/>
  <c r="BK780" i="1"/>
  <c r="BK774" i="1"/>
  <c r="BK812" i="1"/>
  <c r="BI807" i="1"/>
  <c r="BI801" i="1"/>
  <c r="BK790" i="1"/>
  <c r="BI779" i="1"/>
  <c r="BI804" i="1"/>
  <c r="BI798" i="1"/>
  <c r="BI792" i="1"/>
  <c r="BI786" i="1"/>
  <c r="BI780" i="1"/>
  <c r="BI774" i="1"/>
  <c r="BI812" i="1"/>
  <c r="BK802" i="1"/>
  <c r="BI797" i="1"/>
  <c r="BI785" i="1"/>
  <c r="BK805" i="1"/>
  <c r="BK799" i="1"/>
  <c r="BK793" i="1"/>
  <c r="BK787" i="1"/>
  <c r="BK781" i="1"/>
  <c r="BK775" i="1"/>
  <c r="BK813" i="1"/>
  <c r="BK796" i="1"/>
  <c r="BI805" i="1"/>
  <c r="BI799" i="1"/>
  <c r="BI793" i="1"/>
  <c r="BI787" i="1"/>
  <c r="BI781" i="1"/>
  <c r="BI775" i="1"/>
  <c r="BI813" i="1"/>
  <c r="BI791" i="1"/>
  <c r="BI773" i="1"/>
  <c r="BK806" i="1"/>
  <c r="BK800" i="1"/>
  <c r="BK794" i="1"/>
  <c r="BK788" i="1"/>
  <c r="BK782" i="1"/>
  <c r="BK776" i="1"/>
  <c r="BK814" i="1"/>
  <c r="BK808" i="1"/>
  <c r="BK784" i="1"/>
  <c r="BI811" i="1"/>
  <c r="BI806" i="1"/>
  <c r="BI800" i="1"/>
  <c r="BI794" i="1"/>
  <c r="BI788" i="1"/>
  <c r="BI782" i="1"/>
  <c r="BI776" i="1"/>
  <c r="BI814" i="1"/>
  <c r="BI808" i="1"/>
  <c r="BK807" i="1"/>
  <c r="BK801" i="1"/>
  <c r="BK795" i="1"/>
  <c r="BK789" i="1"/>
  <c r="BK783" i="1"/>
  <c r="BK777" i="1"/>
  <c r="BK815" i="1"/>
  <c r="BK809" i="1"/>
  <c r="A776" i="1"/>
  <c r="A816" i="1"/>
  <c r="A800" i="1"/>
  <c r="A792" i="1"/>
  <c r="A788" i="1"/>
  <c r="A808" i="1"/>
  <c r="A806" i="1"/>
  <c r="A802" i="1"/>
  <c r="A798" i="1"/>
  <c r="A794" i="1"/>
  <c r="A790" i="1"/>
  <c r="A786" i="1"/>
  <c r="A782" i="1"/>
  <c r="A778" i="1"/>
  <c r="A774" i="1"/>
  <c r="A814" i="1"/>
  <c r="A810" i="1"/>
  <c r="A812" i="1"/>
  <c r="A807" i="1"/>
  <c r="A803" i="1"/>
  <c r="A799" i="1"/>
  <c r="A795" i="1"/>
  <c r="A791" i="1"/>
  <c r="A787" i="1"/>
  <c r="A783" i="1"/>
  <c r="A779" i="1"/>
  <c r="A775" i="1"/>
  <c r="A815" i="1"/>
  <c r="A811" i="1"/>
  <c r="A805" i="1"/>
  <c r="A801" i="1"/>
  <c r="A797" i="1"/>
  <c r="A793" i="1"/>
  <c r="A789" i="1"/>
  <c r="A785" i="1"/>
  <c r="A781" i="1"/>
  <c r="A777" i="1"/>
  <c r="A773" i="1"/>
  <c r="A813" i="1"/>
  <c r="A809" i="1"/>
  <c r="A804" i="1"/>
  <c r="A796" i="1"/>
  <c r="A784" i="1"/>
  <c r="A780" i="1"/>
  <c r="K8" i="2"/>
  <c r="K6" i="2"/>
  <c r="K5" i="2"/>
  <c r="K4" i="2"/>
  <c r="K3" i="2"/>
  <c r="K9" i="2"/>
  <c r="K7" i="2"/>
  <c r="K14" i="2"/>
  <c r="K15" i="2"/>
  <c r="K16" i="2"/>
  <c r="K17" i="2"/>
  <c r="K18" i="2"/>
  <c r="K19" i="2"/>
  <c r="K20" i="2"/>
  <c r="K21" i="2"/>
  <c r="K22" i="2"/>
  <c r="K23" i="2"/>
  <c r="K24" i="2"/>
  <c r="K25" i="2"/>
  <c r="K26" i="2"/>
  <c r="K27" i="2"/>
  <c r="K41" i="2"/>
  <c r="K42" i="2"/>
  <c r="K43" i="2"/>
  <c r="K44" i="2"/>
  <c r="K45" i="2"/>
  <c r="K46" i="2"/>
  <c r="K47" i="2"/>
  <c r="K48" i="2"/>
  <c r="K49" i="2"/>
  <c r="K50" i="2"/>
  <c r="K51" i="2"/>
  <c r="K52" i="2"/>
  <c r="K53" i="2"/>
  <c r="K54" i="2"/>
  <c r="K55" i="2"/>
  <c r="K56" i="2"/>
  <c r="K57" i="2"/>
  <c r="K58" i="2"/>
  <c r="K59" i="2"/>
  <c r="K60" i="2"/>
  <c r="K28" i="2"/>
  <c r="K29" i="2"/>
  <c r="K30" i="2"/>
  <c r="K31" i="2"/>
  <c r="K32" i="2"/>
  <c r="K33" i="2"/>
  <c r="K34" i="2"/>
  <c r="K35" i="2"/>
  <c r="K36" i="2"/>
  <c r="K37" i="2"/>
  <c r="K38" i="2"/>
  <c r="K39" i="2"/>
  <c r="K40" i="2"/>
  <c r="K68" i="2"/>
  <c r="K67" i="2"/>
  <c r="K65" i="2"/>
  <c r="K64" i="2"/>
  <c r="K62" i="2"/>
  <c r="K61" i="2"/>
  <c r="K70" i="2"/>
  <c r="K69" i="2"/>
  <c r="K66" i="2"/>
  <c r="K63" i="2"/>
  <c r="K72" i="2"/>
  <c r="K71" i="2"/>
  <c r="K80" i="2"/>
  <c r="K86" i="2"/>
  <c r="K79" i="2"/>
  <c r="K84" i="2"/>
  <c r="K77" i="2"/>
  <c r="K81" i="2"/>
  <c r="K85" i="2"/>
  <c r="K83" i="2"/>
  <c r="K82" i="2"/>
  <c r="K78" i="2"/>
  <c r="K76" i="2"/>
  <c r="K75" i="2"/>
  <c r="K74" i="2"/>
  <c r="K73" i="2"/>
  <c r="K94" i="2"/>
  <c r="K93" i="2"/>
  <c r="K92" i="2"/>
  <c r="K91" i="2"/>
  <c r="K89" i="2"/>
  <c r="K88" i="2"/>
  <c r="K87" i="2"/>
  <c r="K90" i="2"/>
  <c r="K112" i="2"/>
  <c r="K118" i="2"/>
  <c r="K120" i="2"/>
  <c r="K105" i="2"/>
  <c r="K111" i="2"/>
  <c r="K116" i="2"/>
  <c r="K100" i="2"/>
  <c r="K102" i="2"/>
  <c r="K108" i="2"/>
  <c r="K113" i="2"/>
  <c r="K117" i="2"/>
  <c r="K119" i="2"/>
  <c r="K97" i="2"/>
  <c r="K103" i="2"/>
  <c r="K114" i="2"/>
  <c r="K98" i="2"/>
  <c r="K101" i="2"/>
  <c r="K109" i="2"/>
  <c r="K107" i="2"/>
  <c r="K106" i="2"/>
  <c r="K121" i="2"/>
  <c r="K99" i="2"/>
  <c r="K110" i="2"/>
  <c r="K115" i="2"/>
  <c r="K95" i="2"/>
  <c r="K96" i="2"/>
  <c r="K104" i="2"/>
  <c r="K122" i="2"/>
  <c r="K123" i="2"/>
  <c r="K124" i="2"/>
  <c r="K125" i="2"/>
  <c r="K126" i="2"/>
  <c r="K127" i="2"/>
  <c r="K128" i="2"/>
  <c r="K130" i="2"/>
  <c r="K129" i="2"/>
  <c r="K135" i="2"/>
  <c r="K143" i="2"/>
  <c r="K137" i="2"/>
  <c r="K134" i="2"/>
  <c r="K139" i="2"/>
  <c r="K145" i="2"/>
  <c r="K132" i="2"/>
  <c r="K138" i="2"/>
  <c r="K136" i="2"/>
  <c r="K144" i="2"/>
  <c r="K133" i="2"/>
  <c r="K141" i="2"/>
  <c r="K131" i="2"/>
  <c r="K142" i="2"/>
  <c r="K140" i="2"/>
  <c r="K148" i="2"/>
  <c r="K147" i="2"/>
  <c r="K146" i="2"/>
  <c r="K150" i="2"/>
  <c r="K149" i="2"/>
  <c r="K154" i="2"/>
  <c r="K152" i="2"/>
  <c r="K153" i="2"/>
  <c r="K158" i="2"/>
  <c r="K159" i="2"/>
  <c r="K160" i="2"/>
  <c r="K161" i="2"/>
  <c r="K157" i="2"/>
  <c r="K156" i="2"/>
  <c r="K155" i="2"/>
  <c r="K164" i="2"/>
  <c r="K163" i="2"/>
  <c r="K162" i="2"/>
  <c r="K166" i="2"/>
  <c r="K165" i="2"/>
  <c r="K167" i="2"/>
  <c r="K170" i="2"/>
  <c r="K168" i="2"/>
  <c r="K169" i="2"/>
  <c r="K173" i="2"/>
  <c r="K172" i="2"/>
  <c r="K171" i="2"/>
  <c r="K178" i="2"/>
  <c r="K177" i="2"/>
  <c r="K175" i="2"/>
  <c r="K176" i="2"/>
  <c r="K174" i="2"/>
  <c r="K179" i="2"/>
  <c r="K183" i="2"/>
  <c r="K184" i="2"/>
  <c r="K182" i="2"/>
  <c r="K181" i="2"/>
  <c r="K180" i="2"/>
  <c r="K185" i="2"/>
  <c r="K186" i="2"/>
  <c r="K192" i="2"/>
  <c r="K191" i="2"/>
  <c r="K187" i="2"/>
  <c r="K189" i="2"/>
  <c r="K188" i="2"/>
  <c r="K190" i="2"/>
  <c r="K194" i="2"/>
  <c r="K193" i="2"/>
  <c r="K203" i="2"/>
  <c r="K206" i="2"/>
  <c r="K207" i="2"/>
  <c r="K208" i="2"/>
  <c r="K202" i="2"/>
  <c r="K204" i="2"/>
  <c r="K205" i="2"/>
  <c r="K195" i="2"/>
  <c r="K201" i="2"/>
  <c r="K199" i="2"/>
  <c r="K200" i="2"/>
  <c r="K196" i="2"/>
  <c r="K197" i="2"/>
  <c r="K198" i="2"/>
  <c r="K210" i="2"/>
  <c r="K209" i="2"/>
  <c r="K216" i="2"/>
  <c r="K213" i="2"/>
  <c r="K215" i="2"/>
  <c r="K212" i="2"/>
  <c r="K214" i="2"/>
  <c r="K211" i="2"/>
  <c r="K219" i="2"/>
  <c r="K218" i="2"/>
  <c r="K217" i="2"/>
  <c r="K223" i="2"/>
  <c r="K228" i="2"/>
  <c r="K224" i="2"/>
  <c r="K220" i="2"/>
  <c r="K227" i="2"/>
  <c r="K225" i="2"/>
  <c r="K226" i="2"/>
  <c r="K222" i="2"/>
  <c r="K221" i="2"/>
  <c r="K230" i="2"/>
  <c r="K231" i="2"/>
  <c r="K229" i="2"/>
  <c r="K232" i="2"/>
  <c r="K233" i="2"/>
  <c r="K234" i="2"/>
  <c r="K235" i="2"/>
  <c r="K236" i="2"/>
  <c r="K239" i="2"/>
  <c r="K237" i="2"/>
  <c r="K238" i="2"/>
  <c r="K240" i="2"/>
  <c r="K241" i="2"/>
  <c r="K243" i="2"/>
  <c r="K247" i="2"/>
  <c r="K250" i="2"/>
  <c r="K249" i="2"/>
  <c r="K248" i="2"/>
  <c r="K251" i="2"/>
  <c r="K246" i="2"/>
  <c r="K245" i="2"/>
  <c r="K244" i="2"/>
  <c r="K252" i="2"/>
  <c r="K253" i="2"/>
  <c r="K256" i="2"/>
  <c r="K255" i="2"/>
  <c r="K254" i="2"/>
  <c r="K258" i="2"/>
  <c r="K257" i="2"/>
  <c r="K259" i="2"/>
  <c r="K260" i="2"/>
  <c r="K262" i="2"/>
  <c r="K261" i="2"/>
  <c r="K270" i="2"/>
  <c r="K264" i="2"/>
  <c r="K267" i="2"/>
  <c r="K265" i="2"/>
  <c r="K263" i="2"/>
  <c r="K276" i="2"/>
  <c r="K271" i="2"/>
  <c r="K277" i="2"/>
  <c r="K275" i="2"/>
  <c r="K273" i="2"/>
  <c r="K272" i="2"/>
  <c r="K268" i="2"/>
  <c r="K266" i="2"/>
  <c r="K274" i="2"/>
  <c r="K269" i="2"/>
  <c r="K292" i="2"/>
  <c r="K288" i="2"/>
  <c r="K283" i="2"/>
  <c r="K278" i="2"/>
  <c r="K285" i="2"/>
  <c r="K279" i="2"/>
  <c r="K282" i="2"/>
  <c r="K290" i="2"/>
  <c r="K280" i="2"/>
  <c r="K286" i="2"/>
  <c r="K289" i="2"/>
  <c r="K287" i="2"/>
  <c r="K284" i="2"/>
  <c r="K281" i="2"/>
  <c r="K291" i="2"/>
  <c r="K296" i="2"/>
  <c r="K295" i="2"/>
  <c r="K294" i="2"/>
  <c r="K293" i="2"/>
  <c r="K300" i="2"/>
  <c r="K298" i="2"/>
  <c r="K297" i="2"/>
  <c r="K299" i="2"/>
  <c r="K301" i="2"/>
  <c r="K302" i="2"/>
  <c r="K305" i="2"/>
  <c r="K303" i="2"/>
  <c r="K307" i="2"/>
  <c r="K308" i="2"/>
  <c r="K309" i="2"/>
  <c r="K310" i="2"/>
  <c r="K311" i="2"/>
  <c r="K306" i="2"/>
  <c r="K304" i="2"/>
  <c r="K314" i="2"/>
  <c r="K313" i="2"/>
  <c r="K312" i="2"/>
  <c r="K315" i="2"/>
  <c r="K319" i="2"/>
  <c r="K320" i="2"/>
  <c r="K317" i="2"/>
  <c r="K316" i="2"/>
  <c r="K318" i="2"/>
  <c r="K322" i="2"/>
  <c r="K321" i="2"/>
  <c r="K327" i="2"/>
  <c r="K326" i="2"/>
  <c r="K328" i="2"/>
  <c r="K325" i="2"/>
  <c r="K323" i="2"/>
  <c r="K324" i="2"/>
  <c r="K329" i="2"/>
  <c r="K332" i="2"/>
  <c r="K331" i="2"/>
  <c r="K330" i="2"/>
  <c r="K333" i="2"/>
  <c r="K334" i="2"/>
  <c r="K338" i="2"/>
  <c r="K337" i="2"/>
  <c r="K336" i="2"/>
  <c r="K335" i="2"/>
  <c r="K339" i="2"/>
  <c r="K380" i="2"/>
  <c r="K378" i="2"/>
  <c r="K377" i="2"/>
  <c r="K379" i="2"/>
  <c r="K384" i="2"/>
  <c r="K383" i="2"/>
  <c r="K381" i="2"/>
  <c r="K382" i="2"/>
  <c r="K356" i="2"/>
  <c r="K366" i="2"/>
  <c r="K351" i="2"/>
  <c r="K363" i="2"/>
  <c r="K349" i="2"/>
  <c r="K359" i="2"/>
  <c r="K346" i="2"/>
  <c r="K352" i="2"/>
  <c r="K385" i="2"/>
  <c r="K387" i="2"/>
  <c r="K386" i="2"/>
  <c r="K394" i="2"/>
  <c r="K393" i="2"/>
  <c r="K390" i="2"/>
  <c r="K389" i="2"/>
  <c r="K388" i="2"/>
  <c r="K391" i="2"/>
  <c r="K392" i="2"/>
  <c r="K396" i="2"/>
  <c r="K397" i="2"/>
  <c r="K395" i="2"/>
  <c r="K398" i="2"/>
  <c r="K403" i="2"/>
  <c r="K402" i="2"/>
  <c r="K404" i="2"/>
  <c r="K401" i="2"/>
  <c r="K399" i="2"/>
  <c r="K400" i="2"/>
  <c r="K405" i="2"/>
  <c r="K408" i="2"/>
  <c r="K407" i="2"/>
  <c r="K406" i="2"/>
  <c r="K242" i="2"/>
  <c r="K409" i="2"/>
  <c r="K411" i="2"/>
  <c r="K410" i="2"/>
  <c r="K414" i="2"/>
  <c r="K412" i="2"/>
  <c r="K413" i="2"/>
  <c r="K422" i="2"/>
  <c r="K423" i="2"/>
  <c r="K421" i="2"/>
  <c r="K420" i="2"/>
  <c r="K419" i="2"/>
  <c r="K418" i="2"/>
  <c r="K417" i="2"/>
  <c r="K416" i="2"/>
  <c r="K415" i="2"/>
  <c r="K424" i="2"/>
  <c r="K425" i="2"/>
  <c r="K426" i="2"/>
  <c r="K429" i="2"/>
  <c r="K450" i="2"/>
  <c r="K449" i="2"/>
  <c r="K448" i="2"/>
  <c r="K447" i="2"/>
  <c r="K446" i="2"/>
  <c r="K443" i="2"/>
  <c r="K445" i="2"/>
  <c r="K444" i="2"/>
  <c r="K441" i="2"/>
  <c r="K440" i="2"/>
  <c r="K442" i="2"/>
  <c r="K437" i="2"/>
  <c r="K439" i="2"/>
  <c r="K435" i="2"/>
  <c r="K438" i="2"/>
  <c r="K436" i="2"/>
  <c r="K434" i="2"/>
  <c r="K460" i="2"/>
  <c r="K466" i="2"/>
  <c r="K464" i="2"/>
  <c r="K454" i="2"/>
  <c r="K453" i="2"/>
  <c r="K457" i="2"/>
  <c r="K463" i="2"/>
  <c r="K456" i="2"/>
  <c r="K468" i="2"/>
  <c r="K459" i="2"/>
  <c r="K462" i="2"/>
  <c r="K467" i="2"/>
  <c r="K471" i="2"/>
  <c r="K470" i="2"/>
  <c r="K465" i="2"/>
  <c r="K458" i="2"/>
  <c r="K469" i="2"/>
  <c r="K461" i="2"/>
  <c r="K455" i="2"/>
  <c r="K451" i="2"/>
  <c r="K452" i="2"/>
  <c r="K476" i="2"/>
  <c r="K475" i="2"/>
  <c r="K474" i="2"/>
  <c r="K473" i="2"/>
  <c r="K472" i="2"/>
  <c r="K477" i="2"/>
  <c r="K482" i="2"/>
  <c r="K479" i="2"/>
  <c r="K480" i="2"/>
  <c r="K478" i="2"/>
  <c r="K481" i="2"/>
  <c r="K486" i="2"/>
  <c r="K484" i="2"/>
  <c r="K485" i="2"/>
  <c r="K483" i="2"/>
  <c r="K487" i="2"/>
  <c r="K499" i="2"/>
  <c r="K500" i="2"/>
  <c r="K502" i="2"/>
  <c r="K498" i="2"/>
  <c r="K501" i="2"/>
  <c r="K503" i="2"/>
  <c r="K510" i="2"/>
  <c r="K509" i="2"/>
  <c r="K508" i="2"/>
  <c r="K507" i="2"/>
  <c r="K506" i="2"/>
  <c r="K505" i="2"/>
  <c r="K504" i="2"/>
  <c r="K495" i="2"/>
  <c r="K496" i="2"/>
  <c r="K497" i="2"/>
  <c r="K494" i="2"/>
  <c r="K517" i="2"/>
  <c r="K516" i="2"/>
  <c r="K515" i="2"/>
  <c r="K514" i="2"/>
  <c r="K520" i="2"/>
  <c r="K522" i="2"/>
  <c r="K518" i="2"/>
  <c r="K519" i="2"/>
  <c r="K521" i="2"/>
  <c r="K513" i="2"/>
  <c r="K512" i="2"/>
  <c r="K511" i="2"/>
  <c r="K523" i="2"/>
  <c r="K524" i="2"/>
  <c r="K525" i="2"/>
  <c r="K528" i="2"/>
  <c r="K531" i="2"/>
  <c r="K530" i="2"/>
  <c r="K529" i="2"/>
  <c r="K527" i="2"/>
  <c r="K526" i="2"/>
  <c r="K532" i="2"/>
  <c r="K533" i="2"/>
  <c r="K536" i="2"/>
  <c r="K534" i="2"/>
  <c r="K535" i="2"/>
  <c r="K537" i="2"/>
  <c r="K544" i="2"/>
  <c r="C100" i="6" l="1"/>
  <c r="C97" i="6"/>
  <c r="C98" i="6"/>
  <c r="C99" i="6"/>
  <c r="C101" i="6"/>
  <c r="E97" i="6"/>
  <c r="E98" i="6"/>
  <c r="E101" i="6"/>
  <c r="E99" i="6"/>
  <c r="E100" i="6"/>
  <c r="C5" i="3"/>
  <c r="C2" i="3"/>
  <c r="B4" i="2"/>
  <c r="C6" i="3"/>
  <c r="B5" i="2"/>
  <c r="B6" i="2"/>
  <c r="C4" i="3"/>
  <c r="B3" i="2"/>
  <c r="B34" i="2"/>
  <c r="B27" i="2"/>
  <c r="B39" i="2"/>
  <c r="B26" i="2"/>
  <c r="L417" i="4"/>
  <c r="L423" i="4"/>
  <c r="L426" i="4"/>
  <c r="L429" i="4"/>
  <c r="L401" i="4"/>
  <c r="L413" i="4"/>
  <c r="L420" i="4"/>
  <c r="L427" i="4"/>
  <c r="L389" i="4"/>
  <c r="L406" i="4"/>
  <c r="L409" i="4"/>
  <c r="L419" i="4"/>
  <c r="L267" i="4"/>
  <c r="L349" i="4"/>
  <c r="L388" i="4"/>
  <c r="L399" i="4"/>
  <c r="L155" i="4"/>
  <c r="L309" i="4"/>
  <c r="L354" i="4"/>
  <c r="L394" i="4"/>
  <c r="L66" i="4"/>
  <c r="L69" i="4"/>
  <c r="L57" i="4"/>
  <c r="L71" i="4"/>
  <c r="L152" i="4"/>
  <c r="L306" i="4"/>
  <c r="L85" i="4"/>
  <c r="L70" i="4"/>
  <c r="L83" i="4"/>
  <c r="L105" i="4"/>
  <c r="L135" i="4"/>
  <c r="L249" i="4"/>
  <c r="L106" i="4"/>
  <c r="L243" i="4"/>
  <c r="L257" i="4"/>
  <c r="L229" i="4"/>
  <c r="L199" i="4"/>
  <c r="L169" i="4"/>
  <c r="L282" i="4"/>
  <c r="L77" i="4"/>
  <c r="L188" i="4"/>
  <c r="L158" i="4"/>
  <c r="L112" i="4"/>
  <c r="L90" i="4"/>
  <c r="L238" i="4"/>
  <c r="L64" i="4"/>
  <c r="L170" i="4"/>
  <c r="L129" i="4"/>
  <c r="L99" i="4"/>
  <c r="L93" i="4"/>
  <c r="L107" i="4"/>
  <c r="L239" i="4"/>
  <c r="L59" i="4"/>
  <c r="L140" i="4"/>
  <c r="L94" i="4"/>
  <c r="L52" i="4"/>
  <c r="L73" i="4"/>
  <c r="L268" i="4"/>
  <c r="L53" i="4"/>
  <c r="L118" i="4"/>
  <c r="L82" i="4"/>
  <c r="L40" i="4"/>
  <c r="L45" i="4"/>
  <c r="L271" i="4"/>
  <c r="L92" i="4"/>
  <c r="L62" i="4"/>
  <c r="L149" i="4"/>
  <c r="L30" i="4"/>
  <c r="L38" i="4"/>
  <c r="L95" i="4"/>
  <c r="L150" i="4"/>
  <c r="L115" i="4"/>
  <c r="L307" i="4"/>
  <c r="L323" i="4"/>
  <c r="L316" i="4"/>
  <c r="L311" i="4"/>
  <c r="L231" i="4"/>
  <c r="L256" i="4"/>
  <c r="L351" i="4"/>
  <c r="L410" i="4"/>
  <c r="L361" i="4"/>
  <c r="L365" i="4"/>
  <c r="L356" i="4"/>
  <c r="L226" i="4"/>
  <c r="L302" i="4"/>
  <c r="L261" i="4"/>
  <c r="L215" i="4"/>
  <c r="L130" i="4"/>
  <c r="L237" i="4"/>
  <c r="L380" i="4"/>
  <c r="L283" i="4"/>
  <c r="L247" i="4"/>
  <c r="L195" i="4"/>
  <c r="L146" i="4"/>
  <c r="L136" i="4"/>
  <c r="L101" i="4"/>
  <c r="L201" i="4"/>
  <c r="L362" i="4"/>
  <c r="L276" i="4"/>
  <c r="L287" i="4"/>
  <c r="L294" i="4"/>
  <c r="L385" i="4"/>
  <c r="L235" i="4"/>
  <c r="L189" i="4"/>
  <c r="L125" i="4"/>
  <c r="L12" i="4"/>
  <c r="L43" i="4"/>
  <c r="L33" i="4"/>
  <c r="L27" i="4"/>
  <c r="L34" i="4"/>
  <c r="L67" i="4"/>
  <c r="L183" i="4"/>
  <c r="L325" i="4"/>
  <c r="L25" i="4"/>
  <c r="L54" i="4"/>
  <c r="L102" i="4"/>
  <c r="L274" i="4"/>
  <c r="L357" i="4"/>
  <c r="L384" i="4"/>
  <c r="L10" i="4"/>
  <c r="L20" i="4"/>
  <c r="L29" i="4"/>
  <c r="L245" i="4"/>
  <c r="L319" i="4"/>
  <c r="L368" i="4"/>
  <c r="L4" i="4"/>
  <c r="L11" i="4"/>
  <c r="L26" i="4"/>
  <c r="L210" i="4"/>
  <c r="L246" i="4"/>
  <c r="L346" i="4"/>
  <c r="L60" i="4"/>
  <c r="L251" i="4"/>
  <c r="L216" i="4"/>
  <c r="L208" i="4"/>
  <c r="L234" i="4"/>
  <c r="L314" i="4"/>
  <c r="L398" i="4"/>
  <c r="L23" i="4"/>
  <c r="L217" i="4"/>
  <c r="L148" i="4"/>
  <c r="L119" i="4"/>
  <c r="L141" i="4"/>
  <c r="L225" i="4"/>
  <c r="L375" i="4"/>
  <c r="L14" i="4"/>
  <c r="L180" i="4"/>
  <c r="L164" i="4"/>
  <c r="L173" i="4"/>
  <c r="L209" i="4"/>
  <c r="L284" i="4"/>
  <c r="L386" i="4"/>
  <c r="L303" i="4"/>
  <c r="L355" i="4"/>
  <c r="L312" i="4"/>
  <c r="L315" i="4"/>
  <c r="L2" i="4"/>
  <c r="L8" i="4"/>
  <c r="L9" i="4"/>
  <c r="L16" i="4"/>
  <c r="L78" i="4"/>
  <c r="L6" i="4"/>
  <c r="L41" i="4"/>
  <c r="L42" i="4"/>
  <c r="L96" i="4"/>
  <c r="L163" i="4"/>
  <c r="L430" i="4"/>
  <c r="L424" i="4"/>
  <c r="L415" i="4"/>
  <c r="L402" i="4"/>
  <c r="L382" i="4"/>
  <c r="L428" i="4"/>
  <c r="L421" i="4"/>
  <c r="L408" i="4"/>
  <c r="L393" i="4"/>
  <c r="L360" i="4"/>
  <c r="L425" i="4"/>
  <c r="L416" i="4"/>
  <c r="L400" i="4"/>
  <c r="L387" i="4"/>
  <c r="L301" i="4"/>
  <c r="L412" i="4"/>
  <c r="L404" i="4"/>
  <c r="L374" i="4"/>
  <c r="L336" i="4"/>
  <c r="L168" i="4"/>
  <c r="L272" i="4"/>
  <c r="L275" i="4"/>
  <c r="L278" i="4"/>
  <c r="L289" i="4"/>
  <c r="L296" i="4"/>
  <c r="L310" i="4"/>
  <c r="L326" i="4"/>
  <c r="L345" i="4"/>
  <c r="L353" i="4"/>
  <c r="L342" i="4"/>
  <c r="L364" i="4"/>
  <c r="L370" i="4"/>
  <c r="L358" i="4"/>
  <c r="L371" i="4"/>
  <c r="L367" i="4"/>
  <c r="L378" i="4"/>
  <c r="L376" i="4"/>
  <c r="L337" i="4"/>
  <c r="L347" i="4"/>
  <c r="L363" i="4"/>
  <c r="L331" i="4"/>
  <c r="L390" i="4"/>
  <c r="L422" i="4"/>
  <c r="L63" i="4"/>
  <c r="L116" i="4"/>
  <c r="L171" i="4"/>
  <c r="L97" i="4"/>
  <c r="L159" i="4"/>
  <c r="L18" i="4"/>
  <c r="L377" i="4"/>
  <c r="L49" i="4"/>
  <c r="L51" i="4"/>
  <c r="L81" i="4"/>
  <c r="L103" i="4"/>
  <c r="L46" i="4"/>
  <c r="L86" i="4"/>
  <c r="L263" i="4"/>
  <c r="L142" i="4"/>
  <c r="L244" i="4"/>
  <c r="L221" i="4"/>
  <c r="L206" i="4"/>
  <c r="L194" i="4"/>
  <c r="L176" i="4"/>
  <c r="L145" i="4"/>
  <c r="L185" i="4"/>
  <c r="L269" i="4"/>
  <c r="L343" i="4"/>
  <c r="L15" i="4"/>
  <c r="L191" i="4"/>
  <c r="L184" i="4"/>
  <c r="L147" i="4"/>
  <c r="L165" i="4"/>
  <c r="L177" i="4"/>
  <c r="L203" i="4"/>
  <c r="L304" i="4"/>
  <c r="L350" i="4"/>
  <c r="L55" i="4"/>
  <c r="L250" i="4"/>
  <c r="L252" i="4"/>
  <c r="L241" i="4"/>
  <c r="L204" i="4"/>
  <c r="L248" i="4"/>
  <c r="L279" i="4"/>
  <c r="L297" i="4"/>
  <c r="L397" i="4"/>
  <c r="L270" i="4"/>
  <c r="L352" i="4"/>
  <c r="L373" i="4"/>
  <c r="L329" i="4"/>
  <c r="L328" i="4"/>
  <c r="L332" i="4"/>
  <c r="L335" i="4"/>
  <c r="L344" i="4"/>
  <c r="L403" i="4"/>
  <c r="L37" i="4"/>
  <c r="L218" i="4"/>
  <c r="L214" i="4"/>
  <c r="L56" i="4"/>
  <c r="L213" i="4"/>
  <c r="L253" i="4"/>
  <c r="L322" i="4"/>
  <c r="L391" i="4"/>
  <c r="L87" i="4"/>
  <c r="L178" i="4"/>
  <c r="L196" i="4"/>
  <c r="L197" i="4"/>
  <c r="L179" i="4"/>
  <c r="L151" i="4"/>
  <c r="L227" i="4"/>
  <c r="L383" i="4"/>
  <c r="L17" i="4"/>
  <c r="L74" i="4"/>
  <c r="L113" i="4"/>
  <c r="L110" i="4"/>
  <c r="L114" i="4"/>
  <c r="L88" i="4"/>
  <c r="L157" i="4"/>
  <c r="L264" i="4"/>
  <c r="L379" i="4"/>
  <c r="L48" i="4"/>
  <c r="L186" i="4"/>
  <c r="L212" i="4"/>
  <c r="L211" i="4"/>
  <c r="L175" i="4"/>
  <c r="L166" i="4"/>
  <c r="L202" i="4"/>
  <c r="L320" i="4"/>
  <c r="L36" i="4"/>
  <c r="L100" i="4"/>
  <c r="L80" i="4"/>
  <c r="L44" i="4"/>
  <c r="L32" i="4"/>
  <c r="L39" i="4"/>
  <c r="L84" i="4"/>
  <c r="L182" i="4"/>
  <c r="L262" i="4"/>
  <c r="L333" i="4"/>
  <c r="L317" i="4"/>
  <c r="L372" i="4"/>
  <c r="L418" i="4"/>
  <c r="L98" i="4"/>
  <c r="L300" i="4"/>
  <c r="L280" i="4"/>
  <c r="L340" i="4"/>
  <c r="L411" i="4"/>
  <c r="L61" i="4"/>
  <c r="L233" i="4"/>
  <c r="L222" i="4"/>
  <c r="L305" i="4"/>
  <c r="L366" i="4"/>
  <c r="L47" i="4"/>
  <c r="L242" i="4"/>
  <c r="L240" i="4"/>
  <c r="L19" i="4"/>
  <c r="L396" i="4"/>
  <c r="L219" i="4"/>
  <c r="L339" i="4"/>
  <c r="L273" i="4"/>
  <c r="L369" i="4"/>
  <c r="L407" i="4"/>
  <c r="L75" i="4"/>
  <c r="L254" i="4"/>
  <c r="L187" i="4"/>
  <c r="L192" i="4"/>
  <c r="L405" i="4"/>
  <c r="L22" i="4"/>
  <c r="L228" i="4"/>
  <c r="L153" i="4"/>
  <c r="L143" i="4"/>
  <c r="L121" i="4"/>
  <c r="L230" i="4"/>
  <c r="L28" i="4"/>
  <c r="L200" i="4"/>
  <c r="L144" i="4"/>
  <c r="L127" i="4"/>
  <c r="L318" i="4"/>
  <c r="L205" i="4"/>
  <c r="L277" i="4"/>
  <c r="L295" i="4"/>
  <c r="L292" i="4"/>
  <c r="L255" i="4"/>
  <c r="L321" i="4"/>
  <c r="L327" i="4"/>
  <c r="L122" i="4"/>
  <c r="L259" i="4"/>
  <c r="L220" i="4"/>
  <c r="L162" i="4"/>
  <c r="L172" i="4"/>
  <c r="L207" i="4"/>
  <c r="L281" i="4"/>
  <c r="L299" i="4"/>
  <c r="L293" i="4"/>
  <c r="L260" i="4"/>
  <c r="L324" i="4"/>
  <c r="L330" i="4"/>
  <c r="L190" i="4"/>
  <c r="L291" i="4"/>
  <c r="L285" i="4"/>
  <c r="L359" i="4"/>
  <c r="L124" i="4"/>
  <c r="L266" i="4"/>
  <c r="L223" i="4"/>
  <c r="L167" i="4"/>
  <c r="L174" i="4"/>
  <c r="L290" i="4"/>
  <c r="L334" i="4"/>
  <c r="L381" i="4"/>
  <c r="L348" i="4"/>
  <c r="L395" i="4"/>
  <c r="L104" i="4"/>
  <c r="L258" i="4"/>
  <c r="L236" i="4"/>
  <c r="L160" i="4"/>
  <c r="L313" i="4"/>
  <c r="L132" i="4"/>
  <c r="L298" i="4"/>
  <c r="L265" i="4"/>
  <c r="L156" i="4"/>
  <c r="L341" i="4"/>
  <c r="L392" i="4"/>
  <c r="L414" i="4"/>
  <c r="L7" i="4"/>
  <c r="L76" i="4"/>
  <c r="L111" i="4"/>
  <c r="L13" i="4"/>
  <c r="L68" i="4"/>
  <c r="L50" i="4"/>
  <c r="L5" i="4"/>
  <c r="L24" i="4"/>
  <c r="L35" i="4"/>
  <c r="L3" i="4"/>
  <c r="L21" i="4"/>
  <c r="L31" i="4"/>
  <c r="L154" i="4"/>
  <c r="L181" i="4"/>
  <c r="L126" i="4"/>
  <c r="AF113" i="1" l="1"/>
  <c r="AF89" i="1"/>
  <c r="AF112" i="1"/>
  <c r="AF116" i="1"/>
  <c r="AF635" i="1"/>
  <c r="AF91" i="1"/>
  <c r="AF104" i="1"/>
  <c r="AF108" i="1"/>
  <c r="AF88" i="1"/>
  <c r="AF109" i="1"/>
  <c r="AF638" i="1"/>
  <c r="AF98" i="1"/>
  <c r="AF102" i="1"/>
  <c r="AF101" i="1"/>
  <c r="AF90" i="1"/>
  <c r="AF234" i="1"/>
  <c r="AF363" i="1"/>
  <c r="AF100" i="1"/>
  <c r="AF95" i="1"/>
  <c r="AF94" i="1"/>
  <c r="AF107" i="1"/>
  <c r="AF711" i="1"/>
  <c r="AF710" i="1"/>
  <c r="AF709" i="1"/>
  <c r="AF707" i="1"/>
  <c r="AF706" i="1"/>
  <c r="AF703" i="1"/>
  <c r="AF702" i="1"/>
  <c r="AF705" i="1"/>
  <c r="AF704" i="1"/>
  <c r="AF701" i="1"/>
  <c r="AF708" i="1"/>
  <c r="AF115" i="1"/>
  <c r="AF634" i="1"/>
  <c r="AF96" i="1"/>
  <c r="AF118" i="1"/>
  <c r="AF86" i="1"/>
  <c r="AF93" i="1"/>
  <c r="AF92" i="1"/>
  <c r="AF114" i="1"/>
  <c r="AF97" i="1"/>
  <c r="AF103" i="1"/>
  <c r="AF99" i="1"/>
  <c r="AF105" i="1"/>
  <c r="AF111" i="1"/>
  <c r="AF110" i="1"/>
  <c r="AF117" i="1"/>
  <c r="AF637" i="1"/>
  <c r="AF636" i="1"/>
  <c r="AF106" i="1"/>
  <c r="AF236" i="1"/>
  <c r="AF87" i="1"/>
  <c r="AF613" i="1"/>
  <c r="AF590" i="1"/>
  <c r="AF550" i="1"/>
  <c r="AF535" i="1"/>
  <c r="AF792" i="1"/>
  <c r="AF490" i="1"/>
  <c r="AF444" i="1"/>
  <c r="AF414" i="1"/>
  <c r="AF306" i="1"/>
  <c r="AF631" i="1"/>
  <c r="AF609" i="1"/>
  <c r="AF589" i="1"/>
  <c r="AF575" i="1"/>
  <c r="AF564" i="1"/>
  <c r="AF541" i="1"/>
  <c r="AF526" i="1"/>
  <c r="AF514" i="1"/>
  <c r="AF790" i="1"/>
  <c r="AF488" i="1"/>
  <c r="AF476" i="1"/>
  <c r="AF443" i="1"/>
  <c r="AF461" i="1"/>
  <c r="AF428" i="1"/>
  <c r="AF418" i="1"/>
  <c r="AF404" i="1"/>
  <c r="AF379" i="1"/>
  <c r="AF372" i="1"/>
  <c r="AF778" i="1"/>
  <c r="AF343" i="1"/>
  <c r="AF326" i="1"/>
  <c r="AF313" i="1"/>
  <c r="AF300" i="1"/>
  <c r="AF288" i="1"/>
  <c r="AF274" i="1"/>
  <c r="AF258" i="1"/>
  <c r="AF249" i="1"/>
  <c r="AF224" i="1"/>
  <c r="AF210" i="1"/>
  <c r="AF186" i="1"/>
  <c r="AF169" i="1"/>
  <c r="AF153" i="1"/>
  <c r="AF136" i="1"/>
  <c r="AF127" i="1"/>
  <c r="AF73" i="1"/>
  <c r="AF58" i="1"/>
  <c r="AF27" i="1"/>
  <c r="AF814" i="1"/>
  <c r="AF16" i="1"/>
  <c r="AF659" i="1"/>
  <c r="AF699" i="1"/>
  <c r="AF677" i="1"/>
  <c r="AF518" i="1"/>
  <c r="AF643" i="1"/>
  <c r="AF632" i="1"/>
  <c r="AF619" i="1"/>
  <c r="AF622" i="1"/>
  <c r="AF607" i="1"/>
  <c r="AF597" i="1"/>
  <c r="AF587" i="1"/>
  <c r="AF581" i="1"/>
  <c r="AF573" i="1"/>
  <c r="AF559" i="1"/>
  <c r="AF553" i="1"/>
  <c r="AF561" i="1"/>
  <c r="AF546" i="1"/>
  <c r="AF539" i="1"/>
  <c r="AF531" i="1"/>
  <c r="AF517" i="1"/>
  <c r="AF507" i="1"/>
  <c r="AF505" i="1"/>
  <c r="AF789" i="1"/>
  <c r="AF495" i="1"/>
  <c r="AF486" i="1"/>
  <c r="AF784" i="1"/>
  <c r="AF474" i="1"/>
  <c r="AF449" i="1"/>
  <c r="AF441" i="1"/>
  <c r="AF467" i="1"/>
  <c r="AF459" i="1"/>
  <c r="AF433" i="1"/>
  <c r="AF426" i="1"/>
  <c r="AF425" i="1"/>
  <c r="AF411" i="1"/>
  <c r="AF406" i="1"/>
  <c r="AF394" i="1"/>
  <c r="AF378" i="1"/>
  <c r="AF383" i="1"/>
  <c r="AF370" i="1"/>
  <c r="AF367" i="1"/>
  <c r="AF357" i="1"/>
  <c r="AF350" i="1"/>
  <c r="AF341" i="1"/>
  <c r="AF333" i="1"/>
  <c r="AF328" i="1"/>
  <c r="AF319" i="1"/>
  <c r="AF311" i="1"/>
  <c r="AF296" i="1"/>
  <c r="AF775" i="1"/>
  <c r="AF287" i="1"/>
  <c r="AF280" i="1"/>
  <c r="AF272" i="1"/>
  <c r="AF263" i="1"/>
  <c r="AF256" i="1"/>
  <c r="AF238" i="1"/>
  <c r="AF247" i="1"/>
  <c r="AF232" i="1"/>
  <c r="AF222" i="1"/>
  <c r="AF214" i="1"/>
  <c r="AF207" i="1"/>
  <c r="AF198" i="1"/>
  <c r="AF191" i="1"/>
  <c r="AF182" i="1"/>
  <c r="AF175" i="1"/>
  <c r="AF167" i="1"/>
  <c r="AF159" i="1"/>
  <c r="AF773" i="1"/>
  <c r="AF129" i="1"/>
  <c r="AF140" i="1"/>
  <c r="AF125" i="1"/>
  <c r="AF130" i="1"/>
  <c r="AF79" i="1"/>
  <c r="AF57" i="1"/>
  <c r="AF63" i="1"/>
  <c r="AF52" i="1"/>
  <c r="AF810" i="1"/>
  <c r="AF25" i="1"/>
  <c r="AF45" i="1"/>
  <c r="AF39" i="1"/>
  <c r="AF22" i="1"/>
  <c r="AF14" i="1"/>
  <c r="AF6" i="1"/>
  <c r="AF657" i="1"/>
  <c r="AF649" i="1"/>
  <c r="AF695" i="1"/>
  <c r="AF804" i="1"/>
  <c r="AF683" i="1"/>
  <c r="AF675" i="1"/>
  <c r="AF667" i="1"/>
  <c r="AF629" i="1"/>
  <c r="AF611" i="1"/>
  <c r="AF591" i="1"/>
  <c r="AF577" i="1"/>
  <c r="AF555" i="1"/>
  <c r="AF800" i="1"/>
  <c r="AF536" i="1"/>
  <c r="AF793" i="1"/>
  <c r="AF500" i="1"/>
  <c r="AF484" i="1"/>
  <c r="AF453" i="1"/>
  <c r="AF471" i="1"/>
  <c r="AF420" i="1"/>
  <c r="AF402" i="1"/>
  <c r="AF368" i="1"/>
  <c r="AF346" i="1"/>
  <c r="AF323" i="1"/>
  <c r="AF302" i="1"/>
  <c r="AF284" i="1"/>
  <c r="AF268" i="1"/>
  <c r="AF241" i="1"/>
  <c r="AF209" i="1"/>
  <c r="AF184" i="1"/>
  <c r="AF163" i="1"/>
  <c r="AF121" i="1"/>
  <c r="AF83" i="1"/>
  <c r="AF65" i="1"/>
  <c r="AF42" i="1"/>
  <c r="AF10" i="1"/>
  <c r="AF653" i="1"/>
  <c r="AF693" i="1"/>
  <c r="AF687" i="1"/>
  <c r="AF679" i="1"/>
  <c r="AF671" i="1"/>
  <c r="AF663" i="1"/>
  <c r="AF641" i="1"/>
  <c r="AF616" i="1"/>
  <c r="AF584" i="1"/>
  <c r="AF571" i="1"/>
  <c r="AF549" i="1"/>
  <c r="AF527" i="1"/>
  <c r="AF512" i="1"/>
  <c r="AF480" i="1"/>
  <c r="AF452" i="1"/>
  <c r="AF462" i="1"/>
  <c r="AF437" i="1"/>
  <c r="AF429" i="1"/>
  <c r="AF396" i="1"/>
  <c r="AF401" i="1"/>
  <c r="AF390" i="1"/>
  <c r="AF373" i="1"/>
  <c r="AF366" i="1"/>
  <c r="AF359" i="1"/>
  <c r="AF344" i="1"/>
  <c r="AF345" i="1"/>
  <c r="AF777" i="1"/>
  <c r="AF322" i="1"/>
  <c r="AF314" i="1"/>
  <c r="AF301" i="1"/>
  <c r="AF289" i="1"/>
  <c r="AF291" i="1"/>
  <c r="AF275" i="1"/>
  <c r="AF267" i="1"/>
  <c r="AF259" i="1"/>
  <c r="AF251" i="1"/>
  <c r="AF250" i="1"/>
  <c r="AF229" i="1"/>
  <c r="AF225" i="1"/>
  <c r="AF217" i="1"/>
  <c r="AF211" i="1"/>
  <c r="AF202" i="1"/>
  <c r="AF194" i="1"/>
  <c r="AF187" i="1"/>
  <c r="AF178" i="1"/>
  <c r="AF170" i="1"/>
  <c r="AF162" i="1"/>
  <c r="AF154" i="1"/>
  <c r="AF147" i="1"/>
  <c r="AF144" i="1"/>
  <c r="AF122" i="1"/>
  <c r="AF131" i="1"/>
  <c r="AF82" i="1"/>
  <c r="AF74" i="1"/>
  <c r="AF60" i="1"/>
  <c r="AF64" i="1"/>
  <c r="AF811" i="1"/>
  <c r="AF28" i="1"/>
  <c r="AF47" i="1"/>
  <c r="AF41" i="1"/>
  <c r="AF24" i="1"/>
  <c r="AF17" i="1"/>
  <c r="AF9" i="1"/>
  <c r="AF660" i="1"/>
  <c r="AF652" i="1"/>
  <c r="AF697" i="1"/>
  <c r="AF692" i="1"/>
  <c r="AF686" i="1"/>
  <c r="AF678" i="1"/>
  <c r="AF670" i="1"/>
  <c r="AF662" i="1"/>
  <c r="AF551" i="1"/>
  <c r="AF639" i="1"/>
  <c r="AF620" i="1"/>
  <c r="AF588" i="1"/>
  <c r="AF797" i="1"/>
  <c r="AF547" i="1"/>
  <c r="AF525" i="1"/>
  <c r="AF786" i="1"/>
  <c r="AF475" i="1"/>
  <c r="AF468" i="1"/>
  <c r="AF422" i="1"/>
  <c r="AF399" i="1"/>
  <c r="AF371" i="1"/>
  <c r="AF342" i="1"/>
  <c r="AF312" i="1"/>
  <c r="AF281" i="1"/>
  <c r="AF248" i="1"/>
  <c r="AF208" i="1"/>
  <c r="AF174" i="1"/>
  <c r="AF123" i="1"/>
  <c r="AF62" i="1"/>
  <c r="AF40" i="1"/>
  <c r="AF7" i="1"/>
  <c r="AF650" i="1"/>
  <c r="AF690" i="1"/>
  <c r="AF676" i="1"/>
  <c r="AF621" i="1"/>
  <c r="AF599" i="1"/>
  <c r="AF580" i="1"/>
  <c r="AF552" i="1"/>
  <c r="AF545" i="1"/>
  <c r="AF524" i="1"/>
  <c r="AF508" i="1"/>
  <c r="AF788" i="1"/>
  <c r="AF783" i="1"/>
  <c r="AF448" i="1"/>
  <c r="AF466" i="1"/>
  <c r="AF436" i="1"/>
  <c r="AF424" i="1"/>
  <c r="AF409" i="1"/>
  <c r="AF405" i="1"/>
  <c r="AF395" i="1"/>
  <c r="AF380" i="1"/>
  <c r="AF377" i="1"/>
  <c r="AF780" i="1"/>
  <c r="AF356" i="1"/>
  <c r="AF325" i="1"/>
  <c r="AF298" i="1"/>
  <c r="AF286" i="1"/>
  <c r="AF271" i="1"/>
  <c r="AF255" i="1"/>
  <c r="AF246" i="1"/>
  <c r="AF231" i="1"/>
  <c r="AF213" i="1"/>
  <c r="AF206" i="1"/>
  <c r="AF197" i="1"/>
  <c r="AF190" i="1"/>
  <c r="AF183" i="1"/>
  <c r="AF176" i="1"/>
  <c r="AF166" i="1"/>
  <c r="AF151" i="1"/>
  <c r="AF124" i="1"/>
  <c r="AF132" i="1"/>
  <c r="AF137" i="1"/>
  <c r="AF120" i="1"/>
  <c r="AF78" i="1"/>
  <c r="AF70" i="1"/>
  <c r="AF68" i="1"/>
  <c r="AF35" i="1"/>
  <c r="AF809" i="1"/>
  <c r="AF51" i="1"/>
  <c r="AF44" i="1"/>
  <c r="AF38" i="1"/>
  <c r="AF21" i="1"/>
  <c r="AF13" i="1"/>
  <c r="AF5" i="1"/>
  <c r="AF656" i="1"/>
  <c r="AF648" i="1"/>
  <c r="AF807" i="1"/>
  <c r="AF805" i="1"/>
  <c r="AF682" i="1"/>
  <c r="AF674" i="1"/>
  <c r="AF666" i="1"/>
  <c r="AF415" i="1"/>
  <c r="AF387" i="1"/>
  <c r="AF360" i="1"/>
  <c r="AF337" i="1"/>
  <c r="AF318" i="1"/>
  <c r="AF293" i="1"/>
  <c r="AF260" i="1"/>
  <c r="AF226" i="1"/>
  <c r="AF203" i="1"/>
  <c r="AF179" i="1"/>
  <c r="AF155" i="1"/>
  <c r="AF134" i="1"/>
  <c r="AF59" i="1"/>
  <c r="AF29" i="1"/>
  <c r="AF382" i="1"/>
  <c r="AF661" i="1"/>
  <c r="AF610" i="1"/>
  <c r="AF799" i="1"/>
  <c r="AF498" i="1"/>
  <c r="AF386" i="1"/>
  <c r="AF640" i="1"/>
  <c r="AF618" i="1"/>
  <c r="AF595" i="1"/>
  <c r="AF583" i="1"/>
  <c r="AF570" i="1"/>
  <c r="AF548" i="1"/>
  <c r="AF534" i="1"/>
  <c r="AF519" i="1"/>
  <c r="AF791" i="1"/>
  <c r="AF497" i="1"/>
  <c r="AF479" i="1"/>
  <c r="AF451" i="1"/>
  <c r="AF469" i="1"/>
  <c r="AF435" i="1"/>
  <c r="AF413" i="1"/>
  <c r="AF400" i="1"/>
  <c r="AF385" i="1"/>
  <c r="AF365" i="1"/>
  <c r="AF352" i="1"/>
  <c r="AF335" i="1"/>
  <c r="AF321" i="1"/>
  <c r="AF305" i="1"/>
  <c r="AF282" i="1"/>
  <c r="AF264" i="1"/>
  <c r="AF240" i="1"/>
  <c r="AF235" i="1"/>
  <c r="AF216" i="1"/>
  <c r="AF201" i="1"/>
  <c r="AF193" i="1"/>
  <c r="AF177" i="1"/>
  <c r="AF161" i="1"/>
  <c r="AF146" i="1"/>
  <c r="AF138" i="1"/>
  <c r="AF81" i="1"/>
  <c r="AF61" i="1"/>
  <c r="AF33" i="1"/>
  <c r="AF816" i="1"/>
  <c r="AF23" i="1"/>
  <c r="AF8" i="1"/>
  <c r="AF651" i="1"/>
  <c r="AF691" i="1"/>
  <c r="AF685" i="1"/>
  <c r="AF669" i="1"/>
  <c r="AF633" i="1"/>
  <c r="AF608" i="1"/>
  <c r="AF582" i="1"/>
  <c r="AF554" i="1"/>
  <c r="AF540" i="1"/>
  <c r="AF506" i="1"/>
  <c r="AF487" i="1"/>
  <c r="AF442" i="1"/>
  <c r="AF434" i="1"/>
  <c r="AF412" i="1"/>
  <c r="AF384" i="1"/>
  <c r="AF358" i="1"/>
  <c r="AF327" i="1"/>
  <c r="AF299" i="1"/>
  <c r="AF273" i="1"/>
  <c r="AF257" i="1"/>
  <c r="AF233" i="1"/>
  <c r="AF215" i="1"/>
  <c r="AF192" i="1"/>
  <c r="AF168" i="1"/>
  <c r="AF152" i="1"/>
  <c r="AF133" i="1"/>
  <c r="AF80" i="1"/>
  <c r="AF32" i="1"/>
  <c r="AF46" i="1"/>
  <c r="AF15" i="1"/>
  <c r="AF698" i="1"/>
  <c r="AF684" i="1"/>
  <c r="AF642" i="1"/>
  <c r="AF603" i="1"/>
  <c r="AF624" i="1"/>
  <c r="AF596" i="1"/>
  <c r="AF567" i="1"/>
  <c r="AF803" i="1"/>
  <c r="AF558" i="1"/>
  <c r="AF566" i="1"/>
  <c r="AF532" i="1"/>
  <c r="AF530" i="1"/>
  <c r="AF515" i="1"/>
  <c r="AF504" i="1"/>
  <c r="AF494" i="1"/>
  <c r="AF485" i="1"/>
  <c r="AF473" i="1"/>
  <c r="AF440" i="1"/>
  <c r="AF781" i="1"/>
  <c r="AF349" i="1"/>
  <c r="AF340" i="1"/>
  <c r="AF332" i="1"/>
  <c r="AF315" i="1"/>
  <c r="AF310" i="1"/>
  <c r="AF295" i="1"/>
  <c r="AF279" i="1"/>
  <c r="AF262" i="1"/>
  <c r="AF243" i="1"/>
  <c r="AF221" i="1"/>
  <c r="AF157" i="1"/>
  <c r="AF627" i="1"/>
  <c r="AF606" i="1"/>
  <c r="AF623" i="1"/>
  <c r="AF625" i="1"/>
  <c r="AF602" i="1"/>
  <c r="AF593" i="1"/>
  <c r="AF568" i="1"/>
  <c r="AF579" i="1"/>
  <c r="AF802" i="1"/>
  <c r="AF557" i="1"/>
  <c r="AF563" i="1"/>
  <c r="AF565" i="1"/>
  <c r="AF544" i="1"/>
  <c r="AF538" i="1"/>
  <c r="AF795" i="1"/>
  <c r="AF523" i="1"/>
  <c r="AF516" i="1"/>
  <c r="AF509" i="1"/>
  <c r="AF503" i="1"/>
  <c r="AF787" i="1"/>
  <c r="AF493" i="1"/>
  <c r="AF785" i="1"/>
  <c r="AF782" i="1"/>
  <c r="AF472" i="1"/>
  <c r="AF447" i="1"/>
  <c r="AF439" i="1"/>
  <c r="AF465" i="1"/>
  <c r="AF457" i="1"/>
  <c r="AF432" i="1"/>
  <c r="AF421" i="1"/>
  <c r="AF423" i="1"/>
  <c r="AF410" i="1"/>
  <c r="AF408" i="1"/>
  <c r="AF393" i="1"/>
  <c r="AF389" i="1"/>
  <c r="AF376" i="1"/>
  <c r="AF779" i="1"/>
  <c r="AF362" i="1"/>
  <c r="AF355" i="1"/>
  <c r="AF348" i="1"/>
  <c r="AF339" i="1"/>
  <c r="AF331" i="1"/>
  <c r="AF776" i="1"/>
  <c r="AF316" i="1"/>
  <c r="AF309" i="1"/>
  <c r="AF297" i="1"/>
  <c r="AF294" i="1"/>
  <c r="AF285" i="1"/>
  <c r="AF278" i="1"/>
  <c r="AF270" i="1"/>
  <c r="AF266" i="1"/>
  <c r="AF254" i="1"/>
  <c r="AF242" i="1"/>
  <c r="AF245" i="1"/>
  <c r="AF228" i="1"/>
  <c r="AF220" i="1"/>
  <c r="AF212" i="1"/>
  <c r="AF205" i="1"/>
  <c r="AF195" i="1"/>
  <c r="AF189" i="1"/>
  <c r="AF181" i="1"/>
  <c r="AF173" i="1"/>
  <c r="AF165" i="1"/>
  <c r="AF158" i="1"/>
  <c r="AF150" i="1"/>
  <c r="AF141" i="1"/>
  <c r="AF126" i="1"/>
  <c r="AF128" i="1"/>
  <c r="AF85" i="1"/>
  <c r="AF76" i="1"/>
  <c r="AF71" i="1"/>
  <c r="AF67" i="1"/>
  <c r="AF34" i="1"/>
  <c r="AF31" i="1"/>
  <c r="AF50" i="1"/>
  <c r="AF43" i="1"/>
  <c r="AF37" i="1"/>
  <c r="AF20" i="1"/>
  <c r="AF12" i="1"/>
  <c r="AF4" i="1"/>
  <c r="AF655" i="1"/>
  <c r="AF647" i="1"/>
  <c r="AF806" i="1"/>
  <c r="AF689" i="1"/>
  <c r="AF681" i="1"/>
  <c r="AF673" i="1"/>
  <c r="AF665" i="1"/>
  <c r="AF645" i="1"/>
  <c r="AF604" i="1"/>
  <c r="AF614" i="1"/>
  <c r="AF601" i="1"/>
  <c r="AF585" i="1"/>
  <c r="AF572" i="1"/>
  <c r="AF562" i="1"/>
  <c r="AF542" i="1"/>
  <c r="AF528" i="1"/>
  <c r="AF521" i="1"/>
  <c r="AF511" i="1"/>
  <c r="AF499" i="1"/>
  <c r="AF491" i="1"/>
  <c r="AF482" i="1"/>
  <c r="AF445" i="1"/>
  <c r="AF463" i="1"/>
  <c r="AF430" i="1"/>
  <c r="AF397" i="1"/>
  <c r="AF391" i="1"/>
  <c r="AF374" i="1"/>
  <c r="AF353" i="1"/>
  <c r="AF330" i="1"/>
  <c r="AF307" i="1"/>
  <c r="AF277" i="1"/>
  <c r="AF252" i="1"/>
  <c r="AF230" i="1"/>
  <c r="AF218" i="1"/>
  <c r="AF199" i="1"/>
  <c r="AF171" i="1"/>
  <c r="AF149" i="1"/>
  <c r="AF143" i="1"/>
  <c r="AF75" i="1"/>
  <c r="AF812" i="1"/>
  <c r="AF48" i="1"/>
  <c r="AF18" i="1"/>
  <c r="AF696" i="1"/>
  <c r="AF630" i="1"/>
  <c r="AF598" i="1"/>
  <c r="AF576" i="1"/>
  <c r="AF796" i="1"/>
  <c r="AF520" i="1"/>
  <c r="AF501" i="1"/>
  <c r="AF481" i="1"/>
  <c r="AF470" i="1"/>
  <c r="AF419" i="1"/>
  <c r="AF336" i="1"/>
  <c r="AF615" i="1"/>
  <c r="AF617" i="1"/>
  <c r="AF594" i="1"/>
  <c r="AF574" i="1"/>
  <c r="AF798" i="1"/>
  <c r="AF533" i="1"/>
  <c r="AF513" i="1"/>
  <c r="AF496" i="1"/>
  <c r="AF478" i="1"/>
  <c r="AF450" i="1"/>
  <c r="AF460" i="1"/>
  <c r="AF427" i="1"/>
  <c r="AF403" i="1"/>
  <c r="AF381" i="1"/>
  <c r="AF364" i="1"/>
  <c r="AF351" i="1"/>
  <c r="AF334" i="1"/>
  <c r="AF320" i="1"/>
  <c r="AF304" i="1"/>
  <c r="AF283" i="1"/>
  <c r="AF265" i="1"/>
  <c r="AF239" i="1"/>
  <c r="AF223" i="1"/>
  <c r="AF200" i="1"/>
  <c r="AF185" i="1"/>
  <c r="AF160" i="1"/>
  <c r="AF145" i="1"/>
  <c r="AF142" i="1"/>
  <c r="AF72" i="1"/>
  <c r="AF56" i="1"/>
  <c r="AF26" i="1"/>
  <c r="AF808" i="1"/>
  <c r="AF658" i="1"/>
  <c r="AF668" i="1"/>
  <c r="AF644" i="1"/>
  <c r="AF628" i="1"/>
  <c r="AF605" i="1"/>
  <c r="AF626" i="1"/>
  <c r="AF612" i="1"/>
  <c r="AF600" i="1"/>
  <c r="AF592" i="1"/>
  <c r="AF586" i="1"/>
  <c r="AF578" i="1"/>
  <c r="AF569" i="1"/>
  <c r="AF556" i="1"/>
  <c r="AF560" i="1"/>
  <c r="AF801" i="1"/>
  <c r="AF543" i="1"/>
  <c r="AF537" i="1"/>
  <c r="AF529" i="1"/>
  <c r="AF522" i="1"/>
  <c r="AF794" i="1"/>
  <c r="AF510" i="1"/>
  <c r="AF502" i="1"/>
  <c r="AF489" i="1"/>
  <c r="AF492" i="1"/>
  <c r="AF483" i="1"/>
  <c r="AF477" i="1"/>
  <c r="AF454" i="1"/>
  <c r="AF446" i="1"/>
  <c r="AF438" i="1"/>
  <c r="AF464" i="1"/>
  <c r="AF456" i="1"/>
  <c r="AF431" i="1"/>
  <c r="AF417" i="1"/>
  <c r="AF416" i="1"/>
  <c r="AF398" i="1"/>
  <c r="AF407" i="1"/>
  <c r="AF392" i="1"/>
  <c r="AF388" i="1"/>
  <c r="AF375" i="1"/>
  <c r="AF369" i="1"/>
  <c r="AF361" i="1"/>
  <c r="AF354" i="1"/>
  <c r="AF347" i="1"/>
  <c r="AF338" i="1"/>
  <c r="AF329" i="1"/>
  <c r="AF324" i="1"/>
  <c r="AF317" i="1"/>
  <c r="AF308" i="1"/>
  <c r="AF303" i="1"/>
  <c r="AF292" i="1"/>
  <c r="AF290" i="1"/>
  <c r="AF276" i="1"/>
  <c r="AF269" i="1"/>
  <c r="AF261" i="1"/>
  <c r="AF253" i="1"/>
  <c r="AF237" i="1"/>
  <c r="AF244" i="1"/>
  <c r="AF227" i="1"/>
  <c r="AF219" i="1"/>
  <c r="AF774" i="1"/>
  <c r="AF204" i="1"/>
  <c r="AF196" i="1"/>
  <c r="AF188" i="1"/>
  <c r="AF180" i="1"/>
  <c r="AF172" i="1"/>
  <c r="AF164" i="1"/>
  <c r="AF156" i="1"/>
  <c r="AF148" i="1"/>
  <c r="AF135" i="1"/>
  <c r="AF139" i="1"/>
  <c r="AF119" i="1"/>
  <c r="AF84" i="1"/>
  <c r="AF77" i="1"/>
  <c r="AF69" i="1"/>
  <c r="AF66" i="1"/>
  <c r="AF813" i="1"/>
  <c r="AF30" i="1"/>
  <c r="AF49" i="1"/>
  <c r="AF815" i="1"/>
  <c r="AF36" i="1"/>
  <c r="AF19" i="1"/>
  <c r="AF11" i="1"/>
  <c r="AF646" i="1"/>
  <c r="AF654" i="1"/>
  <c r="AF700" i="1"/>
  <c r="AF694" i="1"/>
  <c r="AF688" i="1"/>
  <c r="AF680" i="1"/>
  <c r="AF672" i="1"/>
  <c r="AF664" i="1"/>
  <c r="AF458" i="1"/>
  <c r="K233" i="7"/>
  <c r="K235" i="7"/>
  <c r="K248" i="7"/>
  <c r="K247" i="7"/>
  <c r="K181" i="7"/>
  <c r="K182" i="7"/>
  <c r="K183" i="7"/>
  <c r="K179" i="7"/>
  <c r="K161" i="7" l="1"/>
  <c r="K160" i="7"/>
  <c r="K159" i="7"/>
  <c r="K158" i="7"/>
  <c r="K157" i="7"/>
  <c r="K156" i="7"/>
  <c r="K155" i="7"/>
  <c r="K150" i="7" l="1"/>
  <c r="K151" i="7"/>
  <c r="K152" i="7"/>
  <c r="K154" i="7"/>
  <c r="K126" i="7" l="1"/>
  <c r="K127" i="7"/>
  <c r="K128" i="7"/>
  <c r="K129" i="7"/>
  <c r="K134" i="7"/>
  <c r="K135" i="7"/>
  <c r="K138" i="7"/>
  <c r="K139" i="7"/>
  <c r="K136" i="7"/>
  <c r="K140" i="7"/>
  <c r="K137" i="7"/>
  <c r="K142" i="7"/>
  <c r="K146" i="7"/>
  <c r="K147" i="7"/>
  <c r="K145" i="7"/>
  <c r="K86" i="7"/>
  <c r="K87" i="7"/>
  <c r="K83" i="7"/>
  <c r="K84" i="7"/>
  <c r="K85" i="7"/>
  <c r="K71" i="7" l="1"/>
  <c r="K80" i="7"/>
  <c r="K74" i="7"/>
  <c r="K77" i="7"/>
  <c r="K67" i="7"/>
  <c r="K70" i="7"/>
  <c r="K79" i="7"/>
  <c r="K73" i="7"/>
  <c r="K76" i="7"/>
  <c r="K69" i="7"/>
  <c r="K72" i="7"/>
  <c r="K81" i="7"/>
  <c r="K75" i="7"/>
  <c r="K78" i="7"/>
  <c r="K68" i="7"/>
  <c r="K54" i="7"/>
  <c r="K53" i="7"/>
  <c r="K52" i="7"/>
  <c r="K51" i="7"/>
  <c r="K50" i="7"/>
  <c r="K62" i="7"/>
  <c r="K61" i="7"/>
  <c r="K60" i="7"/>
  <c r="K59" i="7"/>
  <c r="K58" i="7"/>
  <c r="K48" i="7" l="1"/>
  <c r="K49" i="7"/>
  <c r="K55" i="7"/>
  <c r="K56" i="7"/>
  <c r="K57" i="7"/>
  <c r="K42" i="7"/>
  <c r="K44" i="7"/>
  <c r="K34" i="7" l="1"/>
  <c r="K35" i="7"/>
  <c r="K36" i="7"/>
  <c r="K37" i="7"/>
  <c r="K38" i="7"/>
  <c r="K39" i="7"/>
  <c r="K40" i="7"/>
  <c r="K41" i="7"/>
  <c r="K43" i="7"/>
  <c r="K23" i="7"/>
  <c r="K24" i="7"/>
  <c r="K25" i="7"/>
  <c r="K26" i="7"/>
  <c r="K27" i="7"/>
  <c r="K28" i="7"/>
  <c r="K29" i="7"/>
  <c r="K30" i="7"/>
  <c r="K31" i="7"/>
  <c r="K32" i="7"/>
  <c r="K33" i="7"/>
  <c r="K22" i="7"/>
  <c r="K13" i="7" l="1"/>
  <c r="K11" i="7"/>
  <c r="K14" i="7"/>
  <c r="K15" i="7"/>
  <c r="K16" i="7"/>
  <c r="K17" i="7"/>
  <c r="K18" i="7"/>
  <c r="K19" i="7"/>
  <c r="K20" i="7"/>
  <c r="K21" i="7"/>
  <c r="M55" i="1" l="1"/>
  <c r="AN55" i="1" s="1"/>
  <c r="K55" i="1"/>
  <c r="AK55" i="1" s="1"/>
  <c r="I55" i="1"/>
  <c r="AJ55" i="1" s="1"/>
  <c r="M54" i="1"/>
  <c r="AN54" i="1" s="1"/>
  <c r="K54" i="1"/>
  <c r="AK54" i="1" s="1"/>
  <c r="I54" i="1"/>
  <c r="AJ54" i="1" s="1"/>
  <c r="M53" i="1"/>
  <c r="AN53" i="1" s="1"/>
  <c r="K53" i="1"/>
  <c r="AK53" i="1" s="1"/>
  <c r="I53" i="1"/>
  <c r="AJ53" i="1" s="1"/>
  <c r="BK53" i="1" l="1"/>
  <c r="BI53" i="1"/>
  <c r="BK54" i="1"/>
  <c r="BI54" i="1"/>
  <c r="BK55" i="1"/>
  <c r="BI55" i="1"/>
  <c r="A55" i="1"/>
  <c r="G54" i="1"/>
  <c r="G53" i="1"/>
  <c r="G55" i="1"/>
  <c r="K4" i="7"/>
  <c r="K10" i="7"/>
  <c r="K12" i="7"/>
  <c r="A54" i="1" l="1"/>
  <c r="R90" i="9" s="1"/>
  <c r="A53" i="1"/>
  <c r="C63" i="9" s="1"/>
  <c r="R198" i="9"/>
  <c r="C117" i="9"/>
  <c r="R315" i="9"/>
  <c r="R365" i="9"/>
  <c r="R397" i="9"/>
  <c r="R194" i="9"/>
  <c r="C193" i="9"/>
  <c r="C93" i="9"/>
  <c r="C375" i="6"/>
  <c r="C196" i="3"/>
  <c r="C495" i="4"/>
  <c r="C305" i="9"/>
  <c r="C187" i="9"/>
  <c r="C451" i="4"/>
  <c r="C175" i="9"/>
  <c r="C37" i="9"/>
  <c r="C132" i="9"/>
  <c r="C137" i="9"/>
  <c r="K440" i="4"/>
  <c r="K458" i="4"/>
  <c r="K476" i="4"/>
  <c r="K446" i="4"/>
  <c r="K463" i="4"/>
  <c r="R298" i="9"/>
  <c r="C373" i="9"/>
  <c r="R313" i="9"/>
  <c r="R62" i="9"/>
  <c r="C354" i="9"/>
  <c r="R321" i="9"/>
  <c r="R185" i="9"/>
  <c r="R42" i="9"/>
  <c r="R310" i="9"/>
  <c r="C361" i="9"/>
  <c r="R264" i="9"/>
  <c r="R89" i="9"/>
  <c r="C350" i="9"/>
  <c r="R147" i="9"/>
  <c r="R164" i="9"/>
  <c r="R242" i="9"/>
  <c r="R234" i="9"/>
  <c r="R368" i="9"/>
  <c r="R173" i="9"/>
  <c r="R116" i="9"/>
  <c r="R387" i="9"/>
  <c r="K327" i="5"/>
  <c r="R148" i="9"/>
  <c r="S7" i="3"/>
  <c r="R73" i="9"/>
  <c r="R374" i="9"/>
  <c r="R314" i="9"/>
  <c r="R326" i="9"/>
  <c r="R366" i="9"/>
  <c r="R372" i="9"/>
  <c r="R332" i="9"/>
  <c r="R48" i="9"/>
  <c r="B440" i="4"/>
  <c r="C334" i="9"/>
  <c r="C298" i="9"/>
  <c r="C262" i="9"/>
  <c r="C226" i="9"/>
  <c r="C190" i="9"/>
  <c r="C90" i="9"/>
  <c r="C501" i="4"/>
  <c r="C491" i="4"/>
  <c r="B476" i="4"/>
  <c r="C19" i="3"/>
  <c r="C321" i="9"/>
  <c r="C285" i="9"/>
  <c r="C249" i="9"/>
  <c r="C213" i="9"/>
  <c r="C171" i="9"/>
  <c r="B451" i="4"/>
  <c r="C358" i="9"/>
  <c r="B488" i="4"/>
  <c r="B510" i="4"/>
  <c r="C14" i="3"/>
  <c r="C215" i="9"/>
  <c r="C254" i="9"/>
  <c r="C47" i="9"/>
  <c r="C36" i="9"/>
  <c r="C163" i="9"/>
  <c r="C127" i="9"/>
  <c r="C287" i="9"/>
  <c r="C257" i="9"/>
  <c r="C60" i="9"/>
  <c r="C94" i="9"/>
  <c r="C332" i="5"/>
  <c r="C110" i="9"/>
  <c r="C34" i="9"/>
  <c r="C54" i="9"/>
  <c r="C165" i="9"/>
  <c r="C129" i="9"/>
  <c r="B444" i="4"/>
  <c r="C209" i="9"/>
  <c r="C197" i="3"/>
  <c r="C57" i="9"/>
  <c r="C360" i="9"/>
  <c r="C134" i="9"/>
  <c r="K447" i="4"/>
  <c r="K455" i="4"/>
  <c r="K464" i="4"/>
  <c r="K506" i="4"/>
  <c r="K471" i="4"/>
  <c r="K500" i="4"/>
  <c r="K502" i="4"/>
  <c r="R210" i="9"/>
  <c r="R154" i="9"/>
  <c r="R370" i="9"/>
  <c r="C381" i="9"/>
  <c r="R281" i="9"/>
  <c r="R54" i="9"/>
  <c r="C335" i="5"/>
  <c r="C331" i="9"/>
  <c r="C295" i="9"/>
  <c r="C259" i="9"/>
  <c r="C223" i="9"/>
  <c r="E377" i="6"/>
  <c r="C87" i="9"/>
  <c r="C490" i="4"/>
  <c r="C466" i="4"/>
  <c r="C18" i="3"/>
  <c r="C373" i="6"/>
  <c r="C318" i="9"/>
  <c r="C282" i="9"/>
  <c r="C246" i="9"/>
  <c r="C210" i="9"/>
  <c r="D378" i="6"/>
  <c r="C460" i="4"/>
  <c r="C15" i="9"/>
  <c r="C470" i="4"/>
  <c r="C378" i="6"/>
  <c r="C79" i="9"/>
  <c r="C236" i="9"/>
  <c r="C44" i="9"/>
  <c r="C435" i="4"/>
  <c r="C160" i="9"/>
  <c r="C124" i="9"/>
  <c r="C507" i="4"/>
  <c r="C239" i="9"/>
  <c r="C30" i="9"/>
  <c r="C71" i="9"/>
  <c r="C97" i="9"/>
  <c r="C31" i="9"/>
  <c r="C27" i="9"/>
  <c r="C162" i="9"/>
  <c r="C126" i="9"/>
  <c r="C440" i="4"/>
  <c r="C191" i="9"/>
  <c r="B477" i="4"/>
  <c r="C33" i="9"/>
  <c r="C167" i="9"/>
  <c r="C131" i="9"/>
  <c r="K451" i="4"/>
  <c r="K453" i="4"/>
  <c r="K452" i="4"/>
  <c r="K493" i="4"/>
  <c r="K489" i="4"/>
  <c r="K479" i="4"/>
  <c r="R392" i="9"/>
  <c r="R101" i="9"/>
  <c r="R141" i="9"/>
  <c r="C349" i="9"/>
  <c r="C362" i="9"/>
  <c r="R254" i="9"/>
  <c r="R233" i="9"/>
  <c r="R343" i="9"/>
  <c r="R227" i="9"/>
  <c r="R153" i="9"/>
  <c r="K337" i="5"/>
  <c r="R278" i="9"/>
  <c r="R323" i="9"/>
  <c r="R237" i="9"/>
  <c r="R53" i="9"/>
  <c r="R312" i="9"/>
  <c r="R76" i="9"/>
  <c r="R77" i="9"/>
  <c r="R202" i="9"/>
  <c r="R139" i="9"/>
  <c r="R344" i="9"/>
  <c r="R384" i="9"/>
  <c r="R195" i="9"/>
  <c r="R97" i="9"/>
  <c r="R92" i="9"/>
  <c r="R104" i="9"/>
  <c r="R400" i="9"/>
  <c r="R117" i="9"/>
  <c r="K336" i="5"/>
  <c r="R342" i="9"/>
  <c r="R308" i="9"/>
  <c r="R328" i="9"/>
  <c r="C436" i="4"/>
  <c r="C328" i="9"/>
  <c r="C292" i="9"/>
  <c r="C256" i="9"/>
  <c r="C220" i="9"/>
  <c r="C500" i="4"/>
  <c r="C16" i="3"/>
  <c r="C84" i="9"/>
  <c r="C465" i="4"/>
  <c r="C17" i="3"/>
  <c r="C478" i="4"/>
  <c r="C189" i="9"/>
  <c r="D372" i="6"/>
  <c r="C405" i="9"/>
  <c r="C315" i="9"/>
  <c r="C279" i="9"/>
  <c r="C243" i="9"/>
  <c r="C207" i="9"/>
  <c r="C374" i="6"/>
  <c r="C449" i="4"/>
  <c r="C12" i="9"/>
  <c r="C482" i="4"/>
  <c r="C377" i="6"/>
  <c r="C173" i="9"/>
  <c r="C496" i="4"/>
  <c r="C218" i="9"/>
  <c r="C41" i="9"/>
  <c r="C341" i="9"/>
  <c r="C157" i="9"/>
  <c r="C121" i="9"/>
  <c r="C473" i="4"/>
  <c r="C221" i="9"/>
  <c r="C251" i="9"/>
  <c r="C17" i="9"/>
  <c r="C332" i="9"/>
  <c r="C74" i="9"/>
  <c r="C28" i="9"/>
  <c r="C464" i="4"/>
  <c r="C159" i="9"/>
  <c r="C123" i="9"/>
  <c r="C334" i="5"/>
  <c r="C181" i="9"/>
  <c r="C486" i="4"/>
  <c r="C323" i="9"/>
  <c r="C164" i="9"/>
  <c r="C128" i="9"/>
  <c r="K444" i="4"/>
  <c r="K495" i="4"/>
  <c r="K462" i="4"/>
  <c r="K498" i="4"/>
  <c r="K484" i="4"/>
  <c r="K442" i="4"/>
  <c r="R381" i="9"/>
  <c r="R83" i="9"/>
  <c r="R127" i="9"/>
  <c r="R346" i="9"/>
  <c r="R359" i="9"/>
  <c r="R238" i="9"/>
  <c r="R214" i="9"/>
  <c r="R289" i="9"/>
  <c r="R209" i="9"/>
  <c r="R140" i="9"/>
  <c r="C402" i="9"/>
  <c r="R251" i="9"/>
  <c r="R299" i="9"/>
  <c r="R224" i="9"/>
  <c r="R248" i="9"/>
  <c r="R280" i="9"/>
  <c r="R58" i="9"/>
  <c r="R59" i="9"/>
  <c r="R189" i="9"/>
  <c r="R86" i="9"/>
  <c r="R333" i="9"/>
  <c r="K437" i="4"/>
  <c r="R385" i="9"/>
  <c r="R283" i="9"/>
  <c r="S14" i="3"/>
  <c r="K438" i="4"/>
  <c r="R208" i="9"/>
  <c r="K340" i="5"/>
  <c r="R49" i="9"/>
  <c r="R150" i="9"/>
  <c r="S19" i="3"/>
  <c r="S68" i="3"/>
  <c r="K329" i="5"/>
  <c r="C325" i="9"/>
  <c r="C289" i="9"/>
  <c r="C253" i="9"/>
  <c r="C217" i="9"/>
  <c r="C489" i="4"/>
  <c r="B430" i="4"/>
  <c r="C81" i="9"/>
  <c r="C477" i="4"/>
  <c r="C359" i="9"/>
  <c r="B475" i="4"/>
  <c r="C174" i="9"/>
  <c r="B461" i="4"/>
  <c r="C348" i="9"/>
  <c r="C312" i="9"/>
  <c r="C276" i="9"/>
  <c r="C240" i="9"/>
  <c r="C504" i="4"/>
  <c r="C441" i="4"/>
  <c r="B467" i="4"/>
  <c r="C510" i="4"/>
  <c r="C95" i="9"/>
  <c r="C471" i="4"/>
  <c r="C200" i="9"/>
  <c r="C38" i="9"/>
  <c r="C197" i="9"/>
  <c r="C154" i="9"/>
  <c r="C101" i="9"/>
  <c r="E372" i="6"/>
  <c r="C203" i="9"/>
  <c r="C92" i="9"/>
  <c r="C14" i="9"/>
  <c r="C314" i="9"/>
  <c r="C61" i="9"/>
  <c r="C25" i="9"/>
  <c r="C156" i="9"/>
  <c r="C113" i="9"/>
  <c r="B434" i="4"/>
  <c r="C103" i="9"/>
  <c r="B456" i="4"/>
  <c r="C115" i="9"/>
  <c r="C161" i="9"/>
  <c r="C125" i="9"/>
  <c r="K499" i="4"/>
  <c r="K492" i="4"/>
  <c r="K460" i="4"/>
  <c r="K508" i="4"/>
  <c r="K474" i="4"/>
  <c r="K483" i="4"/>
  <c r="C379" i="9"/>
  <c r="R65" i="9"/>
  <c r="R106" i="9"/>
  <c r="R338" i="9"/>
  <c r="R324" i="9"/>
  <c r="R225" i="9"/>
  <c r="R193" i="9"/>
  <c r="R276" i="9"/>
  <c r="R190" i="9"/>
  <c r="R126" i="9"/>
  <c r="C399" i="9"/>
  <c r="R235" i="9"/>
  <c r="R270" i="9"/>
  <c r="R200" i="9"/>
  <c r="R213" i="9"/>
  <c r="R395" i="9"/>
  <c r="R40" i="9"/>
  <c r="C404" i="9"/>
  <c r="R144" i="9"/>
  <c r="R78" i="9"/>
  <c r="R309" i="9"/>
  <c r="R84" i="9"/>
  <c r="R217" i="9"/>
  <c r="R69" i="9"/>
  <c r="S18" i="3"/>
  <c r="R109" i="9"/>
  <c r="R219" i="9"/>
  <c r="K434" i="4"/>
  <c r="R268" i="9"/>
  <c r="R215" i="9"/>
  <c r="R183" i="9"/>
  <c r="R243" i="9"/>
  <c r="R320" i="9"/>
  <c r="R182" i="9"/>
  <c r="R396" i="9"/>
  <c r="C78" i="9"/>
  <c r="C458" i="4"/>
  <c r="C493" i="4"/>
  <c r="C80" i="9"/>
  <c r="K459" i="4"/>
  <c r="R297" i="9"/>
  <c r="R71" i="9"/>
  <c r="R349" i="9"/>
  <c r="R204" i="9"/>
  <c r="R377" i="9"/>
  <c r="K436" i="4"/>
  <c r="R174" i="9"/>
  <c r="R399" i="9"/>
  <c r="R50" i="9"/>
  <c r="C456" i="4"/>
  <c r="C329" i="5"/>
  <c r="C498" i="4"/>
  <c r="C151" i="9"/>
  <c r="C296" i="9"/>
  <c r="C459" i="4"/>
  <c r="K445" i="4"/>
  <c r="R118" i="9"/>
  <c r="R163" i="9"/>
  <c r="R95" i="9"/>
  <c r="R353" i="9"/>
  <c r="R266" i="9"/>
  <c r="R57" i="9"/>
  <c r="C88" i="9"/>
  <c r="C58" i="9"/>
  <c r="B479" i="4"/>
  <c r="K505" i="4"/>
  <c r="R166" i="9"/>
  <c r="R347" i="9"/>
  <c r="R45" i="9"/>
  <c r="R282" i="9"/>
  <c r="R398" i="9"/>
  <c r="R273" i="9"/>
  <c r="C322" i="9"/>
  <c r="C22" i="9"/>
  <c r="C376" i="9"/>
  <c r="R115" i="9"/>
  <c r="C393" i="9"/>
  <c r="R259" i="9"/>
  <c r="R172" i="9"/>
  <c r="R158" i="9"/>
  <c r="R124" i="9"/>
  <c r="C286" i="9"/>
  <c r="R47" i="9"/>
  <c r="R75" i="9"/>
  <c r="R112" i="9"/>
  <c r="R362" i="9"/>
  <c r="R161" i="9"/>
  <c r="R295" i="9"/>
  <c r="R348" i="9"/>
  <c r="C250" i="9"/>
  <c r="C356" i="9"/>
  <c r="C345" i="9"/>
  <c r="C82" i="9"/>
  <c r="C328" i="5"/>
  <c r="R88" i="9"/>
  <c r="C396" i="9"/>
  <c r="R181" i="9"/>
  <c r="R284" i="9"/>
  <c r="R375" i="9"/>
  <c r="R316" i="9"/>
  <c r="R352" i="9"/>
  <c r="R378" i="9"/>
  <c r="C168" i="9"/>
  <c r="R249" i="9"/>
  <c r="R401" i="9"/>
  <c r="C214" i="9"/>
  <c r="C309" i="9"/>
  <c r="C233" i="9"/>
  <c r="C158" i="9"/>
  <c r="R311" i="9"/>
  <c r="R291" i="9"/>
  <c r="R113" i="9"/>
  <c r="K339" i="5"/>
  <c r="R205" i="9"/>
  <c r="R228" i="9"/>
  <c r="R80" i="9"/>
  <c r="C476" i="4"/>
  <c r="C372" i="6"/>
  <c r="C273" i="9"/>
  <c r="B468" i="4"/>
  <c r="C182" i="9"/>
  <c r="C122" i="9"/>
  <c r="R300" i="9"/>
  <c r="K338" i="5"/>
  <c r="C401" i="9"/>
  <c r="R337" i="9"/>
  <c r="R231" i="9"/>
  <c r="C114" i="9"/>
  <c r="C18" i="9"/>
  <c r="R187" i="9"/>
  <c r="R216" i="9"/>
  <c r="C237" i="9"/>
  <c r="C508" i="4"/>
  <c r="C153" i="9"/>
  <c r="R201" i="9"/>
  <c r="R358" i="9"/>
  <c r="R226" i="9"/>
  <c r="R286" i="9"/>
  <c r="R85" i="9"/>
  <c r="R93" i="9"/>
  <c r="R294" i="9"/>
  <c r="C176" i="9"/>
  <c r="C100" i="9"/>
  <c r="K465" i="4"/>
  <c r="R177" i="9"/>
  <c r="R211" i="9"/>
  <c r="R99" i="9"/>
  <c r="R403" i="9"/>
  <c r="R149" i="9"/>
  <c r="R269" i="9"/>
  <c r="R319" i="9"/>
  <c r="K486" i="4"/>
  <c r="R340" i="9"/>
  <c r="C201" i="9"/>
  <c r="C461" i="4"/>
  <c r="C35" i="9"/>
  <c r="C320" i="9"/>
  <c r="K448" i="4"/>
  <c r="C351" i="9"/>
  <c r="R253" i="9"/>
  <c r="R221" i="9"/>
  <c r="R258" i="9"/>
  <c r="R229" i="9"/>
  <c r="R60" i="9"/>
  <c r="D367" i="6"/>
  <c r="D293" i="6"/>
  <c r="D317" i="6"/>
  <c r="D273" i="6"/>
  <c r="D254" i="6"/>
  <c r="D313" i="6"/>
  <c r="D199" i="6"/>
  <c r="D193" i="6"/>
  <c r="D321" i="6"/>
  <c r="D284" i="6"/>
  <c r="D228" i="6"/>
  <c r="D212" i="6"/>
  <c r="D168" i="6"/>
  <c r="D235" i="6"/>
  <c r="D218" i="6"/>
  <c r="D162" i="6"/>
  <c r="D288" i="6"/>
  <c r="D287" i="6"/>
  <c r="D294" i="6"/>
  <c r="D107" i="6"/>
  <c r="D244" i="6"/>
  <c r="D158" i="6"/>
  <c r="D286" i="6"/>
  <c r="D303" i="6"/>
  <c r="D118" i="6"/>
  <c r="D241" i="6"/>
  <c r="D330" i="6"/>
  <c r="D285" i="6"/>
  <c r="D290" i="6"/>
  <c r="D177" i="6"/>
  <c r="D337" i="6"/>
  <c r="D319" i="6"/>
  <c r="D151" i="6"/>
  <c r="D314" i="6"/>
  <c r="D133" i="6"/>
  <c r="D296" i="6"/>
  <c r="D336" i="6"/>
  <c r="D248" i="6"/>
  <c r="D180" i="6"/>
  <c r="D188" i="6"/>
  <c r="D143" i="6"/>
  <c r="D295" i="6"/>
  <c r="D266" i="6"/>
  <c r="D198" i="6"/>
  <c r="D312" i="6"/>
  <c r="D197" i="6"/>
  <c r="D311" i="6"/>
  <c r="D223" i="6"/>
  <c r="D316" i="6"/>
  <c r="D326" i="6"/>
  <c r="D112" i="6"/>
  <c r="D334" i="6"/>
  <c r="D315" i="6"/>
  <c r="D214" i="6"/>
  <c r="D231" i="6"/>
  <c r="D364" i="6"/>
  <c r="D187" i="6"/>
  <c r="D309" i="6"/>
  <c r="D292" i="6"/>
  <c r="D201" i="6"/>
  <c r="D361" i="6"/>
  <c r="D289" i="6"/>
  <c r="D281" i="6"/>
  <c r="D181" i="6"/>
  <c r="D356" i="6"/>
  <c r="D260" i="6"/>
  <c r="D216" i="6"/>
  <c r="D200" i="6"/>
  <c r="D306" i="6"/>
  <c r="D282" i="6"/>
  <c r="D102" i="6"/>
  <c r="D323" i="6"/>
  <c r="D163" i="6"/>
  <c r="D191" i="6"/>
  <c r="D195" i="6"/>
  <c r="D172" i="6"/>
  <c r="D358" i="6"/>
  <c r="D238" i="6"/>
  <c r="D291" i="6"/>
  <c r="C57" i="6"/>
  <c r="E17" i="6"/>
  <c r="E120" i="6"/>
  <c r="C125" i="6"/>
  <c r="E55" i="6"/>
  <c r="C212" i="6"/>
  <c r="C54" i="6"/>
  <c r="C72" i="6"/>
  <c r="C35" i="6"/>
  <c r="C32" i="6"/>
  <c r="C95" i="6"/>
  <c r="C34" i="6"/>
  <c r="C37" i="6"/>
  <c r="C21" i="6"/>
  <c r="C87" i="6"/>
  <c r="C48" i="6"/>
  <c r="C12" i="6"/>
  <c r="C8" i="6"/>
  <c r="C91" i="6"/>
  <c r="E39" i="6"/>
  <c r="C47" i="6"/>
  <c r="C28" i="6"/>
  <c r="C44" i="6"/>
  <c r="C6" i="6"/>
  <c r="C83" i="6"/>
  <c r="E65" i="6"/>
  <c r="E51" i="6"/>
  <c r="E34" i="6"/>
  <c r="E93" i="6"/>
  <c r="E64" i="6"/>
  <c r="B309" i="4"/>
  <c r="C5" i="5"/>
  <c r="E91" i="6"/>
  <c r="E4" i="6"/>
  <c r="E5" i="6"/>
  <c r="E52" i="6"/>
  <c r="E25" i="6"/>
  <c r="B69" i="4"/>
  <c r="B83" i="4"/>
  <c r="E2" i="6"/>
  <c r="E36" i="6"/>
  <c r="E59" i="6"/>
  <c r="E32" i="6"/>
  <c r="E89" i="6"/>
  <c r="B306" i="4"/>
  <c r="B429" i="4"/>
  <c r="E6" i="6"/>
  <c r="E40" i="6"/>
  <c r="E24" i="6"/>
  <c r="E81" i="6"/>
  <c r="E58" i="6"/>
  <c r="B267" i="4"/>
  <c r="B354" i="4"/>
  <c r="B417" i="4"/>
  <c r="D3" i="7"/>
  <c r="C124" i="6"/>
  <c r="E57" i="6"/>
  <c r="C119" i="6"/>
  <c r="C120" i="6"/>
  <c r="C123" i="6"/>
  <c r="E125" i="6"/>
  <c r="C17" i="6"/>
  <c r="C92" i="6"/>
  <c r="C5" i="6"/>
  <c r="C74" i="6"/>
  <c r="C36" i="6"/>
  <c r="C76" i="6"/>
  <c r="C9" i="6"/>
  <c r="C64" i="6"/>
  <c r="C30" i="6"/>
  <c r="C51" i="6"/>
  <c r="C42" i="6"/>
  <c r="C81" i="6"/>
  <c r="C94" i="6"/>
  <c r="C49" i="6"/>
  <c r="C4" i="6"/>
  <c r="C16" i="6"/>
  <c r="C85" i="6"/>
  <c r="C2" i="6"/>
  <c r="C29" i="6"/>
  <c r="C60" i="6"/>
  <c r="C41" i="6"/>
  <c r="E46" i="6"/>
  <c r="E49" i="6"/>
  <c r="E85" i="6"/>
  <c r="E43" i="6"/>
  <c r="B426" i="4"/>
  <c r="B2" i="5"/>
  <c r="E83" i="6"/>
  <c r="E88" i="6"/>
  <c r="E12" i="6"/>
  <c r="E21" i="6"/>
  <c r="E94" i="6"/>
  <c r="B413" i="4"/>
  <c r="B394" i="4"/>
  <c r="E75" i="6"/>
  <c r="E7" i="6"/>
  <c r="E84" i="6"/>
  <c r="E73" i="6"/>
  <c r="E53" i="6"/>
  <c r="B406" i="4"/>
  <c r="B152" i="4"/>
  <c r="E50" i="6"/>
  <c r="E29" i="6"/>
  <c r="E30" i="6"/>
  <c r="E63" i="6"/>
  <c r="E74" i="6"/>
  <c r="B135" i="4"/>
  <c r="B419" i="4"/>
  <c r="D2" i="7"/>
  <c r="E121" i="6"/>
  <c r="C56" i="6"/>
  <c r="C19" i="6"/>
  <c r="E122" i="6"/>
  <c r="C121" i="6"/>
  <c r="E118" i="6"/>
  <c r="C20" i="6"/>
  <c r="E124" i="6"/>
  <c r="C55" i="6"/>
  <c r="E20" i="6"/>
  <c r="C59" i="6"/>
  <c r="C89" i="6"/>
  <c r="C22" i="6"/>
  <c r="C71" i="6"/>
  <c r="C96" i="6"/>
  <c r="C73" i="6"/>
  <c r="C90" i="6"/>
  <c r="C46" i="6"/>
  <c r="C27" i="6"/>
  <c r="C25" i="6"/>
  <c r="C75" i="6"/>
  <c r="C82" i="6"/>
  <c r="C88" i="6"/>
  <c r="C63" i="6"/>
  <c r="C53" i="6"/>
  <c r="C65" i="6"/>
  <c r="C33" i="6"/>
  <c r="C26" i="6"/>
  <c r="E44" i="6"/>
  <c r="E80" i="6"/>
  <c r="E70" i="6"/>
  <c r="B155" i="4"/>
  <c r="B71" i="4"/>
  <c r="B66" i="4"/>
  <c r="E37" i="6"/>
  <c r="E48" i="6"/>
  <c r="E27" i="6"/>
  <c r="E86" i="6"/>
  <c r="B57" i="4"/>
  <c r="B4" i="5"/>
  <c r="E95" i="6"/>
  <c r="E72" i="6"/>
  <c r="E41" i="6"/>
  <c r="E22" i="6"/>
  <c r="B70" i="4"/>
  <c r="C2" i="5"/>
  <c r="E45" i="6"/>
  <c r="E76" i="6"/>
  <c r="E90" i="6"/>
  <c r="E47" i="6"/>
  <c r="B349" i="4"/>
  <c r="B105" i="4"/>
  <c r="E119" i="6"/>
  <c r="C118" i="6"/>
  <c r="E61" i="6"/>
  <c r="C18" i="6"/>
  <c r="E212" i="6"/>
  <c r="E123" i="6"/>
  <c r="E18" i="6"/>
  <c r="E54" i="6"/>
  <c r="C61" i="6"/>
  <c r="E19" i="6"/>
  <c r="E56" i="6"/>
  <c r="C122" i="6"/>
  <c r="C39" i="6"/>
  <c r="C70" i="6"/>
  <c r="C58" i="6"/>
  <c r="C7" i="6"/>
  <c r="C62" i="6"/>
  <c r="C24" i="6"/>
  <c r="C93" i="6"/>
  <c r="C3" i="6"/>
  <c r="C45" i="6"/>
  <c r="C84" i="6"/>
  <c r="C80" i="6"/>
  <c r="C38" i="6"/>
  <c r="C23" i="6"/>
  <c r="C40" i="6"/>
  <c r="C31" i="6"/>
  <c r="C52" i="6"/>
  <c r="C43" i="6"/>
  <c r="C86" i="6"/>
  <c r="C50" i="6"/>
  <c r="E3" i="6"/>
  <c r="E33" i="6"/>
  <c r="E62" i="6"/>
  <c r="E9" i="6"/>
  <c r="D2" i="6"/>
  <c r="B423" i="4"/>
  <c r="B399" i="4"/>
  <c r="E71" i="6"/>
  <c r="E60" i="6"/>
  <c r="E8" i="6"/>
  <c r="E31" i="6"/>
  <c r="E16" i="6"/>
  <c r="E28" i="6"/>
  <c r="B409" i="4"/>
  <c r="C4" i="5"/>
  <c r="E87" i="6"/>
  <c r="E92" i="6"/>
  <c r="E26" i="6"/>
  <c r="E35" i="6"/>
  <c r="B401" i="4"/>
  <c r="B388" i="4"/>
  <c r="B85" i="4"/>
  <c r="E23" i="6"/>
  <c r="E96" i="6"/>
  <c r="E82" i="6"/>
  <c r="E42" i="6"/>
  <c r="E38" i="6"/>
  <c r="B249" i="4"/>
  <c r="C3" i="5"/>
  <c r="B2" i="7"/>
  <c r="C2" i="7" s="1"/>
  <c r="B3" i="7"/>
  <c r="C273" i="6"/>
  <c r="C169" i="6"/>
  <c r="C228" i="6"/>
  <c r="C255" i="6"/>
  <c r="C167" i="6"/>
  <c r="C171" i="6"/>
  <c r="C226" i="6"/>
  <c r="C276" i="6"/>
  <c r="C165" i="6"/>
  <c r="C277" i="6"/>
  <c r="C166" i="6"/>
  <c r="C283" i="6"/>
  <c r="C259" i="6"/>
  <c r="C221" i="6"/>
  <c r="C275" i="6"/>
  <c r="C164" i="6"/>
  <c r="C230" i="6"/>
  <c r="C280" i="6"/>
  <c r="C219" i="6"/>
  <c r="C254" i="6"/>
  <c r="C220" i="6"/>
  <c r="C274" i="6"/>
  <c r="C170" i="6"/>
  <c r="C225" i="6"/>
  <c r="C279" i="6"/>
  <c r="C218" i="6"/>
  <c r="C282" i="6"/>
  <c r="C257" i="6"/>
  <c r="C223" i="6"/>
  <c r="C258" i="6"/>
  <c r="C224" i="6"/>
  <c r="C278" i="6"/>
  <c r="C163" i="6"/>
  <c r="C229" i="6"/>
  <c r="C256" i="6"/>
  <c r="C222" i="6"/>
  <c r="C168" i="6"/>
  <c r="C227" i="6"/>
  <c r="C305" i="6"/>
  <c r="C184" i="6"/>
  <c r="C291" i="6"/>
  <c r="C231" i="6"/>
  <c r="C244" i="6"/>
  <c r="C358" i="6"/>
  <c r="C300" i="6"/>
  <c r="C186" i="6"/>
  <c r="C173" i="6"/>
  <c r="C189" i="6"/>
  <c r="C309" i="6"/>
  <c r="C190" i="6"/>
  <c r="C183" i="6"/>
  <c r="C307" i="6"/>
  <c r="C304" i="6"/>
  <c r="C241" i="6"/>
  <c r="C361" i="6"/>
  <c r="C261" i="6"/>
  <c r="C357" i="6"/>
  <c r="C191" i="6"/>
  <c r="C316" i="6"/>
  <c r="C192" i="6"/>
  <c r="C172" i="6"/>
  <c r="C262" i="6"/>
  <c r="C247" i="6"/>
  <c r="C235" i="6"/>
  <c r="C237" i="6"/>
  <c r="C234" i="6"/>
  <c r="C362" i="6"/>
  <c r="C303" i="6"/>
  <c r="C263" i="6"/>
  <c r="C264" i="6"/>
  <c r="C356" i="6"/>
  <c r="C360" i="6"/>
  <c r="C236" i="6"/>
  <c r="C315" i="6"/>
  <c r="C302" i="6"/>
  <c r="C299" i="6"/>
  <c r="C296" i="6"/>
  <c r="C181" i="6"/>
  <c r="C233" i="6"/>
  <c r="C182" i="6"/>
  <c r="C314" i="6"/>
  <c r="C364" i="6"/>
  <c r="C185" i="6"/>
  <c r="C260" i="6"/>
  <c r="C306" i="6"/>
  <c r="C365" i="6"/>
  <c r="C310" i="6"/>
  <c r="C366" i="6"/>
  <c r="C298" i="6"/>
  <c r="C174" i="6"/>
  <c r="C242" i="6"/>
  <c r="C175" i="6"/>
  <c r="C187" i="6"/>
  <c r="C246" i="6"/>
  <c r="C308" i="6"/>
  <c r="C287" i="6"/>
  <c r="C297" i="6"/>
  <c r="C265" i="6"/>
  <c r="C188" i="6"/>
  <c r="C243" i="6"/>
  <c r="C301" i="6"/>
  <c r="C176" i="6"/>
  <c r="C359" i="6"/>
  <c r="C290" i="6"/>
  <c r="C232" i="6"/>
  <c r="C180" i="6"/>
  <c r="C245" i="6"/>
  <c r="C363" i="6"/>
  <c r="C292" i="6"/>
  <c r="C345" i="6"/>
  <c r="C338" i="6"/>
  <c r="C106" i="6"/>
  <c r="C179" i="6"/>
  <c r="C351" i="6"/>
  <c r="C108" i="6"/>
  <c r="C204" i="6"/>
  <c r="C331" i="6"/>
  <c r="C370" i="6"/>
  <c r="C159" i="6"/>
  <c r="C156" i="6"/>
  <c r="C266" i="6"/>
  <c r="C371" i="6"/>
  <c r="C160" i="6"/>
  <c r="C339" i="6"/>
  <c r="C334" i="6"/>
  <c r="C216" i="6"/>
  <c r="C208" i="6"/>
  <c r="C143" i="6"/>
  <c r="C104" i="6"/>
  <c r="C196" i="6"/>
  <c r="C217" i="6"/>
  <c r="C209" i="6"/>
  <c r="C270" i="6"/>
  <c r="C329" i="6"/>
  <c r="C317" i="6"/>
  <c r="C155" i="6"/>
  <c r="C321" i="6"/>
  <c r="C335" i="6"/>
  <c r="C295" i="6"/>
  <c r="C137" i="6"/>
  <c r="C251" i="6"/>
  <c r="C206" i="6"/>
  <c r="C333" i="6"/>
  <c r="C107" i="6"/>
  <c r="C203" i="6"/>
  <c r="C142" i="6"/>
  <c r="C293" i="6"/>
  <c r="C150" i="6"/>
  <c r="C269" i="6"/>
  <c r="C328" i="6"/>
  <c r="C239" i="6"/>
  <c r="C354" i="6"/>
  <c r="C252" i="6"/>
  <c r="C207" i="6"/>
  <c r="C103" i="6"/>
  <c r="C319" i="6"/>
  <c r="C152" i="6"/>
  <c r="C139" i="6"/>
  <c r="C110" i="6"/>
  <c r="C320" i="6"/>
  <c r="C177" i="6"/>
  <c r="C323" i="6"/>
  <c r="C154" i="6"/>
  <c r="C240" i="6"/>
  <c r="C355" i="6"/>
  <c r="C336" i="6"/>
  <c r="C253" i="6"/>
  <c r="C130" i="6"/>
  <c r="C157" i="6"/>
  <c r="C202" i="6"/>
  <c r="C200" i="6"/>
  <c r="C343" i="6"/>
  <c r="C214" i="6"/>
  <c r="C369" i="6"/>
  <c r="C158" i="6"/>
  <c r="C153" i="6"/>
  <c r="C140" i="6"/>
  <c r="C113" i="6"/>
  <c r="C146" i="6"/>
  <c r="C341" i="6"/>
  <c r="C102" i="6"/>
  <c r="C289" i="6"/>
  <c r="C133" i="6"/>
  <c r="C344" i="6"/>
  <c r="C127" i="6"/>
  <c r="C141" i="6"/>
  <c r="C201" i="6"/>
  <c r="C210" i="6"/>
  <c r="C367" i="6"/>
  <c r="C114" i="6"/>
  <c r="C132" i="6"/>
  <c r="C272" i="6"/>
  <c r="C117" i="6"/>
  <c r="C148" i="6"/>
  <c r="C250" i="6"/>
  <c r="C349" i="6"/>
  <c r="C342" i="6"/>
  <c r="C281" i="6"/>
  <c r="C211" i="6"/>
  <c r="C368" i="6"/>
  <c r="C115" i="6"/>
  <c r="C311" i="6"/>
  <c r="C126" i="6"/>
  <c r="C136" i="6"/>
  <c r="C337" i="6"/>
  <c r="C288" i="6"/>
  <c r="C199" i="6"/>
  <c r="C326" i="6"/>
  <c r="C138" i="6"/>
  <c r="C213" i="6"/>
  <c r="C149" i="6"/>
  <c r="C105" i="6"/>
  <c r="C322" i="6"/>
  <c r="C193" i="6"/>
  <c r="C324" i="6"/>
  <c r="C271" i="6"/>
  <c r="C286" i="6"/>
  <c r="C347" i="6"/>
  <c r="C268" i="6"/>
  <c r="C327" i="6"/>
  <c r="C135" i="6"/>
  <c r="C284" i="6"/>
  <c r="C111" i="6"/>
  <c r="C325" i="6"/>
  <c r="C129" i="6"/>
  <c r="C249" i="6"/>
  <c r="C348" i="6"/>
  <c r="C285" i="6"/>
  <c r="C195" i="6"/>
  <c r="C205" i="6"/>
  <c r="C332" i="6"/>
  <c r="C198" i="6"/>
  <c r="C194" i="6"/>
  <c r="C151" i="6"/>
  <c r="C352" i="6"/>
  <c r="C134" i="6"/>
  <c r="C112" i="6"/>
  <c r="C145" i="6"/>
  <c r="C238" i="6"/>
  <c r="C353" i="6"/>
  <c r="C312" i="6"/>
  <c r="C346" i="6"/>
  <c r="C267" i="6"/>
  <c r="C294" i="6"/>
  <c r="C161" i="6"/>
  <c r="C340" i="6"/>
  <c r="C116" i="6"/>
  <c r="C147" i="6"/>
  <c r="C162" i="6"/>
  <c r="C131" i="6"/>
  <c r="C215" i="6"/>
  <c r="C178" i="6"/>
  <c r="C350" i="6"/>
  <c r="C128" i="6"/>
  <c r="C248" i="6"/>
  <c r="C197" i="6"/>
  <c r="C330" i="6"/>
  <c r="C313" i="6"/>
  <c r="C318" i="6"/>
  <c r="C144" i="6"/>
  <c r="C109" i="6"/>
  <c r="B228" i="5"/>
  <c r="B184" i="4"/>
  <c r="B209" i="4"/>
  <c r="B295" i="4"/>
  <c r="B144" i="4"/>
  <c r="B74" i="4"/>
  <c r="B421" i="4"/>
  <c r="B323" i="4"/>
  <c r="B324" i="4"/>
  <c r="B175" i="4"/>
  <c r="B387" i="4"/>
  <c r="B261" i="4"/>
  <c r="B318" i="4"/>
  <c r="B264" i="4"/>
  <c r="B404" i="4"/>
  <c r="B27" i="4"/>
  <c r="B222" i="5"/>
  <c r="B157" i="4"/>
  <c r="B168" i="4"/>
  <c r="B33" i="4"/>
  <c r="B321" i="4"/>
  <c r="B335" i="4"/>
  <c r="B363" i="4"/>
  <c r="B20" i="4"/>
  <c r="B30" i="4"/>
  <c r="B317" i="4"/>
  <c r="B159" i="4"/>
  <c r="B398" i="4"/>
  <c r="B259" i="4"/>
  <c r="B213" i="4"/>
  <c r="B51" i="4"/>
  <c r="B119" i="4"/>
  <c r="B188" i="5"/>
  <c r="B95" i="4"/>
  <c r="B377" i="4"/>
  <c r="B148" i="4"/>
  <c r="B405" i="4"/>
  <c r="B192" i="4"/>
  <c r="B176" i="4"/>
  <c r="B355" i="4"/>
  <c r="B247" i="4"/>
  <c r="B200" i="4"/>
  <c r="B383" i="4"/>
  <c r="B428" i="4"/>
  <c r="B231" i="4"/>
  <c r="B228" i="4"/>
  <c r="B227" i="4"/>
  <c r="B393" i="4"/>
  <c r="B302" i="4"/>
  <c r="B80" i="5"/>
  <c r="E268" i="6"/>
  <c r="E257" i="6"/>
  <c r="E318" i="6"/>
  <c r="E360" i="6"/>
  <c r="E174" i="6"/>
  <c r="E292" i="6"/>
  <c r="E227" i="6"/>
  <c r="E304" i="6"/>
  <c r="E344" i="6"/>
  <c r="E327" i="6"/>
  <c r="E295" i="6"/>
  <c r="E217" i="6"/>
  <c r="E277" i="6"/>
  <c r="E260" i="6"/>
  <c r="E301" i="6"/>
  <c r="E238" i="6"/>
  <c r="E169" i="6"/>
  <c r="E166" i="6"/>
  <c r="E209" i="6"/>
  <c r="E186" i="6"/>
  <c r="E337" i="6"/>
  <c r="E353" i="6"/>
  <c r="E283" i="6"/>
  <c r="E113" i="6"/>
  <c r="E110" i="6"/>
  <c r="E105" i="6"/>
  <c r="E130" i="6"/>
  <c r="E356" i="6"/>
  <c r="E274" i="6"/>
  <c r="E251" i="6"/>
  <c r="E298" i="6"/>
  <c r="E245" i="6"/>
  <c r="E178" i="6"/>
  <c r="E163" i="6"/>
  <c r="B293" i="4"/>
  <c r="B331" i="4"/>
  <c r="B346" i="4"/>
  <c r="B391" i="4"/>
  <c r="B19" i="4"/>
  <c r="B177" i="4"/>
  <c r="B225" i="4"/>
  <c r="B381" i="4"/>
  <c r="B187" i="4"/>
  <c r="B194" i="4"/>
  <c r="B41" i="4"/>
  <c r="B136" i="4"/>
  <c r="B339" i="4"/>
  <c r="B185" i="4"/>
  <c r="B163" i="4"/>
  <c r="B311" i="4"/>
  <c r="C248" i="5"/>
  <c r="B145" i="4"/>
  <c r="B96" i="4"/>
  <c r="B316" i="4"/>
  <c r="B266" i="4"/>
  <c r="B166" i="4"/>
  <c r="B289" i="4"/>
  <c r="B215" i="4"/>
  <c r="B395" i="4"/>
  <c r="B352" i="4"/>
  <c r="B326" i="4"/>
  <c r="B384" i="4"/>
  <c r="B167" i="4"/>
  <c r="B204" i="4"/>
  <c r="B342" i="4"/>
  <c r="B245" i="4"/>
  <c r="B120" i="5"/>
  <c r="B411" i="4"/>
  <c r="B358" i="4"/>
  <c r="B29" i="4"/>
  <c r="B202" i="4"/>
  <c r="B340" i="4"/>
  <c r="B103" i="4"/>
  <c r="B208" i="4"/>
  <c r="B396" i="4"/>
  <c r="B240" i="4"/>
  <c r="B165" i="4"/>
  <c r="B386" i="4"/>
  <c r="B223" i="4"/>
  <c r="B233" i="4"/>
  <c r="B304" i="4"/>
  <c r="B315" i="4"/>
  <c r="B146" i="4"/>
  <c r="E319" i="6"/>
  <c r="E272" i="6"/>
  <c r="E249" i="6"/>
  <c r="E296" i="6"/>
  <c r="E308" i="6"/>
  <c r="E291" i="6"/>
  <c r="E191" i="6"/>
  <c r="E204" i="6"/>
  <c r="E181" i="6"/>
  <c r="E287" i="6"/>
  <c r="E348" i="6"/>
  <c r="E331" i="6"/>
  <c r="E215" i="6"/>
  <c r="E254" i="6"/>
  <c r="E264" i="6"/>
  <c r="E366" i="6"/>
  <c r="E322" i="6"/>
  <c r="E180" i="6"/>
  <c r="E220" i="6"/>
  <c r="E224" i="6"/>
  <c r="E190" i="6"/>
  <c r="E341" i="6"/>
  <c r="E193" i="6"/>
  <c r="E370" i="6"/>
  <c r="E117" i="6"/>
  <c r="E158" i="6"/>
  <c r="E152" i="6"/>
  <c r="B241" i="4"/>
  <c r="B296" i="4"/>
  <c r="B183" i="4"/>
  <c r="B162" i="4"/>
  <c r="B322" i="4"/>
  <c r="B116" i="4"/>
  <c r="B368" i="4"/>
  <c r="B344" i="4"/>
  <c r="B280" i="4"/>
  <c r="B81" i="4"/>
  <c r="B141" i="4"/>
  <c r="B149" i="4"/>
  <c r="B333" i="4"/>
  <c r="B86" i="4"/>
  <c r="B180" i="4"/>
  <c r="B238" i="5"/>
  <c r="B97" i="5"/>
  <c r="B46" i="4"/>
  <c r="B375" i="4"/>
  <c r="B291" i="4"/>
  <c r="B143" i="4"/>
  <c r="B343" i="4"/>
  <c r="B415" i="4"/>
  <c r="B101" i="4"/>
  <c r="B281" i="4"/>
  <c r="B379" i="4"/>
  <c r="B360" i="4"/>
  <c r="B365" i="4"/>
  <c r="B230" i="4"/>
  <c r="B110" i="4"/>
  <c r="B400" i="4"/>
  <c r="B237" i="4"/>
  <c r="B144" i="5"/>
  <c r="B113" i="4"/>
  <c r="B412" i="4"/>
  <c r="B130" i="4"/>
  <c r="B277" i="4"/>
  <c r="B373" i="4"/>
  <c r="B378" i="4"/>
  <c r="B102" i="4"/>
  <c r="B220" i="4"/>
  <c r="B253" i="4"/>
  <c r="B422" i="4"/>
  <c r="B216" i="4"/>
  <c r="B292" i="4"/>
  <c r="B403" i="4"/>
  <c r="B97" i="4"/>
  <c r="B314" i="4"/>
  <c r="B230" i="5"/>
  <c r="E216" i="6"/>
  <c r="E276" i="6"/>
  <c r="E253" i="6"/>
  <c r="E300" i="6"/>
  <c r="E247" i="6"/>
  <c r="E168" i="6"/>
  <c r="E165" i="6"/>
  <c r="E208" i="6"/>
  <c r="E185" i="6"/>
  <c r="E311" i="6"/>
  <c r="E352" i="6"/>
  <c r="E269" i="6"/>
  <c r="E258" i="6"/>
  <c r="E361" i="6"/>
  <c r="E315" i="6"/>
  <c r="E175" i="6"/>
  <c r="E201" i="6"/>
  <c r="E228" i="6"/>
  <c r="E305" i="6"/>
  <c r="E345" i="6"/>
  <c r="E328" i="6"/>
  <c r="E293" i="6"/>
  <c r="E195" i="6"/>
  <c r="B178" i="4"/>
  <c r="B402" i="4"/>
  <c r="B351" i="4"/>
  <c r="B290" i="4"/>
  <c r="B252" i="4"/>
  <c r="B345" i="4"/>
  <c r="B43" i="4"/>
  <c r="B313" i="4"/>
  <c r="B332" i="4"/>
  <c r="B367" i="4"/>
  <c r="B319" i="4"/>
  <c r="B348" i="4"/>
  <c r="B397" i="4"/>
  <c r="B337" i="4"/>
  <c r="B26" i="4"/>
  <c r="B105" i="5"/>
  <c r="B407" i="4"/>
  <c r="B376" i="4"/>
  <c r="B11" i="4"/>
  <c r="B297" i="4"/>
  <c r="B305" i="4"/>
  <c r="B191" i="4"/>
  <c r="B217" i="4"/>
  <c r="B127" i="4"/>
  <c r="B273" i="4"/>
  <c r="B350" i="4"/>
  <c r="B8" i="4"/>
  <c r="B327" i="4"/>
  <c r="B242" i="4"/>
  <c r="B206" i="4"/>
  <c r="B78" i="4"/>
  <c r="B362" i="4"/>
  <c r="B85" i="5"/>
  <c r="B221" i="4"/>
  <c r="B16" i="4"/>
  <c r="B201" i="4"/>
  <c r="B330" i="4"/>
  <c r="B186" i="4"/>
  <c r="B336" i="4"/>
  <c r="B356" i="4"/>
  <c r="B174" i="4"/>
  <c r="B248" i="4"/>
  <c r="B278" i="4"/>
  <c r="B54" i="4"/>
  <c r="B285" i="4"/>
  <c r="B320" i="4"/>
  <c r="B310" i="4"/>
  <c r="B357" i="4"/>
  <c r="B51" i="5"/>
  <c r="E214" i="6"/>
  <c r="E280" i="6"/>
  <c r="E263" i="6"/>
  <c r="E365" i="6"/>
  <c r="E321" i="6"/>
  <c r="E290" i="6"/>
  <c r="E219" i="6"/>
  <c r="E223" i="6"/>
  <c r="E189" i="6"/>
  <c r="E340" i="6"/>
  <c r="E369" i="6"/>
  <c r="E320" i="6"/>
  <c r="E273" i="6"/>
  <c r="E250" i="6"/>
  <c r="E297" i="6"/>
  <c r="E244" i="6"/>
  <c r="E177" i="6"/>
  <c r="E192" i="6"/>
  <c r="E205" i="6"/>
  <c r="E182" i="6"/>
  <c r="E323" i="6"/>
  <c r="E349" i="6"/>
  <c r="E332" i="6"/>
  <c r="E126" i="6"/>
  <c r="E134" i="6"/>
  <c r="E270" i="6"/>
  <c r="E259" i="6"/>
  <c r="E362" i="6"/>
  <c r="E306" i="6"/>
  <c r="E312" i="6"/>
  <c r="E176" i="6"/>
  <c r="E202" i="6"/>
  <c r="E261" i="6"/>
  <c r="E239" i="6"/>
  <c r="E167" i="6"/>
  <c r="E225" i="6"/>
  <c r="E314" i="6"/>
  <c r="E342" i="6"/>
  <c r="E194" i="6"/>
  <c r="E371" i="6"/>
  <c r="E159" i="6"/>
  <c r="E153" i="6"/>
  <c r="E275" i="6"/>
  <c r="E179" i="6"/>
  <c r="E325" i="6"/>
  <c r="E316" i="6"/>
  <c r="E155" i="6"/>
  <c r="E234" i="6"/>
  <c r="E203" i="6"/>
  <c r="E279" i="6"/>
  <c r="E171" i="6"/>
  <c r="E339" i="6"/>
  <c r="E143" i="6"/>
  <c r="E235" i="6"/>
  <c r="E248" i="6"/>
  <c r="E267" i="6"/>
  <c r="E199" i="6"/>
  <c r="E303" i="6"/>
  <c r="E336" i="6"/>
  <c r="E151" i="6"/>
  <c r="E213" i="6"/>
  <c r="E232" i="6"/>
  <c r="E108" i="6"/>
  <c r="E149" i="6"/>
  <c r="B188" i="4"/>
  <c r="B118" i="4"/>
  <c r="B170" i="4"/>
  <c r="B112" i="4"/>
  <c r="B40" i="4"/>
  <c r="B282" i="4"/>
  <c r="B268" i="4"/>
  <c r="B151" i="4"/>
  <c r="B408" i="4"/>
  <c r="B226" i="4"/>
  <c r="B258" i="4"/>
  <c r="B279" i="4"/>
  <c r="B370" i="4"/>
  <c r="B67" i="4"/>
  <c r="B255" i="4"/>
  <c r="B218" i="4"/>
  <c r="B347" i="4"/>
  <c r="B210" i="4"/>
  <c r="B160" i="4"/>
  <c r="B328" i="4"/>
  <c r="B390" i="4"/>
  <c r="B251" i="4"/>
  <c r="B112" i="5"/>
  <c r="B234" i="5"/>
  <c r="B289" i="5"/>
  <c r="B31" i="4"/>
  <c r="B120" i="4"/>
  <c r="B286" i="4"/>
  <c r="E266" i="6"/>
  <c r="E265" i="6"/>
  <c r="E198" i="6"/>
  <c r="E221" i="6"/>
  <c r="E229" i="6"/>
  <c r="E288" i="6"/>
  <c r="E346" i="6"/>
  <c r="E329" i="6"/>
  <c r="E200" i="6"/>
  <c r="E196" i="6"/>
  <c r="E157" i="6"/>
  <c r="E252" i="6"/>
  <c r="E164" i="6"/>
  <c r="E351" i="6"/>
  <c r="E112" i="6"/>
  <c r="E104" i="6"/>
  <c r="E129" i="6"/>
  <c r="E137" i="6"/>
  <c r="E146" i="6"/>
  <c r="E309" i="6"/>
  <c r="E271" i="6"/>
  <c r="E230" i="6"/>
  <c r="E262" i="6"/>
  <c r="E218" i="6"/>
  <c r="E355" i="6"/>
  <c r="E115" i="6"/>
  <c r="E334" i="6"/>
  <c r="E132" i="6"/>
  <c r="E138" i="6"/>
  <c r="E147" i="6"/>
  <c r="E310" i="6"/>
  <c r="E307" i="6"/>
  <c r="E256" i="6"/>
  <c r="E173" i="6"/>
  <c r="E343" i="6"/>
  <c r="E313" i="6"/>
  <c r="E133" i="6"/>
  <c r="E144" i="6"/>
  <c r="E236" i="6"/>
  <c r="E162" i="6"/>
  <c r="B238" i="4"/>
  <c r="B271" i="4"/>
  <c r="B107" i="4"/>
  <c r="B129" i="4"/>
  <c r="B90" i="4"/>
  <c r="B45" i="4"/>
  <c r="B203" i="4"/>
  <c r="B312" i="4"/>
  <c r="B195" i="4"/>
  <c r="B299" i="4"/>
  <c r="B88" i="4"/>
  <c r="B301" i="4"/>
  <c r="B256" i="4"/>
  <c r="B359" i="4"/>
  <c r="B250" i="4"/>
  <c r="B374" i="4"/>
  <c r="B380" i="4"/>
  <c r="B260" i="4"/>
  <c r="B211" i="4"/>
  <c r="B275" i="4"/>
  <c r="B325" i="4"/>
  <c r="B129" i="5"/>
  <c r="B280" i="5"/>
  <c r="B265" i="4"/>
  <c r="B32" i="4"/>
  <c r="B79" i="4"/>
  <c r="E278" i="6"/>
  <c r="E302" i="6"/>
  <c r="E170" i="6"/>
  <c r="E206" i="6"/>
  <c r="E183" i="6"/>
  <c r="E324" i="6"/>
  <c r="E350" i="6"/>
  <c r="E333" i="6"/>
  <c r="E107" i="6"/>
  <c r="E102" i="6"/>
  <c r="E127" i="6"/>
  <c r="E135" i="6"/>
  <c r="E299" i="6"/>
  <c r="E207" i="6"/>
  <c r="E282" i="6"/>
  <c r="E161" i="6"/>
  <c r="E141" i="6"/>
  <c r="E150" i="6"/>
  <c r="E241" i="6"/>
  <c r="E363" i="6"/>
  <c r="E330" i="6"/>
  <c r="E140" i="6"/>
  <c r="E364" i="6"/>
  <c r="E211" i="6"/>
  <c r="E368" i="6"/>
  <c r="E142" i="6"/>
  <c r="E242" i="6"/>
  <c r="E197" i="6"/>
  <c r="E160" i="6"/>
  <c r="E317" i="6"/>
  <c r="E222" i="6"/>
  <c r="E326" i="6"/>
  <c r="E116" i="6"/>
  <c r="E335" i="6"/>
  <c r="E139" i="6"/>
  <c r="E148" i="6"/>
  <c r="E285" i="6"/>
  <c r="E128" i="6"/>
  <c r="E233" i="6"/>
  <c r="E145" i="6"/>
  <c r="B93" i="4"/>
  <c r="B199" i="4"/>
  <c r="B52" i="4"/>
  <c r="B243" i="4"/>
  <c r="B239" i="4"/>
  <c r="B99" i="4"/>
  <c r="B236" i="4"/>
  <c r="B171" i="4"/>
  <c r="B234" i="4"/>
  <c r="B366" i="4"/>
  <c r="B369" i="4"/>
  <c r="B244" i="4"/>
  <c r="B173" i="4"/>
  <c r="B172" i="4"/>
  <c r="B153" i="4"/>
  <c r="B269" i="4"/>
  <c r="B424" i="4"/>
  <c r="B307" i="4"/>
  <c r="B254" i="4"/>
  <c r="B196" i="4"/>
  <c r="B382" i="4"/>
  <c r="B410" i="4"/>
  <c r="B16" i="5"/>
  <c r="B299" i="5"/>
  <c r="B414" i="4"/>
  <c r="B123" i="4"/>
  <c r="B392" i="4"/>
  <c r="E156" i="6"/>
  <c r="E255" i="6"/>
  <c r="E358" i="6"/>
  <c r="E172" i="6"/>
  <c r="E210" i="6"/>
  <c r="E187" i="6"/>
  <c r="E338" i="6"/>
  <c r="E354" i="6"/>
  <c r="E367" i="6"/>
  <c r="E114" i="6"/>
  <c r="E111" i="6"/>
  <c r="E106" i="6"/>
  <c r="E131" i="6"/>
  <c r="E357" i="6"/>
  <c r="E246" i="6"/>
  <c r="E184" i="6"/>
  <c r="E109" i="6"/>
  <c r="E284" i="6"/>
  <c r="E286" i="6"/>
  <c r="E103" i="6"/>
  <c r="E281" i="6"/>
  <c r="E240" i="6"/>
  <c r="E188" i="6"/>
  <c r="E231" i="6"/>
  <c r="E289" i="6"/>
  <c r="E154" i="6"/>
  <c r="E359" i="6"/>
  <c r="E226" i="6"/>
  <c r="E294" i="6"/>
  <c r="E243" i="6"/>
  <c r="E347" i="6"/>
  <c r="E136" i="6"/>
  <c r="E237" i="6"/>
  <c r="B229" i="4"/>
  <c r="B94" i="4"/>
  <c r="B158" i="4"/>
  <c r="B82" i="4"/>
  <c r="B169" i="4"/>
  <c r="B73" i="4"/>
  <c r="B257" i="4"/>
  <c r="B140" i="4"/>
  <c r="B56" i="4"/>
  <c r="B353" i="4"/>
  <c r="B274" i="4"/>
  <c r="B38" i="4"/>
  <c r="B372" i="4"/>
  <c r="B18" i="4"/>
  <c r="B246" i="4"/>
  <c r="B418" i="4"/>
  <c r="B222" i="4"/>
  <c r="B263" i="4"/>
  <c r="B164" i="4"/>
  <c r="B121" i="4"/>
  <c r="B300" i="4"/>
  <c r="B147" i="4"/>
  <c r="B284" i="4"/>
  <c r="K248" i="5"/>
  <c r="B203" i="5"/>
  <c r="B294" i="5"/>
  <c r="B50" i="4"/>
  <c r="B133" i="4"/>
  <c r="B156" i="4"/>
  <c r="B117" i="4"/>
  <c r="B161" i="4"/>
  <c r="B108" i="4"/>
  <c r="B80" i="4"/>
  <c r="B128" i="4"/>
  <c r="B298" i="4"/>
  <c r="B76" i="4"/>
  <c r="B232" i="4"/>
  <c r="B68" i="4"/>
  <c r="B341" i="4"/>
  <c r="B84" i="4"/>
  <c r="B224" i="4"/>
  <c r="B44" i="4"/>
  <c r="B24" i="4"/>
  <c r="B193" i="4"/>
  <c r="B21" i="4"/>
  <c r="B111" i="4"/>
  <c r="B137" i="4"/>
  <c r="B91" i="4"/>
  <c r="B131" i="4"/>
  <c r="B182" i="4"/>
  <c r="B39" i="4"/>
  <c r="B89" i="4"/>
  <c r="B338" i="4"/>
  <c r="B35" i="4"/>
  <c r="B308" i="4"/>
  <c r="B198" i="4"/>
  <c r="B288" i="4"/>
  <c r="C63" i="5"/>
  <c r="C21" i="5"/>
  <c r="C60" i="5"/>
  <c r="C127" i="5"/>
  <c r="C86" i="5"/>
  <c r="C95" i="5"/>
  <c r="C75" i="5"/>
  <c r="C160" i="5"/>
  <c r="C137" i="5"/>
  <c r="C178" i="5"/>
  <c r="C201" i="5"/>
  <c r="C221" i="5"/>
  <c r="C236" i="5"/>
  <c r="C311" i="5"/>
  <c r="C290" i="5"/>
  <c r="C320" i="5"/>
  <c r="C14" i="5"/>
  <c r="C45" i="5"/>
  <c r="C69" i="5"/>
  <c r="C253" i="5"/>
  <c r="C269" i="5"/>
  <c r="C22" i="5"/>
  <c r="C61" i="5"/>
  <c r="C128" i="5"/>
  <c r="C88" i="5"/>
  <c r="C92" i="5"/>
  <c r="C79" i="5"/>
  <c r="C159" i="5"/>
  <c r="C139" i="5"/>
  <c r="C179" i="5"/>
  <c r="C200" i="5"/>
  <c r="C225" i="5"/>
  <c r="C234" i="5"/>
  <c r="C312" i="5"/>
  <c r="C291" i="5"/>
  <c r="C316" i="5"/>
  <c r="C7" i="5"/>
  <c r="C43" i="5"/>
  <c r="C70" i="5"/>
  <c r="C254" i="5"/>
  <c r="C270" i="5"/>
  <c r="C31" i="5"/>
  <c r="C56" i="5"/>
  <c r="C84" i="5"/>
  <c r="C97" i="5"/>
  <c r="C94" i="5"/>
  <c r="C77" i="5"/>
  <c r="C157" i="5"/>
  <c r="C149" i="5"/>
  <c r="C175" i="5"/>
  <c r="C197" i="5"/>
  <c r="C217" i="5"/>
  <c r="C249" i="5"/>
  <c r="C310" i="5"/>
  <c r="C297" i="5"/>
  <c r="C319" i="5"/>
  <c r="C10" i="5"/>
  <c r="C41" i="5"/>
  <c r="C68" i="5"/>
  <c r="C252" i="5"/>
  <c r="C279" i="5"/>
  <c r="B163" i="5"/>
  <c r="C134" i="5"/>
  <c r="C171" i="5"/>
  <c r="C202" i="5"/>
  <c r="C292" i="5"/>
  <c r="C47" i="5"/>
  <c r="B198" i="5"/>
  <c r="B322" i="5"/>
  <c r="C82" i="5"/>
  <c r="C216" i="5"/>
  <c r="C266" i="5"/>
  <c r="B210" i="5"/>
  <c r="B281" i="5"/>
  <c r="C123" i="5"/>
  <c r="C220" i="5"/>
  <c r="C251" i="5"/>
  <c r="B47" i="5"/>
  <c r="C133" i="5"/>
  <c r="C174" i="5"/>
  <c r="C205" i="5"/>
  <c r="C280" i="5"/>
  <c r="C262" i="5"/>
  <c r="B236" i="5"/>
  <c r="C25" i="5"/>
  <c r="C135" i="5"/>
  <c r="C124" i="5"/>
  <c r="C87" i="5"/>
  <c r="C117" i="5"/>
  <c r="C170" i="5"/>
  <c r="C163" i="5"/>
  <c r="C142" i="5"/>
  <c r="C181" i="5"/>
  <c r="C209" i="5"/>
  <c r="C222" i="5"/>
  <c r="C305" i="5"/>
  <c r="C293" i="5"/>
  <c r="C313" i="5"/>
  <c r="C13" i="5"/>
  <c r="C189" i="5"/>
  <c r="C48" i="5"/>
  <c r="C258" i="5"/>
  <c r="C273" i="5"/>
  <c r="C17" i="5"/>
  <c r="C26" i="5"/>
  <c r="C130" i="5"/>
  <c r="C122" i="5"/>
  <c r="C89" i="5"/>
  <c r="C118" i="5"/>
  <c r="C172" i="5"/>
  <c r="C165" i="5"/>
  <c r="C143" i="5"/>
  <c r="C210" i="5"/>
  <c r="C203" i="5"/>
  <c r="C223" i="5"/>
  <c r="C238" i="5"/>
  <c r="C307" i="5"/>
  <c r="C281" i="5"/>
  <c r="C315" i="5"/>
  <c r="C15" i="5"/>
  <c r="C188" i="5"/>
  <c r="C49" i="5"/>
  <c r="C257" i="5"/>
  <c r="C23" i="5"/>
  <c r="C132" i="5"/>
  <c r="C126" i="5"/>
  <c r="C85" i="5"/>
  <c r="C93" i="5"/>
  <c r="C169" i="5"/>
  <c r="C161" i="5"/>
  <c r="C140" i="5"/>
  <c r="C180" i="5"/>
  <c r="C199" i="5"/>
  <c r="C226" i="5"/>
  <c r="C235" i="5"/>
  <c r="C304" i="5"/>
  <c r="C289" i="5"/>
  <c r="C318" i="5"/>
  <c r="C8" i="5"/>
  <c r="C44" i="5"/>
  <c r="C72" i="5"/>
  <c r="C255" i="5"/>
  <c r="C272" i="5"/>
  <c r="B175" i="5"/>
  <c r="C125" i="5"/>
  <c r="C162" i="5"/>
  <c r="C224" i="5"/>
  <c r="C317" i="5"/>
  <c r="C256" i="5"/>
  <c r="B216" i="5"/>
  <c r="B42" i="5"/>
  <c r="C73" i="5"/>
  <c r="C244" i="5"/>
  <c r="B99" i="5"/>
  <c r="B233" i="5"/>
  <c r="B316" i="5"/>
  <c r="C96" i="5"/>
  <c r="C309" i="5"/>
  <c r="B300" i="5"/>
  <c r="B256" i="5"/>
  <c r="C120" i="5"/>
  <c r="C166" i="5"/>
  <c r="C229" i="5"/>
  <c r="C322" i="5"/>
  <c r="C260" i="5"/>
  <c r="B290" i="5"/>
  <c r="C18" i="5"/>
  <c r="C53" i="5"/>
  <c r="C131" i="5"/>
  <c r="C99" i="5"/>
  <c r="C110" i="5"/>
  <c r="C112" i="5"/>
  <c r="C151" i="5"/>
  <c r="C167" i="5"/>
  <c r="C182" i="5"/>
  <c r="C211" i="5"/>
  <c r="C204" i="5"/>
  <c r="C228" i="5"/>
  <c r="C241" i="5"/>
  <c r="C299" i="5"/>
  <c r="C283" i="5"/>
  <c r="C323" i="5"/>
  <c r="C35" i="5"/>
  <c r="C192" i="5"/>
  <c r="C264" i="5"/>
  <c r="C261" i="5"/>
  <c r="C20" i="5"/>
  <c r="C54" i="5"/>
  <c r="C136" i="5"/>
  <c r="C101" i="5"/>
  <c r="C109" i="5"/>
  <c r="C113" i="5"/>
  <c r="C152" i="5"/>
  <c r="C168" i="5"/>
  <c r="C183" i="5"/>
  <c r="C214" i="5"/>
  <c r="C207" i="5"/>
  <c r="C233" i="5"/>
  <c r="C242" i="5"/>
  <c r="C302" i="5"/>
  <c r="C284" i="5"/>
  <c r="C324" i="5"/>
  <c r="C36" i="5"/>
  <c r="C193" i="5"/>
  <c r="C265" i="5"/>
  <c r="C274" i="5"/>
  <c r="C19" i="5"/>
  <c r="C52" i="5"/>
  <c r="C129" i="5"/>
  <c r="C121" i="5"/>
  <c r="C106" i="5"/>
  <c r="C116" i="5"/>
  <c r="C173" i="5"/>
  <c r="C164" i="5"/>
  <c r="C146" i="5"/>
  <c r="C213" i="5"/>
  <c r="C206" i="5"/>
  <c r="C227" i="5"/>
  <c r="C239" i="5"/>
  <c r="C300" i="5"/>
  <c r="C282" i="5"/>
  <c r="C314" i="5"/>
  <c r="C33" i="5"/>
  <c r="C190" i="5"/>
  <c r="C50" i="5"/>
  <c r="C259" i="5"/>
  <c r="C90" i="5"/>
  <c r="C141" i="5"/>
  <c r="C237" i="5"/>
  <c r="C12" i="5"/>
  <c r="C271" i="5"/>
  <c r="B229" i="5"/>
  <c r="B274" i="5"/>
  <c r="C153" i="5"/>
  <c r="C285" i="5"/>
  <c r="B91" i="5"/>
  <c r="B68" i="5"/>
  <c r="C158" i="5"/>
  <c r="C321" i="5"/>
  <c r="B319" i="5"/>
  <c r="C16" i="5"/>
  <c r="C108" i="5"/>
  <c r="C138" i="5"/>
  <c r="C240" i="5"/>
  <c r="C34" i="5"/>
  <c r="B146" i="5"/>
  <c r="C30" i="5"/>
  <c r="C59" i="5"/>
  <c r="C83" i="5"/>
  <c r="C100" i="5"/>
  <c r="C111" i="5"/>
  <c r="C76" i="5"/>
  <c r="C155" i="5"/>
  <c r="C148" i="5"/>
  <c r="C186" i="5"/>
  <c r="C195" i="5"/>
  <c r="C219" i="5"/>
  <c r="C232" i="5"/>
  <c r="C245" i="5"/>
  <c r="C296" i="5"/>
  <c r="C287" i="5"/>
  <c r="C6" i="5"/>
  <c r="C39" i="5"/>
  <c r="C66" i="5"/>
  <c r="C267" i="5"/>
  <c r="C277" i="5"/>
  <c r="B21" i="5"/>
  <c r="C29" i="5"/>
  <c r="C62" i="5"/>
  <c r="C80" i="5"/>
  <c r="C98" i="5"/>
  <c r="C91" i="5"/>
  <c r="C78" i="5"/>
  <c r="C156" i="5"/>
  <c r="C144" i="5"/>
  <c r="C187" i="5"/>
  <c r="C196" i="5"/>
  <c r="C218" i="5"/>
  <c r="C246" i="5"/>
  <c r="C308" i="5"/>
  <c r="C294" i="5"/>
  <c r="C288" i="5"/>
  <c r="C9" i="5"/>
  <c r="C40" i="5"/>
  <c r="C67" i="5"/>
  <c r="C250" i="5"/>
  <c r="C278" i="5"/>
  <c r="C27" i="5"/>
  <c r="C55" i="5"/>
  <c r="C81" i="5"/>
  <c r="C103" i="5"/>
  <c r="C105" i="5"/>
  <c r="C119" i="5"/>
  <c r="C154" i="5"/>
  <c r="C145" i="5"/>
  <c r="C184" i="5"/>
  <c r="C215" i="5"/>
  <c r="C208" i="5"/>
  <c r="C231" i="5"/>
  <c r="C243" i="5"/>
  <c r="C303" i="5"/>
  <c r="C286" i="5"/>
  <c r="C325" i="5"/>
  <c r="C37" i="5"/>
  <c r="C65" i="5"/>
  <c r="C263" i="5"/>
  <c r="C275" i="5"/>
  <c r="B17" i="5"/>
  <c r="C24" i="5"/>
  <c r="C114" i="5"/>
  <c r="C176" i="5"/>
  <c r="C306" i="5"/>
  <c r="C46" i="5"/>
  <c r="B194" i="5"/>
  <c r="B295" i="5"/>
  <c r="C58" i="5"/>
  <c r="C194" i="5"/>
  <c r="C38" i="5"/>
  <c r="B182" i="5"/>
  <c r="B308" i="5"/>
  <c r="C32" i="5"/>
  <c r="C177" i="5"/>
  <c r="C42" i="5"/>
  <c r="B33" i="5"/>
  <c r="C51" i="5"/>
  <c r="C115" i="5"/>
  <c r="C212" i="5"/>
  <c r="C301" i="5"/>
  <c r="C191" i="5"/>
  <c r="B209" i="5"/>
  <c r="B6" i="5"/>
  <c r="B250" i="5"/>
  <c r="C147" i="5"/>
  <c r="C326" i="5"/>
  <c r="B151" i="5"/>
  <c r="B284" i="5"/>
  <c r="C150" i="5"/>
  <c r="C11" i="5"/>
  <c r="B304" i="5"/>
  <c r="B169" i="5"/>
  <c r="B115" i="4"/>
  <c r="B60" i="4"/>
  <c r="B98" i="4"/>
  <c r="B62" i="4"/>
  <c r="C128" i="4"/>
  <c r="B63" i="5"/>
  <c r="B125" i="4"/>
  <c r="B142" i="4"/>
  <c r="B334" i="4"/>
  <c r="B154" i="4"/>
  <c r="C72" i="4"/>
  <c r="C198" i="4"/>
  <c r="B27" i="5"/>
  <c r="B25" i="4"/>
  <c r="B63" i="4"/>
  <c r="B205" i="4"/>
  <c r="B100" i="4"/>
  <c r="C133" i="4"/>
  <c r="C286" i="4"/>
  <c r="B132" i="5"/>
  <c r="B59" i="4"/>
  <c r="B23" i="4"/>
  <c r="B17" i="4"/>
  <c r="B190" i="4"/>
  <c r="B58" i="4"/>
  <c r="C193" i="4"/>
  <c r="K161" i="4"/>
  <c r="K198" i="4"/>
  <c r="K193" i="4"/>
  <c r="K139" i="4"/>
  <c r="K133" i="4"/>
  <c r="K65" i="4"/>
  <c r="K120" i="4"/>
  <c r="C28" i="5"/>
  <c r="C185" i="5"/>
  <c r="C64" i="5"/>
  <c r="B225" i="5"/>
  <c r="C57" i="5"/>
  <c r="C198" i="5"/>
  <c r="C71" i="5"/>
  <c r="B262" i="5"/>
  <c r="B55" i="5"/>
  <c r="B287" i="4"/>
  <c r="B15" i="4"/>
  <c r="B75" i="4"/>
  <c r="C65" i="4"/>
  <c r="C224" i="4"/>
  <c r="B123" i="5"/>
  <c r="B53" i="4"/>
  <c r="B303" i="4"/>
  <c r="B270" i="4"/>
  <c r="B104" i="4"/>
  <c r="B65" i="4"/>
  <c r="C131" i="4"/>
  <c r="B138" i="5"/>
  <c r="B77" i="4"/>
  <c r="B4" i="4"/>
  <c r="B37" i="4"/>
  <c r="B132" i="4"/>
  <c r="B72" i="4"/>
  <c r="C120" i="4"/>
  <c r="C150" i="4"/>
  <c r="B92" i="4"/>
  <c r="B262" i="4"/>
  <c r="B124" i="4"/>
  <c r="C137" i="4"/>
  <c r="C79" i="4"/>
  <c r="K79" i="4"/>
  <c r="K72" i="4"/>
  <c r="K286" i="4"/>
  <c r="K138" i="4"/>
  <c r="K58" i="4"/>
  <c r="K109" i="4"/>
  <c r="K131" i="4"/>
  <c r="B313" i="5"/>
  <c r="C102" i="5"/>
  <c r="C230" i="5"/>
  <c r="C276" i="5"/>
  <c r="B246" i="5"/>
  <c r="C104" i="5"/>
  <c r="C247" i="5"/>
  <c r="C268" i="5"/>
  <c r="B268" i="5"/>
  <c r="B64" i="4"/>
  <c r="B189" i="4"/>
  <c r="B48" i="4"/>
  <c r="B207" i="4"/>
  <c r="C138" i="4"/>
  <c r="C89" i="4"/>
  <c r="B106" i="5"/>
  <c r="B361" i="4"/>
  <c r="B2" i="4"/>
  <c r="B61" i="4"/>
  <c r="B122" i="4"/>
  <c r="C123" i="4"/>
  <c r="C288" i="4"/>
  <c r="B145" i="5"/>
  <c r="B385" i="4"/>
  <c r="B14" i="4"/>
  <c r="B36" i="4"/>
  <c r="B3" i="4"/>
  <c r="C117" i="4"/>
  <c r="C58" i="4"/>
  <c r="B73" i="5"/>
  <c r="B276" i="4"/>
  <c r="B272" i="4"/>
  <c r="B219" i="4"/>
  <c r="B5" i="4"/>
  <c r="C308" i="4"/>
  <c r="C109" i="4"/>
  <c r="K137" i="4"/>
  <c r="K338" i="4"/>
  <c r="K108" i="4"/>
  <c r="K128" i="4"/>
  <c r="K288" i="4"/>
  <c r="K308" i="4"/>
  <c r="B189" i="5"/>
  <c r="C107" i="5"/>
  <c r="C295" i="5"/>
  <c r="B86" i="5"/>
  <c r="B242" i="5"/>
  <c r="C74" i="5"/>
  <c r="C298" i="5"/>
  <c r="B137" i="5"/>
  <c r="B114" i="5"/>
  <c r="B283" i="4"/>
  <c r="B10" i="4"/>
  <c r="B55" i="4"/>
  <c r="B13" i="4"/>
  <c r="C338" i="4"/>
  <c r="C161" i="4"/>
  <c r="B52" i="5"/>
  <c r="B294" i="4"/>
  <c r="B49" i="4"/>
  <c r="B22" i="4"/>
  <c r="B7" i="4"/>
  <c r="C139" i="4"/>
  <c r="C91" i="4"/>
  <c r="B81" i="5"/>
  <c r="B12" i="4"/>
  <c r="B6" i="4"/>
  <c r="B47" i="4"/>
  <c r="B181" i="4"/>
  <c r="C232" i="4"/>
  <c r="C108" i="4"/>
  <c r="B157" i="5"/>
  <c r="B106" i="4"/>
  <c r="B235" i="4"/>
  <c r="B87" i="4"/>
  <c r="B28" i="4"/>
  <c r="B126" i="4"/>
  <c r="C134" i="4"/>
  <c r="K224" i="4"/>
  <c r="K117" i="4"/>
  <c r="K89" i="4"/>
  <c r="K91" i="4"/>
  <c r="K134" i="4"/>
  <c r="K123" i="4"/>
  <c r="K232" i="4"/>
  <c r="B373" i="2"/>
  <c r="B368" i="2"/>
  <c r="I365" i="2"/>
  <c r="B376" i="2"/>
  <c r="B348" i="2"/>
  <c r="B367" i="2"/>
  <c r="B372" i="2"/>
  <c r="I370" i="2"/>
  <c r="B375" i="2"/>
  <c r="I358" i="2"/>
  <c r="I368" i="2"/>
  <c r="B371" i="2"/>
  <c r="B370" i="2"/>
  <c r="I369" i="2"/>
  <c r="I348" i="2"/>
  <c r="B358" i="2"/>
  <c r="B353" i="2"/>
  <c r="I345" i="2"/>
  <c r="I353" i="2"/>
  <c r="B369" i="2"/>
  <c r="I376" i="2"/>
  <c r="I374" i="2"/>
  <c r="B365" i="2"/>
  <c r="I373" i="2"/>
  <c r="I364" i="2"/>
  <c r="I371" i="2"/>
  <c r="I372" i="2"/>
  <c r="B345" i="2"/>
  <c r="I367" i="2"/>
  <c r="I360" i="2"/>
  <c r="B360" i="2"/>
  <c r="I375" i="2"/>
  <c r="B340" i="2"/>
  <c r="B374" i="2"/>
  <c r="I340" i="2"/>
  <c r="B364" i="2"/>
  <c r="B357" i="2"/>
  <c r="B344" i="2"/>
  <c r="B361" i="2"/>
  <c r="I350" i="2"/>
  <c r="I357" i="2"/>
  <c r="I354" i="2"/>
  <c r="B355" i="2"/>
  <c r="B343" i="2"/>
  <c r="I341" i="2"/>
  <c r="I361" i="2"/>
  <c r="I342" i="2"/>
  <c r="B347" i="2"/>
  <c r="B362" i="2"/>
  <c r="B350" i="2"/>
  <c r="I362" i="2"/>
  <c r="I343" i="2"/>
  <c r="I355" i="2"/>
  <c r="B341" i="2"/>
  <c r="B354" i="2"/>
  <c r="B342" i="2"/>
  <c r="I347" i="2"/>
  <c r="I344" i="2"/>
  <c r="B21" i="7"/>
  <c r="B128" i="7"/>
  <c r="B14" i="7"/>
  <c r="B167" i="7"/>
  <c r="B43" i="7"/>
  <c r="B24" i="7"/>
  <c r="B165" i="7"/>
  <c r="B132" i="7"/>
  <c r="B18" i="7"/>
  <c r="B125" i="7"/>
  <c r="B15" i="7"/>
  <c r="B228" i="7"/>
  <c r="B32" i="7"/>
  <c r="B77" i="7"/>
  <c r="B251" i="7"/>
  <c r="B70" i="7"/>
  <c r="B235" i="7"/>
  <c r="B67" i="7"/>
  <c r="B232" i="7"/>
  <c r="B36" i="7"/>
  <c r="B65" i="7"/>
  <c r="B246" i="7"/>
  <c r="B133" i="7"/>
  <c r="B7" i="7"/>
  <c r="B87" i="7"/>
  <c r="B20" i="7"/>
  <c r="B233" i="7"/>
  <c r="B249" i="7"/>
  <c r="B37" i="7"/>
  <c r="B218" i="7"/>
  <c r="B30" i="7"/>
  <c r="B227" i="7"/>
  <c r="B75" i="7"/>
  <c r="B72" i="7"/>
  <c r="B241" i="7"/>
  <c r="B25" i="7"/>
  <c r="B148" i="7"/>
  <c r="B34" i="7"/>
  <c r="B215" i="7"/>
  <c r="B31" i="7"/>
  <c r="B244" i="7"/>
  <c r="B177" i="7"/>
  <c r="B229" i="7"/>
  <c r="B166" i="7"/>
  <c r="B6" i="7"/>
  <c r="B86" i="7"/>
  <c r="B83" i="7"/>
  <c r="B248" i="7"/>
  <c r="B131" i="7"/>
  <c r="B81" i="7"/>
  <c r="B26" i="7"/>
  <c r="B149" i="7"/>
  <c r="B23" i="7"/>
  <c r="B130" i="7"/>
  <c r="B40" i="7"/>
  <c r="B69" i="7"/>
  <c r="B234" i="7"/>
  <c r="B46" i="7"/>
  <c r="B243" i="7"/>
  <c r="B164" i="7"/>
  <c r="B28" i="7"/>
  <c r="B41" i="7"/>
  <c r="B222" i="7"/>
  <c r="B66" i="7"/>
  <c r="B231" i="7"/>
  <c r="B47" i="7"/>
  <c r="B44" i="7"/>
  <c r="B253" i="7"/>
  <c r="B217" i="7"/>
  <c r="B29" i="7"/>
  <c r="B226" i="7"/>
  <c r="B22" i="7"/>
  <c r="B129" i="7"/>
  <c r="B19" i="7"/>
  <c r="B126" i="7"/>
  <c r="B84" i="7"/>
  <c r="B135" i="7"/>
  <c r="B17" i="7"/>
  <c r="B208" i="7"/>
  <c r="B42" i="7"/>
  <c r="B179" i="7"/>
  <c r="B39" i="7"/>
  <c r="B220" i="7"/>
  <c r="B68" i="7"/>
  <c r="B225" i="7"/>
  <c r="B85" i="7"/>
  <c r="B250" i="7"/>
  <c r="B78" i="7"/>
  <c r="B27" i="7"/>
  <c r="B224" i="7"/>
  <c r="B76" i="7"/>
  <c r="B73" i="7"/>
  <c r="B82" i="7"/>
  <c r="B247" i="7"/>
  <c r="B79" i="7"/>
  <c r="B80" i="7"/>
  <c r="B127" i="7"/>
  <c r="B45" i="7"/>
  <c r="B242" i="7"/>
  <c r="B38" i="7"/>
  <c r="B219" i="7"/>
  <c r="B35" i="7"/>
  <c r="B216" i="7"/>
  <c r="B16" i="7"/>
  <c r="B33" i="7"/>
  <c r="B230" i="7"/>
  <c r="B74" i="7"/>
  <c r="B223" i="7"/>
  <c r="B71" i="7"/>
  <c r="B252" i="7"/>
  <c r="B221" i="7"/>
  <c r="B245" i="7"/>
  <c r="B5" i="7"/>
  <c r="B196" i="7"/>
  <c r="B137" i="7"/>
  <c r="B205" i="7"/>
  <c r="B11" i="7"/>
  <c r="B134" i="7"/>
  <c r="B202" i="7"/>
  <c r="B100" i="7"/>
  <c r="B169" i="7"/>
  <c r="B57" i="7"/>
  <c r="B119" i="7"/>
  <c r="B178" i="7"/>
  <c r="B254" i="7"/>
  <c r="B193" i="7"/>
  <c r="B63" i="7"/>
  <c r="B123" i="7"/>
  <c r="B184" i="7"/>
  <c r="B56" i="7"/>
  <c r="B181" i="7"/>
  <c r="B109" i="7"/>
  <c r="B54" i="7"/>
  <c r="B116" i="7"/>
  <c r="B175" i="7"/>
  <c r="B255" i="7"/>
  <c r="B51" i="7"/>
  <c r="B113" i="7"/>
  <c r="B172" i="7"/>
  <c r="B52" i="7"/>
  <c r="B199" i="7"/>
  <c r="B195" i="7"/>
  <c r="B97" i="7"/>
  <c r="B154" i="7"/>
  <c r="B106" i="7"/>
  <c r="B163" i="7"/>
  <c r="B239" i="7"/>
  <c r="B103" i="7"/>
  <c r="B160" i="7"/>
  <c r="B236" i="7"/>
  <c r="B147" i="7"/>
  <c r="B144" i="7"/>
  <c r="B94" i="7"/>
  <c r="B91" i="7"/>
  <c r="B150" i="7"/>
  <c r="B8" i="7"/>
  <c r="B157" i="7"/>
  <c r="B9" i="7"/>
  <c r="B200" i="7"/>
  <c r="B141" i="7"/>
  <c r="B138" i="7"/>
  <c r="B206" i="7"/>
  <c r="B108" i="7"/>
  <c r="B88" i="7"/>
  <c r="B257" i="7"/>
  <c r="B61" i="7"/>
  <c r="B182" i="7"/>
  <c r="B197" i="7"/>
  <c r="B194" i="7"/>
  <c r="B64" i="7"/>
  <c r="B203" i="7"/>
  <c r="B139" i="7"/>
  <c r="B49" i="7"/>
  <c r="B111" i="7"/>
  <c r="B170" i="7"/>
  <c r="B58" i="7"/>
  <c r="B120" i="7"/>
  <c r="B55" i="7"/>
  <c r="B117" i="7"/>
  <c r="B176" i="7"/>
  <c r="B60" i="7"/>
  <c r="B101" i="7"/>
  <c r="B158" i="7"/>
  <c r="B110" i="7"/>
  <c r="B107" i="7"/>
  <c r="B240" i="7"/>
  <c r="B161" i="7"/>
  <c r="B89" i="7"/>
  <c r="B98" i="7"/>
  <c r="B155" i="7"/>
  <c r="B95" i="7"/>
  <c r="B152" i="7"/>
  <c r="B12" i="7"/>
  <c r="B118" i="7"/>
  <c r="B13" i="7"/>
  <c r="B136" i="7"/>
  <c r="B204" i="7"/>
  <c r="B145" i="7"/>
  <c r="B142" i="7"/>
  <c r="B114" i="7"/>
  <c r="B96" i="7"/>
  <c r="B207" i="7"/>
  <c r="B124" i="7"/>
  <c r="B185" i="7"/>
  <c r="B10" i="7"/>
  <c r="B201" i="7"/>
  <c r="B198" i="7"/>
  <c r="B92" i="7"/>
  <c r="B153" i="7"/>
  <c r="B53" i="7"/>
  <c r="B115" i="7"/>
  <c r="B174" i="7"/>
  <c r="B62" i="7"/>
  <c r="B183" i="7"/>
  <c r="B59" i="7"/>
  <c r="B121" i="7"/>
  <c r="B180" i="7"/>
  <c r="B256" i="7"/>
  <c r="B48" i="7"/>
  <c r="B237" i="7"/>
  <c r="B105" i="7"/>
  <c r="B162" i="7"/>
  <c r="B238" i="7"/>
  <c r="B50" i="7"/>
  <c r="B112" i="7"/>
  <c r="B171" i="7"/>
  <c r="B168" i="7"/>
  <c r="B122" i="7"/>
  <c r="B143" i="7"/>
  <c r="B93" i="7"/>
  <c r="B151" i="7"/>
  <c r="B102" i="7"/>
  <c r="B159" i="7"/>
  <c r="B99" i="7"/>
  <c r="B156" i="7"/>
  <c r="B173" i="7"/>
  <c r="B140" i="7"/>
  <c r="B90" i="7"/>
  <c r="B146" i="7"/>
  <c r="B4" i="7"/>
  <c r="B104" i="7"/>
  <c r="B428" i="2"/>
  <c r="D10" i="7"/>
  <c r="D26" i="7"/>
  <c r="D42" i="7"/>
  <c r="D58" i="7"/>
  <c r="D74" i="7"/>
  <c r="D90" i="7"/>
  <c r="D106" i="7"/>
  <c r="D120" i="7"/>
  <c r="D133" i="7"/>
  <c r="D149" i="7"/>
  <c r="D163" i="7"/>
  <c r="D179" i="7"/>
  <c r="D201" i="7"/>
  <c r="D253" i="7"/>
  <c r="D19" i="7"/>
  <c r="D35" i="7"/>
  <c r="D51" i="7"/>
  <c r="D67" i="7"/>
  <c r="D83" i="7"/>
  <c r="D99" i="7"/>
  <c r="D113" i="7"/>
  <c r="D126" i="7"/>
  <c r="D142" i="7"/>
  <c r="D156" i="7"/>
  <c r="D172" i="7"/>
  <c r="D194" i="7"/>
  <c r="D216" i="7"/>
  <c r="D232" i="7"/>
  <c r="D248" i="7"/>
  <c r="D13" i="7"/>
  <c r="D49" i="7"/>
  <c r="D81" i="7"/>
  <c r="D111" i="7"/>
  <c r="D144" i="7"/>
  <c r="D20" i="7"/>
  <c r="D36" i="7"/>
  <c r="D52" i="7"/>
  <c r="D68" i="7"/>
  <c r="D84" i="7"/>
  <c r="D100" i="7"/>
  <c r="D114" i="7"/>
  <c r="D127" i="7"/>
  <c r="D143" i="7"/>
  <c r="D157" i="7"/>
  <c r="D173" i="7"/>
  <c r="D195" i="7"/>
  <c r="D217" i="7"/>
  <c r="D233" i="7"/>
  <c r="D249" i="7"/>
  <c r="D17" i="7"/>
  <c r="D45" i="7"/>
  <c r="D77" i="7"/>
  <c r="D109" i="7"/>
  <c r="D132" i="7"/>
  <c r="D174" i="7"/>
  <c r="D231" i="7"/>
  <c r="D178" i="7"/>
  <c r="D234" i="7"/>
  <c r="D182" i="7"/>
  <c r="D235" i="7"/>
  <c r="D170" i="7"/>
  <c r="D230" i="7"/>
  <c r="D4" i="7"/>
  <c r="I11" i="2"/>
  <c r="I538" i="2"/>
  <c r="B10" i="2"/>
  <c r="B546" i="2"/>
  <c r="I151" i="2"/>
  <c r="D6" i="7"/>
  <c r="D22" i="7"/>
  <c r="D38" i="7"/>
  <c r="D54" i="7"/>
  <c r="D70" i="7"/>
  <c r="D86" i="7"/>
  <c r="D102" i="7"/>
  <c r="D116" i="7"/>
  <c r="D129" i="7"/>
  <c r="D159" i="7"/>
  <c r="D197" i="7"/>
  <c r="D31" i="7"/>
  <c r="D79" i="7"/>
  <c r="D168" i="7"/>
  <c r="D228" i="7"/>
  <c r="B538" i="2"/>
  <c r="D14" i="7"/>
  <c r="D30" i="7"/>
  <c r="D46" i="7"/>
  <c r="D62" i="7"/>
  <c r="D78" i="7"/>
  <c r="D94" i="7"/>
  <c r="D110" i="7"/>
  <c r="D137" i="7"/>
  <c r="D167" i="7"/>
  <c r="D183" i="7"/>
  <c r="D205" i="7"/>
  <c r="D7" i="7"/>
  <c r="D23" i="7"/>
  <c r="D39" i="7"/>
  <c r="D55" i="7"/>
  <c r="D71" i="7"/>
  <c r="D87" i="7"/>
  <c r="D103" i="7"/>
  <c r="D117" i="7"/>
  <c r="D130" i="7"/>
  <c r="D146" i="7"/>
  <c r="D160" i="7"/>
  <c r="D176" i="7"/>
  <c r="D198" i="7"/>
  <c r="D220" i="7"/>
  <c r="D236" i="7"/>
  <c r="D21" i="7"/>
  <c r="D57" i="7"/>
  <c r="D89" i="7"/>
  <c r="D119" i="7"/>
  <c r="D151" i="7"/>
  <c r="D8" i="7"/>
  <c r="D24" i="7"/>
  <c r="D40" i="7"/>
  <c r="D56" i="7"/>
  <c r="D72" i="7"/>
  <c r="D88" i="7"/>
  <c r="D104" i="7"/>
  <c r="D118" i="7"/>
  <c r="D131" i="7"/>
  <c r="D147" i="7"/>
  <c r="D161" i="7"/>
  <c r="D177" i="7"/>
  <c r="D199" i="7"/>
  <c r="D221" i="7"/>
  <c r="D237" i="7"/>
  <c r="B540" i="2"/>
  <c r="D25" i="7"/>
  <c r="D53" i="7"/>
  <c r="D85" i="7"/>
  <c r="D115" i="7"/>
  <c r="D140" i="7"/>
  <c r="D196" i="7"/>
  <c r="D239" i="7"/>
  <c r="D200" i="7"/>
  <c r="D242" i="7"/>
  <c r="D204" i="7"/>
  <c r="D243" i="7"/>
  <c r="D185" i="7"/>
  <c r="D238" i="7"/>
  <c r="I541" i="2"/>
  <c r="B545" i="2"/>
  <c r="I542" i="2"/>
  <c r="I543" i="2"/>
  <c r="I539" i="2"/>
  <c r="D175" i="7"/>
  <c r="D15" i="7"/>
  <c r="D63" i="7"/>
  <c r="D123" i="7"/>
  <c r="D138" i="7"/>
  <c r="D184" i="7"/>
  <c r="D244" i="7"/>
  <c r="D252" i="7"/>
  <c r="D18" i="7"/>
  <c r="D34" i="7"/>
  <c r="D50" i="7"/>
  <c r="D66" i="7"/>
  <c r="D82" i="7"/>
  <c r="D98" i="7"/>
  <c r="D112" i="7"/>
  <c r="D125" i="7"/>
  <c r="D141" i="7"/>
  <c r="D155" i="7"/>
  <c r="D171" i="7"/>
  <c r="D193" i="7"/>
  <c r="B427" i="2"/>
  <c r="D11" i="7"/>
  <c r="D27" i="7"/>
  <c r="D43" i="7"/>
  <c r="D59" i="7"/>
  <c r="D75" i="7"/>
  <c r="D91" i="7"/>
  <c r="D107" i="7"/>
  <c r="D121" i="7"/>
  <c r="D134" i="7"/>
  <c r="D150" i="7"/>
  <c r="D164" i="7"/>
  <c r="D180" i="7"/>
  <c r="D202" i="7"/>
  <c r="D224" i="7"/>
  <c r="D240" i="7"/>
  <c r="B151" i="2"/>
  <c r="D29" i="7"/>
  <c r="D65" i="7"/>
  <c r="D97" i="7"/>
  <c r="D124" i="7"/>
  <c r="B539" i="2"/>
  <c r="D12" i="7"/>
  <c r="D28" i="7"/>
  <c r="D44" i="7"/>
  <c r="D60" i="7"/>
  <c r="D76" i="7"/>
  <c r="D92" i="7"/>
  <c r="D108" i="7"/>
  <c r="D122" i="7"/>
  <c r="D135" i="7"/>
  <c r="D165" i="7"/>
  <c r="D181" i="7"/>
  <c r="D203" i="7"/>
  <c r="D225" i="7"/>
  <c r="D241" i="7"/>
  <c r="B543" i="2"/>
  <c r="D33" i="7"/>
  <c r="D61" i="7"/>
  <c r="D93" i="7"/>
  <c r="D148" i="7"/>
  <c r="D215" i="7"/>
  <c r="D247" i="7"/>
  <c r="D218" i="7"/>
  <c r="D250" i="7"/>
  <c r="D219" i="7"/>
  <c r="D251" i="7"/>
  <c r="D208" i="7"/>
  <c r="D246" i="7"/>
  <c r="I427" i="2"/>
  <c r="B12" i="2"/>
  <c r="I10" i="2"/>
  <c r="I540" i="2"/>
  <c r="I12" i="2"/>
  <c r="D145" i="7"/>
  <c r="B541" i="2"/>
  <c r="D47" i="7"/>
  <c r="D95" i="7"/>
  <c r="D152" i="7"/>
  <c r="D206" i="7"/>
  <c r="D5" i="7"/>
  <c r="D136" i="7"/>
  <c r="D32" i="7"/>
  <c r="D96" i="7"/>
  <c r="D153" i="7"/>
  <c r="D229" i="7"/>
  <c r="D69" i="7"/>
  <c r="D223" i="7"/>
  <c r="D227" i="7"/>
  <c r="I546" i="2"/>
  <c r="I545" i="2"/>
  <c r="D245" i="7"/>
  <c r="D162" i="7"/>
  <c r="I13" i="2"/>
  <c r="D41" i="7"/>
  <c r="B542" i="2"/>
  <c r="D48" i="7"/>
  <c r="D169" i="7"/>
  <c r="D101" i="7"/>
  <c r="D154" i="7"/>
  <c r="D73" i="7"/>
  <c r="D64" i="7"/>
  <c r="D9" i="7"/>
  <c r="D128" i="7"/>
  <c r="D226" i="7"/>
  <c r="D222" i="7"/>
  <c r="B11" i="2"/>
  <c r="D207" i="7"/>
  <c r="D158" i="7"/>
  <c r="B13" i="2"/>
  <c r="D105" i="7"/>
  <c r="D16" i="7"/>
  <c r="D80" i="7"/>
  <c r="D139" i="7"/>
  <c r="D37" i="7"/>
  <c r="D166" i="7"/>
  <c r="I428" i="2"/>
  <c r="S250" i="3"/>
  <c r="K257" i="5"/>
  <c r="C419" i="4"/>
  <c r="C413" i="4"/>
  <c r="B20" i="2"/>
  <c r="S249" i="3"/>
  <c r="K271" i="5"/>
  <c r="C394" i="4"/>
  <c r="C69" i="4"/>
  <c r="B19" i="2"/>
  <c r="B21" i="2"/>
  <c r="C249" i="3"/>
  <c r="K267" i="5"/>
  <c r="K254" i="5"/>
  <c r="B17" i="2"/>
  <c r="C83" i="4"/>
  <c r="B50" i="2"/>
  <c r="K255" i="5"/>
  <c r="K258" i="5"/>
  <c r="C309" i="4"/>
  <c r="B9" i="2"/>
  <c r="B8" i="2"/>
  <c r="B32" i="2"/>
  <c r="B52" i="2"/>
  <c r="B40" i="2"/>
  <c r="B58" i="2"/>
  <c r="B45" i="2"/>
  <c r="B35" i="2"/>
  <c r="K253" i="5"/>
  <c r="K252" i="5"/>
  <c r="C420" i="4"/>
  <c r="C105" i="4"/>
  <c r="K250" i="5"/>
  <c r="K276" i="5"/>
  <c r="C417" i="4"/>
  <c r="C388" i="4"/>
  <c r="C427" i="4"/>
  <c r="B23" i="2"/>
  <c r="K266" i="5"/>
  <c r="K274" i="5"/>
  <c r="C70" i="4"/>
  <c r="K269" i="5"/>
  <c r="K264" i="5"/>
  <c r="C429" i="4"/>
  <c r="C66" i="4"/>
  <c r="B14" i="2"/>
  <c r="B18" i="2"/>
  <c r="B36" i="2"/>
  <c r="B28" i="2"/>
  <c r="B48" i="2"/>
  <c r="B51" i="2"/>
  <c r="B56" i="2"/>
  <c r="B47" i="2"/>
  <c r="K261" i="5"/>
  <c r="K270" i="5"/>
  <c r="C152" i="4"/>
  <c r="C426" i="4"/>
  <c r="B22" i="2"/>
  <c r="C71" i="4"/>
  <c r="K279" i="5"/>
  <c r="K265" i="5"/>
  <c r="C423" i="4"/>
  <c r="C354" i="4"/>
  <c r="C267" i="4"/>
  <c r="C409" i="4"/>
  <c r="K256" i="5"/>
  <c r="K260" i="5"/>
  <c r="C389" i="4"/>
  <c r="C57" i="4"/>
  <c r="B2" i="2"/>
  <c r="C250" i="3"/>
  <c r="K259" i="5"/>
  <c r="K262" i="5"/>
  <c r="C3" i="3"/>
  <c r="B41" i="2"/>
  <c r="C85" i="4"/>
  <c r="B59" i="2"/>
  <c r="B60" i="2"/>
  <c r="B46" i="2"/>
  <c r="B49" i="2"/>
  <c r="B30" i="2"/>
  <c r="B57" i="2"/>
  <c r="B42" i="2"/>
  <c r="K273" i="5"/>
  <c r="K278" i="5"/>
  <c r="C306" i="4"/>
  <c r="B16" i="2"/>
  <c r="C399" i="4"/>
  <c r="K275" i="5"/>
  <c r="K272" i="5"/>
  <c r="B24" i="2"/>
  <c r="B15" i="2"/>
  <c r="C249" i="4"/>
  <c r="K263" i="5"/>
  <c r="K251" i="5"/>
  <c r="C406" i="4"/>
  <c r="C401" i="4"/>
  <c r="B37" i="2"/>
  <c r="B7" i="2"/>
  <c r="K277" i="5"/>
  <c r="K268" i="5"/>
  <c r="C155" i="4"/>
  <c r="C135" i="4"/>
  <c r="C349" i="4"/>
  <c r="B55" i="2"/>
  <c r="B29" i="2"/>
  <c r="B43" i="2"/>
  <c r="B44" i="2"/>
  <c r="B53" i="2"/>
  <c r="B54" i="2"/>
  <c r="B31" i="2"/>
  <c r="S212" i="3"/>
  <c r="K65" i="5"/>
  <c r="C210" i="3"/>
  <c r="K50" i="5"/>
  <c r="K63" i="5"/>
  <c r="I430" i="2"/>
  <c r="I432" i="2"/>
  <c r="K49" i="5"/>
  <c r="K71" i="5"/>
  <c r="K69" i="5"/>
  <c r="S211" i="3"/>
  <c r="S210" i="3"/>
  <c r="S209" i="3"/>
  <c r="K48" i="5"/>
  <c r="C209" i="3"/>
  <c r="I433" i="2"/>
  <c r="K72" i="5"/>
  <c r="B430" i="2"/>
  <c r="K70" i="5"/>
  <c r="C212" i="3"/>
  <c r="B431" i="2"/>
  <c r="K66" i="5"/>
  <c r="K68" i="5"/>
  <c r="B432" i="2"/>
  <c r="K67" i="5"/>
  <c r="I431" i="2"/>
  <c r="B433" i="2"/>
  <c r="K64" i="5"/>
  <c r="K47" i="5"/>
  <c r="C211" i="3"/>
  <c r="C351" i="4"/>
  <c r="C284" i="4"/>
  <c r="C18" i="4"/>
  <c r="C373" i="4"/>
  <c r="C190" i="4"/>
  <c r="C115" i="4"/>
  <c r="C225" i="4"/>
  <c r="C390" i="4"/>
  <c r="C204" i="4"/>
  <c r="C207" i="4"/>
  <c r="C95" i="4"/>
  <c r="C50" i="3"/>
  <c r="C239" i="4"/>
  <c r="C29" i="4"/>
  <c r="C168" i="4"/>
  <c r="C383" i="4"/>
  <c r="C396" i="4"/>
  <c r="C341" i="4"/>
  <c r="C31" i="3"/>
  <c r="C302" i="4"/>
  <c r="C2" i="4"/>
  <c r="C46" i="4"/>
  <c r="C403" i="4"/>
  <c r="C223" i="4"/>
  <c r="C20" i="4"/>
  <c r="C227" i="4"/>
  <c r="C132" i="4"/>
  <c r="C45" i="3"/>
  <c r="C122" i="3"/>
  <c r="C200" i="3"/>
  <c r="B72" i="2"/>
  <c r="B142" i="2"/>
  <c r="B195" i="2"/>
  <c r="B275" i="2"/>
  <c r="B329" i="2"/>
  <c r="B417" i="2"/>
  <c r="C312" i="4"/>
  <c r="C335" i="4"/>
  <c r="C95" i="3"/>
  <c r="C174" i="3"/>
  <c r="C229" i="3"/>
  <c r="B25" i="2"/>
  <c r="B87" i="2"/>
  <c r="B154" i="2"/>
  <c r="B218" i="2"/>
  <c r="B281" i="2"/>
  <c r="B346" i="2"/>
  <c r="B441" i="2"/>
  <c r="L193" i="5"/>
  <c r="K193" i="5" s="1"/>
  <c r="C140" i="4"/>
  <c r="C275" i="4"/>
  <c r="C339" i="4"/>
  <c r="C26" i="3"/>
  <c r="C97" i="3"/>
  <c r="C151" i="3"/>
  <c r="C176" i="3"/>
  <c r="C102" i="4"/>
  <c r="C178" i="4"/>
  <c r="C220" i="4"/>
  <c r="C59" i="3"/>
  <c r="C162" i="3"/>
  <c r="C119" i="4"/>
  <c r="C21" i="4"/>
  <c r="C74" i="3"/>
  <c r="C168" i="3"/>
  <c r="B73" i="2"/>
  <c r="B163" i="2"/>
  <c r="B247" i="2"/>
  <c r="B333" i="2"/>
  <c r="B462" i="2"/>
  <c r="B521" i="2"/>
  <c r="C180" i="4"/>
  <c r="C126" i="4"/>
  <c r="C76" i="3"/>
  <c r="C169" i="3"/>
  <c r="B75" i="2"/>
  <c r="B165" i="2"/>
  <c r="B251" i="2"/>
  <c r="B337" i="2"/>
  <c r="B456" i="2"/>
  <c r="B518" i="2"/>
  <c r="C209" i="4"/>
  <c r="C30" i="4"/>
  <c r="C93" i="3"/>
  <c r="C173" i="3"/>
  <c r="B78" i="2"/>
  <c r="B162" i="2"/>
  <c r="B253" i="2"/>
  <c r="B336" i="2"/>
  <c r="B468" i="2"/>
  <c r="B525" i="2"/>
  <c r="C326" i="4"/>
  <c r="C98" i="3"/>
  <c r="C194" i="3"/>
  <c r="C215" i="4"/>
  <c r="C9" i="4"/>
  <c r="C263" i="4"/>
  <c r="C218" i="4"/>
  <c r="C174" i="4"/>
  <c r="C410" i="4"/>
  <c r="C386" i="4"/>
  <c r="C377" i="4"/>
  <c r="C329" i="4"/>
  <c r="C291" i="4"/>
  <c r="C182" i="4"/>
  <c r="C47" i="3"/>
  <c r="L35" i="5"/>
  <c r="K35" i="5" s="1"/>
  <c r="C118" i="4"/>
  <c r="C246" i="4"/>
  <c r="C345" i="4"/>
  <c r="C264" i="4"/>
  <c r="C187" i="4"/>
  <c r="C50" i="4"/>
  <c r="C40" i="3"/>
  <c r="L33" i="5"/>
  <c r="K33" i="5" s="1"/>
  <c r="C294" i="4"/>
  <c r="C96" i="4"/>
  <c r="C177" i="4"/>
  <c r="C391" i="4"/>
  <c r="C104" i="4"/>
  <c r="C314" i="4"/>
  <c r="C166" i="4"/>
  <c r="C5" i="4"/>
  <c r="C46" i="3"/>
  <c r="C88" i="3"/>
  <c r="C130" i="3"/>
  <c r="C164" i="3"/>
  <c r="C216" i="3"/>
  <c r="B86" i="2"/>
  <c r="B136" i="2"/>
  <c r="B210" i="2"/>
  <c r="B272" i="2"/>
  <c r="B335" i="2"/>
  <c r="B434" i="2"/>
  <c r="C199" i="4"/>
  <c r="C382" i="4"/>
  <c r="C418" i="4"/>
  <c r="C143" i="3"/>
  <c r="C185" i="3"/>
  <c r="C232" i="3"/>
  <c r="B33" i="2"/>
  <c r="B120" i="2"/>
  <c r="B164" i="2"/>
  <c r="B222" i="2"/>
  <c r="B282" i="2"/>
  <c r="B381" i="2"/>
  <c r="B459" i="2"/>
  <c r="C136" i="4"/>
  <c r="C337" i="4"/>
  <c r="C200" i="4"/>
  <c r="C112" i="3"/>
  <c r="C147" i="3"/>
  <c r="C182" i="3"/>
  <c r="L45" i="5"/>
  <c r="K45" i="5" s="1"/>
  <c r="C60" i="4"/>
  <c r="C48" i="4"/>
  <c r="C111" i="4"/>
  <c r="C66" i="3"/>
  <c r="C87" i="3"/>
  <c r="C123" i="3"/>
  <c r="C166" i="3"/>
  <c r="C408" i="4"/>
  <c r="C106" i="3"/>
  <c r="C180" i="3"/>
  <c r="B85" i="2"/>
  <c r="B173" i="2"/>
  <c r="B260" i="2"/>
  <c r="B363" i="2"/>
  <c r="B458" i="2"/>
  <c r="B527" i="2"/>
  <c r="C400" i="4"/>
  <c r="C8" i="3"/>
  <c r="C100" i="3"/>
  <c r="C190" i="3"/>
  <c r="B93" i="2"/>
  <c r="B174" i="2"/>
  <c r="B262" i="2"/>
  <c r="B352" i="2"/>
  <c r="B466" i="2"/>
  <c r="B531" i="2"/>
  <c r="L34" i="5"/>
  <c r="K34" i="5" s="1"/>
  <c r="C412" i="4"/>
  <c r="C10" i="3"/>
  <c r="C103" i="3"/>
  <c r="C191" i="3"/>
  <c r="C248" i="3"/>
  <c r="B94" i="2"/>
  <c r="B177" i="2"/>
  <c r="B261" i="2"/>
  <c r="B379" i="2"/>
  <c r="B453" i="2"/>
  <c r="B528" i="2"/>
  <c r="C191" i="4"/>
  <c r="C37" i="3"/>
  <c r="C198" i="3"/>
  <c r="C188" i="4"/>
  <c r="C67" i="4"/>
  <c r="C393" i="4"/>
  <c r="C145" i="4"/>
  <c r="C340" i="4"/>
  <c r="L44" i="5"/>
  <c r="K44" i="5" s="1"/>
  <c r="C243" i="4"/>
  <c r="C189" i="4"/>
  <c r="C424" i="4"/>
  <c r="C350" i="4"/>
  <c r="C333" i="4"/>
  <c r="C160" i="4"/>
  <c r="C323" i="4"/>
  <c r="C14" i="4"/>
  <c r="C63" i="4"/>
  <c r="C279" i="4"/>
  <c r="C299" i="4"/>
  <c r="C100" i="4"/>
  <c r="C42" i="3"/>
  <c r="C170" i="4"/>
  <c r="C274" i="4"/>
  <c r="C301" i="4"/>
  <c r="C196" i="4"/>
  <c r="C366" i="4"/>
  <c r="C172" i="4"/>
  <c r="C257" i="4"/>
  <c r="C415" i="4"/>
  <c r="C317" i="4"/>
  <c r="C144" i="3"/>
  <c r="C184" i="3"/>
  <c r="C227" i="3"/>
  <c r="B118" i="2"/>
  <c r="B158" i="2"/>
  <c r="B220" i="2"/>
  <c r="B280" i="2"/>
  <c r="B382" i="2"/>
  <c r="B452" i="2"/>
  <c r="C146" i="4"/>
  <c r="C376" i="4"/>
  <c r="C28" i="4"/>
  <c r="C111" i="3"/>
  <c r="C148" i="3"/>
  <c r="C186" i="3"/>
  <c r="C247" i="3"/>
  <c r="B107" i="2"/>
  <c r="B178" i="2"/>
  <c r="B242" i="2"/>
  <c r="B306" i="2"/>
  <c r="B399" i="2"/>
  <c r="C33" i="4"/>
  <c r="C206" i="4"/>
  <c r="C295" i="4"/>
  <c r="C49" i="3"/>
  <c r="C157" i="3"/>
  <c r="C42" i="4"/>
  <c r="C322" i="4"/>
  <c r="C84" i="4"/>
  <c r="C141" i="3"/>
  <c r="C176" i="4"/>
  <c r="C41" i="3"/>
  <c r="B103" i="2"/>
  <c r="B199" i="2"/>
  <c r="B288" i="2"/>
  <c r="B393" i="2"/>
  <c r="B480" i="2"/>
  <c r="C87" i="4"/>
  <c r="C52" i="3"/>
  <c r="B98" i="2"/>
  <c r="B198" i="2"/>
  <c r="B285" i="2"/>
  <c r="B397" i="2"/>
  <c r="B482" i="2"/>
  <c r="C197" i="4"/>
  <c r="C65" i="3"/>
  <c r="C121" i="3"/>
  <c r="B101" i="2"/>
  <c r="B200" i="2"/>
  <c r="B279" i="2"/>
  <c r="B395" i="2"/>
  <c r="B486" i="2"/>
  <c r="C56" i="4"/>
  <c r="C139" i="3"/>
  <c r="B124" i="2"/>
  <c r="B213" i="2"/>
  <c r="B293" i="2"/>
  <c r="B410" i="2"/>
  <c r="C92" i="4"/>
  <c r="C208" i="4"/>
  <c r="C358" i="4"/>
  <c r="C211" i="4"/>
  <c r="C153" i="4"/>
  <c r="C268" i="4"/>
  <c r="C26" i="4"/>
  <c r="C310" i="4"/>
  <c r="C88" i="4"/>
  <c r="C75" i="4"/>
  <c r="C13" i="4"/>
  <c r="C38" i="3"/>
  <c r="L189" i="5"/>
  <c r="K189" i="5" s="1"/>
  <c r="C229" i="4"/>
  <c r="C12" i="4"/>
  <c r="C402" i="4"/>
  <c r="C244" i="4"/>
  <c r="C372" i="4"/>
  <c r="C205" i="4"/>
  <c r="C101" i="4"/>
  <c r="C148" i="4"/>
  <c r="C347" i="4"/>
  <c r="C250" i="4"/>
  <c r="C144" i="4"/>
  <c r="C149" i="4"/>
  <c r="C361" i="4"/>
  <c r="C49" i="4"/>
  <c r="C285" i="4"/>
  <c r="C35" i="3"/>
  <c r="C79" i="3"/>
  <c r="C116" i="3"/>
  <c r="B96" i="2"/>
  <c r="B185" i="2"/>
  <c r="B249" i="2"/>
  <c r="B314" i="2"/>
  <c r="B406" i="2"/>
  <c r="C245" i="4"/>
  <c r="C17" i="4"/>
  <c r="C298" i="4"/>
  <c r="C61" i="3"/>
  <c r="C127" i="3"/>
  <c r="B83" i="2"/>
  <c r="B140" i="2"/>
  <c r="B203" i="2"/>
  <c r="B266" i="2"/>
  <c r="B330" i="2"/>
  <c r="B418" i="2"/>
  <c r="C315" i="4"/>
  <c r="C344" i="4"/>
  <c r="C80" i="4"/>
  <c r="C96" i="3"/>
  <c r="C137" i="3"/>
  <c r="C175" i="3"/>
  <c r="C225" i="3"/>
  <c r="C311" i="4"/>
  <c r="C171" i="4"/>
  <c r="C260" i="4"/>
  <c r="C30" i="3"/>
  <c r="C117" i="3"/>
  <c r="C201" i="4"/>
  <c r="C127" i="4"/>
  <c r="C218" i="3"/>
  <c r="B139" i="2"/>
  <c r="B221" i="2"/>
  <c r="B311" i="2"/>
  <c r="B425" i="2"/>
  <c r="B510" i="2"/>
  <c r="C316" i="4"/>
  <c r="C293" i="4"/>
  <c r="C72" i="3"/>
  <c r="C237" i="3"/>
  <c r="B132" i="2"/>
  <c r="B230" i="2"/>
  <c r="B315" i="2"/>
  <c r="B438" i="2"/>
  <c r="B508" i="2"/>
  <c r="C256" i="4"/>
  <c r="C330" i="4"/>
  <c r="C78" i="3"/>
  <c r="C238" i="3"/>
  <c r="B138" i="2"/>
  <c r="B229" i="2"/>
  <c r="B317" i="2"/>
  <c r="B436" i="2"/>
  <c r="B507" i="2"/>
  <c r="C210" i="4"/>
  <c r="C414" i="4"/>
  <c r="C86" i="3"/>
  <c r="B71" i="2"/>
  <c r="B156" i="2"/>
  <c r="B246" i="2"/>
  <c r="C362" i="4"/>
  <c r="C331" i="4"/>
  <c r="C318" i="4"/>
  <c r="C158" i="4"/>
  <c r="C360" i="4"/>
  <c r="C411" i="4"/>
  <c r="C25" i="4"/>
  <c r="C343" i="4"/>
  <c r="C259" i="4"/>
  <c r="C282" i="4"/>
  <c r="C421" i="4"/>
  <c r="C300" i="4"/>
  <c r="C142" i="4"/>
  <c r="C109" i="3"/>
  <c r="C187" i="3"/>
  <c r="B109" i="2"/>
  <c r="B241" i="2"/>
  <c r="B398" i="2"/>
  <c r="L192" i="5"/>
  <c r="K192" i="5" s="1"/>
  <c r="C356" i="4"/>
  <c r="C124" i="4"/>
  <c r="C150" i="3"/>
  <c r="C234" i="3"/>
  <c r="B66" i="2"/>
  <c r="B194" i="2"/>
  <c r="B321" i="2"/>
  <c r="L190" i="5"/>
  <c r="K190" i="5" s="1"/>
  <c r="C74" i="4"/>
  <c r="C51" i="3"/>
  <c r="C124" i="3"/>
  <c r="C206" i="3"/>
  <c r="C164" i="4"/>
  <c r="C62" i="4"/>
  <c r="C77" i="3"/>
  <c r="C363" i="4"/>
  <c r="C240" i="3"/>
  <c r="B115" i="2"/>
  <c r="B284" i="2"/>
  <c r="B492" i="2"/>
  <c r="C69" i="3"/>
  <c r="C183" i="3"/>
  <c r="B217" i="2"/>
  <c r="B416" i="2"/>
  <c r="C47" i="4"/>
  <c r="B190" i="2"/>
  <c r="B387" i="2"/>
  <c r="C78" i="4"/>
  <c r="C91" i="3"/>
  <c r="B90" i="2"/>
  <c r="B201" i="2"/>
  <c r="B318" i="2"/>
  <c r="B450" i="2"/>
  <c r="C147" i="4"/>
  <c r="C39" i="3"/>
  <c r="C119" i="3"/>
  <c r="B119" i="2"/>
  <c r="B189" i="2"/>
  <c r="B268" i="2"/>
  <c r="B392" i="2"/>
  <c r="B479" i="2"/>
  <c r="C44" i="4"/>
  <c r="C217" i="3"/>
  <c r="B196" i="2"/>
  <c r="B457" i="2"/>
  <c r="B287" i="2"/>
  <c r="B505" i="2"/>
  <c r="C212" i="4"/>
  <c r="C189" i="3"/>
  <c r="B146" i="2"/>
  <c r="B404" i="2"/>
  <c r="L37" i="5"/>
  <c r="K37" i="5" s="1"/>
  <c r="B236" i="2"/>
  <c r="B481" i="2"/>
  <c r="C107" i="3"/>
  <c r="B64" i="2"/>
  <c r="B294" i="2"/>
  <c r="B517" i="2"/>
  <c r="C37" i="4"/>
  <c r="C392" i="4"/>
  <c r="C221" i="3"/>
  <c r="B183" i="2"/>
  <c r="B446" i="2"/>
  <c r="C84" i="3"/>
  <c r="B264" i="2"/>
  <c r="B501" i="2"/>
  <c r="B97" i="2"/>
  <c r="B334" i="2"/>
  <c r="B537" i="2"/>
  <c r="C179" i="4"/>
  <c r="C283" i="4"/>
  <c r="C143" i="4"/>
  <c r="C332" i="4"/>
  <c r="C364" i="4"/>
  <c r="C19" i="4"/>
  <c r="B289" i="2"/>
  <c r="L188" i="5"/>
  <c r="K188" i="5" s="1"/>
  <c r="C235" i="4"/>
  <c r="C304" i="4"/>
  <c r="C236" i="4"/>
  <c r="C93" i="4"/>
  <c r="C374" i="4"/>
  <c r="C240" i="4"/>
  <c r="C29" i="3"/>
  <c r="C398" i="4"/>
  <c r="C202" i="4"/>
  <c r="C181" i="4"/>
  <c r="C94" i="4"/>
  <c r="C278" i="4"/>
  <c r="C273" i="4"/>
  <c r="C328" i="4"/>
  <c r="C67" i="3"/>
  <c r="B128" i="2"/>
  <c r="B258" i="2"/>
  <c r="B413" i="2"/>
  <c r="C43" i="4"/>
  <c r="C277" i="4"/>
  <c r="C80" i="3"/>
  <c r="B84" i="2"/>
  <c r="B209" i="2"/>
  <c r="B338" i="2"/>
  <c r="C55" i="4"/>
  <c r="C60" i="3"/>
  <c r="C133" i="3"/>
  <c r="C223" i="3"/>
  <c r="C387" i="4"/>
  <c r="C105" i="3"/>
  <c r="C252" i="4"/>
  <c r="B130" i="2"/>
  <c r="B301" i="2"/>
  <c r="B495" i="2"/>
  <c r="C238" i="4"/>
  <c r="C205" i="3"/>
  <c r="B65" i="2"/>
  <c r="B237" i="2"/>
  <c r="B440" i="2"/>
  <c r="C162" i="4"/>
  <c r="B205" i="2"/>
  <c r="B409" i="2"/>
  <c r="C157" i="4"/>
  <c r="C125" i="3"/>
  <c r="B108" i="2"/>
  <c r="B224" i="2"/>
  <c r="B328" i="2"/>
  <c r="L39" i="5"/>
  <c r="K39" i="5" s="1"/>
  <c r="C379" i="4"/>
  <c r="C64" i="3"/>
  <c r="C126" i="3"/>
  <c r="C203" i="3"/>
  <c r="B99" i="2"/>
  <c r="B207" i="2"/>
  <c r="B291" i="2"/>
  <c r="B401" i="2"/>
  <c r="B483" i="2"/>
  <c r="C57" i="3"/>
  <c r="B226" i="2"/>
  <c r="B473" i="2"/>
  <c r="C307" i="4"/>
  <c r="C128" i="3"/>
  <c r="B81" i="2"/>
  <c r="B312" i="2"/>
  <c r="B523" i="2"/>
  <c r="C167" i="4"/>
  <c r="C202" i="3"/>
  <c r="B176" i="2"/>
  <c r="B439" i="2"/>
  <c r="B270" i="2"/>
  <c r="B496" i="2"/>
  <c r="C136" i="3"/>
  <c r="B112" i="2"/>
  <c r="B324" i="2"/>
  <c r="B532" i="2"/>
  <c r="C28" i="3"/>
  <c r="C246" i="3"/>
  <c r="B212" i="2"/>
  <c r="B464" i="2"/>
  <c r="C112" i="4"/>
  <c r="C120" i="3"/>
  <c r="B74" i="2"/>
  <c r="B302" i="2"/>
  <c r="B520" i="2"/>
  <c r="C170" i="3"/>
  <c r="B141" i="2"/>
  <c r="B394" i="2"/>
  <c r="C384" i="4"/>
  <c r="C371" i="4"/>
  <c r="C58" i="3"/>
  <c r="C355" i="4"/>
  <c r="C45" i="4"/>
  <c r="C22" i="4"/>
  <c r="C107" i="4"/>
  <c r="C215" i="3"/>
  <c r="B153" i="2"/>
  <c r="B444" i="2"/>
  <c r="C23" i="4"/>
  <c r="L38" i="5"/>
  <c r="K38" i="5" s="1"/>
  <c r="C11" i="4"/>
  <c r="C114" i="4"/>
  <c r="C130" i="4"/>
  <c r="C15" i="4"/>
  <c r="C290" i="4"/>
  <c r="C6" i="4"/>
  <c r="C213" i="4"/>
  <c r="C231" i="4"/>
  <c r="C97" i="4"/>
  <c r="C324" i="4"/>
  <c r="C247" i="4"/>
  <c r="C121" i="4"/>
  <c r="C149" i="3"/>
  <c r="C236" i="3"/>
  <c r="B168" i="2"/>
  <c r="B300" i="2"/>
  <c r="B470" i="2"/>
  <c r="C272" i="4"/>
  <c r="C89" i="3"/>
  <c r="C163" i="3"/>
  <c r="B104" i="2"/>
  <c r="B248" i="2"/>
  <c r="B407" i="2"/>
  <c r="C226" i="4"/>
  <c r="C266" i="4"/>
  <c r="C82" i="3"/>
  <c r="C165" i="4"/>
  <c r="C44" i="3"/>
  <c r="C118" i="3"/>
  <c r="C255" i="4"/>
  <c r="C146" i="3"/>
  <c r="B181" i="2"/>
  <c r="B383" i="2"/>
  <c r="B536" i="2"/>
  <c r="C116" i="4"/>
  <c r="C243" i="3"/>
  <c r="B122" i="2"/>
  <c r="B296" i="2"/>
  <c r="B493" i="2"/>
  <c r="C208" i="3"/>
  <c r="B67" i="2"/>
  <c r="B240" i="2"/>
  <c r="B442" i="2"/>
  <c r="C334" i="4"/>
  <c r="B131" i="2"/>
  <c r="B256" i="2"/>
  <c r="B378" i="2"/>
  <c r="C82" i="4"/>
  <c r="C192" i="4"/>
  <c r="C152" i="3"/>
  <c r="C230" i="3"/>
  <c r="B137" i="2"/>
  <c r="B225" i="2"/>
  <c r="B309" i="2"/>
  <c r="B424" i="2"/>
  <c r="B500" i="2"/>
  <c r="C92" i="3"/>
  <c r="B286" i="2"/>
  <c r="B506" i="2"/>
  <c r="C110" i="4"/>
  <c r="B145" i="2"/>
  <c r="B400" i="2"/>
  <c r="C63" i="3"/>
  <c r="B231" i="2"/>
  <c r="B478" i="2"/>
  <c r="C385" i="4"/>
  <c r="C132" i="3"/>
  <c r="B92" i="2"/>
  <c r="B320" i="2"/>
  <c r="B526" i="2"/>
  <c r="C178" i="3"/>
  <c r="B152" i="2"/>
  <c r="B411" i="2"/>
  <c r="L36" i="5"/>
  <c r="K36" i="5" s="1"/>
  <c r="C83" i="3"/>
  <c r="B265" i="2"/>
  <c r="B498" i="2"/>
  <c r="C86" i="4"/>
  <c r="C165" i="3"/>
  <c r="B135" i="2"/>
  <c r="B389" i="2"/>
  <c r="C154" i="4"/>
  <c r="C214" i="3"/>
  <c r="B192" i="2"/>
  <c r="B467" i="2"/>
  <c r="C141" i="4"/>
  <c r="C241" i="4"/>
  <c r="C183" i="4"/>
  <c r="C185" i="4"/>
  <c r="C327" i="4"/>
  <c r="C90" i="4"/>
  <c r="C416" i="4"/>
  <c r="C233" i="4"/>
  <c r="C27" i="4"/>
  <c r="C194" i="4"/>
  <c r="C292" i="4"/>
  <c r="C125" i="4"/>
  <c r="L41" i="5"/>
  <c r="K41" i="5" s="1"/>
  <c r="C99" i="4"/>
  <c r="C404" i="4"/>
  <c r="C242" i="4"/>
  <c r="C234" i="4"/>
  <c r="C175" i="4"/>
  <c r="C31" i="4"/>
  <c r="C365" i="4"/>
  <c r="C51" i="4"/>
  <c r="C359" i="4"/>
  <c r="C54" i="3"/>
  <c r="C251" i="4"/>
  <c r="C186" i="4"/>
  <c r="C35" i="4"/>
  <c r="C336" i="4"/>
  <c r="C94" i="3"/>
  <c r="C172" i="3"/>
  <c r="B88" i="2"/>
  <c r="B219" i="2"/>
  <c r="B359" i="2"/>
  <c r="C320" i="4"/>
  <c r="C43" i="3"/>
  <c r="B170" i="2"/>
  <c r="B298" i="2"/>
  <c r="B469" i="2"/>
  <c r="C428" i="4"/>
  <c r="C188" i="3"/>
  <c r="C40" i="4"/>
  <c r="C405" i="4"/>
  <c r="C77" i="4"/>
  <c r="C201" i="3"/>
  <c r="B63" i="2"/>
  <c r="B238" i="2"/>
  <c r="B443" i="2"/>
  <c r="L191" i="5"/>
  <c r="K191" i="5" s="1"/>
  <c r="C122" i="4"/>
  <c r="B188" i="2"/>
  <c r="B385" i="2"/>
  <c r="B544" i="2"/>
  <c r="C159" i="4"/>
  <c r="C114" i="3"/>
  <c r="B133" i="2"/>
  <c r="B304" i="2"/>
  <c r="B503" i="2"/>
  <c r="C53" i="4"/>
  <c r="C213" i="3"/>
  <c r="B61" i="2"/>
  <c r="B184" i="2"/>
  <c r="B290" i="2"/>
  <c r="B415" i="2"/>
  <c r="C41" i="4"/>
  <c r="C39" i="4"/>
  <c r="C90" i="3"/>
  <c r="B80" i="2"/>
  <c r="B171" i="2"/>
  <c r="B255" i="2"/>
  <c r="B366" i="2"/>
  <c r="B465" i="2"/>
  <c r="B530" i="2"/>
  <c r="C269" i="4"/>
  <c r="B134" i="2"/>
  <c r="B396" i="2"/>
  <c r="C56" i="3"/>
  <c r="B227" i="2"/>
  <c r="B472" i="2"/>
  <c r="C261" i="4"/>
  <c r="C131" i="3"/>
  <c r="B89" i="2"/>
  <c r="B316" i="2"/>
  <c r="B529" i="2"/>
  <c r="C258" i="4"/>
  <c r="C199" i="3"/>
  <c r="B179" i="2"/>
  <c r="B447" i="2"/>
  <c r="B239" i="2"/>
  <c r="B485" i="2"/>
  <c r="C325" i="4"/>
  <c r="C422" i="4"/>
  <c r="B126" i="2"/>
  <c r="B386" i="2"/>
  <c r="C34" i="3"/>
  <c r="B211" i="2"/>
  <c r="B460" i="2"/>
  <c r="C75" i="3"/>
  <c r="B292" i="2"/>
  <c r="B509" i="2"/>
  <c r="C203" i="4"/>
  <c r="C73" i="4"/>
  <c r="C296" i="4"/>
  <c r="C407" i="4"/>
  <c r="L42" i="5"/>
  <c r="K42" i="5" s="1"/>
  <c r="C16" i="4"/>
  <c r="C214" i="4"/>
  <c r="L43" i="5"/>
  <c r="K43" i="5" s="1"/>
  <c r="C380" i="4"/>
  <c r="C184" i="4"/>
  <c r="C381" i="4"/>
  <c r="C71" i="3"/>
  <c r="C230" i="4"/>
  <c r="B69" i="2"/>
  <c r="C221" i="4"/>
  <c r="C99" i="3"/>
  <c r="B186" i="2"/>
  <c r="C319" i="4"/>
  <c r="C224" i="3"/>
  <c r="C287" i="4"/>
  <c r="C34" i="4"/>
  <c r="C219" i="3"/>
  <c r="B206" i="2"/>
  <c r="B323" i="2"/>
  <c r="C129" i="4"/>
  <c r="C220" i="3"/>
  <c r="B125" i="2"/>
  <c r="B488" i="2"/>
  <c r="C55" i="3"/>
  <c r="B232" i="2"/>
  <c r="C253" i="4"/>
  <c r="C138" i="3"/>
  <c r="B147" i="2"/>
  <c r="B319" i="2"/>
  <c r="B504" i="2"/>
  <c r="B252" i="2"/>
  <c r="C163" i="4"/>
  <c r="B489" i="2"/>
  <c r="B349" i="2"/>
  <c r="B95" i="2"/>
  <c r="C321" i="4"/>
  <c r="B123" i="2"/>
  <c r="B160" i="2"/>
  <c r="B451" i="2"/>
  <c r="B476" i="2"/>
  <c r="C216" i="4"/>
  <c r="B491" i="2"/>
  <c r="C430" i="4"/>
  <c r="C10" i="4"/>
  <c r="C48" i="3"/>
  <c r="C173" i="4"/>
  <c r="B175" i="2"/>
  <c r="C24" i="4"/>
  <c r="C129" i="3"/>
  <c r="B257" i="2"/>
  <c r="C103" i="4"/>
  <c r="B271" i="2"/>
  <c r="C134" i="3"/>
  <c r="B475" i="2"/>
  <c r="B223" i="2"/>
  <c r="B267" i="2"/>
  <c r="C76" i="4"/>
  <c r="B377" i="2"/>
  <c r="B497" i="2"/>
  <c r="B202" i="2"/>
  <c r="C140" i="3"/>
  <c r="C61" i="4"/>
  <c r="B76" i="2"/>
  <c r="B403" i="2"/>
  <c r="B514" i="2"/>
  <c r="B295" i="2"/>
  <c r="B356" i="2"/>
  <c r="B62" i="2"/>
  <c r="B448" i="2"/>
  <c r="B384" i="2"/>
  <c r="B414" i="2"/>
  <c r="C7" i="4"/>
  <c r="C153" i="3"/>
  <c r="C32" i="3"/>
  <c r="B117" i="2"/>
  <c r="B390" i="2"/>
  <c r="B423" i="2"/>
  <c r="C237" i="4"/>
  <c r="C276" i="4"/>
  <c r="B82" i="2"/>
  <c r="B524" i="2"/>
  <c r="B208" i="2"/>
  <c r="B484" i="2"/>
  <c r="C106" i="4"/>
  <c r="C368" i="4"/>
  <c r="C73" i="3"/>
  <c r="B113" i="2"/>
  <c r="C219" i="4"/>
  <c r="C115" i="3"/>
  <c r="B234" i="2"/>
  <c r="C217" i="4"/>
  <c r="C342" i="4"/>
  <c r="C110" i="3"/>
  <c r="C280" i="4"/>
  <c r="B214" i="2"/>
  <c r="B408" i="2"/>
  <c r="C357" i="4"/>
  <c r="C244" i="3"/>
  <c r="B155" i="2"/>
  <c r="B515" i="2"/>
  <c r="B276" i="2"/>
  <c r="C348" i="4"/>
  <c r="C154" i="3"/>
  <c r="B159" i="2"/>
  <c r="B331" i="2"/>
  <c r="B522" i="2"/>
  <c r="B310" i="2"/>
  <c r="C281" i="4"/>
  <c r="B106" i="2"/>
  <c r="C235" i="3"/>
  <c r="B461" i="2"/>
  <c r="C102" i="3"/>
  <c r="B150" i="2"/>
  <c r="B182" i="2"/>
  <c r="B243" i="2"/>
  <c r="B487" i="2"/>
  <c r="C397" i="4"/>
  <c r="B116" i="2"/>
  <c r="C352" i="4"/>
  <c r="C167" i="3"/>
  <c r="B180" i="2"/>
  <c r="B534" i="2"/>
  <c r="B339" i="2"/>
  <c r="B172" i="2"/>
  <c r="C155" i="3"/>
  <c r="B216" i="2"/>
  <c r="B299" i="2"/>
  <c r="B102" i="2"/>
  <c r="B535" i="2"/>
  <c r="B519" i="2"/>
  <c r="C231" i="3"/>
  <c r="C204" i="3"/>
  <c r="C271" i="4"/>
  <c r="B254" i="2"/>
  <c r="C242" i="3"/>
  <c r="C207" i="3"/>
  <c r="B228" i="2"/>
  <c r="C297" i="4"/>
  <c r="B327" i="2"/>
  <c r="B391" i="2"/>
  <c r="B245" i="2"/>
  <c r="B79" i="2"/>
  <c r="C239" i="3"/>
  <c r="C145" i="3"/>
  <c r="B250" i="2"/>
  <c r="C262" i="4"/>
  <c r="C151" i="4"/>
  <c r="C113" i="4"/>
  <c r="C303" i="4"/>
  <c r="C101" i="3"/>
  <c r="B193" i="2"/>
  <c r="C158" i="3"/>
  <c r="B263" i="2"/>
  <c r="C98" i="4"/>
  <c r="C305" i="4"/>
  <c r="B325" i="2"/>
  <c r="C159" i="3"/>
  <c r="B143" i="2"/>
  <c r="B502" i="2"/>
  <c r="C33" i="3"/>
  <c r="B274" i="2"/>
  <c r="B77" i="2"/>
  <c r="B308" i="2"/>
  <c r="C177" i="3"/>
  <c r="B215" i="2"/>
  <c r="B412" i="2"/>
  <c r="B426" i="2"/>
  <c r="B197" i="2"/>
  <c r="B511" i="2"/>
  <c r="C193" i="3"/>
  <c r="B283" i="2"/>
  <c r="C160" i="3"/>
  <c r="B277" i="2"/>
  <c r="C370" i="4"/>
  <c r="C181" i="3"/>
  <c r="B326" i="2"/>
  <c r="C68" i="4"/>
  <c r="B157" i="2"/>
  <c r="C62" i="3"/>
  <c r="B166" i="2"/>
  <c r="L40" i="5"/>
  <c r="K40" i="5" s="1"/>
  <c r="C265" i="4"/>
  <c r="C270" i="4"/>
  <c r="C367" i="4"/>
  <c r="B233" i="2"/>
  <c r="C9" i="3"/>
  <c r="B313" i="2"/>
  <c r="C156" i="4"/>
  <c r="C142" i="3"/>
  <c r="C395" i="4"/>
  <c r="C156" i="3"/>
  <c r="C54" i="4"/>
  <c r="B161" i="2"/>
  <c r="B121" i="2"/>
  <c r="B235" i="2"/>
  <c r="B490" i="2"/>
  <c r="C425" i="4"/>
  <c r="B110" i="2"/>
  <c r="B380" i="2"/>
  <c r="B191" i="2"/>
  <c r="C52" i="4"/>
  <c r="C313" i="4"/>
  <c r="B305" i="2"/>
  <c r="C3" i="4"/>
  <c r="C135" i="3"/>
  <c r="C233" i="3"/>
  <c r="B449" i="2"/>
  <c r="B445" i="2"/>
  <c r="C375" i="4"/>
  <c r="C195" i="4"/>
  <c r="C38" i="4"/>
  <c r="B322" i="2"/>
  <c r="C59" i="4"/>
  <c r="C53" i="3"/>
  <c r="C222" i="3"/>
  <c r="B129" i="2"/>
  <c r="B422" i="2"/>
  <c r="C171" i="3"/>
  <c r="C161" i="3"/>
  <c r="B105" i="2"/>
  <c r="B477" i="2"/>
  <c r="C222" i="4"/>
  <c r="B273" i="2"/>
  <c r="B421" i="2"/>
  <c r="C254" i="4"/>
  <c r="B169" i="2"/>
  <c r="B402" i="2"/>
  <c r="C346" i="4"/>
  <c r="C85" i="3"/>
  <c r="B91" i="2"/>
  <c r="B269" i="2"/>
  <c r="B463" i="2"/>
  <c r="C228" i="4"/>
  <c r="B114" i="2"/>
  <c r="C226" i="3"/>
  <c r="B429" i="2"/>
  <c r="C81" i="3"/>
  <c r="B259" i="2"/>
  <c r="C289" i="4"/>
  <c r="B455" i="2"/>
  <c r="B454" i="2"/>
  <c r="C4" i="4"/>
  <c r="B68" i="2"/>
  <c r="B516" i="2"/>
  <c r="C195" i="3"/>
  <c r="B332" i="2"/>
  <c r="B307" i="2"/>
  <c r="C369" i="4"/>
  <c r="C378" i="4"/>
  <c r="L46" i="5"/>
  <c r="K46" i="5" s="1"/>
  <c r="C245" i="3"/>
  <c r="B388" i="2"/>
  <c r="C81" i="4"/>
  <c r="B144" i="2"/>
  <c r="B435" i="2"/>
  <c r="C169" i="4"/>
  <c r="C36" i="3"/>
  <c r="C64" i="4"/>
  <c r="C179" i="3"/>
  <c r="B149" i="2"/>
  <c r="B512" i="2"/>
  <c r="C27" i="3"/>
  <c r="B303" i="2"/>
  <c r="C192" i="3"/>
  <c r="B100" i="2"/>
  <c r="B474" i="2"/>
  <c r="C32" i="4"/>
  <c r="B187" i="2"/>
  <c r="B437" i="2"/>
  <c r="C353" i="4"/>
  <c r="C108" i="3"/>
  <c r="B127" i="2"/>
  <c r="B297" i="2"/>
  <c r="B494" i="2"/>
  <c r="B167" i="2"/>
  <c r="B471" i="2"/>
  <c r="C104" i="3"/>
  <c r="B278" i="2"/>
  <c r="C248" i="4"/>
  <c r="B70" i="2"/>
  <c r="B513" i="2"/>
  <c r="B38" i="2"/>
  <c r="B499" i="2"/>
  <c r="C36" i="4"/>
  <c r="B111" i="2"/>
  <c r="B533" i="2"/>
  <c r="C228" i="3"/>
  <c r="B420" i="2"/>
  <c r="B419" i="2"/>
  <c r="B204" i="2"/>
  <c r="B148" i="2"/>
  <c r="C241" i="3"/>
  <c r="C8" i="4"/>
  <c r="B351" i="2"/>
  <c r="B405" i="2"/>
  <c r="B244" i="2"/>
  <c r="AF53" i="1"/>
  <c r="AF54" i="1"/>
  <c r="AF55" i="1"/>
  <c r="K3" i="7"/>
  <c r="K2" i="7"/>
  <c r="C107" i="9" l="1"/>
  <c r="C365" i="9"/>
  <c r="C229" i="9"/>
  <c r="R68" i="9"/>
  <c r="R367" i="9"/>
  <c r="E373" i="6"/>
  <c r="C265" i="9"/>
  <c r="R386" i="9"/>
  <c r="R303" i="9"/>
  <c r="R383" i="9"/>
  <c r="C266" i="9"/>
  <c r="C275" i="9"/>
  <c r="C177" i="9"/>
  <c r="C301" i="9"/>
  <c r="R306" i="9"/>
  <c r="K468" i="4"/>
  <c r="C13" i="3"/>
  <c r="C39" i="9"/>
  <c r="C216" i="9"/>
  <c r="C337" i="9"/>
  <c r="R373" i="9"/>
  <c r="C135" i="9"/>
  <c r="R167" i="9"/>
  <c r="C227" i="9"/>
  <c r="C130" i="9"/>
  <c r="C252" i="9"/>
  <c r="C454" i="4"/>
  <c r="R250" i="9"/>
  <c r="C40" i="9"/>
  <c r="C453" i="4"/>
  <c r="C166" i="9"/>
  <c r="C288" i="9"/>
  <c r="R121" i="9"/>
  <c r="R355" i="9"/>
  <c r="C219" i="9"/>
  <c r="C86" i="9"/>
  <c r="C324" i="9"/>
  <c r="R61" i="9"/>
  <c r="R67" i="9"/>
  <c r="C255" i="9"/>
  <c r="K449" i="4"/>
  <c r="C178" i="9"/>
  <c r="C50" i="9"/>
  <c r="C479" i="4"/>
  <c r="R317" i="9"/>
  <c r="R66" i="9"/>
  <c r="R404" i="9"/>
  <c r="K496" i="4"/>
  <c r="C230" i="9"/>
  <c r="C272" i="9"/>
  <c r="C502" i="4"/>
  <c r="R206" i="9"/>
  <c r="C380" i="9"/>
  <c r="R364" i="9"/>
  <c r="K473" i="4"/>
  <c r="C188" i="9"/>
  <c r="C291" i="9"/>
  <c r="R191" i="9"/>
  <c r="K454" i="4"/>
  <c r="C293" i="9"/>
  <c r="C327" i="9"/>
  <c r="S70" i="3"/>
  <c r="K466" i="4"/>
  <c r="C109" i="9"/>
  <c r="C467" i="4"/>
  <c r="R220" i="9"/>
  <c r="R356" i="9"/>
  <c r="K472" i="4"/>
  <c r="C133" i="9"/>
  <c r="B494" i="4"/>
  <c r="R146" i="9"/>
  <c r="C140" i="9"/>
  <c r="C179" i="9"/>
  <c r="C438" i="4"/>
  <c r="R371" i="9"/>
  <c r="C12" i="3"/>
  <c r="C248" i="9"/>
  <c r="C376" i="6"/>
  <c r="R120" i="9"/>
  <c r="C370" i="9"/>
  <c r="C106" i="9"/>
  <c r="C53" i="9"/>
  <c r="C268" i="9"/>
  <c r="K504" i="4"/>
  <c r="R267" i="9"/>
  <c r="R176" i="9"/>
  <c r="C392" i="9"/>
  <c r="C45" i="9"/>
  <c r="C290" i="9"/>
  <c r="C304" i="9"/>
  <c r="C184" i="9"/>
  <c r="R302" i="9"/>
  <c r="C369" i="9"/>
  <c r="R151" i="9"/>
  <c r="C245" i="9"/>
  <c r="C24" i="9"/>
  <c r="C340" i="9"/>
  <c r="C294" i="9"/>
  <c r="R351" i="9"/>
  <c r="R107" i="9"/>
  <c r="R186" i="9"/>
  <c r="D373" i="6"/>
  <c r="C22" i="3"/>
  <c r="C113" i="3"/>
  <c r="C326" i="9"/>
  <c r="R390" i="9"/>
  <c r="R382" i="9"/>
  <c r="C263" i="9"/>
  <c r="C99" i="9"/>
  <c r="R222" i="9"/>
  <c r="C485" i="4"/>
  <c r="C336" i="5"/>
  <c r="R184" i="9"/>
  <c r="R361" i="9"/>
  <c r="C206" i="9"/>
  <c r="C307" i="9"/>
  <c r="R336" i="9"/>
  <c r="S20" i="3"/>
  <c r="C375" i="9"/>
  <c r="C509" i="4"/>
  <c r="K328" i="5"/>
  <c r="R341" i="9"/>
  <c r="C386" i="9"/>
  <c r="C185" i="9"/>
  <c r="R354" i="9"/>
  <c r="C384" i="9"/>
  <c r="R394" i="9"/>
  <c r="C311" i="9"/>
  <c r="K335" i="5"/>
  <c r="C96" i="9"/>
  <c r="R376" i="9"/>
  <c r="R277" i="9"/>
  <c r="R159" i="9"/>
  <c r="C23" i="3"/>
  <c r="R180" i="9"/>
  <c r="K478" i="4"/>
  <c r="C483" i="4"/>
  <c r="B492" i="4"/>
  <c r="C437" i="4"/>
  <c r="K435" i="4"/>
  <c r="C363" i="9"/>
  <c r="R199" i="9"/>
  <c r="C506" i="4"/>
  <c r="C389" i="9"/>
  <c r="C172" i="9"/>
  <c r="B466" i="4"/>
  <c r="C196" i="9"/>
  <c r="K331" i="5"/>
  <c r="R111" i="9"/>
  <c r="K497" i="4"/>
  <c r="C21" i="3"/>
  <c r="R175" i="9"/>
  <c r="C170" i="9"/>
  <c r="C302" i="9"/>
  <c r="C180" i="9"/>
  <c r="C232" i="9"/>
  <c r="R245" i="9"/>
  <c r="R275" i="9"/>
  <c r="K469" i="4"/>
  <c r="C481" i="4"/>
  <c r="C452" i="4"/>
  <c r="R98" i="9"/>
  <c r="C143" i="9"/>
  <c r="C70" i="9"/>
  <c r="C183" i="9"/>
  <c r="C199" i="9"/>
  <c r="R81" i="9"/>
  <c r="C357" i="9"/>
  <c r="C222" i="9"/>
  <c r="C235" i="9"/>
  <c r="R389" i="9"/>
  <c r="B438" i="4"/>
  <c r="C284" i="9"/>
  <c r="C136" i="9"/>
  <c r="C258" i="9"/>
  <c r="C271" i="9"/>
  <c r="R330" i="9"/>
  <c r="C141" i="9"/>
  <c r="C11" i="3"/>
  <c r="C330" i="9"/>
  <c r="C343" i="9"/>
  <c r="C366" i="9"/>
  <c r="C494" i="4"/>
  <c r="R74" i="9"/>
  <c r="R322" i="9"/>
  <c r="C138" i="9"/>
  <c r="C56" i="9"/>
  <c r="B485" i="4"/>
  <c r="C487" i="4"/>
  <c r="R114" i="9"/>
  <c r="C469" i="4"/>
  <c r="K475" i="4"/>
  <c r="C7" i="3"/>
  <c r="C308" i="9"/>
  <c r="C338" i="5"/>
  <c r="R246" i="9"/>
  <c r="R288" i="9"/>
  <c r="R301" i="9"/>
  <c r="R334" i="9"/>
  <c r="K457" i="4"/>
  <c r="C462" i="4"/>
  <c r="C42" i="9"/>
  <c r="D375" i="6"/>
  <c r="R307" i="9"/>
  <c r="R128" i="9"/>
  <c r="C377" i="9"/>
  <c r="R197" i="9"/>
  <c r="K501" i="4"/>
  <c r="C43" i="9"/>
  <c r="C70" i="3"/>
  <c r="C68" i="3"/>
  <c r="R304" i="9"/>
  <c r="R102" i="9"/>
  <c r="R142" i="9"/>
  <c r="C397" i="9"/>
  <c r="C374" i="9"/>
  <c r="R223" i="9"/>
  <c r="C333" i="5"/>
  <c r="C186" i="9"/>
  <c r="R212" i="9"/>
  <c r="R327" i="9"/>
  <c r="C46" i="9"/>
  <c r="C333" i="9"/>
  <c r="R236" i="9"/>
  <c r="K511" i="4"/>
  <c r="C224" i="9"/>
  <c r="C339" i="5"/>
  <c r="C352" i="9"/>
  <c r="C385" i="9"/>
  <c r="K494" i="4"/>
  <c r="C269" i="9"/>
  <c r="C102" i="9"/>
  <c r="C51" i="9"/>
  <c r="R43" i="9"/>
  <c r="K509" i="4"/>
  <c r="C25" i="3"/>
  <c r="B441" i="4"/>
  <c r="C49" i="9"/>
  <c r="R46" i="9"/>
  <c r="K482" i="4"/>
  <c r="C68" i="9"/>
  <c r="C202" i="9"/>
  <c r="C242" i="9"/>
  <c r="R360" i="9"/>
  <c r="C372" i="9"/>
  <c r="K461" i="4"/>
  <c r="C329" i="9"/>
  <c r="R160" i="9"/>
  <c r="C192" i="9"/>
  <c r="R44" i="9"/>
  <c r="C387" i="9"/>
  <c r="C378" i="9"/>
  <c r="C76" i="9"/>
  <c r="C139" i="9"/>
  <c r="R265" i="9"/>
  <c r="C300" i="9"/>
  <c r="R218" i="9"/>
  <c r="R290" i="9"/>
  <c r="C116" i="9"/>
  <c r="C146" i="9"/>
  <c r="C23" i="9"/>
  <c r="R388" i="9"/>
  <c r="B327" i="5"/>
  <c r="C225" i="9"/>
  <c r="C238" i="9"/>
  <c r="R255" i="9"/>
  <c r="R110" i="9"/>
  <c r="K481" i="4"/>
  <c r="C91" i="9"/>
  <c r="C69" i="9"/>
  <c r="C261" i="9"/>
  <c r="C274" i="9"/>
  <c r="R257" i="9"/>
  <c r="C388" i="9"/>
  <c r="K441" i="4"/>
  <c r="C347" i="9"/>
  <c r="R329" i="9"/>
  <c r="C297" i="9"/>
  <c r="C310" i="9"/>
  <c r="R247" i="9"/>
  <c r="R51" i="9"/>
  <c r="K470" i="4"/>
  <c r="C11" i="9"/>
  <c r="R169" i="9"/>
  <c r="C346" i="9"/>
  <c r="R402" i="9"/>
  <c r="R64" i="9"/>
  <c r="C89" i="9"/>
  <c r="C142" i="9"/>
  <c r="C395" i="9"/>
  <c r="C475" i="4"/>
  <c r="R96" i="9"/>
  <c r="R380" i="9"/>
  <c r="C149" i="9"/>
  <c r="B469" i="4"/>
  <c r="R63" i="9"/>
  <c r="C281" i="9"/>
  <c r="C59" i="9"/>
  <c r="B493" i="4"/>
  <c r="R274" i="9"/>
  <c r="C390" i="9"/>
  <c r="C383" i="9"/>
  <c r="C434" i="4"/>
  <c r="C26" i="9"/>
  <c r="R391" i="9"/>
  <c r="B443" i="4"/>
  <c r="R72" i="9"/>
  <c r="R55" i="9"/>
  <c r="R143" i="9"/>
  <c r="B437" i="4"/>
  <c r="B436" i="4"/>
  <c r="R156" i="9"/>
  <c r="C73" i="9"/>
  <c r="C337" i="5"/>
  <c r="R192" i="9"/>
  <c r="C371" i="9"/>
  <c r="R260" i="9"/>
  <c r="C83" i="9"/>
  <c r="E374" i="6"/>
  <c r="C368" i="9"/>
  <c r="R345" i="9"/>
  <c r="K456" i="4"/>
  <c r="C16" i="9"/>
  <c r="C448" i="4"/>
  <c r="C66" i="9"/>
  <c r="S17" i="3"/>
  <c r="R125" i="9"/>
  <c r="C400" i="9"/>
  <c r="C299" i="9"/>
  <c r="C505" i="4"/>
  <c r="B190" i="7"/>
  <c r="R100" i="9"/>
  <c r="C105" i="9"/>
  <c r="R363" i="9"/>
  <c r="R379" i="9"/>
  <c r="R52" i="9"/>
  <c r="C24" i="3"/>
  <c r="C444" i="4"/>
  <c r="R244" i="9"/>
  <c r="R152" i="9"/>
  <c r="R252" i="9"/>
  <c r="C20" i="9"/>
  <c r="C228" i="9"/>
  <c r="C205" i="9"/>
  <c r="R285" i="9"/>
  <c r="R325" i="9"/>
  <c r="C355" i="9"/>
  <c r="C145" i="9"/>
  <c r="C264" i="9"/>
  <c r="C241" i="9"/>
  <c r="R230" i="9"/>
  <c r="R41" i="9"/>
  <c r="S197" i="3"/>
  <c r="C85" i="9"/>
  <c r="C277" i="9"/>
  <c r="R105" i="9"/>
  <c r="R155" i="9"/>
  <c r="K477" i="4"/>
  <c r="C231" i="9"/>
  <c r="C336" i="9"/>
  <c r="C313" i="9"/>
  <c r="K330" i="5"/>
  <c r="C118" i="9"/>
  <c r="K485" i="4"/>
  <c r="C339" i="9"/>
  <c r="C62" i="9"/>
  <c r="C327" i="5"/>
  <c r="C353" i="9"/>
  <c r="R196" i="9"/>
  <c r="C391" i="9"/>
  <c r="K467" i="4"/>
  <c r="C439" i="4"/>
  <c r="C364" i="9"/>
  <c r="K510" i="4"/>
  <c r="C144" i="9"/>
  <c r="C344" i="9"/>
  <c r="C503" i="4"/>
  <c r="C499" i="4"/>
  <c r="R207" i="9"/>
  <c r="C367" i="9"/>
  <c r="C340" i="5"/>
  <c r="R405" i="9"/>
  <c r="K503" i="4"/>
  <c r="B439" i="4"/>
  <c r="C212" i="9"/>
  <c r="C446" i="4"/>
  <c r="R203" i="9"/>
  <c r="R318" i="9"/>
  <c r="R79" i="9"/>
  <c r="C19" i="9"/>
  <c r="R162" i="9"/>
  <c r="K488" i="4"/>
  <c r="C64" i="9"/>
  <c r="C468" i="4"/>
  <c r="C10" i="9"/>
  <c r="R331" i="9"/>
  <c r="R157" i="9"/>
  <c r="R82" i="9"/>
  <c r="C317" i="9"/>
  <c r="R56" i="9"/>
  <c r="C472" i="4"/>
  <c r="E375" i="6"/>
  <c r="R393" i="9"/>
  <c r="C147" i="9"/>
  <c r="C29" i="9"/>
  <c r="C450" i="4"/>
  <c r="R87" i="9"/>
  <c r="C13" i="9"/>
  <c r="K334" i="5"/>
  <c r="K480" i="4"/>
  <c r="C77" i="9"/>
  <c r="C20" i="3"/>
  <c r="C72" i="9"/>
  <c r="K507" i="4"/>
  <c r="C52" i="9"/>
  <c r="C338" i="9"/>
  <c r="C108" i="9"/>
  <c r="C155" i="9"/>
  <c r="C394" i="9"/>
  <c r="K450" i="4"/>
  <c r="C260" i="9"/>
  <c r="C492" i="4"/>
  <c r="C316" i="9"/>
  <c r="C443" i="4"/>
  <c r="C112" i="9"/>
  <c r="C48" i="9"/>
  <c r="C330" i="5"/>
  <c r="C15" i="3"/>
  <c r="C447" i="4"/>
  <c r="R271" i="9"/>
  <c r="C152" i="9"/>
  <c r="C331" i="5"/>
  <c r="D374" i="6"/>
  <c r="C511" i="4"/>
  <c r="C445" i="4"/>
  <c r="C403" i="9"/>
  <c r="B336" i="5"/>
  <c r="C104" i="9"/>
  <c r="C195" i="9"/>
  <c r="R296" i="9"/>
  <c r="C111" i="9"/>
  <c r="C254" i="7"/>
  <c r="R232" i="9"/>
  <c r="R18" i="9"/>
  <c r="K333" i="5"/>
  <c r="C67" i="9"/>
  <c r="C488" i="4"/>
  <c r="R108" i="9"/>
  <c r="R103" i="9"/>
  <c r="R188" i="9"/>
  <c r="C484" i="4"/>
  <c r="D377" i="6"/>
  <c r="B442" i="4"/>
  <c r="R256" i="9"/>
  <c r="R91" i="9"/>
  <c r="R287" i="9"/>
  <c r="C55" i="9"/>
  <c r="D211" i="7"/>
  <c r="C398" i="9"/>
  <c r="R70" i="9"/>
  <c r="C278" i="9"/>
  <c r="D190" i="7"/>
  <c r="K332" i="5"/>
  <c r="R165" i="9"/>
  <c r="R263" i="9"/>
  <c r="C480" i="4"/>
  <c r="B192" i="7"/>
  <c r="C192" i="7" s="1"/>
  <c r="C455" i="4"/>
  <c r="R170" i="9"/>
  <c r="C382" i="9"/>
  <c r="R357" i="9"/>
  <c r="C148" i="9"/>
  <c r="B209" i="7"/>
  <c r="C209" i="7" s="1"/>
  <c r="C208" i="9"/>
  <c r="R145" i="9"/>
  <c r="R94" i="9"/>
  <c r="K439" i="4"/>
  <c r="C474" i="4"/>
  <c r="B210" i="7"/>
  <c r="C210" i="7" s="1"/>
  <c r="C267" i="9"/>
  <c r="C244" i="9"/>
  <c r="R350" i="9"/>
  <c r="R168" i="9"/>
  <c r="K443" i="4"/>
  <c r="B435" i="4"/>
  <c r="D213" i="7"/>
  <c r="C303" i="9"/>
  <c r="C280" i="9"/>
  <c r="R305" i="9"/>
  <c r="R171" i="9"/>
  <c r="K487" i="4"/>
  <c r="C379" i="6"/>
  <c r="D214" i="7"/>
  <c r="S314" i="3"/>
  <c r="S303" i="3"/>
  <c r="S297" i="3"/>
  <c r="C309" i="3"/>
  <c r="C311" i="3"/>
  <c r="S292" i="3"/>
  <c r="C251" i="3"/>
  <c r="S300" i="3"/>
  <c r="S301" i="3"/>
  <c r="S309" i="3"/>
  <c r="C313" i="3"/>
  <c r="C314" i="3"/>
  <c r="C315" i="3"/>
  <c r="C316" i="3"/>
  <c r="C317" i="3"/>
  <c r="S304" i="3"/>
  <c r="S294" i="3"/>
  <c r="S306" i="3"/>
  <c r="C312" i="3"/>
  <c r="S315" i="3"/>
  <c r="S317" i="3"/>
  <c r="C308" i="3"/>
  <c r="S273" i="3"/>
  <c r="C310" i="3"/>
  <c r="C290" i="3"/>
  <c r="C300" i="3"/>
  <c r="C306" i="3"/>
  <c r="S310" i="3"/>
  <c r="S311" i="3"/>
  <c r="S312" i="3"/>
  <c r="S313" i="3"/>
  <c r="S296" i="3"/>
  <c r="S305" i="3"/>
  <c r="S308" i="3"/>
  <c r="S295" i="3"/>
  <c r="S307" i="3"/>
  <c r="C301" i="3"/>
  <c r="S302" i="3"/>
  <c r="S293" i="3"/>
  <c r="C307" i="3"/>
  <c r="S298" i="3"/>
  <c r="S299" i="3"/>
  <c r="S274" i="3"/>
  <c r="S316" i="3"/>
  <c r="C302" i="3"/>
  <c r="C303" i="3"/>
  <c r="C304" i="3"/>
  <c r="C305" i="3"/>
  <c r="C119" i="9"/>
  <c r="C194" i="9"/>
  <c r="C234" i="9"/>
  <c r="C211" i="9"/>
  <c r="D188" i="7"/>
  <c r="B187" i="7"/>
  <c r="C187" i="7" s="1"/>
  <c r="C270" i="9"/>
  <c r="C247" i="9"/>
  <c r="B189" i="7"/>
  <c r="C189" i="7" s="1"/>
  <c r="D191" i="7"/>
  <c r="R279" i="9"/>
  <c r="C463" i="4"/>
  <c r="C169" i="9"/>
  <c r="C306" i="9"/>
  <c r="C283" i="9"/>
  <c r="B186" i="7"/>
  <c r="C186" i="7" s="1"/>
  <c r="B188" i="7"/>
  <c r="C188" i="7" s="1"/>
  <c r="C65" i="9"/>
  <c r="C342" i="9"/>
  <c r="C319" i="9"/>
  <c r="B191" i="7"/>
  <c r="C191" i="7" s="1"/>
  <c r="D192" i="7"/>
  <c r="C335" i="9"/>
  <c r="C497" i="4"/>
  <c r="E376" i="6"/>
  <c r="B212" i="7"/>
  <c r="C212" i="7" s="1"/>
  <c r="B211" i="7"/>
  <c r="C211" i="7" s="1"/>
  <c r="D212" i="7"/>
  <c r="B478" i="4"/>
  <c r="C32" i="9"/>
  <c r="C457" i="4"/>
  <c r="B213" i="7"/>
  <c r="C213" i="7" s="1"/>
  <c r="B214" i="7"/>
  <c r="D209" i="7"/>
  <c r="R369" i="9"/>
  <c r="K490" i="4"/>
  <c r="C150" i="9"/>
  <c r="C98" i="9"/>
  <c r="C21" i="9"/>
  <c r="D189" i="7"/>
  <c r="D186" i="7"/>
  <c r="D210" i="7"/>
  <c r="K491" i="4"/>
  <c r="C120" i="9"/>
  <c r="C442" i="4"/>
  <c r="C75" i="9"/>
  <c r="D187" i="7"/>
  <c r="C190" i="7"/>
  <c r="C95" i="7"/>
  <c r="C4" i="7"/>
  <c r="C88" i="7"/>
  <c r="C185" i="7"/>
  <c r="C151" i="7"/>
  <c r="C38" i="7"/>
  <c r="C250" i="7"/>
  <c r="C48" i="7"/>
  <c r="C170" i="7"/>
  <c r="C133" i="7"/>
  <c r="C8" i="7"/>
  <c r="C203" i="7"/>
  <c r="C136" i="7"/>
  <c r="C252" i="7"/>
  <c r="C134" i="7"/>
  <c r="C219" i="7"/>
  <c r="C110" i="7"/>
  <c r="C152" i="7"/>
  <c r="C131" i="7"/>
  <c r="C132" i="7"/>
  <c r="C111" i="7"/>
  <c r="C206" i="7"/>
  <c r="C122" i="7"/>
  <c r="C123" i="7"/>
  <c r="C230" i="7"/>
  <c r="C59" i="7"/>
  <c r="C41" i="7"/>
  <c r="C121" i="7"/>
  <c r="C114" i="7"/>
  <c r="C221" i="7"/>
  <c r="C145" i="7"/>
  <c r="C98" i="7"/>
  <c r="C236" i="7"/>
  <c r="C82" i="7"/>
  <c r="C15" i="7"/>
  <c r="C115" i="7"/>
  <c r="C161" i="7"/>
  <c r="C44" i="7"/>
  <c r="C118" i="7"/>
  <c r="C229" i="7"/>
  <c r="C3" i="7"/>
  <c r="C138" i="7"/>
  <c r="C238" i="7"/>
  <c r="C256" i="7"/>
  <c r="C155" i="7"/>
  <c r="C245" i="7"/>
  <c r="C173" i="7"/>
  <c r="C19" i="7"/>
  <c r="C16" i="7"/>
  <c r="C166" i="7"/>
  <c r="C247" i="7"/>
  <c r="C233" i="7"/>
  <c r="C66" i="7"/>
  <c r="C35" i="7"/>
  <c r="C29" i="7"/>
  <c r="C129" i="7"/>
  <c r="C76" i="7"/>
  <c r="C126" i="7"/>
  <c r="C25" i="7"/>
  <c r="C71" i="7"/>
  <c r="C33" i="7"/>
  <c r="C73" i="7"/>
  <c r="C78" i="7"/>
  <c r="C68" i="7"/>
  <c r="C22" i="7"/>
  <c r="C47" i="7"/>
  <c r="C37" i="7"/>
  <c r="C224" i="7"/>
  <c r="C85" i="7"/>
  <c r="C39" i="7"/>
  <c r="C17" i="7"/>
  <c r="C74" i="7"/>
  <c r="C79" i="7"/>
  <c r="C149" i="7"/>
  <c r="C168" i="7"/>
  <c r="C234" i="7"/>
  <c r="C242" i="7"/>
  <c r="C31" i="7"/>
  <c r="C220" i="7"/>
  <c r="C226" i="7"/>
  <c r="C26" i="7"/>
  <c r="C156" i="7"/>
  <c r="C112" i="7"/>
  <c r="C162" i="7"/>
  <c r="C62" i="7"/>
  <c r="C53" i="7"/>
  <c r="C158" i="7"/>
  <c r="C117" i="7"/>
  <c r="C58" i="7"/>
  <c r="C45" i="7"/>
  <c r="C83" i="7"/>
  <c r="C153" i="7"/>
  <c r="C198" i="7"/>
  <c r="C142" i="7"/>
  <c r="C107" i="7"/>
  <c r="C180" i="7"/>
  <c r="C103" i="7"/>
  <c r="C215" i="7"/>
  <c r="C109" i="7"/>
  <c r="C57" i="7"/>
  <c r="C81" i="7"/>
  <c r="C46" i="7"/>
  <c r="C40" i="7"/>
  <c r="C30" i="7"/>
  <c r="C232" i="7"/>
  <c r="C251" i="7"/>
  <c r="C228" i="7"/>
  <c r="C167" i="7"/>
  <c r="C127" i="7"/>
  <c r="C27" i="7"/>
  <c r="C225" i="7"/>
  <c r="C217" i="7"/>
  <c r="C231" i="7"/>
  <c r="C28" i="7"/>
  <c r="C130" i="7"/>
  <c r="C86" i="7"/>
  <c r="C34" i="7"/>
  <c r="C72" i="7"/>
  <c r="C218" i="7"/>
  <c r="C20" i="7"/>
  <c r="C246" i="7"/>
  <c r="C67" i="7"/>
  <c r="C77" i="7"/>
  <c r="C165" i="7"/>
  <c r="C159" i="7"/>
  <c r="C93" i="7"/>
  <c r="C183" i="7"/>
  <c r="C201" i="7"/>
  <c r="C96" i="7"/>
  <c r="C194" i="7"/>
  <c r="C9" i="7"/>
  <c r="C144" i="7"/>
  <c r="C172" i="7"/>
  <c r="C223" i="7"/>
  <c r="C80" i="7"/>
  <c r="C42" i="7"/>
  <c r="C84" i="7"/>
  <c r="C253" i="7"/>
  <c r="C69" i="7"/>
  <c r="C23" i="7"/>
  <c r="C244" i="7"/>
  <c r="C75" i="7"/>
  <c r="C87" i="7"/>
  <c r="C235" i="7"/>
  <c r="C24" i="7"/>
  <c r="C128" i="7"/>
  <c r="C216" i="7"/>
  <c r="C222" i="7"/>
  <c r="C243" i="7"/>
  <c r="C248" i="7"/>
  <c r="C227" i="7"/>
  <c r="C249" i="7"/>
  <c r="C7" i="7"/>
  <c r="C36" i="7"/>
  <c r="C70" i="7"/>
  <c r="C32" i="7"/>
  <c r="C18" i="7"/>
  <c r="C43" i="7"/>
  <c r="C21" i="7"/>
  <c r="C60" i="7"/>
  <c r="C120" i="7"/>
  <c r="C197" i="7"/>
  <c r="C104" i="7"/>
  <c r="C90" i="7"/>
  <c r="C50" i="7"/>
  <c r="C12" i="7"/>
  <c r="C101" i="7"/>
  <c r="C55" i="7"/>
  <c r="C200" i="7"/>
  <c r="C239" i="7"/>
  <c r="C52" i="7"/>
  <c r="C174" i="7"/>
  <c r="C13" i="7"/>
  <c r="C14" i="7"/>
  <c r="C91" i="7"/>
  <c r="C163" i="7"/>
  <c r="C164" i="7"/>
  <c r="C97" i="7"/>
  <c r="C175" i="7"/>
  <c r="C181" i="7"/>
  <c r="C169" i="7"/>
  <c r="C202" i="7"/>
  <c r="C137" i="7"/>
  <c r="C140" i="7"/>
  <c r="C102" i="7"/>
  <c r="C143" i="7"/>
  <c r="C171" i="7"/>
  <c r="C237" i="7"/>
  <c r="C92" i="7"/>
  <c r="C10" i="7"/>
  <c r="C176" i="7"/>
  <c r="C177" i="7"/>
  <c r="C61" i="7"/>
  <c r="C108" i="7"/>
  <c r="C141" i="7"/>
  <c r="C157" i="7"/>
  <c r="C160" i="7"/>
  <c r="C106" i="7"/>
  <c r="C195" i="7"/>
  <c r="C113" i="7"/>
  <c r="C116" i="7"/>
  <c r="C56" i="7"/>
  <c r="C63" i="7"/>
  <c r="C178" i="7"/>
  <c r="C179" i="7"/>
  <c r="C135" i="7"/>
  <c r="C146" i="7"/>
  <c r="C204" i="7"/>
  <c r="C89" i="7"/>
  <c r="C240" i="7"/>
  <c r="C241" i="7"/>
  <c r="C49" i="7"/>
  <c r="C64" i="7"/>
  <c r="C65" i="7"/>
  <c r="C257" i="7"/>
  <c r="C94" i="7"/>
  <c r="C147" i="7"/>
  <c r="C148" i="7"/>
  <c r="C199" i="7"/>
  <c r="C51" i="7"/>
  <c r="C54" i="7"/>
  <c r="C119" i="7"/>
  <c r="C100" i="7"/>
  <c r="C11" i="7"/>
  <c r="C196" i="7"/>
  <c r="C99" i="7"/>
  <c r="C105" i="7"/>
  <c r="C207" i="7"/>
  <c r="C208" i="7"/>
  <c r="C139" i="7"/>
  <c r="C182" i="7"/>
  <c r="C150" i="7"/>
  <c r="C154" i="7"/>
  <c r="C255" i="7"/>
  <c r="C184" i="7"/>
  <c r="C193" i="7"/>
  <c r="C205" i="7"/>
  <c r="C5" i="7"/>
  <c r="C6" i="7"/>
  <c r="S41" i="3"/>
  <c r="S227" i="3"/>
  <c r="S203" i="3"/>
  <c r="S39" i="3"/>
  <c r="S61" i="3"/>
  <c r="S42" i="3"/>
  <c r="K272" i="4"/>
  <c r="K262" i="4"/>
  <c r="K340" i="4"/>
  <c r="K104" i="5"/>
  <c r="K131" i="5"/>
  <c r="S153" i="3"/>
  <c r="K208" i="5"/>
  <c r="S48" i="3"/>
  <c r="S166" i="3"/>
  <c r="S38" i="3"/>
  <c r="S117" i="3"/>
  <c r="S40" i="3"/>
  <c r="S118" i="3"/>
  <c r="K376" i="4"/>
  <c r="K418" i="4"/>
  <c r="K280" i="4"/>
  <c r="K100" i="5"/>
  <c r="K135" i="5"/>
  <c r="S156" i="3"/>
  <c r="S230" i="3"/>
  <c r="S53" i="3"/>
  <c r="S122" i="3"/>
  <c r="S157" i="3"/>
  <c r="S181" i="3"/>
  <c r="K358" i="4"/>
  <c r="K378" i="4"/>
  <c r="K305" i="4"/>
  <c r="K80" i="4"/>
  <c r="K76" i="5"/>
  <c r="K115" i="5"/>
  <c r="S49" i="3"/>
  <c r="S161" i="3"/>
  <c r="S207" i="3"/>
  <c r="S71" i="3"/>
  <c r="S69" i="3"/>
  <c r="K117" i="5"/>
  <c r="K130" i="5"/>
  <c r="K78" i="5"/>
  <c r="K99" i="5"/>
  <c r="K84" i="4"/>
  <c r="K281" i="5"/>
  <c r="S217" i="3"/>
  <c r="S37" i="3"/>
  <c r="S235" i="3"/>
  <c r="S168" i="3"/>
  <c r="K353" i="4"/>
  <c r="K422" i="4"/>
  <c r="K372" i="4"/>
  <c r="K311" i="5"/>
  <c r="S51" i="3"/>
  <c r="S200" i="3"/>
  <c r="S133" i="3"/>
  <c r="S158" i="3"/>
  <c r="S169" i="3"/>
  <c r="S65" i="3"/>
  <c r="S195" i="3"/>
  <c r="K289" i="4"/>
  <c r="K371" i="4"/>
  <c r="K233" i="4"/>
  <c r="K286" i="5"/>
  <c r="K122" i="5"/>
  <c r="K83" i="5"/>
  <c r="S222" i="3"/>
  <c r="S44" i="3"/>
  <c r="S66" i="3"/>
  <c r="S234" i="3"/>
  <c r="S43" i="3"/>
  <c r="S237" i="3"/>
  <c r="S116" i="3"/>
  <c r="S178" i="3"/>
  <c r="K363" i="4"/>
  <c r="K364" i="4"/>
  <c r="K366" i="4"/>
  <c r="K182" i="4"/>
  <c r="K79" i="5"/>
  <c r="K119" i="5"/>
  <c r="S154" i="3"/>
  <c r="S58" i="3"/>
  <c r="S244" i="3"/>
  <c r="S220" i="3"/>
  <c r="S238" i="3"/>
  <c r="K342" i="4"/>
  <c r="K333" i="4"/>
  <c r="K282" i="5"/>
  <c r="K98" i="5"/>
  <c r="S115" i="3"/>
  <c r="S54" i="3"/>
  <c r="S62" i="3"/>
  <c r="S223" i="3"/>
  <c r="S247" i="3"/>
  <c r="S177" i="3"/>
  <c r="K390" i="4"/>
  <c r="K242" i="4"/>
  <c r="K303" i="4"/>
  <c r="K44" i="4"/>
  <c r="K95" i="5"/>
  <c r="K114" i="5"/>
  <c r="S50" i="3"/>
  <c r="S245" i="3"/>
  <c r="K200" i="5"/>
  <c r="S215" i="3"/>
  <c r="S159" i="3"/>
  <c r="K196" i="5"/>
  <c r="S67" i="3"/>
  <c r="S176" i="3"/>
  <c r="K278" i="4"/>
  <c r="K47" i="4"/>
  <c r="K312" i="4"/>
  <c r="K86" i="5"/>
  <c r="K92" i="5"/>
  <c r="K4" i="5"/>
  <c r="S64" i="3"/>
  <c r="S170" i="3"/>
  <c r="S60" i="3"/>
  <c r="S224" i="3"/>
  <c r="S114" i="3"/>
  <c r="S135" i="3"/>
  <c r="S179" i="3"/>
  <c r="K337" i="4"/>
  <c r="K296" i="4"/>
  <c r="S243" i="3"/>
  <c r="K308" i="5"/>
  <c r="K127" i="5"/>
  <c r="K110" i="5"/>
  <c r="S218" i="3"/>
  <c r="S52" i="3"/>
  <c r="S124" i="3"/>
  <c r="S56" i="3"/>
  <c r="S57" i="3"/>
  <c r="K118" i="5"/>
  <c r="K108" i="5"/>
  <c r="K96" i="5"/>
  <c r="K128" i="5"/>
  <c r="K100" i="4"/>
  <c r="K310" i="5"/>
  <c r="K123" i="5"/>
  <c r="S229" i="3"/>
  <c r="S204" i="3"/>
  <c r="K154" i="4"/>
  <c r="S127" i="3"/>
  <c r="K347" i="4"/>
  <c r="K93" i="5"/>
  <c r="S199" i="3"/>
  <c r="S128" i="3"/>
  <c r="S59" i="3"/>
  <c r="K84" i="5"/>
  <c r="K74" i="5"/>
  <c r="K288" i="5"/>
  <c r="K112" i="5"/>
  <c r="K107" i="5"/>
  <c r="K77" i="5"/>
  <c r="K97" i="5"/>
  <c r="K32" i="4"/>
  <c r="K283" i="5"/>
  <c r="S183" i="3"/>
  <c r="K310" i="4"/>
  <c r="K240" i="4"/>
  <c r="K222" i="4"/>
  <c r="K36" i="4"/>
  <c r="K75" i="5"/>
  <c r="K113" i="5"/>
  <c r="K156" i="5"/>
  <c r="K53" i="5"/>
  <c r="K197" i="5"/>
  <c r="K203" i="5"/>
  <c r="K159" i="5"/>
  <c r="K160" i="5"/>
  <c r="K145" i="5"/>
  <c r="K178" i="5"/>
  <c r="K176" i="5"/>
  <c r="K28" i="5"/>
  <c r="K30" i="5"/>
  <c r="K184" i="5"/>
  <c r="K199" i="5"/>
  <c r="K206" i="5"/>
  <c r="K214" i="5"/>
  <c r="K22" i="5"/>
  <c r="K21" i="5"/>
  <c r="K163" i="5"/>
  <c r="K139" i="5"/>
  <c r="K140" i="5"/>
  <c r="K228" i="5"/>
  <c r="K316" i="5"/>
  <c r="K247" i="5"/>
  <c r="S45" i="3"/>
  <c r="K226" i="5"/>
  <c r="S219" i="3"/>
  <c r="K243" i="5"/>
  <c r="S214" i="3"/>
  <c r="K297" i="5"/>
  <c r="S225" i="3"/>
  <c r="K291" i="5"/>
  <c r="K290" i="5"/>
  <c r="K231" i="5"/>
  <c r="S221" i="3"/>
  <c r="S171" i="3"/>
  <c r="K392" i="4"/>
  <c r="K298" i="4"/>
  <c r="K239" i="5"/>
  <c r="K305" i="5"/>
  <c r="S233" i="3"/>
  <c r="K323" i="5"/>
  <c r="K302" i="5"/>
  <c r="K311" i="4"/>
  <c r="K316" i="4"/>
  <c r="S242" i="3"/>
  <c r="S172" i="3"/>
  <c r="K114" i="4"/>
  <c r="K17" i="4"/>
  <c r="K334" i="4"/>
  <c r="K121" i="4"/>
  <c r="K97" i="4"/>
  <c r="K63" i="4"/>
  <c r="K3" i="4"/>
  <c r="K302" i="4"/>
  <c r="K130" i="4"/>
  <c r="K215" i="4"/>
  <c r="K167" i="4"/>
  <c r="K295" i="4"/>
  <c r="K106" i="5"/>
  <c r="S132" i="3"/>
  <c r="S186" i="3"/>
  <c r="K312" i="5"/>
  <c r="S213" i="3"/>
  <c r="S164" i="3"/>
  <c r="K19" i="4"/>
  <c r="K134" i="5"/>
  <c r="S246" i="3"/>
  <c r="S226" i="3"/>
  <c r="K81" i="5"/>
  <c r="K120" i="5"/>
  <c r="K285" i="5"/>
  <c r="K116" i="5"/>
  <c r="K136" i="5"/>
  <c r="K73" i="5"/>
  <c r="K102" i="5"/>
  <c r="K39" i="4"/>
  <c r="K98" i="4"/>
  <c r="S182" i="3"/>
  <c r="K345" i="4"/>
  <c r="K396" i="4"/>
  <c r="K355" i="4"/>
  <c r="K90" i="5"/>
  <c r="K129" i="5"/>
  <c r="S151" i="3"/>
  <c r="K154" i="5"/>
  <c r="K52" i="5"/>
  <c r="K202" i="5"/>
  <c r="K205" i="5"/>
  <c r="K157" i="5"/>
  <c r="K146" i="5"/>
  <c r="K150" i="5"/>
  <c r="K177" i="5"/>
  <c r="K180" i="5"/>
  <c r="K27" i="5"/>
  <c r="K183" i="5"/>
  <c r="K182" i="5"/>
  <c r="K211" i="5"/>
  <c r="K195" i="5"/>
  <c r="K204" i="5"/>
  <c r="K26" i="5"/>
  <c r="K168" i="5"/>
  <c r="K165" i="5"/>
  <c r="K141" i="5"/>
  <c r="K138" i="5"/>
  <c r="K313" i="5"/>
  <c r="K317" i="5"/>
  <c r="K249" i="5"/>
  <c r="K225" i="5"/>
  <c r="K227" i="5"/>
  <c r="K234" i="5"/>
  <c r="K242" i="5"/>
  <c r="K294" i="5"/>
  <c r="K298" i="5"/>
  <c r="S232" i="3"/>
  <c r="K289" i="5"/>
  <c r="S202" i="3"/>
  <c r="K233" i="5"/>
  <c r="K320" i="5"/>
  <c r="S208" i="3"/>
  <c r="K156" i="4"/>
  <c r="K238" i="5"/>
  <c r="S216" i="3"/>
  <c r="K307" i="5"/>
  <c r="K325" i="5"/>
  <c r="K324" i="5"/>
  <c r="K300" i="5"/>
  <c r="S96" i="3"/>
  <c r="K115" i="4"/>
  <c r="K256" i="4"/>
  <c r="K13" i="4"/>
  <c r="K113" i="4"/>
  <c r="K110" i="4"/>
  <c r="K74" i="4"/>
  <c r="K348" i="4"/>
  <c r="K228" i="4"/>
  <c r="K377" i="4"/>
  <c r="K18" i="4"/>
  <c r="K31" i="4"/>
  <c r="K356" i="4"/>
  <c r="K365" i="4"/>
  <c r="K174" i="4"/>
  <c r="K266" i="4"/>
  <c r="K205" i="4"/>
  <c r="K321" i="4"/>
  <c r="K325" i="4"/>
  <c r="K34" i="4"/>
  <c r="K210" i="4"/>
  <c r="K26" i="4"/>
  <c r="K357" i="4"/>
  <c r="K405" i="4"/>
  <c r="K254" i="4"/>
  <c r="S123" i="3"/>
  <c r="K275" i="4"/>
  <c r="K124" i="5"/>
  <c r="S160" i="3"/>
  <c r="K215" i="5"/>
  <c r="K315" i="4"/>
  <c r="S63" i="3"/>
  <c r="S167" i="3"/>
  <c r="S126" i="3"/>
  <c r="K132" i="5"/>
  <c r="K103" i="5"/>
  <c r="K300" i="4"/>
  <c r="K80" i="5"/>
  <c r="K133" i="5"/>
  <c r="K125" i="5"/>
  <c r="K89" i="5"/>
  <c r="K287" i="5"/>
  <c r="K411" i="4"/>
  <c r="K326" i="4"/>
  <c r="K317" i="4"/>
  <c r="K280" i="5"/>
  <c r="K101" i="5"/>
  <c r="K105" i="5"/>
  <c r="K152" i="5"/>
  <c r="K151" i="5"/>
  <c r="K54" i="5"/>
  <c r="K201" i="5"/>
  <c r="K162" i="5"/>
  <c r="K147" i="5"/>
  <c r="K148" i="5"/>
  <c r="K179" i="5"/>
  <c r="K181" i="5"/>
  <c r="K32" i="5"/>
  <c r="K185" i="5"/>
  <c r="K186" i="5"/>
  <c r="K213" i="5"/>
  <c r="K198" i="5"/>
  <c r="K207" i="5"/>
  <c r="K24" i="5"/>
  <c r="K164" i="5"/>
  <c r="K166" i="5"/>
  <c r="K109" i="5"/>
  <c r="K87" i="5"/>
  <c r="S125" i="3"/>
  <c r="K94" i="5"/>
  <c r="K88" i="5"/>
  <c r="K331" i="4"/>
  <c r="K82" i="5"/>
  <c r="K51" i="5"/>
  <c r="K144" i="5"/>
  <c r="K31" i="5"/>
  <c r="K210" i="5"/>
  <c r="K137" i="5"/>
  <c r="K229" i="5"/>
  <c r="K246" i="5"/>
  <c r="K223" i="5"/>
  <c r="K235" i="5"/>
  <c r="K245" i="5"/>
  <c r="S231" i="3"/>
  <c r="K293" i="5"/>
  <c r="K232" i="5"/>
  <c r="K265" i="4"/>
  <c r="K306" i="5"/>
  <c r="K322" i="5"/>
  <c r="K231" i="4"/>
  <c r="K68" i="4"/>
  <c r="K157" i="4"/>
  <c r="K230" i="4"/>
  <c r="K171" i="4"/>
  <c r="K380" i="4"/>
  <c r="K237" i="4"/>
  <c r="K255" i="4"/>
  <c r="K27" i="4"/>
  <c r="K346" i="4"/>
  <c r="S131" i="3"/>
  <c r="K102" i="4"/>
  <c r="K187" i="4"/>
  <c r="K185" i="4"/>
  <c r="K176" i="4"/>
  <c r="K142" i="4"/>
  <c r="K55" i="4"/>
  <c r="K241" i="4"/>
  <c r="K76" i="4"/>
  <c r="K184" i="4"/>
  <c r="K304" i="4"/>
  <c r="K352" i="4"/>
  <c r="K403" i="4"/>
  <c r="S92" i="3"/>
  <c r="K172" i="4"/>
  <c r="K259" i="4"/>
  <c r="K141" i="4"/>
  <c r="K225" i="4"/>
  <c r="K35" i="4"/>
  <c r="K236" i="4"/>
  <c r="K136" i="4"/>
  <c r="K146" i="4"/>
  <c r="S93" i="3"/>
  <c r="K299" i="4"/>
  <c r="K207" i="4"/>
  <c r="K209" i="4"/>
  <c r="K284" i="4"/>
  <c r="K216" i="4"/>
  <c r="K208" i="4"/>
  <c r="K285" i="4"/>
  <c r="K213" i="4"/>
  <c r="K218" i="4"/>
  <c r="K10" i="4"/>
  <c r="S91" i="3"/>
  <c r="K407" i="4"/>
  <c r="S84" i="3"/>
  <c r="S83" i="3"/>
  <c r="S110" i="3"/>
  <c r="S111" i="3"/>
  <c r="S81" i="3"/>
  <c r="S108" i="3"/>
  <c r="S74" i="3"/>
  <c r="S119" i="3"/>
  <c r="S188" i="3"/>
  <c r="S196" i="3"/>
  <c r="S189" i="3"/>
  <c r="S102" i="3"/>
  <c r="S136" i="3"/>
  <c r="S109" i="3"/>
  <c r="S140" i="3"/>
  <c r="S193" i="3"/>
  <c r="S148" i="3"/>
  <c r="S228" i="3"/>
  <c r="S155" i="3"/>
  <c r="K85" i="5"/>
  <c r="K111" i="5"/>
  <c r="K309" i="5"/>
  <c r="K61" i="4"/>
  <c r="K212" i="5"/>
  <c r="K149" i="5"/>
  <c r="K187" i="5"/>
  <c r="K25" i="5"/>
  <c r="K142" i="5"/>
  <c r="K315" i="5"/>
  <c r="S205" i="3"/>
  <c r="K222" i="5"/>
  <c r="K295" i="5"/>
  <c r="S163" i="3"/>
  <c r="K319" i="5"/>
  <c r="S134" i="3"/>
  <c r="K240" i="5"/>
  <c r="K304" i="5"/>
  <c r="K303" i="5"/>
  <c r="K385" i="4"/>
  <c r="K307" i="4"/>
  <c r="K379" i="4"/>
  <c r="K395" i="4"/>
  <c r="K22" i="4"/>
  <c r="K116" i="4"/>
  <c r="K261" i="4"/>
  <c r="K124" i="4"/>
  <c r="K277" i="4"/>
  <c r="K12" i="4"/>
  <c r="K43" i="4"/>
  <c r="K11" i="4"/>
  <c r="K274" i="4"/>
  <c r="K384" i="4"/>
  <c r="S90" i="3"/>
  <c r="K343" i="4"/>
  <c r="K194" i="4"/>
  <c r="K204" i="4"/>
  <c r="K297" i="4"/>
  <c r="K397" i="4"/>
  <c r="K7" i="4"/>
  <c r="K165" i="4"/>
  <c r="K203" i="4"/>
  <c r="K270" i="4"/>
  <c r="K329" i="4"/>
  <c r="K235" i="4"/>
  <c r="K122" i="4"/>
  <c r="S143" i="3"/>
  <c r="K148" i="4"/>
  <c r="S240" i="3"/>
  <c r="K258" i="4"/>
  <c r="K313" i="4"/>
  <c r="K362" i="4"/>
  <c r="K101" i="4"/>
  <c r="K276" i="4"/>
  <c r="K281" i="4"/>
  <c r="S142" i="3"/>
  <c r="K386" i="4"/>
  <c r="S144" i="3"/>
  <c r="K234" i="4"/>
  <c r="K190" i="4"/>
  <c r="K322" i="4"/>
  <c r="K56" i="4"/>
  <c r="S130" i="3"/>
  <c r="K368" i="4"/>
  <c r="K189" i="4"/>
  <c r="K339" i="4"/>
  <c r="S147" i="3"/>
  <c r="S88" i="3"/>
  <c r="S86" i="3"/>
  <c r="S150" i="3"/>
  <c r="S72" i="3"/>
  <c r="S75" i="3"/>
  <c r="S184" i="3"/>
  <c r="S185" i="3"/>
  <c r="I63" i="2"/>
  <c r="S100" i="3"/>
  <c r="S73" i="3"/>
  <c r="S141" i="3"/>
  <c r="S137" i="3"/>
  <c r="S145" i="3"/>
  <c r="S97" i="3"/>
  <c r="S101" i="3"/>
  <c r="S248" i="3"/>
  <c r="S152" i="3"/>
  <c r="S146" i="3"/>
  <c r="S46" i="3"/>
  <c r="S121" i="3"/>
  <c r="S198" i="3"/>
  <c r="K91" i="5"/>
  <c r="S192" i="3"/>
  <c r="K284" i="5"/>
  <c r="K153" i="5"/>
  <c r="K158" i="5"/>
  <c r="K175" i="5"/>
  <c r="K194" i="5"/>
  <c r="K23" i="5"/>
  <c r="K143" i="5"/>
  <c r="K314" i="5"/>
  <c r="S236" i="3"/>
  <c r="K236" i="5"/>
  <c r="K181" i="4"/>
  <c r="K296" i="5"/>
  <c r="K126" i="4"/>
  <c r="S55" i="3"/>
  <c r="K321" i="5"/>
  <c r="K341" i="4"/>
  <c r="K241" i="5"/>
  <c r="K301" i="5"/>
  <c r="K323" i="4"/>
  <c r="K410" i="4"/>
  <c r="K264" i="4"/>
  <c r="K381" i="4"/>
  <c r="K153" i="4"/>
  <c r="S239" i="3"/>
  <c r="K361" i="4"/>
  <c r="K290" i="4"/>
  <c r="K292" i="4"/>
  <c r="K33" i="4"/>
  <c r="K183" i="4"/>
  <c r="K246" i="4"/>
  <c r="K54" i="4"/>
  <c r="K192" i="4"/>
  <c r="K125" i="4"/>
  <c r="K269" i="4"/>
  <c r="K145" i="4"/>
  <c r="K279" i="4"/>
  <c r="K252" i="4"/>
  <c r="S241" i="3"/>
  <c r="K350" i="4"/>
  <c r="K15" i="4"/>
  <c r="K191" i="4"/>
  <c r="K373" i="4"/>
  <c r="K332" i="4"/>
  <c r="S94" i="3"/>
  <c r="K162" i="4"/>
  <c r="K217" i="4"/>
  <c r="K23" i="4"/>
  <c r="K24" i="4"/>
  <c r="K104" i="4"/>
  <c r="K247" i="4"/>
  <c r="K195" i="4"/>
  <c r="S95" i="3"/>
  <c r="K330" i="4"/>
  <c r="K260" i="4"/>
  <c r="K173" i="4"/>
  <c r="K14" i="4"/>
  <c r="K398" i="4"/>
  <c r="K60" i="4"/>
  <c r="K291" i="4"/>
  <c r="K391" i="4"/>
  <c r="K253" i="4"/>
  <c r="K29" i="4"/>
  <c r="K245" i="4"/>
  <c r="K369" i="4"/>
  <c r="K219" i="4"/>
  <c r="S85" i="3"/>
  <c r="S89" i="3"/>
  <c r="S99" i="3"/>
  <c r="S103" i="3"/>
  <c r="S149" i="3"/>
  <c r="S78" i="3"/>
  <c r="S82" i="3"/>
  <c r="S106" i="3"/>
  <c r="I544" i="2"/>
  <c r="S194" i="3"/>
  <c r="S191" i="3"/>
  <c r="S180" i="3"/>
  <c r="S139" i="3"/>
  <c r="S98" i="3"/>
  <c r="S80" i="3"/>
  <c r="S105" i="3"/>
  <c r="S107" i="3"/>
  <c r="K370" i="4"/>
  <c r="S187" i="3"/>
  <c r="K121" i="5"/>
  <c r="K367" i="4"/>
  <c r="K126" i="5"/>
  <c r="K155" i="5"/>
  <c r="K161" i="5"/>
  <c r="K29" i="5"/>
  <c r="K209" i="5"/>
  <c r="K167" i="5"/>
  <c r="S47" i="3"/>
  <c r="K318" i="5"/>
  <c r="K224" i="5"/>
  <c r="K237" i="5"/>
  <c r="K244" i="5"/>
  <c r="S165" i="3"/>
  <c r="K292" i="5"/>
  <c r="K230" i="5"/>
  <c r="S206" i="3"/>
  <c r="K414" i="4"/>
  <c r="K132" i="4"/>
  <c r="K326" i="5"/>
  <c r="K299" i="5"/>
  <c r="K351" i="4"/>
  <c r="K50" i="4"/>
  <c r="K88" i="4"/>
  <c r="K143" i="4"/>
  <c r="K159" i="4"/>
  <c r="K21" i="4"/>
  <c r="K226" i="4"/>
  <c r="K223" i="4"/>
  <c r="K327" i="4"/>
  <c r="K67" i="4"/>
  <c r="S129" i="3"/>
  <c r="K4" i="4"/>
  <c r="K25" i="4"/>
  <c r="K75" i="4"/>
  <c r="K221" i="4"/>
  <c r="K206" i="4"/>
  <c r="K244" i="4"/>
  <c r="K248" i="4"/>
  <c r="K250" i="4"/>
  <c r="K111" i="4"/>
  <c r="K147" i="4"/>
  <c r="K177" i="4"/>
  <c r="K335" i="4"/>
  <c r="K344" i="4"/>
  <c r="K328" i="4"/>
  <c r="K287" i="4"/>
  <c r="K220" i="4"/>
  <c r="K375" i="4"/>
  <c r="K119" i="4"/>
  <c r="K5" i="4"/>
  <c r="K160" i="4"/>
  <c r="K201" i="4"/>
  <c r="K283" i="4"/>
  <c r="K294" i="4"/>
  <c r="K324" i="4"/>
  <c r="K293" i="4"/>
  <c r="K180" i="4"/>
  <c r="K164" i="4"/>
  <c r="K251" i="4"/>
  <c r="K314" i="4"/>
  <c r="K359" i="4"/>
  <c r="K214" i="4"/>
  <c r="K37" i="4"/>
  <c r="K319" i="4"/>
  <c r="K20" i="4"/>
  <c r="K273" i="4"/>
  <c r="S87" i="3"/>
  <c r="S104" i="3"/>
  <c r="S79" i="3"/>
  <c r="S120" i="3"/>
  <c r="S190" i="3"/>
  <c r="S138" i="3"/>
  <c r="K87" i="4"/>
  <c r="K227" i="4"/>
  <c r="K196" i="4"/>
  <c r="K179" i="4"/>
  <c r="S173" i="3"/>
  <c r="K178" i="4"/>
  <c r="K197" i="4"/>
  <c r="K151" i="4"/>
  <c r="K383" i="4"/>
  <c r="K48" i="4"/>
  <c r="K186" i="4"/>
  <c r="K166" i="4"/>
  <c r="K211" i="4"/>
  <c r="S174" i="3"/>
  <c r="K320" i="4"/>
  <c r="K212" i="4"/>
  <c r="K175" i="4"/>
  <c r="K202" i="4"/>
  <c r="I135" i="2"/>
  <c r="I425" i="2"/>
  <c r="I246" i="2"/>
  <c r="I210" i="2"/>
  <c r="I505" i="2"/>
  <c r="I137" i="2"/>
  <c r="I459" i="2"/>
  <c r="I104" i="2"/>
  <c r="I185" i="2"/>
  <c r="I421" i="2"/>
  <c r="I494" i="2"/>
  <c r="I159" i="2"/>
  <c r="I164" i="2"/>
  <c r="I299" i="2"/>
  <c r="I452" i="2"/>
  <c r="I461" i="2"/>
  <c r="I324" i="2"/>
  <c r="I516" i="2"/>
  <c r="I456" i="2"/>
  <c r="I219" i="2"/>
  <c r="I252" i="2"/>
  <c r="I517" i="2"/>
  <c r="I95" i="2"/>
  <c r="I152" i="2"/>
  <c r="I125" i="2"/>
  <c r="I535" i="2"/>
  <c r="I388" i="2"/>
  <c r="I147" i="2"/>
  <c r="I279" i="2"/>
  <c r="I292" i="2"/>
  <c r="I53" i="2"/>
  <c r="I204" i="2"/>
  <c r="I473" i="2"/>
  <c r="I470" i="2"/>
  <c r="I166" i="2"/>
  <c r="I221" i="2"/>
  <c r="I320" i="2"/>
  <c r="I319" i="2"/>
  <c r="I19" i="2"/>
  <c r="I275" i="2"/>
  <c r="I54" i="2"/>
  <c r="I206" i="2"/>
  <c r="I392" i="2"/>
  <c r="I282" i="2"/>
  <c r="I300" i="2"/>
  <c r="I458" i="2"/>
  <c r="I288" i="2"/>
  <c r="I454" i="2"/>
  <c r="I503" i="2"/>
  <c r="I101" i="2"/>
  <c r="I230" i="2"/>
  <c r="I111" i="2"/>
  <c r="I98" i="2"/>
  <c r="I157" i="2"/>
  <c r="I533" i="2"/>
  <c r="I264" i="2"/>
  <c r="I51" i="2"/>
  <c r="I416" i="2"/>
  <c r="I109" i="2"/>
  <c r="I143" i="2"/>
  <c r="I181" i="2"/>
  <c r="I513" i="2"/>
  <c r="I507" i="2"/>
  <c r="I240" i="2"/>
  <c r="I434" i="2"/>
  <c r="I435" i="2"/>
  <c r="I172" i="2"/>
  <c r="I351" i="2"/>
  <c r="I330" i="2"/>
  <c r="I534" i="2"/>
  <c r="I250" i="2"/>
  <c r="I222" i="2"/>
  <c r="I115" i="2"/>
  <c r="I118" i="2"/>
  <c r="I244" i="2"/>
  <c r="I312" i="2"/>
  <c r="I99" i="2"/>
  <c r="I508" i="2"/>
  <c r="I386" i="2"/>
  <c r="I190" i="2"/>
  <c r="I385" i="2"/>
  <c r="I333" i="2"/>
  <c r="I161" i="2"/>
  <c r="I306" i="2"/>
  <c r="I254" i="2"/>
  <c r="I100" i="2"/>
  <c r="I415" i="2"/>
  <c r="I502" i="2"/>
  <c r="I163" i="2"/>
  <c r="I149" i="2"/>
  <c r="I455" i="2"/>
  <c r="I325" i="2"/>
  <c r="I506" i="2"/>
  <c r="I387" i="2"/>
  <c r="I485" i="2"/>
  <c r="I233" i="2"/>
  <c r="I514" i="2"/>
  <c r="I422" i="2"/>
  <c r="I399" i="2"/>
  <c r="I156" i="2"/>
  <c r="I356" i="2"/>
  <c r="I97" i="2"/>
  <c r="I217" i="2"/>
  <c r="I510" i="2"/>
  <c r="I411" i="2"/>
  <c r="I480" i="2"/>
  <c r="I121" i="2"/>
  <c r="I208" i="2"/>
  <c r="I397" i="2"/>
  <c r="I466" i="2"/>
  <c r="I30" i="2"/>
  <c r="I445" i="2"/>
  <c r="I218" i="2"/>
  <c r="I239" i="2"/>
  <c r="I314" i="2"/>
  <c r="I120" i="2"/>
  <c r="I245" i="2"/>
  <c r="I242" i="2"/>
  <c r="I107" i="2"/>
  <c r="I202" i="2"/>
  <c r="I103" i="2"/>
  <c r="I366" i="2"/>
  <c r="I116" i="2"/>
  <c r="I42" i="2"/>
  <c r="I170" i="2"/>
  <c r="I117" i="2"/>
  <c r="I315" i="2"/>
  <c r="I183" i="2"/>
  <c r="I165" i="2"/>
  <c r="I249" i="2"/>
  <c r="I106" i="2"/>
  <c r="I501" i="2"/>
  <c r="I468" i="2"/>
  <c r="I465" i="2"/>
  <c r="I191" i="2"/>
  <c r="I296" i="2"/>
  <c r="I155" i="2"/>
  <c r="I478" i="2"/>
  <c r="I122" i="2"/>
  <c r="I213" i="2"/>
  <c r="I467" i="2"/>
  <c r="I141" i="2"/>
  <c r="I420" i="2"/>
  <c r="I263" i="2"/>
  <c r="I40" i="2"/>
  <c r="I438" i="2"/>
  <c r="I133" i="2"/>
  <c r="I515" i="2"/>
  <c r="I150" i="2"/>
  <c r="I110" i="2"/>
  <c r="I271" i="2"/>
  <c r="I409" i="2"/>
  <c r="I335" i="2"/>
  <c r="I267" i="2"/>
  <c r="I50" i="2"/>
  <c r="I332" i="2"/>
  <c r="I128" i="2"/>
  <c r="I273" i="2"/>
  <c r="I34" i="2"/>
  <c r="I298" i="2"/>
  <c r="I158" i="2"/>
  <c r="I291" i="2"/>
  <c r="I112" i="2"/>
  <c r="I108" i="2"/>
  <c r="I162" i="2"/>
  <c r="I248" i="2"/>
  <c r="I235" i="2"/>
  <c r="I504" i="2"/>
  <c r="I474" i="2"/>
  <c r="I448" i="2"/>
  <c r="I384" i="2"/>
  <c r="I119" i="2"/>
  <c r="I145" i="2"/>
  <c r="I102" i="2"/>
  <c r="I131" i="2"/>
  <c r="I512" i="2"/>
  <c r="I429" i="2"/>
  <c r="I412" i="2"/>
  <c r="I417" i="2"/>
  <c r="I257" i="2"/>
  <c r="I140" i="2"/>
  <c r="I178" i="2"/>
  <c r="I48" i="2"/>
  <c r="I451" i="2"/>
  <c r="I463" i="2"/>
  <c r="I260" i="2"/>
  <c r="I444" i="2"/>
  <c r="I293" i="2"/>
  <c r="I20" i="2"/>
  <c r="I419" i="2"/>
  <c r="I39" i="2"/>
  <c r="I509" i="2"/>
  <c r="I297" i="2"/>
  <c r="I536" i="2"/>
  <c r="I377" i="2"/>
  <c r="I446" i="2"/>
  <c r="I305" i="2"/>
  <c r="I394" i="2"/>
  <c r="I407" i="2"/>
  <c r="I285" i="2"/>
  <c r="I227" i="2"/>
  <c r="I196" i="2"/>
  <c r="I328" i="2"/>
  <c r="I476" i="2"/>
  <c r="I238" i="2"/>
  <c r="I177" i="2"/>
  <c r="I47" i="2"/>
  <c r="I308" i="2"/>
  <c r="I408" i="2"/>
  <c r="I496" i="2"/>
  <c r="I349" i="2"/>
  <c r="I243" i="2"/>
  <c r="I352" i="2"/>
  <c r="I173" i="2"/>
  <c r="I154" i="2"/>
  <c r="I287" i="2"/>
  <c r="I214" i="2"/>
  <c r="I525" i="2"/>
  <c r="I410" i="2"/>
  <c r="I124" i="2"/>
  <c r="I464" i="2"/>
  <c r="I524" i="2"/>
  <c r="I175" i="2"/>
  <c r="I28" i="2"/>
  <c r="I289" i="2"/>
  <c r="I203" i="2"/>
  <c r="I22" i="2"/>
  <c r="I43" i="2"/>
  <c r="I182" i="2"/>
  <c r="I266" i="2"/>
  <c r="I424" i="2"/>
  <c r="I174" i="2"/>
  <c r="I274" i="2"/>
  <c r="I205" i="2"/>
  <c r="I311" i="2"/>
  <c r="I232" i="2"/>
  <c r="I511" i="2"/>
  <c r="I396" i="2"/>
  <c r="I146" i="2"/>
  <c r="I268" i="2"/>
  <c r="I184" i="2"/>
  <c r="I327" i="2"/>
  <c r="I483" i="2"/>
  <c r="I277" i="2"/>
  <c r="I334" i="2"/>
  <c r="I57" i="2"/>
  <c r="I489" i="2"/>
  <c r="I423" i="2"/>
  <c r="I307" i="2"/>
  <c r="I31" i="2"/>
  <c r="I481" i="2"/>
  <c r="I520" i="2"/>
  <c r="I253" i="2"/>
  <c r="I482" i="2"/>
  <c r="I449" i="2"/>
  <c r="I96" i="2"/>
  <c r="I44" i="2"/>
  <c r="I49" i="2"/>
  <c r="I310" i="2"/>
  <c r="I179" i="2"/>
  <c r="I281" i="2"/>
  <c r="I198" i="2"/>
  <c r="I338" i="2"/>
  <c r="I237" i="2"/>
  <c r="I383" i="2"/>
  <c r="I114" i="2"/>
  <c r="I27" i="2"/>
  <c r="I127" i="2"/>
  <c r="I294" i="2"/>
  <c r="I29" i="2"/>
  <c r="I126" i="2"/>
  <c r="I16" i="2"/>
  <c r="I215" i="2"/>
  <c r="I381" i="2"/>
  <c r="I207" i="2"/>
  <c r="I450" i="2"/>
  <c r="I440" i="2"/>
  <c r="I193" i="2"/>
  <c r="I495" i="2"/>
  <c r="I265" i="2"/>
  <c r="I379" i="2"/>
  <c r="I32" i="2"/>
  <c r="I35" i="2"/>
  <c r="I259" i="2"/>
  <c r="I523" i="2"/>
  <c r="I303" i="2"/>
  <c r="I56" i="2"/>
  <c r="I234" i="2"/>
  <c r="I269" i="2"/>
  <c r="I318" i="2"/>
  <c r="I130" i="2"/>
  <c r="I45" i="2"/>
  <c r="I393" i="2"/>
  <c r="I304" i="2"/>
  <c r="I113" i="2"/>
  <c r="I160" i="2"/>
  <c r="I225" i="2"/>
  <c r="I241" i="2"/>
  <c r="I200" i="2"/>
  <c r="I136" i="2"/>
  <c r="I447" i="2"/>
  <c r="I58" i="2"/>
  <c r="I331" i="2"/>
  <c r="I380" i="2"/>
  <c r="I309" i="2"/>
  <c r="I492" i="2"/>
  <c r="I199" i="2"/>
  <c r="I486" i="2"/>
  <c r="I14" i="2"/>
  <c r="I488" i="2"/>
  <c r="I522" i="2"/>
  <c r="I211" i="2"/>
  <c r="I497" i="2"/>
  <c r="I286" i="2"/>
  <c r="I21" i="2"/>
  <c r="I436" i="2"/>
  <c r="I24" i="2"/>
  <c r="I216" i="2"/>
  <c r="I437" i="2"/>
  <c r="I406" i="2"/>
  <c r="I363" i="2"/>
  <c r="I290" i="2"/>
  <c r="I475" i="2"/>
  <c r="I262" i="2"/>
  <c r="I413" i="2"/>
  <c r="I18" i="2"/>
  <c r="I37" i="2"/>
  <c r="I280" i="2"/>
  <c r="I189" i="2"/>
  <c r="I405" i="2"/>
  <c r="I313" i="2"/>
  <c r="I276" i="2"/>
  <c r="I186" i="2"/>
  <c r="I60" i="2"/>
  <c r="I326" i="2"/>
  <c r="I414" i="2"/>
  <c r="I52" i="2"/>
  <c r="I134" i="2"/>
  <c r="I270" i="2"/>
  <c r="I389" i="2"/>
  <c r="I479" i="2"/>
  <c r="I487" i="2"/>
  <c r="I382" i="2"/>
  <c r="I236" i="2"/>
  <c r="I142" i="2"/>
  <c r="I477" i="2"/>
  <c r="I278" i="2"/>
  <c r="I41" i="2"/>
  <c r="I337" i="2"/>
  <c r="I499" i="2"/>
  <c r="I33" i="2"/>
  <c r="I105" i="2"/>
  <c r="I201" i="2"/>
  <c r="I378" i="2"/>
  <c r="I441" i="2"/>
  <c r="I139" i="2"/>
  <c r="I400" i="2"/>
  <c r="I295" i="2"/>
  <c r="I272" i="2"/>
  <c r="I472" i="2"/>
  <c r="I484" i="2"/>
  <c r="I462" i="2"/>
  <c r="I223" i="2"/>
  <c r="I197" i="2"/>
  <c r="I144" i="2"/>
  <c r="I220" i="2"/>
  <c r="I490" i="2"/>
  <c r="I521" i="2"/>
  <c r="I59" i="2"/>
  <c r="I346" i="2"/>
  <c r="I518" i="2"/>
  <c r="I228" i="2"/>
  <c r="I453" i="2"/>
  <c r="I224" i="2"/>
  <c r="I132" i="2"/>
  <c r="I195" i="2"/>
  <c r="I471" i="2"/>
  <c r="I180" i="2"/>
  <c r="I187" i="2"/>
  <c r="I359" i="2"/>
  <c r="I212" i="2"/>
  <c r="I36" i="2"/>
  <c r="I532" i="2"/>
  <c r="I426" i="2"/>
  <c r="I395" i="2"/>
  <c r="I418" i="2"/>
  <c r="I194" i="2"/>
  <c r="I390" i="2"/>
  <c r="I168" i="2"/>
  <c r="I469" i="2"/>
  <c r="I537" i="2"/>
  <c r="I55" i="2"/>
  <c r="I498" i="2"/>
  <c r="I284" i="2"/>
  <c r="I439" i="2"/>
  <c r="I23" i="2"/>
  <c r="I123" i="2"/>
  <c r="I317" i="2"/>
  <c r="I258" i="2"/>
  <c r="I323" i="2"/>
  <c r="I443" i="2"/>
  <c r="I192" i="2"/>
  <c r="I261" i="2"/>
  <c r="I148" i="2"/>
  <c r="I255" i="2"/>
  <c r="I442" i="2"/>
  <c r="I138" i="2"/>
  <c r="I188" i="2"/>
  <c r="I176" i="2"/>
  <c r="I316" i="2"/>
  <c r="I129" i="2"/>
  <c r="I460" i="2"/>
  <c r="I17" i="2"/>
  <c r="I256" i="2"/>
  <c r="I169" i="2"/>
  <c r="I322" i="2"/>
  <c r="I500" i="2"/>
  <c r="I321" i="2"/>
  <c r="I226" i="2"/>
  <c r="I391" i="2"/>
  <c r="I25" i="2"/>
  <c r="I171" i="2"/>
  <c r="I398" i="2"/>
  <c r="I283" i="2"/>
  <c r="I26" i="2"/>
  <c r="I209" i="2"/>
  <c r="I46" i="2"/>
  <c r="I336" i="2"/>
  <c r="I231" i="2"/>
  <c r="I457" i="2"/>
  <c r="I247" i="2"/>
  <c r="I15" i="2"/>
  <c r="I302" i="2"/>
  <c r="I38" i="2"/>
  <c r="I229" i="2"/>
  <c r="I491" i="2"/>
  <c r="I493" i="2"/>
  <c r="I519" i="2"/>
  <c r="C214"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tc={3E500E06-BD5A-4BFA-90CE-DFBC796963F0}</author>
  </authors>
  <commentList>
    <comment ref="C367" authorId="0" shapeId="0" xr:uid="{3E500E06-BD5A-4BFA-90CE-DFBC796963F0}">
      <text>
        <t>[Threaded comment]
Your version of Excel allows you to read this threaded comment; however, any edits to it will get removed if the file is opened in a newer version of Excel. Learn more: https://go.microsoft.com/fwlink/?linkid=870924
Comment:
    fix indices</t>
      </text>
    </comment>
  </commentList>
</comments>
</file>

<file path=xl/sharedStrings.xml><?xml version="1.0" encoding="utf-8"?>
<sst xmlns="http://schemas.openxmlformats.org/spreadsheetml/2006/main" count="35198" uniqueCount="4725">
  <si>
    <t>Name</t>
  </si>
  <si>
    <t>Co</t>
  </si>
  <si>
    <t>Al</t>
  </si>
  <si>
    <t>W</t>
  </si>
  <si>
    <t>Ni</t>
  </si>
  <si>
    <t>Ta</t>
  </si>
  <si>
    <t>Nb</t>
  </si>
  <si>
    <t>V</t>
  </si>
  <si>
    <t>Ti</t>
  </si>
  <si>
    <t>B</t>
  </si>
  <si>
    <t>Mo</t>
  </si>
  <si>
    <t>Fe</t>
  </si>
  <si>
    <t>Paper</t>
  </si>
  <si>
    <t>g' solvus</t>
  </si>
  <si>
    <t>g lattice parameter</t>
  </si>
  <si>
    <t>Notes</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</si>
  <si>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t>
  </si>
  <si>
    <t>Cr</t>
  </si>
  <si>
    <t>Co10Al2Nb</t>
  </si>
  <si>
    <t>Density (exp)</t>
  </si>
  <si>
    <t>References Prafull Pandey, On the development of low mass density γˈ strengthened Co based superalloys, IISc Bangalore, 2019 and Pandey, Namrata M, Abhishek S, Dhanalakshmi P, Amit Sharma, Mahander P, Chaitali P, Nithin B, Surendar M, Banerjee D, Chattopadhyay K, Towards the development of low density γ/γʹ misfit CoNi-base superalloys with promising high temperature mechanical properties, (2019) which I can't find</t>
  </si>
  <si>
    <t>Density (calc) g/cm^3</t>
  </si>
  <si>
    <t>Strain rate</t>
  </si>
  <si>
    <t>flow stress (MPa)</t>
  </si>
  <si>
    <t>Temp(C)</t>
  </si>
  <si>
    <t>compression, from arc melting</t>
  </si>
  <si>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https://doi.org/10.1016/j.mtla.2020.100632</t>
    </r>
  </si>
  <si>
    <t>Co–30Ni–4.5Mo– 10Al–2Ta–2Ti–0.5W</t>
  </si>
  <si>
    <t>Co–30Ni–4Mo– 10Al–2Ta–2Ti–1W</t>
  </si>
  <si>
    <t>Co–30Ni–3.5Mo– 10Al–2Ta–2Ti–1.5W</t>
  </si>
  <si>
    <t>Co–30Ni–3Mo– 10Al–2Ta–2Ti–2W</t>
  </si>
  <si>
    <t>Co–30Ni–5Mo– 10Al–2Ta–2Ti–0W</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</si>
  <si>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https://doi.org/10.1016/j.msea.2020.139499</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</si>
  <si>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https://doi.org/10.1016/j.msea.2020.139500</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</si>
  <si>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https://doi.org/10.1016/j.msea.2020.139501</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</si>
  <si>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https://doi.org/10.1016/j.msea.2020.139502</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</si>
  <si>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https://doi.org/10.1016/j.msea.2020.139503</t>
  </si>
  <si>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https://doi.org/10.1016/j.mtla.2020.100633</t>
    </r>
    <r>
      <rPr>
        <sz val="11"/>
        <color theme="1"/>
        <rFont val="Calibri"/>
        <family val="2"/>
        <scheme val="minor"/>
      </rPr>
      <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</si>
  <si>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https://doi.org/10.1016/j.mtla.2020.100634</t>
    </r>
    <r>
      <rPr>
        <sz val="11"/>
        <color theme="1"/>
        <rFont val="Calibri"/>
        <family val="2"/>
        <scheme val="minor"/>
      </rPr>
      <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</si>
  <si>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https://doi.org/10.1016/j.mtla.2020.100635</t>
    </r>
    <r>
      <rPr>
        <sz val="11"/>
        <color theme="1"/>
        <rFont val="Calibri"/>
        <family val="2"/>
        <scheme val="minor"/>
      </rPr>
      <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</si>
  <si>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https://doi.org/10.1016/j.mtla.2020.100636</t>
    </r>
    <r>
      <rPr>
        <sz val="11"/>
        <color theme="1"/>
        <rFont val="Calibri"/>
        <family val="2"/>
        <scheme val="minor"/>
      </rPr>
      <t/>
    </r>
  </si>
  <si>
    <t>3Ta0Nb</t>
  </si>
  <si>
    <t>2Ta1Nb</t>
  </si>
  <si>
    <t>C</t>
  </si>
  <si>
    <t>Zr</t>
  </si>
  <si>
    <t>Baler, N., Pandey, P., Palanisamy, D., Makineni, S. K., Phanikumar, G., &amp; Chattopadhyay, K. (2020). On the effect of W addition on microstructural evolution and γ′ precipitate coarsening in a Co–30Ni–10Al–5Mo–2Ta–2Ti alloy. Materialia, 10. https://doi.org/10.1016/j.mtla.2020.100632</t>
  </si>
  <si>
    <t>RT</t>
  </si>
  <si>
    <t>Temp C</t>
  </si>
  <si>
    <t>Yield Stress Mpa</t>
  </si>
  <si>
    <t>flow stress max (Mpa)</t>
  </si>
  <si>
    <t xml:space="preserve">flow stress max (C) </t>
  </si>
  <si>
    <t>tensile, vacuum, strain rate E-3</t>
  </si>
  <si>
    <t>compressio, strain rate E-3, (prob not max, 1025 lowest T recorded)</t>
  </si>
  <si>
    <t>10W2Nb</t>
  </si>
  <si>
    <t>10W2V</t>
  </si>
  <si>
    <t>10W2Ta</t>
  </si>
  <si>
    <t>9W0.1B</t>
  </si>
  <si>
    <t>8W2Ta</t>
  </si>
  <si>
    <t>2Ta2Cr</t>
  </si>
  <si>
    <t>2Ta2Nb</t>
  </si>
  <si>
    <t>2Ta2Si</t>
  </si>
  <si>
    <t>2Ta2V</t>
  </si>
  <si>
    <t>2Ta2Ir</t>
  </si>
  <si>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https://doi.org/10.1016/j.scriptamat.2010.08.036</t>
    </r>
  </si>
  <si>
    <t>9W</t>
  </si>
  <si>
    <t>10w2Ti</t>
  </si>
  <si>
    <t>2T2Mo</t>
  </si>
  <si>
    <t>W2Ta2Mo</t>
  </si>
  <si>
    <t>W2Ta2Ir</t>
  </si>
  <si>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https://doi.org/10.1016/j.scriptamat.2010.08.037</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</si>
  <si>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https://doi.org/10.1016/j.scriptamat.2010.08.038</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</si>
  <si>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https://doi.org/10.1016/j.scriptamat.2010.08.039</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</si>
  <si>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https://doi.org/10.1016/j.scriptamat.2010.08.040</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</si>
  <si>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https://doi.org/10.1016/j.scriptamat.2010.08.041</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</si>
  <si>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https://doi.org/10.1016/j.scriptamat.2010.08.042</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</si>
  <si>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https://doi.org/10.1016/j.scriptamat.2010.08.043</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</si>
  <si>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https://doi.org/10.1016/j.scriptamat.2010.08.045</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</si>
  <si>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https://doi.org/10.1016/j.scriptamat.2010.08.046</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</si>
  <si>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https://doi.org/10.1016/j.scriptamat.2010.08.047</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</si>
  <si>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https://doi.org/10.1016/j.scriptamat.2010.08.048</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</si>
  <si>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https://doi.org/10.1016/j.scriptamat.2010.08.049</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</si>
  <si>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https://doi.org/10.1016/j.scriptamat.2010.08.050</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</si>
  <si>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https://doi.org/10.1016/j.scriptamat.2010.08.051</t>
    </r>
    <r>
      <rPr>
        <sz val="11"/>
        <color theme="1"/>
        <rFont val="Calibri"/>
        <family val="2"/>
        <scheme val="minor"/>
      </rPr>
      <t/>
    </r>
  </si>
  <si>
    <t>Si</t>
  </si>
  <si>
    <t>Ir</t>
  </si>
  <si>
    <t>Stress (MPa)</t>
  </si>
  <si>
    <t>Strain Rate (min) /s</t>
  </si>
  <si>
    <t>temperature C</t>
  </si>
  <si>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https://doi.org/10.1016/j.msea.2012.04.083</t>
    </r>
  </si>
  <si>
    <t>9W(SX)</t>
  </si>
  <si>
    <t>9W-0.04B</t>
  </si>
  <si>
    <t>9W-0.08B</t>
  </si>
  <si>
    <t>9W-0.12B</t>
  </si>
  <si>
    <t>8W-2Ta-0.08B</t>
  </si>
  <si>
    <t>8W-2Ta-0.12B</t>
  </si>
  <si>
    <t>8W-2Ta-2Nb</t>
  </si>
  <si>
    <t>9W-0.5Nb</t>
  </si>
  <si>
    <t>10W-2Nb</t>
  </si>
  <si>
    <t>8W-2Ta-2Mo</t>
  </si>
  <si>
    <t>B not measured</t>
  </si>
  <si>
    <t>10W-0.5Si</t>
  </si>
  <si>
    <t>10W-2Si</t>
  </si>
  <si>
    <t>8W-2Ta-2Si</t>
  </si>
  <si>
    <t>8W-2Ta-2Ti</t>
  </si>
  <si>
    <t>9W-2Ti-0.12B</t>
  </si>
  <si>
    <t>9W-2V-0.04B</t>
  </si>
  <si>
    <t>9W-2Cr-0.04B</t>
  </si>
  <si>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https://doi.org/10.1016/j.msea.2012.04.084</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</si>
  <si>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https://doi.org/10.1016/j.msea.2012.04.085</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</si>
  <si>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https://doi.org/10.1016/j.msea.2012.04.086</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</si>
  <si>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https://doi.org/10.1016/j.msea.2012.04.087</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</si>
  <si>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https://doi.org/10.1016/j.msea.2012.04.088</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</si>
  <si>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https://doi.org/10.1016/j.msea.2012.04.089</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</si>
  <si>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https://doi.org/10.1016/j.msea.2012.04.090</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</si>
  <si>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https://doi.org/10.1016/j.msea.2012.04.091</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</si>
  <si>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https://doi.org/10.1016/j.msea.2012.04.092</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</si>
  <si>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https://doi.org/10.1016/j.msea.2012.04.093</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</si>
  <si>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https://doi.org/10.1016/j.msea.2012.04.094</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</si>
  <si>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https://doi.org/10.1016/j.msea.2012.04.095</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</si>
  <si>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https://doi.org/10.1016/j.msea.2012.04.096</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</si>
  <si>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https://doi.org/10.1016/j.msea.2012.04.097</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</si>
  <si>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https://doi.org/10.1016/j.msea.2012.04.098</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</si>
  <si>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https://doi.org/10.1016/j.msea.2012.04.099</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</si>
  <si>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https://doi.org/10.1016/j.msea.2012.04.100</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</si>
  <si>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https://doi.org/10.1016/j.msea.2012.04.101</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</si>
  <si>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https://doi.org/10.1016/j.msea.2012.04.102</t>
    </r>
    <r>
      <rPr>
        <sz val="11"/>
        <color theme="1"/>
        <rFont val="Calibri"/>
        <family val="2"/>
        <scheme val="minor"/>
      </rPr>
      <t/>
    </r>
  </si>
  <si>
    <t>Si below EDS detection limit</t>
  </si>
  <si>
    <t>Si detectable in EDS</t>
  </si>
  <si>
    <t>9W-2Ti-0.04B</t>
  </si>
  <si>
    <t>9W-1Mo-0.04B</t>
  </si>
  <si>
    <t>Boron improvement not present in SX, its just a grain boundary effect</t>
  </si>
  <si>
    <t>n</t>
  </si>
  <si>
    <t>9W-2Ta-0.12B</t>
  </si>
  <si>
    <t>740 kJ/mol</t>
  </si>
  <si>
    <t>log strain rate vs 1/T, to calculate Q=740 kJ/mol (for all alloys?) similar to IN100, compression in air</t>
  </si>
  <si>
    <t>compression in air (and for all others in paper)</t>
  </si>
  <si>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https://doi.org/10.1002/9781118516430.ch77</t>
    </r>
  </si>
  <si>
    <t>9W-4Cr-0.04B</t>
  </si>
  <si>
    <t>9W-8Cr-0.04B</t>
  </si>
  <si>
    <t>9W-16Cr-0.04B</t>
  </si>
  <si>
    <t>9W-18Ni-0.12B</t>
  </si>
  <si>
    <t>9W-9Ni-0.12B</t>
  </si>
  <si>
    <t>9w-8Cr-18Ni-0.12B</t>
  </si>
  <si>
    <t>9W-8Cr-9Ni-0.12B</t>
  </si>
  <si>
    <t>8W-2Ta-2Ir</t>
  </si>
  <si>
    <t>5W-2Ta-2Ir</t>
  </si>
  <si>
    <t>9W-8Fe-0.12B</t>
  </si>
  <si>
    <t>9W-16Fe-0.12B</t>
  </si>
  <si>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https://doi.org/10.1002/9781118516430.ch78</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</si>
  <si>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https://doi.org/10.1002/9781118516430.ch79</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</si>
  <si>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https://doi.org/10.1002/9781118516430.ch80</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</si>
  <si>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https://doi.org/10.1002/9781118516430.ch81</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</si>
  <si>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https://doi.org/10.1002/9781118516430.ch82</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</si>
  <si>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https://doi.org/10.1002/9781118516430.ch83</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</si>
  <si>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https://doi.org/10.1002/9781118516430.ch84</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</si>
  <si>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https://doi.org/10.1002/9781118516430.ch85</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</si>
  <si>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https://doi.org/10.1002/9781118516430.ch86</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</si>
  <si>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https://doi.org/10.1002/9781118516430.ch87</t>
    </r>
    <r>
      <rPr>
        <sz val="11"/>
        <color theme="1"/>
        <rFont val="Calibri"/>
        <family val="2"/>
        <scheme val="minor"/>
      </rPr>
      <t/>
    </r>
  </si>
  <si>
    <t>g' lattice parameter (nm)</t>
  </si>
  <si>
    <t>Temperature C</t>
  </si>
  <si>
    <t>(020) peak</t>
  </si>
  <si>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https://doi.org/10.1002/adem.201400266</t>
    </r>
  </si>
  <si>
    <t>2Ta</t>
  </si>
  <si>
    <t>5W2Ta2Ir</t>
  </si>
  <si>
    <t>2Ta-B</t>
  </si>
  <si>
    <t>2Ta2Ir-B</t>
  </si>
  <si>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https://doi.org/10.1002/adem.201400267</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</si>
  <si>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https://doi.org/10.1002/adem.201400268</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</si>
  <si>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https://doi.org/10.1002/adem.201400269</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</si>
  <si>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https://doi.org/10.1002/adem.201400270</t>
    </r>
    <r>
      <rPr>
        <sz val="11"/>
        <color theme="1"/>
        <rFont val="Calibri"/>
        <family val="2"/>
        <scheme val="minor"/>
      </rPr>
      <t/>
    </r>
  </si>
  <si>
    <t>(202) peak, aged 200 hrs at 900 C</t>
  </si>
  <si>
    <t>VF20</t>
  </si>
  <si>
    <t>VF40</t>
  </si>
  <si>
    <t>VF60</t>
  </si>
  <si>
    <t>Master Alloy B</t>
  </si>
  <si>
    <t>Master Alloy A</t>
  </si>
  <si>
    <t>Composition estimates because paper does not explicitly say</t>
  </si>
  <si>
    <t>SX, compresssion in air, aged 100 hr at 900C</t>
  </si>
  <si>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t>
    </r>
  </si>
  <si>
    <t>Co-8.9Al-7.3W</t>
  </si>
  <si>
    <t>max aging</t>
  </si>
  <si>
    <t>Co-9.5Al-7.5W</t>
  </si>
  <si>
    <t>Co-9.5Al-7.5W-0.05B</t>
  </si>
  <si>
    <t>Co-9.5Al-7.5W-0.05Zr</t>
  </si>
  <si>
    <t>Co-9.5Al-7.5W-0.05B-0.05Zr</t>
  </si>
  <si>
    <t>large grains</t>
  </si>
  <si>
    <t>young's modulus (GPa)</t>
  </si>
  <si>
    <t>young's modulus probably not accurate</t>
  </si>
  <si>
    <t>best properties because of borides on gb</t>
  </si>
  <si>
    <t>Co-9.5Al-7.5W-0.01B</t>
  </si>
  <si>
    <t>10Ni-9A-9W-0Ti</t>
  </si>
  <si>
    <t>10Ni-8A-8W-2Ti</t>
  </si>
  <si>
    <t>10Ni-7A-7W-4Ti</t>
  </si>
  <si>
    <t>10Ni-6A-6W-6Ti</t>
  </si>
  <si>
    <t>10Ni-5A-5W-8Ti</t>
  </si>
  <si>
    <t>Aged 1000 hrs at 1000CC</t>
  </si>
  <si>
    <t>Temperature</t>
  </si>
  <si>
    <t>Aged at 900C</t>
  </si>
  <si>
    <t>Aged 900C 168hr</t>
  </si>
  <si>
    <t>10Ni-9Al-9W-0Ti</t>
  </si>
  <si>
    <t>10Ni-8Al-8W-2Ti</t>
  </si>
  <si>
    <t>10Ni-7Al-7W-4Ti</t>
  </si>
  <si>
    <t>10Ni-6Al-6W-6Ti</t>
  </si>
  <si>
    <t>10Ni-5Al-5W-8Ti</t>
  </si>
  <si>
    <t>10Ni-6Al-0W-6Ti</t>
  </si>
  <si>
    <t>10Ni-6Al-2W-6Ti</t>
  </si>
  <si>
    <t>10Ni-6Al-4W-6Ti</t>
  </si>
  <si>
    <t>Aged 256hr at 900C</t>
  </si>
  <si>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Bocchini, P. J., Sudbrack, C. K., Noebe, R. D., Dunand, D. C., &amp; Seidman, D. N. (2017). Microstructural and creep properties of boron- and zirconium-containing cobalt-based superalloys. Materials Science and Engineering A, 682, 260–269. https://doi.org/10.1016/j.msea.2016.10.124</t>
    </r>
  </si>
  <si>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t>
    </r>
  </si>
  <si>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Bocchini, P. J., Sudbrack, C. K., Noebe, R. D., &amp; Seidman, D. N. (2018). Temporal evolution of a model Co-Al-W superalloy aged at 650 °C and 750 °C. Acta Materialia, 159, 197–208. https://doi.org/10.1016/j.actamat.2018.08.014</t>
    </r>
  </si>
  <si>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Bocchini, P. J., Sudbrack, C. K., Sauza, D. J., Noebe, R. D., Seidman, D. N., &amp; Dunand, D. C. (2017). Effect of tungsten concentration on microstructures of Co-10Ni-6Al-(0,2,4,6)W-6Ti (at%) cobalt-based superalloys. Materials Science and Engineering A, 700, 481–486. https://doi.org/10.1016/j.msea.2017.06.018</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</si>
  <si>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https://doi.org/10.1016/j.jallcom.2016.03.077</t>
    </r>
  </si>
  <si>
    <t>Co-8Al-12.5W-SS</t>
  </si>
  <si>
    <t>Co-8Al-12.5W-HM</t>
  </si>
  <si>
    <t>mechanical alloying--Stainless steel. Carbides, no g'</t>
  </si>
  <si>
    <t>mechanical alloying--CoWC hard metal, Carbides, no g'</t>
  </si>
  <si>
    <t>(111) peak</t>
  </si>
  <si>
    <t>Co-9Al-9W:AS</t>
  </si>
  <si>
    <t>Co-9Al-9W:HT</t>
  </si>
  <si>
    <t>mechnical alloying (powder metallurgy), as sintered</t>
  </si>
  <si>
    <t>mechnical alloying (powder metallurgy), aged 900C for 24 hr</t>
  </si>
  <si>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https://doi.org/10.1016/j.jallcom.2016.03.078</t>
    </r>
    <r>
      <rPr>
        <sz val="11"/>
        <color theme="1"/>
        <rFont val="Calibri"/>
        <family val="2"/>
        <scheme val="minor"/>
      </rPr>
      <t/>
    </r>
  </si>
  <si>
    <t>yield stress (MPa)</t>
  </si>
  <si>
    <r>
      <t xml:space="preserve">Casas, R., Gálvez, F., &amp; Campos, M. (2018). Microstructural development of powder metallurgy cobalt-based superalloys processed by field assisted sintering techniques (FAST).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724</t>
    </r>
    <r>
      <rPr>
        <sz val="11"/>
        <color theme="1"/>
        <rFont val="Calibri"/>
        <family val="2"/>
        <scheme val="minor"/>
      </rPr>
      <t>, 461–468. https://doi.org/10.1016/j.msea.2018.04.004</t>
    </r>
  </si>
  <si>
    <r>
      <t xml:space="preserve">Casas, R., Gálvez, F., &amp; Campos, M. (2018). Microstructural development of powder metallurgy cobalt-based superalloys processed by field assisted sintering techniques (FAST).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724</t>
    </r>
    <r>
      <rPr>
        <sz val="11"/>
        <color theme="1"/>
        <rFont val="Calibri"/>
        <family val="2"/>
        <scheme val="minor"/>
      </rPr>
      <t>, 461–468. https://doi.org/10.1016/j.msea.2018.04.005</t>
    </r>
    <r>
      <rPr>
        <sz val="11"/>
        <color theme="1"/>
        <rFont val="Calibri"/>
        <family val="2"/>
        <scheme val="minor"/>
      </rPr>
      <t/>
    </r>
  </si>
  <si>
    <t>CoAlW</t>
  </si>
  <si>
    <t>CoAlW-ternary</t>
  </si>
  <si>
    <t>Co-2T/Ta-quinary</t>
  </si>
  <si>
    <t>mechanical alloyed powder and field-assisted sinterin</t>
  </si>
  <si>
    <t>solutionized</t>
  </si>
  <si>
    <t>24hr aged 900C</t>
  </si>
  <si>
    <t>misfit</t>
  </si>
  <si>
    <t>Co-9Al-10W-15Ni</t>
  </si>
  <si>
    <t>Co-9Al-10W-25Ni</t>
  </si>
  <si>
    <t>Co-9Al-10W-35Ni</t>
  </si>
  <si>
    <r>
      <t xml:space="preserve">Che, C., Yang, S., Wei, M., Zhang, L., Li, Q., Gao, J., &amp; Du, Y. (2017). Microstructure, hardness and interfacial energy in Co-9Al-10W-Xni (X=15, 25, 35 At. %) alloys during aging. </t>
    </r>
    <r>
      <rPr>
        <i/>
        <sz val="11"/>
        <color theme="1"/>
        <rFont val="Calibri"/>
        <family val="2"/>
        <scheme val="minor"/>
      </rPr>
      <t>Journal of Mining and Metallurgy, Section B: Metallurgy</t>
    </r>
    <r>
      <rPr>
        <sz val="11"/>
        <color theme="1"/>
        <rFont val="Calibri"/>
        <family val="2"/>
        <scheme val="minor"/>
      </rPr>
      <t xml:space="preserve">, </t>
    </r>
    <r>
      <rPr>
        <i/>
        <sz val="11"/>
        <color theme="1"/>
        <rFont val="Calibri"/>
        <family val="2"/>
        <scheme val="minor"/>
      </rPr>
      <t>53</t>
    </r>
    <r>
      <rPr>
        <sz val="11"/>
        <color theme="1"/>
        <rFont val="Calibri"/>
        <family val="2"/>
        <scheme val="minor"/>
      </rPr>
      <t>(3), 303–308. https://doi.org/10.2298/JMMB170531021C</t>
    </r>
  </si>
  <si>
    <t>Aged 850C 100 hr</t>
  </si>
  <si>
    <t>Aged 950C 100 hr</t>
  </si>
  <si>
    <r>
      <t xml:space="preserve">Chen, C. L., &amp; Suprianto. (2019). Influence of Ta and Y2O3 on synthesis, phase evolution and mechanical properties of Co-Al-W based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791</t>
    </r>
    <r>
      <rPr>
        <sz val="11"/>
        <color theme="1"/>
        <rFont val="Calibri"/>
        <family val="2"/>
        <scheme val="minor"/>
      </rPr>
      <t>, 567–574. https://doi.org/10.1016/j.jallcom.2019.03.262</t>
    </r>
  </si>
  <si>
    <t>CoAlW-Ta</t>
  </si>
  <si>
    <t>CoAlW-Ta-YO</t>
  </si>
  <si>
    <t>CoAlW-YO</t>
  </si>
  <si>
    <r>
      <t xml:space="preserve">Chen, C. L., &amp; Suprianto. (2019). Influence of Ta and Y2O3 on synthesis, phase evolution and mechanical properties of Co-Al-W based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791</t>
    </r>
    <r>
      <rPr>
        <sz val="11"/>
        <color theme="1"/>
        <rFont val="Calibri"/>
        <family val="2"/>
        <scheme val="minor"/>
      </rPr>
      <t>, 567–574. https://doi.org/10.1016/j.jallcom.2019.03.263</t>
    </r>
    <r>
      <rPr>
        <sz val="11"/>
        <color theme="1"/>
        <rFont val="Calibri"/>
        <family val="2"/>
        <scheme val="minor"/>
      </rPr>
      <t/>
    </r>
  </si>
  <si>
    <r>
      <t xml:space="preserve">Chen, C. L., &amp; Suprianto. (2019). Influence of Ta and Y2O3 on synthesis, phase evolution and mechanical properties of Co-Al-W based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791</t>
    </r>
    <r>
      <rPr>
        <sz val="11"/>
        <color theme="1"/>
        <rFont val="Calibri"/>
        <family val="2"/>
        <scheme val="minor"/>
      </rPr>
      <t>, 567–574. https://doi.org/10.1016/j.jallcom.2019.03.264</t>
    </r>
    <r>
      <rPr>
        <sz val="11"/>
        <color theme="1"/>
        <rFont val="Calibri"/>
        <family val="2"/>
        <scheme val="minor"/>
      </rPr>
      <t/>
    </r>
  </si>
  <si>
    <r>
      <t xml:space="preserve">Chen, C. L., &amp; Suprianto. (2019). Influence of Ta and Y2O3 on synthesis, phase evolution and mechanical properties of Co-Al-W based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791</t>
    </r>
    <r>
      <rPr>
        <sz val="11"/>
        <color theme="1"/>
        <rFont val="Calibri"/>
        <family val="2"/>
        <scheme val="minor"/>
      </rPr>
      <t>, 567–574. https://doi.org/10.1016/j.jallcom.2019.03.265</t>
    </r>
    <r>
      <rPr>
        <sz val="11"/>
        <color theme="1"/>
        <rFont val="Calibri"/>
        <family val="2"/>
        <scheme val="minor"/>
      </rPr>
      <t/>
    </r>
  </si>
  <si>
    <t>composition not measured</t>
  </si>
  <si>
    <t>mechanical alloying, ODS,composition not measured, at% calculation does not agree with paper's at % calculatio</t>
  </si>
  <si>
    <t>24hr milling</t>
  </si>
  <si>
    <t>Hardness (HV) or (GPa)</t>
  </si>
  <si>
    <t>Chen, Y., Wang, C., Ruan, J., Omori, T., Kainuma, R., Ishida, K., &amp; Liu, X. (2019). High-strength Co–Al–V-base superalloys strengthened by γ′-Co 3 (Al,V) with high solvus temperature. Acta Materialia, 170, 62–74. https://doi.org/10.1016/j.actamat.2019.03.013</t>
  </si>
  <si>
    <t>Co-8Al-14V</t>
  </si>
  <si>
    <t>Co-3Al-16V</t>
  </si>
  <si>
    <t>3-1.5Al-17.5V</t>
  </si>
  <si>
    <t>Co-0.5Al-17.5V</t>
  </si>
  <si>
    <t>Chen, Y., Wang, C., Ruan, J., Omori, T., Kainuma, R., Ishida, K., &amp; Liu, X. (2019). High-strength Co–Al–V-base superalloys strengthened by γ′-Co 3 (Al,V) with high solvus temperature. Acta Materialia, 170, 62–74. https://doi.org/10.1016/j.actamat.2019.03.014</t>
  </si>
  <si>
    <t>Chen, Y., Wang, C., Ruan, J., Omori, T., Kainuma, R., Ishida, K., &amp; Liu, X. (2019). High-strength Co–Al–V-base superalloys strengthened by γ′-Co 3 (Al,V) with high solvus temperature. Acta Materialia, 170, 62–74. https://doi.org/10.1016/j.actamat.2019.03.015</t>
  </si>
  <si>
    <t>Chen, Y., Wang, C., Ruan, J., Omori, T., Kainuma, R., Ishida, K., &amp; Liu, X. (2019). High-strength Co–Al–V-base superalloys strengthened by γ′-Co 3 (Al,V) with high solvus temperature. Acta Materialia, 170, 62–74. https://doi.org/10.1016/j.actamat.2019.03.016</t>
  </si>
  <si>
    <t>Chen, Y., Wang, C., Ruan, J., Omori, T., Kainuma, R., Ishida, K., &amp; Liu, X. (2019). High-strength Co–Al–V-base superalloys strengthened by γ′-Co 3 (Al,V) with high solvus temperature. Acta Materialia, 170, 62–74. https://doi.org/10.1016/j.actamat.2019.03.017</t>
  </si>
  <si>
    <t>Co-5Al-14V</t>
  </si>
  <si>
    <t>Co-5Al-14V-2Ti</t>
  </si>
  <si>
    <t>Co-5Al-14V-2Cr</t>
  </si>
  <si>
    <t>Co-5Al-14V-2Mo</t>
  </si>
  <si>
    <t>Co-5Al-14V-2Nb</t>
  </si>
  <si>
    <t>Co-5Al-14V-2W</t>
  </si>
  <si>
    <t>Co-5Al-14V-2Ta</t>
  </si>
  <si>
    <t>Chen, Y., Wang, C., Ruan, J., Omori, T., Kainuma, R., Ishida, K., &amp; Liu, X. (2019). High-strength Co–Al–V-base superalloys strengthened by γ′-Co 3 (Al,V) with high solvus temperature. Acta Materialia, 170, 62–74. https://doi.org/10.1016/j.actamat.2019.03.019</t>
  </si>
  <si>
    <t>Chen, Y., Wang, C., Ruan, J., Omori, T., Kainuma, R., Ishida, K., &amp; Liu, X. (2019). High-strength Co–Al–V-base superalloys strengthened by γ′-Co 3 (Al,V) with high solvus temperature. Acta Materialia, 170, 62–74. https://doi.org/10.1016/j.actamat.2019.03.020</t>
  </si>
  <si>
    <t>Chen, Y., Wang, C., Ruan, J., Omori, T., Kainuma, R., Ishida, K., &amp; Liu, X. (2019). High-strength Co–Al–V-base superalloys strengthened by γ′-Co 3 (Al,V) with high solvus temperature. Acta Materialia, 170, 62–74. https://doi.org/10.1016/j.actamat.2019.03.021</t>
  </si>
  <si>
    <t>Chen, Y., Wang, C., Ruan, J., Omori, T., Kainuma, R., Ishida, K., &amp; Liu, X. (2019). High-strength Co–Al–V-base superalloys strengthened by γ′-Co 3 (Al,V) with high solvus temperature. Acta Materialia, 170, 62–74. https://doi.org/10.1016/j.actamat.2019.03.022</t>
  </si>
  <si>
    <t>Chen, Y., Wang, C., Ruan, J., Omori, T., Kainuma, R., Ishida, K., &amp; Liu, X. (2019). High-strength Co–Al–V-base superalloys strengthened by γ′-Co 3 (Al,V) with high solvus temperature. Acta Materialia, 170, 62–74. https://doi.org/10.1016/j.actamat.2019.03.023</t>
  </si>
  <si>
    <t>Chen, Y., Wang, C., Ruan, J., Omori, T., Kainuma, R., Ishida, K., &amp; Liu, X. (2019). High-strength Co–Al–V-base superalloys strengthened by γ′-Co 3 (Al,V) with high solvus temperature. Acta Materialia, 170, 62–74. https://doi.org/10.1016/j.actamat.2019.03.024</t>
  </si>
  <si>
    <t>Overall composition not measured, only individual phases</t>
  </si>
  <si>
    <t>Co-10Ni-8Al-12V</t>
  </si>
  <si>
    <t>Co-20Ni-8Al-12V</t>
  </si>
  <si>
    <t>Co-30Ni-8Al-12V</t>
  </si>
  <si>
    <t>Chen, Y., Wang, C., Ruan, J., Omori, T., Kainuma, R., Ishida, K., &amp; Liu, X. (2019). High-strength Co–Al–V-base superalloys strengthened by γ′-Co 3 (Al,V) with high solvus temperature. Acta Materialia, 170, 62–74. https://doi.org/10.1016/j.actamat.2019.03.025</t>
  </si>
  <si>
    <t>Chen, Y., Wang, C., Ruan, J., Omori, T., Kainuma, R., Ishida, K., &amp; Liu, X. (2019). High-strength Co–Al–V-base superalloys strengthened by γ′-Co 3 (Al,V) with high solvus temperature. Acta Materialia, 170, 62–74. https://doi.org/10.1016/j.actamat.2019.03.026</t>
  </si>
  <si>
    <t>Chen, Y., Wang, C., Ruan, J., Omori, T., Kainuma, R., Ishida, K., &amp; Liu, X. (2019). High-strength Co–Al–V-base superalloys strengthened by γ′-Co 3 (Al,V) with high solvus temperature. Acta Materialia, 170, 62–74. https://doi.org/10.1016/j.actamat.2019.03.027</t>
  </si>
  <si>
    <t>Co-8Al-12V</t>
  </si>
  <si>
    <t>Co-30Ni-5Al-10V-4Ta</t>
  </si>
  <si>
    <t>Co-30Ni-7.5Al-7.5V-4Ta</t>
  </si>
  <si>
    <t>Co-30Ni-10Al-5V-4Ta</t>
  </si>
  <si>
    <t>Chen, Y., Wang, C., Ruan, J., Omori, T., Kainuma, R., Ishida, K., &amp; Liu, X. (2019). High-strength Co–Al–V-base superalloys strengthened by γ′-Co 3 (Al,V) with high solvus temperature. Acta Materialia, 170, 62–74. https://doi.org/10.1016/j.actamat.2019.03.028</t>
  </si>
  <si>
    <t>Chen, Y., Wang, C., Ruan, J., Omori, T., Kainuma, R., Ishida, K., &amp; Liu, X. (2019). High-strength Co–Al–V-base superalloys strengthened by γ′-Co 3 (Al,V) with high solvus temperature. Acta Materialia, 170, 62–74. https://doi.org/10.1016/j.actamat.2019.03.029</t>
  </si>
  <si>
    <t>Chen, Y., Wang, C., Ruan, J., Omori, T., Kainuma, R., Ishida, K., &amp; Liu, X. (2019). High-strength Co–Al–V-base superalloys strengthened by γ′-Co 3 (Al,V) with high solvus temperature. Acta Materialia, 170, 62–74. https://doi.org/10.1016/j.actamat.2019.03.030</t>
  </si>
  <si>
    <t>Co-30Ni-10Al-5V-4Ta-Ti</t>
  </si>
  <si>
    <t>Chen, Y., Wang, C., Ruan, J., Omori, T., Kainuma, R., Ishida, K., &amp; Liu, X. (2019). High-strength Co–Al–V-base superalloys strengthened by γ′-Co 3 (Al,V) with high solvus temperature. Acta Materialia, 170, 62–74. https://doi.org/10.1016/j.actamat.2019.03.031</t>
  </si>
  <si>
    <t>aged 700-900C for 48-4000hr</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</si>
  <si>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https://doi.org/10.1016/j.actamat.2020.02.049</t>
    </r>
  </si>
  <si>
    <t>Co-12Al-2Ta</t>
  </si>
  <si>
    <t>Co-10Ni-12Al-2Ta</t>
  </si>
  <si>
    <t>Co-20Ni-12Al-2Ta</t>
  </si>
  <si>
    <t>Co-30Ni-12Al-2Ta</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</si>
  <si>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https://doi.org/10.1016/j.actamat.2020.02.050</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</si>
  <si>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https://doi.org/10.1016/j.actamat.2020.02.051</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</si>
  <si>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https://doi.org/10.1016/j.actamat.2020.02.052</t>
    </r>
    <r>
      <rPr>
        <sz val="11"/>
        <color theme="1"/>
        <rFont val="Calibri"/>
        <family val="2"/>
        <scheme val="minor"/>
      </rPr>
      <t/>
    </r>
  </si>
  <si>
    <t>Co-30Ni-18Al-2Ta</t>
  </si>
  <si>
    <t>Co-30Ni-8Al-6Ta</t>
  </si>
  <si>
    <t>Cal-30Ni-12Al-4Ta</t>
  </si>
  <si>
    <t>Cal-30Ni-12Al-6Ta</t>
  </si>
  <si>
    <t>Cal-30Ni-12Al-8Ta</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</si>
  <si>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https://doi.org/10.1016/j.actamat.2020.02.053</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</si>
  <si>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https://doi.org/10.1016/j.actamat.2020.02.054</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</si>
  <si>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https://doi.org/10.1016/j.actamat.2020.02.055</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</si>
  <si>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https://doi.org/10.1016/j.actamat.2020.02.056</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</si>
  <si>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https://doi.org/10.1016/j.actamat.2020.02.057</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</si>
  <si>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https://doi.org/10.1016/j.actamat.2020.02.058</t>
    </r>
    <r>
      <rPr>
        <sz val="11"/>
        <color theme="1"/>
        <rFont val="Calibri"/>
        <family val="2"/>
        <scheme val="minor"/>
      </rPr>
      <t/>
    </r>
  </si>
  <si>
    <t>Co-30Ni-12Al-4Ta</t>
  </si>
  <si>
    <t>Co-30Ni-12Al-8Ta</t>
  </si>
  <si>
    <t>Co-30Ni-12Al-6Ta</t>
  </si>
  <si>
    <t>Co-30Ni-6Al-8Ta</t>
  </si>
  <si>
    <t>Co-30Ni-12Al</t>
  </si>
  <si>
    <t>Co-30Ni-12Al-4Cr</t>
  </si>
  <si>
    <t>Co-30Ni-12Al-8Cr</t>
  </si>
  <si>
    <t>Co-30Ni-12Al-12Cr</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</si>
  <si>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https://doi.org/10.1016/j.actamat.2020.02.059</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</si>
  <si>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https://doi.org/10.1016/j.actamat.2020.02.060</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</si>
  <si>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https://doi.org/10.1016/j.actamat.2020.02.061</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</si>
  <si>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https://doi.org/10.1016/j.actamat.2020.02.062</t>
    </r>
    <r>
      <rPr>
        <sz val="11"/>
        <color theme="1"/>
        <rFont val="Calibri"/>
        <family val="2"/>
        <scheme val="minor"/>
      </rPr>
      <t/>
    </r>
  </si>
  <si>
    <t>aged 800C for 48 hr, (111) peak</t>
  </si>
  <si>
    <t>compression</t>
  </si>
  <si>
    <t>Chen, Z. M. T., Okamoto, N. L., Demura, M. &amp; Inui, H. Micropillar compression deformation of single crystals of Co3(Al,W) with the L12 structure. Scr. Mater. 121, 28–31 (2016).</t>
  </si>
  <si>
    <t>Co-12Al-11W</t>
  </si>
  <si>
    <t>850C for 168hr</t>
  </si>
  <si>
    <t>CRSS=531D^(-0.697)</t>
  </si>
  <si>
    <t>Bulk CRSS=33-38MPa</t>
  </si>
  <si>
    <r>
      <t xml:space="preserve">Christofidou, K. A. </t>
    </r>
    <r>
      <rPr>
        <i/>
        <sz val="11"/>
        <color theme="1"/>
        <rFont val="Calibri"/>
        <family val="2"/>
        <scheme val="minor"/>
      </rPr>
      <t>et al.</t>
    </r>
    <r>
      <rPr>
        <sz val="11"/>
        <color theme="1"/>
        <rFont val="Calibri"/>
        <family val="2"/>
        <scheme val="minor"/>
      </rPr>
      <t xml:space="preserve"> The microstructure and hardness of Ni-Co-Al-Ti-Cr quinary alloys. </t>
    </r>
    <r>
      <rPr>
        <i/>
        <sz val="11"/>
        <color theme="1"/>
        <rFont val="Calibri"/>
        <family val="2"/>
        <scheme val="minor"/>
      </rPr>
      <t>J. Alloys Compd.</t>
    </r>
    <r>
      <rPr>
        <sz val="11"/>
        <color theme="1"/>
        <rFont val="Calibri"/>
        <family val="2"/>
        <scheme val="minor"/>
      </rPr>
      <t xml:space="preserve"> (2016) doi:10.1016/j.jallcom.2016.07.159.</t>
    </r>
  </si>
  <si>
    <t>101a</t>
  </si>
  <si>
    <t>101b</t>
  </si>
  <si>
    <t>101c</t>
  </si>
  <si>
    <t>102a</t>
  </si>
  <si>
    <t>102b</t>
  </si>
  <si>
    <t>102c</t>
  </si>
  <si>
    <t>103a</t>
  </si>
  <si>
    <t>103b</t>
  </si>
  <si>
    <t>103c</t>
  </si>
  <si>
    <t>151a</t>
  </si>
  <si>
    <t>151b</t>
  </si>
  <si>
    <t>151c</t>
  </si>
  <si>
    <t>152a</t>
  </si>
  <si>
    <t>152b</t>
  </si>
  <si>
    <t>152c</t>
  </si>
  <si>
    <t>201b</t>
  </si>
  <si>
    <t>201c</t>
  </si>
  <si>
    <t>202a</t>
  </si>
  <si>
    <t>201a</t>
  </si>
  <si>
    <t>202b</t>
  </si>
  <si>
    <t>202c</t>
  </si>
  <si>
    <t>203a</t>
  </si>
  <si>
    <t>203b</t>
  </si>
  <si>
    <t>153a</t>
  </si>
  <si>
    <t>153b</t>
  </si>
  <si>
    <t>153c</t>
  </si>
  <si>
    <t>203c</t>
  </si>
  <si>
    <t>&gt;1450</t>
  </si>
  <si>
    <t>Chung, D.-W. W. et al. Effects of Cr on the properties of multicomponent cobalt-based superalloys with ultra high γ′ volume fraction. J. Alloys Compd. 832, 154790 (2020).</t>
  </si>
  <si>
    <t>L24-0Cr</t>
  </si>
  <si>
    <t>L24-4Cr</t>
  </si>
  <si>
    <t>L24-8Cr</t>
  </si>
  <si>
    <t>L24-12Cr</t>
  </si>
  <si>
    <t>EDS, except B</t>
  </si>
  <si>
    <t>Coakley, J. et al. Rafting and elastoplastic deformation of superalloys studied by neutron diffraction. Scr. Mater. 134, 110–114 (2017).</t>
  </si>
  <si>
    <t>L19C</t>
  </si>
  <si>
    <t>cuboidal (default) microstructure in (h00)</t>
  </si>
  <si>
    <t>Coakley, J. et al. Lattice parameter misfit evolution during creep of a cobalt-based superalloy single crystal with cuboidal and rafted gamma-prime microstructures. Acta Mater. 136, 118–125 (2017).</t>
  </si>
  <si>
    <t>tension,misfit increases with creep, high coherency loss</t>
  </si>
  <si>
    <t>Cordero, C.- &amp; Marta. Mechanical Behaviour of Novel Sintered Co-Al-W Alloys at High Temperatures.</t>
  </si>
  <si>
    <t>Co8-8</t>
  </si>
  <si>
    <t>Co9-9</t>
  </si>
  <si>
    <t>power metallurgy, no g' formed</t>
  </si>
  <si>
    <t>Costa, A. M. S. et al. Effect of Ta and Nb additions in arc-melted Co-Ni-based superalloys: Microstructural and mechanical properties. Mater. Sci. Eng. A 730, 66–72 (2018)</t>
  </si>
  <si>
    <t>3Ta</t>
  </si>
  <si>
    <t>3Nb</t>
  </si>
  <si>
    <t>Ding, X. F., Mi, T., Xue, F., Zhou, H. J. &amp; Wang, M. L. Microstructure formation in γ-γ′ Co-Al-W-Ti alloys during directional solidification. J. Alloys Compd. 599, 159–163 (2014).</t>
  </si>
  <si>
    <t>60-6.7Al-8.9W-4.1Ti</t>
  </si>
  <si>
    <t>Dunand, D. C. et al. ‘Designing Nanoscale Precipitates in Novel Cobalt-based Superalloys to Improve Creep Resistance and Operating Temperature’ Final Technical Report. (2010).</t>
  </si>
  <si>
    <t>Co-9.7Al-10.8W</t>
  </si>
  <si>
    <t>hardness varies depending on heat treatment, this is a good average valu</t>
  </si>
  <si>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Dunand, D. C. et al. ‘Designing Nanoscale Precipitates in Novel Cobalt-based Superalloys to Improve Creep Resistance and Operating Temperature’ Final Technical Report. (2010).</t>
    </r>
  </si>
  <si>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t>
    </r>
  </si>
  <si>
    <t>Eggeler, Y. M. et al. Planar defect formation in the γ’ phase during high temperature creep in single crystal CoNi-base superalloys. Acta Mater. 113, 335–349 (2016).</t>
  </si>
  <si>
    <t>CoNi-A</t>
  </si>
  <si>
    <t>Epishin, A. I. et al. Thermal stability of the structure of a heat-resistant cobalt alloy hardened with intermetallic γ’-phase precipitates. Russ. Metall. 2016, 286–291 (2016).</t>
  </si>
  <si>
    <t>alloy1</t>
  </si>
  <si>
    <t>Re</t>
  </si>
  <si>
    <t>Nominal</t>
  </si>
  <si>
    <t>unaged</t>
  </si>
  <si>
    <t>Epishin, A. et al. Interdiffusion in the Face-Centered Cubic Phase of the Co-Al-W-Ta System Between 1090 and 1240 °C. J. Phase Equilibria Diffus. 39, 176–185 (2018)</t>
  </si>
  <si>
    <t>alloy2</t>
  </si>
  <si>
    <t>20 EMPA averages</t>
  </si>
  <si>
    <t>Epishin, A., Petrushin, N., Nolze, G., Gerstein, G. &amp; Maier, H. J. Investigation of the γ′-Strengthened Quaternary Co-Based Alloys Co-Al-W-Ta. Metall. Mater. Trans. A Phys. Metall. Mater. Sci. 49, 4042–4057 (2018).</t>
  </si>
  <si>
    <t>Q0</t>
  </si>
  <si>
    <t>Q1</t>
  </si>
  <si>
    <t>Q2</t>
  </si>
  <si>
    <t>Q3</t>
  </si>
  <si>
    <t>Q4</t>
  </si>
  <si>
    <t>Q5</t>
  </si>
  <si>
    <t>Q6</t>
  </si>
  <si>
    <t>Q7</t>
  </si>
  <si>
    <t>Q8</t>
  </si>
  <si>
    <t>Q9</t>
  </si>
  <si>
    <t>Q10</t>
  </si>
  <si>
    <t>Q11</t>
  </si>
  <si>
    <t>Q12</t>
  </si>
  <si>
    <t>Q13</t>
  </si>
  <si>
    <t>Q14</t>
  </si>
  <si>
    <t>single crystal [001], tensile, air test, strain rate 4E-4</t>
  </si>
  <si>
    <t>single crystal [001], tensile, air test, strain rate 4E-5</t>
  </si>
  <si>
    <t>single crystal [001], tensile, air test, strain rate 4E-6</t>
  </si>
  <si>
    <t>single crystal [001], tensile, air test, strain rate 4E-7</t>
  </si>
  <si>
    <t>single crystal [001], tensile, air test, strain rate 4E-8</t>
  </si>
  <si>
    <t>single crystal [001], tensile, air test, strain rate 4E-9</t>
  </si>
  <si>
    <t>single crystal [001], tensile, air test, strain rate 4E-10</t>
  </si>
  <si>
    <t>single crystal [001], tensile, air test, strain rate 4E-11</t>
  </si>
  <si>
    <t>single crystal [001], tensile, air test, strain rate 4E-12</t>
  </si>
  <si>
    <t>single crystal [001], tensile, air test, strain rate 4E-13</t>
  </si>
  <si>
    <t>single crystal [001], tensile, air test, strain rate 4E-14</t>
  </si>
  <si>
    <t>single crystal [001], tensile, air test, strain rate 4E-15</t>
  </si>
  <si>
    <t>single crystal [001], tensile, air test, strain rate 4E-16</t>
  </si>
  <si>
    <t>Fan, Z. et al. The temperature dependence of high-temperature strength and deformation mechanism in a single crystal CoNi-base superalloy. Mater. Sci. Eng. A 735, 114–120 (2018).</t>
  </si>
  <si>
    <t>CoNi-1</t>
  </si>
  <si>
    <t>CoNi-2</t>
  </si>
  <si>
    <t>compression, [001]</t>
  </si>
  <si>
    <t>Fan, Z. et al. Plastic deformation behaviors and mechanical properties of advanced single crystalline CoNi-base superalloys. Mater. Sci. Eng. A 748, 267–274 (2019).</t>
  </si>
  <si>
    <t>CoNi-5</t>
  </si>
  <si>
    <t>Feng, G., Li, H., Li, S. S. &amp; Sha, J. B. Effect of Mo additions on microstructure and tensile behavior of a Co-Al-W-Ta-B alloy at room temperature. Scr. Mater. 67, 499–502 (2012).</t>
  </si>
  <si>
    <t>strain rate 3E-4</t>
  </si>
  <si>
    <t>0Mo</t>
  </si>
  <si>
    <t>2Mo</t>
  </si>
  <si>
    <t>4Mo</t>
  </si>
  <si>
    <t>9Mo</t>
  </si>
  <si>
    <t>6Mo</t>
  </si>
  <si>
    <t>Elongation (%)</t>
  </si>
  <si>
    <t>Ferreras, R. C., Gálvez Díaz-Rubio, F. &amp; Campos Gómez, M. TESIS DOCTORAL Design of high temperature cobalt-based alloys processed by powder metallurgy route Autor.</t>
  </si>
  <si>
    <t>Co-12Al-10W</t>
  </si>
  <si>
    <t>Co-12Al-10W-2Ti-2Ta</t>
  </si>
  <si>
    <t>(111), aged 24hr at 1250C</t>
  </si>
  <si>
    <t>(111), aged 48hr at 1300C</t>
  </si>
  <si>
    <t>aged 1300C for 1000hr</t>
  </si>
  <si>
    <t>aged 1300C for 168hr</t>
  </si>
  <si>
    <t>aged 1300C for 24hr</t>
  </si>
  <si>
    <t>aged 1250C for 1000hr</t>
  </si>
  <si>
    <t>aged 1250C for 168hr</t>
  </si>
  <si>
    <t>aged 1250C for 24hr</t>
  </si>
  <si>
    <t>powder metallurgy study, only reporting cast, verified by EDS</t>
  </si>
  <si>
    <t>poisson's ratio</t>
  </si>
  <si>
    <t>CoWAlloy2</t>
  </si>
  <si>
    <t>Freund, L. P. et al. Segregation assisted microtwinning during creep of a polycrystalline L12-hardened Co-base superalloy. Acta Mater. 123, 295–304 (2017).</t>
  </si>
  <si>
    <t>Y</t>
  </si>
  <si>
    <t>Hf</t>
  </si>
  <si>
    <t>Ta, Si, Zr, Hf, B, C not determined by EDS</t>
  </si>
  <si>
    <t>Freund, L. P. et al. The Effect of a Grain Boundary Pinning B2 Phase on Polycrystalline Co-Based Superalloys with Reduced Density. Metall. Mater. Trans. A Phys. Metall. Mater. Sci. 49, 4070–4078 (2018).</t>
  </si>
  <si>
    <t>CoWAlloy6</t>
  </si>
  <si>
    <t>Rxx 4 hours at 1000C</t>
  </si>
  <si>
    <t>Rxx 4 hours at 1050C</t>
  </si>
  <si>
    <t>Rxx 4 hours at 1100C</t>
  </si>
  <si>
    <t>Rxx 4 hours at 1150C</t>
  </si>
  <si>
    <t>Rxx 4 hours at 1200C</t>
  </si>
  <si>
    <t>CoWAlloy3</t>
  </si>
  <si>
    <t>Freund, L. P. et al. The grain boundary pinning effect of the μ phase in an advanced polycrystalline γ/γ′ Co-base superalloy. J. Alloys Compd. 753, 333–342 (2018).</t>
  </si>
  <si>
    <t>Rxx at 1000C</t>
  </si>
  <si>
    <t>Rxx at 1100C</t>
  </si>
  <si>
    <t>Rxx at 1050C</t>
  </si>
  <si>
    <t>Rxx at 1150C</t>
  </si>
  <si>
    <t>Rxx at 1025C</t>
  </si>
  <si>
    <t>Rxx at 1075C</t>
  </si>
  <si>
    <t>Rxx at 1125C</t>
  </si>
  <si>
    <t>Freund, L. P. et al. High temperature properties and fatigue strength of novel wrought γ/γ′ Co-base superalloys. J. Mater. Res. 32, 4475–4482 (2017).</t>
  </si>
  <si>
    <t>CoWAlloy1</t>
  </si>
  <si>
    <t>regular heat treatment</t>
  </si>
  <si>
    <t>750C annealing in air 1024hr</t>
  </si>
  <si>
    <t>Fu, H. et al. Microstructure and Properties Evolution of Co-Al-W-Ni-Cr Superalloys by Molybdenum and Niobium Substitutions for Tungsten. Metall. Mater. Trans. A Phys. Metall. Mater. Sci. 51, 299–308 (2020).</t>
  </si>
  <si>
    <t>5W</t>
  </si>
  <si>
    <t>4W1Mo</t>
  </si>
  <si>
    <t>3W2Mo</t>
  </si>
  <si>
    <t>1W4Mo</t>
  </si>
  <si>
    <t>3W2Nb</t>
  </si>
  <si>
    <t>4W1Nb</t>
  </si>
  <si>
    <t>1W4Nb</t>
  </si>
  <si>
    <t>agd 900C for 24hr+750C 12hr</t>
  </si>
  <si>
    <t>Gao, Q. et al. Effects of alloying elements on microstructure and mechanical properties of Co–Ni–Al–Ti superalloy. Mater. Sci. Eng. A 779, (2020).</t>
  </si>
  <si>
    <t>1.7Ti</t>
  </si>
  <si>
    <t>2.5Ti</t>
  </si>
  <si>
    <t>3.3Ti</t>
  </si>
  <si>
    <t>2Cr</t>
  </si>
  <si>
    <t>Aged 650C for 20hr</t>
  </si>
  <si>
    <t>Aged 650C for 100hr</t>
  </si>
  <si>
    <t>Aged 650C for 200hr</t>
  </si>
  <si>
    <t>As cast</t>
  </si>
  <si>
    <t>Aged 650C 20hr</t>
  </si>
  <si>
    <t>Aged 650C 100hr</t>
  </si>
  <si>
    <t>Aged 650C 200hr</t>
  </si>
  <si>
    <t>Hausmann, D. et al. Enhancing the high-temperature strength of a Co-base superalloy by optimizing the γ/γ’ microstructure. Metals (Basel). 10, (2020).</t>
  </si>
  <si>
    <t>heat treat 800C-4hr +725C-16hr</t>
  </si>
  <si>
    <t>compression, heat treat 800C-4hr +725C-16hr</t>
  </si>
  <si>
    <t>compression, heat treat 900C-4hr +750C-16hr</t>
  </si>
  <si>
    <t>heat treat 900C-4hr +750C-16hr</t>
  </si>
  <si>
    <t>He, J., Zou, M., Li, L., Wang, X. &amp; Feng, Q. Creep behaviour of a novel CoNi-base single-crystal superalloy at high temperature and low stress. Mater. Lett. 262, (2020).</t>
  </si>
  <si>
    <t>He alloy1</t>
  </si>
  <si>
    <t xml:space="preserve"> (004) peak, self-reported misfit</t>
  </si>
  <si>
    <t>creep rupture life</t>
  </si>
  <si>
    <t>140h at 62 MPa</t>
  </si>
  <si>
    <t>990h at 363 MPa</t>
  </si>
  <si>
    <t>tensile creep</t>
  </si>
  <si>
    <t>Homepage, J., Sani, S. A., Arabi, H., Kheirandish, S. &amp; Ebrahimi, G. R. Iranian Journal of Materials Forming Flow Stress Modeling in a γ-γ / Cobalt Base Superalloy by Using the Hyperbolic Sine Equation and ANN Method. Number 1 Iran. J. Mater. Form. 6, 44–55 (2019).</t>
  </si>
  <si>
    <t>9.8Al-7.4W-2.7Ti-20.4Ni-0.4C- 0.1B</t>
  </si>
  <si>
    <t>composiiton measured</t>
  </si>
  <si>
    <t>Im, H. J. et al. Elemental partitioning and site-occupancy in γ/γ′ forming Co-Ti-Mo and Co-Ti-Cr alloys. Scr. Mater. 154, 159–162 (2018).</t>
  </si>
  <si>
    <t>Co-12Ti</t>
  </si>
  <si>
    <t>+4Mo</t>
  </si>
  <si>
    <t>+4Cr</t>
  </si>
  <si>
    <t>Inui, H., Oohashi, T., Okamoto, N. L., Kishida, K. &amp; Tanaka, K. Mechanical properties of the ternary L12 compound Co 3(Al, W) in singleand polycrystalline forms. Adv. Mater. Res. 278, 1–6 (2011).</t>
  </si>
  <si>
    <r>
      <t xml:space="preserve">Ismail, F. B. </t>
    </r>
    <r>
      <rPr>
        <i/>
        <sz val="11"/>
        <color theme="1"/>
        <rFont val="Calibri"/>
        <family val="2"/>
        <scheme val="minor"/>
      </rPr>
      <t>et al.</t>
    </r>
    <r>
      <rPr>
        <sz val="11"/>
        <color theme="1"/>
        <rFont val="Calibri"/>
        <family val="2"/>
        <scheme val="minor"/>
      </rPr>
      <t xml:space="preserve"> Alloying effects on oxidation mechanisms in polycrystalline Co–Ni base superalloys. </t>
    </r>
    <r>
      <rPr>
        <i/>
        <sz val="11"/>
        <color theme="1"/>
        <rFont val="Calibri"/>
        <family val="2"/>
        <scheme val="minor"/>
      </rPr>
      <t>Corros. Sci.</t>
    </r>
    <r>
      <rPr>
        <sz val="11"/>
        <color theme="1"/>
        <rFont val="Calibri"/>
        <family val="2"/>
        <scheme val="minor"/>
      </rPr>
      <t xml:space="preserve"> </t>
    </r>
    <r>
      <rPr>
        <b/>
        <sz val="11"/>
        <color theme="1"/>
        <rFont val="Calibri"/>
        <family val="2"/>
        <scheme val="minor"/>
      </rPr>
      <t>116</t>
    </r>
    <r>
      <rPr>
        <sz val="11"/>
        <color theme="1"/>
        <rFont val="Calibri"/>
        <family val="2"/>
        <scheme val="minor"/>
      </rPr>
      <t>, 44–52 (2017).</t>
    </r>
  </si>
  <si>
    <t>Pure L12 phase</t>
  </si>
  <si>
    <t>HIP powder</t>
  </si>
  <si>
    <t>17Cr-12Al</t>
  </si>
  <si>
    <t>15Cr-10Al</t>
  </si>
  <si>
    <t>1.3Co-17Cr-10Al</t>
  </si>
  <si>
    <t>Jackson, R. W., Titus, M. S., Begley, M. R. &amp; Pollock, T. M. Thermal expansion behavior of new Co-based alloys and implications for coatings. Surf. Coatings Technol. 289, 61–68 (2016).</t>
  </si>
  <si>
    <t>Ternary</t>
  </si>
  <si>
    <t>Quat-Ta</t>
  </si>
  <si>
    <t>Quat-Ti</t>
  </si>
  <si>
    <t>CoNi-E</t>
  </si>
  <si>
    <t>reported T_m, assuming that means liquidus</t>
  </si>
  <si>
    <t>Katelun Wertz, B., Mills, M., Stephen Niezgoda, A. &amp; Yunzhi Wang Kiran, A. D. Exploration of Phase Stability and Hot Workability of Polycrystalline Co-Al-W-Base Superalloys.</t>
  </si>
  <si>
    <t>Co-10Al-4W-25Ni-2Ta-2Ti</t>
  </si>
  <si>
    <r>
      <t xml:space="preserve">Kazantseva, N. V. </t>
    </r>
    <r>
      <rPr>
        <i/>
        <sz val="11"/>
        <color theme="1"/>
        <rFont val="Calibri"/>
        <family val="2"/>
        <scheme val="minor"/>
      </rPr>
      <t>et al.</t>
    </r>
    <r>
      <rPr>
        <sz val="11"/>
        <color theme="1"/>
        <rFont val="Calibri"/>
        <family val="2"/>
        <scheme val="minor"/>
      </rPr>
      <t xml:space="preserve"> Mechanical and magnetic properties of alloys near the concentration range of the existence of Co3(Al,W) intermetallic compound. </t>
    </r>
    <r>
      <rPr>
        <i/>
        <sz val="11"/>
        <color theme="1"/>
        <rFont val="Calibri"/>
        <family val="2"/>
        <scheme val="minor"/>
      </rPr>
      <t>Phys. Met. Metallogr.</t>
    </r>
    <r>
      <rPr>
        <sz val="11"/>
        <color theme="1"/>
        <rFont val="Calibri"/>
        <family val="2"/>
        <scheme val="minor"/>
      </rPr>
      <t xml:space="preserve"> </t>
    </r>
    <r>
      <rPr>
        <b/>
        <sz val="11"/>
        <color theme="1"/>
        <rFont val="Calibri"/>
        <family val="2"/>
        <scheme val="minor"/>
      </rPr>
      <t>118</t>
    </r>
    <r>
      <rPr>
        <sz val="11"/>
        <color theme="1"/>
        <rFont val="Calibri"/>
        <family val="2"/>
        <scheme val="minor"/>
      </rPr>
      <t>, 432–438 (2017).</t>
    </r>
  </si>
  <si>
    <t>Co-9Al-4.6W</t>
  </si>
  <si>
    <t>Co-8.2Al-12.6W</t>
  </si>
  <si>
    <t>Co-7.9Al-6.8W</t>
  </si>
  <si>
    <t>Co-8.2Al-8.5W</t>
  </si>
  <si>
    <t>Co-8.7Al-10W</t>
  </si>
  <si>
    <t>F=1.5N</t>
  </si>
  <si>
    <t>V208C</t>
  </si>
  <si>
    <t>Knop, M. et al. A New Polycrystalline Co-Ni Superalloy. JOM 66, 2495–2501 (2014)</t>
  </si>
  <si>
    <t>HIP powder metallurgy</t>
  </si>
  <si>
    <t>Knop, M., Vorontsov, V. A., Hardy, M. C. &amp; Dye, D. High-temperature γ (FCC)/ γ ′ (L1 2 ) Co-Al-W based superalloys. MATEC Web Conf. 14, 18003 (2014).</t>
  </si>
  <si>
    <t>composition not given</t>
  </si>
  <si>
    <t>mystery-12Cr-10Al</t>
  </si>
  <si>
    <r>
      <t xml:space="preserve">Kobayashi, S., Tsukamoto, Y. &amp; Takasugi, T. Phase equilibria in the Co-rich Co-Al-W-Ti quaternary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19</t>
    </r>
    <r>
      <rPr>
        <sz val="11"/>
        <color theme="1"/>
        <rFont val="Calibri"/>
        <family val="2"/>
        <scheme val="minor"/>
      </rPr>
      <t>, 1908–1912 (2011).</t>
    </r>
  </si>
  <si>
    <t>Base</t>
  </si>
  <si>
    <t>6.6Ti</t>
  </si>
  <si>
    <t>9.9T</t>
  </si>
  <si>
    <t>13.2Ti</t>
  </si>
  <si>
    <t>16.5Ti</t>
  </si>
  <si>
    <r>
      <t xml:space="preserve">Kobayashi, S., Tsukamoto, Y. &amp; Takasugi, T. The effects of alloying elements (Ta, Hf) on the thermodynamic stability of γ′-Co 3(Al,W) phase.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31</t>
    </r>
    <r>
      <rPr>
        <sz val="11"/>
        <color theme="1"/>
        <rFont val="Calibri"/>
        <family val="2"/>
        <scheme val="minor"/>
      </rPr>
      <t>, 94–98 (2012).</t>
    </r>
  </si>
  <si>
    <t>2.2Ta</t>
  </si>
  <si>
    <t>Kolb, M. et al. On the grain boundary strengthening effect of boron in γ/γ′ Cobalt-base superalloys. Acta Mater. 145, 247–254 (2018).</t>
  </si>
  <si>
    <t>B-free</t>
  </si>
  <si>
    <t>.0005B</t>
  </si>
  <si>
    <t>0.04B</t>
  </si>
  <si>
    <t>0.04B-noPDZ</t>
  </si>
  <si>
    <t>0.12B</t>
  </si>
  <si>
    <t>0.12B-noPDZ</t>
  </si>
  <si>
    <t>heat treated below boridee solvus to avoid precipitation depletion zonee</t>
  </si>
  <si>
    <r>
      <t xml:space="preserve">Kolb, M. </t>
    </r>
    <r>
      <rPr>
        <i/>
        <sz val="11"/>
        <color theme="1"/>
        <rFont val="Calibri"/>
        <family val="2"/>
        <scheme val="minor"/>
      </rPr>
      <t>et al.</t>
    </r>
    <r>
      <rPr>
        <sz val="11"/>
        <color theme="1"/>
        <rFont val="Calibri"/>
        <family val="2"/>
        <scheme val="minor"/>
      </rPr>
      <t xml:space="preserve"> Influence of rhenium on γ′-strengthened cobalt-base superalloys. </t>
    </r>
    <r>
      <rPr>
        <i/>
        <sz val="11"/>
        <color theme="1"/>
        <rFont val="Calibri"/>
        <family val="2"/>
        <scheme val="minor"/>
      </rPr>
      <t>J. Mater. Res.</t>
    </r>
    <r>
      <rPr>
        <sz val="11"/>
        <color theme="1"/>
        <rFont val="Calibri"/>
        <family val="2"/>
        <scheme val="minor"/>
      </rPr>
      <t xml:space="preserve"> </t>
    </r>
    <r>
      <rPr>
        <b/>
        <sz val="11"/>
        <color theme="1"/>
        <rFont val="Calibri"/>
        <family val="2"/>
        <scheme val="minor"/>
      </rPr>
      <t>32</t>
    </r>
    <r>
      <rPr>
        <sz val="11"/>
        <color theme="1"/>
        <rFont val="Calibri"/>
        <family val="2"/>
        <scheme val="minor"/>
      </rPr>
      <t>, 2551–2559 (2017).</t>
    </r>
  </si>
  <si>
    <t>ERBOCo-Re1</t>
  </si>
  <si>
    <t>ERBOCo-Re0</t>
  </si>
  <si>
    <r>
      <t xml:space="preserve">Lass, E. A. The effects of Fe and Si on the phase equilibria in a γ′-strengthened Co–Al–W-based superalloy.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825</t>
    </r>
    <r>
      <rPr>
        <sz val="11"/>
        <color theme="1"/>
        <rFont val="Calibri"/>
        <family val="2"/>
        <scheme val="minor"/>
      </rPr>
      <t>, (2020).</t>
    </r>
  </si>
  <si>
    <t>Fe5</t>
  </si>
  <si>
    <t>Fe10</t>
  </si>
  <si>
    <t>Fe15</t>
  </si>
  <si>
    <t>Si05</t>
  </si>
  <si>
    <t>Si1</t>
  </si>
  <si>
    <t>Si2</t>
  </si>
  <si>
    <r>
      <t xml:space="preserve">Lass, E. A. Application of Computational Thermodynamics to the Design of a Co-Ni-Based γ′-Strengthened Superalloy.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48</t>
    </r>
    <r>
      <rPr>
        <sz val="11"/>
        <color theme="1"/>
        <rFont val="Calibri"/>
        <family val="2"/>
        <scheme val="minor"/>
      </rPr>
      <t>, 2443–2459 (2017).</t>
    </r>
  </si>
  <si>
    <t>L22</t>
  </si>
  <si>
    <t>within 1% of nominal values</t>
  </si>
  <si>
    <t>Co-30Ni-7Al-4Ti-5W-2Ta</t>
  </si>
  <si>
    <t>Co-30Ni-10.5Al-2Ti-7.5W-2.5Ta</t>
  </si>
  <si>
    <t>Co-30Ni-11Al-2Ti-5.5W-2.5Ta</t>
  </si>
  <si>
    <t>Co-30Ni-10.5Al-4Ti-7W-2.5Ta</t>
  </si>
  <si>
    <t>Co-30Ni-11Al-4Ti-5.5W-2.5Ta</t>
  </si>
  <si>
    <t>Co-30Ni-11.5Al-4Ti-.55W-2.5Ta</t>
  </si>
  <si>
    <r>
      <t xml:space="preserve">Lass, E. A., Sauza, D. J., Dunand, D. C. &amp; Seidman, D. N. Multicomponent γ’-strengthened Co-based superalloys with increased solvus temperatures and reduced mass densities.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147</t>
    </r>
    <r>
      <rPr>
        <sz val="11"/>
        <color theme="1"/>
        <rFont val="Calibri"/>
        <family val="2"/>
        <scheme val="minor"/>
      </rPr>
      <t>, 284–295 (2018).</t>
    </r>
  </si>
  <si>
    <t>L12</t>
  </si>
  <si>
    <t>L13</t>
  </si>
  <si>
    <t>L14</t>
  </si>
  <si>
    <t>L15</t>
  </si>
  <si>
    <t>L16</t>
  </si>
  <si>
    <t>L17</t>
  </si>
  <si>
    <t>L18</t>
  </si>
  <si>
    <t>L19</t>
  </si>
  <si>
    <t>aged 900C for 168hrs</t>
  </si>
  <si>
    <r>
      <t xml:space="preserve">Li, L. </t>
    </r>
    <r>
      <rPr>
        <i/>
        <sz val="11"/>
        <color theme="1"/>
        <rFont val="Calibri"/>
        <family val="2"/>
        <scheme val="minor"/>
      </rPr>
      <t>et al.</t>
    </r>
    <r>
      <rPr>
        <sz val="11"/>
        <color theme="1"/>
        <rFont val="Calibri"/>
        <family val="2"/>
        <scheme val="minor"/>
      </rPr>
      <t xml:space="preserve"> Effect of Re on microstructure and mechanical properties of γ/γʹ Co-Ti-based superalloys.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115</t>
    </r>
    <r>
      <rPr>
        <sz val="11"/>
        <color theme="1"/>
        <rFont val="Calibri"/>
        <family val="2"/>
        <scheme val="minor"/>
      </rPr>
      <t>, (2019).</t>
    </r>
  </si>
  <si>
    <t>Re1</t>
  </si>
  <si>
    <t>Re3</t>
  </si>
  <si>
    <t>Re5</t>
  </si>
  <si>
    <t>aged 800C 24 hr</t>
  </si>
  <si>
    <r>
      <t xml:space="preserve">Li, W., Li, L., Antonov, S. &amp; Feng, Q. Effective design of a Co-Ni-Al-W-Ta-Ti alloy with high γ′ solvus temperature and microstructural stability using combined CALPHAD and experimental approaches. </t>
    </r>
    <r>
      <rPr>
        <i/>
        <sz val="11"/>
        <color theme="1"/>
        <rFont val="Calibri"/>
        <family val="2"/>
        <scheme val="minor"/>
      </rPr>
      <t>Mater. Des.</t>
    </r>
    <r>
      <rPr>
        <sz val="11"/>
        <color theme="1"/>
        <rFont val="Calibri"/>
        <family val="2"/>
        <scheme val="minor"/>
      </rPr>
      <t xml:space="preserve"> </t>
    </r>
    <r>
      <rPr>
        <b/>
        <sz val="11"/>
        <color theme="1"/>
        <rFont val="Calibri"/>
        <family val="2"/>
        <scheme val="minor"/>
      </rPr>
      <t>180</t>
    </r>
    <r>
      <rPr>
        <sz val="11"/>
        <color theme="1"/>
        <rFont val="Calibri"/>
        <family val="2"/>
        <scheme val="minor"/>
      </rPr>
      <t>, (2019).</t>
    </r>
  </si>
  <si>
    <t>0Ni</t>
  </si>
  <si>
    <t>10Ni</t>
  </si>
  <si>
    <t>20Ni</t>
  </si>
  <si>
    <t>30Ni</t>
  </si>
  <si>
    <t>base</t>
  </si>
  <si>
    <t>20Ni-A</t>
  </si>
  <si>
    <t>20Ni-B</t>
  </si>
  <si>
    <t>30Ni-A</t>
  </si>
  <si>
    <t>30Ni-B</t>
  </si>
  <si>
    <t>nanoindentation, approximate middle hardness between g and g'</t>
  </si>
  <si>
    <r>
      <t xml:space="preserve">Li, W., Li, L., Antonov, S., Lu, F. &amp; Feng, Q. Effects of Cr and Al/W ratio on the microstructural stability, oxidation property and γ′ phase nano-hardness of multi-component Co–Ni-base superalloys.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826</t>
    </r>
    <r>
      <rPr>
        <sz val="11"/>
        <color theme="1"/>
        <rFont val="Calibri"/>
        <family val="2"/>
        <scheme val="minor"/>
      </rPr>
      <t>, (2020).</t>
    </r>
  </si>
  <si>
    <t>5Cr-A</t>
  </si>
  <si>
    <t>9Cr-A</t>
  </si>
  <si>
    <t>5Cr-B</t>
  </si>
  <si>
    <r>
      <t xml:space="preserve">Li, Y. </t>
    </r>
    <r>
      <rPr>
        <i/>
        <sz val="11"/>
        <color theme="1"/>
        <rFont val="Calibri"/>
        <family val="2"/>
        <scheme val="minor"/>
      </rPr>
      <t>et al.</t>
    </r>
    <r>
      <rPr>
        <sz val="11"/>
        <color theme="1"/>
        <rFont val="Calibri"/>
        <family val="2"/>
        <scheme val="minor"/>
      </rPr>
      <t xml:space="preserve"> Microstructure evolution in L12 hardened Co-base superalloys during creep. </t>
    </r>
    <r>
      <rPr>
        <i/>
        <sz val="11"/>
        <color theme="1"/>
        <rFont val="Calibri"/>
        <family val="2"/>
        <scheme val="minor"/>
      </rPr>
      <t>J. Mater. Res.</t>
    </r>
    <r>
      <rPr>
        <sz val="11"/>
        <color theme="1"/>
        <rFont val="Calibri"/>
        <family val="2"/>
        <scheme val="minor"/>
      </rPr>
      <t xml:space="preserve"> </t>
    </r>
    <r>
      <rPr>
        <b/>
        <sz val="11"/>
        <color theme="1"/>
        <rFont val="Calibri"/>
        <family val="2"/>
        <scheme val="minor"/>
      </rPr>
      <t>32</t>
    </r>
    <r>
      <rPr>
        <sz val="11"/>
        <color theme="1"/>
        <rFont val="Calibri"/>
        <family val="2"/>
        <scheme val="minor"/>
      </rPr>
      <t>, 4522–4530 (2017).</t>
    </r>
  </si>
  <si>
    <t>8W</t>
  </si>
  <si>
    <t>11W</t>
  </si>
  <si>
    <r>
      <t xml:space="preserve">Li, Y. </t>
    </r>
    <r>
      <rPr>
        <i/>
        <sz val="11"/>
        <color theme="1"/>
        <rFont val="Calibri"/>
        <family val="2"/>
        <scheme val="minor"/>
      </rPr>
      <t>et al.</t>
    </r>
    <r>
      <rPr>
        <sz val="11"/>
        <color theme="1"/>
        <rFont val="Calibri"/>
        <family val="2"/>
        <scheme val="minor"/>
      </rPr>
      <t xml:space="preserve"> Temperature dependence of misfit in different Co–Al–W ternary alloys measured by synchrotron X-ray diffraction.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819</t>
    </r>
    <r>
      <rPr>
        <sz val="11"/>
        <color theme="1"/>
        <rFont val="Calibri"/>
        <family val="2"/>
        <scheme val="minor"/>
      </rPr>
      <t>, (2020).</t>
    </r>
  </si>
  <si>
    <r>
      <t xml:space="preserve">Liu, C., Sun, Y., Wen, M., He, T. &amp; Yu, J. Effect of Cr addition on microstructure and welding solidification cracking susceptibility of Co-Al-W based superalloys. </t>
    </r>
    <r>
      <rPr>
        <i/>
        <sz val="11"/>
        <color theme="1"/>
        <rFont val="Calibri"/>
        <family val="2"/>
        <scheme val="minor"/>
      </rPr>
      <t>J. Manuf. Process.</t>
    </r>
    <r>
      <rPr>
        <sz val="11"/>
        <color theme="1"/>
        <rFont val="Calibri"/>
        <family val="2"/>
        <scheme val="minor"/>
      </rPr>
      <t xml:space="preserve"> (2020) doi:10.1016/j.jmapro.2020.03.049.</t>
    </r>
  </si>
  <si>
    <t>2.5Cr</t>
  </si>
  <si>
    <t>5Cr</t>
  </si>
  <si>
    <t>7.5cr</t>
  </si>
  <si>
    <r>
      <t xml:space="preserve">Liu, J., Yu, J. J., Yang, Y. H., Zhou, Y. Z. &amp; Sun, X. F. Effects of Mo on the evolution of microstructures and mechanical properties in Co-Al-W base superalloys.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745</t>
    </r>
    <r>
      <rPr>
        <sz val="11"/>
        <color theme="1"/>
        <rFont val="Calibri"/>
        <family val="2"/>
        <scheme val="minor"/>
      </rPr>
      <t>, 404–410 (2019).</t>
    </r>
  </si>
  <si>
    <t>5Mo</t>
  </si>
  <si>
    <t>wt% reported</t>
  </si>
  <si>
    <t>tensile stress-strain</t>
  </si>
  <si>
    <r>
      <t xml:space="preserve">Liu, Q., Coakley, J., Seidman, D. N. &amp; Dunand, D. C. Precipitate Evolution and Creep Behavior of a W-Free Co-based Superalloy.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47</t>
    </r>
    <r>
      <rPr>
        <sz val="11"/>
        <color theme="1"/>
        <rFont val="Calibri"/>
        <family val="2"/>
        <scheme val="minor"/>
      </rPr>
      <t>, 6090–6096 (2016).</t>
    </r>
  </si>
  <si>
    <t>Co-30Ni-99Al-5.1Mo-1.9Nb</t>
  </si>
  <si>
    <t>no aging</t>
  </si>
  <si>
    <t>48hrs at 1173K</t>
  </si>
  <si>
    <t>96hrs at 1173K</t>
  </si>
  <si>
    <t>200hrs at 1173K</t>
  </si>
  <si>
    <t>400hrs at 1173K</t>
  </si>
  <si>
    <t>1000hrs at 1173K</t>
  </si>
  <si>
    <t>2 samples</t>
  </si>
  <si>
    <t>{110} measured</t>
  </si>
  <si>
    <r>
      <t xml:space="preserve">Liu, X. </t>
    </r>
    <r>
      <rPr>
        <i/>
        <sz val="11"/>
        <color theme="1"/>
        <rFont val="Calibri"/>
        <family val="2"/>
        <scheme val="minor"/>
      </rPr>
      <t>et al.</t>
    </r>
    <r>
      <rPr>
        <sz val="11"/>
        <color theme="1"/>
        <rFont val="Calibri"/>
        <family val="2"/>
        <scheme val="minor"/>
      </rPr>
      <t xml:space="preserve"> Effects of Nb and W additions on the microstructures and mechanical properties of novel γ/γ’ Co-V-Ti-based superalloys. </t>
    </r>
    <r>
      <rPr>
        <i/>
        <sz val="11"/>
        <color theme="1"/>
        <rFont val="Calibri"/>
        <family val="2"/>
        <scheme val="minor"/>
      </rPr>
      <t>Metals (Basel).</t>
    </r>
    <r>
      <rPr>
        <sz val="11"/>
        <color theme="1"/>
        <rFont val="Calibri"/>
        <family val="2"/>
        <scheme val="minor"/>
      </rPr>
      <t xml:space="preserve"> </t>
    </r>
    <r>
      <rPr>
        <b/>
        <sz val="11"/>
        <color theme="1"/>
        <rFont val="Calibri"/>
        <family val="2"/>
        <scheme val="minor"/>
      </rPr>
      <t>8</t>
    </r>
    <r>
      <rPr>
        <sz val="11"/>
        <color theme="1"/>
        <rFont val="Calibri"/>
        <family val="2"/>
        <scheme val="minor"/>
      </rPr>
      <t>, (2018).</t>
    </r>
  </si>
  <si>
    <t>CVT-1</t>
  </si>
  <si>
    <t>CCTW</t>
  </si>
  <si>
    <t>CVTN</t>
  </si>
  <si>
    <r>
      <t xml:space="preserve">Liu, Y., Takasugi, T., Izumi, O. &amp; Suenaga, H. </t>
    </r>
    <r>
      <rPr>
        <i/>
        <sz val="11"/>
        <color theme="1"/>
        <rFont val="Calibri"/>
        <family val="2"/>
        <scheme val="minor"/>
      </rPr>
      <t>Mechanical properties of Co3Ti polycrystals alloyed with various additions</t>
    </r>
    <r>
      <rPr>
        <sz val="11"/>
        <color theme="1"/>
        <rFont val="Calibri"/>
        <family val="2"/>
        <scheme val="minor"/>
      </rPr>
      <t xml:space="preserve">. </t>
    </r>
    <r>
      <rPr>
        <i/>
        <sz val="11"/>
        <color theme="1"/>
        <rFont val="Calibri"/>
        <family val="2"/>
        <scheme val="minor"/>
      </rPr>
      <t>JOURNAL OF MATERIALS SCIENCE</t>
    </r>
    <r>
      <rPr>
        <sz val="11"/>
        <color theme="1"/>
        <rFont val="Calibri"/>
        <family val="2"/>
        <scheme val="minor"/>
      </rPr>
      <t xml:space="preserve"> vol. 24 (1989).</t>
    </r>
  </si>
  <si>
    <t>V3T</t>
  </si>
  <si>
    <t>Ta1T</t>
  </si>
  <si>
    <t>Cr3T</t>
  </si>
  <si>
    <t>Mo1T</t>
  </si>
  <si>
    <t>W1T</t>
  </si>
  <si>
    <t>Fe3M</t>
  </si>
  <si>
    <t>Ni3C</t>
  </si>
  <si>
    <t>Al2T</t>
  </si>
  <si>
    <t>Ge2T</t>
  </si>
  <si>
    <t>Ge</t>
  </si>
  <si>
    <t>unalloyed</t>
  </si>
  <si>
    <t>strain rate</t>
  </si>
  <si>
    <t>tensile</t>
  </si>
  <si>
    <t>Fe3m</t>
  </si>
  <si>
    <r>
      <t xml:space="preserve">Llewelyn, S. C. H. </t>
    </r>
    <r>
      <rPr>
        <i/>
        <sz val="11"/>
        <color theme="1"/>
        <rFont val="Calibri"/>
        <family val="2"/>
        <scheme val="minor"/>
      </rPr>
      <t>et al.</t>
    </r>
    <r>
      <rPr>
        <sz val="11"/>
        <color theme="1"/>
        <rFont val="Calibri"/>
        <family val="2"/>
        <scheme val="minor"/>
      </rPr>
      <t xml:space="preserve"> The effect of Ni:Co ratio on the elemental phase partitioning in γ-γ′ Ni-Co-Al-Ti-Cr 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131</t>
    </r>
    <r>
      <rPr>
        <sz val="11"/>
        <color theme="1"/>
        <rFont val="Calibri"/>
        <family val="2"/>
        <scheme val="minor"/>
      </rPr>
      <t>, 296–304 (2017).</t>
    </r>
  </si>
  <si>
    <t>0Cr</t>
  </si>
  <si>
    <t>47Co</t>
  </si>
  <si>
    <t>56Co</t>
  </si>
  <si>
    <r>
      <t xml:space="preserve">Locq, D., Martin, M., Ramusat, C., Fossard, F. &amp; Perrut, M. γ′ Precipitation Study of a Co-Ni-Based 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49</t>
    </r>
    <r>
      <rPr>
        <sz val="11"/>
        <color theme="1"/>
        <rFont val="Calibri"/>
        <family val="2"/>
        <scheme val="minor"/>
      </rPr>
      <t>, 3854–3864 (2018).</t>
    </r>
  </si>
  <si>
    <t>Co-GP-01</t>
  </si>
  <si>
    <t>icewater quench (other methods harder)</t>
  </si>
  <si>
    <t>24hr  aging 800C (highest hardness0</t>
  </si>
  <si>
    <r>
      <t xml:space="preserve">Lopez-Galilea, I. </t>
    </r>
    <r>
      <rPr>
        <i/>
        <sz val="11"/>
        <color theme="1"/>
        <rFont val="Calibri"/>
        <family val="2"/>
        <scheme val="minor"/>
      </rPr>
      <t>et al.</t>
    </r>
    <r>
      <rPr>
        <sz val="11"/>
        <color theme="1"/>
        <rFont val="Calibri"/>
        <family val="2"/>
        <scheme val="minor"/>
      </rPr>
      <t xml:space="preserve"> The thermal stability of intermetallic compounds in an as-cast SX co-base superalloy. </t>
    </r>
    <r>
      <rPr>
        <i/>
        <sz val="11"/>
        <color theme="1"/>
        <rFont val="Calibri"/>
        <family val="2"/>
        <scheme val="minor"/>
      </rPr>
      <t>Adv. Eng. Mater.</t>
    </r>
    <r>
      <rPr>
        <sz val="11"/>
        <color theme="1"/>
        <rFont val="Calibri"/>
        <family val="2"/>
        <scheme val="minor"/>
      </rPr>
      <t xml:space="preserve"> </t>
    </r>
    <r>
      <rPr>
        <b/>
        <sz val="11"/>
        <color theme="1"/>
        <rFont val="Calibri"/>
        <family val="2"/>
        <scheme val="minor"/>
      </rPr>
      <t>17</t>
    </r>
    <r>
      <rPr>
        <sz val="11"/>
        <color theme="1"/>
        <rFont val="Calibri"/>
        <family val="2"/>
        <scheme val="minor"/>
      </rPr>
      <t>, 741–747 (2015).</t>
    </r>
  </si>
  <si>
    <t>ERBOCo-0</t>
  </si>
  <si>
    <t>reported T_m, assuming that means solidus because liquidus is also given</t>
  </si>
  <si>
    <r>
      <t xml:space="preserve">Lu, S., Antonov, S., Li, L. &amp; Feng, Q. Two Steady-State Creep Stages in Co-Al-W-Base Single-Crystal Superalloys at 1273 K/137 MPa.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49</t>
    </r>
    <r>
      <rPr>
        <sz val="11"/>
        <color theme="1"/>
        <rFont val="Calibri"/>
        <family val="2"/>
        <scheme val="minor"/>
      </rPr>
      <t>, 4079–4089 (2018).</t>
    </r>
  </si>
  <si>
    <t>TaTi</t>
  </si>
  <si>
    <t>single crystal</t>
  </si>
  <si>
    <r>
      <t xml:space="preserve">Lu, S. </t>
    </r>
    <r>
      <rPr>
        <i/>
        <sz val="11"/>
        <color theme="1"/>
        <rFont val="Calibri"/>
        <family val="2"/>
        <scheme val="minor"/>
      </rPr>
      <t>et al.</t>
    </r>
    <r>
      <rPr>
        <sz val="11"/>
        <color theme="1"/>
        <rFont val="Calibri"/>
        <family val="2"/>
        <scheme val="minor"/>
      </rPr>
      <t xml:space="preserve"> Atomic structure and elemental segregation behavior of creep defects in a Co-Al-W-based single crystal superalloys under high temperature and low stress.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190</t>
    </r>
    <r>
      <rPr>
        <sz val="11"/>
        <color theme="1"/>
        <rFont val="Calibri"/>
        <family val="2"/>
        <scheme val="minor"/>
      </rPr>
      <t>, 16–28 (2020).</t>
    </r>
  </si>
  <si>
    <t>single crystal[001] direction</t>
  </si>
  <si>
    <t>single crystal[011] direction</t>
  </si>
  <si>
    <t>single crystal[111] direction</t>
  </si>
  <si>
    <t>55hr at 248MPa</t>
  </si>
  <si>
    <t>35hr at248MPa</t>
  </si>
  <si>
    <t>79hr at 248MPa</t>
  </si>
  <si>
    <t>1.1Hf</t>
  </si>
  <si>
    <r>
      <t xml:space="preserve">Makineni, S. K., Nithin, B. &amp; Chattopadhyay, K. A new tungsten-free γ-γ’ Co-Al-Mo-Nb-based superalloy. </t>
    </r>
    <r>
      <rPr>
        <i/>
        <sz val="11"/>
        <color theme="1"/>
        <rFont val="Calibri"/>
        <family val="2"/>
        <scheme val="minor"/>
      </rPr>
      <t>Scr. Mater.</t>
    </r>
    <r>
      <rPr>
        <sz val="11"/>
        <color theme="1"/>
        <rFont val="Calibri"/>
        <family val="2"/>
        <scheme val="minor"/>
      </rPr>
      <t xml:space="preserve"> </t>
    </r>
    <r>
      <rPr>
        <b/>
        <sz val="11"/>
        <color theme="1"/>
        <rFont val="Calibri"/>
        <family val="2"/>
        <scheme val="minor"/>
      </rPr>
      <t>98</t>
    </r>
    <r>
      <rPr>
        <sz val="11"/>
        <color theme="1"/>
        <rFont val="Calibri"/>
        <family val="2"/>
        <scheme val="minor"/>
      </rPr>
      <t>, 36–39 (2015).</t>
    </r>
  </si>
  <si>
    <t>compressin, proof stress=yield stress?</t>
  </si>
  <si>
    <t>5Mo-base</t>
  </si>
  <si>
    <t>CoNi10</t>
  </si>
  <si>
    <t>CoNi20</t>
  </si>
  <si>
    <t>CoNi30</t>
  </si>
  <si>
    <t>Makineni, S. K., Nithin, B. &amp; Chattopadhyay, K. Synthesis of a new tungsten-free γ-γ′ Cobalt-based superalloy by tuning alloying additions. Acta Mater. 85, 85–94 (2015).</t>
  </si>
  <si>
    <t>aged 800C, 120hr</t>
  </si>
  <si>
    <t>compression, listed as proof stress</t>
  </si>
  <si>
    <t>proof stress tensile</t>
  </si>
  <si>
    <t>Makineni, S. K., Nithin, B., Palanisamy, D. &amp; Chattopadhyay, K. Phase evolution and crystallography of precipitates during decomposition of new “tungsten-free” Co(Ni)–Mo–Al–Nb γ–γ′ superalloys at elevated temperatures. J. Mater. Sci. 51, 7843–7860 (2016).</t>
  </si>
  <si>
    <t>CoNi30Ti</t>
  </si>
  <si>
    <t>composition not verified</t>
  </si>
  <si>
    <r>
      <t xml:space="preserve">Makineni, S. K. </t>
    </r>
    <r>
      <rPr>
        <i/>
        <sz val="11"/>
        <color theme="1"/>
        <rFont val="Calibri"/>
        <family val="2"/>
        <scheme val="minor"/>
      </rPr>
      <t>et al.</t>
    </r>
    <r>
      <rPr>
        <sz val="11"/>
        <color theme="1"/>
        <rFont val="Calibri"/>
        <family val="2"/>
        <scheme val="minor"/>
      </rPr>
      <t xml:space="preserve"> A new class of high strength high temperature Cobalt based γ-γ′ Co-Mo-Al alloys stabilized with Ta addition. </t>
    </r>
    <r>
      <rPr>
        <i/>
        <sz val="11"/>
        <color theme="1"/>
        <rFont val="Calibri"/>
        <family val="2"/>
        <scheme val="minor"/>
      </rPr>
      <t>Acta Mater.</t>
    </r>
    <r>
      <rPr>
        <sz val="11"/>
        <color theme="1"/>
        <rFont val="Calibri"/>
        <family val="2"/>
        <scheme val="minor"/>
      </rPr>
      <t xml:space="preserve"> </t>
    </r>
    <r>
      <rPr>
        <b/>
        <sz val="11"/>
        <color theme="1"/>
        <rFont val="Calibri"/>
        <family val="2"/>
        <scheme val="minor"/>
      </rPr>
      <t>97</t>
    </r>
    <r>
      <rPr>
        <sz val="11"/>
        <color theme="1"/>
        <rFont val="Calibri"/>
        <family val="2"/>
        <scheme val="minor"/>
      </rPr>
      <t>, 29–40 (2015).</t>
    </r>
  </si>
  <si>
    <t>30Ni2Ta</t>
  </si>
  <si>
    <t>30Ni2Ta2Ti</t>
  </si>
  <si>
    <t>50 hours aged at 900c</t>
  </si>
  <si>
    <t>proof stress compression, strain rate 1E-3</t>
  </si>
  <si>
    <t>proof stress compression, strain rate 1E-4</t>
  </si>
  <si>
    <t>proof stress compression, strain rate 1E-5</t>
  </si>
  <si>
    <t>proof stress compression, strain rate 1E-6</t>
  </si>
  <si>
    <t>proof stress compression, strain rate 1E-7</t>
  </si>
  <si>
    <t>proof stress compression, strain rate 1E-8</t>
  </si>
  <si>
    <t>proof stress tensile, strain rate 1E-3</t>
  </si>
  <si>
    <t>proof stress tensile, strain rate 1E-4</t>
  </si>
  <si>
    <t>proof stress tensile, strain rate 1E-5</t>
  </si>
  <si>
    <t>proof stress tensile, strain rate 1E-6</t>
  </si>
  <si>
    <t>compression,peak aged 800C, listed as proof stress</t>
  </si>
  <si>
    <t>tensile, peak aged 800C, listed as proof stress</t>
  </si>
  <si>
    <t>Matos, A., Costa, S., Nunes, C. A. &amp; Ramirez, A. J. Development of Co-based superalloys. doi:10.13140/RG.2.2.27969.86883.</t>
  </si>
  <si>
    <t>40Ni-3Ta</t>
  </si>
  <si>
    <t>30Ni-3Nb</t>
  </si>
  <si>
    <t>40Ni-3Nb</t>
  </si>
  <si>
    <t>50N-3Nb</t>
  </si>
  <si>
    <r>
      <t xml:space="preserve">Meher, S., Yan, H. Y., Nag, S., Dye, D. &amp; Banerjee, R. Solute partitioning and site preference in γ/γ’ cobalt-base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67</t>
    </r>
    <r>
      <rPr>
        <sz val="11"/>
        <color theme="1"/>
        <rFont val="Calibri"/>
        <family val="2"/>
        <scheme val="minor"/>
      </rPr>
      <t>, 850–853 (2012).</t>
    </r>
  </si>
  <si>
    <t>Co-7.3Al-6.8W</t>
  </si>
  <si>
    <t>Co-8.5Al-8.1W-25.6Ni</t>
  </si>
  <si>
    <t>Co-9.9Al-4.8w-1.8Ta</t>
  </si>
  <si>
    <r>
      <t xml:space="preserve">Midtlyng, J. </t>
    </r>
    <r>
      <rPr>
        <i/>
        <sz val="11"/>
        <color theme="1"/>
        <rFont val="Calibri"/>
        <family val="2"/>
        <scheme val="minor"/>
      </rPr>
      <t>et al.</t>
    </r>
    <r>
      <rPr>
        <sz val="11"/>
        <color theme="1"/>
        <rFont val="Calibri"/>
        <family val="2"/>
        <scheme val="minor"/>
      </rPr>
      <t xml:space="preserve"> Creep behavior of a γ′-strengthened Co-base alloy with zero γ/γ′-lattice misfit at 800 °c, 196 MPa. </t>
    </r>
    <r>
      <rPr>
        <i/>
        <sz val="11"/>
        <color theme="1"/>
        <rFont val="Calibri"/>
        <family val="2"/>
        <scheme val="minor"/>
      </rPr>
      <t>J. Mater. Res.</t>
    </r>
    <r>
      <rPr>
        <sz val="11"/>
        <color theme="1"/>
        <rFont val="Calibri"/>
        <family val="2"/>
        <scheme val="minor"/>
      </rPr>
      <t xml:space="preserve"> </t>
    </r>
    <r>
      <rPr>
        <b/>
        <sz val="11"/>
        <color theme="1"/>
        <rFont val="Calibri"/>
        <family val="2"/>
        <scheme val="minor"/>
      </rPr>
      <t>32</t>
    </r>
    <r>
      <rPr>
        <sz val="11"/>
        <color theme="1"/>
        <rFont val="Calibri"/>
        <family val="2"/>
        <scheme val="minor"/>
      </rPr>
      <t>, 4466–4474 (2017).</t>
    </r>
  </si>
  <si>
    <t>VIAM-M2</t>
  </si>
  <si>
    <t>VIAM-M1</t>
  </si>
  <si>
    <t>Migas, D., Moskal, G. &amp; Maciąg, T. Thermal analysis of W-free Co–(Ni)–Al–Mo–Nb superalloys. J. Therm. Anal. Calorim. (2020) doi:10.1007/s10973-020-09375-7.</t>
  </si>
  <si>
    <t>Co–10Al–5Mo–2Nb</t>
  </si>
  <si>
    <t>Co–20Ni–10Al–5Mo–2Nb</t>
  </si>
  <si>
    <t>aged 800C</t>
  </si>
  <si>
    <r>
      <t xml:space="preserve">Minshull, J. P., Neumeier, S., Tucker, M. G. &amp; Stone, H. J. A1-L12 structures in the Al-Co-Ni-Ti quaternary phase system. in </t>
    </r>
    <r>
      <rPr>
        <i/>
        <sz val="11"/>
        <color theme="1"/>
        <rFont val="Calibri"/>
        <family val="2"/>
        <scheme val="minor"/>
      </rPr>
      <t>Advanced Materials Research</t>
    </r>
    <r>
      <rPr>
        <sz val="11"/>
        <color theme="1"/>
        <rFont val="Calibri"/>
        <family val="2"/>
        <scheme val="minor"/>
      </rPr>
      <t xml:space="preserve"> vol. 278 399–404 (2011).</t>
    </r>
  </si>
  <si>
    <t>Alloy D</t>
  </si>
  <si>
    <t>Alloy E</t>
  </si>
  <si>
    <t>Alloy F</t>
  </si>
  <si>
    <t>Alloy G</t>
  </si>
  <si>
    <t>avg of {200} and {111}</t>
  </si>
  <si>
    <r>
      <t xml:space="preserve">Miura, S., Ohkubo, K. &amp; Mohri, T. Mechanical properties of co-based L12 intermetallic compound Co3(Al,W). </t>
    </r>
    <r>
      <rPr>
        <i/>
        <sz val="11"/>
        <color theme="1"/>
        <rFont val="Calibri"/>
        <family val="2"/>
        <scheme val="minor"/>
      </rPr>
      <t>Mater. Trans.</t>
    </r>
    <r>
      <rPr>
        <sz val="11"/>
        <color theme="1"/>
        <rFont val="Calibri"/>
        <family val="2"/>
        <scheme val="minor"/>
      </rPr>
      <t xml:space="preserve"> </t>
    </r>
    <r>
      <rPr>
        <b/>
        <sz val="11"/>
        <color theme="1"/>
        <rFont val="Calibri"/>
        <family val="2"/>
        <scheme val="minor"/>
      </rPr>
      <t>48</t>
    </r>
    <r>
      <rPr>
        <sz val="11"/>
        <color theme="1"/>
        <rFont val="Calibri"/>
        <family val="2"/>
        <scheme val="minor"/>
      </rPr>
      <t>, 2403–2408 (2007).</t>
    </r>
  </si>
  <si>
    <t>miura alloy 1</t>
  </si>
  <si>
    <t>miura alloy 2</t>
  </si>
  <si>
    <r>
      <t xml:space="preserve">Murray, S. P., Stinville, J. C., Callahan, P. G., Rhein, R. K. &amp; Pollock, T. M. Low Cycle Fatigue of Single Crystal γ′ -containing Co-based Superalloys at 750∘C.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51</t>
    </r>
    <r>
      <rPr>
        <sz val="11"/>
        <color theme="1"/>
        <rFont val="Calibri"/>
        <family val="2"/>
        <scheme val="minor"/>
      </rPr>
      <t>, 200–213 (2020).</t>
    </r>
  </si>
  <si>
    <t>TiNb</t>
  </si>
  <si>
    <t>TaNb</t>
  </si>
  <si>
    <t>Neumeier, S., Freund, L. P. &amp; Göken, M. Novel wrought γ/γ′ cobalt base superalloys with high strength and improved oxidation resistance. Scr. Mater. 109, 104–107 (2015).</t>
  </si>
  <si>
    <t>unreported</t>
  </si>
  <si>
    <r>
      <t xml:space="preserve">Ng, D. S. </t>
    </r>
    <r>
      <rPr>
        <i/>
        <sz val="11"/>
        <color theme="1"/>
        <rFont val="Calibri"/>
        <family val="2"/>
        <scheme val="minor"/>
      </rPr>
      <t>et al.</t>
    </r>
    <r>
      <rPr>
        <sz val="11"/>
        <color theme="1"/>
        <rFont val="Calibri"/>
        <family val="2"/>
        <scheme val="minor"/>
      </rPr>
      <t xml:space="preserve"> Effect of Cr additions on a γ-γ’ microstructure and creep behavior of a Co-based superalloy with low W content.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778</t>
    </r>
    <r>
      <rPr>
        <sz val="11"/>
        <color theme="1"/>
        <rFont val="Calibri"/>
        <family val="2"/>
        <scheme val="minor"/>
      </rPr>
      <t>, (2020).</t>
    </r>
  </si>
  <si>
    <t>4Cr</t>
  </si>
  <si>
    <t>8Cr</t>
  </si>
  <si>
    <t>12Cr</t>
  </si>
  <si>
    <r>
      <t xml:space="preserve">Nithin, B. </t>
    </r>
    <r>
      <rPr>
        <i/>
        <sz val="11"/>
        <color theme="1"/>
        <rFont val="Calibri"/>
        <family val="2"/>
        <scheme val="minor"/>
      </rPr>
      <t>et al.</t>
    </r>
    <r>
      <rPr>
        <sz val="11"/>
        <color theme="1"/>
        <rFont val="Calibri"/>
        <family val="2"/>
        <scheme val="minor"/>
      </rPr>
      <t xml:space="preserve"> Effect of Cr addition on γ–γ′ cobalt-based Co–Mo–Al–Ta class of superalloys: a combined experimental and computational study. </t>
    </r>
    <r>
      <rPr>
        <i/>
        <sz val="11"/>
        <color theme="1"/>
        <rFont val="Calibri"/>
        <family val="2"/>
        <scheme val="minor"/>
      </rPr>
      <t>J. Mater. Sci.</t>
    </r>
    <r>
      <rPr>
        <sz val="11"/>
        <color theme="1"/>
        <rFont val="Calibri"/>
        <family val="2"/>
        <scheme val="minor"/>
      </rPr>
      <t xml:space="preserve"> </t>
    </r>
    <r>
      <rPr>
        <b/>
        <sz val="11"/>
        <color theme="1"/>
        <rFont val="Calibri"/>
        <family val="2"/>
        <scheme val="minor"/>
      </rPr>
      <t>52</t>
    </r>
    <r>
      <rPr>
        <sz val="11"/>
        <color theme="1"/>
        <rFont val="Calibri"/>
        <family val="2"/>
        <scheme val="minor"/>
      </rPr>
      <t>, 11036–11047 (2017).</t>
    </r>
  </si>
  <si>
    <t>10Cr2Ta</t>
  </si>
  <si>
    <t>10Cr2Ta2Ti</t>
  </si>
  <si>
    <r>
      <t xml:space="preserve">Nithin, B. ., Chattopadhyay, K. &amp; Phanikumar, G. Characterization of the Hot Deformation Behavior and Microstructure Evolution of a New γ-γ′ Strengthened Cobalt-Based Superalloy.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49</t>
    </r>
    <r>
      <rPr>
        <sz val="11"/>
        <color theme="1"/>
        <rFont val="Calibri"/>
        <family val="2"/>
        <scheme val="minor"/>
      </rPr>
      <t>, 4895–4905 (2018).</t>
    </r>
  </si>
  <si>
    <t>nithin alloy 1</t>
  </si>
  <si>
    <t>Q=540 kJ/mol</t>
  </si>
  <si>
    <r>
      <t xml:space="preserve">Okamoto, N. L. </t>
    </r>
    <r>
      <rPr>
        <i/>
        <sz val="11"/>
        <color theme="1"/>
        <rFont val="Calibri"/>
        <family val="2"/>
        <scheme val="minor"/>
      </rPr>
      <t>et al.</t>
    </r>
    <r>
      <rPr>
        <sz val="11"/>
        <color theme="1"/>
        <rFont val="Calibri"/>
        <family val="2"/>
        <scheme val="minor"/>
      </rPr>
      <t xml:space="preserve"> Plastic deformation of polycrystals of Co3(Al,W) with the L12 structure. </t>
    </r>
    <r>
      <rPr>
        <i/>
        <sz val="11"/>
        <color theme="1"/>
        <rFont val="Calibri"/>
        <family val="2"/>
        <scheme val="minor"/>
      </rPr>
      <t>Philos. Mag.</t>
    </r>
    <r>
      <rPr>
        <sz val="11"/>
        <color theme="1"/>
        <rFont val="Calibri"/>
        <family val="2"/>
        <scheme val="minor"/>
      </rPr>
      <t xml:space="preserve"> </t>
    </r>
    <r>
      <rPr>
        <b/>
        <sz val="11"/>
        <color theme="1"/>
        <rFont val="Calibri"/>
        <family val="2"/>
        <scheme val="minor"/>
      </rPr>
      <t>91</t>
    </r>
    <r>
      <rPr>
        <sz val="11"/>
        <color theme="1"/>
        <rFont val="Calibri"/>
        <family val="2"/>
        <scheme val="minor"/>
      </rPr>
      <t>, 3667–3684 (2011).</t>
    </r>
  </si>
  <si>
    <t>Co3(Al,W)</t>
  </si>
  <si>
    <r>
      <t xml:space="preserve">Omori, T. </t>
    </r>
    <r>
      <rPr>
        <i/>
        <sz val="11"/>
        <color theme="1"/>
        <rFont val="Calibri"/>
        <family val="2"/>
        <scheme val="minor"/>
      </rPr>
      <t>et al.</t>
    </r>
    <r>
      <rPr>
        <sz val="11"/>
        <color theme="1"/>
        <rFont val="Calibri"/>
        <family val="2"/>
        <scheme val="minor"/>
      </rPr>
      <t xml:space="preserve"> Partition behavior of alloying elements and phase transformation temperatures in Co-Al-W-base quaternary systems.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32</t>
    </r>
    <r>
      <rPr>
        <sz val="11"/>
        <color theme="1"/>
        <rFont val="Calibri"/>
        <family val="2"/>
        <scheme val="minor"/>
      </rPr>
      <t>, 274–283 (2013).</t>
    </r>
  </si>
  <si>
    <t>CoAlWTi</t>
  </si>
  <si>
    <t>CoAlWV</t>
  </si>
  <si>
    <t>CoAlWNb</t>
  </si>
  <si>
    <t>CoAlWTa</t>
  </si>
  <si>
    <t>CoAlWCr</t>
  </si>
  <si>
    <t>CoAlWMo</t>
  </si>
  <si>
    <t>CoAlWMn</t>
  </si>
  <si>
    <t>CoAlWFe</t>
  </si>
  <si>
    <t>CoAlWNi</t>
  </si>
  <si>
    <t>CoAlWSi</t>
  </si>
  <si>
    <t>CoAlWZr</t>
  </si>
  <si>
    <t>CoAlWHf</t>
  </si>
  <si>
    <t>CoAlWRu</t>
  </si>
  <si>
    <t>CoAlWIr</t>
  </si>
  <si>
    <t>Mn</t>
  </si>
  <si>
    <t>Ru</t>
  </si>
  <si>
    <r>
      <t xml:space="preserve">Ooshima, M., Tanaka, K., Okamoto, N. L., Kishida, K. &amp; Inui, H. Effects of quaternary alloying elements on the γ′ solvus temperature of Co-Al-W based alloys with fcc/L12 two-phase microstructures.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508</t>
    </r>
    <r>
      <rPr>
        <sz val="11"/>
        <color theme="1"/>
        <rFont val="Calibri"/>
        <family val="2"/>
        <scheme val="minor"/>
      </rPr>
      <t>, 71–78 (2010).</t>
    </r>
  </si>
  <si>
    <t>Co-9Al-6W</t>
  </si>
  <si>
    <t>Co-9Al-7W</t>
  </si>
  <si>
    <t>Co-9Al-8W</t>
  </si>
  <si>
    <t>Co-9Al-7W-2Ta</t>
  </si>
  <si>
    <t>Co-9Al-7W-2Mo</t>
  </si>
  <si>
    <t>Co-9Al-7W-2Nb</t>
  </si>
  <si>
    <t>Co-9Al-7W-2V</t>
  </si>
  <si>
    <t>Co-9Al-7W-2Re</t>
  </si>
  <si>
    <t>Co-9Al-7W-2Ti</t>
  </si>
  <si>
    <t>Co-9Al-7W-2Cr</t>
  </si>
  <si>
    <t>Co-9Al-7W-2Fe</t>
  </si>
  <si>
    <t>Co-9Al-7W-2Ni</t>
  </si>
  <si>
    <t>Co-9Al-7W-2Sc</t>
  </si>
  <si>
    <t>Co-9Al-7W-2Zr</t>
  </si>
  <si>
    <t>Co-9Al-7W-2Hf</t>
  </si>
  <si>
    <t>Sc</t>
  </si>
  <si>
    <r>
      <t xml:space="preserve">Osaki, M. </t>
    </r>
    <r>
      <rPr>
        <i/>
        <sz val="11"/>
        <color theme="1"/>
        <rFont val="Calibri"/>
        <family val="2"/>
        <scheme val="minor"/>
      </rPr>
      <t>et al.</t>
    </r>
    <r>
      <rPr>
        <sz val="11"/>
        <color theme="1"/>
        <rFont val="Calibri"/>
        <family val="2"/>
        <scheme val="minor"/>
      </rPr>
      <t xml:space="preserve"> </t>
    </r>
    <r>
      <rPr>
        <i/>
        <sz val="11"/>
        <color theme="1"/>
        <rFont val="Calibri"/>
        <family val="2"/>
        <scheme val="minor"/>
      </rPr>
      <t>Properties of Strengthening Co-W-Al Alloys with Various Amounts of Phase Forming Elements</t>
    </r>
    <r>
      <rPr>
        <sz val="11"/>
        <color theme="1"/>
        <rFont val="Calibri"/>
        <family val="2"/>
        <scheme val="minor"/>
      </rPr>
      <t>. (2008).</t>
    </r>
  </si>
  <si>
    <t>A1</t>
  </si>
  <si>
    <t>A2</t>
  </si>
  <si>
    <t>A3</t>
  </si>
  <si>
    <t>A4</t>
  </si>
  <si>
    <r>
      <t xml:space="preserve">Oya-Seimiya, Y., Shinoda, T. &amp; Suzuki, T. Low temperature strength anomaly of L12 type intermetallic compounds Co3Ti and Pt3Al. </t>
    </r>
    <r>
      <rPr>
        <i/>
        <sz val="11"/>
        <color theme="1"/>
        <rFont val="Calibri"/>
        <family val="2"/>
        <scheme val="minor"/>
      </rPr>
      <t>Mater. Trans. JIM</t>
    </r>
    <r>
      <rPr>
        <sz val="11"/>
        <color theme="1"/>
        <rFont val="Calibri"/>
        <family val="2"/>
        <scheme val="minor"/>
      </rPr>
      <t xml:space="preserve"> </t>
    </r>
    <r>
      <rPr>
        <b/>
        <sz val="11"/>
        <color theme="1"/>
        <rFont val="Calibri"/>
        <family val="2"/>
        <scheme val="minor"/>
      </rPr>
      <t>37</t>
    </r>
    <r>
      <rPr>
        <sz val="11"/>
        <color theme="1"/>
        <rFont val="Calibri"/>
        <family val="2"/>
        <scheme val="minor"/>
      </rPr>
      <t>, 1464–1470 (1996).</t>
    </r>
  </si>
  <si>
    <t>Co3Ti</t>
  </si>
  <si>
    <r>
      <t xml:space="preserve">Pandey, P. </t>
    </r>
    <r>
      <rPr>
        <i/>
        <sz val="11"/>
        <color theme="1"/>
        <rFont val="Calibri"/>
        <family val="2"/>
        <scheme val="minor"/>
      </rPr>
      <t>et al.</t>
    </r>
    <r>
      <rPr>
        <sz val="11"/>
        <color theme="1"/>
        <rFont val="Calibri"/>
        <family val="2"/>
        <scheme val="minor"/>
      </rPr>
      <t xml:space="preserve"> Elemental site occupancy in the L12 A3B ordered intermetallic phase in Co-based superalloys and its influence on the microstructure.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163</t>
    </r>
    <r>
      <rPr>
        <sz val="11"/>
        <color theme="1"/>
        <rFont val="Calibri"/>
        <family val="2"/>
        <scheme val="minor"/>
      </rPr>
      <t>, 140–153 (2019).</t>
    </r>
  </si>
  <si>
    <t>Cr-0</t>
  </si>
  <si>
    <t>same alloy as Baler?</t>
  </si>
  <si>
    <t>Cr-2</t>
  </si>
  <si>
    <t>Cr-5</t>
  </si>
  <si>
    <t>Cr-8</t>
  </si>
  <si>
    <t>aged 900C for 200hr</t>
  </si>
  <si>
    <r>
      <t xml:space="preserve">Pandey, P. </t>
    </r>
    <r>
      <rPr>
        <i/>
        <sz val="11"/>
        <color theme="1"/>
        <rFont val="Calibri"/>
        <family val="2"/>
        <scheme val="minor"/>
      </rPr>
      <t>et al.</t>
    </r>
    <r>
      <rPr>
        <sz val="11"/>
        <color theme="1"/>
        <rFont val="Calibri"/>
        <family val="2"/>
        <scheme val="minor"/>
      </rPr>
      <t xml:space="preserve"> On the effect of Re addition on microstructural evolution of a CoNi-based superalloy.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168</t>
    </r>
    <r>
      <rPr>
        <sz val="11"/>
        <color theme="1"/>
        <rFont val="Calibri"/>
        <family val="2"/>
        <scheme val="minor"/>
      </rPr>
      <t>, 37–51 (2019).</t>
    </r>
  </si>
  <si>
    <t>Co2Nb2r</t>
  </si>
  <si>
    <t>HEACoNi</t>
  </si>
  <si>
    <t>Pandey, P., Kashyap, S., Palanisamy, D., Sharma, A. &amp; Chattopadhyay, K. On the high temperature coarsening kinetics of γ′ precipitates in a high strength Co37.6Ni35.4Al9.9Mo4.9Cr5.9Ta2.8Ti3.5 fcc-based high entropy alloy. Acta Mater. 177, 82–95 (2019).</t>
  </si>
  <si>
    <t>aged 900C for 100hr</t>
  </si>
  <si>
    <r>
      <t xml:space="preserve">Petrushin, N. </t>
    </r>
    <r>
      <rPr>
        <i/>
        <sz val="11"/>
        <color theme="1"/>
        <rFont val="Calibri"/>
        <family val="2"/>
        <scheme val="minor"/>
      </rPr>
      <t>et al.</t>
    </r>
    <r>
      <rPr>
        <sz val="11"/>
        <color theme="1"/>
        <rFont val="Calibri"/>
        <family val="2"/>
        <scheme val="minor"/>
      </rPr>
      <t xml:space="preserve"> A single-crystal co-base superalloy strengthened by γ′ precipitates: Structure and mechanical properties. </t>
    </r>
    <r>
      <rPr>
        <i/>
        <sz val="11"/>
        <color theme="1"/>
        <rFont val="Calibri"/>
        <family val="2"/>
        <scheme val="minor"/>
      </rPr>
      <t>Adv. Eng. Mater.</t>
    </r>
    <r>
      <rPr>
        <sz val="11"/>
        <color theme="1"/>
        <rFont val="Calibri"/>
        <family val="2"/>
        <scheme val="minor"/>
      </rPr>
      <t xml:space="preserve"> </t>
    </r>
    <r>
      <rPr>
        <b/>
        <sz val="11"/>
        <color theme="1"/>
        <rFont val="Calibri"/>
        <family val="2"/>
        <scheme val="minor"/>
      </rPr>
      <t>17</t>
    </r>
    <r>
      <rPr>
        <sz val="11"/>
        <color theme="1"/>
        <rFont val="Calibri"/>
        <family val="2"/>
        <scheme val="minor"/>
      </rPr>
      <t>, 755–760 (2015).</t>
    </r>
  </si>
  <si>
    <t>Petrushin alloy 1</t>
  </si>
  <si>
    <t>single crystal, tension</t>
  </si>
  <si>
    <t>Pollock, T. M. M. et al. New Co-based γ-γ’ High-temperature Alloys. JOM 62, 58–63 (2010).</t>
  </si>
  <si>
    <t>Co-8.8Al-9.8W-2Ta</t>
  </si>
  <si>
    <t>Co-9Al-3W-6V</t>
  </si>
  <si>
    <t>Co-9Al-6W-3Mo</t>
  </si>
  <si>
    <t>Co-9Al-9W-10Ni</t>
  </si>
  <si>
    <t>Co-9Al-9W-20Ni</t>
  </si>
  <si>
    <t>Co-9.2Al-9W</t>
  </si>
  <si>
    <t>Co-8.8Al-9.8W-2Re</t>
  </si>
  <si>
    <t>Co-7.8Al-7.8W-4.5Cr-1.5Ta</t>
  </si>
  <si>
    <t>Co-9Al-7.5W-1.5Mo</t>
  </si>
  <si>
    <t>Povstugar, I. et al. Elemental partitioning, lattice misfit and creep behaviour of Cr containing gammaprime strengthened Co base superalloys. Mater. Sci. Technol. (United Kingdom) 32, 220–225 (2016).</t>
  </si>
  <si>
    <t>9Ni</t>
  </si>
  <si>
    <t>18Ni</t>
  </si>
  <si>
    <t>9Ni8Cr</t>
  </si>
  <si>
    <t>18Ni8Cr</t>
  </si>
  <si>
    <r>
      <t xml:space="preserve">Povstugar, I. </t>
    </r>
    <r>
      <rPr>
        <i/>
        <sz val="11"/>
        <color theme="1"/>
        <rFont val="Calibri"/>
        <family val="2"/>
        <scheme val="minor"/>
      </rPr>
      <t>et al.</t>
    </r>
    <r>
      <rPr>
        <sz val="11"/>
        <color theme="1"/>
        <rFont val="Calibri"/>
        <family val="2"/>
        <scheme val="minor"/>
      </rPr>
      <t xml:space="preserve"> Elemental partitioning and mechanical properties of Ti- and Ta-containing Co-Al-W-base superalloys studied by atom probe tomography and nanoindentation. </t>
    </r>
    <r>
      <rPr>
        <i/>
        <sz val="11"/>
        <color theme="1"/>
        <rFont val="Calibri"/>
        <family val="2"/>
        <scheme val="minor"/>
      </rPr>
      <t>Acta Mater.</t>
    </r>
    <r>
      <rPr>
        <sz val="11"/>
        <color theme="1"/>
        <rFont val="Calibri"/>
        <family val="2"/>
        <scheme val="minor"/>
      </rPr>
      <t xml:space="preserve"> </t>
    </r>
    <r>
      <rPr>
        <b/>
        <sz val="11"/>
        <color theme="1"/>
        <rFont val="Calibri"/>
        <family val="2"/>
        <scheme val="minor"/>
      </rPr>
      <t>78</t>
    </r>
    <r>
      <rPr>
        <sz val="11"/>
        <color theme="1"/>
        <rFont val="Calibri"/>
        <family val="2"/>
        <scheme val="minor"/>
      </rPr>
      <t>, 78–85 (2014).</t>
    </r>
  </si>
  <si>
    <t>Co-9Al-9Ta</t>
  </si>
  <si>
    <t>Co-9Al-9Ta-2Ti</t>
  </si>
  <si>
    <t>Co-9Al-9Ta-2Ta</t>
  </si>
  <si>
    <t>Co-9Al-9Ta-2Ti-2Ta</t>
  </si>
  <si>
    <r>
      <t xml:space="preserve">Pyczak, F. </t>
    </r>
    <r>
      <rPr>
        <i/>
        <sz val="11"/>
        <color theme="1"/>
        <rFont val="Calibri"/>
        <family val="2"/>
        <scheme val="minor"/>
      </rPr>
      <t>et al.</t>
    </r>
    <r>
      <rPr>
        <sz val="11"/>
        <color theme="1"/>
        <rFont val="Calibri"/>
        <family val="2"/>
        <scheme val="minor"/>
      </rPr>
      <t xml:space="preserve"> Plastic deformation mechanisms in a crept L12 hardened Co-base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571</t>
    </r>
    <r>
      <rPr>
        <sz val="11"/>
        <color theme="1"/>
        <rFont val="Calibri"/>
        <family val="2"/>
        <scheme val="minor"/>
      </rPr>
      <t>, 13–18 (2013).</t>
    </r>
  </si>
  <si>
    <t>Co-9Al-9W-0.1B</t>
  </si>
  <si>
    <r>
      <t xml:space="preserve">Pyczak, F. </t>
    </r>
    <r>
      <rPr>
        <i/>
        <sz val="11"/>
        <color theme="1"/>
        <rFont val="Calibri"/>
        <family val="2"/>
        <scheme val="minor"/>
      </rPr>
      <t>et al.</t>
    </r>
    <r>
      <rPr>
        <sz val="11"/>
        <color theme="1"/>
        <rFont val="Calibri"/>
        <family val="2"/>
        <scheme val="minor"/>
      </rPr>
      <t xml:space="preserve"> The effect of tungsten content on the properties of L12-hardened Co-Al-W alloys.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632</t>
    </r>
    <r>
      <rPr>
        <sz val="11"/>
        <color theme="1"/>
        <rFont val="Calibri"/>
        <family val="2"/>
        <scheme val="minor"/>
      </rPr>
      <t>, 110–115 (2015).</t>
    </r>
  </si>
  <si>
    <t>Co-9Al-8W-0.1B</t>
  </si>
  <si>
    <t>Co-9Al-11W-0.1B</t>
  </si>
  <si>
    <r>
      <t xml:space="preserve">Qu, S. </t>
    </r>
    <r>
      <rPr>
        <i/>
        <sz val="11"/>
        <color theme="1"/>
        <rFont val="Calibri"/>
        <family val="2"/>
        <scheme val="minor"/>
      </rPr>
      <t>et al.</t>
    </r>
    <r>
      <rPr>
        <sz val="11"/>
        <color theme="1"/>
        <rFont val="Calibri"/>
        <family val="2"/>
        <scheme val="minor"/>
      </rPr>
      <t xml:space="preserve"> Microstructural evolution and compression property of a novel γʹ-strengthened directionally solidified CoNi-base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761</t>
    </r>
    <r>
      <rPr>
        <sz val="11"/>
        <color theme="1"/>
        <rFont val="Calibri"/>
        <family val="2"/>
        <scheme val="minor"/>
      </rPr>
      <t>, (2019).</t>
    </r>
  </si>
  <si>
    <t>Co-30Ni</t>
  </si>
  <si>
    <t>(004) peak</t>
  </si>
  <si>
    <t>Co-V-Ta-Ti alloy</t>
  </si>
  <si>
    <t>Qu, S. et al. Coarsening behavior of γʹ precipitates and compression deformation mechanism of a novel Co–V–Ta–Ti superalloy. Mater. Sci. Eng. A 139455 (2020) doi:10.1016/j.msea.2020.139455.</t>
  </si>
  <si>
    <r>
      <t xml:space="preserve">Reyes Tirado, F. L., Perrin Toinin, J. &amp; Dunand, D. C. γ+γ′ microstructures in the Co-Ta-V and Co-Nb-V ternary systems.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151</t>
    </r>
    <r>
      <rPr>
        <sz val="11"/>
        <color theme="1"/>
        <rFont val="Calibri"/>
        <family val="2"/>
        <scheme val="minor"/>
      </rPr>
      <t>, 137–148 (2018).</t>
    </r>
  </si>
  <si>
    <t>Co-6Ta-6V</t>
  </si>
  <si>
    <t>Co-5.4Ta-6.6V</t>
  </si>
  <si>
    <t>Co-10Ni-5.38Ta-6.55V</t>
  </si>
  <si>
    <t>Co-6V-6Nb</t>
  </si>
  <si>
    <r>
      <t xml:space="preserve">Reyes Tirado, F. L., Taylor, S. &amp; Dunand, D. C. Effect of Al, Ti and Cr additions on the γ-γ’ microstructure of W-free Co-Ta-V-Based superalloys.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172</t>
    </r>
    <r>
      <rPr>
        <sz val="11"/>
        <color theme="1"/>
        <rFont val="Calibri"/>
        <family val="2"/>
        <scheme val="minor"/>
      </rPr>
      <t>, 44–54 (2019).</t>
    </r>
  </si>
  <si>
    <t>Co-2Ni-6Al-3Ta-3V</t>
  </si>
  <si>
    <t>Co-6Al-3Ta-3V</t>
  </si>
  <si>
    <t>Co-2Ni-5Al-3Ta-3V-1Ti</t>
  </si>
  <si>
    <t>Co-5Al-3Ta-3V-1Ti</t>
  </si>
  <si>
    <t>Co-10Ni-5Al-4Cr-3Ta-3V-2Ti-0.04B</t>
  </si>
  <si>
    <t>Co-10Ni-5Al-3Ta-3V-2Ti-0.04B</t>
  </si>
  <si>
    <t>aged 168hr at 850</t>
  </si>
  <si>
    <t>aged 168hr at 851</t>
  </si>
  <si>
    <r>
      <t xml:space="preserve">Reyes Tirado, F. L. </t>
    </r>
    <r>
      <rPr>
        <i/>
        <sz val="11"/>
        <color theme="1"/>
        <rFont val="Calibri"/>
        <family val="2"/>
        <scheme val="minor"/>
      </rPr>
      <t>Tungsten-free Cobalt-based Superalloys with Gamma Prime Precipitates</t>
    </r>
    <r>
      <rPr>
        <sz val="11"/>
        <color theme="1"/>
        <rFont val="Calibri"/>
        <family val="2"/>
        <scheme val="minor"/>
      </rPr>
      <t>. (2019).</t>
    </r>
  </si>
  <si>
    <t>Co-10Ni-6Ti-5Al-3V-3Nb-0.04B</t>
  </si>
  <si>
    <t>Co-10Ni-6Ti-5Al-4Cr-3V-3Nb-0.04B</t>
  </si>
  <si>
    <t>Co-10Ni-8Cr-5Al-3Nb-3V-2Ti-0.04B</t>
  </si>
  <si>
    <t>aged 168hr at 852</t>
  </si>
  <si>
    <t>aged 168hr at 853</t>
  </si>
  <si>
    <t>aged 168hr at 854</t>
  </si>
  <si>
    <r>
      <t xml:space="preserve">Rhein, R. K. </t>
    </r>
    <r>
      <rPr>
        <i/>
        <sz val="11"/>
        <color theme="1"/>
        <rFont val="Calibri"/>
        <family val="2"/>
        <scheme val="minor"/>
      </rPr>
      <t>et al.</t>
    </r>
    <r>
      <rPr>
        <sz val="11"/>
        <color theme="1"/>
        <rFont val="Calibri"/>
        <family val="2"/>
        <scheme val="minor"/>
      </rPr>
      <t xml:space="preserve"> Creep Behavior of Quinary γ′-Strengthened Co-Based Superalloys.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49</t>
    </r>
    <r>
      <rPr>
        <sz val="11"/>
        <color theme="1"/>
        <rFont val="Calibri"/>
        <family val="2"/>
        <scheme val="minor"/>
      </rPr>
      <t>, 4090–4098 (2018).</t>
    </r>
  </si>
  <si>
    <r>
      <t xml:space="preserve">Rhein, R. K. </t>
    </r>
    <r>
      <rPr>
        <i/>
        <sz val="11"/>
        <color theme="1"/>
        <rFont val="Calibri"/>
        <family val="2"/>
        <scheme val="minor"/>
      </rPr>
      <t>Thermodynamics and Creep Behavior of L1 2-containing Co-base Superalloys</t>
    </r>
    <r>
      <rPr>
        <sz val="11"/>
        <color theme="1"/>
        <rFont val="Calibri"/>
        <family val="2"/>
        <scheme val="minor"/>
      </rPr>
      <t>. (2019).</t>
    </r>
  </si>
  <si>
    <t>Romanov, E. P. et al. Heat-resistant alloys based on intermetallic Co3(Al, W). Dokl. Chem. 473, 88–91 (2017).</t>
  </si>
  <si>
    <t>Romanov alloy 1</t>
  </si>
  <si>
    <t>Romanov alloy 2</t>
  </si>
  <si>
    <t>Romanov alloy 3</t>
  </si>
  <si>
    <t>Romanov alloy 4</t>
  </si>
  <si>
    <t>Romanov alloy 5</t>
  </si>
  <si>
    <r>
      <t xml:space="preserve">Ruan, J. J. </t>
    </r>
    <r>
      <rPr>
        <i/>
        <sz val="11"/>
        <color theme="1"/>
        <rFont val="Calibri"/>
        <family val="2"/>
        <scheme val="minor"/>
      </rPr>
      <t>et al.</t>
    </r>
    <r>
      <rPr>
        <sz val="11"/>
        <color theme="1"/>
        <rFont val="Calibri"/>
        <family val="2"/>
        <scheme val="minor"/>
      </rPr>
      <t xml:space="preserve"> Novel Co-Ti-V-base superalloys reinforced by L12-ordered γ′ phase.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92</t>
    </r>
    <r>
      <rPr>
        <sz val="11"/>
        <color theme="1"/>
        <rFont val="Calibri"/>
        <family val="2"/>
        <scheme val="minor"/>
      </rPr>
      <t>, 126–132 (2018).</t>
    </r>
  </si>
  <si>
    <t>Co-5Ti-15V</t>
  </si>
  <si>
    <t>Co-5Ti-15V-2Al</t>
  </si>
  <si>
    <t>Co-5Ti-15V-2Ni</t>
  </si>
  <si>
    <r>
      <t xml:space="preserve">Ruan, J. J. </t>
    </r>
    <r>
      <rPr>
        <i/>
        <sz val="11"/>
        <color theme="1"/>
        <rFont val="Calibri"/>
        <family val="2"/>
        <scheme val="minor"/>
      </rPr>
      <t>et al.</t>
    </r>
    <r>
      <rPr>
        <sz val="11"/>
        <color theme="1"/>
        <rFont val="Calibri"/>
        <family val="2"/>
        <scheme val="minor"/>
      </rPr>
      <t xml:space="preserve"> Experimental investigation of phase equilibria and microstructure in the Co-Ti-V ternary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49</t>
    </r>
    <r>
      <rPr>
        <sz val="11"/>
        <color theme="1"/>
        <rFont val="Calibri"/>
        <family val="2"/>
        <scheme val="minor"/>
      </rPr>
      <t>, 121–131 (2014).</t>
    </r>
  </si>
  <si>
    <t>Co-5.83Ti-16.88V</t>
  </si>
  <si>
    <t>strain rate 1E-4, aged 800C for 135 days, compression</t>
  </si>
  <si>
    <r>
      <t xml:space="preserve">Ruan, J. </t>
    </r>
    <r>
      <rPr>
        <i/>
        <sz val="11"/>
        <color theme="1"/>
        <rFont val="Calibri"/>
        <family val="2"/>
        <scheme val="minor"/>
      </rPr>
      <t>et al.</t>
    </r>
    <r>
      <rPr>
        <sz val="11"/>
        <color theme="1"/>
        <rFont val="Calibri"/>
        <family val="2"/>
        <scheme val="minor"/>
      </rPr>
      <t xml:space="preserve"> Accelerated design of novel W-free high-strength Co-base superalloys with extremely wide γ/γʹ region by machine learning and CALPHAD methods.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186</t>
    </r>
    <r>
      <rPr>
        <sz val="11"/>
        <color theme="1"/>
        <rFont val="Calibri"/>
        <family val="2"/>
        <scheme val="minor"/>
      </rPr>
      <t>, 425–433 (2020).</t>
    </r>
  </si>
  <si>
    <t>Co-12V-2Ta</t>
  </si>
  <si>
    <t>Co-12V-2Ta-2Al</t>
  </si>
  <si>
    <t>Co-6V-2.5Ta</t>
  </si>
  <si>
    <t>Co-10V-2.5Ta</t>
  </si>
  <si>
    <t>Co-12V-2Ta-2Ti</t>
  </si>
  <si>
    <t>aged 800C 60hr</t>
  </si>
  <si>
    <r>
      <t xml:space="preserve">Sani, S. A., Arabi, H. &amp; Ebrahimi, G. R. Hot deformation behavior and DRX mechanism in a γ-γ/ cobalt-based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764</t>
    </r>
    <r>
      <rPr>
        <sz val="11"/>
        <color theme="1"/>
        <rFont val="Calibri"/>
        <family val="2"/>
        <scheme val="minor"/>
      </rPr>
      <t>, (2019).</t>
    </r>
  </si>
  <si>
    <t>Sani alloy 1</t>
  </si>
  <si>
    <r>
      <t xml:space="preserve">Sani, S. A., Arabi, H., Kheirandish, S. &amp; Ebrahimi, G. Investigation on the homogenization treatment and element segregation on the microstructure of a γ/γ′-cobalt-based superalloy. </t>
    </r>
    <r>
      <rPr>
        <i/>
        <sz val="11"/>
        <color theme="1"/>
        <rFont val="Calibri"/>
        <family val="2"/>
        <scheme val="minor"/>
      </rPr>
      <t>Int. J. Miner. Metall. Mater.</t>
    </r>
    <r>
      <rPr>
        <sz val="11"/>
        <color theme="1"/>
        <rFont val="Calibri"/>
        <family val="2"/>
        <scheme val="minor"/>
      </rPr>
      <t xml:space="preserve"> </t>
    </r>
    <r>
      <rPr>
        <b/>
        <sz val="11"/>
        <color theme="1"/>
        <rFont val="Calibri"/>
        <family val="2"/>
        <scheme val="minor"/>
      </rPr>
      <t>26</t>
    </r>
    <r>
      <rPr>
        <sz val="11"/>
        <color theme="1"/>
        <rFont val="Calibri"/>
        <family val="2"/>
        <scheme val="minor"/>
      </rPr>
      <t>, 222–233 (2019).</t>
    </r>
  </si>
  <si>
    <t>after homogenizing 16 hr</t>
  </si>
  <si>
    <t>aged 24hr</t>
  </si>
  <si>
    <r>
      <t xml:space="preserve">Sato, J. </t>
    </r>
    <r>
      <rPr>
        <i/>
        <sz val="11"/>
        <color theme="1"/>
        <rFont val="Calibri"/>
        <family val="2"/>
        <scheme val="minor"/>
      </rPr>
      <t>et al.</t>
    </r>
    <r>
      <rPr>
        <sz val="11"/>
        <color theme="1"/>
        <rFont val="Calibri"/>
        <family val="2"/>
        <scheme val="minor"/>
      </rPr>
      <t xml:space="preserve"> Cobalt-base high-temperature alloys. </t>
    </r>
    <r>
      <rPr>
        <i/>
        <sz val="11"/>
        <color theme="1"/>
        <rFont val="Calibri"/>
        <family val="2"/>
        <scheme val="minor"/>
      </rPr>
      <t>Science (80-. ).</t>
    </r>
    <r>
      <rPr>
        <sz val="11"/>
        <color theme="1"/>
        <rFont val="Calibri"/>
        <family val="2"/>
        <scheme val="minor"/>
      </rPr>
      <t xml:space="preserve"> </t>
    </r>
    <r>
      <rPr>
        <b/>
        <sz val="11"/>
        <color theme="1"/>
        <rFont val="Calibri"/>
        <family val="2"/>
        <scheme val="minor"/>
      </rPr>
      <t>312</t>
    </r>
    <r>
      <rPr>
        <sz val="11"/>
        <color theme="1"/>
        <rFont val="Calibri"/>
        <family val="2"/>
        <scheme val="minor"/>
      </rPr>
      <t>, 90–91 (2006).</t>
    </r>
  </si>
  <si>
    <t>The Original</t>
  </si>
  <si>
    <t>compressive proof strength</t>
  </si>
  <si>
    <t>aged 16hr, compressive proof strength</t>
  </si>
  <si>
    <t>Co-20Ni-10Al-10W-2Ta</t>
  </si>
  <si>
    <t>tensile proof</t>
  </si>
  <si>
    <t>Sauza, D. J., Bocchini, P. J., Dunand, D. C. &amp; Seidman, D. N. Influence of ruthenium on microstructural evolution in a model Co-Al-W superalloy. Acta Mater. 117, 135–145 (2016).</t>
  </si>
  <si>
    <t>Co-8.8Al-7.3W</t>
  </si>
  <si>
    <t>Co-9.7Al-7.1W-2.1Ru</t>
  </si>
  <si>
    <r>
      <t xml:space="preserve">Sauza, D. J., Dunand, D. C., Noebe, R. D. &amp; Seidman, D. N. γ’-(L12) precipitate evolution during isothermal aging of a Co–Al–W–Ni superalloy.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164</t>
    </r>
    <r>
      <rPr>
        <sz val="11"/>
        <color theme="1"/>
        <rFont val="Calibri"/>
        <family val="2"/>
        <scheme val="minor"/>
      </rPr>
      <t>, 654–662 (2019).</t>
    </r>
  </si>
  <si>
    <t>Co-8.8Al-8.9W-9.9Ni</t>
  </si>
  <si>
    <t>aged 800C for 264hrs</t>
  </si>
  <si>
    <r>
      <t xml:space="preserve">Sauza, D. J., Dunand, D. C. &amp; Seidman, D. N. Microstructural evolution and high-temperature strength of a γ(f.c.c.)/γ’(L12) Co–Al–W–Ti–B superalloy.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174</t>
    </r>
    <r>
      <rPr>
        <sz val="11"/>
        <color theme="1"/>
        <rFont val="Calibri"/>
        <family val="2"/>
        <scheme val="minor"/>
      </rPr>
      <t>, 427–438 (2019).</t>
    </r>
  </si>
  <si>
    <t>Co-5.6Al-5.8W- 6.6Ti-0.12B</t>
  </si>
  <si>
    <t>Q (kJ/mol)</t>
  </si>
  <si>
    <t>2 samples, compression</t>
  </si>
  <si>
    <t>Shi, L., Yu, J. J., Cui, C. Y. &amp; Sun, X. F. Microstructural stability and tensile properties of a Ti-containing single-crystal Co-Ni-Al-W-base alloy. Mater. Sci. Eng. A 646, 45–51 (2015).</t>
  </si>
  <si>
    <t>3Ti</t>
  </si>
  <si>
    <r>
      <t xml:space="preserve">Shi, L., Yu, J. J., Cui, C. Y. &amp; Sun, X. F. Effect of Ta additions on microstructure and mechanical properties of a single-crystal Co-Al-W-base alloy. </t>
    </r>
    <r>
      <rPr>
        <i/>
        <sz val="11"/>
        <color theme="1"/>
        <rFont val="Calibri"/>
        <family val="2"/>
        <scheme val="minor"/>
      </rPr>
      <t>Mater. Lett.</t>
    </r>
    <r>
      <rPr>
        <sz val="11"/>
        <color theme="1"/>
        <rFont val="Calibri"/>
        <family val="2"/>
        <scheme val="minor"/>
      </rPr>
      <t xml:space="preserve"> </t>
    </r>
    <r>
      <rPr>
        <b/>
        <sz val="11"/>
        <color theme="1"/>
        <rFont val="Calibri"/>
        <family val="2"/>
        <scheme val="minor"/>
      </rPr>
      <t>149</t>
    </r>
    <r>
      <rPr>
        <sz val="11"/>
        <color theme="1"/>
        <rFont val="Calibri"/>
        <family val="2"/>
        <scheme val="minor"/>
      </rPr>
      <t>, 58–61 (2015).</t>
    </r>
  </si>
  <si>
    <t>0Ta</t>
  </si>
  <si>
    <t>2.8Ta</t>
  </si>
  <si>
    <t>1.8Ta</t>
  </si>
  <si>
    <r>
      <t xml:space="preserve">Shi, L., Yu, J. J., Cui, C. Y. &amp; Sun, X. F. The creep deformation behavior of a single-crystal Co-Al-W-base superalloy at 900°C.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635</t>
    </r>
    <r>
      <rPr>
        <sz val="11"/>
        <color theme="1"/>
        <rFont val="Calibri"/>
        <family val="2"/>
        <scheme val="minor"/>
      </rPr>
      <t>, 50–58 (2015).</t>
    </r>
  </si>
  <si>
    <t>tensile, single crystal</t>
  </si>
  <si>
    <r>
      <t xml:space="preserve">Shi, L., Yu, J. J., Cui, C. Y. &amp; Sun, X. F. Temperature dependence of deformation behavior in a Co-Al-W-base single crystal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620</t>
    </r>
    <r>
      <rPr>
        <sz val="11"/>
        <color theme="1"/>
        <rFont val="Calibri"/>
        <family val="2"/>
        <scheme val="minor"/>
      </rPr>
      <t>, 36–43 (2015).</t>
    </r>
  </si>
  <si>
    <r>
      <t xml:space="preserve">Shinagawa, K. </t>
    </r>
    <r>
      <rPr>
        <i/>
        <sz val="11"/>
        <color theme="1"/>
        <rFont val="Calibri"/>
        <family val="2"/>
        <scheme val="minor"/>
      </rPr>
      <t>et al.</t>
    </r>
    <r>
      <rPr>
        <sz val="11"/>
        <color theme="1"/>
        <rFont val="Calibri"/>
        <family val="2"/>
        <scheme val="minor"/>
      </rPr>
      <t xml:space="preserve"> Phase equilibria and thermodynamic calculation of the Co-Ta binary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49</t>
    </r>
    <r>
      <rPr>
        <sz val="11"/>
        <color theme="1"/>
        <rFont val="Calibri"/>
        <family val="2"/>
        <scheme val="minor"/>
      </rPr>
      <t>, 87–97 (2014).</t>
    </r>
  </si>
  <si>
    <t>Co-21Ta</t>
  </si>
  <si>
    <t>Co-3.5Ta</t>
  </si>
  <si>
    <t>Co-8.5Ta</t>
  </si>
  <si>
    <t>Co-12Ta</t>
  </si>
  <si>
    <t>Co-14Ta</t>
  </si>
  <si>
    <t>Co-16Ta</t>
  </si>
  <si>
    <t>Co-2Ta</t>
  </si>
  <si>
    <t>Co-24Ta</t>
  </si>
  <si>
    <t>Co-18Ta</t>
  </si>
  <si>
    <r>
      <t xml:space="preserve">Shinagawa, K., Omori, T., Oikawa, K., Kainuma, R. &amp; Ishida, K. Ductility enhancement by boron addition in Co-Al-W high-temperature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61</t>
    </r>
    <r>
      <rPr>
        <sz val="11"/>
        <color theme="1"/>
        <rFont val="Calibri"/>
        <family val="2"/>
        <scheme val="minor"/>
      </rPr>
      <t>, 612–615 (2009).</t>
    </r>
  </si>
  <si>
    <t>Co-8.9Al-6.9W</t>
  </si>
  <si>
    <t>Co-9Al-8.2W</t>
  </si>
  <si>
    <t>Co-9.3Al-10.4W</t>
  </si>
  <si>
    <t>Co-9.2Al-9.5W</t>
  </si>
  <si>
    <t>Co-9.2Al-9.5W-0.02B</t>
  </si>
  <si>
    <t>Co-8.9Al-6.9W-0.02B</t>
  </si>
  <si>
    <t>Co-9Al-8.2W-0.02B</t>
  </si>
  <si>
    <t>Co-9.3Al-10.4W-0.02B</t>
  </si>
  <si>
    <t>Co-9.2Al-9.5W-0.02</t>
  </si>
  <si>
    <r>
      <t xml:space="preserve">Shinagawa, K. </t>
    </r>
    <r>
      <rPr>
        <i/>
        <sz val="11"/>
        <color theme="1"/>
        <rFont val="Calibri"/>
        <family val="2"/>
        <scheme val="minor"/>
      </rPr>
      <t>et al.</t>
    </r>
    <r>
      <rPr>
        <sz val="11"/>
        <color theme="1"/>
        <rFont val="Calibri"/>
        <family val="2"/>
        <scheme val="minor"/>
      </rPr>
      <t xml:space="preserve"> Phase equilibria and microstructure on γ′ phase in Co-Ni-Al-W system. </t>
    </r>
    <r>
      <rPr>
        <i/>
        <sz val="11"/>
        <color theme="1"/>
        <rFont val="Calibri"/>
        <family val="2"/>
        <scheme val="minor"/>
      </rPr>
      <t>Mater. Trans.</t>
    </r>
    <r>
      <rPr>
        <sz val="11"/>
        <color theme="1"/>
        <rFont val="Calibri"/>
        <family val="2"/>
        <scheme val="minor"/>
      </rPr>
      <t xml:space="preserve"> </t>
    </r>
    <r>
      <rPr>
        <b/>
        <sz val="11"/>
        <color theme="1"/>
        <rFont val="Calibri"/>
        <family val="2"/>
        <scheme val="minor"/>
      </rPr>
      <t>49</t>
    </r>
    <r>
      <rPr>
        <sz val="11"/>
        <color theme="1"/>
        <rFont val="Calibri"/>
        <family val="2"/>
        <scheme val="minor"/>
      </rPr>
      <t>, 1474–1479 (2008).</t>
    </r>
  </si>
  <si>
    <t>10Ni-10Al-10W</t>
  </si>
  <si>
    <t>10Ni-10Al-7.5W</t>
  </si>
  <si>
    <t>10Ni-12.5Al-7.5W</t>
  </si>
  <si>
    <t>20Ni-10Al-10W</t>
  </si>
  <si>
    <t>20Ni-12.5Al-5W</t>
  </si>
  <si>
    <t>30Ni-12.5Al-5W</t>
  </si>
  <si>
    <t>40Ni-12.5Al-5W</t>
  </si>
  <si>
    <t>20Ni-10Al-7.5W</t>
  </si>
  <si>
    <t>20Ni-15Al-5W</t>
  </si>
  <si>
    <t>30Ni-10Al-10W</t>
  </si>
  <si>
    <t>40Ni-10Al-10W</t>
  </si>
  <si>
    <t>30Ni-10Al-7.5W</t>
  </si>
  <si>
    <t>40Ni-12.5Al-2.5W</t>
  </si>
  <si>
    <t>40Ni-20Al-2.5W</t>
  </si>
  <si>
    <t>30Ni-12.5Al-2.5W</t>
  </si>
  <si>
    <t>40Ni-10Al-7.5W</t>
  </si>
  <si>
    <t>30Ni-17.5Al-2.5W</t>
  </si>
  <si>
    <r>
      <t xml:space="preserve">Stewart, C. A., Murray, S. P., Suzuki, A., Pollock, T. M. &amp; Levi, C. G. Accelerated discovery of oxidation resistant CoNi-base γ/γ’ alloys with high L12 solvus and low density. </t>
    </r>
    <r>
      <rPr>
        <i/>
        <sz val="11"/>
        <color theme="1"/>
        <rFont val="Calibri"/>
        <family val="2"/>
        <scheme val="minor"/>
      </rPr>
      <t>Mater. Des.</t>
    </r>
    <r>
      <rPr>
        <sz val="11"/>
        <color theme="1"/>
        <rFont val="Calibri"/>
        <family val="2"/>
        <scheme val="minor"/>
      </rPr>
      <t xml:space="preserve"> </t>
    </r>
    <r>
      <rPr>
        <b/>
        <sz val="11"/>
        <color theme="1"/>
        <rFont val="Calibri"/>
        <family val="2"/>
        <scheme val="minor"/>
      </rPr>
      <t>189</t>
    </r>
    <r>
      <rPr>
        <sz val="11"/>
        <color theme="1"/>
        <rFont val="Calibri"/>
        <family val="2"/>
        <scheme val="minor"/>
      </rPr>
      <t>, (2020).</t>
    </r>
  </si>
  <si>
    <t>2-6G</t>
  </si>
  <si>
    <t>SB-CoNi-8</t>
  </si>
  <si>
    <t>SB-CoNi-9</t>
  </si>
  <si>
    <t>SB-CoNi-10</t>
  </si>
  <si>
    <t>SB-CoNi-10+</t>
  </si>
  <si>
    <r>
      <t xml:space="preserve">Suzuki, A., DeNolf, G. C. &amp; Pollock, T. M. Flow stress anomalies in γ/γ′ two-phase Co-Al-W-base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56</t>
    </r>
    <r>
      <rPr>
        <sz val="11"/>
        <color theme="1"/>
        <rFont val="Calibri"/>
        <family val="2"/>
        <scheme val="minor"/>
      </rPr>
      <t>, 385–388 (2007).</t>
    </r>
  </si>
  <si>
    <t>Co–9Al–9W</t>
  </si>
  <si>
    <t>Co–9Al–9W-2Ta</t>
  </si>
  <si>
    <r>
      <t xml:space="preserve">Suzuki, A. &amp; Pollock, T. M. High-temperature strength and deformation of γ/γ′ two-phase Co-Al-W-base 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56</t>
    </r>
    <r>
      <rPr>
        <sz val="11"/>
        <color theme="1"/>
        <rFont val="Calibri"/>
        <family val="2"/>
        <scheme val="minor"/>
      </rPr>
      <t>, 1288–1297 (2008).</t>
    </r>
  </si>
  <si>
    <t>CrTa</t>
  </si>
  <si>
    <t>2Re</t>
  </si>
  <si>
    <t>11W-SX</t>
  </si>
  <si>
    <t>2Ta-SX</t>
  </si>
  <si>
    <t>Takasugi, T. HIGH TEMPERATURE STRENGTH AND DUCTILITY OF POLYCRYSTALLINE Co,Ti. Acro nferati vol. 33 (1985).</t>
  </si>
  <si>
    <t>Co-20Ti</t>
  </si>
  <si>
    <t>Co-21Ti</t>
  </si>
  <si>
    <t>Co-23Ti</t>
  </si>
  <si>
    <r>
      <t xml:space="preserve">Tanaka, K. &amp; Inui, H. </t>
    </r>
    <r>
      <rPr>
        <i/>
        <sz val="11"/>
        <color theme="1"/>
        <rFont val="Calibri"/>
        <family val="2"/>
        <scheme val="minor"/>
      </rPr>
      <t>Microstructural change of monocrystalline Co-Al-W-based γ/γ′ two phase alloys by high temperature creep</t>
    </r>
    <r>
      <rPr>
        <sz val="11"/>
        <color theme="1"/>
        <rFont val="Calibri"/>
        <family val="2"/>
        <scheme val="minor"/>
      </rPr>
      <t>. (2013).</t>
    </r>
  </si>
  <si>
    <t>Tanaka alloy 2</t>
  </si>
  <si>
    <t>Tanaka alloy 3</t>
  </si>
  <si>
    <t>Tanaka alloy 4</t>
  </si>
  <si>
    <r>
      <t xml:space="preserve">Tanaka, K., Ooshima, M., Tsuno, N., Sato, A. &amp; Inui, H. Creep deformation of single crystals of new Co-Al-W-based alloys with fcc/L1 2 two-phase microstructures. </t>
    </r>
    <r>
      <rPr>
        <i/>
        <sz val="11"/>
        <color theme="1"/>
        <rFont val="Calibri"/>
        <family val="2"/>
        <scheme val="minor"/>
      </rPr>
      <t>Philos. Mag.</t>
    </r>
    <r>
      <rPr>
        <sz val="11"/>
        <color theme="1"/>
        <rFont val="Calibri"/>
        <family val="2"/>
        <scheme val="minor"/>
      </rPr>
      <t xml:space="preserve"> </t>
    </r>
    <r>
      <rPr>
        <b/>
        <sz val="11"/>
        <color theme="1"/>
        <rFont val="Calibri"/>
        <family val="2"/>
        <scheme val="minor"/>
      </rPr>
      <t>92</t>
    </r>
    <r>
      <rPr>
        <sz val="11"/>
        <color theme="1"/>
        <rFont val="Calibri"/>
        <family val="2"/>
        <scheme val="minor"/>
      </rPr>
      <t>, 4011–4027 (2012).</t>
    </r>
  </si>
  <si>
    <t>Tanaka alloy 1</t>
  </si>
  <si>
    <t>Elongation(%)</t>
  </si>
  <si>
    <t>Technischen Fakultät der, D. &amp; Leonhard Klein, D.-I. High Temperature Oxidation and Electrochemical Studies on Novel Co-Base Superalloys (Hochtemperaturoxidation und elektrochemische Untersuchungen an neuartigen Co-Basis-Superlegierungen). (2013).</t>
  </si>
  <si>
    <t>0.08B</t>
  </si>
  <si>
    <t>0.04B4Cr</t>
  </si>
  <si>
    <t>0.04B8Cr</t>
  </si>
  <si>
    <t>0.12B9Ni</t>
  </si>
  <si>
    <t>0.12B18Ni</t>
  </si>
  <si>
    <t>0.12B2Si</t>
  </si>
  <si>
    <t>0.12B0.005Y</t>
  </si>
  <si>
    <t>0.12B2Ti</t>
  </si>
  <si>
    <t>Titus, M. S., Eggeler, Y. M., Suzuki, A. &amp; Pollock, T. M. Creep-induced planar defects in L12-containing Co- and CoNi-base single-crystal superalloys. Acta Mater. 82, 530–539 (2015)</t>
  </si>
  <si>
    <t>6Ti</t>
  </si>
  <si>
    <t>CoNi-C</t>
  </si>
  <si>
    <r>
      <t xml:space="preserve">Titus, M. S. </t>
    </r>
    <r>
      <rPr>
        <i/>
        <sz val="11"/>
        <color theme="1"/>
        <rFont val="Calibri"/>
        <family val="2"/>
        <scheme val="minor"/>
      </rPr>
      <t>et al.</t>
    </r>
    <r>
      <rPr>
        <sz val="11"/>
        <color theme="1"/>
        <rFont val="Calibri"/>
        <family val="2"/>
        <scheme val="minor"/>
      </rPr>
      <t xml:space="preserve"> High resolution energy dispersive spectroscopy mapping of planar defects in L12-containing Co-base superalloys.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89</t>
    </r>
    <r>
      <rPr>
        <sz val="11"/>
        <color theme="1"/>
        <rFont val="Calibri"/>
        <family val="2"/>
        <scheme val="minor"/>
      </rPr>
      <t>, 423–437 (2015).</t>
    </r>
  </si>
  <si>
    <t>CoNi-C-2</t>
  </si>
  <si>
    <r>
      <t xml:space="preserve">Titus, M. S., Suzuki, A. &amp; Pollock, T. M. Creep and directional coarsening in single crystals of new γ-γ′ Cobalt-base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66</t>
    </r>
    <r>
      <rPr>
        <sz val="11"/>
        <color theme="1"/>
        <rFont val="Calibri"/>
        <family val="2"/>
        <scheme val="minor"/>
      </rPr>
      <t>, 574–577 (2012).</t>
    </r>
  </si>
  <si>
    <t>CoNi-A+</t>
  </si>
  <si>
    <t>CoNi-B</t>
  </si>
  <si>
    <t>CoNi-D</t>
  </si>
  <si>
    <r>
      <t xml:space="preserve">Titus, M. S., Suzuki, A. &amp; Pollock, T. M. </t>
    </r>
    <r>
      <rPr>
        <i/>
        <sz val="11"/>
        <color theme="1"/>
        <rFont val="Calibri"/>
        <family val="2"/>
        <scheme val="minor"/>
      </rPr>
      <t>High Temperature Creep of New L1 2-containing Cobalt-base Superalloys</t>
    </r>
    <r>
      <rPr>
        <sz val="11"/>
        <color theme="1"/>
        <rFont val="Calibri"/>
        <family val="2"/>
        <scheme val="minor"/>
      </rPr>
      <t>. (2012).</t>
    </r>
  </si>
  <si>
    <t>TMS. 2016_Book_TMS2014143rdAnnualMeetingExhib: THE ROLE OF Ti ON REDUCING THE MISFIT OF A Co-AI-W ALLOY. (2014).</t>
  </si>
  <si>
    <t>0Ti</t>
  </si>
  <si>
    <t>1Ti</t>
  </si>
  <si>
    <t>6Tii</t>
  </si>
  <si>
    <t>8Ti</t>
  </si>
  <si>
    <t>10Ti</t>
  </si>
  <si>
    <r>
      <t xml:space="preserve">Tomaszewska, A., Mikuszewski, T., Moskal, G. &amp; Migas, D. Primary microstructure, microsegregation and precipitates characterization of an as-cast new type γ-γ′ Co-Al-Mo-Nb cobalt-based superalloy.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750</t>
    </r>
    <r>
      <rPr>
        <sz val="11"/>
        <color theme="1"/>
        <rFont val="Calibri"/>
        <family val="2"/>
        <scheme val="minor"/>
      </rPr>
      <t>, 741–749 (2018).</t>
    </r>
  </si>
  <si>
    <t>Co-10Al-5M-2Nb</t>
  </si>
  <si>
    <r>
      <t xml:space="preserve">Tomaszewska, A., Moskal, G., Migas, D., Mikuśkiewicz, M. &amp; Maciąg, T. Thermal parameters determination of Co–Al–W as-cast alloy homogenization by DTA analysis. </t>
    </r>
    <r>
      <rPr>
        <i/>
        <sz val="11"/>
        <color theme="1"/>
        <rFont val="Calibri"/>
        <family val="2"/>
        <scheme val="minor"/>
      </rPr>
      <t>J. Therm. Anal. Calorim.</t>
    </r>
    <r>
      <rPr>
        <sz val="11"/>
        <color theme="1"/>
        <rFont val="Calibri"/>
        <family val="2"/>
        <scheme val="minor"/>
      </rPr>
      <t xml:space="preserve"> </t>
    </r>
    <r>
      <rPr>
        <b/>
        <sz val="11"/>
        <color theme="1"/>
        <rFont val="Calibri"/>
        <family val="2"/>
        <scheme val="minor"/>
      </rPr>
      <t>134</t>
    </r>
    <r>
      <rPr>
        <sz val="11"/>
        <color theme="1"/>
        <rFont val="Calibri"/>
        <family val="2"/>
        <scheme val="minor"/>
      </rPr>
      <t>, 157–164 (2018).</t>
    </r>
  </si>
  <si>
    <t>Co-9Al-9W</t>
  </si>
  <si>
    <t>Co-10Al-5Mo-2Nb</t>
  </si>
  <si>
    <r>
      <t xml:space="preserve">Tsunekane, M., Suzuki, A. &amp; Pollock, T. M. Single-crystal solidification of new Co-Al-W-base alloys.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19</t>
    </r>
    <r>
      <rPr>
        <sz val="11"/>
        <color theme="1"/>
        <rFont val="Calibri"/>
        <family val="2"/>
        <scheme val="minor"/>
      </rPr>
      <t>, 636–643 (2011).</t>
    </r>
  </si>
  <si>
    <t>Co-9.4Al-10.7W</t>
  </si>
  <si>
    <t>Co-7.8Al-7.8W-4.5Cr-2Ta</t>
  </si>
  <si>
    <r>
      <t xml:space="preserve">ur Rehman, H. &amp; Rehman, H. </t>
    </r>
    <r>
      <rPr>
        <i/>
        <sz val="11"/>
        <color theme="1"/>
        <rFont val="Calibri"/>
        <family val="2"/>
        <scheme val="minor"/>
      </rPr>
      <t>Solid solution strengthening and diffusion in nickel- and cobalt-based superalloys</t>
    </r>
    <r>
      <rPr>
        <sz val="11"/>
        <color theme="1"/>
        <rFont val="Calibri"/>
        <family val="2"/>
        <scheme val="minor"/>
      </rPr>
      <t>. (2016).</t>
    </r>
  </si>
  <si>
    <t>Co-6Al</t>
  </si>
  <si>
    <t>Co-6Ti</t>
  </si>
  <si>
    <t>Co-6V</t>
  </si>
  <si>
    <t>Co-6Cr</t>
  </si>
  <si>
    <t>Co-6Mn</t>
  </si>
  <si>
    <t>Co-6Fe</t>
  </si>
  <si>
    <t>Co-3Nb</t>
  </si>
  <si>
    <t>Co-6Ru</t>
  </si>
  <si>
    <t>Co-6Mo</t>
  </si>
  <si>
    <t>Co-4Ta</t>
  </si>
  <si>
    <t>Co-6Re</t>
  </si>
  <si>
    <t>Volz, N. et al. Thermophysical and Mechanical Properties of Advanced Single Crystalline Co-base Superalloys. Metall. Mater. Trans. A Phys. Metall. Mater. Sci. 49, 4099–4109 (2018).</t>
  </si>
  <si>
    <t>diffusion couple</t>
  </si>
  <si>
    <t>ERBOCo-1</t>
  </si>
  <si>
    <t>ERBOCo-3</t>
  </si>
  <si>
    <t>ERBOCo-4</t>
  </si>
  <si>
    <r>
      <t xml:space="preserve">Vorontsov, V. A. </t>
    </r>
    <r>
      <rPr>
        <i/>
        <sz val="11"/>
        <color theme="1"/>
        <rFont val="Calibri"/>
        <family val="2"/>
        <scheme val="minor"/>
      </rPr>
      <t>et al.</t>
    </r>
    <r>
      <rPr>
        <sz val="11"/>
        <color theme="1"/>
        <rFont val="Calibri"/>
        <family val="2"/>
        <scheme val="minor"/>
      </rPr>
      <t xml:space="preserve"> Coarsening behaviour and interfacial structure of γ′ precipitates in Co-Al-W based superalloys.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120</t>
    </r>
    <r>
      <rPr>
        <sz val="11"/>
        <color theme="1"/>
        <rFont val="Calibri"/>
        <family val="2"/>
        <scheme val="minor"/>
      </rPr>
      <t>, 14–23 (2016).</t>
    </r>
  </si>
  <si>
    <t>Co-7Al-7W</t>
  </si>
  <si>
    <t>Co-10Al-5W-2Ta</t>
  </si>
  <si>
    <t>Co-7Al-7W-20Ni</t>
  </si>
  <si>
    <t>Wang, L. et al. Microstructure, phase stability and element partitioning of γ-γ′ Co-9Al-9W-2X alloys in different annealing conditions. J. Alloys Compd. 787, 594–605 (2019).</t>
  </si>
  <si>
    <t>Co-9Al-9W-2Cr</t>
  </si>
  <si>
    <t>Co-9Al-9W-2Ni</t>
  </si>
  <si>
    <t>Co-9Al-9W-2Mo</t>
  </si>
  <si>
    <t>Co-9Al-9W-2Si</t>
  </si>
  <si>
    <t>Co-9Al-9W-2V</t>
  </si>
  <si>
    <t>Co-9Al-9W-2Ti</t>
  </si>
  <si>
    <t>Co-9Al-9W-2Nb</t>
  </si>
  <si>
    <t>Co-9Al-9W-2Ta</t>
  </si>
  <si>
    <r>
      <t xml:space="preserve">Wang, S. Y. </t>
    </r>
    <r>
      <rPr>
        <i/>
        <sz val="11"/>
        <color theme="1"/>
        <rFont val="Calibri"/>
        <family val="2"/>
        <scheme val="minor"/>
      </rPr>
      <t>et al.</t>
    </r>
    <r>
      <rPr>
        <sz val="11"/>
        <color theme="1"/>
        <rFont val="Calibri"/>
        <family val="2"/>
        <scheme val="minor"/>
      </rPr>
      <t xml:space="preserve"> Investigation on microstructure and mechanical properties of a vacuum brazed joint of γ′-strengthened Co-based single crystal superalloy before and after the post-bond heat treatment. </t>
    </r>
    <r>
      <rPr>
        <i/>
        <sz val="11"/>
        <color theme="1"/>
        <rFont val="Calibri"/>
        <family val="2"/>
        <scheme val="minor"/>
      </rPr>
      <t>Vacuum</t>
    </r>
    <r>
      <rPr>
        <sz val="11"/>
        <color theme="1"/>
        <rFont val="Calibri"/>
        <family val="2"/>
        <scheme val="minor"/>
      </rPr>
      <t xml:space="preserve"> </t>
    </r>
    <r>
      <rPr>
        <b/>
        <sz val="11"/>
        <color theme="1"/>
        <rFont val="Calibri"/>
        <family val="2"/>
        <scheme val="minor"/>
      </rPr>
      <t>177</t>
    </r>
    <r>
      <rPr>
        <sz val="11"/>
        <color theme="1"/>
        <rFont val="Calibri"/>
        <family val="2"/>
        <scheme val="minor"/>
      </rPr>
      <t>, (2020).</t>
    </r>
  </si>
  <si>
    <t>Wang alloy 1</t>
  </si>
  <si>
    <t>Wang, S., Li, S. &amp; Sha, J. Effect of Hf additions on microstructure and mechanical properties of a Co-9Al-9W-2Ta alloy at room and high-temperatures. in Procedia Engineering vol. 27 1162–1168 (Elsevier Ltd, 2012).</t>
  </si>
  <si>
    <t>Co-9Al-7W-2Ta-2Hf</t>
  </si>
  <si>
    <t>Co-9Al-3W-2Ta-6Hf</t>
  </si>
  <si>
    <t>Co-9Al-2Ta-9Hf</t>
  </si>
  <si>
    <t>aged</t>
  </si>
  <si>
    <t>Co-9Al-4W-2Ta-5Hf</t>
  </si>
  <si>
    <r>
      <t xml:space="preserve">Weaver, D. S., Shivpuri, R., Brevick, J. &amp; Fraser, H. </t>
    </r>
    <r>
      <rPr>
        <i/>
        <sz val="11"/>
        <color theme="1"/>
        <rFont val="Calibri"/>
        <family val="2"/>
        <scheme val="minor"/>
      </rPr>
      <t>Thermomechanical Processing of a Gamma-Prime Strengthened Cobalt-Base Superalloy</t>
    </r>
    <r>
      <rPr>
        <sz val="11"/>
        <color theme="1"/>
        <rFont val="Calibri"/>
        <family val="2"/>
        <scheme val="minor"/>
      </rPr>
      <t>.</t>
    </r>
  </si>
  <si>
    <t>Weaver Alloy 1</t>
  </si>
  <si>
    <r>
      <t xml:space="preserve">Wen, M. </t>
    </r>
    <r>
      <rPr>
        <i/>
        <sz val="11"/>
        <color theme="1"/>
        <rFont val="Calibri"/>
        <family val="2"/>
        <scheme val="minor"/>
      </rPr>
      <t>et al.</t>
    </r>
    <r>
      <rPr>
        <sz val="11"/>
        <color theme="1"/>
        <rFont val="Calibri"/>
        <family val="2"/>
        <scheme val="minor"/>
      </rPr>
      <t xml:space="preserve"> Effects of Al content on microstructures and high-temperature tensile properties of two newly designed CoNi-base superalloys. </t>
    </r>
    <r>
      <rPr>
        <i/>
        <sz val="11"/>
        <color theme="1"/>
        <rFont val="Calibri"/>
        <family val="2"/>
        <scheme val="minor"/>
      </rPr>
      <t>J. Alloys Compd.</t>
    </r>
    <r>
      <rPr>
        <sz val="11"/>
        <color theme="1"/>
        <rFont val="Calibri"/>
        <family val="2"/>
        <scheme val="minor"/>
      </rPr>
      <t xml:space="preserve"> 155337 (2020) doi:10.1016/j.jallcom.2020.155337.</t>
    </r>
  </si>
  <si>
    <t>9Al</t>
  </si>
  <si>
    <t>13Al</t>
  </si>
  <si>
    <t>tension</t>
  </si>
  <si>
    <r>
      <t xml:space="preserve">Xue, F. </t>
    </r>
    <r>
      <rPr>
        <i/>
        <sz val="11"/>
        <color theme="1"/>
        <rFont val="Calibri"/>
        <family val="2"/>
        <scheme val="minor"/>
      </rPr>
      <t>et al.</t>
    </r>
    <r>
      <rPr>
        <sz val="11"/>
        <color theme="1"/>
        <rFont val="Calibri"/>
        <family val="2"/>
        <scheme val="minor"/>
      </rPr>
      <t xml:space="preserve"> Double minimum creep in the rafting regime of a single-crystal Co-base superalloy. </t>
    </r>
    <r>
      <rPr>
        <i/>
        <sz val="11"/>
        <color theme="1"/>
        <rFont val="Calibri"/>
        <family val="2"/>
        <scheme val="minor"/>
      </rPr>
      <t>Scr. Mater.</t>
    </r>
    <r>
      <rPr>
        <sz val="11"/>
        <color theme="1"/>
        <rFont val="Calibri"/>
        <family val="2"/>
        <scheme val="minor"/>
      </rPr>
      <t xml:space="preserve"> </t>
    </r>
    <r>
      <rPr>
        <b/>
        <sz val="11"/>
        <color theme="1"/>
        <rFont val="Calibri"/>
        <family val="2"/>
        <scheme val="minor"/>
      </rPr>
      <t>142</t>
    </r>
    <r>
      <rPr>
        <sz val="11"/>
        <color theme="1"/>
        <rFont val="Calibri"/>
        <family val="2"/>
        <scheme val="minor"/>
      </rPr>
      <t>, 129–132 (2018).</t>
    </r>
  </si>
  <si>
    <t>ERBOCCo-2Ta</t>
  </si>
  <si>
    <t>single crystal [001]</t>
  </si>
  <si>
    <t>Xue, F., Zhou, H. J., Ding, X. F., Wang, M. L. &amp; Feng, Q. Improved high temperature γ’ stability of Co-Al-W-base alloys containing Ti and Ta. Mater. Lett. 112, 215–218 (2013).</t>
  </si>
  <si>
    <t>Alloy A</t>
  </si>
  <si>
    <t>Alloy B</t>
  </si>
  <si>
    <r>
      <t xml:space="preserve">Xue, F., Zhou, H. J. &amp; Feng, Q. Improved High-Temperature Microstructural Stability and Creep Property of Novel Co-Base Single-Crystal Alloys Containing Ta and Ti. </t>
    </r>
    <r>
      <rPr>
        <i/>
        <sz val="11"/>
        <color theme="1"/>
        <rFont val="Calibri"/>
        <family val="2"/>
        <scheme val="minor"/>
      </rPr>
      <t>JOM</t>
    </r>
    <r>
      <rPr>
        <sz val="11"/>
        <color theme="1"/>
        <rFont val="Calibri"/>
        <family val="2"/>
        <scheme val="minor"/>
      </rPr>
      <t xml:space="preserve"> </t>
    </r>
    <r>
      <rPr>
        <b/>
        <sz val="11"/>
        <color theme="1"/>
        <rFont val="Calibri"/>
        <family val="2"/>
        <scheme val="minor"/>
      </rPr>
      <t>66</t>
    </r>
    <r>
      <rPr>
        <sz val="11"/>
        <color theme="1"/>
        <rFont val="Calibri"/>
        <family val="2"/>
        <scheme val="minor"/>
      </rPr>
      <t>, 2486–2494 (2014).</t>
    </r>
  </si>
  <si>
    <t>alloy base</t>
  </si>
  <si>
    <t>Alloy Ta</t>
  </si>
  <si>
    <t>Alloy Ti</t>
  </si>
  <si>
    <t>Alloy TaTi</t>
  </si>
  <si>
    <t>Alloy TaTi-A</t>
  </si>
  <si>
    <t>Alloy TaTi-B</t>
  </si>
  <si>
    <t>Alloy TaTi-C</t>
  </si>
  <si>
    <t>Alloy TaTi-D</t>
  </si>
  <si>
    <t>Alloy TaTi-E</t>
  </si>
  <si>
    <t>1.0 (interrupted)</t>
  </si>
  <si>
    <r>
      <t xml:space="preserve">Xue, F. </t>
    </r>
    <r>
      <rPr>
        <i/>
        <sz val="11"/>
        <color theme="1"/>
        <rFont val="Calibri"/>
        <family val="2"/>
        <scheme val="minor"/>
      </rPr>
      <t>et al.</t>
    </r>
    <r>
      <rPr>
        <sz val="11"/>
        <color theme="1"/>
        <rFont val="Calibri"/>
        <family val="2"/>
        <scheme val="minor"/>
      </rPr>
      <t xml:space="preserve"> Creep behavior in a γ′ strengthened Co-Al-W-Ta-Ti single-crystal alloy at 1000 °c. </t>
    </r>
    <r>
      <rPr>
        <i/>
        <sz val="11"/>
        <color theme="1"/>
        <rFont val="Calibri"/>
        <family val="2"/>
        <scheme val="minor"/>
      </rPr>
      <t>Scr. Mater.</t>
    </r>
    <r>
      <rPr>
        <sz val="11"/>
        <color theme="1"/>
        <rFont val="Calibri"/>
        <family val="2"/>
        <scheme val="minor"/>
      </rPr>
      <t xml:space="preserve"> </t>
    </r>
    <r>
      <rPr>
        <b/>
        <sz val="11"/>
        <color theme="1"/>
        <rFont val="Calibri"/>
        <family val="2"/>
        <scheme val="minor"/>
      </rPr>
      <t>97</t>
    </r>
    <r>
      <rPr>
        <sz val="11"/>
        <color theme="1"/>
        <rFont val="Calibri"/>
        <family val="2"/>
        <scheme val="minor"/>
      </rPr>
      <t>, 37–40 (2015).</t>
    </r>
  </si>
  <si>
    <r>
      <t xml:space="preserve">Xue, F., Wang, M. &amp; Feng, Q. Alloying Effects on Heat-Treated Microstructure in Co-Al-W-Base Superalloys at 1300°C and 900°C. </t>
    </r>
    <r>
      <rPr>
        <i/>
        <sz val="11"/>
        <color theme="1"/>
        <rFont val="Calibri"/>
        <family val="2"/>
        <scheme val="minor"/>
      </rPr>
      <t>Superalloys 2012</t>
    </r>
    <r>
      <rPr>
        <sz val="11"/>
        <color theme="1"/>
        <rFont val="Calibri"/>
        <family val="2"/>
        <scheme val="minor"/>
      </rPr>
      <t xml:space="preserve"> 813–821 (2012) doi:10.1002/9781118516430.ch90.</t>
    </r>
  </si>
  <si>
    <t>baseline</t>
  </si>
  <si>
    <t>2V</t>
  </si>
  <si>
    <t>4V</t>
  </si>
  <si>
    <t>2Ti</t>
  </si>
  <si>
    <t>4Ti</t>
  </si>
  <si>
    <t>2Nb</t>
  </si>
  <si>
    <t>4Nb</t>
  </si>
  <si>
    <t>4Ta</t>
  </si>
  <si>
    <t>Xue, F. et al. Creep behavior of a novel Co-Al-W-base single crystal alloy containing Ta and Ti at 982°C. MATEC Web Conf. 14, (2014).</t>
  </si>
  <si>
    <r>
      <t xml:space="preserve">Yan, H. Y., Vorontsov, V. A. &amp; Dye, D. Alloying effects in polycrystalline γ′ strengthened Co-Al-W base alloys.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48</t>
    </r>
    <r>
      <rPr>
        <sz val="11"/>
        <color theme="1"/>
        <rFont val="Calibri"/>
        <family val="2"/>
        <scheme val="minor"/>
      </rPr>
      <t>, 44–53 (2014).</t>
    </r>
  </si>
  <si>
    <t>6Ni-4V</t>
  </si>
  <si>
    <t>1Si</t>
  </si>
  <si>
    <t>20Fe</t>
  </si>
  <si>
    <t>10Cr</t>
  </si>
  <si>
    <t>13Cr</t>
  </si>
  <si>
    <t>17Cr</t>
  </si>
  <si>
    <t>21Cr</t>
  </si>
  <si>
    <t>23Cr</t>
  </si>
  <si>
    <t>21Cr-21Ni</t>
  </si>
  <si>
    <t>21Cr-11Ni</t>
  </si>
  <si>
    <t>21Cr-32Ni</t>
  </si>
  <si>
    <t>21Cr-11Ni-A</t>
  </si>
  <si>
    <t>21Cr-21Ni-A</t>
  </si>
  <si>
    <t>21Cr-32Ni-A</t>
  </si>
  <si>
    <t>Yan, H. Y. et al. Alloying and the micromechanics of Co-Al-W-X quaternary alloys. Mater. Sci. Eng. A 613, 201–208 (2014).</t>
  </si>
  <si>
    <t>2Ta-2</t>
  </si>
  <si>
    <t>2Ti-2</t>
  </si>
  <si>
    <t>HRPD</t>
  </si>
  <si>
    <t>I12</t>
  </si>
  <si>
    <r>
      <t xml:space="preserve">Yeh, A. C., Wang, S. C., Cheng, C. F., Chang, Y. J. &amp; Chang, S. C. Oxidation Behaviour of Si-Bearing Co-Based Alloys. </t>
    </r>
    <r>
      <rPr>
        <i/>
        <sz val="11"/>
        <color theme="1"/>
        <rFont val="Calibri"/>
        <family val="2"/>
        <scheme val="minor"/>
      </rPr>
      <t>Oxid. Met.</t>
    </r>
    <r>
      <rPr>
        <sz val="11"/>
        <color theme="1"/>
        <rFont val="Calibri"/>
        <family val="2"/>
        <scheme val="minor"/>
      </rPr>
      <t xml:space="preserve"> </t>
    </r>
    <r>
      <rPr>
        <b/>
        <sz val="11"/>
        <color theme="1"/>
        <rFont val="Calibri"/>
        <family val="2"/>
        <scheme val="minor"/>
      </rPr>
      <t>86</t>
    </r>
    <r>
      <rPr>
        <sz val="11"/>
        <color theme="1"/>
        <rFont val="Calibri"/>
        <family val="2"/>
        <scheme val="minor"/>
      </rPr>
      <t>, 99–112 (2016).</t>
    </r>
  </si>
  <si>
    <t>FC-0.0</t>
  </si>
  <si>
    <t>FC-0.5</t>
  </si>
  <si>
    <t>FC-1.0</t>
  </si>
  <si>
    <t>FC-1.5</t>
  </si>
  <si>
    <t>FC-2.0</t>
  </si>
  <si>
    <t>CS-4</t>
  </si>
  <si>
    <t>Yoo, B., Im, H. J., Seol, J. B. &amp; Choi, P. P. On the microstructural evolution and partitioning behavior of L12-structured γ′-based Co-Ti-W alloys upon Cr and Al alloying. Intermetallics 104, 97–102 (2019).</t>
  </si>
  <si>
    <t>Co-15Ti-3W</t>
  </si>
  <si>
    <t>Co-13Ti-3W-2Cr</t>
  </si>
  <si>
    <t>Co-13Ti-3W-4Cr</t>
  </si>
  <si>
    <t>Co-13Ti-3W-3Al</t>
  </si>
  <si>
    <t>Co-13Ti-3W-6Al</t>
  </si>
  <si>
    <r>
      <t xml:space="preserve">Yu, J. </t>
    </r>
    <r>
      <rPr>
        <i/>
        <sz val="11"/>
        <color theme="1"/>
        <rFont val="Calibri"/>
        <family val="2"/>
        <scheme val="minor"/>
      </rPr>
      <t>et al.</t>
    </r>
    <r>
      <rPr>
        <sz val="11"/>
        <color theme="1"/>
        <rFont val="Calibri"/>
        <family val="2"/>
        <scheme val="minor"/>
      </rPr>
      <t xml:space="preserve"> A two-stage predicting model for γ′ solvus temperature of L12-strengthened Co-base superalloys based on machine learning.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110</t>
    </r>
    <r>
      <rPr>
        <sz val="11"/>
        <color theme="1"/>
        <rFont val="Calibri"/>
        <family val="2"/>
        <scheme val="minor"/>
      </rPr>
      <t>, 106466 (2019).</t>
    </r>
  </si>
  <si>
    <t>Co-8V-8Ti</t>
  </si>
  <si>
    <t>Co-8V-8Ti-2Nb</t>
  </si>
  <si>
    <t>Co-8V-8Ti-2Mo</t>
  </si>
  <si>
    <t>Co-8V-8Ti-2Ta</t>
  </si>
  <si>
    <t>Co-8V-8Ti-2W</t>
  </si>
  <si>
    <r>
      <t xml:space="preserve">Zenk, C. H. </t>
    </r>
    <r>
      <rPr>
        <i/>
        <sz val="11"/>
        <color theme="1"/>
        <rFont val="Calibri"/>
        <family val="2"/>
        <scheme val="minor"/>
      </rPr>
      <t>et al.</t>
    </r>
    <r>
      <rPr>
        <sz val="11"/>
        <color theme="1"/>
        <rFont val="Calibri"/>
        <family val="2"/>
        <scheme val="minor"/>
      </rPr>
      <t xml:space="preserve"> The role of the base element in γ strengthened cobalt/nickel-base superalloys. </t>
    </r>
    <r>
      <rPr>
        <i/>
        <sz val="11"/>
        <color theme="1"/>
        <rFont val="Calibri"/>
        <family val="2"/>
        <scheme val="minor"/>
      </rPr>
      <t>Proc. Int. Symp. Superalloys</t>
    </r>
    <r>
      <rPr>
        <sz val="11"/>
        <color theme="1"/>
        <rFont val="Calibri"/>
        <family val="2"/>
        <scheme val="minor"/>
      </rPr>
      <t xml:space="preserve"> </t>
    </r>
    <r>
      <rPr>
        <b/>
        <sz val="11"/>
        <color theme="1"/>
        <rFont val="Calibri"/>
        <family val="2"/>
        <scheme val="minor"/>
      </rPr>
      <t>2016</t>
    </r>
    <r>
      <rPr>
        <sz val="11"/>
        <color theme="1"/>
        <rFont val="Calibri"/>
        <family val="2"/>
        <scheme val="minor"/>
      </rPr>
      <t>-</t>
    </r>
    <r>
      <rPr>
        <b/>
        <sz val="11"/>
        <color theme="1"/>
        <rFont val="Calibri"/>
        <family val="2"/>
        <scheme val="minor"/>
      </rPr>
      <t>Janua</t>
    </r>
    <r>
      <rPr>
        <sz val="11"/>
        <color theme="1"/>
        <rFont val="Calibri"/>
        <family val="2"/>
        <scheme val="minor"/>
      </rPr>
      <t>, 971–980 (2016).</t>
    </r>
  </si>
  <si>
    <t>ERBO-NC50_0Cr</t>
  </si>
  <si>
    <t>ERBO-NC75_0Cr</t>
  </si>
  <si>
    <t>ERBO-NC100_0Cr</t>
  </si>
  <si>
    <t>ERBO-NC50_8Cr</t>
  </si>
  <si>
    <t>ERBO-NC75_8Cr</t>
  </si>
  <si>
    <t>ERBO-NC100_8Cr</t>
  </si>
  <si>
    <r>
      <t xml:space="preserve">Zenk, C. H., Neumeier, S., Stone, H. J. &amp; Göken, M. Mechanical properties and lattice misfit of γ/γ’ strengthened Co-base superalloys in the Co-W-Al-Ti quaternary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55</t>
    </r>
    <r>
      <rPr>
        <sz val="11"/>
        <color theme="1"/>
        <rFont val="Calibri"/>
        <family val="2"/>
        <scheme val="minor"/>
      </rPr>
      <t>, 28–39 (2014).</t>
    </r>
  </si>
  <si>
    <t>WA</t>
  </si>
  <si>
    <t>WB</t>
  </si>
  <si>
    <t>WC</t>
  </si>
  <si>
    <t>WD</t>
  </si>
  <si>
    <t>WF</t>
  </si>
  <si>
    <t>WG</t>
  </si>
  <si>
    <t>WE</t>
  </si>
  <si>
    <t>--</t>
  </si>
  <si>
    <t>WA_B</t>
  </si>
  <si>
    <t>WB_B</t>
  </si>
  <si>
    <t>WD_B</t>
  </si>
  <si>
    <t>WC_B</t>
  </si>
  <si>
    <t>WE_B</t>
  </si>
  <si>
    <t>WG_B</t>
  </si>
  <si>
    <t>WF_B</t>
  </si>
  <si>
    <t>Zenk, C. H. et al. Intermediate Co/Ni-base model superalloys - Thermophysical properties, creep and oxidation. Scr. Mater. 112, 83–86 (2016).</t>
  </si>
  <si>
    <t>NC50</t>
  </si>
  <si>
    <t>NC75</t>
  </si>
  <si>
    <t>NC100</t>
  </si>
  <si>
    <r>
      <t xml:space="preserve">Zenk, C. H. </t>
    </r>
    <r>
      <rPr>
        <i/>
        <sz val="11"/>
        <color theme="1"/>
        <rFont val="Calibri"/>
        <family val="2"/>
        <scheme val="minor"/>
      </rPr>
      <t>et al.</t>
    </r>
    <r>
      <rPr>
        <sz val="11"/>
        <color theme="1"/>
        <rFont val="Calibri"/>
        <family val="2"/>
        <scheme val="minor"/>
      </rPr>
      <t xml:space="preserve"> A novel type of Co–Ti–Cr-base γ/γ′ superalloys with low mass density.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135</t>
    </r>
    <r>
      <rPr>
        <sz val="11"/>
        <color theme="1"/>
        <rFont val="Calibri"/>
        <family val="2"/>
        <scheme val="minor"/>
      </rPr>
      <t>, 244–251 (2017).</t>
    </r>
  </si>
  <si>
    <t>CTC-1</t>
  </si>
  <si>
    <r>
      <t xml:space="preserve">Zhang, Y. Y. Y. Y., Fu, H., Zhou, X., Zhang, Y. Y. Y. Y. &amp; Xie, J. Enhanced mechanical properties of wrought γ′-strengthened Co-base superalloys by adjusting the relative content of Al and Ti.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112</t>
    </r>
    <r>
      <rPr>
        <sz val="11"/>
        <color theme="1"/>
        <rFont val="Calibri"/>
        <family val="2"/>
        <scheme val="minor"/>
      </rPr>
      <t>, 106543 (2019).</t>
    </r>
  </si>
  <si>
    <t>6Al-3.5Ti</t>
  </si>
  <si>
    <t>7Al-3.5Ti</t>
  </si>
  <si>
    <t>5.5Al-4.2Ti</t>
  </si>
  <si>
    <t>4Al-4.9Ti</t>
  </si>
  <si>
    <t>900C for 8hrs</t>
  </si>
  <si>
    <r>
      <t xml:space="preserve">Zhang, Y. Y. Y., Fu, H., Zhou, X., Zhang, Y. Y. Y. &amp; Xie, J. Effects of aluminum and molybdenum content on the microstructure and properties of multi-component γ′-strengthened cobalt-base superalloys.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737</t>
    </r>
    <r>
      <rPr>
        <sz val="11"/>
        <color theme="1"/>
        <rFont val="Calibri"/>
        <family val="2"/>
        <scheme val="minor"/>
      </rPr>
      <t>, 265–273 (2018).</t>
    </r>
  </si>
  <si>
    <t>6Al3W</t>
  </si>
  <si>
    <t>6Al2W1Mo</t>
  </si>
  <si>
    <t>8Al3W</t>
  </si>
  <si>
    <t>8Al2W1Mo</t>
  </si>
  <si>
    <t>8Al1W2Mo</t>
  </si>
  <si>
    <r>
      <t xml:space="preserve">Zhang, Y. Y. </t>
    </r>
    <r>
      <rPr>
        <i/>
        <sz val="11"/>
        <color theme="1"/>
        <rFont val="Calibri"/>
        <family val="2"/>
        <scheme val="minor"/>
      </rPr>
      <t>et al.</t>
    </r>
    <r>
      <rPr>
        <sz val="11"/>
        <color theme="1"/>
        <rFont val="Calibri"/>
        <family val="2"/>
        <scheme val="minor"/>
      </rPr>
      <t xml:space="preserve"> Microstructure Evolution of Multicomponent γ′-Strengthened Co-Based Superalloy at 750 °C and 1000 °C with Different Al and Ti Contents.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51</t>
    </r>
    <r>
      <rPr>
        <sz val="11"/>
        <color theme="1"/>
        <rFont val="Calibri"/>
        <family val="2"/>
        <scheme val="minor"/>
      </rPr>
      <t>, 1755–1770 (2020).</t>
    </r>
  </si>
  <si>
    <t>5.5Al-5.2Ti</t>
  </si>
  <si>
    <r>
      <t xml:space="preserve">Zhong, F., Yu, Y. X., Li, S. S. &amp; Sha, J. B. In-situ SEM and TEM tensile observations of novel Co-Al-W-Mo-Ta-B-Ce alloys with a coherent γ-CoSS/γ’-Co3(Al,W) microstructure at room temperature.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696</t>
    </r>
    <r>
      <rPr>
        <sz val="11"/>
        <color theme="1"/>
        <rFont val="Calibri"/>
        <family val="2"/>
        <scheme val="minor"/>
      </rPr>
      <t>, 96–103 (2017).</t>
    </r>
  </si>
  <si>
    <t>Co-9Al-4.5W-4.5Mo-2Ta-0.02B-0.01Ce</t>
  </si>
  <si>
    <t>Co-9Al-4.5W-4.5Mo-2Ta-0.02B-0.1Ce</t>
  </si>
  <si>
    <t>Ce</t>
  </si>
  <si>
    <r>
      <t xml:space="preserve">Zhong, F., Li, S. &amp; Sha, J. Tensile behaviour of Co-Al-W-Ta-B-Mo alloys with a coherent γ/γ’ microstructure at room and high temperatures.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637</t>
    </r>
    <r>
      <rPr>
        <sz val="11"/>
        <color theme="1"/>
        <rFont val="Calibri"/>
        <family val="2"/>
        <scheme val="minor"/>
      </rPr>
      <t>, 175–182 (2015).</t>
    </r>
  </si>
  <si>
    <t>Co–9Al–9W–2Ta–0.02B</t>
  </si>
  <si>
    <t>Co–9Al–7W–2Ta–0.02B–2Mo</t>
  </si>
  <si>
    <t>Co–9Al–5W–2Ta–0.02B–4Mo</t>
  </si>
  <si>
    <t>compresssion</t>
  </si>
  <si>
    <t>Zhong, X. K., Wang, X. F., Si, Y. L. &amp; Han, F. S. Evolution of Microstructures and Properties of a New γ/γ′ Co-Based Superalloy via Forging Process. JOM 71, 4034–4040 (2019).</t>
  </si>
  <si>
    <t>Co-32Ni-12Cr-6Al-3W-2.5Ti-1.5Ta-0.3Fe-0.4Nb</t>
  </si>
  <si>
    <t>hot forged, tensile</t>
  </si>
  <si>
    <r>
      <t xml:space="preserve">Zhong, X. &amp; Han, F. Hot deformation behavior of a new tailored cobalt-based superalloy for turbine discs. </t>
    </r>
    <r>
      <rPr>
        <i/>
        <sz val="11"/>
        <color theme="1"/>
        <rFont val="Calibri"/>
        <family val="2"/>
        <scheme val="minor"/>
      </rPr>
      <t>J. Mater. Res.</t>
    </r>
    <r>
      <rPr>
        <sz val="11"/>
        <color theme="1"/>
        <rFont val="Calibri"/>
        <family val="2"/>
        <scheme val="minor"/>
      </rPr>
      <t xml:space="preserve"> </t>
    </r>
    <r>
      <rPr>
        <b/>
        <sz val="11"/>
        <color theme="1"/>
        <rFont val="Calibri"/>
        <family val="2"/>
        <scheme val="minor"/>
      </rPr>
      <t>35</t>
    </r>
    <r>
      <rPr>
        <sz val="11"/>
        <color theme="1"/>
        <rFont val="Calibri"/>
        <family val="2"/>
        <scheme val="minor"/>
      </rPr>
      <t>, 633–643 (2020).</t>
    </r>
  </si>
  <si>
    <t>Zhong alloy 1</t>
  </si>
  <si>
    <t>strain rate 0.01</t>
  </si>
  <si>
    <t>strain rate 0.1</t>
  </si>
  <si>
    <t>strain rate 1</t>
  </si>
  <si>
    <t>strain rate 10</t>
  </si>
  <si>
    <r>
      <t xml:space="preserve">Zhou, C., Guo, C., Li, C. &amp; Du, Z. Investigation on the intermetallic compound Co 3 Ta and high-temperature phase equilibria in the Co–Ni–Ta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108</t>
    </r>
    <r>
      <rPr>
        <sz val="11"/>
        <color theme="1"/>
        <rFont val="Calibri"/>
        <family val="2"/>
        <scheme val="minor"/>
      </rPr>
      <t>, 1–18 (2019).</t>
    </r>
  </si>
  <si>
    <t>A5</t>
  </si>
  <si>
    <t>A6</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</si>
  <si>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</si>
  <si>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</si>
  <si>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</si>
  <si>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</si>
  <si>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</si>
  <si>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</si>
  <si>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</si>
  <si>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</si>
  <si>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</si>
  <si>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</si>
  <si>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</si>
  <si>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</si>
  <si>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</si>
  <si>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</si>
  <si>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</si>
  <si>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</si>
  <si>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</si>
  <si>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</si>
  <si>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</si>
  <si>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</si>
  <si>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</si>
  <si>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</si>
  <si>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</si>
  <si>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</si>
  <si>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</si>
  <si>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</si>
  <si>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</si>
  <si>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</si>
  <si>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</si>
  <si>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</si>
  <si>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</si>
  <si>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</si>
  <si>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</si>
  <si>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</si>
  <si>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</si>
  <si>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</si>
  <si>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</si>
  <si>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</si>
  <si>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r>
      <t xml:space="preserve">Zhou, H. J., Chang, H. &amp; Feng, Q. Transient minimum creep of a γ′ strengthened Co-base single-crystal superalloy at 900 °C. </t>
    </r>
    <r>
      <rPr>
        <i/>
        <sz val="11"/>
        <color theme="1"/>
        <rFont val="Calibri"/>
        <family val="2"/>
        <scheme val="minor"/>
      </rPr>
      <t>Scr. Mater.</t>
    </r>
    <r>
      <rPr>
        <sz val="11"/>
        <color theme="1"/>
        <rFont val="Calibri"/>
        <family val="2"/>
        <scheme val="minor"/>
      </rPr>
      <t xml:space="preserve"> </t>
    </r>
    <r>
      <rPr>
        <b/>
        <sz val="11"/>
        <color theme="1"/>
        <rFont val="Calibri"/>
        <family val="2"/>
        <scheme val="minor"/>
      </rPr>
      <t>135</t>
    </r>
    <r>
      <rPr>
        <sz val="11"/>
        <color theme="1"/>
        <rFont val="Calibri"/>
        <family val="2"/>
        <scheme val="minor"/>
      </rPr>
      <t>, 84–87 (2017).</t>
    </r>
  </si>
  <si>
    <t>CO-7Al-8W-1Ta-4Ti</t>
  </si>
  <si>
    <r>
      <t xml:space="preserve">Zhou, H. J. </t>
    </r>
    <r>
      <rPr>
        <i/>
        <sz val="11"/>
        <color theme="1"/>
        <rFont val="Calibri"/>
        <family val="2"/>
        <scheme val="minor"/>
      </rPr>
      <t>et al.</t>
    </r>
    <r>
      <rPr>
        <sz val="11"/>
        <color theme="1"/>
        <rFont val="Calibri"/>
        <family val="2"/>
        <scheme val="minor"/>
      </rPr>
      <t xml:space="preserve"> Alloying effects on microstructural stability and γ′ phase nano-hardness in Co-Al-W-Ta-Ti-base superalloys. in </t>
    </r>
    <r>
      <rPr>
        <i/>
        <sz val="11"/>
        <color theme="1"/>
        <rFont val="Calibri"/>
        <family val="2"/>
        <scheme val="minor"/>
      </rPr>
      <t>Proceedings of the International Symposium on Superalloys</t>
    </r>
    <r>
      <rPr>
        <sz val="11"/>
        <color theme="1"/>
        <rFont val="Calibri"/>
        <family val="2"/>
        <scheme val="minor"/>
      </rPr>
      <t xml:space="preserve"> vols 2016-Janua 981–990 (Minerals, Metals and Materials Society, 2016).</t>
    </r>
  </si>
  <si>
    <t>Baseline</t>
  </si>
  <si>
    <t>1Mo</t>
  </si>
  <si>
    <t>1Nb</t>
  </si>
  <si>
    <t>1V</t>
  </si>
  <si>
    <t>&gt;1270</t>
  </si>
  <si>
    <r>
      <t xml:space="preserve">Zhou, H. J., Xue, F., Chang, H. &amp; Feng, Q. Effect of Mo on microstructural characteristics and coarsening kinetics of γ’ precipitates in Co–Al–W–Ta–Ti alloys. </t>
    </r>
    <r>
      <rPr>
        <i/>
        <sz val="11"/>
        <color theme="1"/>
        <rFont val="Calibri"/>
        <family val="2"/>
        <scheme val="minor"/>
      </rPr>
      <t>J. Mater. Sci. Technol.</t>
    </r>
    <r>
      <rPr>
        <sz val="11"/>
        <color theme="1"/>
        <rFont val="Calibri"/>
        <family val="2"/>
        <scheme val="minor"/>
      </rPr>
      <t xml:space="preserve"> </t>
    </r>
    <r>
      <rPr>
        <b/>
        <sz val="11"/>
        <color theme="1"/>
        <rFont val="Calibri"/>
        <family val="2"/>
        <scheme val="minor"/>
      </rPr>
      <t>34</t>
    </r>
    <r>
      <rPr>
        <sz val="11"/>
        <color theme="1"/>
        <rFont val="Calibri"/>
        <family val="2"/>
        <scheme val="minor"/>
      </rPr>
      <t>, 799–805 (2018).</t>
    </r>
  </si>
  <si>
    <r>
      <t xml:space="preserve">Zhou, H., Li, L., Antonov, S. &amp; Feng, Q. Sub/micro-structural evolution of a Co–Al–W–Ta–Ti single crystal superalloy during creep at 900 °C and 420 MPa. </t>
    </r>
    <r>
      <rPr>
        <i/>
        <sz val="11"/>
        <color theme="1"/>
        <rFont val="Calibri"/>
        <family val="2"/>
        <scheme val="minor"/>
      </rPr>
      <t>Mater. Sci. Eng. A</t>
    </r>
    <r>
      <rPr>
        <sz val="11"/>
        <color theme="1"/>
        <rFont val="Calibri"/>
        <family val="2"/>
        <scheme val="minor"/>
      </rPr>
      <t xml:space="preserve"> (2020) doi:10.1016/j.msea.2019.138791.</t>
    </r>
  </si>
  <si>
    <t>Zhou TaTi</t>
  </si>
  <si>
    <t>Zhou, X., Fu, H., Zhang, Y., Xu, H. &amp; Xie, J. Effect of Ta and Ti on the solidification characteristics of novel γ′-strengthened Co-base superalloys. J. Alloys Compd. 768, 464–475 (2018).</t>
  </si>
  <si>
    <t>TaTi Alloy</t>
  </si>
  <si>
    <t>Base alloy</t>
  </si>
  <si>
    <t>1Ta alloy</t>
  </si>
  <si>
    <t>4Ti alloy</t>
  </si>
  <si>
    <r>
      <t xml:space="preserve">Zhuang, X., Lu, S., Li, L. &amp; Feng, Q. Microstructures and properties of a novel γ′-strengthened multi-component CoNi-based wrought superalloy designed by CALPHAD method.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780</t>
    </r>
    <r>
      <rPr>
        <sz val="11"/>
        <color theme="1"/>
        <rFont val="Calibri"/>
        <family val="2"/>
        <scheme val="minor"/>
      </rPr>
      <t>, (2020).</t>
    </r>
  </si>
  <si>
    <t>8Al2W14Cr</t>
  </si>
  <si>
    <t>aged 750C 300hr</t>
  </si>
  <si>
    <t>Densities</t>
  </si>
  <si>
    <t>values from https://periodictable.com/Properties/A/Density.al.html</t>
  </si>
  <si>
    <t>Index</t>
  </si>
  <si>
    <t>Cartón-Cordero, M. et al. Microstructure and compression strength of Co-based superalloys hardened by γ′ and carbide precipitation. Mater. Sci. Eng. A 734, 437–444 (2018).</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</si>
  <si>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https://doi.org/10.1016/j.msea.2020.139504</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</si>
  <si>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https://doi.org/10.1016/j.msea.2020.139505</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</si>
  <si>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https://doi.org/10.1016/j.msea.2020.139506</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</si>
  <si>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https://doi.org/10.1016/j.msea.2020.139507</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</si>
  <si>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https://doi.org/10.1016/j.msea.2020.139508</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</si>
  <si>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https://doi.org/10.1016/j.msea.2020.139509</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</si>
  <si>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https://doi.org/10.1016/j.msea.2020.139510</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</si>
  <si>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https://doi.org/10.1016/j.msea.2020.139511</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</si>
  <si>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https://doi.org/10.1016/j.msea.2020.139512</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</si>
  <si>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https://doi.org/10.1016/j.msea.2020.139513</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</si>
  <si>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https://doi.org/10.1016/j.msea.2020.139514</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</si>
  <si>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https://doi.org/10.1016/j.msea.2020.139515</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</si>
  <si>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https://doi.org/10.1016/j.msea.2020.139516</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</si>
  <si>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https://doi.org/10.1016/j.msea.2020.139517</t>
  </si>
  <si>
    <t>Baler, N., Pandey, P., Palanisamy, D., Makineni, S. K., Phanikumar, G., &amp; Chattopadhyay, K. (2020). On the effect of W addition on microstructural evolution and γ′ precipitate coarsening in a Co–30Ni–10Al–5Mo–2Ta–2Ti alloy. Materialia, 10. https://doi.org/10.1016/j.mtla.2020.100633</t>
  </si>
  <si>
    <t>Baler, N., Pandey, P., Palanisamy, D., Makineni, S. K., Phanikumar, G., &amp; Chattopadhyay, K. (2020). On the effect of W addition on microstructural evolution and γ′ precipitate coarsening in a Co–30Ni–10Al–5Mo–2Ta–2Ti alloy. Materialia, 10. https://doi.org/10.1016/j.mtla.2020.100634</t>
  </si>
  <si>
    <t>Baler, N., Pandey, P., Palanisamy, D., Makineni, S. K., Phanikumar, G., &amp; Chattopadhyay, K. (2020). On the effect of W addition on microstructural evolution and γ′ precipitate coarsening in a Co–30Ni–10Al–5Mo–2Ta–2Ti alloy. Materialia, 10. https://doi.org/10.1016/j.mtla.2020.100635</t>
  </si>
  <si>
    <t>Baler, N., Pandey, P., Palanisamy, D., Makineni, S. K., Phanikumar, G., &amp; Chattopadhyay, K. (2020). On the effect of W addition on microstructural evolution and γ′ precipitate coarsening in a Co–30Ni–10Al–5Mo–2Ta–2Ti alloy. Materialia, 10. https://doi.org/10.1016/j.mtla.2020.100636</t>
  </si>
  <si>
    <t>Baler, N., Pandey, P., Palanisamy, D., Makineni, S. K., Phanikumar, G., &amp; Chattopadhyay, K. (2020). On the effect of W addition on microstructural evolution and γ′ precipitate coarsening in a Co–30Ni–10Al–5Mo–2Ta–2Ti alloy. Materialia, 10. https://doi.org/10.1016/j.mtla.2020.100637</t>
  </si>
  <si>
    <t>Baler, N., Pandey, P., Palanisamy, D., Makineni, S. K., Phanikumar, G., &amp; Chattopadhyay, K. (2020). On the effect of W addition on microstructural evolution and γ′ precipitate coarsening in a Co–30Ni–10Al–5Mo–2Ta–2Ti alloy. Materialia, 10. https://doi.org/10.1016/j.mtla.2020.100638</t>
  </si>
  <si>
    <t>Baler, N., Pandey, P., Palanisamy, D., Makineni, S. K., Phanikumar, G., &amp; Chattopadhyay, K. (2020). On the effect of W addition on microstructural evolution and γ′ precipitate coarsening in a Co–30Ni–10Al–5Mo–2Ta–2Ti alloy. Materialia, 10. https://doi.org/10.1016/j.mtla.2020.100639</t>
  </si>
  <si>
    <t>Baler, N., Pandey, P., Palanisamy, D., Makineni, S. K., Phanikumar, G., &amp; Chattopadhyay, K. (2020). On the effect of W addition on microstructural evolution and γ′ precipitate coarsening in a Co–30Ni–10Al–5Mo–2Ta–2Ti alloy. Materialia, 10. https://doi.org/10.1016/j.mtla.2020.100640</t>
  </si>
  <si>
    <t>Baler, N., Pandey, P., Palanisamy, D., Makineni, S. K., Phanikumar, G., &amp; Chattopadhyay, K. (2020). On the effect of W addition on microstructural evolution and γ′ precipitate coarsening in a Co–30Ni–10Al–5Mo–2Ta–2Ti alloy. Materialia, 10. https://doi.org/10.1016/j.mtla.2020.100641</t>
  </si>
  <si>
    <t>Baler, N., Pandey, P., Palanisamy, D., Makineni, S. K., Phanikumar, G., &amp; Chattopadhyay, K. (2020). On the effect of W addition on microstructural evolution and γ′ precipitate coarsening in a Co–30Ni–10Al–5Mo–2Ta–2Ti alloy. Materialia, 10. https://doi.org/10.1016/j.mtla.2020.100642</t>
  </si>
  <si>
    <t>Baler, N., Pandey, P., Palanisamy, D., Makineni, S. K., Phanikumar, G., &amp; Chattopadhyay, K. (2020). On the effect of W addition on microstructural evolution and γ′ precipitate coarsening in a Co–30Ni–10Al–5Mo–2Ta–2Ti alloy. Materialia, 10. https://doi.org/10.1016/j.mtla.2020.100643</t>
  </si>
  <si>
    <t>Baler, N., Pandey, P., Palanisamy, D., Makineni, S. K., Phanikumar, G., &amp; Chattopadhyay, K. (2020). On the effect of W addition on microstructural evolution and γ′ precipitate coarsening in a Co–30Ni–10Al–5Mo–2Ta–2Ti alloy. Materialia, 10. https://doi.org/10.1016/j.mtla.2020.100644</t>
  </si>
  <si>
    <t>Unique</t>
  </si>
  <si>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https://doi.org/10.1016/j.msea.2012.04.093</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</si>
  <si>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https://doi.org/10.1016/j.msea.2012.04.094</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</si>
  <si>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https://doi.org/10.1016/j.msea.2012.04.086</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</si>
  <si>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https://doi.org/10.1016/j.msea.2012.04.087</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</si>
  <si>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https://doi.org/10.1016/j.msea.2012.04.101</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</si>
  <si>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https://doi.org/10.1016/j.msea.2012.04.102</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</si>
  <si>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https://doi.org/10.1016/j.msea.2012.04.088</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</si>
  <si>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https://doi.org/10.1016/j.msea.2012.04.089</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</si>
  <si>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https://doi.org/10.1016/j.msea.2012.04.085</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</si>
  <si>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https://doi.org/10.1016/j.msea.2012.04.091</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</si>
  <si>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https://doi.org/10.1016/j.msea.2012.04.092</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</si>
  <si>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https://doi.org/10.1002/9781118516430.ch78</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</si>
  <si>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https://doi.org/10.1002/9781118516430.ch79</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</si>
  <si>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https://doi.org/10.1002/9781118516430.ch80</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</si>
  <si>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https://doi.org/10.1002/9781118516430.ch81</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</si>
  <si>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https://doi.org/10.1002/9781118516430.ch82</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</si>
  <si>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https://doi.org/10.1002/9781118516430.ch83</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</si>
  <si>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https://doi.org/10.1002/9781118516430.ch84</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</si>
  <si>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https://doi.org/10.1002/9781118516430.ch85</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</si>
  <si>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https://doi.org/10.1002/adem.201400270</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</si>
  <si>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https://doi.org/10.1002/adem.201400271</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</si>
  <si>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https://doi.org/10.1002/adem.201400272</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</si>
  <si>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https://doi.org/10.1002/adem.201400273</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</si>
  <si>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https://doi.org/10.1002/adem.201400274</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</si>
  <si>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https://doi.org/10.1002/adem.201400275</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</si>
  <si>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https://doi.org/10.1002/adem.201400276</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</si>
  <si>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https://doi.org/10.1002/adem.201400277</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</si>
  <si>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https://doi.org/10.1002/adem.201400278</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</si>
  <si>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https://doi.org/10.1002/adem.201400279</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</si>
  <si>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https://doi.org/10.1002/adem.201400280</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</si>
  <si>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https://doi.org/10.1002/adem.201400281</t>
    </r>
  </si>
  <si>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</si>
  <si>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</si>
  <si>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</si>
  <si>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</si>
  <si>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</si>
  <si>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</si>
  <si>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</si>
  <si>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</si>
  <si>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</si>
  <si>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</si>
  <si>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</si>
  <si>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</si>
  <si>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</si>
  <si>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</si>
  <si>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</si>
  <si>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</si>
  <si>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</si>
  <si>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</si>
  <si>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</si>
  <si>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</si>
  <si>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</si>
  <si>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</si>
  <si>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</si>
  <si>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</si>
  <si>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Rename</t>
  </si>
  <si>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https://doi.org/10.1016/j.scriptamat.2010.08.045</t>
    </r>
  </si>
  <si>
    <t>Co-82-8Al</t>
  </si>
  <si>
    <t>Co-44-5Al</t>
  </si>
  <si>
    <t>Co-51-43Al</t>
  </si>
  <si>
    <t>Co-82-9Al</t>
  </si>
  <si>
    <t>Co-80-8Al</t>
  </si>
  <si>
    <t>Co-73-12Al</t>
  </si>
  <si>
    <t>Co-58-12Al</t>
  </si>
  <si>
    <t>Co-54-12Al</t>
  </si>
  <si>
    <t>Co-50-12Al</t>
  </si>
  <si>
    <t>Co-46-12Al</t>
  </si>
  <si>
    <t>83.0Co-9.0Al-8.0W</t>
  </si>
  <si>
    <t>82.0Co-9.0Al-9.0W</t>
  </si>
  <si>
    <t>80.0Co-9.0Al-11.0W</t>
  </si>
  <si>
    <t>37.9Co-9.7Al-35.4Ni-6.0Cr-2.8Ta-3.4Ti-4.8Mo</t>
  </si>
  <si>
    <t>62.0Co-9.0Al-7.0W-20.0Ni-2.0Nb</t>
  </si>
  <si>
    <t>80.0Co-7.0Al-8.0W-1.0Ta-4.0Ti</t>
  </si>
  <si>
    <t>Row Labels</t>
  </si>
  <si>
    <t>Grand Total</t>
  </si>
  <si>
    <t>Count of misfit</t>
  </si>
  <si>
    <t>16.8Co-2.7Al-50.7Ni-21.9Cr-7.9Ti</t>
  </si>
  <si>
    <t>17.5Co-8.5Al-50.6Ni-20.9Cr-2.5Ti</t>
  </si>
  <si>
    <t>18.0Co-4.3Al-54.3Ni-15.7Cr-7.7Ti</t>
  </si>
  <si>
    <t>18.3Co-5.6Al-54.9Ni-15.9Cr-5.3Ti</t>
  </si>
  <si>
    <t>18.4Co-8.0Al-54.8Ni-16.1Cr-2.7Ti</t>
  </si>
  <si>
    <t>19.5Co-3.2Al-58.3Ni-10.8Cr-8.2Ti</t>
  </si>
  <si>
    <t>19.5Co-4.5Al-59.5Ni-10.9Cr-5.6Ti</t>
  </si>
  <si>
    <t>19.6Co-8.6Al-58.4Ni-10.7Cr-2.7Ti</t>
  </si>
  <si>
    <t>24.7Co-6.0Al-51.2Ni-12.6Cr-5.5Ti</t>
  </si>
  <si>
    <t>32.6Co-3.6Al-34.2Ni-21.5Cr-8.1Ti</t>
  </si>
  <si>
    <t>33.5Co-5.7Al-34.4Ni-21.2Cr-5.2Ti</t>
  </si>
  <si>
    <t>33.5Co-8.2Al-34.0Ni-21.6Cr-2.7Ti</t>
  </si>
  <si>
    <t>35.6Co-3.1Al-37.1Ni-16.3Cr-7.9Ti</t>
  </si>
  <si>
    <t>36.5Co-5.4Al-36.8Ni-16.1Cr-5.2Ti</t>
  </si>
  <si>
    <t>36.6Co-8.6Al-36.1Ni-16.0Cr-2.7Ti</t>
  </si>
  <si>
    <t>38.2Co-9.0Al-7.3W-37.5Ni-8.0Cr-0.04B</t>
  </si>
  <si>
    <t>39.0Co-2.8Al-39.8Ni-10.8Cr-7.6Ti</t>
  </si>
  <si>
    <t>39.1Co-5.9Al-39.2Ni-10.5Cr-5.3Ti</t>
  </si>
  <si>
    <t>39.2Co-10.1Al-5.1W-28.9Ni-12.5Cr-2.3Ta-1.9Ti-0.10B</t>
  </si>
  <si>
    <t>39.4Co-7.5Al-39.7Ni-10.8Cr-2.6Ti</t>
  </si>
  <si>
    <t>42.2Co-10.5Al-5.1W-29.5Ni-8.0Cr-2.7Ta-1.9Ti-0.10B</t>
  </si>
  <si>
    <t>42.2Co-7.1Al-2.0W-30.1Ni-12.1Cr-1.0Ta-3.5Ti-1.3Mo-0.08C-0.01Zr-0.09B-0.4Si-0.1Hf</t>
  </si>
  <si>
    <t>42.5Co-7.5Al-42.5Ni-7.5Ti</t>
  </si>
  <si>
    <t>42.8Co-5.6Al-2.1W-30.1Ni-11.9Cr-1.0Ta-4.3Ti-1.6Mo-0.07C-0.01Zr-0.09B-0.4Si-0.1Hf</t>
  </si>
  <si>
    <t>43.2Co-10.4Al-29.5Ni-2.0Ta-2.0Ti-4.9Mo-8.00C</t>
  </si>
  <si>
    <t>43.8Co-4.1Al-2.0W-30.0Ni-12.0Cr-1.0Ta-4.9Ti-1.6Mo-0.07C-0.01Zr-0.09B-0.4Si-0.1Hf</t>
  </si>
  <si>
    <t>45.0Co-11.0Al-4.0W-30.0Ni-5.0Cr-1.0Ta-4.0Ti</t>
  </si>
  <si>
    <t>45.0Co-9.0Al-6.0W-30.0Ni-5.0Cr-1.0Ta-4.0Ti</t>
  </si>
  <si>
    <t>45.5Co-11.1Al-5.7W-29.2Ni-4.1Cr-2.3Ta-2.0Ti-0.10B</t>
  </si>
  <si>
    <t>46.3Co-9.8Al-30.1Ni-2.0Ta-2.0Ti-4.9Mo-4.90C</t>
  </si>
  <si>
    <t>48.1Co-12.1Al-5.8W-29.0Ni-0.0Cr-2.7Ta-2.2Ti-0.10B</t>
  </si>
  <si>
    <t>49.5Co-9.8Al-30.2Ni-1.9Ta-2.0Ti-4.6Mo-2.00C</t>
  </si>
  <si>
    <t>49.8Co-9.2Al-5.1W-30.8Ni-1.0Ta-4.1Ti</t>
  </si>
  <si>
    <t>50.4Co-9.5Al-30.4Ni-2.4Nb-5.3Mo-2.0Re</t>
  </si>
  <si>
    <t>50.6Co-7.8Al-17.2Ni-21.8Cr-2.6Ti</t>
  </si>
  <si>
    <t>50.7Co-3.1Al-27.2Ni-10.9Cr-8.1Ti</t>
  </si>
  <si>
    <t>51.0Co-9.7Al-30.5Ni-2.1Ta-1.9Ti-4.8Mo</t>
  </si>
  <si>
    <t>51.1Co-5.5Al-17.0Ni-21.4Cr-5.0Ti</t>
  </si>
  <si>
    <t>52.5Co-10.0Al-7.5W-30.0Ni</t>
  </si>
  <si>
    <t>52.9Co-14.9Al-2.5W-15.9Ni-8.7Cr-0.9Ta-2.6Ti-1.1Mo-0.5Re</t>
  </si>
  <si>
    <t>53.1Co-9.9Al-30.0Ni-1.9Nb-5.1Mo</t>
  </si>
  <si>
    <t>54.7Co-3.0Al-18.3Ni-16.2Cr-7.8Ti</t>
  </si>
  <si>
    <t>54.7Co-7.1Al-19.0Ni-16.5Cr-2.7Ti</t>
  </si>
  <si>
    <t>55.0Co-5.3Al-30.0Ni-9.7Ti</t>
  </si>
  <si>
    <t>55.2Co-9.0Al-9.0W-18.8Ni-8.0Cr-0.04B</t>
  </si>
  <si>
    <t>55.4Co-5.0Al-18.3Ni-16.1Cr-5.2Ti</t>
  </si>
  <si>
    <t>55.8Co-6.2Al-2.0W-28.8Ni-0.9Ta-1.8Nb-1.8Ti-2.7Mo</t>
  </si>
  <si>
    <t>56.0Co-9.0Al-9.0W-18.0Ni-8.0Cr</t>
  </si>
  <si>
    <t>56.4Co-9.2Al-7.6W-18.8Ni-8.0Cr-0.04B</t>
  </si>
  <si>
    <t>58.0Co-7.5Al-30.0Ni-2.0Cr-2.5Ti</t>
  </si>
  <si>
    <t>58.0Co-7.5Al-30.0Ni-2.5Ti-2.0Mo</t>
  </si>
  <si>
    <t>58.6Co-5.4Al-19.7Ni-11.0Cr-5.3Ti</t>
  </si>
  <si>
    <t>59.1Co-7.5Al-19.7Ni-11.1Cr-2.6Ti</t>
  </si>
  <si>
    <t>59.2Co-3.1Al-17.3Ni-12.5Cr-7.9Ti</t>
  </si>
  <si>
    <t>59.3Co-10.0Al-5.0W-17.0Ni-6.0Cr-2.7Ta</t>
  </si>
  <si>
    <t>60.0Co-6.7Al-30.0Ni-3.3Ti</t>
  </si>
  <si>
    <t>60.0Co-7.5Al-30.0Ni-2.5Ti</t>
  </si>
  <si>
    <t>60.0Co-8.3Al-30.0Ni-1.7Ti</t>
  </si>
  <si>
    <t>64.0Co-9.0Al-9.0W-18.0Ni</t>
  </si>
  <si>
    <t>65.0Co-9.0Al-9.0W-9.0Ni-8.0Cr</t>
  </si>
  <si>
    <t>65.5Co-7.3Al-7.0W-20.2Ni</t>
  </si>
  <si>
    <t>67.0Co-13.6Al-1.9W-15.9Ni-0.7Ta-0.6Mo-0.3Re</t>
  </si>
  <si>
    <t>70.0Co-10.0Al-10.0W-10.0Ni</t>
  </si>
  <si>
    <t>70.0Co-2.6Al-15.0Ni-12.4Ti</t>
  </si>
  <si>
    <t>70.5Co-16.9Al-3.2W-9.4Ti</t>
  </si>
  <si>
    <t>72.7Co-17.0Al-3.2W-7.1Ti</t>
  </si>
  <si>
    <t>73.0Co-9.0Al-9.0W-9.0Ni</t>
  </si>
  <si>
    <t>74.0Co-15.0Cr-11.0Ti</t>
  </si>
  <si>
    <t>74.0Co-9.0Al-9.0W-8.0Cr</t>
  </si>
  <si>
    <t>75.4Co-8.7Al-7.9W-8.0Cr-0.04B</t>
  </si>
  <si>
    <t>75.5Co-11.7Al-9.0W-1.7Ta-2.1Ti</t>
  </si>
  <si>
    <t>76.1Co-17.1Al-3.2W-3.6Ti</t>
  </si>
  <si>
    <t>77.0Co-11.0Al-10.0W-2.0Ta</t>
  </si>
  <si>
    <t>77.0Co-9.0Al-10.0W-4.0Ta</t>
  </si>
  <si>
    <t>77.0Co-9.0Al-12.0W-2.0Ta</t>
  </si>
  <si>
    <t>78.2Co-4.9W-4.2Ni-12.7Ti</t>
  </si>
  <si>
    <t>78.4Co-17.2Al-3.2W-1.2Ti</t>
  </si>
  <si>
    <t>78.5Co-5.6Al-2.6W-13.3Ti</t>
  </si>
  <si>
    <t>78.6Co-13.7Al-7.7W</t>
  </si>
  <si>
    <t>78.6Co-8.1Al-9.1W-1.7Ta-2.5Ir</t>
  </si>
  <si>
    <t>79.0Co-11.0Al-10.0W-0.0Ta</t>
  </si>
  <si>
    <t>79.0Co-11.0Al-8.0W-2.0Ta</t>
  </si>
  <si>
    <t>79.0Co-7.0Al-10.0W-4.0Ta</t>
  </si>
  <si>
    <t>79.0Co-7.0Al-12.0W-2.0Ta</t>
  </si>
  <si>
    <t>79.0Co-9.0Al-10.0W-2.0Ta</t>
  </si>
  <si>
    <t>79.0Co-9.0Al-12.0W-0.0Ta</t>
  </si>
  <si>
    <t>79.0Co-9.0Al-8.0W-4.0Ta</t>
  </si>
  <si>
    <t>79.5Co-17.3Al-3.2W</t>
  </si>
  <si>
    <t>79.6Co-13.3Al-3.9W-3.2Ta</t>
  </si>
  <si>
    <t>79.6Co-8.0Al-7.1W-1.1Ta-4.2Ti</t>
  </si>
  <si>
    <t>80.0Co-9.0Al-9.0W-2.0Cr</t>
  </si>
  <si>
    <t>80.0Co-9.0Al-9.0W-2.0Mo</t>
  </si>
  <si>
    <t>80.0Co-9.0Al-9.0W-2.0Nb</t>
  </si>
  <si>
    <t>80.0Co-9.0Al-9.0W-2.0Ni</t>
  </si>
  <si>
    <t>80.0Co-9.0Al-9.0W-2.0Ta</t>
  </si>
  <si>
    <t>80.0Co-9.0Al-9.0W-2.0Ti</t>
  </si>
  <si>
    <t>80.0Co-9.0Al-9.0W-2.0V</t>
  </si>
  <si>
    <t>80.5Co-11.0Al-5.9W-2.6Ta</t>
  </si>
  <si>
    <t>80.7Co-8.9Al-10.3W-0.10B</t>
  </si>
  <si>
    <t>80.9Co-3.0Al-2.6W-13.5Ti</t>
  </si>
  <si>
    <t>81.0Co-7.0Al-10.0W-2.0Ta</t>
  </si>
  <si>
    <t>81.0Co-9.0Al-10.0W-0.0Ta</t>
  </si>
  <si>
    <t>81.0Co-9.0Al-8.0W-2.0Ta</t>
  </si>
  <si>
    <t>81.3Co-9.9Al-8.8W</t>
  </si>
  <si>
    <t>81.5Co-9.0Al-7.5W-2.0Ni</t>
  </si>
  <si>
    <t>81.8Co-9.2Al-9.0W</t>
  </si>
  <si>
    <t>81.9Co-5.6Al-5.8W-6.6Ti-0.12B</t>
  </si>
  <si>
    <t>82.0Co-2.7W-2.1Ni-13.2Ti</t>
  </si>
  <si>
    <t>82.2Co-3.1W-14.7Ti</t>
  </si>
  <si>
    <t>82.2Co-8.3Al-9.4W-0.10B</t>
  </si>
  <si>
    <t>82.2Co-8.4Al-7.5W-1.9Ti</t>
  </si>
  <si>
    <t>82.7Co-8.5Al-8.7W-0.10B</t>
  </si>
  <si>
    <t>83.0Co-12.0Ti-5.0Re</t>
  </si>
  <si>
    <t>83.2Co-7.0Al-6.1W-3.7Ti</t>
  </si>
  <si>
    <t>83.3Co-10.1Al-4.9W-1.7Ta</t>
  </si>
  <si>
    <t>84.0Co-2.0Ta-12.0V-2.0Ti</t>
  </si>
  <si>
    <t>84.0Co-8.5Al-7.4W-0.10B</t>
  </si>
  <si>
    <t>85.0Co-12.0Ti-3.0Re</t>
  </si>
  <si>
    <t>85.0Co-15.0Ti</t>
  </si>
  <si>
    <t>85.2Co-6.5Al-6.0W-2.3Ti</t>
  </si>
  <si>
    <t>85.3Co-4.5Al-4.1W-6.1Ti</t>
  </si>
  <si>
    <t>85.3Co-9.9Al-4.8W</t>
  </si>
  <si>
    <t>85.9Co-7.3Al-6.8W</t>
  </si>
  <si>
    <t>86.2Co-2.8Al-2.5W-8.5Ti</t>
  </si>
  <si>
    <t>87.0Co-1.4Al-1.3W-10.3Ti</t>
  </si>
  <si>
    <t>87.0Co-12.0Ti-1.0Re</t>
  </si>
  <si>
    <t>87.8Co-12.2Ti</t>
  </si>
  <si>
    <t>wang #1</t>
  </si>
  <si>
    <t>Yu, J., Wang, C., Chen, Y., Wang, C. &amp; Liu, X. Accelerated design of L12-strengthened co-base Superalloys based on machine learning of experimental data. Mater. Des. 108996 (2020) doi:10.1016/j.matdes.2020.108996.</t>
  </si>
  <si>
    <t>wang #2</t>
  </si>
  <si>
    <t>wang #3</t>
  </si>
  <si>
    <t>wang #4</t>
  </si>
  <si>
    <t>wang #5</t>
  </si>
  <si>
    <t>wang #6</t>
  </si>
  <si>
    <t>Lopez-Galilea, I. et al. The thermal stability of intermetallic compounds in an as-cast SX co-base superalloy. Adv. Eng. Mater. 17, 741–747 (2015).</t>
  </si>
  <si>
    <t>ultimate strength</t>
  </si>
  <si>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https://doi.org/10.1016/j.jallcom.2016.03.079</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</si>
  <si>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https://doi.org/10.1016/j.jallcom.2016.03.080</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</si>
  <si>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https://doi.org/10.1016/j.jallcom.2016.03.081</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</si>
  <si>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https://doi.org/10.1016/j.jallcom.2016.03.082</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</si>
  <si>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https://doi.org/10.1016/j.jallcom.2016.03.083</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</si>
  <si>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https://doi.org/10.1016/j.jallcom.2016.03.084</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</si>
  <si>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https://doi.org/10.1016/j.jallcom.2016.03.085</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</si>
  <si>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https://doi.org/10.1016/j.jallcom.2016.03.086</t>
    </r>
  </si>
  <si>
    <r>
      <t xml:space="preserve">Cartón-Cordero, M., Srinivasarao, B., Campos, M., García-Junceda, A., &amp; Torralba, J. M. (2016). On the role of processing parameters in sintered new Co-based (W,Al) alloys. </t>
    </r>
    <r>
      <rPr>
        <i/>
        <sz val="11"/>
        <color theme="1"/>
        <rFont val="Calibri"/>
        <family val="2"/>
        <scheme val="minor"/>
      </rPr>
      <t>Journal of Alloys and Compounds</t>
    </r>
    <r>
      <rPr>
        <sz val="11"/>
        <color theme="1"/>
        <rFont val="Calibri"/>
        <family val="2"/>
        <scheme val="minor"/>
      </rPr>
      <t xml:space="preserve">, </t>
    </r>
    <r>
      <rPr>
        <i/>
        <sz val="11"/>
        <color theme="1"/>
        <rFont val="Calibri"/>
        <family val="2"/>
        <scheme val="minor"/>
      </rPr>
      <t>674</t>
    </r>
    <r>
      <rPr>
        <sz val="11"/>
        <color theme="1"/>
        <rFont val="Calibri"/>
        <family val="2"/>
        <scheme val="minor"/>
      </rPr>
      <t>, 406–412. https://doi.org/10.1016/j.jallcom.2016.03.087</t>
    </r>
  </si>
  <si>
    <t>82.2Co-8.3Al-9.4W-0.12B</t>
  </si>
  <si>
    <t>51.2Co-43.0Al-5.8W</t>
  </si>
  <si>
    <t>Category</t>
  </si>
  <si>
    <t>W-free</t>
  </si>
  <si>
    <t>Low-W</t>
  </si>
  <si>
    <t>CoAlWX+</t>
  </si>
  <si>
    <t>CoAlW-X</t>
  </si>
  <si>
    <t>73.3Co-35.4Ni-9.7Al-6.0Cr-3.4Ti-2.8Ta-4.8Mo</t>
  </si>
  <si>
    <t>82.0Co-20.0Ni-9.0Al-7.0W-2.0Nb</t>
  </si>
  <si>
    <t>80.0Co-7.0Al-8.0W-4.0Ti-1.0Ta</t>
  </si>
  <si>
    <t>47.6Co-3.9Ni-31.0Fe-4.9Al-7.8Cr-8.7W</t>
  </si>
  <si>
    <t>73.4Co-11.7Al-14.0W-0.5Ti-0.4Ta</t>
  </si>
  <si>
    <t>79.6Co-8.4Al-12.1W</t>
  </si>
  <si>
    <t>88.0Co-30.0Ni-12.0Al</t>
  </si>
  <si>
    <t>76.0Co-30.0Ni-12.0Al-12.0Cr</t>
  </si>
  <si>
    <t>84.0Co-30.0Ni-12.0Al-4.0Cr</t>
  </si>
  <si>
    <t>80.0Co-30.0Ni-12.0Al-8.0Cr</t>
  </si>
  <si>
    <t>77.9Co-27.2Ni-3.1Al-10.9Cr-8.1Ti</t>
  </si>
  <si>
    <t>78.3Co-19.7Ni-5.4Al-11.0Cr-5.3Ti</t>
  </si>
  <si>
    <t>78.8Co-19.7Ni-7.5Al-11.1Cr-2.6Ti</t>
  </si>
  <si>
    <t>78.8Co-39.8Ni-2.8Al-10.8Cr-7.6Ti</t>
  </si>
  <si>
    <t>78.3Co-39.2Ni-5.9Al-10.5Cr-5.3Ti</t>
  </si>
  <si>
    <t>79.1Co-39.7Ni-7.5Al-10.8Cr-2.6Ti</t>
  </si>
  <si>
    <t>77.8Co-58.3Ni-3.2Al-10.8Cr-8.2Ti</t>
  </si>
  <si>
    <t>79.0Co-59.5Ni-4.5Al-10.9Cr-5.6Ti</t>
  </si>
  <si>
    <t>78.0Co-58.4Ni-8.6Al-10.7Cr-2.7Ti</t>
  </si>
  <si>
    <t>73.0Co-18.3Ni-3.0Al-16.2Cr-7.8Ti</t>
  </si>
  <si>
    <t>73.7Co-18.3Ni-5.0Al-16.1Cr-5.2Ti</t>
  </si>
  <si>
    <t>73.7Co-19.0Ni-7.1Al-16.5Cr-2.7Ti</t>
  </si>
  <si>
    <t>72.7Co-37.1Ni-3.1Al-16.3Cr-7.9Ti</t>
  </si>
  <si>
    <t>73.3Co-36.8Ni-5.4Al-16.1Cr-5.2Ti</t>
  </si>
  <si>
    <t>72.7Co-36.1Ni-8.6Al-16.0Cr-2.7Ti</t>
  </si>
  <si>
    <t>72.3Co-54.3Ni-4.3Al-15.7Cr-7.7Ti</t>
  </si>
  <si>
    <t>73.2Co-54.9Ni-5.6Al-15.9Cr-5.3Ti</t>
  </si>
  <si>
    <t>73.2Co-54.8Ni-8.0Al-16.1Cr-2.7Ti</t>
  </si>
  <si>
    <t>76.5Co-17.3Ni-3.1Al-12.5Cr-7.9Ti</t>
  </si>
  <si>
    <t>68.1Co-17.0Ni-5.5Al-21.4Cr-5.0Ti</t>
  </si>
  <si>
    <t>67.8Co-17.2Ni-7.8Al-21.8Cr-2.6Ti</t>
  </si>
  <si>
    <t>66.8Co-34.2Ni-3.6Al-21.5Cr-8.1Ti</t>
  </si>
  <si>
    <t>67.9Co-34.4Ni-5.7Al-21.2Cr-5.2Ti</t>
  </si>
  <si>
    <t>67.5Co-34.0Ni-8.2Al-21.6Cr-2.7Ti</t>
  </si>
  <si>
    <t>67.5Co-50.7Ni-2.7Al-21.9Cr-7.9Ti</t>
  </si>
  <si>
    <t>75.9Co-51.2Ni-6.0Al-12.6Cr-5.5Ti</t>
  </si>
  <si>
    <t>68.1Co-50.6Ni-8.5Al-20.9Cr-2.5Ti</t>
  </si>
  <si>
    <t>77.1Co-29.0Ni-12.1Al-0.0Cr-5.8W-2.2Ti-2.7Ta-0.10B</t>
  </si>
  <si>
    <t>68.1Co-28.9Ni-10.1Al-12.5Cr-5.1W-1.9Ti-2.3Ta-0.10B</t>
  </si>
  <si>
    <t>74.7Co-29.2Ni-11.1Al-4.1Cr-5.7W-2.0Ti-2.3Ta-0.10B</t>
  </si>
  <si>
    <t>71.7Co-29.5Ni-10.5Al-8.0Cr-5.1W-1.9Ti-2.7Ta-0.10B</t>
  </si>
  <si>
    <t>84.6Co-28.8Ni-6.2Al-2.0W-1.8Ti-0.9Ta-1.8Nb-2.7Mo</t>
  </si>
  <si>
    <t>75.5Co-11.7Al-9.0W-2.1Ti-1.7Ta</t>
  </si>
  <si>
    <t>90.0Co-30.0Ni-8.3Al-1.7Ti</t>
  </si>
  <si>
    <t>90.0Co-30.0Ni-7.5Al-2.5Ti</t>
  </si>
  <si>
    <t>88.0Co-30.0Ni-7.5Al-2.0Cr-2.5Ti</t>
  </si>
  <si>
    <t>88.0Co-30.0Ni-7.5Al-2.5Ti-2.0Mo</t>
  </si>
  <si>
    <t>90.0Co-30.0Ni-6.7Al-3.3Ti</t>
  </si>
  <si>
    <t>75.0Co-30.0Ni-11.0Al-5.0Cr-4.0W-4.0Ti-1.0Ta</t>
  </si>
  <si>
    <t>75.0Co-30.0Ni-9.0Al-5.0Cr-6.0W-4.0Ti-1.0Ta</t>
  </si>
  <si>
    <t>83.1Co-30.0Ni-9.9Al-1.9Nb-5.1Mo</t>
  </si>
  <si>
    <t>82.9Co-15.9Ni-13.6Al-1.9W-0.7Ta-0.6Mo-0.3Re</t>
  </si>
  <si>
    <t>68.8Co-15.9Ni-14.9Al-8.7Cr-2.5W-2.6Ti-0.9Ta-1.1Mo-0.5Re</t>
  </si>
  <si>
    <t>85.0Co-42.5Ni-7.5Al-7.5Ti</t>
  </si>
  <si>
    <t>85.0Co-30.0Ni-5.3Al-9.7Ti</t>
  </si>
  <si>
    <t>85.0Co-15.0Ni-2.6Al-12.4Ti</t>
  </si>
  <si>
    <t>81.5Co-30.5Ni-9.7Al-1.9Ti-2.1Ta-4.8Mo</t>
  </si>
  <si>
    <t>79.7Co-30.2Ni-9.8Al-2.0Ti-1.9Ta-4.6Mo-2.00C</t>
  </si>
  <si>
    <t>76.4Co-30.1Ni-9.8Al-2.0Ti-2.0Ta-4.9Mo-4.90C</t>
  </si>
  <si>
    <t>72.7Co-29.5Ni-10.4Al-2.0Ti-2.0Ta-4.9Mo-8.00C</t>
  </si>
  <si>
    <t>80.8Co-30.4Ni-9.5Al-2.4Nb-5.3Mo-2.0Re</t>
  </si>
  <si>
    <t>82.0Co-18.0Ni-9.0Al-9.0W</t>
  </si>
  <si>
    <t>74.0Co-18.0Ni-9.0Al-8.0Cr-9.0W</t>
  </si>
  <si>
    <t>74.0Co-9.0Al-8.0Cr-9.0W</t>
  </si>
  <si>
    <t>82.0Co-9.0Ni-9.0Al-9.0W</t>
  </si>
  <si>
    <t>74.0Co-9.0Ni-9.0Al-8.0Cr-9.0W</t>
  </si>
  <si>
    <t>84.0Co-2.0Ti-2.0Ta-12.0V</t>
  </si>
  <si>
    <t>80.7Co-30.8Ni-9.2Al-5.1W-4.1Ti-1.0Ta</t>
  </si>
  <si>
    <t>76.3Co-17.0Ni-10.0Al-6.0Cr-5.0W-2.7Ta</t>
  </si>
  <si>
    <t>80.0Co-10.0Ni-10.0Al-10.0W</t>
  </si>
  <si>
    <t>82.5Co-30.0Ni-10.0Al-7.5W</t>
  </si>
  <si>
    <t>85.7Co-20.2Ni-7.3Al-7.0W</t>
  </si>
  <si>
    <t>80.0Co-9.0Al-2.0Cr-9.0W</t>
  </si>
  <si>
    <t>82.0Co-2.0Ni-9.0Al-9.0W</t>
  </si>
  <si>
    <t>83.5Co-2.0Ni-9.0Al-7.5W</t>
  </si>
  <si>
    <t>84.1Co-2.1Ni-2.7W-13.2Ti</t>
  </si>
  <si>
    <t>82.4Co-4.2Ni-4.9W-12.7Ti</t>
  </si>
  <si>
    <t>74.0Co-18.8Ni-9.0Al-8.0Cr-9.0W-0.04B</t>
  </si>
  <si>
    <t>75.4Co-8.7Al-8.0Cr-7.9W-0.04B</t>
  </si>
  <si>
    <t>75.7Co-37.5Ni-9.0Al-8.0Cr-7.3W-0.04B</t>
  </si>
  <si>
    <t>75.2Co-18.8Ni-9.2Al-8.0Cr-7.6W-0.04B</t>
  </si>
  <si>
    <t>73.9Co-30.0Ni-4.1Al-12.0Cr-2.0W-4.9Ti-1.0Ta-1.6Mo-0.4Si-0.1Hf-0.07C-0.01Zr-0.09B</t>
  </si>
  <si>
    <t>72.9Co-30.1Ni-5.6Al-11.9Cr-2.1W-4.3Ti-1.0Ta-1.6Mo-0.4Si-0.1Hf-0.07C-0.01Zr-0.09B</t>
  </si>
  <si>
    <t>72.3Co-30.1Ni-7.1Al-12.1Cr-2.0W-3.5Ti-1.0Ta-1.3Mo-0.4Si-0.1Hf-0.08C-0.01Zr-0.09B</t>
  </si>
  <si>
    <t>79.6Co-8.0Al-7.1W-4.2Ti-1.1Ta</t>
  </si>
  <si>
    <t>71.3Co-29.5Ni-9.6Al-12.7Cr-4.5Ti-1.9Nb</t>
  </si>
  <si>
    <t>81.0Co-30.0Ni-10.0Al-1.5W-2.0Ti-2.0Ta-3.5Mo</t>
  </si>
  <si>
    <t>81.0Co-30.0Ni-10.0Al-2.0W-2.0Ti-2.0Ta-3.0Mo</t>
  </si>
  <si>
    <t>81.0Co-30.0Ni-10.0Al-0.5W-2.0Ti-2.0Ta-4.5Mo</t>
  </si>
  <si>
    <t>81.0Co-30.0Ni-10.0Al-1.0W-2.0Ti-2.0Ta-4.0Mo</t>
  </si>
  <si>
    <t>81.0Co-30.0Ni-10.0Al-2.0Ti-2.0Ta-5.0Mo</t>
  </si>
  <si>
    <t>71.3Co-31.1Ni-10.6Al-10.7Cr-1.9Ta-1.0Nb-4.0Mo-0.31C-0.04Zr-0.19B</t>
  </si>
  <si>
    <t>71.4Co-31.1Ni-10.8Al-10.8Cr-2.5Ta-4.0Mo-0.22C-0.05Zr-0.22B</t>
  </si>
  <si>
    <t>82.5Co-10.0Ni-4.5Al-5.2W-7.8Ti</t>
  </si>
  <si>
    <t>82.6Co-10.2Ni-5.4Al-6.1W-5.9Ti</t>
  </si>
  <si>
    <t>88.0Co-10.0Ni-5.8Al-6.2Ti</t>
  </si>
  <si>
    <t>86.0Co-10.0Ni-5.9Al-2.0W-6.1Ti</t>
  </si>
  <si>
    <t>84.2Co-10.1Ni-5.7Al-3.9W-6.2Ti</t>
  </si>
  <si>
    <t>82.6Co-10.3Ni-6.3Al-7.0W-4.1Ti</t>
  </si>
  <si>
    <t>82.5Co-10.2Ni-7.3Al-8.0W-2.2Ti</t>
  </si>
  <si>
    <t>83.0Co-10.2Ni-8.1Al-8.9W-0.0Ti</t>
  </si>
  <si>
    <t>83.8Co-8.9Al-7.3W</t>
  </si>
  <si>
    <t>80.0Co-10.0Ni-8.0Al-12.0V</t>
  </si>
  <si>
    <t>80.0Co-20.0Ni-8.0Al-12.0V</t>
  </si>
  <si>
    <t>80.0Co-30.0Ni-8.0Al-12.0V</t>
  </si>
  <si>
    <t>81.0Co-30.0Ni-5.0Al-4.0Ta-10.0V</t>
  </si>
  <si>
    <t>79.0Co-30.0Ni-10.0Al-2.0Ti-4.0Ta-5.0V</t>
  </si>
  <si>
    <t>81.0Co-30.0Ni-7.5Al-4.0Ta-7.5V</t>
  </si>
  <si>
    <t>79.0Co-5.0Al-2.0Ta-14.0V</t>
  </si>
  <si>
    <t>79.0Co-5.0Al-2.0Cr-14.0V</t>
  </si>
  <si>
    <t>79.0Co-5.0Al-14.0V-2.0Mo</t>
  </si>
  <si>
    <t>79.0Co-5.0Al-2.0Nb-14.0V</t>
  </si>
  <si>
    <t>79.0Co-5.0Al-2.0Ti-14.0V</t>
  </si>
  <si>
    <t>79.0Co-5.0Al-2.0W-14.0V</t>
  </si>
  <si>
    <t>82.0Co-30.0Ni-12.0Al-6.0Ta</t>
  </si>
  <si>
    <t>80.0Co-8.0Al-12.0V</t>
  </si>
  <si>
    <t>84.0Co-30.0Ni-12.0Al-4.0Ta</t>
  </si>
  <si>
    <t>80.0Co-30.0Ni-12.0Al-8.0Ta</t>
  </si>
  <si>
    <t>86.0Co-10.0Ni-12.0Al-2.0Ta</t>
  </si>
  <si>
    <t>86.0Co-12.0Al-2.0Ta</t>
  </si>
  <si>
    <t>86.0Co-30.0Ni-12.0Al-2.0Ta</t>
  </si>
  <si>
    <t>86.0Co-20.0Ni-12.0Al-2.0Ta</t>
  </si>
  <si>
    <t>72.8Co-31.8Ni-8.7Al-12.6Cr-4.7W-0.3Ti-0.2Ta-0.4Si-0.1Hf-0.08C-0.01Zr-0.08B</t>
  </si>
  <si>
    <t>79.6Co-20.4Ni-9.8Al-7.4W-2.7Ti-0.40C-0.10B</t>
  </si>
  <si>
    <t>86.0Co-30.0Ni-10.0Al-2.0Ti-2.0Nb</t>
  </si>
  <si>
    <t>79.4Co-8.8Al-9.8W-2.0Ta</t>
  </si>
  <si>
    <t>78.4Co-7.8Al-4.5Cr-7.8W-1.5Ta</t>
  </si>
  <si>
    <t>79.0Co-6.7Al-8.1W-6.2Ti</t>
  </si>
  <si>
    <t>79.9Co-9.4Al-10.7W</t>
  </si>
  <si>
    <t>80.0Co-7.0Al-6.0W-4.0Ti-2.0Ta-1.0Mo</t>
  </si>
  <si>
    <t>80.0Co-7.0Al-6.0W-4.0Ti-2.0Ta-1.0Nb</t>
  </si>
  <si>
    <t>79.0Co-7.0Al-7.0W-4.0Ti-2.0Ta-1.0V</t>
  </si>
  <si>
    <t>80.0Co-20.0Ni-7.0Al-7.0W-4.0Ti-2.0Ta</t>
  </si>
  <si>
    <t>76.0Co-7.0Al-4.0Cr-7.0W-4.0Ti-2.0Ta</t>
  </si>
  <si>
    <t>80.0Co-7.0Al-7.0W-4.0Ti-2.0Ta</t>
  </si>
  <si>
    <t>83.0Co-9.5Al-7.5W-0.04B</t>
  </si>
  <si>
    <t>82.9Co-9.6Al-7.5W-0.04B</t>
  </si>
  <si>
    <t>82.5Co-9.9Al-7.6W-0.0Ir-0.01B</t>
  </si>
  <si>
    <t>83.0Co-9.6Al-7.4W-0.04Zr</t>
  </si>
  <si>
    <t>82.8Co-9.5Al-7.7W-0.03Zr-0.01B</t>
  </si>
  <si>
    <t>81.0Co-15.0Ni-9.0Al-10.0W</t>
  </si>
  <si>
    <t>81.0Co-25.0Ni-9.0Al-10.0W</t>
  </si>
  <si>
    <t>81.0Co-35.0Ni-9.0Al-10.0W</t>
  </si>
  <si>
    <t>71.8Co-32.0Ni-9.0Al-12.0Cr-5.0W-0.3Ti-0.2Ta-1.0Mo-0.4Si-0.1Hf-0.08C-0.01Zr-0.08B</t>
  </si>
  <si>
    <t>83.0Co-9.8Al-2.1Nb-5.1Mo</t>
  </si>
  <si>
    <t>84.9Co-8.5Al-2.0Nb-4.6Mo</t>
  </si>
  <si>
    <t>74.3Co-32.0Ni-6.0Al-12.0Cr-3.0W-2.5Ti-1.5Ta-0.4Si-0.1Hf-0.08C-0.01Zr-0.08B</t>
  </si>
  <si>
    <t>76.7Co-30.0Ni-9.5Al-4.8Cr-2.1Ti-1.9Ta-5.0Mo</t>
  </si>
  <si>
    <t>81.3Co-9.2Al-9.5W-0.02B</t>
  </si>
  <si>
    <t>Chen, Y., Wang, C., Ruan, J., Omori, T., Kainuma, R., Ishida, K., &amp; Liu, X. (2019). High-strength Co–Al–V-base superalloys strengthened by γ′-Co 3 (Al,V) with high solvus temperature. Acta Materialia, 170, 62–74. https://doi.org/10.1016/j.actamat.2019.03.032</t>
  </si>
  <si>
    <t>Chen, Y., Wang, C., Ruan, J., Omori, T., Kainuma, R., Ishida, K., &amp; Liu, X. (2019). High-strength Co–Al–V-base superalloys strengthened by γ′-Co 3 (Al,V) with high solvus temperature. Acta Materialia, 170, 62–74. https://doi.org/10.1016/j.actamat.2019.03.033</t>
  </si>
  <si>
    <t>Chen, Y., Wang, C., Ruan, J., Omori, T., Kainuma, R., Ishida, K., &amp; Liu, X. (2019). High-strength Co–Al–V-base superalloys strengthened by γ′-Co 3 (Al,V) with high solvus temperature. Acta Materialia, 170, 62–74. https://doi.org/10.1016/j.actamat.2019.03.034</t>
  </si>
  <si>
    <t>Chen, Y., Wang, C., Ruan, J., Omori, T., Kainuma, R., Ishida, K., &amp; Liu, X. (2019). High-strength Co–Al–V-base superalloys strengthened by γ′-Co 3 (Al,V) with high solvus temperature. Acta Materialia, 170, 62–74. https://doi.org/10.1016/j.actamat.2019.03.035</t>
  </si>
  <si>
    <t>Sauza, D. J., Dunand, D. C. &amp; Seidman, D. N. Microstructural evolution and high-temperature strength of a γ(f.c.c.)/γ’(L12) Co–Al–W–Ti–B superalloy. Acta Mater. 174, 427–438 (2019).</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</si>
  <si>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https://doi.org/10.1016/j.actamat.2020.02.063</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</si>
  <si>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https://doi.org/10.1016/j.actamat.2020.02.064</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</si>
  <si>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https://doi.org/10.1016/j.actamat.2020.02.065</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</si>
  <si>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https://doi.org/10.1016/j.actamat.2020.02.066</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</si>
  <si>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https://doi.org/10.1016/j.actamat.2020.02.062</t>
    </r>
  </si>
  <si>
    <t>Compression/Tension</t>
  </si>
  <si>
    <t>T</t>
  </si>
  <si>
    <t>Rename ID</t>
  </si>
  <si>
    <t>vlookup Rename</t>
  </si>
  <si>
    <t>Vlookup Rename</t>
  </si>
  <si>
    <t>83.5Co-8.1Al-8.4W</t>
  </si>
  <si>
    <t>78.6Co-9.4Al-10.2W-1.8Nb</t>
  </si>
  <si>
    <t>79.1Co-8.4Al-10.3W-2.2Ti</t>
  </si>
  <si>
    <t>77.5Co-9.0Al-11.4W-2.1V</t>
  </si>
  <si>
    <t>81.3Co-7.6Al-9.2W-1.9Ta</t>
  </si>
  <si>
    <t>81.5Co-8.1Al-8.4W-2.0Ta</t>
  </si>
  <si>
    <t>81.3Co-8.0Al-1.9Cr-7.2W-1.6Ta</t>
  </si>
  <si>
    <t>82.4Co-8.1Al-6.7W-1.4Ta-1.4Nb</t>
  </si>
  <si>
    <t>80.8Co-8.1Al-7.7W-1.6Ta-1.8Si</t>
  </si>
  <si>
    <t>80.4Co-8.2Al-7.5W-1.9Ta-2.0V</t>
  </si>
  <si>
    <t>78.6Co-8.2Al-9.6W-1.8Ta-1.8Mo</t>
  </si>
  <si>
    <t>82.8Co-8.0Al-5.7W-2.0Ta-1.5Mo</t>
  </si>
  <si>
    <t>83.6Co-8.7Al-5.5W-1.3Ta-0.9Ir</t>
  </si>
  <si>
    <t>77.8Co-8.6Al-4.1Cr-9.5W</t>
  </si>
  <si>
    <t>73.5Co-8.7Al-8.2Cr-9.6W</t>
  </si>
  <si>
    <t>66.1Co-8.4Al-16.5Cr-9.0W</t>
  </si>
  <si>
    <t>73.1Co-9.2Ni-9.1Al-8.2Cr-9.6W</t>
  </si>
  <si>
    <t>74.5Co-18.0Ni-8.6Al-8.1Cr-8.8W</t>
  </si>
  <si>
    <t>75.7Co-8.0Fe-7.5Al-8.8W</t>
  </si>
  <si>
    <t>66.1Co-16.7Fe-8.6Al-8.6W</t>
  </si>
  <si>
    <t>79.7Co-8.9Al-9.3W-2.0Ta-0.12B</t>
  </si>
  <si>
    <t>81.9Co-8.5Al-9.6W</t>
  </si>
  <si>
    <t>81.9Co-8.4Al-9.7W-0.04B</t>
  </si>
  <si>
    <t>81.5Co-8.9Al-9.5W-0.08B</t>
  </si>
  <si>
    <t>80.3Co-8.9Al-8.5W-2.2Ta-0.08B</t>
  </si>
  <si>
    <t>82.5Co-8.0Al-6.7W-1.4Ta-1.4Nb</t>
  </si>
  <si>
    <t>82.0Co-8.2Al-9.4W-0.4Nb</t>
  </si>
  <si>
    <t>81.3Co-8.2Al-9.4W-1.1Mo-0.04B</t>
  </si>
  <si>
    <t>78.9Co-8.2Al-9.6W-1.5Ta-1.8Mo</t>
  </si>
  <si>
    <t>81.0Co-8.4Al-10.1W-0.5Si</t>
  </si>
  <si>
    <t>79.0Co-8.7Al-10.3W-2.0Si</t>
  </si>
  <si>
    <t>79.2Co-7.6Al-9.2W-2.1Ti-1.9Ta</t>
  </si>
  <si>
    <t>80.9Co-7.9Al-9.1W-2.1Ti-0.04B</t>
  </si>
  <si>
    <t>79.7Co-8.4Al-9.6W-2.2Ti-0.12B</t>
  </si>
  <si>
    <t>80.6Co-8.0Al-9.3W-2.1V-0.04B</t>
  </si>
  <si>
    <t>80.5Co-8.1Al-2.0Cr-9.4W-0.04B</t>
  </si>
  <si>
    <t>81.7Co-10.1Ni-5.2Al-6.7W-6.4Ti</t>
  </si>
  <si>
    <t>69.4Co-40.0Ni-10.0Al-10.0Cr-7.5W-3.0Nb-0.06C-0.06B</t>
  </si>
  <si>
    <t>69.4Co-40.0Ni-10.0Al-10.0Cr-7.5W-3.0Ta-0.06C-0.06B</t>
  </si>
  <si>
    <t>80.1Co-6.8Al-8.9W-4.3V</t>
  </si>
  <si>
    <t>81.8Co-8.8Al-7.6W-1.9Ta</t>
  </si>
  <si>
    <t>65.8Co-15.9Ni-13.6Al-19.0W-0.7Ta-0.6Mo-0.3Re</t>
  </si>
  <si>
    <t>79.6Co-30.8Ni-9.5Al-4.4W-3.8Ti-2.7Ta</t>
  </si>
  <si>
    <t>83.3Co-30.5Ni-9.6Al-7.1W</t>
  </si>
  <si>
    <t>78.7Co-31.2Ni-9.5Al-7.2W-2.8Ti-1.8Ta</t>
  </si>
  <si>
    <t>73.5Co-26.7Ni-9.1Al-12.4Cr-1.3W-3.8Mo</t>
  </si>
  <si>
    <t>73.5Co-29.7Ni-9.1Al-12.4Cr-1.3W-3.7Nb</t>
  </si>
  <si>
    <t>74.1Co-29.9Ni-8.9Al-12.1Cr-3.1W-1.8Mo</t>
  </si>
  <si>
    <t>74.3Co-29.9Ni-8.7Al-12.1Cr-3.1W-1.8Nb</t>
  </si>
  <si>
    <t>73.6Co-29.5Ni-8.9Al-12.6Cr-3.9W-1.0Mo</t>
  </si>
  <si>
    <t>73.7Co-29.9Ni-9.0Al-12.2Cr-4.1W-1.0Nb</t>
  </si>
  <si>
    <t>73.8Co-29.7Ni-8.9Al-12.3Cr-5.1W</t>
  </si>
  <si>
    <t>84.0Co-4.0Cr-12.0Ti</t>
  </si>
  <si>
    <t>84.0Co-12.0Ti-4.0Mo</t>
  </si>
  <si>
    <t>88.0Co-12.0Ti</t>
  </si>
  <si>
    <t>69.0Co-29.0Ni-10.0Al-17.0Cr-3.0W-1.0Ta</t>
  </si>
  <si>
    <t>71.0Co-35.0Ni-10.0Al-15.0Cr-3.0W-1.0Ta</t>
  </si>
  <si>
    <t>67.0Co-33.5Ni-12.0Al-17.0Cr-3.0W-1.0Ta</t>
  </si>
  <si>
    <t>75.1Co-29.2Ni-9.8Al-6.4Cr-6.3W-2.4Ta</t>
  </si>
  <si>
    <t>79.5Co-29.6Ni-11.2Al-6.5W-2.8Ta</t>
  </si>
  <si>
    <t>82.7Co-23.4Ni-9.5Al-1.9Cr-4.1W-1.8Ta</t>
  </si>
  <si>
    <t>85.3Co-7.9Al-6.8W</t>
  </si>
  <si>
    <t>79.2Co-8.2Al-12.6W</t>
  </si>
  <si>
    <t>83.3Co-8.2Al-8.5W</t>
  </si>
  <si>
    <t>81.3Co-8.7Al-10.0W</t>
  </si>
  <si>
    <t>86.4Co-9.0Al-4.6W</t>
  </si>
  <si>
    <t>70.3Co-34.2Ni-10.5Al-14.8Cr-3.0W-1.0Ta-0.15C-0.04Zr-0.20B</t>
  </si>
  <si>
    <t>81.0Co-9.4Al-9.6W</t>
  </si>
  <si>
    <t>100.0Co-3.2Ni</t>
  </si>
  <si>
    <t>100.0Co-16.5Ni</t>
  </si>
  <si>
    <t>88.6Co-3.3Ni-5.6Al-5.8W</t>
  </si>
  <si>
    <t>92.4Co-6.6Ni-3.8Al-3.8W</t>
  </si>
  <si>
    <t>96.2Co-9.9Ni-1.9Al-1.9W</t>
  </si>
  <si>
    <t>84.8Co-7.5Al-7.7W</t>
  </si>
  <si>
    <t>79.5Co-20.3Ni-8.5Al-7.1W-2.0Ti-1.5Ta-1.4Re</t>
  </si>
  <si>
    <t>80.5Co-20.1Ni-8.7Al-7.3W-2.0Ti-1.5Ta</t>
  </si>
  <si>
    <t>55.0Co-10.5Al-7.5W-2.0Ti-25.0Ta</t>
  </si>
  <si>
    <t>76.0Co-10.5Al-7.0W-4.0Ti-2.5Ta</t>
  </si>
  <si>
    <t>78.5Co-11.5Al-3.5W-4.0Ti-2.5Ta</t>
  </si>
  <si>
    <t>79.0Co-11.0Al-5.5W-2.0Ti-2.5Ta</t>
  </si>
  <si>
    <t>77.0Co-11.0Al-5.5W-4.0Ti-2.5Ta</t>
  </si>
  <si>
    <t>82.0Co-7.0Al-5.0W-4.0Ti-2.0Ta</t>
  </si>
  <si>
    <t>78.9Co-30.0Ni-9.0Al-7.0W-3.0Ti-2.0Ta-0.10B</t>
  </si>
  <si>
    <t>82.7Co-19.5Ni-10.2Al-7.1W</t>
  </si>
  <si>
    <t>73.0Co-19.8Ni-10.3Fe-10.3Al-6.4W</t>
  </si>
  <si>
    <t>67.9Co-19.7Ni-15.3Fe-10.3Al-6.5W</t>
  </si>
  <si>
    <t>77.7Co-19.6Ni-5.2Fe-10.3Al-6.8W</t>
  </si>
  <si>
    <t>82.5Co-19.6Ni-10.2Al-7.0W-0.3Si</t>
  </si>
  <si>
    <t>82.1Co-19.6Ni-10.0Al-6.9W-1.0Si</t>
  </si>
  <si>
    <t>81.3Co-19.8Ni-10.2Al-6.7W-1.8Si</t>
  </si>
  <si>
    <t>81.0Co-10.0Ni-7.0Al-7.0W-4.0Ti-1.0Ta</t>
  </si>
  <si>
    <t>81.0Co-30.0Ni-7.0Al-7.0W-4.0Ti-1.0Ta</t>
  </si>
  <si>
    <t>82.0Co-10.0Ni-7.0Al-4.0Ti-2.0Nb-5.0Mo</t>
  </si>
  <si>
    <t>82.0Co-30.0Ni-7.0Al-4.0Ti-2.0Nb-5.0Mo</t>
  </si>
  <si>
    <t>82.0Co-10.0Ni-7.0Al-4.0Ti-1.0Ta-1.0Nb-5.0Mo</t>
  </si>
  <si>
    <t>82.0Co-30.0Ni-7.0Al-4.0Ti-1.0Ta-1.0Nb-5.0Mo</t>
  </si>
  <si>
    <t>82.0Co-10.0Ni-7.0Al-2.0W-4.0Ti-1.0Ta-1.0Nb-3.0Mo</t>
  </si>
  <si>
    <t>82.0Co-30.0Ni-7.0Al-2.0W-4.0Ti-1.0Ta-1.0Nb-3.0Mo</t>
  </si>
  <si>
    <t>80.0Co-5.3Al-9.7W-4.0Ti-1.0Ta</t>
  </si>
  <si>
    <t>80.0Co-10.0Ni-1.3Al-13.7W-4.0Ti-1.0Ta</t>
  </si>
  <si>
    <t>80.0Co-20.0Ni-9.6Al-5.4W-4.0Ti-1.0Ta</t>
  </si>
  <si>
    <t>80.1Co-19.8Ni-9.4Al-5.4W-4.3Ti-0.9Ta</t>
  </si>
  <si>
    <t>80.0Co-20.2Ni-11.2Al-3.7W-4.2Ti-0.8Ta</t>
  </si>
  <si>
    <t>80.0Co-30.0Ni-10.7Al-4.3W-4.0Ti-1.0Ta</t>
  </si>
  <si>
    <t>80.6Co-29.4Ni-9.1Al-5.3W-4.1Ti-0.9Ta</t>
  </si>
  <si>
    <t>80.2Co-29.5Ni-11.2Al-3.6W-4.2Ti-0.9Ta</t>
  </si>
  <si>
    <t>71.0Co-30.0Ni-9.0Al-9.0Cr-6.0W-4.0Ti-1.0Ta</t>
  </si>
  <si>
    <t>78.8Co-9.2Al-2.5Cr-9.0W-0.50C</t>
  </si>
  <si>
    <t>76.3Co-9.2Al-5.0Cr-9.0W-0.50C</t>
  </si>
  <si>
    <t>73.8Co-9.2Al-7.5Cr-9.0W-0.50C</t>
  </si>
  <si>
    <t>75.0Co-16.0Ni-9.3Al-6.0Cr-3.4W-2.6Ti-2.8Ta-0.0Mo-0.5Hf-0.26C-0.14B</t>
  </si>
  <si>
    <t>71.1Co-16.4Ni-9.5Al-6.2Cr-3.5W-2.7Ti-2.8Ta-3.3Mo-0.5Hf-0.27C-0.14B</t>
  </si>
  <si>
    <t>83.9Co-2.1W-4.1Ti-9.9V</t>
  </si>
  <si>
    <t>83.7Co-4.2Ti-12.1V</t>
  </si>
  <si>
    <t>83.6Co-4.1Ti-2.2Nb-10.1V</t>
  </si>
  <si>
    <t>75.7Co-27.3Ni-4.9Al-14.5Cr-4.9Ti</t>
  </si>
  <si>
    <t>75.9Co-18.9Ni-4.3Al-14.7Cr-5.1Ti</t>
  </si>
  <si>
    <t>75.5Co-20.0Ni-8.0Al-6.0Cr-5.0W-2.5Ti-1.5Ta-1.4Si-0.1Hf</t>
  </si>
  <si>
    <t>82.9Co-9.9Al-2.1Ta-5.1Mo</t>
  </si>
  <si>
    <t>82.7Co-31.0Ni-10.1Al-2.1Ta-5.1Mo</t>
  </si>
  <si>
    <t>82.4Co-32.0Ni-9.9Al-1.4Ti-1.7Ta-4.6Mo</t>
  </si>
  <si>
    <t>82.8Co-11.5Ni-9.9Al-2.1Nb-5.2Mo</t>
  </si>
  <si>
    <t>83.0Co-22.0Ni-9.8Al-2.1Nb-5.1Mo</t>
  </si>
  <si>
    <t>82.8Co-32.0Ni-9.7Al-2.3Nb-5.2Mo</t>
  </si>
  <si>
    <t>68.8Co-30.0Ni-10.0Al-10.0Cr-7.5W-3.0Nb-0.60C-0.06B</t>
  </si>
  <si>
    <t>68.8Co-40.0Ni-10.0Al-10.0Cr-7.5W-3.0Ta-0.60C-0.06B</t>
  </si>
  <si>
    <t>83.4Co-25.6Ni-8.5Al-8.1W</t>
  </si>
  <si>
    <t>83.5Co-9.9Al-4.8W-1.8Ta</t>
  </si>
  <si>
    <t>83.0Co-10.0Al-2.0Nb-5.0Mo</t>
  </si>
  <si>
    <t>83.0Co-20.0Ni-10.0Al-2.0Nb-5.0Mo</t>
  </si>
  <si>
    <t>79.8Co-10.3Al-7.9W-1.1Ta-0.9Nb</t>
  </si>
  <si>
    <t>79.0Co-10.0Al-8.4W-1.4Ti-1.2Nb</t>
  </si>
  <si>
    <t>72.2Co-31.2Ni-10.1Al-10.5Cr-2.1Ta-5.1Mo</t>
  </si>
  <si>
    <t>69.3Co-30.4Ni-9.7Al-11.5Cr-2.1Ti-2.2Ta-5.2Mo</t>
  </si>
  <si>
    <t>81.0Co-9.0Al-10.0W</t>
  </si>
  <si>
    <t>79.4Co-8.8Al-2.0Cr-9.8W</t>
  </si>
  <si>
    <t>79.4Co-2.0Fe-8.8Al-9.8W</t>
  </si>
  <si>
    <t>79.4Co-8.8Al-9.8W-2.0Hf</t>
  </si>
  <si>
    <t>79.4Co-8.8Al-9.8W-2.0Ir</t>
  </si>
  <si>
    <t>79.4Co-8.8Al-9.8W-2.0Mn</t>
  </si>
  <si>
    <t>79.4Co-8.8Al-9.8W-2.0Mo</t>
  </si>
  <si>
    <t>79.4Co-8.8Al-9.8W-2.0Nb</t>
  </si>
  <si>
    <t>81.4Co-2.0Ni-8.8Al-9.8W</t>
  </si>
  <si>
    <t>79.4Co-8.8Al-9.8W-2.0Ru</t>
  </si>
  <si>
    <t>79.4Co-8.8Al-9.8W-2.0Si</t>
  </si>
  <si>
    <t>79.4Co-8.8Al-9.8W-2.0Ti</t>
  </si>
  <si>
    <t>79.4Co-8.8Al-9.8W-2.0V</t>
  </si>
  <si>
    <t>79.4Co-8.8Al-9.8W-2.00Zr</t>
  </si>
  <si>
    <t>85.0Co-9.0Al-6.0W</t>
  </si>
  <si>
    <t>84.0Co-9.0Al-7.0W</t>
  </si>
  <si>
    <t>82.0Co-9.0Al-2.0Cr-7.0W</t>
  </si>
  <si>
    <t>82.0Co-2.0Fe-9.0Al-7.0W</t>
  </si>
  <si>
    <t>82.0Co-9.0Al-7.0W-2.0Hf</t>
  </si>
  <si>
    <t>82.0Co-9.0Al-7.0W-2.0Mo</t>
  </si>
  <si>
    <t>82.0Co-9.0Al-7.0W-2.0Nb</t>
  </si>
  <si>
    <t>84.0Co-2.0Ni-9.0Al-7.0W</t>
  </si>
  <si>
    <t>82.0Co-9.0Al-7.0W-2.0Re</t>
  </si>
  <si>
    <t>82.0Co-9.0Al-7.0W-2.0Ta</t>
  </si>
  <si>
    <t>82.0Co-9.0Al-7.0W-2.0Ti</t>
  </si>
  <si>
    <t>82.0Co-9.0Al-7.0W-2.0V</t>
  </si>
  <si>
    <t>82.0Co-9.0Al-7.0W-2.00Zr</t>
  </si>
  <si>
    <t>86.4Co-19.9Ni-4.8Al-5.0Cr-3.2W-0.6Ta</t>
  </si>
  <si>
    <t>82.3Co-19.9Ni-7.0Al-5.0Cr-4.8W-0.9Ta</t>
  </si>
  <si>
    <t>78.3Co-19.9Ni-9.1Al-5.0Cr-6.4W-1.2Ta</t>
  </si>
  <si>
    <t>74.0Co-19.8Ni-11.4Al-4.9Cr-8.2W-1.5Ta</t>
  </si>
  <si>
    <t>79.4Co-8.8Al-9.8W-2.0Re</t>
  </si>
  <si>
    <t>81.6Co-9.2Al-9.2W</t>
  </si>
  <si>
    <t>82.0Co-9.0Al-3.0W-6.0V</t>
  </si>
  <si>
    <t>82.0Co-9.0Al-6.0W-3.0Mo</t>
  </si>
  <si>
    <t>82.0Co-9.0Al-7.5W-1.5Mo</t>
  </si>
  <si>
    <t>82.0Co-10.0Ni-9.0Al-9.0W</t>
  </si>
  <si>
    <t>82.0Co-20.0Ni-9.0Al-9.0W</t>
  </si>
  <si>
    <t>83.0Co-10.0Ni-5.0Al-6.0Ti-3.0Nb-3.0V-0.04B</t>
  </si>
  <si>
    <t>79.0Co-10.0Ni-5.0Al-4.0Cr-6.0Ti-3.0Nb-3.0V-0.04B</t>
  </si>
  <si>
    <t>79.0Co-10.0Ni-5.0Al-8.0Cr-2.0Ti-3.0Nb-3.0V-0.04B</t>
  </si>
  <si>
    <t>87.0Co-10.0Ni-5.0Al-2.0Ti-3.0Ta-3.0V-0.04B</t>
  </si>
  <si>
    <t>83.0Co-10.0Ni-5.0Al-4.0Cr-2.0Ti-3.0Ta-3.0V-0.04B</t>
  </si>
  <si>
    <t>78.8Co-11.3Al-7.9W-1.1Ta-0.9Nb</t>
  </si>
  <si>
    <t>78.3Co-10.6Al-8.3W-1.6Ti-1.2Nb</t>
  </si>
  <si>
    <t>86.0Co-2.0Ta-12.0V</t>
  </si>
  <si>
    <t>96.0Co-2.0Al-2.0Ta</t>
  </si>
  <si>
    <t>80.0Co-5.0Ti-15.0V</t>
  </si>
  <si>
    <t>78.0Co-2.0Al-5.0Ti-15.0V</t>
  </si>
  <si>
    <t>80.0Co-2.0Ni-5.0Ti-15.0V</t>
  </si>
  <si>
    <t>78.0Co-20.0Ni-10.0Al-10.0W-2.0Ta</t>
  </si>
  <si>
    <t>83.5Co-9.0Al-7.5W</t>
  </si>
  <si>
    <t>81.1Co-9.7Al-7.1W-2.1Ru</t>
  </si>
  <si>
    <t>79.5Co-16.0Ni-9.5Al-6.0Cr-5.0W</t>
  </si>
  <si>
    <t>77.7Co-16.0Ni-9.5Al-6.0Cr-5.0W-1.8Ta</t>
  </si>
  <si>
    <t>76.7Co-16.0Ni-9.5Al-6.0Cr-5.0W-2.8Ta</t>
  </si>
  <si>
    <t>83.0Co-17.0Ni-9.0Al-5.0W-3.0Ti</t>
  </si>
  <si>
    <t>82.5Co-10.0Ni-10.0Al-7.5W</t>
  </si>
  <si>
    <t>80.0Co-20.0Ni-10.0Al-10.0W</t>
  </si>
  <si>
    <t>82.5Co-20.0Ni-10.0Al-7.5W</t>
  </si>
  <si>
    <t>80.0Co-30.0Ni-10.0Al-10.0W</t>
  </si>
  <si>
    <t>80.0Co-40.0Ni-10.0Al-10.0W</t>
  </si>
  <si>
    <t>82.5Co-40.0Ni-10.0Al-7.5W</t>
  </si>
  <si>
    <t>88.0Co-12.0Ta</t>
  </si>
  <si>
    <t>98.0Co-2.0Ta</t>
  </si>
  <si>
    <t>96.5Co-3.5Ta</t>
  </si>
  <si>
    <t>91.5Co-8.5Ta</t>
  </si>
  <si>
    <t>84.2Co-8.9Al-6.9W-0.02B</t>
  </si>
  <si>
    <t>80.3Co-9.3Al-10.4W-0.02B</t>
  </si>
  <si>
    <t>82.8Co-9.0Al-8.2W-0.02B</t>
  </si>
  <si>
    <t>76.9Co-37.1Ni-13.1Al-5.5Cr-1.0W-3.5Ta</t>
  </si>
  <si>
    <t>74.8Co-34.8Ni-14.0Al-3.3Cr-4.4W-3.5Ta</t>
  </si>
  <si>
    <t>75.6Co-35.2Ni-14.3Al-5.9Cr-1.0W-3.2Ta</t>
  </si>
  <si>
    <t>77.9Co-7.8Al-4.5Cr-7.8W-2.0Ta</t>
  </si>
  <si>
    <t>79.0Co-9.0Al-10.0W-2.0Nb</t>
  </si>
  <si>
    <t>81.0Co-9.0Al-8.0W-2.0Nb</t>
  </si>
  <si>
    <t>79.5Co-38.0Ni-11.2Al-6.5W-2.8Ta</t>
  </si>
  <si>
    <t>81.7Co-9.1Al-9.2W</t>
  </si>
  <si>
    <t>76.5Co-32.0Ni-8.0Al-6.0Cr-5.0W-2.5Ti-1.5Ta-0.4Si-0.1Hf</t>
  </si>
  <si>
    <t>75.5Co-32.0Ni-8.0Al-6.0Cr-5.0W-2.5Ti-1.5Ta-1.0Re-0.4Si-0.1Hf</t>
  </si>
  <si>
    <t>75.5Co-32.0Ni-8.0Al-6.0Cr-5.7W-2.5Ti-1.8Ta-0.4Si-0.1Hf</t>
  </si>
  <si>
    <t>80.0Co-9.0Al-9.0W-2.0Si</t>
  </si>
  <si>
    <t>80.8Co-8.4Al-8.9W-1.9Ta</t>
  </si>
  <si>
    <t>73.0Co-35.0Ni-13.0Al-6.0Cr-2.0W-5.0Ti-1.0Ta</t>
  </si>
  <si>
    <t>76.0Co-38.0Ni-9.0Al-6.0Cr-2.0W-5.0Ti-1.0Ta-1.0Mo</t>
  </si>
  <si>
    <t>79.0Co-9.0Al-10.0W-2.0Mo</t>
  </si>
  <si>
    <t>79.0Co-9.0Al-10.0W-2.0Ti</t>
  </si>
  <si>
    <t>79.0Co-9.0Al-10.0W-2.0V</t>
  </si>
  <si>
    <t>85.0Co-7.0Al-8.0W</t>
  </si>
  <si>
    <t>84.0Co-7.0Al-8.0W-1.0Ta</t>
  </si>
  <si>
    <t>81.1Co-8.6Al-6.6W-2.0Ti-1.7Ta</t>
  </si>
  <si>
    <t>80.0Co-6.0Al-6.0W-6.0Ti-2.0Ta</t>
  </si>
  <si>
    <t>82.3Co-6.3Al-4.4W-4.0Ti-3.0Ta</t>
  </si>
  <si>
    <t>81.0Co-7.0Al-8.0W-4.0Ti</t>
  </si>
  <si>
    <t>76.2Co-7.2Al-9.8Cr-6.8W</t>
  </si>
  <si>
    <t>72.3Co-7.4Al-13.2Cr-7.1W</t>
  </si>
  <si>
    <t>68.2Co-7.5Al-17.3Cr-7.0W</t>
  </si>
  <si>
    <t>84.9Co-7.2Al-7.2W-0.7Si</t>
  </si>
  <si>
    <t>66.2Co-7.3Al-7.0W-19.5Si</t>
  </si>
  <si>
    <t>63.9Co-7.6Al-21.3Cr-7.2W</t>
  </si>
  <si>
    <t>64.5Co-11.1Ni-7.5Al-20.8Cr-7.2W</t>
  </si>
  <si>
    <t>65.0Co-10.9Ni-8.5Al-21.0Cr-5.5W</t>
  </si>
  <si>
    <t>64.3Co-21.7Ni-6.9Al-21.5Cr-7.3W</t>
  </si>
  <si>
    <t>64.9Co-21.3Ni-9.3Al-21.1Cr-4.7W</t>
  </si>
  <si>
    <t>65.0Co-33.2Ni-7.7Al-20.8Cr-6.5W</t>
  </si>
  <si>
    <t>64.9Co-32.5Ni-11.2Al-20.5Cr-3.4W</t>
  </si>
  <si>
    <t>86.3Co-7.2Al-4.7W-1.8Mo</t>
  </si>
  <si>
    <t>85.4Co-6.4Al-6.0W-2.2Ti</t>
  </si>
  <si>
    <t>85.8Co-7.3Al-4.8W-2.1V</t>
  </si>
  <si>
    <t>85.1Co-6.4Ni-7.7Al-3.0W-4.2V</t>
  </si>
  <si>
    <t>83.0Co-30.0Ni-10.0Al-5.0W-2.0Si</t>
  </si>
  <si>
    <t>80.0Co-30.0Ni-10.0Al-10.0W-0.0Si</t>
  </si>
  <si>
    <t>79.5Co-30.0Ni-10.0Al-10.0W-0.5Si</t>
  </si>
  <si>
    <t>79.0Co-30.0Ni-10.0Al-10.0W-1.0Si</t>
  </si>
  <si>
    <t>78.5Co-30.0Ni-10.0Al-10.0W-1.5Si</t>
  </si>
  <si>
    <t>78.0Co-30.0Ni-10.0Al-10.0W-2.0Si</t>
  </si>
  <si>
    <t>84.0Co-8.0Ti-8.0V</t>
  </si>
  <si>
    <t>82.1Co-7.6Ti-8.3V-2.0Mo</t>
  </si>
  <si>
    <t>82.6Co-7.0Ti-1.0Nb-9.4V</t>
  </si>
  <si>
    <t>83.8Co-6.8Ti-8.3V-1.1Mo</t>
  </si>
  <si>
    <t>83.1Co-7.7Ti-8.3V-0.9Mo</t>
  </si>
  <si>
    <t>78.0Co-30.0Ni-8.0Al-6.0W-4.0Ti-2.0Ta-1.0Nb-1.0V</t>
  </si>
  <si>
    <t>78.0Co-30.0Ni-9.0Al-6.0W-4.0Ti-2.0Ta-1.0V</t>
  </si>
  <si>
    <t>79.0Co-30.0Ni-8.0Al-6.0W-4.0Ti-2.0Ta-1.0Nb</t>
  </si>
  <si>
    <t>73.0Co-25.0Ni-9.0Al-5.0Cr-6.0W-4.0Ti-2.0Ta-1.0V</t>
  </si>
  <si>
    <t>73.0Co-25.0Ni-9.0Al-5.0Cr-6.0W-4.0Ti-2.0Ta-1.0Nb</t>
  </si>
  <si>
    <t>73.0Co-25.0Ni-9.0Al-5.0Cr-5.0W-4.0Ti-2.0Ta-1.0Nb-1.0V</t>
  </si>
  <si>
    <t>74.0Co-9.0Al-8.0Cr-9.0W-0.04B</t>
  </si>
  <si>
    <t>74.0Co-37.5Ni-9.0Al-8.0Cr-9.0W-0.04B</t>
  </si>
  <si>
    <t>83.0Co-9.4Al-7.5W-0.04B</t>
  </si>
  <si>
    <t>83.0Co-41.5Ni-9.6Al-7.4W-0.04B</t>
  </si>
  <si>
    <t>83.4Co-20.8Ni-9.2Al-7.4W-0.04B</t>
  </si>
  <si>
    <t>73.9Co-30.0Ni-4.0Al-12.0Cr-2.0W-4.9Ti-1.0Ta-1.5Mo-0.4Si-0.1Hf-0.07C-0.01Zr-0.09B</t>
  </si>
  <si>
    <t>73.1Co-30.0Ni-5.5Al-12.0Cr-2.0W-4.2Ti-1.0Ta-1.5Mo-0.4Si-0.1Hf-0.07C-0.01Zr-0.09B</t>
  </si>
  <si>
    <t>73.3Co-30.0Ni-6.0Al-12.0Cr-2.0W-3.5Ti-1.0Ta-1.5Mo-0.4Si-0.1Hf-0.09C-0.01Zr-0.08B</t>
  </si>
  <si>
    <t>72.3Co-30.0Ni-7.0Al-12.0Cr-2.0W-3.5Ti-1.0Ta-1.5Mo-0.4Si-0.1Hf-0.08C-0.01Zr-0.09B</t>
  </si>
  <si>
    <t>91.0Co-6.0Al-2.0W-1.0Mo</t>
  </si>
  <si>
    <t>91.0Co-6.0Al-3.0W</t>
  </si>
  <si>
    <t>89.0Co-8.0Al-1.0W-2.0Mo</t>
  </si>
  <si>
    <t>89.0Co-8.0Al-2.0W-1.0Mo</t>
  </si>
  <si>
    <t>89.0Co-8.0Al-3.0W</t>
  </si>
  <si>
    <t>80.0Co-9.0Al-5.0W-2.0Ta-4.0Mo-0.02B</t>
  </si>
  <si>
    <t>80.0Co-9.0Al-7.0W-2.0Ta-2.0Mo-0.02B</t>
  </si>
  <si>
    <t>80.0Co-9.0Al-9.0W-2.0Ta-0.02B</t>
  </si>
  <si>
    <t>83.8Co-7.0Al-8.2W-0.9Ta</t>
  </si>
  <si>
    <t>81.0Co-6.7Al-8.3W-4.0Ti</t>
  </si>
  <si>
    <t>84.4Co-7.2Al-8.3W</t>
  </si>
  <si>
    <t>79.7Co-7.1Al-8.2W-4.0Ti-1.0Ta</t>
  </si>
  <si>
    <t>76.0Co-8.0Al-14.0Cr-2.0W</t>
  </si>
  <si>
    <t>83.0Co-0.0Ni-9.0Al-8.0W</t>
  </si>
  <si>
    <t>83.0Co-2.0Ni-9.0Al-8.0W</t>
  </si>
  <si>
    <t>82.0Co-9.2Al-8.1W-0.7Y</t>
  </si>
  <si>
    <t>80.2Co-9.0Al-8.1W-2.0Ta-0.7Y</t>
  </si>
  <si>
    <t>79.5Co-9.7Al-10.8W</t>
  </si>
  <si>
    <t>80.0Co-9.0Al-9.0W-2.0Ta-0.0Mo-0.02B</t>
  </si>
  <si>
    <t>80.0Co-9.0Al-3.0W-2.0Ta-6.0Mo-0.02B</t>
  </si>
  <si>
    <t>80.0Co-9.0Al-2.0Ta-9.0Mo-0.02B</t>
  </si>
  <si>
    <t>72.8Co-32.0Ni-11.0Al-12.0Cr-3.0W-0.3Ti-0.2Ta-0.4Si-0.1Hf-0.08C-0.01Zr-0.08B</t>
  </si>
  <si>
    <t>81.4Co-9.1Al-9.5W</t>
  </si>
  <si>
    <t>80.6Co-9.8Al-9.6W-0.01B</t>
  </si>
  <si>
    <t>81.5Co-9.1Al-9.4W-0.04B</t>
  </si>
  <si>
    <t>82.3Co-8.3Al-9.4W</t>
  </si>
  <si>
    <t>82.1Co-8.3Al-9.4W-0.17B</t>
  </si>
  <si>
    <t>76.0Co-27.8Ni-3.7Al-19.9W-0.4Si-0.02C-0.01B</t>
  </si>
  <si>
    <t>68.8Co-40.0Ni-10.0Al-10.0Cr-7.5W-3.0Nb-0.60C-0.06B</t>
  </si>
  <si>
    <t>68.8Co-50.0Ni-10.0Al-10.0Cr-7.5W-3.0Nb-0.60C-0.06B</t>
  </si>
  <si>
    <t>77.3Co-5.8Ti-16.9V</t>
  </si>
  <si>
    <t>82.3Co-9.9Ni-8.8Al-8.9W</t>
  </si>
  <si>
    <t>80.0Co-20.0Ti</t>
  </si>
  <si>
    <t>79.0Co-21.0Ti</t>
  </si>
  <si>
    <t>77.0Co-23.0Ti</t>
  </si>
  <si>
    <t>68.3Co-16.9Al-3.2W-11.7Ti</t>
  </si>
  <si>
    <t>80.0Co-9.0Al-7.0W-2.0Ta-2.0Hf</t>
  </si>
  <si>
    <t>81.0Co-9.0Al-4.0W-2.0Ta-4.0Hf</t>
  </si>
  <si>
    <t>81.0Co-9.0Al-3.0W-2.0Ta-5.0Hf</t>
  </si>
  <si>
    <t>80.0Co-9.0Al-2.0Ta-9.0Hf</t>
  </si>
  <si>
    <t>65.7Co-4.8Al-22.9Cr-6.6W</t>
  </si>
  <si>
    <t>74.3Co-32.0Ni-0.3Fe-6.0Al-12.0Cr-3.0W-2.5Ti-1.5Ta-0.4Nb</t>
  </si>
  <si>
    <t>74.8Co-31.0Ni-2.6Al-11.0Cr-9.0W-2.0Ti-0.2Si-0.3Hf-0.07C-0.02B</t>
  </si>
  <si>
    <t>78.0Co-10.0Al-12.0W</t>
  </si>
  <si>
    <t>77.0Co-12.0Al-11.0W</t>
  </si>
  <si>
    <t>84.2Co-8.9Al-6.9W</t>
  </si>
  <si>
    <t>82.8Co-9.0Al-8.2W</t>
  </si>
  <si>
    <t>81.3Co-9.2Al-9.5W</t>
  </si>
  <si>
    <t>80.3Co-9.3Al-10.4W</t>
  </si>
  <si>
    <t>77.3Co-19.8Ti-3.0V</t>
  </si>
  <si>
    <t>77.0Co-22.0Ti-1.0Ta</t>
  </si>
  <si>
    <t>75.7Co-2.9Fe-21.4Ti</t>
  </si>
  <si>
    <t>77.0Co-2.1Al-20.9Ti</t>
  </si>
  <si>
    <t>77.1Co-20.9Ti-2.0Ge</t>
  </si>
  <si>
    <t>77.3Co-2.9Cr-19.9Ti</t>
  </si>
  <si>
    <t>77.1Co-21.9Ti-1.0Mo</t>
  </si>
  <si>
    <t>77.1Co-1.0W-21.9Ti</t>
  </si>
  <si>
    <t>82.9Co-8.9Al-8.2W</t>
  </si>
  <si>
    <t>83.4Co-7.5Al-6.8W-2.3Ti</t>
  </si>
  <si>
    <t>84.2Co-6.0Al-5.5W-4.3Ti</t>
  </si>
  <si>
    <t>85.4Co-4.2Al-3.7W-6.7Ti</t>
  </si>
  <si>
    <t>86.0Co-2.7Al-2.5W-8.8Ti</t>
  </si>
  <si>
    <t>86.6Co-1.2Al-1.0W-11.2Ti</t>
  </si>
  <si>
    <t>87.4Co-12.6Ti</t>
  </si>
  <si>
    <t>81.7Co-9.0Ni-8.8Al-9.5W</t>
  </si>
  <si>
    <t>81.6Co-18.4Ni-8.8Al-9.6W</t>
  </si>
  <si>
    <t>77.6Co-9.5Al-9.7W-1.3Ta-1.8Ir-0.12B</t>
  </si>
  <si>
    <t>86.7Co-8.8Al-4.0W-0.5Ta</t>
  </si>
  <si>
    <t>84.5Co-8.8Al-5.8W-1.0Ta</t>
  </si>
  <si>
    <t>82.0Co-8.7Al-7.8W-1.5Ta</t>
  </si>
  <si>
    <t>80.3Co-8.6Al-9.2W-1.9Ta</t>
  </si>
  <si>
    <t>75.2Co-9.0Al-12.3W-3.5Ta</t>
  </si>
  <si>
    <t>78.0Co-8.0Al-14.0V</t>
  </si>
  <si>
    <t>81.0Co-5.0Al-14.0V</t>
  </si>
  <si>
    <t>81.0Co-3.0Al-16.0V</t>
  </si>
  <si>
    <t>81.0Co-1.5Al-17.5V</t>
  </si>
  <si>
    <t>82.0Co-0.5Al-17.5V</t>
  </si>
  <si>
    <t>81.0Co-30.0Ni-10.0Al-4.0Ta-5.0V</t>
  </si>
  <si>
    <t>80.0Co-30.0Ni-18.0Al-2.0Ta</t>
  </si>
  <si>
    <t>86.0Co-30.0Ni-8.0Al-6.0Ta</t>
  </si>
  <si>
    <t>86.0Co-30.0Ni-6.0Al-8.0Ta</t>
  </si>
  <si>
    <t>84.0Co-8.0Al-8.0W</t>
  </si>
  <si>
    <t>79.0Co-10.0Al-11.0W</t>
  </si>
  <si>
    <t>80.5Co-9.4Al-7.9W-2.2Ta</t>
  </si>
  <si>
    <t>80.7Co-9.5Al-8.7W-1.1Hf</t>
  </si>
  <si>
    <t>77.0Co-3.0Ni-23.0Ti</t>
  </si>
  <si>
    <t>77.0Co-10.0Al-13.0W</t>
  </si>
  <si>
    <t>80.8Co-30.7Ni-7.5Al-0.0Cr-2.1W-4.2Ti-1.1Ta-1.0Nb-3.2Mo-0.07B</t>
  </si>
  <si>
    <t>78.0Co-31.3Ni-6.6Al-4.2Cr-2.1W-3.9Ti-1.0Ta-1.0Nb-3.2Mo-0.12B</t>
  </si>
  <si>
    <t>70.4Co-28.7Ni-7.1Al-12.2Cr-1.8W-3.5Ti-1.1Ta-0.9Nb-2.9Mo-0.10B</t>
  </si>
  <si>
    <t>82.0Co-9.0Al-7.0W-2.0Sc</t>
  </si>
  <si>
    <t>75.0Co-25.0Ti</t>
  </si>
  <si>
    <t>79.9Co-9.0Al-9.0W-2.0Ti-0.12B</t>
  </si>
  <si>
    <t>78.0Co-9.0Al-9.0W-2.0Ti-2.0Ta</t>
  </si>
  <si>
    <t>81.9Co-9.0Al-9.0W-0.12B</t>
  </si>
  <si>
    <t>79.9Co-9.0Al-9.0W-2.0Ta-0.12B</t>
  </si>
  <si>
    <t>78.0Co-9.0Al-4.0Cr-9.0W</t>
  </si>
  <si>
    <t>88.0Co-6.0Ta-6.0V</t>
  </si>
  <si>
    <t>88.0Co-5.4Ta-6.6V</t>
  </si>
  <si>
    <t>88.1Co-5.4Ta-6.6V</t>
  </si>
  <si>
    <t>88.0Co-6.0Nb-6.0V</t>
  </si>
  <si>
    <t>88.0Co-2.0Ni-5.0Al-1.0Ti-3.0Ta-3.0V</t>
  </si>
  <si>
    <t>88.0Co-5.0Al-1.0Ti-3.0Ta-3.0V</t>
  </si>
  <si>
    <t>88.0Co-2.0Ni-6.0Al-3.0Ta-3.0V</t>
  </si>
  <si>
    <t>88.0Co-6.0Al-3.0Ta-3.0V</t>
  </si>
  <si>
    <t>78.3Co-10.7Al-8.2W-1.6Ti-1.2Ta</t>
  </si>
  <si>
    <t>91.5Co-2.5Ta-6.0V</t>
  </si>
  <si>
    <t>88.0Co-12.0V</t>
  </si>
  <si>
    <t>83.9Co-8.8Al-7.3W</t>
  </si>
  <si>
    <t>80.0Co-10.0Ni-12.5Al-7.5W</t>
  </si>
  <si>
    <t>82.5Co-20.0Ni-12.5Al-5.0W</t>
  </si>
  <si>
    <t>80.0Co-20.0Ni-15.0Al-5.0W</t>
  </si>
  <si>
    <t>82.5Co-30.0Ni-12.5Al-5.0W</t>
  </si>
  <si>
    <t>85.0Co-30.0Ni-12.5Al-2.5W</t>
  </si>
  <si>
    <t>80.0Co-30.0Ni-17.5Al-2.5W</t>
  </si>
  <si>
    <t>82.5Co-40.0Ni-12.5Al-5.0W</t>
  </si>
  <si>
    <t>85.0Co-40.0Ni-12.5Al-2.5W</t>
  </si>
  <si>
    <t>77.5Co-40.0Ni-20.0Al-2.5W</t>
  </si>
  <si>
    <t>86.0Co-14.0Ta</t>
  </si>
  <si>
    <t>84.0Co-16.0Ta</t>
  </si>
  <si>
    <t>82.0Co-18.0Ta</t>
  </si>
  <si>
    <t>79.0Co-21.0Ta</t>
  </si>
  <si>
    <t>76.0Co-24.0Ta</t>
  </si>
  <si>
    <t>79.1Co-32.5Ni-11.7Al-3.3Cr-4.4W-1.5Ta</t>
  </si>
  <si>
    <t>76.2Co-36.8Ni-13.3Al-5.8Cr-1.0W-3.5Ta-0.0Hf-0.06C-0.08B-0.0Y</t>
  </si>
  <si>
    <t>81.4Co-8.8Al-9.8W</t>
  </si>
  <si>
    <t>81.8Co-8.8Al-9.3W-0.12B</t>
  </si>
  <si>
    <t>77.8Co-8.6Al-4.1Cr-9.5W-0.04B</t>
  </si>
  <si>
    <t>73.8Co-8.7Al-8.2Cr-9.3W-0.04B</t>
  </si>
  <si>
    <t>80.7Co-9.3Ni-9.6Al-9.6W-0.12B</t>
  </si>
  <si>
    <t>81.1Co-18.0Ni-9.2Al-9.6W-0.12B</t>
  </si>
  <si>
    <t>80.1Co-8.1Al-9.4W-2.3Si-0.12B</t>
  </si>
  <si>
    <t>82.8Co-7.9Al-9.2W-0.12B-0.0Y</t>
  </si>
  <si>
    <t>76.0Co-38.0Ni-9.3Al-6.4Cr-6.9W-1.4Ta</t>
  </si>
  <si>
    <t>74.9Co-29.2Ni-9.8Al-6.4Cr-6.3W-2.4Ta-0.14C-0.02B</t>
  </si>
  <si>
    <t>75.2Co-29.2Ni-9.8Al-6.3Cr-6.3W-2.4Ta</t>
  </si>
  <si>
    <t>72.7Co-28.2Ni-8.8Al-10.1Cr-6.3W-2.1Ta</t>
  </si>
  <si>
    <t>76.1Co-38.0Ni-9.3Al-6.3Cr-6.9W-1.4Ta</t>
  </si>
  <si>
    <t>75.5Co-30.7Ni-9.6Al-6.2Cr-4.8W-1.9Ta-2.0Mo</t>
  </si>
  <si>
    <t>94.0Co-6.0Ti</t>
  </si>
  <si>
    <t>94.0Co-6.0Al</t>
  </si>
  <si>
    <t>94.0Co-6.0V</t>
  </si>
  <si>
    <t>94.0Co-6.0Cr</t>
  </si>
  <si>
    <t>94.0Co-6.0Mn</t>
  </si>
  <si>
    <t>94.0Co-6.0Fe</t>
  </si>
  <si>
    <t>97.0Co-3.0Nb</t>
  </si>
  <si>
    <t>94.0Co-6.0Mo</t>
  </si>
  <si>
    <t>94.0Co-6.0Ru</t>
  </si>
  <si>
    <t>96.0Co-4.0Ta</t>
  </si>
  <si>
    <t>94.0Co-6.0Re</t>
  </si>
  <si>
    <t>76.5Co-20.0Ni-8.0Al-6.0Cr-5.0W-2.5Ti-1.5Ta-0.4Si-0.1Hf</t>
  </si>
  <si>
    <t>68.0Co-15.0Ni-4.0Al-5.0Cr-15.0W-8.0Ta</t>
  </si>
  <si>
    <t>77.0Co-9.0Al-10.0W-4.0Ti</t>
  </si>
  <si>
    <t>77.0Co-9.0Al-10.0W-4.0V</t>
  </si>
  <si>
    <t>77.0Co-9.0Al-10.0W-4.0Mo</t>
  </si>
  <si>
    <t>77.0Co-9.0Al-10.0W-4.0Nb</t>
  </si>
  <si>
    <t>80.0Co-9.0Al-4.5W-2.0Ta-4.5Mo-0.0Ce-0.02B</t>
  </si>
  <si>
    <t>79.9Co-9.0Al-4.5W-2.0Ta-4.5Mo-0.1Ce-0.02B</t>
  </si>
  <si>
    <t>79.3Co-20.7Ta</t>
  </si>
  <si>
    <t>78.7Co-21.3Ta</t>
  </si>
  <si>
    <t>76.3Co-23.7Ta</t>
  </si>
  <si>
    <t>75.6Co-24.4Ta</t>
  </si>
  <si>
    <t>74.2Co-25.8Ta</t>
  </si>
  <si>
    <t>72.6Co-27.4Ta</t>
  </si>
  <si>
    <t>23.2Co-12.6Ni-76.8Ta</t>
  </si>
  <si>
    <t>31.4Co-15.1Ni-68.6Ta</t>
  </si>
  <si>
    <t>40.9Co-11.6Ni-59.1Ta</t>
  </si>
  <si>
    <t>40.8Co-28.6Ni-59.2Ta</t>
  </si>
  <si>
    <t>49.3Co-11.1Ni-50.7Ta</t>
  </si>
  <si>
    <t>51.3Co-39.7Ni-48.7Ta</t>
  </si>
  <si>
    <t>58.9Co-9.0Ni-41.1Ta</t>
  </si>
  <si>
    <t>59.4Co-40.1Ni-40.6Ta</t>
  </si>
  <si>
    <t>69.7Co-10.4Ni-30.3Ta</t>
  </si>
  <si>
    <t>69.4Co-18.6Ni-30.6Ta</t>
  </si>
  <si>
    <t>70.8Co-26.8Ni-29.2Ta</t>
  </si>
  <si>
    <t>70.1Co-3.1Ni-29.9Ta</t>
  </si>
  <si>
    <t>70.2Co-36.7Ni-29.8Ta</t>
  </si>
  <si>
    <t>70.0Co-40.6Ni-30.0Ta</t>
  </si>
  <si>
    <t>70.8Co-46.7Ni-29.2Ta</t>
  </si>
  <si>
    <t>69.9Co-50.9Ni-30.1Ta</t>
  </si>
  <si>
    <t>70.0Co-55.9Ni-30.0Ta</t>
  </si>
  <si>
    <t>70.0Co-60.6Ni-30.0Ta</t>
  </si>
  <si>
    <t>80.2Co-11.5Ni-19.8Ta</t>
  </si>
  <si>
    <t>80.2Co-20.5Ni-19.8Ta</t>
  </si>
  <si>
    <t>80.2Co-30.2Ni-19.8Ta</t>
  </si>
  <si>
    <t>79.8Co-41.3Ni-20.2Ta</t>
  </si>
  <si>
    <t>79.1Co-48.2Ni-20.9Ta</t>
  </si>
  <si>
    <t>80.1Co-59.6Ni-19.9Ta</t>
  </si>
  <si>
    <t>79.1Co-68.9Ni-20.9Ta</t>
  </si>
  <si>
    <t>86.3Co-4.8Ni-13.7Ta</t>
  </si>
  <si>
    <t>86.3Co-9.4Ni-13.7Ta</t>
  </si>
  <si>
    <t>86.2Co-20.5Ni-13.8Ta</t>
  </si>
  <si>
    <t>85.4Co-25.8Ni-14.6Ta</t>
  </si>
  <si>
    <t>85.8Co-30.5Ni-14.2Ta</t>
  </si>
  <si>
    <t>85.8Co-35.3Ni-14.2Ta</t>
  </si>
  <si>
    <t>85.5Co-39.1Ni-14.5Ta</t>
  </si>
  <si>
    <t>85.8Co-45.8Ni-14.2Ta</t>
  </si>
  <si>
    <t>85.7Co-51.2Ni-14.3Ta</t>
  </si>
  <si>
    <t>85.0Co-54.8Ni-15.0Ta</t>
  </si>
  <si>
    <t>85.3Co-61.1Ni-14.7Ta</t>
  </si>
  <si>
    <t>85.1Co-65.6Ni-14.9Ta</t>
  </si>
  <si>
    <t>85.3Co-74.9Ni-14.7Ta</t>
  </si>
  <si>
    <t>100.0Co0000000000000000000000</t>
  </si>
  <si>
    <t>75.0Co-31.0Ni-6.3Al-8.1Cr-2.0W-3.7Ti-1.0Ta-0.9Nb-3.0Mo-0.08B</t>
  </si>
  <si>
    <t/>
  </si>
  <si>
    <t>Shortname</t>
  </si>
  <si>
    <t>Co-8.3Al-9.4W-0.12B</t>
  </si>
  <si>
    <t>Co-8.1Al-9.1W-1.7Ta-2.5Ir</t>
  </si>
  <si>
    <t>Co-9.Al-9.W</t>
  </si>
  <si>
    <t>Co-11.7Al-14.W-0.5Ti-0.4Ta</t>
  </si>
  <si>
    <t>Co-8.4Al-12.1W</t>
  </si>
  <si>
    <t>Co-30.Ni-12.Al</t>
  </si>
  <si>
    <t>Co-30.Ni-12.Al-12.Cr</t>
  </si>
  <si>
    <t>Co-30.Ni-12.Al-4.Cr</t>
  </si>
  <si>
    <t>Co-30.Ni-12.Al-8.Cr</t>
  </si>
  <si>
    <t>Co-27.2Ni-3.1Al-10.9Cr-8.1Ti</t>
  </si>
  <si>
    <t>Co-19.7Ni-5.4Al-11.Cr-5.3Ti</t>
  </si>
  <si>
    <t>Co-19.7Ni-7.5Al-11.1Cr-2.6Ti</t>
  </si>
  <si>
    <t>Co-39.8Ni-2.8Al-10.8Cr-7.6Ti</t>
  </si>
  <si>
    <t>Co-39.2Ni-5.9Al-10.5Cr-5.3Ti</t>
  </si>
  <si>
    <t>Co-39.7Ni-7.5Al-10.8Cr-2.6Ti</t>
  </si>
  <si>
    <t>Co-58.3Ni-3.2Al-10.8Cr-8.2Ti</t>
  </si>
  <si>
    <t>Co-59.5Ni-4.5Al-10.9Cr-5.6Ti</t>
  </si>
  <si>
    <t>Co-58.4Ni-8.6Al-10.7Cr-2.7Ti</t>
  </si>
  <si>
    <t>Co-18.3Ni-3.Al-16.2Cr-7.8Ti</t>
  </si>
  <si>
    <t>Co-18.3Ni-5.Al-16.1Cr-5.2Ti</t>
  </si>
  <si>
    <t>Co-19.Ni-7.1Al-16.5Cr-2.7Ti</t>
  </si>
  <si>
    <t>Co-37.1Ni-3.1Al-16.3Cr-7.9Ti</t>
  </si>
  <si>
    <t>Co-36.8Ni-5.4Al-16.1Cr-5.2Ti</t>
  </si>
  <si>
    <t>Co-36.1Ni-8.6Al-16.Cr-2.7Ti</t>
  </si>
  <si>
    <t>Co-54.3Ni-4.3Al-15.7Cr-7.7Ti</t>
  </si>
  <si>
    <t>Co-54.9Ni-5.6Al-15.9Cr-5.3Ti</t>
  </si>
  <si>
    <t>Co-54.8Ni-8.Al-16.1Cr-2.7Ti</t>
  </si>
  <si>
    <t>Co-17.3Ni-3.1Al-12.5Cr-7.9Ti</t>
  </si>
  <si>
    <t>Co-17.Ni-5.5Al-21.4Cr-5.Ti</t>
  </si>
  <si>
    <t>Co-17.2Ni-7.8Al-21.8Cr-2.6Ti</t>
  </si>
  <si>
    <t>Co-34.2Ni-3.6Al-21.5Cr-8.1Ti</t>
  </si>
  <si>
    <t>Co-34.4Ni-5.7Al-21.2Cr-5.2Ti</t>
  </si>
  <si>
    <t>Co-34.Ni-8.2Al-21.6Cr-2.7Ti</t>
  </si>
  <si>
    <t>Co-50.7Ni-2.7Al-21.9Cr-7.9Ti</t>
  </si>
  <si>
    <t>Co-51.2Ni-6.Al-12.6Cr-5.5Ti</t>
  </si>
  <si>
    <t>Co-50.6Ni-8.5Al-20.9Cr-2.5Ti</t>
  </si>
  <si>
    <t>Co-29.Ni-12.1Al-0.Cr-5.8W-2.2Ti-2.7Ta-0.1B</t>
  </si>
  <si>
    <t>Co-28.9Ni-10.1Al-12.5Cr-5.1W-1.9Ti-2.3Ta-0.1B</t>
  </si>
  <si>
    <t>Co-29.2Ni-11.1Al-4.1Cr-5.7W-2.Ti-2.3Ta-0.1B</t>
  </si>
  <si>
    <t>Co-29.5Ni-10.5Al-8.Cr-5.1W-1.9Ti-2.7Ta-0.1B</t>
  </si>
  <si>
    <t>Co-28.8Ni-6.2Al-2.W-1.8Ti-0.9Ta-1.8Nb-2.7Mo</t>
  </si>
  <si>
    <t>Co-9.Al-10.W-2.Ta</t>
  </si>
  <si>
    <t>Co-7.Al-10.W-2.Ta</t>
  </si>
  <si>
    <t>Co-7.Al-10.W-4.Ta</t>
  </si>
  <si>
    <t>Co-9.Al-12.W-0.Ta</t>
  </si>
  <si>
    <t>Co-9.Al-8.W-4.Ta</t>
  </si>
  <si>
    <t>Co-13.3Al-3.9W-3.2Ta</t>
  </si>
  <si>
    <t>Co-11.Al-5.9W-2.6Ta</t>
  </si>
  <si>
    <t>Co-11.Al-10.W-2.Ta</t>
  </si>
  <si>
    <t>Co-9.Al-12.W-2.Ta</t>
  </si>
  <si>
    <t>Co-9.Al-8.W-2.Ta</t>
  </si>
  <si>
    <t>Co-9.Al-10.W-0.Ta</t>
  </si>
  <si>
    <t>Co-9.Al-10.W-4.Ta</t>
  </si>
  <si>
    <t>Co-11.Al-8.W-2.Ta</t>
  </si>
  <si>
    <t>Co-7.Al-12.W-2.Ta</t>
  </si>
  <si>
    <t>Co-11.Al-10.W-0.Ta</t>
  </si>
  <si>
    <t>Co-13.7Al-7.7W</t>
  </si>
  <si>
    <t>Co-11.7Al-9.W-2.1Ti-1.7Ta</t>
  </si>
  <si>
    <t>Co-30.Ni-8.3Al-1.7Ti</t>
  </si>
  <si>
    <t>Co-30.Ni-7.5Al-2.5Ti</t>
  </si>
  <si>
    <t>Co-30.Ni-7.5Al-2.Cr-2.5Ti</t>
  </si>
  <si>
    <t>Co-30.Ni-7.5Al-2.5Ti-2.Mo</t>
  </si>
  <si>
    <t>Co-30.Ni-6.7Al-3.3Ti</t>
  </si>
  <si>
    <t>Co-30.Ni-11.Al-5.Cr-4.W-4.Ti-1.Ta</t>
  </si>
  <si>
    <t>Co-12.Ti-1.Re</t>
  </si>
  <si>
    <t>Co-12.Ti-3.Re</t>
  </si>
  <si>
    <t>Co-12.Ti-5.Re</t>
  </si>
  <si>
    <t>Co-30.Ni-9.Al-5.Cr-6.W-4.Ti-1.Ta</t>
  </si>
  <si>
    <t>Co-9.Al-11.W</t>
  </si>
  <si>
    <t>Co-9.Al-8.W</t>
  </si>
  <si>
    <t>Co-30.Ni-9.9Al-1.9Nb-5.1Mo</t>
  </si>
  <si>
    <t>Co-7.Al-8.W-4.Ti-1.Ta</t>
  </si>
  <si>
    <t>Co-15.9Ni-13.6Al-1.9W-0.7Ta-0.6Mo-0.3Re</t>
  </si>
  <si>
    <t>Co-15.9Ni-14.9Al-8.7Cr-2.5W-2.6Ti-0.9Ta-1.1Mo-0.5Re</t>
  </si>
  <si>
    <t>Co-42.5Ni-7.5Al-7.5Ti</t>
  </si>
  <si>
    <t>Co-30.Ni-5.3Al-9.7Ti</t>
  </si>
  <si>
    <t>Co-15.Ni-2.6Al-12.4Ti</t>
  </si>
  <si>
    <t>Co-15.Ti</t>
  </si>
  <si>
    <t>Co-30.5Ni-9.7Al-1.9Ti-2.1Ta-4.8Mo</t>
  </si>
  <si>
    <t>Co-30.4Ni-9.5Al-2.4Nb-5.3Mo-2.Re</t>
  </si>
  <si>
    <t>Co-35.4Ni-9.7Al-6.Cr-3.4Ti-2.8Ta-4.8Mo</t>
  </si>
  <si>
    <t>Co-18.Ni-9.Al-9.W</t>
  </si>
  <si>
    <t>Co-18.Ni-9.Al-8.Cr-9.W</t>
  </si>
  <si>
    <t>Co-9.Al-8.Cr-9.W</t>
  </si>
  <si>
    <t>Co-9.Ni-9.Al-9.W</t>
  </si>
  <si>
    <t>Co-9.Ni-9.Al-8.Cr-9.W</t>
  </si>
  <si>
    <t>Co-8.3Al-9.4W-0.1B</t>
  </si>
  <si>
    <t>Co-8.9Al-10.3W-0.1B</t>
  </si>
  <si>
    <t>Co-8.5Al-7.4W-0.1B</t>
  </si>
  <si>
    <t>Co-8.5Al-8.7W-0.1B</t>
  </si>
  <si>
    <t>Co-2.Ti-2.Ta-12.V</t>
  </si>
  <si>
    <t>Co-30.8Ni-9.2Al-5.1W-4.1Ti-1.Ta</t>
  </si>
  <si>
    <t>Co-9.2Al-9.W</t>
  </si>
  <si>
    <t>Co-5.6Al-5.8W-6.6Ti-0.12B</t>
  </si>
  <si>
    <t>Co-17.Ni-10.Al-6.Cr-5.W-2.7Ta</t>
  </si>
  <si>
    <t>Co-10.Ni-10.Al-10.W</t>
  </si>
  <si>
    <t>Co-30.Ni-10.Al-7.5W</t>
  </si>
  <si>
    <t>Co-20.Ni-9.Al-7.W-2.Nb</t>
  </si>
  <si>
    <t>Co-17.3Al-3.2W</t>
  </si>
  <si>
    <t>Co-17.2Al-3.2W-1.2Ti</t>
  </si>
  <si>
    <t>Co-17.1Al-3.2W-3.6Ti</t>
  </si>
  <si>
    <t>Co-17.Al-3.2W-7.1Ti</t>
  </si>
  <si>
    <t>Co-16.9Al-3.2W-9.4Ti</t>
  </si>
  <si>
    <t>Co-9.9Al-4.8W</t>
  </si>
  <si>
    <t>Co-20.2Ni-7.3Al-7.W</t>
  </si>
  <si>
    <t>Co-9.Al-2.Cr-9.W</t>
  </si>
  <si>
    <t>Co-9.Al-9.W-2.Mo</t>
  </si>
  <si>
    <t>Co-9.Al-9.W-2.Nb</t>
  </si>
  <si>
    <t>Co-2.Ni-9.Al-9.W</t>
  </si>
  <si>
    <t>Co-9.Al-9.W-2.Ta</t>
  </si>
  <si>
    <t>Co-9.Al-9.W-2.Ti</t>
  </si>
  <si>
    <t>Co-9.Al-9.W-2.V</t>
  </si>
  <si>
    <t>Co-2.Ni-9.Al-7.5W</t>
  </si>
  <si>
    <t>Co-10.1Al-4.9W-1.7Ta</t>
  </si>
  <si>
    <t>Co-6.5Al-6.W-2.3Ti</t>
  </si>
  <si>
    <t>Co-2.1Ni-2.7W-13.2Ti</t>
  </si>
  <si>
    <t>Co-3.Al-2.6W-13.5Ti</t>
  </si>
  <si>
    <t>Co-4.2Ni-4.9W-12.7Ti</t>
  </si>
  <si>
    <t>Co-5.6Al-2.6W-13.3Ti</t>
  </si>
  <si>
    <t>Co-3.1W-14.7Ti</t>
  </si>
  <si>
    <t>Co-15.Cr-11.Ti</t>
  </si>
  <si>
    <t>Co-18.8Ni-9.Al-8.Cr-9.W-0.04B</t>
  </si>
  <si>
    <t>Co-8.7Al-8.Cr-7.9W-0.04B</t>
  </si>
  <si>
    <t>Co-37.5Ni-9.Al-8.Cr-7.3W-0.04B</t>
  </si>
  <si>
    <t>Co-18.8Ni-9.2Al-8.Cr-7.6W-0.04B</t>
  </si>
  <si>
    <t>Co-9.9Al-8.8W</t>
  </si>
  <si>
    <t>Co-8.4Al-7.5W-1.9Ti</t>
  </si>
  <si>
    <t>Co-7.Al-6.1W-3.7Ti</t>
  </si>
  <si>
    <t>Co-4.5Al-4.1W-6.1Ti</t>
  </si>
  <si>
    <t>Co-2.8Al-2.5W-8.5Ti</t>
  </si>
  <si>
    <t>Co-1.4Al-1.3W-10.3Ti</t>
  </si>
  <si>
    <t>Co-12.2Ti</t>
  </si>
  <si>
    <t>Co-30.Ni-4.1Al-12.Cr-2.W-4.9Ti-1.Ta-1.6Mo-0.4Si-0.1Hf-0.07C-0.01Zr-0.09B</t>
  </si>
  <si>
    <t>Co-30.1Ni-5.6Al-11.9Cr-2.1W-4.3Ti-1.Ta-1.6Mo-0.4Si-0.1Hf-0.07C-0.01Zr-0.09B</t>
  </si>
  <si>
    <t>Co-30.1Ni-7.1Al-12.1Cr-2.W-3.5Ti-1.Ta-1.3Mo-0.4Si-0.1Hf-0.08C-0.01Zr-0.09B</t>
  </si>
  <si>
    <t>Co-8.Al-7.1W-4.2Ti-1.1Ta</t>
  </si>
  <si>
    <t>Co-29.5Ni-9.6Al-12.7Cr-4.5Ti-1.9Nb</t>
  </si>
  <si>
    <t>Co-30.Ni-10.Al-1.5W-2.Ti-2.Ta-3.5Mo</t>
  </si>
  <si>
    <t>Co-30.Ni-10.Al-2.W-2.Ti-2.Ta-3.Mo</t>
  </si>
  <si>
    <t>Co-30.Ni-10.Al-0.5W-2.Ti-2.Ta-4.5Mo</t>
  </si>
  <si>
    <t>Co-30.Ni-10.Al-1.W-2.Ti-2.Ta-4.Mo</t>
  </si>
  <si>
    <t>Co-30.Ni-10.Al-2.Ti-2.Ta-5.Mo</t>
  </si>
  <si>
    <t>Co-31.1Ni-10.6Al-10.7Cr-1.9Ta-1.Nb-4.Mo-0.31C-0.04Zr-0.19B</t>
  </si>
  <si>
    <t>Co-31.1Ni-10.8Al-10.8Cr-2.5Ta-4.Mo-0.22C-0.05Zr-0.22B</t>
  </si>
  <si>
    <t>Co-8.1Al-8.4W</t>
  </si>
  <si>
    <t>Co-9.4Al-10.2W-1.8Nb</t>
  </si>
  <si>
    <t>Co-8.4Al-10.3W-2.2Ti</t>
  </si>
  <si>
    <t>Co-9.Al-11.4W-2.1V</t>
  </si>
  <si>
    <t>Co-7.6Al-9.2W-1.9Ta</t>
  </si>
  <si>
    <t>Co-8.1Al-8.4W-2.Ta</t>
  </si>
  <si>
    <t>Co-8.Al-1.9Cr-7.2W-1.6Ta</t>
  </si>
  <si>
    <t>Co-8.1Al-6.7W-1.4Ta-1.4Nb</t>
  </si>
  <si>
    <t>Co-8.1Al-7.7W-1.6Ta-1.8Si</t>
  </si>
  <si>
    <t>Co-8.2Al-7.5W-1.9Ta-2.V</t>
  </si>
  <si>
    <t>Co-8.2Al-9.6W-1.8Ta-1.8Mo</t>
  </si>
  <si>
    <t>Co-8.Al-5.7W-2.Ta-1.5Mo</t>
  </si>
  <si>
    <t>Co-8.7Al-5.5W-1.3Ta-0.9Ir</t>
  </si>
  <si>
    <t>Co-8.6Al-4.1Cr-9.5W</t>
  </si>
  <si>
    <t>Co-8.7Al-8.2Cr-9.6W</t>
  </si>
  <si>
    <t>Co-8.4Al-16.5Cr-9.W</t>
  </si>
  <si>
    <t>Co-9.2Ni-9.1Al-8.2Cr-9.6W</t>
  </si>
  <si>
    <t>Co-18.Ni-8.6Al-8.1Cr-8.8W</t>
  </si>
  <si>
    <t>Co-8.Fe-7.5Al-8.8W</t>
  </si>
  <si>
    <t>Co-16.7Fe-8.6Al-8.6W</t>
  </si>
  <si>
    <t>Co-8.9Al-9.3W-2.Ta-0.12B</t>
  </si>
  <si>
    <t>Co-8.5Al-9.6W</t>
  </si>
  <si>
    <t>Co-8.4Al-9.7W-0.04B</t>
  </si>
  <si>
    <t>Co-8.9Al-9.5W-0.08B</t>
  </si>
  <si>
    <t>Co-8.9Al-8.5W-2.2Ta-0.08B</t>
  </si>
  <si>
    <t>Co-8.Al-6.7W-1.4Ta-1.4Nb</t>
  </si>
  <si>
    <t>Co-8.2Al-9.4W-0.4Nb</t>
  </si>
  <si>
    <t>Co-8.2Al-9.4W-1.1Mo-0.04B</t>
  </si>
  <si>
    <t>Co-8.2Al-9.6W-1.5Ta-1.8Mo</t>
  </si>
  <si>
    <t>Co-8.4Al-10.1W-0.5Si</t>
  </si>
  <si>
    <t>Co-8.7Al-10.3W-2.Si</t>
  </si>
  <si>
    <t>Co-7.6Al-9.2W-2.1Ti-1.9Ta</t>
  </si>
  <si>
    <t>Co-7.9Al-9.1W-2.1Ti-0.04B</t>
  </si>
  <si>
    <t>Co-8.4Al-9.6W-2.2Ti-0.12B</t>
  </si>
  <si>
    <t>Co-8.Al-9.3W-2.1V-0.04B</t>
  </si>
  <si>
    <t>Co-8.1Al-2.Cr-9.4W-0.04B</t>
  </si>
  <si>
    <t>Co-10.Ni-4.5Al-5.2W-7.8Ti</t>
  </si>
  <si>
    <t>Co-10.2Ni-5.4Al-6.1W-5.9Ti</t>
  </si>
  <si>
    <t>Co-10.Ni-5.8Al-6.2Ti</t>
  </si>
  <si>
    <t>Co-10.Ni-5.9Al-2.W-6.1Ti</t>
  </si>
  <si>
    <t>Co-10.1Ni-5.7Al-3.9W-6.2Ti</t>
  </si>
  <si>
    <t>Co-10.1Ni-5.2Al-6.7W-6.4Ti</t>
  </si>
  <si>
    <t>Co-10.3Ni-6.3Al-7.W-4.1Ti</t>
  </si>
  <si>
    <t>Co-10.2Ni-7.3Al-8.W-2.2Ti</t>
  </si>
  <si>
    <t>Co-10.2Ni-8.1Al-8.9W-0.Ti</t>
  </si>
  <si>
    <t>Co-10.Ni-8.Al-12.V</t>
  </si>
  <si>
    <t>Co-20.Ni-8.Al-12.V</t>
  </si>
  <si>
    <t>Co-30.Ni-10.Al-2.Ti-4.Ta-5.V</t>
  </si>
  <si>
    <t>Co-30.Ni-5.Al-4.Ta-10.V</t>
  </si>
  <si>
    <t>Co-30.Ni-7.5Al-4.Ta-7.5V</t>
  </si>
  <si>
    <t>Co-30.Ni-8.Al-12.V</t>
  </si>
  <si>
    <t>Co-5.Al-2.Cr-14.V</t>
  </si>
  <si>
    <t>Co-5.Al-14.V-2.Mo</t>
  </si>
  <si>
    <t>Co-5.Al-2.Nb-14.V</t>
  </si>
  <si>
    <t>Co-5.Al-2.Ta-14.V</t>
  </si>
  <si>
    <t>Co-5.Al-2.Ti-14.V</t>
  </si>
  <si>
    <t>Co-5.Al-2.W-14.V</t>
  </si>
  <si>
    <t>Co-8.Al-12.V</t>
  </si>
  <si>
    <t>Co-30.Ni-12.Al-4.Ta</t>
  </si>
  <si>
    <t>Co-30.Ni-12.Al-6.Ta</t>
  </si>
  <si>
    <t>Co-30.Ni-12.Al-8.Ta</t>
  </si>
  <si>
    <t>Co-10.Ni-12.Al-2.Ta</t>
  </si>
  <si>
    <t>Co-12.Al-2.Ta</t>
  </si>
  <si>
    <t>Co-20.Ni-12.Al-2.Ta</t>
  </si>
  <si>
    <t>Co-30.Ni-12.Al-2.Ta</t>
  </si>
  <si>
    <t>Co-40.Ni-10.Al-10.Cr-7.5W-3.Nb-0.06C-0.06B</t>
  </si>
  <si>
    <t>Co-40.Ni-10.Al-10.Cr-7.5W-3.Ta-0.06C-0.06B</t>
  </si>
  <si>
    <t>Co-6.8Al-8.9W-4.3V</t>
  </si>
  <si>
    <t>Co-8.8Al-7.6W-1.9Ta</t>
  </si>
  <si>
    <t>Co-15.9Ni-13.6Al-19.W-0.7Ta-0.6Mo-0.3Re</t>
  </si>
  <si>
    <t>Co-30.8Ni-9.5Al-4.4W-3.8Ti-2.7Ta</t>
  </si>
  <si>
    <t>Co-30.5Ni-9.6Al-7.1W</t>
  </si>
  <si>
    <t>Co-31.2Ni-9.5Al-7.2W-2.8Ti-1.8Ta</t>
  </si>
  <si>
    <t>Co-32.Ni-6.Al-12.Cr-3.W-2.5Ti-1.5Ta-0.4Si-0.1Hf-0.08C-0.01Zr-0.08B</t>
  </si>
  <si>
    <t>Co-31.8Ni-8.7Al-12.6Cr-4.7W-0.3Ti-0.2Ta-0.4Si-0.1Hf-0.08C-0.01Zr-0.08B</t>
  </si>
  <si>
    <t>Co-32.Ni-9.Al-12.Cr-5.W-0.3Ti-0.2Ta-1.Mo-0.4Si-0.1Hf-0.08C-0.01Zr-0.08B</t>
  </si>
  <si>
    <t>Co-26.7Ni-9.1Al-12.4Cr-1.3W-3.8Mo</t>
  </si>
  <si>
    <t>Co-29.7Ni-9.1Al-12.4Cr-1.3W-3.7Nb</t>
  </si>
  <si>
    <t>Co-29.9Ni-8.9Al-12.1Cr-3.1W-1.8Mo</t>
  </si>
  <si>
    <t>Co-29.9Ni-8.7Al-12.1Cr-3.1W-1.8Nb</t>
  </si>
  <si>
    <t>Co-29.5Ni-8.9Al-12.6Cr-3.9W-1.Mo</t>
  </si>
  <si>
    <t>Co-29.9Ni-9.Al-12.2Cr-4.1W-1.Nb</t>
  </si>
  <si>
    <t>Co-29.7Ni-8.9Al-12.3Cr-5.1W</t>
  </si>
  <si>
    <t>Co-20.4Ni-9.8Al-7.4W-2.7Ti-0.4C-0.1B</t>
  </si>
  <si>
    <t>Co-4.Cr-12.Ti</t>
  </si>
  <si>
    <t>Co-12.Ti-4.Mo</t>
  </si>
  <si>
    <t>Co-12.Ti</t>
  </si>
  <si>
    <t>Co-29.Ni-10.Al-17.Cr-3.W-1.Ta</t>
  </si>
  <si>
    <t>Co-35.Ni-10.Al-15.Cr-3.W-1.Ta</t>
  </si>
  <si>
    <t>Co-33.5Ni-12.Al-17.Cr-3.W-1.Ta</t>
  </si>
  <si>
    <t>Co-29.2Ni-9.8Al-6.4Cr-6.3W-2.4Ta</t>
  </si>
  <si>
    <t>Co-29.6Ni-11.2Al-6.5W-2.8Ta</t>
  </si>
  <si>
    <t>Co-8.8Al-9.8W-2.Ta</t>
  </si>
  <si>
    <t>Co-6.7Al-8.1W-6.2Ti</t>
  </si>
  <si>
    <t>Co-23.4Ni-9.5Al-1.9Cr-4.1W-1.8Ta</t>
  </si>
  <si>
    <t>Co-8.7Al-10.W</t>
  </si>
  <si>
    <t>Co-9.Al-4.6W</t>
  </si>
  <si>
    <t>Co-34.2Ni-10.5Al-14.8Cr-3.W-1.Ta-0.15C-0.04Zr-0.2B</t>
  </si>
  <si>
    <t>Co-9.4Al-9.6W</t>
  </si>
  <si>
    <t>Co-20.3Ni-8.5Al-7.1W-2.Ti-1.5Ta-1.4Re</t>
  </si>
  <si>
    <t>Co-20.1Ni-8.7Al-7.3W-2.Ti-1.5Ta</t>
  </si>
  <si>
    <t>Co-10.5Al-7.5W-2.Ti-25.Ta</t>
  </si>
  <si>
    <t>Co-10.5Al-7.W-4.Ti-2.5Ta</t>
  </si>
  <si>
    <t>Co-11.5Al-3.5W-4.Ti-2.5Ta</t>
  </si>
  <si>
    <t>Co-11.Al-5.5W-2.Ti-2.5Ta</t>
  </si>
  <si>
    <t>Co-11.Al-5.5W-4.Ti-2.5Ta</t>
  </si>
  <si>
    <t>Co-7.Al-5.W-4.Ti-2.Ta</t>
  </si>
  <si>
    <t>Co-30.Ni-9.Al-7.W-3.Ti-2.Ta-0.1B</t>
  </si>
  <si>
    <t>Co-19.5Ni-10.2Al-7.1W</t>
  </si>
  <si>
    <t>Co-19.8Ni-10.3Fe-10.3Al-6.4W</t>
  </si>
  <si>
    <t>Co-19.7Ni-15.3Fe-10.3Al-6.5W</t>
  </si>
  <si>
    <t>Co-19.6Ni-5.2Fe-10.3Al-6.8W</t>
  </si>
  <si>
    <t>Co-19.6Ni-10.2Al-7.W-0.3Si</t>
  </si>
  <si>
    <t>Co-19.6Ni-10.Al-6.9W-1.Si</t>
  </si>
  <si>
    <t>Co-19.8Ni-10.2Al-6.7W-1.8Si</t>
  </si>
  <si>
    <t>Co-10.Ni-7.Al-7.W-4.Ti-1.Ta</t>
  </si>
  <si>
    <t>Co-30.Ni-7.Al-7.W-4.Ti-1.Ta</t>
  </si>
  <si>
    <t>Co-10.Ni-7.Al-4.Ti-2.Nb-5.Mo</t>
  </si>
  <si>
    <t>Co-30.Ni-7.Al-4.Ti-2.Nb-5.Mo</t>
  </si>
  <si>
    <t>Co-10.Ni-7.Al-4.Ti-1.Ta-1.Nb-5.Mo</t>
  </si>
  <si>
    <t>Co-30.Ni-7.Al-4.Ti-1.Ta-1.Nb-5.Mo</t>
  </si>
  <si>
    <t>Co-10.Ni-7.Al-2.W-4.Ti-1.Ta-1.Nb-3.Mo</t>
  </si>
  <si>
    <t>Co-30.Ni-7.Al-2.W-4.Ti-1.Ta-1.Nb-3.Mo</t>
  </si>
  <si>
    <t>Co-5.3Al-9.7W-4.Ti-1.Ta</t>
  </si>
  <si>
    <t>Co-10.Ni-1.3Al-13.7W-4.Ti-1.Ta</t>
  </si>
  <si>
    <t>Co-20.Ni-9.6Al-5.4W-4.Ti-1.Ta</t>
  </si>
  <si>
    <t>Co-19.8Ni-9.4Al-5.4W-4.3Ti-0.9Ta</t>
  </si>
  <si>
    <t>Co-20.2Ni-11.2Al-3.7W-4.2Ti-0.8Ta</t>
  </si>
  <si>
    <t>Co-30.Ni-10.7Al-4.3W-4.Ti-1.Ta</t>
  </si>
  <si>
    <t>Co-29.4Ni-9.1Al-5.3W-4.1Ti-0.9Ta</t>
  </si>
  <si>
    <t>Co-29.5Ni-11.2Al-3.6W-4.2Ti-0.9Ta</t>
  </si>
  <si>
    <t>Co-30.Ni-9.Al-9.Cr-6.W-4.Ti-1.Ta</t>
  </si>
  <si>
    <t>Co-9.2Al-2.5Cr-9.W-0.5C</t>
  </si>
  <si>
    <t>Co-9.2Al-5.Cr-9.W-0.5C</t>
  </si>
  <si>
    <t>Co-9.2Al-7.5Cr-9.W-0.5C</t>
  </si>
  <si>
    <t>Co-16.Ni-9.3Al-6.Cr-3.4W-2.6Ti-2.8Ta-0.Mo-0.5Hf-0.26C-0.14B</t>
  </si>
  <si>
    <t>Co-16.4Ni-9.5Al-6.2Cr-3.5W-2.7Ti-2.8Ta-3.3Mo-0.5Hf-0.27C-0.14B</t>
  </si>
  <si>
    <t>Co-2.1W-4.1Ti-9.9V</t>
  </si>
  <si>
    <t>Co-4.2Ti-12.1V</t>
  </si>
  <si>
    <t>Co-4.1Ti-2.2Nb-10.1V</t>
  </si>
  <si>
    <t>Co-27.3Ni-4.9Al-14.5Cr-4.9Ti</t>
  </si>
  <si>
    <t>Co-18.9Ni-4.3Al-14.7Cr-5.1Ti</t>
  </si>
  <si>
    <t>Co-20.Ni-8.Al-6.Cr-5.W-2.5Ti-1.5Ta-1.4Si-0.1Hf</t>
  </si>
  <si>
    <t>Co-9.9Al-2.1Ta-5.1Mo</t>
  </si>
  <si>
    <t>Co-31.Ni-10.1Al-2.1Ta-5.1Mo</t>
  </si>
  <si>
    <t>Co-32.Ni-9.9Al-1.4Ti-1.7Ta-4.6Mo</t>
  </si>
  <si>
    <t>Co-9.8Al-2.1Nb-5.1Mo</t>
  </si>
  <si>
    <t>Co-11.5Ni-9.9Al-2.1Nb-5.2Mo</t>
  </si>
  <si>
    <t>Co-22.Ni-9.8Al-2.1Nb-5.1Mo</t>
  </si>
  <si>
    <t>Co-32.Ni-9.7Al-2.3Nb-5.2Mo</t>
  </si>
  <si>
    <t>Co-30.Ni-10.Al-2.Ti-2.Nb</t>
  </si>
  <si>
    <t>Co-30.Ni-10.Al-10.Cr-7.5W-3.Nb-0.6C-0.06B</t>
  </si>
  <si>
    <t>Co-40.Ni-10.Al-10.Cr-7.5W-3.Ta-0.6C-0.06B</t>
  </si>
  <si>
    <t>Co-25.6Ni-8.5Al-8.1W</t>
  </si>
  <si>
    <t>Co-9.9Al-4.8W-1.8Ta</t>
  </si>
  <si>
    <t>Co-10.Al-2.Nb-5.Mo</t>
  </si>
  <si>
    <t>Co-20.Ni-10.Al-2.Nb-5.Mo</t>
  </si>
  <si>
    <t>Co-10.3Al-7.9W-1.1Ta-0.9Nb</t>
  </si>
  <si>
    <t>Co-10.Al-8.4W-1.4Ti-1.2Nb</t>
  </si>
  <si>
    <t>Co-31.2Ni-10.1Al-10.5Cr-2.1Ta-5.1Mo</t>
  </si>
  <si>
    <t>Co-30.4Ni-9.7Al-11.5Cr-2.1Ti-2.2Ta-5.2Mo</t>
  </si>
  <si>
    <t>Co-9.Al-10.W</t>
  </si>
  <si>
    <t>Co-8.8Al-2.Cr-9.8W</t>
  </si>
  <si>
    <t>Co-2.Fe-8.8Al-9.8W</t>
  </si>
  <si>
    <t>Co-8.8Al-9.8W-2.Hf</t>
  </si>
  <si>
    <t>Co-8.8Al-9.8W-2.Ir</t>
  </si>
  <si>
    <t>Co-8.8Al-9.8W-2.Mn</t>
  </si>
  <si>
    <t>Co-8.8Al-9.8W-2.Mo</t>
  </si>
  <si>
    <t>Co-8.8Al-9.8W-2.Nb</t>
  </si>
  <si>
    <t>Co-2.Ni-8.8Al-9.8W</t>
  </si>
  <si>
    <t>Co-8.8Al-9.8W-2.Ru</t>
  </si>
  <si>
    <t>Co-8.8Al-9.8W-2.Si</t>
  </si>
  <si>
    <t>Co-8.8Al-9.8W-2.Ti</t>
  </si>
  <si>
    <t>Co-8.8Al-9.8W-2.V</t>
  </si>
  <si>
    <t>Co-8.8Al-9.8W-2.Zr</t>
  </si>
  <si>
    <t>Co-9.Al-6.W</t>
  </si>
  <si>
    <t>Co-9.Al-7.W</t>
  </si>
  <si>
    <t>Co-9.Al-2.Cr-7.W</t>
  </si>
  <si>
    <t>Co-2.Fe-9.Al-7.W</t>
  </si>
  <si>
    <t>Co-9.Al-7.W-2.Hf</t>
  </si>
  <si>
    <t>Co-9.Al-7.W-2.Mo</t>
  </si>
  <si>
    <t>Co-9.Al-7.W-2.Nb</t>
  </si>
  <si>
    <t>Co-2.Ni-9.Al-7.W</t>
  </si>
  <si>
    <t>Co-9.Al-7.W-2.Re</t>
  </si>
  <si>
    <t>Co-9.Al-7.W-2.Ta</t>
  </si>
  <si>
    <t>Co-9.Al-7.W-2.Ti</t>
  </si>
  <si>
    <t>Co-9.Al-7.W-2.V</t>
  </si>
  <si>
    <t>Co-9.Al-7.W-2.Zr</t>
  </si>
  <si>
    <t>Co-19.9Ni-4.8Al-5.Cr-3.2W-0.6Ta</t>
  </si>
  <si>
    <t>Co-19.9Ni-7.Al-5.Cr-4.8W-0.9Ta</t>
  </si>
  <si>
    <t>Co-19.9Ni-9.1Al-5.Cr-6.4W-1.2Ta</t>
  </si>
  <si>
    <t>Co-19.8Ni-11.4Al-4.9Cr-8.2W-1.5Ta</t>
  </si>
  <si>
    <t>Co-7.8Al-4.5Cr-7.8W-1.5Ta</t>
  </si>
  <si>
    <t>Co-8.8Al-9.8W-2.Re</t>
  </si>
  <si>
    <t>Co-9.2Al-9.2W</t>
  </si>
  <si>
    <t>Co-9.Al-3.W-6.V</t>
  </si>
  <si>
    <t>Co-9.Al-6.W-3.Mo</t>
  </si>
  <si>
    <t>Co-9.Al-7.5W-1.5Mo</t>
  </si>
  <si>
    <t>Co-10.Ni-9.Al-9.W</t>
  </si>
  <si>
    <t>Co-20.Ni-9.Al-9.W</t>
  </si>
  <si>
    <t>Co-10.Ni-5.Al-6.Ti-3.Nb-3.V-0.04B</t>
  </si>
  <si>
    <t>Co-10.Ni-5.Al-4.Cr-6.Ti-3.Nb-3.V-0.04B</t>
  </si>
  <si>
    <t>Co-10.Ni-5.Al-8.Cr-2.Ti-3.Nb-3.V-0.04B</t>
  </si>
  <si>
    <t>Co-10.Ni-5.Al-2.Ti-3.Ta-3.V-0.04B</t>
  </si>
  <si>
    <t>Co-10.Ni-5.Al-4.Cr-2.Ti-3.Ta-3.V-0.04B</t>
  </si>
  <si>
    <t>Co-11.3Al-7.9W-1.1Ta-0.9Nb</t>
  </si>
  <si>
    <t>Co-10.6Al-8.3W-1.6Ti-1.2Nb</t>
  </si>
  <si>
    <t>Co-2.Ta-12.V</t>
  </si>
  <si>
    <t>Co-5.Ti-15.V</t>
  </si>
  <si>
    <t>Co-2.Al-5.Ti-15.V</t>
  </si>
  <si>
    <t>Co-2.Ni-5.Ti-15.V</t>
  </si>
  <si>
    <t>Co-20.Ni-10.Al-10.W-2.Ta</t>
  </si>
  <si>
    <t>Co-9.Al-7.5W</t>
  </si>
  <si>
    <t>Co-16.Ni-9.5Al-6.Cr-5.W</t>
  </si>
  <si>
    <t>Co-16.Ni-9.5Al-6.Cr-5.W-1.8Ta</t>
  </si>
  <si>
    <t>Co-16.Ni-9.5Al-6.Cr-5.W-2.8Ta</t>
  </si>
  <si>
    <t>Co-17.Ni-9.Al-5.W-3.Ti</t>
  </si>
  <si>
    <t>Co-10.Ni-10.Al-7.5W</t>
  </si>
  <si>
    <t>Co-20.Ni-10.Al-10.W</t>
  </si>
  <si>
    <t>Co-20.Ni-10.Al-7.5W</t>
  </si>
  <si>
    <t>Co-30.Ni-10.Al-10.W</t>
  </si>
  <si>
    <t>Co-40.Ni-10.Al-10.W</t>
  </si>
  <si>
    <t>Co-40.Ni-10.Al-7.5W</t>
  </si>
  <si>
    <t>Co-12.Ta</t>
  </si>
  <si>
    <t>Co-2.Ta</t>
  </si>
  <si>
    <t>Co-9.Al-8.2W-0.02B</t>
  </si>
  <si>
    <t>Co-37.1Ni-13.1Al-5.5Cr-1.W-3.5Ta</t>
  </si>
  <si>
    <t>Co-34.8Ni-14.Al-3.3Cr-4.4W-3.5Ta</t>
  </si>
  <si>
    <t>Co-35.2Ni-14.3Al-5.9Cr-1.W-3.2Ta</t>
  </si>
  <si>
    <t>Co-7.8Al-4.5Cr-7.8W-2.Ta</t>
  </si>
  <si>
    <t>Co-9.Al-10.W-2.Nb</t>
  </si>
  <si>
    <t>Co-9.Al-8.W-2.Nb</t>
  </si>
  <si>
    <t>Co-38.Ni-11.2Al-6.5W-2.8Ta</t>
  </si>
  <si>
    <t>Co-9.1Al-9.2W</t>
  </si>
  <si>
    <t>Co-32.Ni-8.Al-6.Cr-5.W-2.5Ti-1.5Ta-0.4Si-0.1Hf</t>
  </si>
  <si>
    <t>Co-32.Ni-8.Al-6.Cr-5.W-2.5Ti-1.5Ta-1.Re-0.4Si-0.1Hf</t>
  </si>
  <si>
    <t>Co-32.Ni-8.Al-6.Cr-5.7W-2.5Ti-1.8Ta-0.4Si-0.1Hf</t>
  </si>
  <si>
    <t>Co-9.Al-9.W-2.Si</t>
  </si>
  <si>
    <t>Co-8.4Al-8.9W-1.9Ta</t>
  </si>
  <si>
    <t>Co-35.Ni-13.Al-6.Cr-2.W-5.Ti-1.Ta</t>
  </si>
  <si>
    <t>Co-38.Ni-9.Al-6.Cr-2.W-5.Ti-1.Ta-1.Mo</t>
  </si>
  <si>
    <t>Co-9.Al-10.W-2.Mo</t>
  </si>
  <si>
    <t>Co-9.Al-10.W-2.Ti</t>
  </si>
  <si>
    <t>Co-9.Al-10.W-2.V</t>
  </si>
  <si>
    <t>Co-7.Al-8.W</t>
  </si>
  <si>
    <t>Co-7.Al-8.W-1.Ta</t>
  </si>
  <si>
    <t>Co-8.6Al-6.6W-2.Ti-1.7Ta</t>
  </si>
  <si>
    <t>Co-7.Al-7.W-4.Ti-2.Ta</t>
  </si>
  <si>
    <t>Co-6.Al-6.W-6.Ti-2.Ta</t>
  </si>
  <si>
    <t>Co-6.3Al-4.4W-4.Ti-3.Ta</t>
  </si>
  <si>
    <t>Co-7.Al-8.W-4.Ti</t>
  </si>
  <si>
    <t>Co-7.2Al-9.8Cr-6.8W</t>
  </si>
  <si>
    <t>Co-7.4Al-13.2Cr-7.1W</t>
  </si>
  <si>
    <t>Co-7.5Al-17.3Cr-7.W</t>
  </si>
  <si>
    <t>Co-7.2Al-7.2W-0.7Si</t>
  </si>
  <si>
    <t>Co-7.6Al-21.3Cr-7.2W</t>
  </si>
  <si>
    <t>Co-11.1Ni-7.5Al-20.8Cr-7.2W</t>
  </si>
  <si>
    <t>Co-10.9Ni-8.5Al-21.Cr-5.5W</t>
  </si>
  <si>
    <t>Co-21.7Ni-6.9Al-21.5Cr-7.3W</t>
  </si>
  <si>
    <t>Co-21.3Ni-9.3Al-21.1Cr-4.7W</t>
  </si>
  <si>
    <t>Co-33.2Ni-7.7Al-20.8Cr-6.5W</t>
  </si>
  <si>
    <t>Co-32.5Ni-11.2Al-20.5Cr-3.4W</t>
  </si>
  <si>
    <t>Co-7.2Al-4.7W-1.8Mo</t>
  </si>
  <si>
    <t>Co-6.4Al-6.W-2.2Ti</t>
  </si>
  <si>
    <t>Co-7.3Al-4.8W-2.1V</t>
  </si>
  <si>
    <t>Co-6.4Ni-7.7Al-3.W-4.2V</t>
  </si>
  <si>
    <t>Co-30.Ni-10.Al-5.W-2.Si</t>
  </si>
  <si>
    <t>Co-30.Ni-10.Al-10.W-0.Si</t>
  </si>
  <si>
    <t>Co-30.Ni-10.Al-10.W-0.5Si</t>
  </si>
  <si>
    <t>Co-30.Ni-10.Al-10.W-1.Si</t>
  </si>
  <si>
    <t>Co-30.Ni-10.Al-10.W-1.5Si</t>
  </si>
  <si>
    <t>Co-30.Ni-10.Al-10.W-2.Si</t>
  </si>
  <si>
    <t>Co-8.Ti-8.V</t>
  </si>
  <si>
    <t>Co-7.6Ti-8.3V-2.Mo</t>
  </si>
  <si>
    <t>Co-7.Ti-1.Nb-9.4V</t>
  </si>
  <si>
    <t>Co-6.8Ti-8.3V-1.1Mo</t>
  </si>
  <si>
    <t>Co-7.7Ti-8.3V-0.9Mo</t>
  </si>
  <si>
    <t>Co-30.Ni-8.Al-6.W-4.Ti-2.Ta-1.Nb-1.V</t>
  </si>
  <si>
    <t>Co-30.Ni-9.Al-6.W-4.Ti-2.Ta-1.V</t>
  </si>
  <si>
    <t>Co-30.Ni-8.Al-6.W-4.Ti-2.Ta-1.Nb</t>
  </si>
  <si>
    <t>Co-25.Ni-9.Al-5.Cr-6.W-4.Ti-2.Ta-1.V</t>
  </si>
  <si>
    <t>Co-25.Ni-9.Al-5.Cr-6.W-4.Ti-2.Ta-1.Nb</t>
  </si>
  <si>
    <t>Co-25.Ni-9.Al-5.Cr-5.W-4.Ti-2.Ta-1.Nb-1.V</t>
  </si>
  <si>
    <t>Co-9.Al-8.Cr-9.W-0.04B</t>
  </si>
  <si>
    <t>Co-37.5Ni-9.Al-8.Cr-9.W-0.04B</t>
  </si>
  <si>
    <t>Co-9.4Al-7.5W-0.04B</t>
  </si>
  <si>
    <t>Co-41.5Ni-9.6Al-7.4W-0.04B</t>
  </si>
  <si>
    <t>Co-20.8Ni-9.2Al-7.4W-0.04B</t>
  </si>
  <si>
    <t>Co-30.Ni-4.Al-12.Cr-2.W-4.9Ti-1.Ta-1.5Mo-0.4Si-0.1Hf-0.07C-0.01Zr-0.09B</t>
  </si>
  <si>
    <t>Co-30.Ni-5.5Al-12.Cr-2.W-4.2Ti-1.Ta-1.5Mo-0.4Si-0.1Hf-0.07C-0.01Zr-0.09B</t>
  </si>
  <si>
    <t>Co-30.Ni-6.Al-12.Cr-2.W-3.5Ti-1.Ta-1.5Mo-0.4Si-0.1Hf-0.09C-0.01Zr-0.08B</t>
  </si>
  <si>
    <t>Co-30.Ni-7.Al-12.Cr-2.W-3.5Ti-1.Ta-1.5Mo-0.4Si-0.1Hf-0.08C-0.01Zr-0.09B</t>
  </si>
  <si>
    <t>Co-6.Al-2.W-1.Mo</t>
  </si>
  <si>
    <t>Co-6.Al-3.W</t>
  </si>
  <si>
    <t>Co-8.Al-1.W-2.Mo</t>
  </si>
  <si>
    <t>Co-8.Al-2.W-1.Mo</t>
  </si>
  <si>
    <t>Co-8.Al-3.W</t>
  </si>
  <si>
    <t>Co-9.Al-5.W-2.Ta-4.Mo-0.02B</t>
  </si>
  <si>
    <t>Co-9.Al-7.W-2.Ta-2.Mo-0.02B</t>
  </si>
  <si>
    <t>Co-9.Al-9.W-2.Ta-0.02B</t>
  </si>
  <si>
    <t>Co-7.Al-6.W-4.Ti-2.Ta-1.Mo</t>
  </si>
  <si>
    <t>Co-7.Al-6.W-4.Ti-2.Ta-1.Nb</t>
  </si>
  <si>
    <t>Co-7.Al-7.W-4.Ti-2.Ta-1.V</t>
  </si>
  <si>
    <t>Co-20.Ni-7.Al-7.W-4.Ti-2.Ta</t>
  </si>
  <si>
    <t>Co-7.Al-4.Cr-7.W-4.Ti-2.Ta</t>
  </si>
  <si>
    <t>Co-7.Al-8.2W-0.9Ta</t>
  </si>
  <si>
    <t>Co-6.7Al-8.3W-4.Ti</t>
  </si>
  <si>
    <t>Co-7.2Al-8.3W</t>
  </si>
  <si>
    <t>Co-7.1Al-8.2W-4.Ti-1.Ta</t>
  </si>
  <si>
    <t>Co-8.Al-14.Cr-2.W</t>
  </si>
  <si>
    <t>Co-9.5Al-7.5W-0.04B</t>
  </si>
  <si>
    <t>Co-9.6Al-7.5W-0.04B</t>
  </si>
  <si>
    <t>Co-9.6Al-7.4W-0.04Zr</t>
  </si>
  <si>
    <t>Co-9.5Al-7.7W-0.03Zr-0.01B</t>
  </si>
  <si>
    <t>Co-15.Ni-9.Al-10.W</t>
  </si>
  <si>
    <t>Co-25.Ni-9.Al-10.W</t>
  </si>
  <si>
    <t>Co-35.Ni-9.Al-10.W</t>
  </si>
  <si>
    <t>Co-0.Ni-9.Al-8.W</t>
  </si>
  <si>
    <t>Co-2.Ni-9.Al-8.W</t>
  </si>
  <si>
    <t>Co-9.2Al-8.1W-0.7Y</t>
  </si>
  <si>
    <t>Co-9.Al-8.1W-2.Ta-0.7Y</t>
  </si>
  <si>
    <t>Co-9.Al-9.W-2.Ta-0.Mo-0.02B</t>
  </si>
  <si>
    <t>Co-9.Al-3.W-2.Ta-6.Mo-0.02B</t>
  </si>
  <si>
    <t>Co-9.Al-2.Ta-9.Mo-0.02B</t>
  </si>
  <si>
    <t>Co-32.Ni-11.Al-12.Cr-3.W-0.3Ti-0.2Ta-0.4Si-0.1Hf-0.08C-0.01Zr-0.08B</t>
  </si>
  <si>
    <t>Co-9.1Al-9.5W</t>
  </si>
  <si>
    <t>Co-9.8Al-9.6W-0.01B</t>
  </si>
  <si>
    <t>Co-9.1Al-9.4W-0.04B</t>
  </si>
  <si>
    <t>Co-8.3Al-9.4W</t>
  </si>
  <si>
    <t>Co-8.3Al-9.4W-0.17B</t>
  </si>
  <si>
    <t>Co-27.8Ni-3.7Al-19.9W-0.4Si-0.02C-0.01B</t>
  </si>
  <si>
    <t>Co-40.Ni-10.Al-10.Cr-7.5W-3.Nb-0.6C-0.06B</t>
  </si>
  <si>
    <t>Co-50.Ni-10.Al-10.Cr-7.5W-3.Nb-0.6C-0.06B</t>
  </si>
  <si>
    <t>Co-5.8Ti-16.9V</t>
  </si>
  <si>
    <t>Co-9.9Ni-8.8Al-8.9W</t>
  </si>
  <si>
    <t>Co-20.Ti</t>
  </si>
  <si>
    <t>Co-21.Ti</t>
  </si>
  <si>
    <t>Co-23.Ti</t>
  </si>
  <si>
    <t>Co-16.9Al-3.2W-11.7Ti</t>
  </si>
  <si>
    <t>Co-8.5Al-2.Nb-4.6Mo</t>
  </si>
  <si>
    <t>Co-9.Al-7.W-2.Ta-2.Hf</t>
  </si>
  <si>
    <t>Co-9.Al-2.Ta-9.Hf</t>
  </si>
  <si>
    <t>Co-4.8Al-22.9Cr-6.6W</t>
  </si>
  <si>
    <t>Co-32.Ni-0.3Fe-6.Al-12.Cr-3.W-2.5Ti-1.5Ta-0.4Nb</t>
  </si>
  <si>
    <t>Co-31.Ni-2.6Al-11.Cr-9.W-2.Ti-0.2Si-0.3Hf-0.07C-0.02B</t>
  </si>
  <si>
    <t>Co-10.Al-12.W</t>
  </si>
  <si>
    <t>Co-30.Ni-9.5Al-4.8Cr-2.1Ti-1.9Ta-5.Mo</t>
  </si>
  <si>
    <t>Co-12.Al-11.W</t>
  </si>
  <si>
    <t>Co-9.Al-8.2W</t>
  </si>
  <si>
    <t>Co-19.8Ti-3.V</t>
  </si>
  <si>
    <t>Co-22.Ti-1.Ta</t>
  </si>
  <si>
    <t>Co-2.9Fe-21.4Ti</t>
  </si>
  <si>
    <t>Co-2.1Al-20.9Ti</t>
  </si>
  <si>
    <t>Co-20.9Ti-2.Ge</t>
  </si>
  <si>
    <t>Co-2.9Cr-19.9Ti</t>
  </si>
  <si>
    <t>Co-21.9Ti-1.Mo</t>
  </si>
  <si>
    <t>Co-1.W-21.9Ti</t>
  </si>
  <si>
    <t>Co-8.9Al-8.2W</t>
  </si>
  <si>
    <t>Co-7.5Al-6.8W-2.3Ti</t>
  </si>
  <si>
    <t>Co-6.Al-5.5W-4.3Ti</t>
  </si>
  <si>
    <t>Co-4.2Al-3.7W-6.7Ti</t>
  </si>
  <si>
    <t>Co-2.7Al-2.5W-8.8Ti</t>
  </si>
  <si>
    <t>Co-1.2Al-1.W-11.2Ti</t>
  </si>
  <si>
    <t>Co-12.6Ti</t>
  </si>
  <si>
    <t>Label</t>
  </si>
  <si>
    <t>Label 1/0</t>
  </si>
  <si>
    <r>
      <t xml:space="preserve">Bantounas, I., Gwalani, B., Alam, T., Banerjee, R. &amp; Dye, D. Elemental partitioning, mechanical and oxidation behaviour of two high-γ ′ W-free γ/γ ′ polycrystalline Co/Ni superalloys.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163</t>
    </r>
    <r>
      <rPr>
        <sz val="11"/>
        <color theme="1"/>
        <rFont val="Calibri"/>
        <family val="2"/>
        <scheme val="minor"/>
      </rPr>
      <t>, 44–50 (2019).</t>
    </r>
  </si>
  <si>
    <t>Bantounas, I., Gwalani, B., Alam, T., Banerjee, R. &amp; Dye, D. Elemental partitioning, mechanical and oxidation behaviour of two high-γ ′ W-free γ/γ ′ polycrystalline Co/Ni superalloys. Scr. Mater. 163, 44–50 (2019).</t>
  </si>
  <si>
    <t>Co-12Ti-4Mo</t>
  </si>
  <si>
    <t>Im, H. J. et al. Effects of Mo on the mechanical behavior of γ/γʹ-strengthened Co-Ti-based alloys. Acta Mater. 197, 69–80 (2020).</t>
  </si>
  <si>
    <t>Lu, S., Antonov, S., Li, L. &amp; Feng, Q. Two Steady-State Creep Stages in Co-Al-W-Base Single-Crystal Superalloys at 1273 K/137 MPa. Metall. Mater. Trans. A Phys. Metall. Mater. Sci. 49, 4079–4089 (2018).</t>
  </si>
  <si>
    <t>TaTi-SX</t>
  </si>
  <si>
    <t>Xue, F. et al. Effects of Ni on microstructural evolution and γ’ dissolution of novel Co-Al-W base alloys. Jinshu Xuebao/Acta Metall. Sin. 50, 845–853 (2014).</t>
  </si>
  <si>
    <t>15Ni</t>
  </si>
  <si>
    <t>25Ni</t>
  </si>
  <si>
    <t>35Ni</t>
  </si>
  <si>
    <t>45Ni</t>
  </si>
  <si>
    <t>aged 900C 300hr</t>
  </si>
  <si>
    <t>Forsik, S. A. J. et al. Recent Developments in the Design of Next Generation γ′-Strengthened Cobalt–Nickel Superalloys. in 847–856 (2020). doi:10.1007/978-3-030-51834-9_83.</t>
  </si>
  <si>
    <t>CoEXP</t>
  </si>
  <si>
    <t>fine grain, strain rate not reported</t>
  </si>
  <si>
    <t>Wertz, K. et al. Supersolvus Hot Workability and Dynamic Recrystallization in Wrought Co–Al–W-Base Alloys. in 857–869 (2020). doi:10.1007/978-3-030-51834-9_84.</t>
  </si>
  <si>
    <t>Zhuang, X., Li, L. &amp; Feng, Q. Effects of Al, Cr, and Ti on the Oxidation Behaviors of Multi-component γ/γʹ CoNi-Based Superalloys. in 870–879 (2020). doi:10.1007/978-3-030-51834-9_85.</t>
  </si>
  <si>
    <t>6Al12Cr5Ti</t>
  </si>
  <si>
    <t>6Al14Cr5Ti</t>
  </si>
  <si>
    <t>6Al12Cr6Ti</t>
  </si>
  <si>
    <t>8Al12Cr4Ti</t>
  </si>
  <si>
    <t>8Al14Cr4Ti</t>
  </si>
  <si>
    <t>8Al14Cr3Ti</t>
  </si>
  <si>
    <t>Zenk, C. H. et al. The Effect of Alloying on the Thermophysical and Mechanical Properties of Co–Ti–Cr-Based Superalloys. in 909–919 (2020). doi:10.1007/978-3-030-51834-9_89.</t>
  </si>
  <si>
    <t>CTC-Al</t>
  </si>
  <si>
    <t>CTC-Ta</t>
  </si>
  <si>
    <t>CTC-W</t>
  </si>
  <si>
    <t>CTC-Re</t>
  </si>
  <si>
    <t>Baler, N., Pandey, P., Singh, M. P., Makineni, S. K. &amp; Chattopadhyay, K. Effects of Ti and Cr Additions in a Co–Ni–Al–Mo–Nb-Based Superalloy. in 929–936 (2020). doi:10.1007/978-3-030-51834-9_91.</t>
  </si>
  <si>
    <t>2Nb10Cr</t>
  </si>
  <si>
    <t>2Nb10Cr2Ti</t>
  </si>
  <si>
    <t>20Nb2Ti</t>
  </si>
  <si>
    <t>2Nb2Ti</t>
  </si>
  <si>
    <t>Zou, M., Li, W., Li, L., Zhao, J.-C. &amp; Feng, Q. Machine Learning Assisted Design Approach for Developing γ′-Strengthened Co-Ni-Base Superalloys. in 937–947 (2020). doi:10.1007/978-3-030-51834-9_92.</t>
  </si>
  <si>
    <t>9CoNi-1</t>
  </si>
  <si>
    <t>7CoNi-1</t>
  </si>
  <si>
    <t>aged 1000C 24hr</t>
  </si>
  <si>
    <t>Co-45.Ni-9.Al-10.W</t>
  </si>
  <si>
    <t>Co-37.6Ni-8.9Al-15.8Cr-2.8W-1.8Ti-0.5Ta-0.14C-0.03Zr-0.05B</t>
  </si>
  <si>
    <t>Co-25.Ni-10.Al-4.W-2.Ti-2.Ta</t>
  </si>
  <si>
    <t>Co-30.Ni-6.Al-12.Cr-3.W-5.Ti-1.Ta</t>
  </si>
  <si>
    <t>Co-30.Ni-6.Al-14.Cr-3.W-5.Ti-1.Ta</t>
  </si>
  <si>
    <t>Co-30.Ni-6.Al-12.Cr-3.W-6.Ti-1.Ta</t>
  </si>
  <si>
    <t>Co-30.Ni-8.Al-12.Cr-3.W-4.Ti-1.Ta</t>
  </si>
  <si>
    <t>Co-30.Ni-8.Al-14.Cr-3.W-4.Ti-1.Ta</t>
  </si>
  <si>
    <t>Co-30.Ni-8.Al-14.Cr-3.W-3.Ti-1.Ta</t>
  </si>
  <si>
    <t>AbbName</t>
  </si>
  <si>
    <t>Cartón-Cordero, M. et al. Microstructure and compression strength of Co-based superalloys hardened by γ′ and carbide precipitation. Mater. Sci. Eng. A 734, 437–444 (2018)</t>
  </si>
  <si>
    <t>Co-30.Ni-10.Al-2.Nb-5.Mo</t>
  </si>
  <si>
    <t>Co-30.Ni-10.Al-10.Cr-2.Nb-5.Mo</t>
  </si>
  <si>
    <t>Co-30.Ni-10.Al-2.Ti-5.Mo</t>
  </si>
  <si>
    <t>Co-30.Ni-10.Al-10.Cr-2.Ta-2.Nb-5.Mo</t>
  </si>
  <si>
    <t>Co-32.Ni-11.Al-5.Cr-2.W-2.Ti-3.Ta-0.5Nb-0.5Mo</t>
  </si>
  <si>
    <t>-9Ni-8Fe-3Al-7Cr-19W-5Ti-17Ta-9Nb-6V-10Mo-23Ir-21Re-Si-Hf-5Ge-7Mn-3Sc-12Ru-7Ce-C-Zr-B-Y</t>
  </si>
  <si>
    <t>-30Ni-10Al-13Cr-5Ti-2Nb</t>
  </si>
  <si>
    <t>-30Ni-10Al-2Ti-2Ta-5Mo</t>
  </si>
  <si>
    <t>-30Ni-10Al-1W-2Ti-2Ta-5Mo</t>
  </si>
  <si>
    <t>-30Ni-10Al-1W-2Ti-2Ta-4Mo</t>
  </si>
  <si>
    <t>-30Ni-10Al-2W-2Ti-2Ta-4Mo</t>
  </si>
  <si>
    <t>-30Ni-10Al-2W-2Ti-2Ta-3Mo</t>
  </si>
  <si>
    <t>-31Ni-11Al-11Cr-2Ta-1Nb-4Mo-C-Zr-B</t>
  </si>
  <si>
    <t>-31Ni-11Al-11Cr-3Ta-4Mo-C-Zr-B</t>
  </si>
  <si>
    <t>-8Al-8W</t>
  </si>
  <si>
    <t>-9Al-10W-2Nb</t>
  </si>
  <si>
    <t>-8Al-10W-2Ti</t>
  </si>
  <si>
    <t>-9Al-11W-2V</t>
  </si>
  <si>
    <t>-8Al-9W-2Ta</t>
  </si>
  <si>
    <t>-8Al-9W</t>
  </si>
  <si>
    <t>-8Al-8W-2Ta</t>
  </si>
  <si>
    <t>-8Al-2Cr-7W-2Ta</t>
  </si>
  <si>
    <t>-8Al-7W-1Ta-1Nb</t>
  </si>
  <si>
    <t>-8Al-8W-2Ta-Si</t>
  </si>
  <si>
    <t>-8Al-8W-2Ta-2V</t>
  </si>
  <si>
    <t>-8Al-10W-2Ta-2Mo</t>
  </si>
  <si>
    <t>-8Al-6W-2Ta-2Mo</t>
  </si>
  <si>
    <t>-9Al-6W-1Ta-1Ir</t>
  </si>
  <si>
    <t>-9Al-4Cr-10W</t>
  </si>
  <si>
    <t>-9Al-8Cr-10W</t>
  </si>
  <si>
    <t>-8Al-17Cr-9W</t>
  </si>
  <si>
    <t>-9Ni-9Al-10W</t>
  </si>
  <si>
    <t>-18Ni-9Al-10W</t>
  </si>
  <si>
    <t>-9Ni-9Al-8Cr-10W</t>
  </si>
  <si>
    <t>-18Ni-9Al-8Cr-9W</t>
  </si>
  <si>
    <t>-8Fe-8Al-9W</t>
  </si>
  <si>
    <t>-17Fe-9Al-9W</t>
  </si>
  <si>
    <t>-10Al-10W-1Ta-2Ir-B</t>
  </si>
  <si>
    <t>-9Al-9W-2Ta-B</t>
  </si>
  <si>
    <t>-9Al-10W</t>
  </si>
  <si>
    <t>-8Al-10W-B</t>
  </si>
  <si>
    <t>-9Al-10W-B</t>
  </si>
  <si>
    <t>-8Al-9W-B</t>
  </si>
  <si>
    <t>-8Al-9W-0Nb</t>
  </si>
  <si>
    <t>-8Al-9W-1Mo-B</t>
  </si>
  <si>
    <t>-8Al-10W-Si</t>
  </si>
  <si>
    <t>-9Al-10W-Si</t>
  </si>
  <si>
    <t>-8Al-9W-2Ti-2Ta</t>
  </si>
  <si>
    <t>-8Al-9W-2Ti-B</t>
  </si>
  <si>
    <t>-8Al-10W-2Ti-B</t>
  </si>
  <si>
    <t>-8Al-9W-2V-B</t>
  </si>
  <si>
    <t>-8Al-2Cr-9W-B</t>
  </si>
  <si>
    <t>-9Al-4W-1Ta</t>
  </si>
  <si>
    <t>-9Al-6W-1Ta</t>
  </si>
  <si>
    <t>-9Al-8W-1Ta</t>
  </si>
  <si>
    <t>-9Al-9W-2Ta</t>
  </si>
  <si>
    <t>-9Al-12W-4Ta</t>
  </si>
  <si>
    <t>-10Ni-5Al-7W-6Ti</t>
  </si>
  <si>
    <t>-9Al-7W</t>
  </si>
  <si>
    <t>-10Ni-5Al-5W-8Ti</t>
  </si>
  <si>
    <t>-10Ni-5Al-6W-6Ti</t>
  </si>
  <si>
    <t>-10Ni-6Al-7W-4Ti</t>
  </si>
  <si>
    <t>-10Ni-7Al-8W-2Ti</t>
  </si>
  <si>
    <t>-10Ni-8Al-9W-0Ti</t>
  </si>
  <si>
    <t>-9Al-7W-B</t>
  </si>
  <si>
    <t>-10Al-8W-B</t>
  </si>
  <si>
    <t>-10Al-7W-Zr</t>
  </si>
  <si>
    <t>-10Al-8W-Zr-B</t>
  </si>
  <si>
    <t>-10Ni-6Al-6Ti</t>
  </si>
  <si>
    <t>-10Ni-6Al-4W-6Ti</t>
  </si>
  <si>
    <t>-10Ni-6Al-2W-6Ti</t>
  </si>
  <si>
    <t>-4Ni-31Fe-5Al-8Cr-9W</t>
  </si>
  <si>
    <t>-43Al-6W</t>
  </si>
  <si>
    <t>-9Al-9W</t>
  </si>
  <si>
    <t>-12Al-14W-0Ti-0Ta</t>
  </si>
  <si>
    <t>-8Al-12W</t>
  </si>
  <si>
    <t>-15Ni-9Al-10W</t>
  </si>
  <si>
    <t>-25Ni-9Al-10W</t>
  </si>
  <si>
    <t>-35Ni-9Al-10W</t>
  </si>
  <si>
    <t>-0Ni-9Al-8W</t>
  </si>
  <si>
    <t>-2Ni-9Al-8W</t>
  </si>
  <si>
    <t>-9Al-8W-Y</t>
  </si>
  <si>
    <t>-9Al-8W-2Ta-Y</t>
  </si>
  <si>
    <t>-5Al-2Ti-14V</t>
  </si>
  <si>
    <t>-8Al-14V</t>
  </si>
  <si>
    <t>-5Al-14V</t>
  </si>
  <si>
    <t>-3Al-16V</t>
  </si>
  <si>
    <t>-2Al-18V</t>
  </si>
  <si>
    <t>-1Al-18V</t>
  </si>
  <si>
    <t>-5Al-2Cr-14V</t>
  </si>
  <si>
    <t>-5Al-2Nb-14V</t>
  </si>
  <si>
    <t>-5Al-14V-2Mo</t>
  </si>
  <si>
    <t>-5Al-2Ta-14V</t>
  </si>
  <si>
    <t>-5Al-2W-14V</t>
  </si>
  <si>
    <t>-8Al-12V</t>
  </si>
  <si>
    <t>-10Ni-8Al-12V</t>
  </si>
  <si>
    <t>-20Ni-8Al-12V</t>
  </si>
  <si>
    <t>-30Ni-8Al-12V</t>
  </si>
  <si>
    <t>-30Ni-5Al-4Ta-10V</t>
  </si>
  <si>
    <t>-30Ni-8Al-4Ta-8V</t>
  </si>
  <si>
    <t>-30Ni-10Al-4Ta-5V</t>
  </si>
  <si>
    <t>-30Ni-10Al-2Ti-4Ta-5V</t>
  </si>
  <si>
    <t>-12Al-2Ta</t>
  </si>
  <si>
    <t>-10Ni-12Al-2Ta</t>
  </si>
  <si>
    <t>-20Ni-12Al-2Ta</t>
  </si>
  <si>
    <t>-30Ni-12Al-2Ta</t>
  </si>
  <si>
    <t>-30Ni-18Al-2Ta</t>
  </si>
  <si>
    <t>-30Ni-8Al-6Ta</t>
  </si>
  <si>
    <t>-30Ni-6Al-8Ta</t>
  </si>
  <si>
    <t>-30Ni-12Al-4Ta</t>
  </si>
  <si>
    <t>-30Ni-12Al-6Ta</t>
  </si>
  <si>
    <t>-30Ni-12Al-8Ta</t>
  </si>
  <si>
    <t>-30Ni-12Al</t>
  </si>
  <si>
    <t>-30Ni-12Al-4Cr</t>
  </si>
  <si>
    <t>-30Ni-12Al-8Cr</t>
  </si>
  <si>
    <t>-30Ni-12Al-12Cr</t>
  </si>
  <si>
    <t>-12Al-11W</t>
  </si>
  <si>
    <t>-58Ni-3Al-11Cr-8Ti</t>
  </si>
  <si>
    <t>-27Ni-3Al-11Cr-8Ti</t>
  </si>
  <si>
    <t>-34Ni-4Al-22Cr-8Ti</t>
  </si>
  <si>
    <t>-37Ni-3Al-16Cr-8Ti</t>
  </si>
  <si>
    <t>-17Ni-3Al-13Cr-8Ti</t>
  </si>
  <si>
    <t>-51Ni-3Al-22Cr-8Ti</t>
  </si>
  <si>
    <t>-18Ni-3Al-16Cr-8Ti</t>
  </si>
  <si>
    <t>-54Ni-4Al-16Cr-8Ti</t>
  </si>
  <si>
    <t>-40Ni-3Al-11Cr-8Ti</t>
  </si>
  <si>
    <t>-60Ni-5Al-11Cr-6Ti</t>
  </si>
  <si>
    <t>-51Ni-6Al-13Cr-6Ti</t>
  </si>
  <si>
    <t>-20Ni-5Al-11Cr-5Ti</t>
  </si>
  <si>
    <t>-39Ni-6Al-11Cr-5Ti</t>
  </si>
  <si>
    <t>-55Ni-6Al-16Cr-5Ti</t>
  </si>
  <si>
    <t>-18Ni-5Al-16Cr-5Ti</t>
  </si>
  <si>
    <t>-37Ni-5Al-16Cr-5Ti</t>
  </si>
  <si>
    <t>-34Ni-6Al-21Cr-5Ti</t>
  </si>
  <si>
    <t>-17Ni-6Al-21Cr-5Ti</t>
  </si>
  <si>
    <t>-58Ni-9Al-11Cr-3Ti</t>
  </si>
  <si>
    <t>-19Ni-7Al-17Cr-3Ti</t>
  </si>
  <si>
    <t>-36Ni-9Al-16Cr-3Ti</t>
  </si>
  <si>
    <t>-55Ni-8Al-16Cr-3Ti</t>
  </si>
  <si>
    <t>-34Ni-8Al-22Cr-3Ti</t>
  </si>
  <si>
    <t>-20Ni-8Al-11Cr-3Ti</t>
  </si>
  <si>
    <t>-40Ni-8Al-11Cr-3Ti</t>
  </si>
  <si>
    <t>-17Ni-8Al-22Cr-3Ti</t>
  </si>
  <si>
    <t>-51Ni-9Al-21Cr-3Ti</t>
  </si>
  <si>
    <t>-29Ni-12Al-0Cr-6W-2Ti-3Ta-B</t>
  </si>
  <si>
    <t>-29Ni-11Al-4Cr-6W-2Ti-2Ta-B</t>
  </si>
  <si>
    <t>-29Ni-10Al-13Cr-5W-2Ti-2Ta-B</t>
  </si>
  <si>
    <t>-30Ni-11Al-8Cr-5W-2Ti-3Ta-B</t>
  </si>
  <si>
    <t>-29Ni-6Al-2W-2Ti-1Ta-2Nb-3Mo</t>
  </si>
  <si>
    <t>-40Ni-10Al-10Cr-8W-3Ta-C-B</t>
  </si>
  <si>
    <t>-40Ni-10Al-10Cr-8W-3Nb-C-B</t>
  </si>
  <si>
    <t>-7Al-9W-4V</t>
  </si>
  <si>
    <t>-10Al-11W</t>
  </si>
  <si>
    <t>-29Ni-10Al-6Cr-6W-2Ta</t>
  </si>
  <si>
    <t>-9Al-8W-2Ta</t>
  </si>
  <si>
    <t>-16Ni-14Al-19W-1Ta-1Mo-0Re</t>
  </si>
  <si>
    <t>-9Al-10W-2Ta</t>
  </si>
  <si>
    <t>-7Al-10W-2Ta</t>
  </si>
  <si>
    <t>-11Al-10W-2Ta</t>
  </si>
  <si>
    <t>-9Al-12W-2Ta</t>
  </si>
  <si>
    <t>-9Al-10W-0Ta</t>
  </si>
  <si>
    <t>-9Al-10W-4Ta</t>
  </si>
  <si>
    <t>-11Al-8W-2Ta</t>
  </si>
  <si>
    <t>-7Al-12W-2Ta</t>
  </si>
  <si>
    <t>-11Al-10W-0Ta</t>
  </si>
  <si>
    <t>-7Al-10W-4Ta</t>
  </si>
  <si>
    <t>-9Al-12W-0Ta</t>
  </si>
  <si>
    <t>-9Al-8W-4Ta</t>
  </si>
  <si>
    <t>-13Al-4W-3Ta</t>
  </si>
  <si>
    <t>-11Al-6W-3Ta</t>
  </si>
  <si>
    <t>-31Ni-10Al-4W-4Ti-3Ta</t>
  </si>
  <si>
    <t>-31Ni-10Al-7W-3Ti-2Ta</t>
  </si>
  <si>
    <t>-31Ni-10Al-7W</t>
  </si>
  <si>
    <t>-9Al-9W-2Ta-0Mo-B</t>
  </si>
  <si>
    <t>-9Al-7W-2Ta-2Mo-B</t>
  </si>
  <si>
    <t>-9Al-5W-2Ta-4Mo-B</t>
  </si>
  <si>
    <t>-9Al-3W-2Ta-6Mo-B</t>
  </si>
  <si>
    <t>-9Al-2Ta-9Mo-B</t>
  </si>
  <si>
    <t>-12Al-9W-2Ti-2Ta</t>
  </si>
  <si>
    <t>-14Al-8W</t>
  </si>
  <si>
    <t>-32Ni-6Al-12Cr-3W-3Ti-2Ta-Si-Hf-C-Zr-B</t>
  </si>
  <si>
    <t>-32Ni-9Al-13Cr-5W-0Ti-0Ta-Si-Hf-C-Zr-B</t>
  </si>
  <si>
    <t>-32Ni-11Al-12Cr-3W-0Ti-0Ta-Si-Hf-C-Zr-B</t>
  </si>
  <si>
    <t>-32Ni-9Al-12Cr-5W-0Ti-0Ta-1Mo-Si-Hf-C-Zr-B</t>
  </si>
  <si>
    <t>-30Ni-9Al-12Cr-5W</t>
  </si>
  <si>
    <t>-29Ni-9Al-13Cr-4W-1Mo</t>
  </si>
  <si>
    <t>-30Ni-9Al-12Cr-3W-2Mo</t>
  </si>
  <si>
    <t>-27Ni-9Al-12Cr-1W-4Mo</t>
  </si>
  <si>
    <t>-30Ni-9Al-12Cr-4W-1Nb</t>
  </si>
  <si>
    <t>-30Ni-9Al-12Cr-3W-2Nb</t>
  </si>
  <si>
    <t>-30Ni-9Al-12Cr-1W-4Nb</t>
  </si>
  <si>
    <t>-30Ni-7Al-3Ti</t>
  </si>
  <si>
    <t>-30Ni-8Al-3Ti</t>
  </si>
  <si>
    <t>-30Ni-8Al-2Cr-3Ti</t>
  </si>
  <si>
    <t>-30Ni-8Al-3Ti-2Mo</t>
  </si>
  <si>
    <t>-30Ni-8Al-2Ti</t>
  </si>
  <si>
    <t>-30Ni-11Al-5Cr-4W-4Ti-1Ta</t>
  </si>
  <si>
    <t>-20Ni-10Al-7W-3Ti-C-B</t>
  </si>
  <si>
    <t>-12Ti</t>
  </si>
  <si>
    <t>-12Ti-4Mo</t>
  </si>
  <si>
    <t>-4Cr-12Ti</t>
  </si>
  <si>
    <t>-34Ni-12Al-17Cr-3W-1Ta</t>
  </si>
  <si>
    <t>-35Ni-10Al-15Cr-3W-1Ta</t>
  </si>
  <si>
    <t>-29Ni-10Al-17Cr-3W-1Ta</t>
  </si>
  <si>
    <t>-7Al-8W-6Ti</t>
  </si>
  <si>
    <t>-9Al-11W</t>
  </si>
  <si>
    <t>-30Ni-11Al-7W-3Ta</t>
  </si>
  <si>
    <t>-23Ni-9Al-2Cr-4W-2Ta</t>
  </si>
  <si>
    <t>-9Al-5W</t>
  </si>
  <si>
    <t>-8Al-7W</t>
  </si>
  <si>
    <t>-8Al-13W</t>
  </si>
  <si>
    <t>-34Ni-11Al-15Cr-3W-1Ta-C-Zr-B</t>
  </si>
  <si>
    <t>-10Al-9W-Hf</t>
  </si>
  <si>
    <t>-20Ni-9Al-7W-2Ti-2Ta</t>
  </si>
  <si>
    <t>-20Ni-9Al-7W-2Ti-2Ta-1Re</t>
  </si>
  <si>
    <t>-10Al-10W-B</t>
  </si>
  <si>
    <t>-9Al-9W-B</t>
  </si>
  <si>
    <t>-7Al-5W-4Ti-2Ta</t>
  </si>
  <si>
    <t>-11Al-7W-4Ti-3Ta</t>
  </si>
  <si>
    <t>-11Al-6W-4Ti-3Ta</t>
  </si>
  <si>
    <t>-12Al-4W-4Ti-3Ta</t>
  </si>
  <si>
    <t>-30Ni-9Al-7W-3Ti-2Ta-B</t>
  </si>
  <si>
    <t>-11Al-8W-2Ti-25Ta</t>
  </si>
  <si>
    <t>-11Al-6W-2Ti-3Ta</t>
  </si>
  <si>
    <t>-20Ni-10Al-7W</t>
  </si>
  <si>
    <t>-20Ni-5Fe-10Al-7W</t>
  </si>
  <si>
    <t>-20Ni-10Fe-10Al-6W</t>
  </si>
  <si>
    <t>-20Ni-15Fe-10Al-7W</t>
  </si>
  <si>
    <t>-20Ni-10Al-7W-Si</t>
  </si>
  <si>
    <t>-10Ni-7Al-7W-4Ti-1Ta</t>
  </si>
  <si>
    <t>-30Ni-7Al-7W-4Ti-1Ta</t>
  </si>
  <si>
    <t>-10Ni-7Al-4Ti-2Nb-5Mo</t>
  </si>
  <si>
    <t>-30Ni-7Al-4Ti-2Nb-5Mo</t>
  </si>
  <si>
    <t>-10Ni-7Al-4Ti-1Ta-1Nb-5Mo</t>
  </si>
  <si>
    <t>-30Ni-7Al-4Ti-1Ta-1Nb-5Mo</t>
  </si>
  <si>
    <t>-10Ni-7Al-2W-4Ti-1Ta-1Nb-3Mo</t>
  </si>
  <si>
    <t>-30Ni-7Al-2W-4Ti-1Ta-1Nb-3Mo</t>
  </si>
  <si>
    <t>-12Ti-1Re</t>
  </si>
  <si>
    <t>-12Ti-3Re</t>
  </si>
  <si>
    <t>-12Ti-5Re</t>
  </si>
  <si>
    <t>-20Ni-9Al-5W-4Ti-1Ta</t>
  </si>
  <si>
    <t>-20Ni-11Al-4W-4Ti-1Ta</t>
  </si>
  <si>
    <t>-29Ni-11Al-4W-4Ti-1Ta</t>
  </si>
  <si>
    <t>-29Ni-9Al-5W-4Ti-1Ta</t>
  </si>
  <si>
    <t>-7Al-8W-4Ti-1Ta</t>
  </si>
  <si>
    <t>-30Ni-9Al-5Cr-6W-4Ti-1Ta</t>
  </si>
  <si>
    <t>-30Ni-9Al-9Cr-6W-4Ti-1Ta</t>
  </si>
  <si>
    <t>-9Al-8W</t>
  </si>
  <si>
    <t>-9Al-3Cr-9W-C</t>
  </si>
  <si>
    <t>-9Al-5Cr-9W-C</t>
  </si>
  <si>
    <t>-9Al-8Cr-9W-C</t>
  </si>
  <si>
    <t>-16Ni-9Al-6Cr-3W-3Ti-3Ta-3Mo-Hf-C-B</t>
  </si>
  <si>
    <t>-16Ni-9Al-6Cr-3W-3Ti-3Ta-0Mo-Hf-C-B</t>
  </si>
  <si>
    <t>-30Ni-10Al-2Nb-5Mo</t>
  </si>
  <si>
    <t>-4Ti-12V</t>
  </si>
  <si>
    <t>-4Ti-2Nb-10V</t>
  </si>
  <si>
    <t>-2W-4Ti-10V</t>
  </si>
  <si>
    <t>-23Ti</t>
  </si>
  <si>
    <t>-3Ni-23Ti</t>
  </si>
  <si>
    <t>-22Ti-1Ta</t>
  </si>
  <si>
    <t>-22Ti-1Mo</t>
  </si>
  <si>
    <t>-1W-22Ti</t>
  </si>
  <si>
    <t>-3Fe-21Ti</t>
  </si>
  <si>
    <t>-2Al-21Ti</t>
  </si>
  <si>
    <t>-21Ti-2Ge</t>
  </si>
  <si>
    <t>-3Cr-20Ti</t>
  </si>
  <si>
    <t>-20Ti-3V</t>
  </si>
  <si>
    <t>-19Ni-4Al-15Cr-5Ti</t>
  </si>
  <si>
    <t>-27Ni-5Al-15Cr-5Ti</t>
  </si>
  <si>
    <t>-28Ni-4Al-20W-Si-C-B</t>
  </si>
  <si>
    <t>-20Ni-8Al-6Cr-5W-3Ti-2Ta-Si-Hf</t>
  </si>
  <si>
    <t>-32Ni-10Al-1Ti-2Ta-5Mo</t>
  </si>
  <si>
    <t>-10Al-2Ta-5Mo</t>
  </si>
  <si>
    <t>-31Ni-10Al-2Ta-5Mo</t>
  </si>
  <si>
    <t>-10Al-2Nb-5Mo</t>
  </si>
  <si>
    <t>-12Ni-10Al-2Nb-5Mo</t>
  </si>
  <si>
    <t>-22Ni-10Al-2Nb-5Mo</t>
  </si>
  <si>
    <t>-32Ni-10Al-2Nb-5Mo</t>
  </si>
  <si>
    <t>-30Ni-10Al-2Ti-2Nb</t>
  </si>
  <si>
    <t>-30Ni-10Al-10Cr-8W-3Nb-C-B</t>
  </si>
  <si>
    <t>-50Ni-10Al-10Cr-8W-3Nb-C-B</t>
  </si>
  <si>
    <t>-7Al-7W</t>
  </si>
  <si>
    <t>-26Ni-9Al-8W</t>
  </si>
  <si>
    <t>-10Al-5W-2Ta</t>
  </si>
  <si>
    <t>-16Ni-15Al-9Cr-3W-3Ti-1Ta-1Mo-1Re</t>
  </si>
  <si>
    <t>-16Ni-14Al-2W-1Ta-1Mo-0Re</t>
  </si>
  <si>
    <t>-20Ni-10Al-2Nb-5Mo</t>
  </si>
  <si>
    <t>-15Ti</t>
  </si>
  <si>
    <t>-15Ni-3Al-12Ti</t>
  </si>
  <si>
    <t>-30Ni-5Al-10Ti</t>
  </si>
  <si>
    <t>-43Ni-8Al-8Ti</t>
  </si>
  <si>
    <t>-10Al-13W</t>
  </si>
  <si>
    <t>-10Al-12W</t>
  </si>
  <si>
    <t>-10Al-8W-1Ti-1Nb</t>
  </si>
  <si>
    <t>-10Al-8W-1Ta-1Nb</t>
  </si>
  <si>
    <t>-31Ni-7Al-0Cr-2W-4Ti-1Ta-1Nb-3Mo-B</t>
  </si>
  <si>
    <t>-31Ni-7Al-4Cr-2W-4Ti-1Ta-1Nb-3Mo-B</t>
  </si>
  <si>
    <t>-29Ni-7Al-12Cr-2W-3Ti-1Ta-1Nb-3Mo-B</t>
  </si>
  <si>
    <t>-30Ni-10Al-5Cr-2Ti-2Ta-5Mo</t>
  </si>
  <si>
    <t>-30Ni-10Al-12Cr-2Ti-2Ta-5Mo</t>
  </si>
  <si>
    <t>-31Ni-10Al-11Cr-2Ta-5Mo</t>
  </si>
  <si>
    <t>-9Al-10W-2Ti</t>
  </si>
  <si>
    <t>-9Al-10W-2V</t>
  </si>
  <si>
    <t>-9Al-2Cr-10W</t>
  </si>
  <si>
    <t>-9Al-10W-2Mo</t>
  </si>
  <si>
    <t>-9Al-10W-2Mn</t>
  </si>
  <si>
    <t>-2Fe-9Al-10W</t>
  </si>
  <si>
    <t>-2Ni-9Al-10W</t>
  </si>
  <si>
    <t>-9Al-10W-Zr</t>
  </si>
  <si>
    <t>-9Al-10W-Hf</t>
  </si>
  <si>
    <t>-9Al-10W-2Ru</t>
  </si>
  <si>
    <t>-9Al-10W-2Ir</t>
  </si>
  <si>
    <t>-9Al-7W-2Ti</t>
  </si>
  <si>
    <t>-9Al-6W</t>
  </si>
  <si>
    <t>-9Al-7W-2Ta</t>
  </si>
  <si>
    <t>-9Al-7W-2Mo</t>
  </si>
  <si>
    <t>-9Al-7W-2Nb</t>
  </si>
  <si>
    <t>-9Al-7W-2V</t>
  </si>
  <si>
    <t>-9Al-7W-2Re</t>
  </si>
  <si>
    <t>-9Al-2Cr-7W</t>
  </si>
  <si>
    <t>-2Fe-9Al-7W</t>
  </si>
  <si>
    <t>-2Ni-9Al-7W</t>
  </si>
  <si>
    <t>-9Al-7W-2Sc</t>
  </si>
  <si>
    <t>-9Al-7W-Zr</t>
  </si>
  <si>
    <t>-9Al-7W-Hf</t>
  </si>
  <si>
    <t>-20Ni-5Al-5Cr-3W-1Ta</t>
  </si>
  <si>
    <t>-20Ni-7Al-5Cr-5W-1Ta</t>
  </si>
  <si>
    <t>-20Ni-9Al-5Cr-6W-1Ta</t>
  </si>
  <si>
    <t>-20Ni-11Al-5Cr-8W-2Ta</t>
  </si>
  <si>
    <t>-25Ti</t>
  </si>
  <si>
    <t>-30Ni-10Al-2Cr-2Ti-2Ta-5Mo</t>
  </si>
  <si>
    <t>-30Ni-10Al-8Cr-2Ti-2Ta-5Mo</t>
  </si>
  <si>
    <t>-31Ni-10Al-2Ti-2Ta-5Mo</t>
  </si>
  <si>
    <t>-30Ni-10Al-2Nb-5Mo-2Re</t>
  </si>
  <si>
    <t>-35Ni-10Al-6Cr-3Ti-3Ta-5Mo</t>
  </si>
  <si>
    <t>-8Al-5Cr-8W-2Ta</t>
  </si>
  <si>
    <t>-9Al-3W-6V</t>
  </si>
  <si>
    <t>-9Al-6W-3Mo</t>
  </si>
  <si>
    <t>-9Al-8W-2Mo</t>
  </si>
  <si>
    <t>-10Ni-9Al-9W</t>
  </si>
  <si>
    <t>-20Ni-9Al-9W</t>
  </si>
  <si>
    <t>-9Al-10W-2Re</t>
  </si>
  <si>
    <t>-9Al-9W-2Ti-B</t>
  </si>
  <si>
    <t>-9Al-9W-2Ti-2Ta</t>
  </si>
  <si>
    <t>-9Al-4Cr-9W</t>
  </si>
  <si>
    <t>-9Al-8Cr-9W</t>
  </si>
  <si>
    <t>-9Ni-9Al-9W</t>
  </si>
  <si>
    <t>-18Ni-9Al-9W</t>
  </si>
  <si>
    <t>-9Ni-9Al-8Cr-9W</t>
  </si>
  <si>
    <t>-2Ti-2Ta-12V</t>
  </si>
  <si>
    <t>-31Ni-9Al-5W-4Ti-1Ta</t>
  </si>
  <si>
    <t>-10Ni-5Al-6Ti-3Nb-3V-B</t>
  </si>
  <si>
    <t>-10Ni-5Al-4Cr-6Ti-3Nb-3V-B</t>
  </si>
  <si>
    <t>-10Ni-5Al-8Cr-2Ti-3Nb-3V-B</t>
  </si>
  <si>
    <t>-6Ta-6V</t>
  </si>
  <si>
    <t>-5Ta-7V</t>
  </si>
  <si>
    <t>-6Nb-6V</t>
  </si>
  <si>
    <t>-10Ni-5Al-2Ti-3Ta-3V-B</t>
  </si>
  <si>
    <t>-10Ni-5Al-4Cr-2Ti-3Ta-3V-B</t>
  </si>
  <si>
    <t>-2Ni-5Al-1Ti-3Ta-3V</t>
  </si>
  <si>
    <t>-5Al-1Ti-3Ta-3V</t>
  </si>
  <si>
    <t>-2Ni-6Al-3Ta-3V</t>
  </si>
  <si>
    <t>-6Al-3Ta-3V</t>
  </si>
  <si>
    <t>-11Al-8W-2Ti-1Nb</t>
  </si>
  <si>
    <t>-11Al-8W-1Ta-1Nb</t>
  </si>
  <si>
    <t>-11Al-8W-2Ti-1Ta</t>
  </si>
  <si>
    <t>-3Ta-6V</t>
  </si>
  <si>
    <t>-12V</t>
  </si>
  <si>
    <t>-2Ta-12V</t>
  </si>
  <si>
    <t>-6Ti-17V</t>
  </si>
  <si>
    <t>-5Ti-15V</t>
  </si>
  <si>
    <t>-2Al-5Ti-15V</t>
  </si>
  <si>
    <t>-2Ni-5Ti-15V</t>
  </si>
  <si>
    <t>-20Ni-10Al-10W-2Ta</t>
  </si>
  <si>
    <t>-10Al-7W-2Ru</t>
  </si>
  <si>
    <t>-16Ni-10Al-6Cr-5W</t>
  </si>
  <si>
    <t>-16Ni-10Al-6Cr-5W-2Ta</t>
  </si>
  <si>
    <t>-16Ni-10Al-6Cr-5W-3Ta</t>
  </si>
  <si>
    <t>-17Ni-9Al-5W-3Ti</t>
  </si>
  <si>
    <t>-17Ni-10Al-6Cr-5W-3Ta</t>
  </si>
  <si>
    <t>-10Ni-10Al-10W</t>
  </si>
  <si>
    <t>-10Ni-10Al-8W</t>
  </si>
  <si>
    <t>-10Ni-13Al-8W</t>
  </si>
  <si>
    <t>-20Ni-10Al-10W</t>
  </si>
  <si>
    <t>-20Ni-10Al-8W</t>
  </si>
  <si>
    <t>-20Ni-13Al-5W</t>
  </si>
  <si>
    <t>-20Ni-15Al-5W</t>
  </si>
  <si>
    <t>-30Ni-10Al-10W</t>
  </si>
  <si>
    <t>-30Ni-10Al-8W</t>
  </si>
  <si>
    <t>-30Ni-13Al-5W</t>
  </si>
  <si>
    <t>-30Ni-13Al-3W</t>
  </si>
  <si>
    <t>-30Ni-18Al-3W</t>
  </si>
  <si>
    <t>-40Ni-10Al-10W</t>
  </si>
  <si>
    <t>-40Ni-10Al-8W</t>
  </si>
  <si>
    <t>-40Ni-13Al-5W</t>
  </si>
  <si>
    <t>-40Ni-13Al-3W</t>
  </si>
  <si>
    <t>-40Ni-20Al-3W</t>
  </si>
  <si>
    <t>-2Ta</t>
  </si>
  <si>
    <t>-4Ta</t>
  </si>
  <si>
    <t>-9Ta</t>
  </si>
  <si>
    <t>-12Ta</t>
  </si>
  <si>
    <t>-14Ta</t>
  </si>
  <si>
    <t>-16Ta</t>
  </si>
  <si>
    <t>-18Ta</t>
  </si>
  <si>
    <t>-21Ta</t>
  </si>
  <si>
    <t>-24Ta</t>
  </si>
  <si>
    <t>-9Al-8W-B</t>
  </si>
  <si>
    <t>-33Ni-12Al-3Cr-4W-2Ta</t>
  </si>
  <si>
    <t>-35Ni-14Al-3Cr-4W-4Ta</t>
  </si>
  <si>
    <t>-35Ni-14Al-6Cr-1W-3Ta</t>
  </si>
  <si>
    <t>-37Ni-13Al-6Cr-1W-4Ta</t>
  </si>
  <si>
    <t>-37Ni-13Al-6Cr-1W-4Ta-Hf-C-B-Y</t>
  </si>
  <si>
    <t>-21Ti</t>
  </si>
  <si>
    <t>-20Ti</t>
  </si>
  <si>
    <t>-9Al-8W-2Nb</t>
  </si>
  <si>
    <t>-20Ni-9Al-7W-2Nb</t>
  </si>
  <si>
    <t>-9Al-4Cr-10W-B</t>
  </si>
  <si>
    <t>-9Al-8Cr-9W-B</t>
  </si>
  <si>
    <t>-9Ni-10Al-10W-B</t>
  </si>
  <si>
    <t>-18Ni-9Al-10W-B</t>
  </si>
  <si>
    <t>-8Al-9W-Si-B</t>
  </si>
  <si>
    <t>-8Al-9W-B-Y</t>
  </si>
  <si>
    <t>-38Ni-9Al-6Cr-7W-1Ta</t>
  </si>
  <si>
    <t>-38Ni-11Al-7W-3Ta</t>
  </si>
  <si>
    <t>-29Ni-10Al-6Cr-6W-2Ta-C-B</t>
  </si>
  <si>
    <t>-28Ni-9Al-10Cr-6W-2Ta</t>
  </si>
  <si>
    <t>-31Ni-10Al-6Cr-5W-2Ta-2Mo</t>
  </si>
  <si>
    <t>-17Al-3W-12Ti</t>
  </si>
  <si>
    <t>-17Al-3W-9Ti</t>
  </si>
  <si>
    <t>-17Al-3W-7Ti</t>
  </si>
  <si>
    <t>-17Al-3W-4Ti</t>
  </si>
  <si>
    <t>-17Al-3W-1Ti</t>
  </si>
  <si>
    <t>-17Al-3W</t>
  </si>
  <si>
    <t>-9Al-2Nb-5Mo</t>
  </si>
  <si>
    <t>-6Ti</t>
  </si>
  <si>
    <t>-6Al</t>
  </si>
  <si>
    <t>-6V</t>
  </si>
  <si>
    <t>-6Cr</t>
  </si>
  <si>
    <t>-6Mn</t>
  </si>
  <si>
    <t>-6Fe</t>
  </si>
  <si>
    <t>-3Nb</t>
  </si>
  <si>
    <t>-6Mo</t>
  </si>
  <si>
    <t>-6Ru</t>
  </si>
  <si>
    <t>-6Re</t>
  </si>
  <si>
    <t>-32Ni-8Al-6Cr-5W-3Ti-2Ta-Si-Hf</t>
  </si>
  <si>
    <t>-32Ni-8Al-6Cr-5W-3Ti-2Ta-1Re-Si-Hf</t>
  </si>
  <si>
    <t>-32Ni-8Al-6Cr-6W-3Ti-2Ta-Si-Hf</t>
  </si>
  <si>
    <t>-10Al-5W</t>
  </si>
  <si>
    <t>-20Ni-7Al-7W</t>
  </si>
  <si>
    <t>-9Al-9W-2Ti</t>
  </si>
  <si>
    <t>-9Al-2Cr-9W</t>
  </si>
  <si>
    <t>-2Ni-9Al-9W</t>
  </si>
  <si>
    <t>-9Al-9W-2Mo</t>
  </si>
  <si>
    <t>-9Al-9W-Si</t>
  </si>
  <si>
    <t>-9Al-9W-2V</t>
  </si>
  <si>
    <t>-9Al-9W-2Nb</t>
  </si>
  <si>
    <t>-15Ni-4Al-5Cr-15W-8Ta</t>
  </si>
  <si>
    <t>-38Ni-9Al-6Cr-2W-5Ti-1Ta-1Mo</t>
  </si>
  <si>
    <t>-35Ni-13Al-6Cr-2W-5Ti-1Ta</t>
  </si>
  <si>
    <t>-9Al-10W-4Ti</t>
  </si>
  <si>
    <t>-9Al-10W-4V</t>
  </si>
  <si>
    <t>-9Al-10W-4Mo</t>
  </si>
  <si>
    <t>-9Al-10W-4Nb</t>
  </si>
  <si>
    <t>-6Al-6W-6Ti-2Ta</t>
  </si>
  <si>
    <t>-7Al-8W-4Ti</t>
  </si>
  <si>
    <t>-7Al-7W-4Ti-2Ta</t>
  </si>
  <si>
    <t>-6Al-4W-4Ti-3Ta</t>
  </si>
  <si>
    <t>-9Al-7W-2Ti-2Ta</t>
  </si>
  <si>
    <t>-7Al-8W</t>
  </si>
  <si>
    <t>-7Al-8W-1Ta</t>
  </si>
  <si>
    <t>-7Al-6W-2Ti</t>
  </si>
  <si>
    <t>-6Al-6W-2Ti</t>
  </si>
  <si>
    <t>-7Al-5W-2Mo</t>
  </si>
  <si>
    <t>-7Al-5W-2V</t>
  </si>
  <si>
    <t>-6Ni-8Al-3W-4V</t>
  </si>
  <si>
    <t>-7Al-7W-Si</t>
  </si>
  <si>
    <t>-7Al-10Cr-7W</t>
  </si>
  <si>
    <t>-7Al-13Cr-7W</t>
  </si>
  <si>
    <t>-8Al-17Cr-7W</t>
  </si>
  <si>
    <t>-8Al-21Cr-7W</t>
  </si>
  <si>
    <t>-5Al-23Cr-7W</t>
  </si>
  <si>
    <t>-11Ni-8Al-21Cr-7W</t>
  </si>
  <si>
    <t>-22Ni-7Al-22Cr-7W</t>
  </si>
  <si>
    <t>-33Ni-8Al-21Cr-7W</t>
  </si>
  <si>
    <t>-11Ni-9Al-21Cr-6W</t>
  </si>
  <si>
    <t>-21Ni-9Al-21Cr-5W</t>
  </si>
  <si>
    <t>-33Ni-11Al-21Cr-3W</t>
  </si>
  <si>
    <t>-30Ni-10Al-10W-Si</t>
  </si>
  <si>
    <t>-30Ni-10Al-5W-Si</t>
  </si>
  <si>
    <t>-3W-15Ti</t>
  </si>
  <si>
    <t>-3Al-3W-14Ti</t>
  </si>
  <si>
    <t>-6Al-3W-13Ti</t>
  </si>
  <si>
    <t>-2Ni-3W-13Ti</t>
  </si>
  <si>
    <t>-4Ni-5W-13Ti</t>
  </si>
  <si>
    <t>-8Ti-8V</t>
  </si>
  <si>
    <t>-8Ti-8V-1Mo</t>
  </si>
  <si>
    <t>-8Ti-8V-2Mo</t>
  </si>
  <si>
    <t>-7Ti-1Nb-9V</t>
  </si>
  <si>
    <t>-7Ti-8V-1Mo</t>
  </si>
  <si>
    <t>-15Cr-11Ti</t>
  </si>
  <si>
    <t>-38Ni-9Al-8Cr-9W-B</t>
  </si>
  <si>
    <t>-19Ni-9Al-8Cr-9W-B</t>
  </si>
  <si>
    <t>-42Ni-10Al-7W-B</t>
  </si>
  <si>
    <t>-21Ni-9Al-7W-B</t>
  </si>
  <si>
    <t>-38Ni-9Al-8Cr-7W-B</t>
  </si>
  <si>
    <t>-19Ni-9Al-8Cr-8W-B</t>
  </si>
  <si>
    <t>-9Al-8Cr-8W-B</t>
  </si>
  <si>
    <t>-13Ti</t>
  </si>
  <si>
    <t>-1Al-1W-11Ti</t>
  </si>
  <si>
    <t>-1Al-1W-10Ti</t>
  </si>
  <si>
    <t>-3Al-3W-9Ti</t>
  </si>
  <si>
    <t>-4Al-4W-7Ti</t>
  </si>
  <si>
    <t>-5Al-4W-6Ti</t>
  </si>
  <si>
    <t>-6Al-6W-4Ti</t>
  </si>
  <si>
    <t>-7Al-6W-4Ti</t>
  </si>
  <si>
    <t>-8Al-7W-2Ti</t>
  </si>
  <si>
    <t>-8Al-8W-2Ti</t>
  </si>
  <si>
    <t>-10Al-9W</t>
  </si>
  <si>
    <t>-30Ni-4Al-12Cr-2W-5Ti-1Ta-2Mo-Si-Hf-C-Zr-B</t>
  </si>
  <si>
    <t>-30Ni-6Al-12Cr-2W-4Ti-1Ta-2Mo-Si-Hf-C-Zr-B</t>
  </si>
  <si>
    <t>-30Ni-7Al-12Cr-2W-3Ti-1Ta-1Mo-Si-Hf-C-Zr-B</t>
  </si>
  <si>
    <t>-30Ni-7Al-12Cr-2W-4Ti-1Ta-2Mo-Si-Hf-C-Zr-B</t>
  </si>
  <si>
    <t>-6Al-3W</t>
  </si>
  <si>
    <t>-6Al-2W-1Mo</t>
  </si>
  <si>
    <t>-8Al-3W</t>
  </si>
  <si>
    <t>-8Al-2W-1Mo</t>
  </si>
  <si>
    <t>-8Al-1W-2Mo</t>
  </si>
  <si>
    <t>-9Al-5W-2Ta-5Mo-0Ce-B</t>
  </si>
  <si>
    <t>-31Ni-3Al-11Cr-9W-2Ti-Si-Hf-C-B</t>
  </si>
  <si>
    <t>-32Ni-0Fe-6Al-12Cr-3W-3Ti-2Ta-0Nb</t>
  </si>
  <si>
    <t>-26Ta</t>
  </si>
  <si>
    <t>-27Ta</t>
  </si>
  <si>
    <t>-13Ni-77Ta</t>
  </si>
  <si>
    <t>-15Ni-69Ta</t>
  </si>
  <si>
    <t>-12Ni-59Ta</t>
  </si>
  <si>
    <t>-29Ni-59Ta</t>
  </si>
  <si>
    <t>-11Ni-51Ta</t>
  </si>
  <si>
    <t>-40Ni-49Ta</t>
  </si>
  <si>
    <t>-9Ni-41Ta</t>
  </si>
  <si>
    <t>-40Ni-41Ta</t>
  </si>
  <si>
    <t>-10Ni-30Ta</t>
  </si>
  <si>
    <t>-19Ni-31Ta</t>
  </si>
  <si>
    <t>-27Ni-29Ta</t>
  </si>
  <si>
    <t>-3Ni-30Ta</t>
  </si>
  <si>
    <t>-37Ni-30Ta</t>
  </si>
  <si>
    <t>-41Ni-30Ta</t>
  </si>
  <si>
    <t>-47Ni-29Ta</t>
  </si>
  <si>
    <t>-51Ni-30Ta</t>
  </si>
  <si>
    <t>-56Ni-30Ta</t>
  </si>
  <si>
    <t>-61Ni-30Ta</t>
  </si>
  <si>
    <t>-12Ni-20Ta</t>
  </si>
  <si>
    <t>-21Ni-20Ta</t>
  </si>
  <si>
    <t>-30Ni-20Ta</t>
  </si>
  <si>
    <t>-41Ni-20Ta</t>
  </si>
  <si>
    <t>-48Ni-21Ta</t>
  </si>
  <si>
    <t>-60Ni-20Ta</t>
  </si>
  <si>
    <t>-69Ni-21Ta</t>
  </si>
  <si>
    <t>-5Ni-14Ta</t>
  </si>
  <si>
    <t>-9Ni-14Ta</t>
  </si>
  <si>
    <t>-21Ni-14Ta</t>
  </si>
  <si>
    <t>-26Ni-15Ta</t>
  </si>
  <si>
    <t>-31Ni-14Ta</t>
  </si>
  <si>
    <t>-35Ni-14Ta</t>
  </si>
  <si>
    <t>-39Ni-15Ta</t>
  </si>
  <si>
    <t>-46Ni-14Ta</t>
  </si>
  <si>
    <t>-51Ni-14Ta</t>
  </si>
  <si>
    <t>-55Ni-15Ta</t>
  </si>
  <si>
    <t>-61Ni-15Ta</t>
  </si>
  <si>
    <t>-66Ni-15Ta</t>
  </si>
  <si>
    <t>-75Ni-15Ta</t>
  </si>
  <si>
    <t>-7Al-4Cr-7W-4Ti-2Ta</t>
  </si>
  <si>
    <t>-7Al-6W-4Ti-2Ta-1Mo</t>
  </si>
  <si>
    <t>-7Al-6W-4Ti-2Ta-1Nb</t>
  </si>
  <si>
    <t>-7Al-7W-4Ti-2Ta-1V</t>
  </si>
  <si>
    <t>-20Ni-7Al-7W-4Ti-2Ta</t>
  </si>
  <si>
    <t>-8Al-7W-4Ti-1Ta</t>
  </si>
  <si>
    <t>-8Al-14Cr-2W</t>
  </si>
  <si>
    <t>-30Ni-8Al-6W-4Ti-2Ta-1Nb-1V</t>
  </si>
  <si>
    <t>-30Ni-9Al-6W-4Ti-2Ta-1V</t>
  </si>
  <si>
    <t>-25Ni-9Al-5Cr-6W-4Ti-2Ta-1V</t>
  </si>
  <si>
    <t>-25Ni-9Al-5Cr-6W-4Ti-2Ta-1Nb</t>
  </si>
  <si>
    <t>-25Ni-9Al-5Cr-5W-4Ti-2Ta-1Nb-1V</t>
  </si>
  <si>
    <t>-30Ni-8Al-6W-4Ti-2Ta-1Nb</t>
  </si>
  <si>
    <t>-30Ni-11Al-4W-4Ti-1Ta</t>
  </si>
  <si>
    <t>-6Al-6W-7Ti-B</t>
  </si>
  <si>
    <t>-5Al-10W-4Ti-1Ta</t>
  </si>
  <si>
    <t>-10Ni-1Al-14W-4Ti-1Ta</t>
  </si>
  <si>
    <t>-20Ni-10Al-5W-4Ti-1Ta</t>
  </si>
  <si>
    <t>-45Ni-9Al-10W</t>
  </si>
  <si>
    <t>-38Ni-9Al-16Cr-3W-2Ti-1Ta-C-Zr-B</t>
  </si>
  <si>
    <t>-25Ni-10Al-4W-2Ti-2Ta</t>
  </si>
  <si>
    <t>-30Ni-6Al-12Cr-3W-5Ti-1Ta</t>
  </si>
  <si>
    <t>-30Ni-6Al-14Cr-3W-5Ti-1Ta</t>
  </si>
  <si>
    <t>-30Ni-6Al-12Cr-3W-6Ti-1Ta</t>
  </si>
  <si>
    <t>-30Ni-8Al-12Cr-3W-4Ti-1Ta</t>
  </si>
  <si>
    <t>-30Ni-8Al-14Cr-3W-4Ti-1Ta</t>
  </si>
  <si>
    <t>-30Ni-8Al-14Cr-3W-3Ti-1Ta</t>
  </si>
  <si>
    <t>-1Al-15Cr-11Ti</t>
  </si>
  <si>
    <t>-15Cr-11Ti-1Ta</t>
  </si>
  <si>
    <t>-15Cr-1W-11Ti</t>
  </si>
  <si>
    <t>-15Cr-11Ti-1Re</t>
  </si>
  <si>
    <t>-30Ni-10Al-10Cr-2Nb-5Mo</t>
  </si>
  <si>
    <t>-30Ni-10Al-2Ti-5Mo</t>
  </si>
  <si>
    <t>-30Ni-10Al-10Cr-2Ta-2Nb-5Mo</t>
  </si>
  <si>
    <t>-32Ni-11Al-5Cr-2W-2Ti-3Ta-1Nb-1Mo</t>
  </si>
  <si>
    <t>-31Ni-6Al-8Cr-2W-4Ti-1Ta-1Nb-3Mo-B</t>
  </si>
  <si>
    <t>-8Al-9W-2Ta-3Ir</t>
  </si>
  <si>
    <t>Shinagawa, K. et al. Phase equilibria and microstructure on γ′ phase in Co-Ni-Al-W system. Mater. Trans. 49, 1474–1479 (2008).</t>
  </si>
  <si>
    <t>Co-0Ni-10Al-10W</t>
  </si>
  <si>
    <t>Co-5Ni-10Al-10W</t>
  </si>
  <si>
    <t>Co-10Ni-10Al-10W</t>
  </si>
  <si>
    <t>Co-15Ni-10Al-10W</t>
  </si>
  <si>
    <t>Co-20Ni-10Al-10W</t>
  </si>
  <si>
    <t>Co-30Ni-10Al-10W</t>
  </si>
  <si>
    <t>Co-40Ni-10Al-10W</t>
  </si>
  <si>
    <t>Co-50Ni-10Al-10W</t>
  </si>
  <si>
    <t>Co-60Ni-10Al-10W</t>
  </si>
  <si>
    <t>Co-70Ni-10Al-10W</t>
  </si>
  <si>
    <t>Co-80Ni-10Al-10W</t>
  </si>
  <si>
    <t>Co-10Ni-10Al-7.5W</t>
  </si>
  <si>
    <t>Co-20Ni-10Al-7.5W</t>
  </si>
  <si>
    <t>Co-30Ni-10Al-7.5W</t>
  </si>
  <si>
    <t>Co-40Ni-10Al-7.5W</t>
  </si>
  <si>
    <t>Co-50Ni-10Al-7.5W</t>
  </si>
  <si>
    <t>Co-60Ni-10Al-7.5W</t>
  </si>
  <si>
    <t>Co-70Ni-10Al-7.5W</t>
  </si>
  <si>
    <t>Co-10Ni-10Al-4.7W</t>
  </si>
  <si>
    <t>Co-20Ni-10Al-3.9W</t>
  </si>
  <si>
    <t>Co-20Ni-10Al-5W</t>
  </si>
  <si>
    <t>Co-30Ni-10Al-3.2W</t>
  </si>
  <si>
    <t>Co-40Ni-10Al-2.6W</t>
  </si>
  <si>
    <t>Co-40Ni-10Al-5W</t>
  </si>
  <si>
    <t>Co-50Ni-10Al-1.6W</t>
  </si>
  <si>
    <t>Co-60Ni-10Al-1W</t>
  </si>
  <si>
    <t>Co-60Ni-10Al-5W</t>
  </si>
  <si>
    <t>Co-60Ni-10Al-2.6W</t>
  </si>
  <si>
    <t>Co-70Ni-10Al-1.4W</t>
  </si>
  <si>
    <t>-0Ni-10Al-10W</t>
  </si>
  <si>
    <t>-5Ni-10Al-10W</t>
  </si>
  <si>
    <t>-15Ni-10Al-10W</t>
  </si>
  <si>
    <t>-50Ni-10Al-10W</t>
  </si>
  <si>
    <t>-60Ni-10Al-10W</t>
  </si>
  <si>
    <t>-70Ni-10Al-10W</t>
  </si>
  <si>
    <t>-80Ni-10Al-10W</t>
  </si>
  <si>
    <t>-50Ni-10Al-8W</t>
  </si>
  <si>
    <t>-60Ni-10Al-8W</t>
  </si>
  <si>
    <t>-70Ni-10Al-8W</t>
  </si>
  <si>
    <t>-10Ni-10Al-5W</t>
  </si>
  <si>
    <t>-20Ni-10Al-4W</t>
  </si>
  <si>
    <t>-20Ni-10Al-5W</t>
  </si>
  <si>
    <t>-30Ni-10Al-3W</t>
  </si>
  <si>
    <t>-40Ni-10Al-3W</t>
  </si>
  <si>
    <t>-40Ni-10Al-5W</t>
  </si>
  <si>
    <t>-50Ni-10Al-2W</t>
  </si>
  <si>
    <t>-60Ni-10Al-1W</t>
  </si>
  <si>
    <t>-60Ni-10Al-5W</t>
  </si>
  <si>
    <t>-60Ni-10Al-3W</t>
  </si>
  <si>
    <t>-70Ni-10Al-1W</t>
  </si>
  <si>
    <t>Co-50.Ni-10.Al-7.5W</t>
  </si>
  <si>
    <t>Co-70.Ni-10.Al-7.5W</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</si>
  <si>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https://doi.org/10.1016/j.actamat.2020.02.058</t>
    </r>
  </si>
  <si>
    <r>
      <t xml:space="preserve"> Solidus </t>
    </r>
    <r>
      <rPr>
        <sz val="11"/>
        <color theme="1"/>
        <rFont val="Times New Roman"/>
        <family val="1"/>
      </rPr>
      <t>°</t>
    </r>
    <r>
      <rPr>
        <sz val="11"/>
        <color theme="1"/>
        <rFont val="Calibri"/>
        <family val="2"/>
        <scheme val="minor"/>
      </rPr>
      <t>C</t>
    </r>
  </si>
  <si>
    <r>
      <t xml:space="preserve"> Liquidus </t>
    </r>
    <r>
      <rPr>
        <sz val="11"/>
        <color theme="1"/>
        <rFont val="Times New Roman"/>
        <family val="1"/>
      </rPr>
      <t>°</t>
    </r>
    <r>
      <rPr>
        <sz val="11"/>
        <color theme="1"/>
        <rFont val="Calibri"/>
        <family val="2"/>
        <scheme val="minor"/>
      </rPr>
      <t>C</t>
    </r>
  </si>
  <si>
    <t>Co-60.Ni-10.Al-7.5W</t>
  </si>
  <si>
    <t>Co-80.Ni-10.Al-10.W</t>
  </si>
  <si>
    <t>Co-70.Ni-10.Al-10.W</t>
  </si>
  <si>
    <t>Co-60.Ni-10.Al-10.W</t>
  </si>
  <si>
    <t>Co-50.Ni-10.Al-10.W</t>
  </si>
  <si>
    <t>Co-15.Ni-10.Al-10.W</t>
  </si>
  <si>
    <t>Co-60.Ni-10.Al-5.W</t>
  </si>
  <si>
    <t>Co-5.Ni-10.Al-10.W</t>
  </si>
  <si>
    <t>Co-0.Ni-10.Al-10.W</t>
  </si>
  <si>
    <t>Co-40.Ni-10.Al-5.W</t>
  </si>
  <si>
    <t>Co-60.Ni-10.Al-2.6W</t>
  </si>
  <si>
    <t>Co-20.Ni-10.Al-5.W</t>
  </si>
  <si>
    <t>Co-20.Ni-10.Al-3.9W</t>
  </si>
  <si>
    <t>Co-50.Ni-10.Al-1.6W</t>
  </si>
  <si>
    <t>Co-60.Ni-10.Al-1.W</t>
  </si>
  <si>
    <t>Co-10.Ni-10.Al-4.7W</t>
  </si>
  <si>
    <t>Co-70.Ni-10.Al-1.4W</t>
  </si>
  <si>
    <t>Co-30.Ni-10.Al-3.2W</t>
  </si>
  <si>
    <t>Co-40.Ni-10.Al-2.6W</t>
  </si>
  <si>
    <t>Co-7.5Al-7.7W-3.3Ti</t>
  </si>
  <si>
    <t>Co-5.6Al-5.8W-6.6Ti</t>
  </si>
  <si>
    <t>Co-3.8Al-3.8W-9.9Ti</t>
  </si>
  <si>
    <t>Co-1.9Al-1.9W-13.2Ti</t>
  </si>
  <si>
    <t>Co-16.5Ti</t>
  </si>
  <si>
    <t>XX</t>
  </si>
  <si>
    <t>mystery-10Al-12Cr</t>
  </si>
  <si>
    <t>-Ni,Al,W,Ta-9Al-10W</t>
  </si>
  <si>
    <t>-8Al-8W-3Ti</t>
  </si>
  <si>
    <t>-6Al-6W-7Ti</t>
  </si>
  <si>
    <t>-4Al-4W-10Ti</t>
  </si>
  <si>
    <t>-2Al-2W-13Ti</t>
  </si>
  <si>
    <t>-17Ti</t>
  </si>
  <si>
    <t>Hardness convert HV</t>
  </si>
  <si>
    <t>-2Al-2Ta-12V</t>
  </si>
  <si>
    <t>Co-2.Al-2.Ta-12.V</t>
  </si>
  <si>
    <r>
      <t xml:space="preserve">Casas, R., Gálvez, F., &amp; Campos, M. (2018). Microstructural development of powder metallurgy cobalt-based superalloys processed by field assisted sintering techniques (FAST).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724</t>
    </r>
    <r>
      <rPr>
        <sz val="11"/>
        <color theme="1"/>
        <rFont val="Calibri"/>
        <family val="2"/>
        <scheme val="minor"/>
      </rPr>
      <t>, 461–468. https://doi.org/10.1016/j.msea.2018.04.005</t>
    </r>
  </si>
  <si>
    <t>Co-1.Al-15.Cr-11.Ti</t>
  </si>
  <si>
    <t>Co-15.Cr-1.W-11.Ti</t>
  </si>
  <si>
    <t>Co-15.Cr-11.Ti-1.Ta</t>
  </si>
  <si>
    <t>Co-15.Cr-11.Ti-1.Re</t>
  </si>
  <si>
    <t>Petrushin, N. et al. A single-crystal co-base superalloy strengthened by γ′ precipitates: Structure and mechanical properties. Adv. Eng. Mater. 17, 755–760 (2015).</t>
  </si>
  <si>
    <t>SX [001]</t>
  </si>
  <si>
    <t>SX[001]</t>
  </si>
  <si>
    <t>-9Al-7W-2Ta-2Hf</t>
  </si>
  <si>
    <t>-9Al-4W-2Ta-4Hf</t>
  </si>
  <si>
    <t>-9Al-3W-2Ta-5Hf</t>
  </si>
  <si>
    <t>-9Al-2Ta-9Hf</t>
  </si>
  <si>
    <t>Co-9.Al-3.W-2.Ta-6.Hf</t>
  </si>
  <si>
    <t>Co-9.Al-4.W-2.Ta-5.Hf</t>
  </si>
  <si>
    <t>Co-9Al-3W-2Ta-5Hf</t>
  </si>
  <si>
    <t>Co-9Al-4W-2Ta-6Hf</t>
  </si>
  <si>
    <t>name</t>
  </si>
  <si>
    <t>Co-9.5Al-9.7W-1.3Ta-1.8Ir-0.12B</t>
  </si>
  <si>
    <t>Co-8.8Al-4.W-0.5Ta</t>
  </si>
  <si>
    <t>Co-8.8Al-5.8W-1.Ta</t>
  </si>
  <si>
    <t>Co-8.7Al-7.8W-1.5Ta</t>
  </si>
  <si>
    <t>Co-8.6Al-9.2W-1.9Ta</t>
  </si>
  <si>
    <t>Co-10.7Al-8.2W-1.6Ti-1.2Ta</t>
  </si>
  <si>
    <t>Co-30.7Ni-7.5Al-0.Cr-2.1W-4.2Ti-1.1Ta-1.Nb-3.2Mo-0.07B</t>
  </si>
  <si>
    <t>Co-31.3Ni-6.6Al-4.2Cr-2.1W-3.9Ti-1.Ta-1.Nb-3.2Mo-0.12B</t>
  </si>
  <si>
    <t>Co-38.Ni-9.3Al-6.4Cr-6.9W-1.4Ta</t>
  </si>
  <si>
    <t>Co-29.2Ni-9.8Al-6.3Cr-6.3W-2.4Ta</t>
  </si>
  <si>
    <t>Co-28.2Ni-8.8Al-10.1Cr-6.3W-2.1Ta</t>
  </si>
  <si>
    <t>Co-30.7Ni-9.6Al-6.2Cr-4.8W-1.9Ta-2.Mo</t>
  </si>
  <si>
    <t>Co-7.Al-8.0W-4.0Ti-1.0Ta</t>
  </si>
  <si>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https://doi.org/10.1016/j.msea.2012.04.099</t>
    </r>
  </si>
  <si>
    <t>Bezold, A. et al. On the Precipitation-Strengthening Contribution of the Ta-Containing Co3(Al,W)-Phase to the Creep Properties of γ/γ′ Cobalt-Base Superalloys. Metall. Mater. Trans. A Phys. Metall. Mater. Sci. 51, 1567–1574 (2020).</t>
  </si>
  <si>
    <t>Co-9.9Al-7.6W-0.01B</t>
  </si>
  <si>
    <t>C/T</t>
  </si>
  <si>
    <t>Orientation</t>
  </si>
  <si>
    <t>Co-9.Ni-8.8Al-9.5W</t>
  </si>
  <si>
    <t>Co-18.4Ni-8.8Al-9.6W</t>
  </si>
  <si>
    <t>Co-9.Al-12.3W-3.5Ta</t>
  </si>
  <si>
    <t>Co-3.9Ni-31.Fe-4.9Al-7.8Cr-8.7W</t>
  </si>
  <si>
    <t>Co-43.Al-5.8W</t>
  </si>
  <si>
    <t>Co-8.Al-14.V</t>
  </si>
  <si>
    <t>Co-5.Al-14.V</t>
  </si>
  <si>
    <t>Co-3.Al-16.V</t>
  </si>
  <si>
    <t>Co-1.5Al-17.5V</t>
  </si>
  <si>
    <t>Co-30.Ni-10.Al-4.Ta-5.V</t>
  </si>
  <si>
    <t>Co-30.Ni-18.Al-2.Ta</t>
  </si>
  <si>
    <t>Co-30.Ni-8.Al-6.Ta</t>
  </si>
  <si>
    <t>Co-30.Ni-6.Al-8.Ta</t>
  </si>
  <si>
    <t>Co-8.Al-8.W</t>
  </si>
  <si>
    <t>Co-10.Al-11.W</t>
  </si>
  <si>
    <t>Co-9.4Al-7.9W-2.2Ta</t>
  </si>
  <si>
    <t>Co-9.5Al-8.7W-1.1Hf</t>
  </si>
  <si>
    <t>Co-3.Ni-23.Ti</t>
  </si>
  <si>
    <t>Co-10.Al-13.W</t>
  </si>
  <si>
    <t>Co-28.7Ni-7.1Al-12.2Cr-1.8W-3.5Ti-1.1Ta-0.9Nb-2.9Mo-0.1B</t>
  </si>
  <si>
    <t>Co-9.Al-7.W-2.Sc</t>
  </si>
  <si>
    <t>Co-25.Ti</t>
  </si>
  <si>
    <t>Co-30.2Ni-9.8Al-2.Cr-2.Ti-1.9Ta-4.6Mo</t>
  </si>
  <si>
    <t>Co-30.1Ni-9.8Al-4.9Cr-2.Ti-2.Ta-4.9Mo</t>
  </si>
  <si>
    <t>Co-29.5Ni-10.4Al-8.Cr-2.Ti-2.Ta-4.9Mo</t>
  </si>
  <si>
    <t>Co-9.Al-9.W-2.Ti-0.12B</t>
  </si>
  <si>
    <t>Co-9.Al-9.W-2.Ti-2.Ta</t>
  </si>
  <si>
    <t>Co-9.Al-9.W-0.12B</t>
  </si>
  <si>
    <t>Co-9.Al-9.W-2.Ta-0.12B</t>
  </si>
  <si>
    <t>Co-9.Al-4.Cr-9.W</t>
  </si>
  <si>
    <t>Co-6.Ta-6.V</t>
  </si>
  <si>
    <t>Co-6.Nb-6.V</t>
  </si>
  <si>
    <t>Co-2.Ni-5.Al-1.Ti-3.Ta-3.V</t>
  </si>
  <si>
    <t>Co-5.Al-1.Ti-3.Ta-3.V</t>
  </si>
  <si>
    <t>Co-2.Ni-6.Al-3.Ta-3.V</t>
  </si>
  <si>
    <t>Co-6.Al-3.Ta-3.V</t>
  </si>
  <si>
    <t>Co-2.5Ta-6.V</t>
  </si>
  <si>
    <t>Co-12.V</t>
  </si>
  <si>
    <t>Co-10.Ni-12.5Al-7.5W</t>
  </si>
  <si>
    <t>Co-20.Ni-12.5Al-5.W</t>
  </si>
  <si>
    <t>Co-20.Ni-15.Al-5.W</t>
  </si>
  <si>
    <t>Co-30.Ni-12.5Al-5.W</t>
  </si>
  <si>
    <t>Co-30.Ni-12.5Al-2.5W</t>
  </si>
  <si>
    <t>Co-30.Ni-17.5Al-2.5W</t>
  </si>
  <si>
    <t>Co-40.Ni-12.5Al-5.W</t>
  </si>
  <si>
    <t>Co-40.Ni-12.5Al-2.5W</t>
  </si>
  <si>
    <t>Co-40.Ni-20.Al-2.5W</t>
  </si>
  <si>
    <t>Co-14.Ta</t>
  </si>
  <si>
    <t>Co-16.Ta</t>
  </si>
  <si>
    <t>Co-18.Ta</t>
  </si>
  <si>
    <t>Co-21.Ta</t>
  </si>
  <si>
    <t>Co-24.Ta</t>
  </si>
  <si>
    <t>Co-32.5Ni-11.7Al-3.3Cr-4.4W-1.5Ta</t>
  </si>
  <si>
    <t>Co-36.8Ni-13.3Al-5.8Cr-1.W-3.5Ta-0.Hf-0.06C-0.08B-0.Y</t>
  </si>
  <si>
    <t>Co-8.8Al-9.8W</t>
  </si>
  <si>
    <t>Co-8.8Al-9.3W-0.12B</t>
  </si>
  <si>
    <t>Co-8.6Al-4.1Cr-9.5W-0.04B</t>
  </si>
  <si>
    <t>Co-8.7Al-8.2Cr-9.3W-0.04B</t>
  </si>
  <si>
    <t>Co-9.3Ni-9.6Al-9.6W-0.12B</t>
  </si>
  <si>
    <t>Co-18.Ni-9.2Al-9.6W-0.12B</t>
  </si>
  <si>
    <t>Co-8.1Al-9.4W-2.3Si-0.12B</t>
  </si>
  <si>
    <t>Co-7.9Al-9.2W-0.12B-0.Y</t>
  </si>
  <si>
    <t>Co-29.2Ni-9.8Al-6.4Cr-6.3W-2.4Ta-0.14C-0.02B</t>
  </si>
  <si>
    <t>Co-38.Ni-9.3Al-6.3Cr-6.9W-1.4Ta</t>
  </si>
  <si>
    <t>Co-6.Ti</t>
  </si>
  <si>
    <t>Co-6.Al</t>
  </si>
  <si>
    <t>Co-6.V</t>
  </si>
  <si>
    <t>Co-6.Cr</t>
  </si>
  <si>
    <t>Co-6.Mn</t>
  </si>
  <si>
    <t>Co-6.Fe</t>
  </si>
  <si>
    <t>Co-3.Nb</t>
  </si>
  <si>
    <t>Co-6.Mo</t>
  </si>
  <si>
    <t>Co-6.Ru</t>
  </si>
  <si>
    <t>Co-4.Ta</t>
  </si>
  <si>
    <t>Co-6.Re</t>
  </si>
  <si>
    <t>Co-20.Ni-8.Al-6.Cr-5.W-2.5Ti-1.5Ta-0.4Si-0.1Hf</t>
  </si>
  <si>
    <t>Co-15.Ni-4.Al-5.Cr-15.W-8.Ta</t>
  </si>
  <si>
    <t>Co-9.Al-10.W-4.Ti</t>
  </si>
  <si>
    <t>Co-9.Al-10.W-4.V</t>
  </si>
  <si>
    <t>Co-9.Al-10.W-4.Mo</t>
  </si>
  <si>
    <t>Co-9.Al-10.W-4.Nb</t>
  </si>
  <si>
    <t>Co-9.Al-4.5W-2.Ta-4.5Mo-0.Ce-0.02B</t>
  </si>
  <si>
    <t>Co-9.Al-4.5W-2.Ta-4.5Mo-0.1Ce-0.02B</t>
  </si>
  <si>
    <t>Co-20.7Ta</t>
  </si>
  <si>
    <t>Co-21.3Ta</t>
  </si>
  <si>
    <t>Co-23.7Ta</t>
  </si>
  <si>
    <t>Co-24.4Ta</t>
  </si>
  <si>
    <t>Co-25.8Ta</t>
  </si>
  <si>
    <t>Co-27.4Ta</t>
  </si>
  <si>
    <t>Co-12.6Ni-76.8Ta</t>
  </si>
  <si>
    <t>Co-15.1Ni-68.6Ta</t>
  </si>
  <si>
    <t>Co-11.6Ni-59.1Ta</t>
  </si>
  <si>
    <t>Co-28.6Ni-59.2Ta</t>
  </si>
  <si>
    <t>Co-11.1Ni-50.7Ta</t>
  </si>
  <si>
    <t>Co-39.7Ni-48.7Ta</t>
  </si>
  <si>
    <t>Co-9.Ni-41.1Ta</t>
  </si>
  <si>
    <t>Co-40.1Ni-40.6Ta</t>
  </si>
  <si>
    <t>Co-10.4Ni-30.3Ta</t>
  </si>
  <si>
    <t>Co-18.6Ni-30.6Ta</t>
  </si>
  <si>
    <t>Co-26.8Ni-29.2Ta</t>
  </si>
  <si>
    <t>Co-3.1Ni-29.9Ta</t>
  </si>
  <si>
    <t>Co-36.7Ni-29.8Ta</t>
  </si>
  <si>
    <t>Co-40.6Ni-30.Ta</t>
  </si>
  <si>
    <t>Co-46.7Ni-29.2Ta</t>
  </si>
  <si>
    <t>Co-50.9Ni-30.1Ta</t>
  </si>
  <si>
    <t>Co-55.9Ni-30.Ta</t>
  </si>
  <si>
    <t>Co-60.6Ni-30.Ta</t>
  </si>
  <si>
    <t>Co-11.5Ni-19.8Ta</t>
  </si>
  <si>
    <t>Co-20.5Ni-19.8Ta</t>
  </si>
  <si>
    <t>Co-30.2Ni-19.8Ta</t>
  </si>
  <si>
    <t>Co-41.3Ni-20.2Ta</t>
  </si>
  <si>
    <t>Co-48.2Ni-20.9Ta</t>
  </si>
  <si>
    <t>Co-59.6Ni-19.9Ta</t>
  </si>
  <si>
    <t>Co-68.9Ni-20.9Ta</t>
  </si>
  <si>
    <t>Co-4.8Ni-13.7Ta</t>
  </si>
  <si>
    <t>Co-9.4Ni-13.7Ta</t>
  </si>
  <si>
    <t>Co-20.5Ni-13.8Ta</t>
  </si>
  <si>
    <t>Co-25.8Ni-14.6Ta</t>
  </si>
  <si>
    <t>Co-30.5Ni-14.2Ta</t>
  </si>
  <si>
    <t>Co-35.3Ni-14.2Ta</t>
  </si>
  <si>
    <t>Co-39.1Ni-14.5Ta</t>
  </si>
  <si>
    <t>Co-45.8Ni-14.2Ta</t>
  </si>
  <si>
    <t>Co-51.2Ni-14.3Ta</t>
  </si>
  <si>
    <t>Co-54.8Ni-15.Ta</t>
  </si>
  <si>
    <t>Co-61.1Ni-14.7Ta</t>
  </si>
  <si>
    <t>Co-65.6Ni-14.9Ta</t>
  </si>
  <si>
    <t>Co-74.9Ni-14.7Ta</t>
  </si>
  <si>
    <t>Co-8.9Al-9.W-2.3Ta</t>
  </si>
  <si>
    <t>bob</t>
  </si>
  <si>
    <t>1</t>
  </si>
  <si>
    <t>DSC</t>
  </si>
  <si>
    <t>mech prop</t>
  </si>
  <si>
    <t>YS vs yield</t>
  </si>
  <si>
    <t>Creep</t>
  </si>
  <si>
    <t>3</t>
  </si>
  <si>
    <t>2</t>
  </si>
  <si>
    <t>Lattice Misfit</t>
  </si>
  <si>
    <t>Tempindex</t>
  </si>
  <si>
    <t>2 age time (hr)</t>
  </si>
  <si>
    <t>G' vol fraction (%)</t>
  </si>
  <si>
    <t>Sol. Time (h)</t>
  </si>
  <si>
    <t>Sol. Temp (ºC)</t>
  </si>
  <si>
    <t>1 age time (h)</t>
  </si>
  <si>
    <t>1 age temp (ºC)</t>
  </si>
  <si>
    <t>2 age temp (ºC)</t>
  </si>
  <si>
    <t>PX</t>
  </si>
  <si>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https://doi.org/10.1002/adem.201400269</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</si>
  <si>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https://doi.org/10.1002/9781118516430.ch84</t>
    </r>
  </si>
  <si>
    <t xml:space="preserve">compression, Aged 50hr 900C, 4% discontinous transformation </t>
  </si>
  <si>
    <t>compression, Aged 200hr, 31% discontinuos transformation</t>
  </si>
  <si>
    <t>compression, Aged 400hr,91% discontinuous transformation</t>
  </si>
  <si>
    <t>compression, aged 50hr, no discontinuous precipitation</t>
  </si>
  <si>
    <t>compression, aged 200hr, no DP</t>
  </si>
  <si>
    <t>ID-curve</t>
  </si>
  <si>
    <t>42-4</t>
  </si>
  <si>
    <t>24-1</t>
  </si>
  <si>
    <t>25-1</t>
  </si>
  <si>
    <t>42-1</t>
  </si>
  <si>
    <t>39-1</t>
  </si>
  <si>
    <t>57-1</t>
  </si>
  <si>
    <t>50-1</t>
  </si>
  <si>
    <t>53-1</t>
  </si>
  <si>
    <t>38-1</t>
  </si>
  <si>
    <t>38-2</t>
  </si>
  <si>
    <t>38-3</t>
  </si>
  <si>
    <t>39-2</t>
  </si>
  <si>
    <t>input order</t>
  </si>
  <si>
    <t>medium</t>
  </si>
  <si>
    <t>high</t>
  </si>
  <si>
    <t>9-1</t>
  </si>
  <si>
    <t>18-1</t>
  </si>
  <si>
    <t>SX</t>
  </si>
  <si>
    <t>SX &lt;100&gt;</t>
  </si>
  <si>
    <t>10-1</t>
  </si>
  <si>
    <t>Povstugar reports g' volume fraction as 30, but Bauer reports as 58. Going with 58 and assuming 38 is a typo</t>
  </si>
  <si>
    <t>51-1</t>
  </si>
  <si>
    <t>41-1</t>
  </si>
  <si>
    <t>42-2</t>
  </si>
  <si>
    <t>42-3</t>
  </si>
  <si>
    <t>43-1</t>
  </si>
  <si>
    <t>44-1</t>
  </si>
  <si>
    <t>47-1</t>
  </si>
  <si>
    <t>50-2</t>
  </si>
  <si>
    <t>53-2</t>
  </si>
  <si>
    <t>61-1</t>
  </si>
  <si>
    <t>57-2</t>
  </si>
  <si>
    <t>negligible</t>
  </si>
  <si>
    <t>91 without TCPs</t>
  </si>
  <si>
    <t>60-1</t>
  </si>
  <si>
    <t>62-1</t>
  </si>
  <si>
    <t>63-1</t>
  </si>
  <si>
    <t>SX, unspecified orientation but probably [001] based on "5% misorientation from [001]" in another of the group's papers</t>
  </si>
  <si>
    <t>72-1</t>
  </si>
  <si>
    <t>73-1</t>
  </si>
  <si>
    <t>74-1</t>
  </si>
  <si>
    <t>75-1</t>
  </si>
  <si>
    <t>76-1</t>
  </si>
  <si>
    <t>72-3</t>
  </si>
  <si>
    <t>72-2</t>
  </si>
  <si>
    <t>also in Dunand, D. C. et al. ‘Designing Nanoscale Precipitates in Novel Cobalt-based Superalloys to Improve Creep Resistance and Operating Temperature’ Final Technical Report. (2010)., so that reference is removed</t>
  </si>
  <si>
    <t>SX &lt;001&gt; 15 deg</t>
  </si>
  <si>
    <t>Co-20.Ni-9.Al-7.W-2.Ta</t>
  </si>
  <si>
    <t>508-1</t>
  </si>
  <si>
    <t>507-1</t>
  </si>
  <si>
    <t>509-1</t>
  </si>
  <si>
    <t>510-1</t>
  </si>
  <si>
    <t>tensile, single crystal, Vf =0 at 1000C, very fast strain rate (30s to fracture)</t>
  </si>
  <si>
    <t>155-1</t>
  </si>
  <si>
    <t>156-1</t>
  </si>
  <si>
    <t>158-1</t>
  </si>
  <si>
    <t>160-1</t>
  </si>
  <si>
    <t>SX [h00]</t>
  </si>
  <si>
    <t>530-1</t>
  </si>
  <si>
    <t>SX [001] 17-23 deg</t>
  </si>
  <si>
    <t>221-1</t>
  </si>
  <si>
    <t>241-1</t>
  </si>
  <si>
    <t>242-1</t>
  </si>
  <si>
    <t>528-1</t>
  </si>
  <si>
    <t>SX [001] 5-10 deg</t>
  </si>
  <si>
    <t>40-70</t>
  </si>
  <si>
    <t>deformation through microtwinning, also rolled and recrystallized</t>
  </si>
  <si>
    <t>196-1</t>
  </si>
  <si>
    <t>also rolled and recrystallized</t>
  </si>
  <si>
    <t>196-2</t>
  </si>
  <si>
    <t>198-1</t>
  </si>
  <si>
    <t>197-1</t>
  </si>
  <si>
    <t>455-1</t>
  </si>
  <si>
    <t>Vf comes from [1] L. Shi, J.J. Yu, C.Y. Cui, X.F. Sun, Temperature dependence of deformation behavior in a Co-Al-W-base single crystal superalloy, Mater. Sci. Eng. A. 620 (2015) 36–43. https://doi.org/10.1016/j.msea.2014.09.074.</t>
  </si>
  <si>
    <t>220-1</t>
  </si>
  <si>
    <t>222-1</t>
  </si>
  <si>
    <t>499-1</t>
  </si>
  <si>
    <t>224-1</t>
  </si>
  <si>
    <t>negative misfit</t>
  </si>
  <si>
    <t>278-1</t>
  </si>
  <si>
    <t>334-1</t>
  </si>
  <si>
    <t>290-1</t>
  </si>
  <si>
    <t>335-1</t>
  </si>
  <si>
    <t>290-2</t>
  </si>
  <si>
    <t>SX&lt;001&gt;</t>
  </si>
  <si>
    <t>Co-31.0Ni-6.3Al-8.1Cr-2.0W-3.7Ti-1.0Ta-0.9Nb-3.0Mo-0.08B</t>
  </si>
  <si>
    <t>338-1</t>
  </si>
  <si>
    <t>401-1</t>
  </si>
  <si>
    <t>336-1</t>
  </si>
  <si>
    <t>337-1</t>
  </si>
  <si>
    <t>402-1</t>
  </si>
  <si>
    <t>404-1</t>
  </si>
  <si>
    <t>405-1</t>
  </si>
  <si>
    <t>406-1</t>
  </si>
  <si>
    <t>413-1</t>
  </si>
  <si>
    <t>414-1</t>
  </si>
  <si>
    <t>415-1</t>
  </si>
  <si>
    <t>420-1</t>
  </si>
  <si>
    <t>421-1</t>
  </si>
  <si>
    <t>428-2</t>
  </si>
  <si>
    <t>reported 1E7 on page 78, but I put 1E-7, assuming typo</t>
  </si>
  <si>
    <t>522-1</t>
  </si>
  <si>
    <t>532-1</t>
  </si>
  <si>
    <t>603-1</t>
  </si>
  <si>
    <t>2 papers from same author use same name for different alloys, did not specify aging time</t>
  </si>
  <si>
    <t>40-75</t>
  </si>
  <si>
    <t>531-1</t>
  </si>
  <si>
    <t>533-1</t>
  </si>
  <si>
    <t>645-1</t>
  </si>
  <si>
    <t>40-76</t>
  </si>
  <si>
    <t>40-77</t>
  </si>
  <si>
    <t>40-78</t>
  </si>
  <si>
    <t>SX [001] 10 deg</t>
  </si>
  <si>
    <t>1250-1270</t>
  </si>
  <si>
    <t>596-1</t>
  </si>
  <si>
    <t>602-1</t>
  </si>
  <si>
    <t>604-1</t>
  </si>
  <si>
    <t>604-2</t>
  </si>
  <si>
    <t>604-3</t>
  </si>
  <si>
    <t>604-4</t>
  </si>
  <si>
    <t>644-1</t>
  </si>
  <si>
    <t>646-1</t>
  </si>
  <si>
    <t>652-1</t>
  </si>
  <si>
    <t>774-1</t>
  </si>
  <si>
    <t>775-1</t>
  </si>
  <si>
    <t>776-1</t>
  </si>
  <si>
    <t>777-1</t>
  </si>
  <si>
    <t>also beta and mu</t>
  </si>
  <si>
    <t>647-1</t>
  </si>
  <si>
    <t>648-1</t>
  </si>
  <si>
    <t>649-1</t>
  </si>
  <si>
    <t>650-1</t>
  </si>
  <si>
    <t>651-1</t>
  </si>
  <si>
    <t>653-1</t>
  </si>
  <si>
    <t>654-1</t>
  </si>
  <si>
    <t>656-1</t>
  </si>
  <si>
    <t>658-1</t>
  </si>
  <si>
    <t>660-1</t>
  </si>
  <si>
    <t>662-1</t>
  </si>
  <si>
    <t>664-1</t>
  </si>
  <si>
    <t>667-1</t>
  </si>
  <si>
    <t>753-1</t>
  </si>
  <si>
    <t>SX [001] 3.1-4.4 deg</t>
  </si>
  <si>
    <t>740-1</t>
  </si>
  <si>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https://doi.org/10.1016/j.mtla.2020.100633</t>
    </r>
  </si>
  <si>
    <t>Test Temperature ©</t>
  </si>
  <si>
    <t>Aging Temperature ©</t>
  </si>
  <si>
    <t>10-2</t>
  </si>
  <si>
    <t>Hardness peak (HV) or (GPa)</t>
  </si>
  <si>
    <t>homogenized and Air cooled</t>
  </si>
  <si>
    <t>homogenized and Air cooled, just report 50C as aging temp then</t>
  </si>
  <si>
    <t>Aging Temp ©</t>
  </si>
  <si>
    <t>air cooled, just report 50C as "equilibrium aging temp"</t>
  </si>
  <si>
    <t>Co-19.5Fe-7.3Al-7.W</t>
  </si>
  <si>
    <t>PM, aged 1250C for 168hr</t>
  </si>
  <si>
    <t>PM,aged 1250C for 24hr</t>
  </si>
  <si>
    <t>CoEXP(FG)</t>
  </si>
  <si>
    <t>CoEXP(CG)</t>
  </si>
  <si>
    <t>CoEXP (PM)</t>
  </si>
  <si>
    <t>fine grain, assume 1E-4</t>
  </si>
  <si>
    <t>coarse grain, assume 1E-4</t>
  </si>
  <si>
    <t>powder metallurgy, assume 1E-4</t>
  </si>
  <si>
    <t>fine grain, don't report strain rate so assume 1E-4</t>
  </si>
  <si>
    <t>211-1</t>
  </si>
  <si>
    <t>Vf=62% after creep excluding secondary g'</t>
  </si>
  <si>
    <t>F=1.5N, homogenized and slow cooled 50C/hr</t>
  </si>
  <si>
    <t>sr not reported, assume 1E-4</t>
  </si>
  <si>
    <t>furnace cooled (highest hardness0</t>
  </si>
  <si>
    <t>icewater quench (lowest hardness)</t>
  </si>
  <si>
    <t>40h, 800C</t>
  </si>
  <si>
    <t>5h, 800C</t>
  </si>
  <si>
    <t>aging conditions unlisted, assume 800C</t>
  </si>
  <si>
    <t>aging temperature not outright stated, but microstructure reported for 950C</t>
  </si>
  <si>
    <t>aged 800C 24h</t>
  </si>
  <si>
    <t>aged 950 10h</t>
  </si>
  <si>
    <t>aged 900C 72h</t>
  </si>
  <si>
    <t>aged 800C 100h</t>
  </si>
  <si>
    <t>aged 800C 100h (hopefully,  article is in chinese)</t>
  </si>
  <si>
    <t>aged 850C 24h</t>
  </si>
  <si>
    <t>aging temperature unspecified, so 1300C 24h homogenized</t>
  </si>
  <si>
    <t>aged 200h</t>
  </si>
  <si>
    <t>aged 900C 100h</t>
  </si>
  <si>
    <t>aged 900C, 8h and 750C, 12-1000h</t>
  </si>
  <si>
    <t>aged 900C, 20h</t>
  </si>
  <si>
    <t>hot forged (30% reduction) before aged 900C, 20h</t>
  </si>
  <si>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https://doi.org/10.1002/9781118516430.ch78</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</si>
  <si>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https://doi.org/10.1002/adem.201400267</t>
    </r>
  </si>
  <si>
    <t>Casas, R., Gálvez, F., &amp; Campos, M. (2018). Microstructural development of powder metallurgy cobalt-based superalloys processed by field assisted sintering techniques (FAST). Materials Science and Engineering A, 724, 461–468. https://doi.org/10.1016/j.msea.2018.04.005</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</si>
  <si>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https://doi.org/10.1016/j.actamat.2020.02.059</t>
    </r>
  </si>
  <si>
    <t>324-1</t>
  </si>
  <si>
    <t>324-2</t>
  </si>
  <si>
    <t>10% eutectic, creep rate is my estimation from their plot</t>
  </si>
  <si>
    <t>284-1</t>
  </si>
  <si>
    <t>282-1</t>
  </si>
  <si>
    <t>283-1</t>
  </si>
  <si>
    <r>
      <t xml:space="preserve">Li, Y., Pyczak, F., Paul, J., Oehring, M., Lorenz, U., &amp; Yao, Z. (2017). Microstructure evolution in L12 hardened Co-base superalloys during creep. </t>
    </r>
    <r>
      <rPr>
        <i/>
        <sz val="11"/>
        <color theme="1"/>
        <rFont val="Calibri"/>
        <family val="2"/>
        <scheme val="minor"/>
      </rPr>
      <t>Journal of Materials Research</t>
    </r>
    <r>
      <rPr>
        <sz val="11"/>
        <color theme="1"/>
        <rFont val="Calibri"/>
        <family val="2"/>
        <scheme val="minor"/>
      </rPr>
      <t xml:space="preserve">, </t>
    </r>
    <r>
      <rPr>
        <i/>
        <sz val="11"/>
        <color theme="1"/>
        <rFont val="Calibri"/>
        <family val="2"/>
        <scheme val="minor"/>
      </rPr>
      <t>32</t>
    </r>
    <r>
      <rPr>
        <sz val="11"/>
        <color theme="1"/>
        <rFont val="Calibri"/>
        <family val="2"/>
        <scheme val="minor"/>
      </rPr>
      <t>(24), 4522–4530. https://doi.org/10.1557/jmr.2017.362</t>
    </r>
  </si>
  <si>
    <t>282-2</t>
  </si>
  <si>
    <t>Co-32.0Ni-6.Al-12.0Cr-3.0W-2.5Ti-1.5Ta-0.3Si-0.08C-0.01Zr-0.08B</t>
  </si>
  <si>
    <t>CoWalloy1</t>
  </si>
  <si>
    <t>Abedi, H. R., &amp; Ojo, O. A. (2021). Numerical Modeling of Gas Tungsten Arc Welding of a Newly Developed Cobalt-Based Superalloy. Metallurgical and Materials Transactions A: Physical Metallurgy and Materials Science, 52(11), 5043–5054. https://doi.org/10.1007/s11661-021-06451-x</t>
  </si>
  <si>
    <t>Co-28.8Ni-10.Al-10.2Cr-2.1Ti-2.1Ta-1.5Nb-2.2Mo</t>
  </si>
  <si>
    <t>MCoHEA</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</si>
  <si>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https://doi.org/10.1016/j.scriptamat.2021.113826</t>
  </si>
  <si>
    <t>Co-10.5Al-2.8Nb-7.2Mo</t>
  </si>
  <si>
    <t>Davydov, D., Kazantseva, N., Ezhov, I., &amp; Popova, E. (2021). Effect of alloying on the ?-?0 microstructure of W-free Co-based superalloys. Materials Today: Proceedings, 38, 1971–1973. https://doi.org/10.1016/j.matpr.2020.09.131</t>
  </si>
  <si>
    <t>Co-10.9Al-1.6Nb-4.2Mo</t>
  </si>
  <si>
    <t>Co-10.1Al-1.0Nb-5.6Mo</t>
  </si>
  <si>
    <t>Co-12.Al-11.0W</t>
  </si>
  <si>
    <t>Edtmaier, C., Wolf, M., de Oro Calderon, R., &amp; Schubert, W. D. (2021). Effect of nickel on the formation of γ/γ’ microstructures in WC/Co-Ni-Al-W. International Journal of Refractory Metals and Hard Materials, 100. https://doi.org/10.1016/j.ijrmhm.2021.105652</t>
  </si>
  <si>
    <t>Co-15.0Ni-12.Al-11.0W</t>
  </si>
  <si>
    <t>Edtmaier, C., Wolf, M., de Oro Calderon, R., &amp; Schubert, W. D. (2021). Effect of nickel on the formation of γ/γ’ microstructures in WC/Co-Ni-Al-W. International Journal of Refractory Metals and Hard Materials, 100. https://doi.org/10.1016/j.ijrmhm.2021.105653</t>
  </si>
  <si>
    <t>Co-30.0Ni-12.Al-11.0W</t>
  </si>
  <si>
    <t>Edtmaier, C., Wolf, M., de Oro Calderon, R., &amp; Schubert, W. D. (2021). Effect of nickel on the formation of γ/γ’ microstructures in WC/Co-Ni-Al-W. International Journal of Refractory Metals and Hard Materials, 100. https://doi.org/10.1016/j.ijrmhm.2021.105654</t>
  </si>
  <si>
    <t>Co-45.0Ni-12.Al-11.0W</t>
  </si>
  <si>
    <t>Edtmaier, C., Wolf, M., de Oro Calderon, R., &amp; Schubert, W. D. (2021). Effect of nickel on the formation of γ/γ’ microstructures in WC/Co-Ni-Al-W. International Journal of Refractory Metals and Hard Materials, 100. https://doi.org/10.1016/j.ijrmhm.2021.105655</t>
  </si>
  <si>
    <t>Co-15.0Ni-11.Al-9.0W</t>
  </si>
  <si>
    <t>Edtmaier, C., Wolf, M., de Oro Calderon, R., &amp; Schubert, W. D. (2021). Effect of nickel on the formation of γ/γ’ microstructures in WC/Co-Ni-Al-W. International Journal of Refractory Metals and Hard Materials, 100. https://doi.org/10.1016/j.ijrmhm.2021.105656</t>
  </si>
  <si>
    <t>Co-17.5Ni-11.Al-9.0W</t>
  </si>
  <si>
    <t>Edtmaier, C., Wolf, M., de Oro Calderon, R., &amp; Schubert, W. D. (2021). Effect of nickel on the formation of γ/γ’ microstructures in WC/Co-Ni-Al-W. International Journal of Refractory Metals and Hard Materials, 100. https://doi.org/10.1016/j.ijrmhm.2021.105657</t>
  </si>
  <si>
    <t>Co-20.0Ni-11.Al-9.0W</t>
  </si>
  <si>
    <t>Edtmaier, C., Wolf, M., de Oro Calderon, R., &amp; Schubert, W. D. (2021). Effect of nickel on the formation of γ/γ’ microstructures in WC/Co-Ni-Al-W. International Journal of Refractory Metals and Hard Materials, 100. https://doi.org/10.1016/j.ijrmhm.2021.105658</t>
  </si>
  <si>
    <t>Co-13.0Ni-10.Al-8.0W</t>
  </si>
  <si>
    <t>Edtmaier, C., Wolf, M., de Oro Calderon, R., &amp; Schubert, W. D. (2021). Effect of nickel on the formation of γ/γ’ microstructures in WC/Co-Ni-Al-W. International Journal of Refractory Metals and Hard Materials, 100. https://doi.org/10.1016/j.ijrmhm.2021.105659</t>
  </si>
  <si>
    <t>Co-Al-W</t>
  </si>
  <si>
    <t>Fan, L. L., Li, Y., Zhao, X. Y., Yu, Y. X., Zhou, C. G., &amp; Sha, J. B. (2021). High-throughput preparation and characterization of early hot-corrosion behaviors of compositional gradient Al–Cr complex coatings on a novel Co–Al–W-based alloy. Corrosion Science, 192. https://doi.org/10.1016/j.corsci.2021.109811</t>
  </si>
  <si>
    <t>Co-12.0Ti</t>
  </si>
  <si>
    <t>CoTi</t>
  </si>
  <si>
    <t>Im, H. J., Choi, W. S., Ryou, K. H., Seol, J. B., Kang, T. H., Ko, W. S., &amp; Choi, P. P. (2021). Enhanced microstructural stability of γ/γ′-strengthened Co-Ti-Mo-based alloys through Al additions. Acta Materialia, 214. https://doi.org/10.1016/j.actamat.2021.117011</t>
  </si>
  <si>
    <t>Co-12.0Ti-4.0Mo</t>
  </si>
  <si>
    <t>CoTiMo</t>
  </si>
  <si>
    <t>Im, H. J., Choi, W. S., Ryou, K. H., Seol, J. B., Kang, T. H., Ko, W. S., &amp; Choi, P. P. (2021). Enhanced microstructural stability of γ/γ′-strengthened Co-Ti-Mo-based alloys through Al additions. Acta Materialia, 214. https://doi.org/10.1016/j.actamat.2021.117012</t>
  </si>
  <si>
    <t>Co-2.Al-12.0Ti-4.0Mo</t>
  </si>
  <si>
    <t>"+"2Al</t>
  </si>
  <si>
    <t>Im, H. J., Choi, W. S., Ryou, K. H., Seol, J. B., Kang, T. H., Ko, W. S., &amp; Choi, P. P. (2021). Enhanced microstructural stability of γ/γ′-strengthened Co-Ti-Mo-based alloys through Al additions. Acta Materialia, 214. https://doi.org/10.1016/j.actamat.2021.117013</t>
  </si>
  <si>
    <t>Co-4.Al-12.0Ti-4.0Mo</t>
  </si>
  <si>
    <t>"+"4Al</t>
  </si>
  <si>
    <t>Im, H. J., Choi, W. S., Ryou, K. H., Seol, J. B., Kang, T. H., Ko, W. S., &amp; Choi, P. P. (2021). Enhanced microstructural stability of γ/γ′-strengthened Co-Ti-Mo-based alloys through Al additions. Acta Materialia, 214. https://doi.org/10.1016/j.actamat.2021.117014</t>
  </si>
  <si>
    <t>Co-2.Al-10.0Ti-4.0Mo</t>
  </si>
  <si>
    <t>10Ti+2Al</t>
  </si>
  <si>
    <t>Im, H. J., Choi, W. S., Ryou, K. H., Seol, J. B., Kang, T. H., Ko, W. S., &amp; Choi, P. P. (2021). Enhanced microstructural stability of γ/γ′-strengthened Co-Ti-Mo-based alloys through Al additions. Acta Materialia, 214. https://doi.org/10.1016/j.actamat.2021.117015</t>
  </si>
  <si>
    <t>Co-4.Al-8.0Ti-4.0Mo</t>
  </si>
  <si>
    <t>8Ti+4Al</t>
  </si>
  <si>
    <t>Im, H. J., Choi, W. S., Ryou, K. H., Seol, J. B., Kang, T. H., Ko, W. S., &amp; Choi, P. P. (2021). Enhanced microstructural stability of γ/γ′-strengthened Co-Ti-Mo-based alloys through Al additions. Acta Materialia, 214. https://doi.org/10.1016/j.actamat.2021.117016</t>
  </si>
  <si>
    <t>Co-9.Al-8.0W-0.10B</t>
  </si>
  <si>
    <t>Li, Y., Pyczak, F., Oehring, M., Wang, L., Paul, J., Lorenz, U., &amp; Yao, Z. (2017). Thermal stability of γ′ phase in long-term aged Co-Al-W alloys. Journal of Alloys and Compounds, 729, 266–276. https://doi.org/10.1016/j.jallcom.2017.09.157</t>
  </si>
  <si>
    <t>Co-9.Al-9.0W-0.10B</t>
  </si>
  <si>
    <t>Li, Y., Pyczak, F., Oehring, M., Wang, L., Paul, J., Lorenz, U., &amp; Yao, Z. (2017). Thermal stability of γ′ phase in long-term aged Co-Al-W alloys. Journal of Alloys and Compounds, 729, 266–276. https://doi.org/10.1016/j.jallcom.2017.09.158</t>
  </si>
  <si>
    <t>Co-9.Al-11.0W-0.10B</t>
  </si>
  <si>
    <t>Li, Y., Pyczak, F., Oehring, M., Wang, L., Paul, J., Lorenz, U., &amp; Yao, Z. (2017). Thermal stability of γ′ phase in long-term aged Co-Al-W alloys. Journal of Alloys and Compounds, 729, 266–276. https://doi.org/10.1016/j.jallcom.2017.09.159</t>
  </si>
  <si>
    <t>Co-20.0Ni-7.Al-8.0W-4.0Ti-1.0Ta</t>
  </si>
  <si>
    <t>Li, W., Li, L., Antonov, S., Wei, C., Zhao, J. C., &amp; Feng, Q. (2021). High-throughput exploration of alloying effects on the microstructural stability and properties of multi-component CoNi-base superalloys. Journal of Alloys and Compounds, 881. https://doi.org/10.1016/j.jallcom.2021.160618</t>
  </si>
  <si>
    <t>Co-20.0Ni-15.Al-4.0Ti-1.0Ta</t>
  </si>
  <si>
    <t>15Al0W</t>
  </si>
  <si>
    <t>Li, W., Li, L., Antonov, S., Wei, C., Zhao, J. C., &amp; Feng, Q. (2021). High-throughput exploration of alloying effects on the microstructural stability and properties of multi-component CoNi-base superalloys. Journal of Alloys and Compounds, 881. https://doi.org/10.1016/j.jallcom.2021.160619</t>
  </si>
  <si>
    <t>Co-20.0Ni-7.Al-2.0W-10.0Ti-1.0Ta</t>
  </si>
  <si>
    <t>10Ti2W</t>
  </si>
  <si>
    <t>Li, W., Li, L., Antonov, S., Wei, C., Zhao, J. C., &amp; Feng, Q. (2021). High-throughput exploration of alloying effects on the microstructural stability and properties of multi-component CoNi-base superalloys. Journal of Alloys and Compounds, 881. https://doi.org/10.1016/j.jallcom.2021.160620</t>
  </si>
  <si>
    <t>Co-20.0Ni-7.Al-4.0W-4.0Ti-5.0Ta</t>
  </si>
  <si>
    <t>5Ta4W</t>
  </si>
  <si>
    <t>Li, W., Li, L., Antonov, S., Wei, C., Zhao, J. C., &amp; Feng, Q. (2021). High-throughput exploration of alloying effects on the microstructural stability and properties of multi-component CoNi-base superalloys. Journal of Alloys and Compounds, 881. https://doi.org/10.1016/j.jallcom.2021.160621</t>
  </si>
  <si>
    <t>Co-20.0Ni-7.Al-3.0W-4.0Ti-1.0Ta-5.0Mo</t>
  </si>
  <si>
    <t>5Mo3W</t>
  </si>
  <si>
    <t>Li, W., Li, L., Antonov, S., Wei, C., Zhao, J. C., &amp; Feng, Q. (2021). High-throughput exploration of alloying effects on the microstructural stability and properties of multi-component CoNi-base superalloys. Journal of Alloys and Compounds, 881. https://doi.org/10.1016/j.jallcom.2021.160622</t>
  </si>
  <si>
    <t>Co-20.0Ni-7.Al-3.0W-4.0Ti-1.0Ta-5.0Nb</t>
  </si>
  <si>
    <t>5Nb3W</t>
  </si>
  <si>
    <t>Li, W., Li, L., Antonov, S., Wei, C., Zhao, J. C., &amp; Feng, Q. (2021). High-throughput exploration of alloying effects on the microstructural stability and properties of multi-component CoNi-base superalloys. Journal of Alloys and Compounds, 881. https://doi.org/10.1016/j.jallcom.2021.160623</t>
  </si>
  <si>
    <t>Co-34.6Ni-1.7Fe-4.3Al-19.5Cr-1.0Ti-1.9Nb-4.8Mo-0.70C</t>
  </si>
  <si>
    <t>Powder Metallurgy!</t>
  </si>
  <si>
    <t>Co-Ni-based superalloy</t>
  </si>
  <si>
    <t>Li, C., Teng, J., Yang, B., Ye, X., Liu, J., &amp; Li, Y. (2021). Correlation between microstructure and mechanical properties of novel Co-Ni-based powder metallurgy superalloy. Materials Characterization, 181. https://doi.org/10.1016/j.matchar.2021.111480</t>
  </si>
  <si>
    <t>Lu, S., Antonov, S., Xue, F., Li, L., &amp; Feng, Q. (2021). Segregation-assisted phase transformation and anti-phase boundary formation during creep of a γ′-strengthened Co-based superalloy at high temperatures. Acta Materialia, 215. https://doi.org/10.1016/j.actamat.2021.117099</t>
  </si>
  <si>
    <t>Co-31.0Ni-10.1Al-2.1Ta-5.1Mo</t>
  </si>
  <si>
    <t>Mukhopadhyay, S., Pandey, P., Baler, N., Biswas, K., Makineni, S. K., &amp; Chattopadhyay, K. (2021). The role of Ti addition on the evolution and stability of γ/γ′ microstructure in a Co-30Ni-10Al-5Mo-2Ta alloy. Acta Materialia, 208, 116736. https://doi.org/10.1016/j.actamat.2021.116736</t>
  </si>
  <si>
    <t>Co-32.0Ni-9.9Al-1.4Ti-1.7Ta-4.6Mo</t>
  </si>
  <si>
    <t>Mukhopadhyay, S., Pandey, P., Baler, N., Biswas, K., Makineni, S. K., &amp; Chattopadhyay, K. (2021). The role of Ti addition on the evolution and stability of γ/γ′ microstructure in a Co-30Ni-10Al-5Mo-2Ta alloy. Acta Materialia, 208, 116736. https://doi.org/10.1016/j.actamat.2021.116737</t>
  </si>
  <si>
    <t>Co-30.6Ni-9.2Al-3.2Ti-2.1Ta-5.1Mo</t>
  </si>
  <si>
    <t>Mukhopadhyay, S., Pandey, P., Baler, N., Biswas, K., Makineni, S. K., &amp; Chattopadhyay, K. (2021). The role of Ti addition on the evolution and stability of γ/γ′ microstructure in a Co-30Ni-10Al-5Mo-2Ta alloy. Acta Materialia, 208, 116736. https://doi.org/10.1016/j.actamat.2021.116738</t>
  </si>
  <si>
    <t>Co-30.5Ni-9.3Al-3.9Ti-2.2Ta-5.0Mo</t>
  </si>
  <si>
    <t>Mukhopadhyay, S., Pandey, P., Baler, N., Biswas, K., Makineni, S. K., &amp; Chattopadhyay, K. (2021). The role of Ti addition on the evolution and stability of γ/γ′ microstructure in a Co-30Ni-10Al-5Mo-2Ta alloy. Acta Materialia, 208, 116736. https://doi.org/10.1016/j.actamat.2021.116739</t>
  </si>
  <si>
    <t>Co-36.8Ni-13.3Al-5.8Cr-1.0W-3.5Ta-0.0Hf-0.06C-0.08B-0.0Y</t>
  </si>
  <si>
    <t>Murray, S. P., Cervellon, A., Cormier, J., &amp; Pollock, T. M. (2021). Low cycle fatigue of a single crystal CoNi-base superalloy. Materials Science and Engineering A, 827. https://doi.org/10.1016/j.msea.2021.142007</t>
  </si>
  <si>
    <t>Co-1.8Al-3.1W-17.8Ti</t>
  </si>
  <si>
    <t>1AW-3T</t>
  </si>
  <si>
    <t>Oomae, M., Teramoto, T., &amp; Tanaka, K. (2021). Composition dependence of positive temperature dependence of yield stress for Co3(Al, W)–Co3Ti pseudo-binary alloy with the L12 structure. Intermetallics, 136. https://doi.org/10.1016/j.intermet.2021.107250</t>
  </si>
  <si>
    <t>Co-0.9Al-1.2W-20.7Ti</t>
  </si>
  <si>
    <t>1AW-9T</t>
  </si>
  <si>
    <t>Oomae, M., Teramoto, T., &amp; Tanaka, K. (2021). Composition dependence of positive temperature dependence of yield stress for Co3(Al, W)–Co3Ti pseudo-binary alloy with the L12 structure. Intermetallics, 136. https://doi.org/10.1016/j.intermet.2021.107251</t>
  </si>
  <si>
    <t>Co-31.0Ni-9.7Al-2.3Nb-5.2Mo</t>
  </si>
  <si>
    <t>2Nb0Ti</t>
  </si>
  <si>
    <t>Pandey, P., Shankar Prasad, A., Baler, N., &amp; Chattopadhyay, K. (2021). On the effect of Ti addition on microstructural evolution, precipitate coarsening kinetics and mechanical properties in a Co–30Ni–10Al–5Mo–2Nb alloy. Materialia, 16. https://doi.org/10.1016/j.mtla.2021.101072</t>
  </si>
  <si>
    <t>Co-30.5Ni-9.5Al-1.0Ti-2.0Nb-4.9Mo</t>
  </si>
  <si>
    <t>check Vf aging time</t>
  </si>
  <si>
    <t>2Nb1Ti</t>
  </si>
  <si>
    <t>Pandey, P., Shankar Prasad, A., Baler, N., &amp; Chattopadhyay, K. (2021). On the effect of Ti addition on microstructural evolution, precipitate coarsening kinetics and mechanical properties in a Co–30Ni–10Al–5Mo–2Nb alloy. Materialia, 16. https://doi.org/10.1016/j.mtla.2021.101073</t>
  </si>
  <si>
    <t>Co-30.6Ni-9.3Al-1.9Ti-2.1Nb-5.2Mo</t>
  </si>
  <si>
    <t>Pandey, P., Shankar Prasad, A., Baler, N., &amp; Chattopadhyay, K. (2021). On the effect of Ti addition on microstructural evolution, precipitate coarsening kinetics and mechanical properties in a Co–30Ni–10Al–5Mo–2Nb alloy. Materialia, 16. https://doi.org/10.1016/j.mtla.2021.101074</t>
  </si>
  <si>
    <t>Co-30.7Ni-9.5Al-3.0Ti-1.9Nb-4.9Mo</t>
  </si>
  <si>
    <t>2Nb3Ti</t>
  </si>
  <si>
    <t>Pandey, P., Shankar Prasad, A., Baler, N., &amp; Chattopadhyay, K. (2021). On the effect of Ti addition on microstructural evolution, precipitate coarsening kinetics and mechanical properties in a Co–30Ni–10Al–5Mo–2Nb alloy. Materialia, 16. https://doi.org/10.1016/j.mtla.2021.101075</t>
  </si>
  <si>
    <t>Co-30.3Ni-9.4Al-3.9Ti-1.8Nb-4.7Mo</t>
  </si>
  <si>
    <t>2Nb4Ti</t>
  </si>
  <si>
    <t>Pandey, P., Shankar Prasad, A., Baler, N., &amp; Chattopadhyay, K. (2021). On the effect of Ti addition on microstructural evolution, precipitate coarsening kinetics and mechanical properties in a Co–30Ni–10Al–5Mo–2Nb alloy. Materialia, 16. https://doi.org/10.1016/j.mtla.2021.101076</t>
  </si>
  <si>
    <t>Co-29.4Ni-9.5Al-5.2Cr-2.2Nb</t>
  </si>
  <si>
    <t>10Al5Cr</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</si>
  <si>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https://doi.org/10.1103/PhysRevMaterials.5.093601</t>
  </si>
  <si>
    <t>Co-29.8Ni-9.5Al-5.5Cr-2.1Ti-1.9Nb</t>
  </si>
  <si>
    <t>10Al5Cr2Ti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</si>
  <si>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https://doi.org/10.1103/PhysRevMaterials.5.093602</t>
  </si>
  <si>
    <t>Co-30.3Ni-9.5Al-8.5Cr-2.0Ti-2.0Nb</t>
  </si>
  <si>
    <t>10Al8Cr2Ti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</si>
  <si>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https://doi.org/10.1103/PhysRevMaterials.5.093603</t>
  </si>
  <si>
    <t>Co-29.9Ni-10.Al-11.9Cr-2.2Ti-1.9Nb</t>
  </si>
  <si>
    <t>10Al12Cr2Ti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</si>
  <si>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https://doi.org/10.1103/PhysRevMaterials.5.093604</t>
  </si>
  <si>
    <t>Co-30.0Ni-9.1Al-5.3Cr-4.2Ti-2.0Nb</t>
  </si>
  <si>
    <t>10Al5Cr4Ti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</si>
  <si>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https://doi.org/10.1103/PhysRevMaterials.5.093605</t>
  </si>
  <si>
    <t>Co-30.2Ni-9.4Al-8.8Cr-4.4Ti-2.0Nb</t>
  </si>
  <si>
    <t>10Al8Cr4Ti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</si>
  <si>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https://doi.org/10.1103/PhysRevMaterials.5.093606</t>
  </si>
  <si>
    <t>Co-29.8Ni-9.4Al-12.8Cr-3.7Ti-2.0Nb</t>
  </si>
  <si>
    <t>10Al12Cr4Ti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</si>
  <si>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https://doi.org/10.1103/PhysRevMaterials.5.093607</t>
  </si>
  <si>
    <t>Co-20.0Ni-10.Al-6.0W</t>
  </si>
  <si>
    <t>Co-20Ni-6W-10Al</t>
  </si>
  <si>
    <t>Park, H., Choe, H., &amp; Dunand, D. C. (2021). Microstructure and compressive properties of 3D-extrusion-printed, aluminized cobalt-based superalloy microlattices. Materials Science and Engineering A, 815. https://doi.org/10.1016/j.msea.2021.141262</t>
  </si>
  <si>
    <t>Co-18.0Ni-13.Al-5.0W</t>
  </si>
  <si>
    <t>Co-18Ni-5W-13Al</t>
  </si>
  <si>
    <t>Park, H., Choe, H., &amp; Dunand, D. C. (2021). Microstructure and compressive properties of 3D-extrusion-printed, aluminized cobalt-based superalloy microlattices. Materials Science and Engineering A, 815. https://doi.org/10.1016/j.msea.2021.141263</t>
  </si>
  <si>
    <t>Co-30.2Ni-9.8Al-4.0W-3.9Ti-1.9Ta</t>
  </si>
  <si>
    <t>4W2Ta</t>
  </si>
  <si>
    <t>Qu, S., Li, Y., Tong, M., Wang, C., &amp; Yang, Y. (2021). Effects of 1 at.% Ta substitution for 1 at.% W on the coarsening kinetics and deformation behavior of γʹ-strengthened CoNi-base superalloys. Materials Science and Engineering A, 823. https://doi.org/10.1016/j.msea.2021.141776</t>
  </si>
  <si>
    <t>Co-10.0Ni-6.3Al-4.0Cr-2.5Ti-3.3Nb-3.8V-0.04B</t>
  </si>
  <si>
    <t>Nb-1</t>
  </si>
  <si>
    <t>Reyes Tirado, F. L., &amp; Dunand, D. C. (2021). Increasing γ’ volume fraction in Co–Nb–V- and Co–Ta–V-based superalloys. Journal of Materials Research and Technology, 11, 2305–2313. https://doi.org/10.1016/j.jmrt.2021.02.028</t>
  </si>
  <si>
    <t>Co-10.0Ni-6.3Al-4.0Cr-2.5Ti-1.0Ta-3.3Nb-3.8V-0.04B</t>
  </si>
  <si>
    <t>Nb-1-Ta</t>
  </si>
  <si>
    <t>Reyes Tirado, F. L., &amp; Dunand, D. C. (2021). Increasing γ’ volume fraction in Co–Nb–V- and Co–Ta–V-based superalloys. Journal of Materials Research and Technology, 11, 2305–2313. https://doi.org/10.1016/j.jmrt.2021.02.029</t>
  </si>
  <si>
    <t>Co-10.0Ni-7.5Al-4.0Cr-3.0Ti-4.5Nb-4.5V-0.04B</t>
  </si>
  <si>
    <t>Nb-2</t>
  </si>
  <si>
    <t>Reyes Tirado, F. L., &amp; Dunand, D. C. (2021). Increasing γ’ volume fraction in Co–Nb–V- and Co–Ta–V-based superalloys. Journal of Materials Research and Technology, 11, 2305–2313. https://doi.org/10.1016/j.jmrt.2021.02.030</t>
  </si>
  <si>
    <t>Nb-3</t>
  </si>
  <si>
    <t>Reyes Tirado, F. L., &amp; Dunand, D. C. (2021). Increasing γ’ volume fraction in Co–Nb–V- and Co–Ta–V-based superalloys. Journal of Materials Research and Technology, 11, 2305–2313. https://doi.org/10.1016/j.jmrt.2021.02.031</t>
  </si>
  <si>
    <t>Co-10.0Ni-6.3Al-4.0Cr-2.5Ti-3.3Ta-3.8V-0.04B</t>
  </si>
  <si>
    <t>Ta-1</t>
  </si>
  <si>
    <t>Reyes Tirado, F. L., &amp; Dunand, D. C. (2021). Increasing γ’ volume fraction in Co–Nb–V- and Co–Ta–V-based superalloys. Journal of Materials Research and Technology, 11, 2305–2313. https://doi.org/10.1016/j.jmrt.2021.02.032</t>
  </si>
  <si>
    <t>Co-29.7Ni-9.6Al-8.2Cr-1.8Nb-4.8Mo</t>
  </si>
  <si>
    <t>Ti-0</t>
  </si>
  <si>
    <t>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https://doi.org/10.1007/s11661-021-06445-9</t>
  </si>
  <si>
    <t>Co-30.7Ni-9.5Al-7.8Cr-2.1Ti-1.9Nb-4.7Mo</t>
  </si>
  <si>
    <t>Ti-2</t>
  </si>
  <si>
    <t>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https://doi.org/10.1007/s11661-021-06445-10</t>
  </si>
  <si>
    <t>Co-30.4Ni-9.7Al-8.1Cr-3.9Ti-1.9Nb-5.1Mo</t>
  </si>
  <si>
    <t>Ti-4</t>
  </si>
  <si>
    <t>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https://doi.org/10.1007/s11661-021-06445-11</t>
  </si>
  <si>
    <t>Co-30.4Ni-9.7Al-2.1Ta-4.7Mo</t>
  </si>
  <si>
    <t>Singh, M. P., Olu, E. F., Pandey, P., &amp; Chattopadhyay, K. (2021). Thermophysical and magnetic properties of Co-Ni-Mo-Al-Ta class of tungsten free Co-based superalloys. Journal of Alloys and Compounds, 879. https://doi.org/10.1016/j.jallcom.2021.160379</t>
  </si>
  <si>
    <t>Singh, M. P., Olu, E. F., Pandey, P., &amp; Chattopadhyay, K. (2021). Thermophysical and magnetic properties of Co-Ni-Mo-Al-Ta class of tungsten free Co-based superalloys. Journal of Alloys and Compounds, 879. https://doi.org/10.1016/j.jallcom.2021.160380</t>
  </si>
  <si>
    <t>Co-30.2Ni-9.8Al-2.0Cr-2.0Ti-1.9Ta-4.6Mo</t>
  </si>
  <si>
    <t>30Ni2Ta2Ti2Cr</t>
  </si>
  <si>
    <t>Singh, M. P., Olu, E. F., Pandey, P., &amp; Chattopadhyay, K. (2021). Thermophysical and magnetic properties of Co-Ni-Mo-Al-Ta class of tungsten free Co-based superalloys. Journal of Alloys and Compounds, 879. https://doi.org/10.1016/j.jallcom.2021.160381</t>
  </si>
  <si>
    <t>Co-30.1Ni-9.8Al-4.9Cr-2.0Ti-2.0Ta-4.9Mo</t>
  </si>
  <si>
    <t>30Ni2Ta2Ti5Cr</t>
  </si>
  <si>
    <t>Singh, M. P., Olu, E. F., Pandey, P., &amp; Chattopadhyay, K. (2021). Thermophysical and magnetic properties of Co-Ni-Mo-Al-Ta class of tungsten free Co-based superalloys. Journal of Alloys and Compounds, 879. https://doi.org/10.1016/j.jallcom.2021.160382</t>
  </si>
  <si>
    <t>Co-29.5Ni-10.2Al-10.2Cr-1.9Ti-2.1Ta-5.1Mo</t>
  </si>
  <si>
    <t>30Ni2Ta2Ti10Cr</t>
  </si>
  <si>
    <t>Singh, M. P., Olu, E. F., Pandey, P., &amp; Chattopadhyay, K. (2021). Thermophysical and magnetic properties of Co-Ni-Mo-Al-Ta class of tungsten free Co-based superalloys. Journal of Alloys and Compounds, 879. https://doi.org/10.1016/j.jallcom.2021.160383</t>
  </si>
  <si>
    <t>Co-9.Al-7.5W-2.0Ta</t>
  </si>
  <si>
    <t>ERBOCo-2Ta</t>
  </si>
  <si>
    <t>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https://doi.org/10.1016/j.actamat.2021.117019</t>
  </si>
  <si>
    <t>Co-8.4Al-4.1W-0.2Ta</t>
  </si>
  <si>
    <t>VF0</t>
  </si>
  <si>
    <t>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</si>
  <si>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Co-8.6Al-6.0W-0.6Ta</t>
  </si>
  <si>
    <t>Co-8.5Al-7.7W-1.1Ta</t>
  </si>
  <si>
    <t>Co-8.4Al-9.3W-1.6Ta</t>
  </si>
  <si>
    <t>Co-8.2Al-11.0W-2.0Ta</t>
  </si>
  <si>
    <t>VF80</t>
  </si>
  <si>
    <t>Co-8.1Al-12.5W-2.4Ta</t>
  </si>
  <si>
    <t>VF100</t>
  </si>
  <si>
    <t>Co-30.1Ni-7.1Al-12.1Cr-2.0W-3.5Ti-1.0Ta-1.6Mo-0.4Si-0.1Hf-0.08C-0.01Zr-0.09B</t>
  </si>
  <si>
    <t>LAMP-Co-7Al3.5Ti</t>
  </si>
  <si>
    <t>Zhang, Y., Fu, H., He, J., &amp; Xie, J. (2022). Formation mechanism and thermal stability of C15-Laves phase in a Hf-containing Co-based superalloy. Journal of Alloys and Compounds, 891. https://doi.org/10.1016/j.jallcom.2021.162016</t>
  </si>
  <si>
    <t>Co-9.Al-9.0W-2.0Ta-0.02Ce-0.02B</t>
  </si>
  <si>
    <t>Co-9Al-9W-2Ta-0.02B-0.02Ce (SX)</t>
  </si>
  <si>
    <t>Zhang, B. S., Yu, Y. X., Tao, Z. L., &amp; Sha, J. B. (2021). A comparative study on microstructures and tensile behaviours of a novel polycrystalline and single-crystal Co–9Al–9W–2Ta-0.02B-0.02Ce alloy at room and high temperatures. Intermetallics, 137. https://doi.org/10.1016/j.intermet.2021.107284</t>
  </si>
  <si>
    <t>Co-9Al-9W-2Ta-0.02B-0.02Ce (PX)</t>
  </si>
  <si>
    <t>Zhang, B. S., Yu, Y. X., Tao, Z. L., &amp; Sha, J. B. (2021). A comparative study on microstructures and tensile behaviours of a novel polycrystalline and single-crystal Co–9Al–9W–2Ta-0.02B-0.02Ce alloy at room and high temperatures. Intermetallics, 137. https://doi.org/10.1016/j.intermet.2021.107285</t>
  </si>
  <si>
    <t>Co-8.0Ti-11.0V</t>
  </si>
  <si>
    <t>Co-8Ti-11V</t>
  </si>
  <si>
    <t>Zhou, P., Gao, X., Song, D., Liu, Y., &amp; Cheng, J. (2021). Effect of Ni on Microstructure and Mechanical Property of a Co-Ti-V-Based Superalloy. Scanning, 2021. https://doi.org/10.1155/2021/6678085</t>
  </si>
  <si>
    <t>Co-5.0Ni-8.0Ti-11.0V</t>
  </si>
  <si>
    <t>Co-8Ti-11V-5Ni</t>
  </si>
  <si>
    <t>Zhou, P., Gao, X., Song, D., Liu, Y., &amp; Cheng, J. (2021). Effect of Ni on Microstructure and Mechanical Property of a Co-Ti-V-Based Superalloy. Scanning, 2021. https://doi.org/10.1155/2021/6678086</t>
  </si>
  <si>
    <t>Co-10.0Ni-8.0Ti-11.0V</t>
  </si>
  <si>
    <t>Co-8Ti-11V-10Ni</t>
  </si>
  <si>
    <t>Zhou, P., Gao, X., Song, D., Liu, Y., &amp; Cheng, J. (2021). Effect of Ni on Microstructure and Mechanical Property of a Co-Ti-V-Based Superalloy. Scanning, 2021. https://doi.org/10.1155/2021/6678087</t>
  </si>
  <si>
    <t>Co-29.8Ni-7.8Al-14.4Cr-2.0W-4.3Ti-0.9Ta</t>
  </si>
  <si>
    <t>Zhuang, X., Antonov, S., Li, L., &amp; Feng, Q. (2021). Effect of alloying elements on the coarsening rate of γʹ precipitates in multi-component CoNi-based superalloys with high Cr content. Scripta Materialia, 202. https://doi.org/10.1016/j.scriptamat.2021.114004</t>
  </si>
  <si>
    <t>Co-29.8Ni-8.Al-14.3Cr-2.9W-4.2Ti-1.0Ta</t>
  </si>
  <si>
    <t>+1W</t>
  </si>
  <si>
    <t>Zhuang, X., Antonov, S., Li, L., &amp; Feng, Q. (2021). Effect of alloying elements on the coarsening rate of γʹ precipitates in multi-component CoNi-based superalloys with high Cr content. Scripta Materialia, 202. https://doi.org/10.1016/j.scriptamat.2021.114005</t>
  </si>
  <si>
    <t>Co-29.8Ni-7.9Al-14.2Cr-2.0W-4.2Ti-1.0Ta-1.0Mo</t>
  </si>
  <si>
    <t>+1Mo</t>
  </si>
  <si>
    <t>Zhuang, X., Antonov, S., Li, L., &amp; Feng, Q. (2021). Effect of alloying elements on the coarsening rate of γʹ precipitates in multi-component CoNi-based superalloys with high Cr content. Scripta Materialia, 202. https://doi.org/10.1016/j.scriptamat.2021.114006</t>
  </si>
  <si>
    <t>Co-30.0Ni-7.8Al-14.3Cr-2.0W-5.3Ti-0.9Ta</t>
  </si>
  <si>
    <t>+1Ti</t>
  </si>
  <si>
    <t>Zhuang, X., Antonov, S., Li, L., &amp; Feng, Q. (2021). Effect of alloying elements on the coarsening rate of γʹ precipitates in multi-component CoNi-based superalloys with high Cr content. Scripta Materialia, 202. https://doi.org/10.1016/j.scriptamat.2021.114007</t>
  </si>
  <si>
    <t>Co-20.4Ni-9.8Al-7.4W-2.7Ti-0.40C-0.10B</t>
  </si>
  <si>
    <t>Aliakbari alloy</t>
  </si>
  <si>
    <t>Aliakbari-Sani, S., Vafaeenezhad, H., Arabi, H., &amp; Ebrahimi, G. R. (2022). Quantitative kinetic analysis of γ′ precipitate evolution in a Co–Al–W superalloy during aging heat treatment. Journal of Materials Research and Technology, 21, 3425–3439. https://doi.org/10.1016/j.jmrt.2022.10.165</t>
  </si>
  <si>
    <t>Co-30.0Ni-10.Al-2.0Ti-2.0Ta-5.0Mo</t>
  </si>
  <si>
    <t>Athira alloy</t>
  </si>
  <si>
    <t>Athira, K. S., Pandey, P., Prabhakar, K. V. P., Chattopadhyay, K., &amp; Chatterjee, S. (2022). Laser welding of a W-free precipitation strengthened Co-base superalloy. Journal of Materials Science, 57(13), 7085–7100. https://doi.org/10.1007/s10853-022-07117-8</t>
  </si>
  <si>
    <t>Co-32.0Ni-8.Al-6.0Cr-5.7W-2.8Ti-1.8Ta-0.4Si-0.1Hf</t>
  </si>
  <si>
    <t>ERBOCo-4 (SX)</t>
  </si>
  <si>
    <t>Bezold, A., Amon, L., Karpstein, N., Spiecker, E., Göken, M., &amp; Neumeier, S. (2023). Recovery of superlattice stacking faults at high temperatures. Scripta Materialia, 222. https://doi.org/10.1016/j.scriptamat.2022.115005</t>
  </si>
  <si>
    <t>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t>
  </si>
  <si>
    <t>Co-35.0Ni-7.5Al-15.0Cr-5.0W-1.0Ti-1.0Ta-0.4Si-0.1Hf-0.08B</t>
  </si>
  <si>
    <t>PHESA1</t>
  </si>
  <si>
    <t>Co-35.0Ni-9.Al-15.0Cr-5.0W-0.3Ti-0.2Ta-0.4Si-0.1Hf-0.08B</t>
  </si>
  <si>
    <t>PHESA2</t>
  </si>
  <si>
    <t>Co-34.8Ni-1.7Fe-4.3Al-19.7Cr-1.0Ti-1.9Nb-4.9Mo</t>
  </si>
  <si>
    <t>AG</t>
  </si>
  <si>
    <t>Bian, H., Xu, X., Li, Y., Koizumi, Y., Wang, Z., Chen, M., Yamanaka, K., &amp; Chiba, A. (2015). Regulating the coarsening of the γ’ phase in superalloys. NPG Asia Materials, 7(8). https://doi.org/10.1038/am.2015.96</t>
  </si>
  <si>
    <t>Co-29.6Ni-10.5Al-3.0Nb</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</si>
  <si>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https://doi.org/10.1016/j.actamat.2022.117763</t>
  </si>
  <si>
    <t>Co-28.9Ni-10.3Al-2.1Ti-3.1Nb</t>
  </si>
  <si>
    <t>30Ni2Ti</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</si>
  <si>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https://doi.org/10.1016/j.actamat.2022.117764</t>
  </si>
  <si>
    <t>Co-29.0Ni-10.1Al-2.2Ta-3.2Nb</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</si>
  <si>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https://doi.org/10.1016/j.actamat.2022.117765</t>
  </si>
  <si>
    <t>Co-29.2Ni-9.8Al-2.2Ti-2.0Ta-3.2Nb</t>
  </si>
  <si>
    <t>30Ni2Ti2Ta</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</si>
  <si>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https://doi.org/10.1016/j.actamat.2022.117766</t>
  </si>
  <si>
    <t>Co-10.Al-3.0Nb</t>
  </si>
  <si>
    <t>Co-10Al-3Nb</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</si>
  <si>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https://doi.org/10.1016/j.actamat.2022.117767</t>
  </si>
  <si>
    <t>Ternary T1</t>
  </si>
  <si>
    <t>Casas, R., Galvez, F., &amp; Campos, M. (2022). Microstructure stability and hardening determination through heat treatment of sintered Co γ/γ′ based alloys. Powder Metallurgy, 65(3), 242–252. https://doi.org/10.1080/00325899.2021.1994116</t>
  </si>
  <si>
    <t>Co-11.7Al-9.0W-2.1Ti-1.7Ta</t>
  </si>
  <si>
    <t>Quinary T2</t>
  </si>
  <si>
    <t>Co-7.7Ni-12.Al-11.0W</t>
  </si>
  <si>
    <t>Chen, Z., Kishida, K., Inui, H., Heilmaier, M., Glatzel, U., &amp; Eggeler, G. (2022). Improving the intermediate- and high-temperature strength of L12-Co3(Al,W) by Ni and Ta additions. Acta Materialia, 238. https://doi.org/10.1016/j.actamat.2022.118224</t>
  </si>
  <si>
    <t>Co-15.4Ni-12.Al-11.0W</t>
  </si>
  <si>
    <t>Chen, Z., Kishida, K., Inui, H., Heilmaier, M., Glatzel, U., &amp; Eggeler, G. (2022). Improving the intermediate- and high-temperature strength of L12-Co3(Al,W) by Ni and Ta additions. Acta Materialia, 238. https://doi.org/10.1016/j.actamat.2022.118225</t>
  </si>
  <si>
    <t>Co-15.4Ni-12.Al-9.0W-2.0Ta</t>
  </si>
  <si>
    <t>20Ni-2Ta</t>
  </si>
  <si>
    <t>Chen, Z., Kishida, K., Inui, H., Heilmaier, M., Glatzel, U., &amp; Eggeler, G. (2022). Improving the intermediate- and high-temperature strength of L12-Co3(Al,W) by Ni and Ta additions. Acta Materialia, 238. https://doi.org/10.1016/j.actamat.2022.118226</t>
  </si>
  <si>
    <t>Co-5.Al-14.0V</t>
  </si>
  <si>
    <t>Co-5.Al-2.0Ti-14.0V</t>
  </si>
  <si>
    <t>Co-5.Al-2.0Cr-14.0V</t>
  </si>
  <si>
    <t>Co-5.Al-2.0Nb-14.0V</t>
  </si>
  <si>
    <t>Co-5.Al-14.0V-2.0Mo</t>
  </si>
  <si>
    <t>Co-5.Al-2.0Ta-14.0V</t>
  </si>
  <si>
    <t>Chen, Y., Wang, C., Ruan, J., Omori, T., Kainuma, R., Ishida, K., &amp; Liu, X. (2019). High-strength Co–Al–V-base superalloys strengthened by γ′-Co 3 (Al,V) with high solvus temperature. Acta Materialia, 170, 62–74. https://doi.org/10.1016/j.actamat.2019.03.018</t>
  </si>
  <si>
    <t>Co-5.Al-2.0W-14.0V</t>
  </si>
  <si>
    <t>2W</t>
  </si>
  <si>
    <t>Co-10.0Ni-8.Al-12.0V</t>
  </si>
  <si>
    <t>Co-20.0Ni-8.Al-12.0V</t>
  </si>
  <si>
    <t>Co-30.0Ni-8.Al-12.0V</t>
  </si>
  <si>
    <t>Co-30.0Ni-5.Al-4.0Ta-10.0V</t>
  </si>
  <si>
    <t>Co-30.0Ni-7.5Al-4.0Ta-7.5V</t>
  </si>
  <si>
    <t>Co-30.0Ni-10.Al-4.0Ta-5.0V</t>
  </si>
  <si>
    <t>Co-30.0Ni-10.Al-2.0Ti-4.0Ta-5.0V</t>
  </si>
  <si>
    <t>30Ni4Ta2Ti</t>
  </si>
  <si>
    <t>Co-30.0Ni-9.Al-6.7Cr-6.0W-1.5Ta-0.10C</t>
  </si>
  <si>
    <t>Chu, C., Li, C., Guan, Y., &amp; Liu, Y. (2022). Microstructure-dependent coarsening behavior of γ′ precipitates in CoNi-based superalloys. Intermetallics, 140. https://doi.org/10.1016/j.intermet.2021.107396</t>
  </si>
  <si>
    <t>Co-30.0Ni-9.5Al-6.5Cr-5.5W-4.0Ti-2.0Ta-0.10C</t>
  </si>
  <si>
    <t>CoNi</t>
  </si>
  <si>
    <t>Chu, C., Guo, Q., Guan, Y., Qiao, Z., &amp; Liu, Y. (2022). Deformation mechanisms of a γʹ phase strengthened CoNi-based superalloy at high temperatures. Materials Science and Engineering A, 833. https://doi.org/10.1016/j.msea.2021.142587</t>
  </si>
  <si>
    <t>Co-40.0Ni-10.Al-10.0Cr-7.5W-3.0Nb-0.60C-0.06B</t>
  </si>
  <si>
    <t>Costa, A. M. S., Oliveira, J. P., Escobar, J. D., Salvador, C. A. F., Monteiro, M. J., Poplawsky, J. D., Nunes, C. A., Ramirez, A. J., &amp; Tschiptschin, A. P. (2022). On the effect of elemental partitioning to secondary phases after solution and aging heat treatments in a Co-Ni-based superalloy. Materials Letters, 309. https://doi.org/10.1016/j.matlet.2021.131377</t>
  </si>
  <si>
    <t>Co-9.5Al-4.0Nb-2.9Mo</t>
  </si>
  <si>
    <t>Co-10Al-2.5Mo-4.5Nb</t>
  </si>
  <si>
    <t>Davydov, D. I., Kazantseva, N. v., Ezhov, I. v., Popov, N. A., &amp; Vinogradova, N. I. (2022). Study of structural cobalt heat resistant alloys with cuboidal morphology. AIP Conference Proceedings, 2509. https://doi.org/10.1063/5.0085552</t>
  </si>
  <si>
    <t>Co-9.1Al-4.7Nb-5.2Mo</t>
  </si>
  <si>
    <t>Co-10Al-5Mo-5Nb</t>
  </si>
  <si>
    <t>Davydov, D. I., Kazantseva, N. v., Ezhov, I. v., Popov, N. A., &amp; Vinogradova, N. I. (2022). Study of structural cobalt heat resistant alloys with cuboidal morphology. AIP Conference Proceedings, 2509. https://doi.org/10.1063/5.0085553</t>
  </si>
  <si>
    <t>Davydov, D. I., Kazantseva, N. v., Popov, N. A., Narygina, I. v., &amp; Popova, E. N. (2020). Structure and Phase Composition of Refractory Alloys of the Co – Al – Mo – Nb System. Metal Science and Heat Treatment, 62(7–8), 475–478. https://doi.org/10.1007/s11041-020-00587-0</t>
  </si>
  <si>
    <t>Co-10.2Al-2.1Nb-5.5Mo</t>
  </si>
  <si>
    <t>Davydov, D. I., Kazantseva, N. v., Popov, N. A., Narygina, I. v., &amp; Popova, E. N. (2020). Structure and Phase Composition of Refractory Alloys of the Co – Al – Mo – Nb System. Metal Science and Heat Treatment, 62(7–8), 475–478. https://doi.org/10.1007/s11041-020-00587-1</t>
  </si>
  <si>
    <t>Davydov, D. I., Kazantseva, N. v., Popov, N. A., Narygina, I. v., &amp; Popova, E. N. (2020). Structure and Phase Composition of Refractory Alloys of the Co – Al – Mo – Nb System. Metal Science and Heat Treatment, 62(7–8), 475–478. https://doi.org/10.1007/s11041-020-00587-2</t>
  </si>
  <si>
    <t>Davydov, D. I., Kazantseva, N. v., Popov, N. A., Narygina, I. v., &amp; Popova, E. N. (2020). Structure and Phase Composition of Refractory Alloys of the Co – Al – Mo – Nb System. Metal Science and Heat Treatment, 62(7–8), 475–478. https://doi.org/10.1007/s11041-020-00587-3</t>
  </si>
  <si>
    <t>Co-30.0Ni-9.Al-6.0W-3.0Ti-1.0Ta-0.05Zr-0.12B</t>
  </si>
  <si>
    <t>superalloy</t>
  </si>
  <si>
    <t>Fallah Sheykhlari, A., Arabi, H., &amp; Boutorabi, S. M. A. (2023). Directional coalescence of γ’ precipitates during long time aging of CoNiAlW superalloy. Materials Characterization, 196. https://doi.org/10.1016/j.matchar.2022.112597</t>
  </si>
  <si>
    <t>Co-30.0Ni-9.Al-0.0Cr-6.0W-3.0Ti-1.0Ta-0.05Zr-0.12B</t>
  </si>
  <si>
    <t>Fallah Sheykhlari, A., Arabi, H., Boutorabi, S. M. A., &amp; Cayron, C. (2022). Effect of chromium content on microstructural evolution of CoNiAlW superalloy. Applied Physics A: Materials Science and Processing, 128(8). https://doi.org/10.1007/s00339-022-05768-7</t>
  </si>
  <si>
    <t>Co-30.0Ni-9.Al-6.0Cr-6.0W-3.0Ti-1.0Ta-0.05Zr-0.12B</t>
  </si>
  <si>
    <t>B6Cr</t>
  </si>
  <si>
    <t>Fallah Sheykhlari, A., Arabi, H., Boutorabi, S. M. A., &amp; Cayron, C. (2022). Effect of chromium content on microstructural evolution of CoNiAlW superalloy. Applied Physics A: Materials Science and Processing, 128(8). https://doi.org/10.1007/s00339-022-05768-8</t>
  </si>
  <si>
    <t>Co-30.0Ni-9.Al-10.0Cr-6.0W-3.0Ti-1.0Ta-0.05Zr-0.12B</t>
  </si>
  <si>
    <t>B10Cr</t>
  </si>
  <si>
    <t>Fallah Sheykhlari, A., Arabi, H., Boutorabi, S. M. A., &amp; Cayron, C. (2022). Effect of chromium content on microstructural evolution of CoNiAlW superalloy. Applied Physics A: Materials Science and Processing, 128(8). https://doi.org/10.1007/s00339-022-05768-9</t>
  </si>
  <si>
    <t>Co-30.0Ni-9.Al-14.0Cr-6.0W-3.0Ti-1.0Ta-0.05Zr-0.12B</t>
  </si>
  <si>
    <t>B14Cr</t>
  </si>
  <si>
    <t>Fallah Sheykhlari, A., Arabi, H., Boutorabi, S. M. A., &amp; Cayron, C. (2022). Effect of chromium content on microstructural evolution of CoNiAlW superalloy. Applied Physics A: Materials Science and Processing, 128(8). https://doi.org/10.1007/s00339-022-05768-10</t>
  </si>
  <si>
    <t>Co-29.1Ni-8.7Al-6.4Cr-5.8W-1.9Ti-0.11C</t>
  </si>
  <si>
    <t>CoNi-based superalloy (UD)</t>
  </si>
  <si>
    <t>Guan, Y., Liu, Y., Ma, Z., Li, H., &amp; Yu, H. (2022). Effect of microstructure on temperature dependence of deformation behavior in polycrystalline CoNi-based superalloy. Journal of Materials Science, 57(1), 687–699. https://doi.org/10.1007/s10853-021-06582-x</t>
  </si>
  <si>
    <t>Co-28.7Ni-9.Al-14.2Cr-4.6W-0.3Ti-0.2Ta-0.1Hf-0.40C-0.06B-0.1Y</t>
  </si>
  <si>
    <t>CoWAlloy2Mod</t>
  </si>
  <si>
    <t>Haußmann, L., Burbaum, B., Stöhr, B., Förner, A., Freund, L., Göken, M., &amp; Neumeier, S. (2022). Crack-Free Welding of a Co-Base Superalloy with High γ’ Precipitate Fraction. Advanced Engineering Materials. https://doi.org/10.1002/adem.202200609</t>
  </si>
  <si>
    <t>Co-7.3Al-7.6W-4.2Ti</t>
  </si>
  <si>
    <t>Co-7.3Al-7.6 W-4.2Ti</t>
  </si>
  <si>
    <t>He, J., Wang, X., Zhou, H., &amp; Wang, X. (2022). Low cycle fatigue of a γ’-strengthened Co-based single crystal superalloy at 900 °C. Materials Characterization, 185. https://doi.org/10.1016/j.matchar.2022.111720</t>
  </si>
  <si>
    <t>Co-10.Al-9.0W-1.00C</t>
  </si>
  <si>
    <t>Co–10Al–9W–1C</t>
  </si>
  <si>
    <t>Kamali, H., Field, R. D., Clarke, A. J., Nedjad, S. H., &amp; Kaufman, M. J. (2021). Development of the γ′ Stability in Co–Al–W Alloys at 800 °C by Alloying with Carbon. Metallurgical and Materials Transactions A: Physical Metallurgy and Materials Science, 52(12), 5314–5328. https://doi.org/10.1007/s11661-021-06470-8</t>
  </si>
  <si>
    <t>Co-7.Al-5.0W-1.00C</t>
  </si>
  <si>
    <t>Co–7Al–5W–1C</t>
  </si>
  <si>
    <t>Co-7.Al-5.0W</t>
  </si>
  <si>
    <t>Co–7Al–5W</t>
  </si>
  <si>
    <t>Co-30.1Ni-7.4Al-14.1Cr-2.0W-4.1Ti-1.0Ta-1.0Mo-0.02C-0.15B</t>
  </si>
  <si>
    <t>alloy1Li</t>
  </si>
  <si>
    <t>Li, H., Zhuang, X., Lu, S., Antonov, S., Li, L., &amp; Feng, Q. (2022). Hot deformation behavior and flow stress modeling of a novel CoNi-based wrought superalloy. Journal of Alloys and Compounds, 894. https://doi.org/10.1016/j.jallcom.2021.162489</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</si>
  <si>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https://doi.org/10.1016/j.jmst.2020.10.080</t>
  </si>
  <si>
    <t>Co-40.0Ni-7.Al-8.0W-4.0Ti-1.0Ta</t>
  </si>
  <si>
    <t>40Ni</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</si>
  <si>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https://doi.org/10.1016/j.jmst.2020.10.081</t>
  </si>
  <si>
    <t>Co-20.0Ni-7.Al-4.0Ti-1.0Ta</t>
  </si>
  <si>
    <t>0W</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</si>
  <si>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https://doi.org/10.1016/j.jmst.2020.10.082</t>
  </si>
  <si>
    <t>Co-20.0Ni-7.Al-15.0Cr-4.0Ti-1.0Ta</t>
  </si>
  <si>
    <t>15Cr0W</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</si>
  <si>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https://doi.org/10.1016/j.jmst.2020.10.083</t>
  </si>
  <si>
    <t>Co-30.1Ni-11.Al-5.0Cr-4.1W-3.9Ti-1.0Ta</t>
  </si>
  <si>
    <t>CoNi-based single crystal</t>
  </si>
  <si>
    <t>Lian, Y., Gao, L., Hu, P., Yin, Q., Wang, X., Wen, Z., &amp; Wang, J. (2022). Effect of withdrawal rate on the microstructure and mechanical properties of a novel monocrystalline CoNi-based superalloy. Materials Today Communications, 30. https://doi.org/10.1016/j.mtcomm.2021.103053</t>
  </si>
  <si>
    <t>Co-30.4Ni-10.5Al-5.0Cr-4.1W-3.9Ti-1.0Ta-0.09C-0.05B</t>
  </si>
  <si>
    <t>Lian alloy</t>
  </si>
  <si>
    <t>Lian, Y., Wang, X., Gao, L., Yin, Q., Hu, P., Wen, Z., &amp; Wang, J. (2022). Microstructure and Tensile Behavior of a Novel Monocrystalline Co-Based Superalloy at Different Temperatures. Advanced Engineering Materials, 24(4). https://doi.org/10.1002/adem.202101037</t>
  </si>
  <si>
    <t>Co-15Cr-5Al-5Ti</t>
  </si>
  <si>
    <t>Liang, Z., Neumeier, S., Rao, Z., Göken, M., &amp; Pyczak, F. (2022). CALPHAD informed design of multicomponent CoNiCr-based superalloys exhibiting large lattice misfit and high yield stress. Materials Science and Engineering A, 854. https://doi.org/10.1016/j.msea.2022.143798</t>
  </si>
  <si>
    <t>Co-15Ni-15Cr-5Al-5Ti</t>
  </si>
  <si>
    <t>Co-30Ni-30Cr-5Al-5Ti</t>
  </si>
  <si>
    <t>Co-29.3Ni-4.7Al-15.5Cr-5.3Ti</t>
  </si>
  <si>
    <t>Co-30Ni-15Cr-5Al-5Ti</t>
  </si>
  <si>
    <t>Co-29.3Ni-6.4Al-15.2Cr-5.1Ti-2.1Ta</t>
  </si>
  <si>
    <t>Co-30Ni-15Cr-5Al-5Ti-2Ta</t>
  </si>
  <si>
    <t>Co-34.0Ni-4.5Al-15.6Cr-5.5Ti</t>
  </si>
  <si>
    <t>CoNi-baseline</t>
  </si>
  <si>
    <t>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</si>
  <si>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Co-34.3Ni-4.7Al-15.6Cr-5.1Ti-1.9Ta</t>
  </si>
  <si>
    <t>CoNi-2Ta</t>
  </si>
  <si>
    <t>Co-34.7Ni-4.5Al-15.5Cr-4.9Ti-1.8Nb</t>
  </si>
  <si>
    <t>CoNi-2Nb</t>
  </si>
  <si>
    <t>Co-34.6Ni-4.4Al-15.4Cr-0.9W-5.2Ti-2.0Mo</t>
  </si>
  <si>
    <t>CoNi-3W</t>
  </si>
  <si>
    <t>Co-34.8Ni-4.7Al-15.3Cr-3.1W-5.1Ti</t>
  </si>
  <si>
    <t>CoNi-2Mo1W</t>
  </si>
  <si>
    <t>Co-36.4Ni-4.7Al-15.2Cr-1.2W-5.2Ti-1.0Ta-2.1Mo</t>
  </si>
  <si>
    <t>CoNi-2Mo1W2Ti</t>
  </si>
  <si>
    <t>Co-34.4Ni-4.5Al-15.7Cr-1.1W-7.4Ti-1.8Mo</t>
  </si>
  <si>
    <t>CoNi-2Mo1W1Ta</t>
  </si>
  <si>
    <t>Co-29.5Ni-10.8Al-3.0Cr-2.2W-2.0Ti-2.1Ta-1.0Mo</t>
  </si>
  <si>
    <t>MGE-base</t>
  </si>
  <si>
    <t>Liu, P., Huang, H., Jiang, X., Zhang, Y., Omori, T., Lookman, T., &amp; Su, Y. (2022). Evolution analysis of γ’ precipitate coarsening in Co-based superalloys using kinetic theory and machine learning. Acta Materialia, 235. https://doi.org/10.1016/j.actamat.2022.118101</t>
  </si>
  <si>
    <t>Co-29.4Ni-10.8Al-3.0Cr-2.2W-3.6Ti-2.1Ta-1.0Mo</t>
  </si>
  <si>
    <t>MGE-Ti</t>
  </si>
  <si>
    <t>Co-29.4Ni-10.8Al-3.0Cr-2.2W-2.1Ti-3.6Ta-1.0Mo</t>
  </si>
  <si>
    <t>MGE-Ta</t>
  </si>
  <si>
    <t>Co-29.6Ni-10.5Al-3.1Cr-1.5W-2.0Ti-2.1Ta-2.5Mo</t>
  </si>
  <si>
    <t>MGE-Mo</t>
  </si>
  <si>
    <t>Co-29.7Ni-10.5Al-4.4Cr-1.9W-2.0Ti-2.1Ta-1.0Mo</t>
  </si>
  <si>
    <t>MGE-Cr</t>
  </si>
  <si>
    <t>Co-29.4Ni-10.8Al-3.0Cr-2.2W-2.0Ti-2.1Ta-1.5Nb-1.0Mo</t>
  </si>
  <si>
    <t>MGE-Nb</t>
  </si>
  <si>
    <t>Co-29.5Ni-11.Al-3.0Cr-1.8W-2.0Ti-2.0Ta-1.0Mo-1.1Re</t>
  </si>
  <si>
    <t>MGE-Re</t>
  </si>
  <si>
    <t>Co-34.7Ni-11.1Al-2.8Cr-1.1W-2.0Ti-2.2Ta-1.1Mo</t>
  </si>
  <si>
    <t>MGE-Ni</t>
  </si>
  <si>
    <t>Co-29.4Ni-11.8Al-3.0Cr-1.8W-2.0Ti-2.1Ta-1.1Mo</t>
  </si>
  <si>
    <t>MGE-Al</t>
  </si>
  <si>
    <t>Co-29.6Ni-11.1Al-3.0Cr-2.8W-2.1Ti-2.2Ta-1.0Mo</t>
  </si>
  <si>
    <t>MGE-W</t>
  </si>
  <si>
    <t>Co-2.0W-4.0Ti-2.0Ta-10.0V</t>
  </si>
  <si>
    <t>Co-4Ti-10V-2W-2Ta</t>
  </si>
  <si>
    <t>Liu, X., Chen, Z., Chen, Y., Yang, S., Pan, Y., Lu, Y., Qu, S., Li, Y., Yang, Y., &amp; Wang, C. (2021). Multicomponent Co-Ti-based superalloy with high solvus temperature and low lattice misfit. Materials Letters, 284. https://doi.org/10.1016/j.matlet.2020.128910</t>
  </si>
  <si>
    <t>Co-19.7Ni-10.3Al-6.9Cr-1.0W-5.1Ti-4.1Ta</t>
  </si>
  <si>
    <t>Liu, P., Huang, H., Antonov, S., Wen, C., Xue, D., Chen, H., Li, L., Feng, Q., Omori, T., &amp; Su, Y. (2020). Machine learning assisted design of γ′-strengthened Co-base superalloys with multi-performance optimization. Npj Computational Materials, 6(1). https://doi.org/10.1038/s41524-020-0334-5</t>
  </si>
  <si>
    <t>Co-35.6Ni-11.9Al-2.1Cr-1.3W-2.2Ti-4.3Ta</t>
  </si>
  <si>
    <t>Co-20.2Ni-9.8Al-7.0Cr-1.4W-4.9Ti-4.4Ta</t>
  </si>
  <si>
    <t>Co-24.5Ni-12.5Al-10.0Cr-1.2W-2.0Ti-4.2Ta</t>
  </si>
  <si>
    <t>Co-35.6Ni-11.6Al-2.0Cr-1.2W-3.0Ti-4.2Ta</t>
  </si>
  <si>
    <t>Co-35.7Ni-11.3Al-1.8Cr-1.5W-3.0Ti-4.2Ta</t>
  </si>
  <si>
    <t>Co-36.0Ni-12.5Al-2.0Cr-1.3W-1.9Ti-4.1Ta</t>
  </si>
  <si>
    <t>Co-37.3Ni-13.3Al-2.0Cr-1.1W-2.0Ti-4.1Ta</t>
  </si>
  <si>
    <t>Co-35.6Ni-11.3Al-2.0Cr-1.8W-2.0Ti-4.1Ta</t>
  </si>
  <si>
    <t>Co-35.5Ni-13.2Al-2.2Cr-1.2W-1.0Ti-4.0Ta</t>
  </si>
  <si>
    <t>Co-30.0Ni-10.Al-2.0Ta-5.0V</t>
  </si>
  <si>
    <t>Liu, X., Cai, W., Chen, Z., Chen, Y., Chen, X., Yang, S., Lu, Y., Han, J., &amp; Wang, C. (2022). Effects of alloying additions on the microstructure, lattice misfit, and solvus temperature of a novel Co–Ni-based superalloy. Intermetallics, 141. https://doi.org/10.1016/j.intermet.2021.107431</t>
  </si>
  <si>
    <t>Co-30.0Ni-10.Al-2.0Ti-2.0Ta-5.0V</t>
  </si>
  <si>
    <t>Co-30.0Ni-10.Al-2.0Ta-2.0Nb-5.0V</t>
  </si>
  <si>
    <t>Co-30.0Ni-10.Al-2.0Ta-5.0V-2.0Mo</t>
  </si>
  <si>
    <t>Co-30.0Ni-10.Al-2.0W-2.0Ta-5.0V</t>
  </si>
  <si>
    <t>Co-74.9Ni-4.9Al-14.9Cr-5.3Ti</t>
  </si>
  <si>
    <t>0Co</t>
  </si>
  <si>
    <t>Llewelyn, S. C. H., Owen, L. R., Playford, H. Y., Jones, N. G., Dye, D., Hardy, M. C., &amp; Stone, H. J. (2023). Influence of Ni:Co ratio and temperature on the lattice misfit of γ-γ’ Ni-Co-Al-Ti-Cr alloys. Journal of Alloys and Compounds, 937. https://doi.org/10.1016/j.jallcom.2022.168253</t>
  </si>
  <si>
    <t>Co-65.2Ni-5.1Al-14.9Cr-5.2Ti</t>
  </si>
  <si>
    <t>9Co</t>
  </si>
  <si>
    <t>Co-56.2Ni-5.1Al-14.8Cr-5.3Ti</t>
  </si>
  <si>
    <t>19Co</t>
  </si>
  <si>
    <t>Co-47.2Ni-5.Al-14.8Cr-5.2Ti</t>
  </si>
  <si>
    <t>28Co</t>
  </si>
  <si>
    <t>Co-37.7Ni-5.Al-15.0Cr-5.1Ti</t>
  </si>
  <si>
    <t>38Co</t>
  </si>
  <si>
    <t>Co-28.4Ni-5.Al-15.0Cr-5.2Ti</t>
  </si>
  <si>
    <t>Co-18.5Ni-4.9Al-15.1Cr-5.2Ti</t>
  </si>
  <si>
    <t>Co-30.0Ni-11.7Al-5.5W-4.1Ti-2.5Ta-0.08B</t>
  </si>
  <si>
    <t>L26</t>
  </si>
  <si>
    <t>Long, F. R., Baik, S. I., Chung, D. W., Xue, F., Lass, E. A., Seidman, D. N., &amp; Dunand, D. C. (2020). Microstructure and creep performance of a multicomponent co-based L12–ordered intermetallic alloy. Acta Materialia, 196, 396–408. https://doi.org/10.1016/j.actamat.2020.06.050</t>
  </si>
  <si>
    <t>5Co</t>
  </si>
  <si>
    <t>Lu, S., Luo, Z., Li, L., &amp; Feng, Q. (2022). Comparison of Creep Mechanisms Between Co-Al-W- and CoNi-Based Single Crystal Superalloys at Low Temperature and High Stresses. Metallurgical and Materials Transactions A: Physical Metallurgy and Materials Science. https://doi.org/10.1007/s11661-022-06892-y</t>
  </si>
  <si>
    <t>Co-30.0Ni-11.Al-5.0Cr-4.0W-4.0Ti-1.0Ta</t>
  </si>
  <si>
    <t>7CoNi</t>
  </si>
  <si>
    <t>Co-30.0Ni-7.Al-2.0Ti-2.0Nb</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</si>
  <si>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https://doi.org/10.1016/j.scriptamat.2022.115105</t>
  </si>
  <si>
    <t>Co-30.0Ni-7.Al-4.0Ti-2.0Nb</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</si>
  <si>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https://doi.org/10.1016/j.scriptamat.2022.115106</t>
  </si>
  <si>
    <t>Co-30.0Ni-7.Al-6.0Ti-2.0Nb</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</si>
  <si>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https://doi.org/10.1016/j.scriptamat.2022.115107</t>
  </si>
  <si>
    <t>Co-30.2Ni-9.1Al-2.3Nb-5.5Mo-2.1Ru</t>
  </si>
  <si>
    <t>2Nb2Ru</t>
  </si>
  <si>
    <t>Pandey, P., Sawant, A., Baler, N., Makineni, S. K., &amp; Chattopadhyay, K. (2022). Effect of Ru addition on γ/γ′ microstructural stability in a low-density CoNi based superalloy. Scripta Materialia, 208. https://doi.org/10.1016/j.scriptamat.2021.114318</t>
  </si>
  <si>
    <t>Co-29.9Ni-7.3Al-2.0Cr-2.5Ti</t>
  </si>
  <si>
    <t>Shang, H., Ma, Q., Gao, Q., Zhang, H., Li, H., Zhang, H., &amp; Sun, L. (2022). Yield strength anomaly evaluation of W-free Co-Ni-Al-based superalloys during high temperature tensile tests. Materials Characterization, 192. https://doi.org/10.1016/j.matchar.2022.112242</t>
  </si>
  <si>
    <t>Co-29.2Ni-7.5Al-2.5Ti-2.0Mo</t>
  </si>
  <si>
    <t>Shang, H., Ma, Q., Gao, Q., Zhang, H., Li, H., Zhang, H., &amp; Sun, L. (2022). Yield strength anomaly evaluation of W-free Co-Ni-Al-based superalloys during high temperature tensile tests. Materials Characterization, 192. https://doi.org/10.1016/j.matchar.2022.112243</t>
  </si>
  <si>
    <t>Co-30.3Ni-9.7Al-1.9Ti-2.1Ta-5.3Mo</t>
  </si>
  <si>
    <t>0B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</si>
  <si>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https://doi.org/10.1016/j.msea.2022.143899</t>
  </si>
  <si>
    <t>Co-30.2Ni-10.1Al-2.1Ti-2.1Ta-5.1Mo-0.02B</t>
  </si>
  <si>
    <t>0.02B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</si>
  <si>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https://doi.org/10.1016/j.msea.2022.143900</t>
  </si>
  <si>
    <t>Co-30.1Ni-9.1Al-2.2Ti-2.5Ta-5.2Mo-0.04B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</si>
  <si>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https://doi.org/10.1016/j.msea.2022.143901</t>
  </si>
  <si>
    <t>Co-31.4Ni-10.2Al-2.1Ti-2.2Ta-5.4Mo-0.08B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</si>
  <si>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https://doi.org/10.1016/j.msea.2022.143902</t>
  </si>
  <si>
    <t>Co-29.7Ni-9.5Al-1.8Ti-1.9Ta-5.1Mo-0.18B</t>
  </si>
  <si>
    <t>0.2B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</si>
  <si>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https://doi.org/10.1016/j.msea.2022.143903</t>
  </si>
  <si>
    <t>Co-30.4Ni-9.8Al-2.1Ti-2.1Ta-4.9Mo-0.37B</t>
  </si>
  <si>
    <t>0.4B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</si>
  <si>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https://doi.org/10.1016/j.msea.2022.143904</t>
  </si>
  <si>
    <t>Co-31.2Ni-10.4Al-2.1Ti-2.2Ta-5.3Mo-0.78B</t>
  </si>
  <si>
    <t>0.8B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</si>
  <si>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https://doi.org/10.1016/j.msea.2022.143905</t>
  </si>
  <si>
    <t>Co-30.1Ni-9.1Al-2.2Ti-2.5Ta-5.2Mo-0.40C</t>
  </si>
  <si>
    <t>DS cast alloy</t>
  </si>
  <si>
    <t>Sharma, A., Mondal, C., Makineni, S. K., Chattopadhyay, K., &amp; Banerjee, D. (2022). Exploring the correlation between microscopic mechanisms and macroscopic behaviour in creep of a directionally solidified tungsten-free γ/γ′ CoNi-base superalloy. Acta Materialia, 228. https://doi.org/10.1016/j.actamat.2022.117738</t>
  </si>
  <si>
    <t>Co-10.1Al-2.1Nb-1.0V-3.8Mo</t>
  </si>
  <si>
    <t>4Mo1V</t>
  </si>
  <si>
    <t>Singh, M. P., Makineni, S. K., &amp; Chattopadhyay, K. (2020). Achieving lower mass density with high strength in Nb stabilised γ/γ′ Co–Al–Mo–Nb base superalloy by the replacement of Mo with V. Materials Science and Engineering A, 794. https://doi.org/10.1016/j.msea.2020.139826</t>
  </si>
  <si>
    <t>Co-9.3Al-1.9Nb-2.1V-2.9Mo</t>
  </si>
  <si>
    <t>3Mo2V</t>
  </si>
  <si>
    <t>Singh, M. P., Makineni, S. K., &amp; Chattopadhyay, K. (2020). Achieving lower mass density with high strength in Nb stabilised γ/γ′ Co–Al–Mo–Nb base superalloy by the replacement of Mo with V. Materials Science and Engineering A, 794. https://doi.org/10.1016/j.msea.2020.139827</t>
  </si>
  <si>
    <t>Co-9.8Al-2.0Nb-2.9V-2.0Mo</t>
  </si>
  <si>
    <t>2Mo3V</t>
  </si>
  <si>
    <t>Singh, M. P., Makineni, S. K., &amp; Chattopadhyay, K. (2020). Achieving lower mass density with high strength in Nb stabilised γ/γ′ Co–Al–Mo–Nb base superalloy by the replacement of Mo with V. Materials Science and Engineering A, 794. https://doi.org/10.1016/j.msea.2020.139828</t>
  </si>
  <si>
    <t>Co-9.7Al-1.9Nb-3.9V-1.1Mo</t>
  </si>
  <si>
    <t>1Mo4V</t>
  </si>
  <si>
    <t>Singh, M. P., Makineni, S. K., &amp; Chattopadhyay, K. (2020). Achieving lower mass density with high strength in Nb stabilised γ/γ′ Co–Al–Mo–Nb base superalloy by the replacement of Mo with V. Materials Science and Engineering A, 794. https://doi.org/10.1016/j.msea.2020.139829</t>
  </si>
  <si>
    <t>Co-9.8Al-2.0Nb-5.3V</t>
  </si>
  <si>
    <t>0Mo5V</t>
  </si>
  <si>
    <t>Singh, M. P., Makineni, S. K., &amp; Chattopadhyay, K. (2020). Achieving lower mass density with high strength in Nb stabilised γ/γ′ Co–Al–Mo–Nb base superalloy by the replacement of Mo with V. Materials Science and Engineering A, 794. https://doi.org/10.1016/j.msea.2020.139830</t>
  </si>
  <si>
    <t>Co-30.0Ni-9.8Al-2.0Nb-5.3V</t>
  </si>
  <si>
    <t>30Ni0Mo5V</t>
  </si>
  <si>
    <t>Singh, M. P., Makineni, S. K., &amp; Chattopadhyay, K. (2020). Achieving lower mass density with high strength in Nb stabilised γ/γ′ Co–Al–Mo–Nb base superalloy by the replacement of Mo with V. Materials Science and Engineering A, 794. https://doi.org/10.1016/j.msea.2020.139831</t>
  </si>
  <si>
    <t>Co-9.8Al-7.4W-2.7Ti-0.40C-0.10B</t>
  </si>
  <si>
    <t>Co-Al-W superalloy</t>
  </si>
  <si>
    <t>Vafaeenezhad, H., Aliakbari-Sani, S., Seyedein, S. H., Ghosh, A., &amp; Eivani, A. R. (2022). Flow behavior and strain rate sensitivity assessment of γand γ’ phases in Co-Al-W-based superalloy using experimental and computational approaches. Journal of Materials Research and Technology, 18, 4617–4630. https://doi.org/10.1016/j.jmrt.2022.03.166</t>
  </si>
  <si>
    <t>Co-14 As Cast</t>
  </si>
  <si>
    <t>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t>
  </si>
  <si>
    <t>Co-10.2Ti-6.2V</t>
  </si>
  <si>
    <t>Co-10-6 homogenized</t>
  </si>
  <si>
    <t>Co-6.3Ti-11.4V</t>
  </si>
  <si>
    <t>Co-6-11 homogenized</t>
  </si>
  <si>
    <t>Co-75.0Ni-9.Al-8.0Cr-8.0W</t>
  </si>
  <si>
    <t>NC0</t>
  </si>
  <si>
    <t>Volz, N., Zenk, C. H., Karpstein, N., Lenz, M., Spiecker, E., Göken, M., &amp; Neumeier, S. (2022). Creep properties and deformation mechanisms of single-crystalline γ′-strengthened superalloys in dependence of the Co/Ni ratio. Philosophical Magazine, 102(8), 718–744. https://doi.org/10.1080/14786435.2021.2017051</t>
  </si>
  <si>
    <t>Co-56.3Ni-9.Al-8.0Cr-8.0W</t>
  </si>
  <si>
    <t>NC25</t>
  </si>
  <si>
    <t>Volz, N., Zenk, C. H., Karpstein, N., Lenz, M., Spiecker, E., Göken, M., &amp; Neumeier, S. (2022). Creep properties and deformation mechanisms of single-crystalline γ′-strengthened superalloys in dependence of the Co/Ni ratio. Philosophical Magazine, 102(8), 718–744. https://doi.org/10.1080/14786435.2021.2017052</t>
  </si>
  <si>
    <t>Co-37.5Ni-9.Al-8.0Cr-8.0W</t>
  </si>
  <si>
    <t>Volz, N., Zenk, C. H., Karpstein, N., Lenz, M., Spiecker, E., Göken, M., &amp; Neumeier, S. (2022). Creep properties and deformation mechanisms of single-crystalline γ′-strengthened superalloys in dependence of the Co/Ni ratio. Philosophical Magazine, 102(8), 718–744. https://doi.org/10.1080/14786435.2021.2017053</t>
  </si>
  <si>
    <t>Co-18.8Ni-9.Al-8.0Cr-8.0W</t>
  </si>
  <si>
    <t>Volz, N., Zenk, C. H., Karpstein, N., Lenz, M., Spiecker, E., Göken, M., &amp; Neumeier, S. (2022). Creep properties and deformation mechanisms of single-crystalline γ′-strengthened superalloys in dependence of the Co/Ni ratio. Philosophical Magazine, 102(8), 718–744. https://doi.org/10.1080/14786435.2021.2017054</t>
  </si>
  <si>
    <t>Co-9.Al-8.0Cr-8.0W</t>
  </si>
  <si>
    <t>Volz, N., Zenk, C. H., Karpstein, N., Lenz, M., Spiecker, E., Göken, M., &amp; Neumeier, S. (2022). Creep properties and deformation mechanisms of single-crystalline γ′-strengthened superalloys in dependence of the Co/Ni ratio. Philosophical Magazine, 102(8), 718–744. https://doi.org/10.1080/14786435.2021.2017055</t>
  </si>
  <si>
    <t>Co-34.0Ni-10.5Al-15.0Cr-3.0W-1.0Ta-0.15C-0.04Zr-0.20B</t>
  </si>
  <si>
    <t>Vorontsov, V. A., McAuliffe, T. P., Hardy, M. C., Dye, D., &amp; Bantounas, I. (2022). Precipitate dissolution during deformation induced twin thickening in a CoNi-base superalloy subject to creep. Acta Materialia, 232. https://doi.org/10.1016/j.actamat.2022.117936</t>
  </si>
  <si>
    <t>Co-36.1Ni-13.1Al-7.6Cr-3.0W-3.9Ti-0.1Mo</t>
  </si>
  <si>
    <t>ERBOCo-5</t>
  </si>
  <si>
    <t>Wahlmann, B., Bandorf, J., Volz, N., Förner, A., Pröbstle, J., Multerer, K., Göken, M., Markl, M., Neumeier, S., &amp; Körner, C. (2022). Numerical Design of CoNi-Base Superalloys With Improved Casting Structure. Metallurgical and Materials Transactions A. https://doi.org/10.1007/s11661-022-06870-4</t>
  </si>
  <si>
    <t>Co-37.3Ni-9.6Al-7.6Cr-2.1W-0.8Ti-5.9Mo</t>
  </si>
  <si>
    <t>ERBOCo-6</t>
  </si>
  <si>
    <t>Wahlmann, B., Bandorf, J., Volz, N., Förner, A., Pröbstle, J., Multerer, K., Göken, M., Markl, M., Neumeier, S., &amp; Körner, C. (2022). Numerical Design of CoNi-Base Superalloys With Improved Casting Structure. Metallurgical and Materials Transactions A. https://doi.org/10.1007/s11661-022-06870-5</t>
  </si>
  <si>
    <t>Co-38.3Ni-8.1Al-7.6Cr-2.6W-6.9Mo</t>
  </si>
  <si>
    <t>ERBOCo-7</t>
  </si>
  <si>
    <t>Wahlmann, B., Bandorf, J., Volz, N., Förner, A., Pröbstle, J., Multerer, K., Göken, M., Markl, M., Neumeier, S., &amp; Körner, C. (2022). Numerical Design of CoNi-Base Superalloys With Improved Casting Structure. Metallurgical and Materials Transactions A. https://doi.org/10.1007/s11661-022-06870-6</t>
  </si>
  <si>
    <t>Co-16.8Ni-9.7Al-6.3Cr-5.3W-2.9Ta</t>
  </si>
  <si>
    <t>Base metal</t>
  </si>
  <si>
    <t>Wang, S. Y., Hou, X. Y., Cheng, Y., Sun, Y., Yang, Y. H., Li, J. G., Zhang, H. W., &amp; Zhou, Y. Z. (2022). Effect of temperature on the tensile deformation behavior and fracture mechanism of a transient liquid-phase bonding joint of γ′-strengthened Co-based single-crystal superalloy. Journal of Materials Science, 57(25), 12012–12033. https://doi.org/10.1007/s10853-022-07351-0</t>
  </si>
  <si>
    <t>Co-51.0Ni-6.3Al-11.1Cr-0.6W-5.0Ti-0.5Nb-1.5Mo</t>
  </si>
  <si>
    <t>Xiao alloy</t>
  </si>
  <si>
    <t>Xiao, Z., He, J., Gu, J., Gan, B., Yu, H., Bi, Z., Du, J., &amp; Song, M. (2022). Tensile properties and deformation mechanisms of a new Ni–Co base superalloy from room temperature up to 750 °C. Intermetallics, 150. https://doi.org/10.1016/j.intermet.2022.107697</t>
  </si>
  <si>
    <t>Co-8.7Al-10.1W</t>
  </si>
  <si>
    <t>Xu, Y., Lv, X., Ma, T., Li, H., &amp; Wang, T. (2022). Effect of Ta and Ni on γ′ phase morphology and compression behavior of Co-8.8Al-9.8W superalloys. Materials Science and Engineering A, 839. https://doi.org/10.1016/j.msea.2022.142739</t>
  </si>
  <si>
    <t>Co-8.6Al-10.1W-2.1Ta</t>
  </si>
  <si>
    <t>Co-2.3Ni-8.8Al-10.5W</t>
  </si>
  <si>
    <t>2Ni</t>
  </si>
  <si>
    <t>Co-35.3Ni-10.6Al-5.3Cr-2.0W-1.0Ti-3.4Ta-1.0V-1.9Mo</t>
  </si>
  <si>
    <t>Xu, H., Zhang, Y., Fu, H., Xue, F., Zhou, X., &amp; Xie, J. (2022). Effects of boron or carbon on solidification behavior of Co-Ni-Al-W-based superalloys. Journal of Alloys and Compounds, 891. https://doi.org/10.1016/j.jallcom.2021.161965</t>
  </si>
  <si>
    <t>Co-36.0Ni-10.1Al-5.2Cr-2.0W-1.0Ti-3.5Ta-0.9V-1.9Mo-0.05B</t>
  </si>
  <si>
    <t>Xu, H., Zhang, Y., Fu, H., Xue, F., Zhou, X., &amp; Xie, J. (2022). Effects of boron or carbon on solidification behavior of Co-Ni-Al-W-based superalloys. Journal of Alloys and Compounds, 891. https://doi.org/10.1016/j.jallcom.2021.161966</t>
  </si>
  <si>
    <t>Co-35.9Ni-10.1Al-5.2Cr-1.9W-1.1Ti-3.4Ta-0.9V-1.9Mo-0.08B</t>
  </si>
  <si>
    <t>Xu, H., Zhang, Y., Fu, H., Xue, F., Zhou, X., &amp; Xie, J. (2022). Effects of boron or carbon on solidification behavior of Co-Ni-Al-W-based superalloys. Journal of Alloys and Compounds, 891. https://doi.org/10.1016/j.jallcom.2021.161967</t>
  </si>
  <si>
    <t>Co-35.0Ni-10.5Al-5.3Cr-1.9W-1.0Ti-3.6Ta-0.9V-1.9Mo-0.27B</t>
  </si>
  <si>
    <t>Xu, H., Zhang, Y., Fu, H., Xue, F., Zhou, X., &amp; Xie, J. (2022). Effects of boron or carbon on solidification behavior of Co-Ni-Al-W-based superalloys. Journal of Alloys and Compounds, 891. https://doi.org/10.1016/j.jallcom.2021.161968</t>
  </si>
  <si>
    <t>Co-35.6Ni-10.2Al-5.4Cr-2.0W-0.9Ti-3.5Ta-1.0V-1.9Mo-0.54B</t>
  </si>
  <si>
    <t>Xu, H., Zhang, Y., Fu, H., Xue, F., Zhou, X., &amp; Xie, J. (2022). Effects of boron or carbon on solidification behavior of Co-Ni-Al-W-based superalloys. Journal of Alloys and Compounds, 891. https://doi.org/10.1016/j.jallcom.2021.161969</t>
  </si>
  <si>
    <t>Co-37.0Ni-10.2Al-4.9Cr-1.8W-1.0Ti-3.4Ta-0.9V-1.8Mo-0.05Zr</t>
  </si>
  <si>
    <t>C1</t>
  </si>
  <si>
    <t>Xu, H., Zhang, Y., Fu, H., Xue, F., Zhou, X., &amp; Xie, J. (2022). Effects of boron or carbon on solidification behavior of Co-Ni-Al-W-based superalloys. Journal of Alloys and Compounds, 891. https://doi.org/10.1016/j.jallcom.2021.161970</t>
  </si>
  <si>
    <t>Co-36.5Ni-10.4Al-4.8Cr-1.8W-1.0Ti-3.4Ta-1.0V-1.7Mo-0.09Zr</t>
  </si>
  <si>
    <t>C2</t>
  </si>
  <si>
    <t>Xu, H., Zhang, Y., Fu, H., Xue, F., Zhou, X., &amp; Xie, J. (2022). Effects of boron or carbon on solidification behavior of Co-Ni-Al-W-based superalloys. Journal of Alloys and Compounds, 891. https://doi.org/10.1016/j.jallcom.2021.161971</t>
  </si>
  <si>
    <t>Co-36.7Ni-10.1Al-5.1Cr-1.9W-1.0Ti-3.2Ta-0.9V-1.9Mo-0.21Zr</t>
  </si>
  <si>
    <t>C3</t>
  </si>
  <si>
    <t>Xu, H., Zhang, Y., Fu, H., Xue, F., Zhou, X., &amp; Xie, J. (2022). Effects of boron or carbon on solidification behavior of Co-Ni-Al-W-based superalloys. Journal of Alloys and Compounds, 891. https://doi.org/10.1016/j.jallcom.2021.161972</t>
  </si>
  <si>
    <t>Co-37.0Ni-10.2Al-4.9Cr-1.8W-1.0Ti-3.4Ta-0.9V-1.8Mo-0.48Zr</t>
  </si>
  <si>
    <t>C4</t>
  </si>
  <si>
    <t>Xu, H., Zhang, Y., Fu, H., Xue, F., Zhou, X., &amp; Xie, J. (2022). Effects of boron or carbon on solidification behavior of Co-Ni-Al-W-based superalloys. Journal of Alloys and Compounds, 891. https://doi.org/10.1016/j.jallcom.2021.161973</t>
  </si>
  <si>
    <t>ERBOCo-2Ta (SX)</t>
  </si>
  <si>
    <t>Xue, F., Zenk, C. H., Freund, L. P., Neumeier, S., &amp; Göken, M. (2021). Understanding raft formation and precipitate shearing during double minimum creep in a γ′-strengthened single crystalline Co-base superalloy. Philosophical Magazine, 101(3), 326–353. https://doi.org/10.1080/14786435.2020.1836415</t>
  </si>
  <si>
    <t>0Nd</t>
  </si>
  <si>
    <t>Xu, Y., Ma, T., Lv, X., Li, H., &amp; Yang, Y. (2022). Effect of Rare Earth Nd on the Microstructure and Compression Behavior of Co-8.8Al-9.8 W Alloy. Journal of Materials Engineering and Performance. https://doi.org/10.1007/s11665-022-07317-y</t>
  </si>
  <si>
    <t>Co-8.8Al-9.8W-0.5Nd</t>
  </si>
  <si>
    <t>0.5Nd</t>
  </si>
  <si>
    <t>Co-8.6Al-9.5W-2.9Nd</t>
  </si>
  <si>
    <t>3Nd</t>
  </si>
  <si>
    <t>Co-12.Al-7.6W</t>
  </si>
  <si>
    <t>Co-12Al-8W</t>
  </si>
  <si>
    <t>Yoo, B., Jung, C., Ryou, K., Choi, W. S., Haußmann, L., Yang, S., Boll, T., Neumeier, S., &amp; Choi, P.-P. (2022). Directed energy deposition of γ/γ’ Co-Al-W superalloys. Additive Manufacturing, 60, 103287. https://doi.org/10.1016/j.addma.2022.103287</t>
  </si>
  <si>
    <t>Co-7Al-8W</t>
  </si>
  <si>
    <t>Co-32.0Ni-8.Al-8.0Cr-5.0W-2.5Ti-1.5Ta-0.4Si-0.1Hf</t>
  </si>
  <si>
    <t>ERBOCo-1 (SX)</t>
  </si>
  <si>
    <t>Zenk, C. C. H., Volz, N., Zenk, C. C. H., Felfer, P. J., &amp; Neumeier, S. (2020). Impact of the Co/Ni-ratio on microstructure, thermophysical properties and creep performance of multi-component γ′-strengthened superalloys. Crystals, 10(11), 1–12. https://doi.org/10.3390/cryst10111058</t>
  </si>
  <si>
    <t>Co-44.5Ni-8.Al-8.0Cr-5.0W-2.5Ti-1.5Ta-0.4Si-0.1Hf</t>
  </si>
  <si>
    <t>ERBOCo-1X (SX)</t>
  </si>
  <si>
    <t>Zenk, C. C. H., Volz, N., Zenk, C. C. H., Felfer, P. J., &amp; Neumeier, S. (2020). Impact of the Co/Ni-ratio on microstructure, thermophysical properties and creep performance of multi-component γ′-strengthened superalloys. Crystals, 10(11), 1–12. https://doi.org/10.3390/cryst10111059</t>
  </si>
  <si>
    <t>Co-30.0Ni-8.Al-12.0Cr-3.0W-3.0Ti-1.0Ta</t>
  </si>
  <si>
    <t>Zhuang, X., Antonov, S., Li, W., Lu, S., Li, L., &amp; Feng, Q. (2022). Alloying effects and effective alloy design of high-Cr CoNi-based superalloys via a high-throughput experiments and machine learning framework. Acta Materialia, 118525. https://doi.org/10.1016/j.actamat.2022.118525</t>
  </si>
  <si>
    <t>Co-40.0Ni-8.Al-12.0Cr-3.0W-3.0Ti-1.0Ta</t>
  </si>
  <si>
    <t>+10Ni</t>
  </si>
  <si>
    <t>Zhuang, X., Antonov, S., Li, W., Lu, S., Li, L., &amp; Feng, Q. (2022). Alloying effects and effective alloy design of high-Cr CoNi-based superalloys via a high-throughput experiments and machine learning framework. Acta Materialia, 118525. https://doi.org/10.1016/j.actamat.2022.118526</t>
  </si>
  <si>
    <t>Co-20.0Ni-8.Al-12.0Cr-3.0W-3.0Ti-1.0Ta</t>
  </si>
  <si>
    <t>-10Ni</t>
  </si>
  <si>
    <t>Zhuang, X., Antonov, S., Li, W., Lu, S., Li, L., &amp; Feng, Q. (2022). Alloying effects and effective alloy design of high-Cr CoNi-based superalloys via a high-throughput experiments and machine learning framework. Acta Materialia, 118525. https://doi.org/10.1016/j.actamat.2022.118527</t>
  </si>
  <si>
    <t>Co-30.0Ni-10.Al-12.0Cr-3.0W-3.0Ti-1.0Ta</t>
  </si>
  <si>
    <t>+2Al</t>
  </si>
  <si>
    <t>Zhuang, X., Antonov, S., Li, W., Lu, S., Li, L., &amp; Feng, Q. (2022). Alloying effects and effective alloy design of high-Cr CoNi-based superalloys via a high-throughput experiments and machine learning framework. Acta Materialia, 118525. https://doi.org/10.1016/j.actamat.2022.118528</t>
  </si>
  <si>
    <t>Co-30.0Ni-8.Al-16.0Cr-3.0W-3.0Ti-1.0Ta</t>
  </si>
  <si>
    <t>Zhuang, X., Antonov, S., Li, W., Lu, S., Li, L., &amp; Feng, Q. (2022). Alloying effects and effective alloy design of high-Cr CoNi-based superalloys via a high-throughput experiments and machine learning framework. Acta Materialia, 118525. https://doi.org/10.1016/j.actamat.2022.118529</t>
  </si>
  <si>
    <t>Co-30.0Ni-8.Al-12.0Cr-3.0W-6.0Ti-1.0Ta</t>
  </si>
  <si>
    <t>+3Ti</t>
  </si>
  <si>
    <t>Zhuang, X., Antonov, S., Li, W., Lu, S., Li, L., &amp; Feng, Q. (2022). Alloying effects and effective alloy design of high-Cr CoNi-based superalloys via a high-throughput experiments and machine learning framework. Acta Materialia, 118525. https://doi.org/10.1016/j.actamat.2022.118530</t>
  </si>
  <si>
    <t>Co-30.0Ni-8.Al-12.0Cr-3.0W-3.0Ti-3.0Ta</t>
  </si>
  <si>
    <t>+2Ta</t>
  </si>
  <si>
    <t>Zhuang, X., Antonov, S., Li, W., Lu, S., Li, L., &amp; Feng, Q. (2022). Alloying effects and effective alloy design of high-Cr CoNi-based superalloys via a high-throughput experiments and machine learning framework. Acta Materialia, 118525. https://doi.org/10.1016/j.actamat.2022.118531</t>
  </si>
  <si>
    <t>Co-30.0Ni-8.Al-12.0Cr-3.0W-3.0Ti-1.0Ta-2.0Nb</t>
  </si>
  <si>
    <t>+2Nb</t>
  </si>
  <si>
    <t>Zhuang, X., Antonov, S., Li, W., Lu, S., Li, L., &amp; Feng, Q. (2022). Alloying effects and effective alloy design of high-Cr CoNi-based superalloys via a high-throughput experiments and machine learning framework. Acta Materialia, 118525. https://doi.org/10.1016/j.actamat.2022.118532</t>
  </si>
  <si>
    <t>Co-30.0Ni-8.Al-12.0Cr-3.0W-1.0Ti-1.0Ta-2.0Nb</t>
  </si>
  <si>
    <t>+2Nb-2Ti</t>
  </si>
  <si>
    <t>Zhuang, X., Antonov, S., Li, W., Lu, S., Li, L., &amp; Feng, Q. (2022). Alloying effects and effective alloy design of high-Cr CoNi-based superalloys via a high-throughput experiments and machine learning framework. Acta Materialia, 118525. https://doi.org/10.1016/j.actamat.2022.118533</t>
  </si>
  <si>
    <t>Co-30.0Ni-8.Al-12.0Cr-3.0W-3.0Ti-1.0Ta-3.0Mo</t>
  </si>
  <si>
    <t>+3Mo</t>
  </si>
  <si>
    <t>Zhuang, X., Antonov, S., Li, W., Lu, S., Li, L., &amp; Feng, Q. (2022). Alloying effects and effective alloy design of high-Cr CoNi-based superalloys via a high-throughput experiments and machine learning framework. Acta Materialia, 118525. https://doi.org/10.1016/j.actamat.2022.118534</t>
  </si>
  <si>
    <t>Co-30.0Ni-8.Al-12.0Cr-3.0Ti-1.0Ta-3.0Mo</t>
  </si>
  <si>
    <t>+3Mo-3W</t>
  </si>
  <si>
    <t>Zhuang, X., Antonov, S., Li, W., Lu, S., Li, L., &amp; Feng, Q. (2022). Alloying effects and effective alloy design of high-Cr CoNi-based superalloys via a high-throughput experiments and machine learning framework. Acta Materialia, 118525. https://doi.org/10.1016/j.actamat.2022.118535</t>
  </si>
  <si>
    <t>Co-33.8Ni-8.7Al-13.5Cr-2.1W-1.0Ti-0.9Ta-0.3Nb-2.1Mo</t>
  </si>
  <si>
    <t>Zhuang, X., Antonov, S., Li, W., Lu, S., Li, L., &amp; Feng, Q. (2022). Alloying effects and effective alloy design of high-Cr CoNi-based superalloys via a high-throughput experiments and machine learning framework. Acta Materialia, 118525. https://doi.org/10.1016/j.actamat.2022.118536</t>
  </si>
  <si>
    <t>Co-30.0Ni-8.2Al-14.2Cr-2.0W-2.7Ti-1.3Ta-0.9Nb</t>
  </si>
  <si>
    <t>Zhuang, X., Antonov, S., Li, W., Lu, S., Li, L., &amp; Feng, Q. (2022). Alloying effects and effective alloy design of high-Cr CoNi-based superalloys via a high-throughput experiments and machine learning framework. Acta Materialia, 118525. https://doi.org/10.1016/j.actamat.2022.118537</t>
  </si>
  <si>
    <t>Co-17.5Ni-12.4Fe-5.4Al-4.2Cr-2.0Ti-1.5Ta-1.4Nb-3.1V-0.08B</t>
  </si>
  <si>
    <t>12Fe4Cr</t>
  </si>
  <si>
    <t>Ohl, Fe</t>
  </si>
  <si>
    <t>Co-15.5Ni-14.3Fe-5.6Al-4.2Cr-2.1Ti-1.5Ta-1.5Nb-3.1V-0.08B</t>
  </si>
  <si>
    <t>14Fe4Cr</t>
  </si>
  <si>
    <t>Co-11.8Ni-18.3Fe-5.5Al-4.1Cr-2.1Ti-1.5Ta-1.5Nb-3.1V-0.08B</t>
  </si>
  <si>
    <t>18Fe4Cr</t>
  </si>
  <si>
    <t>Co-17.4Ni-12.2Fe-5.4Al-8.3Cr-2.1Ti-1.6Ta-1.5Nb-3.1V-0.08B</t>
  </si>
  <si>
    <t>12Fe8Cr</t>
  </si>
  <si>
    <t>Co-15.6Ni-14.2Fe-5.4Al-8.3Cr-2.1Ti-1.5Ta-1.5Nb-3.1V-0.08B</t>
  </si>
  <si>
    <t>14Fe8Cr</t>
  </si>
  <si>
    <t>Co-11.8Ni-18.3Fe-5.5Al-8.3Cr-2.0Ti-1.4Ta-1.4Nb-3.1V-0.08B</t>
  </si>
  <si>
    <t>18Fe8Cr</t>
  </si>
  <si>
    <t>Co-10.0Ni-5.Al-6.0Ti-3.0Nb-3.0V-0.04B</t>
  </si>
  <si>
    <t>3 (6Ti-0Cr)</t>
  </si>
  <si>
    <t>Reyes Tirado, F. L., Taylor, S. v., &amp; Dunand, D. C. (2020). Low-density, W-free Co–Nb–V–Al-based superalloys with γ/γ’ microstructure. Materials Science and Engineering A, 796. https://doi.org/10.1016/j.msea.2020.139977</t>
  </si>
  <si>
    <t>Co-10.0Ni-5.Al-4.0Cr-6.0Ti-3.0Nb-3.0V-0.04B</t>
  </si>
  <si>
    <t>4 (6Ti-4Cr)</t>
  </si>
  <si>
    <t>Reyes Tirado, F. L., Taylor, S. v., &amp; Dunand, D. C. (2020). Low-density, W-free Co–Nb–V–Al-based superalloys with γ/γ’ microstructure. Materials Science and Engineering A, 796. https://doi.org/10.1016/j.msea.2020.139978</t>
  </si>
  <si>
    <t>Co-10.0Ni-5.Al-4.0Cr-2.0Ti-3.0Nb-3.0V-0.04B</t>
  </si>
  <si>
    <t>5 (2Ti-4Cr)</t>
  </si>
  <si>
    <t>Reyes Tirado, F. L., Taylor, S. v., &amp; Dunand, D. C. (2020). Low-density, W-free Co–Nb–V–Al-based superalloys with γ/γ’ microstructure. Materials Science and Engineering A, 796. https://doi.org/10.1016/j.msea.2020.139979</t>
  </si>
  <si>
    <t>Co-10.0Ni-5.Al-8.0Cr-2.0Ti-3.0Nb-3.0V-0.04B</t>
  </si>
  <si>
    <t>6 (2Ti-8Cr)</t>
  </si>
  <si>
    <t>Reyes Tirado, F. L., Taylor, S. v., &amp; Dunand, D. C. (2020). Low-density, W-free Co–Nb–V–Al-based superalloys with γ/γ’ microstructure. Materials Science and Engineering A, 796. https://doi.org/10.1016/j.msea.2020.139980</t>
  </si>
  <si>
    <t>Co-9.7Ni-5.Al-4.2Cr-2.0Ti-1.6Ta-1.4Nb-3.0V-0.08B</t>
  </si>
  <si>
    <t>10Ni-4Cr</t>
  </si>
  <si>
    <t>Ohl B Dunand D, Effects of Ni and Cr additions on γ + γ’ Microstructure and Mechanical Properties of W-free Co-Al-V-Nb-Ta-based Superalloys, Materials Science &amp; Engineering A, (2022), 849</t>
  </si>
  <si>
    <t>Co-19.4Ni-5.1Al-4.1Cr-2.1Ti-1.6Ta-1.4Nb-3.1V-0.08B</t>
  </si>
  <si>
    <t>20Ni-4Cr</t>
  </si>
  <si>
    <t>Ohl B Dunand D, Effects of Ni and Cr additions on γ + γ’ Microstructure and Mechanical Properties of W-free Co-Al-V-Nb-Ta-based Superalloys, Materials Science &amp; Engineering A, (2022), 850</t>
  </si>
  <si>
    <t>Co-29.4Ni-5.4Al-4.1Cr-2.3Ti-1.7Ta-1.4Nb-3.1V-0.08B</t>
  </si>
  <si>
    <t>30Ni-4Cr</t>
  </si>
  <si>
    <t>Ohl B Dunand D, Effects of Ni and Cr additions on γ + γ’ Microstructure and Mechanical Properties of W-free Co-Al-V-Nb-Ta-based Superalloys, Materials Science &amp; Engineering A, (2022), 851</t>
  </si>
  <si>
    <t>Co-9.7Ni-5.Al-8.2Cr-2.1Ti-1.6Ta-1.4Nb-3.0V-0.08B</t>
  </si>
  <si>
    <t>10Ni-8Cr</t>
  </si>
  <si>
    <t>Ohl B Dunand D, Effects of Ni and Cr additions on γ + γ’ Microstructure and Mechanical Properties of W-free Co-Al-V-Nb-Ta-based Superalloys, Materials Science &amp; Engineering A, (2022), 852</t>
  </si>
  <si>
    <t>Co-19.5Ni-5.Al-8.3Cr-2.1Ti-1.6Ta-1.4Nb-3.0V-0.08B</t>
  </si>
  <si>
    <t>20Ni-8Cr</t>
  </si>
  <si>
    <t>Ohl B Dunand D, Effects of Ni and Cr additions on γ + γ’ Microstructure and Mechanical Properties of W-free Co-Al-V-Nb-Ta-based Superalloys, Materials Science &amp; Engineering A, (2022), 853</t>
  </si>
  <si>
    <t>Co-29.7Ni-5.Al-8.2Cr-2.1Ti-1.7Ta-1.6Nb-3.1V-0.08B</t>
  </si>
  <si>
    <t>30Ni-8Cr</t>
  </si>
  <si>
    <t>Ohl B Dunand D, Effects of Ni and Cr additions on γ + γ’ Microstructure and Mechanical Properties of W-free Co-Al-V-Nb-Ta-based Superalloys, Materials Science &amp; Engineering A, (2022), 854</t>
  </si>
  <si>
    <t>Co-29.2Ni-11.1Al-4.2Cr-5.8W</t>
  </si>
  <si>
    <t>0Fe</t>
  </si>
  <si>
    <t>Xue et al., Effects of Fe additions on phase stability, creep properties and oxidation resistance of a CoNi-base superalloy</t>
  </si>
  <si>
    <t>Co-29.2Ni-4.1Fe-10.9Al-4.1Cr-5.8W</t>
  </si>
  <si>
    <t>4Fe</t>
  </si>
  <si>
    <t>Co-29.3Ni-8.2Fe-10.8Al-4.1Cr-5.7W</t>
  </si>
  <si>
    <t>8Fe</t>
  </si>
  <si>
    <t>Co-29.3Ni-12.3Fe-10.4Al-4.1Cr-5.7W</t>
  </si>
  <si>
    <t>12Fe</t>
  </si>
  <si>
    <t>Column25</t>
  </si>
  <si>
    <t>Column26</t>
  </si>
  <si>
    <t>Column27</t>
  </si>
  <si>
    <t>Column28</t>
  </si>
  <si>
    <t>Column29</t>
  </si>
  <si>
    <t xml:space="preserve"> Co–30Ni–9Al–6W-6.7Cr-1.5Ta-0.1C</t>
  </si>
  <si>
    <t>1-1</t>
  </si>
  <si>
    <t>1-2</t>
  </si>
  <si>
    <t>1-3</t>
  </si>
  <si>
    <t>1-4</t>
  </si>
  <si>
    <t>2-2</t>
  </si>
  <si>
    <t>2-3</t>
  </si>
  <si>
    <t>2-4</t>
  </si>
  <si>
    <t>4-1</t>
  </si>
  <si>
    <t>3-3</t>
  </si>
  <si>
    <t>3-4</t>
  </si>
  <si>
    <r>
      <t xml:space="preserve">Shang, H., Ma, Q., Gao, Q., Zhang, H., Li, H., Zhang, H., &amp; Sun, L. (2022). Yield strength anomaly evaluation of W-free Co-Ni-Al-based superalloys during high temperature tensile tests. Materials Characterization, 192. </t>
    </r>
    <r>
      <rPr>
        <u/>
        <sz val="11"/>
        <color rgb="FF1155CC"/>
        <rFont val="Calibri"/>
        <family val="2"/>
      </rPr>
      <t>https://doi.org/10.1016/j.matchar.2022.112242</t>
    </r>
  </si>
  <si>
    <t>Aged at 800C for 3h, Powder Metallurgy</t>
  </si>
  <si>
    <t>-</t>
  </si>
  <si>
    <t>misfit calculated by the paper is wrong</t>
  </si>
  <si>
    <t>Aged at 870C for 72h</t>
  </si>
  <si>
    <t>Aged at 840C for 48h</t>
  </si>
  <si>
    <t>Aged at 900C for 50h</t>
  </si>
  <si>
    <t>3h</t>
  </si>
  <si>
    <t>900C for 24h</t>
  </si>
  <si>
    <t>calc misfit is .31%, but they report .33%</t>
  </si>
  <si>
    <t>Co-17.5Ni-12.4Fe-5.4Al-4.2Cr-2.0Ti-1.5Ta-1.4Nb-3.1V</t>
  </si>
  <si>
    <t>Co-15.5Ni-14.3Fe-5.6Al-4.2Cr-2.1Ti-1.5Ta-1.5Nb-3.1V</t>
  </si>
  <si>
    <t>Co-11.8Ni-18.3Fe-5.5Al-4.1Cr-2.1Ti-1.5Ta-1.5Nb-3.1V</t>
  </si>
  <si>
    <t>Co-17.4Ni-12.2Fe-5.4Al-8.3Cr-2.1Ti-1.6Ta-1.5Nb-3.1V</t>
  </si>
  <si>
    <t>Co-15.6Ni-14.2Fe-5.4Al-8.3Cr-2.1Ti-1.5Ta-1.5Nb-3.1V</t>
  </si>
  <si>
    <t>Co-11.8Ni-18.3Fe-5.5Al-8.3Cr-2.0Ti-1.4Ta-1.4Nb-3.1V</t>
  </si>
  <si>
    <t>Co-30Ni-10Al-5V-4Ta-2Ti</t>
  </si>
  <si>
    <t>composition table is full of typos</t>
  </si>
  <si>
    <t>Aging Temperature (C)</t>
  </si>
  <si>
    <t>Aging time (h)</t>
  </si>
  <si>
    <t>Vf gamma</t>
  </si>
  <si>
    <t>Vf gamma-prime</t>
  </si>
  <si>
    <t>Vf B2</t>
  </si>
  <si>
    <t>Vf D019 chi</t>
  </si>
  <si>
    <t>Vf mu</t>
  </si>
  <si>
    <t>Vf Laves C14</t>
  </si>
  <si>
    <t>Vf beta</t>
  </si>
  <si>
    <t>Vf MC</t>
  </si>
  <si>
    <t>Vf other</t>
  </si>
  <si>
    <t>no data</t>
  </si>
  <si>
    <t>800C, 24h</t>
  </si>
  <si>
    <t>900C, 10000h</t>
  </si>
  <si>
    <t>1000C, 1000h</t>
  </si>
  <si>
    <t>800C, 3h, Powder Metallurgy</t>
  </si>
  <si>
    <t>+water quenched</t>
  </si>
  <si>
    <t>Murray, S. P., Cervellon, A., Cormier, J., &amp; Pollock, T. M. (2021). Low cycle fatigue of a single crystal CoNi-base superalloy. Materials Science and Engineering A, 827. https://doi.org/10.1016/j.msea.2021.142008</t>
  </si>
  <si>
    <t>Murray, S. P., Cervellon, A., Cormier, J., &amp; Pollock, T. M. (2021). Low cycle fatigue of a single crystal CoNi-base superalloy. Materials Science and Engineering A, 827. https://doi.org/10.1016/j.msea.2021.142009</t>
  </si>
  <si>
    <t>Murray, S. P., Cervellon, A., Cormier, J., &amp; Pollock, T. M. (2021). Low cycle fatigue of a single crystal CoNi-base superalloy. Materials Science and Engineering A, 827. https://doi.org/10.1016/j.msea.2021.142010</t>
  </si>
  <si>
    <t>Murray, S. P., Cervellon, A., Cormier, J., &amp; Pollock, T. M. (2021). Low cycle fatigue of a single crystal CoNi-base superalloy. Materials Science and Engineering A, 827. https://doi.org/10.1016/j.msea.2021.142011</t>
  </si>
  <si>
    <t>Murray, S. P., Cervellon, A., Cormier, J., &amp; Pollock, T. M. (2021). Low cycle fatigue of a single crystal CoNi-base superalloy. Materials Science and Engineering A, 827. https://doi.org/10.1016/j.msea.2021.142012</t>
  </si>
  <si>
    <t>Murray, S. P., Cervellon, A., Cormier, J., &amp; Pollock, T. M. (2021). Low cycle fatigue of a single crystal CoNi-base superalloy. Materials Science and Engineering A, 827. https://doi.org/10.1016/j.msea.2021.142013</t>
  </si>
  <si>
    <t>2-4% eutectic (C15 + gamma)</t>
  </si>
  <si>
    <t>20% eutectic (C15 + gamma)</t>
  </si>
  <si>
    <t>not entirely sure if the aging conditions are correct</t>
  </si>
  <si>
    <t>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https://doi.org/10.1016/j.actamat.2021.117020</t>
  </si>
  <si>
    <t>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https://doi.org/10.1016/j.actamat.2021.117021</t>
  </si>
  <si>
    <t>Aliakbari-Sani, S., Vafaeenezhad, H., Arabi, H., &amp; Ebrahimi, G. R. (2022). Quantitative kinetic analysis of γ′ precipitate evolution in a Co–Al–W superalloy during aging heat treatment. Journal of Materials Research and Technology, 21, 3425–3439. https://doi.org/10.1016/j.jmrt.2022.10.166</t>
  </si>
  <si>
    <t>Aliakbari-Sani, S., Vafaeenezhad, H., Arabi, H., &amp; Ebrahimi, G. R. (2022). Quantitative kinetic analysis of γ′ precipitate evolution in a Co–Al–W superalloy during aging heat treatment. Journal of Materials Research and Technology, 21, 3425–3439. https://doi.org/10.1016/j.jmrt.2022.10.167</t>
  </si>
  <si>
    <t>Aliakbari-Sani, S., Vafaeenezhad, H., Arabi, H., &amp; Ebrahimi, G. R. (2022). Quantitative kinetic analysis of γ′ precipitate evolution in a Co–Al–W superalloy during aging heat treatment. Journal of Materials Research and Technology, 21, 3425–3439. https://doi.org/10.1016/j.jmrt.2022.10.168</t>
  </si>
  <si>
    <t>Bezold, A., Volz, N., Lenz, M., Zenk, C. H., Spiecker, E., Mills, M., Göken, M., &amp; Neumeier, S. (2021). Yielding behavior of a single-crystalline γ’-strengthened Co-Ti-Cr superalloy. Scripta Materialia, 200. https://doi.org/10.1016/j.scriptamat.2021.113928</t>
  </si>
  <si>
    <t>[001]</t>
  </si>
  <si>
    <t>Bezold, A., Volz, N., Lenz, M., Karpstein, N., Zenk, C. H., Spiecker, E., Göken, M., &amp; Neumeier, S. (2022). Quantification of the temperature-dependent evolution of defect structures in a CoNi-base superalloy. Acta Materialia, 227. https://doi.org/10.1016/j.actamat.2022.117702</t>
  </si>
  <si>
    <t>2 aging steps: 1050 for 5h then 900C for 16h</t>
  </si>
  <si>
    <t>2 aging steps: 900 for 4h, 750 for 16</t>
  </si>
  <si>
    <t>3 aging steps: 900 for 4h, 750 for 16</t>
  </si>
  <si>
    <t>4 aging steps: 900 for 4h, 750 for 16</t>
  </si>
  <si>
    <t>5 aging steps: 900 for 4h, 750 for 16</t>
  </si>
  <si>
    <t>&lt;0.5</t>
  </si>
  <si>
    <t>CoNi-based superalloy</t>
  </si>
  <si>
    <t>.5% carbide, 1.7% porosity</t>
  </si>
  <si>
    <t>present</t>
  </si>
  <si>
    <t>beta and MC</t>
  </si>
  <si>
    <t>Qu, S., Li, Y., Wang, C., Liu, X., Qian, K., Ruan, J., Chen, Y., &amp; Yang, Y. (2020). Coarsening behavior of γʹ precipitates and compression deformation mechanism of a novel Co–V–Ta–Ti superalloy. Materials Science and Engineering: A, 787, 139455. https://doi.org/10.1016/j.msea.2020.139455</t>
  </si>
  <si>
    <t>seems like there was just homogenization with no aging</t>
  </si>
  <si>
    <t>aging not mentioned</t>
  </si>
  <si>
    <t>calculated by lever rule</t>
  </si>
  <si>
    <t>Liu, J., Yu, J. J., Yang, Y. H., Zhou, Y. Z. &amp; Sun, X. F. Effects of Mo on the evolution of microstructures and mechanical properties in Co-Al-W base superalloys. Mater. Sci. Eng. A 745, 404–410 (2019).</t>
  </si>
  <si>
    <t>10Ni4Cr</t>
  </si>
  <si>
    <t>Ohl, B., &amp; Dunand, D. C. (2019). Design of W-free Co-based Superalloys with γ-γ’-Microstructure. Chimad.</t>
  </si>
  <si>
    <t>20Ni4Cr</t>
  </si>
  <si>
    <t>30Ni4Cr</t>
  </si>
  <si>
    <t>10Ni8Cr</t>
  </si>
  <si>
    <t>20Ni8Cr</t>
  </si>
  <si>
    <t>30Ni8Cr</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</si>
  <si>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https://doi.org/10.1103/PhysRevMaterials.5.093608</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</si>
  <si>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https://doi.org/10.1103/PhysRevMaterials.5.093609</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</si>
  <si>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https://doi.org/10.1103/PhysRevMaterials.5.093610</t>
  </si>
  <si>
    <t>tensile, PX</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</si>
  <si>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https://doi.org/10.1016/j.scriptamat.2021.113827</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</si>
  <si>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https://doi.org/10.1016/j.scriptamat.2021.113828</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</si>
  <si>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https://doi.org/10.1016/j.scriptamat.2021.113829</t>
  </si>
  <si>
    <t>Im, H. J., Choi, W. S., Ryou, K. H., Seol, J. B., Kang, T. H., Ko, W. S., &amp; Choi, P. P. (2021). Enhanced microstructural stability of γ/γ′-strengthened Co-Ti-Mo-based alloys through Al additions. Acta Materialia, 214. https://doi.org/10.1016/j.actamat.2021.117017</t>
  </si>
  <si>
    <t>Im, H. J., Choi, W. S., Ryou, K. H., Seol, J. B., Kang, T. H., Ko, W. S., &amp; Choi, P. P. (2021). Enhanced microstructural stability of γ/γ′-strengthened Co-Ti-Mo-based alloys through Al additions. Acta Materialia, 214. https://doi.org/10.1016/j.actamat.2021.117010</t>
  </si>
  <si>
    <t>Powder Metallurgy</t>
  </si>
  <si>
    <t>Li, C., Teng, J., Yang, B., Ye, X., Liu, J., &amp; Li, Y. (2021). Correlation between microstructure and mechanical properties of novel Co-Ni-based powder metallurgy superalloy. Materials Characterization, 181. https://doi.org/10.1016/j.matchar.2021.111481</t>
  </si>
  <si>
    <t>Li, C., Teng, J., Yang, B., Ye, X., Liu, J., &amp; Li, Y. (2021). Correlation between microstructure and mechanical properties of novel Co-Ni-based powder metallurgy superalloy. Materials Characterization, 181. https://doi.org/10.1016/j.matchar.2021.111482</t>
  </si>
  <si>
    <t>Li, C., Teng, J., Yang, B., Ye, X., Liu, J., &amp; Li, Y. (2021). Correlation between microstructure and mechanical properties of novel Co-Ni-based powder metallurgy superalloy. Materials Characterization, 181. https://doi.org/10.1016/j.matchar.2021.111483</t>
  </si>
  <si>
    <t>Li, C., Teng, J., Yang, B., Ye, X., Liu, J., &amp; Li, Y. (2021). Correlation between microstructure and mechanical properties of novel Co-Ni-based powder metallurgy superalloy. Materials Characterization, 181. https://doi.org/10.1016/j.matchar.2021.111484</t>
  </si>
  <si>
    <t>PX, compression</t>
  </si>
  <si>
    <t>Mukhopadhyay, S., Pandey, P., Baler, N., Biswas, K., Makineni, S. K., &amp; Chattopadhyay, K. (2021). The role of Ti addition on the evolution and stability of γ/γ′ microstructure in a Co-30Ni-10Al-5Mo-2Ta alloy. Acta Materialia, 208, 116736. https://doi.org/10.1016/j.actamat.2021.116740</t>
  </si>
  <si>
    <t>Mukhopadhyay, S., Pandey, P., Baler, N., Biswas, K., Makineni, S. K., &amp; Chattopadhyay, K. (2021). The role of Ti addition on the evolution and stability of γ/γ′ microstructure in a Co-30Ni-10Al-5Mo-2Ta alloy. Acta Materialia, 208, 116736. https://doi.org/10.1016/j.actamat.2021.116741</t>
  </si>
  <si>
    <t>Mukhopadhyay, S., Pandey, P., Baler, N., Biswas, K., Makineni, S. K., &amp; Chattopadhyay, K. (2021). The role of Ti addition on the evolution and stability of γ/γ′ microstructure in a Co-30Ni-10Al-5Mo-2Ta alloy. Acta Materialia, 208, 116736. https://doi.org/10.1016/j.actamat.2021.116742</t>
  </si>
  <si>
    <t>Mukhopadhyay, S., Pandey, P., Baler, N., Biswas, K., Makineni, S. K., &amp; Chattopadhyay, K. (2021). The role of Ti addition on the evolution and stability of γ/γ′ microstructure in a Co-30Ni-10Al-5Mo-2Ta alloy. Acta Materialia, 208, 116736. https://doi.org/10.1016/j.actamat.2021.116743</t>
  </si>
  <si>
    <t>Mukhopadhyay, S., Pandey, P., Baler, N., Biswas, K., Makineni, S. K., &amp; Chattopadhyay, K. (2021). The role of Ti addition on the evolution and stability of γ/γ′ microstructure in a Co-30Ni-10Al-5Mo-2Ta alloy. Acta Materialia, 208, 116736. https://doi.org/10.1016/j.actamat.2021.116744</t>
  </si>
  <si>
    <t>Mukhopadhyay, S., Pandey, P., Baler, N., Biswas, K., Makineni, S. K., &amp; Chattopadhyay, K. (2021). The role of Ti addition on the evolution and stability of γ/γ′ microstructure in a Co-30Ni-10Al-5Mo-2Ta alloy. Acta Materialia, 208, 116736. https://doi.org/10.1016/j.actamat.2021.116745</t>
  </si>
  <si>
    <t>Mukhopadhyay, S., Pandey, P., Baler, N., Biswas, K., Makineni, S. K., &amp; Chattopadhyay, K. (2021). The role of Ti addition on the evolution and stability of γ/γ′ microstructure in a Co-30Ni-10Al-5Mo-2Ta alloy. Acta Materialia, 208, 116736. https://doi.org/10.1016/j.actamat.2021.116746</t>
  </si>
  <si>
    <t>Mukhopadhyay, S., Pandey, P., Baler, N., Biswas, K., Makineni, S. K., &amp; Chattopadhyay, K. (2021). The role of Ti addition on the evolution and stability of γ/γ′ microstructure in a Co-30Ni-10Al-5Mo-2Ta alloy. Acta Materialia, 208, 116736. https://doi.org/10.1016/j.actamat.2021.116747</t>
  </si>
  <si>
    <t>Mukhopadhyay, S., Pandey, P., Baler, N., Biswas, K., Makineni, S. K., &amp; Chattopadhyay, K. (2021). The role of Ti addition on the evolution and stability of γ/γ′ microstructure in a Co-30Ni-10Al-5Mo-2Ta alloy. Acta Materialia, 208, 116736. https://doi.org/10.1016/j.actamat.2021.116748</t>
  </si>
  <si>
    <t>Oomae, M., Teramoto, T., &amp; Tanaka, K. (2021). Composition dependence of positive temperature dependence of yield stress for Co3(Al, W)–Co3Ti pseudo-binary alloy with the L12 structure. Intermetallics, 136. https://doi.org/10.1016/j.intermet.2021.107252</t>
  </si>
  <si>
    <t>Oomae, M., Teramoto, T., &amp; Tanaka, K. (2021). Composition dependence of positive temperature dependence of yield stress for Co3(Al, W)–Co3Ti pseudo-binary alloy with the L12 structure. Intermetallics, 136. https://doi.org/10.1016/j.intermet.2021.107253</t>
  </si>
  <si>
    <t>Oomae, M., Teramoto, T., &amp; Tanaka, K. (2021). Composition dependence of positive temperature dependence of yield stress for Co3(Al, W)–Co3Ti pseudo-binary alloy with the L12 structure. Intermetallics, 136. https://doi.org/10.1016/j.intermet.2021.107254</t>
  </si>
  <si>
    <t>Oomae, M., Teramoto, T., &amp; Tanaka, K. (2021). Composition dependence of positive temperature dependence of yield stress for Co3(Al, W)–Co3Ti pseudo-binary alloy with the L12 structure. Intermetallics, 136. https://doi.org/10.1016/j.intermet.2021.107255</t>
  </si>
  <si>
    <t>Oomae, M., Teramoto, T., &amp; Tanaka, K. (2021). Composition dependence of positive temperature dependence of yield stress for Co3(Al, W)–Co3Ti pseudo-binary alloy with the L12 structure. Intermetallics, 136. https://doi.org/10.1016/j.intermet.2021.107256</t>
  </si>
  <si>
    <t>Oomae, M., Teramoto, T., &amp; Tanaka, K. (2021). Composition dependence of positive temperature dependence of yield stress for Co3(Al, W)–Co3Ti pseudo-binary alloy with the L12 structure. Intermetallics, 136. https://doi.org/10.1016/j.intermet.2021.107257</t>
  </si>
  <si>
    <t>Oomae, M., Teramoto, T., &amp; Tanaka, K. (2021). Composition dependence of positive temperature dependence of yield stress for Co3(Al, W)–Co3Ti pseudo-binary alloy with the L12 structure. Intermetallics, 136. https://doi.org/10.1016/j.intermet.2021.107258</t>
  </si>
  <si>
    <t>Oomae, M., Teramoto, T., &amp; Tanaka, K. (2021). Composition dependence of positive temperature dependence of yield stress for Co3(Al, W)–Co3Ti pseudo-binary alloy with the L12 structure. Intermetallics, 136. https://doi.org/10.1016/j.intermet.2021.107259</t>
  </si>
  <si>
    <t>Pandey, P., Shankar Prasad, A., Baler, N., &amp; Chattopadhyay, K. (2021). On the effect of Ti addition on microstructural evolution, precipitate coarsening kinetics and mechanical properties in a Co–30Ni–10Al–5Mo–2Nb alloy. Materialia, 16. https://doi.org/10.1016/j.mtla.2021.101077</t>
  </si>
  <si>
    <t>Pandey, P., Shankar Prasad, A., Baler, N., &amp; Chattopadhyay, K. (2021). On the effect of Ti addition on microstructural evolution, precipitate coarsening kinetics and mechanical properties in a Co–30Ni–10Al–5Mo–2Nb alloy. Materialia, 16. https://doi.org/10.1016/j.mtla.2021.101078</t>
  </si>
  <si>
    <t>Pandey, P., Shankar Prasad, A., Baler, N., &amp; Chattopadhyay, K. (2021). On the effect of Ti addition on microstructural evolution, precipitate coarsening kinetics and mechanical properties in a Co–30Ni–10Al–5Mo–2Nb alloy. Materialia, 16. https://doi.org/10.1016/j.mtla.2021.101079</t>
  </si>
  <si>
    <t>Pandey, P., Shankar Prasad, A., Baler, N., &amp; Chattopadhyay, K. (2021). On the effect of Ti addition on microstructural evolution, precipitate coarsening kinetics and mechanical properties in a Co–30Ni–10Al–5Mo–2Nb alloy. Materialia, 16. https://doi.org/10.1016/j.mtla.2021.101080</t>
  </si>
  <si>
    <t>Pandey, P., Shankar Prasad, A., Baler, N., &amp; Chattopadhyay, K. (2021). On the effect of Ti addition on microstructural evolution, precipitate coarsening kinetics and mechanical properties in a Co–30Ni–10Al–5Mo–2Nb alloy. Materialia, 16. https://doi.org/10.1016/j.mtla.2021.101081</t>
  </si>
  <si>
    <t>Pandey, P., Shankar Prasad, A., Baler, N., &amp; Chattopadhyay, K. (2021). On the effect of Ti addition on microstructural evolution, precipitate coarsening kinetics and mechanical properties in a Co–30Ni–10Al–5Mo–2Nb alloy. Materialia, 16. https://doi.org/10.1016/j.mtla.2021.101082</t>
  </si>
  <si>
    <t>Pandey, P., Shankar Prasad, A., Baler, N., &amp; Chattopadhyay, K. (2021). On the effect of Ti addition on microstructural evolution, precipitate coarsening kinetics and mechanical properties in a Co–30Ni–10Al–5Mo–2Nb alloy. Materialia, 16. https://doi.org/10.1016/j.mtla.2021.101083</t>
  </si>
  <si>
    <t>Pandey, P., Shankar Prasad, A., Baler, N., &amp; Chattopadhyay, K. (2021). On the effect of Ti addition on microstructural evolution, precipitate coarsening kinetics and mechanical properties in a Co–30Ni–10Al–5Mo–2Nb alloy. Materialia, 16. https://doi.org/10.1016/j.mtla.2021.101084</t>
  </si>
  <si>
    <t>Pandey, P., Shankar Prasad, A., Baler, N., &amp; Chattopadhyay, K. (2021). On the effect of Ti addition on microstructural evolution, precipitate coarsening kinetics and mechanical properties in a Co–30Ni–10Al–5Mo–2Nb alloy. Materialia, 16. https://doi.org/10.1016/j.mtla.2021.101085</t>
  </si>
  <si>
    <t>Pandey, P., Shankar Prasad, A., Baler, N., &amp; Chattopadhyay, K. (2021). On the effect of Ti addition on microstructural evolution, precipitate coarsening kinetics and mechanical properties in a Co–30Ni–10Al–5Mo–2Nb alloy. Materialia, 16. https://doi.org/10.1016/j.mtla.2021.101086</t>
  </si>
  <si>
    <t>Pandey, P., Shankar Prasad, A., Baler, N., &amp; Chattopadhyay, K. (2021). On the effect of Ti addition on microstructural evolution, precipitate coarsening kinetics and mechanical properties in a Co–30Ni–10Al–5Mo–2Nb alloy. Materialia, 16. https://doi.org/10.1016/j.mtla.2021.101087</t>
  </si>
  <si>
    <t>Pandey, P., Shankar Prasad, A., Baler, N., &amp; Chattopadhyay, K. (2021). On the effect of Ti addition on microstructural evolution, precipitate coarsening kinetics and mechanical properties in a Co–30Ni–10Al–5Mo–2Nb alloy. Materialia, 16. https://doi.org/10.1016/j.mtla.2021.101088</t>
  </si>
  <si>
    <t>Pandey, P., Shankar Prasad, A., Baler, N., &amp; Chattopadhyay, K. (2021). On the effect of Ti addition on microstructural evolution, precipitate coarsening kinetics and mechanical properties in a Co–30Ni–10Al–5Mo–2Nb alloy. Materialia, 16. https://doi.org/10.1016/j.mtla.2021.101089</t>
  </si>
  <si>
    <t>Pandey, P., Shankar Prasad, A., Baler, N., &amp; Chattopadhyay, K. (2021). On the effect of Ti addition on microstructural evolution, precipitate coarsening kinetics and mechanical properties in a Co–30Ni–10Al–5Mo–2Nb alloy. Materialia, 16. https://doi.org/10.1016/j.mtla.2021.101090</t>
  </si>
  <si>
    <t>Pandey, P., Shankar Prasad, A., Baler, N., &amp; Chattopadhyay, K. (2021). On the effect of Ti addition on microstructural evolution, precipitate coarsening kinetics and mechanical properties in a Co–30Ni–10Al–5Mo–2Nb alloy. Materialia, 16. https://doi.org/10.1016/j.mtla.2021.101091</t>
  </si>
  <si>
    <t>Pandey, P., Shankar Prasad, A., Baler, N., &amp; Chattopadhyay, K. (2021). On the effect of Ti addition on microstructural evolution, precipitate coarsening kinetics and mechanical properties in a Co–30Ni–10Al–5Mo–2Nb alloy. Materialia, 16. https://doi.org/10.1016/j.mtla.2021.101092</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</si>
  <si>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https://doi.org/10.1103/PhysRevMaterials.5.093611</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</si>
  <si>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https://doi.org/10.1103/PhysRevMaterials.5.093612</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</si>
  <si>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https://doi.org/10.1103/PhysRevMaterials.5.093613</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</si>
  <si>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https://doi.org/10.1103/PhysRevMaterials.5.093614</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</si>
  <si>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https://doi.org/10.1103/PhysRevMaterials.5.093615</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</si>
  <si>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https://doi.org/10.1103/PhysRevMaterials.5.093616</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</si>
  <si>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https://doi.org/10.1103/PhysRevMaterials.5.093617</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</si>
  <si>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https://doi.org/10.1103/PhysRevMaterials.5.093618</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</si>
  <si>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https://doi.org/10.1103/PhysRevMaterials.5.093619</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</si>
  <si>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https://doi.org/10.1103/PhysRevMaterials.5.093620</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</si>
  <si>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https://doi.org/10.1103/PhysRevMaterials.5.093621</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</si>
  <si>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https://doi.org/10.1103/PhysRevMaterials.5.093622</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</si>
  <si>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https://doi.org/10.1103/PhysRevMaterials.5.093623</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</si>
  <si>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https://doi.org/10.1103/PhysRevMaterials.5.093624</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</si>
  <si>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https://doi.org/10.1103/PhysRevMaterials.5.093625</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</si>
  <si>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https://doi.org/10.1103/PhysRevMaterials.5.093626</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</si>
  <si>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https://doi.org/10.1103/PhysRevMaterials.5.093627</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</si>
  <si>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https://doi.org/10.1103/PhysRevMaterials.5.093628</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</si>
  <si>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https://doi.org/10.1103/PhysRevMaterials.5.093629</t>
  </si>
  <si>
    <t>Pandey, P., Mazumder, N., Singh, M. P., Patil, C., Sharma, A., Makineni, S. K., Banerjee, D., &amp; Chattopadhyay, K. (2021). Design of low mass density γ/γ′ CoNi-based superalloys with promising high-temperature mechanical properties. Physical Review Materials, 5(9). https://doi.org/10.1103/PhysRevMaterials.5.093630</t>
  </si>
  <si>
    <t>Qu, S., Li, Y., Tong, M., Wang, C., &amp; Yang, Y. (2021). Effects of 1 at.% Ta substitution for 1 at.% W on the coarsening kinetics and deformation behavior of γʹ-strengthened CoNi-base superalloys. Materials Science and Engineering A, 823. https://doi.org/10.1016/j.msea.2021.141777</t>
  </si>
  <si>
    <t>Qu, S., Li, Y., Tong, M., Wang, C., &amp; Yang, Y. (2021). Effects of 1 at.% Ta substitution for 1 at.% W on the coarsening kinetics and deformation behavior of γʹ-strengthened CoNi-base superalloys. Materials Science and Engineering A, 823. https://doi.org/10.1016/j.msea.2021.141778</t>
  </si>
  <si>
    <t>Qu, S., Li, Y., Tong, M., Wang, C., &amp; Yang, Y. (2021). Effects of 1 at.% Ta substitution for 1 at.% W on the coarsening kinetics and deformation behavior of γʹ-strengthened CoNi-base superalloys. Materials Science and Engineering A, 823. https://doi.org/10.1016/j.msea.2021.141779</t>
  </si>
  <si>
    <t>Qu, S., Li, Y., Tong, M., Wang, C., &amp; Yang, Y. (2021). Effects of 1 at.% Ta substitution for 1 at.% W on the coarsening kinetics and deformation behavior of γʹ-strengthened CoNi-base superalloys. Materials Science and Engineering A, 823. https://doi.org/10.1016/j.msea.2021.141780</t>
  </si>
  <si>
    <t>Qu, S., Li, Y., Tong, M., Wang, C., &amp; Yang, Y. (2021). Effects of 1 at.% Ta substitution for 1 at.% W on the coarsening kinetics and deformation behavior of γʹ-strengthened CoNi-base superalloys. Materials Science and Engineering A, 823. https://doi.org/10.1016/j.msea.2021.141781</t>
  </si>
  <si>
    <t>Qu, S., Li, Y., Tong, M., Wang, C., &amp; Yang, Y. (2021). Effects of 1 at.% Ta substitution for 1 at.% W on the coarsening kinetics and deformation behavior of γʹ-strengthened CoNi-base superalloys. Materials Science and Engineering A, 823. https://doi.org/10.1016/j.msea.2021.141782</t>
  </si>
  <si>
    <t>Zhang, B. S., Yu, Y. X., Tao, Z. L., &amp; Sha, J. B. (2021). A comparative study on microstructures and tensile behaviours of a novel polycrystalline and single-crystal Co–9Al–9W–2Ta-0.02B-0.02Ce alloy at room and high temperatures. Intermetallics, 137. https://doi.org/10.1016/j.intermet.2021.107286</t>
  </si>
  <si>
    <t>Zhang, B. S., Yu, Y. X., Tao, Z. L., &amp; Sha, J. B. (2021). A comparative study on microstructures and tensile behaviours of a novel polycrystalline and single-crystal Co–9Al–9W–2Ta-0.02B-0.02Ce alloy at room and high temperatures. Intermetallics, 137. https://doi.org/10.1016/j.intermet.2021.107287</t>
  </si>
  <si>
    <t>Zhang, B. S., Yu, Y. X., Tao, Z. L., &amp; Sha, J. B. (2021). A comparative study on microstructures and tensile behaviours of a novel polycrystalline and single-crystal Co–9Al–9W–2Ta-0.02B-0.02Ce alloy at room and high temperatures. Intermetallics, 137. https://doi.org/10.1016/j.intermet.2021.107288</t>
  </si>
  <si>
    <t>Zhang, B. S., Yu, Y. X., Tao, Z. L., &amp; Sha, J. B. (2021). A comparative study on microstructures and tensile behaviours of a novel polycrystalline and single-crystal Co–9Al–9W–2Ta-0.02B-0.02Ce alloy at room and high temperatures. Intermetallics, 137. https://doi.org/10.1016/j.intermet.2021.107289</t>
  </si>
  <si>
    <t>Zhang, B. S., Yu, Y. X., Tao, Z. L., &amp; Sha, J. B. (2021). A comparative study on microstructures and tensile behaviours of a novel polycrystalline and single-crystal Co–9Al–9W–2Ta-0.02B-0.02Ce alloy at room and high temperatures. Intermetallics, 137. https://doi.org/10.1016/j.intermet.2021.107290</t>
  </si>
  <si>
    <t>Zhang, B. S., Yu, Y. X., Tao, Z. L., &amp; Sha, J. B. (2021). A comparative study on microstructures and tensile behaviours of a novel polycrystalline and single-crystal Co–9Al–9W–2Ta-0.02B-0.02Ce alloy at room and high temperatures. Intermetallics, 137. https://doi.org/10.1016/j.intermet.2021.107291</t>
  </si>
  <si>
    <t>Zhang, B. S., Yu, Y. X., Tao, Z. L., &amp; Sha, J. B. (2021). A comparative study on microstructures and tensile behaviours of a novel polycrystalline and single-crystal Co–9Al–9W–2Ta-0.02B-0.02Ce alloy at room and high temperatures. Intermetallics, 137. https://doi.org/10.1016/j.intermet.2021.107292</t>
  </si>
  <si>
    <t>Zhang, B. S., Yu, Y. X., Tao, Z. L., &amp; Sha, J. B. (2021). A comparative study on microstructures and tensile behaviours of a novel polycrystalline and single-crystal Co–9Al–9W–2Ta-0.02B-0.02Ce alloy at room and high temperatures. Intermetallics, 137. https://doi.org/10.1016/j.intermet.2021.107293</t>
  </si>
  <si>
    <t>Bezold, A., Volz, N., Lenz, M., Zenk, C. H., Spiecker, E., Mills, M., Göken, M., &amp; Neumeier, S. (2021). Yielding behavior of a single-crystalline γ’-strengthened Co-Ti-Cr superalloy. Scripta Materialia, 200. https://doi.org/10.1016/j.scriptamat.2021.113929</t>
  </si>
  <si>
    <t>Bezold, A., Volz, N., Lenz, M., Zenk, C. H., Spiecker, E., Mills, M., Göken, M., &amp; Neumeier, S. (2021). Yielding behavior of a single-crystalline γ’-strengthened Co-Ti-Cr superalloy. Scripta Materialia, 200. https://doi.org/10.1016/j.scriptamat.2021.113930</t>
  </si>
  <si>
    <t>Bezold, A., Volz, N., Lenz, M., Zenk, C. H., Spiecker, E., Mills, M., Göken, M., &amp; Neumeier, S. (2021). Yielding behavior of a single-crystalline γ’-strengthened Co-Ti-Cr superalloy. Scripta Materialia, 200. https://doi.org/10.1016/j.scriptamat.2021.113931</t>
  </si>
  <si>
    <t>Bezold, A., Volz, N., Lenz, M., Zenk, C. H., Spiecker, E., Mills, M., Göken, M., &amp; Neumeier, S. (2021). Yielding behavior of a single-crystalline γ’-strengthened Co-Ti-Cr superalloy. Scripta Materialia, 200. https://doi.org/10.1016/j.scriptamat.2021.113932</t>
  </si>
  <si>
    <t>Bezold, A., Volz, N., Lenz, M., Zenk, C. H., Spiecker, E., Mills, M., Göken, M., &amp; Neumeier, S. (2021). Yielding behavior of a single-crystalline γ’-strengthened Co-Ti-Cr superalloy. Scripta Materialia, 200. https://doi.org/10.1016/j.scriptamat.2021.113933</t>
  </si>
  <si>
    <t>Bezold, A., Volz, N., Lenz, M., Karpstein, N., Zenk, C. H., Spiecker, E., Göken, M., &amp; Neumeier, S. (2022). Quantification of the temperature-dependent evolution of defect structures in a CoNi-base superalloy. Acta Materialia, 227. https://doi.org/10.1016/j.actamat.2022.117703</t>
  </si>
  <si>
    <t>Bezold, A., Volz, N., Lenz, M., Karpstein, N., Zenk, C. H., Spiecker, E., Göken, M., &amp; Neumeier, S. (2022). Quantification of the temperature-dependent evolution of defect structures in a CoNi-base superalloy. Acta Materialia, 227. https://doi.org/10.1016/j.actamat.2022.117704</t>
  </si>
  <si>
    <t>Bezold, A., Volz, N., Lenz, M., Karpstein, N., Zenk, C. H., Spiecker, E., Göken, M., &amp; Neumeier, S. (2022). Quantification of the temperature-dependent evolution of defect structures in a CoNi-base superalloy. Acta Materialia, 227. https://doi.org/10.1016/j.actamat.2022.117705</t>
  </si>
  <si>
    <t>Bezold, A., Volz, N., Lenz, M., Karpstein, N., Zenk, C. H., Spiecker, E., Göken, M., &amp; Neumeier, S. (2022). Quantification of the temperature-dependent evolution of defect structures in a CoNi-base superalloy. Acta Materialia, 227. https://doi.org/10.1016/j.actamat.2022.117706</t>
  </si>
  <si>
    <t>Bezold, A., Volz, N., Lenz, M., Karpstein, N., Zenk, C. H., Spiecker, E., Göken, M., &amp; Neumeier, S. (2022). Quantification of the temperature-dependent evolution of defect structures in a CoNi-base superalloy. Acta Materialia, 227. https://doi.org/10.1016/j.actamat.2022.117707</t>
  </si>
  <si>
    <t>Bian, H., Xu, X., Li, Y., Koizumi, Y., Wang, Z., Chen, M., Yamanaka, K., &amp; Chiba, A. (2015). Regulating the coarsening of the γ’ phase in superalloys. NPG Asia Materials, 7(8). https://doi.org/10.1038/am.2015.97</t>
  </si>
  <si>
    <t>Bian, H., Xu, X., Li, Y., Koizumi, Y., Wang, Z., Chen, M., Yamanaka, K., &amp; Chiba, A. (2015). Regulating the coarsening of the γ’ phase in superalloys. NPG Asia Materials, 7(8). https://doi.org/10.1038/am.2015.98</t>
  </si>
  <si>
    <t>Bian, H., Xu, X., Li, Y., Koizumi, Y., Wang, Z., Chen, M., Yamanaka, K., &amp; Chiba, A. (2015). Regulating the coarsening of the γ’ phase in superalloys. NPG Asia Materials, 7(8). https://doi.org/10.1038/am.2015.99</t>
  </si>
  <si>
    <t>Bian, H., Xu, X., Li, Y., Koizumi, Y., Wang, Z., Chen, M., Yamanaka, K., &amp; Chiba, A. (2015). Regulating the coarsening of the γ’ phase in superalloys. NPG Asia Materials, 7(8). https://doi.org/10.1038/am.2015.100</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</si>
  <si>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https://doi.org/10.1016/j.actamat.2022.117768</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</si>
  <si>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https://doi.org/10.1016/j.actamat.2022.117769</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</si>
  <si>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https://doi.org/10.1016/j.actamat.2022.117770</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</si>
  <si>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https://doi.org/10.1016/j.actamat.2022.117771</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</si>
  <si>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https://doi.org/10.1016/j.actamat.2022.117772</t>
  </si>
  <si>
    <t>tensile, sr not reported in this paper, so using value of 3mm/min with 25mm gauge taken from experimental methods of another paper from this group</t>
  </si>
  <si>
    <t>tensile, sr reported as 3mm/min</t>
  </si>
  <si>
    <t>not mentioned</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</si>
  <si>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https://doi.org/10.1016/j.scriptamat.2022.115108</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</si>
  <si>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https://doi.org/10.1016/j.scriptamat.2022.115109</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</si>
  <si>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https://doi.org/10.1016/j.scriptamat.2022.115110</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</si>
  <si>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https://doi.org/10.1016/j.scriptamat.2022.115111</t>
  </si>
  <si>
    <t>Pandey, P., Sawant, A., Baler, N., Makineni, S. K., &amp; Chattopadhyay, K. (2022). Effect of Ru addition on γ/γ′ microstructural stability in a low-density CoNi based superalloy. Scripta Materialia, 208. https://doi.org/10.1016/j.scriptamat.2021.114319</t>
  </si>
  <si>
    <t>Pandey, P., Sawant, A., Baler, N., Makineni, S. K., &amp; Chattopadhyay, K. (2022). Effect of Ru addition on γ/γ′ microstructural stability in a low-density CoNi based superalloy. Scripta Materialia, 208. https://doi.org/10.1016/j.scriptamat.2021.114320</t>
  </si>
  <si>
    <t>Pandey, P., Sawant, A., Baler, N., Makineni, S. K., &amp; Chattopadhyay, K. (2022). Effect of Ru addition on γ/γ′ microstructural stability in a low-density CoNi based superalloy. Scripta Materialia, 208. https://doi.org/10.1016/j.scriptamat.2021.114321</t>
  </si>
  <si>
    <t>Pandey, P., Sawant, A., Baler, N., Makineni, S. K., &amp; Chattopadhyay, K. (2022). Effect of Ru addition on γ/γ′ microstructural stability in a low-density CoNi based superalloy. Scripta Materialia, 208. https://doi.org/10.1016/j.scriptamat.2021.114322</t>
  </si>
  <si>
    <t>Pandey, P., Sawant, A., Baler, N., Makineni, S. K., &amp; Chattopadhyay, K. (2022). Effect of Ru addition on γ/γ′ microstructural stability in a low-density CoNi based superalloy. Scripta Materialia, 208. https://doi.org/10.1016/j.scriptamat.2021.114323</t>
  </si>
  <si>
    <t>Qu, S., Li, Y., Wang, C., Liu, X., Qian, K., Ruan, J., Chen, Y., &amp; Yang, Y. (2020). Coarsening behavior of γʹ precipitates and compression deformation mechanism of a novel Co–V–Ta–Ti superalloy. Materials Science and Engineering: A, 787, 139455. https://doi.org/10.1016/j.msea.2020.139456</t>
  </si>
  <si>
    <t>Qu, S., Li, Y., Wang, C., Liu, X., Qian, K., Ruan, J., Chen, Y., &amp; Yang, Y. (2020). Coarsening behavior of γʹ precipitates and compression deformation mechanism of a novel Co–V–Ta–Ti superalloy. Materials Science and Engineering: A, 787, 139455. https://doi.org/10.1016/j.msea.2020.139457</t>
  </si>
  <si>
    <t>Qu, S., Li, Y., Wang, C., Liu, X., Qian, K., Ruan, J., Chen, Y., &amp; Yang, Y. (2020). Coarsening behavior of γʹ precipitates and compression deformation mechanism of a novel Co–V–Ta–Ti superalloy. Materials Science and Engineering: A, 787, 139455. https://doi.org/10.1016/j.msea.2020.139458</t>
  </si>
  <si>
    <t>Qu, S., Li, Y., Wang, C., Liu, X., Qian, K., Ruan, J., Chen, Y., &amp; Yang, Y. (2020). Coarsening behavior of γʹ precipitates and compression deformation mechanism of a novel Co–V–Ta–Ti superalloy. Materials Science and Engineering: A, 787, 139455. https://doi.org/10.1016/j.msea.2020.139459</t>
  </si>
  <si>
    <t>Qu, S., Li, Y., Wang, C., Liu, X., Qian, K., Ruan, J., Chen, Y., &amp; Yang, Y. (2020). Coarsening behavior of γʹ precipitates and compression deformation mechanism of a novel Co–V–Ta–Ti superalloy. Materials Science and Engineering: A, 787, 139455. https://doi.org/10.1016/j.msea.2020.139460</t>
  </si>
  <si>
    <t>Qu, S., Li, Y., Wang, C., Liu, X., Qian, K., Ruan, J., Chen, Y., &amp; Yang, Y. (2020). Coarsening behavior of γʹ precipitates and compression deformation mechanism of a novel Co–V–Ta–Ti superalloy. Materials Science and Engineering: A, 787, 139455. https://doi.org/10.1016/j.msea.2020.139461</t>
  </si>
  <si>
    <t>Qu, S., Li, Y., Wang, C., Liu, X., Qian, K., Ruan, J., Chen, Y., &amp; Yang, Y. (2020). Coarsening behavior of γʹ precipitates and compression deformation mechanism of a novel Co–V–Ta–Ti superalloy. Materials Science and Engineering: A, 787, 139455. https://doi.org/10.1016/j.msea.2020.139462</t>
  </si>
  <si>
    <t>Qu, S., Li, Y., Wang, C., Liu, X., Qian, K., Ruan, J., Chen, Y., &amp; Yang, Y. (2020). Coarsening behavior of γʹ precipitates and compression deformation mechanism of a novel Co–V–Ta–Ti superalloy. Materials Science and Engineering: A, 787, 139455. https://doi.org/10.1016/j.msea.2020.139463</t>
  </si>
  <si>
    <t>Shang, H., Ma, Q., Gao, Q., Zhang, H., Li, H., Zhang, H., &amp; Sun, L. (2022). Yield strength anomaly evaluation of W-free Co-Ni-Al-based superalloys during high temperature tensile tests. Materials Characterization, 192. https://doi.org/10.1016/j.matchar.2022.112244</t>
  </si>
  <si>
    <t>Shang, H., Ma, Q., Gao, Q., Zhang, H., Li, H., Zhang, H., &amp; Sun, L. (2022). Yield strength anomaly evaluation of W-free Co-Ni-Al-based superalloys during high temperature tensile tests. Materials Characterization, 192. https://doi.org/10.1016/j.matchar.2022.112245</t>
  </si>
  <si>
    <t>Shang, H., Ma, Q., Gao, Q., Zhang, H., Li, H., Zhang, H., &amp; Sun, L. (2022). Yield strength anomaly evaluation of W-free Co-Ni-Al-based superalloys during high temperature tensile tests. Materials Characterization, 192. https://doi.org/10.1016/j.matchar.2022.112246</t>
  </si>
  <si>
    <t>Shang, H., Ma, Q., Gao, Q., Zhang, H., Li, H., Zhang, H., &amp; Sun, L. (2022). Yield strength anomaly evaluation of W-free Co-Ni-Al-based superalloys during high temperature tensile tests. Materials Characterization, 192. https://doi.org/10.1016/j.matchar.2022.112247</t>
  </si>
  <si>
    <t>Shang, H., Ma, Q., Gao, Q., Zhang, H., Li, H., Zhang, H., &amp; Sun, L. (2022). Yield strength anomaly evaluation of W-free Co-Ni-Al-based superalloys during high temperature tensile tests. Materials Characterization, 192. https://doi.org/10.1016/j.matchar.2022.112248</t>
  </si>
  <si>
    <t>Singh, M. P., Makineni, S. K., &amp; Chattopadhyay, K. (2020). Achieving lower mass density with high strength in Nb stabilised γ/γ′ Co–Al–Mo–Nb base superalloy by the replacement of Mo with V. Materials Science and Engineering A, 794. https://doi.org/10.1016/j.msea.2020.139832</t>
  </si>
  <si>
    <t>Singh, M. P., Makineni, S. K., &amp; Chattopadhyay, K. (2020). Achieving lower mass density with high strength in Nb stabilised γ/γ′ Co–Al–Mo–Nb base superalloy by the replacement of Mo with V. Materials Science and Engineering A, 794. https://doi.org/10.1016/j.msea.2020.139833</t>
  </si>
  <si>
    <t>Singh, M. P., Makineni, S. K., &amp; Chattopadhyay, K. (2020). Achieving lower mass density with high strength in Nb stabilised γ/γ′ Co–Al–Mo–Nb base superalloy by the replacement of Mo with V. Materials Science and Engineering A, 794. https://doi.org/10.1016/j.msea.2020.139834</t>
  </si>
  <si>
    <t>Wahlmann, B., Bandorf, J., Volz, N., Förner, A., Pröbstle, J., Multerer, K., Göken, M., Markl, M., Neumeier, S., &amp; Körner, C. (2022). Numerical Design of CoNi-Base Superalloys With Improved Casting Structure. Metallurgical and Materials Transactions A. https://doi.org/10.1007/s11661-022-06870-7</t>
  </si>
  <si>
    <t>Wahlmann, B., Bandorf, J., Volz, N., Förner, A., Pröbstle, J., Multerer, K., Göken, M., Markl, M., Neumeier, S., &amp; Körner, C. (2022). Numerical Design of CoNi-Base Superalloys With Improved Casting Structure. Metallurgical and Materials Transactions A. https://doi.org/10.1007/s11661-022-06870-8</t>
  </si>
  <si>
    <t>Wahlmann, B., Bandorf, J., Volz, N., Förner, A., Pröbstle, J., Multerer, K., Göken, M., Markl, M., Neumeier, S., &amp; Körner, C. (2022). Numerical Design of CoNi-Base Superalloys With Improved Casting Structure. Metallurgical and Materials Transactions A. https://doi.org/10.1007/s11661-022-06870-9</t>
  </si>
  <si>
    <t>Wahlmann, B., Bandorf, J., Volz, N., Förner, A., Pröbstle, J., Multerer, K., Göken, M., Markl, M., Neumeier, S., &amp; Körner, C. (2022). Numerical Design of CoNi-Base Superalloys With Improved Casting Structure. Metallurgical and Materials Transactions A. https://doi.org/10.1007/s11661-022-06870-10</t>
  </si>
  <si>
    <t>tensile, deformation rate 14mm gauge lenth in  0.1mm/min</t>
  </si>
  <si>
    <t>844-1</t>
  </si>
  <si>
    <t>880-1</t>
  </si>
  <si>
    <t>899-1</t>
  </si>
  <si>
    <t>900-1</t>
  </si>
  <si>
    <t>901-1</t>
  </si>
  <si>
    <t>902-1</t>
  </si>
  <si>
    <t>903-1</t>
  </si>
  <si>
    <t>900-2</t>
  </si>
  <si>
    <t>901-2</t>
  </si>
  <si>
    <t>902-2</t>
  </si>
  <si>
    <t>903-2</t>
  </si>
  <si>
    <t>900-3</t>
  </si>
  <si>
    <t>901-3</t>
  </si>
  <si>
    <t>902-3</t>
  </si>
  <si>
    <t>903-3</t>
  </si>
  <si>
    <t>944-1</t>
  </si>
  <si>
    <t>PM</t>
  </si>
  <si>
    <t>1001-1</t>
  </si>
  <si>
    <t>1001-2</t>
  </si>
  <si>
    <t>1002-1</t>
  </si>
  <si>
    <t>1003-1</t>
  </si>
  <si>
    <t>1010-1</t>
  </si>
  <si>
    <t>1011-1</t>
  </si>
  <si>
    <t>1012-1</t>
  </si>
  <si>
    <t>1013-1</t>
  </si>
  <si>
    <t>1014-1</t>
  </si>
  <si>
    <t>1015-1</t>
  </si>
  <si>
    <t>1016-1</t>
  </si>
  <si>
    <t>1017-1</t>
  </si>
  <si>
    <t>1017-2</t>
  </si>
  <si>
    <t>1017-3</t>
  </si>
  <si>
    <t>1028-1</t>
  </si>
  <si>
    <t>1029-1</t>
  </si>
  <si>
    <t>1030-1</t>
  </si>
  <si>
    <t>1031-1</t>
  </si>
  <si>
    <t>1032-1</t>
  </si>
  <si>
    <t>1033-1</t>
  </si>
  <si>
    <t>1034-1</t>
  </si>
  <si>
    <t>1035-1</t>
  </si>
  <si>
    <t>1036-1</t>
  </si>
  <si>
    <t>1058-1</t>
  </si>
  <si>
    <t>1059-1</t>
  </si>
  <si>
    <t>1055-1</t>
  </si>
  <si>
    <t>DED</t>
  </si>
  <si>
    <t>1051-1</t>
  </si>
  <si>
    <t>1051-2</t>
  </si>
  <si>
    <t>1051-3</t>
  </si>
  <si>
    <t>1051-4</t>
  </si>
  <si>
    <t>1051-5</t>
  </si>
  <si>
    <t>1078-1</t>
  </si>
  <si>
    <t>1080-1</t>
  </si>
  <si>
    <t>1081-1</t>
  </si>
  <si>
    <t>1082-1</t>
  </si>
  <si>
    <t>1083-1</t>
  </si>
  <si>
    <t>1084-1</t>
  </si>
  <si>
    <t>1085-1</t>
  </si>
  <si>
    <t>1086-1</t>
  </si>
  <si>
    <t>1087-1</t>
  </si>
  <si>
    <t>1072-1</t>
  </si>
  <si>
    <t>1075-1</t>
  </si>
  <si>
    <t>1073-1</t>
  </si>
  <si>
    <t>1076-1</t>
  </si>
  <si>
    <t>1074-1</t>
  </si>
  <si>
    <t>1077-1</t>
  </si>
  <si>
    <t>1088-1</t>
  </si>
  <si>
    <t>1089-1</t>
  </si>
  <si>
    <t>1090-1</t>
  </si>
  <si>
    <t>1091-1</t>
  </si>
  <si>
    <t>Nd</t>
  </si>
  <si>
    <t>Column242</t>
  </si>
  <si>
    <t>Co-9.Al-9.0W</t>
  </si>
  <si>
    <t>Co-9.Al-7.0W-2.0Re</t>
  </si>
  <si>
    <t>Co-8.8Al-9.8W-2.0Ta</t>
  </si>
  <si>
    <t>Co-8.8Al-9.8W-2.0Re</t>
  </si>
  <si>
    <t>Co-23.0Ti</t>
  </si>
  <si>
    <t>Co-7.8Al-4.5Cr-7.8W-2.0Ta</t>
  </si>
  <si>
    <t>Co-9.Al-9.0W-2.0Ta</t>
  </si>
  <si>
    <t>Co-9.Al-10.0W-4.0Ta</t>
  </si>
  <si>
    <t>Co-7.Al-7.0W-4.0Ti-2.0Ta</t>
  </si>
  <si>
    <t>Co-20.2Ni-7.3Al-7.0W</t>
  </si>
  <si>
    <t>Co-7.Al-6.0W-4.0Ti-2.0Ta-1.0Mo</t>
  </si>
  <si>
    <t>Co-8.1Al-8.4W-2.0Ta</t>
  </si>
  <si>
    <t>Co-8.9Al-9.3W-2.0Ta-0.12B</t>
  </si>
  <si>
    <t>Co-9.Al-9.0W-2.0Ta-0.02B</t>
  </si>
  <si>
    <t>Co-10.0Ni-7.Al-8.0Cr-2.5Ti-3.0Nb-4.5V-0.04B</t>
  </si>
  <si>
    <t>Co-5.3Al-15.1Cr-5.3Ti</t>
  </si>
  <si>
    <t>Co-15.0Ni-6.2Al-15.2Cr-5.2Ti</t>
  </si>
  <si>
    <t>Co-29.5Ni-4.7Al-30.8Cr-4.9Ti</t>
  </si>
  <si>
    <t>Co-6.7Al-9.5W</t>
  </si>
  <si>
    <t>Total Shortnames</t>
  </si>
  <si>
    <t>7370-1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</si>
</sst>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0E+00"/>
    <numFmt numFmtId="165" formatCode="0.0"/>
    <numFmt numFmtId="166" formatCode="m\-d"/>
    <numFmt numFmtId="167" formatCode="yyyy\-m"/>
  </numFmts>
  <fonts count="19" x14ac:knownFonts="1">
    <font>
      <sz val="11"/>
      <color theme="1"/>
      <name val="Calibri"/>
      <family val="2"/>
      <scheme val="minor"/>
    </font>
    <font>
      <i/>
      <sz val="11"/>
      <color theme="1"/>
      <name val="Calibri"/>
      <family val="2"/>
      <scheme val="minor"/>
    </font>
    <font>
      <sz val="11"/>
      <color theme="1"/>
      <name val="Times New Roman"/>
      <family val="1"/>
    </font>
    <font>
      <sz val="11"/>
      <color rgb="FF000000"/>
      <name val="Arial"/>
      <family val="2"/>
    </font>
    <font>
      <b/>
      <sz val="11"/>
      <color theme="1"/>
      <name val="Calibri"/>
      <family val="2"/>
      <scheme val="minor"/>
    </font>
    <font>
      <sz val="11"/>
      <name val="Calibri"/>
      <family val="2"/>
      <scheme val="minor"/>
    </font>
    <font>
      <sz val="8"/>
      <name val="Calibri"/>
      <family val="2"/>
      <scheme val="minor"/>
    </font>
    <font>
      <sz val="11"/>
      <color rgb="FF000000"/>
      <name val="Arial"/>
    </font>
    <font>
      <sz val="11"/>
      <color theme="1"/>
      <name val="Calibri"/>
      <family val="2"/>
      <scheme val="minor"/>
    </font>
    <font>
      <sz val="11"/>
      <color theme="1"/>
      <name val="Arial"/>
      <family val="2"/>
    </font>
    <font>
      <sz val="11"/>
      <color theme="1"/>
      <name val="Calibri"/>
      <family val="2"/>
    </font>
    <font>
      <b/>
      <sz val="11"/>
      <color theme="1"/>
      <name val="Calibri"/>
      <family val="2"/>
    </font>
    <font>
      <b/>
      <u/>
      <sz val="11"/>
      <color rgb="FF0000FF"/>
      <name val="Calibri"/>
      <family val="2"/>
    </font>
    <font>
      <b/>
      <u/>
      <sz val="11"/>
      <color theme="1"/>
      <name val="Calibri"/>
      <family val="2"/>
    </font>
    <font>
      <u/>
      <sz val="11"/>
      <color rgb="FF0000FF"/>
      <name val="Calibri"/>
      <family val="2"/>
    </font>
    <font>
      <u/>
      <sz val="11"/>
      <color rgb="FF1155CC"/>
      <name val="Calibri"/>
      <family val="2"/>
    </font>
    <font>
      <sz val="11"/>
      <color rgb="FF000000"/>
      <name val="Roboto"/>
    </font>
    <font>
      <sz val="11"/>
      <color rgb="FF000000"/>
      <name val="Calibri"/>
      <family val="2"/>
    </font>
    <font>
      <sz val="12"/>
      <color rgb="FF202124"/>
      <name val="Roboto"/>
    </font>
  </fonts>
  <fills count="22">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bgColor indexed="64"/>
      </patternFill>
    </fill>
    <fill>
      <patternFill patternType="solid">
        <fgColor theme="1"/>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rgb="FF00B0F0"/>
        <bgColor indexed="64"/>
      </patternFill>
    </fill>
    <fill>
      <patternFill patternType="solid">
        <fgColor theme="4"/>
        <bgColor indexed="64"/>
      </patternFill>
    </fill>
    <fill>
      <patternFill patternType="solid">
        <fgColor rgb="FF92D050"/>
        <bgColor indexed="64"/>
      </patternFill>
    </fill>
    <fill>
      <patternFill patternType="solid">
        <fgColor theme="1" tint="0.14999847407452621"/>
        <bgColor indexed="64"/>
      </patternFill>
    </fill>
    <fill>
      <patternFill patternType="solid">
        <fgColor theme="7" tint="0.59999389629810485"/>
        <bgColor indexed="64"/>
      </patternFill>
    </fill>
    <fill>
      <patternFill patternType="solid">
        <fgColor rgb="FFFFC000"/>
        <bgColor indexed="64"/>
      </patternFill>
    </fill>
    <fill>
      <patternFill patternType="solid">
        <fgColor rgb="FFDEEAF6"/>
        <bgColor rgb="FFDEEAF6"/>
      </patternFill>
    </fill>
    <fill>
      <patternFill patternType="solid">
        <fgColor rgb="FFFFFF00"/>
        <bgColor rgb="FFFFFF00"/>
      </patternFill>
    </fill>
    <fill>
      <patternFill patternType="solid">
        <fgColor rgb="FFBDD6EE"/>
        <bgColor rgb="FFBDD6EE"/>
      </patternFill>
    </fill>
    <fill>
      <patternFill patternType="solid">
        <fgColor rgb="FFFFFFFF"/>
        <bgColor rgb="FFFFFFFF"/>
      </patternFill>
    </fill>
    <fill>
      <patternFill patternType="solid">
        <fgColor theme="0"/>
        <bgColor theme="0"/>
      </patternFill>
    </fill>
    <fill>
      <patternFill patternType="solid">
        <fgColor theme="9" tint="0.79998168889431442"/>
        <bgColor indexed="64"/>
      </patternFill>
    </fill>
  </fills>
  <borders count="4">
    <border>
      <left/>
      <right/>
      <top/>
      <bottom/>
      <diagonal/>
    </border>
    <border>
      <left/>
      <right/>
      <top style="thin">
        <color theme="4"/>
      </top>
      <bottom/>
      <diagonal/>
    </border>
    <border>
      <left style="thin">
        <color theme="4"/>
      </left>
      <right/>
      <top style="thin">
        <color theme="4"/>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1">
    <xf numFmtId="0" fontId="0" fillId="0" borderId="0" xfId="0"/>
    <xf numFmtId="0" fontId="0" fillId="0" borderId="0" xfId="0" applyAlignment="1">
      <alignment horizontal="left" vertical="center" indent="3"/>
    </xf>
    <xf numFmtId="0" fontId="0" fillId="0" borderId="0" xfId="0" quotePrefix="1"/>
    <xf numFmtId="164" fontId="0" fillId="0" borderId="0" xfId="0" applyNumberFormat="1"/>
    <xf numFmtId="11" fontId="0" fillId="0" borderId="0" xfId="0" applyNumberFormat="1"/>
    <xf numFmtId="0" fontId="0" fillId="2" borderId="0" xfId="0" applyFill="1" applyAlignment="1">
      <alignment horizontal="left" vertical="center" indent="3"/>
    </xf>
    <xf numFmtId="0" fontId="0" fillId="2" borderId="0" xfId="0" applyFill="1"/>
    <xf numFmtId="0" fontId="0" fillId="3" borderId="0" xfId="0" applyFill="1" applyAlignment="1">
      <alignment horizontal="left" vertical="center" indent="3"/>
    </xf>
    <xf numFmtId="0" fontId="0" fillId="3" borderId="0" xfId="0" applyFill="1"/>
    <xf numFmtId="0" fontId="0" fillId="4" borderId="0" xfId="0" applyFill="1" applyAlignment="1">
      <alignment horizontal="left" vertical="center" indent="3"/>
    </xf>
    <xf numFmtId="10" fontId="0" fillId="0" borderId="0" xfId="0" applyNumberFormat="1"/>
    <xf numFmtId="0" fontId="3" fillId="4" borderId="0" xfId="0" applyFont="1" applyFill="1"/>
    <xf numFmtId="0" fontId="3" fillId="0" borderId="0" xfId="0" applyFont="1" applyAlignment="1">
      <alignment vertical="center"/>
    </xf>
    <xf numFmtId="0" fontId="3" fillId="0" borderId="0" xfId="0" applyFont="1"/>
    <xf numFmtId="0" fontId="3" fillId="5" borderId="0" xfId="0" applyFont="1" applyFill="1"/>
    <xf numFmtId="0" fontId="3" fillId="2" borderId="0" xfId="0" applyFont="1" applyFill="1"/>
    <xf numFmtId="0" fontId="3" fillId="3" borderId="0" xfId="0" applyFont="1" applyFill="1"/>
    <xf numFmtId="0" fontId="3" fillId="4" borderId="0" xfId="0" applyFont="1" applyFill="1" applyAlignment="1">
      <alignment vertical="center"/>
    </xf>
    <xf numFmtId="0" fontId="0" fillId="0" borderId="0" xfId="0" applyAlignment="1">
      <alignment horizontal="left" vertical="center" indent="4"/>
    </xf>
    <xf numFmtId="0" fontId="0" fillId="0" borderId="0" xfId="0" applyAlignment="1">
      <alignment vertical="center"/>
    </xf>
    <xf numFmtId="0" fontId="0" fillId="0" borderId="0" xfId="0" applyAlignment="1">
      <alignment vertical="top"/>
    </xf>
    <xf numFmtId="0" fontId="0" fillId="5" borderId="0" xfId="0" applyFill="1"/>
    <xf numFmtId="0" fontId="0" fillId="0" borderId="0" xfId="0" applyAlignment="1">
      <alignment horizontal="left" vertical="center"/>
    </xf>
    <xf numFmtId="2" fontId="0" fillId="0" borderId="0" xfId="0" applyNumberFormat="1"/>
    <xf numFmtId="165" fontId="0" fillId="0" borderId="0" xfId="0" applyNumberFormat="1"/>
    <xf numFmtId="0" fontId="5" fillId="0" borderId="0" xfId="0" applyFont="1"/>
    <xf numFmtId="0" fontId="0" fillId="7" borderId="0" xfId="0" applyFill="1"/>
    <xf numFmtId="0" fontId="0" fillId="0" borderId="0" xfId="0" applyAlignment="1">
      <alignment horizontal="right"/>
    </xf>
    <xf numFmtId="0" fontId="0" fillId="8" borderId="0" xfId="0" applyFill="1"/>
    <xf numFmtId="0" fontId="0" fillId="8" borderId="0" xfId="0" applyFill="1" applyAlignment="1">
      <alignment horizontal="left" vertical="center" indent="3"/>
    </xf>
    <xf numFmtId="0" fontId="3" fillId="8" borderId="0" xfId="0" applyFont="1" applyFill="1"/>
    <xf numFmtId="0" fontId="0" fillId="9" borderId="0" xfId="0" applyFill="1"/>
    <xf numFmtId="0" fontId="3" fillId="9" borderId="0" xfId="0" applyFont="1" applyFill="1"/>
    <xf numFmtId="0" fontId="3" fillId="8" borderId="0" xfId="0" applyFont="1" applyFill="1" applyAlignment="1">
      <alignment vertical="center"/>
    </xf>
    <xf numFmtId="0" fontId="0" fillId="8" borderId="0" xfId="0" applyFill="1" applyAlignment="1">
      <alignment vertical="center"/>
    </xf>
    <xf numFmtId="0" fontId="0" fillId="8" borderId="0" xfId="0" applyFill="1" applyAlignment="1">
      <alignment vertical="top"/>
    </xf>
    <xf numFmtId="0" fontId="0" fillId="8" borderId="0" xfId="0" applyFill="1" applyAlignment="1">
      <alignment horizontal="left" vertical="center"/>
    </xf>
    <xf numFmtId="0" fontId="0" fillId="9" borderId="0" xfId="0" applyFill="1" applyAlignment="1">
      <alignment vertical="center"/>
    </xf>
    <xf numFmtId="0" fontId="0" fillId="9" borderId="0" xfId="0" applyFill="1" applyAlignment="1">
      <alignment horizontal="left" vertical="center" indent="3"/>
    </xf>
    <xf numFmtId="0" fontId="3" fillId="9" borderId="0" xfId="0" applyFont="1" applyFill="1" applyAlignment="1">
      <alignment vertical="center"/>
    </xf>
    <xf numFmtId="0" fontId="0" fillId="10" borderId="0" xfId="0" applyFill="1"/>
    <xf numFmtId="0" fontId="4" fillId="6" borderId="0" xfId="0" applyFont="1" applyFill="1"/>
    <xf numFmtId="0" fontId="0" fillId="11" borderId="0" xfId="0" applyFill="1"/>
    <xf numFmtId="0" fontId="0" fillId="11" borderId="0" xfId="0" applyFill="1" applyAlignment="1">
      <alignment vertical="center"/>
    </xf>
    <xf numFmtId="0" fontId="0" fillId="12" borderId="0" xfId="0" applyFill="1"/>
    <xf numFmtId="0" fontId="4" fillId="9" borderId="0" xfId="0" applyFont="1" applyFill="1"/>
    <xf numFmtId="0" fontId="4" fillId="0" borderId="0" xfId="0" applyFont="1"/>
    <xf numFmtId="2" fontId="0" fillId="11" borderId="0" xfId="0" applyNumberFormat="1" applyFill="1"/>
    <xf numFmtId="165" fontId="0" fillId="11" borderId="0" xfId="0" applyNumberFormat="1" applyFill="1"/>
    <xf numFmtId="2" fontId="4" fillId="6" borderId="0" xfId="0" applyNumberFormat="1" applyFont="1" applyFill="1"/>
    <xf numFmtId="2" fontId="0" fillId="12" borderId="0" xfId="0" applyNumberFormat="1" applyFill="1"/>
    <xf numFmtId="2" fontId="0" fillId="9" borderId="0" xfId="0" applyNumberFormat="1" applyFill="1"/>
    <xf numFmtId="2" fontId="0" fillId="8" borderId="0" xfId="0" applyNumberFormat="1" applyFill="1"/>
    <xf numFmtId="165" fontId="4" fillId="6" borderId="0" xfId="0" applyNumberFormat="1" applyFont="1" applyFill="1"/>
    <xf numFmtId="165" fontId="0" fillId="12" borderId="0" xfId="0" applyNumberFormat="1" applyFill="1"/>
    <xf numFmtId="165" fontId="0" fillId="9" borderId="0" xfId="0" applyNumberFormat="1" applyFill="1"/>
    <xf numFmtId="165" fontId="0" fillId="8" borderId="0" xfId="0" applyNumberFormat="1" applyFill="1"/>
    <xf numFmtId="0" fontId="0" fillId="0" borderId="0" xfId="0" applyAlignment="1">
      <alignment horizontal="left"/>
    </xf>
    <xf numFmtId="0" fontId="0" fillId="0" borderId="0" xfId="0" pivotButton="1"/>
    <xf numFmtId="0" fontId="4" fillId="8" borderId="0" xfId="0" applyFont="1" applyFill="1"/>
    <xf numFmtId="0" fontId="3" fillId="12" borderId="0" xfId="0" applyFont="1" applyFill="1"/>
    <xf numFmtId="0" fontId="0" fillId="12" borderId="0" xfId="0" applyFill="1" applyAlignment="1">
      <alignment horizontal="left" vertical="center" indent="3"/>
    </xf>
    <xf numFmtId="0" fontId="0" fillId="6" borderId="0" xfId="0" applyFill="1" applyAlignment="1">
      <alignment horizontal="left" vertical="center"/>
    </xf>
    <xf numFmtId="0" fontId="0" fillId="12" borderId="0" xfId="0" applyFill="1" applyAlignment="1">
      <alignment horizontal="left" vertical="center"/>
    </xf>
    <xf numFmtId="0" fontId="4" fillId="12" borderId="0" xfId="0" applyFont="1" applyFill="1"/>
    <xf numFmtId="0" fontId="0" fillId="12" borderId="0" xfId="0" applyFill="1" applyAlignment="1">
      <alignment vertical="center"/>
    </xf>
    <xf numFmtId="0" fontId="0" fillId="12" borderId="0" xfId="0" applyFill="1" applyAlignment="1">
      <alignment wrapText="1"/>
    </xf>
    <xf numFmtId="0" fontId="3" fillId="12" borderId="0" xfId="0" applyFont="1" applyFill="1" applyAlignment="1">
      <alignment vertical="center"/>
    </xf>
    <xf numFmtId="0" fontId="0" fillId="12" borderId="0" xfId="0" applyFill="1" applyAlignment="1">
      <alignment vertical="center" wrapText="1"/>
    </xf>
    <xf numFmtId="0" fontId="3" fillId="11" borderId="0" xfId="0" applyFont="1" applyFill="1"/>
    <xf numFmtId="0" fontId="0" fillId="11" borderId="0" xfId="0" applyFill="1" applyAlignment="1">
      <alignment horizontal="left" vertical="center"/>
    </xf>
    <xf numFmtId="0" fontId="0" fillId="11" borderId="0" xfId="0" applyFill="1" applyAlignment="1">
      <alignment horizontal="left" vertical="center" indent="3"/>
    </xf>
    <xf numFmtId="0" fontId="3" fillId="11" borderId="0" xfId="0" applyFont="1" applyFill="1" applyAlignment="1">
      <alignment vertical="center"/>
    </xf>
    <xf numFmtId="0" fontId="0" fillId="9" borderId="0" xfId="0" applyFill="1" applyAlignment="1">
      <alignment horizontal="left" vertical="center"/>
    </xf>
    <xf numFmtId="0" fontId="0" fillId="11" borderId="0" xfId="0" quotePrefix="1" applyFill="1"/>
    <xf numFmtId="0" fontId="0" fillId="0" borderId="1" xfId="0" applyBorder="1"/>
    <xf numFmtId="0" fontId="3" fillId="3" borderId="0" xfId="0" applyFont="1" applyFill="1" applyAlignment="1">
      <alignment vertical="center"/>
    </xf>
    <xf numFmtId="0" fontId="0" fillId="0" borderId="1" xfId="0" applyBorder="1" applyAlignment="1">
      <alignment vertical="center"/>
    </xf>
    <xf numFmtId="0" fontId="0" fillId="3" borderId="1" xfId="0" applyFill="1" applyBorder="1"/>
    <xf numFmtId="0" fontId="0" fillId="9" borderId="0" xfId="0" quotePrefix="1" applyFill="1" applyAlignment="1">
      <alignment horizontal="left" vertical="center" indent="3"/>
    </xf>
    <xf numFmtId="0" fontId="3" fillId="12" borderId="0" xfId="0" quotePrefix="1" applyFont="1" applyFill="1"/>
    <xf numFmtId="0" fontId="0" fillId="13" borderId="0" xfId="0" applyFill="1"/>
    <xf numFmtId="0" fontId="0" fillId="13" borderId="0" xfId="0" applyFill="1" applyAlignment="1">
      <alignment horizontal="left" vertical="center" indent="3"/>
    </xf>
    <xf numFmtId="0" fontId="0" fillId="3" borderId="2" xfId="0" applyFill="1" applyBorder="1"/>
    <xf numFmtId="0" fontId="0" fillId="0" borderId="2" xfId="0" applyBorder="1"/>
    <xf numFmtId="0" fontId="3" fillId="0" borderId="2" xfId="0" applyFont="1" applyBorder="1"/>
    <xf numFmtId="0" fontId="3" fillId="0" borderId="1" xfId="0" applyFont="1" applyBorder="1"/>
    <xf numFmtId="0" fontId="3" fillId="8" borderId="0" xfId="0" quotePrefix="1" applyFont="1" applyFill="1"/>
    <xf numFmtId="0" fontId="0" fillId="14" borderId="0" xfId="0" applyFill="1"/>
    <xf numFmtId="0" fontId="0" fillId="15" borderId="0" xfId="0" applyFill="1"/>
    <xf numFmtId="0" fontId="0" fillId="14" borderId="0" xfId="0" quotePrefix="1" applyFill="1"/>
    <xf numFmtId="16" fontId="0" fillId="14" borderId="0" xfId="0" quotePrefix="1" applyNumberFormat="1" applyFill="1"/>
    <xf numFmtId="11" fontId="0" fillId="0" borderId="0" xfId="0" quotePrefix="1" applyNumberFormat="1"/>
    <xf numFmtId="0" fontId="0" fillId="6" borderId="0" xfId="0" applyFill="1"/>
    <xf numFmtId="0" fontId="0" fillId="6" borderId="0" xfId="0" applyFill="1" applyAlignment="1">
      <alignment horizontal="left" vertical="center" indent="3"/>
    </xf>
    <xf numFmtId="0" fontId="7" fillId="0" borderId="0" xfId="0" applyFont="1"/>
    <xf numFmtId="0" fontId="10" fillId="16" borderId="0" xfId="0" applyFont="1" applyFill="1"/>
    <xf numFmtId="0" fontId="10" fillId="16" borderId="0" xfId="0" applyFont="1" applyFill="1" applyAlignment="1">
      <alignment horizontal="right"/>
    </xf>
    <xf numFmtId="165" fontId="10" fillId="16" borderId="0" xfId="0" applyNumberFormat="1" applyFont="1" applyFill="1" applyAlignment="1">
      <alignment horizontal="right"/>
    </xf>
    <xf numFmtId="165" fontId="10" fillId="16" borderId="0" xfId="0" applyNumberFormat="1" applyFont="1" applyFill="1"/>
    <xf numFmtId="2" fontId="10" fillId="16" borderId="0" xfId="0" applyNumberFormat="1" applyFont="1" applyFill="1" applyAlignment="1">
      <alignment horizontal="right"/>
    </xf>
    <xf numFmtId="0" fontId="10" fillId="17" borderId="0" xfId="0" applyFont="1" applyFill="1"/>
    <xf numFmtId="0" fontId="11" fillId="16" borderId="0" xfId="0" applyFont="1" applyFill="1"/>
    <xf numFmtId="0" fontId="12" fillId="16" borderId="0" xfId="0" applyFont="1" applyFill="1"/>
    <xf numFmtId="0" fontId="11" fillId="17" borderId="0" xfId="0" applyFont="1" applyFill="1"/>
    <xf numFmtId="0" fontId="10" fillId="18" borderId="0" xfId="0" applyFont="1" applyFill="1"/>
    <xf numFmtId="0" fontId="9" fillId="18" borderId="0" xfId="0" applyFont="1" applyFill="1"/>
    <xf numFmtId="0" fontId="10" fillId="18" borderId="0" xfId="0" applyFont="1" applyFill="1" applyAlignment="1">
      <alignment horizontal="right"/>
    </xf>
    <xf numFmtId="165" fontId="10" fillId="18" borderId="0" xfId="0" applyNumberFormat="1" applyFont="1" applyFill="1" applyAlignment="1">
      <alignment horizontal="right"/>
    </xf>
    <xf numFmtId="165" fontId="10" fillId="18" borderId="0" xfId="0" applyNumberFormat="1" applyFont="1" applyFill="1"/>
    <xf numFmtId="2" fontId="10" fillId="18" borderId="0" xfId="0" applyNumberFormat="1" applyFont="1" applyFill="1"/>
    <xf numFmtId="0" fontId="11" fillId="18" borderId="0" xfId="0" applyFont="1" applyFill="1"/>
    <xf numFmtId="0" fontId="12" fillId="18" borderId="0" xfId="0" applyFont="1" applyFill="1"/>
    <xf numFmtId="0" fontId="8" fillId="0" borderId="0" xfId="0" applyFont="1"/>
    <xf numFmtId="165" fontId="10" fillId="0" borderId="0" xfId="0" applyNumberFormat="1" applyFont="1"/>
    <xf numFmtId="2" fontId="10" fillId="0" borderId="0" xfId="0" applyNumberFormat="1" applyFont="1"/>
    <xf numFmtId="0" fontId="11" fillId="0" borderId="0" xfId="0" applyFont="1"/>
    <xf numFmtId="0" fontId="1" fillId="0" borderId="0" xfId="0" applyFont="1"/>
    <xf numFmtId="0" fontId="13" fillId="0" borderId="0" xfId="0" applyFont="1"/>
    <xf numFmtId="0" fontId="8" fillId="0" borderId="0" xfId="0" quotePrefix="1" applyFont="1"/>
    <xf numFmtId="0" fontId="14" fillId="0" borderId="0" xfId="0" applyFont="1"/>
    <xf numFmtId="0" fontId="10" fillId="0" borderId="0" xfId="0" applyFont="1"/>
    <xf numFmtId="10" fontId="10" fillId="0" borderId="0" xfId="0" applyNumberFormat="1" applyFont="1"/>
    <xf numFmtId="10" fontId="8" fillId="0" borderId="0" xfId="0" applyNumberFormat="1" applyFont="1"/>
    <xf numFmtId="0" fontId="9" fillId="0" borderId="0" xfId="0" applyFont="1"/>
    <xf numFmtId="0" fontId="10" fillId="0" borderId="0" xfId="0" applyFont="1" applyAlignment="1">
      <alignment horizontal="right"/>
    </xf>
    <xf numFmtId="0" fontId="10" fillId="0" borderId="0" xfId="0" applyFont="1" applyAlignment="1">
      <alignment vertical="center"/>
    </xf>
    <xf numFmtId="0" fontId="16" fillId="19" borderId="0" xfId="0" applyFont="1" applyFill="1"/>
    <xf numFmtId="0" fontId="10" fillId="20" borderId="0" xfId="0" applyFont="1" applyFill="1"/>
    <xf numFmtId="166" fontId="8" fillId="0" borderId="0" xfId="0" applyNumberFormat="1" applyFont="1"/>
    <xf numFmtId="11" fontId="8" fillId="0" borderId="0" xfId="0" applyNumberFormat="1" applyFont="1"/>
    <xf numFmtId="0" fontId="10" fillId="0" borderId="0" xfId="0" quotePrefix="1" applyFont="1" applyAlignment="1">
      <alignment vertical="center"/>
    </xf>
    <xf numFmtId="11" fontId="10" fillId="0" borderId="0" xfId="0" applyNumberFormat="1" applyFont="1" applyAlignment="1">
      <alignment vertical="center"/>
    </xf>
    <xf numFmtId="0" fontId="8" fillId="6" borderId="0" xfId="0" applyFont="1" applyFill="1"/>
    <xf numFmtId="0" fontId="10" fillId="6" borderId="0" xfId="0" applyFont="1" applyFill="1" applyAlignment="1">
      <alignment vertical="center"/>
    </xf>
    <xf numFmtId="0" fontId="17" fillId="0" borderId="0" xfId="0" applyFont="1" applyAlignment="1">
      <alignment horizontal="right"/>
    </xf>
    <xf numFmtId="0" fontId="10" fillId="18" borderId="0" xfId="0" applyFont="1" applyFill="1" applyAlignment="1">
      <alignment vertical="center"/>
    </xf>
    <xf numFmtId="0" fontId="8" fillId="0" borderId="0" xfId="0" applyFont="1" applyAlignment="1">
      <alignment vertical="center"/>
    </xf>
    <xf numFmtId="0" fontId="9" fillId="3" borderId="0" xfId="0" applyFont="1" applyFill="1"/>
    <xf numFmtId="0" fontId="8" fillId="3" borderId="0" xfId="0" applyFont="1" applyFill="1"/>
    <xf numFmtId="0" fontId="9" fillId="16" borderId="0" xfId="0" applyFont="1" applyFill="1"/>
    <xf numFmtId="11" fontId="10" fillId="16" borderId="0" xfId="0" applyNumberFormat="1" applyFont="1" applyFill="1" applyAlignment="1">
      <alignment horizontal="right"/>
    </xf>
    <xf numFmtId="11" fontId="10" fillId="18" borderId="0" xfId="0" applyNumberFormat="1" applyFont="1" applyFill="1" applyAlignment="1">
      <alignment horizontal="right"/>
    </xf>
    <xf numFmtId="0" fontId="10" fillId="0" borderId="1" xfId="0" applyFont="1" applyBorder="1"/>
    <xf numFmtId="0" fontId="10" fillId="0" borderId="3" xfId="0" applyFont="1" applyBorder="1"/>
    <xf numFmtId="0" fontId="8" fillId="0" borderId="3" xfId="0" applyFont="1" applyBorder="1"/>
    <xf numFmtId="0" fontId="8" fillId="19" borderId="0" xfId="0" applyFont="1" applyFill="1"/>
    <xf numFmtId="167" fontId="10" fillId="0" borderId="3" xfId="0" applyNumberFormat="1" applyFont="1" applyBorder="1"/>
    <xf numFmtId="0" fontId="18" fillId="19" borderId="0" xfId="0" applyFont="1" applyFill="1" applyAlignment="1">
      <alignment horizontal="left"/>
    </xf>
    <xf numFmtId="11" fontId="17" fillId="0" borderId="0" xfId="0" applyNumberFormat="1" applyFont="1" applyAlignment="1">
      <alignment horizontal="right"/>
    </xf>
    <xf numFmtId="0" fontId="0" fillId="21" borderId="0" xfId="0" applyFill="1"/>
  </cellXfs>
  <cellStyles count="1">
    <cellStyle name="Normal" xfId="0" builtinId="0"/>
  </cellStyles>
  <dxfs count="1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FFC000"/>
        </patternFill>
      </fill>
    </dxf>
    <dxf>
      <fill>
        <patternFill patternType="solid">
          <fgColor indexed="64"/>
          <bgColor rgb="FFFFC000"/>
        </patternFill>
      </fill>
    </dxf>
    <dxf>
      <fill>
        <patternFill patternType="solid">
          <fgColor indexed="64"/>
          <bgColor rgb="FFFFC000"/>
        </patternFill>
      </fill>
    </dxf>
    <dxf>
      <fill>
        <patternFill patternType="none">
          <fgColor indexed="64"/>
          <bgColor auto="1"/>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theme="7" tint="0.59999389629810485"/>
        </patternFill>
      </fill>
    </dxf>
    <dxf>
      <numFmt numFmtId="15" formatCode="0.00E+0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15" formatCode="0.00E+00"/>
    </dxf>
    <dxf>
      <numFmt numFmtId="15" formatCode="0.00E+00"/>
    </dxf>
    <dxf>
      <numFmt numFmtId="0" formatCode="General"/>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fill>
        <patternFill patternType="solid">
          <fgColor indexed="64"/>
          <bgColor theme="0" tint="-0.14999847407452621"/>
        </patternFill>
      </fill>
    </dxf>
    <dxf>
      <numFmt numFmtId="0" formatCode="General"/>
    </dxf>
    <dxf>
      <numFmt numFmtId="15" formatCode="0.00E+00"/>
    </dxf>
    <dxf>
      <numFmt numFmtId="15" formatCode="0.00E+00"/>
    </dxf>
    <dxf>
      <numFmt numFmtId="0" formatCode="General"/>
    </dxf>
    <dxf>
      <fill>
        <patternFill patternType="solid">
          <fgColor indexed="64"/>
          <bgColor theme="0" tint="-0.14999847407452621"/>
        </patternFill>
      </fill>
    </dxf>
    <dxf>
      <alignment horizontal="general" vertical="center" textRotation="0" wrapText="0" indent="0" justifyLastLine="0" shrinkToFit="0" readingOrder="0"/>
    </dxf>
    <dxf>
      <numFmt numFmtId="0" formatCode="General"/>
    </dxf>
    <dxf>
      <numFmt numFmtId="0" formatCode="General"/>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fill>
        <patternFill patternType="solid">
          <fgColor indexed="64"/>
          <bgColor theme="0" tint="-0.14999847407452621"/>
        </patternFill>
      </fill>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fill>
        <patternFill patternType="solid">
          <fgColor indexed="64"/>
          <bgColor theme="0" tint="-0.14999847407452621"/>
        </patternFill>
      </fill>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numFmt numFmtId="14" formatCode="0.00%"/>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indexed="65"/>
        </patternFill>
      </fill>
      <alignment horizontal="left" vertical="center" textRotation="0" wrapText="0" indent="0" justifyLastLine="0" shrinkToFit="0" readingOrder="0"/>
    </dxf>
    <dxf>
      <numFmt numFmtId="0" formatCode="General"/>
      <fill>
        <patternFill patternType="none">
          <fgColor indexed="64"/>
          <bgColor indexed="65"/>
        </patternFill>
      </fill>
      <alignment horizontal="left" vertical="center" textRotation="0" wrapText="0" indent="0" justifyLastLine="0" shrinkToFit="0" readingOrder="0"/>
    </dxf>
    <dxf>
      <font>
        <b/>
      </font>
      <numFmt numFmtId="0" formatCode="General"/>
      <fill>
        <patternFill patternType="none">
          <fgColor indexed="64"/>
          <bgColor indexed="65"/>
        </patternFill>
      </fill>
    </dxf>
    <dxf>
      <font>
        <b/>
        <i val="0"/>
        <strike val="0"/>
        <condense val="0"/>
        <extend val="0"/>
        <outline val="0"/>
        <shadow val="0"/>
        <u val="none"/>
        <vertAlign val="baseline"/>
        <sz val="11"/>
        <color theme="1"/>
        <name val="Calibri"/>
        <family val="2"/>
        <scheme val="none"/>
      </font>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none"/>
      </font>
      <numFmt numFmtId="165" formatCode="0.0"/>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2" formatCode="0.00"/>
      <fill>
        <patternFill patternType="none">
          <fgColor indexed="64"/>
          <bgColor auto="1"/>
        </patternFill>
      </fill>
    </dxf>
    <dxf>
      <numFmt numFmtId="2" formatCode="0.00"/>
      <fill>
        <patternFill patternType="none">
          <fgColor indexed="64"/>
          <bgColor auto="1"/>
        </patternFill>
      </fill>
    </dxf>
    <dxf>
      <numFmt numFmtId="2" formatCode="0.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auto="1"/>
        </patternFill>
      </fill>
    </dxf>
    <dxf>
      <numFmt numFmtId="165" formatCode="0.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indexed="65"/>
        </patternFill>
      </fill>
    </dxf>
    <dxf>
      <numFmt numFmtId="165" formatCode="0.0"/>
      <fill>
        <patternFill patternType="none">
          <fgColor indexed="64"/>
          <bgColor auto="1"/>
        </patternFill>
      </fill>
    </dxf>
    <dxf>
      <numFmt numFmtId="165" formatCode="0.0"/>
      <fill>
        <patternFill patternType="none">
          <fgColor indexed="64"/>
          <bgColor indexed="65"/>
        </patternFill>
      </fill>
    </dxf>
    <dxf>
      <numFmt numFmtId="165" formatCode="0.0"/>
      <fill>
        <patternFill patternType="none">
          <fgColor indexed="64"/>
          <bgColor auto="1"/>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solid">
          <fgColor rgb="FFBDD6EE"/>
          <bgColor rgb="FFBDD6EE"/>
        </patternFill>
      </fill>
    </dxf>
    <dxf>
      <fill>
        <patternFill patternType="solid">
          <fgColor rgb="FFDEEAF6"/>
          <bgColor rgb="FFDEEAF6"/>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rgb="FFBDD6EE"/>
          <bgColor rgb="FFBDD6EE"/>
        </patternFill>
      </fill>
    </dxf>
    <dxf>
      <fill>
        <patternFill patternType="solid">
          <fgColor rgb="FFDEEAF6"/>
          <bgColor rgb="FFDEEAF6"/>
        </patternFill>
      </fill>
    </dxf>
    <dxf>
      <fill>
        <patternFill patternType="solid">
          <fgColor rgb="FFBDD6EE"/>
          <bgColor rgb="FFBDD6EE"/>
        </patternFill>
      </fill>
    </dxf>
    <dxf>
      <fill>
        <patternFill patternType="solid">
          <fgColor rgb="FFDEEAF6"/>
          <bgColor rgb="FFDEEAF6"/>
        </patternFill>
      </fill>
    </dxf>
    <dxf>
      <fill>
        <patternFill patternType="solid">
          <fgColor rgb="FFDEEAF6"/>
          <bgColor rgb="FFDEEAF6"/>
        </patternFill>
      </fill>
    </dxf>
    <dxf>
      <fill>
        <patternFill patternType="solid">
          <fgColor rgb="FFBDD6EE"/>
          <bgColor rgb="FFBDD6EE"/>
        </patternFill>
      </fill>
    </dxf>
  </dxfs>
  <tableStyles count="6" defaultTableStyle="TableStyleMedium2" defaultPivotStyle="PivotStyleLight16">
    <tableStyle name="Creep-style 2" pivot="0" count="2" xr9:uid="{550A4B15-376E-4296-8CF3-27958BCF4A86}">
      <tableStyleElement type="firstRowStripe" dxfId="158"/>
      <tableStyleElement type="secondRowStripe" dxfId="157"/>
    </tableStyle>
    <tableStyle name="Creep-style 3" pivot="0" count="2" xr9:uid="{C87801B8-9D44-4ADF-942E-74DB30D76058}">
      <tableStyleElement type="firstRowStripe" dxfId="156"/>
      <tableStyleElement type="secondRowStripe" dxfId="155"/>
    </tableStyle>
    <tableStyle name="Creep-style 4" pivot="0" count="2" xr9:uid="{CBE32AA2-8CAB-4C45-9DC2-84D23B4F56C0}">
      <tableStyleElement type="firstRowStripe" dxfId="154"/>
      <tableStyleElement type="secondRowStripe" dxfId="153"/>
    </tableStyle>
    <tableStyle name="Creep-style 5" pivot="0" count="2" xr9:uid="{60B8659A-B821-4827-A961-2B494044AA1E}">
      <tableStyleElement type="firstRowStripe" dxfId="152"/>
      <tableStyleElement type="secondRowStripe" dxfId="151"/>
    </tableStyle>
    <tableStyle name="Vf-style" pivot="0" count="3" xr9:uid="{87E44C64-FE05-43D5-94A0-0270EB7BBC4A}">
      <tableStyleElement type="headerRow" dxfId="150"/>
      <tableStyleElement type="firstRowStripe" dxfId="149"/>
      <tableStyleElement type="secondRowStripe" dxfId="148"/>
    </tableStyle>
    <tableStyle name="Yield stress-style 2" pivot="0" count="2" xr9:uid="{4D56B04C-7FBF-40ED-B41E-3D6007B55ED5}">
      <tableStyleElement type="firstRowStripe" dxfId="147"/>
      <tableStyleElement type="secondRowStripe" dxfId="1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'Lattice misfit'!$K$1</c:f>
              <c:strCache>
                <c:ptCount val="1"/>
                <c:pt idx="0">
                  <c:v>misfit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'Lattice misfit'!$I$2:$I$42</c:f>
              <c:numCache>
                <c:formatCode>General</c:formatCode>
                <c:ptCount val="41"/>
                <c:pt idx="0">
                  <c:v>0.3609</c:v>
                </c:pt>
                <c:pt idx="1">
                  <c:v>0.36570000000000003</c:v>
                </c:pt>
                <c:pt idx="2">
                  <c:v>0.3619</c:v>
                </c:pt>
                <c:pt idx="8">
                  <c:v>0.35980000000000001</c:v>
                </c:pt>
                <c:pt idx="9">
                  <c:v>0.35930000000000001</c:v>
                </c:pt>
                <c:pt idx="10">
                  <c:v>0.35970000000000002</c:v>
                </c:pt>
                <c:pt idx="11">
                  <c:v>0.35970000000000002</c:v>
                </c:pt>
                <c:pt idx="12">
                  <c:v>0.35849999999999999</c:v>
                </c:pt>
                <c:pt idx="13">
                  <c:v>0.35780000000000001</c:v>
                </c:pt>
                <c:pt idx="14">
                  <c:v>0.35709999999999997</c:v>
                </c:pt>
                <c:pt idx="15">
                  <c:v>0.35859999999999997</c:v>
                </c:pt>
                <c:pt idx="16">
                  <c:v>0.35799999999999998</c:v>
                </c:pt>
                <c:pt idx="17">
                  <c:v>0.35720000000000002</c:v>
                </c:pt>
                <c:pt idx="18">
                  <c:v>0.3584</c:v>
                </c:pt>
                <c:pt idx="19">
                  <c:v>0.35770000000000002</c:v>
                </c:pt>
                <c:pt idx="20">
                  <c:v>0.35680000000000001</c:v>
                </c:pt>
                <c:pt idx="21">
                  <c:v>0.35849999999999999</c:v>
                </c:pt>
                <c:pt idx="22">
                  <c:v>0.3579</c:v>
                </c:pt>
                <c:pt idx="23">
                  <c:v>0.35749999999999998</c:v>
                </c:pt>
                <c:pt idx="24">
                  <c:v>0.3589</c:v>
                </c:pt>
                <c:pt idx="25">
                  <c:v>0.35809999999999997</c:v>
                </c:pt>
                <c:pt idx="26">
                  <c:v>0.35730000000000001</c:v>
                </c:pt>
                <c:pt idx="27">
                  <c:v>0.35870000000000002</c:v>
                </c:pt>
                <c:pt idx="28">
                  <c:v>0.35799999999999998</c:v>
                </c:pt>
                <c:pt idx="29">
                  <c:v>0.35709999999999997</c:v>
                </c:pt>
                <c:pt idx="30">
                  <c:v>0.35899999999999999</c:v>
                </c:pt>
                <c:pt idx="31">
                  <c:v>0.35830000000000001</c:v>
                </c:pt>
                <c:pt idx="32">
                  <c:v>0.35730000000000001</c:v>
                </c:pt>
                <c:pt idx="33">
                  <c:v>0.35909999999999997</c:v>
                </c:pt>
                <c:pt idx="34">
                  <c:v>0.35770000000000002</c:v>
                </c:pt>
                <c:pt idx="35">
                  <c:v>0.3584</c:v>
                </c:pt>
                <c:pt idx="36">
                  <c:v>0.35899999999999999</c:v>
                </c:pt>
                <c:pt idx="37">
                  <c:v>0.35820000000000002</c:v>
                </c:pt>
                <c:pt idx="38">
                  <c:v>0.35749999999999998</c:v>
                </c:pt>
                <c:pt idx="39">
                  <c:v>0.36099999999999999</c:v>
                </c:pt>
                <c:pt idx="40">
                  <c:v>0.3594</c:v>
                </c:pt>
              </c:numCache>
            </c:numRef>
          </c:xVal>
          <c:yVal>
            <c:numRef>
              <c:f>'Lattice misfit'!$K$2:$K$42</c:f>
              <c:numCache>
                <c:formatCode>0.00%</c:formatCode>
                <c:ptCount val="41"/>
                <c:pt idx="0">
                  <c:v>7.7885952712100828E-3</c:v>
                </c:pt>
                <c:pt idx="1">
                  <c:v>3.561156006026636E-3</c:v>
                </c:pt>
                <c:pt idx="2">
                  <c:v>4.9861495844876012E-3</c:v>
                </c:pt>
                <c:pt idx="3">
                  <c:v>2.5999999999999999E-3</c:v>
                </c:pt>
                <c:pt idx="4">
                  <c:v>2.8999999999999998E-3</c:v>
                </c:pt>
                <c:pt idx="5">
                  <c:v>4.4999999999999997E-3</c:v>
                </c:pt>
                <c:pt idx="6">
                  <c:v>3.3E-3</c:v>
                </c:pt>
                <c:pt idx="7">
                  <c:v>3.8999999999999998E-3</c:v>
                </c:pt>
                <c:pt idx="8">
                  <c:v>9.7751710654936548E-3</c:v>
                </c:pt>
                <c:pt idx="9">
                  <c:v>3.3454139949819746E-3</c:v>
                </c:pt>
                <c:pt idx="10">
                  <c:v>7.5345332775220751E-3</c:v>
                </c:pt>
                <c:pt idx="11">
                  <c:v>5.8552906733585564E-3</c:v>
                </c:pt>
                <c:pt idx="12">
                  <c:v>5.3139421059991967E-3</c:v>
                </c:pt>
                <c:pt idx="13">
                  <c:v>3.0790762771168365E-3</c:v>
                </c:pt>
                <c:pt idx="14">
                  <c:v>2.5234824057197712E-3</c:v>
                </c:pt>
                <c:pt idx="15">
                  <c:v>6.4344663589312318E-3</c:v>
                </c:pt>
                <c:pt idx="16">
                  <c:v>5.0406048725846215E-3</c:v>
                </c:pt>
                <c:pt idx="17">
                  <c:v>3.927068723702699E-3</c:v>
                </c:pt>
                <c:pt idx="18">
                  <c:v>5.8765915768853802E-3</c:v>
                </c:pt>
                <c:pt idx="19">
                  <c:v>5.0448430493274209E-3</c:v>
                </c:pt>
                <c:pt idx="20">
                  <c:v>3.6501474097993076E-3</c:v>
                </c:pt>
                <c:pt idx="21">
                  <c:v>4.4730220855465205E-3</c:v>
                </c:pt>
                <c:pt idx="22">
                  <c:v>3.3585222502098486E-3</c:v>
                </c:pt>
                <c:pt idx="23">
                  <c:v>3.0816640986132231E-3</c:v>
                </c:pt>
                <c:pt idx="24">
                  <c:v>5.5881531153953671E-3</c:v>
                </c:pt>
                <c:pt idx="25">
                  <c:v>4.7585724282714608E-3</c:v>
                </c:pt>
                <c:pt idx="26">
                  <c:v>3.3641715727501507E-3</c:v>
                </c:pt>
                <c:pt idx="27">
                  <c:v>5.0307434320850299E-3</c:v>
                </c:pt>
                <c:pt idx="28">
                  <c:v>4.1987403778866381E-3</c:v>
                </c:pt>
                <c:pt idx="29">
                  <c:v>2.804262478967878E-3</c:v>
                </c:pt>
                <c:pt idx="30">
                  <c:v>3.6277382447327134E-3</c:v>
                </c:pt>
                <c:pt idx="31">
                  <c:v>2.7948574622694267E-3</c:v>
                </c:pt>
                <c:pt idx="32">
                  <c:v>1.6806722689075334E-3</c:v>
                </c:pt>
                <c:pt idx="33">
                  <c:v>5.0251256281406151E-3</c:v>
                </c:pt>
                <c:pt idx="34">
                  <c:v>2.239014833473336E-3</c:v>
                </c:pt>
                <c:pt idx="35">
                  <c:v>3.6338225017470954E-3</c:v>
                </c:pt>
                <c:pt idx="36">
                  <c:v>4.466778336125043E-3</c:v>
                </c:pt>
                <c:pt idx="37">
                  <c:v>2.5157232704402848E-3</c:v>
                </c:pt>
                <c:pt idx="38">
                  <c:v>1.3995801259622128E-3</c:v>
                </c:pt>
                <c:pt idx="39">
                  <c:v>6.3915520355702898E-3</c:v>
                </c:pt>
                <c:pt idx="40">
                  <c:v>1.9495891937055521E-3</c:v>
                </c:pt>
              </c:numCache>
            </c:numRef>
          </c:yVal>
          <c:smooth val="1"/>
          <c:extLst>
            <c:ext xmlns:c16="http://schemas.microsoft.com/office/drawing/2014/chart" uri="{C3380CC4-5D6E-409C-BE32-E72D297353CC}">
              <c16:uniqueId val="{00000000-C892-48B2-A5F3-5861841E394C}"/>
            </c:ext>
          </c:extLst>
        </c:ser>
        <c:dLbls>
          <c:showLegendKey val="0"/>
          <c:showVal val="0"/>
          <c:showCatName val="0"/>
          <c:showSerName val="0"/>
          <c:showPercent val="0"/>
          <c:showBubbleSize val="0"/>
        </c:dLbls>
        <c:axId val="424128976"/>
        <c:axId val="424132896"/>
      </c:scatterChart>
      <c:valAx>
        <c:axId val="4241289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 lattice parameter (nm)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32896"/>
        <c:crosses val="autoZero"/>
        <c:crossBetween val="midCat"/>
      </c:valAx>
      <c:valAx>
        <c:axId val="42413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289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Lattice Misfit</a:t>
            </a:r>
            <a:r>
              <a:rPr lang="en-US" baseline="0"/>
              <a:t> at Room Temperature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'Lattice misfit'!$T$2:$T$752</c:f>
              <c:strCache>
                <c:ptCount val="162"/>
                <c:pt idx="17">
                  <c:v>Row Labels</c:v>
                </c:pt>
                <c:pt idx="18">
                  <c:v>16.8Co-2.7Al-50.7Ni-21.9Cr-7.9Ti</c:v>
                </c:pt>
                <c:pt idx="19">
                  <c:v>17.5Co-8.5Al-50.6Ni-20.9Cr-2.5Ti</c:v>
                </c:pt>
                <c:pt idx="20">
                  <c:v>18.0Co-4.3Al-54.3Ni-15.7Cr-7.7Ti</c:v>
                </c:pt>
                <c:pt idx="21">
                  <c:v>18.3Co-5.6Al-54.9Ni-15.9Cr-5.3Ti</c:v>
                </c:pt>
                <c:pt idx="22">
                  <c:v>18.4Co-8.0Al-54.8Ni-16.1Cr-2.7Ti</c:v>
                </c:pt>
                <c:pt idx="23">
                  <c:v>19.5Co-3.2Al-58.3Ni-10.8Cr-8.2Ti</c:v>
                </c:pt>
                <c:pt idx="24">
                  <c:v>19.5Co-4.5Al-59.5Ni-10.9Cr-5.6Ti</c:v>
                </c:pt>
                <c:pt idx="25">
                  <c:v>19.6Co-8.6Al-58.4Ni-10.7Cr-2.7Ti</c:v>
                </c:pt>
                <c:pt idx="26">
                  <c:v>24.7Co-6.0Al-51.2Ni-12.6Cr-5.5Ti</c:v>
                </c:pt>
                <c:pt idx="27">
                  <c:v>32.6Co-3.6Al-34.2Ni-21.5Cr-8.1Ti</c:v>
                </c:pt>
                <c:pt idx="28">
                  <c:v>33.5Co-5.7Al-34.4Ni-21.2Cr-5.2Ti</c:v>
                </c:pt>
                <c:pt idx="29">
                  <c:v>33.5Co-8.2Al-34.0Ni-21.6Cr-2.7Ti</c:v>
                </c:pt>
                <c:pt idx="30">
                  <c:v>35.6Co-3.1Al-37.1Ni-16.3Cr-7.9Ti</c:v>
                </c:pt>
                <c:pt idx="31">
                  <c:v>36.5Co-5.4Al-36.8Ni-16.1Cr-5.2Ti</c:v>
                </c:pt>
                <c:pt idx="32">
                  <c:v>36.6Co-8.6Al-36.1Ni-16.0Cr-2.7Ti</c:v>
                </c:pt>
                <c:pt idx="33">
                  <c:v>37.9Co-9.7Al-35.4Ni-6.0Cr-2.8Ta-3.4Ti-4.8Mo</c:v>
                </c:pt>
                <c:pt idx="34">
                  <c:v>38.2Co-9.0Al-7.3W-37.5Ni-8.0Cr-0.04B</c:v>
                </c:pt>
                <c:pt idx="35">
                  <c:v>39.0Co-2.8Al-39.8Ni-10.8Cr-7.6Ti</c:v>
                </c:pt>
                <c:pt idx="36">
                  <c:v>39.1Co-5.9Al-39.2Ni-10.5Cr-5.3Ti</c:v>
                </c:pt>
                <c:pt idx="37">
                  <c:v>39.2Co-10.1Al-5.1W-28.9Ni-12.5Cr-2.3Ta-1.9Ti-0.10B</c:v>
                </c:pt>
                <c:pt idx="38">
                  <c:v>39.4Co-7.5Al-39.7Ni-10.8Cr-2.6Ti</c:v>
                </c:pt>
                <c:pt idx="39">
                  <c:v>42.2Co-10.5Al-5.1W-29.5Ni-8.0Cr-2.7Ta-1.9Ti-0.10B</c:v>
                </c:pt>
                <c:pt idx="40">
                  <c:v>42.2Co-7.1Al-2.0W-30.1Ni-12.1Cr-1.0Ta-3.5Ti-1.3Mo-0.08C-0.01Zr-0.09B-0.4Si-0.1Hf</c:v>
                </c:pt>
                <c:pt idx="41">
                  <c:v>42.5Co-7.5Al-42.5Ni-7.5Ti</c:v>
                </c:pt>
                <c:pt idx="42">
                  <c:v>42.8Co-5.6Al-2.1W-30.1Ni-11.9Cr-1.0Ta-4.3Ti-1.6Mo-0.07C-0.01Zr-0.09B-0.4Si-0.1Hf</c:v>
                </c:pt>
                <c:pt idx="43">
                  <c:v>43.2Co-10.4Al-29.5Ni-2.0Ta-2.0Ti-4.9Mo-8.00C</c:v>
                </c:pt>
                <c:pt idx="44">
                  <c:v>43.8Co-4.1Al-2.0W-30.0Ni-12.0Cr-1.0Ta-4.9Ti-1.6Mo-0.07C-0.01Zr-0.09B-0.4Si-0.1Hf</c:v>
                </c:pt>
                <c:pt idx="45">
                  <c:v>45.0Co-11.0Al-4.0W-30.0Ni-5.0Cr-1.0Ta-4.0Ti</c:v>
                </c:pt>
                <c:pt idx="46">
                  <c:v>45.0Co-9.0Al-6.0W-30.0Ni-5.0Cr-1.0Ta-4.0Ti</c:v>
                </c:pt>
                <c:pt idx="47">
                  <c:v>45.5Co-11.1Al-5.7W-29.2Ni-4.1Cr-2.3Ta-2.0Ti-0.10B</c:v>
                </c:pt>
                <c:pt idx="48">
                  <c:v>46.3Co-9.8Al-30.1Ni-2.0Ta-2.0Ti-4.9Mo-4.90C</c:v>
                </c:pt>
                <c:pt idx="49">
                  <c:v>48.1Co-12.1Al-5.8W-29.0Ni-0.0Cr-2.7Ta-2.2Ti-0.10B</c:v>
                </c:pt>
                <c:pt idx="50">
                  <c:v>49.5Co-9.8Al-30.2Ni-1.9Ta-2.0Ti-4.6Mo-2.00C</c:v>
                </c:pt>
                <c:pt idx="51">
                  <c:v>49.8Co-9.2Al-5.1W-30.8Ni-1.0Ta-4.1Ti</c:v>
                </c:pt>
                <c:pt idx="52">
                  <c:v>50.4Co-9.5Al-30.4Ni-2.4Nb-5.3Mo-2.0Re</c:v>
                </c:pt>
                <c:pt idx="53">
                  <c:v>50.6Co-7.8Al-17.2Ni-21.8Cr-2.6Ti</c:v>
                </c:pt>
                <c:pt idx="54">
                  <c:v>50.7Co-3.1Al-27.2Ni-10.9Cr-8.1Ti</c:v>
                </c:pt>
                <c:pt idx="55">
                  <c:v>51.0Co-9.7Al-30.5Ni-2.1Ta-1.9Ti-4.8Mo</c:v>
                </c:pt>
                <c:pt idx="56">
                  <c:v>51.1Co-5.5Al-17.0Ni-21.4Cr-5.0Ti</c:v>
                </c:pt>
                <c:pt idx="57">
                  <c:v>52.5Co-10.0Al-7.5W-30.0Ni</c:v>
                </c:pt>
                <c:pt idx="58">
                  <c:v>52.9Co-14.9Al-2.5W-15.9Ni-8.7Cr-0.9Ta-2.6Ti-1.1Mo-0.5Re</c:v>
                </c:pt>
                <c:pt idx="59">
                  <c:v>53.1Co-9.9Al-30.0Ni-1.9Nb-5.1Mo</c:v>
                </c:pt>
                <c:pt idx="60">
                  <c:v>54.7Co-3.0Al-18.3Ni-16.2Cr-7.8Ti</c:v>
                </c:pt>
                <c:pt idx="61">
                  <c:v>54.7Co-7.1Al-19.0Ni-16.5Cr-2.7Ti</c:v>
                </c:pt>
                <c:pt idx="62">
                  <c:v>55.0Co-5.3Al-30.0Ni-9.7Ti</c:v>
                </c:pt>
                <c:pt idx="63">
                  <c:v>55.2Co-9.0Al-9.0W-18.8Ni-8.0Cr-0.04B</c:v>
                </c:pt>
                <c:pt idx="64">
                  <c:v>55.4Co-5.0Al-18.3Ni-16.1Cr-5.2Ti</c:v>
                </c:pt>
                <c:pt idx="65">
                  <c:v>55.8Co-6.2Al-2.0W-28.8Ni-0.9Ta-1.8Nb-1.8Ti-2.7Mo</c:v>
                </c:pt>
                <c:pt idx="66">
                  <c:v>56.0Co-9.0Al-9.0W-18.0Ni-8.0Cr</c:v>
                </c:pt>
                <c:pt idx="67">
                  <c:v>56.4Co-9.2Al-7.6W-18.8Ni-8.0Cr-0.04B</c:v>
                </c:pt>
                <c:pt idx="68">
                  <c:v>58.0Co-7.5Al-30.0Ni-2.0Cr-2.5Ti</c:v>
                </c:pt>
                <c:pt idx="69">
                  <c:v>58.0Co-7.5Al-30.0Ni-2.5Ti-2.0Mo</c:v>
                </c:pt>
                <c:pt idx="70">
                  <c:v>58.6Co-5.4Al-19.7Ni-11.0Cr-5.3Ti</c:v>
                </c:pt>
                <c:pt idx="71">
                  <c:v>59.1Co-7.5Al-19.7Ni-11.1Cr-2.6Ti</c:v>
                </c:pt>
                <c:pt idx="72">
                  <c:v>59.2Co-3.1Al-17.3Ni-12.5Cr-7.9Ti</c:v>
                </c:pt>
                <c:pt idx="73">
                  <c:v>59.3Co-10.0Al-5.0W-17.0Ni-6.0Cr-2.7Ta</c:v>
                </c:pt>
                <c:pt idx="74">
                  <c:v>60.0Co-6.7Al-30.0Ni-3.3Ti</c:v>
                </c:pt>
                <c:pt idx="75">
                  <c:v>60.0Co-7.5Al-30.0Ni-2.5Ti</c:v>
                </c:pt>
                <c:pt idx="76">
                  <c:v>60.0Co-8.3Al-30.0Ni-1.7Ti</c:v>
                </c:pt>
                <c:pt idx="77">
                  <c:v>62.0Co-9.0Al-7.0W-20.0Ni-2.0Nb</c:v>
                </c:pt>
                <c:pt idx="78">
                  <c:v>64.0Co-9.0Al-9.0W-18.0Ni</c:v>
                </c:pt>
                <c:pt idx="79">
                  <c:v>65.0Co-9.0Al-9.0W-9.0Ni-8.0Cr</c:v>
                </c:pt>
                <c:pt idx="80">
                  <c:v>65.5Co-7.3Al-7.0W-20.2Ni</c:v>
                </c:pt>
                <c:pt idx="81">
                  <c:v>67.0Co-13.6Al-1.9W-15.9Ni-0.7Ta-0.6Mo-0.3Re</c:v>
                </c:pt>
                <c:pt idx="82">
                  <c:v>70.0Co-10.0Al-10.0W-10.0Ni</c:v>
                </c:pt>
                <c:pt idx="83">
                  <c:v>70.0Co-2.6Al-15.0Ni-12.4Ti</c:v>
                </c:pt>
                <c:pt idx="84">
                  <c:v>70.5Co-16.9Al-3.2W-9.4Ti</c:v>
                </c:pt>
                <c:pt idx="85">
                  <c:v>72.7Co-17.0Al-3.2W-7.1Ti</c:v>
                </c:pt>
                <c:pt idx="86">
                  <c:v>73.0Co-9.0Al-9.0W-9.0Ni</c:v>
                </c:pt>
                <c:pt idx="87">
                  <c:v>74.0Co-15.0Cr-11.0Ti</c:v>
                </c:pt>
                <c:pt idx="88">
                  <c:v>74.0Co-9.0Al-9.0W-8.0Cr</c:v>
                </c:pt>
                <c:pt idx="89">
                  <c:v>75.4Co-8.7Al-7.9W-8.0Cr-0.04B</c:v>
                </c:pt>
                <c:pt idx="90">
                  <c:v>75.5Co-11.7Al-9.0W-1.7Ta-2.1Ti</c:v>
                </c:pt>
                <c:pt idx="91">
                  <c:v>76.1Co-17.1Al-3.2W-3.6Ti</c:v>
                </c:pt>
                <c:pt idx="92">
                  <c:v>77.0Co-11.0Al-10.0W-2.0Ta</c:v>
                </c:pt>
                <c:pt idx="93">
                  <c:v>77.0Co-9.0Al-10.0W-4.0Ta</c:v>
                </c:pt>
                <c:pt idx="94">
                  <c:v>77.0Co-9.0Al-12.0W-2.0Ta</c:v>
                </c:pt>
                <c:pt idx="95">
                  <c:v>78.2Co-4.9W-4.2Ni-12.7Ti</c:v>
                </c:pt>
                <c:pt idx="96">
                  <c:v>78.4Co-17.2Al-3.2W-1.2Ti</c:v>
                </c:pt>
                <c:pt idx="97">
                  <c:v>78.5Co-5.6Al-2.6W-13.3Ti</c:v>
                </c:pt>
                <c:pt idx="98">
                  <c:v>78.6Co-13.7Al-7.7W</c:v>
                </c:pt>
                <c:pt idx="99">
                  <c:v>78.6Co-8.1Al-9.1W-1.7Ta-2.5Ir</c:v>
                </c:pt>
                <c:pt idx="100">
                  <c:v>79.0Co-11.0Al-10.0W-0.0Ta</c:v>
                </c:pt>
                <c:pt idx="101">
                  <c:v>79.0Co-11.0Al-8.0W-2.0Ta</c:v>
                </c:pt>
                <c:pt idx="102">
                  <c:v>79.0Co-7.0Al-10.0W-4.0Ta</c:v>
                </c:pt>
                <c:pt idx="103">
                  <c:v>79.0Co-7.0Al-12.0W-2.0Ta</c:v>
                </c:pt>
                <c:pt idx="104">
                  <c:v>79.0Co-9.0Al-10.0W-2.0Ta</c:v>
                </c:pt>
                <c:pt idx="105">
                  <c:v>79.0Co-9.0Al-12.0W-0.0Ta</c:v>
                </c:pt>
                <c:pt idx="106">
                  <c:v>79.0Co-9.0Al-8.0W-4.0Ta</c:v>
                </c:pt>
                <c:pt idx="107">
                  <c:v>79.5Co-17.3Al-3.2W</c:v>
                </c:pt>
                <c:pt idx="108">
                  <c:v>79.6Co-13.3Al-3.9W-3.2Ta</c:v>
                </c:pt>
                <c:pt idx="109">
                  <c:v>79.6Co-8.0Al-7.1W-1.1Ta-4.2Ti</c:v>
                </c:pt>
                <c:pt idx="110">
                  <c:v>80.0Co-7.0Al-8.0W-1.0Ta-4.0Ti</c:v>
                </c:pt>
                <c:pt idx="111">
                  <c:v>80.0Co-9.0Al-11.0W</c:v>
                </c:pt>
                <c:pt idx="112">
                  <c:v>80.0Co-9.0Al-9.0W-2.0Cr</c:v>
                </c:pt>
                <c:pt idx="113">
                  <c:v>80.0Co-9.0Al-9.0W-2.0Mo</c:v>
                </c:pt>
                <c:pt idx="114">
                  <c:v>80.0Co-9.0Al-9.0W-2.0Nb</c:v>
                </c:pt>
                <c:pt idx="115">
                  <c:v>80.0Co-9.0Al-9.0W-2.0Ni</c:v>
                </c:pt>
                <c:pt idx="116">
                  <c:v>80.0Co-9.0Al-9.0W-2.0Ta</c:v>
                </c:pt>
                <c:pt idx="117">
                  <c:v>80.0Co-9.0Al-9.0W-2.0Ti</c:v>
                </c:pt>
                <c:pt idx="118">
                  <c:v>80.0Co-9.0Al-9.0W-2.0V</c:v>
                </c:pt>
                <c:pt idx="119">
                  <c:v>80.5Co-11.0Al-5.9W-2.6Ta</c:v>
                </c:pt>
                <c:pt idx="120">
                  <c:v>80.7Co-8.9Al-10.3W-0.10B</c:v>
                </c:pt>
                <c:pt idx="121">
                  <c:v>80.9Co-3.0Al-2.6W-13.5Ti</c:v>
                </c:pt>
                <c:pt idx="122">
                  <c:v>81.0Co-7.0Al-10.0W-2.0Ta</c:v>
                </c:pt>
                <c:pt idx="123">
                  <c:v>81.0Co-9.0Al-10.0W-0.0Ta</c:v>
                </c:pt>
                <c:pt idx="124">
                  <c:v>81.0Co-9.0Al-8.0W-2.0Ta</c:v>
                </c:pt>
                <c:pt idx="125">
                  <c:v>81.3Co-9.9Al-8.8W</c:v>
                </c:pt>
                <c:pt idx="126">
                  <c:v>81.5Co-9.0Al-7.5W-2.0Ni</c:v>
                </c:pt>
                <c:pt idx="127">
                  <c:v>81.8Co-9.2Al-9.0W</c:v>
                </c:pt>
                <c:pt idx="128">
                  <c:v>81.9Co-5.6Al-5.8W-6.6Ti-0.12B</c:v>
                </c:pt>
                <c:pt idx="129">
                  <c:v>82.0Co-2.7W-2.1Ni-13.2Ti</c:v>
                </c:pt>
                <c:pt idx="130">
                  <c:v>82.0Co-9.0Al-9.0W</c:v>
                </c:pt>
                <c:pt idx="131">
                  <c:v>82.2Co-3.1W-14.7Ti</c:v>
                </c:pt>
                <c:pt idx="132">
                  <c:v>82.2Co-8.3Al-9.4W-0.10B</c:v>
                </c:pt>
                <c:pt idx="133">
                  <c:v>82.2Co-8.4Al-7.5W-1.9Ti</c:v>
                </c:pt>
                <c:pt idx="134">
                  <c:v>82.7Co-8.5Al-8.7W-0.10B</c:v>
                </c:pt>
                <c:pt idx="135">
                  <c:v>83.0Co-12.0Ti-5.0Re</c:v>
                </c:pt>
                <c:pt idx="136">
                  <c:v>83.0Co-9.0Al-8.0W</c:v>
                </c:pt>
                <c:pt idx="137">
                  <c:v>83.2Co-7.0Al-6.1W-3.7Ti</c:v>
                </c:pt>
                <c:pt idx="138">
                  <c:v>83.3Co-10.1Al-4.9W-1.7Ta</c:v>
                </c:pt>
                <c:pt idx="139">
                  <c:v>84.0Co-2.0Ta-12.0V-2.0Ti</c:v>
                </c:pt>
                <c:pt idx="140">
                  <c:v>84.0Co-8.5Al-7.4W-0.10B</c:v>
                </c:pt>
                <c:pt idx="141">
                  <c:v>85.0Co-12.0Ti-3.0Re</c:v>
                </c:pt>
                <c:pt idx="142">
                  <c:v>85.0Co-15.0Ti</c:v>
                </c:pt>
                <c:pt idx="143">
                  <c:v>85.2Co-6.5Al-6.0W-2.3Ti</c:v>
                </c:pt>
                <c:pt idx="144">
                  <c:v>85.3Co-4.5Al-4.1W-6.1Ti</c:v>
                </c:pt>
                <c:pt idx="145">
                  <c:v>85.3Co-9.9Al-4.8W</c:v>
                </c:pt>
                <c:pt idx="146">
                  <c:v>85.9Co-7.3Al-6.8W</c:v>
                </c:pt>
                <c:pt idx="147">
                  <c:v>86.2Co-2.8Al-2.5W-8.5Ti</c:v>
                </c:pt>
                <c:pt idx="148">
                  <c:v>87.0Co-1.4Al-1.3W-10.3Ti</c:v>
                </c:pt>
                <c:pt idx="149">
                  <c:v>87.0Co-12.0Ti-1.0Re</c:v>
                </c:pt>
                <c:pt idx="150">
                  <c:v>87.8Co-12.2Ti</c:v>
                </c:pt>
                <c:pt idx="151">
                  <c:v>Co-44-5Al</c:v>
                </c:pt>
                <c:pt idx="152">
                  <c:v>Co-46-12Al</c:v>
                </c:pt>
                <c:pt idx="153">
                  <c:v>Co-50-12Al</c:v>
                </c:pt>
                <c:pt idx="154">
                  <c:v>Co-51-43Al</c:v>
                </c:pt>
                <c:pt idx="155">
                  <c:v>Co-54-12Al</c:v>
                </c:pt>
                <c:pt idx="156">
                  <c:v>Co-58-12Al</c:v>
                </c:pt>
                <c:pt idx="157">
                  <c:v>Co-73-12Al</c:v>
                </c:pt>
                <c:pt idx="158">
                  <c:v>Co-80-8Al</c:v>
                </c:pt>
                <c:pt idx="159">
                  <c:v>Co-82-8Al</c:v>
                </c:pt>
                <c:pt idx="160">
                  <c:v>Co-82-9Al</c:v>
                </c:pt>
                <c:pt idx="161">
                  <c:v>Grand Total</c:v>
                </c:pt>
              </c:strCache>
            </c:strRef>
          </c:cat>
          <c:val>
            <c:numRef>
              <c:f>'Lattice misfit'!$K$2:$K$249</c:f>
              <c:numCache>
                <c:formatCode>0.00%</c:formatCode>
                <c:ptCount val="248"/>
                <c:pt idx="0">
                  <c:v>7.7885952712100828E-3</c:v>
                </c:pt>
                <c:pt idx="1">
                  <c:v>3.561156006026636E-3</c:v>
                </c:pt>
                <c:pt idx="2">
                  <c:v>4.9861495844876012E-3</c:v>
                </c:pt>
                <c:pt idx="3">
                  <c:v>2.5999999999999999E-3</c:v>
                </c:pt>
                <c:pt idx="4">
                  <c:v>2.8999999999999998E-3</c:v>
                </c:pt>
                <c:pt idx="5">
                  <c:v>4.4999999999999997E-3</c:v>
                </c:pt>
                <c:pt idx="6">
                  <c:v>3.3E-3</c:v>
                </c:pt>
                <c:pt idx="7">
                  <c:v>3.8999999999999998E-3</c:v>
                </c:pt>
                <c:pt idx="8">
                  <c:v>9.7751710654936548E-3</c:v>
                </c:pt>
                <c:pt idx="9">
                  <c:v>3.3454139949819746E-3</c:v>
                </c:pt>
                <c:pt idx="10">
                  <c:v>7.5345332775220751E-3</c:v>
                </c:pt>
                <c:pt idx="11">
                  <c:v>5.8552906733585564E-3</c:v>
                </c:pt>
                <c:pt idx="12">
                  <c:v>5.3139421059991967E-3</c:v>
                </c:pt>
                <c:pt idx="13">
                  <c:v>3.0790762771168365E-3</c:v>
                </c:pt>
                <c:pt idx="14">
                  <c:v>2.5234824057197712E-3</c:v>
                </c:pt>
                <c:pt idx="15">
                  <c:v>6.4344663589312318E-3</c:v>
                </c:pt>
                <c:pt idx="16">
                  <c:v>5.0406048725846215E-3</c:v>
                </c:pt>
                <c:pt idx="17">
                  <c:v>3.927068723702699E-3</c:v>
                </c:pt>
                <c:pt idx="18">
                  <c:v>5.8765915768853802E-3</c:v>
                </c:pt>
                <c:pt idx="19">
                  <c:v>5.0448430493274209E-3</c:v>
                </c:pt>
                <c:pt idx="20">
                  <c:v>3.6501474097993076E-3</c:v>
                </c:pt>
                <c:pt idx="21">
                  <c:v>4.4730220855465205E-3</c:v>
                </c:pt>
                <c:pt idx="22">
                  <c:v>3.3585222502098486E-3</c:v>
                </c:pt>
                <c:pt idx="23">
                  <c:v>3.0816640986132231E-3</c:v>
                </c:pt>
                <c:pt idx="24">
                  <c:v>5.5881531153953671E-3</c:v>
                </c:pt>
                <c:pt idx="25">
                  <c:v>4.7585724282714608E-3</c:v>
                </c:pt>
                <c:pt idx="26">
                  <c:v>3.3641715727501507E-3</c:v>
                </c:pt>
                <c:pt idx="27">
                  <c:v>5.0307434320850299E-3</c:v>
                </c:pt>
                <c:pt idx="28">
                  <c:v>4.1987403778866381E-3</c:v>
                </c:pt>
                <c:pt idx="29">
                  <c:v>2.804262478967878E-3</c:v>
                </c:pt>
                <c:pt idx="30">
                  <c:v>3.6277382447327134E-3</c:v>
                </c:pt>
                <c:pt idx="31">
                  <c:v>2.7948574622694267E-3</c:v>
                </c:pt>
                <c:pt idx="32">
                  <c:v>1.6806722689075334E-3</c:v>
                </c:pt>
                <c:pt idx="33">
                  <c:v>5.0251256281406151E-3</c:v>
                </c:pt>
                <c:pt idx="34">
                  <c:v>2.239014833473336E-3</c:v>
                </c:pt>
                <c:pt idx="35">
                  <c:v>3.6338225017470954E-3</c:v>
                </c:pt>
                <c:pt idx="36">
                  <c:v>4.466778336125043E-3</c:v>
                </c:pt>
                <c:pt idx="37">
                  <c:v>2.5157232704402848E-3</c:v>
                </c:pt>
                <c:pt idx="38">
                  <c:v>1.3995801259622128E-3</c:v>
                </c:pt>
                <c:pt idx="39">
                  <c:v>6.3915520355702898E-3</c:v>
                </c:pt>
                <c:pt idx="40">
                  <c:v>1.9495891937055521E-3</c:v>
                </c:pt>
                <c:pt idx="41">
                  <c:v>3.6116127239893539E-3</c:v>
                </c:pt>
                <c:pt idx="42">
                  <c:v>3.0576789437108819E-3</c:v>
                </c:pt>
                <c:pt idx="43">
                  <c:v>5.1999999999999998E-3</c:v>
                </c:pt>
                <c:pt idx="44">
                  <c:v>5.1999999999999998E-3</c:v>
                </c:pt>
                <c:pt idx="45">
                  <c:v>5.4999999999999997E-3</c:v>
                </c:pt>
                <c:pt idx="46">
                  <c:v>6.1608798070891648E-3</c:v>
                </c:pt>
                <c:pt idx="47">
                  <c:v>2.0840569642237676E-3</c:v>
                </c:pt>
                <c:pt idx="48">
                  <c:v>2.6746832242294915E-2</c:v>
                </c:pt>
                <c:pt idx="49">
                  <c:v>8.4583711354594936E-3</c:v>
                </c:pt>
                <c:pt idx="50">
                  <c:v>2.2625639587860003E-2</c:v>
                </c:pt>
                <c:pt idx="51">
                  <c:v>5.0623052959501242E-3</c:v>
                </c:pt>
                <c:pt idx="52">
                  <c:v>5.3190748708523685E-3</c:v>
                </c:pt>
                <c:pt idx="53">
                  <c:v>4.6540792865603147E-3</c:v>
                </c:pt>
                <c:pt idx="54">
                  <c:v>5.7373624843336758E-3</c:v>
                </c:pt>
                <c:pt idx="55">
                  <c:v>3.2288593219395264E-3</c:v>
                </c:pt>
                <c:pt idx="56">
                  <c:v>6.6460026248917736E-3</c:v>
                </c:pt>
                <c:pt idx="57">
                  <c:v>8.6900816087792428E-3</c:v>
                </c:pt>
                <c:pt idx="58">
                  <c:v>1.1591693085485365E-2</c:v>
                </c:pt>
                <c:pt idx="59">
                  <c:v>6.7964680649564013E-3</c:v>
                </c:pt>
                <c:pt idx="60">
                  <c:v>6.5551820806425843E-3</c:v>
                </c:pt>
                <c:pt idx="61">
                  <c:v>2.3999999999999998E-3</c:v>
                </c:pt>
                <c:pt idx="62">
                  <c:v>2.2000000000000001E-3</c:v>
                </c:pt>
                <c:pt idx="63">
                  <c:v>2.3E-3</c:v>
                </c:pt>
                <c:pt idx="64">
                  <c:v>1.6999999999999999E-3</c:v>
                </c:pt>
                <c:pt idx="65">
                  <c:v>5.8980480269624795E-3</c:v>
                </c:pt>
                <c:pt idx="66">
                  <c:v>4.2128914478303647E-3</c:v>
                </c:pt>
                <c:pt idx="67">
                  <c:v>1.9660160089874411E-3</c:v>
                </c:pt>
                <c:pt idx="68">
                  <c:v>7.0155745755575887E-3</c:v>
                </c:pt>
                <c:pt idx="69">
                  <c:v>5.3318366774239168E-3</c:v>
                </c:pt>
                <c:pt idx="70">
                  <c:v>3.3660589060307963E-3</c:v>
                </c:pt>
                <c:pt idx="71">
                  <c:v>5.6053811659192874E-3</c:v>
                </c:pt>
                <c:pt idx="72">
                  <c:v>3.921568627451015E-3</c:v>
                </c:pt>
                <c:pt idx="73">
                  <c:v>2.522068095838621E-3</c:v>
                </c:pt>
                <c:pt idx="74">
                  <c:v>7.8453348276828934E-3</c:v>
                </c:pt>
                <c:pt idx="75">
                  <c:v>6.4398712025760174E-3</c:v>
                </c:pt>
                <c:pt idx="76">
                  <c:v>4.4805376645197159E-3</c:v>
                </c:pt>
                <c:pt idx="77">
                  <c:v>8.1312210850973173E-3</c:v>
                </c:pt>
                <c:pt idx="78">
                  <c:v>6.7226890756302898E-3</c:v>
                </c:pt>
                <c:pt idx="79">
                  <c:v>5.0406048725846215E-3</c:v>
                </c:pt>
                <c:pt idx="80">
                  <c:v>2.4000000000000001E-4</c:v>
                </c:pt>
                <c:pt idx="81">
                  <c:v>7.258514796203307E-3</c:v>
                </c:pt>
                <c:pt idx="82">
                  <c:v>5.7939026072561482E-3</c:v>
                </c:pt>
                <c:pt idx="83">
                  <c:v>4.9545829892650136E-3</c:v>
                </c:pt>
                <c:pt idx="84">
                  <c:v>3.0739136509710489E-3</c:v>
                </c:pt>
                <c:pt idx="85">
                  <c:v>3.6399272014560366E-3</c:v>
                </c:pt>
                <c:pt idx="86">
                  <c:v>5.9199999999999999E-3</c:v>
                </c:pt>
                <c:pt idx="87">
                  <c:v>5.8799999999999998E-3</c:v>
                </c:pt>
                <c:pt idx="88">
                  <c:v>6.0699999999999999E-3</c:v>
                </c:pt>
                <c:pt idx="89">
                  <c:v>6.0699999999999999E-3</c:v>
                </c:pt>
                <c:pt idx="90">
                  <c:v>5.8399999999999997E-3</c:v>
                </c:pt>
                <c:pt idx="91">
                  <c:v>5.8199999999999997E-3</c:v>
                </c:pt>
                <c:pt idx="92">
                  <c:v>5.5100000000000001E-3</c:v>
                </c:pt>
                <c:pt idx="93">
                  <c:v>4.9300000000000004E-3</c:v>
                </c:pt>
                <c:pt idx="94">
                  <c:v>2.6900000000000001E-3</c:v>
                </c:pt>
                <c:pt idx="95">
                  <c:v>2.6199999999999999E-3</c:v>
                </c:pt>
                <c:pt idx="96">
                  <c:v>1.7499999999999998E-3</c:v>
                </c:pt>
                <c:pt idx="97">
                  <c:v>8.1100000000000009E-4</c:v>
                </c:pt>
                <c:pt idx="98">
                  <c:v>1.0499999999999999E-3</c:v>
                </c:pt>
                <c:pt idx="99">
                  <c:v>4.6899999999999997E-3</c:v>
                </c:pt>
                <c:pt idx="100">
                  <c:v>4.7199999999999994E-3</c:v>
                </c:pt>
                <c:pt idx="101">
                  <c:v>4.96E-3</c:v>
                </c:pt>
                <c:pt idx="102">
                  <c:v>5.0800000000000003E-3</c:v>
                </c:pt>
                <c:pt idx="103">
                  <c:v>5.0000000000000001E-3</c:v>
                </c:pt>
                <c:pt idx="104">
                  <c:v>4.7799999999999995E-3</c:v>
                </c:pt>
                <c:pt idx="105">
                  <c:v>4.5900000000000003E-3</c:v>
                </c:pt>
                <c:pt idx="106">
                  <c:v>3.0499999999999998E-3</c:v>
                </c:pt>
                <c:pt idx="107">
                  <c:v>2.2300000000000002E-3</c:v>
                </c:pt>
                <c:pt idx="108">
                  <c:v>1.6800000000000001E-3</c:v>
                </c:pt>
                <c:pt idx="109">
                  <c:v>4.4593088071348671E-3</c:v>
                </c:pt>
                <c:pt idx="110">
                  <c:v>5.4900000000000001E-3</c:v>
                </c:pt>
                <c:pt idx="111">
                  <c:v>5.5500000000000002E-3</c:v>
                </c:pt>
                <c:pt idx="112">
                  <c:v>5.6499999999999996E-3</c:v>
                </c:pt>
                <c:pt idx="113">
                  <c:v>5.7799999999999995E-3</c:v>
                </c:pt>
                <c:pt idx="114">
                  <c:v>5.7299999999999999E-3</c:v>
                </c:pt>
                <c:pt idx="115">
                  <c:v>5.79E-3</c:v>
                </c:pt>
                <c:pt idx="116">
                  <c:v>6.0499999999999998E-3</c:v>
                </c:pt>
                <c:pt idx="117">
                  <c:v>5.0800000000000003E-3</c:v>
                </c:pt>
                <c:pt idx="118">
                  <c:v>4.1099999999999999E-3</c:v>
                </c:pt>
                <c:pt idx="119">
                  <c:v>2.8299999999999996E-3</c:v>
                </c:pt>
                <c:pt idx="120">
                  <c:v>2.2699999999999999E-3</c:v>
                </c:pt>
                <c:pt idx="121">
                  <c:v>3.2000000000000002E-3</c:v>
                </c:pt>
                <c:pt idx="122">
                  <c:v>2.7000000000000001E-3</c:v>
                </c:pt>
                <c:pt idx="123">
                  <c:v>0</c:v>
                </c:pt>
                <c:pt idx="124">
                  <c:v>7.5895994378073935E-3</c:v>
                </c:pt>
                <c:pt idx="125">
                  <c:v>8.1335016126769261E-3</c:v>
                </c:pt>
                <c:pt idx="126">
                  <c:v>8.1266638643688206E-3</c:v>
                </c:pt>
                <c:pt idx="127">
                  <c:v>9.4786729857820294E-3</c:v>
                </c:pt>
                <c:pt idx="128">
                  <c:v>4.7999999999999996E-3</c:v>
                </c:pt>
                <c:pt idx="129">
                  <c:v>4.0000000000000001E-3</c:v>
                </c:pt>
                <c:pt idx="130">
                  <c:v>3.3999999999999998E-3</c:v>
                </c:pt>
                <c:pt idx="131">
                  <c:v>1.9E-3</c:v>
                </c:pt>
                <c:pt idx="132">
                  <c:v>1.9495891937055521E-3</c:v>
                </c:pt>
                <c:pt idx="133">
                  <c:v>2.2228396776883103E-3</c:v>
                </c:pt>
                <c:pt idx="134">
                  <c:v>3.6277382447327134E-3</c:v>
                </c:pt>
                <c:pt idx="135">
                  <c:v>1.115760111576043E-3</c:v>
                </c:pt>
                <c:pt idx="136">
                  <c:v>2.5122121423587214E-3</c:v>
                </c:pt>
                <c:pt idx="137">
                  <c:v>3.9062499999998794E-3</c:v>
                </c:pt>
                <c:pt idx="138">
                  <c:v>1.6741071428572683E-3</c:v>
                </c:pt>
                <c:pt idx="139">
                  <c:v>4.3E-3</c:v>
                </c:pt>
                <c:pt idx="140">
                  <c:v>7.7885952712100828E-3</c:v>
                </c:pt>
                <c:pt idx="141">
                  <c:v>3.5000000000000001E-3</c:v>
                </c:pt>
                <c:pt idx="142">
                  <c:v>1E-3</c:v>
                </c:pt>
                <c:pt idx="143">
                  <c:v>2.5066146776215343E-3</c:v>
                </c:pt>
                <c:pt idx="144">
                  <c:v>3.6287508722959486E-3</c:v>
                </c:pt>
                <c:pt idx="145">
                  <c:v>3.9029829941455599E-3</c:v>
                </c:pt>
                <c:pt idx="146">
                  <c:v>4.3E-3</c:v>
                </c:pt>
                <c:pt idx="147">
                  <c:v>3.0699999999999998E-3</c:v>
                </c:pt>
                <c:pt idx="148">
                  <c:v>5.2932163253935445E-3</c:v>
                </c:pt>
                <c:pt idx="149">
                  <c:v>4.1246307340727416E-3</c:v>
                </c:pt>
                <c:pt idx="150">
                  <c:v>3.0713388245149952E-3</c:v>
                </c:pt>
                <c:pt idx="151">
                  <c:v>7.3000000000000001E-3</c:v>
                </c:pt>
                <c:pt idx="152">
                  <c:v>7.2423398328690563E-3</c:v>
                </c:pt>
                <c:pt idx="153">
                  <c:v>6.6759388038943341E-3</c:v>
                </c:pt>
                <c:pt idx="154">
                  <c:v>6.389776357827389E-3</c:v>
                </c:pt>
                <c:pt idx="155">
                  <c:v>6.3809127479538602E-3</c:v>
                </c:pt>
                <c:pt idx="156">
                  <c:v>6.9261670591494731E-3</c:v>
                </c:pt>
                <c:pt idx="157">
                  <c:v>6.6408411732151573E-3</c:v>
                </c:pt>
                <c:pt idx="158">
                  <c:v>5.7971014492753364E-3</c:v>
                </c:pt>
                <c:pt idx="159">
                  <c:v>6.6152149944873574E-3</c:v>
                </c:pt>
                <c:pt idx="160">
                  <c:v>5.0000000000000001E-3</c:v>
                </c:pt>
                <c:pt idx="161">
                  <c:v>1.7899999999999999E-2</c:v>
                </c:pt>
                <c:pt idx="162">
                  <c:v>1.6500000000000001E-2</c:v>
                </c:pt>
                <c:pt idx="163">
                  <c:v>1.46E-2</c:v>
                </c:pt>
                <c:pt idx="164">
                  <c:v>9.3600000000000003E-3</c:v>
                </c:pt>
                <c:pt idx="165">
                  <c:v>1.5E-3</c:v>
                </c:pt>
                <c:pt idx="166">
                  <c:v>6.7000000000000002E-3</c:v>
                </c:pt>
                <c:pt idx="167">
                  <c:v>5.7000000000000002E-3</c:v>
                </c:pt>
                <c:pt idx="168">
                  <c:v>3.5000000000000001E-3</c:v>
                </c:pt>
                <c:pt idx="169">
                  <c:v>6.7000000000000002E-3</c:v>
                </c:pt>
                <c:pt idx="170">
                  <c:v>6.3E-3</c:v>
                </c:pt>
                <c:pt idx="171">
                  <c:v>1.1299999999999999E-2</c:v>
                </c:pt>
                <c:pt idx="172">
                  <c:v>9.5999999999999992E-3</c:v>
                </c:pt>
                <c:pt idx="173">
                  <c:v>6.0000000000000001E-3</c:v>
                </c:pt>
                <c:pt idx="174">
                  <c:v>1.54E-2</c:v>
                </c:pt>
                <c:pt idx="175">
                  <c:v>1.43E-2</c:v>
                </c:pt>
                <c:pt idx="176">
                  <c:v>1.0699999999999999E-2</c:v>
                </c:pt>
                <c:pt idx="177">
                  <c:v>4.3847629487532083E-3</c:v>
                </c:pt>
                <c:pt idx="178">
                  <c:v>7.4000000000000003E-3</c:v>
                </c:pt>
                <c:pt idx="179">
                  <c:v>6.0706401766003858E-3</c:v>
                </c:pt>
                <c:pt idx="180">
                  <c:v>6.0539350577875064E-3</c:v>
                </c:pt>
                <c:pt idx="181">
                  <c:v>5.213335162573776E-3</c:v>
                </c:pt>
                <c:pt idx="182">
                  <c:v>4.0000000000000001E-3</c:v>
                </c:pt>
                <c:pt idx="183">
                  <c:v>6.7000000000000002E-3</c:v>
                </c:pt>
                <c:pt idx="184">
                  <c:v>6.9799999999999992E-3</c:v>
                </c:pt>
                <c:pt idx="185">
                  <c:v>7.0199999999999993E-3</c:v>
                </c:pt>
                <c:pt idx="186">
                  <c:v>6.9799999999999992E-3</c:v>
                </c:pt>
                <c:pt idx="187">
                  <c:v>7.0799999999999995E-3</c:v>
                </c:pt>
                <c:pt idx="188">
                  <c:v>7.0399999999999994E-3</c:v>
                </c:pt>
                <c:pt idx="189">
                  <c:v>6.9499999999999996E-3</c:v>
                </c:pt>
                <c:pt idx="190">
                  <c:v>6.8300000000000001E-3</c:v>
                </c:pt>
                <c:pt idx="191">
                  <c:v>5.1700000000000001E-3</c:v>
                </c:pt>
                <c:pt idx="192">
                  <c:v>5.1999999999999998E-3</c:v>
                </c:pt>
                <c:pt idx="193">
                  <c:v>5.3899999999999998E-3</c:v>
                </c:pt>
                <c:pt idx="194">
                  <c:v>5.1500000000000001E-3</c:v>
                </c:pt>
                <c:pt idx="195">
                  <c:v>5.4200000000000003E-3</c:v>
                </c:pt>
                <c:pt idx="196">
                  <c:v>5.5199999999999997E-3</c:v>
                </c:pt>
                <c:pt idx="197">
                  <c:v>5.5199999999999997E-3</c:v>
                </c:pt>
                <c:pt idx="198">
                  <c:v>5.5799999999999999E-3</c:v>
                </c:pt>
                <c:pt idx="199">
                  <c:v>5.64E-3</c:v>
                </c:pt>
                <c:pt idx="200">
                  <c:v>5.64E-3</c:v>
                </c:pt>
                <c:pt idx="201">
                  <c:v>5.7099999999999998E-3</c:v>
                </c:pt>
                <c:pt idx="202">
                  <c:v>5.7400000000000003E-3</c:v>
                </c:pt>
                <c:pt idx="203">
                  <c:v>5.7999999999999996E-3</c:v>
                </c:pt>
                <c:pt idx="204">
                  <c:v>5.8199999999999997E-3</c:v>
                </c:pt>
                <c:pt idx="205">
                  <c:v>5.79E-3</c:v>
                </c:pt>
                <c:pt idx="206">
                  <c:v>5.8999999999999999E-3</c:v>
                </c:pt>
                <c:pt idx="207">
                  <c:v>6.1700000000000001E-3</c:v>
                </c:pt>
                <c:pt idx="208">
                  <c:v>6.1700000000000001E-3</c:v>
                </c:pt>
                <c:pt idx="209">
                  <c:v>6.1700000000000001E-3</c:v>
                </c:pt>
                <c:pt idx="210">
                  <c:v>6.1700000000000001E-3</c:v>
                </c:pt>
                <c:pt idx="211">
                  <c:v>6.1700000000000001E-3</c:v>
                </c:pt>
                <c:pt idx="212">
                  <c:v>5.1800000000000006E-3</c:v>
                </c:pt>
                <c:pt idx="213">
                  <c:v>3.3300000000000001E-3</c:v>
                </c:pt>
                <c:pt idx="214">
                  <c:v>3.4299999999999999E-3</c:v>
                </c:pt>
                <c:pt idx="215">
                  <c:v>3.6099999999999999E-3</c:v>
                </c:pt>
                <c:pt idx="216">
                  <c:v>3.8400000000000001E-3</c:v>
                </c:pt>
                <c:pt idx="217">
                  <c:v>3.8899999999999998E-3</c:v>
                </c:pt>
                <c:pt idx="218">
                  <c:v>4.0000000000000001E-3</c:v>
                </c:pt>
                <c:pt idx="219">
                  <c:v>4.0400000000000002E-3</c:v>
                </c:pt>
                <c:pt idx="220">
                  <c:v>4.3899999999999998E-3</c:v>
                </c:pt>
                <c:pt idx="221">
                  <c:v>4.4200000000000003E-3</c:v>
                </c:pt>
                <c:pt idx="222">
                  <c:v>4.5599999999999998E-3</c:v>
                </c:pt>
                <c:pt idx="223">
                  <c:v>4.6699999999999997E-3</c:v>
                </c:pt>
                <c:pt idx="224">
                  <c:v>4.7800000000000004E-3</c:v>
                </c:pt>
                <c:pt idx="225">
                  <c:v>4.8599999999999997E-3</c:v>
                </c:pt>
                <c:pt idx="226">
                  <c:v>4.9300000000000004E-3</c:v>
                </c:pt>
                <c:pt idx="227">
                  <c:v>5.1000000000000004E-3</c:v>
                </c:pt>
                <c:pt idx="228">
                  <c:v>5.3E-3</c:v>
                </c:pt>
                <c:pt idx="229">
                  <c:v>5.7000000000000002E-3</c:v>
                </c:pt>
                <c:pt idx="230">
                  <c:v>4.8999999999999998E-3</c:v>
                </c:pt>
                <c:pt idx="231">
                  <c:v>4.4333610418399718E-3</c:v>
                </c:pt>
                <c:pt idx="232">
                  <c:v>6.8999999999999999E-3</c:v>
                </c:pt>
                <c:pt idx="233">
                  <c:v>5.3637277908147075E-3</c:v>
                </c:pt>
                <c:pt idx="234">
                  <c:v>1.1000000000000001E-3</c:v>
                </c:pt>
                <c:pt idx="235">
                  <c:v>1.8699999999999999E-3</c:v>
                </c:pt>
                <c:pt idx="236">
                  <c:v>4.0999999999999999E-4</c:v>
                </c:pt>
                <c:pt idx="237">
                  <c:v>1.09E-3</c:v>
                </c:pt>
                <c:pt idx="238">
                  <c:v>3.0000000000000001E-3</c:v>
                </c:pt>
                <c:pt idx="239">
                  <c:v>3.9899999999999996E-3</c:v>
                </c:pt>
                <c:pt idx="240">
                  <c:v>4.5999999999999999E-3</c:v>
                </c:pt>
                <c:pt idx="241">
                  <c:v>6.6800000000000002E-3</c:v>
                </c:pt>
                <c:pt idx="242">
                  <c:v>6.4999999999999997E-3</c:v>
                </c:pt>
                <c:pt idx="243">
                  <c:v>6.8799999999999998E-3</c:v>
                </c:pt>
                <c:pt idx="244">
                  <c:v>7.3000000000000001E-3</c:v>
                </c:pt>
                <c:pt idx="245">
                  <c:v>5.3781326236415974E-3</c:v>
                </c:pt>
                <c:pt idx="246">
                  <c:v>4.9958368026645121E-3</c:v>
                </c:pt>
                <c:pt idx="247">
                  <c:v>3.5633751844325137E-3</c:v>
                </c:pt>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 </c15:sqref>
                        </c15:formulaRef>
                      </c:ext>
                    </c:extLst>
                  </c:strRef>
                </c15:tx>
              </c15:filteredSeriesTitle>
            </c:ext>
            <c:ext xmlns:c16="http://schemas.microsoft.com/office/drawing/2014/chart" uri="{C3380CC4-5D6E-409C-BE32-E72D297353CC}">
              <c16:uniqueId val="{00000000-85EB-46B8-A535-23C1125F2638}"/>
            </c:ext>
          </c:extLst>
        </c:ser>
        <c:dLbls>
          <c:showLegendKey val="0"/>
          <c:showVal val="0"/>
          <c:showCatName val="0"/>
          <c:showSerName val="0"/>
          <c:showPercent val="0"/>
          <c:showBubbleSize val="0"/>
        </c:dLbls>
        <c:gapWidth val="219"/>
        <c:overlap val="-27"/>
        <c:axId val="424133680"/>
        <c:axId val="424134072"/>
      </c:barChart>
      <c:catAx>
        <c:axId val="42413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34072"/>
        <c:crosses val="autoZero"/>
        <c:auto val="1"/>
        <c:lblAlgn val="ctr"/>
        <c:lblOffset val="100"/>
        <c:noMultiLvlLbl val="0"/>
      </c:catAx>
      <c:valAx>
        <c:axId val="424134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3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Blue solvus, orange solidus, gray</a:t>
            </a:r>
            <a:r>
              <a:rPr lang="en-US" baseline="0"/>
              <a:t> liquidus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DSC!$E$2:$E$138</c:f>
              <c:strCache>
                <c:ptCount val="137"/>
                <c:pt idx="0">
                  <c:v>1053</c:v>
                </c:pt>
                <c:pt idx="1">
                  <c:v>1130</c:v>
                </c:pt>
                <c:pt idx="2">
                  <c:v>1118</c:v>
                </c:pt>
                <c:pt idx="3">
                  <c:v>1112</c:v>
                </c:pt>
                <c:pt idx="4">
                  <c:v>1100</c:v>
                </c:pt>
                <c:pt idx="5">
                  <c:v>1082</c:v>
                </c:pt>
                <c:pt idx="6">
                  <c:v>1070</c:v>
                </c:pt>
                <c:pt idx="7">
                  <c:v>1065</c:v>
                </c:pt>
                <c:pt idx="8">
                  <c:v>1045</c:v>
                </c:pt>
                <c:pt idx="9">
                  <c:v>1030</c:v>
                </c:pt>
                <c:pt idx="10">
                  <c:v>1005</c:v>
                </c:pt>
                <c:pt idx="11">
                  <c:v>990</c:v>
                </c:pt>
                <c:pt idx="12">
                  <c:v>960</c:v>
                </c:pt>
                <c:pt idx="13">
                  <c:v>1065</c:v>
                </c:pt>
                <c:pt idx="14">
                  <c:v>1081</c:v>
                </c:pt>
                <c:pt idx="15">
                  <c:v>1030</c:v>
                </c:pt>
                <c:pt idx="16">
                  <c:v>1102</c:v>
                </c:pt>
                <c:pt idx="17">
                  <c:v>1101</c:v>
                </c:pt>
                <c:pt idx="18">
                  <c:v>1081</c:v>
                </c:pt>
                <c:pt idx="19">
                  <c:v>1078</c:v>
                </c:pt>
                <c:pt idx="20">
                  <c:v>1055</c:v>
                </c:pt>
                <c:pt idx="21">
                  <c:v>1115</c:v>
                </c:pt>
                <c:pt idx="22">
                  <c:v>1082</c:v>
                </c:pt>
                <c:pt idx="23">
                  <c:v>1137</c:v>
                </c:pt>
                <c:pt idx="24">
                  <c:v>1077</c:v>
                </c:pt>
                <c:pt idx="25">
                  <c:v>1058</c:v>
                </c:pt>
                <c:pt idx="26">
                  <c:v>977</c:v>
                </c:pt>
                <c:pt idx="27">
                  <c:v>947</c:v>
                </c:pt>
                <c:pt idx="28">
                  <c:v>860</c:v>
                </c:pt>
                <c:pt idx="29">
                  <c:v>958</c:v>
                </c:pt>
                <c:pt idx="30">
                  <c:v>978</c:v>
                </c:pt>
                <c:pt idx="31">
                  <c:v>1137</c:v>
                </c:pt>
                <c:pt idx="32">
                  <c:v>1060</c:v>
                </c:pt>
                <c:pt idx="33">
                  <c:v>932</c:v>
                </c:pt>
                <c:pt idx="34">
                  <c:v>877</c:v>
                </c:pt>
                <c:pt idx="35">
                  <c:v>1101</c:v>
                </c:pt>
                <c:pt idx="36">
                  <c:v>1137</c:v>
                </c:pt>
                <c:pt idx="37">
                  <c:v>1060</c:v>
                </c:pt>
                <c:pt idx="38">
                  <c:v>1097</c:v>
                </c:pt>
                <c:pt idx="39">
                  <c:v>963</c:v>
                </c:pt>
                <c:pt idx="40">
                  <c:v>985</c:v>
                </c:pt>
                <c:pt idx="41">
                  <c:v>986</c:v>
                </c:pt>
                <c:pt idx="42">
                  <c:v>984</c:v>
                </c:pt>
                <c:pt idx="43">
                  <c:v>982</c:v>
                </c:pt>
                <c:pt idx="44">
                  <c:v>1101</c:v>
                </c:pt>
                <c:pt idx="45">
                  <c:v>1097</c:v>
                </c:pt>
                <c:pt idx="46">
                  <c:v>1079</c:v>
                </c:pt>
                <c:pt idx="47">
                  <c:v>1011</c:v>
                </c:pt>
                <c:pt idx="48">
                  <c:v>1064</c:v>
                </c:pt>
                <c:pt idx="49">
                  <c:v>994</c:v>
                </c:pt>
                <c:pt idx="50">
                  <c:v>1082</c:v>
                </c:pt>
                <c:pt idx="51">
                  <c:v>989</c:v>
                </c:pt>
                <c:pt idx="52">
                  <c:v>998</c:v>
                </c:pt>
                <c:pt idx="53">
                  <c:v>1054</c:v>
                </c:pt>
                <c:pt idx="54">
                  <c:v>1153</c:v>
                </c:pt>
                <c:pt idx="55">
                  <c:v>1075</c:v>
                </c:pt>
                <c:pt idx="56">
                  <c:v>1080</c:v>
                </c:pt>
                <c:pt idx="57">
                  <c:v>1016</c:v>
                </c:pt>
                <c:pt idx="58">
                  <c:v>975</c:v>
                </c:pt>
                <c:pt idx="59">
                  <c:v>1137</c:v>
                </c:pt>
                <c:pt idx="60">
                  <c:v>1109</c:v>
                </c:pt>
                <c:pt idx="61">
                  <c:v>1109</c:v>
                </c:pt>
                <c:pt idx="62">
                  <c:v>1060</c:v>
                </c:pt>
                <c:pt idx="63">
                  <c:v>1035</c:v>
                </c:pt>
                <c:pt idx="64">
                  <c:v>1031</c:v>
                </c:pt>
                <c:pt idx="65">
                  <c:v>982</c:v>
                </c:pt>
                <c:pt idx="66">
                  <c:v>948.8</c:v>
                </c:pt>
                <c:pt idx="67">
                  <c:v>927</c:v>
                </c:pt>
                <c:pt idx="68">
                  <c:v>850</c:v>
                </c:pt>
                <c:pt idx="69">
                  <c:v>1100</c:v>
                </c:pt>
                <c:pt idx="70">
                  <c:v>1010</c:v>
                </c:pt>
                <c:pt idx="71">
                  <c:v>1242</c:v>
                </c:pt>
                <c:pt idx="72">
                  <c:v>1172</c:v>
                </c:pt>
                <c:pt idx="73">
                  <c:v>1148</c:v>
                </c:pt>
                <c:pt idx="74">
                  <c:v>1119</c:v>
                </c:pt>
                <c:pt idx="75">
                  <c:v>1070</c:v>
                </c:pt>
                <c:pt idx="76">
                  <c:v>1032</c:v>
                </c:pt>
                <c:pt idx="77">
                  <c:v>1032</c:v>
                </c:pt>
                <c:pt idx="78">
                  <c:v>1022</c:v>
                </c:pt>
                <c:pt idx="79">
                  <c:v>1003</c:v>
                </c:pt>
                <c:pt idx="80">
                  <c:v>1000</c:v>
                </c:pt>
                <c:pt idx="81">
                  <c:v>979</c:v>
                </c:pt>
                <c:pt idx="82">
                  <c:v>971</c:v>
                </c:pt>
                <c:pt idx="83">
                  <c:v>964</c:v>
                </c:pt>
                <c:pt idx="84">
                  <c:v>948</c:v>
                </c:pt>
                <c:pt idx="85">
                  <c:v>1286</c:v>
                </c:pt>
                <c:pt idx="86">
                  <c:v>1237</c:v>
                </c:pt>
                <c:pt idx="87">
                  <c:v>1161</c:v>
                </c:pt>
                <c:pt idx="88">
                  <c:v>1152</c:v>
                </c:pt>
                <c:pt idx="89">
                  <c:v>1048</c:v>
                </c:pt>
                <c:pt idx="90">
                  <c:v>1003</c:v>
                </c:pt>
                <c:pt idx="91">
                  <c:v>974</c:v>
                </c:pt>
                <c:pt idx="92">
                  <c:v>949</c:v>
                </c:pt>
                <c:pt idx="93">
                  <c:v>1154</c:v>
                </c:pt>
                <c:pt idx="94">
                  <c:v>1152</c:v>
                </c:pt>
                <c:pt idx="95">
                  <c:v>1147</c:v>
                </c:pt>
                <c:pt idx="96">
                  <c:v>1135</c:v>
                </c:pt>
                <c:pt idx="97">
                  <c:v>1135</c:v>
                </c:pt>
                <c:pt idx="98">
                  <c:v>1122</c:v>
                </c:pt>
                <c:pt idx="99">
                  <c:v>1120</c:v>
                </c:pt>
                <c:pt idx="100">
                  <c:v>1099</c:v>
                </c:pt>
                <c:pt idx="101">
                  <c:v>1094</c:v>
                </c:pt>
                <c:pt idx="102">
                  <c:v>1088</c:v>
                </c:pt>
                <c:pt idx="103">
                  <c:v>1082</c:v>
                </c:pt>
                <c:pt idx="104">
                  <c:v>1080</c:v>
                </c:pt>
                <c:pt idx="105">
                  <c:v>1078</c:v>
                </c:pt>
                <c:pt idx="106">
                  <c:v>1077</c:v>
                </c:pt>
                <c:pt idx="107">
                  <c:v>1074</c:v>
                </c:pt>
                <c:pt idx="108">
                  <c:v>1071</c:v>
                </c:pt>
                <c:pt idx="109">
                  <c:v>1064</c:v>
                </c:pt>
                <c:pt idx="110">
                  <c:v>1062</c:v>
                </c:pt>
                <c:pt idx="111">
                  <c:v>1055</c:v>
                </c:pt>
                <c:pt idx="112">
                  <c:v>1014</c:v>
                </c:pt>
                <c:pt idx="113">
                  <c:v>1011</c:v>
                </c:pt>
                <c:pt idx="114">
                  <c:v>999</c:v>
                </c:pt>
                <c:pt idx="115">
                  <c:v>985</c:v>
                </c:pt>
                <c:pt idx="116">
                  <c:v>963</c:v>
                </c:pt>
                <c:pt idx="117">
                  <c:v>916</c:v>
                </c:pt>
                <c:pt idx="118">
                  <c:v>903</c:v>
                </c:pt>
                <c:pt idx="119">
                  <c:v>899</c:v>
                </c:pt>
                <c:pt idx="120">
                  <c:v>1225</c:v>
                </c:pt>
                <c:pt idx="121">
                  <c:v>1188</c:v>
                </c:pt>
                <c:pt idx="122">
                  <c:v>1152</c:v>
                </c:pt>
                <c:pt idx="123">
                  <c:v>1118</c:v>
                </c:pt>
                <c:pt idx="124">
                  <c:v>1143</c:v>
                </c:pt>
                <c:pt idx="125">
                  <c:v>1100</c:v>
                </c:pt>
                <c:pt idx="126">
                  <c:v>1100</c:v>
                </c:pt>
                <c:pt idx="127">
                  <c:v>1085</c:v>
                </c:pt>
                <c:pt idx="128">
                  <c:v>1005</c:v>
                </c:pt>
                <c:pt idx="129">
                  <c:v>1128</c:v>
                </c:pt>
                <c:pt idx="130">
                  <c:v>1128</c:v>
                </c:pt>
                <c:pt idx="131">
                  <c:v>1126</c:v>
                </c:pt>
                <c:pt idx="132">
                  <c:v>1115</c:v>
                </c:pt>
                <c:pt idx="133">
                  <c:v>1114</c:v>
                </c:pt>
                <c:pt idx="134">
                  <c:v>1112</c:v>
                </c:pt>
                <c:pt idx="135">
                  <c:v>1106</c:v>
                </c:pt>
                <c:pt idx="136">
                  <c:v>1104</c:v>
                </c:pt>
              </c:strCache>
            </c:strRef>
          </c:tx>
          <c:spPr>
            <a:solidFill>
              <a:schemeClr val="accent1"/>
            </a:solidFill>
            <a:ln>
              <a:noFill/>
            </a:ln>
            <a:effectLst/>
          </c:spPr>
          <c:invertIfNegative val="0"/>
          <c:cat>
            <c:multiLvlStrRef>
              <c:f>DSC!$C$139:$D$492</c:f>
              <c:multiLvlStrCache>
                <c:ptCount val="354"/>
                <c:lvl>
                  <c:pt idx="0">
                    <c:v>Epishin, A., Petrushin, N., Nolze, G., Gerstein, G. &amp; Maier, H. J. Investigation of the γ′-Strengthened Quaternary Co-Based Alloys Co-Al-W-Ta. Metall. Mater. Trans. A Phys. Metall. Mater. Sci. 49, 4042–4057 (2018).</c:v>
                  </c:pt>
                  <c:pt idx="1">
                    <c:v>Epishin, A., Petrushin, N., Nolze, G., Gerstein, G. &amp; Maier, H. J. Investigation of the γ′-Strengthened Quaternary Co-Based Alloys Co-Al-W-Ta. Metall. Mater. Trans. A Phys. Metall. Mater. Sci. 49, 4042–4057 (2018).</c:v>
                  </c:pt>
                  <c:pt idx="2">
                    <c:v>Epishin, A., Petrushin, N., Nolze, G., Gerstein, G. &amp; Maier, H. J. Investigation of the γ′-Strengthened Quaternary Co-Based Alloys Co-Al-W-Ta. Metall. Mater. Trans. A Phys. Metall. Mater. Sci. 49, 4042–4057 (2018).</c:v>
                  </c:pt>
                  <c:pt idx="3">
                    <c:v>Epishin, A., Petrushin, N., Nolze, G., Gerstein, G. &amp; Maier, H. J. Investigation of the γ′-Strengthened Quaternary Co-Based Alloys Co-Al-W-Ta. Metall. Mater. Trans. A Phys. Metall. Mater. Sci. 49, 4042–4057 (2018).</c:v>
                  </c:pt>
                  <c:pt idx="4">
                    <c:v>Epishin, A., Petrushin, N., Nolze, G., Gerstein, G. &amp; Maier, H. J. Investigation of the γ′-Strengthened Quaternary Co-Based Alloys Co-Al-W-Ta. Metall. Mater. Trans. A Phys. Metall. Mater. Sci. 49, 4042–4057 (2018).</c:v>
                  </c:pt>
                  <c:pt idx="5">
                    <c:v>Epishin, A., Petrushin, N., Nolze, G., Gerstein, G. &amp; Maier, H. J. Investigation of the γ′-Strengthened Quaternary Co-Based Alloys Co-Al-W-Ta. Metall. Mater. Trans. A Phys. Metall. Mater. Sci. 49, 4042–4057 (2018).</c:v>
                  </c:pt>
                  <c:pt idx="6">
                    <c:v>Epishin, A., Petrushin, N., Nolze, G., Gerstein, G. &amp; Maier, H. J. Investigation of the γ′-Strengthened Quaternary Co-Based Alloys Co-Al-W-Ta. Metall. Mater. Trans. A Phys. Metall. Mater. Sci. 49, 4042–4057 (2018).</c:v>
                  </c:pt>
                  <c:pt idx="7">
                    <c:v>Fan, Z. et al. Plastic deformation behaviors and mechanical properties of advanced single crystalline CoNi-base superalloys. Mater. Sci. Eng. A 748, 267–274 (2019).</c:v>
                  </c:pt>
                  <c:pt idx="8">
                    <c:v>Fan, Z. et al. The temperature dependence of high-temperature strength and deformation mechanism in a single crystal CoNi-base superalloy. Mater. Sci. Eng. A 735, 114–120 (2018).</c:v>
                  </c:pt>
                  <c:pt idx="9">
                    <c:v>Fan, Z. et al. The temperature dependence of high-temperature strength and deformation mechanism in a single crystal CoNi-base superalloy. Mater. Sci. Eng. A 735, 114–120 (2018).</c:v>
                  </c:pt>
                  <c:pt idx="10">
                    <c:v>Ferreras, R. C., Gálvez Díaz-Rubio, F. &amp; Campos Gómez, M. TESIS DOCTORAL Design of high temperature cobalt-based alloys processed by powder metallurgy route Autor.</c:v>
                  </c:pt>
                  <c:pt idx="11">
                    <c:v>Ferreras, R. C., Gálvez Díaz-Rubio, F. &amp; Campos Gómez, M. TESIS DOCTORAL Design of high temperature cobalt-based alloys processed by powder metallurgy route Autor.</c:v>
                  </c:pt>
                  <c:pt idx="12">
                    <c:v>Forsik, S. A. J. et al. Recent Developments in the Design of Next Generation γ′-Strengthened Cobalt–Nickel Superalloys. in 847–856 (2020). doi:10.1007/978-3-030-51834-9_83.</c:v>
                  </c:pt>
                  <c:pt idx="13">
                    <c:v>Freund, L. P. et al. High temperature properties and fatigue strength of novel wrought γ/γ′ Co-base superalloys. J. Mater. Res. 32, 4475–4482 (2017).</c:v>
                  </c:pt>
                  <c:pt idx="14">
                    <c:v>Freund, L. P. et al. High temperature properties and fatigue strength of novel wrought γ/γ′ Co-base superalloys. J. Mater. Res. 32, 4475–4482 (2017).</c:v>
                  </c:pt>
                  <c:pt idx="15">
                    <c:v>Freund, L. P. et al. The grain boundary pinning effect of the μ phase in an advanced polycrystalline γ/γ′ Co-base superalloy. J. Alloys Compd. 753, 333–342 (2018).</c:v>
                  </c:pt>
                  <c:pt idx="16">
                    <c:v>Fu, H. et al. Microstructure and Properties Evolution of Co-Al-W-Ni-Cr Superalloys by Molybdenum and Niobium Substitutions for Tungsten. Metall. Mater. Trans. A Phys. Metall. Mater. Sci. 51, 299–308 (2020).</c:v>
                  </c:pt>
                  <c:pt idx="17">
                    <c:v>Fu, H. et al. Microstructure and Properties Evolution of Co-Al-W-Ni-Cr Superalloys by Molybdenum and Niobium Substitutions for Tungsten. Metall. Mater. Trans. A Phys. Metall. Mater. Sci. 51, 299–308 (2020).</c:v>
                  </c:pt>
                  <c:pt idx="18">
                    <c:v>Fu, H. et al. Microstructure and Properties Evolution of Co-Al-W-Ni-Cr Superalloys by Molybdenum and Niobium Substitutions for Tungsten. Metall. Mater. Trans. A Phys. Metall. Mater. Sci. 51, 299–308 (2020).</c:v>
                  </c:pt>
                  <c:pt idx="19">
                    <c:v>Fu, H. et al. Microstructure and Properties Evolution of Co-Al-W-Ni-Cr Superalloys by Molybdenum and Niobium Substitutions for Tungsten. Metall. Mater. Trans. A Phys. Metall. Mater. Sci. 51, 299–308 (2020).</c:v>
                  </c:pt>
                  <c:pt idx="20">
                    <c:v>Fu, H. et al. Microstructure and Properties Evolution of Co-Al-W-Ni-Cr Superalloys by Molybdenum and Niobium Substitutions for Tungsten. Metall. Mater. Trans. A Phys. Metall. Mater. Sci. 51, 299–308 (2020).</c:v>
                  </c:pt>
                  <c:pt idx="21">
                    <c:v>Fu, H. et al. Microstructure and Properties Evolution of Co-Al-W-Ni-Cr Superalloys by Molybdenum and Niobium Substitutions for Tungsten. Metall. Mater. Trans. A Phys. Metall. Mater. Sci. 51, 299–308 (2020).</c:v>
                  </c:pt>
                  <c:pt idx="22">
                    <c:v>Fu, H. et al. Microstructure and Properties Evolution of Co-Al-W-Ni-Cr Superalloys by Molybdenum and Niobium Substitutions for Tungsten. Metall. Mater. Trans. A Phys. Metall. Mater. Sci. 51, 299–308 (2020).</c:v>
                  </c:pt>
                  <c:pt idx="23">
                    <c:v>Gao, Q. et al. Effects of alloying elements on microstructure and mechanical properties of Co–Ni–Al–Ti superalloy. Mater. Sci. Eng. A 779, (2020).</c:v>
                  </c:pt>
                  <c:pt idx="24">
                    <c:v>Gao, Q. et al. Effects of alloying elements on microstructure and mechanical properties of Co–Ni–Al–Ti superalloy. Mater. Sci. Eng. A 779, (2020).</c:v>
                  </c:pt>
                  <c:pt idx="25">
                    <c:v>Gao, Q. et al. Effects of alloying elements on microstructure and mechanical properties of Co–Ni–Al–Ti superalloy. Mater. Sci. Eng. A 779, (2020).</c:v>
                  </c:pt>
                  <c:pt idx="26">
                    <c:v>Gao, Q. et al. Effects of alloying elements on microstructure and mechanical properties of Co–Ni–Al–Ti superalloy. Mater. Sci. Eng. A 779, (2020).</c:v>
                  </c:pt>
                  <c:pt idx="27">
                    <c:v>Gao, Q. et al. Effects of alloying elements on microstructure and mechanical properties of Co–Ni–Al–Ti superalloy. Mater. Sci. Eng. A 779, (2020).</c:v>
                  </c:pt>
                  <c:pt idx="28">
                    <c:v>Homepage, J., Sani, S. A., Arabi, H., Kheirandish, S. &amp; Ebrahimi, G. R. Iranian Journal of Materials Forming Flow Stress Modeling in a γ-γ / Cobalt Base Superalloy by Using the Hyperbolic Sine Equation and ANN Method. Number 1 Iran. J. Mater. Form. 6, 44–5</c:v>
                  </c:pt>
                  <c:pt idx="29">
                    <c:v>Im, H. J. et al. Elemental partitioning and site-occupancy in γ/γ′ forming Co-Ti-Mo and Co-Ti-Cr alloys. Scr. Mater. 154, 159–162 (2018).</c:v>
                  </c:pt>
                  <c:pt idx="30">
                    <c:v>Im, H. J. et al. Elemental partitioning and site-occupancy in γ/γ′ forming Co-Ti-Mo and Co-Ti-Cr alloys. Scr. Mater. 154, 159–162 (2018).</c:v>
                  </c:pt>
                  <c:pt idx="31">
                    <c:v>Im, H. J. et al. Elemental partitioning and site-occupancy in γ/γ′ forming Co-Ti-Mo and Co-Ti-Cr alloys. Scr. Mater. 154, 159–162 (2018).</c:v>
                  </c:pt>
                  <c:pt idx="32">
                    <c:v>Ismail, F. B. et al. Alloying effects on oxidation mechanisms in polycrystalline Co–Ni base superalloys. Corros. Sci. 116, 44–52 (2017).</c:v>
                  </c:pt>
                  <c:pt idx="33">
                    <c:v>Ismail, F. B. et al. Alloying effects on oxidation mechanisms in polycrystalline Co–Ni base superalloys. Corros. Sci. 116, 44–52 (2017).</c:v>
                  </c:pt>
                  <c:pt idx="34">
                    <c:v>Ismail, F. B. et al. Alloying effects on oxidation mechanisms in polycrystalline Co–Ni base superalloys. Corros. Sci. 116, 44–52 (2017).</c:v>
                  </c:pt>
                  <c:pt idx="35">
                    <c:v>Jackson, R. W., Titus, M. S., Begley, M. R. &amp; Pollock, T. M. Thermal expansion behavior of new Co-based alloys and implications for coatings. Surf. Coatings Technol. 289, 61–68 (2016).</c:v>
                  </c:pt>
                  <c:pt idx="36">
                    <c:v>Jackson, R. W., Titus, M. S., Begley, M. R. &amp; Pollock, T. M. Thermal expansion behavior of new Co-based alloys and implications for coatings. Surf. Coatings Technol. 289, 61–68 (2016).</c:v>
                  </c:pt>
                  <c:pt idx="37">
                    <c:v>Jackson, R. W., Titus, M. S., Begley, M. R. &amp; Pollock, T. M. Thermal expansion behavior of new Co-based alloys and implications for coatings. Surf. Coatings Technol. 289, 61–68 (2016).</c:v>
                  </c:pt>
                  <c:pt idx="38">
                    <c:v>Jackson, R. W., Titus, M. S., Begley, M. R. &amp; Pollock, T. M. Thermal expansion behavior of new Co-based alloys and implications for coatings. Surf. Coatings Technol. 289, 61–68 (2016).</c:v>
                  </c:pt>
                  <c:pt idx="39">
                    <c:v>Jackson, R. W., Titus, M. S., Begley, M. R. &amp; Pollock, T. M. Thermal expansion behavior of new Co-based alloys and implications for coatings. Surf. Coatings Technol. 289, 61–68 (2016).</c:v>
                  </c:pt>
                  <c:pt idx="40">
                    <c:v>Katelun Wertz, B., Mills, M., Stephen Niezgoda, A. &amp; Yunzhi Wang Kiran, A. D. Exploration of Phase Stability and Hot Workability of Polycrystalline Co-Al-W-Base Superalloys.</c:v>
                  </c:pt>
                  <c:pt idx="41">
                    <c:v>Kazantseva, N. V. et al. Mechanical and magnetic properties of alloys near the concentration range of the existence of Co3(Al,W) intermetallic compound. Phys. Met. Metallogr. 118, 432–438 (2017).</c:v>
                  </c:pt>
                  <c:pt idx="42">
                    <c:v>Kazantseva, N. V. et al. Mechanical and magnetic properties of alloys near the concentration range of the existence of Co3(Al,W) intermetallic compound. Phys. Met. Metallogr. 118, 432–438 (2017).</c:v>
                  </c:pt>
                  <c:pt idx="43">
                    <c:v>Kazantseva, N. V. et al. Mechanical and magnetic properties of alloys near the concentration range of the existence of Co3(Al,W) intermetallic compound. Phys. Met. Metallogr. 118, 432–438 (2017).</c:v>
                  </c:pt>
                  <c:pt idx="44">
                    <c:v>Kazantseva, N. V. et al. Mechanical and magnetic properties of alloys near the concentration range of the existence of Co3(Al,W) intermetallic compound. Phys. Met. Metallogr. 118, 432–438 (2017).</c:v>
                  </c:pt>
                  <c:pt idx="45">
                    <c:v>Kazantseva, N. V. et al. Mechanical and magnetic properties of alloys near the concentration range of the existence of Co3(Al,W) intermetallic compound. Phys. Met. Metallogr. 118, 432–438 (2017).</c:v>
                  </c:pt>
                  <c:pt idx="46">
                    <c:v>Knop, M. et al. A New Polycrystalline Co-Ni Superalloy. JOM 66, 2495–2501 (2014)</c:v>
                  </c:pt>
                  <c:pt idx="47">
                    <c:v>Knop, M., Vorontsov, V. A., Hardy, M. C. &amp; Dye, D. High-temperature γ (FCC)/ γ ′ (L1 2 ) Co-Al-W based superalloys. MATEC Web Conf. 14, 18003 (2014).</c:v>
                  </c:pt>
                  <c:pt idx="48">
                    <c:v>Kobayashi, S., Tsukamoto, Y. &amp; Takasugi, T. Phase equilibria in the Co-rich Co-Al-W-Ti quaternary system. Intermetallics 19, 1908–1912 (2011).</c:v>
                  </c:pt>
                  <c:pt idx="49">
                    <c:v>Kobayashi, S., Tsukamoto, Y. &amp; Takasugi, T. Phase equilibria in the Co-rich Co-Al-W-Ti quaternary system. Intermetallics 19, 1908–1912 (2011).</c:v>
                  </c:pt>
                  <c:pt idx="50">
                    <c:v>Kobayashi, S., Tsukamoto, Y. &amp; Takasugi, T. Phase equilibria in the Co-rich Co-Al-W-Ti quaternary system. Intermetallics 19, 1908–1912 (2011).</c:v>
                  </c:pt>
                  <c:pt idx="51">
                    <c:v>Kobayashi, S., Tsukamoto, Y. &amp; Takasugi, T. Phase equilibria in the Co-rich Co-Al-W-Ti quaternary system. Intermetallics 19, 1908–1912 (2011).</c:v>
                  </c:pt>
                  <c:pt idx="52">
                    <c:v>Kobayashi, S., Tsukamoto, Y. &amp; Takasugi, T. Phase equilibria in the Co-rich Co-Al-W-Ti quaternary system. Intermetallics 19, 1908–1912 (2011).</c:v>
                  </c:pt>
                  <c:pt idx="53">
                    <c:v>Kobayashi, S., Tsukamoto, Y. &amp; Takasugi, T. Phase equilibria in the Co-rich Co-Al-W-Ti quaternary system. Intermetallics 19, 1908–1912 (2011).</c:v>
                  </c:pt>
                  <c:pt idx="54">
                    <c:v>Kolb, M. et al. Influence of rhenium on γ′-strengthened cobalt-base superalloys. J. Mater. Res. 32, 2551–2559 (2017).</c:v>
                  </c:pt>
                  <c:pt idx="55">
                    <c:v>Kolb, M. et al. Influence of rhenium on γ′-strengthened cobalt-base superalloys. J. Mater. Res. 32, 2551–2559 (2017).</c:v>
                  </c:pt>
                  <c:pt idx="56">
                    <c:v>Lass, E. A. Application of Computational Thermodynamics to the Design of a Co-Ni-Based γ′-Strengthened Superalloy. Metall. Mater. Trans. A Phys. Metall. Mater. Sci. 48, 2443–2459 (2017).</c:v>
                  </c:pt>
                  <c:pt idx="57">
                    <c:v>Lass, E. A. Application of Computational Thermodynamics to the Design of a Co-Ni-Based γ′-Strengthened Superalloy. Metall. Mater. Trans. A Phys. Metall. Mater. Sci. 48, 2443–2459 (2017).</c:v>
                  </c:pt>
                  <c:pt idx="58">
                    <c:v>Lass, E. A. Application of Computational Thermodynamics to the Design of a Co-Ni-Based γ′-Strengthened Superalloy. Metall. Mater. Trans. A Phys. Metall. Mater. Sci. 48, 2443–2459 (2017).</c:v>
                  </c:pt>
                  <c:pt idx="59">
                    <c:v>Lass, E. A. Application of Computational Thermodynamics to the Design of a Co-Ni-Based γ′-Strengthened Superalloy. Metall. Mater. Trans. A Phys. Metall. Mater. Sci. 48, 2443–2459 (2017).</c:v>
                  </c:pt>
                  <c:pt idx="60">
                    <c:v>Lass, E. A. Application of Computational Thermodynamics to the Design of a Co-Ni-Based γ′-Strengthened Superalloy. Metall. Mater. Trans. A Phys. Metall. Mater. Sci. 48, 2443–2459 (2017).</c:v>
                  </c:pt>
                  <c:pt idx="61">
                    <c:v>Lass, E. A. Application of Computational Thermodynamics to the Design of a Co-Ni-Based γ′-Strengthened Superalloy. Metall. Mater. Trans. A Phys. Metall. Mater. Sci. 48, 2443–2459 (2017).</c:v>
                  </c:pt>
                  <c:pt idx="62">
                    <c:v>Lass, E. A. Application of Computational Thermodynamics to the Design of a Co-Ni-Based γ′-Strengthened Superalloy. Metall. Mater. Trans. A Phys. Metall. Mater. Sci. 48, 2443–2459 (2017).</c:v>
                  </c:pt>
                  <c:pt idx="63">
                    <c:v>Lass, E. A. The effects of Fe and Si on the phase equilibria in a γ′-strengthened Co–Al–W-based superalloy. J. Alloys Compd. 825, (2020).</c:v>
                  </c:pt>
                  <c:pt idx="64">
                    <c:v>Lass, E. A. The effects of Fe and Si on the phase equilibria in a γ′-strengthened Co–Al–W-based superalloy. J. Alloys Compd. 825, (2020).</c:v>
                  </c:pt>
                  <c:pt idx="65">
                    <c:v>Lass, E. A. The effects of Fe and Si on the phase equilibria in a γ′-strengthened Co–Al–W-based superalloy. J. Alloys Compd. 825, (2020).</c:v>
                  </c:pt>
                  <c:pt idx="66">
                    <c:v>Lass, E. A. The effects of Fe and Si on the phase equilibria in a γ′-strengthened Co–Al–W-based superalloy. J. Alloys Compd. 825, (2020).</c:v>
                  </c:pt>
                  <c:pt idx="67">
                    <c:v>Lass, E. A. The effects of Fe and Si on the phase equilibria in a γ′-strengthened Co–Al–W-based superalloy. J. Alloys Compd. 825, (2020).</c:v>
                  </c:pt>
                  <c:pt idx="68">
                    <c:v>Lass, E. A. The effects of Fe and Si on the phase equilibria in a γ′-strengthened Co–Al–W-based superalloy. J. Alloys Compd. 825, (2020).</c:v>
                  </c:pt>
                  <c:pt idx="69">
                    <c:v>Lass, E. A. The effects of Fe and Si on the phase equilibria in a γ′-strengthened Co–Al–W-based superalloy. J. Alloys Compd. 825, (2020).</c:v>
                  </c:pt>
                  <c:pt idx="70">
                    <c:v>Lass, E. A., Sauza, D. J., Dunand, D. C. &amp; Seidman, D. N. Multicomponent γ’-strengthened Co-based superalloys with increased solvus temperatures and reduced mass densities. Acta Mater. 147, 284–295 (2018).</c:v>
                  </c:pt>
                  <c:pt idx="71">
                    <c:v>Lass, E. A., Sauza, D. J., Dunand, D. C. &amp; Seidman, D. N. Multicomponent γ’-strengthened Co-based superalloys with increased solvus temperatures and reduced mass densities. Acta Mater. 147, 284–295 (2018).</c:v>
                  </c:pt>
                  <c:pt idx="72">
                    <c:v>Lass, E. A., Sauza, D. J., Dunand, D. C. &amp; Seidman, D. N. Multicomponent γ’-strengthened Co-based superalloys with increased solvus temperatures and reduced mass densities. Acta Mater. 147, 284–295 (2018).</c:v>
                  </c:pt>
                  <c:pt idx="73">
                    <c:v>Lass, E. A., Sauza, D. J., Dunand, D. C. &amp; Seidman, D. N. Multicomponent γ’-strengthened Co-based superalloys with increased solvus temperatures and reduced mass densities. Acta Mater. 147, 284–295 (2018).</c:v>
                  </c:pt>
                  <c:pt idx="74">
                    <c:v>Lass, E. A., Sauza, D. J., Dunand, D. C. &amp; Seidman, D. N. Multicomponent γ’-strengthened Co-based superalloys with increased solvus temperatures and reduced mass densities. Acta Mater. 147, 284–295 (2018).</c:v>
                  </c:pt>
                  <c:pt idx="75">
                    <c:v>Lass, E. A., Sauza, D. J., Dunand, D. C. &amp; Seidman, D. N. Multicomponent γ’-strengthened Co-based superalloys with increased solvus temperatures and reduced mass densities. Acta Mater. 147, 284–295 (2018).</c:v>
                  </c:pt>
                  <c:pt idx="76">
                    <c:v>Lass, E. A., Sauza, D. J., Dunand, D. C. &amp; Seidman, D. N. Multicomponent γ’-strengthened Co-based superalloys with increased solvus temperatures and reduced mass densities. Acta Mater. 147, 284–295 (2018).</c:v>
                  </c:pt>
                  <c:pt idx="77">
                    <c:v>Lass, E. A., Sauza, D. J., Dunand, D. C. &amp; Seidman, D. N. Multicomponent γ’-strengthened Co-based superalloys with increased solvus temperatures and reduced mass densities. Acta Mater. 147, 284–295 (2018).</c:v>
                  </c:pt>
                  <c:pt idx="78">
                    <c:v>Li, L. et al. Effect of Re on microstructure and mechanical properties of γ/γʹ Co-Ti-based superalloys. Intermetallics 115, (2019).</c:v>
                  </c:pt>
                  <c:pt idx="79">
                    <c:v>Li, L. et al. Effect of Re on microstructure and mechanical properties of γ/γʹ Co-Ti-based superalloys. Intermetallics 115, (2019).</c:v>
                  </c:pt>
                  <c:pt idx="80">
                    <c:v>Li, L. et al. Effect of Re on microstructure and mechanical properties of γ/γʹ Co-Ti-based superalloys. Intermetallics 115, (2019).</c:v>
                  </c:pt>
                  <c:pt idx="81">
                    <c:v>Li, W., Li, L., Antonov, S. &amp; Feng, Q. Effective design of a Co-Ni-Al-W-Ta-Ti alloy with high γ′ solvus temperature and microstructural stability using combined CALPHAD and experimental approaches. Mater. Des. 180, (2019).</c:v>
                  </c:pt>
                  <c:pt idx="82">
                    <c:v>Li, W., Li, L., Antonov, S. &amp; Feng, Q. Effective design of a Co-Ni-Al-W-Ta-Ti alloy with high γ′ solvus temperature and microstructural stability using combined CALPHAD and experimental approaches. Mater. Des. 180, (2019).</c:v>
                  </c:pt>
                  <c:pt idx="83">
                    <c:v>Li, W., Li, L., Antonov, S. &amp; Feng, Q. Effective design of a Co-Ni-Al-W-Ta-Ti alloy with high γ′ solvus temperature and microstructural stability using combined CALPHAD and experimental approaches. Mater. Des. 180, (2019).</c:v>
                  </c:pt>
                  <c:pt idx="84">
                    <c:v>Li, W., Li, L., Antonov, S. &amp; Feng, Q. Effective design of a Co-Ni-Al-W-Ta-Ti alloy with high γ′ solvus temperature and microstructural stability using combined CALPHAD and experimental approaches. Mater. Des. 180, (2019).</c:v>
                  </c:pt>
                  <c:pt idx="85">
                    <c:v>Li, W., Li, L., Antonov, S. &amp; Feng, Q. Effective design of a Co-Ni-Al-W-Ta-Ti alloy with high γ′ solvus temperature and microstructural stability using combined CALPHAD and experimental approaches. Mater. Des. 180, (2019).</c:v>
                  </c:pt>
                  <c:pt idx="86">
                    <c:v>Li, W., Li, L., Antonov, S. &amp; Feng, Q. Effective design of a Co-Ni-Al-W-Ta-Ti alloy with high γ′ solvus temperature and microstructural stability using combined CALPHAD and experimental approaches. Mater. Des. 180, (2019).</c:v>
                  </c:pt>
                  <c:pt idx="87">
                    <c:v>Li, W., Li, L., Antonov, S. &amp; Feng, Q. Effective design of a Co-Ni-Al-W-Ta-Ti alloy with high γ′ solvus temperature and microstructural stability using combined CALPHAD and experimental approaches. Mater. Des. 180, (2019).</c:v>
                  </c:pt>
                  <c:pt idx="88">
                    <c:v>Li, W., Li, L., Antonov, S. &amp; Feng, Q. Effective design of a Co-Ni-Al-W-Ta-Ti alloy with high γ′ solvus temperature and microstructural stability using combined CALPHAD and experimental approaches. Mater. Des. 180, (2019).</c:v>
                  </c:pt>
                  <c:pt idx="89">
                    <c:v>Li, W., Li, L., Antonov, S. &amp; Feng, Q. Effective design of a Co-Ni-Al-W-Ta-Ti alloy with high γ′ solvus temperature and microstructural stability using combined CALPHAD and experimental approaches. Mater. Des. 180, (2019).</c:v>
                  </c:pt>
                  <c:pt idx="90">
                    <c:v>Li, W., Li, L., Antonov, S., Lu, F. &amp; Feng, Q. Effects of Cr and Al/W ratio on the microstructural stability, oxidation property and γ′ phase nano-hardness of multi-component Co–Ni-base superalloys. J. Alloys Compd. 826, (2020).</c:v>
                  </c:pt>
                  <c:pt idx="91">
                    <c:v>Li, W., Li, L., Antonov, S., Lu, F. &amp; Feng, Q. Effects of Cr and Al/W ratio on the microstructural stability, oxidation property and γ′ phase nano-hardness of multi-component Co–Ni-base superalloys. J. Alloys Compd. 826, (2020).</c:v>
                  </c:pt>
                  <c:pt idx="92">
                    <c:v>Li, W., Li, L., Antonov, S., Lu, F. &amp; Feng, Q. Effects of Cr and Al/W ratio on the microstructural stability, oxidation property and γ′ phase nano-hardness of multi-component Co–Ni-base superalloys. J. Alloys Compd. 826, (2020).</c:v>
                  </c:pt>
                  <c:pt idx="93">
                    <c:v>Liu, C., Sun, Y., Wen, M., He, T. &amp; Yu, J. Effect of Cr addition on microstructure and welding solidification cracking susceptibility of Co-Al-W based superalloys. J. Manuf. Process. (2020) doi:10.1016/j.jmapro.2020.03.049.</c:v>
                  </c:pt>
                  <c:pt idx="94">
                    <c:v>Liu, C., Sun, Y., Wen, M., He, T. &amp; Yu, J. Effect of Cr addition on microstructure and welding solidification cracking susceptibility of Co-Al-W based superalloys. J. Manuf. Process. (2020) doi:10.1016/j.jmapro.2020.03.049.</c:v>
                  </c:pt>
                  <c:pt idx="95">
                    <c:v>Liu, C., Sun, Y., Wen, M., He, T. &amp; Yu, J. Effect of Cr addition on microstructure and welding solidification cracking susceptibility of Co-Al-W based superalloys. J. Manuf. Process. (2020) doi:10.1016/j.jmapro.2020.03.049.</c:v>
                  </c:pt>
                  <c:pt idx="96">
                    <c:v>Liu, J., Yu, J. J., Yang, Y. H., Zhou, Y. Z. &amp; Sun, X. F. Effects of Mo on the evolution of microstructures and mechanical properties in Co-Al-W base superalloys. Mater. Sci. Eng. A 745, 404–410 (2019).</c:v>
                  </c:pt>
                  <c:pt idx="97">
                    <c:v>Liu, J., Yu, J. J., Yang, Y. H., Zhou, Y. Z. &amp; Sun, X. F. Effects of Mo on the evolution of microstructures and mechanical properties in Co-Al-W base superalloys. Mater. Sci. Eng. A 745, 404–410 (2019).</c:v>
                  </c:pt>
                  <c:pt idx="98">
                    <c:v>Liu, X. et al. Effects of Nb and W additions on the microstructures and mechanical properties of novel γ/γ’ Co-V-Ti-based superalloys. Metals (Basel). 8, (2018).</c:v>
                  </c:pt>
                  <c:pt idx="99">
                    <c:v>Liu, X. et al. Effects of Nb and W additions on the microstructures and mechanical properties of novel γ/γ’ Co-V-Ti-based superalloys. Metals (Basel). 8, (2018).</c:v>
                  </c:pt>
                  <c:pt idx="100">
                    <c:v>Liu, X. et al. Effects of Nb and W additions on the microstructures and mechanical properties of novel γ/γ’ Co-V-Ti-based superalloys. Metals (Basel). 8, (2018).</c:v>
                  </c:pt>
                  <c:pt idx="101">
                    <c:v>Llewelyn, S. C. H. et al. The effect of Ni:Co ratio on the elemental phase partitioning in γ-γ′ Ni-Co-Al-Ti-Cr alloys. Acta Mater. 131, 296–304 (2017).</c:v>
                  </c:pt>
                  <c:pt idx="102">
                    <c:v>Llewelyn, S. C. H. et al. The effect of Ni:Co ratio on the elemental phase partitioning in γ-γ′ Ni-Co-Al-Ti-Cr alloys. Acta Mater. 131, 296–304 (2017).</c:v>
                  </c:pt>
                  <c:pt idx="103">
                    <c:v>Lopez-Galilea, I. et al. The thermal stability of intermetallic compounds in an as-cast SX co-base superalloy. Adv. Eng. Mater. 17, 741–747 (2015).</c:v>
                  </c:pt>
                  <c:pt idx="104">
                    <c:v>Lopez-Galilea, I. et al. The thermal stability of intermetallic compounds in an as-cast SX co-base superalloy. Adv. Eng. Mater. 17, 741–747 (2015).</c:v>
                  </c:pt>
                  <c:pt idx="105">
                    <c:v>Makineni, S. K. et al. A new class of high strength high temperature Cobalt based γ-γ′ Co-Mo-Al alloys stabilized with Ta addition. Acta Mater. 97, 29–40 (2015).</c:v>
                  </c:pt>
                  <c:pt idx="106">
                    <c:v>Makineni, S. K. et al. A new class of high strength high temperature Cobalt based γ-γ′ Co-Mo-Al alloys stabilized with Ta addition. Acta Mater. 97, 29–40 (2015).</c:v>
                  </c:pt>
                  <c:pt idx="107">
                    <c:v>Makineni, S. K. et al. A new class of high strength high temperature Cobalt based γ-γ′ Co-Mo-Al alloys stabilized with Ta addition. Acta Mater. 97, 29–40 (2015).</c:v>
                  </c:pt>
                  <c:pt idx="108">
                    <c:v>Makineni, S. K., Nithin, B. &amp; Chattopadhyay, K. A new tungsten-free γ-γ’ Co-Al-Mo-Nb-based superalloy. Scr. Mater. 98, 36–39 (2015).</c:v>
                  </c:pt>
                  <c:pt idx="109">
                    <c:v>Makineni, S. K., Nithin, B. &amp; Chattopadhyay, K. Synthesis of a new tungsten-free γ-γ′ Cobalt-based superalloy by tuning alloying additions. Acta Mater. 85, 85–94 (2015).</c:v>
                  </c:pt>
                  <c:pt idx="110">
                    <c:v>Makineni, S. K., Nithin, B. &amp; Chattopadhyay, K. Synthesis of a new tungsten-free γ-γ′ Cobalt-based superalloy by tuning alloying additions. Acta Mater. 85, 85–94 (2015).</c:v>
                  </c:pt>
                  <c:pt idx="111">
                    <c:v>Makineni, S. K., Nithin, B. &amp; Chattopadhyay, K. Synthesis of a new tungsten-free γ-γ′ Cobalt-based superalloy by tuning alloying additions. Acta Mater. 85, 85–94 (2015).</c:v>
                  </c:pt>
                  <c:pt idx="112">
                    <c:v>Makineni, S. K., Nithin, B., Palanisamy, D. &amp; Chattopadhyay, K. Phase evolution and crystallography of precipitates during decomposition of new “tungsten-free” Co(Ni)–Mo–Al–Nb γ–γ′ superalloys at elevated temperatures. J. Mater. Sci. 51, 7843–7860 (2016).</c:v>
                  </c:pt>
                  <c:pt idx="113">
                    <c:v>Matos, A., Costa, S., Nunes, C. A. &amp; Ramirez, A. J. Development of Co-based superalloys. doi:10.13140/RG.2.2.27969.86883.</c:v>
                  </c:pt>
                  <c:pt idx="114">
                    <c:v>Matos, A., Costa, S., Nunes, C. A. &amp; Ramirez, A. J. Development of Co-based superalloys. doi:10.13140/RG.2.2.27969.86883.</c:v>
                  </c:pt>
                  <c:pt idx="115">
                    <c:v>Meher, S., Yan, H. Y., Nag, S., Dye, D. &amp; Banerjee, R. Solute partitioning and site preference in γ/γ’ cobalt-base alloys. Scr. Mater. 67, 850–853 (2012).</c:v>
                  </c:pt>
                  <c:pt idx="116">
                    <c:v>Meher, S., Yan, H. Y., Nag, S., Dye, D. &amp; Banerjee, R. Solute partitioning and site preference in γ/γ’ cobalt-base alloys. Scr. Mater. 67, 850–853 (2012).</c:v>
                  </c:pt>
                  <c:pt idx="117">
                    <c:v>Meher, S., Yan, H. Y., Nag, S., Dye, D. &amp; Banerjee, R. Solute partitioning and site preference in γ/γ’ cobalt-base alloys. Scr. Mater. 67, 850–853 (2012).</c:v>
                  </c:pt>
                  <c:pt idx="118">
                    <c:v>Migas, D., Moskal, G. &amp; Maciąg, T. Thermal analysis of W-free Co–(Ni)–Al–Mo–Nb superalloys. J. Therm. Anal. Calorim. (2020) doi:10.1007/s10973-020-09375-7.</c:v>
                  </c:pt>
                  <c:pt idx="119">
                    <c:v>Migas, D., Moskal, G. &amp; Maciąg, T. Thermal analysis of W-free Co–(Ni)–Al–Mo–Nb superalloys. J. Therm. Anal. Calorim. (2020) doi:10.1007/s10973-020-09375-7.</c:v>
                  </c:pt>
                  <c:pt idx="120">
                    <c:v>Murray, S. P., Stinville, J. C., Callahan, P. G., Rhein, R. K. &amp; Pollock, T. M. Low Cycle Fatigue of Single Crystal γ′ -containing Co-based Superalloys at 750∘C. Metall. Mater. Trans. A Phys. Metall. Mater. Sci. 51, 200–213 (2020).</c:v>
                  </c:pt>
                  <c:pt idx="121">
                    <c:v>Murray, S. P., Stinville, J. C., Callahan, P. G., Rhein, R. K. &amp; Pollock, T. M. Low Cycle Fatigue of Single Crystal γ′ -containing Co-based Superalloys at 750∘C. Metall. Mater. Trans. A Phys. Metall. Mater. Sci. 51, 200–213 (2020).</c:v>
                  </c:pt>
                  <c:pt idx="122">
                    <c:v>Nithin, B. et al. Effect of Cr addition on γ–γ′ cobalt-based Co–Mo–Al–Ta class of superalloys: a combined experimental and computational study. J. Mater. Sci. 52, 11036–11047 (2017).</c:v>
                  </c:pt>
                  <c:pt idx="123">
                    <c:v>Nithin, B. et al. Effect of Cr addition on γ–γ′ cobalt-based Co–Mo–Al–Ta class of superalloys: a combined experimental and computational study. J. Mater. Sci. 52, 11036–11047 (2017).</c:v>
                  </c:pt>
                  <c:pt idx="124">
                    <c:v>Omori, T. et al. Partition behavior of alloying elements and phase transformation temperatures in Co-Al-W-base quaternary systems. Intermetallics 32, 274–283 (2013).</c:v>
                  </c:pt>
                  <c:pt idx="125">
                    <c:v>Omori, T. et al. Partition behavior of alloying elements and phase transformation temperatures in Co-Al-W-base quaternary systems. Intermetallics 32, 274–283 (2013).</c:v>
                  </c:pt>
                  <c:pt idx="126">
                    <c:v>Omori, T. et al. Partition behavior of alloying elements and phase transformation temperatures in Co-Al-W-base quaternary systems. Intermetallics 32, 274–283 (2013).</c:v>
                  </c:pt>
                  <c:pt idx="127">
                    <c:v>Omori, T. et al. Partition behavior of alloying elements and phase transformation temperatures in Co-Al-W-base quaternary systems. Intermetallics 32, 274–283 (2013).</c:v>
                  </c:pt>
                  <c:pt idx="128">
                    <c:v>Omori, T. et al. Partition behavior of alloying elements and phase transformation temperatures in Co-Al-W-base quaternary systems. Intermetallics 32, 274–283 (2013).</c:v>
                  </c:pt>
                  <c:pt idx="129">
                    <c:v>Omori, T. et al. Partition behavior of alloying elements and phase transformation temperatures in Co-Al-W-base quaternary systems. Intermetallics 32, 274–283 (2013).</c:v>
                  </c:pt>
                  <c:pt idx="130">
                    <c:v>Omori, T. et al. Partition behavior of alloying elements and phase transformation temperatures in Co-Al-W-base quaternary systems. Intermetallics 32, 274–283 (2013).</c:v>
                  </c:pt>
                  <c:pt idx="131">
                    <c:v>Omori, T. et al. Partition behavior of alloying elements and phase transformation temperatures in Co-Al-W-base quaternary systems. Intermetallics 32, 274–283 (2013).</c:v>
                  </c:pt>
                  <c:pt idx="132">
                    <c:v>Omori, T. et al. Partition behavior of alloying elements and phase transformation temperatures in Co-Al-W-base quaternary systems. Intermetallics 32, 274–283 (2013).</c:v>
                  </c:pt>
                  <c:pt idx="133">
                    <c:v>Omori, T. et al. Partition behavior of alloying elements and phase transformation temperatures in Co-Al-W-base quaternary systems. Intermetallics 32, 274–283 (2013).</c:v>
                  </c:pt>
                  <c:pt idx="134">
                    <c:v>Omori, T. et al. Partition behavior of alloying elements and phase transformation temperatures in Co-Al-W-base quaternary systems. Intermetallics 32, 274–283 (2013).</c:v>
                  </c:pt>
                  <c:pt idx="135">
                    <c:v>Omori, T. et al. Partition behavior of alloying elements and phase transformation temperatures in Co-Al-W-base quaternary systems. Intermetallics 32, 274–283 (2013).</c:v>
                  </c:pt>
                  <c:pt idx="136">
                    <c:v>Omori, T. et al. Partition behavior of alloying elements and phase transformation temperatures in Co-Al-W-base quaternary systems. Intermetallics 32, 274–283 (2013).</c:v>
                  </c:pt>
                  <c:pt idx="137">
                    <c:v>Omori, T. et al. Partition behavior of alloying elements and phase transformation temperatures in Co-Al-W-base quaternary systems. Intermetallics 32, 274–283 (2013).</c:v>
                  </c:pt>
                  <c:pt idx="138">
                    <c:v>Omori, T. et al. Partition behavior of alloying elements and phase transformation temperatures in Co-Al-W-base quaternary systems. Intermetallics 32, 274–283 (2013).</c:v>
                  </c:pt>
                  <c:pt idx="139">
                    <c:v>Ooshima, M., Tanaka, K., Okamoto, N. L., Kishida, K. &amp; Inui, H. Effects of quaternary alloying elements on the γ′ solvus temperature of Co-Al-W based alloys with fcc/L12 two-phase microstructures. J. Alloys Compd. 508, 71–78 (2010).</c:v>
                  </c:pt>
                  <c:pt idx="140">
                    <c:v>Ooshima, M., Tanaka, K., Okamoto, N. L., Kishida, K. &amp; Inui, H. Effects of quaternary alloying elements on the γ′ solvus temperature of Co-Al-W based alloys with fcc/L12 two-phase microstructures. J. Alloys Compd. 508, 71–78 (2010).</c:v>
                  </c:pt>
                  <c:pt idx="141">
                    <c:v>Ooshima, M., Tanaka, K., Okamoto, N. L., Kishida, K. &amp; Inui, H. Effects of quaternary alloying elements on the γ′ solvus temperature of Co-Al-W based alloys with fcc/L12 two-phase microstructures. J. Alloys Compd. 508, 71–78 (2010).</c:v>
                  </c:pt>
                  <c:pt idx="142">
                    <c:v>Ooshima, M., Tanaka, K., Okamoto, N. L., Kishida, K. &amp; Inui, H. Effects of quaternary alloying elements on the γ′ solvus temperature of Co-Al-W based alloys with fcc/L12 two-phase microstructures. J. Alloys Compd. 508, 71–78 (2010).</c:v>
                  </c:pt>
                  <c:pt idx="143">
                    <c:v>Ooshima, M., Tanaka, K., Okamoto, N. L., Kishida, K. &amp; Inui, H. Effects of quaternary alloying elements on the γ′ solvus temperature of Co-Al-W based alloys with fcc/L12 two-phase microstructures. J. Alloys Compd. 508, 71–78 (2010).</c:v>
                  </c:pt>
                  <c:pt idx="144">
                    <c:v>Ooshima, M., Tanaka, K., Okamoto, N. L., Kishida, K. &amp; Inui, H. Effects of quaternary alloying elements on the γ′ solvus temperature of Co-Al-W based alloys with fcc/L12 two-phase microstructures. J. Alloys Compd. 508, 71–78 (2010).</c:v>
                  </c:pt>
                  <c:pt idx="145">
                    <c:v>Ooshima, M., Tanaka, K., Okamoto, N. L., Kishida, K. &amp; Inui, H. Effects of quaternary alloying elements on the γ′ solvus temperature of Co-Al-W based alloys with fcc/L12 two-phase microstructures. J. Alloys Compd. 508, 71–78 (2010).</c:v>
                  </c:pt>
                  <c:pt idx="146">
                    <c:v>Ooshima, M., Tanaka, K., Okamoto, N. L., Kishida, K. &amp; Inui, H. Effects of quaternary alloying elements on the γ′ solvus temperature of Co-Al-W based alloys with fcc/L12 two-phase microstructures. J. Alloys Compd. 508, 71–78 (2010).</c:v>
                  </c:pt>
                  <c:pt idx="147">
                    <c:v>Ooshima, M., Tanaka, K., Okamoto, N. L., Kishida, K. &amp; Inui, H. Effects of quaternary alloying elements on the γ′ solvus temperature of Co-Al-W based alloys with fcc/L12 two-phase microstructures. J. Alloys Compd. 508, 71–78 (2010).</c:v>
                  </c:pt>
                  <c:pt idx="148">
                    <c:v>Ooshima, M., Tanaka, K., Okamoto, N. L., Kishida, K. &amp; Inui, H. Effects of quaternary alloying elements on the γ′ solvus temperature of Co-Al-W based alloys with fcc/L12 two-phase microstructures. J. Alloys Compd. 508, 71–78 (2010).</c:v>
                  </c:pt>
                  <c:pt idx="149">
                    <c:v>Ooshima, M., Tanaka, K., Okamoto, N. L., Kishida, K. &amp; Inui, H. Effects of quaternary alloying elements on the γ′ solvus temperature of Co-Al-W based alloys with fcc/L12 two-phase microstructures. J. Alloys Compd. 508, 71–78 (2010).</c:v>
                  </c:pt>
                  <c:pt idx="150">
                    <c:v>Ooshima, M., Tanaka, K., Okamoto, N. L., Kishida, K. &amp; Inui, H. Effects of quaternary alloying elements on the γ′ solvus temperature of Co-Al-W based alloys with fcc/L12 two-phase microstructures. J. Alloys Compd. 508, 71–78 (2010).</c:v>
                  </c:pt>
                  <c:pt idx="151">
                    <c:v>Ooshima, M., Tanaka, K., Okamoto, N. L., Kishida, K. &amp; Inui, H. Effects of quaternary alloying elements on the γ′ solvus temperature of Co-Al-W based alloys with fcc/L12 two-phase microstructures. J. Alloys Compd. 508, 71–78 (2010).</c:v>
                  </c:pt>
                  <c:pt idx="152">
                    <c:v>Ooshima, M., Tanaka, K., Okamoto, N. L., Kishida, K. &amp; Inui, H. Effects of quaternary alloying elements on the γ′ solvus temperature of Co-Al-W based alloys with fcc/L12 two-phase microstructures. J. Alloys Compd. 508, 71–78 (2010).</c:v>
                  </c:pt>
                  <c:pt idx="153">
                    <c:v>Ooshima, M., Tanaka, K., Okamoto, N. L., Kishida, K. &amp; Inui, H. Effects of quaternary alloying elements on the γ′ solvus temperature of Co-Al-W based alloys with fcc/L12 two-phase microstructures. J. Alloys Compd. 508, 71–78 (2010).</c:v>
                  </c:pt>
                  <c:pt idx="154">
                    <c:v>Osaki, M. et al. Properties of Strengthening Co-W-Al Alloys with Various Amounts of Phase Forming Elements. (2008).</c:v>
                  </c:pt>
                  <c:pt idx="155">
                    <c:v>Osaki, M. et al. Properties of Strengthening Co-W-Al Alloys with Various Amounts of Phase Forming Elements. (2008).</c:v>
                  </c:pt>
                  <c:pt idx="156">
                    <c:v>Osaki, M. et al. Properties of Strengthening Co-W-Al Alloys with Various Amounts of Phase Forming Elements. (2008).</c:v>
                  </c:pt>
                  <c:pt idx="157">
                    <c:v>Osaki, M. et al. Properties of Strengthening Co-W-Al Alloys with Various Amounts of Phase Forming Elements. (2008).</c:v>
                  </c:pt>
                  <c:pt idx="158">
                    <c:v>Pandey, P. et al. Elemental site occupancy in the L12 A3B ordered intermetallic phase in Co-based superalloys and its influence on the microstructure. Acta Mater. 163, 140–153 (2019).</c:v>
                  </c:pt>
                  <c:pt idx="159">
                    <c:v>Pandey, P. et al. Elemental site occupancy in the L12 A3B ordered intermetallic phase in Co-based superalloys and its influence on the microstructure. Acta Mater. 163, 140–153 (2019).</c:v>
                  </c:pt>
                  <c:pt idx="160">
                    <c:v>Pandey, P. et al. Elemental site occupancy in the L12 A3B ordered intermetallic phase in Co-based superalloys and its influence on the microstructure. Acta Mater. 163, 140–153 (2019).</c:v>
                  </c:pt>
                  <c:pt idx="161">
                    <c:v>Pandey, P. et al. Elemental site occupancy in the L12 A3B ordered intermetallic phase in Co-based superalloys and its influence on the microstructure. Acta Mater. 163, 140–153 (2019).</c:v>
                  </c:pt>
                  <c:pt idx="162">
                    <c:v>Pandey, P., Kashyap, S., Palanisamy, D., Sharma, A. &amp; Chattopadhyay, K. On the high temperature coarsening kinetics of γ′ precipitates in a high strength Co37.6Ni35.4Al9.9Mo4.9Cr5.9Ta2.8Ti3.5 fcc-based high entropy alloy. Acta Mater. 177, 82–95 (2019).</c:v>
                  </c:pt>
                  <c:pt idx="163">
                    <c:v>Petrushin, N. et al. A single-crystal co-base superalloy strengthened by γ′ precipitates: Structure and mechanical properties. Adv. Eng. Mater. 17, 755–760 (2015).</c:v>
                  </c:pt>
                  <c:pt idx="164">
                    <c:v>Pollock, T. M. M. et al. New Co-based γ-γ’ High-temperature Alloys. JOM 62, 58–63 (2010).</c:v>
                  </c:pt>
                  <c:pt idx="165">
                    <c:v>Pollock, T. M. M. et al. New Co-based γ-γ’ High-temperature Alloys. JOM 62, 58–63 (2010).</c:v>
                  </c:pt>
                  <c:pt idx="166">
                    <c:v>Pollock, T. M. M. et al. New Co-based γ-γ’ High-temperature Alloys. JOM 62, 58–63 (2010).</c:v>
                  </c:pt>
                  <c:pt idx="167">
                    <c:v>Pollock, T. M. M. et al. New Co-based γ-γ’ High-temperature Alloys. JOM 62, 58–63 (2010).</c:v>
                  </c:pt>
                  <c:pt idx="168">
                    <c:v>Pollock, T. M. M. et al. New Co-based γ-γ’ High-temperature Alloys. JOM 62, 58–63 (2010).</c:v>
                  </c:pt>
                  <c:pt idx="169">
                    <c:v>Pollock, T. M. M. et al. New Co-based γ-γ’ High-temperature Alloys. JOM 62, 58–63 (2010).</c:v>
                  </c:pt>
                  <c:pt idx="170">
                    <c:v>Pollock, T. M. M. et al. New Co-based γ-γ’ High-temperature Alloys. JOM 62, 58–63 (2010).</c:v>
                  </c:pt>
                  <c:pt idx="171">
                    <c:v>Pollock, T. M. M. et al. New Co-based γ-γ’ High-temperature Alloys. JOM 62, 58–63 (2010).</c:v>
                  </c:pt>
                  <c:pt idx="172">
                    <c:v>Pollock, T. M. M. et al. New Co-based γ-γ’ High-temperature Alloys. JOM 62, 58–63 (2010).</c:v>
                  </c:pt>
                  <c:pt idx="173">
                    <c:v>Pyczak, F. et al. The effect of tungsten content on the properties of L12-hardened Co-Al-W alloys. J. Alloys Compd. 632, 110–115 (2015).</c:v>
                  </c:pt>
                  <c:pt idx="174">
                    <c:v>Pyczak, F. et al. The effect of tungsten content on the properties of L12-hardened Co-Al-W alloys. J. Alloys Compd. 632, 110–115 (2015).</c:v>
                  </c:pt>
                  <c:pt idx="175">
                    <c:v>Pyczak, F. et al. The effect of tungsten content on the properties of L12-hardened Co-Al-W alloys. J. Alloys Compd. 632, 110–115 (2015).</c:v>
                  </c:pt>
                  <c:pt idx="176">
                    <c:v>Qu, S. et al. Microstructural evolution and compression property of a novel γʹ-strengthened directionally solidified CoNi-base superalloy. Mater. Sci. Eng. A 761, (2019).</c:v>
                  </c:pt>
                  <c:pt idx="177">
                    <c:v>Reyes Tirado, F. L. Tungsten-free Cobalt-based Superalloys with Gamma Prime Precipitates. (2019).</c:v>
                  </c:pt>
                  <c:pt idx="178">
                    <c:v>Reyes Tirado, F. L. Tungsten-free Cobalt-based Superalloys with Gamma Prime Precipitates. (2019).</c:v>
                  </c:pt>
                  <c:pt idx="179">
                    <c:v>Reyes Tirado, F. L. Tungsten-free Cobalt-based Superalloys with Gamma Prime Precipitates. (2019).</c:v>
                  </c:pt>
                  <c:pt idx="180">
                    <c:v>Reyes Tirado, F. L., Taylor, S. &amp; Dunand, D. C. Effect of Al, Ti and Cr additions on the γ-γ’ microstructure of W-free Co-Ta-V-Based superalloys. Acta Mater. 172, 44–54 (2019).</c:v>
                  </c:pt>
                  <c:pt idx="181">
                    <c:v>Reyes Tirado, F. L., Taylor, S. &amp; Dunand, D. C. Effect of Al, Ti and Cr additions on the γ-γ’ microstructure of W-free Co-Ta-V-Based superalloys. Acta Mater. 172, 44–54 (2019).</c:v>
                  </c:pt>
                  <c:pt idx="182">
                    <c:v>Rhein, R. K. et al. Creep Behavior of Quinary γ′-Strengthened Co-Based Superalloys. Metall. Mater. Trans. A Phys. Metall. Mater. Sci. 49, 4090–4098 (2018).</c:v>
                  </c:pt>
                  <c:pt idx="183">
                    <c:v>Rhein, R. K. et al. Creep Behavior of Quinary γ′-Strengthened Co-Based Superalloys. Metall. Mater. Trans. A Phys. Metall. Mater. Sci. 49, 4090–4098 (2018).</c:v>
                  </c:pt>
                  <c:pt idx="184">
                    <c:v>Ruan, J. et al. Accelerated design of novel W-free high-strength Co-base superalloys with extremely wide γ/γʹ region by machine learning and CALPHAD methods. Acta Mater. 186, 425–433 (2020).</c:v>
                  </c:pt>
                  <c:pt idx="185">
                    <c:v>Ruan, J. et al. Accelerated design of novel W-free high-strength Co-base superalloys with extremely wide γ/γʹ region by machine learning and CALPHAD methods. Acta Mater. 186, 425–433 (2020).</c:v>
                  </c:pt>
                  <c:pt idx="186">
                    <c:v>Ruan, J. et al. Accelerated design of novel W-free high-strength Co-base superalloys with extremely wide γ/γʹ region by machine learning and CALPHAD methods. Acta Mater. 186, 425–433 (2020).</c:v>
                  </c:pt>
                  <c:pt idx="187">
                    <c:v>Ruan, J. J. et al. Novel Co-Ti-V-base superalloys reinforced by L12-ordered γ′ phase. Intermetallics 92, 126–132 (2018).</c:v>
                  </c:pt>
                  <c:pt idx="188">
                    <c:v>Ruan, J. J. et al. Novel Co-Ti-V-base superalloys reinforced by L12-ordered γ′ phase. Intermetallics 92, 126–132 (2018).</c:v>
                  </c:pt>
                  <c:pt idx="189">
                    <c:v>Ruan, J. J. et al. Novel Co-Ti-V-base superalloys reinforced by L12-ordered γ′ phase. Intermetallics 92, 126–132 (2018).</c:v>
                  </c:pt>
                  <c:pt idx="190">
                    <c:v>Sani, S. A., Arabi, H., Kheirandish, S. &amp; Ebrahimi, G. Investigation on the homogenization treatment and element segregation on the microstructure of a γ/γ′-cobalt-based superalloy. Int. J. Miner. Metall. Mater. 26, 222–233 (2019).</c:v>
                  </c:pt>
                  <c:pt idx="191">
                    <c:v>Sato, J. et al. Cobalt-base high-temperature alloys. Science (80-. ). 312, 90–91 (2006).</c:v>
                  </c:pt>
                  <c:pt idx="192">
                    <c:v>Sato, J. et al. Cobalt-base high-temperature alloys. Science (80-. ). 312, 90–91 (2006).</c:v>
                  </c:pt>
                  <c:pt idx="193">
                    <c:v>Sato, J. et al. Cobalt-base high-temperature alloys. Science (80-. ). 312, 90–91 (2006).</c:v>
                  </c:pt>
                  <c:pt idx="194">
                    <c:v>Sauza, D. J., Bocchini, P. J., Dunand, D. C. &amp; Seidman, D. N. Influence of ruthenium on microstructural evolution in a model Co-Al-W superalloy. Acta Mater. 117, 135–145 (2016).</c:v>
                  </c:pt>
                  <c:pt idx="195">
                    <c:v>Sauza, D. J., Dunand, D. C. &amp; Seidman, D. N. Microstructural evolution and high-temperature strength of a γ(f.c.c.)/γ’(L12) Co–Al–W–Ti–B superalloy. Acta Mater. 174, 427–438 (2019).</c:v>
                  </c:pt>
                  <c:pt idx="196">
                    <c:v>Shi, L., Yu, J. J., Cui, C. Y. &amp; Sun, X. F. Effect of Ta additions on microstructure and mechanical properties of a single-crystal Co-Al-W-base alloy. Mater. Lett. 149, 58–61 (2015).</c:v>
                  </c:pt>
                  <c:pt idx="197">
                    <c:v>Shi, L., Yu, J. J., Cui, C. Y. &amp; Sun, X. F. Effect of Ta additions on microstructure and mechanical properties of a single-crystal Co-Al-W-base alloy. Mater. Lett. 149, 58–61 (2015).</c:v>
                  </c:pt>
                  <c:pt idx="198">
                    <c:v>Shi, L., Yu, J. J., Cui, C. Y. &amp; Sun, X. F. Effect of Ta additions on microstructure and mechanical properties of a single-crystal Co-Al-W-base alloy. Mater. Lett. 149, 58–61 (2015).</c:v>
                  </c:pt>
                  <c:pt idx="199">
                    <c:v>Shi, L., Yu, J. J., Cui, C. Y. &amp; Sun, X. F. Microstructural stability and tensile properties of a Ti-containing single-crystal Co-Ni-Al-W-base alloy. Mater. Sci. Eng. A 646, 45–51 (2015).</c:v>
                  </c:pt>
                  <c:pt idx="200">
                    <c:v>Shi, L., Yu, J. J., Cui, C. Y. &amp; Sun, X. F. Temperature dependence of deformation behavior in a Co-Al-W-base single crystal superalloy. Mater. Sci. Eng. A 620, 36–43 (2015).</c:v>
                  </c:pt>
                  <c:pt idx="201">
                    <c:v>Shinagawa, K. et al. Phase equilibria and microstructure on γ′ phase in Co-Ni-Al-W system. Mater. Trans. 49, 1474–1479 (2008).</c:v>
                  </c:pt>
                  <c:pt idx="202">
                    <c:v>Shinagawa, K. et al. Phase equilibria and microstructure on γ′ phase in Co-Ni-Al-W system. Mater. Trans. 49, 1474–1479 (2008).</c:v>
                  </c:pt>
                  <c:pt idx="203">
                    <c:v>Shinagawa, K. et al. Phase equilibria and microstructure on γ′ phase in Co-Ni-Al-W system. Mater. Trans. 49, 1474–1479 (2008).</c:v>
                  </c:pt>
                  <c:pt idx="204">
                    <c:v>Shinagawa, K. et al. Phase equilibria and microstructure on γ′ phase in Co-Ni-Al-W system. Mater. Trans. 49, 1474–1479 (2008).</c:v>
                  </c:pt>
                  <c:pt idx="205">
                    <c:v>Shinagawa, K. et al. Phase equilibria and microstructure on γ′ phase in Co-Ni-Al-W system. Mater. Trans. 49, 1474–1479 (2008).</c:v>
                  </c:pt>
                  <c:pt idx="206">
                    <c:v>Shinagawa, K. et al. Phase equilibria and microstructure on γ′ phase in Co-Ni-Al-W system. Mater. Trans. 49, 1474–1479 (2008).</c:v>
                  </c:pt>
                  <c:pt idx="207">
                    <c:v>Shinagawa, K. et al. Phase equilibria and microstructure on γ′ phase in Co-Ni-Al-W system. Mater. Trans. 49, 1474–1479 (2008).</c:v>
                  </c:pt>
                  <c:pt idx="208">
                    <c:v>Shinagawa, K. et al. Phase equilibria and microstructure on γ′ phase in Co-Ni-Al-W system. Mater. Trans. 49, 1474–1479 (2008).</c:v>
                  </c:pt>
                  <c:pt idx="209">
                    <c:v>Shinagawa, K. et al. Phase equilibria and microstructure on γ′ phase in Co-Ni-Al-W system. Mater. Trans. 49, 1474–1479 (2008).</c:v>
                  </c:pt>
                  <c:pt idx="210">
                    <c:v>Shinagawa, K. et al. Phase equilibria and microstructure on γ′ phase in Co-Ni-Al-W system. Mater. Trans. 49, 1474–1479 (2008).</c:v>
                  </c:pt>
                  <c:pt idx="211">
                    <c:v>Shinagawa, K. et al. Phase equilibria and microstructure on γ′ phase in Co-Ni-Al-W system. Mater. Trans. 49, 1474–1479 (2008).</c:v>
                  </c:pt>
                  <c:pt idx="212">
                    <c:v>Shinagawa, K. et al. Phase equilibria and microstructure on γ′ phase in Co-Ni-Al-W system. Mater. Trans. 49, 1474–1479 (2008).</c:v>
                  </c:pt>
                  <c:pt idx="213">
                    <c:v>Shinagawa, K. et al. Phase equilibria and microstructure on γ′ phase in Co-Ni-Al-W system. Mater. Trans. 49, 1474–1479 (2008).</c:v>
                  </c:pt>
                  <c:pt idx="214">
                    <c:v>Shinagawa, K. et al. Phase equilibria and microstructure on γ′ phase in Co-Ni-Al-W system. Mater. Trans. 49, 1474–1479 (2008).</c:v>
                  </c:pt>
                  <c:pt idx="215">
                    <c:v>Shinagawa, K. et al. Phase equilibria and microstructure on γ′ phase in Co-Ni-Al-W system. Mater. Trans. 49, 1474–1479 (2008).</c:v>
                  </c:pt>
                  <c:pt idx="216">
                    <c:v>Shinagawa, K. et al. Phase equilibria and microstructure on γ′ phase in Co-Ni-Al-W system. Mater. Trans. 49, 1474–1479 (2008).</c:v>
                  </c:pt>
                  <c:pt idx="217">
                    <c:v>Shinagawa, K. et al. Phase equilibria and microstructure on γ′ phase in Co-Ni-Al-W system. Mater. Trans. 49, 1474–1479 (2008).</c:v>
                  </c:pt>
                  <c:pt idx="218">
                    <c:v>Shinagawa, K. et al. Phase equilibria and microstructure on γ′ phase in Co-Ni-Al-W system. Mater. Trans. 49, 1474–1479 (2008).</c:v>
                  </c:pt>
                  <c:pt idx="219">
                    <c:v>Shinagawa, K. et al. Phase equilibria and microstructure on γ′ phase in Co-Ni-Al-W system. Mater. Trans. 49, 1474–1479 (2008).</c:v>
                  </c:pt>
                  <c:pt idx="220">
                    <c:v>Shinagawa, K. et al. Phase equilibria and microstructure on γ′ phase in Co-Ni-Al-W system. Mater. Trans. 49, 1474–1479 (2008).</c:v>
                  </c:pt>
                  <c:pt idx="221">
                    <c:v>Shinagawa, K. et al. Phase equilibria and microstructure on γ′ phase in Co-Ni-Al-W system. Mater. Trans. 49, 1474–1479 (2008).</c:v>
                  </c:pt>
                  <c:pt idx="222">
                    <c:v>Shinagawa, K. et al. Phase equilibria and microstructure on γ′ phase in Co-Ni-Al-W system. Mater. Trans. 49, 1474–1479 (2008).</c:v>
                  </c:pt>
                  <c:pt idx="223">
                    <c:v>Shinagawa, K. et al. Phase equilibria and microstructure on γ′ phase in Co-Ni-Al-W system. Mater. Trans. 49, 1474–1479 (2008).</c:v>
                  </c:pt>
                  <c:pt idx="224">
                    <c:v>Shinagawa, K. et al. Phase equilibria and microstructure on γ′ phase in Co-Ni-Al-W system. Mater. Trans. 49, 1474–1479 (2008).</c:v>
                  </c:pt>
                  <c:pt idx="225">
                    <c:v>Shinagawa, K. et al. Phase equilibria and microstructure on γ′ phase in Co-Ni-Al-W system. Mater. Trans. 49, 1474–1479 (2008).</c:v>
                  </c:pt>
                  <c:pt idx="226">
                    <c:v>Shinagawa, K. et al. Phase equilibria and microstructure on γ′ phase in Co-Ni-Al-W system. Mater. Trans. 49, 1474–1479 (2008).</c:v>
                  </c:pt>
                  <c:pt idx="227">
                    <c:v>Shinagawa, K. et al. Phase equilibria and microstructure on γ′ phase in Co-Ni-Al-W system. Mater. Trans. 49, 1474–1479 (2008).</c:v>
                  </c:pt>
                  <c:pt idx="228">
                    <c:v>Shinagawa, K. et al. Phase equilibria and microstructure on γ′ phase in Co-Ni-Al-W system. Mater. Trans. 49, 1474–1479 (2008).</c:v>
                  </c:pt>
                  <c:pt idx="229">
                    <c:v>Shinagawa, K. et al. Phase equilibria and microstructure on γ′ phase in Co-Ni-Al-W system. Mater. Trans. 49, 1474–1479 (2008).</c:v>
                  </c:pt>
                  <c:pt idx="230">
                    <c:v>Shinagawa, K. et al. Phase equilibria and microstructure on γ′ phase in Co-Ni-Al-W system. Mater. Trans. 49, 1474–1479 (2008).</c:v>
                  </c:pt>
                  <c:pt idx="231">
                    <c:v>Shinagawa, K. et al. Phase equilibria and microstructure on γ′ phase in Co-Ni-Al-W system. Mater. Trans. 49, 1474–1479 (2008).</c:v>
                  </c:pt>
                  <c:pt idx="232">
                    <c:v>Shinagawa, K. et al. Phase equilibria and microstructure on γ′ phase in Co-Ni-Al-W system. Mater. Trans. 49, 1474–1479 (2008).</c:v>
                  </c:pt>
                  <c:pt idx="233">
                    <c:v>Shinagawa, K. et al. Phase equilibria and microstructure on γ′ phase in Co-Ni-Al-W system. Mater. Trans. 49, 1474–1479 (2008).</c:v>
                  </c:pt>
                  <c:pt idx="234">
                    <c:v>Shinagawa, K. et al. Phase equilibria and microstructure on γ′ phase in Co-Ni-Al-W system. Mater. Trans. 49, 1474–1479 (2008).</c:v>
                  </c:pt>
                  <c:pt idx="235">
                    <c:v>Shinagawa, K. et al. Phase equilibria and microstructure on γ′ phase in Co-Ni-Al-W system. Mater. Trans. 49, 1474–1479 (2008).</c:v>
                  </c:pt>
                  <c:pt idx="236">
                    <c:v>Shinagawa, K. et al. Phase equilibria and microstructure on γ′ phase in Co-Ni-Al-W system. Mater. Trans. 49, 1474–1479 (2008).</c:v>
                  </c:pt>
                  <c:pt idx="237">
                    <c:v>Shinagawa, K. et al. Phase equilibria and microstructure on γ′ phase in Co-Ni-Al-W system. Mater. Trans. 49, 1474–1479 (2008).</c:v>
                  </c:pt>
                  <c:pt idx="238">
                    <c:v>Shinagawa, K. et al. Phase equilibria and thermodynamic calculation of the Co-Ta binary system. Intermetallics 49, 87–97 (2014).</c:v>
                  </c:pt>
                  <c:pt idx="239">
                    <c:v>Shinagawa, K. et al. Phase equilibria and thermodynamic calculation of the Co-Ta binary system. Intermetallics 49, 87–97 (2014).</c:v>
                  </c:pt>
                  <c:pt idx="240">
                    <c:v>Shinagawa, K. et al. Phase equilibria and thermodynamic calculation of the Co-Ta binary system. Intermetallics 49, 87–97 (2014).</c:v>
                  </c:pt>
                  <c:pt idx="241">
                    <c:v>Shinagawa, K. et al. Phase equilibria and thermodynamic calculation of the Co-Ta binary system. Intermetallics 49, 87–97 (2014).</c:v>
                  </c:pt>
                  <c:pt idx="242">
                    <c:v>Shinagawa, K., Omori, T., Oikawa, K., Kainuma, R. &amp; Ishida, K. Ductility enhancement by boron addition in Co-Al-W high-temperature alloys. Scr. Mater. 61, 612–615 (2009).</c:v>
                  </c:pt>
                  <c:pt idx="243">
                    <c:v>Shinagawa, K., Omori, T., Oikawa, K., Kainuma, R. &amp; Ishida, K. Ductility enhancement by boron addition in Co-Al-W high-temperature alloys. Scr. Mater. 61, 612–615 (2009).</c:v>
                  </c:pt>
                  <c:pt idx="244">
                    <c:v>Shinagawa, K., Omori, T., Oikawa, K., Kainuma, R. &amp; Ishida, K. Ductility enhancement by boron addition in Co-Al-W high-temperature alloys. Scr. Mater. 61, 612–615 (2009).</c:v>
                  </c:pt>
                  <c:pt idx="245">
                    <c:v>Shinagawa, K., Omori, T., Oikawa, K., Kainuma, R. &amp; Ishida, K. Ductility enhancement by boron addition in Co-Al-W high-temperature alloys. Scr. Mater. 61, 612–615 (2009).</c:v>
                  </c:pt>
                  <c:pt idx="246">
                    <c:v>Stewart, C. A., Murray, S. P., Suzuki, A., Pollock, T. M. &amp; Levi, C. G. Accelerated discovery of oxidation resistant CoNi-base γ/γ’ alloys with high L12 solvus and low density. Mater. Des. 189, (2020).</c:v>
                  </c:pt>
                  <c:pt idx="247">
                    <c:v>Stewart, C. A., Murray, S. P., Suzuki, A., Pollock, T. M. &amp; Levi, C. G. Accelerated discovery of oxidation resistant CoNi-base γ/γ’ alloys with high L12 solvus and low density. Mater. Des. 189, (2020).</c:v>
                  </c:pt>
                  <c:pt idx="248">
                    <c:v>Stewart, C. A., Murray, S. P., Suzuki, A., Pollock, T. M. &amp; Levi, C. G. Accelerated discovery of oxidation resistant CoNi-base γ/γ’ alloys with high L12 solvus and low density. Mater. Des. 189, (2020).</c:v>
                  </c:pt>
                  <c:pt idx="249">
                    <c:v>Suzuki, A. &amp; Pollock, T. M. High-temperature strength and deformation of γ/γ′ two-phase Co-Al-W-base alloys. Acta Mater. 56, 1288–1297 (2008).</c:v>
                  </c:pt>
                  <c:pt idx="250">
                    <c:v>Suzuki, A. &amp; Pollock, T. M. High-temperature strength and deformation of γ/γ′ two-phase Co-Al-W-base alloys. Acta Mater. 56, 1288–1297 (2008).</c:v>
                  </c:pt>
                  <c:pt idx="251">
                    <c:v>Suzuki, A. &amp; Pollock, T. M. High-temperature strength and deformation of γ/γ′ two-phase Co-Al-W-base alloys. Acta Mater. 56, 1288–1297 (2008).</c:v>
                  </c:pt>
                  <c:pt idx="252">
                    <c:v>Suzuki, A. &amp; Pollock, T. M. High-temperature strength and deformation of γ/γ′ two-phase Co-Al-W-base alloys. Acta Mater. 56, 1288–1297 (2008).</c:v>
                  </c:pt>
                  <c:pt idx="253">
                    <c:v>Suzuki, A. &amp; Pollock, T. M. High-temperature strength and deformation of γ/γ′ two-phase Co-Al-W-base alloys. Acta Mater. 56, 1288–1297 (2008).</c:v>
                  </c:pt>
                  <c:pt idx="254">
                    <c:v>Suzuki, A., DeNolf, G. C. &amp; Pollock, T. M. Flow stress anomalies in γ/γ′ two-phase Co-Al-W-base alloys. Scr. Mater. 56, 385–388 (2007).</c:v>
                  </c:pt>
                  <c:pt idx="255">
                    <c:v>Suzuki, A., DeNolf, G. C. &amp; Pollock, T. M. Flow stress anomalies in γ/γ′ two-phase Co-Al-W-base alloys. Scr. Mater. 56, 385–388 (2007).</c:v>
                  </c:pt>
                  <c:pt idx="256">
                    <c:v>Tanaka, K. &amp; Inui, H. Microstructural change of monocrystalline Co-Al-W-based γ/γ′ two phase alloys by high temperature creep. (2013).</c:v>
                  </c:pt>
                  <c:pt idx="257">
                    <c:v>Tanaka, K. &amp; Inui, H. Microstructural change of monocrystalline Co-Al-W-based γ/γ′ two phase alloys by high temperature creep. (2013).</c:v>
                  </c:pt>
                  <c:pt idx="258">
                    <c:v>Tanaka, K. &amp; Inui, H. Microstructural change of monocrystalline Co-Al-W-based γ/γ′ two phase alloys by high temperature creep. (2013).</c:v>
                  </c:pt>
                  <c:pt idx="259">
                    <c:v>Tanaka, K., Ooshima, M., Tsuno, N., Sato, A. &amp; Inui, H. Creep deformation of single crystals of new Co-Al-W-based alloys with fcc/L1 2 two-phase microstructures. Philos. Mag. 92, 4011–4027 (2012).</c:v>
                  </c:pt>
                  <c:pt idx="260">
                    <c:v>Titus, M. S., Eggeler, Y. M., Suzuki, A. &amp; Pollock, T. M. Creep-induced planar defects in L12-containing Co- and CoNi-base single-crystal superalloys. Acta Mater. 82, 530–539 (2015)</c:v>
                  </c:pt>
                  <c:pt idx="261">
                    <c:v>Titus, M. S., Eggeler, Y. M., Suzuki, A. &amp; Pollock, T. M. Creep-induced planar defects in L12-containing Co- and CoNi-base single-crystal superalloys. Acta Mater. 82, 530–539 (2015)</c:v>
                  </c:pt>
                  <c:pt idx="262">
                    <c:v>Titus, M. S., Suzuki, A. &amp; Pollock, T. M. High Temperature Creep of New L1 2-containing Cobalt-base Superalloys. (2012).</c:v>
                  </c:pt>
                  <c:pt idx="263">
                    <c:v>Titus, M. S., Suzuki, A. &amp; Pollock, T. M. High Temperature Creep of New L1 2-containing Cobalt-base Superalloys. (2012).</c:v>
                  </c:pt>
                  <c:pt idx="264">
                    <c:v>Titus, M. S., Suzuki, A. &amp; Pollock, T. M. High Temperature Creep of New L1 2-containing Cobalt-base Superalloys. (2012).</c:v>
                  </c:pt>
                  <c:pt idx="265">
                    <c:v>Titus, M. S., Suzuki, A. &amp; Pollock, T. M. High Temperature Creep of New L1 2-containing Cobalt-base Superalloys. (2012).</c:v>
                  </c:pt>
                  <c:pt idx="266">
                    <c:v>Tomaszewska, A., Moskal, G., Migas, D., Mikuśkiewicz, M. &amp; Maciąg, T. Thermal parameters determination of Co–Al–W as-cast alloy homogenization by DTA analysis. J. Therm. Anal. Calorim. 134, 157–164 (2018).</c:v>
                  </c:pt>
                  <c:pt idx="267">
                    <c:v>Tsunekane, M., Suzuki, A. &amp; Pollock, T. M. Single-crystal solidification of new Co-Al-W-base alloys. Intermetallics 19, 636–643 (2011).</c:v>
                  </c:pt>
                  <c:pt idx="268">
                    <c:v>Tsunekane, M., Suzuki, A. &amp; Pollock, T. M. Single-crystal solidification of new Co-Al-W-base alloys. Intermetallics 19, 636–643 (2011).</c:v>
                  </c:pt>
                  <c:pt idx="269">
                    <c:v>Tsunekane, M., Suzuki, A. &amp; Pollock, T. M. Single-crystal solidification of new Co-Al-W-base alloys. Intermetallics 19, 636–643 (2011).</c:v>
                  </c:pt>
                  <c:pt idx="270">
                    <c:v>Volz, N. et al. Thermophysical and Mechanical Properties of Advanced Single Crystalline Co-base Superalloys. Metall. Mater. Trans. A Phys. Metall. Mater. Sci. 49, 4099–4109 (2018).</c:v>
                  </c:pt>
                  <c:pt idx="271">
                    <c:v>Volz, N. et al. Thermophysical and Mechanical Properties of Advanced Single Crystalline Co-base Superalloys. Metall. Mater. Trans. A Phys. Metall. Mater. Sci. 49, 4099–4109 (2018).</c:v>
                  </c:pt>
                  <c:pt idx="272">
                    <c:v>Volz, N. et al. Thermophysical and Mechanical Properties of Advanced Single Crystalline Co-base Superalloys. Metall. Mater. Trans. A Phys. Metall. Mater. Sci. 49, 4099–4109 (2018).</c:v>
                  </c:pt>
                  <c:pt idx="273">
                    <c:v>Vorontsov, V. A. et al. Coarsening behaviour and interfacial structure of γ′ precipitates in Co-Al-W based superalloys. Acta Mater. 120, 14–23 (2016).</c:v>
                  </c:pt>
                  <c:pt idx="274">
                    <c:v>Vorontsov, V. A. et al. Coarsening behaviour and interfacial structure of γ′ precipitates in Co-Al-W based superalloys. Acta Mater. 120, 14–23 (2016).</c:v>
                  </c:pt>
                  <c:pt idx="275">
                    <c:v>Vorontsov, V. A. et al. Coarsening behaviour and interfacial structure of γ′ precipitates in Co-Al-W based superalloys. Acta Mater. 120, 14–23 (2016).</c:v>
                  </c:pt>
                  <c:pt idx="276">
                    <c:v>Wang, L. et al. Microstructure, phase stability and element partitioning of γ-γ′ Co-9Al-9W-2X alloys in different annealing conditions. J. Alloys Compd. 787, 594–605 (2019).</c:v>
                  </c:pt>
                  <c:pt idx="277">
                    <c:v>Wang, L. et al. Microstructure, phase stability and element partitioning of γ-γ′ Co-9Al-9W-2X alloys in different annealing conditions. J. Alloys Compd. 787, 594–605 (2019).</c:v>
                  </c:pt>
                  <c:pt idx="278">
                    <c:v>Wang, L. et al. Microstructure, phase stability and element partitioning of γ-γ′ Co-9Al-9W-2X alloys in different annealing conditions. J. Alloys Compd. 787, 594–605 (2019).</c:v>
                  </c:pt>
                  <c:pt idx="279">
                    <c:v>Wang, L. et al. Microstructure, phase stability and element partitioning of γ-γ′ Co-9Al-9W-2X alloys in different annealing conditions. J. Alloys Compd. 787, 594–605 (2019).</c:v>
                  </c:pt>
                  <c:pt idx="280">
                    <c:v>Wang, L. et al. Microstructure, phase stability and element partitioning of γ-γ′ Co-9Al-9W-2X alloys in different annealing conditions. J. Alloys Compd. 787, 594–605 (2019).</c:v>
                  </c:pt>
                  <c:pt idx="281">
                    <c:v>Wang, L. et al. Microstructure, phase stability and element partitioning of γ-γ′ Co-9Al-9W-2X alloys in different annealing conditions. J. Alloys Compd. 787, 594–605 (2019).</c:v>
                  </c:pt>
                  <c:pt idx="282">
                    <c:v>Wang, L. et al. Microstructure, phase stability and element partitioning of γ-γ′ Co-9Al-9W-2X alloys in different annealing conditions. J. Alloys Compd. 787, 594–605 (2019).</c:v>
                  </c:pt>
                  <c:pt idx="283">
                    <c:v>Wang, L. et al. Microstructure, phase stability and element partitioning of γ-γ′ Co-9Al-9W-2X alloys in different annealing conditions. J. Alloys Compd. 787, 594–605 (2019).</c:v>
                  </c:pt>
                  <c:pt idx="284">
                    <c:v>Wang, L. et al. Microstructure, phase stability and element partitioning of γ-γ′ Co-9Al-9W-2X alloys in different annealing conditions. J. Alloys Compd. 787, 594–605 (2019).</c:v>
                  </c:pt>
                  <c:pt idx="285">
                    <c:v>Weaver, D. S., Shivpuri, R., Brevick, J. &amp; Fraser, H. Thermomechanical Processing of a Gamma-Prime Strengthened Cobalt-Base Superalloy.</c:v>
                  </c:pt>
                  <c:pt idx="286">
                    <c:v>Wen, M. et al. Effects of Al content on microstructures and high-temperature tensile properties of two newly designed CoNi-base superalloys. J. Alloys Compd. 155337 (2020) doi:10.1016/j.jallcom.2020.155337.</c:v>
                  </c:pt>
                  <c:pt idx="287">
                    <c:v>Wen, M. et al. Effects of Al content on microstructures and high-temperature tensile properties of two newly designed CoNi-base superalloys. J. Alloys Compd. 155337 (2020) doi:10.1016/j.jallcom.2020.155337.</c:v>
                  </c:pt>
                  <c:pt idx="288">
                    <c:v>Wertz, K. et al. Supersolvus Hot Workability and Dynamic Recrystallization in Wrought Co–Al–W-Base Alloys. in 857–869 (2020). doi:10.1007/978-3-030-51834-9_84.</c:v>
                  </c:pt>
                  <c:pt idx="289">
                    <c:v>Wertz, K. et al. Supersolvus Hot Workability and Dynamic Recrystallization in Wrought Co–Al–W-Base Alloys. in 857–869 (2020). doi:10.1007/978-3-030-51834-9_84.</c:v>
                  </c:pt>
                  <c:pt idx="290">
                    <c:v>Xue, F. et al. Double minimum creep in the rafting regime of a single-crystal Co-base superalloy. Scr. Mater. 142, 129–132 (2018).</c:v>
                  </c:pt>
                  <c:pt idx="291">
                    <c:v>Xue, F. et al. Effects of Ni on microstructural evolution and γ’ dissolution of novel Co-Al-W base alloys. Jinshu Xuebao/Acta Metall. Sin. 50, 845–853 (2014).</c:v>
                  </c:pt>
                  <c:pt idx="292">
                    <c:v>Xue, F. et al. Effects of Ni on microstructural evolution and γ’ dissolution of novel Co-Al-W base alloys. Jinshu Xuebao/Acta Metall. Sin. 50, 845–853 (2014).</c:v>
                  </c:pt>
                  <c:pt idx="293">
                    <c:v>Xue, F. et al. Effects of Ni on microstructural evolution and γ’ dissolution of novel Co-Al-W base alloys. Jinshu Xuebao/Acta Metall. Sin. 50, 845–853 (2014).</c:v>
                  </c:pt>
                  <c:pt idx="294">
                    <c:v>Xue, F. et al. Effects of Ni on microstructural evolution and γ’ dissolution of novel Co-Al-W base alloys. Jinshu Xuebao/Acta Metall. Sin. 50, 845–853 (2014).</c:v>
                  </c:pt>
                  <c:pt idx="295">
                    <c:v>Xue, F., Wang, M. &amp; Feng, Q. Alloying Effects on Heat-Treated Microstructure in Co-Al-W-Base Superalloys at 1300°C and 900°C. Superalloys 2012 813–821 (2012) doi:10.1002/9781118516430.ch90.</c:v>
                  </c:pt>
                  <c:pt idx="296">
                    <c:v>Xue, F., Wang, M. &amp; Feng, Q. Alloying Effects on Heat-Treated Microstructure in Co-Al-W-Base Superalloys at 1300°C and 900°C. Superalloys 2012 813–821 (2012) doi:10.1002/9781118516430.ch90.</c:v>
                  </c:pt>
                  <c:pt idx="297">
                    <c:v>Xue, F., Wang, M. &amp; Feng, Q. Alloying Effects on Heat-Treated Microstructure in Co-Al-W-Base Superalloys at 1300°C and 900°C. Superalloys 2012 813–821 (2012) doi:10.1002/9781118516430.ch90.</c:v>
                  </c:pt>
                  <c:pt idx="298">
                    <c:v>Xue, F., Wang, M. &amp; Feng, Q. Alloying Effects on Heat-Treated Microstructure in Co-Al-W-Base Superalloys at 1300°C and 900°C. Superalloys 2012 813–821 (2012) doi:10.1002/9781118516430.ch90.</c:v>
                  </c:pt>
                  <c:pt idx="299">
                    <c:v>Xue, F., Wang, M. &amp; Feng, Q. Alloying Effects on Heat-Treated Microstructure in Co-Al-W-Base Superalloys at 1300°C and 900°C. Superalloys 2012 813–821 (2012) doi:10.1002/9781118516430.ch90.</c:v>
                  </c:pt>
                  <c:pt idx="300">
                    <c:v>Xue, F., Wang, M. &amp; Feng, Q. Alloying Effects on Heat-Treated Microstructure in Co-Al-W-Base Superalloys at 1300°C and 900°C. Superalloys 2012 813–821 (2012) doi:10.1002/9781118516430.ch90.</c:v>
                  </c:pt>
                  <c:pt idx="301">
                    <c:v>Xue, F., Zhou, H. J. &amp; Feng, Q. Improved High-Temperature Microstructural Stability and Creep Property of Novel Co-Base Single-Crystal Alloys Containing Ta and Ti. JOM 66, 2486–2494 (2014).</c:v>
                  </c:pt>
                  <c:pt idx="302">
                    <c:v>Xue, F., Zhou, H. J. &amp; Feng, Q. Improved High-Temperature Microstructural Stability and Creep Property of Novel Co-Base Single-Crystal Alloys Containing Ta and Ti. JOM 66, 2486–2494 (2014).</c:v>
                  </c:pt>
                  <c:pt idx="303">
                    <c:v>Xue, F., Zhou, H. J. &amp; Feng, Q. Improved High-Temperature Microstructural Stability and Creep Property of Novel Co-Base Single-Crystal Alloys Containing Ta and Ti. JOM 66, 2486–2494 (2014).</c:v>
                  </c:pt>
                  <c:pt idx="304">
                    <c:v>Xue, F., Zhou, H. J. &amp; Feng, Q. Improved High-Temperature Microstructural Stability and Creep Property of Novel Co-Base Single-Crystal Alloys Containing Ta and Ti. JOM 66, 2486–2494 (2014).</c:v>
                  </c:pt>
                  <c:pt idx="305">
                    <c:v>Xue, F., Zhou, H. J. &amp; Feng, Q. Improved High-Temperature Microstructural Stability and Creep Property of Novel Co-Base Single-Crystal Alloys Containing Ta and Ti. JOM 66, 2486–2494 (2014).</c:v>
                  </c:pt>
                  <c:pt idx="306">
                    <c:v>Xue, F., Zhou, H. J. &amp; Feng, Q. Improved High-Temperature Microstructural Stability and Creep Property of Novel Co-Base Single-Crystal Alloys Containing Ta and Ti. JOM 66, 2486–2494 (2014).</c:v>
                  </c:pt>
                  <c:pt idx="307">
                    <c:v>Xue, F., Zhou, H. J. &amp; Feng, Q. Improved High-Temperature Microstructural Stability and Creep Property of Novel Co-Base Single-Crystal Alloys Containing Ta and Ti. JOM 66, 2486–2494 (2014).</c:v>
                  </c:pt>
                  <c:pt idx="308">
                    <c:v>Xue, F., Zhou, H. J. &amp; Feng, Q. Improved High-Temperature Microstructural Stability and Creep Property of Novel Co-Base Single-Crystal Alloys Containing Ta and Ti. JOM 66, 2486–2494 (2014).</c:v>
                  </c:pt>
                  <c:pt idx="309">
                    <c:v>Xue, F., Zhou, H. J. &amp; Feng, Q. Improved High-Temperature Microstructural Stability and Creep Property of Novel Co-Base Single-Crystal Alloys Containing Ta and Ti. JOM 66, 2486–2494 (2014).</c:v>
                  </c:pt>
                  <c:pt idx="310">
                    <c:v>Xue, F., Zhou, H. J., Ding, X. F., Wang, M. L. &amp; Feng, Q. Improved high temperature γ’ stability of Co-Al-W-base alloys containing Ti and Ta. Mater. Lett. 112, 215–218 (2013).</c:v>
                  </c:pt>
                  <c:pt idx="311">
                    <c:v>Xue, F., Zhou, H. J., Ding, X. F., Wang, M. L. &amp; Feng, Q. Improved high temperature γ’ stability of Co-Al-W-base alloys containing Ti and Ta. Mater. Lett. 112, 215–218 (2013).</c:v>
                  </c:pt>
                  <c:pt idx="312">
                    <c:v>Yan, H. Y. et al. Alloying and the micromechanics of Co-Al-W-X quaternary alloys. Mater. Sci. Eng. A 613, 201–208 (2014).</c:v>
                  </c:pt>
                  <c:pt idx="313">
                    <c:v>Yan, H. Y. et al. Alloying and the micromechanics of Co-Al-W-X quaternary alloys. Mater. Sci. Eng. A 613, 201–208 (2014).</c:v>
                  </c:pt>
                  <c:pt idx="314">
                    <c:v>Yan, H. Y., Vorontsov, V. A. &amp; Dye, D. Alloying effects in polycrystalline γ′ strengthened Co-Al-W base alloys. Intermetallics 48, 44–53 (2014).</c:v>
                  </c:pt>
                  <c:pt idx="315">
                    <c:v>Yan, H. Y., Vorontsov, V. A. &amp; Dye, D. Alloying effects in polycrystalline γ′ strengthened Co-Al-W base alloys. Intermetallics 48, 44–53 (2014).</c:v>
                  </c:pt>
                  <c:pt idx="316">
                    <c:v>Yan, H. Y., Vorontsov, V. A. &amp; Dye, D. Alloying effects in polycrystalline γ′ strengthened Co-Al-W base alloys. Intermetallics 48, 44–53 (2014).</c:v>
                  </c:pt>
                  <c:pt idx="317">
                    <c:v>Yan, H. Y., Vorontsov, V. A. &amp; Dye, D. Alloying effects in polycrystalline γ′ strengthened Co-Al-W base alloys. Intermetallics 48, 44–53 (2014).</c:v>
                  </c:pt>
                  <c:pt idx="318">
                    <c:v>Yan, H. Y., Vorontsov, V. A. &amp; Dye, D. Alloying effects in polycrystalline γ′ strengthened Co-Al-W base alloys. Intermetallics 48, 44–53 (2014).</c:v>
                  </c:pt>
                  <c:pt idx="319">
                    <c:v>Yan, H. Y., Vorontsov, V. A. &amp; Dye, D. Alloying effects in polycrystalline γ′ strengthened Co-Al-W base alloys. Intermetallics 48, 44–53 (2014).</c:v>
                  </c:pt>
                  <c:pt idx="320">
                    <c:v>Yan, H. Y., Vorontsov, V. A. &amp; Dye, D. Alloying effects in polycrystalline γ′ strengthened Co-Al-W base alloys. Intermetallics 48, 44–53 (2014).</c:v>
                  </c:pt>
                  <c:pt idx="321">
                    <c:v>Yan, H. Y., Vorontsov, V. A. &amp; Dye, D. Alloying effects in polycrystalline γ′ strengthened Co-Al-W base alloys. Intermetallics 48, 44–53 (2014).</c:v>
                  </c:pt>
                  <c:pt idx="322">
                    <c:v>Yan, H. Y., Vorontsov, V. A. &amp; Dye, D. Alloying effects in polycrystalline γ′ strengthened Co-Al-W base alloys. Intermetallics 48, 44–53 (2014).</c:v>
                  </c:pt>
                  <c:pt idx="323">
                    <c:v>Yan, H. Y., Vorontsov, V. A. &amp; Dye, D. Alloying effects in polycrystalline γ′ strengthened Co-Al-W base alloys. Intermetallics 48, 44–53 (2014).</c:v>
                  </c:pt>
                  <c:pt idx="324">
                    <c:v>Yan, H. Y., Vorontsov, V. A. &amp; Dye, D. Alloying effects in polycrystalline γ′ strengthened Co-Al-W base alloys. Intermetallics 48, 44–53 (2014).</c:v>
                  </c:pt>
                  <c:pt idx="325">
                    <c:v>Yan, H. Y., Vorontsov, V. A. &amp; Dye, D. Alloying effects in polycrystalline γ′ strengthened Co-Al-W base alloys. Intermetallics 48, 44–53 (2014).</c:v>
                  </c:pt>
                  <c:pt idx="326">
                    <c:v>Yan, H. Y., Vorontsov, V. A. &amp; Dye, D. Alloying effects in polycrystalline γ′ strengthened Co-Al-W base alloys. Intermetallics 48, 44–53 (2014).</c:v>
                  </c:pt>
                  <c:pt idx="327">
                    <c:v>Yan, H. Y., Vorontsov, V. A. &amp; Dye, D. Alloying effects in polycrystalline γ′ strengthened Co-Al-W base alloys. Intermetallics 48, 44–53 (2014).</c:v>
                  </c:pt>
                  <c:pt idx="328">
                    <c:v>Yan, H. Y., Vorontsov, V. A. &amp; Dye, D. Alloying effects in polycrystalline γ′ strengthened Co-Al-W base alloys. Intermetallics 48, 44–53 (2014).</c:v>
                  </c:pt>
                  <c:pt idx="329">
                    <c:v>Yan, H. Y., Vorontsov, V. A. &amp; Dye, D. Alloying effects in polycrystalline γ′ strengthened Co-Al-W base alloys. Intermetallics 48, 44–53 (2014).</c:v>
                  </c:pt>
                  <c:pt idx="330">
                    <c:v>Yan, H. Y., Vorontsov, V. A. &amp; Dye, D. Alloying effects in polycrystalline γ′ strengthened Co-Al-W base alloys. Intermetallics 48, 44–53 (2014).</c:v>
                  </c:pt>
                  <c:pt idx="331">
                    <c:v>Yan, H. Y., Vorontsov, V. A. &amp; Dye, D. Alloying effects in polycrystalline γ′ strengthened Co-Al-W base alloys. Intermetallics 48, 44–53 (2014).</c:v>
                  </c:pt>
                  <c:pt idx="332">
                    <c:v>Yan, H. Y., Vorontsov, V. A. &amp; Dye, D. Alloying effects in polycrystalline γ′ strengthened Co-Al-W base alloys. Intermetallics 48, 44–53 (2014).</c:v>
                  </c:pt>
                  <c:pt idx="333">
                    <c:v>Yeh, A. C., Wang, S. C., Cheng, C. F., Chang, Y. J. &amp; Chang, S. C. Oxidation Behaviour of Si-Bearing Co-Based Alloys. Oxid. Met. 86, 99–112 (2016).</c:v>
                  </c:pt>
                  <c:pt idx="334">
                    <c:v>Yeh, A. C., Wang, S. C., Cheng, C. F., Chang, Y. J. &amp; Chang, S. C. Oxidation Behaviour of Si-Bearing Co-Based Alloys. Oxid. Met. 86, 99–112 (2016).</c:v>
                  </c:pt>
                  <c:pt idx="335">
                    <c:v>Yeh, A. C., Wang, S. C., Cheng, C. F., Chang, Y. J. &amp; Chang, S. C. Oxidation Behaviour of Si-Bearing Co-Based Alloys. Oxid. Met. 86, 99–112 (2016).</c:v>
                  </c:pt>
                  <c:pt idx="336">
                    <c:v>Yeh, A. C., Wang, S. C., Cheng, C. F., Chang, Y. J. &amp; Chang, S. C. Oxidation Behaviour of Si-Bearing Co-Based Alloys. Oxid. Met. 86, 99–112 (2016).</c:v>
                  </c:pt>
                  <c:pt idx="337">
                    <c:v>Yeh, A. C., Wang, S. C., Cheng, C. F., Chang, Y. J. &amp; Chang, S. C. Oxidation Behaviour of Si-Bearing Co-Based Alloys. Oxid. Met. 86, 99–112 (2016).</c:v>
                  </c:pt>
                  <c:pt idx="338">
                    <c:v>Yeh, A. C., Wang, S. C., Cheng, C. F., Chang, Y. J. &amp; Chang, S. C. Oxidation Behaviour of Si-Bearing Co-Based Alloys. Oxid. Met. 86, 99–112 (2016).</c:v>
                  </c:pt>
                  <c:pt idx="339">
                    <c:v>Yoo, B., Im, H. J., Seol, J. B. &amp; Choi, P. P. On the microstructural evolution and partitioning behavior of L12-structured γ′-based Co-Ti-W alloys upon Cr and Al alloying. Intermetallics 104, 97–102 (2019).</c:v>
                  </c:pt>
                  <c:pt idx="340">
                    <c:v>Yoo, B., Im, H. J., Seol, J. B. &amp; Choi, P. P. On the microstructural evolution and partitioning behavior of L12-structured γ′-based Co-Ti-W alloys upon Cr and Al alloying. Intermetallics 104, 97–102 (2019).</c:v>
                  </c:pt>
                  <c:pt idx="341">
                    <c:v>Yoo, B., Im, H. J., Seol, J. B. &amp; Choi, P. P. On the microstructural evolution and partitioning behavior of L12-structured γ′-based Co-Ti-W alloys upon Cr and Al alloying. Intermetallics 104, 97–102 (2019).</c:v>
                  </c:pt>
                  <c:pt idx="342">
                    <c:v>Yoo, B., Im, H. J., Seol, J. B. &amp; Choi, P. P. On the microstructural evolution and partitioning behavior of L12-structured γ′-based Co-Ti-W alloys upon Cr and Al alloying. Intermetallics 104, 97–102 (2019).</c:v>
                  </c:pt>
                  <c:pt idx="343">
                    <c:v>Yoo, B., Im, H. J., Seol, J. B. &amp; Choi, P. P. On the microstructural evolution and partitioning behavior of L12-structured γ′-based Co-Ti-W alloys upon Cr and Al alloying. Intermetallics 104, 97–102 (2019).</c:v>
                  </c:pt>
                  <c:pt idx="344">
                    <c:v>Yu, J. et al. A two-stage predicting model for γ′ solvus temperature of L12-strengthened Co-base superalloys based on machine learning. Intermetallics 110, 106466 (2019).</c:v>
                  </c:pt>
                  <c:pt idx="345">
                    <c:v>Yu, J. et al. A two-stage predicting model for γ′ solvus temperature of L12-strengthened Co-base superalloys based on machine learning. Intermetallics 110, 106466 (2019).</c:v>
                  </c:pt>
                  <c:pt idx="346">
                    <c:v>Yu, J. et al. A two-stage predicting model for γ′ solvus temperature of L12-strengthened Co-base superalloys based on machine learning. Intermetallics 110, 106466 (2019).</c:v>
                  </c:pt>
                  <c:pt idx="347">
                    <c:v>Yu, J. et al. A two-stage predicting model for γ′ solvus temperature of L12-strengthened Co-base superalloys based on machine learning. Intermetallics 110, 106466 (2019).</c:v>
                  </c:pt>
                  <c:pt idx="348">
                    <c:v>Yu, J. et al. A two-stage predicting model for γ′ solvus temperature of L12-strengthened Co-base superalloys based on machine learning. Intermetallics 110, 106466 (2019).</c:v>
                  </c:pt>
                  <c:pt idx="349">
                    <c:v>Yu, J., Wang, C., Chen, Y., Wang, C. &amp; Liu, X. Accelerated design of L12-strengthened co-base Superalloys based on machine learning of experimental data. Mater. Des. 108996 (2020) doi:10.1016/j.matdes.2020.108996.</c:v>
                  </c:pt>
                  <c:pt idx="350">
                    <c:v>Yu, J., Wang, C., Chen, Y., Wang, C. &amp; Liu, X. Accelerated design of L12-strengthened co-base Superalloys based on machine learning of experimental data. Mater. Des. 108996 (2020) doi:10.1016/j.matdes.2020.108996.</c:v>
                  </c:pt>
                  <c:pt idx="351">
                    <c:v>Yu, J., Wang, C., Chen, Y., Wang, C. &amp; Liu, X. Accelerated design of L12-strengthened co-base Superalloys based on machine learning of experimental data. Mater. Des. 108996 (2020) doi:10.1016/j.matdes.2020.108996.</c:v>
                  </c:pt>
                  <c:pt idx="352">
                    <c:v>Yu, J., Wang, C., Chen, Y., Wang, C. &amp; Liu, X. Accelerated design of L12-strengthened co-base Superalloys based on machine learning of experimental data. Mater. Des. 108996 (2020) doi:10.1016/j.matdes.2020.108996.</c:v>
                  </c:pt>
                  <c:pt idx="353">
                    <c:v>Yu, J., Wang, C., Chen, Y., Wang, C. &amp; Liu, X. Accelerated design of L12-strengthened co-base Superalloys based on machine learning of experimental data. Mater. Des. 108996 (2020) doi:10.1016/j.matdes.2020.108996.</c:v>
                  </c:pt>
                </c:lvl>
                <c:lvl>
                  <c:pt idx="0">
                    <c:v>Q4</c:v>
                  </c:pt>
                  <c:pt idx="1">
                    <c:v>Q14</c:v>
                  </c:pt>
                  <c:pt idx="2">
                    <c:v>Q11</c:v>
                  </c:pt>
                  <c:pt idx="3">
                    <c:v>Q13</c:v>
                  </c:pt>
                  <c:pt idx="4">
                    <c:v>Q1</c:v>
                  </c:pt>
                  <c:pt idx="5">
                    <c:v>Q9</c:v>
                  </c:pt>
                  <c:pt idx="6">
                    <c:v>Q5</c:v>
                  </c:pt>
                  <c:pt idx="7">
                    <c:v>CoNi-5</c:v>
                  </c:pt>
                  <c:pt idx="8">
                    <c:v>CoNi-2</c:v>
                  </c:pt>
                  <c:pt idx="9">
                    <c:v>CoNi-1</c:v>
                  </c:pt>
                  <c:pt idx="10">
                    <c:v>Co-12Al-10W-2Ti-2Ta</c:v>
                  </c:pt>
                  <c:pt idx="11">
                    <c:v>Co-12Al-10W</c:v>
                  </c:pt>
                  <c:pt idx="12">
                    <c:v>CoEXP</c:v>
                  </c:pt>
                  <c:pt idx="13">
                    <c:v>CoWAlloy1</c:v>
                  </c:pt>
                  <c:pt idx="14">
                    <c:v>CoWAlloy2</c:v>
                  </c:pt>
                  <c:pt idx="15">
                    <c:v>CoWAlloy3</c:v>
                  </c:pt>
                  <c:pt idx="16">
                    <c:v>1W4Nb</c:v>
                  </c:pt>
                  <c:pt idx="17">
                    <c:v>3W2Nb</c:v>
                  </c:pt>
                  <c:pt idx="18">
                    <c:v>4W1Nb</c:v>
                  </c:pt>
                  <c:pt idx="19">
                    <c:v>5W</c:v>
                  </c:pt>
                  <c:pt idx="20">
                    <c:v>4W1Mo</c:v>
                  </c:pt>
                  <c:pt idx="21">
                    <c:v>3W2Mo</c:v>
                  </c:pt>
                  <c:pt idx="22">
                    <c:v>1W4Mo</c:v>
                  </c:pt>
                  <c:pt idx="23">
                    <c:v>3.3Ti</c:v>
                  </c:pt>
                  <c:pt idx="24">
                    <c:v>2.5Ti</c:v>
                  </c:pt>
                  <c:pt idx="25">
                    <c:v>1.7Ti</c:v>
                  </c:pt>
                  <c:pt idx="26">
                    <c:v>2Mo</c:v>
                  </c:pt>
                  <c:pt idx="27">
                    <c:v>2Cr</c:v>
                  </c:pt>
                  <c:pt idx="28">
                    <c:v>9.8Al-7.4W-2.7Ti-20.4Ni-0.4C- 0.1B</c:v>
                  </c:pt>
                  <c:pt idx="29">
                    <c:v>+4Mo</c:v>
                  </c:pt>
                  <c:pt idx="30">
                    <c:v>+4Cr</c:v>
                  </c:pt>
                  <c:pt idx="31">
                    <c:v>Co-12Ti</c:v>
                  </c:pt>
                  <c:pt idx="32">
                    <c:v>1.3Co-17Cr-10Al</c:v>
                  </c:pt>
                  <c:pt idx="33">
                    <c:v>15Cr-10Al</c:v>
                  </c:pt>
                  <c:pt idx="34">
                    <c:v>17Cr-12Al</c:v>
                  </c:pt>
                  <c:pt idx="35">
                    <c:v>CoNi-E</c:v>
                  </c:pt>
                  <c:pt idx="36">
                    <c:v>Quat-Ti</c:v>
                  </c:pt>
                  <c:pt idx="37">
                    <c:v>CoNi-A</c:v>
                  </c:pt>
                  <c:pt idx="38">
                    <c:v>Quat-Ta</c:v>
                  </c:pt>
                  <c:pt idx="39">
                    <c:v>Ternary</c:v>
                  </c:pt>
                  <c:pt idx="40">
                    <c:v>Co-10Al-4W-25Ni-2Ta-2Ti</c:v>
                  </c:pt>
                  <c:pt idx="41">
                    <c:v>Co-8.2Al-12.6W</c:v>
                  </c:pt>
                  <c:pt idx="42">
                    <c:v>Co-8.7Al-10W</c:v>
                  </c:pt>
                  <c:pt idx="43">
                    <c:v>Co-8.2Al-8.5W</c:v>
                  </c:pt>
                  <c:pt idx="44">
                    <c:v>Co-9Al-4.6W</c:v>
                  </c:pt>
                  <c:pt idx="45">
                    <c:v>Co-7.9Al-6.8W</c:v>
                  </c:pt>
                  <c:pt idx="46">
                    <c:v>V208C</c:v>
                  </c:pt>
                  <c:pt idx="47">
                    <c:v>mystery-12Cr-10Al</c:v>
                  </c:pt>
                  <c:pt idx="48">
                    <c:v>6.6Ti</c:v>
                  </c:pt>
                  <c:pt idx="49">
                    <c:v>13.2Ti</c:v>
                  </c:pt>
                  <c:pt idx="50">
                    <c:v>9.9T</c:v>
                  </c:pt>
                  <c:pt idx="51">
                    <c:v>16.5Ti</c:v>
                  </c:pt>
                  <c:pt idx="52">
                    <c:v>3.3Ti</c:v>
                  </c:pt>
                  <c:pt idx="53">
                    <c:v>Base</c:v>
                  </c:pt>
                  <c:pt idx="54">
                    <c:v>ERBOCo-Re0</c:v>
                  </c:pt>
                  <c:pt idx="55">
                    <c:v>ERBOCo-Re1</c:v>
                  </c:pt>
                  <c:pt idx="56">
                    <c:v>L22</c:v>
                  </c:pt>
                  <c:pt idx="57">
                    <c:v>Co-30Ni-10.5Al-4Ti-7W-2.5Ta</c:v>
                  </c:pt>
                  <c:pt idx="58">
                    <c:v>Co-30Ni-11Al-4Ti-5.5W-2.5Ta</c:v>
                  </c:pt>
                  <c:pt idx="59">
                    <c:v>Co-30Ni-11.5Al-4Ti-.55W-2.5Ta</c:v>
                  </c:pt>
                  <c:pt idx="60">
                    <c:v>Co-30Ni-10.5Al-2Ti-7.5W-2.5Ta</c:v>
                  </c:pt>
                  <c:pt idx="61">
                    <c:v>Co-30Ni-11Al-2Ti-5.5W-2.5Ta</c:v>
                  </c:pt>
                  <c:pt idx="62">
                    <c:v>Co-30Ni-7Al-4Ti-5W-2Ta</c:v>
                  </c:pt>
                  <c:pt idx="63">
                    <c:v>Si05</c:v>
                  </c:pt>
                  <c:pt idx="64">
                    <c:v>Base</c:v>
                  </c:pt>
                  <c:pt idx="65">
                    <c:v>Si1</c:v>
                  </c:pt>
                  <c:pt idx="66">
                    <c:v>Si2</c:v>
                  </c:pt>
                  <c:pt idx="67">
                    <c:v>Fe5</c:v>
                  </c:pt>
                  <c:pt idx="68">
                    <c:v>Fe10</c:v>
                  </c:pt>
                  <c:pt idx="69">
                    <c:v>Fe15</c:v>
                  </c:pt>
                  <c:pt idx="70">
                    <c:v>L13</c:v>
                  </c:pt>
                  <c:pt idx="71">
                    <c:v>L12</c:v>
                  </c:pt>
                  <c:pt idx="72">
                    <c:v>L19</c:v>
                  </c:pt>
                  <c:pt idx="73">
                    <c:v>L17</c:v>
                  </c:pt>
                  <c:pt idx="74">
                    <c:v>L15</c:v>
                  </c:pt>
                  <c:pt idx="75">
                    <c:v>L18</c:v>
                  </c:pt>
                  <c:pt idx="76">
                    <c:v>L16</c:v>
                  </c:pt>
                  <c:pt idx="77">
                    <c:v>L14</c:v>
                  </c:pt>
                  <c:pt idx="78">
                    <c:v>Re5</c:v>
                  </c:pt>
                  <c:pt idx="79">
                    <c:v>Re3</c:v>
                  </c:pt>
                  <c:pt idx="80">
                    <c:v>Re1</c:v>
                  </c:pt>
                  <c:pt idx="81">
                    <c:v>30Ni</c:v>
                  </c:pt>
                  <c:pt idx="82">
                    <c:v>30Ni-B</c:v>
                  </c:pt>
                  <c:pt idx="83">
                    <c:v>30Ni-A</c:v>
                  </c:pt>
                  <c:pt idx="84">
                    <c:v>0Ni</c:v>
                  </c:pt>
                  <c:pt idx="85">
                    <c:v>20Ni</c:v>
                  </c:pt>
                  <c:pt idx="86">
                    <c:v>20Ni-A</c:v>
                  </c:pt>
                  <c:pt idx="87">
                    <c:v>20Ni-B</c:v>
                  </c:pt>
                  <c:pt idx="88">
                    <c:v>base</c:v>
                  </c:pt>
                  <c:pt idx="89">
                    <c:v>10Ni</c:v>
                  </c:pt>
                  <c:pt idx="90">
                    <c:v>5Cr-B</c:v>
                  </c:pt>
                  <c:pt idx="91">
                    <c:v>5Cr-A</c:v>
                  </c:pt>
                  <c:pt idx="92">
                    <c:v>9Cr-A</c:v>
                  </c:pt>
                  <c:pt idx="93">
                    <c:v>2.5Cr</c:v>
                  </c:pt>
                  <c:pt idx="94">
                    <c:v>5Cr</c:v>
                  </c:pt>
                  <c:pt idx="95">
                    <c:v>7.5cr</c:v>
                  </c:pt>
                  <c:pt idx="96">
                    <c:v>0Mo</c:v>
                  </c:pt>
                  <c:pt idx="97">
                    <c:v>5Mo</c:v>
                  </c:pt>
                  <c:pt idx="98">
                    <c:v>CVTN</c:v>
                  </c:pt>
                  <c:pt idx="99">
                    <c:v>CCTW</c:v>
                  </c:pt>
                  <c:pt idx="100">
                    <c:v>CVT-1</c:v>
                  </c:pt>
                  <c:pt idx="101">
                    <c:v>47Co</c:v>
                  </c:pt>
                  <c:pt idx="102">
                    <c:v>56Co</c:v>
                  </c:pt>
                  <c:pt idx="103">
                    <c:v>ERBOCo-0</c:v>
                  </c:pt>
                  <c:pt idx="104">
                    <c:v>ERBOCo-0</c:v>
                  </c:pt>
                  <c:pt idx="105">
                    <c:v>30Ni2Ta2Ti</c:v>
                  </c:pt>
                  <c:pt idx="106">
                    <c:v>30Ni2Ta</c:v>
                  </c:pt>
                  <c:pt idx="107">
                    <c:v>2Ta</c:v>
                  </c:pt>
                  <c:pt idx="108">
                    <c:v>5Mo-base</c:v>
                  </c:pt>
                  <c:pt idx="109">
                    <c:v>CoNi30</c:v>
                  </c:pt>
                  <c:pt idx="110">
                    <c:v>CoNi20</c:v>
                  </c:pt>
                  <c:pt idx="111">
                    <c:v>CoNi10</c:v>
                  </c:pt>
                  <c:pt idx="112">
                    <c:v>CoNi30Ti</c:v>
                  </c:pt>
                  <c:pt idx="113">
                    <c:v>40Ni-3Ta</c:v>
                  </c:pt>
                  <c:pt idx="114">
                    <c:v>30Ni-3Nb</c:v>
                  </c:pt>
                  <c:pt idx="115">
                    <c:v>Co-9.9Al-4.8w-1.8Ta</c:v>
                  </c:pt>
                  <c:pt idx="116">
                    <c:v>Co-8.5Al-8.1W-25.6Ni</c:v>
                  </c:pt>
                  <c:pt idx="117">
                    <c:v>Co-7.3Al-6.8W</c:v>
                  </c:pt>
                  <c:pt idx="118">
                    <c:v>Co–20Ni–10Al–5Mo–2Nb</c:v>
                  </c:pt>
                  <c:pt idx="119">
                    <c:v>Co–10Al–5Mo–2Nb</c:v>
                  </c:pt>
                  <c:pt idx="120">
                    <c:v>TiNb</c:v>
                  </c:pt>
                  <c:pt idx="121">
                    <c:v>TaNb</c:v>
                  </c:pt>
                  <c:pt idx="122">
                    <c:v>10Cr2Ta2Ti</c:v>
                  </c:pt>
                  <c:pt idx="123">
                    <c:v>10Cr2Ta</c:v>
                  </c:pt>
                  <c:pt idx="124">
                    <c:v>CoAlWTa</c:v>
                  </c:pt>
                  <c:pt idx="125">
                    <c:v>CoAlWTi</c:v>
                  </c:pt>
                  <c:pt idx="126">
                    <c:v>CoAlWNb</c:v>
                  </c:pt>
                  <c:pt idx="127">
                    <c:v>CoAlWHf</c:v>
                  </c:pt>
                  <c:pt idx="128">
                    <c:v>CoAlWV</c:v>
                  </c:pt>
                  <c:pt idx="129">
                    <c:v>CoAlWZr</c:v>
                  </c:pt>
                  <c:pt idx="130">
                    <c:v>CoAlWIr</c:v>
                  </c:pt>
                  <c:pt idx="131">
                    <c:v>CoAlW</c:v>
                  </c:pt>
                  <c:pt idx="132">
                    <c:v>CoAlWMo</c:v>
                  </c:pt>
                  <c:pt idx="133">
                    <c:v>CoAlWSi</c:v>
                  </c:pt>
                  <c:pt idx="134">
                    <c:v>CoAlWNi</c:v>
                  </c:pt>
                  <c:pt idx="135">
                    <c:v>CoAlWRu</c:v>
                  </c:pt>
                  <c:pt idx="136">
                    <c:v>CoAlWFe</c:v>
                  </c:pt>
                  <c:pt idx="137">
                    <c:v>CoAlWCr</c:v>
                  </c:pt>
                  <c:pt idx="138">
                    <c:v>CoAlWMn</c:v>
                  </c:pt>
                  <c:pt idx="139">
                    <c:v>Co-9Al-7W-2Ta</c:v>
                  </c:pt>
                  <c:pt idx="140">
                    <c:v>Co-9Al-7W-2Nb</c:v>
                  </c:pt>
                  <c:pt idx="141">
                    <c:v>Co-9Al-7W-2Ti</c:v>
                  </c:pt>
                  <c:pt idx="142">
                    <c:v>Co-9Al-7W-2Hf</c:v>
                  </c:pt>
                  <c:pt idx="143">
                    <c:v>Co-9Al-7W-2V</c:v>
                  </c:pt>
                  <c:pt idx="144">
                    <c:v>Co-9Al-8W</c:v>
                  </c:pt>
                  <c:pt idx="145">
                    <c:v>Co-9Al-7W-2Zr</c:v>
                  </c:pt>
                  <c:pt idx="146">
                    <c:v>Co-9Al-7W-2Mo</c:v>
                  </c:pt>
                  <c:pt idx="147">
                    <c:v>Co-9Al-7W-2Cr</c:v>
                  </c:pt>
                  <c:pt idx="148">
                    <c:v>Co-9Al-7W-2Ni</c:v>
                  </c:pt>
                  <c:pt idx="149">
                    <c:v>Co-9Al-7W</c:v>
                  </c:pt>
                  <c:pt idx="150">
                    <c:v>Co-9Al-7W-2Fe</c:v>
                  </c:pt>
                  <c:pt idx="151">
                    <c:v>Co-9Al-7W-2Re</c:v>
                  </c:pt>
                  <c:pt idx="152">
                    <c:v>Co-9Al-7W-2Re</c:v>
                  </c:pt>
                  <c:pt idx="153">
                    <c:v>Co-9Al-6W</c:v>
                  </c:pt>
                  <c:pt idx="154">
                    <c:v>A4</c:v>
                  </c:pt>
                  <c:pt idx="155">
                    <c:v>A3</c:v>
                  </c:pt>
                  <c:pt idx="156">
                    <c:v>A2</c:v>
                  </c:pt>
                  <c:pt idx="157">
                    <c:v>A1</c:v>
                  </c:pt>
                  <c:pt idx="158">
                    <c:v>Cr-5</c:v>
                  </c:pt>
                  <c:pt idx="159">
                    <c:v>Cr-2</c:v>
                  </c:pt>
                  <c:pt idx="160">
                    <c:v>Cr-8</c:v>
                  </c:pt>
                  <c:pt idx="161">
                    <c:v>Cr-0</c:v>
                  </c:pt>
                  <c:pt idx="162">
                    <c:v>HEACoNi</c:v>
                  </c:pt>
                  <c:pt idx="163">
                    <c:v>Petrushin alloy 1</c:v>
                  </c:pt>
                  <c:pt idx="164">
                    <c:v>Co-7.8Al-7.8W-4.5Cr-1.5Ta</c:v>
                  </c:pt>
                  <c:pt idx="165">
                    <c:v>Co-8.8Al-9.8W-2Re</c:v>
                  </c:pt>
                  <c:pt idx="166">
                    <c:v>Co-8.8Al-9.8W-2Ta</c:v>
                  </c:pt>
                  <c:pt idx="167">
                    <c:v>Co-9.2Al-9W</c:v>
                  </c:pt>
                  <c:pt idx="168">
                    <c:v>Co-9Al-3W-6V</c:v>
                  </c:pt>
                  <c:pt idx="169">
                    <c:v>Co-9Al-6W-3Mo</c:v>
                  </c:pt>
                  <c:pt idx="170">
                    <c:v>Co-9Al-7.5W-1.5Mo</c:v>
                  </c:pt>
                  <c:pt idx="171">
                    <c:v>Co-9Al-9W-10Ni</c:v>
                  </c:pt>
                  <c:pt idx="172">
                    <c:v>Co-9Al-9W-20Ni</c:v>
                  </c:pt>
                  <c:pt idx="173">
                    <c:v>Co-9Al-11W-0.1B</c:v>
                  </c:pt>
                  <c:pt idx="174">
                    <c:v>Co-9Al-9W-0.1B</c:v>
                  </c:pt>
                  <c:pt idx="175">
                    <c:v>Co-9Al-8W-0.1B</c:v>
                  </c:pt>
                  <c:pt idx="176">
                    <c:v>Co-30Ni</c:v>
                  </c:pt>
                  <c:pt idx="177">
                    <c:v>Co-10Ni-6Ti-5Al-4Cr-3V-3Nb-0.04B</c:v>
                  </c:pt>
                  <c:pt idx="178">
                    <c:v>Co-10Ni-6Ti-5Al-3V-3Nb-0.04B</c:v>
                  </c:pt>
                  <c:pt idx="179">
                    <c:v>Co-10Ni-8Cr-5Al-3Nb-3V-2Ti-0.04B</c:v>
                  </c:pt>
                  <c:pt idx="180">
                    <c:v>Co-10Ni-5Al-3Ta-3V-2Ti-0.04B</c:v>
                  </c:pt>
                  <c:pt idx="181">
                    <c:v>Co-10Ni-5Al-4Cr-3Ta-3V-2Ti-0.04B</c:v>
                  </c:pt>
                  <c:pt idx="182">
                    <c:v>TiNb</c:v>
                  </c:pt>
                  <c:pt idx="183">
                    <c:v>TaNb</c:v>
                  </c:pt>
                  <c:pt idx="184">
                    <c:v>Co-12V-2Ta-2Ti</c:v>
                  </c:pt>
                  <c:pt idx="185">
                    <c:v>Co-12V-2Ta-2Al</c:v>
                  </c:pt>
                  <c:pt idx="186">
                    <c:v>Co-12V-2Ta</c:v>
                  </c:pt>
                  <c:pt idx="187">
                    <c:v>Co-5Ti-15V-2Al</c:v>
                  </c:pt>
                  <c:pt idx="188">
                    <c:v>Co-5Ti-15V</c:v>
                  </c:pt>
                  <c:pt idx="189">
                    <c:v>Co-5Ti-15V-2Ni</c:v>
                  </c:pt>
                  <c:pt idx="190">
                    <c:v>Sani alloy 1</c:v>
                  </c:pt>
                  <c:pt idx="191">
                    <c:v>Co-20Ni-10Al-10W-2Ta</c:v>
                  </c:pt>
                  <c:pt idx="192">
                    <c:v>Co-8.8Al-9.8W-2Ta</c:v>
                  </c:pt>
                  <c:pt idx="193">
                    <c:v>The Original</c:v>
                  </c:pt>
                  <c:pt idx="194">
                    <c:v>Co-9.7Al-7.1W-2.1Ru</c:v>
                  </c:pt>
                  <c:pt idx="195">
                    <c:v>Co-5.6Al-5.8W- 6.6Ti-0.12B</c:v>
                  </c:pt>
                  <c:pt idx="196">
                    <c:v>2.8Ta</c:v>
                  </c:pt>
                  <c:pt idx="197">
                    <c:v>1.8Ta</c:v>
                  </c:pt>
                  <c:pt idx="198">
                    <c:v>0Ta</c:v>
                  </c:pt>
                  <c:pt idx="199">
                    <c:v>3Ti</c:v>
                  </c:pt>
                  <c:pt idx="200">
                    <c:v>5W</c:v>
                  </c:pt>
                  <c:pt idx="201">
                    <c:v>Co-60Ni-10Al-7.5W</c:v>
                  </c:pt>
                  <c:pt idx="202">
                    <c:v>Co-80Ni-10Al-10W</c:v>
                  </c:pt>
                  <c:pt idx="203">
                    <c:v>Co-70Ni-10Al-10W</c:v>
                  </c:pt>
                  <c:pt idx="204">
                    <c:v>Co-60Ni-10Al-10W</c:v>
                  </c:pt>
                  <c:pt idx="205">
                    <c:v>Co-50Ni-10Al-10W</c:v>
                  </c:pt>
                  <c:pt idx="206">
                    <c:v>Co-70Ni-10Al-7.5W</c:v>
                  </c:pt>
                  <c:pt idx="207">
                    <c:v>40Ni-10Al-10W</c:v>
                  </c:pt>
                  <c:pt idx="208">
                    <c:v>Co-40Ni-10Al-10W</c:v>
                  </c:pt>
                  <c:pt idx="209">
                    <c:v>Co-50Ni-10Al-7.5W</c:v>
                  </c:pt>
                  <c:pt idx="210">
                    <c:v>30Ni-10Al-10W</c:v>
                  </c:pt>
                  <c:pt idx="211">
                    <c:v>Co-30Ni-10Al-10W</c:v>
                  </c:pt>
                  <c:pt idx="212">
                    <c:v>20Ni-10Al-10W</c:v>
                  </c:pt>
                  <c:pt idx="213">
                    <c:v>40Ni-10Al-7.5W</c:v>
                  </c:pt>
                  <c:pt idx="214">
                    <c:v>Co-40Ni-10Al-7.5W</c:v>
                  </c:pt>
                  <c:pt idx="215">
                    <c:v>Co-20Ni-10Al-10W</c:v>
                  </c:pt>
                  <c:pt idx="216">
                    <c:v>Co-15Ni-10Al-10W</c:v>
                  </c:pt>
                  <c:pt idx="217">
                    <c:v>10Ni-10Al-10W</c:v>
                  </c:pt>
                  <c:pt idx="218">
                    <c:v>Co-10Ni-10Al-10W</c:v>
                  </c:pt>
                  <c:pt idx="219">
                    <c:v>Co-60Ni-10Al-5W</c:v>
                  </c:pt>
                  <c:pt idx="220">
                    <c:v>30Ni-10Al-7.5W</c:v>
                  </c:pt>
                  <c:pt idx="221">
                    <c:v>Co-30Ni-10Al-7.5W</c:v>
                  </c:pt>
                  <c:pt idx="222">
                    <c:v>Co-5Ni-10Al-10W</c:v>
                  </c:pt>
                  <c:pt idx="223">
                    <c:v>Co-0Ni-10Al-10W</c:v>
                  </c:pt>
                  <c:pt idx="224">
                    <c:v>20Ni-10Al-7.5W</c:v>
                  </c:pt>
                  <c:pt idx="225">
                    <c:v>Co-20Ni-10Al-7.5W</c:v>
                  </c:pt>
                  <c:pt idx="226">
                    <c:v>Co-40Ni-10Al-5W</c:v>
                  </c:pt>
                  <c:pt idx="227">
                    <c:v>10Ni-10Al-7.5W</c:v>
                  </c:pt>
                  <c:pt idx="228">
                    <c:v>Co-10Ni-10Al-7.5W</c:v>
                  </c:pt>
                  <c:pt idx="229">
                    <c:v>Co-60Ni-10Al-2.6W</c:v>
                  </c:pt>
                  <c:pt idx="230">
                    <c:v>Co-20Ni-10Al-5W</c:v>
                  </c:pt>
                  <c:pt idx="231">
                    <c:v>Co-20Ni-10Al-3.9W</c:v>
                  </c:pt>
                  <c:pt idx="232">
                    <c:v>Co-50Ni-10Al-1.6W</c:v>
                  </c:pt>
                  <c:pt idx="233">
                    <c:v>Co-60Ni-10Al-1W</c:v>
                  </c:pt>
                  <c:pt idx="234">
                    <c:v>Co-70Ni-10Al-1.4W</c:v>
                  </c:pt>
                  <c:pt idx="235">
                    <c:v>Co-10Ni-10Al-4.7W</c:v>
                  </c:pt>
                  <c:pt idx="236">
                    <c:v>Co-30Ni-10Al-3.2W</c:v>
                  </c:pt>
                  <c:pt idx="237">
                    <c:v>Co-40Ni-10Al-2.6W</c:v>
                  </c:pt>
                  <c:pt idx="238">
                    <c:v>Co-8.5Ta</c:v>
                  </c:pt>
                  <c:pt idx="239">
                    <c:v>Co-3.5Ta</c:v>
                  </c:pt>
                  <c:pt idx="240">
                    <c:v>Co-12Ta</c:v>
                  </c:pt>
                  <c:pt idx="241">
                    <c:v>Co-2Ta</c:v>
                  </c:pt>
                  <c:pt idx="242">
                    <c:v>Co-9.3Al-10.4W-0.02B</c:v>
                  </c:pt>
                  <c:pt idx="243">
                    <c:v>Co-9.2Al-9.5W-0.02B</c:v>
                  </c:pt>
                  <c:pt idx="244">
                    <c:v>Co-9Al-8.2W-0.02B</c:v>
                  </c:pt>
                  <c:pt idx="245">
                    <c:v>Co-8.9Al-6.9W-0.02B</c:v>
                  </c:pt>
                  <c:pt idx="246">
                    <c:v>SB-CoNi-8</c:v>
                  </c:pt>
                  <c:pt idx="247">
                    <c:v>SB-CoNi-10</c:v>
                  </c:pt>
                  <c:pt idx="248">
                    <c:v>SB-CoNi-9</c:v>
                  </c:pt>
                  <c:pt idx="249">
                    <c:v>2Ta</c:v>
                  </c:pt>
                  <c:pt idx="250">
                    <c:v>11W</c:v>
                  </c:pt>
                  <c:pt idx="251">
                    <c:v>9W</c:v>
                  </c:pt>
                  <c:pt idx="252">
                    <c:v>2Re</c:v>
                  </c:pt>
                  <c:pt idx="253">
                    <c:v>CrTa</c:v>
                  </c:pt>
                  <c:pt idx="254">
                    <c:v>Co–9Al–9W-2Ta</c:v>
                  </c:pt>
                  <c:pt idx="255">
                    <c:v>Co–9Al–9W</c:v>
                  </c:pt>
                  <c:pt idx="256">
                    <c:v>Tanaka alloy 4</c:v>
                  </c:pt>
                  <c:pt idx="257">
                    <c:v>Tanaka alloy 2</c:v>
                  </c:pt>
                  <c:pt idx="258">
                    <c:v>Tanaka alloy 3</c:v>
                  </c:pt>
                  <c:pt idx="259">
                    <c:v>Tanaka alloy 1</c:v>
                  </c:pt>
                  <c:pt idx="260">
                    <c:v>CoNi-A</c:v>
                  </c:pt>
                  <c:pt idx="261">
                    <c:v>CoNi-C</c:v>
                  </c:pt>
                  <c:pt idx="262">
                    <c:v>6Ti</c:v>
                  </c:pt>
                  <c:pt idx="263">
                    <c:v>2Ta</c:v>
                  </c:pt>
                  <c:pt idx="264">
                    <c:v>Ternary</c:v>
                  </c:pt>
                  <c:pt idx="265">
                    <c:v>CrTa</c:v>
                  </c:pt>
                  <c:pt idx="266">
                    <c:v>Co-9Al-9W</c:v>
                  </c:pt>
                  <c:pt idx="267">
                    <c:v>Co-7.8Al-7.8W-4.5Cr-2Ta</c:v>
                  </c:pt>
                  <c:pt idx="268">
                    <c:v>Co-8.8Al-9.8W-2Ta</c:v>
                  </c:pt>
                  <c:pt idx="269">
                    <c:v>Co-9.4Al-10.7W</c:v>
                  </c:pt>
                  <c:pt idx="270">
                    <c:v>ERBOCo-1</c:v>
                  </c:pt>
                  <c:pt idx="271">
                    <c:v>ERBOCo-4</c:v>
                  </c:pt>
                  <c:pt idx="272">
                    <c:v>ERBOCo-3</c:v>
                  </c:pt>
                  <c:pt idx="273">
                    <c:v>Co-10Al-5W-2Ta</c:v>
                  </c:pt>
                  <c:pt idx="274">
                    <c:v>Co-7Al-7W-20Ni</c:v>
                  </c:pt>
                  <c:pt idx="275">
                    <c:v>Co-7Al-7W</c:v>
                  </c:pt>
                  <c:pt idx="276">
                    <c:v>Co-9Al-9W-2Ta</c:v>
                  </c:pt>
                  <c:pt idx="277">
                    <c:v>Co-9Al-9W-2Nb</c:v>
                  </c:pt>
                  <c:pt idx="278">
                    <c:v>Co-9Al-9W-2Ti</c:v>
                  </c:pt>
                  <c:pt idx="279">
                    <c:v>Co-9Al-9W-2V</c:v>
                  </c:pt>
                  <c:pt idx="280">
                    <c:v>Co-9Al-9W-2Si</c:v>
                  </c:pt>
                  <c:pt idx="281">
                    <c:v>Co-9Al-9W-2Mo</c:v>
                  </c:pt>
                  <c:pt idx="282">
                    <c:v>Co-9Al-9W-2Ni</c:v>
                  </c:pt>
                  <c:pt idx="283">
                    <c:v>Co-9Al-9W</c:v>
                  </c:pt>
                  <c:pt idx="284">
                    <c:v>Co-9Al-9W-2Cr</c:v>
                  </c:pt>
                  <c:pt idx="285">
                    <c:v>Weaver Alloy 1</c:v>
                  </c:pt>
                  <c:pt idx="286">
                    <c:v>9Al</c:v>
                  </c:pt>
                  <c:pt idx="287">
                    <c:v>13Al</c:v>
                  </c:pt>
                  <c:pt idx="288">
                    <c:v>Co-10Al-4W-25Ni-2Ta-2Ti</c:v>
                  </c:pt>
                  <c:pt idx="289">
                    <c:v>Co-9Al-9W-2Ta</c:v>
                  </c:pt>
                  <c:pt idx="290">
                    <c:v>ERBOCCo-2Ta</c:v>
                  </c:pt>
                  <c:pt idx="291">
                    <c:v>45Ni</c:v>
                  </c:pt>
                  <c:pt idx="292">
                    <c:v>35Ni</c:v>
                  </c:pt>
                  <c:pt idx="293">
                    <c:v>25Ni</c:v>
                  </c:pt>
                  <c:pt idx="294">
                    <c:v>15Ni</c:v>
                  </c:pt>
                  <c:pt idx="295">
                    <c:v>2Ta</c:v>
                  </c:pt>
                  <c:pt idx="296">
                    <c:v>2Ti</c:v>
                  </c:pt>
                  <c:pt idx="297">
                    <c:v>2Nb</c:v>
                  </c:pt>
                  <c:pt idx="298">
                    <c:v>baseline</c:v>
                  </c:pt>
                  <c:pt idx="299">
                    <c:v>2Mo</c:v>
                  </c:pt>
                  <c:pt idx="300">
                    <c:v>2V</c:v>
                  </c:pt>
                  <c:pt idx="301">
                    <c:v>Alloy TaTi-D</c:v>
                  </c:pt>
                  <c:pt idx="302">
                    <c:v>Alloy TaTi-C</c:v>
                  </c:pt>
                  <c:pt idx="303">
                    <c:v>Alloy TaTi-E</c:v>
                  </c:pt>
                  <c:pt idx="304">
                    <c:v>Alloy TaTi</c:v>
                  </c:pt>
                  <c:pt idx="305">
                    <c:v>Alloy TaTi-B</c:v>
                  </c:pt>
                  <c:pt idx="306">
                    <c:v>Alloy TaTi-A</c:v>
                  </c:pt>
                  <c:pt idx="307">
                    <c:v>Alloy Ti</c:v>
                  </c:pt>
                  <c:pt idx="308">
                    <c:v>Alloy Ta</c:v>
                  </c:pt>
                  <c:pt idx="309">
                    <c:v>alloy base</c:v>
                  </c:pt>
                  <c:pt idx="310">
                    <c:v>Alloy B</c:v>
                  </c:pt>
                  <c:pt idx="311">
                    <c:v>Alloy A</c:v>
                  </c:pt>
                  <c:pt idx="312">
                    <c:v>2Ta-2</c:v>
                  </c:pt>
                  <c:pt idx="313">
                    <c:v>2Ti-2</c:v>
                  </c:pt>
                  <c:pt idx="314">
                    <c:v>2Ta</c:v>
                  </c:pt>
                  <c:pt idx="315">
                    <c:v>2Ti</c:v>
                  </c:pt>
                  <c:pt idx="316">
                    <c:v>21Cr-32Ni-A</c:v>
                  </c:pt>
                  <c:pt idx="317">
                    <c:v>1Si</c:v>
                  </c:pt>
                  <c:pt idx="318">
                    <c:v>20Ni</c:v>
                  </c:pt>
                  <c:pt idx="319">
                    <c:v>21Cr-32Ni</c:v>
                  </c:pt>
                  <c:pt idx="320">
                    <c:v>10Cr</c:v>
                  </c:pt>
                  <c:pt idx="321">
                    <c:v>Base</c:v>
                  </c:pt>
                  <c:pt idx="322">
                    <c:v>21Cr-21Ni-A</c:v>
                  </c:pt>
                  <c:pt idx="323">
                    <c:v>13Cr</c:v>
                  </c:pt>
                  <c:pt idx="324">
                    <c:v>6Ni-4V</c:v>
                  </c:pt>
                  <c:pt idx="325">
                    <c:v>2V</c:v>
                  </c:pt>
                  <c:pt idx="326">
                    <c:v>21Cr-21Ni</c:v>
                  </c:pt>
                  <c:pt idx="327">
                    <c:v>2Mo</c:v>
                  </c:pt>
                  <c:pt idx="328">
                    <c:v>17Cr</c:v>
                  </c:pt>
                  <c:pt idx="329">
                    <c:v>20Fe</c:v>
                  </c:pt>
                  <c:pt idx="330">
                    <c:v>21Cr-11Ni-A</c:v>
                  </c:pt>
                  <c:pt idx="331">
                    <c:v>21Cr-11Ni</c:v>
                  </c:pt>
                  <c:pt idx="332">
                    <c:v>21Cr</c:v>
                  </c:pt>
                  <c:pt idx="333">
                    <c:v>FC-2.0</c:v>
                  </c:pt>
                  <c:pt idx="334">
                    <c:v>FC-1.5</c:v>
                  </c:pt>
                  <c:pt idx="335">
                    <c:v>FC-1.0</c:v>
                  </c:pt>
                  <c:pt idx="336">
                    <c:v>FC-0.5</c:v>
                  </c:pt>
                  <c:pt idx="337">
                    <c:v>FC-0.0</c:v>
                  </c:pt>
                  <c:pt idx="338">
                    <c:v>CS-4</c:v>
                  </c:pt>
                  <c:pt idx="339">
                    <c:v>Co-13Ti-3W-3Al</c:v>
                  </c:pt>
                  <c:pt idx="340">
                    <c:v>Co-13Ti-3W-2Cr</c:v>
                  </c:pt>
                  <c:pt idx="341">
                    <c:v>Co-13Ti-3W-4Cr</c:v>
                  </c:pt>
                  <c:pt idx="342">
                    <c:v>Co-13Ti-3W-6Al</c:v>
                  </c:pt>
                  <c:pt idx="343">
                    <c:v>Co-15Ti-3W</c:v>
                  </c:pt>
                  <c:pt idx="344">
                    <c:v>Co-8V-8Ti-2Ta</c:v>
                  </c:pt>
                  <c:pt idx="345">
                    <c:v>Co-8V-8Ti-2Nb</c:v>
                  </c:pt>
                  <c:pt idx="346">
                    <c:v>Co-8V-8Ti-2Mo</c:v>
                  </c:pt>
                  <c:pt idx="347">
                    <c:v>Co-8V-8Ti</c:v>
                  </c:pt>
                  <c:pt idx="348">
                    <c:v>Co-8V-8Ti-2W</c:v>
                  </c:pt>
                  <c:pt idx="349">
                    <c:v>wang #4</c:v>
                  </c:pt>
                  <c:pt idx="350">
                    <c:v>wang #6</c:v>
                  </c:pt>
                  <c:pt idx="351">
                    <c:v>wang #5</c:v>
                  </c:pt>
                  <c:pt idx="352">
                    <c:v>wang #2</c:v>
                  </c:pt>
                  <c:pt idx="353">
                    <c:v>wang #1</c:v>
                  </c:pt>
                </c:lvl>
              </c:multiLvlStrCache>
            </c:multiLvlStrRef>
          </c:cat>
          <c:val>
            <c:numRef>
              <c:f>DSC!$E$139:$E$492</c:f>
              <c:numCache>
                <c:formatCode>General</c:formatCode>
                <c:ptCount val="354"/>
                <c:pt idx="0">
                  <c:v>1085</c:v>
                </c:pt>
                <c:pt idx="1">
                  <c:v>1083</c:v>
                </c:pt>
                <c:pt idx="2">
                  <c:v>1080</c:v>
                </c:pt>
                <c:pt idx="3">
                  <c:v>1080</c:v>
                </c:pt>
                <c:pt idx="4">
                  <c:v>1073</c:v>
                </c:pt>
                <c:pt idx="5">
                  <c:v>1055</c:v>
                </c:pt>
                <c:pt idx="6">
                  <c:v>1034</c:v>
                </c:pt>
                <c:pt idx="7">
                  <c:v>1247</c:v>
                </c:pt>
                <c:pt idx="8">
                  <c:v>1236</c:v>
                </c:pt>
                <c:pt idx="9">
                  <c:v>1049</c:v>
                </c:pt>
                <c:pt idx="10">
                  <c:v>712</c:v>
                </c:pt>
                <c:pt idx="11">
                  <c:v>710</c:v>
                </c:pt>
                <c:pt idx="12">
                  <c:v>1060</c:v>
                </c:pt>
                <c:pt idx="13">
                  <c:v>1070</c:v>
                </c:pt>
                <c:pt idx="14">
                  <c:v>1030</c:v>
                </c:pt>
                <c:pt idx="15">
                  <c:v>1006</c:v>
                </c:pt>
                <c:pt idx="16">
                  <c:v>1035</c:v>
                </c:pt>
                <c:pt idx="17">
                  <c:v>1005</c:v>
                </c:pt>
                <c:pt idx="18">
                  <c:v>996</c:v>
                </c:pt>
                <c:pt idx="19">
                  <c:v>973</c:v>
                </c:pt>
                <c:pt idx="20">
                  <c:v>964</c:v>
                </c:pt>
                <c:pt idx="21">
                  <c:v>949</c:v>
                </c:pt>
                <c:pt idx="23">
                  <c:v>778</c:v>
                </c:pt>
                <c:pt idx="24">
                  <c:v>775</c:v>
                </c:pt>
                <c:pt idx="25">
                  <c:v>766</c:v>
                </c:pt>
                <c:pt idx="26">
                  <c:v>732</c:v>
                </c:pt>
                <c:pt idx="27">
                  <c:v>730</c:v>
                </c:pt>
                <c:pt idx="28">
                  <c:v>1079</c:v>
                </c:pt>
                <c:pt idx="29">
                  <c:v>1119</c:v>
                </c:pt>
                <c:pt idx="30">
                  <c:v>1062</c:v>
                </c:pt>
                <c:pt idx="31">
                  <c:v>1005</c:v>
                </c:pt>
                <c:pt idx="32">
                  <c:v>1010</c:v>
                </c:pt>
                <c:pt idx="33">
                  <c:v>1000</c:v>
                </c:pt>
                <c:pt idx="34">
                  <c:v>990</c:v>
                </c:pt>
                <c:pt idx="35">
                  <c:v>1182</c:v>
                </c:pt>
                <c:pt idx="36">
                  <c:v>1163</c:v>
                </c:pt>
                <c:pt idx="37">
                  <c:v>1147</c:v>
                </c:pt>
                <c:pt idx="38">
                  <c:v>1103</c:v>
                </c:pt>
                <c:pt idx="39">
                  <c:v>1039</c:v>
                </c:pt>
                <c:pt idx="40">
                  <c:v>1137</c:v>
                </c:pt>
                <c:pt idx="41">
                  <c:v>1044</c:v>
                </c:pt>
                <c:pt idx="42">
                  <c:v>1021</c:v>
                </c:pt>
                <c:pt idx="43">
                  <c:v>1014</c:v>
                </c:pt>
                <c:pt idx="44">
                  <c:v>1009</c:v>
                </c:pt>
                <c:pt idx="45">
                  <c:v>1000</c:v>
                </c:pt>
                <c:pt idx="46">
                  <c:v>1000</c:v>
                </c:pt>
                <c:pt idx="47">
                  <c:v>1010</c:v>
                </c:pt>
                <c:pt idx="48">
                  <c:v>1200</c:v>
                </c:pt>
                <c:pt idx="49">
                  <c:v>1159</c:v>
                </c:pt>
                <c:pt idx="50">
                  <c:v>1157</c:v>
                </c:pt>
                <c:pt idx="51">
                  <c:v>1156</c:v>
                </c:pt>
                <c:pt idx="52">
                  <c:v>1118</c:v>
                </c:pt>
                <c:pt idx="53">
                  <c:v>1025</c:v>
                </c:pt>
                <c:pt idx="54">
                  <c:v>1150</c:v>
                </c:pt>
                <c:pt idx="55">
                  <c:v>1150</c:v>
                </c:pt>
                <c:pt idx="56">
                  <c:v>1218</c:v>
                </c:pt>
                <c:pt idx="57">
                  <c:v>1195</c:v>
                </c:pt>
                <c:pt idx="58">
                  <c:v>1194</c:v>
                </c:pt>
                <c:pt idx="59">
                  <c:v>1188</c:v>
                </c:pt>
                <c:pt idx="60">
                  <c:v>1135</c:v>
                </c:pt>
                <c:pt idx="61">
                  <c:v>1126</c:v>
                </c:pt>
                <c:pt idx="62">
                  <c:v>1088</c:v>
                </c:pt>
                <c:pt idx="63">
                  <c:v>975</c:v>
                </c:pt>
                <c:pt idx="64">
                  <c:v>974</c:v>
                </c:pt>
                <c:pt idx="65">
                  <c:v>973</c:v>
                </c:pt>
                <c:pt idx="66">
                  <c:v>966</c:v>
                </c:pt>
                <c:pt idx="67">
                  <c:v>936</c:v>
                </c:pt>
                <c:pt idx="68">
                  <c:v>892</c:v>
                </c:pt>
                <c:pt idx="69">
                  <c:v>860</c:v>
                </c:pt>
                <c:pt idx="70">
                  <c:v>1167</c:v>
                </c:pt>
                <c:pt idx="71">
                  <c:v>1134</c:v>
                </c:pt>
                <c:pt idx="72">
                  <c:v>1126</c:v>
                </c:pt>
                <c:pt idx="73">
                  <c:v>1105</c:v>
                </c:pt>
                <c:pt idx="74">
                  <c:v>1082</c:v>
                </c:pt>
                <c:pt idx="75">
                  <c:v>1076</c:v>
                </c:pt>
                <c:pt idx="76">
                  <c:v>1033</c:v>
                </c:pt>
                <c:pt idx="77">
                  <c:v>1021</c:v>
                </c:pt>
                <c:pt idx="78">
                  <c:v>1085</c:v>
                </c:pt>
                <c:pt idx="79">
                  <c:v>1073</c:v>
                </c:pt>
                <c:pt idx="80">
                  <c:v>1059</c:v>
                </c:pt>
                <c:pt idx="81">
                  <c:v>1235</c:v>
                </c:pt>
                <c:pt idx="82">
                  <c:v>1202</c:v>
                </c:pt>
                <c:pt idx="83">
                  <c:v>1196</c:v>
                </c:pt>
                <c:pt idx="84">
                  <c:v>1195</c:v>
                </c:pt>
                <c:pt idx="85">
                  <c:v>1193</c:v>
                </c:pt>
                <c:pt idx="86">
                  <c:v>1170</c:v>
                </c:pt>
                <c:pt idx="87">
                  <c:v>1164</c:v>
                </c:pt>
                <c:pt idx="88">
                  <c:v>1131</c:v>
                </c:pt>
                <c:pt idx="89">
                  <c:v>1126</c:v>
                </c:pt>
                <c:pt idx="90">
                  <c:v>1173</c:v>
                </c:pt>
                <c:pt idx="91">
                  <c:v>1170</c:v>
                </c:pt>
                <c:pt idx="92">
                  <c:v>1140</c:v>
                </c:pt>
                <c:pt idx="93">
                  <c:v>998.36</c:v>
                </c:pt>
                <c:pt idx="94">
                  <c:v>972.15</c:v>
                </c:pt>
                <c:pt idx="95">
                  <c:v>967.13</c:v>
                </c:pt>
                <c:pt idx="96">
                  <c:v>1103</c:v>
                </c:pt>
                <c:pt idx="97">
                  <c:v>1085</c:v>
                </c:pt>
                <c:pt idx="98">
                  <c:v>1055</c:v>
                </c:pt>
                <c:pt idx="99">
                  <c:v>1035</c:v>
                </c:pt>
                <c:pt idx="100">
                  <c:v>1023</c:v>
                </c:pt>
                <c:pt idx="101">
                  <c:v>1020</c:v>
                </c:pt>
                <c:pt idx="102">
                  <c:v>983</c:v>
                </c:pt>
                <c:pt idx="103">
                  <c:v>1112</c:v>
                </c:pt>
                <c:pt idx="104">
                  <c:v>1100</c:v>
                </c:pt>
                <c:pt idx="105">
                  <c:v>1066</c:v>
                </c:pt>
                <c:pt idx="106">
                  <c:v>1014</c:v>
                </c:pt>
                <c:pt idx="107">
                  <c:v>928</c:v>
                </c:pt>
                <c:pt idx="108">
                  <c:v>866</c:v>
                </c:pt>
                <c:pt idx="109">
                  <c:v>990</c:v>
                </c:pt>
                <c:pt idx="110">
                  <c:v>936</c:v>
                </c:pt>
                <c:pt idx="111">
                  <c:v>890</c:v>
                </c:pt>
                <c:pt idx="112">
                  <c:v>1030</c:v>
                </c:pt>
                <c:pt idx="113">
                  <c:v>1129</c:v>
                </c:pt>
                <c:pt idx="114">
                  <c:v>1092</c:v>
                </c:pt>
                <c:pt idx="115">
                  <c:v>992</c:v>
                </c:pt>
                <c:pt idx="116">
                  <c:v>902</c:v>
                </c:pt>
                <c:pt idx="117">
                  <c:v>854</c:v>
                </c:pt>
                <c:pt idx="118">
                  <c:v>950</c:v>
                </c:pt>
                <c:pt idx="119">
                  <c:v>861</c:v>
                </c:pt>
                <c:pt idx="120">
                  <c:v>1087</c:v>
                </c:pt>
                <c:pt idx="121">
                  <c:v>1074</c:v>
                </c:pt>
                <c:pt idx="122">
                  <c:v>1078</c:v>
                </c:pt>
                <c:pt idx="123">
                  <c:v>1038</c:v>
                </c:pt>
                <c:pt idx="124">
                  <c:v>1098</c:v>
                </c:pt>
                <c:pt idx="125">
                  <c:v>1076</c:v>
                </c:pt>
                <c:pt idx="126">
                  <c:v>1073</c:v>
                </c:pt>
                <c:pt idx="127">
                  <c:v>1041</c:v>
                </c:pt>
                <c:pt idx="128">
                  <c:v>1033</c:v>
                </c:pt>
                <c:pt idx="129">
                  <c:v>1020</c:v>
                </c:pt>
                <c:pt idx="130">
                  <c:v>1017</c:v>
                </c:pt>
                <c:pt idx="131">
                  <c:v>1016</c:v>
                </c:pt>
                <c:pt idx="132">
                  <c:v>1016</c:v>
                </c:pt>
                <c:pt idx="133">
                  <c:v>1015</c:v>
                </c:pt>
                <c:pt idx="134">
                  <c:v>1011</c:v>
                </c:pt>
                <c:pt idx="135">
                  <c:v>1008</c:v>
                </c:pt>
                <c:pt idx="136">
                  <c:v>1003</c:v>
                </c:pt>
                <c:pt idx="137">
                  <c:v>1002</c:v>
                </c:pt>
                <c:pt idx="138">
                  <c:v>997</c:v>
                </c:pt>
                <c:pt idx="139">
                  <c:v>1070</c:v>
                </c:pt>
                <c:pt idx="140">
                  <c:v>1030</c:v>
                </c:pt>
                <c:pt idx="141">
                  <c:v>1020</c:v>
                </c:pt>
                <c:pt idx="142">
                  <c:v>1002</c:v>
                </c:pt>
                <c:pt idx="143">
                  <c:v>985</c:v>
                </c:pt>
                <c:pt idx="144">
                  <c:v>985</c:v>
                </c:pt>
                <c:pt idx="145">
                  <c:v>981</c:v>
                </c:pt>
                <c:pt idx="146">
                  <c:v>977</c:v>
                </c:pt>
                <c:pt idx="147">
                  <c:v>971</c:v>
                </c:pt>
                <c:pt idx="148">
                  <c:v>966</c:v>
                </c:pt>
                <c:pt idx="149">
                  <c:v>965</c:v>
                </c:pt>
                <c:pt idx="150">
                  <c:v>958</c:v>
                </c:pt>
                <c:pt idx="151">
                  <c:v>953</c:v>
                </c:pt>
                <c:pt idx="152">
                  <c:v>953</c:v>
                </c:pt>
                <c:pt idx="153">
                  <c:v>948</c:v>
                </c:pt>
                <c:pt idx="154">
                  <c:v>1103</c:v>
                </c:pt>
                <c:pt idx="155">
                  <c:v>1051</c:v>
                </c:pt>
                <c:pt idx="156">
                  <c:v>946</c:v>
                </c:pt>
                <c:pt idx="158">
                  <c:v>1104</c:v>
                </c:pt>
                <c:pt idx="159">
                  <c:v>1100</c:v>
                </c:pt>
                <c:pt idx="160">
                  <c:v>1094</c:v>
                </c:pt>
                <c:pt idx="161">
                  <c:v>1065</c:v>
                </c:pt>
                <c:pt idx="162">
                  <c:v>1156</c:v>
                </c:pt>
                <c:pt idx="163">
                  <c:v>1005</c:v>
                </c:pt>
                <c:pt idx="173">
                  <c:v>974</c:v>
                </c:pt>
                <c:pt idx="174">
                  <c:v>927</c:v>
                </c:pt>
                <c:pt idx="175">
                  <c:v>920</c:v>
                </c:pt>
                <c:pt idx="176">
                  <c:v>1166</c:v>
                </c:pt>
                <c:pt idx="177">
                  <c:v>1008</c:v>
                </c:pt>
                <c:pt idx="178">
                  <c:v>977</c:v>
                </c:pt>
                <c:pt idx="179">
                  <c:v>953</c:v>
                </c:pt>
                <c:pt idx="180">
                  <c:v>965</c:v>
                </c:pt>
                <c:pt idx="181">
                  <c:v>965</c:v>
                </c:pt>
                <c:pt idx="182">
                  <c:v>1087</c:v>
                </c:pt>
                <c:pt idx="183">
                  <c:v>1074</c:v>
                </c:pt>
                <c:pt idx="184">
                  <c:v>1044</c:v>
                </c:pt>
                <c:pt idx="185">
                  <c:v>983</c:v>
                </c:pt>
                <c:pt idx="186">
                  <c:v>974</c:v>
                </c:pt>
                <c:pt idx="187">
                  <c:v>1112</c:v>
                </c:pt>
                <c:pt idx="188">
                  <c:v>1091</c:v>
                </c:pt>
                <c:pt idx="189">
                  <c:v>1082</c:v>
                </c:pt>
                <c:pt idx="190">
                  <c:v>1067</c:v>
                </c:pt>
                <c:pt idx="191">
                  <c:v>1150</c:v>
                </c:pt>
                <c:pt idx="192">
                  <c:v>1100</c:v>
                </c:pt>
                <c:pt idx="193">
                  <c:v>990</c:v>
                </c:pt>
                <c:pt idx="194">
                  <c:v>1008</c:v>
                </c:pt>
                <c:pt idx="195">
                  <c:v>1110</c:v>
                </c:pt>
                <c:pt idx="196">
                  <c:v>1100</c:v>
                </c:pt>
                <c:pt idx="197">
                  <c:v>1040</c:v>
                </c:pt>
                <c:pt idx="198">
                  <c:v>930</c:v>
                </c:pt>
                <c:pt idx="199">
                  <c:v>1080</c:v>
                </c:pt>
                <c:pt idx="200">
                  <c:v>1100</c:v>
                </c:pt>
                <c:pt idx="201">
                  <c:v>1130</c:v>
                </c:pt>
                <c:pt idx="202">
                  <c:v>1225</c:v>
                </c:pt>
                <c:pt idx="203">
                  <c:v>1204</c:v>
                </c:pt>
                <c:pt idx="204">
                  <c:v>1170</c:v>
                </c:pt>
                <c:pt idx="205">
                  <c:v>1150</c:v>
                </c:pt>
                <c:pt idx="206">
                  <c:v>1142</c:v>
                </c:pt>
                <c:pt idx="207">
                  <c:v>1123</c:v>
                </c:pt>
                <c:pt idx="208">
                  <c:v>1122</c:v>
                </c:pt>
                <c:pt idx="209">
                  <c:v>1109</c:v>
                </c:pt>
                <c:pt idx="210">
                  <c:v>1096</c:v>
                </c:pt>
                <c:pt idx="211">
                  <c:v>1095</c:v>
                </c:pt>
                <c:pt idx="212">
                  <c:v>1075</c:v>
                </c:pt>
                <c:pt idx="213">
                  <c:v>1075</c:v>
                </c:pt>
                <c:pt idx="214">
                  <c:v>1075</c:v>
                </c:pt>
                <c:pt idx="215">
                  <c:v>1074</c:v>
                </c:pt>
                <c:pt idx="216">
                  <c:v>1064</c:v>
                </c:pt>
                <c:pt idx="217">
                  <c:v>1054</c:v>
                </c:pt>
                <c:pt idx="218">
                  <c:v>1052</c:v>
                </c:pt>
                <c:pt idx="219" formatCode="0.00E+00">
                  <c:v>1050</c:v>
                </c:pt>
                <c:pt idx="220">
                  <c:v>1049</c:v>
                </c:pt>
                <c:pt idx="221">
                  <c:v>1049</c:v>
                </c:pt>
                <c:pt idx="222">
                  <c:v>1040</c:v>
                </c:pt>
                <c:pt idx="223">
                  <c:v>1031</c:v>
                </c:pt>
                <c:pt idx="224">
                  <c:v>1019</c:v>
                </c:pt>
                <c:pt idx="225">
                  <c:v>1018</c:v>
                </c:pt>
                <c:pt idx="226">
                  <c:v>1000</c:v>
                </c:pt>
                <c:pt idx="227">
                  <c:v>992</c:v>
                </c:pt>
                <c:pt idx="228">
                  <c:v>990</c:v>
                </c:pt>
                <c:pt idx="229">
                  <c:v>952</c:v>
                </c:pt>
                <c:pt idx="230">
                  <c:v>936</c:v>
                </c:pt>
                <c:pt idx="231">
                  <c:v>899</c:v>
                </c:pt>
                <c:pt idx="232" formatCode="0.00E+00">
                  <c:v>899</c:v>
                </c:pt>
                <c:pt idx="233">
                  <c:v>899</c:v>
                </c:pt>
                <c:pt idx="234">
                  <c:v>899</c:v>
                </c:pt>
                <c:pt idx="235">
                  <c:v>898</c:v>
                </c:pt>
                <c:pt idx="236">
                  <c:v>898</c:v>
                </c:pt>
                <c:pt idx="237">
                  <c:v>898</c:v>
                </c:pt>
                <c:pt idx="238">
                  <c:v>1013</c:v>
                </c:pt>
                <c:pt idx="239">
                  <c:v>944.7</c:v>
                </c:pt>
                <c:pt idx="242">
                  <c:v>1038</c:v>
                </c:pt>
                <c:pt idx="243">
                  <c:v>1022</c:v>
                </c:pt>
                <c:pt idx="244">
                  <c:v>978</c:v>
                </c:pt>
                <c:pt idx="245">
                  <c:v>937</c:v>
                </c:pt>
                <c:pt idx="246">
                  <c:v>1233</c:v>
                </c:pt>
                <c:pt idx="247">
                  <c:v>1196</c:v>
                </c:pt>
                <c:pt idx="248">
                  <c:v>1191</c:v>
                </c:pt>
                <c:pt idx="249">
                  <c:v>1079</c:v>
                </c:pt>
                <c:pt idx="250">
                  <c:v>1033</c:v>
                </c:pt>
                <c:pt idx="251">
                  <c:v>1000</c:v>
                </c:pt>
                <c:pt idx="252">
                  <c:v>994</c:v>
                </c:pt>
                <c:pt idx="253">
                  <c:v>960</c:v>
                </c:pt>
                <c:pt idx="254">
                  <c:v>1079</c:v>
                </c:pt>
                <c:pt idx="255">
                  <c:v>964</c:v>
                </c:pt>
                <c:pt idx="256">
                  <c:v>1098</c:v>
                </c:pt>
                <c:pt idx="257">
                  <c:v>1096</c:v>
                </c:pt>
                <c:pt idx="258">
                  <c:v>1087</c:v>
                </c:pt>
                <c:pt idx="259">
                  <c:v>977</c:v>
                </c:pt>
                <c:pt idx="260">
                  <c:v>1150</c:v>
                </c:pt>
                <c:pt idx="261">
                  <c:v>1134</c:v>
                </c:pt>
                <c:pt idx="262">
                  <c:v>1085</c:v>
                </c:pt>
                <c:pt idx="263">
                  <c:v>1079</c:v>
                </c:pt>
                <c:pt idx="264">
                  <c:v>1033</c:v>
                </c:pt>
                <c:pt idx="265">
                  <c:v>975</c:v>
                </c:pt>
                <c:pt idx="266">
                  <c:v>1005</c:v>
                </c:pt>
                <c:pt idx="270">
                  <c:v>1174</c:v>
                </c:pt>
                <c:pt idx="271">
                  <c:v>1169</c:v>
                </c:pt>
                <c:pt idx="272">
                  <c:v>1160</c:v>
                </c:pt>
                <c:pt idx="273">
                  <c:v>992</c:v>
                </c:pt>
                <c:pt idx="274">
                  <c:v>881</c:v>
                </c:pt>
                <c:pt idx="275">
                  <c:v>854</c:v>
                </c:pt>
                <c:pt idx="276">
                  <c:v>1065</c:v>
                </c:pt>
                <c:pt idx="277">
                  <c:v>1038</c:v>
                </c:pt>
                <c:pt idx="278">
                  <c:v>1036</c:v>
                </c:pt>
                <c:pt idx="279">
                  <c:v>1012</c:v>
                </c:pt>
                <c:pt idx="280">
                  <c:v>1006</c:v>
                </c:pt>
                <c:pt idx="281">
                  <c:v>989</c:v>
                </c:pt>
                <c:pt idx="282">
                  <c:v>976</c:v>
                </c:pt>
                <c:pt idx="283">
                  <c:v>974</c:v>
                </c:pt>
                <c:pt idx="284">
                  <c:v>974</c:v>
                </c:pt>
                <c:pt idx="285">
                  <c:v>1080</c:v>
                </c:pt>
                <c:pt idx="286">
                  <c:v>1238</c:v>
                </c:pt>
                <c:pt idx="287">
                  <c:v>1220</c:v>
                </c:pt>
                <c:pt idx="288">
                  <c:v>1137</c:v>
                </c:pt>
                <c:pt idx="289">
                  <c:v>1080</c:v>
                </c:pt>
                <c:pt idx="290">
                  <c:v>1120</c:v>
                </c:pt>
                <c:pt idx="291">
                  <c:v>1079</c:v>
                </c:pt>
                <c:pt idx="292">
                  <c:v>1049</c:v>
                </c:pt>
                <c:pt idx="293">
                  <c:v>1037</c:v>
                </c:pt>
                <c:pt idx="294">
                  <c:v>1030</c:v>
                </c:pt>
                <c:pt idx="295">
                  <c:v>1100</c:v>
                </c:pt>
                <c:pt idx="296">
                  <c:v>1065</c:v>
                </c:pt>
                <c:pt idx="297">
                  <c:v>1047</c:v>
                </c:pt>
                <c:pt idx="298">
                  <c:v>1029</c:v>
                </c:pt>
                <c:pt idx="299">
                  <c:v>1018</c:v>
                </c:pt>
                <c:pt idx="300">
                  <c:v>997</c:v>
                </c:pt>
                <c:pt idx="301">
                  <c:v>1184</c:v>
                </c:pt>
                <c:pt idx="302">
                  <c:v>1157</c:v>
                </c:pt>
                <c:pt idx="303">
                  <c:v>1146</c:v>
                </c:pt>
                <c:pt idx="304">
                  <c:v>1131</c:v>
                </c:pt>
                <c:pt idx="305">
                  <c:v>1131</c:v>
                </c:pt>
                <c:pt idx="306">
                  <c:v>1097</c:v>
                </c:pt>
                <c:pt idx="307">
                  <c:v>1070</c:v>
                </c:pt>
                <c:pt idx="308">
                  <c:v>998</c:v>
                </c:pt>
                <c:pt idx="309">
                  <c:v>919</c:v>
                </c:pt>
                <c:pt idx="310">
                  <c:v>1157</c:v>
                </c:pt>
                <c:pt idx="311">
                  <c:v>1131</c:v>
                </c:pt>
                <c:pt idx="312">
                  <c:v>982</c:v>
                </c:pt>
                <c:pt idx="313">
                  <c:v>921</c:v>
                </c:pt>
                <c:pt idx="314">
                  <c:v>983</c:v>
                </c:pt>
                <c:pt idx="315">
                  <c:v>919</c:v>
                </c:pt>
                <c:pt idx="316">
                  <c:v>906</c:v>
                </c:pt>
                <c:pt idx="317">
                  <c:v>883</c:v>
                </c:pt>
                <c:pt idx="318">
                  <c:v>881</c:v>
                </c:pt>
                <c:pt idx="319">
                  <c:v>880</c:v>
                </c:pt>
                <c:pt idx="320">
                  <c:v>861</c:v>
                </c:pt>
                <c:pt idx="321">
                  <c:v>854</c:v>
                </c:pt>
                <c:pt idx="322">
                  <c:v>837</c:v>
                </c:pt>
                <c:pt idx="323">
                  <c:v>835</c:v>
                </c:pt>
                <c:pt idx="324">
                  <c:v>830</c:v>
                </c:pt>
                <c:pt idx="325">
                  <c:v>825</c:v>
                </c:pt>
                <c:pt idx="326">
                  <c:v>815</c:v>
                </c:pt>
                <c:pt idx="327">
                  <c:v>804</c:v>
                </c:pt>
                <c:pt idx="328">
                  <c:v>778</c:v>
                </c:pt>
                <c:pt idx="329">
                  <c:v>778</c:v>
                </c:pt>
                <c:pt idx="330">
                  <c:v>778</c:v>
                </c:pt>
                <c:pt idx="331">
                  <c:v>777</c:v>
                </c:pt>
                <c:pt idx="332">
                  <c:v>726</c:v>
                </c:pt>
                <c:pt idx="333">
                  <c:v>1113</c:v>
                </c:pt>
                <c:pt idx="334">
                  <c:v>1104</c:v>
                </c:pt>
                <c:pt idx="335">
                  <c:v>1091</c:v>
                </c:pt>
                <c:pt idx="336">
                  <c:v>1075</c:v>
                </c:pt>
                <c:pt idx="337">
                  <c:v>1057</c:v>
                </c:pt>
                <c:pt idx="338">
                  <c:v>998</c:v>
                </c:pt>
                <c:pt idx="339">
                  <c:v>1169</c:v>
                </c:pt>
                <c:pt idx="340">
                  <c:v>1158</c:v>
                </c:pt>
                <c:pt idx="341">
                  <c:v>1157</c:v>
                </c:pt>
                <c:pt idx="342">
                  <c:v>1153</c:v>
                </c:pt>
                <c:pt idx="343">
                  <c:v>1144</c:v>
                </c:pt>
                <c:pt idx="344">
                  <c:v>1132</c:v>
                </c:pt>
                <c:pt idx="345">
                  <c:v>1113</c:v>
                </c:pt>
                <c:pt idx="346">
                  <c:v>1108</c:v>
                </c:pt>
                <c:pt idx="347">
                  <c:v>1084</c:v>
                </c:pt>
                <c:pt idx="348">
                  <c:v>1084</c:v>
                </c:pt>
                <c:pt idx="349">
                  <c:v>1233</c:v>
                </c:pt>
                <c:pt idx="350">
                  <c:v>1230</c:v>
                </c:pt>
                <c:pt idx="351">
                  <c:v>1229</c:v>
                </c:pt>
                <c:pt idx="352">
                  <c:v>1215</c:v>
                </c:pt>
                <c:pt idx="353">
                  <c:v>1200</c:v>
                </c:pt>
              </c:numCache>
            </c:numRef>
          </c:val>
          <c:extLst>
            <c:ext xmlns:c16="http://schemas.microsoft.com/office/drawing/2014/chart" uri="{C3380CC4-5D6E-409C-BE32-E72D297353CC}">
              <c16:uniqueId val="{00000000-E6B9-4371-AB4D-92C20D4AE3D5}"/>
            </c:ext>
          </c:extLst>
        </c:ser>
        <c:ser>
          <c:idx val="1"/>
          <c:order val="1"/>
          <c:tx>
            <c:strRef>
              <c:f>DSC!$F$2:$F$138</c:f>
              <c:strCache>
                <c:ptCount val="137"/>
                <c:pt idx="0">
                  <c:v>1053</c:v>
                </c:pt>
                <c:pt idx="1">
                  <c:v>1130</c:v>
                </c:pt>
                <c:pt idx="2">
                  <c:v>1118</c:v>
                </c:pt>
                <c:pt idx="3">
                  <c:v>1112</c:v>
                </c:pt>
                <c:pt idx="4">
                  <c:v>1100</c:v>
                </c:pt>
                <c:pt idx="5">
                  <c:v>1082</c:v>
                </c:pt>
                <c:pt idx="6">
                  <c:v>1070</c:v>
                </c:pt>
                <c:pt idx="7">
                  <c:v>1065</c:v>
                </c:pt>
                <c:pt idx="8">
                  <c:v>1045</c:v>
                </c:pt>
                <c:pt idx="9">
                  <c:v>1030</c:v>
                </c:pt>
                <c:pt idx="10">
                  <c:v>1005</c:v>
                </c:pt>
                <c:pt idx="11">
                  <c:v>990</c:v>
                </c:pt>
                <c:pt idx="12">
                  <c:v>1442</c:v>
                </c:pt>
                <c:pt idx="13">
                  <c:v>1373</c:v>
                </c:pt>
                <c:pt idx="14">
                  <c:v>1399</c:v>
                </c:pt>
                <c:pt idx="15">
                  <c:v>1420</c:v>
                </c:pt>
                <c:pt idx="16">
                  <c:v>1377</c:v>
                </c:pt>
                <c:pt idx="17">
                  <c:v>1410</c:v>
                </c:pt>
                <c:pt idx="18">
                  <c:v>1403</c:v>
                </c:pt>
                <c:pt idx="19">
                  <c:v>1387</c:v>
                </c:pt>
                <c:pt idx="20">
                  <c:v>1389</c:v>
                </c:pt>
                <c:pt idx="21">
                  <c:v>1399</c:v>
                </c:pt>
                <c:pt idx="22">
                  <c:v>1397</c:v>
                </c:pt>
                <c:pt idx="23">
                  <c:v>1492</c:v>
                </c:pt>
                <c:pt idx="24">
                  <c:v>1403</c:v>
                </c:pt>
                <c:pt idx="25">
                  <c:v>1415</c:v>
                </c:pt>
                <c:pt idx="26">
                  <c:v>1425</c:v>
                </c:pt>
                <c:pt idx="27">
                  <c:v>1412</c:v>
                </c:pt>
                <c:pt idx="28">
                  <c:v>1372</c:v>
                </c:pt>
                <c:pt idx="29">
                  <c:v>1418</c:v>
                </c:pt>
                <c:pt idx="30">
                  <c:v>1420</c:v>
                </c:pt>
                <c:pt idx="31">
                  <c:v>1426</c:v>
                </c:pt>
                <c:pt idx="32">
                  <c:v>1418</c:v>
                </c:pt>
                <c:pt idx="33">
                  <c:v>1431</c:v>
                </c:pt>
                <c:pt idx="34">
                  <c:v>1427</c:v>
                </c:pt>
                <c:pt idx="35">
                  <c:v>1414</c:v>
                </c:pt>
                <c:pt idx="36">
                  <c:v>1426</c:v>
                </c:pt>
                <c:pt idx="37">
                  <c:v>1418</c:v>
                </c:pt>
                <c:pt idx="38">
                  <c:v>1410</c:v>
                </c:pt>
                <c:pt idx="39">
                  <c:v>1445</c:v>
                </c:pt>
                <c:pt idx="40">
                  <c:v>1441</c:v>
                </c:pt>
                <c:pt idx="41">
                  <c:v>1440</c:v>
                </c:pt>
                <c:pt idx="42">
                  <c:v>1439</c:v>
                </c:pt>
                <c:pt idx="43">
                  <c:v>1444</c:v>
                </c:pt>
                <c:pt idx="44">
                  <c:v>1414</c:v>
                </c:pt>
                <c:pt idx="45">
                  <c:v>1410</c:v>
                </c:pt>
                <c:pt idx="46">
                  <c:v>1390</c:v>
                </c:pt>
                <c:pt idx="47">
                  <c:v>1430</c:v>
                </c:pt>
                <c:pt idx="48">
                  <c:v>1377</c:v>
                </c:pt>
                <c:pt idx="49">
                  <c:v>1436</c:v>
                </c:pt>
                <c:pt idx="50">
                  <c:v>1398</c:v>
                </c:pt>
                <c:pt idx="51">
                  <c:v>1434</c:v>
                </c:pt>
                <c:pt idx="52">
                  <c:v>1414</c:v>
                </c:pt>
                <c:pt idx="53">
                  <c:v>1392</c:v>
                </c:pt>
                <c:pt idx="54">
                  <c:v>1392</c:v>
                </c:pt>
                <c:pt idx="55">
                  <c:v>1413</c:v>
                </c:pt>
                <c:pt idx="56">
                  <c:v>1414</c:v>
                </c:pt>
                <c:pt idx="57">
                  <c:v>1430</c:v>
                </c:pt>
                <c:pt idx="58">
                  <c:v>1439</c:v>
                </c:pt>
                <c:pt idx="59">
                  <c:v>1277</c:v>
                </c:pt>
                <c:pt idx="60">
                  <c:v>1322</c:v>
                </c:pt>
                <c:pt idx="61">
                  <c:v>1322</c:v>
                </c:pt>
                <c:pt idx="62">
                  <c:v>1371</c:v>
                </c:pt>
                <c:pt idx="63">
                  <c:v>1398</c:v>
                </c:pt>
                <c:pt idx="64">
                  <c:v>1316</c:v>
                </c:pt>
                <c:pt idx="65">
                  <c:v>1459</c:v>
                </c:pt>
                <c:pt idx="66">
                  <c:v>948.8</c:v>
                </c:pt>
                <c:pt idx="67">
                  <c:v>1312</c:v>
                </c:pt>
                <c:pt idx="68">
                  <c:v>1310</c:v>
                </c:pt>
                <c:pt idx="69">
                  <c:v>1100</c:v>
                </c:pt>
                <c:pt idx="70">
                  <c:v>1010</c:v>
                </c:pt>
                <c:pt idx="71">
                  <c:v>1313</c:v>
                </c:pt>
                <c:pt idx="72">
                  <c:v>1349</c:v>
                </c:pt>
                <c:pt idx="73">
                  <c:v>1349</c:v>
                </c:pt>
                <c:pt idx="74">
                  <c:v>1349</c:v>
                </c:pt>
                <c:pt idx="75">
                  <c:v>1354</c:v>
                </c:pt>
                <c:pt idx="76">
                  <c:v>1408</c:v>
                </c:pt>
                <c:pt idx="77">
                  <c:v>1309</c:v>
                </c:pt>
                <c:pt idx="78">
                  <c:v>1338</c:v>
                </c:pt>
                <c:pt idx="79">
                  <c:v>1412</c:v>
                </c:pt>
                <c:pt idx="80">
                  <c:v>1409</c:v>
                </c:pt>
                <c:pt idx="81">
                  <c:v>1409</c:v>
                </c:pt>
                <c:pt idx="82">
                  <c:v>1399</c:v>
                </c:pt>
                <c:pt idx="83">
                  <c:v>1409</c:v>
                </c:pt>
                <c:pt idx="84">
                  <c:v>1410</c:v>
                </c:pt>
                <c:pt idx="85">
                  <c:v>1310</c:v>
                </c:pt>
                <c:pt idx="86">
                  <c:v>1336</c:v>
                </c:pt>
                <c:pt idx="87">
                  <c:v>1364</c:v>
                </c:pt>
                <c:pt idx="88">
                  <c:v>1152</c:v>
                </c:pt>
                <c:pt idx="89">
                  <c:v>1395</c:v>
                </c:pt>
                <c:pt idx="90">
                  <c:v>1396</c:v>
                </c:pt>
                <c:pt idx="91">
                  <c:v>1396</c:v>
                </c:pt>
                <c:pt idx="92">
                  <c:v>1396</c:v>
                </c:pt>
                <c:pt idx="93">
                  <c:v>1261</c:v>
                </c:pt>
                <c:pt idx="94">
                  <c:v>1273</c:v>
                </c:pt>
                <c:pt idx="95">
                  <c:v>1264</c:v>
                </c:pt>
                <c:pt idx="96">
                  <c:v>1294</c:v>
                </c:pt>
                <c:pt idx="97">
                  <c:v>1248</c:v>
                </c:pt>
                <c:pt idx="98">
                  <c:v>1302</c:v>
                </c:pt>
                <c:pt idx="99">
                  <c:v>1301</c:v>
                </c:pt>
                <c:pt idx="100">
                  <c:v>1337</c:v>
                </c:pt>
                <c:pt idx="101">
                  <c:v>1305</c:v>
                </c:pt>
                <c:pt idx="102">
                  <c:v>1324</c:v>
                </c:pt>
                <c:pt idx="103">
                  <c:v>1298</c:v>
                </c:pt>
                <c:pt idx="104">
                  <c:v>1351</c:v>
                </c:pt>
                <c:pt idx="105">
                  <c:v>1225</c:v>
                </c:pt>
                <c:pt idx="106">
                  <c:v>1357</c:v>
                </c:pt>
                <c:pt idx="107">
                  <c:v>1342</c:v>
                </c:pt>
                <c:pt idx="108">
                  <c:v>1284</c:v>
                </c:pt>
                <c:pt idx="109">
                  <c:v>1307</c:v>
                </c:pt>
                <c:pt idx="110">
                  <c:v>1278</c:v>
                </c:pt>
                <c:pt idx="111">
                  <c:v>1251</c:v>
                </c:pt>
                <c:pt idx="112">
                  <c:v>1350</c:v>
                </c:pt>
                <c:pt idx="113">
                  <c:v>1302</c:v>
                </c:pt>
                <c:pt idx="114">
                  <c:v>1364</c:v>
                </c:pt>
                <c:pt idx="115">
                  <c:v>1295</c:v>
                </c:pt>
                <c:pt idx="116">
                  <c:v>1288</c:v>
                </c:pt>
                <c:pt idx="117">
                  <c:v>1342</c:v>
                </c:pt>
                <c:pt idx="118">
                  <c:v>1361</c:v>
                </c:pt>
                <c:pt idx="119">
                  <c:v>1311</c:v>
                </c:pt>
                <c:pt idx="120">
                  <c:v>1337</c:v>
                </c:pt>
                <c:pt idx="121">
                  <c:v>1318</c:v>
                </c:pt>
                <c:pt idx="122">
                  <c:v>1308</c:v>
                </c:pt>
                <c:pt idx="123">
                  <c:v>1299</c:v>
                </c:pt>
                <c:pt idx="124">
                  <c:v>1143</c:v>
                </c:pt>
                <c:pt idx="125">
                  <c:v>1100</c:v>
                </c:pt>
                <c:pt idx="126">
                  <c:v>1419</c:v>
                </c:pt>
                <c:pt idx="127">
                  <c:v>1379</c:v>
                </c:pt>
                <c:pt idx="128">
                  <c:v>1389</c:v>
                </c:pt>
                <c:pt idx="129">
                  <c:v>1340</c:v>
                </c:pt>
                <c:pt idx="130">
                  <c:v>1351</c:v>
                </c:pt>
                <c:pt idx="131">
                  <c:v>1352</c:v>
                </c:pt>
                <c:pt idx="132">
                  <c:v>1366</c:v>
                </c:pt>
                <c:pt idx="133">
                  <c:v>1380</c:v>
                </c:pt>
                <c:pt idx="134">
                  <c:v>1380</c:v>
                </c:pt>
                <c:pt idx="135">
                  <c:v>1373</c:v>
                </c:pt>
                <c:pt idx="136">
                  <c:v>1365</c:v>
                </c:pt>
              </c:strCache>
            </c:strRef>
          </c:tx>
          <c:spPr>
            <a:solidFill>
              <a:schemeClr val="accent2"/>
            </a:solidFill>
            <a:ln>
              <a:noFill/>
            </a:ln>
            <a:effectLst/>
          </c:spPr>
          <c:invertIfNegative val="0"/>
          <c:cat>
            <c:multiLvlStrRef>
              <c:f>DSC!$C$139:$D$492</c:f>
              <c:multiLvlStrCache>
                <c:ptCount val="354"/>
                <c:lvl>
                  <c:pt idx="0">
                    <c:v>Epishin, A., Petrushin, N., Nolze, G., Gerstein, G. &amp; Maier, H. J. Investigation of the γ′-Strengthened Quaternary Co-Based Alloys Co-Al-W-Ta. Metall. Mater. Trans. A Phys. Metall. Mater. Sci. 49, 4042–4057 (2018).</c:v>
                  </c:pt>
                  <c:pt idx="1">
                    <c:v>Epishin, A., Petrushin, N., Nolze, G., Gerstein, G. &amp; Maier, H. J. Investigation of the γ′-Strengthened Quaternary Co-Based Alloys Co-Al-W-Ta. Metall. Mater. Trans. A Phys. Metall. Mater. Sci. 49, 4042–4057 (2018).</c:v>
                  </c:pt>
                  <c:pt idx="2">
                    <c:v>Epishin, A., Petrushin, N., Nolze, G., Gerstein, G. &amp; Maier, H. J. Investigation of the γ′-Strengthened Quaternary Co-Based Alloys Co-Al-W-Ta. Metall. Mater. Trans. A Phys. Metall. Mater. Sci. 49, 4042–4057 (2018).</c:v>
                  </c:pt>
                  <c:pt idx="3">
                    <c:v>Epishin, A., Petrushin, N., Nolze, G., Gerstein, G. &amp; Maier, H. J. Investigation of the γ′-Strengthened Quaternary Co-Based Alloys Co-Al-W-Ta. Metall. Mater. Trans. A Phys. Metall. Mater. Sci. 49, 4042–4057 (2018).</c:v>
                  </c:pt>
                  <c:pt idx="4">
                    <c:v>Epishin, A., Petrushin, N., Nolze, G., Gerstein, G. &amp; Maier, H. J. Investigation of the γ′-Strengthened Quaternary Co-Based Alloys Co-Al-W-Ta. Metall. Mater. Trans. A Phys. Metall. Mater. Sci. 49, 4042–4057 (2018).</c:v>
                  </c:pt>
                  <c:pt idx="5">
                    <c:v>Epishin, A., Petrushin, N., Nolze, G., Gerstein, G. &amp; Maier, H. J. Investigation of the γ′-Strengthened Quaternary Co-Based Alloys Co-Al-W-Ta. Metall. Mater. Trans. A Phys. Metall. Mater. Sci. 49, 4042–4057 (2018).</c:v>
                  </c:pt>
                  <c:pt idx="6">
                    <c:v>Epishin, A., Petrushin, N., Nolze, G., Gerstein, G. &amp; Maier, H. J. Investigation of the γ′-Strengthened Quaternary Co-Based Alloys Co-Al-W-Ta. Metall. Mater. Trans. A Phys. Metall. Mater. Sci. 49, 4042–4057 (2018).</c:v>
                  </c:pt>
                  <c:pt idx="7">
                    <c:v>Fan, Z. et al. Plastic deformation behaviors and mechanical properties of advanced single crystalline CoNi-base superalloys. Mater. Sci. Eng. A 748, 267–274 (2019).</c:v>
                  </c:pt>
                  <c:pt idx="8">
                    <c:v>Fan, Z. et al. The temperature dependence of high-temperature strength and deformation mechanism in a single crystal CoNi-base superalloy. Mater. Sci. Eng. A 735, 114–120 (2018).</c:v>
                  </c:pt>
                  <c:pt idx="9">
                    <c:v>Fan, Z. et al. The temperature dependence of high-temperature strength and deformation mechanism in a single crystal CoNi-base superalloy. Mater. Sci. Eng. A 735, 114–120 (2018).</c:v>
                  </c:pt>
                  <c:pt idx="10">
                    <c:v>Ferreras, R. C., Gálvez Díaz-Rubio, F. &amp; Campos Gómez, M. TESIS DOCTORAL Design of high temperature cobalt-based alloys processed by powder metallurgy route Autor.</c:v>
                  </c:pt>
                  <c:pt idx="11">
                    <c:v>Ferreras, R. C., Gálvez Díaz-Rubio, F. &amp; Campos Gómez, M. TESIS DOCTORAL Design of high temperature cobalt-based alloys processed by powder metallurgy route Autor.</c:v>
                  </c:pt>
                  <c:pt idx="12">
                    <c:v>Forsik, S. A. J. et al. Recent Developments in the Design of Next Generation γ′-Strengthened Cobalt–Nickel Superalloys. in 847–856 (2020). doi:10.1007/978-3-030-51834-9_83.</c:v>
                  </c:pt>
                  <c:pt idx="13">
                    <c:v>Freund, L. P. et al. High temperature properties and fatigue strength of novel wrought γ/γ′ Co-base superalloys. J. Mater. Res. 32, 4475–4482 (2017).</c:v>
                  </c:pt>
                  <c:pt idx="14">
                    <c:v>Freund, L. P. et al. High temperature properties and fatigue strength of novel wrought γ/γ′ Co-base superalloys. J. Mater. Res. 32, 4475–4482 (2017).</c:v>
                  </c:pt>
                  <c:pt idx="15">
                    <c:v>Freund, L. P. et al. The grain boundary pinning effect of the μ phase in an advanced polycrystalline γ/γ′ Co-base superalloy. J. Alloys Compd. 753, 333–342 (2018).</c:v>
                  </c:pt>
                  <c:pt idx="16">
                    <c:v>Fu, H. et al. Microstructure and Properties Evolution of Co-Al-W-Ni-Cr Superalloys by Molybdenum and Niobium Substitutions for Tungsten. Metall. Mater. Trans. A Phys. Metall. Mater. Sci. 51, 299–308 (2020).</c:v>
                  </c:pt>
                  <c:pt idx="17">
                    <c:v>Fu, H. et al. Microstructure and Properties Evolution of Co-Al-W-Ni-Cr Superalloys by Molybdenum and Niobium Substitutions for Tungsten. Metall. Mater. Trans. A Phys. Metall. Mater. Sci. 51, 299–308 (2020).</c:v>
                  </c:pt>
                  <c:pt idx="18">
                    <c:v>Fu, H. et al. Microstructure and Properties Evolution of Co-Al-W-Ni-Cr Superalloys by Molybdenum and Niobium Substitutions for Tungsten. Metall. Mater. Trans. A Phys. Metall. Mater. Sci. 51, 299–308 (2020).</c:v>
                  </c:pt>
                  <c:pt idx="19">
                    <c:v>Fu, H. et al. Microstructure and Properties Evolution of Co-Al-W-Ni-Cr Superalloys by Molybdenum and Niobium Substitutions for Tungsten. Metall. Mater. Trans. A Phys. Metall. Mater. Sci. 51, 299–308 (2020).</c:v>
                  </c:pt>
                  <c:pt idx="20">
                    <c:v>Fu, H. et al. Microstructure and Properties Evolution of Co-Al-W-Ni-Cr Superalloys by Molybdenum and Niobium Substitutions for Tungsten. Metall. Mater. Trans. A Phys. Metall. Mater. Sci. 51, 299–308 (2020).</c:v>
                  </c:pt>
                  <c:pt idx="21">
                    <c:v>Fu, H. et al. Microstructure and Properties Evolution of Co-Al-W-Ni-Cr Superalloys by Molybdenum and Niobium Substitutions for Tungsten. Metall. Mater. Trans. A Phys. Metall. Mater. Sci. 51, 299–308 (2020).</c:v>
                  </c:pt>
                  <c:pt idx="22">
                    <c:v>Fu, H. et al. Microstructure and Properties Evolution of Co-Al-W-Ni-Cr Superalloys by Molybdenum and Niobium Substitutions for Tungsten. Metall. Mater. Trans. A Phys. Metall. Mater. Sci. 51, 299–308 (2020).</c:v>
                  </c:pt>
                  <c:pt idx="23">
                    <c:v>Gao, Q. et al. Effects of alloying elements on microstructure and mechanical properties of Co–Ni–Al–Ti superalloy. Mater. Sci. Eng. A 779, (2020).</c:v>
                  </c:pt>
                  <c:pt idx="24">
                    <c:v>Gao, Q. et al. Effects of alloying elements on microstructure and mechanical properties of Co–Ni–Al–Ti superalloy. Mater. Sci. Eng. A 779, (2020).</c:v>
                  </c:pt>
                  <c:pt idx="25">
                    <c:v>Gao, Q. et al. Effects of alloying elements on microstructure and mechanical properties of Co–Ni–Al–Ti superalloy. Mater. Sci. Eng. A 779, (2020).</c:v>
                  </c:pt>
                  <c:pt idx="26">
                    <c:v>Gao, Q. et al. Effects of alloying elements on microstructure and mechanical properties of Co–Ni–Al–Ti superalloy. Mater. Sci. Eng. A 779, (2020).</c:v>
                  </c:pt>
                  <c:pt idx="27">
                    <c:v>Gao, Q. et al. Effects of alloying elements on microstructure and mechanical properties of Co–Ni–Al–Ti superalloy. Mater. Sci. Eng. A 779, (2020).</c:v>
                  </c:pt>
                  <c:pt idx="28">
                    <c:v>Homepage, J., Sani, S. A., Arabi, H., Kheirandish, S. &amp; Ebrahimi, G. R. Iranian Journal of Materials Forming Flow Stress Modeling in a γ-γ / Cobalt Base Superalloy by Using the Hyperbolic Sine Equation and ANN Method. Number 1 Iran. J. Mater. Form. 6, 44–5</c:v>
                  </c:pt>
                  <c:pt idx="29">
                    <c:v>Im, H. J. et al. Elemental partitioning and site-occupancy in γ/γ′ forming Co-Ti-Mo and Co-Ti-Cr alloys. Scr. Mater. 154, 159–162 (2018).</c:v>
                  </c:pt>
                  <c:pt idx="30">
                    <c:v>Im, H. J. et al. Elemental partitioning and site-occupancy in γ/γ′ forming Co-Ti-Mo and Co-Ti-Cr alloys. Scr. Mater. 154, 159–162 (2018).</c:v>
                  </c:pt>
                  <c:pt idx="31">
                    <c:v>Im, H. J. et al. Elemental partitioning and site-occupancy in γ/γ′ forming Co-Ti-Mo and Co-Ti-Cr alloys. Scr. Mater. 154, 159–162 (2018).</c:v>
                  </c:pt>
                  <c:pt idx="32">
                    <c:v>Ismail, F. B. et al. Alloying effects on oxidation mechanisms in polycrystalline Co–Ni base superalloys. Corros. Sci. 116, 44–52 (2017).</c:v>
                  </c:pt>
                  <c:pt idx="33">
                    <c:v>Ismail, F. B. et al. Alloying effects on oxidation mechanisms in polycrystalline Co–Ni base superalloys. Corros. Sci. 116, 44–52 (2017).</c:v>
                  </c:pt>
                  <c:pt idx="34">
                    <c:v>Ismail, F. B. et al. Alloying effects on oxidation mechanisms in polycrystalline Co–Ni base superalloys. Corros. Sci. 116, 44–52 (2017).</c:v>
                  </c:pt>
                  <c:pt idx="35">
                    <c:v>Jackson, R. W., Titus, M. S., Begley, M. R. &amp; Pollock, T. M. Thermal expansion behavior of new Co-based alloys and implications for coatings. Surf. Coatings Technol. 289, 61–68 (2016).</c:v>
                  </c:pt>
                  <c:pt idx="36">
                    <c:v>Jackson, R. W., Titus, M. S., Begley, M. R. &amp; Pollock, T. M. Thermal expansion behavior of new Co-based alloys and implications for coatings. Surf. Coatings Technol. 289, 61–68 (2016).</c:v>
                  </c:pt>
                  <c:pt idx="37">
                    <c:v>Jackson, R. W., Titus, M. S., Begley, M. R. &amp; Pollock, T. M. Thermal expansion behavior of new Co-based alloys and implications for coatings. Surf. Coatings Technol. 289, 61–68 (2016).</c:v>
                  </c:pt>
                  <c:pt idx="38">
                    <c:v>Jackson, R. W., Titus, M. S., Begley, M. R. &amp; Pollock, T. M. Thermal expansion behavior of new Co-based alloys and implications for coatings. Surf. Coatings Technol. 289, 61–68 (2016).</c:v>
                  </c:pt>
                  <c:pt idx="39">
                    <c:v>Jackson, R. W., Titus, M. S., Begley, M. R. &amp; Pollock, T. M. Thermal expansion behavior of new Co-based alloys and implications for coatings. Surf. Coatings Technol. 289, 61–68 (2016).</c:v>
                  </c:pt>
                  <c:pt idx="40">
                    <c:v>Katelun Wertz, B., Mills, M., Stephen Niezgoda, A. &amp; Yunzhi Wang Kiran, A. D. Exploration of Phase Stability and Hot Workability of Polycrystalline Co-Al-W-Base Superalloys.</c:v>
                  </c:pt>
                  <c:pt idx="41">
                    <c:v>Kazantseva, N. V. et al. Mechanical and magnetic properties of alloys near the concentration range of the existence of Co3(Al,W) intermetallic compound. Phys. Met. Metallogr. 118, 432–438 (2017).</c:v>
                  </c:pt>
                  <c:pt idx="42">
                    <c:v>Kazantseva, N. V. et al. Mechanical and magnetic properties of alloys near the concentration range of the existence of Co3(Al,W) intermetallic compound. Phys. Met. Metallogr. 118, 432–438 (2017).</c:v>
                  </c:pt>
                  <c:pt idx="43">
                    <c:v>Kazantseva, N. V. et al. Mechanical and magnetic properties of alloys near the concentration range of the existence of Co3(Al,W) intermetallic compound. Phys. Met. Metallogr. 118, 432–438 (2017).</c:v>
                  </c:pt>
                  <c:pt idx="44">
                    <c:v>Kazantseva, N. V. et al. Mechanical and magnetic properties of alloys near the concentration range of the existence of Co3(Al,W) intermetallic compound. Phys. Met. Metallogr. 118, 432–438 (2017).</c:v>
                  </c:pt>
                  <c:pt idx="45">
                    <c:v>Kazantseva, N. V. et al. Mechanical and magnetic properties of alloys near the concentration range of the existence of Co3(Al,W) intermetallic compound. Phys. Met. Metallogr. 118, 432–438 (2017).</c:v>
                  </c:pt>
                  <c:pt idx="46">
                    <c:v>Knop, M. et al. A New Polycrystalline Co-Ni Superalloy. JOM 66, 2495–2501 (2014)</c:v>
                  </c:pt>
                  <c:pt idx="47">
                    <c:v>Knop, M., Vorontsov, V. A., Hardy, M. C. &amp; Dye, D. High-temperature γ (FCC)/ γ ′ (L1 2 ) Co-Al-W based superalloys. MATEC Web Conf. 14, 18003 (2014).</c:v>
                  </c:pt>
                  <c:pt idx="48">
                    <c:v>Kobayashi, S., Tsukamoto, Y. &amp; Takasugi, T. Phase equilibria in the Co-rich Co-Al-W-Ti quaternary system. Intermetallics 19, 1908–1912 (2011).</c:v>
                  </c:pt>
                  <c:pt idx="49">
                    <c:v>Kobayashi, S., Tsukamoto, Y. &amp; Takasugi, T. Phase equilibria in the Co-rich Co-Al-W-Ti quaternary system. Intermetallics 19, 1908–1912 (2011).</c:v>
                  </c:pt>
                  <c:pt idx="50">
                    <c:v>Kobayashi, S., Tsukamoto, Y. &amp; Takasugi, T. Phase equilibria in the Co-rich Co-Al-W-Ti quaternary system. Intermetallics 19, 1908–1912 (2011).</c:v>
                  </c:pt>
                  <c:pt idx="51">
                    <c:v>Kobayashi, S., Tsukamoto, Y. &amp; Takasugi, T. Phase equilibria in the Co-rich Co-Al-W-Ti quaternary system. Intermetallics 19, 1908–1912 (2011).</c:v>
                  </c:pt>
                  <c:pt idx="52">
                    <c:v>Kobayashi, S., Tsukamoto, Y. &amp; Takasugi, T. Phase equilibria in the Co-rich Co-Al-W-Ti quaternary system. Intermetallics 19, 1908–1912 (2011).</c:v>
                  </c:pt>
                  <c:pt idx="53">
                    <c:v>Kobayashi, S., Tsukamoto, Y. &amp; Takasugi, T. Phase equilibria in the Co-rich Co-Al-W-Ti quaternary system. Intermetallics 19, 1908–1912 (2011).</c:v>
                  </c:pt>
                  <c:pt idx="54">
                    <c:v>Kolb, M. et al. Influence of rhenium on γ′-strengthened cobalt-base superalloys. J. Mater. Res. 32, 2551–2559 (2017).</c:v>
                  </c:pt>
                  <c:pt idx="55">
                    <c:v>Kolb, M. et al. Influence of rhenium on γ′-strengthened cobalt-base superalloys. J. Mater. Res. 32, 2551–2559 (2017).</c:v>
                  </c:pt>
                  <c:pt idx="56">
                    <c:v>Lass, E. A. Application of Computational Thermodynamics to the Design of a Co-Ni-Based γ′-Strengthened Superalloy. Metall. Mater. Trans. A Phys. Metall. Mater. Sci. 48, 2443–2459 (2017).</c:v>
                  </c:pt>
                  <c:pt idx="57">
                    <c:v>Lass, E. A. Application of Computational Thermodynamics to the Design of a Co-Ni-Based γ′-Strengthened Superalloy. Metall. Mater. Trans. A Phys. Metall. Mater. Sci. 48, 2443–2459 (2017).</c:v>
                  </c:pt>
                  <c:pt idx="58">
                    <c:v>Lass, E. A. Application of Computational Thermodynamics to the Design of a Co-Ni-Based γ′-Strengthened Superalloy. Metall. Mater. Trans. A Phys. Metall. Mater. Sci. 48, 2443–2459 (2017).</c:v>
                  </c:pt>
                  <c:pt idx="59">
                    <c:v>Lass, E. A. Application of Computational Thermodynamics to the Design of a Co-Ni-Based γ′-Strengthened Superalloy. Metall. Mater. Trans. A Phys. Metall. Mater. Sci. 48, 2443–2459 (2017).</c:v>
                  </c:pt>
                  <c:pt idx="60">
                    <c:v>Lass, E. A. Application of Computational Thermodynamics to the Design of a Co-Ni-Based γ′-Strengthened Superalloy. Metall. Mater. Trans. A Phys. Metall. Mater. Sci. 48, 2443–2459 (2017).</c:v>
                  </c:pt>
                  <c:pt idx="61">
                    <c:v>Lass, E. A. Application of Computational Thermodynamics to the Design of a Co-Ni-Based γ′-Strengthened Superalloy. Metall. Mater. Trans. A Phys. Metall. Mater. Sci. 48, 2443–2459 (2017).</c:v>
                  </c:pt>
                  <c:pt idx="62">
                    <c:v>Lass, E. A. Application of Computational Thermodynamics to the Design of a Co-Ni-Based γ′-Strengthened Superalloy. Metall. Mater. Trans. A Phys. Metall. Mater. Sci. 48, 2443–2459 (2017).</c:v>
                  </c:pt>
                  <c:pt idx="63">
                    <c:v>Lass, E. A. The effects of Fe and Si on the phase equilibria in a γ′-strengthened Co–Al–W-based superalloy. J. Alloys Compd. 825, (2020).</c:v>
                  </c:pt>
                  <c:pt idx="64">
                    <c:v>Lass, E. A. The effects of Fe and Si on the phase equilibria in a γ′-strengthened Co–Al–W-based superalloy. J. Alloys Compd. 825, (2020).</c:v>
                  </c:pt>
                  <c:pt idx="65">
                    <c:v>Lass, E. A. The effects of Fe and Si on the phase equilibria in a γ′-strengthened Co–Al–W-based superalloy. J. Alloys Compd. 825, (2020).</c:v>
                  </c:pt>
                  <c:pt idx="66">
                    <c:v>Lass, E. A. The effects of Fe and Si on the phase equilibria in a γ′-strengthened Co–Al–W-based superalloy. J. Alloys Compd. 825, (2020).</c:v>
                  </c:pt>
                  <c:pt idx="67">
                    <c:v>Lass, E. A. The effects of Fe and Si on the phase equilibria in a γ′-strengthened Co–Al–W-based superalloy. J. Alloys Compd. 825, (2020).</c:v>
                  </c:pt>
                  <c:pt idx="68">
                    <c:v>Lass, E. A. The effects of Fe and Si on the phase equilibria in a γ′-strengthened Co–Al–W-based superalloy. J. Alloys Compd. 825, (2020).</c:v>
                  </c:pt>
                  <c:pt idx="69">
                    <c:v>Lass, E. A. The effects of Fe and Si on the phase equilibria in a γ′-strengthened Co–Al–W-based superalloy. J. Alloys Compd. 825, (2020).</c:v>
                  </c:pt>
                  <c:pt idx="70">
                    <c:v>Lass, E. A., Sauza, D. J., Dunand, D. C. &amp; Seidman, D. N. Multicomponent γ’-strengthened Co-based superalloys with increased solvus temperatures and reduced mass densities. Acta Mater. 147, 284–295 (2018).</c:v>
                  </c:pt>
                  <c:pt idx="71">
                    <c:v>Lass, E. A., Sauza, D. J., Dunand, D. C. &amp; Seidman, D. N. Multicomponent γ’-strengthened Co-based superalloys with increased solvus temperatures and reduced mass densities. Acta Mater. 147, 284–295 (2018).</c:v>
                  </c:pt>
                  <c:pt idx="72">
                    <c:v>Lass, E. A., Sauza, D. J., Dunand, D. C. &amp; Seidman, D. N. Multicomponent γ’-strengthened Co-based superalloys with increased solvus temperatures and reduced mass densities. Acta Mater. 147, 284–295 (2018).</c:v>
                  </c:pt>
                  <c:pt idx="73">
                    <c:v>Lass, E. A., Sauza, D. J., Dunand, D. C. &amp; Seidman, D. N. Multicomponent γ’-strengthened Co-based superalloys with increased solvus temperatures and reduced mass densities. Acta Mater. 147, 284–295 (2018).</c:v>
                  </c:pt>
                  <c:pt idx="74">
                    <c:v>Lass, E. A., Sauza, D. J., Dunand, D. C. &amp; Seidman, D. N. Multicomponent γ’-strengthened Co-based superalloys with increased solvus temperatures and reduced mass densities. Acta Mater. 147, 284–295 (2018).</c:v>
                  </c:pt>
                  <c:pt idx="75">
                    <c:v>Lass, E. A., Sauza, D. J., Dunand, D. C. &amp; Seidman, D. N. Multicomponent γ’-strengthened Co-based superalloys with increased solvus temperatures and reduced mass densities. Acta Mater. 147, 284–295 (2018).</c:v>
                  </c:pt>
                  <c:pt idx="76">
                    <c:v>Lass, E. A., Sauza, D. J., Dunand, D. C. &amp; Seidman, D. N. Multicomponent γ’-strengthened Co-based superalloys with increased solvus temperatures and reduced mass densities. Acta Mater. 147, 284–295 (2018).</c:v>
                  </c:pt>
                  <c:pt idx="77">
                    <c:v>Lass, E. A., Sauza, D. J., Dunand, D. C. &amp; Seidman, D. N. Multicomponent γ’-strengthened Co-based superalloys with increased solvus temperatures and reduced mass densities. Acta Mater. 147, 284–295 (2018).</c:v>
                  </c:pt>
                  <c:pt idx="78">
                    <c:v>Li, L. et al. Effect of Re on microstructure and mechanical properties of γ/γʹ Co-Ti-based superalloys. Intermetallics 115, (2019).</c:v>
                  </c:pt>
                  <c:pt idx="79">
                    <c:v>Li, L. et al. Effect of Re on microstructure and mechanical properties of γ/γʹ Co-Ti-based superalloys. Intermetallics 115, (2019).</c:v>
                  </c:pt>
                  <c:pt idx="80">
                    <c:v>Li, L. et al. Effect of Re on microstructure and mechanical properties of γ/γʹ Co-Ti-based superalloys. Intermetallics 115, (2019).</c:v>
                  </c:pt>
                  <c:pt idx="81">
                    <c:v>Li, W., Li, L., Antonov, S. &amp; Feng, Q. Effective design of a Co-Ni-Al-W-Ta-Ti alloy with high γ′ solvus temperature and microstructural stability using combined CALPHAD and experimental approaches. Mater. Des. 180, (2019).</c:v>
                  </c:pt>
                  <c:pt idx="82">
                    <c:v>Li, W., Li, L., Antonov, S. &amp; Feng, Q. Effective design of a Co-Ni-Al-W-Ta-Ti alloy with high γ′ solvus temperature and microstructural stability using combined CALPHAD and experimental approaches. Mater. Des. 180, (2019).</c:v>
                  </c:pt>
                  <c:pt idx="83">
                    <c:v>Li, W., Li, L., Antonov, S. &amp; Feng, Q. Effective design of a Co-Ni-Al-W-Ta-Ti alloy with high γ′ solvus temperature and microstructural stability using combined CALPHAD and experimental approaches. Mater. Des. 180, (2019).</c:v>
                  </c:pt>
                  <c:pt idx="84">
                    <c:v>Li, W., Li, L., Antonov, S. &amp; Feng, Q. Effective design of a Co-Ni-Al-W-Ta-Ti alloy with high γ′ solvus temperature and microstructural stability using combined CALPHAD and experimental approaches. Mater. Des. 180, (2019).</c:v>
                  </c:pt>
                  <c:pt idx="85">
                    <c:v>Li, W., Li, L., Antonov, S. &amp; Feng, Q. Effective design of a Co-Ni-Al-W-Ta-Ti alloy with high γ′ solvus temperature and microstructural stability using combined CALPHAD and experimental approaches. Mater. Des. 180, (2019).</c:v>
                  </c:pt>
                  <c:pt idx="86">
                    <c:v>Li, W., Li, L., Antonov, S. &amp; Feng, Q. Effective design of a Co-Ni-Al-W-Ta-Ti alloy with high γ′ solvus temperature and microstructural stability using combined CALPHAD and experimental approaches. Mater. Des. 180, (2019).</c:v>
                  </c:pt>
                  <c:pt idx="87">
                    <c:v>Li, W., Li, L., Antonov, S. &amp; Feng, Q. Effective design of a Co-Ni-Al-W-Ta-Ti alloy with high γ′ solvus temperature and microstructural stability using combined CALPHAD and experimental approaches. Mater. Des. 180, (2019).</c:v>
                  </c:pt>
                  <c:pt idx="88">
                    <c:v>Li, W., Li, L., Antonov, S. &amp; Feng, Q. Effective design of a Co-Ni-Al-W-Ta-Ti alloy with high γ′ solvus temperature and microstructural stability using combined CALPHAD and experimental approaches. Mater. Des. 180, (2019).</c:v>
                  </c:pt>
                  <c:pt idx="89">
                    <c:v>Li, W., Li, L., Antonov, S. &amp; Feng, Q. Effective design of a Co-Ni-Al-W-Ta-Ti alloy with high γ′ solvus temperature and microstructural stability using combined CALPHAD and experimental approaches. Mater. Des. 180, (2019).</c:v>
                  </c:pt>
                  <c:pt idx="90">
                    <c:v>Li, W., Li, L., Antonov, S., Lu, F. &amp; Feng, Q. Effects of Cr and Al/W ratio on the microstructural stability, oxidation property and γ′ phase nano-hardness of multi-component Co–Ni-base superalloys. J. Alloys Compd. 826, (2020).</c:v>
                  </c:pt>
                  <c:pt idx="91">
                    <c:v>Li, W., Li, L., Antonov, S., Lu, F. &amp; Feng, Q. Effects of Cr and Al/W ratio on the microstructural stability, oxidation property and γ′ phase nano-hardness of multi-component Co–Ni-base superalloys. J. Alloys Compd. 826, (2020).</c:v>
                  </c:pt>
                  <c:pt idx="92">
                    <c:v>Li, W., Li, L., Antonov, S., Lu, F. &amp; Feng, Q. Effects of Cr and Al/W ratio on the microstructural stability, oxidation property and γ′ phase nano-hardness of multi-component Co–Ni-base superalloys. J. Alloys Compd. 826, (2020).</c:v>
                  </c:pt>
                  <c:pt idx="93">
                    <c:v>Liu, C., Sun, Y., Wen, M., He, T. &amp; Yu, J. Effect of Cr addition on microstructure and welding solidification cracking susceptibility of Co-Al-W based superalloys. J. Manuf. Process. (2020) doi:10.1016/j.jmapro.2020.03.049.</c:v>
                  </c:pt>
                  <c:pt idx="94">
                    <c:v>Liu, C., Sun, Y., Wen, M., He, T. &amp; Yu, J. Effect of Cr addition on microstructure and welding solidification cracking susceptibility of Co-Al-W based superalloys. J. Manuf. Process. (2020) doi:10.1016/j.jmapro.2020.03.049.</c:v>
                  </c:pt>
                  <c:pt idx="95">
                    <c:v>Liu, C., Sun, Y., Wen, M., He, T. &amp; Yu, J. Effect of Cr addition on microstructure and welding solidification cracking susceptibility of Co-Al-W based superalloys. J. Manuf. Process. (2020) doi:10.1016/j.jmapro.2020.03.049.</c:v>
                  </c:pt>
                  <c:pt idx="96">
                    <c:v>Liu, J., Yu, J. J., Yang, Y. H., Zhou, Y. Z. &amp; Sun, X. F. Effects of Mo on the evolution of microstructures and mechanical properties in Co-Al-W base superalloys. Mater. Sci. Eng. A 745, 404–410 (2019).</c:v>
                  </c:pt>
                  <c:pt idx="97">
                    <c:v>Liu, J., Yu, J. J., Yang, Y. H., Zhou, Y. Z. &amp; Sun, X. F. Effects of Mo on the evolution of microstructures and mechanical properties in Co-Al-W base superalloys. Mater. Sci. Eng. A 745, 404–410 (2019).</c:v>
                  </c:pt>
                  <c:pt idx="98">
                    <c:v>Liu, X. et al. Effects of Nb and W additions on the microstructures and mechanical properties of novel γ/γ’ Co-V-Ti-based superalloys. Metals (Basel). 8, (2018).</c:v>
                  </c:pt>
                  <c:pt idx="99">
                    <c:v>Liu, X. et al. Effects of Nb and W additions on the microstructures and mechanical properties of novel γ/γ’ Co-V-Ti-based superalloys. Metals (Basel). 8, (2018).</c:v>
                  </c:pt>
                  <c:pt idx="100">
                    <c:v>Liu, X. et al. Effects of Nb and W additions on the microstructures and mechanical properties of novel γ/γ’ Co-V-Ti-based superalloys. Metals (Basel). 8, (2018).</c:v>
                  </c:pt>
                  <c:pt idx="101">
                    <c:v>Llewelyn, S. C. H. et al. The effect of Ni:Co ratio on the elemental phase partitioning in γ-γ′ Ni-Co-Al-Ti-Cr alloys. Acta Mater. 131, 296–304 (2017).</c:v>
                  </c:pt>
                  <c:pt idx="102">
                    <c:v>Llewelyn, S. C. H. et al. The effect of Ni:Co ratio on the elemental phase partitioning in γ-γ′ Ni-Co-Al-Ti-Cr alloys. Acta Mater. 131, 296–304 (2017).</c:v>
                  </c:pt>
                  <c:pt idx="103">
                    <c:v>Lopez-Galilea, I. et al. The thermal stability of intermetallic compounds in an as-cast SX co-base superalloy. Adv. Eng. Mater. 17, 741–747 (2015).</c:v>
                  </c:pt>
                  <c:pt idx="104">
                    <c:v>Lopez-Galilea, I. et al. The thermal stability of intermetallic compounds in an as-cast SX co-base superalloy. Adv. Eng. Mater. 17, 741–747 (2015).</c:v>
                  </c:pt>
                  <c:pt idx="105">
                    <c:v>Makineni, S. K. et al. A new class of high strength high temperature Cobalt based γ-γ′ Co-Mo-Al alloys stabilized with Ta addition. Acta Mater. 97, 29–40 (2015).</c:v>
                  </c:pt>
                  <c:pt idx="106">
                    <c:v>Makineni, S. K. et al. A new class of high strength high temperature Cobalt based γ-γ′ Co-Mo-Al alloys stabilized with Ta addition. Acta Mater. 97, 29–40 (2015).</c:v>
                  </c:pt>
                  <c:pt idx="107">
                    <c:v>Makineni, S. K. et al. A new class of high strength high temperature Cobalt based γ-γ′ Co-Mo-Al alloys stabilized with Ta addition. Acta Mater. 97, 29–40 (2015).</c:v>
                  </c:pt>
                  <c:pt idx="108">
                    <c:v>Makineni, S. K., Nithin, B. &amp; Chattopadhyay, K. A new tungsten-free γ-γ’ Co-Al-Mo-Nb-based superalloy. Scr. Mater. 98, 36–39 (2015).</c:v>
                  </c:pt>
                  <c:pt idx="109">
                    <c:v>Makineni, S. K., Nithin, B. &amp; Chattopadhyay, K. Synthesis of a new tungsten-free γ-γ′ Cobalt-based superalloy by tuning alloying additions. Acta Mater. 85, 85–94 (2015).</c:v>
                  </c:pt>
                  <c:pt idx="110">
                    <c:v>Makineni, S. K., Nithin, B. &amp; Chattopadhyay, K. Synthesis of a new tungsten-free γ-γ′ Cobalt-based superalloy by tuning alloying additions. Acta Mater. 85, 85–94 (2015).</c:v>
                  </c:pt>
                  <c:pt idx="111">
                    <c:v>Makineni, S. K., Nithin, B. &amp; Chattopadhyay, K. Synthesis of a new tungsten-free γ-γ′ Cobalt-based superalloy by tuning alloying additions. Acta Mater. 85, 85–94 (2015).</c:v>
                  </c:pt>
                  <c:pt idx="112">
                    <c:v>Makineni, S. K., Nithin, B., Palanisamy, D. &amp; Chattopadhyay, K. Phase evolution and crystallography of precipitates during decomposition of new “tungsten-free” Co(Ni)–Mo–Al–Nb γ–γ′ superalloys at elevated temperatures. J. Mater. Sci. 51, 7843–7860 (2016).</c:v>
                  </c:pt>
                  <c:pt idx="113">
                    <c:v>Matos, A., Costa, S., Nunes, C. A. &amp; Ramirez, A. J. Development of Co-based superalloys. doi:10.13140/RG.2.2.27969.86883.</c:v>
                  </c:pt>
                  <c:pt idx="114">
                    <c:v>Matos, A., Costa, S., Nunes, C. A. &amp; Ramirez, A. J. Development of Co-based superalloys. doi:10.13140/RG.2.2.27969.86883.</c:v>
                  </c:pt>
                  <c:pt idx="115">
                    <c:v>Meher, S., Yan, H. Y., Nag, S., Dye, D. &amp; Banerjee, R. Solute partitioning and site preference in γ/γ’ cobalt-base alloys. Scr. Mater. 67, 850–853 (2012).</c:v>
                  </c:pt>
                  <c:pt idx="116">
                    <c:v>Meher, S., Yan, H. Y., Nag, S., Dye, D. &amp; Banerjee, R. Solute partitioning and site preference in γ/γ’ cobalt-base alloys. Scr. Mater. 67, 850–853 (2012).</c:v>
                  </c:pt>
                  <c:pt idx="117">
                    <c:v>Meher, S., Yan, H. Y., Nag, S., Dye, D. &amp; Banerjee, R. Solute partitioning and site preference in γ/γ’ cobalt-base alloys. Scr. Mater. 67, 850–853 (2012).</c:v>
                  </c:pt>
                  <c:pt idx="118">
                    <c:v>Migas, D., Moskal, G. &amp; Maciąg, T. Thermal analysis of W-free Co–(Ni)–Al–Mo–Nb superalloys. J. Therm. Anal. Calorim. (2020) doi:10.1007/s10973-020-09375-7.</c:v>
                  </c:pt>
                  <c:pt idx="119">
                    <c:v>Migas, D., Moskal, G. &amp; Maciąg, T. Thermal analysis of W-free Co–(Ni)–Al–Mo–Nb superalloys. J. Therm. Anal. Calorim. (2020) doi:10.1007/s10973-020-09375-7.</c:v>
                  </c:pt>
                  <c:pt idx="120">
                    <c:v>Murray, S. P., Stinville, J. C., Callahan, P. G., Rhein, R. K. &amp; Pollock, T. M. Low Cycle Fatigue of Single Crystal γ′ -containing Co-based Superalloys at 750∘C. Metall. Mater. Trans. A Phys. Metall. Mater. Sci. 51, 200–213 (2020).</c:v>
                  </c:pt>
                  <c:pt idx="121">
                    <c:v>Murray, S. P., Stinville, J. C., Callahan, P. G., Rhein, R. K. &amp; Pollock, T. M. Low Cycle Fatigue of Single Crystal γ′ -containing Co-based Superalloys at 750∘C. Metall. Mater. Trans. A Phys. Metall. Mater. Sci. 51, 200–213 (2020).</c:v>
                  </c:pt>
                  <c:pt idx="122">
                    <c:v>Nithin, B. et al. Effect of Cr addition on γ–γ′ cobalt-based Co–Mo–Al–Ta class of superalloys: a combined experimental and computational study. J. Mater. Sci. 52, 11036–11047 (2017).</c:v>
                  </c:pt>
                  <c:pt idx="123">
                    <c:v>Nithin, B. et al. Effect of Cr addition on γ–γ′ cobalt-based Co–Mo–Al–Ta class of superalloys: a combined experimental and computational study. J. Mater. Sci. 52, 11036–11047 (2017).</c:v>
                  </c:pt>
                  <c:pt idx="124">
                    <c:v>Omori, T. et al. Partition behavior of alloying elements and phase transformation temperatures in Co-Al-W-base quaternary systems. Intermetallics 32, 274–283 (2013).</c:v>
                  </c:pt>
                  <c:pt idx="125">
                    <c:v>Omori, T. et al. Partition behavior of alloying elements and phase transformation temperatures in Co-Al-W-base quaternary systems. Intermetallics 32, 274–283 (2013).</c:v>
                  </c:pt>
                  <c:pt idx="126">
                    <c:v>Omori, T. et al. Partition behavior of alloying elements and phase transformation temperatures in Co-Al-W-base quaternary systems. Intermetallics 32, 274–283 (2013).</c:v>
                  </c:pt>
                  <c:pt idx="127">
                    <c:v>Omori, T. et al. Partition behavior of alloying elements and phase transformation temperatures in Co-Al-W-base quaternary systems. Intermetallics 32, 274–283 (2013).</c:v>
                  </c:pt>
                  <c:pt idx="128">
                    <c:v>Omori, T. et al. Partition behavior of alloying elements and phase transformation temperatures in Co-Al-W-base quaternary systems. Intermetallics 32, 274–283 (2013).</c:v>
                  </c:pt>
                  <c:pt idx="129">
                    <c:v>Omori, T. et al. Partition behavior of alloying elements and phase transformation temperatures in Co-Al-W-base quaternary systems. Intermetallics 32, 274–283 (2013).</c:v>
                  </c:pt>
                  <c:pt idx="130">
                    <c:v>Omori, T. et al. Partition behavior of alloying elements and phase transformation temperatures in Co-Al-W-base quaternary systems. Intermetallics 32, 274–283 (2013).</c:v>
                  </c:pt>
                  <c:pt idx="131">
                    <c:v>Omori, T. et al. Partition behavior of alloying elements and phase transformation temperatures in Co-Al-W-base quaternary systems. Intermetallics 32, 274–283 (2013).</c:v>
                  </c:pt>
                  <c:pt idx="132">
                    <c:v>Omori, T. et al. Partition behavior of alloying elements and phase transformation temperatures in Co-Al-W-base quaternary systems. Intermetallics 32, 274–283 (2013).</c:v>
                  </c:pt>
                  <c:pt idx="133">
                    <c:v>Omori, T. et al. Partition behavior of alloying elements and phase transformation temperatures in Co-Al-W-base quaternary systems. Intermetallics 32, 274–283 (2013).</c:v>
                  </c:pt>
                  <c:pt idx="134">
                    <c:v>Omori, T. et al. Partition behavior of alloying elements and phase transformation temperatures in Co-Al-W-base quaternary systems. Intermetallics 32, 274–283 (2013).</c:v>
                  </c:pt>
                  <c:pt idx="135">
                    <c:v>Omori, T. et al. Partition behavior of alloying elements and phase transformation temperatures in Co-Al-W-base quaternary systems. Intermetallics 32, 274–283 (2013).</c:v>
                  </c:pt>
                  <c:pt idx="136">
                    <c:v>Omori, T. et al. Partition behavior of alloying elements and phase transformation temperatures in Co-Al-W-base quaternary systems. Intermetallics 32, 274–283 (2013).</c:v>
                  </c:pt>
                  <c:pt idx="137">
                    <c:v>Omori, T. et al. Partition behavior of alloying elements and phase transformation temperatures in Co-Al-W-base quaternary systems. Intermetallics 32, 274–283 (2013).</c:v>
                  </c:pt>
                  <c:pt idx="138">
                    <c:v>Omori, T. et al. Partition behavior of alloying elements and phase transformation temperatures in Co-Al-W-base quaternary systems. Intermetallics 32, 274–283 (2013).</c:v>
                  </c:pt>
                  <c:pt idx="139">
                    <c:v>Ooshima, M., Tanaka, K., Okamoto, N. L., Kishida, K. &amp; Inui, H. Effects of quaternary alloying elements on the γ′ solvus temperature of Co-Al-W based alloys with fcc/L12 two-phase microstructures. J. Alloys Compd. 508, 71–78 (2010).</c:v>
                  </c:pt>
                  <c:pt idx="140">
                    <c:v>Ooshima, M., Tanaka, K., Okamoto, N. L., Kishida, K. &amp; Inui, H. Effects of quaternary alloying elements on the γ′ solvus temperature of Co-Al-W based alloys with fcc/L12 two-phase microstructures. J. Alloys Compd. 508, 71–78 (2010).</c:v>
                  </c:pt>
                  <c:pt idx="141">
                    <c:v>Ooshima, M., Tanaka, K., Okamoto, N. L., Kishida, K. &amp; Inui, H. Effects of quaternary alloying elements on the γ′ solvus temperature of Co-Al-W based alloys with fcc/L12 two-phase microstructures. J. Alloys Compd. 508, 71–78 (2010).</c:v>
                  </c:pt>
                  <c:pt idx="142">
                    <c:v>Ooshima, M., Tanaka, K., Okamoto, N. L., Kishida, K. &amp; Inui, H. Effects of quaternary alloying elements on the γ′ solvus temperature of Co-Al-W based alloys with fcc/L12 two-phase microstructures. J. Alloys Compd. 508, 71–78 (2010).</c:v>
                  </c:pt>
                  <c:pt idx="143">
                    <c:v>Ooshima, M., Tanaka, K., Okamoto, N. L., Kishida, K. &amp; Inui, H. Effects of quaternary alloying elements on the γ′ solvus temperature of Co-Al-W based alloys with fcc/L12 two-phase microstructures. J. Alloys Compd. 508, 71–78 (2010).</c:v>
                  </c:pt>
                  <c:pt idx="144">
                    <c:v>Ooshima, M., Tanaka, K., Okamoto, N. L., Kishida, K. &amp; Inui, H. Effects of quaternary alloying elements on the γ′ solvus temperature of Co-Al-W based alloys with fcc/L12 two-phase microstructures. J. Alloys Compd. 508, 71–78 (2010).</c:v>
                  </c:pt>
                  <c:pt idx="145">
                    <c:v>Ooshima, M., Tanaka, K., Okamoto, N. L., Kishida, K. &amp; Inui, H. Effects of quaternary alloying elements on the γ′ solvus temperature of Co-Al-W based alloys with fcc/L12 two-phase microstructures. J. Alloys Compd. 508, 71–78 (2010).</c:v>
                  </c:pt>
                  <c:pt idx="146">
                    <c:v>Ooshima, M., Tanaka, K., Okamoto, N. L., Kishida, K. &amp; Inui, H. Effects of quaternary alloying elements on the γ′ solvus temperature of Co-Al-W based alloys with fcc/L12 two-phase microstructures. J. Alloys Compd. 508, 71–78 (2010).</c:v>
                  </c:pt>
                  <c:pt idx="147">
                    <c:v>Ooshima, M., Tanaka, K., Okamoto, N. L., Kishida, K. &amp; Inui, H. Effects of quaternary alloying elements on the γ′ solvus temperature of Co-Al-W based alloys with fcc/L12 two-phase microstructures. J. Alloys Compd. 508, 71–78 (2010).</c:v>
                  </c:pt>
                  <c:pt idx="148">
                    <c:v>Ooshima, M., Tanaka, K., Okamoto, N. L., Kishida, K. &amp; Inui, H. Effects of quaternary alloying elements on the γ′ solvus temperature of Co-Al-W based alloys with fcc/L12 two-phase microstructures. J. Alloys Compd. 508, 71–78 (2010).</c:v>
                  </c:pt>
                  <c:pt idx="149">
                    <c:v>Ooshima, M., Tanaka, K., Okamoto, N. L., Kishida, K. &amp; Inui, H. Effects of quaternary alloying elements on the γ′ solvus temperature of Co-Al-W based alloys with fcc/L12 two-phase microstructures. J. Alloys Compd. 508, 71–78 (2010).</c:v>
                  </c:pt>
                  <c:pt idx="150">
                    <c:v>Ooshima, M., Tanaka, K., Okamoto, N. L., Kishida, K. &amp; Inui, H. Effects of quaternary alloying elements on the γ′ solvus temperature of Co-Al-W based alloys with fcc/L12 two-phase microstructures. J. Alloys Compd. 508, 71–78 (2010).</c:v>
                  </c:pt>
                  <c:pt idx="151">
                    <c:v>Ooshima, M., Tanaka, K., Okamoto, N. L., Kishida, K. &amp; Inui, H. Effects of quaternary alloying elements on the γ′ solvus temperature of Co-Al-W based alloys with fcc/L12 two-phase microstructures. J. Alloys Compd. 508, 71–78 (2010).</c:v>
                  </c:pt>
                  <c:pt idx="152">
                    <c:v>Ooshima, M., Tanaka, K., Okamoto, N. L., Kishida, K. &amp; Inui, H. Effects of quaternary alloying elements on the γ′ solvus temperature of Co-Al-W based alloys with fcc/L12 two-phase microstructures. J. Alloys Compd. 508, 71–78 (2010).</c:v>
                  </c:pt>
                  <c:pt idx="153">
                    <c:v>Ooshima, M., Tanaka, K., Okamoto, N. L., Kishida, K. &amp; Inui, H. Effects of quaternary alloying elements on the γ′ solvus temperature of Co-Al-W based alloys with fcc/L12 two-phase microstructures. J. Alloys Compd. 508, 71–78 (2010).</c:v>
                  </c:pt>
                  <c:pt idx="154">
                    <c:v>Osaki, M. et al. Properties of Strengthening Co-W-Al Alloys with Various Amounts of Phase Forming Elements. (2008).</c:v>
                  </c:pt>
                  <c:pt idx="155">
                    <c:v>Osaki, M. et al. Properties of Strengthening Co-W-Al Alloys with Various Amounts of Phase Forming Elements. (2008).</c:v>
                  </c:pt>
                  <c:pt idx="156">
                    <c:v>Osaki, M. et al. Properties of Strengthening Co-W-Al Alloys with Various Amounts of Phase Forming Elements. (2008).</c:v>
                  </c:pt>
                  <c:pt idx="157">
                    <c:v>Osaki, M. et al. Properties of Strengthening Co-W-Al Alloys with Various Amounts of Phase Forming Elements. (2008).</c:v>
                  </c:pt>
                  <c:pt idx="158">
                    <c:v>Pandey, P. et al. Elemental site occupancy in the L12 A3B ordered intermetallic phase in Co-based superalloys and its influence on the microstructure. Acta Mater. 163, 140–153 (2019).</c:v>
                  </c:pt>
                  <c:pt idx="159">
                    <c:v>Pandey, P. et al. Elemental site occupancy in the L12 A3B ordered intermetallic phase in Co-based superalloys and its influence on the microstructure. Acta Mater. 163, 140–153 (2019).</c:v>
                  </c:pt>
                  <c:pt idx="160">
                    <c:v>Pandey, P. et al. Elemental site occupancy in the L12 A3B ordered intermetallic phase in Co-based superalloys and its influence on the microstructure. Acta Mater. 163, 140–153 (2019).</c:v>
                  </c:pt>
                  <c:pt idx="161">
                    <c:v>Pandey, P. et al. Elemental site occupancy in the L12 A3B ordered intermetallic phase in Co-based superalloys and its influence on the microstructure. Acta Mater. 163, 140–153 (2019).</c:v>
                  </c:pt>
                  <c:pt idx="162">
                    <c:v>Pandey, P., Kashyap, S., Palanisamy, D., Sharma, A. &amp; Chattopadhyay, K. On the high temperature coarsening kinetics of γ′ precipitates in a high strength Co37.6Ni35.4Al9.9Mo4.9Cr5.9Ta2.8Ti3.5 fcc-based high entropy alloy. Acta Mater. 177, 82–95 (2019).</c:v>
                  </c:pt>
                  <c:pt idx="163">
                    <c:v>Petrushin, N. et al. A single-crystal co-base superalloy strengthened by γ′ precipitates: Structure and mechanical properties. Adv. Eng. Mater. 17, 755–760 (2015).</c:v>
                  </c:pt>
                  <c:pt idx="164">
                    <c:v>Pollock, T. M. M. et al. New Co-based γ-γ’ High-temperature Alloys. JOM 62, 58–63 (2010).</c:v>
                  </c:pt>
                  <c:pt idx="165">
                    <c:v>Pollock, T. M. M. et al. New Co-based γ-γ’ High-temperature Alloys. JOM 62, 58–63 (2010).</c:v>
                  </c:pt>
                  <c:pt idx="166">
                    <c:v>Pollock, T. M. M. et al. New Co-based γ-γ’ High-temperature Alloys. JOM 62, 58–63 (2010).</c:v>
                  </c:pt>
                  <c:pt idx="167">
                    <c:v>Pollock, T. M. M. et al. New Co-based γ-γ’ High-temperature Alloys. JOM 62, 58–63 (2010).</c:v>
                  </c:pt>
                  <c:pt idx="168">
                    <c:v>Pollock, T. M. M. et al. New Co-based γ-γ’ High-temperature Alloys. JOM 62, 58–63 (2010).</c:v>
                  </c:pt>
                  <c:pt idx="169">
                    <c:v>Pollock, T. M. M. et al. New Co-based γ-γ’ High-temperature Alloys. JOM 62, 58–63 (2010).</c:v>
                  </c:pt>
                  <c:pt idx="170">
                    <c:v>Pollock, T. M. M. et al. New Co-based γ-γ’ High-temperature Alloys. JOM 62, 58–63 (2010).</c:v>
                  </c:pt>
                  <c:pt idx="171">
                    <c:v>Pollock, T. M. M. et al. New Co-based γ-γ’ High-temperature Alloys. JOM 62, 58–63 (2010).</c:v>
                  </c:pt>
                  <c:pt idx="172">
                    <c:v>Pollock, T. M. M. et al. New Co-based γ-γ’ High-temperature Alloys. JOM 62, 58–63 (2010).</c:v>
                  </c:pt>
                  <c:pt idx="173">
                    <c:v>Pyczak, F. et al. The effect of tungsten content on the properties of L12-hardened Co-Al-W alloys. J. Alloys Compd. 632, 110–115 (2015).</c:v>
                  </c:pt>
                  <c:pt idx="174">
                    <c:v>Pyczak, F. et al. The effect of tungsten content on the properties of L12-hardened Co-Al-W alloys. J. Alloys Compd. 632, 110–115 (2015).</c:v>
                  </c:pt>
                  <c:pt idx="175">
                    <c:v>Pyczak, F. et al. The effect of tungsten content on the properties of L12-hardened Co-Al-W alloys. J. Alloys Compd. 632, 110–115 (2015).</c:v>
                  </c:pt>
                  <c:pt idx="176">
                    <c:v>Qu, S. et al. Microstructural evolution and compression property of a novel γʹ-strengthened directionally solidified CoNi-base superalloy. Mater. Sci. Eng. A 761, (2019).</c:v>
                  </c:pt>
                  <c:pt idx="177">
                    <c:v>Reyes Tirado, F. L. Tungsten-free Cobalt-based Superalloys with Gamma Prime Precipitates. (2019).</c:v>
                  </c:pt>
                  <c:pt idx="178">
                    <c:v>Reyes Tirado, F. L. Tungsten-free Cobalt-based Superalloys with Gamma Prime Precipitates. (2019).</c:v>
                  </c:pt>
                  <c:pt idx="179">
                    <c:v>Reyes Tirado, F. L. Tungsten-free Cobalt-based Superalloys with Gamma Prime Precipitates. (2019).</c:v>
                  </c:pt>
                  <c:pt idx="180">
                    <c:v>Reyes Tirado, F. L., Taylor, S. &amp; Dunand, D. C. Effect of Al, Ti and Cr additions on the γ-γ’ microstructure of W-free Co-Ta-V-Based superalloys. Acta Mater. 172, 44–54 (2019).</c:v>
                  </c:pt>
                  <c:pt idx="181">
                    <c:v>Reyes Tirado, F. L., Taylor, S. &amp; Dunand, D. C. Effect of Al, Ti and Cr additions on the γ-γ’ microstructure of W-free Co-Ta-V-Based superalloys. Acta Mater. 172, 44–54 (2019).</c:v>
                  </c:pt>
                  <c:pt idx="182">
                    <c:v>Rhein, R. K. et al. Creep Behavior of Quinary γ′-Strengthened Co-Based Superalloys. Metall. Mater. Trans. A Phys. Metall. Mater. Sci. 49, 4090–4098 (2018).</c:v>
                  </c:pt>
                  <c:pt idx="183">
                    <c:v>Rhein, R. K. et al. Creep Behavior of Quinary γ′-Strengthened Co-Based Superalloys. Metall. Mater. Trans. A Phys. Metall. Mater. Sci. 49, 4090–4098 (2018).</c:v>
                  </c:pt>
                  <c:pt idx="184">
                    <c:v>Ruan, J. et al. Accelerated design of novel W-free high-strength Co-base superalloys with extremely wide γ/γʹ region by machine learning and CALPHAD methods. Acta Mater. 186, 425–433 (2020).</c:v>
                  </c:pt>
                  <c:pt idx="185">
                    <c:v>Ruan, J. et al. Accelerated design of novel W-free high-strength Co-base superalloys with extremely wide γ/γʹ region by machine learning and CALPHAD methods. Acta Mater. 186, 425–433 (2020).</c:v>
                  </c:pt>
                  <c:pt idx="186">
                    <c:v>Ruan, J. et al. Accelerated design of novel W-free high-strength Co-base superalloys with extremely wide γ/γʹ region by machine learning and CALPHAD methods. Acta Mater. 186, 425–433 (2020).</c:v>
                  </c:pt>
                  <c:pt idx="187">
                    <c:v>Ruan, J. J. et al. Novel Co-Ti-V-base superalloys reinforced by L12-ordered γ′ phase. Intermetallics 92, 126–132 (2018).</c:v>
                  </c:pt>
                  <c:pt idx="188">
                    <c:v>Ruan, J. J. et al. Novel Co-Ti-V-base superalloys reinforced by L12-ordered γ′ phase. Intermetallics 92, 126–132 (2018).</c:v>
                  </c:pt>
                  <c:pt idx="189">
                    <c:v>Ruan, J. J. et al. Novel Co-Ti-V-base superalloys reinforced by L12-ordered γ′ phase. Intermetallics 92, 126–132 (2018).</c:v>
                  </c:pt>
                  <c:pt idx="190">
                    <c:v>Sani, S. A., Arabi, H., Kheirandish, S. &amp; Ebrahimi, G. Investigation on the homogenization treatment and element segregation on the microstructure of a γ/γ′-cobalt-based superalloy. Int. J. Miner. Metall. Mater. 26, 222–233 (2019).</c:v>
                  </c:pt>
                  <c:pt idx="191">
                    <c:v>Sato, J. et al. Cobalt-base high-temperature alloys. Science (80-. ). 312, 90–91 (2006).</c:v>
                  </c:pt>
                  <c:pt idx="192">
                    <c:v>Sato, J. et al. Cobalt-base high-temperature alloys. Science (80-. ). 312, 90–91 (2006).</c:v>
                  </c:pt>
                  <c:pt idx="193">
                    <c:v>Sato, J. et al. Cobalt-base high-temperature alloys. Science (80-. ). 312, 90–91 (2006).</c:v>
                  </c:pt>
                  <c:pt idx="194">
                    <c:v>Sauza, D. J., Bocchini, P. J., Dunand, D. C. &amp; Seidman, D. N. Influence of ruthenium on microstructural evolution in a model Co-Al-W superalloy. Acta Mater. 117, 135–145 (2016).</c:v>
                  </c:pt>
                  <c:pt idx="195">
                    <c:v>Sauza, D. J., Dunand, D. C. &amp; Seidman, D. N. Microstructural evolution and high-temperature strength of a γ(f.c.c.)/γ’(L12) Co–Al–W–Ti–B superalloy. Acta Mater. 174, 427–438 (2019).</c:v>
                  </c:pt>
                  <c:pt idx="196">
                    <c:v>Shi, L., Yu, J. J., Cui, C. Y. &amp; Sun, X. F. Effect of Ta additions on microstructure and mechanical properties of a single-crystal Co-Al-W-base alloy. Mater. Lett. 149, 58–61 (2015).</c:v>
                  </c:pt>
                  <c:pt idx="197">
                    <c:v>Shi, L., Yu, J. J., Cui, C. Y. &amp; Sun, X. F. Effect of Ta additions on microstructure and mechanical properties of a single-crystal Co-Al-W-base alloy. Mater. Lett. 149, 58–61 (2015).</c:v>
                  </c:pt>
                  <c:pt idx="198">
                    <c:v>Shi, L., Yu, J. J., Cui, C. Y. &amp; Sun, X. F. Effect of Ta additions on microstructure and mechanical properties of a single-crystal Co-Al-W-base alloy. Mater. Lett. 149, 58–61 (2015).</c:v>
                  </c:pt>
                  <c:pt idx="199">
                    <c:v>Shi, L., Yu, J. J., Cui, C. Y. &amp; Sun, X. F. Microstructural stability and tensile properties of a Ti-containing single-crystal Co-Ni-Al-W-base alloy. Mater. Sci. Eng. A 646, 45–51 (2015).</c:v>
                  </c:pt>
                  <c:pt idx="200">
                    <c:v>Shi, L., Yu, J. J., Cui, C. Y. &amp; Sun, X. F. Temperature dependence of deformation behavior in a Co-Al-W-base single crystal superalloy. Mater. Sci. Eng. A 620, 36–43 (2015).</c:v>
                  </c:pt>
                  <c:pt idx="201">
                    <c:v>Shinagawa, K. et al. Phase equilibria and microstructure on γ′ phase in Co-Ni-Al-W system. Mater. Trans. 49, 1474–1479 (2008).</c:v>
                  </c:pt>
                  <c:pt idx="202">
                    <c:v>Shinagawa, K. et al. Phase equilibria and microstructure on γ′ phase in Co-Ni-Al-W system. Mater. Trans. 49, 1474–1479 (2008).</c:v>
                  </c:pt>
                  <c:pt idx="203">
                    <c:v>Shinagawa, K. et al. Phase equilibria and microstructure on γ′ phase in Co-Ni-Al-W system. Mater. Trans. 49, 1474–1479 (2008).</c:v>
                  </c:pt>
                  <c:pt idx="204">
                    <c:v>Shinagawa, K. et al. Phase equilibria and microstructure on γ′ phase in Co-Ni-Al-W system. Mater. Trans. 49, 1474–1479 (2008).</c:v>
                  </c:pt>
                  <c:pt idx="205">
                    <c:v>Shinagawa, K. et al. Phase equilibria and microstructure on γ′ phase in Co-Ni-Al-W system. Mater. Trans. 49, 1474–1479 (2008).</c:v>
                  </c:pt>
                  <c:pt idx="206">
                    <c:v>Shinagawa, K. et al. Phase equilibria and microstructure on γ′ phase in Co-Ni-Al-W system. Mater. Trans. 49, 1474–1479 (2008).</c:v>
                  </c:pt>
                  <c:pt idx="207">
                    <c:v>Shinagawa, K. et al. Phase equilibria and microstructure on γ′ phase in Co-Ni-Al-W system. Mater. Trans. 49, 1474–1479 (2008).</c:v>
                  </c:pt>
                  <c:pt idx="208">
                    <c:v>Shinagawa, K. et al. Phase equilibria and microstructure on γ′ phase in Co-Ni-Al-W system. Mater. Trans. 49, 1474–1479 (2008).</c:v>
                  </c:pt>
                  <c:pt idx="209">
                    <c:v>Shinagawa, K. et al. Phase equilibria and microstructure on γ′ phase in Co-Ni-Al-W system. Mater. Trans. 49, 1474–1479 (2008).</c:v>
                  </c:pt>
                  <c:pt idx="210">
                    <c:v>Shinagawa, K. et al. Phase equilibria and microstructure on γ′ phase in Co-Ni-Al-W system. Mater. Trans. 49, 1474–1479 (2008).</c:v>
                  </c:pt>
                  <c:pt idx="211">
                    <c:v>Shinagawa, K. et al. Phase equilibria and microstructure on γ′ phase in Co-Ni-Al-W system. Mater. Trans. 49, 1474–1479 (2008).</c:v>
                  </c:pt>
                  <c:pt idx="212">
                    <c:v>Shinagawa, K. et al. Phase equilibria and microstructure on γ′ phase in Co-Ni-Al-W system. Mater. Trans. 49, 1474–1479 (2008).</c:v>
                  </c:pt>
                  <c:pt idx="213">
                    <c:v>Shinagawa, K. et al. Phase equilibria and microstructure on γ′ phase in Co-Ni-Al-W system. Mater. Trans. 49, 1474–1479 (2008).</c:v>
                  </c:pt>
                  <c:pt idx="214">
                    <c:v>Shinagawa, K. et al. Phase equilibria and microstructure on γ′ phase in Co-Ni-Al-W system. Mater. Trans. 49, 1474–1479 (2008).</c:v>
                  </c:pt>
                  <c:pt idx="215">
                    <c:v>Shinagawa, K. et al. Phase equilibria and microstructure on γ′ phase in Co-Ni-Al-W system. Mater. Trans. 49, 1474–1479 (2008).</c:v>
                  </c:pt>
                  <c:pt idx="216">
                    <c:v>Shinagawa, K. et al. Phase equilibria and microstructure on γ′ phase in Co-Ni-Al-W system. Mater. Trans. 49, 1474–1479 (2008).</c:v>
                  </c:pt>
                  <c:pt idx="217">
                    <c:v>Shinagawa, K. et al. Phase equilibria and microstructure on γ′ phase in Co-Ni-Al-W system. Mater. Trans. 49, 1474–1479 (2008).</c:v>
                  </c:pt>
                  <c:pt idx="218">
                    <c:v>Shinagawa, K. et al. Phase equilibria and microstructure on γ′ phase in Co-Ni-Al-W system. Mater. Trans. 49, 1474–1479 (2008).</c:v>
                  </c:pt>
                  <c:pt idx="219">
                    <c:v>Shinagawa, K. et al. Phase equilibria and microstructure on γ′ phase in Co-Ni-Al-W system. Mater. Trans. 49, 1474–1479 (2008).</c:v>
                  </c:pt>
                  <c:pt idx="220">
                    <c:v>Shinagawa, K. et al. Phase equilibria and microstructure on γ′ phase in Co-Ni-Al-W system. Mater. Trans. 49, 1474–1479 (2008).</c:v>
                  </c:pt>
                  <c:pt idx="221">
                    <c:v>Shinagawa, K. et al. Phase equilibria and microstructure on γ′ phase in Co-Ni-Al-W system. Mater. Trans. 49, 1474–1479 (2008).</c:v>
                  </c:pt>
                  <c:pt idx="222">
                    <c:v>Shinagawa, K. et al. Phase equilibria and microstructure on γ′ phase in Co-Ni-Al-W system. Mater. Trans. 49, 1474–1479 (2008).</c:v>
                  </c:pt>
                  <c:pt idx="223">
                    <c:v>Shinagawa, K. et al. Phase equilibria and microstructure on γ′ phase in Co-Ni-Al-W system. Mater. Trans. 49, 1474–1479 (2008).</c:v>
                  </c:pt>
                  <c:pt idx="224">
                    <c:v>Shinagawa, K. et al. Phase equilibria and microstructure on γ′ phase in Co-Ni-Al-W system. Mater. Trans. 49, 1474–1479 (2008).</c:v>
                  </c:pt>
                  <c:pt idx="225">
                    <c:v>Shinagawa, K. et al. Phase equilibria and microstructure on γ′ phase in Co-Ni-Al-W system. Mater. Trans. 49, 1474–1479 (2008).</c:v>
                  </c:pt>
                  <c:pt idx="226">
                    <c:v>Shinagawa, K. et al. Phase equilibria and microstructure on γ′ phase in Co-Ni-Al-W system. Mater. Trans. 49, 1474–1479 (2008).</c:v>
                  </c:pt>
                  <c:pt idx="227">
                    <c:v>Shinagawa, K. et al. Phase equilibria and microstructure on γ′ phase in Co-Ni-Al-W system. Mater. Trans. 49, 1474–1479 (2008).</c:v>
                  </c:pt>
                  <c:pt idx="228">
                    <c:v>Shinagawa, K. et al. Phase equilibria and microstructure on γ′ phase in Co-Ni-Al-W system. Mater. Trans. 49, 1474–1479 (2008).</c:v>
                  </c:pt>
                  <c:pt idx="229">
                    <c:v>Shinagawa, K. et al. Phase equilibria and microstructure on γ′ phase in Co-Ni-Al-W system. Mater. Trans. 49, 1474–1479 (2008).</c:v>
                  </c:pt>
                  <c:pt idx="230">
                    <c:v>Shinagawa, K. et al. Phase equilibria and microstructure on γ′ phase in Co-Ni-Al-W system. Mater. Trans. 49, 1474–1479 (2008).</c:v>
                  </c:pt>
                  <c:pt idx="231">
                    <c:v>Shinagawa, K. et al. Phase equilibria and microstructure on γ′ phase in Co-Ni-Al-W system. Mater. Trans. 49, 1474–1479 (2008).</c:v>
                  </c:pt>
                  <c:pt idx="232">
                    <c:v>Shinagawa, K. et al. Phase equilibria and microstructure on γ′ phase in Co-Ni-Al-W system. Mater. Trans. 49, 1474–1479 (2008).</c:v>
                  </c:pt>
                  <c:pt idx="233">
                    <c:v>Shinagawa, K. et al. Phase equilibria and microstructure on γ′ phase in Co-Ni-Al-W system. Mater. Trans. 49, 1474–1479 (2008).</c:v>
                  </c:pt>
                  <c:pt idx="234">
                    <c:v>Shinagawa, K. et al. Phase equilibria and microstructure on γ′ phase in Co-Ni-Al-W system. Mater. Trans. 49, 1474–1479 (2008).</c:v>
                  </c:pt>
                  <c:pt idx="235">
                    <c:v>Shinagawa, K. et al. Phase equilibria and microstructure on γ′ phase in Co-Ni-Al-W system. Mater. Trans. 49, 1474–1479 (2008).</c:v>
                  </c:pt>
                  <c:pt idx="236">
                    <c:v>Shinagawa, K. et al. Phase equilibria and microstructure on γ′ phase in Co-Ni-Al-W system. Mater. Trans. 49, 1474–1479 (2008).</c:v>
                  </c:pt>
                  <c:pt idx="237">
                    <c:v>Shinagawa, K. et al. Phase equilibria and microstructure on γ′ phase in Co-Ni-Al-W system. Mater. Trans. 49, 1474–1479 (2008).</c:v>
                  </c:pt>
                  <c:pt idx="238">
                    <c:v>Shinagawa, K. et al. Phase equilibria and thermodynamic calculation of the Co-Ta binary system. Intermetallics 49, 87–97 (2014).</c:v>
                  </c:pt>
                  <c:pt idx="239">
                    <c:v>Shinagawa, K. et al. Phase equilibria and thermodynamic calculation of the Co-Ta binary system. Intermetallics 49, 87–97 (2014).</c:v>
                  </c:pt>
                  <c:pt idx="240">
                    <c:v>Shinagawa, K. et al. Phase equilibria and thermodynamic calculation of the Co-Ta binary system. Intermetallics 49, 87–97 (2014).</c:v>
                  </c:pt>
                  <c:pt idx="241">
                    <c:v>Shinagawa, K. et al. Phase equilibria and thermodynamic calculation of the Co-Ta binary system. Intermetallics 49, 87–97 (2014).</c:v>
                  </c:pt>
                  <c:pt idx="242">
                    <c:v>Shinagawa, K., Omori, T., Oikawa, K., Kainuma, R. &amp; Ishida, K. Ductility enhancement by boron addition in Co-Al-W high-temperature alloys. Scr. Mater. 61, 612–615 (2009).</c:v>
                  </c:pt>
                  <c:pt idx="243">
                    <c:v>Shinagawa, K., Omori, T., Oikawa, K., Kainuma, R. &amp; Ishida, K. Ductility enhancement by boron addition in Co-Al-W high-temperature alloys. Scr. Mater. 61, 612–615 (2009).</c:v>
                  </c:pt>
                  <c:pt idx="244">
                    <c:v>Shinagawa, K., Omori, T., Oikawa, K., Kainuma, R. &amp; Ishida, K. Ductility enhancement by boron addition in Co-Al-W high-temperature alloys. Scr. Mater. 61, 612–615 (2009).</c:v>
                  </c:pt>
                  <c:pt idx="245">
                    <c:v>Shinagawa, K., Omori, T., Oikawa, K., Kainuma, R. &amp; Ishida, K. Ductility enhancement by boron addition in Co-Al-W high-temperature alloys. Scr. Mater. 61, 612–615 (2009).</c:v>
                  </c:pt>
                  <c:pt idx="246">
                    <c:v>Stewart, C. A., Murray, S. P., Suzuki, A., Pollock, T. M. &amp; Levi, C. G. Accelerated discovery of oxidation resistant CoNi-base γ/γ’ alloys with high L12 solvus and low density. Mater. Des. 189, (2020).</c:v>
                  </c:pt>
                  <c:pt idx="247">
                    <c:v>Stewart, C. A., Murray, S. P., Suzuki, A., Pollock, T. M. &amp; Levi, C. G. Accelerated discovery of oxidation resistant CoNi-base γ/γ’ alloys with high L12 solvus and low density. Mater. Des. 189, (2020).</c:v>
                  </c:pt>
                  <c:pt idx="248">
                    <c:v>Stewart, C. A., Murray, S. P., Suzuki, A., Pollock, T. M. &amp; Levi, C. G. Accelerated discovery of oxidation resistant CoNi-base γ/γ’ alloys with high L12 solvus and low density. Mater. Des. 189, (2020).</c:v>
                  </c:pt>
                  <c:pt idx="249">
                    <c:v>Suzuki, A. &amp; Pollock, T. M. High-temperature strength and deformation of γ/γ′ two-phase Co-Al-W-base alloys. Acta Mater. 56, 1288–1297 (2008).</c:v>
                  </c:pt>
                  <c:pt idx="250">
                    <c:v>Suzuki, A. &amp; Pollock, T. M. High-temperature strength and deformation of γ/γ′ two-phase Co-Al-W-base alloys. Acta Mater. 56, 1288–1297 (2008).</c:v>
                  </c:pt>
                  <c:pt idx="251">
                    <c:v>Suzuki, A. &amp; Pollock, T. M. High-temperature strength and deformation of γ/γ′ two-phase Co-Al-W-base alloys. Acta Mater. 56, 1288–1297 (2008).</c:v>
                  </c:pt>
                  <c:pt idx="252">
                    <c:v>Suzuki, A. &amp; Pollock, T. M. High-temperature strength and deformation of γ/γ′ two-phase Co-Al-W-base alloys. Acta Mater. 56, 1288–1297 (2008).</c:v>
                  </c:pt>
                  <c:pt idx="253">
                    <c:v>Suzuki, A. &amp; Pollock, T. M. High-temperature strength and deformation of γ/γ′ two-phase Co-Al-W-base alloys. Acta Mater. 56, 1288–1297 (2008).</c:v>
                  </c:pt>
                  <c:pt idx="254">
                    <c:v>Suzuki, A., DeNolf, G. C. &amp; Pollock, T. M. Flow stress anomalies in γ/γ′ two-phase Co-Al-W-base alloys. Scr. Mater. 56, 385–388 (2007).</c:v>
                  </c:pt>
                  <c:pt idx="255">
                    <c:v>Suzuki, A., DeNolf, G. C. &amp; Pollock, T. M. Flow stress anomalies in γ/γ′ two-phase Co-Al-W-base alloys. Scr. Mater. 56, 385–388 (2007).</c:v>
                  </c:pt>
                  <c:pt idx="256">
                    <c:v>Tanaka, K. &amp; Inui, H. Microstructural change of monocrystalline Co-Al-W-based γ/γ′ two phase alloys by high temperature creep. (2013).</c:v>
                  </c:pt>
                  <c:pt idx="257">
                    <c:v>Tanaka, K. &amp; Inui, H. Microstructural change of monocrystalline Co-Al-W-based γ/γ′ two phase alloys by high temperature creep. (2013).</c:v>
                  </c:pt>
                  <c:pt idx="258">
                    <c:v>Tanaka, K. &amp; Inui, H. Microstructural change of monocrystalline Co-Al-W-based γ/γ′ two phase alloys by high temperature creep. (2013).</c:v>
                  </c:pt>
                  <c:pt idx="259">
                    <c:v>Tanaka, K., Ooshima, M., Tsuno, N., Sato, A. &amp; Inui, H. Creep deformation of single crystals of new Co-Al-W-based alloys with fcc/L1 2 two-phase microstructures. Philos. Mag. 92, 4011–4027 (2012).</c:v>
                  </c:pt>
                  <c:pt idx="260">
                    <c:v>Titus, M. S., Eggeler, Y. M., Suzuki, A. &amp; Pollock, T. M. Creep-induced planar defects in L12-containing Co- and CoNi-base single-crystal superalloys. Acta Mater. 82, 530–539 (2015)</c:v>
                  </c:pt>
                  <c:pt idx="261">
                    <c:v>Titus, M. S., Eggeler, Y. M., Suzuki, A. &amp; Pollock, T. M. Creep-induced planar defects in L12-containing Co- and CoNi-base single-crystal superalloys. Acta Mater. 82, 530–539 (2015)</c:v>
                  </c:pt>
                  <c:pt idx="262">
                    <c:v>Titus, M. S., Suzuki, A. &amp; Pollock, T. M. High Temperature Creep of New L1 2-containing Cobalt-base Superalloys. (2012).</c:v>
                  </c:pt>
                  <c:pt idx="263">
                    <c:v>Titus, M. S., Suzuki, A. &amp; Pollock, T. M. High Temperature Creep of New L1 2-containing Cobalt-base Superalloys. (2012).</c:v>
                  </c:pt>
                  <c:pt idx="264">
                    <c:v>Titus, M. S., Suzuki, A. &amp; Pollock, T. M. High Temperature Creep of New L1 2-containing Cobalt-base Superalloys. (2012).</c:v>
                  </c:pt>
                  <c:pt idx="265">
                    <c:v>Titus, M. S., Suzuki, A. &amp; Pollock, T. M. High Temperature Creep of New L1 2-containing Cobalt-base Superalloys. (2012).</c:v>
                  </c:pt>
                  <c:pt idx="266">
                    <c:v>Tomaszewska, A., Moskal, G., Migas, D., Mikuśkiewicz, M. &amp; Maciąg, T. Thermal parameters determination of Co–Al–W as-cast alloy homogenization by DTA analysis. J. Therm. Anal. Calorim. 134, 157–164 (2018).</c:v>
                  </c:pt>
                  <c:pt idx="267">
                    <c:v>Tsunekane, M., Suzuki, A. &amp; Pollock, T. M. Single-crystal solidification of new Co-Al-W-base alloys. Intermetallics 19, 636–643 (2011).</c:v>
                  </c:pt>
                  <c:pt idx="268">
                    <c:v>Tsunekane, M., Suzuki, A. &amp; Pollock, T. M. Single-crystal solidification of new Co-Al-W-base alloys. Intermetallics 19, 636–643 (2011).</c:v>
                  </c:pt>
                  <c:pt idx="269">
                    <c:v>Tsunekane, M., Suzuki, A. &amp; Pollock, T. M. Single-crystal solidification of new Co-Al-W-base alloys. Intermetallics 19, 636–643 (2011).</c:v>
                  </c:pt>
                  <c:pt idx="270">
                    <c:v>Volz, N. et al. Thermophysical and Mechanical Properties of Advanced Single Crystalline Co-base Superalloys. Metall. Mater. Trans. A Phys. Metall. Mater. Sci. 49, 4099–4109 (2018).</c:v>
                  </c:pt>
                  <c:pt idx="271">
                    <c:v>Volz, N. et al. Thermophysical and Mechanical Properties of Advanced Single Crystalline Co-base Superalloys. Metall. Mater. Trans. A Phys. Metall. Mater. Sci. 49, 4099–4109 (2018).</c:v>
                  </c:pt>
                  <c:pt idx="272">
                    <c:v>Volz, N. et al. Thermophysical and Mechanical Properties of Advanced Single Crystalline Co-base Superalloys. Metall. Mater. Trans. A Phys. Metall. Mater. Sci. 49, 4099–4109 (2018).</c:v>
                  </c:pt>
                  <c:pt idx="273">
                    <c:v>Vorontsov, V. A. et al. Coarsening behaviour and interfacial structure of γ′ precipitates in Co-Al-W based superalloys. Acta Mater. 120, 14–23 (2016).</c:v>
                  </c:pt>
                  <c:pt idx="274">
                    <c:v>Vorontsov, V. A. et al. Coarsening behaviour and interfacial structure of γ′ precipitates in Co-Al-W based superalloys. Acta Mater. 120, 14–23 (2016).</c:v>
                  </c:pt>
                  <c:pt idx="275">
                    <c:v>Vorontsov, V. A. et al. Coarsening behaviour and interfacial structure of γ′ precipitates in Co-Al-W based superalloys. Acta Mater. 120, 14–23 (2016).</c:v>
                  </c:pt>
                  <c:pt idx="276">
                    <c:v>Wang, L. et al. Microstructure, phase stability and element partitioning of γ-γ′ Co-9Al-9W-2X alloys in different annealing conditions. J. Alloys Compd. 787, 594–605 (2019).</c:v>
                  </c:pt>
                  <c:pt idx="277">
                    <c:v>Wang, L. et al. Microstructure, phase stability and element partitioning of γ-γ′ Co-9Al-9W-2X alloys in different annealing conditions. J. Alloys Compd. 787, 594–605 (2019).</c:v>
                  </c:pt>
                  <c:pt idx="278">
                    <c:v>Wang, L. et al. Microstructure, phase stability and element partitioning of γ-γ′ Co-9Al-9W-2X alloys in different annealing conditions. J. Alloys Compd. 787, 594–605 (2019).</c:v>
                  </c:pt>
                  <c:pt idx="279">
                    <c:v>Wang, L. et al. Microstructure, phase stability and element partitioning of γ-γ′ Co-9Al-9W-2X alloys in different annealing conditions. J. Alloys Compd. 787, 594–605 (2019).</c:v>
                  </c:pt>
                  <c:pt idx="280">
                    <c:v>Wang, L. et al. Microstructure, phase stability and element partitioning of γ-γ′ Co-9Al-9W-2X alloys in different annealing conditions. J. Alloys Compd. 787, 594–605 (2019).</c:v>
                  </c:pt>
                  <c:pt idx="281">
                    <c:v>Wang, L. et al. Microstructure, phase stability and element partitioning of γ-γ′ Co-9Al-9W-2X alloys in different annealing conditions. J. Alloys Compd. 787, 594–605 (2019).</c:v>
                  </c:pt>
                  <c:pt idx="282">
                    <c:v>Wang, L. et al. Microstructure, phase stability and element partitioning of γ-γ′ Co-9Al-9W-2X alloys in different annealing conditions. J. Alloys Compd. 787, 594–605 (2019).</c:v>
                  </c:pt>
                  <c:pt idx="283">
                    <c:v>Wang, L. et al. Microstructure, phase stability and element partitioning of γ-γ′ Co-9Al-9W-2X alloys in different annealing conditions. J. Alloys Compd. 787, 594–605 (2019).</c:v>
                  </c:pt>
                  <c:pt idx="284">
                    <c:v>Wang, L. et al. Microstructure, phase stability and element partitioning of γ-γ′ Co-9Al-9W-2X alloys in different annealing conditions. J. Alloys Compd. 787, 594–605 (2019).</c:v>
                  </c:pt>
                  <c:pt idx="285">
                    <c:v>Weaver, D. S., Shivpuri, R., Brevick, J. &amp; Fraser, H. Thermomechanical Processing of a Gamma-Prime Strengthened Cobalt-Base Superalloy.</c:v>
                  </c:pt>
                  <c:pt idx="286">
                    <c:v>Wen, M. et al. Effects of Al content on microstructures and high-temperature tensile properties of two newly designed CoNi-base superalloys. J. Alloys Compd. 155337 (2020) doi:10.1016/j.jallcom.2020.155337.</c:v>
                  </c:pt>
                  <c:pt idx="287">
                    <c:v>Wen, M. et al. Effects of Al content on microstructures and high-temperature tensile properties of two newly designed CoNi-base superalloys. J. Alloys Compd. 155337 (2020) doi:10.1016/j.jallcom.2020.155337.</c:v>
                  </c:pt>
                  <c:pt idx="288">
                    <c:v>Wertz, K. et al. Supersolvus Hot Workability and Dynamic Recrystallization in Wrought Co–Al–W-Base Alloys. in 857–869 (2020). doi:10.1007/978-3-030-51834-9_84.</c:v>
                  </c:pt>
                  <c:pt idx="289">
                    <c:v>Wertz, K. et al. Supersolvus Hot Workability and Dynamic Recrystallization in Wrought Co–Al–W-Base Alloys. in 857–869 (2020). doi:10.1007/978-3-030-51834-9_84.</c:v>
                  </c:pt>
                  <c:pt idx="290">
                    <c:v>Xue, F. et al. Double minimum creep in the rafting regime of a single-crystal Co-base superalloy. Scr. Mater. 142, 129–132 (2018).</c:v>
                  </c:pt>
                  <c:pt idx="291">
                    <c:v>Xue, F. et al. Effects of Ni on microstructural evolution and γ’ dissolution of novel Co-Al-W base alloys. Jinshu Xuebao/Acta Metall. Sin. 50, 845–853 (2014).</c:v>
                  </c:pt>
                  <c:pt idx="292">
                    <c:v>Xue, F. et al. Effects of Ni on microstructural evolution and γ’ dissolution of novel Co-Al-W base alloys. Jinshu Xuebao/Acta Metall. Sin. 50, 845–853 (2014).</c:v>
                  </c:pt>
                  <c:pt idx="293">
                    <c:v>Xue, F. et al. Effects of Ni on microstructural evolution and γ’ dissolution of novel Co-Al-W base alloys. Jinshu Xuebao/Acta Metall. Sin. 50, 845–853 (2014).</c:v>
                  </c:pt>
                  <c:pt idx="294">
                    <c:v>Xue, F. et al. Effects of Ni on microstructural evolution and γ’ dissolution of novel Co-Al-W base alloys. Jinshu Xuebao/Acta Metall. Sin. 50, 845–853 (2014).</c:v>
                  </c:pt>
                  <c:pt idx="295">
                    <c:v>Xue, F., Wang, M. &amp; Feng, Q. Alloying Effects on Heat-Treated Microstructure in Co-Al-W-Base Superalloys at 1300°C and 900°C. Superalloys 2012 813–821 (2012) doi:10.1002/9781118516430.ch90.</c:v>
                  </c:pt>
                  <c:pt idx="296">
                    <c:v>Xue, F., Wang, M. &amp; Feng, Q. Alloying Effects on Heat-Treated Microstructure in Co-Al-W-Base Superalloys at 1300°C and 900°C. Superalloys 2012 813–821 (2012) doi:10.1002/9781118516430.ch90.</c:v>
                  </c:pt>
                  <c:pt idx="297">
                    <c:v>Xue, F., Wang, M. &amp; Feng, Q. Alloying Effects on Heat-Treated Microstructure in Co-Al-W-Base Superalloys at 1300°C and 900°C. Superalloys 2012 813–821 (2012) doi:10.1002/9781118516430.ch90.</c:v>
                  </c:pt>
                  <c:pt idx="298">
                    <c:v>Xue, F., Wang, M. &amp; Feng, Q. Alloying Effects on Heat-Treated Microstructure in Co-Al-W-Base Superalloys at 1300°C and 900°C. Superalloys 2012 813–821 (2012) doi:10.1002/9781118516430.ch90.</c:v>
                  </c:pt>
                  <c:pt idx="299">
                    <c:v>Xue, F., Wang, M. &amp; Feng, Q. Alloying Effects on Heat-Treated Microstructure in Co-Al-W-Base Superalloys at 1300°C and 900°C. Superalloys 2012 813–821 (2012) doi:10.1002/9781118516430.ch90.</c:v>
                  </c:pt>
                  <c:pt idx="300">
                    <c:v>Xue, F., Wang, M. &amp; Feng, Q. Alloying Effects on Heat-Treated Microstructure in Co-Al-W-Base Superalloys at 1300°C and 900°C. Superalloys 2012 813–821 (2012) doi:10.1002/9781118516430.ch90.</c:v>
                  </c:pt>
                  <c:pt idx="301">
                    <c:v>Xue, F., Zhou, H. J. &amp; Feng, Q. Improved High-Temperature Microstructural Stability and Creep Property of Novel Co-Base Single-Crystal Alloys Containing Ta and Ti. JOM 66, 2486–2494 (2014).</c:v>
                  </c:pt>
                  <c:pt idx="302">
                    <c:v>Xue, F., Zhou, H. J. &amp; Feng, Q. Improved High-Temperature Microstructural Stability and Creep Property of Novel Co-Base Single-Crystal Alloys Containing Ta and Ti. JOM 66, 2486–2494 (2014).</c:v>
                  </c:pt>
                  <c:pt idx="303">
                    <c:v>Xue, F., Zhou, H. J. &amp; Feng, Q. Improved High-Temperature Microstructural Stability and Creep Property of Novel Co-Base Single-Crystal Alloys Containing Ta and Ti. JOM 66, 2486–2494 (2014).</c:v>
                  </c:pt>
                  <c:pt idx="304">
                    <c:v>Xue, F., Zhou, H. J. &amp; Feng, Q. Improved High-Temperature Microstructural Stability and Creep Property of Novel Co-Base Single-Crystal Alloys Containing Ta and Ti. JOM 66, 2486–2494 (2014).</c:v>
                  </c:pt>
                  <c:pt idx="305">
                    <c:v>Xue, F., Zhou, H. J. &amp; Feng, Q. Improved High-Temperature Microstructural Stability and Creep Property of Novel Co-Base Single-Crystal Alloys Containing Ta and Ti. JOM 66, 2486–2494 (2014).</c:v>
                  </c:pt>
                  <c:pt idx="306">
                    <c:v>Xue, F., Zhou, H. J. &amp; Feng, Q. Improved High-Temperature Microstructural Stability and Creep Property of Novel Co-Base Single-Crystal Alloys Containing Ta and Ti. JOM 66, 2486–2494 (2014).</c:v>
                  </c:pt>
                  <c:pt idx="307">
                    <c:v>Xue, F., Zhou, H. J. &amp; Feng, Q. Improved High-Temperature Microstructural Stability and Creep Property of Novel Co-Base Single-Crystal Alloys Containing Ta and Ti. JOM 66, 2486–2494 (2014).</c:v>
                  </c:pt>
                  <c:pt idx="308">
                    <c:v>Xue, F., Zhou, H. J. &amp; Feng, Q. Improved High-Temperature Microstructural Stability and Creep Property of Novel Co-Base Single-Crystal Alloys Containing Ta and Ti. JOM 66, 2486–2494 (2014).</c:v>
                  </c:pt>
                  <c:pt idx="309">
                    <c:v>Xue, F., Zhou, H. J. &amp; Feng, Q. Improved High-Temperature Microstructural Stability and Creep Property of Novel Co-Base Single-Crystal Alloys Containing Ta and Ti. JOM 66, 2486–2494 (2014).</c:v>
                  </c:pt>
                  <c:pt idx="310">
                    <c:v>Xue, F., Zhou, H. J., Ding, X. F., Wang, M. L. &amp; Feng, Q. Improved high temperature γ’ stability of Co-Al-W-base alloys containing Ti and Ta. Mater. Lett. 112, 215–218 (2013).</c:v>
                  </c:pt>
                  <c:pt idx="311">
                    <c:v>Xue, F., Zhou, H. J., Ding, X. F., Wang, M. L. &amp; Feng, Q. Improved high temperature γ’ stability of Co-Al-W-base alloys containing Ti and Ta. Mater. Lett. 112, 215–218 (2013).</c:v>
                  </c:pt>
                  <c:pt idx="312">
                    <c:v>Yan, H. Y. et al. Alloying and the micromechanics of Co-Al-W-X quaternary alloys. Mater. Sci. Eng. A 613, 201–208 (2014).</c:v>
                  </c:pt>
                  <c:pt idx="313">
                    <c:v>Yan, H. Y. et al. Alloying and the micromechanics of Co-Al-W-X quaternary alloys. Mater. Sci. Eng. A 613, 201–208 (2014).</c:v>
                  </c:pt>
                  <c:pt idx="314">
                    <c:v>Yan, H. Y., Vorontsov, V. A. &amp; Dye, D. Alloying effects in polycrystalline γ′ strengthened Co-Al-W base alloys. Intermetallics 48, 44–53 (2014).</c:v>
                  </c:pt>
                  <c:pt idx="315">
                    <c:v>Yan, H. Y., Vorontsov, V. A. &amp; Dye, D. Alloying effects in polycrystalline γ′ strengthened Co-Al-W base alloys. Intermetallics 48, 44–53 (2014).</c:v>
                  </c:pt>
                  <c:pt idx="316">
                    <c:v>Yan, H. Y., Vorontsov, V. A. &amp; Dye, D. Alloying effects in polycrystalline γ′ strengthened Co-Al-W base alloys. Intermetallics 48, 44–53 (2014).</c:v>
                  </c:pt>
                  <c:pt idx="317">
                    <c:v>Yan, H. Y., Vorontsov, V. A. &amp; Dye, D. Alloying effects in polycrystalline γ′ strengthened Co-Al-W base alloys. Intermetallics 48, 44–53 (2014).</c:v>
                  </c:pt>
                  <c:pt idx="318">
                    <c:v>Yan, H. Y., Vorontsov, V. A. &amp; Dye, D. Alloying effects in polycrystalline γ′ strengthened Co-Al-W base alloys. Intermetallics 48, 44–53 (2014).</c:v>
                  </c:pt>
                  <c:pt idx="319">
                    <c:v>Yan, H. Y., Vorontsov, V. A. &amp; Dye, D. Alloying effects in polycrystalline γ′ strengthened Co-Al-W base alloys. Intermetallics 48, 44–53 (2014).</c:v>
                  </c:pt>
                  <c:pt idx="320">
                    <c:v>Yan, H. Y., Vorontsov, V. A. &amp; Dye, D. Alloying effects in polycrystalline γ′ strengthened Co-Al-W base alloys. Intermetallics 48, 44–53 (2014).</c:v>
                  </c:pt>
                  <c:pt idx="321">
                    <c:v>Yan, H. Y., Vorontsov, V. A. &amp; Dye, D. Alloying effects in polycrystalline γ′ strengthened Co-Al-W base alloys. Intermetallics 48, 44–53 (2014).</c:v>
                  </c:pt>
                  <c:pt idx="322">
                    <c:v>Yan, H. Y., Vorontsov, V. A. &amp; Dye, D. Alloying effects in polycrystalline γ′ strengthened Co-Al-W base alloys. Intermetallics 48, 44–53 (2014).</c:v>
                  </c:pt>
                  <c:pt idx="323">
                    <c:v>Yan, H. Y., Vorontsov, V. A. &amp; Dye, D. Alloying effects in polycrystalline γ′ strengthened Co-Al-W base alloys. Intermetallics 48, 44–53 (2014).</c:v>
                  </c:pt>
                  <c:pt idx="324">
                    <c:v>Yan, H. Y., Vorontsov, V. A. &amp; Dye, D. Alloying effects in polycrystalline γ′ strengthened Co-Al-W base alloys. Intermetallics 48, 44–53 (2014).</c:v>
                  </c:pt>
                  <c:pt idx="325">
                    <c:v>Yan, H. Y., Vorontsov, V. A. &amp; Dye, D. Alloying effects in polycrystalline γ′ strengthened Co-Al-W base alloys. Intermetallics 48, 44–53 (2014).</c:v>
                  </c:pt>
                  <c:pt idx="326">
                    <c:v>Yan, H. Y., Vorontsov, V. A. &amp; Dye, D. Alloying effects in polycrystalline γ′ strengthened Co-Al-W base alloys. Intermetallics 48, 44–53 (2014).</c:v>
                  </c:pt>
                  <c:pt idx="327">
                    <c:v>Yan, H. Y., Vorontsov, V. A. &amp; Dye, D. Alloying effects in polycrystalline γ′ strengthened Co-Al-W base alloys. Intermetallics 48, 44–53 (2014).</c:v>
                  </c:pt>
                  <c:pt idx="328">
                    <c:v>Yan, H. Y., Vorontsov, V. A. &amp; Dye, D. Alloying effects in polycrystalline γ′ strengthened Co-Al-W base alloys. Intermetallics 48, 44–53 (2014).</c:v>
                  </c:pt>
                  <c:pt idx="329">
                    <c:v>Yan, H. Y., Vorontsov, V. A. &amp; Dye, D. Alloying effects in polycrystalline γ′ strengthened Co-Al-W base alloys. Intermetallics 48, 44–53 (2014).</c:v>
                  </c:pt>
                  <c:pt idx="330">
                    <c:v>Yan, H. Y., Vorontsov, V. A. &amp; Dye, D. Alloying effects in polycrystalline γ′ strengthened Co-Al-W base alloys. Intermetallics 48, 44–53 (2014).</c:v>
                  </c:pt>
                  <c:pt idx="331">
                    <c:v>Yan, H. Y., Vorontsov, V. A. &amp; Dye, D. Alloying effects in polycrystalline γ′ strengthened Co-Al-W base alloys. Intermetallics 48, 44–53 (2014).</c:v>
                  </c:pt>
                  <c:pt idx="332">
                    <c:v>Yan, H. Y., Vorontsov, V. A. &amp; Dye, D. Alloying effects in polycrystalline γ′ strengthened Co-Al-W base alloys. Intermetallics 48, 44–53 (2014).</c:v>
                  </c:pt>
                  <c:pt idx="333">
                    <c:v>Yeh, A. C., Wang, S. C., Cheng, C. F., Chang, Y. J. &amp; Chang, S. C. Oxidation Behaviour of Si-Bearing Co-Based Alloys. Oxid. Met. 86, 99–112 (2016).</c:v>
                  </c:pt>
                  <c:pt idx="334">
                    <c:v>Yeh, A. C., Wang, S. C., Cheng, C. F., Chang, Y. J. &amp; Chang, S. C. Oxidation Behaviour of Si-Bearing Co-Based Alloys. Oxid. Met. 86, 99–112 (2016).</c:v>
                  </c:pt>
                  <c:pt idx="335">
                    <c:v>Yeh, A. C., Wang, S. C., Cheng, C. F., Chang, Y. J. &amp; Chang, S. C. Oxidation Behaviour of Si-Bearing Co-Based Alloys. Oxid. Met. 86, 99–112 (2016).</c:v>
                  </c:pt>
                  <c:pt idx="336">
                    <c:v>Yeh, A. C., Wang, S. C., Cheng, C. F., Chang, Y. J. &amp; Chang, S. C. Oxidation Behaviour of Si-Bearing Co-Based Alloys. Oxid. Met. 86, 99–112 (2016).</c:v>
                  </c:pt>
                  <c:pt idx="337">
                    <c:v>Yeh, A. C., Wang, S. C., Cheng, C. F., Chang, Y. J. &amp; Chang, S. C. Oxidation Behaviour of Si-Bearing Co-Based Alloys. Oxid. Met. 86, 99–112 (2016).</c:v>
                  </c:pt>
                  <c:pt idx="338">
                    <c:v>Yeh, A. C., Wang, S. C., Cheng, C. F., Chang, Y. J. &amp; Chang, S. C. Oxidation Behaviour of Si-Bearing Co-Based Alloys. Oxid. Met. 86, 99–112 (2016).</c:v>
                  </c:pt>
                  <c:pt idx="339">
                    <c:v>Yoo, B., Im, H. J., Seol, J. B. &amp; Choi, P. P. On the microstructural evolution and partitioning behavior of L12-structured γ′-based Co-Ti-W alloys upon Cr and Al alloying. Intermetallics 104, 97–102 (2019).</c:v>
                  </c:pt>
                  <c:pt idx="340">
                    <c:v>Yoo, B., Im, H. J., Seol, J. B. &amp; Choi, P. P. On the microstructural evolution and partitioning behavior of L12-structured γ′-based Co-Ti-W alloys upon Cr and Al alloying. Intermetallics 104, 97–102 (2019).</c:v>
                  </c:pt>
                  <c:pt idx="341">
                    <c:v>Yoo, B., Im, H. J., Seol, J. B. &amp; Choi, P. P. On the microstructural evolution and partitioning behavior of L12-structured γ′-based Co-Ti-W alloys upon Cr and Al alloying. Intermetallics 104, 97–102 (2019).</c:v>
                  </c:pt>
                  <c:pt idx="342">
                    <c:v>Yoo, B., Im, H. J., Seol, J. B. &amp; Choi, P. P. On the microstructural evolution and partitioning behavior of L12-structured γ′-based Co-Ti-W alloys upon Cr and Al alloying. Intermetallics 104, 97–102 (2019).</c:v>
                  </c:pt>
                  <c:pt idx="343">
                    <c:v>Yoo, B., Im, H. J., Seol, J. B. &amp; Choi, P. P. On the microstructural evolution and partitioning behavior of L12-structured γ′-based Co-Ti-W alloys upon Cr and Al alloying. Intermetallics 104, 97–102 (2019).</c:v>
                  </c:pt>
                  <c:pt idx="344">
                    <c:v>Yu, J. et al. A two-stage predicting model for γ′ solvus temperature of L12-strengthened Co-base superalloys based on machine learning. Intermetallics 110, 106466 (2019).</c:v>
                  </c:pt>
                  <c:pt idx="345">
                    <c:v>Yu, J. et al. A two-stage predicting model for γ′ solvus temperature of L12-strengthened Co-base superalloys based on machine learning. Intermetallics 110, 106466 (2019).</c:v>
                  </c:pt>
                  <c:pt idx="346">
                    <c:v>Yu, J. et al. A two-stage predicting model for γ′ solvus temperature of L12-strengthened Co-base superalloys based on machine learning. Intermetallics 110, 106466 (2019).</c:v>
                  </c:pt>
                  <c:pt idx="347">
                    <c:v>Yu, J. et al. A two-stage predicting model for γ′ solvus temperature of L12-strengthened Co-base superalloys based on machine learning. Intermetallics 110, 106466 (2019).</c:v>
                  </c:pt>
                  <c:pt idx="348">
                    <c:v>Yu, J. et al. A two-stage predicting model for γ′ solvus temperature of L12-strengthened Co-base superalloys based on machine learning. Intermetallics 110, 106466 (2019).</c:v>
                  </c:pt>
                  <c:pt idx="349">
                    <c:v>Yu, J., Wang, C., Chen, Y., Wang, C. &amp; Liu, X. Accelerated design of L12-strengthened co-base Superalloys based on machine learning of experimental data. Mater. Des. 108996 (2020) doi:10.1016/j.matdes.2020.108996.</c:v>
                  </c:pt>
                  <c:pt idx="350">
                    <c:v>Yu, J., Wang, C., Chen, Y., Wang, C. &amp; Liu, X. Accelerated design of L12-strengthened co-base Superalloys based on machine learning of experimental data. Mater. Des. 108996 (2020) doi:10.1016/j.matdes.2020.108996.</c:v>
                  </c:pt>
                  <c:pt idx="351">
                    <c:v>Yu, J., Wang, C., Chen, Y., Wang, C. &amp; Liu, X. Accelerated design of L12-strengthened co-base Superalloys based on machine learning of experimental data. Mater. Des. 108996 (2020) doi:10.1016/j.matdes.2020.108996.</c:v>
                  </c:pt>
                  <c:pt idx="352">
                    <c:v>Yu, J., Wang, C., Chen, Y., Wang, C. &amp; Liu, X. Accelerated design of L12-strengthened co-base Superalloys based on machine learning of experimental data. Mater. Des. 108996 (2020) doi:10.1016/j.matdes.2020.108996.</c:v>
                  </c:pt>
                  <c:pt idx="353">
                    <c:v>Yu, J., Wang, C., Chen, Y., Wang, C. &amp; Liu, X. Accelerated design of L12-strengthened co-base Superalloys based on machine learning of experimental data. Mater. Des. 108996 (2020) doi:10.1016/j.matdes.2020.108996.</c:v>
                  </c:pt>
                </c:lvl>
                <c:lvl>
                  <c:pt idx="0">
                    <c:v>Q4</c:v>
                  </c:pt>
                  <c:pt idx="1">
                    <c:v>Q14</c:v>
                  </c:pt>
                  <c:pt idx="2">
                    <c:v>Q11</c:v>
                  </c:pt>
                  <c:pt idx="3">
                    <c:v>Q13</c:v>
                  </c:pt>
                  <c:pt idx="4">
                    <c:v>Q1</c:v>
                  </c:pt>
                  <c:pt idx="5">
                    <c:v>Q9</c:v>
                  </c:pt>
                  <c:pt idx="6">
                    <c:v>Q5</c:v>
                  </c:pt>
                  <c:pt idx="7">
                    <c:v>CoNi-5</c:v>
                  </c:pt>
                  <c:pt idx="8">
                    <c:v>CoNi-2</c:v>
                  </c:pt>
                  <c:pt idx="9">
                    <c:v>CoNi-1</c:v>
                  </c:pt>
                  <c:pt idx="10">
                    <c:v>Co-12Al-10W-2Ti-2Ta</c:v>
                  </c:pt>
                  <c:pt idx="11">
                    <c:v>Co-12Al-10W</c:v>
                  </c:pt>
                  <c:pt idx="12">
                    <c:v>CoEXP</c:v>
                  </c:pt>
                  <c:pt idx="13">
                    <c:v>CoWAlloy1</c:v>
                  </c:pt>
                  <c:pt idx="14">
                    <c:v>CoWAlloy2</c:v>
                  </c:pt>
                  <c:pt idx="15">
                    <c:v>CoWAlloy3</c:v>
                  </c:pt>
                  <c:pt idx="16">
                    <c:v>1W4Nb</c:v>
                  </c:pt>
                  <c:pt idx="17">
                    <c:v>3W2Nb</c:v>
                  </c:pt>
                  <c:pt idx="18">
                    <c:v>4W1Nb</c:v>
                  </c:pt>
                  <c:pt idx="19">
                    <c:v>5W</c:v>
                  </c:pt>
                  <c:pt idx="20">
                    <c:v>4W1Mo</c:v>
                  </c:pt>
                  <c:pt idx="21">
                    <c:v>3W2Mo</c:v>
                  </c:pt>
                  <c:pt idx="22">
                    <c:v>1W4Mo</c:v>
                  </c:pt>
                  <c:pt idx="23">
                    <c:v>3.3Ti</c:v>
                  </c:pt>
                  <c:pt idx="24">
                    <c:v>2.5Ti</c:v>
                  </c:pt>
                  <c:pt idx="25">
                    <c:v>1.7Ti</c:v>
                  </c:pt>
                  <c:pt idx="26">
                    <c:v>2Mo</c:v>
                  </c:pt>
                  <c:pt idx="27">
                    <c:v>2Cr</c:v>
                  </c:pt>
                  <c:pt idx="28">
                    <c:v>9.8Al-7.4W-2.7Ti-20.4Ni-0.4C- 0.1B</c:v>
                  </c:pt>
                  <c:pt idx="29">
                    <c:v>+4Mo</c:v>
                  </c:pt>
                  <c:pt idx="30">
                    <c:v>+4Cr</c:v>
                  </c:pt>
                  <c:pt idx="31">
                    <c:v>Co-12Ti</c:v>
                  </c:pt>
                  <c:pt idx="32">
                    <c:v>1.3Co-17Cr-10Al</c:v>
                  </c:pt>
                  <c:pt idx="33">
                    <c:v>15Cr-10Al</c:v>
                  </c:pt>
                  <c:pt idx="34">
                    <c:v>17Cr-12Al</c:v>
                  </c:pt>
                  <c:pt idx="35">
                    <c:v>CoNi-E</c:v>
                  </c:pt>
                  <c:pt idx="36">
                    <c:v>Quat-Ti</c:v>
                  </c:pt>
                  <c:pt idx="37">
                    <c:v>CoNi-A</c:v>
                  </c:pt>
                  <c:pt idx="38">
                    <c:v>Quat-Ta</c:v>
                  </c:pt>
                  <c:pt idx="39">
                    <c:v>Ternary</c:v>
                  </c:pt>
                  <c:pt idx="40">
                    <c:v>Co-10Al-4W-25Ni-2Ta-2Ti</c:v>
                  </c:pt>
                  <c:pt idx="41">
                    <c:v>Co-8.2Al-12.6W</c:v>
                  </c:pt>
                  <c:pt idx="42">
                    <c:v>Co-8.7Al-10W</c:v>
                  </c:pt>
                  <c:pt idx="43">
                    <c:v>Co-8.2Al-8.5W</c:v>
                  </c:pt>
                  <c:pt idx="44">
                    <c:v>Co-9Al-4.6W</c:v>
                  </c:pt>
                  <c:pt idx="45">
                    <c:v>Co-7.9Al-6.8W</c:v>
                  </c:pt>
                  <c:pt idx="46">
                    <c:v>V208C</c:v>
                  </c:pt>
                  <c:pt idx="47">
                    <c:v>mystery-12Cr-10Al</c:v>
                  </c:pt>
                  <c:pt idx="48">
                    <c:v>6.6Ti</c:v>
                  </c:pt>
                  <c:pt idx="49">
                    <c:v>13.2Ti</c:v>
                  </c:pt>
                  <c:pt idx="50">
                    <c:v>9.9T</c:v>
                  </c:pt>
                  <c:pt idx="51">
                    <c:v>16.5Ti</c:v>
                  </c:pt>
                  <c:pt idx="52">
                    <c:v>3.3Ti</c:v>
                  </c:pt>
                  <c:pt idx="53">
                    <c:v>Base</c:v>
                  </c:pt>
                  <c:pt idx="54">
                    <c:v>ERBOCo-Re0</c:v>
                  </c:pt>
                  <c:pt idx="55">
                    <c:v>ERBOCo-Re1</c:v>
                  </c:pt>
                  <c:pt idx="56">
                    <c:v>L22</c:v>
                  </c:pt>
                  <c:pt idx="57">
                    <c:v>Co-30Ni-10.5Al-4Ti-7W-2.5Ta</c:v>
                  </c:pt>
                  <c:pt idx="58">
                    <c:v>Co-30Ni-11Al-4Ti-5.5W-2.5Ta</c:v>
                  </c:pt>
                  <c:pt idx="59">
                    <c:v>Co-30Ni-11.5Al-4Ti-.55W-2.5Ta</c:v>
                  </c:pt>
                  <c:pt idx="60">
                    <c:v>Co-30Ni-10.5Al-2Ti-7.5W-2.5Ta</c:v>
                  </c:pt>
                  <c:pt idx="61">
                    <c:v>Co-30Ni-11Al-2Ti-5.5W-2.5Ta</c:v>
                  </c:pt>
                  <c:pt idx="62">
                    <c:v>Co-30Ni-7Al-4Ti-5W-2Ta</c:v>
                  </c:pt>
                  <c:pt idx="63">
                    <c:v>Si05</c:v>
                  </c:pt>
                  <c:pt idx="64">
                    <c:v>Base</c:v>
                  </c:pt>
                  <c:pt idx="65">
                    <c:v>Si1</c:v>
                  </c:pt>
                  <c:pt idx="66">
                    <c:v>Si2</c:v>
                  </c:pt>
                  <c:pt idx="67">
                    <c:v>Fe5</c:v>
                  </c:pt>
                  <c:pt idx="68">
                    <c:v>Fe10</c:v>
                  </c:pt>
                  <c:pt idx="69">
                    <c:v>Fe15</c:v>
                  </c:pt>
                  <c:pt idx="70">
                    <c:v>L13</c:v>
                  </c:pt>
                  <c:pt idx="71">
                    <c:v>L12</c:v>
                  </c:pt>
                  <c:pt idx="72">
                    <c:v>L19</c:v>
                  </c:pt>
                  <c:pt idx="73">
                    <c:v>L17</c:v>
                  </c:pt>
                  <c:pt idx="74">
                    <c:v>L15</c:v>
                  </c:pt>
                  <c:pt idx="75">
                    <c:v>L18</c:v>
                  </c:pt>
                  <c:pt idx="76">
                    <c:v>L16</c:v>
                  </c:pt>
                  <c:pt idx="77">
                    <c:v>L14</c:v>
                  </c:pt>
                  <c:pt idx="78">
                    <c:v>Re5</c:v>
                  </c:pt>
                  <c:pt idx="79">
                    <c:v>Re3</c:v>
                  </c:pt>
                  <c:pt idx="80">
                    <c:v>Re1</c:v>
                  </c:pt>
                  <c:pt idx="81">
                    <c:v>30Ni</c:v>
                  </c:pt>
                  <c:pt idx="82">
                    <c:v>30Ni-B</c:v>
                  </c:pt>
                  <c:pt idx="83">
                    <c:v>30Ni-A</c:v>
                  </c:pt>
                  <c:pt idx="84">
                    <c:v>0Ni</c:v>
                  </c:pt>
                  <c:pt idx="85">
                    <c:v>20Ni</c:v>
                  </c:pt>
                  <c:pt idx="86">
                    <c:v>20Ni-A</c:v>
                  </c:pt>
                  <c:pt idx="87">
                    <c:v>20Ni-B</c:v>
                  </c:pt>
                  <c:pt idx="88">
                    <c:v>base</c:v>
                  </c:pt>
                  <c:pt idx="89">
                    <c:v>10Ni</c:v>
                  </c:pt>
                  <c:pt idx="90">
                    <c:v>5Cr-B</c:v>
                  </c:pt>
                  <c:pt idx="91">
                    <c:v>5Cr-A</c:v>
                  </c:pt>
                  <c:pt idx="92">
                    <c:v>9Cr-A</c:v>
                  </c:pt>
                  <c:pt idx="93">
                    <c:v>2.5Cr</c:v>
                  </c:pt>
                  <c:pt idx="94">
                    <c:v>5Cr</c:v>
                  </c:pt>
                  <c:pt idx="95">
                    <c:v>7.5cr</c:v>
                  </c:pt>
                  <c:pt idx="96">
                    <c:v>0Mo</c:v>
                  </c:pt>
                  <c:pt idx="97">
                    <c:v>5Mo</c:v>
                  </c:pt>
                  <c:pt idx="98">
                    <c:v>CVTN</c:v>
                  </c:pt>
                  <c:pt idx="99">
                    <c:v>CCTW</c:v>
                  </c:pt>
                  <c:pt idx="100">
                    <c:v>CVT-1</c:v>
                  </c:pt>
                  <c:pt idx="101">
                    <c:v>47Co</c:v>
                  </c:pt>
                  <c:pt idx="102">
                    <c:v>56Co</c:v>
                  </c:pt>
                  <c:pt idx="103">
                    <c:v>ERBOCo-0</c:v>
                  </c:pt>
                  <c:pt idx="104">
                    <c:v>ERBOCo-0</c:v>
                  </c:pt>
                  <c:pt idx="105">
                    <c:v>30Ni2Ta2Ti</c:v>
                  </c:pt>
                  <c:pt idx="106">
                    <c:v>30Ni2Ta</c:v>
                  </c:pt>
                  <c:pt idx="107">
                    <c:v>2Ta</c:v>
                  </c:pt>
                  <c:pt idx="108">
                    <c:v>5Mo-base</c:v>
                  </c:pt>
                  <c:pt idx="109">
                    <c:v>CoNi30</c:v>
                  </c:pt>
                  <c:pt idx="110">
                    <c:v>CoNi20</c:v>
                  </c:pt>
                  <c:pt idx="111">
                    <c:v>CoNi10</c:v>
                  </c:pt>
                  <c:pt idx="112">
                    <c:v>CoNi30Ti</c:v>
                  </c:pt>
                  <c:pt idx="113">
                    <c:v>40Ni-3Ta</c:v>
                  </c:pt>
                  <c:pt idx="114">
                    <c:v>30Ni-3Nb</c:v>
                  </c:pt>
                  <c:pt idx="115">
                    <c:v>Co-9.9Al-4.8w-1.8Ta</c:v>
                  </c:pt>
                  <c:pt idx="116">
                    <c:v>Co-8.5Al-8.1W-25.6Ni</c:v>
                  </c:pt>
                  <c:pt idx="117">
                    <c:v>Co-7.3Al-6.8W</c:v>
                  </c:pt>
                  <c:pt idx="118">
                    <c:v>Co–20Ni–10Al–5Mo–2Nb</c:v>
                  </c:pt>
                  <c:pt idx="119">
                    <c:v>Co–10Al–5Mo–2Nb</c:v>
                  </c:pt>
                  <c:pt idx="120">
                    <c:v>TiNb</c:v>
                  </c:pt>
                  <c:pt idx="121">
                    <c:v>TaNb</c:v>
                  </c:pt>
                  <c:pt idx="122">
                    <c:v>10Cr2Ta2Ti</c:v>
                  </c:pt>
                  <c:pt idx="123">
                    <c:v>10Cr2Ta</c:v>
                  </c:pt>
                  <c:pt idx="124">
                    <c:v>CoAlWTa</c:v>
                  </c:pt>
                  <c:pt idx="125">
                    <c:v>CoAlWTi</c:v>
                  </c:pt>
                  <c:pt idx="126">
                    <c:v>CoAlWNb</c:v>
                  </c:pt>
                  <c:pt idx="127">
                    <c:v>CoAlWHf</c:v>
                  </c:pt>
                  <c:pt idx="128">
                    <c:v>CoAlWV</c:v>
                  </c:pt>
                  <c:pt idx="129">
                    <c:v>CoAlWZr</c:v>
                  </c:pt>
                  <c:pt idx="130">
                    <c:v>CoAlWIr</c:v>
                  </c:pt>
                  <c:pt idx="131">
                    <c:v>CoAlW</c:v>
                  </c:pt>
                  <c:pt idx="132">
                    <c:v>CoAlWMo</c:v>
                  </c:pt>
                  <c:pt idx="133">
                    <c:v>CoAlWSi</c:v>
                  </c:pt>
                  <c:pt idx="134">
                    <c:v>CoAlWNi</c:v>
                  </c:pt>
                  <c:pt idx="135">
                    <c:v>CoAlWRu</c:v>
                  </c:pt>
                  <c:pt idx="136">
                    <c:v>CoAlWFe</c:v>
                  </c:pt>
                  <c:pt idx="137">
                    <c:v>CoAlWCr</c:v>
                  </c:pt>
                  <c:pt idx="138">
                    <c:v>CoAlWMn</c:v>
                  </c:pt>
                  <c:pt idx="139">
                    <c:v>Co-9Al-7W-2Ta</c:v>
                  </c:pt>
                  <c:pt idx="140">
                    <c:v>Co-9Al-7W-2Nb</c:v>
                  </c:pt>
                  <c:pt idx="141">
                    <c:v>Co-9Al-7W-2Ti</c:v>
                  </c:pt>
                  <c:pt idx="142">
                    <c:v>Co-9Al-7W-2Hf</c:v>
                  </c:pt>
                  <c:pt idx="143">
                    <c:v>Co-9Al-7W-2V</c:v>
                  </c:pt>
                  <c:pt idx="144">
                    <c:v>Co-9Al-8W</c:v>
                  </c:pt>
                  <c:pt idx="145">
                    <c:v>Co-9Al-7W-2Zr</c:v>
                  </c:pt>
                  <c:pt idx="146">
                    <c:v>Co-9Al-7W-2Mo</c:v>
                  </c:pt>
                  <c:pt idx="147">
                    <c:v>Co-9Al-7W-2Cr</c:v>
                  </c:pt>
                  <c:pt idx="148">
                    <c:v>Co-9Al-7W-2Ni</c:v>
                  </c:pt>
                  <c:pt idx="149">
                    <c:v>Co-9Al-7W</c:v>
                  </c:pt>
                  <c:pt idx="150">
                    <c:v>Co-9Al-7W-2Fe</c:v>
                  </c:pt>
                  <c:pt idx="151">
                    <c:v>Co-9Al-7W-2Re</c:v>
                  </c:pt>
                  <c:pt idx="152">
                    <c:v>Co-9Al-7W-2Re</c:v>
                  </c:pt>
                  <c:pt idx="153">
                    <c:v>Co-9Al-6W</c:v>
                  </c:pt>
                  <c:pt idx="154">
                    <c:v>A4</c:v>
                  </c:pt>
                  <c:pt idx="155">
                    <c:v>A3</c:v>
                  </c:pt>
                  <c:pt idx="156">
                    <c:v>A2</c:v>
                  </c:pt>
                  <c:pt idx="157">
                    <c:v>A1</c:v>
                  </c:pt>
                  <c:pt idx="158">
                    <c:v>Cr-5</c:v>
                  </c:pt>
                  <c:pt idx="159">
                    <c:v>Cr-2</c:v>
                  </c:pt>
                  <c:pt idx="160">
                    <c:v>Cr-8</c:v>
                  </c:pt>
                  <c:pt idx="161">
                    <c:v>Cr-0</c:v>
                  </c:pt>
                  <c:pt idx="162">
                    <c:v>HEACoNi</c:v>
                  </c:pt>
                  <c:pt idx="163">
                    <c:v>Petrushin alloy 1</c:v>
                  </c:pt>
                  <c:pt idx="164">
                    <c:v>Co-7.8Al-7.8W-4.5Cr-1.5Ta</c:v>
                  </c:pt>
                  <c:pt idx="165">
                    <c:v>Co-8.8Al-9.8W-2Re</c:v>
                  </c:pt>
                  <c:pt idx="166">
                    <c:v>Co-8.8Al-9.8W-2Ta</c:v>
                  </c:pt>
                  <c:pt idx="167">
                    <c:v>Co-9.2Al-9W</c:v>
                  </c:pt>
                  <c:pt idx="168">
                    <c:v>Co-9Al-3W-6V</c:v>
                  </c:pt>
                  <c:pt idx="169">
                    <c:v>Co-9Al-6W-3Mo</c:v>
                  </c:pt>
                  <c:pt idx="170">
                    <c:v>Co-9Al-7.5W-1.5Mo</c:v>
                  </c:pt>
                  <c:pt idx="171">
                    <c:v>Co-9Al-9W-10Ni</c:v>
                  </c:pt>
                  <c:pt idx="172">
                    <c:v>Co-9Al-9W-20Ni</c:v>
                  </c:pt>
                  <c:pt idx="173">
                    <c:v>Co-9Al-11W-0.1B</c:v>
                  </c:pt>
                  <c:pt idx="174">
                    <c:v>Co-9Al-9W-0.1B</c:v>
                  </c:pt>
                  <c:pt idx="175">
                    <c:v>Co-9Al-8W-0.1B</c:v>
                  </c:pt>
                  <c:pt idx="176">
                    <c:v>Co-30Ni</c:v>
                  </c:pt>
                  <c:pt idx="177">
                    <c:v>Co-10Ni-6Ti-5Al-4Cr-3V-3Nb-0.04B</c:v>
                  </c:pt>
                  <c:pt idx="178">
                    <c:v>Co-10Ni-6Ti-5Al-3V-3Nb-0.04B</c:v>
                  </c:pt>
                  <c:pt idx="179">
                    <c:v>Co-10Ni-8Cr-5Al-3Nb-3V-2Ti-0.04B</c:v>
                  </c:pt>
                  <c:pt idx="180">
                    <c:v>Co-10Ni-5Al-3Ta-3V-2Ti-0.04B</c:v>
                  </c:pt>
                  <c:pt idx="181">
                    <c:v>Co-10Ni-5Al-4Cr-3Ta-3V-2Ti-0.04B</c:v>
                  </c:pt>
                  <c:pt idx="182">
                    <c:v>TiNb</c:v>
                  </c:pt>
                  <c:pt idx="183">
                    <c:v>TaNb</c:v>
                  </c:pt>
                  <c:pt idx="184">
                    <c:v>Co-12V-2Ta-2Ti</c:v>
                  </c:pt>
                  <c:pt idx="185">
                    <c:v>Co-12V-2Ta-2Al</c:v>
                  </c:pt>
                  <c:pt idx="186">
                    <c:v>Co-12V-2Ta</c:v>
                  </c:pt>
                  <c:pt idx="187">
                    <c:v>Co-5Ti-15V-2Al</c:v>
                  </c:pt>
                  <c:pt idx="188">
                    <c:v>Co-5Ti-15V</c:v>
                  </c:pt>
                  <c:pt idx="189">
                    <c:v>Co-5Ti-15V-2Ni</c:v>
                  </c:pt>
                  <c:pt idx="190">
                    <c:v>Sani alloy 1</c:v>
                  </c:pt>
                  <c:pt idx="191">
                    <c:v>Co-20Ni-10Al-10W-2Ta</c:v>
                  </c:pt>
                  <c:pt idx="192">
                    <c:v>Co-8.8Al-9.8W-2Ta</c:v>
                  </c:pt>
                  <c:pt idx="193">
                    <c:v>The Original</c:v>
                  </c:pt>
                  <c:pt idx="194">
                    <c:v>Co-9.7Al-7.1W-2.1Ru</c:v>
                  </c:pt>
                  <c:pt idx="195">
                    <c:v>Co-5.6Al-5.8W- 6.6Ti-0.12B</c:v>
                  </c:pt>
                  <c:pt idx="196">
                    <c:v>2.8Ta</c:v>
                  </c:pt>
                  <c:pt idx="197">
                    <c:v>1.8Ta</c:v>
                  </c:pt>
                  <c:pt idx="198">
                    <c:v>0Ta</c:v>
                  </c:pt>
                  <c:pt idx="199">
                    <c:v>3Ti</c:v>
                  </c:pt>
                  <c:pt idx="200">
                    <c:v>5W</c:v>
                  </c:pt>
                  <c:pt idx="201">
                    <c:v>Co-60Ni-10Al-7.5W</c:v>
                  </c:pt>
                  <c:pt idx="202">
                    <c:v>Co-80Ni-10Al-10W</c:v>
                  </c:pt>
                  <c:pt idx="203">
                    <c:v>Co-70Ni-10Al-10W</c:v>
                  </c:pt>
                  <c:pt idx="204">
                    <c:v>Co-60Ni-10Al-10W</c:v>
                  </c:pt>
                  <c:pt idx="205">
                    <c:v>Co-50Ni-10Al-10W</c:v>
                  </c:pt>
                  <c:pt idx="206">
                    <c:v>Co-70Ni-10Al-7.5W</c:v>
                  </c:pt>
                  <c:pt idx="207">
                    <c:v>40Ni-10Al-10W</c:v>
                  </c:pt>
                  <c:pt idx="208">
                    <c:v>Co-40Ni-10Al-10W</c:v>
                  </c:pt>
                  <c:pt idx="209">
                    <c:v>Co-50Ni-10Al-7.5W</c:v>
                  </c:pt>
                  <c:pt idx="210">
                    <c:v>30Ni-10Al-10W</c:v>
                  </c:pt>
                  <c:pt idx="211">
                    <c:v>Co-30Ni-10Al-10W</c:v>
                  </c:pt>
                  <c:pt idx="212">
                    <c:v>20Ni-10Al-10W</c:v>
                  </c:pt>
                  <c:pt idx="213">
                    <c:v>40Ni-10Al-7.5W</c:v>
                  </c:pt>
                  <c:pt idx="214">
                    <c:v>Co-40Ni-10Al-7.5W</c:v>
                  </c:pt>
                  <c:pt idx="215">
                    <c:v>Co-20Ni-10Al-10W</c:v>
                  </c:pt>
                  <c:pt idx="216">
                    <c:v>Co-15Ni-10Al-10W</c:v>
                  </c:pt>
                  <c:pt idx="217">
                    <c:v>10Ni-10Al-10W</c:v>
                  </c:pt>
                  <c:pt idx="218">
                    <c:v>Co-10Ni-10Al-10W</c:v>
                  </c:pt>
                  <c:pt idx="219">
                    <c:v>Co-60Ni-10Al-5W</c:v>
                  </c:pt>
                  <c:pt idx="220">
                    <c:v>30Ni-10Al-7.5W</c:v>
                  </c:pt>
                  <c:pt idx="221">
                    <c:v>Co-30Ni-10Al-7.5W</c:v>
                  </c:pt>
                  <c:pt idx="222">
                    <c:v>Co-5Ni-10Al-10W</c:v>
                  </c:pt>
                  <c:pt idx="223">
                    <c:v>Co-0Ni-10Al-10W</c:v>
                  </c:pt>
                  <c:pt idx="224">
                    <c:v>20Ni-10Al-7.5W</c:v>
                  </c:pt>
                  <c:pt idx="225">
                    <c:v>Co-20Ni-10Al-7.5W</c:v>
                  </c:pt>
                  <c:pt idx="226">
                    <c:v>Co-40Ni-10Al-5W</c:v>
                  </c:pt>
                  <c:pt idx="227">
                    <c:v>10Ni-10Al-7.5W</c:v>
                  </c:pt>
                  <c:pt idx="228">
                    <c:v>Co-10Ni-10Al-7.5W</c:v>
                  </c:pt>
                  <c:pt idx="229">
                    <c:v>Co-60Ni-10Al-2.6W</c:v>
                  </c:pt>
                  <c:pt idx="230">
                    <c:v>Co-20Ni-10Al-5W</c:v>
                  </c:pt>
                  <c:pt idx="231">
                    <c:v>Co-20Ni-10Al-3.9W</c:v>
                  </c:pt>
                  <c:pt idx="232">
                    <c:v>Co-50Ni-10Al-1.6W</c:v>
                  </c:pt>
                  <c:pt idx="233">
                    <c:v>Co-60Ni-10Al-1W</c:v>
                  </c:pt>
                  <c:pt idx="234">
                    <c:v>Co-70Ni-10Al-1.4W</c:v>
                  </c:pt>
                  <c:pt idx="235">
                    <c:v>Co-10Ni-10Al-4.7W</c:v>
                  </c:pt>
                  <c:pt idx="236">
                    <c:v>Co-30Ni-10Al-3.2W</c:v>
                  </c:pt>
                  <c:pt idx="237">
                    <c:v>Co-40Ni-10Al-2.6W</c:v>
                  </c:pt>
                  <c:pt idx="238">
                    <c:v>Co-8.5Ta</c:v>
                  </c:pt>
                  <c:pt idx="239">
                    <c:v>Co-3.5Ta</c:v>
                  </c:pt>
                  <c:pt idx="240">
                    <c:v>Co-12Ta</c:v>
                  </c:pt>
                  <c:pt idx="241">
                    <c:v>Co-2Ta</c:v>
                  </c:pt>
                  <c:pt idx="242">
                    <c:v>Co-9.3Al-10.4W-0.02B</c:v>
                  </c:pt>
                  <c:pt idx="243">
                    <c:v>Co-9.2Al-9.5W-0.02B</c:v>
                  </c:pt>
                  <c:pt idx="244">
                    <c:v>Co-9Al-8.2W-0.02B</c:v>
                  </c:pt>
                  <c:pt idx="245">
                    <c:v>Co-8.9Al-6.9W-0.02B</c:v>
                  </c:pt>
                  <c:pt idx="246">
                    <c:v>SB-CoNi-8</c:v>
                  </c:pt>
                  <c:pt idx="247">
                    <c:v>SB-CoNi-10</c:v>
                  </c:pt>
                  <c:pt idx="248">
                    <c:v>SB-CoNi-9</c:v>
                  </c:pt>
                  <c:pt idx="249">
                    <c:v>2Ta</c:v>
                  </c:pt>
                  <c:pt idx="250">
                    <c:v>11W</c:v>
                  </c:pt>
                  <c:pt idx="251">
                    <c:v>9W</c:v>
                  </c:pt>
                  <c:pt idx="252">
                    <c:v>2Re</c:v>
                  </c:pt>
                  <c:pt idx="253">
                    <c:v>CrTa</c:v>
                  </c:pt>
                  <c:pt idx="254">
                    <c:v>Co–9Al–9W-2Ta</c:v>
                  </c:pt>
                  <c:pt idx="255">
                    <c:v>Co–9Al–9W</c:v>
                  </c:pt>
                  <c:pt idx="256">
                    <c:v>Tanaka alloy 4</c:v>
                  </c:pt>
                  <c:pt idx="257">
                    <c:v>Tanaka alloy 2</c:v>
                  </c:pt>
                  <c:pt idx="258">
                    <c:v>Tanaka alloy 3</c:v>
                  </c:pt>
                  <c:pt idx="259">
                    <c:v>Tanaka alloy 1</c:v>
                  </c:pt>
                  <c:pt idx="260">
                    <c:v>CoNi-A</c:v>
                  </c:pt>
                  <c:pt idx="261">
                    <c:v>CoNi-C</c:v>
                  </c:pt>
                  <c:pt idx="262">
                    <c:v>6Ti</c:v>
                  </c:pt>
                  <c:pt idx="263">
                    <c:v>2Ta</c:v>
                  </c:pt>
                  <c:pt idx="264">
                    <c:v>Ternary</c:v>
                  </c:pt>
                  <c:pt idx="265">
                    <c:v>CrTa</c:v>
                  </c:pt>
                  <c:pt idx="266">
                    <c:v>Co-9Al-9W</c:v>
                  </c:pt>
                  <c:pt idx="267">
                    <c:v>Co-7.8Al-7.8W-4.5Cr-2Ta</c:v>
                  </c:pt>
                  <c:pt idx="268">
                    <c:v>Co-8.8Al-9.8W-2Ta</c:v>
                  </c:pt>
                  <c:pt idx="269">
                    <c:v>Co-9.4Al-10.7W</c:v>
                  </c:pt>
                  <c:pt idx="270">
                    <c:v>ERBOCo-1</c:v>
                  </c:pt>
                  <c:pt idx="271">
                    <c:v>ERBOCo-4</c:v>
                  </c:pt>
                  <c:pt idx="272">
                    <c:v>ERBOCo-3</c:v>
                  </c:pt>
                  <c:pt idx="273">
                    <c:v>Co-10Al-5W-2Ta</c:v>
                  </c:pt>
                  <c:pt idx="274">
                    <c:v>Co-7Al-7W-20Ni</c:v>
                  </c:pt>
                  <c:pt idx="275">
                    <c:v>Co-7Al-7W</c:v>
                  </c:pt>
                  <c:pt idx="276">
                    <c:v>Co-9Al-9W-2Ta</c:v>
                  </c:pt>
                  <c:pt idx="277">
                    <c:v>Co-9Al-9W-2Nb</c:v>
                  </c:pt>
                  <c:pt idx="278">
                    <c:v>Co-9Al-9W-2Ti</c:v>
                  </c:pt>
                  <c:pt idx="279">
                    <c:v>Co-9Al-9W-2V</c:v>
                  </c:pt>
                  <c:pt idx="280">
                    <c:v>Co-9Al-9W-2Si</c:v>
                  </c:pt>
                  <c:pt idx="281">
                    <c:v>Co-9Al-9W-2Mo</c:v>
                  </c:pt>
                  <c:pt idx="282">
                    <c:v>Co-9Al-9W-2Ni</c:v>
                  </c:pt>
                  <c:pt idx="283">
                    <c:v>Co-9Al-9W</c:v>
                  </c:pt>
                  <c:pt idx="284">
                    <c:v>Co-9Al-9W-2Cr</c:v>
                  </c:pt>
                  <c:pt idx="285">
                    <c:v>Weaver Alloy 1</c:v>
                  </c:pt>
                  <c:pt idx="286">
                    <c:v>9Al</c:v>
                  </c:pt>
                  <c:pt idx="287">
                    <c:v>13Al</c:v>
                  </c:pt>
                  <c:pt idx="288">
                    <c:v>Co-10Al-4W-25Ni-2Ta-2Ti</c:v>
                  </c:pt>
                  <c:pt idx="289">
                    <c:v>Co-9Al-9W-2Ta</c:v>
                  </c:pt>
                  <c:pt idx="290">
                    <c:v>ERBOCCo-2Ta</c:v>
                  </c:pt>
                  <c:pt idx="291">
                    <c:v>45Ni</c:v>
                  </c:pt>
                  <c:pt idx="292">
                    <c:v>35Ni</c:v>
                  </c:pt>
                  <c:pt idx="293">
                    <c:v>25Ni</c:v>
                  </c:pt>
                  <c:pt idx="294">
                    <c:v>15Ni</c:v>
                  </c:pt>
                  <c:pt idx="295">
                    <c:v>2Ta</c:v>
                  </c:pt>
                  <c:pt idx="296">
                    <c:v>2Ti</c:v>
                  </c:pt>
                  <c:pt idx="297">
                    <c:v>2Nb</c:v>
                  </c:pt>
                  <c:pt idx="298">
                    <c:v>baseline</c:v>
                  </c:pt>
                  <c:pt idx="299">
                    <c:v>2Mo</c:v>
                  </c:pt>
                  <c:pt idx="300">
                    <c:v>2V</c:v>
                  </c:pt>
                  <c:pt idx="301">
                    <c:v>Alloy TaTi-D</c:v>
                  </c:pt>
                  <c:pt idx="302">
                    <c:v>Alloy TaTi-C</c:v>
                  </c:pt>
                  <c:pt idx="303">
                    <c:v>Alloy TaTi-E</c:v>
                  </c:pt>
                  <c:pt idx="304">
                    <c:v>Alloy TaTi</c:v>
                  </c:pt>
                  <c:pt idx="305">
                    <c:v>Alloy TaTi-B</c:v>
                  </c:pt>
                  <c:pt idx="306">
                    <c:v>Alloy TaTi-A</c:v>
                  </c:pt>
                  <c:pt idx="307">
                    <c:v>Alloy Ti</c:v>
                  </c:pt>
                  <c:pt idx="308">
                    <c:v>Alloy Ta</c:v>
                  </c:pt>
                  <c:pt idx="309">
                    <c:v>alloy base</c:v>
                  </c:pt>
                  <c:pt idx="310">
                    <c:v>Alloy B</c:v>
                  </c:pt>
                  <c:pt idx="311">
                    <c:v>Alloy A</c:v>
                  </c:pt>
                  <c:pt idx="312">
                    <c:v>2Ta-2</c:v>
                  </c:pt>
                  <c:pt idx="313">
                    <c:v>2Ti-2</c:v>
                  </c:pt>
                  <c:pt idx="314">
                    <c:v>2Ta</c:v>
                  </c:pt>
                  <c:pt idx="315">
                    <c:v>2Ti</c:v>
                  </c:pt>
                  <c:pt idx="316">
                    <c:v>21Cr-32Ni-A</c:v>
                  </c:pt>
                  <c:pt idx="317">
                    <c:v>1Si</c:v>
                  </c:pt>
                  <c:pt idx="318">
                    <c:v>20Ni</c:v>
                  </c:pt>
                  <c:pt idx="319">
                    <c:v>21Cr-32Ni</c:v>
                  </c:pt>
                  <c:pt idx="320">
                    <c:v>10Cr</c:v>
                  </c:pt>
                  <c:pt idx="321">
                    <c:v>Base</c:v>
                  </c:pt>
                  <c:pt idx="322">
                    <c:v>21Cr-21Ni-A</c:v>
                  </c:pt>
                  <c:pt idx="323">
                    <c:v>13Cr</c:v>
                  </c:pt>
                  <c:pt idx="324">
                    <c:v>6Ni-4V</c:v>
                  </c:pt>
                  <c:pt idx="325">
                    <c:v>2V</c:v>
                  </c:pt>
                  <c:pt idx="326">
                    <c:v>21Cr-21Ni</c:v>
                  </c:pt>
                  <c:pt idx="327">
                    <c:v>2Mo</c:v>
                  </c:pt>
                  <c:pt idx="328">
                    <c:v>17Cr</c:v>
                  </c:pt>
                  <c:pt idx="329">
                    <c:v>20Fe</c:v>
                  </c:pt>
                  <c:pt idx="330">
                    <c:v>21Cr-11Ni-A</c:v>
                  </c:pt>
                  <c:pt idx="331">
                    <c:v>21Cr-11Ni</c:v>
                  </c:pt>
                  <c:pt idx="332">
                    <c:v>21Cr</c:v>
                  </c:pt>
                  <c:pt idx="333">
                    <c:v>FC-2.0</c:v>
                  </c:pt>
                  <c:pt idx="334">
                    <c:v>FC-1.5</c:v>
                  </c:pt>
                  <c:pt idx="335">
                    <c:v>FC-1.0</c:v>
                  </c:pt>
                  <c:pt idx="336">
                    <c:v>FC-0.5</c:v>
                  </c:pt>
                  <c:pt idx="337">
                    <c:v>FC-0.0</c:v>
                  </c:pt>
                  <c:pt idx="338">
                    <c:v>CS-4</c:v>
                  </c:pt>
                  <c:pt idx="339">
                    <c:v>Co-13Ti-3W-3Al</c:v>
                  </c:pt>
                  <c:pt idx="340">
                    <c:v>Co-13Ti-3W-2Cr</c:v>
                  </c:pt>
                  <c:pt idx="341">
                    <c:v>Co-13Ti-3W-4Cr</c:v>
                  </c:pt>
                  <c:pt idx="342">
                    <c:v>Co-13Ti-3W-6Al</c:v>
                  </c:pt>
                  <c:pt idx="343">
                    <c:v>Co-15Ti-3W</c:v>
                  </c:pt>
                  <c:pt idx="344">
                    <c:v>Co-8V-8Ti-2Ta</c:v>
                  </c:pt>
                  <c:pt idx="345">
                    <c:v>Co-8V-8Ti-2Nb</c:v>
                  </c:pt>
                  <c:pt idx="346">
                    <c:v>Co-8V-8Ti-2Mo</c:v>
                  </c:pt>
                  <c:pt idx="347">
                    <c:v>Co-8V-8Ti</c:v>
                  </c:pt>
                  <c:pt idx="348">
                    <c:v>Co-8V-8Ti-2W</c:v>
                  </c:pt>
                  <c:pt idx="349">
                    <c:v>wang #4</c:v>
                  </c:pt>
                  <c:pt idx="350">
                    <c:v>wang #6</c:v>
                  </c:pt>
                  <c:pt idx="351">
                    <c:v>wang #5</c:v>
                  </c:pt>
                  <c:pt idx="352">
                    <c:v>wang #2</c:v>
                  </c:pt>
                  <c:pt idx="353">
                    <c:v>wang #1</c:v>
                  </c:pt>
                </c:lvl>
              </c:multiLvlStrCache>
            </c:multiLvlStrRef>
          </c:cat>
          <c:val>
            <c:numRef>
              <c:f>DSC!$F$139:$F$492</c:f>
              <c:numCache>
                <c:formatCode>General</c:formatCode>
                <c:ptCount val="354"/>
                <c:pt idx="0">
                  <c:v>1377</c:v>
                </c:pt>
                <c:pt idx="1">
                  <c:v>1346</c:v>
                </c:pt>
                <c:pt idx="2">
                  <c:v>1439</c:v>
                </c:pt>
                <c:pt idx="3">
                  <c:v>1306</c:v>
                </c:pt>
                <c:pt idx="4">
                  <c:v>1391</c:v>
                </c:pt>
                <c:pt idx="5">
                  <c:v>1437</c:v>
                </c:pt>
                <c:pt idx="6">
                  <c:v>1449</c:v>
                </c:pt>
                <c:pt idx="10">
                  <c:v>1100</c:v>
                </c:pt>
                <c:pt idx="11">
                  <c:v>1010</c:v>
                </c:pt>
                <c:pt idx="12">
                  <c:v>1363</c:v>
                </c:pt>
                <c:pt idx="13">
                  <c:v>1305</c:v>
                </c:pt>
                <c:pt idx="14">
                  <c:v>1365</c:v>
                </c:pt>
                <c:pt idx="16">
                  <c:v>1274</c:v>
                </c:pt>
                <c:pt idx="17">
                  <c:v>1342</c:v>
                </c:pt>
                <c:pt idx="18">
                  <c:v>1380</c:v>
                </c:pt>
                <c:pt idx="19">
                  <c:v>1415</c:v>
                </c:pt>
                <c:pt idx="20">
                  <c:v>1409</c:v>
                </c:pt>
                <c:pt idx="21">
                  <c:v>1410</c:v>
                </c:pt>
                <c:pt idx="22">
                  <c:v>1390</c:v>
                </c:pt>
                <c:pt idx="23">
                  <c:v>1365</c:v>
                </c:pt>
                <c:pt idx="24">
                  <c:v>1399</c:v>
                </c:pt>
                <c:pt idx="25">
                  <c:v>1397</c:v>
                </c:pt>
                <c:pt idx="26">
                  <c:v>1419</c:v>
                </c:pt>
                <c:pt idx="27">
                  <c:v>1400</c:v>
                </c:pt>
                <c:pt idx="29">
                  <c:v>1193</c:v>
                </c:pt>
                <c:pt idx="30">
                  <c:v>1205</c:v>
                </c:pt>
                <c:pt idx="31">
                  <c:v>1219</c:v>
                </c:pt>
                <c:pt idx="40">
                  <c:v>1369</c:v>
                </c:pt>
                <c:pt idx="48">
                  <c:v>1304</c:v>
                </c:pt>
                <c:pt idx="49">
                  <c:v>1200</c:v>
                </c:pt>
                <c:pt idx="50">
                  <c:v>1241</c:v>
                </c:pt>
                <c:pt idx="51">
                  <c:v>1156</c:v>
                </c:pt>
                <c:pt idx="52">
                  <c:v>1378</c:v>
                </c:pt>
                <c:pt idx="53">
                  <c:v>1455</c:v>
                </c:pt>
                <c:pt idx="56">
                  <c:v>1359</c:v>
                </c:pt>
                <c:pt idx="57">
                  <c:v>1298</c:v>
                </c:pt>
                <c:pt idx="58">
                  <c:v>1304</c:v>
                </c:pt>
                <c:pt idx="59">
                  <c:v>1298</c:v>
                </c:pt>
                <c:pt idx="60">
                  <c:v>1336</c:v>
                </c:pt>
                <c:pt idx="61">
                  <c:v>1337</c:v>
                </c:pt>
                <c:pt idx="62">
                  <c:v>1355</c:v>
                </c:pt>
                <c:pt idx="63">
                  <c:v>1404</c:v>
                </c:pt>
                <c:pt idx="64">
                  <c:v>1417</c:v>
                </c:pt>
                <c:pt idx="65">
                  <c:v>1390</c:v>
                </c:pt>
                <c:pt idx="66">
                  <c:v>1359</c:v>
                </c:pt>
                <c:pt idx="67">
                  <c:v>1410</c:v>
                </c:pt>
                <c:pt idx="68">
                  <c:v>1403</c:v>
                </c:pt>
                <c:pt idx="69">
                  <c:v>1395</c:v>
                </c:pt>
                <c:pt idx="70">
                  <c:v>1366</c:v>
                </c:pt>
                <c:pt idx="71">
                  <c:v>1351</c:v>
                </c:pt>
                <c:pt idx="72">
                  <c:v>1317</c:v>
                </c:pt>
                <c:pt idx="73">
                  <c:v>1314</c:v>
                </c:pt>
                <c:pt idx="74">
                  <c:v>1301</c:v>
                </c:pt>
                <c:pt idx="75">
                  <c:v>1300</c:v>
                </c:pt>
                <c:pt idx="76">
                  <c:v>1294</c:v>
                </c:pt>
                <c:pt idx="77">
                  <c:v>1277</c:v>
                </c:pt>
                <c:pt idx="93">
                  <c:v>1420</c:v>
                </c:pt>
                <c:pt idx="94">
                  <c:v>1416</c:v>
                </c:pt>
                <c:pt idx="95">
                  <c:v>1377</c:v>
                </c:pt>
                <c:pt idx="101">
                  <c:v>1310</c:v>
                </c:pt>
                <c:pt idx="102">
                  <c:v>1300</c:v>
                </c:pt>
                <c:pt idx="103">
                  <c:v>1339</c:v>
                </c:pt>
                <c:pt idx="104">
                  <c:v>1294</c:v>
                </c:pt>
                <c:pt idx="113">
                  <c:v>1339</c:v>
                </c:pt>
                <c:pt idx="118">
                  <c:v>1338</c:v>
                </c:pt>
                <c:pt idx="119">
                  <c:v>1318</c:v>
                </c:pt>
                <c:pt idx="120">
                  <c:v>1362</c:v>
                </c:pt>
                <c:pt idx="121">
                  <c:v>1370</c:v>
                </c:pt>
                <c:pt idx="124">
                  <c:v>1389</c:v>
                </c:pt>
                <c:pt idx="125">
                  <c:v>1391</c:v>
                </c:pt>
                <c:pt idx="126">
                  <c:v>1347</c:v>
                </c:pt>
                <c:pt idx="127">
                  <c:v>1386</c:v>
                </c:pt>
                <c:pt idx="128">
                  <c:v>1438</c:v>
                </c:pt>
                <c:pt idx="129">
                  <c:v>1382</c:v>
                </c:pt>
                <c:pt idx="130">
                  <c:v>1457</c:v>
                </c:pt>
                <c:pt idx="131">
                  <c:v>1449</c:v>
                </c:pt>
                <c:pt idx="132">
                  <c:v>1431</c:v>
                </c:pt>
                <c:pt idx="133">
                  <c:v>1398</c:v>
                </c:pt>
                <c:pt idx="134">
                  <c:v>1452</c:v>
                </c:pt>
                <c:pt idx="135">
                  <c:v>1454</c:v>
                </c:pt>
                <c:pt idx="136">
                  <c:v>1447</c:v>
                </c:pt>
                <c:pt idx="137">
                  <c:v>1443</c:v>
                </c:pt>
                <c:pt idx="138">
                  <c:v>1436</c:v>
                </c:pt>
                <c:pt idx="154">
                  <c:v>1354</c:v>
                </c:pt>
                <c:pt idx="155">
                  <c:v>1402</c:v>
                </c:pt>
                <c:pt idx="156">
                  <c:v>1430</c:v>
                </c:pt>
                <c:pt idx="157">
                  <c:v>1448</c:v>
                </c:pt>
                <c:pt idx="163">
                  <c:v>1389</c:v>
                </c:pt>
                <c:pt idx="164">
                  <c:v>1413</c:v>
                </c:pt>
                <c:pt idx="165">
                  <c:v>1469</c:v>
                </c:pt>
                <c:pt idx="166">
                  <c:v>1407</c:v>
                </c:pt>
                <c:pt idx="167">
                  <c:v>1457</c:v>
                </c:pt>
                <c:pt idx="168">
                  <c:v>1427</c:v>
                </c:pt>
                <c:pt idx="169">
                  <c:v>1432</c:v>
                </c:pt>
                <c:pt idx="170">
                  <c:v>1445</c:v>
                </c:pt>
                <c:pt idx="171">
                  <c:v>1449</c:v>
                </c:pt>
                <c:pt idx="172">
                  <c:v>1451</c:v>
                </c:pt>
                <c:pt idx="173">
                  <c:v>1449</c:v>
                </c:pt>
                <c:pt idx="174">
                  <c:v>1459</c:v>
                </c:pt>
                <c:pt idx="175">
                  <c:v>1457</c:v>
                </c:pt>
                <c:pt idx="176">
                  <c:v>1344</c:v>
                </c:pt>
                <c:pt idx="182">
                  <c:v>1362</c:v>
                </c:pt>
                <c:pt idx="183">
                  <c:v>1370</c:v>
                </c:pt>
                <c:pt idx="184">
                  <c:v>1324</c:v>
                </c:pt>
                <c:pt idx="185">
                  <c:v>1371</c:v>
                </c:pt>
                <c:pt idx="186">
                  <c:v>1379</c:v>
                </c:pt>
                <c:pt idx="196">
                  <c:v>1395</c:v>
                </c:pt>
                <c:pt idx="197">
                  <c:v>1412</c:v>
                </c:pt>
                <c:pt idx="198">
                  <c:v>1428</c:v>
                </c:pt>
                <c:pt idx="199">
                  <c:v>1369</c:v>
                </c:pt>
                <c:pt idx="200">
                  <c:v>1395</c:v>
                </c:pt>
                <c:pt idx="201">
                  <c:v>1449</c:v>
                </c:pt>
                <c:pt idx="202">
                  <c:v>1448</c:v>
                </c:pt>
                <c:pt idx="203">
                  <c:v>1448</c:v>
                </c:pt>
                <c:pt idx="204">
                  <c:v>1442</c:v>
                </c:pt>
                <c:pt idx="205">
                  <c:v>1439</c:v>
                </c:pt>
                <c:pt idx="207">
                  <c:v>1439</c:v>
                </c:pt>
                <c:pt idx="208">
                  <c:v>1438</c:v>
                </c:pt>
                <c:pt idx="209">
                  <c:v>1444</c:v>
                </c:pt>
                <c:pt idx="210">
                  <c:v>1439</c:v>
                </c:pt>
                <c:pt idx="211">
                  <c:v>1436</c:v>
                </c:pt>
                <c:pt idx="213">
                  <c:v>1444</c:v>
                </c:pt>
                <c:pt idx="214">
                  <c:v>1445</c:v>
                </c:pt>
                <c:pt idx="220">
                  <c:v>1447</c:v>
                </c:pt>
                <c:pt idx="221">
                  <c:v>1447</c:v>
                </c:pt>
                <c:pt idx="223">
                  <c:v>1440</c:v>
                </c:pt>
                <c:pt idx="239">
                  <c:v>1428.5</c:v>
                </c:pt>
                <c:pt idx="241">
                  <c:v>1462.5</c:v>
                </c:pt>
                <c:pt idx="246">
                  <c:v>1324</c:v>
                </c:pt>
                <c:pt idx="247">
                  <c:v>1340</c:v>
                </c:pt>
                <c:pt idx="248">
                  <c:v>1331</c:v>
                </c:pt>
                <c:pt idx="249">
                  <c:v>1407</c:v>
                </c:pt>
                <c:pt idx="250">
                  <c:v>1451</c:v>
                </c:pt>
                <c:pt idx="251">
                  <c:v>1458</c:v>
                </c:pt>
                <c:pt idx="252">
                  <c:v>1469</c:v>
                </c:pt>
                <c:pt idx="253">
                  <c:v>1412</c:v>
                </c:pt>
                <c:pt idx="254">
                  <c:v>1407</c:v>
                </c:pt>
                <c:pt idx="255">
                  <c:v>1458</c:v>
                </c:pt>
                <c:pt idx="262">
                  <c:v>1233</c:v>
                </c:pt>
                <c:pt idx="263">
                  <c:v>1406</c:v>
                </c:pt>
                <c:pt idx="264">
                  <c:v>1445</c:v>
                </c:pt>
                <c:pt idx="265">
                  <c:v>1412</c:v>
                </c:pt>
                <c:pt idx="266">
                  <c:v>1447</c:v>
                </c:pt>
                <c:pt idx="267">
                  <c:v>1412</c:v>
                </c:pt>
                <c:pt idx="268">
                  <c:v>1407</c:v>
                </c:pt>
                <c:pt idx="269">
                  <c:v>1447</c:v>
                </c:pt>
                <c:pt idx="270">
                  <c:v>1319</c:v>
                </c:pt>
                <c:pt idx="271">
                  <c:v>1343</c:v>
                </c:pt>
                <c:pt idx="272">
                  <c:v>1323</c:v>
                </c:pt>
                <c:pt idx="291">
                  <c:v>1465</c:v>
                </c:pt>
                <c:pt idx="292">
                  <c:v>1464</c:v>
                </c:pt>
                <c:pt idx="293">
                  <c:v>1464</c:v>
                </c:pt>
                <c:pt idx="294">
                  <c:v>1460</c:v>
                </c:pt>
                <c:pt idx="295">
                  <c:v>1412</c:v>
                </c:pt>
                <c:pt idx="296">
                  <c:v>1408</c:v>
                </c:pt>
                <c:pt idx="297">
                  <c:v>1405</c:v>
                </c:pt>
                <c:pt idx="298">
                  <c:v>1459</c:v>
                </c:pt>
                <c:pt idx="299">
                  <c:v>1440</c:v>
                </c:pt>
                <c:pt idx="300">
                  <c:v>1443</c:v>
                </c:pt>
                <c:pt idx="339">
                  <c:v>1209</c:v>
                </c:pt>
                <c:pt idx="340">
                  <c:v>1199</c:v>
                </c:pt>
                <c:pt idx="341">
                  <c:v>1192</c:v>
                </c:pt>
                <c:pt idx="342">
                  <c:v>1202</c:v>
                </c:pt>
                <c:pt idx="343">
                  <c:v>1216</c:v>
                </c:pt>
              </c:numCache>
            </c:numRef>
          </c:val>
          <c:extLst>
            <c:ext xmlns:c16="http://schemas.microsoft.com/office/drawing/2014/chart" uri="{C3380CC4-5D6E-409C-BE32-E72D297353CC}">
              <c16:uniqueId val="{00000001-E6B9-4371-AB4D-92C20D4AE3D5}"/>
            </c:ext>
          </c:extLst>
        </c:ser>
        <c:ser>
          <c:idx val="2"/>
          <c:order val="2"/>
          <c:tx>
            <c:strRef>
              <c:f>DSC!$G$2:$G$138</c:f>
              <c:strCache>
                <c:ptCount val="137"/>
                <c:pt idx="0">
                  <c:v>1053</c:v>
                </c:pt>
                <c:pt idx="1">
                  <c:v>1130</c:v>
                </c:pt>
                <c:pt idx="2">
                  <c:v>1118</c:v>
                </c:pt>
                <c:pt idx="3">
                  <c:v>1112</c:v>
                </c:pt>
                <c:pt idx="4">
                  <c:v>1100</c:v>
                </c:pt>
                <c:pt idx="5">
                  <c:v>1082</c:v>
                </c:pt>
                <c:pt idx="6">
                  <c:v>1070</c:v>
                </c:pt>
                <c:pt idx="7">
                  <c:v>1065</c:v>
                </c:pt>
                <c:pt idx="8">
                  <c:v>1045</c:v>
                </c:pt>
                <c:pt idx="9">
                  <c:v>1030</c:v>
                </c:pt>
                <c:pt idx="10">
                  <c:v>1005</c:v>
                </c:pt>
                <c:pt idx="11">
                  <c:v>990</c:v>
                </c:pt>
                <c:pt idx="12">
                  <c:v>1467</c:v>
                </c:pt>
                <c:pt idx="13">
                  <c:v>1422</c:v>
                </c:pt>
                <c:pt idx="14">
                  <c:v>1432</c:v>
                </c:pt>
                <c:pt idx="15">
                  <c:v>1451</c:v>
                </c:pt>
                <c:pt idx="16">
                  <c:v>1416</c:v>
                </c:pt>
                <c:pt idx="17">
                  <c:v>1438</c:v>
                </c:pt>
                <c:pt idx="18">
                  <c:v>1430</c:v>
                </c:pt>
                <c:pt idx="19">
                  <c:v>1409</c:v>
                </c:pt>
                <c:pt idx="20">
                  <c:v>1410</c:v>
                </c:pt>
                <c:pt idx="21">
                  <c:v>1425</c:v>
                </c:pt>
                <c:pt idx="22">
                  <c:v>1416</c:v>
                </c:pt>
                <c:pt idx="23">
                  <c:v>1452</c:v>
                </c:pt>
                <c:pt idx="24">
                  <c:v>1428</c:v>
                </c:pt>
                <c:pt idx="25">
                  <c:v>1449</c:v>
                </c:pt>
                <c:pt idx="26">
                  <c:v>1454</c:v>
                </c:pt>
                <c:pt idx="27">
                  <c:v>1440</c:v>
                </c:pt>
                <c:pt idx="28">
                  <c:v>1409</c:v>
                </c:pt>
                <c:pt idx="29">
                  <c:v>1439</c:v>
                </c:pt>
                <c:pt idx="30">
                  <c:v>1441</c:v>
                </c:pt>
                <c:pt idx="31">
                  <c:v>1454</c:v>
                </c:pt>
                <c:pt idx="32">
                  <c:v>1452</c:v>
                </c:pt>
                <c:pt idx="33">
                  <c:v>1453</c:v>
                </c:pt>
                <c:pt idx="34">
                  <c:v>1450</c:v>
                </c:pt>
                <c:pt idx="35">
                  <c:v>1439</c:v>
                </c:pt>
                <c:pt idx="36">
                  <c:v>1454</c:v>
                </c:pt>
                <c:pt idx="37">
                  <c:v>1452</c:v>
                </c:pt>
                <c:pt idx="38">
                  <c:v>1434</c:v>
                </c:pt>
                <c:pt idx="39">
                  <c:v>1469</c:v>
                </c:pt>
                <c:pt idx="40">
                  <c:v>1466</c:v>
                </c:pt>
                <c:pt idx="41">
                  <c:v>1467</c:v>
                </c:pt>
                <c:pt idx="42">
                  <c:v>1465</c:v>
                </c:pt>
                <c:pt idx="43">
                  <c:v>1469</c:v>
                </c:pt>
                <c:pt idx="44">
                  <c:v>1439</c:v>
                </c:pt>
                <c:pt idx="45">
                  <c:v>1434</c:v>
                </c:pt>
                <c:pt idx="46">
                  <c:v>1411</c:v>
                </c:pt>
                <c:pt idx="47">
                  <c:v>1459</c:v>
                </c:pt>
                <c:pt idx="48">
                  <c:v>1426</c:v>
                </c:pt>
                <c:pt idx="49">
                  <c:v>1461</c:v>
                </c:pt>
                <c:pt idx="50">
                  <c:v>1417</c:v>
                </c:pt>
                <c:pt idx="51">
                  <c:v>1462</c:v>
                </c:pt>
                <c:pt idx="52">
                  <c:v>1449</c:v>
                </c:pt>
                <c:pt idx="53">
                  <c:v>1413</c:v>
                </c:pt>
                <c:pt idx="54">
                  <c:v>1411</c:v>
                </c:pt>
                <c:pt idx="55">
                  <c:v>1438</c:v>
                </c:pt>
                <c:pt idx="56">
                  <c:v>1434</c:v>
                </c:pt>
                <c:pt idx="57">
                  <c:v>1456</c:v>
                </c:pt>
                <c:pt idx="58">
                  <c:v>1464</c:v>
                </c:pt>
                <c:pt idx="59">
                  <c:v>1383</c:v>
                </c:pt>
                <c:pt idx="60">
                  <c:v>1409</c:v>
                </c:pt>
                <c:pt idx="61">
                  <c:v>1409</c:v>
                </c:pt>
                <c:pt idx="62">
                  <c:v>1436</c:v>
                </c:pt>
                <c:pt idx="63">
                  <c:v>1458</c:v>
                </c:pt>
                <c:pt idx="64">
                  <c:v>1382</c:v>
                </c:pt>
                <c:pt idx="65">
                  <c:v>1489</c:v>
                </c:pt>
                <c:pt idx="66">
                  <c:v>948.8</c:v>
                </c:pt>
                <c:pt idx="67">
                  <c:v>1380</c:v>
                </c:pt>
                <c:pt idx="68">
                  <c:v>1378</c:v>
                </c:pt>
                <c:pt idx="69">
                  <c:v>1372</c:v>
                </c:pt>
                <c:pt idx="70">
                  <c:v>1445</c:v>
                </c:pt>
                <c:pt idx="71">
                  <c:v>1367</c:v>
                </c:pt>
                <c:pt idx="72">
                  <c:v>1395</c:v>
                </c:pt>
                <c:pt idx="73">
                  <c:v>1395</c:v>
                </c:pt>
                <c:pt idx="74">
                  <c:v>1395</c:v>
                </c:pt>
                <c:pt idx="75">
                  <c:v>1411</c:v>
                </c:pt>
                <c:pt idx="76">
                  <c:v>1429</c:v>
                </c:pt>
                <c:pt idx="77">
                  <c:v>1309</c:v>
                </c:pt>
                <c:pt idx="78">
                  <c:v>1394</c:v>
                </c:pt>
                <c:pt idx="79">
                  <c:v>1445</c:v>
                </c:pt>
                <c:pt idx="80">
                  <c:v>1431</c:v>
                </c:pt>
                <c:pt idx="81">
                  <c:v>1433</c:v>
                </c:pt>
                <c:pt idx="82">
                  <c:v>1399</c:v>
                </c:pt>
                <c:pt idx="83">
                  <c:v>1440</c:v>
                </c:pt>
                <c:pt idx="84">
                  <c:v>1444</c:v>
                </c:pt>
                <c:pt idx="85">
                  <c:v>1351</c:v>
                </c:pt>
                <c:pt idx="86">
                  <c:v>1379</c:v>
                </c:pt>
                <c:pt idx="87">
                  <c:v>1402</c:v>
                </c:pt>
                <c:pt idx="88">
                  <c:v>1152</c:v>
                </c:pt>
                <c:pt idx="89">
                  <c:v>1428</c:v>
                </c:pt>
                <c:pt idx="90">
                  <c:v>1442</c:v>
                </c:pt>
                <c:pt idx="91">
                  <c:v>1446</c:v>
                </c:pt>
                <c:pt idx="92">
                  <c:v>1448</c:v>
                </c:pt>
                <c:pt idx="93">
                  <c:v>1341</c:v>
                </c:pt>
                <c:pt idx="94">
                  <c:v>1359</c:v>
                </c:pt>
                <c:pt idx="95">
                  <c:v>1359</c:v>
                </c:pt>
                <c:pt idx="96">
                  <c:v>1371</c:v>
                </c:pt>
                <c:pt idx="97">
                  <c:v>1349</c:v>
                </c:pt>
                <c:pt idx="98">
                  <c:v>1371</c:v>
                </c:pt>
                <c:pt idx="99">
                  <c:v>1379</c:v>
                </c:pt>
                <c:pt idx="100">
                  <c:v>1392</c:v>
                </c:pt>
                <c:pt idx="101">
                  <c:v>1385</c:v>
                </c:pt>
                <c:pt idx="102">
                  <c:v>1392</c:v>
                </c:pt>
                <c:pt idx="103">
                  <c:v>1378</c:v>
                </c:pt>
                <c:pt idx="104">
                  <c:v>1400</c:v>
                </c:pt>
                <c:pt idx="105">
                  <c:v>1361</c:v>
                </c:pt>
                <c:pt idx="106">
                  <c:v>1410</c:v>
                </c:pt>
                <c:pt idx="107">
                  <c:v>1399</c:v>
                </c:pt>
                <c:pt idx="108">
                  <c:v>1370</c:v>
                </c:pt>
                <c:pt idx="109">
                  <c:v>1396</c:v>
                </c:pt>
                <c:pt idx="110">
                  <c:v>1376</c:v>
                </c:pt>
                <c:pt idx="111">
                  <c:v>1375</c:v>
                </c:pt>
                <c:pt idx="112">
                  <c:v>1406</c:v>
                </c:pt>
                <c:pt idx="113">
                  <c:v>1392</c:v>
                </c:pt>
                <c:pt idx="114">
                  <c:v>&gt;1450</c:v>
                </c:pt>
                <c:pt idx="115">
                  <c:v>1392</c:v>
                </c:pt>
                <c:pt idx="116">
                  <c:v>1402</c:v>
                </c:pt>
                <c:pt idx="117">
                  <c:v>1411</c:v>
                </c:pt>
                <c:pt idx="118">
                  <c:v>&gt;1450</c:v>
                </c:pt>
                <c:pt idx="119">
                  <c:v>1401</c:v>
                </c:pt>
                <c:pt idx="120">
                  <c:v>1399</c:v>
                </c:pt>
                <c:pt idx="121">
                  <c:v>1390</c:v>
                </c:pt>
                <c:pt idx="122">
                  <c:v>1380</c:v>
                </c:pt>
                <c:pt idx="123">
                  <c:v>1368</c:v>
                </c:pt>
                <c:pt idx="124">
                  <c:v>1378</c:v>
                </c:pt>
                <c:pt idx="125">
                  <c:v>1378</c:v>
                </c:pt>
                <c:pt idx="126">
                  <c:v>1427</c:v>
                </c:pt>
                <c:pt idx="127">
                  <c:v>1448</c:v>
                </c:pt>
                <c:pt idx="128">
                  <c:v>1439</c:v>
                </c:pt>
                <c:pt idx="129">
                  <c:v>1413</c:v>
                </c:pt>
                <c:pt idx="130">
                  <c:v>1407</c:v>
                </c:pt>
                <c:pt idx="131">
                  <c:v>1412</c:v>
                </c:pt>
                <c:pt idx="132">
                  <c:v>1435</c:v>
                </c:pt>
                <c:pt idx="133">
                  <c:v>1444</c:v>
                </c:pt>
                <c:pt idx="134">
                  <c:v>1446</c:v>
                </c:pt>
                <c:pt idx="135">
                  <c:v>1428</c:v>
                </c:pt>
                <c:pt idx="136">
                  <c:v>1435</c:v>
                </c:pt>
              </c:strCache>
            </c:strRef>
          </c:tx>
          <c:spPr>
            <a:solidFill>
              <a:schemeClr val="accent3"/>
            </a:solidFill>
            <a:ln>
              <a:noFill/>
            </a:ln>
            <a:effectLst/>
          </c:spPr>
          <c:invertIfNegative val="0"/>
          <c:cat>
            <c:multiLvlStrRef>
              <c:f>DSC!$C$139:$D$492</c:f>
              <c:multiLvlStrCache>
                <c:ptCount val="354"/>
                <c:lvl>
                  <c:pt idx="0">
                    <c:v>Epishin, A., Petrushin, N., Nolze, G., Gerstein, G. &amp; Maier, H. J. Investigation of the γ′-Strengthened Quaternary Co-Based Alloys Co-Al-W-Ta. Metall. Mater. Trans. A Phys. Metall. Mater. Sci. 49, 4042–4057 (2018).</c:v>
                  </c:pt>
                  <c:pt idx="1">
                    <c:v>Epishin, A., Petrushin, N., Nolze, G., Gerstein, G. &amp; Maier, H. J. Investigation of the γ′-Strengthened Quaternary Co-Based Alloys Co-Al-W-Ta. Metall. Mater. Trans. A Phys. Metall. Mater. Sci. 49, 4042–4057 (2018).</c:v>
                  </c:pt>
                  <c:pt idx="2">
                    <c:v>Epishin, A., Petrushin, N., Nolze, G., Gerstein, G. &amp; Maier, H. J. Investigation of the γ′-Strengthened Quaternary Co-Based Alloys Co-Al-W-Ta. Metall. Mater. Trans. A Phys. Metall. Mater. Sci. 49, 4042–4057 (2018).</c:v>
                  </c:pt>
                  <c:pt idx="3">
                    <c:v>Epishin, A., Petrushin, N., Nolze, G., Gerstein, G. &amp; Maier, H. J. Investigation of the γ′-Strengthened Quaternary Co-Based Alloys Co-Al-W-Ta. Metall. Mater. Trans. A Phys. Metall. Mater. Sci. 49, 4042–4057 (2018).</c:v>
                  </c:pt>
                  <c:pt idx="4">
                    <c:v>Epishin, A., Petrushin, N., Nolze, G., Gerstein, G. &amp; Maier, H. J. Investigation of the γ′-Strengthened Quaternary Co-Based Alloys Co-Al-W-Ta. Metall. Mater. Trans. A Phys. Metall. Mater. Sci. 49, 4042–4057 (2018).</c:v>
                  </c:pt>
                  <c:pt idx="5">
                    <c:v>Epishin, A., Petrushin, N., Nolze, G., Gerstein, G. &amp; Maier, H. J. Investigation of the γ′-Strengthened Quaternary Co-Based Alloys Co-Al-W-Ta. Metall. Mater. Trans. A Phys. Metall. Mater. Sci. 49, 4042–4057 (2018).</c:v>
                  </c:pt>
                  <c:pt idx="6">
                    <c:v>Epishin, A., Petrushin, N., Nolze, G., Gerstein, G. &amp; Maier, H. J. Investigation of the γ′-Strengthened Quaternary Co-Based Alloys Co-Al-W-Ta. Metall. Mater. Trans. A Phys. Metall. Mater. Sci. 49, 4042–4057 (2018).</c:v>
                  </c:pt>
                  <c:pt idx="7">
                    <c:v>Fan, Z. et al. Plastic deformation behaviors and mechanical properties of advanced single crystalline CoNi-base superalloys. Mater. Sci. Eng. A 748, 267–274 (2019).</c:v>
                  </c:pt>
                  <c:pt idx="8">
                    <c:v>Fan, Z. et al. The temperature dependence of high-temperature strength and deformation mechanism in a single crystal CoNi-base superalloy. Mater. Sci. Eng. A 735, 114–120 (2018).</c:v>
                  </c:pt>
                  <c:pt idx="9">
                    <c:v>Fan, Z. et al. The temperature dependence of high-temperature strength and deformation mechanism in a single crystal CoNi-base superalloy. Mater. Sci. Eng. A 735, 114–120 (2018).</c:v>
                  </c:pt>
                  <c:pt idx="10">
                    <c:v>Ferreras, R. C., Gálvez Díaz-Rubio, F. &amp; Campos Gómez, M. TESIS DOCTORAL Design of high temperature cobalt-based alloys processed by powder metallurgy route Autor.</c:v>
                  </c:pt>
                  <c:pt idx="11">
                    <c:v>Ferreras, R. C., Gálvez Díaz-Rubio, F. &amp; Campos Gómez, M. TESIS DOCTORAL Design of high temperature cobalt-based alloys processed by powder metallurgy route Autor.</c:v>
                  </c:pt>
                  <c:pt idx="12">
                    <c:v>Forsik, S. A. J. et al. Recent Developments in the Design of Next Generation γ′-Strengthened Cobalt–Nickel Superalloys. in 847–856 (2020). doi:10.1007/978-3-030-51834-9_83.</c:v>
                  </c:pt>
                  <c:pt idx="13">
                    <c:v>Freund, L. P. et al. High temperature properties and fatigue strength of novel wrought γ/γ′ Co-base superalloys. J. Mater. Res. 32, 4475–4482 (2017).</c:v>
                  </c:pt>
                  <c:pt idx="14">
                    <c:v>Freund, L. P. et al. High temperature properties and fatigue strength of novel wrought γ/γ′ Co-base superalloys. J. Mater. Res. 32, 4475–4482 (2017).</c:v>
                  </c:pt>
                  <c:pt idx="15">
                    <c:v>Freund, L. P. et al. The grain boundary pinning effect of the μ phase in an advanced polycrystalline γ/γ′ Co-base superalloy. J. Alloys Compd. 753, 333–342 (2018).</c:v>
                  </c:pt>
                  <c:pt idx="16">
                    <c:v>Fu, H. et al. Microstructure and Properties Evolution of Co-Al-W-Ni-Cr Superalloys by Molybdenum and Niobium Substitutions for Tungsten. Metall. Mater. Trans. A Phys. Metall. Mater. Sci. 51, 299–308 (2020).</c:v>
                  </c:pt>
                  <c:pt idx="17">
                    <c:v>Fu, H. et al. Microstructure and Properties Evolution of Co-Al-W-Ni-Cr Superalloys by Molybdenum and Niobium Substitutions for Tungsten. Metall. Mater. Trans. A Phys. Metall. Mater. Sci. 51, 299–308 (2020).</c:v>
                  </c:pt>
                  <c:pt idx="18">
                    <c:v>Fu, H. et al. Microstructure and Properties Evolution of Co-Al-W-Ni-Cr Superalloys by Molybdenum and Niobium Substitutions for Tungsten. Metall. Mater. Trans. A Phys. Metall. Mater. Sci. 51, 299–308 (2020).</c:v>
                  </c:pt>
                  <c:pt idx="19">
                    <c:v>Fu, H. et al. Microstructure and Properties Evolution of Co-Al-W-Ni-Cr Superalloys by Molybdenum and Niobium Substitutions for Tungsten. Metall. Mater. Trans. A Phys. Metall. Mater. Sci. 51, 299–308 (2020).</c:v>
                  </c:pt>
                  <c:pt idx="20">
                    <c:v>Fu, H. et al. Microstructure and Properties Evolution of Co-Al-W-Ni-Cr Superalloys by Molybdenum and Niobium Substitutions for Tungsten. Metall. Mater. Trans. A Phys. Metall. Mater. Sci. 51, 299–308 (2020).</c:v>
                  </c:pt>
                  <c:pt idx="21">
                    <c:v>Fu, H. et al. Microstructure and Properties Evolution of Co-Al-W-Ni-Cr Superalloys by Molybdenum and Niobium Substitutions for Tungsten. Metall. Mater. Trans. A Phys. Metall. Mater. Sci. 51, 299–308 (2020).</c:v>
                  </c:pt>
                  <c:pt idx="22">
                    <c:v>Fu, H. et al. Microstructure and Properties Evolution of Co-Al-W-Ni-Cr Superalloys by Molybdenum and Niobium Substitutions for Tungsten. Metall. Mater. Trans. A Phys. Metall. Mater. Sci. 51, 299–308 (2020).</c:v>
                  </c:pt>
                  <c:pt idx="23">
                    <c:v>Gao, Q. et al. Effects of alloying elements on microstructure and mechanical properties of Co–Ni–Al–Ti superalloy. Mater. Sci. Eng. A 779, (2020).</c:v>
                  </c:pt>
                  <c:pt idx="24">
                    <c:v>Gao, Q. et al. Effects of alloying elements on microstructure and mechanical properties of Co–Ni–Al–Ti superalloy. Mater. Sci. Eng. A 779, (2020).</c:v>
                  </c:pt>
                  <c:pt idx="25">
                    <c:v>Gao, Q. et al. Effects of alloying elements on microstructure and mechanical properties of Co–Ni–Al–Ti superalloy. Mater. Sci. Eng. A 779, (2020).</c:v>
                  </c:pt>
                  <c:pt idx="26">
                    <c:v>Gao, Q. et al. Effects of alloying elements on microstructure and mechanical properties of Co–Ni–Al–Ti superalloy. Mater. Sci. Eng. A 779, (2020).</c:v>
                  </c:pt>
                  <c:pt idx="27">
                    <c:v>Gao, Q. et al. Effects of alloying elements on microstructure and mechanical properties of Co–Ni–Al–Ti superalloy. Mater. Sci. Eng. A 779, (2020).</c:v>
                  </c:pt>
                  <c:pt idx="28">
                    <c:v>Homepage, J., Sani, S. A., Arabi, H., Kheirandish, S. &amp; Ebrahimi, G. R. Iranian Journal of Materials Forming Flow Stress Modeling in a γ-γ / Cobalt Base Superalloy by Using the Hyperbolic Sine Equation and ANN Method. Number 1 Iran. J. Mater. Form. 6, 44–5</c:v>
                  </c:pt>
                  <c:pt idx="29">
                    <c:v>Im, H. J. et al. Elemental partitioning and site-occupancy in γ/γ′ forming Co-Ti-Mo and Co-Ti-Cr alloys. Scr. Mater. 154, 159–162 (2018).</c:v>
                  </c:pt>
                  <c:pt idx="30">
                    <c:v>Im, H. J. et al. Elemental partitioning and site-occupancy in γ/γ′ forming Co-Ti-Mo and Co-Ti-Cr alloys. Scr. Mater. 154, 159–162 (2018).</c:v>
                  </c:pt>
                  <c:pt idx="31">
                    <c:v>Im, H. J. et al. Elemental partitioning and site-occupancy in γ/γ′ forming Co-Ti-Mo and Co-Ti-Cr alloys. Scr. Mater. 154, 159–162 (2018).</c:v>
                  </c:pt>
                  <c:pt idx="32">
                    <c:v>Ismail, F. B. et al. Alloying effects on oxidation mechanisms in polycrystalline Co–Ni base superalloys. Corros. Sci. 116, 44–52 (2017).</c:v>
                  </c:pt>
                  <c:pt idx="33">
                    <c:v>Ismail, F. B. et al. Alloying effects on oxidation mechanisms in polycrystalline Co–Ni base superalloys. Corros. Sci. 116, 44–52 (2017).</c:v>
                  </c:pt>
                  <c:pt idx="34">
                    <c:v>Ismail, F. B. et al. Alloying effects on oxidation mechanisms in polycrystalline Co–Ni base superalloys. Corros. Sci. 116, 44–52 (2017).</c:v>
                  </c:pt>
                  <c:pt idx="35">
                    <c:v>Jackson, R. W., Titus, M. S., Begley, M. R. &amp; Pollock, T. M. Thermal expansion behavior of new Co-based alloys and implications for coatings. Surf. Coatings Technol. 289, 61–68 (2016).</c:v>
                  </c:pt>
                  <c:pt idx="36">
                    <c:v>Jackson, R. W., Titus, M. S., Begley, M. R. &amp; Pollock, T. M. Thermal expansion behavior of new Co-based alloys and implications for coatings. Surf. Coatings Technol. 289, 61–68 (2016).</c:v>
                  </c:pt>
                  <c:pt idx="37">
                    <c:v>Jackson, R. W., Titus, M. S., Begley, M. R. &amp; Pollock, T. M. Thermal expansion behavior of new Co-based alloys and implications for coatings. Surf. Coatings Technol. 289, 61–68 (2016).</c:v>
                  </c:pt>
                  <c:pt idx="38">
                    <c:v>Jackson, R. W., Titus, M. S., Begley, M. R. &amp; Pollock, T. M. Thermal expansion behavior of new Co-based alloys and implications for coatings. Surf. Coatings Technol. 289, 61–68 (2016).</c:v>
                  </c:pt>
                  <c:pt idx="39">
                    <c:v>Jackson, R. W., Titus, M. S., Begley, M. R. &amp; Pollock, T. M. Thermal expansion behavior of new Co-based alloys and implications for coatings. Surf. Coatings Technol. 289, 61–68 (2016).</c:v>
                  </c:pt>
                  <c:pt idx="40">
                    <c:v>Katelun Wertz, B., Mills, M., Stephen Niezgoda, A. &amp; Yunzhi Wang Kiran, A. D. Exploration of Phase Stability and Hot Workability of Polycrystalline Co-Al-W-Base Superalloys.</c:v>
                  </c:pt>
                  <c:pt idx="41">
                    <c:v>Kazantseva, N. V. et al. Mechanical and magnetic properties of alloys near the concentration range of the existence of Co3(Al,W) intermetallic compound. Phys. Met. Metallogr. 118, 432–438 (2017).</c:v>
                  </c:pt>
                  <c:pt idx="42">
                    <c:v>Kazantseva, N. V. et al. Mechanical and magnetic properties of alloys near the concentration range of the existence of Co3(Al,W) intermetallic compound. Phys. Met. Metallogr. 118, 432–438 (2017).</c:v>
                  </c:pt>
                  <c:pt idx="43">
                    <c:v>Kazantseva, N. V. et al. Mechanical and magnetic properties of alloys near the concentration range of the existence of Co3(Al,W) intermetallic compound. Phys. Met. Metallogr. 118, 432–438 (2017).</c:v>
                  </c:pt>
                  <c:pt idx="44">
                    <c:v>Kazantseva, N. V. et al. Mechanical and magnetic properties of alloys near the concentration range of the existence of Co3(Al,W) intermetallic compound. Phys. Met. Metallogr. 118, 432–438 (2017).</c:v>
                  </c:pt>
                  <c:pt idx="45">
                    <c:v>Kazantseva, N. V. et al. Mechanical and magnetic properties of alloys near the concentration range of the existence of Co3(Al,W) intermetallic compound. Phys. Met. Metallogr. 118, 432–438 (2017).</c:v>
                  </c:pt>
                  <c:pt idx="46">
                    <c:v>Knop, M. et al. A New Polycrystalline Co-Ni Superalloy. JOM 66, 2495–2501 (2014)</c:v>
                  </c:pt>
                  <c:pt idx="47">
                    <c:v>Knop, M., Vorontsov, V. A., Hardy, M. C. &amp; Dye, D. High-temperature γ (FCC)/ γ ′ (L1 2 ) Co-Al-W based superalloys. MATEC Web Conf. 14, 18003 (2014).</c:v>
                  </c:pt>
                  <c:pt idx="48">
                    <c:v>Kobayashi, S., Tsukamoto, Y. &amp; Takasugi, T. Phase equilibria in the Co-rich Co-Al-W-Ti quaternary system. Intermetallics 19, 1908–1912 (2011).</c:v>
                  </c:pt>
                  <c:pt idx="49">
                    <c:v>Kobayashi, S., Tsukamoto, Y. &amp; Takasugi, T. Phase equilibria in the Co-rich Co-Al-W-Ti quaternary system. Intermetallics 19, 1908–1912 (2011).</c:v>
                  </c:pt>
                  <c:pt idx="50">
                    <c:v>Kobayashi, S., Tsukamoto, Y. &amp; Takasugi, T. Phase equilibria in the Co-rich Co-Al-W-Ti quaternary system. Intermetallics 19, 1908–1912 (2011).</c:v>
                  </c:pt>
                  <c:pt idx="51">
                    <c:v>Kobayashi, S., Tsukamoto, Y. &amp; Takasugi, T. Phase equilibria in the Co-rich Co-Al-W-Ti quaternary system. Intermetallics 19, 1908–1912 (2011).</c:v>
                  </c:pt>
                  <c:pt idx="52">
                    <c:v>Kobayashi, S., Tsukamoto, Y. &amp; Takasugi, T. Phase equilibria in the Co-rich Co-Al-W-Ti quaternary system. Intermetallics 19, 1908–1912 (2011).</c:v>
                  </c:pt>
                  <c:pt idx="53">
                    <c:v>Kobayashi, S., Tsukamoto, Y. &amp; Takasugi, T. Phase equilibria in the Co-rich Co-Al-W-Ti quaternary system. Intermetallics 19, 1908–1912 (2011).</c:v>
                  </c:pt>
                  <c:pt idx="54">
                    <c:v>Kolb, M. et al. Influence of rhenium on γ′-strengthened cobalt-base superalloys. J. Mater. Res. 32, 2551–2559 (2017).</c:v>
                  </c:pt>
                  <c:pt idx="55">
                    <c:v>Kolb, M. et al. Influence of rhenium on γ′-strengthened cobalt-base superalloys. J. Mater. Res. 32, 2551–2559 (2017).</c:v>
                  </c:pt>
                  <c:pt idx="56">
                    <c:v>Lass, E. A. Application of Computational Thermodynamics to the Design of a Co-Ni-Based γ′-Strengthened Superalloy. Metall. Mater. Trans. A Phys. Metall. Mater. Sci. 48, 2443–2459 (2017).</c:v>
                  </c:pt>
                  <c:pt idx="57">
                    <c:v>Lass, E. A. Application of Computational Thermodynamics to the Design of a Co-Ni-Based γ′-Strengthened Superalloy. Metall. Mater. Trans. A Phys. Metall. Mater. Sci. 48, 2443–2459 (2017).</c:v>
                  </c:pt>
                  <c:pt idx="58">
                    <c:v>Lass, E. A. Application of Computational Thermodynamics to the Design of a Co-Ni-Based γ′-Strengthened Superalloy. Metall. Mater. Trans. A Phys. Metall. Mater. Sci. 48, 2443–2459 (2017).</c:v>
                  </c:pt>
                  <c:pt idx="59">
                    <c:v>Lass, E. A. Application of Computational Thermodynamics to the Design of a Co-Ni-Based γ′-Strengthened Superalloy. Metall. Mater. Trans. A Phys. Metall. Mater. Sci. 48, 2443–2459 (2017).</c:v>
                  </c:pt>
                  <c:pt idx="60">
                    <c:v>Lass, E. A. Application of Computational Thermodynamics to the Design of a Co-Ni-Based γ′-Strengthened Superalloy. Metall. Mater. Trans. A Phys. Metall. Mater. Sci. 48, 2443–2459 (2017).</c:v>
                  </c:pt>
                  <c:pt idx="61">
                    <c:v>Lass, E. A. Application of Computational Thermodynamics to the Design of a Co-Ni-Based γ′-Strengthened Superalloy. Metall. Mater. Trans. A Phys. Metall. Mater. Sci. 48, 2443–2459 (2017).</c:v>
                  </c:pt>
                  <c:pt idx="62">
                    <c:v>Lass, E. A. Application of Computational Thermodynamics to the Design of a Co-Ni-Based γ′-Strengthened Superalloy. Metall. Mater. Trans. A Phys. Metall. Mater. Sci. 48, 2443–2459 (2017).</c:v>
                  </c:pt>
                  <c:pt idx="63">
                    <c:v>Lass, E. A. The effects of Fe and Si on the phase equilibria in a γ′-strengthened Co–Al–W-based superalloy. J. Alloys Compd. 825, (2020).</c:v>
                  </c:pt>
                  <c:pt idx="64">
                    <c:v>Lass, E. A. The effects of Fe and Si on the phase equilibria in a γ′-strengthened Co–Al–W-based superalloy. J. Alloys Compd. 825, (2020).</c:v>
                  </c:pt>
                  <c:pt idx="65">
                    <c:v>Lass, E. A. The effects of Fe and Si on the phase equilibria in a γ′-strengthened Co–Al–W-based superalloy. J. Alloys Compd. 825, (2020).</c:v>
                  </c:pt>
                  <c:pt idx="66">
                    <c:v>Lass, E. A. The effects of Fe and Si on the phase equilibria in a γ′-strengthened Co–Al–W-based superalloy. J. Alloys Compd. 825, (2020).</c:v>
                  </c:pt>
                  <c:pt idx="67">
                    <c:v>Lass, E. A. The effects of Fe and Si on the phase equilibria in a γ′-strengthened Co–Al–W-based superalloy. J. Alloys Compd. 825, (2020).</c:v>
                  </c:pt>
                  <c:pt idx="68">
                    <c:v>Lass, E. A. The effects of Fe and Si on the phase equilibria in a γ′-strengthened Co–Al–W-based superalloy. J. Alloys Compd. 825, (2020).</c:v>
                  </c:pt>
                  <c:pt idx="69">
                    <c:v>Lass, E. A. The effects of Fe and Si on the phase equilibria in a γ′-strengthened Co–Al–W-based superalloy. J. Alloys Compd. 825, (2020).</c:v>
                  </c:pt>
                  <c:pt idx="70">
                    <c:v>Lass, E. A., Sauza, D. J., Dunand, D. C. &amp; Seidman, D. N. Multicomponent γ’-strengthened Co-based superalloys with increased solvus temperatures and reduced mass densities. Acta Mater. 147, 284–295 (2018).</c:v>
                  </c:pt>
                  <c:pt idx="71">
                    <c:v>Lass, E. A., Sauza, D. J., Dunand, D. C. &amp; Seidman, D. N. Multicomponent γ’-strengthened Co-based superalloys with increased solvus temperatures and reduced mass densities. Acta Mater. 147, 284–295 (2018).</c:v>
                  </c:pt>
                  <c:pt idx="72">
                    <c:v>Lass, E. A., Sauza, D. J., Dunand, D. C. &amp; Seidman, D. N. Multicomponent γ’-strengthened Co-based superalloys with increased solvus temperatures and reduced mass densities. Acta Mater. 147, 284–295 (2018).</c:v>
                  </c:pt>
                  <c:pt idx="73">
                    <c:v>Lass, E. A., Sauza, D. J., Dunand, D. C. &amp; Seidman, D. N. Multicomponent γ’-strengthened Co-based superalloys with increased solvus temperatures and reduced mass densities. Acta Mater. 147, 284–295 (2018).</c:v>
                  </c:pt>
                  <c:pt idx="74">
                    <c:v>Lass, E. A., Sauza, D. J., Dunand, D. C. &amp; Seidman, D. N. Multicomponent γ’-strengthened Co-based superalloys with increased solvus temperatures and reduced mass densities. Acta Mater. 147, 284–295 (2018).</c:v>
                  </c:pt>
                  <c:pt idx="75">
                    <c:v>Lass, E. A., Sauza, D. J., Dunand, D. C. &amp; Seidman, D. N. Multicomponent γ’-strengthened Co-based superalloys with increased solvus temperatures and reduced mass densities. Acta Mater. 147, 284–295 (2018).</c:v>
                  </c:pt>
                  <c:pt idx="76">
                    <c:v>Lass, E. A., Sauza, D. J., Dunand, D. C. &amp; Seidman, D. N. Multicomponent γ’-strengthened Co-based superalloys with increased solvus temperatures and reduced mass densities. Acta Mater. 147, 284–295 (2018).</c:v>
                  </c:pt>
                  <c:pt idx="77">
                    <c:v>Lass, E. A., Sauza, D. J., Dunand, D. C. &amp; Seidman, D. N. Multicomponent γ’-strengthened Co-based superalloys with increased solvus temperatures and reduced mass densities. Acta Mater. 147, 284–295 (2018).</c:v>
                  </c:pt>
                  <c:pt idx="78">
                    <c:v>Li, L. et al. Effect of Re on microstructure and mechanical properties of γ/γʹ Co-Ti-based superalloys. Intermetallics 115, (2019).</c:v>
                  </c:pt>
                  <c:pt idx="79">
                    <c:v>Li, L. et al. Effect of Re on microstructure and mechanical properties of γ/γʹ Co-Ti-based superalloys. Intermetallics 115, (2019).</c:v>
                  </c:pt>
                  <c:pt idx="80">
                    <c:v>Li, L. et al. Effect of Re on microstructure and mechanical properties of γ/γʹ Co-Ti-based superalloys. Intermetallics 115, (2019).</c:v>
                  </c:pt>
                  <c:pt idx="81">
                    <c:v>Li, W., Li, L., Antonov, S. &amp; Feng, Q. Effective design of a Co-Ni-Al-W-Ta-Ti alloy with high γ′ solvus temperature and microstructural stability using combined CALPHAD and experimental approaches. Mater. Des. 180, (2019).</c:v>
                  </c:pt>
                  <c:pt idx="82">
                    <c:v>Li, W., Li, L., Antonov, S. &amp; Feng, Q. Effective design of a Co-Ni-Al-W-Ta-Ti alloy with high γ′ solvus temperature and microstructural stability using combined CALPHAD and experimental approaches. Mater. Des. 180, (2019).</c:v>
                  </c:pt>
                  <c:pt idx="83">
                    <c:v>Li, W., Li, L., Antonov, S. &amp; Feng, Q. Effective design of a Co-Ni-Al-W-Ta-Ti alloy with high γ′ solvus temperature and microstructural stability using combined CALPHAD and experimental approaches. Mater. Des. 180, (2019).</c:v>
                  </c:pt>
                  <c:pt idx="84">
                    <c:v>Li, W., Li, L., Antonov, S. &amp; Feng, Q. Effective design of a Co-Ni-Al-W-Ta-Ti alloy with high γ′ solvus temperature and microstructural stability using combined CALPHAD and experimental approaches. Mater. Des. 180, (2019).</c:v>
                  </c:pt>
                  <c:pt idx="85">
                    <c:v>Li, W., Li, L., Antonov, S. &amp; Feng, Q. Effective design of a Co-Ni-Al-W-Ta-Ti alloy with high γ′ solvus temperature and microstructural stability using combined CALPHAD and experimental approaches. Mater. Des. 180, (2019).</c:v>
                  </c:pt>
                  <c:pt idx="86">
                    <c:v>Li, W., Li, L., Antonov, S. &amp; Feng, Q. Effective design of a Co-Ni-Al-W-Ta-Ti alloy with high γ′ solvus temperature and microstructural stability using combined CALPHAD and experimental approaches. Mater. Des. 180, (2019).</c:v>
                  </c:pt>
                  <c:pt idx="87">
                    <c:v>Li, W., Li, L., Antonov, S. &amp; Feng, Q. Effective design of a Co-Ni-Al-W-Ta-Ti alloy with high γ′ solvus temperature and microstructural stability using combined CALPHAD and experimental approaches. Mater. Des. 180, (2019).</c:v>
                  </c:pt>
                  <c:pt idx="88">
                    <c:v>Li, W., Li, L., Antonov, S. &amp; Feng, Q. Effective design of a Co-Ni-Al-W-Ta-Ti alloy with high γ′ solvus temperature and microstructural stability using combined CALPHAD and experimental approaches. Mater. Des. 180, (2019).</c:v>
                  </c:pt>
                  <c:pt idx="89">
                    <c:v>Li, W., Li, L., Antonov, S. &amp; Feng, Q. Effective design of a Co-Ni-Al-W-Ta-Ti alloy with high γ′ solvus temperature and microstructural stability using combined CALPHAD and experimental approaches. Mater. Des. 180, (2019).</c:v>
                  </c:pt>
                  <c:pt idx="90">
                    <c:v>Li, W., Li, L., Antonov, S., Lu, F. &amp; Feng, Q. Effects of Cr and Al/W ratio on the microstructural stability, oxidation property and γ′ phase nano-hardness of multi-component Co–Ni-base superalloys. J. Alloys Compd. 826, (2020).</c:v>
                  </c:pt>
                  <c:pt idx="91">
                    <c:v>Li, W., Li, L., Antonov, S., Lu, F. &amp; Feng, Q. Effects of Cr and Al/W ratio on the microstructural stability, oxidation property and γ′ phase nano-hardness of multi-component Co–Ni-base superalloys. J. Alloys Compd. 826, (2020).</c:v>
                  </c:pt>
                  <c:pt idx="92">
                    <c:v>Li, W., Li, L., Antonov, S., Lu, F. &amp; Feng, Q. Effects of Cr and Al/W ratio on the microstructural stability, oxidation property and γ′ phase nano-hardness of multi-component Co–Ni-base superalloys. J. Alloys Compd. 826, (2020).</c:v>
                  </c:pt>
                  <c:pt idx="93">
                    <c:v>Liu, C., Sun, Y., Wen, M., He, T. &amp; Yu, J. Effect of Cr addition on microstructure and welding solidification cracking susceptibility of Co-Al-W based superalloys. J. Manuf. Process. (2020) doi:10.1016/j.jmapro.2020.03.049.</c:v>
                  </c:pt>
                  <c:pt idx="94">
                    <c:v>Liu, C., Sun, Y., Wen, M., He, T. &amp; Yu, J. Effect of Cr addition on microstructure and welding solidification cracking susceptibility of Co-Al-W based superalloys. J. Manuf. Process. (2020) doi:10.1016/j.jmapro.2020.03.049.</c:v>
                  </c:pt>
                  <c:pt idx="95">
                    <c:v>Liu, C., Sun, Y., Wen, M., He, T. &amp; Yu, J. Effect of Cr addition on microstructure and welding solidification cracking susceptibility of Co-Al-W based superalloys. J. Manuf. Process. (2020) doi:10.1016/j.jmapro.2020.03.049.</c:v>
                  </c:pt>
                  <c:pt idx="96">
                    <c:v>Liu, J., Yu, J. J., Yang, Y. H., Zhou, Y. Z. &amp; Sun, X. F. Effects of Mo on the evolution of microstructures and mechanical properties in Co-Al-W base superalloys. Mater. Sci. Eng. A 745, 404–410 (2019).</c:v>
                  </c:pt>
                  <c:pt idx="97">
                    <c:v>Liu, J., Yu, J. J., Yang, Y. H., Zhou, Y. Z. &amp; Sun, X. F. Effects of Mo on the evolution of microstructures and mechanical properties in Co-Al-W base superalloys. Mater. Sci. Eng. A 745, 404–410 (2019).</c:v>
                  </c:pt>
                  <c:pt idx="98">
                    <c:v>Liu, X. et al. Effects of Nb and W additions on the microstructures and mechanical properties of novel γ/γ’ Co-V-Ti-based superalloys. Metals (Basel). 8, (2018).</c:v>
                  </c:pt>
                  <c:pt idx="99">
                    <c:v>Liu, X. et al. Effects of Nb and W additions on the microstructures and mechanical properties of novel γ/γ’ Co-V-Ti-based superalloys. Metals (Basel). 8, (2018).</c:v>
                  </c:pt>
                  <c:pt idx="100">
                    <c:v>Liu, X. et al. Effects of Nb and W additions on the microstructures and mechanical properties of novel γ/γ’ Co-V-Ti-based superalloys. Metals (Basel). 8, (2018).</c:v>
                  </c:pt>
                  <c:pt idx="101">
                    <c:v>Llewelyn, S. C. H. et al. The effect of Ni:Co ratio on the elemental phase partitioning in γ-γ′ Ni-Co-Al-Ti-Cr alloys. Acta Mater. 131, 296–304 (2017).</c:v>
                  </c:pt>
                  <c:pt idx="102">
                    <c:v>Llewelyn, S. C. H. et al. The effect of Ni:Co ratio on the elemental phase partitioning in γ-γ′ Ni-Co-Al-Ti-Cr alloys. Acta Mater. 131, 296–304 (2017).</c:v>
                  </c:pt>
                  <c:pt idx="103">
                    <c:v>Lopez-Galilea, I. et al. The thermal stability of intermetallic compounds in an as-cast SX co-base superalloy. Adv. Eng. Mater. 17, 741–747 (2015).</c:v>
                  </c:pt>
                  <c:pt idx="104">
                    <c:v>Lopez-Galilea, I. et al. The thermal stability of intermetallic compounds in an as-cast SX co-base superalloy. Adv. Eng. Mater. 17, 741–747 (2015).</c:v>
                  </c:pt>
                  <c:pt idx="105">
                    <c:v>Makineni, S. K. et al. A new class of high strength high temperature Cobalt based γ-γ′ Co-Mo-Al alloys stabilized with Ta addition. Acta Mater. 97, 29–40 (2015).</c:v>
                  </c:pt>
                  <c:pt idx="106">
                    <c:v>Makineni, S. K. et al. A new class of high strength high temperature Cobalt based γ-γ′ Co-Mo-Al alloys stabilized with Ta addition. Acta Mater. 97, 29–40 (2015).</c:v>
                  </c:pt>
                  <c:pt idx="107">
                    <c:v>Makineni, S. K. et al. A new class of high strength high temperature Cobalt based γ-γ′ Co-Mo-Al alloys stabilized with Ta addition. Acta Mater. 97, 29–40 (2015).</c:v>
                  </c:pt>
                  <c:pt idx="108">
                    <c:v>Makineni, S. K., Nithin, B. &amp; Chattopadhyay, K. A new tungsten-free γ-γ’ Co-Al-Mo-Nb-based superalloy. Scr. Mater. 98, 36–39 (2015).</c:v>
                  </c:pt>
                  <c:pt idx="109">
                    <c:v>Makineni, S. K., Nithin, B. &amp; Chattopadhyay, K. Synthesis of a new tungsten-free γ-γ′ Cobalt-based superalloy by tuning alloying additions. Acta Mater. 85, 85–94 (2015).</c:v>
                  </c:pt>
                  <c:pt idx="110">
                    <c:v>Makineni, S. K., Nithin, B. &amp; Chattopadhyay, K. Synthesis of a new tungsten-free γ-γ′ Cobalt-based superalloy by tuning alloying additions. Acta Mater. 85, 85–94 (2015).</c:v>
                  </c:pt>
                  <c:pt idx="111">
                    <c:v>Makineni, S. K., Nithin, B. &amp; Chattopadhyay, K. Synthesis of a new tungsten-free γ-γ′ Cobalt-based superalloy by tuning alloying additions. Acta Mater. 85, 85–94 (2015).</c:v>
                  </c:pt>
                  <c:pt idx="112">
                    <c:v>Makineni, S. K., Nithin, B., Palanisamy, D. &amp; Chattopadhyay, K. Phase evolution and crystallography of precipitates during decomposition of new “tungsten-free” Co(Ni)–Mo–Al–Nb γ–γ′ superalloys at elevated temperatures. J. Mater. Sci. 51, 7843–7860 (2016).</c:v>
                  </c:pt>
                  <c:pt idx="113">
                    <c:v>Matos, A., Costa, S., Nunes, C. A. &amp; Ramirez, A. J. Development of Co-based superalloys. doi:10.13140/RG.2.2.27969.86883.</c:v>
                  </c:pt>
                  <c:pt idx="114">
                    <c:v>Matos, A., Costa, S., Nunes, C. A. &amp; Ramirez, A. J. Development of Co-based superalloys. doi:10.13140/RG.2.2.27969.86883.</c:v>
                  </c:pt>
                  <c:pt idx="115">
                    <c:v>Meher, S., Yan, H. Y., Nag, S., Dye, D. &amp; Banerjee, R. Solute partitioning and site preference in γ/γ’ cobalt-base alloys. Scr. Mater. 67, 850–853 (2012).</c:v>
                  </c:pt>
                  <c:pt idx="116">
                    <c:v>Meher, S., Yan, H. Y., Nag, S., Dye, D. &amp; Banerjee, R. Solute partitioning and site preference in γ/γ’ cobalt-base alloys. Scr. Mater. 67, 850–853 (2012).</c:v>
                  </c:pt>
                  <c:pt idx="117">
                    <c:v>Meher, S., Yan, H. Y., Nag, S., Dye, D. &amp; Banerjee, R. Solute partitioning and site preference in γ/γ’ cobalt-base alloys. Scr. Mater. 67, 850–853 (2012).</c:v>
                  </c:pt>
                  <c:pt idx="118">
                    <c:v>Migas, D., Moskal, G. &amp; Maciąg, T. Thermal analysis of W-free Co–(Ni)–Al–Mo–Nb superalloys. J. Therm. Anal. Calorim. (2020) doi:10.1007/s10973-020-09375-7.</c:v>
                  </c:pt>
                  <c:pt idx="119">
                    <c:v>Migas, D., Moskal, G. &amp; Maciąg, T. Thermal analysis of W-free Co–(Ni)–Al–Mo–Nb superalloys. J. Therm. Anal. Calorim. (2020) doi:10.1007/s10973-020-09375-7.</c:v>
                  </c:pt>
                  <c:pt idx="120">
                    <c:v>Murray, S. P., Stinville, J. C., Callahan, P. G., Rhein, R. K. &amp; Pollock, T. M. Low Cycle Fatigue of Single Crystal γ′ -containing Co-based Superalloys at 750∘C. Metall. Mater. Trans. A Phys. Metall. Mater. Sci. 51, 200–213 (2020).</c:v>
                  </c:pt>
                  <c:pt idx="121">
                    <c:v>Murray, S. P., Stinville, J. C., Callahan, P. G., Rhein, R. K. &amp; Pollock, T. M. Low Cycle Fatigue of Single Crystal γ′ -containing Co-based Superalloys at 750∘C. Metall. Mater. Trans. A Phys. Metall. Mater. Sci. 51, 200–213 (2020).</c:v>
                  </c:pt>
                  <c:pt idx="122">
                    <c:v>Nithin, B. et al. Effect of Cr addition on γ–γ′ cobalt-based Co–Mo–Al–Ta class of superalloys: a combined experimental and computational study. J. Mater. Sci. 52, 11036–11047 (2017).</c:v>
                  </c:pt>
                  <c:pt idx="123">
                    <c:v>Nithin, B. et al. Effect of Cr addition on γ–γ′ cobalt-based Co–Mo–Al–Ta class of superalloys: a combined experimental and computational study. J. Mater. Sci. 52, 11036–11047 (2017).</c:v>
                  </c:pt>
                  <c:pt idx="124">
                    <c:v>Omori, T. et al. Partition behavior of alloying elements and phase transformation temperatures in Co-Al-W-base quaternary systems. Intermetallics 32, 274–283 (2013).</c:v>
                  </c:pt>
                  <c:pt idx="125">
                    <c:v>Omori, T. et al. Partition behavior of alloying elements and phase transformation temperatures in Co-Al-W-base quaternary systems. Intermetallics 32, 274–283 (2013).</c:v>
                  </c:pt>
                  <c:pt idx="126">
                    <c:v>Omori, T. et al. Partition behavior of alloying elements and phase transformation temperatures in Co-Al-W-base quaternary systems. Intermetallics 32, 274–283 (2013).</c:v>
                  </c:pt>
                  <c:pt idx="127">
                    <c:v>Omori, T. et al. Partition behavior of alloying elements and phase transformation temperatures in Co-Al-W-base quaternary systems. Intermetallics 32, 274–283 (2013).</c:v>
                  </c:pt>
                  <c:pt idx="128">
                    <c:v>Omori, T. et al. Partition behavior of alloying elements and phase transformation temperatures in Co-Al-W-base quaternary systems. Intermetallics 32, 274–283 (2013).</c:v>
                  </c:pt>
                  <c:pt idx="129">
                    <c:v>Omori, T. et al. Partition behavior of alloying elements and phase transformation temperatures in Co-Al-W-base quaternary systems. Intermetallics 32, 274–283 (2013).</c:v>
                  </c:pt>
                  <c:pt idx="130">
                    <c:v>Omori, T. et al. Partition behavior of alloying elements and phase transformation temperatures in Co-Al-W-base quaternary systems. Intermetallics 32, 274–283 (2013).</c:v>
                  </c:pt>
                  <c:pt idx="131">
                    <c:v>Omori, T. et al. Partition behavior of alloying elements and phase transformation temperatures in Co-Al-W-base quaternary systems. Intermetallics 32, 274–283 (2013).</c:v>
                  </c:pt>
                  <c:pt idx="132">
                    <c:v>Omori, T. et al. Partition behavior of alloying elements and phase transformation temperatures in Co-Al-W-base quaternary systems. Intermetallics 32, 274–283 (2013).</c:v>
                  </c:pt>
                  <c:pt idx="133">
                    <c:v>Omori, T. et al. Partition behavior of alloying elements and phase transformation temperatures in Co-Al-W-base quaternary systems. Intermetallics 32, 274–283 (2013).</c:v>
                  </c:pt>
                  <c:pt idx="134">
                    <c:v>Omori, T. et al. Partition behavior of alloying elements and phase transformation temperatures in Co-Al-W-base quaternary systems. Intermetallics 32, 274–283 (2013).</c:v>
                  </c:pt>
                  <c:pt idx="135">
                    <c:v>Omori, T. et al. Partition behavior of alloying elements and phase transformation temperatures in Co-Al-W-base quaternary systems. Intermetallics 32, 274–283 (2013).</c:v>
                  </c:pt>
                  <c:pt idx="136">
                    <c:v>Omori, T. et al. Partition behavior of alloying elements and phase transformation temperatures in Co-Al-W-base quaternary systems. Intermetallics 32, 274–283 (2013).</c:v>
                  </c:pt>
                  <c:pt idx="137">
                    <c:v>Omori, T. et al. Partition behavior of alloying elements and phase transformation temperatures in Co-Al-W-base quaternary systems. Intermetallics 32, 274–283 (2013).</c:v>
                  </c:pt>
                  <c:pt idx="138">
                    <c:v>Omori, T. et al. Partition behavior of alloying elements and phase transformation temperatures in Co-Al-W-base quaternary systems. Intermetallics 32, 274–283 (2013).</c:v>
                  </c:pt>
                  <c:pt idx="139">
                    <c:v>Ooshima, M., Tanaka, K., Okamoto, N. L., Kishida, K. &amp; Inui, H. Effects of quaternary alloying elements on the γ′ solvus temperature of Co-Al-W based alloys with fcc/L12 two-phase microstructures. J. Alloys Compd. 508, 71–78 (2010).</c:v>
                  </c:pt>
                  <c:pt idx="140">
                    <c:v>Ooshima, M., Tanaka, K., Okamoto, N. L., Kishida, K. &amp; Inui, H. Effects of quaternary alloying elements on the γ′ solvus temperature of Co-Al-W based alloys with fcc/L12 two-phase microstructures. J. Alloys Compd. 508, 71–78 (2010).</c:v>
                  </c:pt>
                  <c:pt idx="141">
                    <c:v>Ooshima, M., Tanaka, K., Okamoto, N. L., Kishida, K. &amp; Inui, H. Effects of quaternary alloying elements on the γ′ solvus temperature of Co-Al-W based alloys with fcc/L12 two-phase microstructures. J. Alloys Compd. 508, 71–78 (2010).</c:v>
                  </c:pt>
                  <c:pt idx="142">
                    <c:v>Ooshima, M., Tanaka, K., Okamoto, N. L., Kishida, K. &amp; Inui, H. Effects of quaternary alloying elements on the γ′ solvus temperature of Co-Al-W based alloys with fcc/L12 two-phase microstructures. J. Alloys Compd. 508, 71–78 (2010).</c:v>
                  </c:pt>
                  <c:pt idx="143">
                    <c:v>Ooshima, M., Tanaka, K., Okamoto, N. L., Kishida, K. &amp; Inui, H. Effects of quaternary alloying elements on the γ′ solvus temperature of Co-Al-W based alloys with fcc/L12 two-phase microstructures. J. Alloys Compd. 508, 71–78 (2010).</c:v>
                  </c:pt>
                  <c:pt idx="144">
                    <c:v>Ooshima, M., Tanaka, K., Okamoto, N. L., Kishida, K. &amp; Inui, H. Effects of quaternary alloying elements on the γ′ solvus temperature of Co-Al-W based alloys with fcc/L12 two-phase microstructures. J. Alloys Compd. 508, 71–78 (2010).</c:v>
                  </c:pt>
                  <c:pt idx="145">
                    <c:v>Ooshima, M., Tanaka, K., Okamoto, N. L., Kishida, K. &amp; Inui, H. Effects of quaternary alloying elements on the γ′ solvus temperature of Co-Al-W based alloys with fcc/L12 two-phase microstructures. J. Alloys Compd. 508, 71–78 (2010).</c:v>
                  </c:pt>
                  <c:pt idx="146">
                    <c:v>Ooshima, M., Tanaka, K., Okamoto, N. L., Kishida, K. &amp; Inui, H. Effects of quaternary alloying elements on the γ′ solvus temperature of Co-Al-W based alloys with fcc/L12 two-phase microstructures. J. Alloys Compd. 508, 71–78 (2010).</c:v>
                  </c:pt>
                  <c:pt idx="147">
                    <c:v>Ooshima, M., Tanaka, K., Okamoto, N. L., Kishida, K. &amp; Inui, H. Effects of quaternary alloying elements on the γ′ solvus temperature of Co-Al-W based alloys with fcc/L12 two-phase microstructures. J. Alloys Compd. 508, 71–78 (2010).</c:v>
                  </c:pt>
                  <c:pt idx="148">
                    <c:v>Ooshima, M., Tanaka, K., Okamoto, N. L., Kishida, K. &amp; Inui, H. Effects of quaternary alloying elements on the γ′ solvus temperature of Co-Al-W based alloys with fcc/L12 two-phase microstructures. J. Alloys Compd. 508, 71–78 (2010).</c:v>
                  </c:pt>
                  <c:pt idx="149">
                    <c:v>Ooshima, M., Tanaka, K., Okamoto, N. L., Kishida, K. &amp; Inui, H. Effects of quaternary alloying elements on the γ′ solvus temperature of Co-Al-W based alloys with fcc/L12 two-phase microstructures. J. Alloys Compd. 508, 71–78 (2010).</c:v>
                  </c:pt>
                  <c:pt idx="150">
                    <c:v>Ooshima, M., Tanaka, K., Okamoto, N. L., Kishida, K. &amp; Inui, H. Effects of quaternary alloying elements on the γ′ solvus temperature of Co-Al-W based alloys with fcc/L12 two-phase microstructures. J. Alloys Compd. 508, 71–78 (2010).</c:v>
                  </c:pt>
                  <c:pt idx="151">
                    <c:v>Ooshima, M., Tanaka, K., Okamoto, N. L., Kishida, K. &amp; Inui, H. Effects of quaternary alloying elements on the γ′ solvus temperature of Co-Al-W based alloys with fcc/L12 two-phase microstructures. J. Alloys Compd. 508, 71–78 (2010).</c:v>
                  </c:pt>
                  <c:pt idx="152">
                    <c:v>Ooshima, M., Tanaka, K., Okamoto, N. L., Kishida, K. &amp; Inui, H. Effects of quaternary alloying elements on the γ′ solvus temperature of Co-Al-W based alloys with fcc/L12 two-phase microstructures. J. Alloys Compd. 508, 71–78 (2010).</c:v>
                  </c:pt>
                  <c:pt idx="153">
                    <c:v>Ooshima, M., Tanaka, K., Okamoto, N. L., Kishida, K. &amp; Inui, H. Effects of quaternary alloying elements on the γ′ solvus temperature of Co-Al-W based alloys with fcc/L12 two-phase microstructures. J. Alloys Compd. 508, 71–78 (2010).</c:v>
                  </c:pt>
                  <c:pt idx="154">
                    <c:v>Osaki, M. et al. Properties of Strengthening Co-W-Al Alloys with Various Amounts of Phase Forming Elements. (2008).</c:v>
                  </c:pt>
                  <c:pt idx="155">
                    <c:v>Osaki, M. et al. Properties of Strengthening Co-W-Al Alloys with Various Amounts of Phase Forming Elements. (2008).</c:v>
                  </c:pt>
                  <c:pt idx="156">
                    <c:v>Osaki, M. et al. Properties of Strengthening Co-W-Al Alloys with Various Amounts of Phase Forming Elements. (2008).</c:v>
                  </c:pt>
                  <c:pt idx="157">
                    <c:v>Osaki, M. et al. Properties of Strengthening Co-W-Al Alloys with Various Amounts of Phase Forming Elements. (2008).</c:v>
                  </c:pt>
                  <c:pt idx="158">
                    <c:v>Pandey, P. et al. Elemental site occupancy in the L12 A3B ordered intermetallic phase in Co-based superalloys and its influence on the microstructure. Acta Mater. 163, 140–153 (2019).</c:v>
                  </c:pt>
                  <c:pt idx="159">
                    <c:v>Pandey, P. et al. Elemental site occupancy in the L12 A3B ordered intermetallic phase in Co-based superalloys and its influence on the microstructure. Acta Mater. 163, 140–153 (2019).</c:v>
                  </c:pt>
                  <c:pt idx="160">
                    <c:v>Pandey, P. et al. Elemental site occupancy in the L12 A3B ordered intermetallic phase in Co-based superalloys and its influence on the microstructure. Acta Mater. 163, 140–153 (2019).</c:v>
                  </c:pt>
                  <c:pt idx="161">
                    <c:v>Pandey, P. et al. Elemental site occupancy in the L12 A3B ordered intermetallic phase in Co-based superalloys and its influence on the microstructure. Acta Mater. 163, 140–153 (2019).</c:v>
                  </c:pt>
                  <c:pt idx="162">
                    <c:v>Pandey, P., Kashyap, S., Palanisamy, D., Sharma, A. &amp; Chattopadhyay, K. On the high temperature coarsening kinetics of γ′ precipitates in a high strength Co37.6Ni35.4Al9.9Mo4.9Cr5.9Ta2.8Ti3.5 fcc-based high entropy alloy. Acta Mater. 177, 82–95 (2019).</c:v>
                  </c:pt>
                  <c:pt idx="163">
                    <c:v>Petrushin, N. et al. A single-crystal co-base superalloy strengthened by γ′ precipitates: Structure and mechanical properties. Adv. Eng. Mater. 17, 755–760 (2015).</c:v>
                  </c:pt>
                  <c:pt idx="164">
                    <c:v>Pollock, T. M. M. et al. New Co-based γ-γ’ High-temperature Alloys. JOM 62, 58–63 (2010).</c:v>
                  </c:pt>
                  <c:pt idx="165">
                    <c:v>Pollock, T. M. M. et al. New Co-based γ-γ’ High-temperature Alloys. JOM 62, 58–63 (2010).</c:v>
                  </c:pt>
                  <c:pt idx="166">
                    <c:v>Pollock, T. M. M. et al. New Co-based γ-γ’ High-temperature Alloys. JOM 62, 58–63 (2010).</c:v>
                  </c:pt>
                  <c:pt idx="167">
                    <c:v>Pollock, T. M. M. et al. New Co-based γ-γ’ High-temperature Alloys. JOM 62, 58–63 (2010).</c:v>
                  </c:pt>
                  <c:pt idx="168">
                    <c:v>Pollock, T. M. M. et al. New Co-based γ-γ’ High-temperature Alloys. JOM 62, 58–63 (2010).</c:v>
                  </c:pt>
                  <c:pt idx="169">
                    <c:v>Pollock, T. M. M. et al. New Co-based γ-γ’ High-temperature Alloys. JOM 62, 58–63 (2010).</c:v>
                  </c:pt>
                  <c:pt idx="170">
                    <c:v>Pollock, T. M. M. et al. New Co-based γ-γ’ High-temperature Alloys. JOM 62, 58–63 (2010).</c:v>
                  </c:pt>
                  <c:pt idx="171">
                    <c:v>Pollock, T. M. M. et al. New Co-based γ-γ’ High-temperature Alloys. JOM 62, 58–63 (2010).</c:v>
                  </c:pt>
                  <c:pt idx="172">
                    <c:v>Pollock, T. M. M. et al. New Co-based γ-γ’ High-temperature Alloys. JOM 62, 58–63 (2010).</c:v>
                  </c:pt>
                  <c:pt idx="173">
                    <c:v>Pyczak, F. et al. The effect of tungsten content on the properties of L12-hardened Co-Al-W alloys. J. Alloys Compd. 632, 110–115 (2015).</c:v>
                  </c:pt>
                  <c:pt idx="174">
                    <c:v>Pyczak, F. et al. The effect of tungsten content on the properties of L12-hardened Co-Al-W alloys. J. Alloys Compd. 632, 110–115 (2015).</c:v>
                  </c:pt>
                  <c:pt idx="175">
                    <c:v>Pyczak, F. et al. The effect of tungsten content on the properties of L12-hardened Co-Al-W alloys. J. Alloys Compd. 632, 110–115 (2015).</c:v>
                  </c:pt>
                  <c:pt idx="176">
                    <c:v>Qu, S. et al. Microstructural evolution and compression property of a novel γʹ-strengthened directionally solidified CoNi-base superalloy. Mater. Sci. Eng. A 761, (2019).</c:v>
                  </c:pt>
                  <c:pt idx="177">
                    <c:v>Reyes Tirado, F. L. Tungsten-free Cobalt-based Superalloys with Gamma Prime Precipitates. (2019).</c:v>
                  </c:pt>
                  <c:pt idx="178">
                    <c:v>Reyes Tirado, F. L. Tungsten-free Cobalt-based Superalloys with Gamma Prime Precipitates. (2019).</c:v>
                  </c:pt>
                  <c:pt idx="179">
                    <c:v>Reyes Tirado, F. L. Tungsten-free Cobalt-based Superalloys with Gamma Prime Precipitates. (2019).</c:v>
                  </c:pt>
                  <c:pt idx="180">
                    <c:v>Reyes Tirado, F. L., Taylor, S. &amp; Dunand, D. C. Effect of Al, Ti and Cr additions on the γ-γ’ microstructure of W-free Co-Ta-V-Based superalloys. Acta Mater. 172, 44–54 (2019).</c:v>
                  </c:pt>
                  <c:pt idx="181">
                    <c:v>Reyes Tirado, F. L., Taylor, S. &amp; Dunand, D. C. Effect of Al, Ti and Cr additions on the γ-γ’ microstructure of W-free Co-Ta-V-Based superalloys. Acta Mater. 172, 44–54 (2019).</c:v>
                  </c:pt>
                  <c:pt idx="182">
                    <c:v>Rhein, R. K. et al. Creep Behavior of Quinary γ′-Strengthened Co-Based Superalloys. Metall. Mater. Trans. A Phys. Metall. Mater. Sci. 49, 4090–4098 (2018).</c:v>
                  </c:pt>
                  <c:pt idx="183">
                    <c:v>Rhein, R. K. et al. Creep Behavior of Quinary γ′-Strengthened Co-Based Superalloys. Metall. Mater. Trans. A Phys. Metall. Mater. Sci. 49, 4090–4098 (2018).</c:v>
                  </c:pt>
                  <c:pt idx="184">
                    <c:v>Ruan, J. et al. Accelerated design of novel W-free high-strength Co-base superalloys with extremely wide γ/γʹ region by machine learning and CALPHAD methods. Acta Mater. 186, 425–433 (2020).</c:v>
                  </c:pt>
                  <c:pt idx="185">
                    <c:v>Ruan, J. et al. Accelerated design of novel W-free high-strength Co-base superalloys with extremely wide γ/γʹ region by machine learning and CALPHAD methods. Acta Mater. 186, 425–433 (2020).</c:v>
                  </c:pt>
                  <c:pt idx="186">
                    <c:v>Ruan, J. et al. Accelerated design of novel W-free high-strength Co-base superalloys with extremely wide γ/γʹ region by machine learning and CALPHAD methods. Acta Mater. 186, 425–433 (2020).</c:v>
                  </c:pt>
                  <c:pt idx="187">
                    <c:v>Ruan, J. J. et al. Novel Co-Ti-V-base superalloys reinforced by L12-ordered γ′ phase. Intermetallics 92, 126–132 (2018).</c:v>
                  </c:pt>
                  <c:pt idx="188">
                    <c:v>Ruan, J. J. et al. Novel Co-Ti-V-base superalloys reinforced by L12-ordered γ′ phase. Intermetallics 92, 126–132 (2018).</c:v>
                  </c:pt>
                  <c:pt idx="189">
                    <c:v>Ruan, J. J. et al. Novel Co-Ti-V-base superalloys reinforced by L12-ordered γ′ phase. Intermetallics 92, 126–132 (2018).</c:v>
                  </c:pt>
                  <c:pt idx="190">
                    <c:v>Sani, S. A., Arabi, H., Kheirandish, S. &amp; Ebrahimi, G. Investigation on the homogenization treatment and element segregation on the microstructure of a γ/γ′-cobalt-based superalloy. Int. J. Miner. Metall. Mater. 26, 222–233 (2019).</c:v>
                  </c:pt>
                  <c:pt idx="191">
                    <c:v>Sato, J. et al. Cobalt-base high-temperature alloys. Science (80-. ). 312, 90–91 (2006).</c:v>
                  </c:pt>
                  <c:pt idx="192">
                    <c:v>Sato, J. et al. Cobalt-base high-temperature alloys. Science (80-. ). 312, 90–91 (2006).</c:v>
                  </c:pt>
                  <c:pt idx="193">
                    <c:v>Sato, J. et al. Cobalt-base high-temperature alloys. Science (80-. ). 312, 90–91 (2006).</c:v>
                  </c:pt>
                  <c:pt idx="194">
                    <c:v>Sauza, D. J., Bocchini, P. J., Dunand, D. C. &amp; Seidman, D. N. Influence of ruthenium on microstructural evolution in a model Co-Al-W superalloy. Acta Mater. 117, 135–145 (2016).</c:v>
                  </c:pt>
                  <c:pt idx="195">
                    <c:v>Sauza, D. J., Dunand, D. C. &amp; Seidman, D. N. Microstructural evolution and high-temperature strength of a γ(f.c.c.)/γ’(L12) Co–Al–W–Ti–B superalloy. Acta Mater. 174, 427–438 (2019).</c:v>
                  </c:pt>
                  <c:pt idx="196">
                    <c:v>Shi, L., Yu, J. J., Cui, C. Y. &amp; Sun, X. F. Effect of Ta additions on microstructure and mechanical properties of a single-crystal Co-Al-W-base alloy. Mater. Lett. 149, 58–61 (2015).</c:v>
                  </c:pt>
                  <c:pt idx="197">
                    <c:v>Shi, L., Yu, J. J., Cui, C. Y. &amp; Sun, X. F. Effect of Ta additions on microstructure and mechanical properties of a single-crystal Co-Al-W-base alloy. Mater. Lett. 149, 58–61 (2015).</c:v>
                  </c:pt>
                  <c:pt idx="198">
                    <c:v>Shi, L., Yu, J. J., Cui, C. Y. &amp; Sun, X. F. Effect of Ta additions on microstructure and mechanical properties of a single-crystal Co-Al-W-base alloy. Mater. Lett. 149, 58–61 (2015).</c:v>
                  </c:pt>
                  <c:pt idx="199">
                    <c:v>Shi, L., Yu, J. J., Cui, C. Y. &amp; Sun, X. F. Microstructural stability and tensile properties of a Ti-containing single-crystal Co-Ni-Al-W-base alloy. Mater. Sci. Eng. A 646, 45–51 (2015).</c:v>
                  </c:pt>
                  <c:pt idx="200">
                    <c:v>Shi, L., Yu, J. J., Cui, C. Y. &amp; Sun, X. F. Temperature dependence of deformation behavior in a Co-Al-W-base single crystal superalloy. Mater. Sci. Eng. A 620, 36–43 (2015).</c:v>
                  </c:pt>
                  <c:pt idx="201">
                    <c:v>Shinagawa, K. et al. Phase equilibria and microstructure on γ′ phase in Co-Ni-Al-W system. Mater. Trans. 49, 1474–1479 (2008).</c:v>
                  </c:pt>
                  <c:pt idx="202">
                    <c:v>Shinagawa, K. et al. Phase equilibria and microstructure on γ′ phase in Co-Ni-Al-W system. Mater. Trans. 49, 1474–1479 (2008).</c:v>
                  </c:pt>
                  <c:pt idx="203">
                    <c:v>Shinagawa, K. et al. Phase equilibria and microstructure on γ′ phase in Co-Ni-Al-W system. Mater. Trans. 49, 1474–1479 (2008).</c:v>
                  </c:pt>
                  <c:pt idx="204">
                    <c:v>Shinagawa, K. et al. Phase equilibria and microstructure on γ′ phase in Co-Ni-Al-W system. Mater. Trans. 49, 1474–1479 (2008).</c:v>
                  </c:pt>
                  <c:pt idx="205">
                    <c:v>Shinagawa, K. et al. Phase equilibria and microstructure on γ′ phase in Co-Ni-Al-W system. Mater. Trans. 49, 1474–1479 (2008).</c:v>
                  </c:pt>
                  <c:pt idx="206">
                    <c:v>Shinagawa, K. et al. Phase equilibria and microstructure on γ′ phase in Co-Ni-Al-W system. Mater. Trans. 49, 1474–1479 (2008).</c:v>
                  </c:pt>
                  <c:pt idx="207">
                    <c:v>Shinagawa, K. et al. Phase equilibria and microstructure on γ′ phase in Co-Ni-Al-W system. Mater. Trans. 49, 1474–1479 (2008).</c:v>
                  </c:pt>
                  <c:pt idx="208">
                    <c:v>Shinagawa, K. et al. Phase equilibria and microstructure on γ′ phase in Co-Ni-Al-W system. Mater. Trans. 49, 1474–1479 (2008).</c:v>
                  </c:pt>
                  <c:pt idx="209">
                    <c:v>Shinagawa, K. et al. Phase equilibria and microstructure on γ′ phase in Co-Ni-Al-W system. Mater. Trans. 49, 1474–1479 (2008).</c:v>
                  </c:pt>
                  <c:pt idx="210">
                    <c:v>Shinagawa, K. et al. Phase equilibria and microstructure on γ′ phase in Co-Ni-Al-W system. Mater. Trans. 49, 1474–1479 (2008).</c:v>
                  </c:pt>
                  <c:pt idx="211">
                    <c:v>Shinagawa, K. et al. Phase equilibria and microstructure on γ′ phase in Co-Ni-Al-W system. Mater. Trans. 49, 1474–1479 (2008).</c:v>
                  </c:pt>
                  <c:pt idx="212">
                    <c:v>Shinagawa, K. et al. Phase equilibria and microstructure on γ′ phase in Co-Ni-Al-W system. Mater. Trans. 49, 1474–1479 (2008).</c:v>
                  </c:pt>
                  <c:pt idx="213">
                    <c:v>Shinagawa, K. et al. Phase equilibria and microstructure on γ′ phase in Co-Ni-Al-W system. Mater. Trans. 49, 1474–1479 (2008).</c:v>
                  </c:pt>
                  <c:pt idx="214">
                    <c:v>Shinagawa, K. et al. Phase equilibria and microstructure on γ′ phase in Co-Ni-Al-W system. Mater. Trans. 49, 1474–1479 (2008).</c:v>
                  </c:pt>
                  <c:pt idx="215">
                    <c:v>Shinagawa, K. et al. Phase equilibria and microstructure on γ′ phase in Co-Ni-Al-W system. Mater. Trans. 49, 1474–1479 (2008).</c:v>
                  </c:pt>
                  <c:pt idx="216">
                    <c:v>Shinagawa, K. et al. Phase equilibria and microstructure on γ′ phase in Co-Ni-Al-W system. Mater. Trans. 49, 1474–1479 (2008).</c:v>
                  </c:pt>
                  <c:pt idx="217">
                    <c:v>Shinagawa, K. et al. Phase equilibria and microstructure on γ′ phase in Co-Ni-Al-W system. Mater. Trans. 49, 1474–1479 (2008).</c:v>
                  </c:pt>
                  <c:pt idx="218">
                    <c:v>Shinagawa, K. et al. Phase equilibria and microstructure on γ′ phase in Co-Ni-Al-W system. Mater. Trans. 49, 1474–1479 (2008).</c:v>
                  </c:pt>
                  <c:pt idx="219">
                    <c:v>Shinagawa, K. et al. Phase equilibria and microstructure on γ′ phase in Co-Ni-Al-W system. Mater. Trans. 49, 1474–1479 (2008).</c:v>
                  </c:pt>
                  <c:pt idx="220">
                    <c:v>Shinagawa, K. et al. Phase equilibria and microstructure on γ′ phase in Co-Ni-Al-W system. Mater. Trans. 49, 1474–1479 (2008).</c:v>
                  </c:pt>
                  <c:pt idx="221">
                    <c:v>Shinagawa, K. et al. Phase equilibria and microstructure on γ′ phase in Co-Ni-Al-W system. Mater. Trans. 49, 1474–1479 (2008).</c:v>
                  </c:pt>
                  <c:pt idx="222">
                    <c:v>Shinagawa, K. et al. Phase equilibria and microstructure on γ′ phase in Co-Ni-Al-W system. Mater. Trans. 49, 1474–1479 (2008).</c:v>
                  </c:pt>
                  <c:pt idx="223">
                    <c:v>Shinagawa, K. et al. Phase equilibria and microstructure on γ′ phase in Co-Ni-Al-W system. Mater. Trans. 49, 1474–1479 (2008).</c:v>
                  </c:pt>
                  <c:pt idx="224">
                    <c:v>Shinagawa, K. et al. Phase equilibria and microstructure on γ′ phase in Co-Ni-Al-W system. Mater. Trans. 49, 1474–1479 (2008).</c:v>
                  </c:pt>
                  <c:pt idx="225">
                    <c:v>Shinagawa, K. et al. Phase equilibria and microstructure on γ′ phase in Co-Ni-Al-W system. Mater. Trans. 49, 1474–1479 (2008).</c:v>
                  </c:pt>
                  <c:pt idx="226">
                    <c:v>Shinagawa, K. et al. Phase equilibria and microstructure on γ′ phase in Co-Ni-Al-W system. Mater. Trans. 49, 1474–1479 (2008).</c:v>
                  </c:pt>
                  <c:pt idx="227">
                    <c:v>Shinagawa, K. et al. Phase equilibria and microstructure on γ′ phase in Co-Ni-Al-W system. Mater. Trans. 49, 1474–1479 (2008).</c:v>
                  </c:pt>
                  <c:pt idx="228">
                    <c:v>Shinagawa, K. et al. Phase equilibria and microstructure on γ′ phase in Co-Ni-Al-W system. Mater. Trans. 49, 1474–1479 (2008).</c:v>
                  </c:pt>
                  <c:pt idx="229">
                    <c:v>Shinagawa, K. et al. Phase equilibria and microstructure on γ′ phase in Co-Ni-Al-W system. Mater. Trans. 49, 1474–1479 (2008).</c:v>
                  </c:pt>
                  <c:pt idx="230">
                    <c:v>Shinagawa, K. et al. Phase equilibria and microstructure on γ′ phase in Co-Ni-Al-W system. Mater. Trans. 49, 1474–1479 (2008).</c:v>
                  </c:pt>
                  <c:pt idx="231">
                    <c:v>Shinagawa, K. et al. Phase equilibria and microstructure on γ′ phase in Co-Ni-Al-W system. Mater. Trans. 49, 1474–1479 (2008).</c:v>
                  </c:pt>
                  <c:pt idx="232">
                    <c:v>Shinagawa, K. et al. Phase equilibria and microstructure on γ′ phase in Co-Ni-Al-W system. Mater. Trans. 49, 1474–1479 (2008).</c:v>
                  </c:pt>
                  <c:pt idx="233">
                    <c:v>Shinagawa, K. et al. Phase equilibria and microstructure on γ′ phase in Co-Ni-Al-W system. Mater. Trans. 49, 1474–1479 (2008).</c:v>
                  </c:pt>
                  <c:pt idx="234">
                    <c:v>Shinagawa, K. et al. Phase equilibria and microstructure on γ′ phase in Co-Ni-Al-W system. Mater. Trans. 49, 1474–1479 (2008).</c:v>
                  </c:pt>
                  <c:pt idx="235">
                    <c:v>Shinagawa, K. et al. Phase equilibria and microstructure on γ′ phase in Co-Ni-Al-W system. Mater. Trans. 49, 1474–1479 (2008).</c:v>
                  </c:pt>
                  <c:pt idx="236">
                    <c:v>Shinagawa, K. et al. Phase equilibria and microstructure on γ′ phase in Co-Ni-Al-W system. Mater. Trans. 49, 1474–1479 (2008).</c:v>
                  </c:pt>
                  <c:pt idx="237">
                    <c:v>Shinagawa, K. et al. Phase equilibria and microstructure on γ′ phase in Co-Ni-Al-W system. Mater. Trans. 49, 1474–1479 (2008).</c:v>
                  </c:pt>
                  <c:pt idx="238">
                    <c:v>Shinagawa, K. et al. Phase equilibria and thermodynamic calculation of the Co-Ta binary system. Intermetallics 49, 87–97 (2014).</c:v>
                  </c:pt>
                  <c:pt idx="239">
                    <c:v>Shinagawa, K. et al. Phase equilibria and thermodynamic calculation of the Co-Ta binary system. Intermetallics 49, 87–97 (2014).</c:v>
                  </c:pt>
                  <c:pt idx="240">
                    <c:v>Shinagawa, K. et al. Phase equilibria and thermodynamic calculation of the Co-Ta binary system. Intermetallics 49, 87–97 (2014).</c:v>
                  </c:pt>
                  <c:pt idx="241">
                    <c:v>Shinagawa, K. et al. Phase equilibria and thermodynamic calculation of the Co-Ta binary system. Intermetallics 49, 87–97 (2014).</c:v>
                  </c:pt>
                  <c:pt idx="242">
                    <c:v>Shinagawa, K., Omori, T., Oikawa, K., Kainuma, R. &amp; Ishida, K. Ductility enhancement by boron addition in Co-Al-W high-temperature alloys. Scr. Mater. 61, 612–615 (2009).</c:v>
                  </c:pt>
                  <c:pt idx="243">
                    <c:v>Shinagawa, K., Omori, T., Oikawa, K., Kainuma, R. &amp; Ishida, K. Ductility enhancement by boron addition in Co-Al-W high-temperature alloys. Scr. Mater. 61, 612–615 (2009).</c:v>
                  </c:pt>
                  <c:pt idx="244">
                    <c:v>Shinagawa, K., Omori, T., Oikawa, K., Kainuma, R. &amp; Ishida, K. Ductility enhancement by boron addition in Co-Al-W high-temperature alloys. Scr. Mater. 61, 612–615 (2009).</c:v>
                  </c:pt>
                  <c:pt idx="245">
                    <c:v>Shinagawa, K., Omori, T., Oikawa, K., Kainuma, R. &amp; Ishida, K. Ductility enhancement by boron addition in Co-Al-W high-temperature alloys. Scr. Mater. 61, 612–615 (2009).</c:v>
                  </c:pt>
                  <c:pt idx="246">
                    <c:v>Stewart, C. A., Murray, S. P., Suzuki, A., Pollock, T. M. &amp; Levi, C. G. Accelerated discovery of oxidation resistant CoNi-base γ/γ’ alloys with high L12 solvus and low density. Mater. Des. 189, (2020).</c:v>
                  </c:pt>
                  <c:pt idx="247">
                    <c:v>Stewart, C. A., Murray, S. P., Suzuki, A., Pollock, T. M. &amp; Levi, C. G. Accelerated discovery of oxidation resistant CoNi-base γ/γ’ alloys with high L12 solvus and low density. Mater. Des. 189, (2020).</c:v>
                  </c:pt>
                  <c:pt idx="248">
                    <c:v>Stewart, C. A., Murray, S. P., Suzuki, A., Pollock, T. M. &amp; Levi, C. G. Accelerated discovery of oxidation resistant CoNi-base γ/γ’ alloys with high L12 solvus and low density. Mater. Des. 189, (2020).</c:v>
                  </c:pt>
                  <c:pt idx="249">
                    <c:v>Suzuki, A. &amp; Pollock, T. M. High-temperature strength and deformation of γ/γ′ two-phase Co-Al-W-base alloys. Acta Mater. 56, 1288–1297 (2008).</c:v>
                  </c:pt>
                  <c:pt idx="250">
                    <c:v>Suzuki, A. &amp; Pollock, T. M. High-temperature strength and deformation of γ/γ′ two-phase Co-Al-W-base alloys. Acta Mater. 56, 1288–1297 (2008).</c:v>
                  </c:pt>
                  <c:pt idx="251">
                    <c:v>Suzuki, A. &amp; Pollock, T. M. High-temperature strength and deformation of γ/γ′ two-phase Co-Al-W-base alloys. Acta Mater. 56, 1288–1297 (2008).</c:v>
                  </c:pt>
                  <c:pt idx="252">
                    <c:v>Suzuki, A. &amp; Pollock, T. M. High-temperature strength and deformation of γ/γ′ two-phase Co-Al-W-base alloys. Acta Mater. 56, 1288–1297 (2008).</c:v>
                  </c:pt>
                  <c:pt idx="253">
                    <c:v>Suzuki, A. &amp; Pollock, T. M. High-temperature strength and deformation of γ/γ′ two-phase Co-Al-W-base alloys. Acta Mater. 56, 1288–1297 (2008).</c:v>
                  </c:pt>
                  <c:pt idx="254">
                    <c:v>Suzuki, A., DeNolf, G. C. &amp; Pollock, T. M. Flow stress anomalies in γ/γ′ two-phase Co-Al-W-base alloys. Scr. Mater. 56, 385–388 (2007).</c:v>
                  </c:pt>
                  <c:pt idx="255">
                    <c:v>Suzuki, A., DeNolf, G. C. &amp; Pollock, T. M. Flow stress anomalies in γ/γ′ two-phase Co-Al-W-base alloys. Scr. Mater. 56, 385–388 (2007).</c:v>
                  </c:pt>
                  <c:pt idx="256">
                    <c:v>Tanaka, K. &amp; Inui, H. Microstructural change of monocrystalline Co-Al-W-based γ/γ′ two phase alloys by high temperature creep. (2013).</c:v>
                  </c:pt>
                  <c:pt idx="257">
                    <c:v>Tanaka, K. &amp; Inui, H. Microstructural change of monocrystalline Co-Al-W-based γ/γ′ two phase alloys by high temperature creep. (2013).</c:v>
                  </c:pt>
                  <c:pt idx="258">
                    <c:v>Tanaka, K. &amp; Inui, H. Microstructural change of monocrystalline Co-Al-W-based γ/γ′ two phase alloys by high temperature creep. (2013).</c:v>
                  </c:pt>
                  <c:pt idx="259">
                    <c:v>Tanaka, K., Ooshima, M., Tsuno, N., Sato, A. &amp; Inui, H. Creep deformation of single crystals of new Co-Al-W-based alloys with fcc/L1 2 two-phase microstructures. Philos. Mag. 92, 4011–4027 (2012).</c:v>
                  </c:pt>
                  <c:pt idx="260">
                    <c:v>Titus, M. S., Eggeler, Y. M., Suzuki, A. &amp; Pollock, T. M. Creep-induced planar defects in L12-containing Co- and CoNi-base single-crystal superalloys. Acta Mater. 82, 530–539 (2015)</c:v>
                  </c:pt>
                  <c:pt idx="261">
                    <c:v>Titus, M. S., Eggeler, Y. M., Suzuki, A. &amp; Pollock, T. M. Creep-induced planar defects in L12-containing Co- and CoNi-base single-crystal superalloys. Acta Mater. 82, 530–539 (2015)</c:v>
                  </c:pt>
                  <c:pt idx="262">
                    <c:v>Titus, M. S., Suzuki, A. &amp; Pollock, T. M. High Temperature Creep of New L1 2-containing Cobalt-base Superalloys. (2012).</c:v>
                  </c:pt>
                  <c:pt idx="263">
                    <c:v>Titus, M. S., Suzuki, A. &amp; Pollock, T. M. High Temperature Creep of New L1 2-containing Cobalt-base Superalloys. (2012).</c:v>
                  </c:pt>
                  <c:pt idx="264">
                    <c:v>Titus, M. S., Suzuki, A. &amp; Pollock, T. M. High Temperature Creep of New L1 2-containing Cobalt-base Superalloys. (2012).</c:v>
                  </c:pt>
                  <c:pt idx="265">
                    <c:v>Titus, M. S., Suzuki, A. &amp; Pollock, T. M. High Temperature Creep of New L1 2-containing Cobalt-base Superalloys. (2012).</c:v>
                  </c:pt>
                  <c:pt idx="266">
                    <c:v>Tomaszewska, A., Moskal, G., Migas, D., Mikuśkiewicz, M. &amp; Maciąg, T. Thermal parameters determination of Co–Al–W as-cast alloy homogenization by DTA analysis. J. Therm. Anal. Calorim. 134, 157–164 (2018).</c:v>
                  </c:pt>
                  <c:pt idx="267">
                    <c:v>Tsunekane, M., Suzuki, A. &amp; Pollock, T. M. Single-crystal solidification of new Co-Al-W-base alloys. Intermetallics 19, 636–643 (2011).</c:v>
                  </c:pt>
                  <c:pt idx="268">
                    <c:v>Tsunekane, M., Suzuki, A. &amp; Pollock, T. M. Single-crystal solidification of new Co-Al-W-base alloys. Intermetallics 19, 636–643 (2011).</c:v>
                  </c:pt>
                  <c:pt idx="269">
                    <c:v>Tsunekane, M., Suzuki, A. &amp; Pollock, T. M. Single-crystal solidification of new Co-Al-W-base alloys. Intermetallics 19, 636–643 (2011).</c:v>
                  </c:pt>
                  <c:pt idx="270">
                    <c:v>Volz, N. et al. Thermophysical and Mechanical Properties of Advanced Single Crystalline Co-base Superalloys. Metall. Mater. Trans. A Phys. Metall. Mater. Sci. 49, 4099–4109 (2018).</c:v>
                  </c:pt>
                  <c:pt idx="271">
                    <c:v>Volz, N. et al. Thermophysical and Mechanical Properties of Advanced Single Crystalline Co-base Superalloys. Metall. Mater. Trans. A Phys. Metall. Mater. Sci. 49, 4099–4109 (2018).</c:v>
                  </c:pt>
                  <c:pt idx="272">
                    <c:v>Volz, N. et al. Thermophysical and Mechanical Properties of Advanced Single Crystalline Co-base Superalloys. Metall. Mater. Trans. A Phys. Metall. Mater. Sci. 49, 4099–4109 (2018).</c:v>
                  </c:pt>
                  <c:pt idx="273">
                    <c:v>Vorontsov, V. A. et al. Coarsening behaviour and interfacial structure of γ′ precipitates in Co-Al-W based superalloys. Acta Mater. 120, 14–23 (2016).</c:v>
                  </c:pt>
                  <c:pt idx="274">
                    <c:v>Vorontsov, V. A. et al. Coarsening behaviour and interfacial structure of γ′ precipitates in Co-Al-W based superalloys. Acta Mater. 120, 14–23 (2016).</c:v>
                  </c:pt>
                  <c:pt idx="275">
                    <c:v>Vorontsov, V. A. et al. Coarsening behaviour and interfacial structure of γ′ precipitates in Co-Al-W based superalloys. Acta Mater. 120, 14–23 (2016).</c:v>
                  </c:pt>
                  <c:pt idx="276">
                    <c:v>Wang, L. et al. Microstructure, phase stability and element partitioning of γ-γ′ Co-9Al-9W-2X alloys in different annealing conditions. J. Alloys Compd. 787, 594–605 (2019).</c:v>
                  </c:pt>
                  <c:pt idx="277">
                    <c:v>Wang, L. et al. Microstructure, phase stability and element partitioning of γ-γ′ Co-9Al-9W-2X alloys in different annealing conditions. J. Alloys Compd. 787, 594–605 (2019).</c:v>
                  </c:pt>
                  <c:pt idx="278">
                    <c:v>Wang, L. et al. Microstructure, phase stability and element partitioning of γ-γ′ Co-9Al-9W-2X alloys in different annealing conditions. J. Alloys Compd. 787, 594–605 (2019).</c:v>
                  </c:pt>
                  <c:pt idx="279">
                    <c:v>Wang, L. et al. Microstructure, phase stability and element partitioning of γ-γ′ Co-9Al-9W-2X alloys in different annealing conditions. J. Alloys Compd. 787, 594–605 (2019).</c:v>
                  </c:pt>
                  <c:pt idx="280">
                    <c:v>Wang, L. et al. Microstructure, phase stability and element partitioning of γ-γ′ Co-9Al-9W-2X alloys in different annealing conditions. J. Alloys Compd. 787, 594–605 (2019).</c:v>
                  </c:pt>
                  <c:pt idx="281">
                    <c:v>Wang, L. et al. Microstructure, phase stability and element partitioning of γ-γ′ Co-9Al-9W-2X alloys in different annealing conditions. J. Alloys Compd. 787, 594–605 (2019).</c:v>
                  </c:pt>
                  <c:pt idx="282">
                    <c:v>Wang, L. et al. Microstructure, phase stability and element partitioning of γ-γ′ Co-9Al-9W-2X alloys in different annealing conditions. J. Alloys Compd. 787, 594–605 (2019).</c:v>
                  </c:pt>
                  <c:pt idx="283">
                    <c:v>Wang, L. et al. Microstructure, phase stability and element partitioning of γ-γ′ Co-9Al-9W-2X alloys in different annealing conditions. J. Alloys Compd. 787, 594–605 (2019).</c:v>
                  </c:pt>
                  <c:pt idx="284">
                    <c:v>Wang, L. et al. Microstructure, phase stability and element partitioning of γ-γ′ Co-9Al-9W-2X alloys in different annealing conditions. J. Alloys Compd. 787, 594–605 (2019).</c:v>
                  </c:pt>
                  <c:pt idx="285">
                    <c:v>Weaver, D. S., Shivpuri, R., Brevick, J. &amp; Fraser, H. Thermomechanical Processing of a Gamma-Prime Strengthened Cobalt-Base Superalloy.</c:v>
                  </c:pt>
                  <c:pt idx="286">
                    <c:v>Wen, M. et al. Effects of Al content on microstructures and high-temperature tensile properties of two newly designed CoNi-base superalloys. J. Alloys Compd. 155337 (2020) doi:10.1016/j.jallcom.2020.155337.</c:v>
                  </c:pt>
                  <c:pt idx="287">
                    <c:v>Wen, M. et al. Effects of Al content on microstructures and high-temperature tensile properties of two newly designed CoNi-base superalloys. J. Alloys Compd. 155337 (2020) doi:10.1016/j.jallcom.2020.155337.</c:v>
                  </c:pt>
                  <c:pt idx="288">
                    <c:v>Wertz, K. et al. Supersolvus Hot Workability and Dynamic Recrystallization in Wrought Co–Al–W-Base Alloys. in 857–869 (2020). doi:10.1007/978-3-030-51834-9_84.</c:v>
                  </c:pt>
                  <c:pt idx="289">
                    <c:v>Wertz, K. et al. Supersolvus Hot Workability and Dynamic Recrystallization in Wrought Co–Al–W-Base Alloys. in 857–869 (2020). doi:10.1007/978-3-030-51834-9_84.</c:v>
                  </c:pt>
                  <c:pt idx="290">
                    <c:v>Xue, F. et al. Double minimum creep in the rafting regime of a single-crystal Co-base superalloy. Scr. Mater. 142, 129–132 (2018).</c:v>
                  </c:pt>
                  <c:pt idx="291">
                    <c:v>Xue, F. et al. Effects of Ni on microstructural evolution and γ’ dissolution of novel Co-Al-W base alloys. Jinshu Xuebao/Acta Metall. Sin. 50, 845–853 (2014).</c:v>
                  </c:pt>
                  <c:pt idx="292">
                    <c:v>Xue, F. et al. Effects of Ni on microstructural evolution and γ’ dissolution of novel Co-Al-W base alloys. Jinshu Xuebao/Acta Metall. Sin. 50, 845–853 (2014).</c:v>
                  </c:pt>
                  <c:pt idx="293">
                    <c:v>Xue, F. et al. Effects of Ni on microstructural evolution and γ’ dissolution of novel Co-Al-W base alloys. Jinshu Xuebao/Acta Metall. Sin. 50, 845–853 (2014).</c:v>
                  </c:pt>
                  <c:pt idx="294">
                    <c:v>Xue, F. et al. Effects of Ni on microstructural evolution and γ’ dissolution of novel Co-Al-W base alloys. Jinshu Xuebao/Acta Metall. Sin. 50, 845–853 (2014).</c:v>
                  </c:pt>
                  <c:pt idx="295">
                    <c:v>Xue, F., Wang, M. &amp; Feng, Q. Alloying Effects on Heat-Treated Microstructure in Co-Al-W-Base Superalloys at 1300°C and 900°C. Superalloys 2012 813–821 (2012) doi:10.1002/9781118516430.ch90.</c:v>
                  </c:pt>
                  <c:pt idx="296">
                    <c:v>Xue, F., Wang, M. &amp; Feng, Q. Alloying Effects on Heat-Treated Microstructure in Co-Al-W-Base Superalloys at 1300°C and 900°C. Superalloys 2012 813–821 (2012) doi:10.1002/9781118516430.ch90.</c:v>
                  </c:pt>
                  <c:pt idx="297">
                    <c:v>Xue, F., Wang, M. &amp; Feng, Q. Alloying Effects on Heat-Treated Microstructure in Co-Al-W-Base Superalloys at 1300°C and 900°C. Superalloys 2012 813–821 (2012) doi:10.1002/9781118516430.ch90.</c:v>
                  </c:pt>
                  <c:pt idx="298">
                    <c:v>Xue, F., Wang, M. &amp; Feng, Q. Alloying Effects on Heat-Treated Microstructure in Co-Al-W-Base Superalloys at 1300°C and 900°C. Superalloys 2012 813–821 (2012) doi:10.1002/9781118516430.ch90.</c:v>
                  </c:pt>
                  <c:pt idx="299">
                    <c:v>Xue, F., Wang, M. &amp; Feng, Q. Alloying Effects on Heat-Treated Microstructure in Co-Al-W-Base Superalloys at 1300°C and 900°C. Superalloys 2012 813–821 (2012) doi:10.1002/9781118516430.ch90.</c:v>
                  </c:pt>
                  <c:pt idx="300">
                    <c:v>Xue, F., Wang, M. &amp; Feng, Q. Alloying Effects on Heat-Treated Microstructure in Co-Al-W-Base Superalloys at 1300°C and 900°C. Superalloys 2012 813–821 (2012) doi:10.1002/9781118516430.ch90.</c:v>
                  </c:pt>
                  <c:pt idx="301">
                    <c:v>Xue, F., Zhou, H. J. &amp; Feng, Q. Improved High-Temperature Microstructural Stability and Creep Property of Novel Co-Base Single-Crystal Alloys Containing Ta and Ti. JOM 66, 2486–2494 (2014).</c:v>
                  </c:pt>
                  <c:pt idx="302">
                    <c:v>Xue, F., Zhou, H. J. &amp; Feng, Q. Improved High-Temperature Microstructural Stability and Creep Property of Novel Co-Base Single-Crystal Alloys Containing Ta and Ti. JOM 66, 2486–2494 (2014).</c:v>
                  </c:pt>
                  <c:pt idx="303">
                    <c:v>Xue, F., Zhou, H. J. &amp; Feng, Q. Improved High-Temperature Microstructural Stability and Creep Property of Novel Co-Base Single-Crystal Alloys Containing Ta and Ti. JOM 66, 2486–2494 (2014).</c:v>
                  </c:pt>
                  <c:pt idx="304">
                    <c:v>Xue, F., Zhou, H. J. &amp; Feng, Q. Improved High-Temperature Microstructural Stability and Creep Property of Novel Co-Base Single-Crystal Alloys Containing Ta and Ti. JOM 66, 2486–2494 (2014).</c:v>
                  </c:pt>
                  <c:pt idx="305">
                    <c:v>Xue, F., Zhou, H. J. &amp; Feng, Q. Improved High-Temperature Microstructural Stability and Creep Property of Novel Co-Base Single-Crystal Alloys Containing Ta and Ti. JOM 66, 2486–2494 (2014).</c:v>
                  </c:pt>
                  <c:pt idx="306">
                    <c:v>Xue, F., Zhou, H. J. &amp; Feng, Q. Improved High-Temperature Microstructural Stability and Creep Property of Novel Co-Base Single-Crystal Alloys Containing Ta and Ti. JOM 66, 2486–2494 (2014).</c:v>
                  </c:pt>
                  <c:pt idx="307">
                    <c:v>Xue, F., Zhou, H. J. &amp; Feng, Q. Improved High-Temperature Microstructural Stability and Creep Property of Novel Co-Base Single-Crystal Alloys Containing Ta and Ti. JOM 66, 2486–2494 (2014).</c:v>
                  </c:pt>
                  <c:pt idx="308">
                    <c:v>Xue, F., Zhou, H. J. &amp; Feng, Q. Improved High-Temperature Microstructural Stability and Creep Property of Novel Co-Base Single-Crystal Alloys Containing Ta and Ti. JOM 66, 2486–2494 (2014).</c:v>
                  </c:pt>
                  <c:pt idx="309">
                    <c:v>Xue, F., Zhou, H. J. &amp; Feng, Q. Improved High-Temperature Microstructural Stability and Creep Property of Novel Co-Base Single-Crystal Alloys Containing Ta and Ti. JOM 66, 2486–2494 (2014).</c:v>
                  </c:pt>
                  <c:pt idx="310">
                    <c:v>Xue, F., Zhou, H. J., Ding, X. F., Wang, M. L. &amp; Feng, Q. Improved high temperature γ’ stability of Co-Al-W-base alloys containing Ti and Ta. Mater. Lett. 112, 215–218 (2013).</c:v>
                  </c:pt>
                  <c:pt idx="311">
                    <c:v>Xue, F., Zhou, H. J., Ding, X. F., Wang, M. L. &amp; Feng, Q. Improved high temperature γ’ stability of Co-Al-W-base alloys containing Ti and Ta. Mater. Lett. 112, 215–218 (2013).</c:v>
                  </c:pt>
                  <c:pt idx="312">
                    <c:v>Yan, H. Y. et al. Alloying and the micromechanics of Co-Al-W-X quaternary alloys. Mater. Sci. Eng. A 613, 201–208 (2014).</c:v>
                  </c:pt>
                  <c:pt idx="313">
                    <c:v>Yan, H. Y. et al. Alloying and the micromechanics of Co-Al-W-X quaternary alloys. Mater. Sci. Eng. A 613, 201–208 (2014).</c:v>
                  </c:pt>
                  <c:pt idx="314">
                    <c:v>Yan, H. Y., Vorontsov, V. A. &amp; Dye, D. Alloying effects in polycrystalline γ′ strengthened Co-Al-W base alloys. Intermetallics 48, 44–53 (2014).</c:v>
                  </c:pt>
                  <c:pt idx="315">
                    <c:v>Yan, H. Y., Vorontsov, V. A. &amp; Dye, D. Alloying effects in polycrystalline γ′ strengthened Co-Al-W base alloys. Intermetallics 48, 44–53 (2014).</c:v>
                  </c:pt>
                  <c:pt idx="316">
                    <c:v>Yan, H. Y., Vorontsov, V. A. &amp; Dye, D. Alloying effects in polycrystalline γ′ strengthened Co-Al-W base alloys. Intermetallics 48, 44–53 (2014).</c:v>
                  </c:pt>
                  <c:pt idx="317">
                    <c:v>Yan, H. Y., Vorontsov, V. A. &amp; Dye, D. Alloying effects in polycrystalline γ′ strengthened Co-Al-W base alloys. Intermetallics 48, 44–53 (2014).</c:v>
                  </c:pt>
                  <c:pt idx="318">
                    <c:v>Yan, H. Y., Vorontsov, V. A. &amp; Dye, D. Alloying effects in polycrystalline γ′ strengthened Co-Al-W base alloys. Intermetallics 48, 44–53 (2014).</c:v>
                  </c:pt>
                  <c:pt idx="319">
                    <c:v>Yan, H. Y., Vorontsov, V. A. &amp; Dye, D. Alloying effects in polycrystalline γ′ strengthened Co-Al-W base alloys. Intermetallics 48, 44–53 (2014).</c:v>
                  </c:pt>
                  <c:pt idx="320">
                    <c:v>Yan, H. Y., Vorontsov, V. A. &amp; Dye, D. Alloying effects in polycrystalline γ′ strengthened Co-Al-W base alloys. Intermetallics 48, 44–53 (2014).</c:v>
                  </c:pt>
                  <c:pt idx="321">
                    <c:v>Yan, H. Y., Vorontsov, V. A. &amp; Dye, D. Alloying effects in polycrystalline γ′ strengthened Co-Al-W base alloys. Intermetallics 48, 44–53 (2014).</c:v>
                  </c:pt>
                  <c:pt idx="322">
                    <c:v>Yan, H. Y., Vorontsov, V. A. &amp; Dye, D. Alloying effects in polycrystalline γ′ strengthened Co-Al-W base alloys. Intermetallics 48, 44–53 (2014).</c:v>
                  </c:pt>
                  <c:pt idx="323">
                    <c:v>Yan, H. Y., Vorontsov, V. A. &amp; Dye, D. Alloying effects in polycrystalline γ′ strengthened Co-Al-W base alloys. Intermetallics 48, 44–53 (2014).</c:v>
                  </c:pt>
                  <c:pt idx="324">
                    <c:v>Yan, H. Y., Vorontsov, V. A. &amp; Dye, D. Alloying effects in polycrystalline γ′ strengthened Co-Al-W base alloys. Intermetallics 48, 44–53 (2014).</c:v>
                  </c:pt>
                  <c:pt idx="325">
                    <c:v>Yan, H. Y., Vorontsov, V. A. &amp; Dye, D. Alloying effects in polycrystalline γ′ strengthened Co-Al-W base alloys. Intermetallics 48, 44–53 (2014).</c:v>
                  </c:pt>
                  <c:pt idx="326">
                    <c:v>Yan, H. Y., Vorontsov, V. A. &amp; Dye, D. Alloying effects in polycrystalline γ′ strengthened Co-Al-W base alloys. Intermetallics 48, 44–53 (2014).</c:v>
                  </c:pt>
                  <c:pt idx="327">
                    <c:v>Yan, H. Y., Vorontsov, V. A. &amp; Dye, D. Alloying effects in polycrystalline γ′ strengthened Co-Al-W base alloys. Intermetallics 48, 44–53 (2014).</c:v>
                  </c:pt>
                  <c:pt idx="328">
                    <c:v>Yan, H. Y., Vorontsov, V. A. &amp; Dye, D. Alloying effects in polycrystalline γ′ strengthened Co-Al-W base alloys. Intermetallics 48, 44–53 (2014).</c:v>
                  </c:pt>
                  <c:pt idx="329">
                    <c:v>Yan, H. Y., Vorontsov, V. A. &amp; Dye, D. Alloying effects in polycrystalline γ′ strengthened Co-Al-W base alloys. Intermetallics 48, 44–53 (2014).</c:v>
                  </c:pt>
                  <c:pt idx="330">
                    <c:v>Yan, H. Y., Vorontsov, V. A. &amp; Dye, D. Alloying effects in polycrystalline γ′ strengthened Co-Al-W base alloys. Intermetallics 48, 44–53 (2014).</c:v>
                  </c:pt>
                  <c:pt idx="331">
                    <c:v>Yan, H. Y., Vorontsov, V. A. &amp; Dye, D. Alloying effects in polycrystalline γ′ strengthened Co-Al-W base alloys. Intermetallics 48, 44–53 (2014).</c:v>
                  </c:pt>
                  <c:pt idx="332">
                    <c:v>Yan, H. Y., Vorontsov, V. A. &amp; Dye, D. Alloying effects in polycrystalline γ′ strengthened Co-Al-W base alloys. Intermetallics 48, 44–53 (2014).</c:v>
                  </c:pt>
                  <c:pt idx="333">
                    <c:v>Yeh, A. C., Wang, S. C., Cheng, C. F., Chang, Y. J. &amp; Chang, S. C. Oxidation Behaviour of Si-Bearing Co-Based Alloys. Oxid. Met. 86, 99–112 (2016).</c:v>
                  </c:pt>
                  <c:pt idx="334">
                    <c:v>Yeh, A. C., Wang, S. C., Cheng, C. F., Chang, Y. J. &amp; Chang, S. C. Oxidation Behaviour of Si-Bearing Co-Based Alloys. Oxid. Met. 86, 99–112 (2016).</c:v>
                  </c:pt>
                  <c:pt idx="335">
                    <c:v>Yeh, A. C., Wang, S. C., Cheng, C. F., Chang, Y. J. &amp; Chang, S. C. Oxidation Behaviour of Si-Bearing Co-Based Alloys. Oxid. Met. 86, 99–112 (2016).</c:v>
                  </c:pt>
                  <c:pt idx="336">
                    <c:v>Yeh, A. C., Wang, S. C., Cheng, C. F., Chang, Y. J. &amp; Chang, S. C. Oxidation Behaviour of Si-Bearing Co-Based Alloys. Oxid. Met. 86, 99–112 (2016).</c:v>
                  </c:pt>
                  <c:pt idx="337">
                    <c:v>Yeh, A. C., Wang, S. C., Cheng, C. F., Chang, Y. J. &amp; Chang, S. C. Oxidation Behaviour of Si-Bearing Co-Based Alloys. Oxid. Met. 86, 99–112 (2016).</c:v>
                  </c:pt>
                  <c:pt idx="338">
                    <c:v>Yeh, A. C., Wang, S. C., Cheng, C. F., Chang, Y. J. &amp; Chang, S. C. Oxidation Behaviour of Si-Bearing Co-Based Alloys. Oxid. Met. 86, 99–112 (2016).</c:v>
                  </c:pt>
                  <c:pt idx="339">
                    <c:v>Yoo, B., Im, H. J., Seol, J. B. &amp; Choi, P. P. On the microstructural evolution and partitioning behavior of L12-structured γ′-based Co-Ti-W alloys upon Cr and Al alloying. Intermetallics 104, 97–102 (2019).</c:v>
                  </c:pt>
                  <c:pt idx="340">
                    <c:v>Yoo, B., Im, H. J., Seol, J. B. &amp; Choi, P. P. On the microstructural evolution and partitioning behavior of L12-structured γ′-based Co-Ti-W alloys upon Cr and Al alloying. Intermetallics 104, 97–102 (2019).</c:v>
                  </c:pt>
                  <c:pt idx="341">
                    <c:v>Yoo, B., Im, H. J., Seol, J. B. &amp; Choi, P. P. On the microstructural evolution and partitioning behavior of L12-structured γ′-based Co-Ti-W alloys upon Cr and Al alloying. Intermetallics 104, 97–102 (2019).</c:v>
                  </c:pt>
                  <c:pt idx="342">
                    <c:v>Yoo, B., Im, H. J., Seol, J. B. &amp; Choi, P. P. On the microstructural evolution and partitioning behavior of L12-structured γ′-based Co-Ti-W alloys upon Cr and Al alloying. Intermetallics 104, 97–102 (2019).</c:v>
                  </c:pt>
                  <c:pt idx="343">
                    <c:v>Yoo, B., Im, H. J., Seol, J. B. &amp; Choi, P. P. On the microstructural evolution and partitioning behavior of L12-structured γ′-based Co-Ti-W alloys upon Cr and Al alloying. Intermetallics 104, 97–102 (2019).</c:v>
                  </c:pt>
                  <c:pt idx="344">
                    <c:v>Yu, J. et al. A two-stage predicting model for γ′ solvus temperature of L12-strengthened Co-base superalloys based on machine learning. Intermetallics 110, 106466 (2019).</c:v>
                  </c:pt>
                  <c:pt idx="345">
                    <c:v>Yu, J. et al. A two-stage predicting model for γ′ solvus temperature of L12-strengthened Co-base superalloys based on machine learning. Intermetallics 110, 106466 (2019).</c:v>
                  </c:pt>
                  <c:pt idx="346">
                    <c:v>Yu, J. et al. A two-stage predicting model for γ′ solvus temperature of L12-strengthened Co-base superalloys based on machine learning. Intermetallics 110, 106466 (2019).</c:v>
                  </c:pt>
                  <c:pt idx="347">
                    <c:v>Yu, J. et al. A two-stage predicting model for γ′ solvus temperature of L12-strengthened Co-base superalloys based on machine learning. Intermetallics 110, 106466 (2019).</c:v>
                  </c:pt>
                  <c:pt idx="348">
                    <c:v>Yu, J. et al. A two-stage predicting model for γ′ solvus temperature of L12-strengthened Co-base superalloys based on machine learning. Intermetallics 110, 106466 (2019).</c:v>
                  </c:pt>
                  <c:pt idx="349">
                    <c:v>Yu, J., Wang, C., Chen, Y., Wang, C. &amp; Liu, X. Accelerated design of L12-strengthened co-base Superalloys based on machine learning of experimental data. Mater. Des. 108996 (2020) doi:10.1016/j.matdes.2020.108996.</c:v>
                  </c:pt>
                  <c:pt idx="350">
                    <c:v>Yu, J., Wang, C., Chen, Y., Wang, C. &amp; Liu, X. Accelerated design of L12-strengthened co-base Superalloys based on machine learning of experimental data. Mater. Des. 108996 (2020) doi:10.1016/j.matdes.2020.108996.</c:v>
                  </c:pt>
                  <c:pt idx="351">
                    <c:v>Yu, J., Wang, C., Chen, Y., Wang, C. &amp; Liu, X. Accelerated design of L12-strengthened co-base Superalloys based on machine learning of experimental data. Mater. Des. 108996 (2020) doi:10.1016/j.matdes.2020.108996.</c:v>
                  </c:pt>
                  <c:pt idx="352">
                    <c:v>Yu, J., Wang, C., Chen, Y., Wang, C. &amp; Liu, X. Accelerated design of L12-strengthened co-base Superalloys based on machine learning of experimental data. Mater. Des. 108996 (2020) doi:10.1016/j.matdes.2020.108996.</c:v>
                  </c:pt>
                  <c:pt idx="353">
                    <c:v>Yu, J., Wang, C., Chen, Y., Wang, C. &amp; Liu, X. Accelerated design of L12-strengthened co-base Superalloys based on machine learning of experimental data. Mater. Des. 108996 (2020) doi:10.1016/j.matdes.2020.108996.</c:v>
                  </c:pt>
                </c:lvl>
                <c:lvl>
                  <c:pt idx="0">
                    <c:v>Q4</c:v>
                  </c:pt>
                  <c:pt idx="1">
                    <c:v>Q14</c:v>
                  </c:pt>
                  <c:pt idx="2">
                    <c:v>Q11</c:v>
                  </c:pt>
                  <c:pt idx="3">
                    <c:v>Q13</c:v>
                  </c:pt>
                  <c:pt idx="4">
                    <c:v>Q1</c:v>
                  </c:pt>
                  <c:pt idx="5">
                    <c:v>Q9</c:v>
                  </c:pt>
                  <c:pt idx="6">
                    <c:v>Q5</c:v>
                  </c:pt>
                  <c:pt idx="7">
                    <c:v>CoNi-5</c:v>
                  </c:pt>
                  <c:pt idx="8">
                    <c:v>CoNi-2</c:v>
                  </c:pt>
                  <c:pt idx="9">
                    <c:v>CoNi-1</c:v>
                  </c:pt>
                  <c:pt idx="10">
                    <c:v>Co-12Al-10W-2Ti-2Ta</c:v>
                  </c:pt>
                  <c:pt idx="11">
                    <c:v>Co-12Al-10W</c:v>
                  </c:pt>
                  <c:pt idx="12">
                    <c:v>CoEXP</c:v>
                  </c:pt>
                  <c:pt idx="13">
                    <c:v>CoWAlloy1</c:v>
                  </c:pt>
                  <c:pt idx="14">
                    <c:v>CoWAlloy2</c:v>
                  </c:pt>
                  <c:pt idx="15">
                    <c:v>CoWAlloy3</c:v>
                  </c:pt>
                  <c:pt idx="16">
                    <c:v>1W4Nb</c:v>
                  </c:pt>
                  <c:pt idx="17">
                    <c:v>3W2Nb</c:v>
                  </c:pt>
                  <c:pt idx="18">
                    <c:v>4W1Nb</c:v>
                  </c:pt>
                  <c:pt idx="19">
                    <c:v>5W</c:v>
                  </c:pt>
                  <c:pt idx="20">
                    <c:v>4W1Mo</c:v>
                  </c:pt>
                  <c:pt idx="21">
                    <c:v>3W2Mo</c:v>
                  </c:pt>
                  <c:pt idx="22">
                    <c:v>1W4Mo</c:v>
                  </c:pt>
                  <c:pt idx="23">
                    <c:v>3.3Ti</c:v>
                  </c:pt>
                  <c:pt idx="24">
                    <c:v>2.5Ti</c:v>
                  </c:pt>
                  <c:pt idx="25">
                    <c:v>1.7Ti</c:v>
                  </c:pt>
                  <c:pt idx="26">
                    <c:v>2Mo</c:v>
                  </c:pt>
                  <c:pt idx="27">
                    <c:v>2Cr</c:v>
                  </c:pt>
                  <c:pt idx="28">
                    <c:v>9.8Al-7.4W-2.7Ti-20.4Ni-0.4C- 0.1B</c:v>
                  </c:pt>
                  <c:pt idx="29">
                    <c:v>+4Mo</c:v>
                  </c:pt>
                  <c:pt idx="30">
                    <c:v>+4Cr</c:v>
                  </c:pt>
                  <c:pt idx="31">
                    <c:v>Co-12Ti</c:v>
                  </c:pt>
                  <c:pt idx="32">
                    <c:v>1.3Co-17Cr-10Al</c:v>
                  </c:pt>
                  <c:pt idx="33">
                    <c:v>15Cr-10Al</c:v>
                  </c:pt>
                  <c:pt idx="34">
                    <c:v>17Cr-12Al</c:v>
                  </c:pt>
                  <c:pt idx="35">
                    <c:v>CoNi-E</c:v>
                  </c:pt>
                  <c:pt idx="36">
                    <c:v>Quat-Ti</c:v>
                  </c:pt>
                  <c:pt idx="37">
                    <c:v>CoNi-A</c:v>
                  </c:pt>
                  <c:pt idx="38">
                    <c:v>Quat-Ta</c:v>
                  </c:pt>
                  <c:pt idx="39">
                    <c:v>Ternary</c:v>
                  </c:pt>
                  <c:pt idx="40">
                    <c:v>Co-10Al-4W-25Ni-2Ta-2Ti</c:v>
                  </c:pt>
                  <c:pt idx="41">
                    <c:v>Co-8.2Al-12.6W</c:v>
                  </c:pt>
                  <c:pt idx="42">
                    <c:v>Co-8.7Al-10W</c:v>
                  </c:pt>
                  <c:pt idx="43">
                    <c:v>Co-8.2Al-8.5W</c:v>
                  </c:pt>
                  <c:pt idx="44">
                    <c:v>Co-9Al-4.6W</c:v>
                  </c:pt>
                  <c:pt idx="45">
                    <c:v>Co-7.9Al-6.8W</c:v>
                  </c:pt>
                  <c:pt idx="46">
                    <c:v>V208C</c:v>
                  </c:pt>
                  <c:pt idx="47">
                    <c:v>mystery-12Cr-10Al</c:v>
                  </c:pt>
                  <c:pt idx="48">
                    <c:v>6.6Ti</c:v>
                  </c:pt>
                  <c:pt idx="49">
                    <c:v>13.2Ti</c:v>
                  </c:pt>
                  <c:pt idx="50">
                    <c:v>9.9T</c:v>
                  </c:pt>
                  <c:pt idx="51">
                    <c:v>16.5Ti</c:v>
                  </c:pt>
                  <c:pt idx="52">
                    <c:v>3.3Ti</c:v>
                  </c:pt>
                  <c:pt idx="53">
                    <c:v>Base</c:v>
                  </c:pt>
                  <c:pt idx="54">
                    <c:v>ERBOCo-Re0</c:v>
                  </c:pt>
                  <c:pt idx="55">
                    <c:v>ERBOCo-Re1</c:v>
                  </c:pt>
                  <c:pt idx="56">
                    <c:v>L22</c:v>
                  </c:pt>
                  <c:pt idx="57">
                    <c:v>Co-30Ni-10.5Al-4Ti-7W-2.5Ta</c:v>
                  </c:pt>
                  <c:pt idx="58">
                    <c:v>Co-30Ni-11Al-4Ti-5.5W-2.5Ta</c:v>
                  </c:pt>
                  <c:pt idx="59">
                    <c:v>Co-30Ni-11.5Al-4Ti-.55W-2.5Ta</c:v>
                  </c:pt>
                  <c:pt idx="60">
                    <c:v>Co-30Ni-10.5Al-2Ti-7.5W-2.5Ta</c:v>
                  </c:pt>
                  <c:pt idx="61">
                    <c:v>Co-30Ni-11Al-2Ti-5.5W-2.5Ta</c:v>
                  </c:pt>
                  <c:pt idx="62">
                    <c:v>Co-30Ni-7Al-4Ti-5W-2Ta</c:v>
                  </c:pt>
                  <c:pt idx="63">
                    <c:v>Si05</c:v>
                  </c:pt>
                  <c:pt idx="64">
                    <c:v>Base</c:v>
                  </c:pt>
                  <c:pt idx="65">
                    <c:v>Si1</c:v>
                  </c:pt>
                  <c:pt idx="66">
                    <c:v>Si2</c:v>
                  </c:pt>
                  <c:pt idx="67">
                    <c:v>Fe5</c:v>
                  </c:pt>
                  <c:pt idx="68">
                    <c:v>Fe10</c:v>
                  </c:pt>
                  <c:pt idx="69">
                    <c:v>Fe15</c:v>
                  </c:pt>
                  <c:pt idx="70">
                    <c:v>L13</c:v>
                  </c:pt>
                  <c:pt idx="71">
                    <c:v>L12</c:v>
                  </c:pt>
                  <c:pt idx="72">
                    <c:v>L19</c:v>
                  </c:pt>
                  <c:pt idx="73">
                    <c:v>L17</c:v>
                  </c:pt>
                  <c:pt idx="74">
                    <c:v>L15</c:v>
                  </c:pt>
                  <c:pt idx="75">
                    <c:v>L18</c:v>
                  </c:pt>
                  <c:pt idx="76">
                    <c:v>L16</c:v>
                  </c:pt>
                  <c:pt idx="77">
                    <c:v>L14</c:v>
                  </c:pt>
                  <c:pt idx="78">
                    <c:v>Re5</c:v>
                  </c:pt>
                  <c:pt idx="79">
                    <c:v>Re3</c:v>
                  </c:pt>
                  <c:pt idx="80">
                    <c:v>Re1</c:v>
                  </c:pt>
                  <c:pt idx="81">
                    <c:v>30Ni</c:v>
                  </c:pt>
                  <c:pt idx="82">
                    <c:v>30Ni-B</c:v>
                  </c:pt>
                  <c:pt idx="83">
                    <c:v>30Ni-A</c:v>
                  </c:pt>
                  <c:pt idx="84">
                    <c:v>0Ni</c:v>
                  </c:pt>
                  <c:pt idx="85">
                    <c:v>20Ni</c:v>
                  </c:pt>
                  <c:pt idx="86">
                    <c:v>20Ni-A</c:v>
                  </c:pt>
                  <c:pt idx="87">
                    <c:v>20Ni-B</c:v>
                  </c:pt>
                  <c:pt idx="88">
                    <c:v>base</c:v>
                  </c:pt>
                  <c:pt idx="89">
                    <c:v>10Ni</c:v>
                  </c:pt>
                  <c:pt idx="90">
                    <c:v>5Cr-B</c:v>
                  </c:pt>
                  <c:pt idx="91">
                    <c:v>5Cr-A</c:v>
                  </c:pt>
                  <c:pt idx="92">
                    <c:v>9Cr-A</c:v>
                  </c:pt>
                  <c:pt idx="93">
                    <c:v>2.5Cr</c:v>
                  </c:pt>
                  <c:pt idx="94">
                    <c:v>5Cr</c:v>
                  </c:pt>
                  <c:pt idx="95">
                    <c:v>7.5cr</c:v>
                  </c:pt>
                  <c:pt idx="96">
                    <c:v>0Mo</c:v>
                  </c:pt>
                  <c:pt idx="97">
                    <c:v>5Mo</c:v>
                  </c:pt>
                  <c:pt idx="98">
                    <c:v>CVTN</c:v>
                  </c:pt>
                  <c:pt idx="99">
                    <c:v>CCTW</c:v>
                  </c:pt>
                  <c:pt idx="100">
                    <c:v>CVT-1</c:v>
                  </c:pt>
                  <c:pt idx="101">
                    <c:v>47Co</c:v>
                  </c:pt>
                  <c:pt idx="102">
                    <c:v>56Co</c:v>
                  </c:pt>
                  <c:pt idx="103">
                    <c:v>ERBOCo-0</c:v>
                  </c:pt>
                  <c:pt idx="104">
                    <c:v>ERBOCo-0</c:v>
                  </c:pt>
                  <c:pt idx="105">
                    <c:v>30Ni2Ta2Ti</c:v>
                  </c:pt>
                  <c:pt idx="106">
                    <c:v>30Ni2Ta</c:v>
                  </c:pt>
                  <c:pt idx="107">
                    <c:v>2Ta</c:v>
                  </c:pt>
                  <c:pt idx="108">
                    <c:v>5Mo-base</c:v>
                  </c:pt>
                  <c:pt idx="109">
                    <c:v>CoNi30</c:v>
                  </c:pt>
                  <c:pt idx="110">
                    <c:v>CoNi20</c:v>
                  </c:pt>
                  <c:pt idx="111">
                    <c:v>CoNi10</c:v>
                  </c:pt>
                  <c:pt idx="112">
                    <c:v>CoNi30Ti</c:v>
                  </c:pt>
                  <c:pt idx="113">
                    <c:v>40Ni-3Ta</c:v>
                  </c:pt>
                  <c:pt idx="114">
                    <c:v>30Ni-3Nb</c:v>
                  </c:pt>
                  <c:pt idx="115">
                    <c:v>Co-9.9Al-4.8w-1.8Ta</c:v>
                  </c:pt>
                  <c:pt idx="116">
                    <c:v>Co-8.5Al-8.1W-25.6Ni</c:v>
                  </c:pt>
                  <c:pt idx="117">
                    <c:v>Co-7.3Al-6.8W</c:v>
                  </c:pt>
                  <c:pt idx="118">
                    <c:v>Co–20Ni–10Al–5Mo–2Nb</c:v>
                  </c:pt>
                  <c:pt idx="119">
                    <c:v>Co–10Al–5Mo–2Nb</c:v>
                  </c:pt>
                  <c:pt idx="120">
                    <c:v>TiNb</c:v>
                  </c:pt>
                  <c:pt idx="121">
                    <c:v>TaNb</c:v>
                  </c:pt>
                  <c:pt idx="122">
                    <c:v>10Cr2Ta2Ti</c:v>
                  </c:pt>
                  <c:pt idx="123">
                    <c:v>10Cr2Ta</c:v>
                  </c:pt>
                  <c:pt idx="124">
                    <c:v>CoAlWTa</c:v>
                  </c:pt>
                  <c:pt idx="125">
                    <c:v>CoAlWTi</c:v>
                  </c:pt>
                  <c:pt idx="126">
                    <c:v>CoAlWNb</c:v>
                  </c:pt>
                  <c:pt idx="127">
                    <c:v>CoAlWHf</c:v>
                  </c:pt>
                  <c:pt idx="128">
                    <c:v>CoAlWV</c:v>
                  </c:pt>
                  <c:pt idx="129">
                    <c:v>CoAlWZr</c:v>
                  </c:pt>
                  <c:pt idx="130">
                    <c:v>CoAlWIr</c:v>
                  </c:pt>
                  <c:pt idx="131">
                    <c:v>CoAlW</c:v>
                  </c:pt>
                  <c:pt idx="132">
                    <c:v>CoAlWMo</c:v>
                  </c:pt>
                  <c:pt idx="133">
                    <c:v>CoAlWSi</c:v>
                  </c:pt>
                  <c:pt idx="134">
                    <c:v>CoAlWNi</c:v>
                  </c:pt>
                  <c:pt idx="135">
                    <c:v>CoAlWRu</c:v>
                  </c:pt>
                  <c:pt idx="136">
                    <c:v>CoAlWFe</c:v>
                  </c:pt>
                  <c:pt idx="137">
                    <c:v>CoAlWCr</c:v>
                  </c:pt>
                  <c:pt idx="138">
                    <c:v>CoAlWMn</c:v>
                  </c:pt>
                  <c:pt idx="139">
                    <c:v>Co-9Al-7W-2Ta</c:v>
                  </c:pt>
                  <c:pt idx="140">
                    <c:v>Co-9Al-7W-2Nb</c:v>
                  </c:pt>
                  <c:pt idx="141">
                    <c:v>Co-9Al-7W-2Ti</c:v>
                  </c:pt>
                  <c:pt idx="142">
                    <c:v>Co-9Al-7W-2Hf</c:v>
                  </c:pt>
                  <c:pt idx="143">
                    <c:v>Co-9Al-7W-2V</c:v>
                  </c:pt>
                  <c:pt idx="144">
                    <c:v>Co-9Al-8W</c:v>
                  </c:pt>
                  <c:pt idx="145">
                    <c:v>Co-9Al-7W-2Zr</c:v>
                  </c:pt>
                  <c:pt idx="146">
                    <c:v>Co-9Al-7W-2Mo</c:v>
                  </c:pt>
                  <c:pt idx="147">
                    <c:v>Co-9Al-7W-2Cr</c:v>
                  </c:pt>
                  <c:pt idx="148">
                    <c:v>Co-9Al-7W-2Ni</c:v>
                  </c:pt>
                  <c:pt idx="149">
                    <c:v>Co-9Al-7W</c:v>
                  </c:pt>
                  <c:pt idx="150">
                    <c:v>Co-9Al-7W-2Fe</c:v>
                  </c:pt>
                  <c:pt idx="151">
                    <c:v>Co-9Al-7W-2Re</c:v>
                  </c:pt>
                  <c:pt idx="152">
                    <c:v>Co-9Al-7W-2Re</c:v>
                  </c:pt>
                  <c:pt idx="153">
                    <c:v>Co-9Al-6W</c:v>
                  </c:pt>
                  <c:pt idx="154">
                    <c:v>A4</c:v>
                  </c:pt>
                  <c:pt idx="155">
                    <c:v>A3</c:v>
                  </c:pt>
                  <c:pt idx="156">
                    <c:v>A2</c:v>
                  </c:pt>
                  <c:pt idx="157">
                    <c:v>A1</c:v>
                  </c:pt>
                  <c:pt idx="158">
                    <c:v>Cr-5</c:v>
                  </c:pt>
                  <c:pt idx="159">
                    <c:v>Cr-2</c:v>
                  </c:pt>
                  <c:pt idx="160">
                    <c:v>Cr-8</c:v>
                  </c:pt>
                  <c:pt idx="161">
                    <c:v>Cr-0</c:v>
                  </c:pt>
                  <c:pt idx="162">
                    <c:v>HEACoNi</c:v>
                  </c:pt>
                  <c:pt idx="163">
                    <c:v>Petrushin alloy 1</c:v>
                  </c:pt>
                  <c:pt idx="164">
                    <c:v>Co-7.8Al-7.8W-4.5Cr-1.5Ta</c:v>
                  </c:pt>
                  <c:pt idx="165">
                    <c:v>Co-8.8Al-9.8W-2Re</c:v>
                  </c:pt>
                  <c:pt idx="166">
                    <c:v>Co-8.8Al-9.8W-2Ta</c:v>
                  </c:pt>
                  <c:pt idx="167">
                    <c:v>Co-9.2Al-9W</c:v>
                  </c:pt>
                  <c:pt idx="168">
                    <c:v>Co-9Al-3W-6V</c:v>
                  </c:pt>
                  <c:pt idx="169">
                    <c:v>Co-9Al-6W-3Mo</c:v>
                  </c:pt>
                  <c:pt idx="170">
                    <c:v>Co-9Al-7.5W-1.5Mo</c:v>
                  </c:pt>
                  <c:pt idx="171">
                    <c:v>Co-9Al-9W-10Ni</c:v>
                  </c:pt>
                  <c:pt idx="172">
                    <c:v>Co-9Al-9W-20Ni</c:v>
                  </c:pt>
                  <c:pt idx="173">
                    <c:v>Co-9Al-11W-0.1B</c:v>
                  </c:pt>
                  <c:pt idx="174">
                    <c:v>Co-9Al-9W-0.1B</c:v>
                  </c:pt>
                  <c:pt idx="175">
                    <c:v>Co-9Al-8W-0.1B</c:v>
                  </c:pt>
                  <c:pt idx="176">
                    <c:v>Co-30Ni</c:v>
                  </c:pt>
                  <c:pt idx="177">
                    <c:v>Co-10Ni-6Ti-5Al-4Cr-3V-3Nb-0.04B</c:v>
                  </c:pt>
                  <c:pt idx="178">
                    <c:v>Co-10Ni-6Ti-5Al-3V-3Nb-0.04B</c:v>
                  </c:pt>
                  <c:pt idx="179">
                    <c:v>Co-10Ni-8Cr-5Al-3Nb-3V-2Ti-0.04B</c:v>
                  </c:pt>
                  <c:pt idx="180">
                    <c:v>Co-10Ni-5Al-3Ta-3V-2Ti-0.04B</c:v>
                  </c:pt>
                  <c:pt idx="181">
                    <c:v>Co-10Ni-5Al-4Cr-3Ta-3V-2Ti-0.04B</c:v>
                  </c:pt>
                  <c:pt idx="182">
                    <c:v>TiNb</c:v>
                  </c:pt>
                  <c:pt idx="183">
                    <c:v>TaNb</c:v>
                  </c:pt>
                  <c:pt idx="184">
                    <c:v>Co-12V-2Ta-2Ti</c:v>
                  </c:pt>
                  <c:pt idx="185">
                    <c:v>Co-12V-2Ta-2Al</c:v>
                  </c:pt>
                  <c:pt idx="186">
                    <c:v>Co-12V-2Ta</c:v>
                  </c:pt>
                  <c:pt idx="187">
                    <c:v>Co-5Ti-15V-2Al</c:v>
                  </c:pt>
                  <c:pt idx="188">
                    <c:v>Co-5Ti-15V</c:v>
                  </c:pt>
                  <c:pt idx="189">
                    <c:v>Co-5Ti-15V-2Ni</c:v>
                  </c:pt>
                  <c:pt idx="190">
                    <c:v>Sani alloy 1</c:v>
                  </c:pt>
                  <c:pt idx="191">
                    <c:v>Co-20Ni-10Al-10W-2Ta</c:v>
                  </c:pt>
                  <c:pt idx="192">
                    <c:v>Co-8.8Al-9.8W-2Ta</c:v>
                  </c:pt>
                  <c:pt idx="193">
                    <c:v>The Original</c:v>
                  </c:pt>
                  <c:pt idx="194">
                    <c:v>Co-9.7Al-7.1W-2.1Ru</c:v>
                  </c:pt>
                  <c:pt idx="195">
                    <c:v>Co-5.6Al-5.8W- 6.6Ti-0.12B</c:v>
                  </c:pt>
                  <c:pt idx="196">
                    <c:v>2.8Ta</c:v>
                  </c:pt>
                  <c:pt idx="197">
                    <c:v>1.8Ta</c:v>
                  </c:pt>
                  <c:pt idx="198">
                    <c:v>0Ta</c:v>
                  </c:pt>
                  <c:pt idx="199">
                    <c:v>3Ti</c:v>
                  </c:pt>
                  <c:pt idx="200">
                    <c:v>5W</c:v>
                  </c:pt>
                  <c:pt idx="201">
                    <c:v>Co-60Ni-10Al-7.5W</c:v>
                  </c:pt>
                  <c:pt idx="202">
                    <c:v>Co-80Ni-10Al-10W</c:v>
                  </c:pt>
                  <c:pt idx="203">
                    <c:v>Co-70Ni-10Al-10W</c:v>
                  </c:pt>
                  <c:pt idx="204">
                    <c:v>Co-60Ni-10Al-10W</c:v>
                  </c:pt>
                  <c:pt idx="205">
                    <c:v>Co-50Ni-10Al-10W</c:v>
                  </c:pt>
                  <c:pt idx="206">
                    <c:v>Co-70Ni-10Al-7.5W</c:v>
                  </c:pt>
                  <c:pt idx="207">
                    <c:v>40Ni-10Al-10W</c:v>
                  </c:pt>
                  <c:pt idx="208">
                    <c:v>Co-40Ni-10Al-10W</c:v>
                  </c:pt>
                  <c:pt idx="209">
                    <c:v>Co-50Ni-10Al-7.5W</c:v>
                  </c:pt>
                  <c:pt idx="210">
                    <c:v>30Ni-10Al-10W</c:v>
                  </c:pt>
                  <c:pt idx="211">
                    <c:v>Co-30Ni-10Al-10W</c:v>
                  </c:pt>
                  <c:pt idx="212">
                    <c:v>20Ni-10Al-10W</c:v>
                  </c:pt>
                  <c:pt idx="213">
                    <c:v>40Ni-10Al-7.5W</c:v>
                  </c:pt>
                  <c:pt idx="214">
                    <c:v>Co-40Ni-10Al-7.5W</c:v>
                  </c:pt>
                  <c:pt idx="215">
                    <c:v>Co-20Ni-10Al-10W</c:v>
                  </c:pt>
                  <c:pt idx="216">
                    <c:v>Co-15Ni-10Al-10W</c:v>
                  </c:pt>
                  <c:pt idx="217">
                    <c:v>10Ni-10Al-10W</c:v>
                  </c:pt>
                  <c:pt idx="218">
                    <c:v>Co-10Ni-10Al-10W</c:v>
                  </c:pt>
                  <c:pt idx="219">
                    <c:v>Co-60Ni-10Al-5W</c:v>
                  </c:pt>
                  <c:pt idx="220">
                    <c:v>30Ni-10Al-7.5W</c:v>
                  </c:pt>
                  <c:pt idx="221">
                    <c:v>Co-30Ni-10Al-7.5W</c:v>
                  </c:pt>
                  <c:pt idx="222">
                    <c:v>Co-5Ni-10Al-10W</c:v>
                  </c:pt>
                  <c:pt idx="223">
                    <c:v>Co-0Ni-10Al-10W</c:v>
                  </c:pt>
                  <c:pt idx="224">
                    <c:v>20Ni-10Al-7.5W</c:v>
                  </c:pt>
                  <c:pt idx="225">
                    <c:v>Co-20Ni-10Al-7.5W</c:v>
                  </c:pt>
                  <c:pt idx="226">
                    <c:v>Co-40Ni-10Al-5W</c:v>
                  </c:pt>
                  <c:pt idx="227">
                    <c:v>10Ni-10Al-7.5W</c:v>
                  </c:pt>
                  <c:pt idx="228">
                    <c:v>Co-10Ni-10Al-7.5W</c:v>
                  </c:pt>
                  <c:pt idx="229">
                    <c:v>Co-60Ni-10Al-2.6W</c:v>
                  </c:pt>
                  <c:pt idx="230">
                    <c:v>Co-20Ni-10Al-5W</c:v>
                  </c:pt>
                  <c:pt idx="231">
                    <c:v>Co-20Ni-10Al-3.9W</c:v>
                  </c:pt>
                  <c:pt idx="232">
                    <c:v>Co-50Ni-10Al-1.6W</c:v>
                  </c:pt>
                  <c:pt idx="233">
                    <c:v>Co-60Ni-10Al-1W</c:v>
                  </c:pt>
                  <c:pt idx="234">
                    <c:v>Co-70Ni-10Al-1.4W</c:v>
                  </c:pt>
                  <c:pt idx="235">
                    <c:v>Co-10Ni-10Al-4.7W</c:v>
                  </c:pt>
                  <c:pt idx="236">
                    <c:v>Co-30Ni-10Al-3.2W</c:v>
                  </c:pt>
                  <c:pt idx="237">
                    <c:v>Co-40Ni-10Al-2.6W</c:v>
                  </c:pt>
                  <c:pt idx="238">
                    <c:v>Co-8.5Ta</c:v>
                  </c:pt>
                  <c:pt idx="239">
                    <c:v>Co-3.5Ta</c:v>
                  </c:pt>
                  <c:pt idx="240">
                    <c:v>Co-12Ta</c:v>
                  </c:pt>
                  <c:pt idx="241">
                    <c:v>Co-2Ta</c:v>
                  </c:pt>
                  <c:pt idx="242">
                    <c:v>Co-9.3Al-10.4W-0.02B</c:v>
                  </c:pt>
                  <c:pt idx="243">
                    <c:v>Co-9.2Al-9.5W-0.02B</c:v>
                  </c:pt>
                  <c:pt idx="244">
                    <c:v>Co-9Al-8.2W-0.02B</c:v>
                  </c:pt>
                  <c:pt idx="245">
                    <c:v>Co-8.9Al-6.9W-0.02B</c:v>
                  </c:pt>
                  <c:pt idx="246">
                    <c:v>SB-CoNi-8</c:v>
                  </c:pt>
                  <c:pt idx="247">
                    <c:v>SB-CoNi-10</c:v>
                  </c:pt>
                  <c:pt idx="248">
                    <c:v>SB-CoNi-9</c:v>
                  </c:pt>
                  <c:pt idx="249">
                    <c:v>2Ta</c:v>
                  </c:pt>
                  <c:pt idx="250">
                    <c:v>11W</c:v>
                  </c:pt>
                  <c:pt idx="251">
                    <c:v>9W</c:v>
                  </c:pt>
                  <c:pt idx="252">
                    <c:v>2Re</c:v>
                  </c:pt>
                  <c:pt idx="253">
                    <c:v>CrTa</c:v>
                  </c:pt>
                  <c:pt idx="254">
                    <c:v>Co–9Al–9W-2Ta</c:v>
                  </c:pt>
                  <c:pt idx="255">
                    <c:v>Co–9Al–9W</c:v>
                  </c:pt>
                  <c:pt idx="256">
                    <c:v>Tanaka alloy 4</c:v>
                  </c:pt>
                  <c:pt idx="257">
                    <c:v>Tanaka alloy 2</c:v>
                  </c:pt>
                  <c:pt idx="258">
                    <c:v>Tanaka alloy 3</c:v>
                  </c:pt>
                  <c:pt idx="259">
                    <c:v>Tanaka alloy 1</c:v>
                  </c:pt>
                  <c:pt idx="260">
                    <c:v>CoNi-A</c:v>
                  </c:pt>
                  <c:pt idx="261">
                    <c:v>CoNi-C</c:v>
                  </c:pt>
                  <c:pt idx="262">
                    <c:v>6Ti</c:v>
                  </c:pt>
                  <c:pt idx="263">
                    <c:v>2Ta</c:v>
                  </c:pt>
                  <c:pt idx="264">
                    <c:v>Ternary</c:v>
                  </c:pt>
                  <c:pt idx="265">
                    <c:v>CrTa</c:v>
                  </c:pt>
                  <c:pt idx="266">
                    <c:v>Co-9Al-9W</c:v>
                  </c:pt>
                  <c:pt idx="267">
                    <c:v>Co-7.8Al-7.8W-4.5Cr-2Ta</c:v>
                  </c:pt>
                  <c:pt idx="268">
                    <c:v>Co-8.8Al-9.8W-2Ta</c:v>
                  </c:pt>
                  <c:pt idx="269">
                    <c:v>Co-9.4Al-10.7W</c:v>
                  </c:pt>
                  <c:pt idx="270">
                    <c:v>ERBOCo-1</c:v>
                  </c:pt>
                  <c:pt idx="271">
                    <c:v>ERBOCo-4</c:v>
                  </c:pt>
                  <c:pt idx="272">
                    <c:v>ERBOCo-3</c:v>
                  </c:pt>
                  <c:pt idx="273">
                    <c:v>Co-10Al-5W-2Ta</c:v>
                  </c:pt>
                  <c:pt idx="274">
                    <c:v>Co-7Al-7W-20Ni</c:v>
                  </c:pt>
                  <c:pt idx="275">
                    <c:v>Co-7Al-7W</c:v>
                  </c:pt>
                  <c:pt idx="276">
                    <c:v>Co-9Al-9W-2Ta</c:v>
                  </c:pt>
                  <c:pt idx="277">
                    <c:v>Co-9Al-9W-2Nb</c:v>
                  </c:pt>
                  <c:pt idx="278">
                    <c:v>Co-9Al-9W-2Ti</c:v>
                  </c:pt>
                  <c:pt idx="279">
                    <c:v>Co-9Al-9W-2V</c:v>
                  </c:pt>
                  <c:pt idx="280">
                    <c:v>Co-9Al-9W-2Si</c:v>
                  </c:pt>
                  <c:pt idx="281">
                    <c:v>Co-9Al-9W-2Mo</c:v>
                  </c:pt>
                  <c:pt idx="282">
                    <c:v>Co-9Al-9W-2Ni</c:v>
                  </c:pt>
                  <c:pt idx="283">
                    <c:v>Co-9Al-9W</c:v>
                  </c:pt>
                  <c:pt idx="284">
                    <c:v>Co-9Al-9W-2Cr</c:v>
                  </c:pt>
                  <c:pt idx="285">
                    <c:v>Weaver Alloy 1</c:v>
                  </c:pt>
                  <c:pt idx="286">
                    <c:v>9Al</c:v>
                  </c:pt>
                  <c:pt idx="287">
                    <c:v>13Al</c:v>
                  </c:pt>
                  <c:pt idx="288">
                    <c:v>Co-10Al-4W-25Ni-2Ta-2Ti</c:v>
                  </c:pt>
                  <c:pt idx="289">
                    <c:v>Co-9Al-9W-2Ta</c:v>
                  </c:pt>
                  <c:pt idx="290">
                    <c:v>ERBOCCo-2Ta</c:v>
                  </c:pt>
                  <c:pt idx="291">
                    <c:v>45Ni</c:v>
                  </c:pt>
                  <c:pt idx="292">
                    <c:v>35Ni</c:v>
                  </c:pt>
                  <c:pt idx="293">
                    <c:v>25Ni</c:v>
                  </c:pt>
                  <c:pt idx="294">
                    <c:v>15Ni</c:v>
                  </c:pt>
                  <c:pt idx="295">
                    <c:v>2Ta</c:v>
                  </c:pt>
                  <c:pt idx="296">
                    <c:v>2Ti</c:v>
                  </c:pt>
                  <c:pt idx="297">
                    <c:v>2Nb</c:v>
                  </c:pt>
                  <c:pt idx="298">
                    <c:v>baseline</c:v>
                  </c:pt>
                  <c:pt idx="299">
                    <c:v>2Mo</c:v>
                  </c:pt>
                  <c:pt idx="300">
                    <c:v>2V</c:v>
                  </c:pt>
                  <c:pt idx="301">
                    <c:v>Alloy TaTi-D</c:v>
                  </c:pt>
                  <c:pt idx="302">
                    <c:v>Alloy TaTi-C</c:v>
                  </c:pt>
                  <c:pt idx="303">
                    <c:v>Alloy TaTi-E</c:v>
                  </c:pt>
                  <c:pt idx="304">
                    <c:v>Alloy TaTi</c:v>
                  </c:pt>
                  <c:pt idx="305">
                    <c:v>Alloy TaTi-B</c:v>
                  </c:pt>
                  <c:pt idx="306">
                    <c:v>Alloy TaTi-A</c:v>
                  </c:pt>
                  <c:pt idx="307">
                    <c:v>Alloy Ti</c:v>
                  </c:pt>
                  <c:pt idx="308">
                    <c:v>Alloy Ta</c:v>
                  </c:pt>
                  <c:pt idx="309">
                    <c:v>alloy base</c:v>
                  </c:pt>
                  <c:pt idx="310">
                    <c:v>Alloy B</c:v>
                  </c:pt>
                  <c:pt idx="311">
                    <c:v>Alloy A</c:v>
                  </c:pt>
                  <c:pt idx="312">
                    <c:v>2Ta-2</c:v>
                  </c:pt>
                  <c:pt idx="313">
                    <c:v>2Ti-2</c:v>
                  </c:pt>
                  <c:pt idx="314">
                    <c:v>2Ta</c:v>
                  </c:pt>
                  <c:pt idx="315">
                    <c:v>2Ti</c:v>
                  </c:pt>
                  <c:pt idx="316">
                    <c:v>21Cr-32Ni-A</c:v>
                  </c:pt>
                  <c:pt idx="317">
                    <c:v>1Si</c:v>
                  </c:pt>
                  <c:pt idx="318">
                    <c:v>20Ni</c:v>
                  </c:pt>
                  <c:pt idx="319">
                    <c:v>21Cr-32Ni</c:v>
                  </c:pt>
                  <c:pt idx="320">
                    <c:v>10Cr</c:v>
                  </c:pt>
                  <c:pt idx="321">
                    <c:v>Base</c:v>
                  </c:pt>
                  <c:pt idx="322">
                    <c:v>21Cr-21Ni-A</c:v>
                  </c:pt>
                  <c:pt idx="323">
                    <c:v>13Cr</c:v>
                  </c:pt>
                  <c:pt idx="324">
                    <c:v>6Ni-4V</c:v>
                  </c:pt>
                  <c:pt idx="325">
                    <c:v>2V</c:v>
                  </c:pt>
                  <c:pt idx="326">
                    <c:v>21Cr-21Ni</c:v>
                  </c:pt>
                  <c:pt idx="327">
                    <c:v>2Mo</c:v>
                  </c:pt>
                  <c:pt idx="328">
                    <c:v>17Cr</c:v>
                  </c:pt>
                  <c:pt idx="329">
                    <c:v>20Fe</c:v>
                  </c:pt>
                  <c:pt idx="330">
                    <c:v>21Cr-11Ni-A</c:v>
                  </c:pt>
                  <c:pt idx="331">
                    <c:v>21Cr-11Ni</c:v>
                  </c:pt>
                  <c:pt idx="332">
                    <c:v>21Cr</c:v>
                  </c:pt>
                  <c:pt idx="333">
                    <c:v>FC-2.0</c:v>
                  </c:pt>
                  <c:pt idx="334">
                    <c:v>FC-1.5</c:v>
                  </c:pt>
                  <c:pt idx="335">
                    <c:v>FC-1.0</c:v>
                  </c:pt>
                  <c:pt idx="336">
                    <c:v>FC-0.5</c:v>
                  </c:pt>
                  <c:pt idx="337">
                    <c:v>FC-0.0</c:v>
                  </c:pt>
                  <c:pt idx="338">
                    <c:v>CS-4</c:v>
                  </c:pt>
                  <c:pt idx="339">
                    <c:v>Co-13Ti-3W-3Al</c:v>
                  </c:pt>
                  <c:pt idx="340">
                    <c:v>Co-13Ti-3W-2Cr</c:v>
                  </c:pt>
                  <c:pt idx="341">
                    <c:v>Co-13Ti-3W-4Cr</c:v>
                  </c:pt>
                  <c:pt idx="342">
                    <c:v>Co-13Ti-3W-6Al</c:v>
                  </c:pt>
                  <c:pt idx="343">
                    <c:v>Co-15Ti-3W</c:v>
                  </c:pt>
                  <c:pt idx="344">
                    <c:v>Co-8V-8Ti-2Ta</c:v>
                  </c:pt>
                  <c:pt idx="345">
                    <c:v>Co-8V-8Ti-2Nb</c:v>
                  </c:pt>
                  <c:pt idx="346">
                    <c:v>Co-8V-8Ti-2Mo</c:v>
                  </c:pt>
                  <c:pt idx="347">
                    <c:v>Co-8V-8Ti</c:v>
                  </c:pt>
                  <c:pt idx="348">
                    <c:v>Co-8V-8Ti-2W</c:v>
                  </c:pt>
                  <c:pt idx="349">
                    <c:v>wang #4</c:v>
                  </c:pt>
                  <c:pt idx="350">
                    <c:v>wang #6</c:v>
                  </c:pt>
                  <c:pt idx="351">
                    <c:v>wang #5</c:v>
                  </c:pt>
                  <c:pt idx="352">
                    <c:v>wang #2</c:v>
                  </c:pt>
                  <c:pt idx="353">
                    <c:v>wang #1</c:v>
                  </c:pt>
                </c:lvl>
              </c:multiLvlStrCache>
            </c:multiLvlStrRef>
          </c:cat>
          <c:val>
            <c:numRef>
              <c:f>DSC!$G$139:$G$492</c:f>
              <c:numCache>
                <c:formatCode>General</c:formatCode>
                <c:ptCount val="354"/>
                <c:pt idx="0">
                  <c:v>1448</c:v>
                </c:pt>
                <c:pt idx="1">
                  <c:v>1425</c:v>
                </c:pt>
                <c:pt idx="2">
                  <c:v>1474</c:v>
                </c:pt>
                <c:pt idx="3">
                  <c:v>1398</c:v>
                </c:pt>
                <c:pt idx="4">
                  <c:v>1455</c:v>
                </c:pt>
                <c:pt idx="5">
                  <c:v>1467</c:v>
                </c:pt>
                <c:pt idx="6">
                  <c:v>1482</c:v>
                </c:pt>
                <c:pt idx="10">
                  <c:v>1372</c:v>
                </c:pt>
                <c:pt idx="11">
                  <c:v>1443</c:v>
                </c:pt>
                <c:pt idx="12">
                  <c:v>1428</c:v>
                </c:pt>
                <c:pt idx="16">
                  <c:v>1370</c:v>
                </c:pt>
                <c:pt idx="17">
                  <c:v>1403</c:v>
                </c:pt>
                <c:pt idx="18">
                  <c:v>1422</c:v>
                </c:pt>
                <c:pt idx="19">
                  <c:v>1440</c:v>
                </c:pt>
                <c:pt idx="20">
                  <c:v>1433</c:v>
                </c:pt>
                <c:pt idx="21">
                  <c:v>1433</c:v>
                </c:pt>
                <c:pt idx="22">
                  <c:v>1419</c:v>
                </c:pt>
                <c:pt idx="23">
                  <c:v>1425</c:v>
                </c:pt>
                <c:pt idx="24">
                  <c:v>1443</c:v>
                </c:pt>
                <c:pt idx="25">
                  <c:v>1442</c:v>
                </c:pt>
                <c:pt idx="26">
                  <c:v>1454</c:v>
                </c:pt>
                <c:pt idx="27">
                  <c:v>1445</c:v>
                </c:pt>
                <c:pt idx="29">
                  <c:v>1290</c:v>
                </c:pt>
                <c:pt idx="30">
                  <c:v>1321</c:v>
                </c:pt>
                <c:pt idx="31">
                  <c:v>1318</c:v>
                </c:pt>
                <c:pt idx="35">
                  <c:v>1396</c:v>
                </c:pt>
                <c:pt idx="36">
                  <c:v>1231</c:v>
                </c:pt>
                <c:pt idx="37">
                  <c:v>1380</c:v>
                </c:pt>
                <c:pt idx="38">
                  <c:v>1407</c:v>
                </c:pt>
                <c:pt idx="39">
                  <c:v>1447</c:v>
                </c:pt>
                <c:pt idx="40">
                  <c:v>1421</c:v>
                </c:pt>
                <c:pt idx="48">
                  <c:v>1400</c:v>
                </c:pt>
                <c:pt idx="49">
                  <c:v>1298</c:v>
                </c:pt>
                <c:pt idx="50">
                  <c:v>1356</c:v>
                </c:pt>
                <c:pt idx="51">
                  <c:v>1175</c:v>
                </c:pt>
                <c:pt idx="52">
                  <c:v>1441</c:v>
                </c:pt>
                <c:pt idx="53">
                  <c:v>1480</c:v>
                </c:pt>
                <c:pt idx="56">
                  <c:v>1411</c:v>
                </c:pt>
                <c:pt idx="57">
                  <c:v>1374</c:v>
                </c:pt>
                <c:pt idx="58">
                  <c:v>1374</c:v>
                </c:pt>
                <c:pt idx="59">
                  <c:v>1371</c:v>
                </c:pt>
                <c:pt idx="60">
                  <c:v>1404</c:v>
                </c:pt>
                <c:pt idx="61">
                  <c:v>1403</c:v>
                </c:pt>
                <c:pt idx="62">
                  <c:v>1403</c:v>
                </c:pt>
                <c:pt idx="63">
                  <c:v>1432</c:v>
                </c:pt>
                <c:pt idx="64">
                  <c:v>1439</c:v>
                </c:pt>
                <c:pt idx="65">
                  <c:v>1424</c:v>
                </c:pt>
                <c:pt idx="66">
                  <c:v>1410</c:v>
                </c:pt>
                <c:pt idx="67">
                  <c:v>1432</c:v>
                </c:pt>
                <c:pt idx="68">
                  <c:v>1426</c:v>
                </c:pt>
                <c:pt idx="69">
                  <c:v>1419</c:v>
                </c:pt>
                <c:pt idx="70">
                  <c:v>1419</c:v>
                </c:pt>
                <c:pt idx="71">
                  <c:v>1413</c:v>
                </c:pt>
                <c:pt idx="72">
                  <c:v>1385</c:v>
                </c:pt>
                <c:pt idx="73">
                  <c:v>1367</c:v>
                </c:pt>
                <c:pt idx="74">
                  <c:v>1353</c:v>
                </c:pt>
                <c:pt idx="75">
                  <c:v>1377</c:v>
                </c:pt>
                <c:pt idx="76">
                  <c:v>1367</c:v>
                </c:pt>
                <c:pt idx="77">
                  <c:v>1360</c:v>
                </c:pt>
                <c:pt idx="78">
                  <c:v>1222</c:v>
                </c:pt>
                <c:pt idx="79">
                  <c:v>1214</c:v>
                </c:pt>
                <c:pt idx="80">
                  <c:v>1203</c:v>
                </c:pt>
                <c:pt idx="93">
                  <c:v>1441</c:v>
                </c:pt>
                <c:pt idx="94">
                  <c:v>1434</c:v>
                </c:pt>
                <c:pt idx="95">
                  <c:v>1388</c:v>
                </c:pt>
                <c:pt idx="96">
                  <c:v>1366</c:v>
                </c:pt>
                <c:pt idx="97">
                  <c:v>1355</c:v>
                </c:pt>
                <c:pt idx="98">
                  <c:v>1254</c:v>
                </c:pt>
                <c:pt idx="99">
                  <c:v>1313</c:v>
                </c:pt>
                <c:pt idx="100">
                  <c:v>1306</c:v>
                </c:pt>
                <c:pt idx="101">
                  <c:v>1389</c:v>
                </c:pt>
                <c:pt idx="102">
                  <c:v>1390</c:v>
                </c:pt>
                <c:pt idx="103">
                  <c:v>1408</c:v>
                </c:pt>
                <c:pt idx="104">
                  <c:v>1398</c:v>
                </c:pt>
                <c:pt idx="113">
                  <c:v>1379</c:v>
                </c:pt>
                <c:pt idx="114">
                  <c:v>1376</c:v>
                </c:pt>
                <c:pt idx="118">
                  <c:v>1411</c:v>
                </c:pt>
                <c:pt idx="119">
                  <c:v>1421</c:v>
                </c:pt>
                <c:pt idx="163">
                  <c:v>1439</c:v>
                </c:pt>
                <c:pt idx="164">
                  <c:v>1453</c:v>
                </c:pt>
                <c:pt idx="165">
                  <c:v>1492</c:v>
                </c:pt>
                <c:pt idx="166">
                  <c:v>1451</c:v>
                </c:pt>
                <c:pt idx="167">
                  <c:v>1489</c:v>
                </c:pt>
                <c:pt idx="168">
                  <c:v>1453</c:v>
                </c:pt>
                <c:pt idx="169">
                  <c:v>1457</c:v>
                </c:pt>
                <c:pt idx="170">
                  <c:v>1464</c:v>
                </c:pt>
                <c:pt idx="171">
                  <c:v>1472</c:v>
                </c:pt>
                <c:pt idx="172">
                  <c:v>1472</c:v>
                </c:pt>
                <c:pt idx="173">
                  <c:v>1479</c:v>
                </c:pt>
                <c:pt idx="174">
                  <c:v>1475</c:v>
                </c:pt>
                <c:pt idx="175">
                  <c:v>1486</c:v>
                </c:pt>
                <c:pt idx="176">
                  <c:v>1403</c:v>
                </c:pt>
                <c:pt idx="182">
                  <c:v>1423</c:v>
                </c:pt>
                <c:pt idx="183">
                  <c:v>1430</c:v>
                </c:pt>
                <c:pt idx="187">
                  <c:v>1273</c:v>
                </c:pt>
                <c:pt idx="188">
                  <c:v>1292</c:v>
                </c:pt>
                <c:pt idx="189">
                  <c:v>1300</c:v>
                </c:pt>
                <c:pt idx="196">
                  <c:v>1426</c:v>
                </c:pt>
                <c:pt idx="197">
                  <c:v>1434</c:v>
                </c:pt>
                <c:pt idx="198">
                  <c:v>1444</c:v>
                </c:pt>
                <c:pt idx="199">
                  <c:v>1424</c:v>
                </c:pt>
                <c:pt idx="200">
                  <c:v>1426</c:v>
                </c:pt>
                <c:pt idx="207">
                  <c:v>1439</c:v>
                </c:pt>
                <c:pt idx="210">
                  <c:v>1439</c:v>
                </c:pt>
                <c:pt idx="213">
                  <c:v>1444</c:v>
                </c:pt>
                <c:pt idx="220">
                  <c:v>1447</c:v>
                </c:pt>
                <c:pt idx="238">
                  <c:v>1429.3</c:v>
                </c:pt>
                <c:pt idx="239">
                  <c:v>1463.7</c:v>
                </c:pt>
                <c:pt idx="240">
                  <c:v>1364.6</c:v>
                </c:pt>
                <c:pt idx="241">
                  <c:v>1481.1</c:v>
                </c:pt>
                <c:pt idx="249">
                  <c:v>1451</c:v>
                </c:pt>
                <c:pt idx="250">
                  <c:v>1477</c:v>
                </c:pt>
                <c:pt idx="251">
                  <c:v>1490</c:v>
                </c:pt>
                <c:pt idx="252">
                  <c:v>1493</c:v>
                </c:pt>
                <c:pt idx="253">
                  <c:v>1453</c:v>
                </c:pt>
                <c:pt idx="254">
                  <c:v>1451</c:v>
                </c:pt>
                <c:pt idx="255">
                  <c:v>1490</c:v>
                </c:pt>
                <c:pt idx="262">
                  <c:v>1394</c:v>
                </c:pt>
                <c:pt idx="263">
                  <c:v>1445</c:v>
                </c:pt>
                <c:pt idx="264">
                  <c:v>1479</c:v>
                </c:pt>
                <c:pt idx="265">
                  <c:v>1452</c:v>
                </c:pt>
                <c:pt idx="267">
                  <c:v>1453</c:v>
                </c:pt>
                <c:pt idx="268">
                  <c:v>1451</c:v>
                </c:pt>
                <c:pt idx="269">
                  <c:v>1477</c:v>
                </c:pt>
                <c:pt idx="270">
                  <c:v>1400</c:v>
                </c:pt>
                <c:pt idx="271">
                  <c:v>1384</c:v>
                </c:pt>
                <c:pt idx="272">
                  <c:v>1412</c:v>
                </c:pt>
                <c:pt idx="286">
                  <c:v>1372</c:v>
                </c:pt>
                <c:pt idx="287">
                  <c:v>1355</c:v>
                </c:pt>
                <c:pt idx="295">
                  <c:v>1455</c:v>
                </c:pt>
                <c:pt idx="296">
                  <c:v>1468</c:v>
                </c:pt>
                <c:pt idx="297">
                  <c:v>1464</c:v>
                </c:pt>
                <c:pt idx="298">
                  <c:v>1476</c:v>
                </c:pt>
                <c:pt idx="299">
                  <c:v>1468</c:v>
                </c:pt>
                <c:pt idx="300">
                  <c:v>1472</c:v>
                </c:pt>
                <c:pt idx="339">
                  <c:v>1311</c:v>
                </c:pt>
                <c:pt idx="340">
                  <c:v>1315</c:v>
                </c:pt>
                <c:pt idx="341">
                  <c:v>1313</c:v>
                </c:pt>
                <c:pt idx="342">
                  <c:v>1311</c:v>
                </c:pt>
                <c:pt idx="343">
                  <c:v>1318</c:v>
                </c:pt>
              </c:numCache>
            </c:numRef>
          </c:val>
          <c:extLst>
            <c:ext xmlns:c16="http://schemas.microsoft.com/office/drawing/2014/chart" uri="{C3380CC4-5D6E-409C-BE32-E72D297353CC}">
              <c16:uniqueId val="{00000002-E6B9-4371-AB4D-92C20D4AE3D5}"/>
            </c:ext>
          </c:extLst>
        </c:ser>
        <c:dLbls>
          <c:showLegendKey val="0"/>
          <c:showVal val="0"/>
          <c:showCatName val="0"/>
          <c:showSerName val="0"/>
          <c:showPercent val="0"/>
          <c:showBubbleSize val="0"/>
        </c:dLbls>
        <c:gapWidth val="150"/>
        <c:overlap val="100"/>
        <c:axId val="424135640"/>
        <c:axId val="486988008"/>
      </c:barChart>
      <c:catAx>
        <c:axId val="424135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988008"/>
        <c:crosses val="autoZero"/>
        <c:auto val="1"/>
        <c:lblAlgn val="ctr"/>
        <c:lblOffset val="100"/>
        <c:noMultiLvlLbl val="0"/>
      </c:catAx>
      <c:valAx>
        <c:axId val="486988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3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spPr>
            <a:solidFill>
              <a:schemeClr val="accent2"/>
            </a:solidFill>
            <a:ln>
              <a:noFill/>
            </a:ln>
            <a:effectLst/>
          </c:spPr>
          <c:invertIfNegative val="0"/>
          <c:val>
            <c:numRef>
              <c:f>'old mech prop'!$D$3:$D$7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5106-485B-AC0E-9B126466977E}"/>
            </c:ext>
          </c:extLst>
        </c:ser>
        <c:ser>
          <c:idx val="2"/>
          <c:order val="1"/>
          <c:spPr>
            <a:solidFill>
              <a:schemeClr val="accent3"/>
            </a:solidFill>
            <a:ln>
              <a:noFill/>
            </a:ln>
            <a:effectLst/>
          </c:spPr>
          <c:invertIfNegative val="0"/>
          <c:val>
            <c:numRef>
              <c:f>'old mech prop'!$G$34:$G$70</c:f>
              <c:numCache>
                <c:formatCode>General</c:formatCode>
                <c:ptCount val="37"/>
                <c:pt idx="0">
                  <c:v>400</c:v>
                </c:pt>
                <c:pt idx="1">
                  <c:v>377</c:v>
                </c:pt>
                <c:pt idx="2">
                  <c:v>355</c:v>
                </c:pt>
                <c:pt idx="3">
                  <c:v>355</c:v>
                </c:pt>
                <c:pt idx="4">
                  <c:v>346</c:v>
                </c:pt>
                <c:pt idx="5">
                  <c:v>319</c:v>
                </c:pt>
                <c:pt idx="6">
                  <c:v>431</c:v>
                </c:pt>
                <c:pt idx="7">
                  <c:v>462</c:v>
                </c:pt>
                <c:pt idx="8">
                  <c:v>563</c:v>
                </c:pt>
                <c:pt idx="9">
                  <c:v>591</c:v>
                </c:pt>
                <c:pt idx="10">
                  <c:v>545</c:v>
                </c:pt>
                <c:pt idx="11">
                  <c:v>457</c:v>
                </c:pt>
                <c:pt idx="12">
                  <c:v>450</c:v>
                </c:pt>
                <c:pt idx="13">
                  <c:v>445</c:v>
                </c:pt>
                <c:pt idx="14">
                  <c:v>444</c:v>
                </c:pt>
                <c:pt idx="15">
                  <c:v>427</c:v>
                </c:pt>
                <c:pt idx="16">
                  <c:v>422</c:v>
                </c:pt>
                <c:pt idx="17">
                  <c:v>406</c:v>
                </c:pt>
                <c:pt idx="18">
                  <c:v>404</c:v>
                </c:pt>
                <c:pt idx="19">
                  <c:v>403</c:v>
                </c:pt>
                <c:pt idx="20">
                  <c:v>398</c:v>
                </c:pt>
                <c:pt idx="21">
                  <c:v>393</c:v>
                </c:pt>
                <c:pt idx="22">
                  <c:v>386</c:v>
                </c:pt>
                <c:pt idx="23">
                  <c:v>368</c:v>
                </c:pt>
                <c:pt idx="24">
                  <c:v>367</c:v>
                </c:pt>
                <c:pt idx="25">
                  <c:v>349</c:v>
                </c:pt>
                <c:pt idx="26">
                  <c:v>347</c:v>
                </c:pt>
                <c:pt idx="27">
                  <c:v>334</c:v>
                </c:pt>
                <c:pt idx="28">
                  <c:v>329</c:v>
                </c:pt>
                <c:pt idx="29">
                  <c:v>328</c:v>
                </c:pt>
                <c:pt idx="30">
                  <c:v>321</c:v>
                </c:pt>
                <c:pt idx="31">
                  <c:v>318</c:v>
                </c:pt>
                <c:pt idx="32">
                  <c:v>318</c:v>
                </c:pt>
                <c:pt idx="33">
                  <c:v>315</c:v>
                </c:pt>
                <c:pt idx="34">
                  <c:v>252</c:v>
                </c:pt>
                <c:pt idx="35">
                  <c:v>245</c:v>
                </c:pt>
                <c:pt idx="36">
                  <c:v>240</c:v>
                </c:pt>
              </c:numCache>
            </c:numRef>
          </c:val>
          <c:extLst>
            <c:ext xmlns:c16="http://schemas.microsoft.com/office/drawing/2014/chart" uri="{C3380CC4-5D6E-409C-BE32-E72D297353CC}">
              <c16:uniqueId val="{00000001-5106-485B-AC0E-9B126466977E}"/>
            </c:ext>
          </c:extLst>
        </c:ser>
        <c:ser>
          <c:idx val="3"/>
          <c:order val="2"/>
          <c:spPr>
            <a:solidFill>
              <a:schemeClr val="accent4"/>
            </a:solidFill>
            <a:ln>
              <a:noFill/>
            </a:ln>
            <a:effectLst/>
          </c:spPr>
          <c:invertIfNegative val="0"/>
          <c:val>
            <c:numRef>
              <c:f>'old mech prop'!$D$34:$D$53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5106-485B-AC0E-9B126466977E}"/>
            </c:ext>
          </c:extLst>
        </c:ser>
        <c:ser>
          <c:idx val="4"/>
          <c:order val="3"/>
          <c:spPr>
            <a:solidFill>
              <a:schemeClr val="accent5"/>
            </a:solidFill>
            <a:ln>
              <a:noFill/>
            </a:ln>
            <a:effectLst/>
          </c:spPr>
          <c:invertIfNegative val="0"/>
          <c:val>
            <c:numRef>
              <c:f>'old mech prop'!$D$54:$D$71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5106-485B-AC0E-9B126466977E}"/>
            </c:ext>
          </c:extLst>
        </c:ser>
        <c:ser>
          <c:idx val="5"/>
          <c:order val="4"/>
          <c:spPr>
            <a:solidFill>
              <a:schemeClr val="accent6"/>
            </a:solidFill>
            <a:ln>
              <a:noFill/>
            </a:ln>
            <a:effectLst/>
          </c:spPr>
          <c:invertIfNegative val="0"/>
          <c:val>
            <c:numRef>
              <c:f>'old mech prop'!$D$54</c:f>
              <c:numCache>
                <c:formatCode>General</c:formatCode>
                <c:ptCount val="1"/>
                <c:pt idx="0">
                  <c:v>0</c:v>
                </c:pt>
              </c:numCache>
            </c:numRef>
          </c:val>
          <c:extLst>
            <c:ext xmlns:c16="http://schemas.microsoft.com/office/drawing/2014/chart" uri="{C3380CC4-5D6E-409C-BE32-E72D297353CC}">
              <c16:uniqueId val="{00000004-5106-485B-AC0E-9B126466977E}"/>
            </c:ext>
          </c:extLst>
        </c:ser>
        <c:dLbls>
          <c:showLegendKey val="0"/>
          <c:showVal val="0"/>
          <c:showCatName val="0"/>
          <c:showSerName val="0"/>
          <c:showPercent val="0"/>
          <c:showBubbleSize val="0"/>
        </c:dLbls>
        <c:gapWidth val="150"/>
        <c:overlap val="100"/>
        <c:axId val="486994280"/>
        <c:axId val="486994672"/>
      </c:barChart>
      <c:catAx>
        <c:axId val="4869942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994672"/>
        <c:crosses val="autoZero"/>
        <c:auto val="1"/>
        <c:lblAlgn val="ctr"/>
        <c:lblOffset val="100"/>
        <c:noMultiLvlLbl val="0"/>
      </c:catAx>
      <c:valAx>
        <c:axId val="48699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Hardness HV</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994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spPr>
            <a:solidFill>
              <a:schemeClr val="accent2"/>
            </a:solidFill>
            <a:ln>
              <a:noFill/>
            </a:ln>
            <a:effectLst/>
          </c:spPr>
          <c:invertIfNegative val="0"/>
          <c:val>
            <c:numRef>
              <c:f>hardness!$D$2:$D$4</c:f>
              <c:numCache>
                <c:formatCode>General</c:formatCode>
                <c:ptCount val="3"/>
                <c:pt idx="0">
                  <c:v>0</c:v>
                </c:pt>
                <c:pt idx="1">
                  <c:v>0</c:v>
                </c:pt>
                <c:pt idx="2">
                  <c:v>0</c:v>
                </c:pt>
              </c:numCache>
            </c:numRef>
          </c:val>
          <c:extLst>
            <c:ext xmlns:c16="http://schemas.microsoft.com/office/drawing/2014/chart" uri="{C3380CC4-5D6E-409C-BE32-E72D297353CC}">
              <c16:uniqueId val="{00000000-08DC-4B93-8B99-1A3FB0C9982E}"/>
            </c:ext>
          </c:extLst>
        </c:ser>
        <c:ser>
          <c:idx val="2"/>
          <c:order val="1"/>
          <c:spPr>
            <a:solidFill>
              <a:schemeClr val="accent3"/>
            </a:solidFill>
            <a:ln>
              <a:noFill/>
            </a:ln>
            <a:effectLst/>
          </c:spPr>
          <c:invertIfNegative val="0"/>
          <c:val>
            <c:numRef>
              <c:f>hardness!$H$31:$H$67</c:f>
              <c:numCache>
                <c:formatCode>General</c:formatCode>
                <c:ptCount val="37"/>
                <c:pt idx="0">
                  <c:v>400</c:v>
                </c:pt>
                <c:pt idx="1">
                  <c:v>377</c:v>
                </c:pt>
                <c:pt idx="2">
                  <c:v>355</c:v>
                </c:pt>
                <c:pt idx="3">
                  <c:v>355</c:v>
                </c:pt>
                <c:pt idx="4">
                  <c:v>346</c:v>
                </c:pt>
                <c:pt idx="5">
                  <c:v>319</c:v>
                </c:pt>
                <c:pt idx="6">
                  <c:v>431</c:v>
                </c:pt>
                <c:pt idx="7">
                  <c:v>462</c:v>
                </c:pt>
                <c:pt idx="8">
                  <c:v>563</c:v>
                </c:pt>
                <c:pt idx="9">
                  <c:v>591</c:v>
                </c:pt>
                <c:pt idx="10">
                  <c:v>545</c:v>
                </c:pt>
                <c:pt idx="11">
                  <c:v>457</c:v>
                </c:pt>
                <c:pt idx="12">
                  <c:v>450</c:v>
                </c:pt>
                <c:pt idx="13">
                  <c:v>445</c:v>
                </c:pt>
                <c:pt idx="14">
                  <c:v>444</c:v>
                </c:pt>
                <c:pt idx="15">
                  <c:v>427</c:v>
                </c:pt>
                <c:pt idx="16">
                  <c:v>422</c:v>
                </c:pt>
                <c:pt idx="17">
                  <c:v>406</c:v>
                </c:pt>
                <c:pt idx="18">
                  <c:v>404</c:v>
                </c:pt>
                <c:pt idx="19">
                  <c:v>403</c:v>
                </c:pt>
                <c:pt idx="20">
                  <c:v>398</c:v>
                </c:pt>
                <c:pt idx="21">
                  <c:v>393</c:v>
                </c:pt>
                <c:pt idx="22">
                  <c:v>386</c:v>
                </c:pt>
                <c:pt idx="23">
                  <c:v>368</c:v>
                </c:pt>
                <c:pt idx="24">
                  <c:v>367</c:v>
                </c:pt>
                <c:pt idx="25">
                  <c:v>349</c:v>
                </c:pt>
                <c:pt idx="26">
                  <c:v>347</c:v>
                </c:pt>
                <c:pt idx="27">
                  <c:v>334</c:v>
                </c:pt>
                <c:pt idx="28">
                  <c:v>329</c:v>
                </c:pt>
                <c:pt idx="29">
                  <c:v>328</c:v>
                </c:pt>
                <c:pt idx="30">
                  <c:v>321</c:v>
                </c:pt>
                <c:pt idx="31">
                  <c:v>318</c:v>
                </c:pt>
                <c:pt idx="32">
                  <c:v>318</c:v>
                </c:pt>
                <c:pt idx="33">
                  <c:v>315</c:v>
                </c:pt>
                <c:pt idx="34">
                  <c:v>252</c:v>
                </c:pt>
                <c:pt idx="35">
                  <c:v>245</c:v>
                </c:pt>
                <c:pt idx="36">
                  <c:v>240</c:v>
                </c:pt>
              </c:numCache>
            </c:numRef>
          </c:val>
          <c:extLst>
            <c:ext xmlns:c16="http://schemas.microsoft.com/office/drawing/2014/chart" uri="{C3380CC4-5D6E-409C-BE32-E72D297353CC}">
              <c16:uniqueId val="{00000001-08DC-4B93-8B99-1A3FB0C9982E}"/>
            </c:ext>
          </c:extLst>
        </c:ser>
        <c:ser>
          <c:idx val="3"/>
          <c:order val="2"/>
          <c:spPr>
            <a:solidFill>
              <a:schemeClr val="accent4"/>
            </a:solidFill>
            <a:ln>
              <a:noFill/>
            </a:ln>
            <a:effectLst/>
          </c:spPr>
          <c:invertIfNegative val="0"/>
          <c:val>
            <c:numRef>
              <c:f>hardness!$D$31:$D$50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08DC-4B93-8B99-1A3FB0C9982E}"/>
            </c:ext>
          </c:extLst>
        </c:ser>
        <c:ser>
          <c:idx val="4"/>
          <c:order val="3"/>
          <c:spPr>
            <a:solidFill>
              <a:schemeClr val="accent5"/>
            </a:solidFill>
            <a:ln>
              <a:noFill/>
            </a:ln>
            <a:effectLst/>
          </c:spPr>
          <c:invertIfNegative val="0"/>
          <c:val>
            <c:numRef>
              <c:f>hardness!$D$51:$D$67</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3-08DC-4B93-8B99-1A3FB0C9982E}"/>
            </c:ext>
          </c:extLst>
        </c:ser>
        <c:ser>
          <c:idx val="5"/>
          <c:order val="4"/>
          <c:spPr>
            <a:solidFill>
              <a:schemeClr val="accent6"/>
            </a:solidFill>
            <a:ln>
              <a:noFill/>
            </a:ln>
            <a:effectLst/>
          </c:spPr>
          <c:invertIfNegative val="0"/>
          <c:val>
            <c:numRef>
              <c:f>hardness!$D$51</c:f>
              <c:numCache>
                <c:formatCode>General</c:formatCode>
                <c:ptCount val="1"/>
                <c:pt idx="0">
                  <c:v>0</c:v>
                </c:pt>
              </c:numCache>
            </c:numRef>
          </c:val>
          <c:extLst>
            <c:ext xmlns:c16="http://schemas.microsoft.com/office/drawing/2014/chart" uri="{C3380CC4-5D6E-409C-BE32-E72D297353CC}">
              <c16:uniqueId val="{00000004-08DC-4B93-8B99-1A3FB0C9982E}"/>
            </c:ext>
          </c:extLst>
        </c:ser>
        <c:dLbls>
          <c:showLegendKey val="0"/>
          <c:showVal val="0"/>
          <c:showCatName val="0"/>
          <c:showSerName val="0"/>
          <c:showPercent val="0"/>
          <c:showBubbleSize val="0"/>
        </c:dLbls>
        <c:gapWidth val="150"/>
        <c:overlap val="100"/>
        <c:axId val="486994280"/>
        <c:axId val="486994672"/>
      </c:barChart>
      <c:catAx>
        <c:axId val="4869942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994672"/>
        <c:crosses val="autoZero"/>
        <c:auto val="1"/>
        <c:lblAlgn val="ctr"/>
        <c:lblOffset val="100"/>
        <c:noMultiLvlLbl val="0"/>
      </c:catAx>
      <c:valAx>
        <c:axId val="48699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Hardness HV</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994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19</xdr:col>
      <xdr:colOff>655320</xdr:colOff>
      <xdr:row>0</xdr:row>
      <xdr:rowOff>0</xdr:rowOff>
    </xdr:from>
    <xdr:to>
      <xdr:col>30</xdr:col>
      <xdr:colOff>121920</xdr:colOff>
      <xdr:row>14</xdr:row>
      <xdr:rowOff>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45726</xdr:colOff>
      <xdr:row>11</xdr:row>
      <xdr:rowOff>102870</xdr:rowOff>
    </xdr:from>
    <xdr:to>
      <xdr:col>31</xdr:col>
      <xdr:colOff>662940</xdr:colOff>
      <xdr:row>31</xdr:row>
      <xdr:rowOff>91440</xdr:rowOff>
    </xdr:to>
    <xdr:graphicFrame macro="">
      <xdr:nvGraphicFramePr>
        <xdr:cNvPr id="6" name="Chart 5">
          <a:extLst>
            <a:ext uri="{FF2B5EF4-FFF2-40B4-BE49-F238E27FC236}">
              <a16:creationId xmlns:a16="http://schemas.microsoft.com/office/drawing/2014/main" id="{286A2BBB-A169-4CD5-8AB4-9FEAD0C48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1341120</xdr:colOff>
      <xdr:row>549</xdr:row>
      <xdr:rowOff>118110</xdr:rowOff>
    </xdr:from>
    <xdr:to>
      <xdr:col>29</xdr:col>
      <xdr:colOff>434340</xdr:colOff>
      <xdr:row>569</xdr:row>
      <xdr:rowOff>38100</xdr:rowOff>
    </xdr:to>
    <xdr:graphicFrame macro="">
      <xdr:nvGraphicFramePr>
        <xdr:cNvPr id="7" name="Chart 6">
          <a:extLst>
            <a:ext uri="{FF2B5EF4-FFF2-40B4-BE49-F238E27FC236}">
              <a16:creationId xmlns:a16="http://schemas.microsoft.com/office/drawing/2014/main" id="{0AE9FA31-3A7F-4EBB-A4F2-19F80B64B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22</xdr:col>
      <xdr:colOff>111705</xdr:colOff>
      <xdr:row>10</xdr:row>
      <xdr:rowOff>147666</xdr:rowOff>
    </xdr:from>
    <xdr:to>
      <xdr:col>29</xdr:col>
      <xdr:colOff>281144</xdr:colOff>
      <xdr:row>25</xdr:row>
      <xdr:rowOff>114535</xdr:rowOff>
    </xdr:to>
    <xdr:graphicFrame macro="">
      <xdr:nvGraphicFramePr>
        <xdr:cNvPr id="2" name="Chart 1">
          <a:extLst>
            <a:ext uri="{FF2B5EF4-FFF2-40B4-BE49-F238E27FC236}">
              <a16:creationId xmlns:a16="http://schemas.microsoft.com/office/drawing/2014/main" id="{E41A6B6A-A481-4741-94B4-3D0C4C253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23</xdr:col>
      <xdr:colOff>111705</xdr:colOff>
      <xdr:row>7</xdr:row>
      <xdr:rowOff>147666</xdr:rowOff>
    </xdr:from>
    <xdr:to>
      <xdr:col>30</xdr:col>
      <xdr:colOff>281144</xdr:colOff>
      <xdr:row>22</xdr:row>
      <xdr:rowOff>114535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nuwildcat-my.sharepoint.com/personal/bco5763_ads_northwestern_edu/Documents/_FromNUBox/Dunand%20Research/Machine%20Learning/Final%20ML%20program/Files%20Archived%20Mar2023/alloy%20data%20compilation_newDataFromDocs.xlsx" TargetMode="External"/><Relationship Id="rId1" Type="http://schemas.openxmlformats.org/officeDocument/2006/relationships/externalLinkPath" Target="Files%20Archived%20Mar2023/alloy%20data%20compilation_newDataFromDo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p"/>
      <sheetName val="Lattice misfit"/>
      <sheetName val="DSC"/>
      <sheetName val="Vf"/>
      <sheetName val="flow stress"/>
      <sheetName val="mech prop"/>
      <sheetName val="Yield stress"/>
      <sheetName val="Creep"/>
      <sheetName val="does data exist"/>
    </sheetNames>
    <sheetDataSet>
      <sheetData sheetId="0">
        <row r="2">
          <cell r="A2" t="str">
            <v>Co-8.9Ni-7.9Fe-2.7Al-7.2Cr-19.3W-4.5Ti-16.7Ta-8.6Nb-6.1V-10.3Mo-22.6Ir-21.Re-2.3Si-13.3Hf-5.3Ge-7.5Mn-3.Sc-12.4Ru-6.7Ce-2.26C-6.51Zr-2.46B-4.5Y</v>
          </cell>
          <cell r="B2"/>
          <cell r="C2" t="str">
            <v>-9Ni-8Fe-3Al-7Cr-19W-5Ti-17Ta-9Nb-6V-10Mo-23Ir-21Re-Si-Hf-5Ge-7Mn-3Sc-12Ru-7Ce-C-Zr-B-Y</v>
          </cell>
          <cell r="D2" t="str">
            <v>Densities</v>
          </cell>
          <cell r="E2"/>
          <cell r="F2">
            <v>0</v>
          </cell>
          <cell r="G2">
            <v>8.9</v>
          </cell>
          <cell r="H2">
            <v>8.9079999999999995</v>
          </cell>
          <cell r="I2">
            <v>2.7</v>
          </cell>
          <cell r="J2">
            <v>7.19</v>
          </cell>
          <cell r="K2">
            <v>19.25</v>
          </cell>
          <cell r="L2">
            <v>4.5069999999999997</v>
          </cell>
          <cell r="M2">
            <v>16.649999999999999</v>
          </cell>
          <cell r="N2">
            <v>8.57</v>
          </cell>
          <cell r="O2">
            <v>6.11</v>
          </cell>
          <cell r="P2">
            <v>10.28</v>
          </cell>
          <cell r="Q2">
            <v>2.2599999999999998</v>
          </cell>
          <cell r="R2">
            <v>6.5110000000000001</v>
          </cell>
          <cell r="S2">
            <v>2.46</v>
          </cell>
          <cell r="T2">
            <v>22.56</v>
          </cell>
          <cell r="U2">
            <v>21.02</v>
          </cell>
          <cell r="V2">
            <v>2.33</v>
          </cell>
          <cell r="W2">
            <v>7.8739999999999997</v>
          </cell>
          <cell r="X2">
            <v>4.4720000000000004</v>
          </cell>
          <cell r="Y2">
            <v>13.31</v>
          </cell>
          <cell r="Z2">
            <v>5.3230000000000004</v>
          </cell>
          <cell r="AA2">
            <v>7.47</v>
          </cell>
          <cell r="AB2">
            <v>2.9849999999999999</v>
          </cell>
          <cell r="AC2">
            <v>12.37</v>
          </cell>
          <cell r="AD2">
            <v>6.6890000000000001</v>
          </cell>
          <cell r="AE2">
            <v>7.01</v>
          </cell>
          <cell r="AF2"/>
          <cell r="AG2"/>
          <cell r="AH2" t="str">
            <v>values from https://periodictable.com/Properties/A/Density.al.html</v>
          </cell>
          <cell r="AI2" t="str">
            <v>Co</v>
          </cell>
          <cell r="AJ2" t="str">
            <v>-2.7Al</v>
          </cell>
          <cell r="AK2" t="str">
            <v>-19.3W</v>
          </cell>
          <cell r="AL2" t="str">
            <v>-8.9Ni</v>
          </cell>
          <cell r="AM2" t="str">
            <v>-7.2Cr</v>
          </cell>
          <cell r="AN2" t="str">
            <v>-16.7Ta</v>
          </cell>
          <cell r="AO2" t="str">
            <v>-8.6Nb</v>
          </cell>
          <cell r="AP2" t="str">
            <v>-6.1V</v>
          </cell>
          <cell r="AQ2" t="str">
            <v>-4.5Ti</v>
          </cell>
          <cell r="AR2" t="str">
            <v>-10.3Mo</v>
          </cell>
          <cell r="AS2" t="str">
            <v>-2.26C</v>
          </cell>
          <cell r="AT2" t="str">
            <v>-6.51Zr</v>
          </cell>
          <cell r="AU2" t="str">
            <v>-2.46B</v>
          </cell>
          <cell r="AV2" t="str">
            <v>-22.6Ir</v>
          </cell>
          <cell r="AW2" t="str">
            <v>-21.Re</v>
          </cell>
          <cell r="AX2" t="str">
            <v>-2.3Si</v>
          </cell>
          <cell r="AY2" t="str">
            <v>-7.9Fe</v>
          </cell>
          <cell r="AZ2" t="str">
            <v>-4.5Y</v>
          </cell>
          <cell r="BA2" t="str">
            <v>-13.3Hf</v>
          </cell>
          <cell r="BB2" t="str">
            <v>-5.3Ge</v>
          </cell>
          <cell r="BC2" t="str">
            <v>-7.5Mn</v>
          </cell>
          <cell r="BD2" t="str">
            <v>-3.Sc</v>
          </cell>
          <cell r="BE2" t="str">
            <v>-12.4Ru</v>
          </cell>
          <cell r="BF2" t="str">
            <v>-6.7Ce</v>
          </cell>
          <cell r="BG2" t="str">
            <v>-7.Nd</v>
          </cell>
          <cell r="BH2" t="str">
            <v>Densities</v>
          </cell>
          <cell r="BI2" t="str">
            <v>Co-8.9Ni-7.9Fe-2.7Al-7.2Cr-19.3W-4.5Ti-16.7Ta-8.6Nb-6.1V-10.3Mo-22.6Ir-21.Re-2.3Si-13.3Hf-5.3Ge-7.5Mn-3.Sc-12.4Ru-6.7Ce-2.26C-6.51Zr-2.46B-4.5Y-7.Nd</v>
          </cell>
          <cell r="BJ2"/>
        </row>
        <row r="3">
          <cell r="A3" t="str">
            <v>Co-29.5Ni-9.6Al-12.7Cr-4.5Ti-1.9Nb</v>
          </cell>
          <cell r="B3" t="str">
            <v>W-free</v>
          </cell>
          <cell r="C3" t="str">
            <v>-30Ni-10Al-13Cr-5Ti-2Nb</v>
          </cell>
          <cell r="D3" t="str">
            <v>Co10Al2Nb</v>
          </cell>
          <cell r="E3" t="str">
            <v>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ell>
          <cell r="F3">
            <v>1</v>
          </cell>
          <cell r="G3">
            <v>41.800000000000004</v>
          </cell>
          <cell r="H3">
            <v>29.5</v>
          </cell>
          <cell r="I3">
            <v>9.6</v>
          </cell>
          <cell r="J3">
            <v>12.7</v>
          </cell>
          <cell r="K3"/>
          <cell r="L3">
            <v>4.5</v>
          </cell>
          <cell r="M3"/>
          <cell r="N3">
            <v>1.9</v>
          </cell>
          <cell r="O3"/>
          <cell r="P3"/>
          <cell r="Q3"/>
          <cell r="R3"/>
          <cell r="S3"/>
          <cell r="T3"/>
          <cell r="U3"/>
          <cell r="V3"/>
          <cell r="W3"/>
          <cell r="X3"/>
          <cell r="Y3"/>
          <cell r="Z3"/>
          <cell r="AA3"/>
          <cell r="AB3"/>
          <cell r="AC3"/>
          <cell r="AD3"/>
          <cell r="AE3"/>
          <cell r="AF3">
            <v>7.8860350000000015</v>
          </cell>
          <cell r="AG3">
            <v>7.84</v>
          </cell>
          <cell r="AH3" t="str">
            <v>References Prafull Pandey, On the development of low mass density γˈ strengthened Co based superalloys, IISc Bangalore, 2019 and Pandey, Namrata M, Abhishek S, Dhanalakshmi P, Amit Sharma, Mahander P, Chaitali P, Nithin B, Surendar M, Banerjee D, Chattopadhyay K, Towards the development of low density γ/γʹ misfit CoNi-base superalloys with promising high temperature mechanical properties, (2019) which I can't find</v>
          </cell>
          <cell r="AI3" t="str">
            <v>Co</v>
          </cell>
          <cell r="AJ3" t="str">
            <v>-9.6Al</v>
          </cell>
          <cell r="AK3" t="str">
            <v/>
          </cell>
          <cell r="AL3" t="str">
            <v>-29.5Ni</v>
          </cell>
          <cell r="AM3" t="str">
            <v>-12.7Cr</v>
          </cell>
          <cell r="AN3" t="str">
            <v/>
          </cell>
          <cell r="AO3" t="str">
            <v>-1.9Nb</v>
          </cell>
          <cell r="AP3" t="str">
            <v/>
          </cell>
          <cell r="AQ3" t="str">
            <v>-4.5Ti</v>
          </cell>
          <cell r="AR3" t="str">
            <v/>
          </cell>
          <cell r="AS3" t="str">
            <v/>
          </cell>
          <cell r="AT3" t="str">
            <v/>
          </cell>
          <cell r="AU3" t="str">
            <v/>
          </cell>
          <cell r="AV3" t="str">
            <v/>
          </cell>
          <cell r="AW3" t="str">
            <v/>
          </cell>
          <cell r="AX3" t="str">
            <v/>
          </cell>
          <cell r="AY3" t="str">
            <v/>
          </cell>
          <cell r="AZ3" t="str">
            <v/>
          </cell>
          <cell r="BA3" t="str">
            <v/>
          </cell>
          <cell r="BB3" t="str">
            <v/>
          </cell>
          <cell r="BC3" t="str">
            <v/>
          </cell>
          <cell r="BD3" t="str">
            <v/>
          </cell>
          <cell r="BE3" t="str">
            <v/>
          </cell>
          <cell r="BF3" t="str">
            <v/>
          </cell>
          <cell r="BG3" t="str">
            <v/>
          </cell>
          <cell r="BH3" t="str">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ell>
          <cell r="BI3" t="str">
            <v>Co-29.5Ni-9.6Al-12.7Cr-4.5Ti-1.9Nb</v>
          </cell>
          <cell r="BJ3" t="str">
            <v>71.3Co-29.5Ni-9.6Al-12.7Cr-4.5Ti-1.9Nb</v>
          </cell>
        </row>
        <row r="4">
          <cell r="A4" t="str">
            <v>Co-30.Ni-10.Al-2.Ti-2.Ta-5.Mo</v>
          </cell>
          <cell r="B4" t="str">
            <v>W-free</v>
          </cell>
          <cell r="C4" t="str">
            <v>-30Ni-10Al-2Ti-2Ta-5Mo</v>
          </cell>
          <cell r="D4" t="str">
            <v>Co–30Ni–5Mo– 10Al–2Ta–2Ti–0W</v>
          </cell>
          <cell r="E4" t="str">
            <v>Baler, N., Pandey, P., Palanisamy, D., Makineni, S. K., Phanikumar, G., &amp; Chattopadhyay, K. (2020). On the effect of W addition on microstructural evolution and γ′ precipitate coarsening in a Co–30Ni–10Al–5Mo–2Ta–2Ti alloy. Materialia, 10. https://doi.org/10.1016/j.mtla.2020.100632</v>
          </cell>
          <cell r="F4">
            <v>2</v>
          </cell>
          <cell r="G4">
            <v>51</v>
          </cell>
          <cell r="H4">
            <v>30</v>
          </cell>
          <cell r="I4">
            <v>10</v>
          </cell>
          <cell r="J4"/>
          <cell r="K4"/>
          <cell r="L4">
            <v>2</v>
          </cell>
          <cell r="M4">
            <v>2</v>
          </cell>
          <cell r="N4"/>
          <cell r="O4"/>
          <cell r="P4">
            <v>5</v>
          </cell>
          <cell r="Q4"/>
          <cell r="R4"/>
          <cell r="S4"/>
          <cell r="T4"/>
          <cell r="U4"/>
          <cell r="V4"/>
          <cell r="W4"/>
          <cell r="X4"/>
          <cell r="Y4"/>
          <cell r="Z4"/>
          <cell r="AA4"/>
          <cell r="AB4"/>
          <cell r="AC4"/>
          <cell r="AD4"/>
          <cell r="AE4"/>
          <cell r="AF4">
            <v>8.4185400000000001</v>
          </cell>
          <cell r="AG4">
            <v>8.5500000000000007</v>
          </cell>
          <cell r="AH4"/>
          <cell r="AI4" t="str">
            <v>Co</v>
          </cell>
          <cell r="AJ4" t="str">
            <v>-10.Al</v>
          </cell>
          <cell r="AK4" t="str">
            <v/>
          </cell>
          <cell r="AL4" t="str">
            <v>-30.Ni</v>
          </cell>
          <cell r="AM4" t="str">
            <v/>
          </cell>
          <cell r="AN4" t="str">
            <v>-2.Ta</v>
          </cell>
          <cell r="AO4" t="str">
            <v/>
          </cell>
          <cell r="AP4" t="str">
            <v/>
          </cell>
          <cell r="AQ4" t="str">
            <v>-2.Ti</v>
          </cell>
          <cell r="AR4" t="str">
            <v>-5.Mo</v>
          </cell>
          <cell r="AS4" t="str">
            <v/>
          </cell>
          <cell r="AT4" t="str">
            <v/>
          </cell>
          <cell r="AU4" t="str">
            <v/>
          </cell>
          <cell r="AV4" t="str">
            <v/>
          </cell>
          <cell r="AW4" t="str">
            <v/>
          </cell>
          <cell r="AX4" t="str">
            <v/>
          </cell>
          <cell r="AY4" t="str">
            <v/>
          </cell>
          <cell r="AZ4" t="str">
            <v/>
          </cell>
          <cell r="BA4" t="str">
            <v/>
          </cell>
          <cell r="BB4" t="str">
            <v/>
          </cell>
          <cell r="BC4" t="str">
            <v/>
          </cell>
          <cell r="BD4" t="str">
            <v/>
          </cell>
          <cell r="BE4" t="str">
            <v/>
          </cell>
          <cell r="BF4" t="str">
            <v/>
          </cell>
          <cell r="BG4" t="str">
            <v/>
          </cell>
          <cell r="BH4" t="str">
            <v>Co–30Ni–5Mo– 10Al–2Ta–2Ti–0WBaler, N., Pandey, P., Palanisamy, D., Makineni, S. K., Phanikumar, G., &amp; Chattopadhyay, K. (2020). On the effect of W addition on microstructural evolution and γ′ precipitate coarsening in a Co–30Ni–10Al–5Mo–2Ta–2Ti alloy. Materialia, 10. https://doi.org/10.1016/j.mtla.2020.100632</v>
          </cell>
          <cell r="BI4" t="str">
            <v>Co-30.Ni-10.Al-2.Ti-2.Ta-5.Mo</v>
          </cell>
          <cell r="BJ4" t="str">
            <v>81.0Co-30.0Ni-10.0Al-2.0Ti-2.0Ta-5.0Mo</v>
          </cell>
        </row>
        <row r="5">
          <cell r="A5" t="str">
            <v>Co-30.Ni-10.Al-0.5W-2.Ti-2.Ta-4.5Mo</v>
          </cell>
          <cell r="B5" t="str">
            <v>Low-W</v>
          </cell>
          <cell r="C5" t="str">
            <v>-30Ni-10Al-1W-2Ti-2Ta-5Mo</v>
          </cell>
          <cell r="D5" t="str">
            <v>Co–30Ni–4.5Mo– 10Al–2Ta–2Ti–0.5W</v>
          </cell>
          <cell r="E5" t="str">
            <v>Baler, N., Pandey, P., Palanisamy, D., Makineni, S. K., Phanikumar, G., &amp; Chattopadhyay, K. (2020). On the effect of W addition on microstructural evolution and γ′ precipitate coarsening in a Co–30Ni–10Al–5Mo–2Ta–2Ti alloy. Materialia, 10. https://doi.org/10.1016/j.mtla.2020.100633</v>
          </cell>
          <cell r="F5">
            <v>3</v>
          </cell>
          <cell r="G5">
            <v>51</v>
          </cell>
          <cell r="H5">
            <v>30</v>
          </cell>
          <cell r="I5">
            <v>10</v>
          </cell>
          <cell r="J5"/>
          <cell r="K5">
            <v>0.5</v>
          </cell>
          <cell r="L5">
            <v>2</v>
          </cell>
          <cell r="M5">
            <v>2</v>
          </cell>
          <cell r="N5"/>
          <cell r="O5"/>
          <cell r="P5">
            <v>4.5</v>
          </cell>
          <cell r="Q5"/>
          <cell r="R5"/>
          <cell r="S5"/>
          <cell r="T5"/>
          <cell r="U5"/>
          <cell r="V5"/>
          <cell r="W5"/>
          <cell r="X5"/>
          <cell r="Y5"/>
          <cell r="Z5"/>
          <cell r="AA5"/>
          <cell r="AB5"/>
          <cell r="AC5"/>
          <cell r="AD5"/>
          <cell r="AE5"/>
          <cell r="AF5">
            <v>8.4633900000000004</v>
          </cell>
          <cell r="AG5">
            <v>8.67</v>
          </cell>
          <cell r="AH5"/>
          <cell r="AI5" t="str">
            <v>Co</v>
          </cell>
          <cell r="AJ5" t="str">
            <v>-10.Al</v>
          </cell>
          <cell r="AK5" t="str">
            <v>-0.5W</v>
          </cell>
          <cell r="AL5" t="str">
            <v>-30.Ni</v>
          </cell>
          <cell r="AM5" t="str">
            <v/>
          </cell>
          <cell r="AN5" t="str">
            <v>-2.Ta</v>
          </cell>
          <cell r="AO5" t="str">
            <v/>
          </cell>
          <cell r="AP5" t="str">
            <v/>
          </cell>
          <cell r="AQ5" t="str">
            <v>-2.Ti</v>
          </cell>
          <cell r="AR5" t="str">
            <v>-4.5Mo</v>
          </cell>
          <cell r="AS5" t="str">
            <v/>
          </cell>
          <cell r="AT5" t="str">
            <v/>
          </cell>
          <cell r="AU5" t="str">
            <v/>
          </cell>
          <cell r="AV5" t="str">
            <v/>
          </cell>
          <cell r="AW5" t="str">
            <v/>
          </cell>
          <cell r="AX5" t="str">
            <v/>
          </cell>
          <cell r="AY5" t="str">
            <v/>
          </cell>
          <cell r="AZ5" t="str">
            <v/>
          </cell>
          <cell r="BA5" t="str">
            <v/>
          </cell>
          <cell r="BB5" t="str">
            <v/>
          </cell>
          <cell r="BC5" t="str">
            <v/>
          </cell>
          <cell r="BD5" t="str">
            <v/>
          </cell>
          <cell r="BE5" t="str">
            <v/>
          </cell>
          <cell r="BF5" t="str">
            <v/>
          </cell>
          <cell r="BG5" t="str">
            <v/>
          </cell>
          <cell r="BH5" t="str">
            <v>Co–30Ni–4.5Mo– 10Al–2Ta–2Ti–0.5WBaler, N., Pandey, P., Palanisamy, D., Makineni, S. K., Phanikumar, G., &amp; Chattopadhyay, K. (2020). On the effect of W addition on microstructural evolution and γ′ precipitate coarsening in a Co–30Ni–10Al–5Mo–2Ta–2Ti alloy. Materialia, 10. https://doi.org/10.1016/j.mtla.2020.100633</v>
          </cell>
          <cell r="BI5" t="str">
            <v>Co-30.Ni-10.Al-0.5W-2.Ti-2.Ta-4.5Mo</v>
          </cell>
          <cell r="BJ5" t="str">
            <v>81.0Co-30.0Ni-10.0Al-0.5W-2.0Ti-2.0Ta-4.5Mo</v>
          </cell>
        </row>
        <row r="6">
          <cell r="A6" t="str">
            <v>Co-30.Ni-10.Al-1.W-2.Ti-2.Ta-4.Mo</v>
          </cell>
          <cell r="B6" t="str">
            <v>Low-W</v>
          </cell>
          <cell r="C6" t="str">
            <v>-30Ni-10Al-1W-2Ti-2Ta-4Mo</v>
          </cell>
          <cell r="D6" t="str">
            <v>Co–30Ni–4Mo– 10Al–2Ta–2Ti–1W</v>
          </cell>
          <cell r="E6" t="str">
            <v>Baler, N., Pandey, P., Palanisamy, D., Makineni, S. K., Phanikumar, G., &amp; Chattopadhyay, K. (2020). On the effect of W addition on microstructural evolution and γ′ precipitate coarsening in a Co–30Ni–10Al–5Mo–2Ta–2Ti alloy. Materialia, 10. https://doi.org/10.1016/j.mtla.2020.100634</v>
          </cell>
          <cell r="F6">
            <v>4</v>
          </cell>
          <cell r="G6">
            <v>51</v>
          </cell>
          <cell r="H6">
            <v>30</v>
          </cell>
          <cell r="I6">
            <v>10</v>
          </cell>
          <cell r="J6"/>
          <cell r="K6">
            <v>1</v>
          </cell>
          <cell r="L6">
            <v>2</v>
          </cell>
          <cell r="M6">
            <v>2</v>
          </cell>
          <cell r="N6"/>
          <cell r="O6"/>
          <cell r="P6">
            <v>4</v>
          </cell>
          <cell r="Q6"/>
          <cell r="R6"/>
          <cell r="S6"/>
          <cell r="T6"/>
          <cell r="U6"/>
          <cell r="V6"/>
          <cell r="W6"/>
          <cell r="X6"/>
          <cell r="Y6"/>
          <cell r="Z6"/>
          <cell r="AA6"/>
          <cell r="AB6"/>
          <cell r="AC6"/>
          <cell r="AD6"/>
          <cell r="AE6"/>
          <cell r="AF6">
            <v>8.5082400000000007</v>
          </cell>
          <cell r="AG6">
            <v>8.6999999999999993</v>
          </cell>
          <cell r="AH6"/>
          <cell r="AI6" t="str">
            <v>Co</v>
          </cell>
          <cell r="AJ6" t="str">
            <v>-10.Al</v>
          </cell>
          <cell r="AK6" t="str">
            <v>-1.W</v>
          </cell>
          <cell r="AL6" t="str">
            <v>-30.Ni</v>
          </cell>
          <cell r="AM6" t="str">
            <v/>
          </cell>
          <cell r="AN6" t="str">
            <v>-2.Ta</v>
          </cell>
          <cell r="AO6" t="str">
            <v/>
          </cell>
          <cell r="AP6" t="str">
            <v/>
          </cell>
          <cell r="AQ6" t="str">
            <v>-2.Ti</v>
          </cell>
          <cell r="AR6" t="str">
            <v>-4.Mo</v>
          </cell>
          <cell r="AS6" t="str">
            <v/>
          </cell>
          <cell r="AT6" t="str">
            <v/>
          </cell>
          <cell r="AU6" t="str">
            <v/>
          </cell>
          <cell r="AV6" t="str">
            <v/>
          </cell>
          <cell r="AW6" t="str">
            <v/>
          </cell>
          <cell r="AX6" t="str">
            <v/>
          </cell>
          <cell r="AY6" t="str">
            <v/>
          </cell>
          <cell r="AZ6" t="str">
            <v/>
          </cell>
          <cell r="BA6" t="str">
            <v/>
          </cell>
          <cell r="BB6" t="str">
            <v/>
          </cell>
          <cell r="BC6" t="str">
            <v/>
          </cell>
          <cell r="BD6" t="str">
            <v/>
          </cell>
          <cell r="BE6" t="str">
            <v/>
          </cell>
          <cell r="BF6" t="str">
            <v/>
          </cell>
          <cell r="BG6" t="str">
            <v/>
          </cell>
          <cell r="BH6" t="str">
            <v>Co–30Ni–4Mo– 10Al–2Ta–2Ti–1WBaler, N., Pandey, P., Palanisamy, D., Makineni, S. K., Phanikumar, G., &amp; Chattopadhyay, K. (2020). On the effect of W addition on microstructural evolution and γ′ precipitate coarsening in a Co–30Ni–10Al–5Mo–2Ta–2Ti alloy. Materialia, 10. https://doi.org/10.1016/j.mtla.2020.100634</v>
          </cell>
          <cell r="BI6" t="str">
            <v>Co-30.Ni-10.Al-1.W-2.Ti-2.Ta-4.Mo</v>
          </cell>
          <cell r="BJ6" t="str">
            <v>81.0Co-30.0Ni-10.0Al-1.0W-2.0Ti-2.0Ta-4.0Mo</v>
          </cell>
        </row>
        <row r="7">
          <cell r="A7" t="str">
            <v>Co-30.Ni-10.Al-1.5W-2.Ti-2.Ta-3.5Mo</v>
          </cell>
          <cell r="B7" t="str">
            <v>Low-W</v>
          </cell>
          <cell r="C7" t="str">
            <v>-30Ni-10Al-2W-2Ti-2Ta-4Mo</v>
          </cell>
          <cell r="D7" t="str">
            <v>Co–30Ni–3.5Mo– 10Al–2Ta–2Ti–1.5W</v>
          </cell>
          <cell r="E7" t="str">
            <v>Baler, N., Pandey, P., Palanisamy, D., Makineni, S. K., Phanikumar, G., &amp; Chattopadhyay, K. (2020). On the effect of W addition on microstructural evolution and γ′ precipitate coarsening in a Co–30Ni–10Al–5Mo–2Ta–2Ti alloy. Materialia, 10. https://doi.org/10.1016/j.mtla.2020.100635</v>
          </cell>
          <cell r="F7">
            <v>5</v>
          </cell>
          <cell r="G7">
            <v>51</v>
          </cell>
          <cell r="H7">
            <v>30</v>
          </cell>
          <cell r="I7">
            <v>10</v>
          </cell>
          <cell r="J7"/>
          <cell r="K7">
            <v>1.5</v>
          </cell>
          <cell r="L7">
            <v>2</v>
          </cell>
          <cell r="M7">
            <v>2</v>
          </cell>
          <cell r="N7"/>
          <cell r="O7"/>
          <cell r="P7">
            <v>3.5</v>
          </cell>
          <cell r="Q7"/>
          <cell r="R7"/>
          <cell r="S7"/>
          <cell r="T7"/>
          <cell r="U7"/>
          <cell r="V7"/>
          <cell r="W7"/>
          <cell r="X7"/>
          <cell r="Y7"/>
          <cell r="Z7"/>
          <cell r="AA7"/>
          <cell r="AB7"/>
          <cell r="AC7"/>
          <cell r="AD7"/>
          <cell r="AE7"/>
          <cell r="AF7">
            <v>8.553090000000001</v>
          </cell>
          <cell r="AG7">
            <v>8.76</v>
          </cell>
          <cell r="AH7"/>
          <cell r="AI7" t="str">
            <v>Co</v>
          </cell>
          <cell r="AJ7" t="str">
            <v>-10.Al</v>
          </cell>
          <cell r="AK7" t="str">
            <v>-1.5W</v>
          </cell>
          <cell r="AL7" t="str">
            <v>-30.Ni</v>
          </cell>
          <cell r="AM7" t="str">
            <v/>
          </cell>
          <cell r="AN7" t="str">
            <v>-2.Ta</v>
          </cell>
          <cell r="AO7" t="str">
            <v/>
          </cell>
          <cell r="AP7" t="str">
            <v/>
          </cell>
          <cell r="AQ7" t="str">
            <v>-2.Ti</v>
          </cell>
          <cell r="AR7" t="str">
            <v>-3.5Mo</v>
          </cell>
          <cell r="AS7" t="str">
            <v/>
          </cell>
          <cell r="AT7" t="str">
            <v/>
          </cell>
          <cell r="AU7" t="str">
            <v/>
          </cell>
          <cell r="AV7" t="str">
            <v/>
          </cell>
          <cell r="AW7" t="str">
            <v/>
          </cell>
          <cell r="AX7" t="str">
            <v/>
          </cell>
          <cell r="AY7" t="str">
            <v/>
          </cell>
          <cell r="AZ7" t="str">
            <v/>
          </cell>
          <cell r="BA7" t="str">
            <v/>
          </cell>
          <cell r="BB7" t="str">
            <v/>
          </cell>
          <cell r="BC7" t="str">
            <v/>
          </cell>
          <cell r="BD7" t="str">
            <v/>
          </cell>
          <cell r="BE7" t="str">
            <v/>
          </cell>
          <cell r="BF7" t="str">
            <v/>
          </cell>
          <cell r="BG7" t="str">
            <v/>
          </cell>
          <cell r="BH7" t="str">
            <v>Co–30Ni–3.5Mo– 10Al–2Ta–2Ti–1.5WBaler, N., Pandey, P., Palanisamy, D., Makineni, S. K., Phanikumar, G., &amp; Chattopadhyay, K. (2020). On the effect of W addition on microstructural evolution and γ′ precipitate coarsening in a Co–30Ni–10Al–5Mo–2Ta–2Ti alloy. Materialia, 10. https://doi.org/10.1016/j.mtla.2020.100635</v>
          </cell>
          <cell r="BI7" t="str">
            <v>Co-30.Ni-10.Al-1.5W-2.Ti-2.Ta-3.5Mo</v>
          </cell>
          <cell r="BJ7" t="str">
            <v>81.0Co-30.0Ni-10.0Al-1.5W-2.0Ti-2.0Ta-3.5Mo</v>
          </cell>
        </row>
        <row r="8">
          <cell r="A8" t="str">
            <v>Co-30.Ni-10.Al-2.W-2.Ti-2.Ta-3.Mo</v>
          </cell>
          <cell r="B8" t="str">
            <v>Low-W</v>
          </cell>
          <cell r="C8" t="str">
            <v>-30Ni-10Al-2W-2Ti-2Ta-3Mo</v>
          </cell>
          <cell r="D8" t="str">
            <v>Co–30Ni–3Mo– 10Al–2Ta–2Ti–2W</v>
          </cell>
          <cell r="E8" t="str">
            <v>Baler, N., Pandey, P., Palanisamy, D., Makineni, S. K., Phanikumar, G., &amp; Chattopadhyay, K. (2020). On the effect of W addition on microstructural evolution and γ′ precipitate coarsening in a Co–30Ni–10Al–5Mo–2Ta–2Ti alloy. Materialia, 10. https://doi.org/10.1016/j.mtla.2020.100636</v>
          </cell>
          <cell r="F8">
            <v>6</v>
          </cell>
          <cell r="G8">
            <v>51</v>
          </cell>
          <cell r="H8">
            <v>30</v>
          </cell>
          <cell r="I8">
            <v>10</v>
          </cell>
          <cell r="J8"/>
          <cell r="K8">
            <v>2</v>
          </cell>
          <cell r="L8">
            <v>2</v>
          </cell>
          <cell r="M8">
            <v>2</v>
          </cell>
          <cell r="N8"/>
          <cell r="O8"/>
          <cell r="P8">
            <v>3</v>
          </cell>
          <cell r="Q8"/>
          <cell r="R8"/>
          <cell r="S8"/>
          <cell r="T8"/>
          <cell r="U8"/>
          <cell r="V8"/>
          <cell r="W8"/>
          <cell r="X8"/>
          <cell r="Y8"/>
          <cell r="Z8"/>
          <cell r="AA8"/>
          <cell r="AB8"/>
          <cell r="AC8"/>
          <cell r="AD8"/>
          <cell r="AE8"/>
          <cell r="AF8">
            <v>8.5979400000000012</v>
          </cell>
          <cell r="AG8">
            <v>8.7899999999999991</v>
          </cell>
          <cell r="AH8"/>
          <cell r="AI8" t="str">
            <v>Co</v>
          </cell>
          <cell r="AJ8" t="str">
            <v>-10.Al</v>
          </cell>
          <cell r="AK8" t="str">
            <v>-2.W</v>
          </cell>
          <cell r="AL8" t="str">
            <v>-30.Ni</v>
          </cell>
          <cell r="AM8" t="str">
            <v/>
          </cell>
          <cell r="AN8" t="str">
            <v>-2.Ta</v>
          </cell>
          <cell r="AO8" t="str">
            <v/>
          </cell>
          <cell r="AP8" t="str">
            <v/>
          </cell>
          <cell r="AQ8" t="str">
            <v>-2.Ti</v>
          </cell>
          <cell r="AR8" t="str">
            <v>-3.Mo</v>
          </cell>
          <cell r="AS8" t="str">
            <v/>
          </cell>
          <cell r="AT8" t="str">
            <v/>
          </cell>
          <cell r="AU8" t="str">
            <v/>
          </cell>
          <cell r="AV8" t="str">
            <v/>
          </cell>
          <cell r="AW8" t="str">
            <v/>
          </cell>
          <cell r="AX8" t="str">
            <v/>
          </cell>
          <cell r="AY8" t="str">
            <v/>
          </cell>
          <cell r="AZ8" t="str">
            <v/>
          </cell>
          <cell r="BA8" t="str">
            <v/>
          </cell>
          <cell r="BB8" t="str">
            <v/>
          </cell>
          <cell r="BC8" t="str">
            <v/>
          </cell>
          <cell r="BD8" t="str">
            <v/>
          </cell>
          <cell r="BE8" t="str">
            <v/>
          </cell>
          <cell r="BF8" t="str">
            <v/>
          </cell>
          <cell r="BG8" t="str">
            <v/>
          </cell>
          <cell r="BH8" t="str">
            <v>Co–30Ni–3Mo– 10Al–2Ta–2Ti–2WBaler, N., Pandey, P., Palanisamy, D., Makineni, S. K., Phanikumar, G., &amp; Chattopadhyay, K. (2020). On the effect of W addition on microstructural evolution and γ′ precipitate coarsening in a Co–30Ni–10Al–5Mo–2Ta–2Ti alloy. Materialia, 10. https://doi.org/10.1016/j.mtla.2020.100636</v>
          </cell>
          <cell r="BI8" t="str">
            <v>Co-30.Ni-10.Al-2.W-2.Ti-2.Ta-3.Mo</v>
          </cell>
          <cell r="BJ8" t="str">
            <v>81.0Co-30.0Ni-10.0Al-2.0W-2.0Ti-2.0Ta-3.0Mo</v>
          </cell>
        </row>
        <row r="9">
          <cell r="A9" t="str">
            <v>Co-31.1Ni-10.6Al-10.7Cr-1.9Ta-1.Nb-4.Mo-0.31C-0.04Zr-0.19B</v>
          </cell>
          <cell r="B9" t="str">
            <v>W-free</v>
          </cell>
          <cell r="C9" t="str">
            <v>-31Ni-11Al-11Cr-2Ta-1Nb-4Mo-C-Zr-B</v>
          </cell>
          <cell r="D9" t="str">
            <v>2Ta1Nb</v>
          </cell>
          <cell r="E9" t="str">
            <v>Bantounas, I., Gwalani, B., Alam, T., Banerjee, R. &amp; Dye, D. Elemental partitioning, mechanical and oxidation behaviour of two high-γ ′ W-free γ/γ ′ polycrystalline Co/Ni superalloys. Scr. Mater. 163, 44–50 (2019).</v>
          </cell>
          <cell r="F9">
            <v>7</v>
          </cell>
          <cell r="G9">
            <v>40.259999999999991</v>
          </cell>
          <cell r="H9">
            <v>31.07</v>
          </cell>
          <cell r="I9">
            <v>10.6</v>
          </cell>
          <cell r="J9">
            <v>10.67</v>
          </cell>
          <cell r="K9"/>
          <cell r="L9"/>
          <cell r="M9">
            <v>1.88</v>
          </cell>
          <cell r="N9">
            <v>0.99</v>
          </cell>
          <cell r="O9"/>
          <cell r="P9">
            <v>3.99</v>
          </cell>
          <cell r="Q9">
            <v>0.31</v>
          </cell>
          <cell r="R9">
            <v>0.04</v>
          </cell>
          <cell r="S9">
            <v>0.19</v>
          </cell>
          <cell r="T9"/>
          <cell r="U9"/>
          <cell r="V9"/>
          <cell r="W9"/>
          <cell r="X9"/>
          <cell r="Y9"/>
          <cell r="Z9"/>
          <cell r="AA9"/>
          <cell r="AB9"/>
          <cell r="AC9"/>
          <cell r="AD9"/>
          <cell r="AE9"/>
          <cell r="AF9">
            <v>8.2265479999999993</v>
          </cell>
          <cell r="AG9">
            <v>8.23</v>
          </cell>
          <cell r="AH9"/>
          <cell r="AI9" t="str">
            <v>Co</v>
          </cell>
          <cell r="AJ9" t="str">
            <v>-10.6Al</v>
          </cell>
          <cell r="AK9" t="str">
            <v/>
          </cell>
          <cell r="AL9" t="str">
            <v>-31.1Ni</v>
          </cell>
          <cell r="AM9" t="str">
            <v>-10.7Cr</v>
          </cell>
          <cell r="AN9" t="str">
            <v>-1.9Ta</v>
          </cell>
          <cell r="AO9" t="str">
            <v>-1.Nb</v>
          </cell>
          <cell r="AP9" t="str">
            <v/>
          </cell>
          <cell r="AQ9" t="str">
            <v/>
          </cell>
          <cell r="AR9" t="str">
            <v>-4.Mo</v>
          </cell>
          <cell r="AS9" t="str">
            <v>-0.31C</v>
          </cell>
          <cell r="AT9" t="str">
            <v>-0.04Zr</v>
          </cell>
          <cell r="AU9" t="str">
            <v>-0.19B</v>
          </cell>
          <cell r="AV9" t="str">
            <v/>
          </cell>
          <cell r="AW9" t="str">
            <v/>
          </cell>
          <cell r="AX9" t="str">
            <v/>
          </cell>
          <cell r="AY9" t="str">
            <v/>
          </cell>
          <cell r="AZ9" t="str">
            <v/>
          </cell>
          <cell r="BA9" t="str">
            <v/>
          </cell>
          <cell r="BB9" t="str">
            <v/>
          </cell>
          <cell r="BC9" t="str">
            <v/>
          </cell>
          <cell r="BD9" t="str">
            <v/>
          </cell>
          <cell r="BE9" t="str">
            <v/>
          </cell>
          <cell r="BF9" t="str">
            <v/>
          </cell>
          <cell r="BG9" t="str">
            <v/>
          </cell>
          <cell r="BH9" t="str">
            <v>2Ta1NbBantounas, I., Gwalani, B., Alam, T., Banerjee, R. &amp; Dye, D. Elemental partitioning, mechanical and oxidation behaviour of two high-γ ′ W-free γ/γ ′ polycrystalline Co/Ni superalloys. Scr. Mater. 163, 44–50 (2019).</v>
          </cell>
          <cell r="BI9" t="str">
            <v>Co-31.1Ni-10.6Al-10.7Cr-1.9Ta-1.Nb-4.Mo-0.31C-0.04Zr-0.19B</v>
          </cell>
          <cell r="BJ9" t="str">
            <v>71.3Co-31.1Ni-10.6Al-10.7Cr-1.9Ta-1.0Nb-4.0Mo-0.31C-0.04Zr-0.19B</v>
          </cell>
        </row>
        <row r="10">
          <cell r="A10" t="str">
            <v>Co-31.1Ni-10.8Al-10.8Cr-2.5Ta-4.Mo-0.22C-0.05Zr-0.22B</v>
          </cell>
          <cell r="B10" t="str">
            <v>W-free</v>
          </cell>
          <cell r="C10" t="str">
            <v>-31Ni-11Al-11Cr-3Ta-4Mo-C-Zr-B</v>
          </cell>
          <cell r="D10" t="str">
            <v>3Ta0Nb</v>
          </cell>
          <cell r="E10" t="str">
            <v>Bantounas, I., Gwalani, B., Alam, T., Banerjee, R. &amp; Dye, D. Elemental partitioning, mechanical and oxidation behaviour of two high-γ ′ W-free γ/γ ′ polycrystalline Co/Ni superalloys. Scr. Mater. 163, 44–50 (2019).</v>
          </cell>
          <cell r="F10">
            <v>8</v>
          </cell>
          <cell r="G10">
            <v>40.210000000000008</v>
          </cell>
          <cell r="H10">
            <v>31.14</v>
          </cell>
          <cell r="I10">
            <v>10.76</v>
          </cell>
          <cell r="J10">
            <v>10.83</v>
          </cell>
          <cell r="K10"/>
          <cell r="L10"/>
          <cell r="M10">
            <v>2.54</v>
          </cell>
          <cell r="N10"/>
          <cell r="O10"/>
          <cell r="P10">
            <v>4.03</v>
          </cell>
          <cell r="Q10">
            <v>0.22</v>
          </cell>
          <cell r="R10">
            <v>0.05</v>
          </cell>
          <cell r="S10">
            <v>0.22</v>
          </cell>
          <cell r="T10"/>
          <cell r="U10"/>
          <cell r="V10"/>
          <cell r="W10"/>
          <cell r="X10"/>
          <cell r="Y10"/>
          <cell r="Z10"/>
          <cell r="AA10"/>
          <cell r="AB10"/>
          <cell r="AC10"/>
          <cell r="AD10"/>
          <cell r="AE10"/>
          <cell r="AF10">
            <v>8.2726717000000018</v>
          </cell>
          <cell r="AG10">
            <v>8.4700000000000006</v>
          </cell>
          <cell r="AH10"/>
          <cell r="AI10" t="str">
            <v>Co</v>
          </cell>
          <cell r="AJ10" t="str">
            <v>-10.8Al</v>
          </cell>
          <cell r="AK10" t="str">
            <v/>
          </cell>
          <cell r="AL10" t="str">
            <v>-31.1Ni</v>
          </cell>
          <cell r="AM10" t="str">
            <v>-10.8Cr</v>
          </cell>
          <cell r="AN10" t="str">
            <v>-2.5Ta</v>
          </cell>
          <cell r="AO10" t="str">
            <v/>
          </cell>
          <cell r="AP10" t="str">
            <v/>
          </cell>
          <cell r="AQ10" t="str">
            <v/>
          </cell>
          <cell r="AR10" t="str">
            <v>-4.Mo</v>
          </cell>
          <cell r="AS10" t="str">
            <v>-0.22C</v>
          </cell>
          <cell r="AT10" t="str">
            <v>-0.05Zr</v>
          </cell>
          <cell r="AU10" t="str">
            <v>-0.22B</v>
          </cell>
          <cell r="AV10" t="str">
            <v/>
          </cell>
          <cell r="AW10" t="str">
            <v/>
          </cell>
          <cell r="AX10" t="str">
            <v/>
          </cell>
          <cell r="AY10" t="str">
            <v/>
          </cell>
          <cell r="AZ10" t="str">
            <v/>
          </cell>
          <cell r="BA10" t="str">
            <v/>
          </cell>
          <cell r="BB10" t="str">
            <v/>
          </cell>
          <cell r="BC10" t="str">
            <v/>
          </cell>
          <cell r="BD10" t="str">
            <v/>
          </cell>
          <cell r="BE10" t="str">
            <v/>
          </cell>
          <cell r="BF10" t="str">
            <v/>
          </cell>
          <cell r="BG10" t="str">
            <v/>
          </cell>
          <cell r="BH10" t="str">
            <v>3Ta0NbBantounas, I., Gwalani, B., Alam, T., Banerjee, R. &amp; Dye, D. Elemental partitioning, mechanical and oxidation behaviour of two high-γ ′ W-free γ/γ ′ polycrystalline Co/Ni superalloys. Scr. Mater. 163, 44–50 (2019).</v>
          </cell>
          <cell r="BI10" t="str">
            <v>Co-31.1Ni-10.8Al-10.8Cr-2.5Ta-4.Mo-0.22C-0.05Zr-0.22B</v>
          </cell>
          <cell r="BJ10" t="str">
            <v>71.4Co-31.1Ni-10.8Al-10.8Cr-2.5Ta-4.0Mo-0.22C-0.05Zr-0.22B</v>
          </cell>
        </row>
        <row r="11">
          <cell r="A11" t="str">
            <v>Co-8.1Al-8.4W</v>
          </cell>
          <cell r="B11" t="str">
            <v>CoAlW-X</v>
          </cell>
          <cell r="C11" t="str">
            <v>-8Al-8W</v>
          </cell>
          <cell r="D11" t="str">
            <v>9W</v>
          </cell>
          <cell r="E11" t="str">
            <v>Bauer, A., Neumeier, S., Pyczak, F., &amp; Göken, M. (2010). Microstructure and creep strength of different γ/γ′- strengthened Co-base superalloy variants. Scripta Materialia, 63(12), 1197–1200. https://doi.org/10.1016/j.scriptamat.2010.08.036</v>
          </cell>
          <cell r="F11">
            <v>9</v>
          </cell>
          <cell r="G11">
            <v>83.5</v>
          </cell>
          <cell r="H11"/>
          <cell r="I11">
            <v>8.1</v>
          </cell>
          <cell r="J11"/>
          <cell r="K11">
            <v>8.4</v>
          </cell>
          <cell r="L11"/>
          <cell r="M11"/>
          <cell r="N11"/>
          <cell r="O11"/>
          <cell r="P11"/>
          <cell r="Q11"/>
          <cell r="R11"/>
          <cell r="S11"/>
          <cell r="T11"/>
          <cell r="U11"/>
          <cell r="V11"/>
          <cell r="W11"/>
          <cell r="X11"/>
          <cell r="Y11"/>
          <cell r="Z11"/>
          <cell r="AA11"/>
          <cell r="AB11"/>
          <cell r="AC11"/>
          <cell r="AD11"/>
          <cell r="AE11"/>
          <cell r="AF11">
            <v>9.2672000000000008</v>
          </cell>
          <cell r="AG11"/>
          <cell r="AH11"/>
          <cell r="AI11" t="str">
            <v>Co</v>
          </cell>
          <cell r="AJ11" t="str">
            <v>-8.1Al</v>
          </cell>
          <cell r="AK11" t="str">
            <v>-8.4W</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cell r="BD11" t="str">
            <v/>
          </cell>
          <cell r="BE11" t="str">
            <v/>
          </cell>
          <cell r="BF11" t="str">
            <v/>
          </cell>
          <cell r="BG11" t="str">
            <v/>
          </cell>
          <cell r="BH11" t="str">
            <v>9WBauer, A., Neumeier, S., Pyczak, F., &amp; Göken, M. (2010). Microstructure and creep strength of different γ/γ′- strengthened Co-base superalloy variants. Scripta Materialia, 63(12), 1197–1200. https://doi.org/10.1016/j.scriptamat.2010.08.036</v>
          </cell>
          <cell r="BI11" t="str">
            <v>Co-8.1Al-8.4W</v>
          </cell>
          <cell r="BJ11" t="str">
            <v>83.5Co-8.1Al-8.4W</v>
          </cell>
        </row>
        <row r="12">
          <cell r="A12" t="str">
            <v>Co-9.4Al-10.2W-1.8Nb</v>
          </cell>
          <cell r="B12" t="str">
            <v>CoAlW-X</v>
          </cell>
          <cell r="C12" t="str">
            <v>-9Al-10W-2Nb</v>
          </cell>
          <cell r="D12" t="str">
            <v>10W2Nb</v>
          </cell>
          <cell r="E12" t="str">
            <v>Bauer, A., Neumeier, S., Pyczak, F., &amp; Göken, M. (2010). Microstructure and creep strength of different γ/γ′- strengthened Co-base superalloy variants. Scripta Materialia, 63(12), 1197–1200. https://doi.org/10.1016/j.scriptamat.2010.08.037</v>
          </cell>
          <cell r="F12">
            <v>10</v>
          </cell>
          <cell r="G12">
            <v>78.599999999999994</v>
          </cell>
          <cell r="H12"/>
          <cell r="I12">
            <v>9.4</v>
          </cell>
          <cell r="J12"/>
          <cell r="K12">
            <v>10.199999999999999</v>
          </cell>
          <cell r="L12"/>
          <cell r="M12"/>
          <cell r="N12">
            <v>1.8</v>
          </cell>
          <cell r="O12"/>
          <cell r="P12"/>
          <cell r="Q12"/>
          <cell r="R12"/>
          <cell r="S12"/>
          <cell r="T12"/>
          <cell r="U12"/>
          <cell r="V12"/>
          <cell r="W12"/>
          <cell r="X12"/>
          <cell r="Y12"/>
          <cell r="Z12"/>
          <cell r="AA12"/>
          <cell r="AB12"/>
          <cell r="AC12"/>
          <cell r="AD12"/>
          <cell r="AE12"/>
          <cell r="AF12">
            <v>9.3669600000000006</v>
          </cell>
          <cell r="AG12"/>
          <cell r="AH12"/>
          <cell r="AI12" t="str">
            <v>Co</v>
          </cell>
          <cell r="AJ12" t="str">
            <v>-9.4Al</v>
          </cell>
          <cell r="AK12" t="str">
            <v>-10.2W</v>
          </cell>
          <cell r="AL12" t="str">
            <v/>
          </cell>
          <cell r="AM12" t="str">
            <v/>
          </cell>
          <cell r="AN12" t="str">
            <v/>
          </cell>
          <cell r="AO12" t="str">
            <v>-1.8Nb</v>
          </cell>
          <cell r="AP12" t="str">
            <v/>
          </cell>
          <cell r="AQ12" t="str">
            <v/>
          </cell>
          <cell r="AR12" t="str">
            <v/>
          </cell>
          <cell r="AS12" t="str">
            <v/>
          </cell>
          <cell r="AT12" t="str">
            <v/>
          </cell>
          <cell r="AU12" t="str">
            <v/>
          </cell>
          <cell r="AV12" t="str">
            <v/>
          </cell>
          <cell r="AW12" t="str">
            <v/>
          </cell>
          <cell r="AX12" t="str">
            <v/>
          </cell>
          <cell r="AY12" t="str">
            <v/>
          </cell>
          <cell r="AZ12" t="str">
            <v/>
          </cell>
          <cell r="BA12" t="str">
            <v/>
          </cell>
          <cell r="BB12" t="str">
            <v/>
          </cell>
          <cell r="BC12" t="str">
            <v/>
          </cell>
          <cell r="BD12" t="str">
            <v/>
          </cell>
          <cell r="BE12" t="str">
            <v/>
          </cell>
          <cell r="BF12" t="str">
            <v/>
          </cell>
          <cell r="BG12" t="str">
            <v/>
          </cell>
          <cell r="BH12" t="str">
            <v>10W2NbBauer, A., Neumeier, S., Pyczak, F., &amp; Göken, M. (2010). Microstructure and creep strength of different γ/γ′- strengthened Co-base superalloy variants. Scripta Materialia, 63(12), 1197–1200. https://doi.org/10.1016/j.scriptamat.2010.08.037</v>
          </cell>
          <cell r="BI12" t="str">
            <v>Co-9.4Al-10.2W-1.8Nb</v>
          </cell>
          <cell r="BJ12" t="str">
            <v>78.6Co-9.4Al-10.2W-1.8Nb</v>
          </cell>
        </row>
        <row r="13">
          <cell r="A13" t="str">
            <v>Co-8.4Al-10.3W-2.2Ti</v>
          </cell>
          <cell r="B13" t="str">
            <v>CoAlW-X</v>
          </cell>
          <cell r="C13" t="str">
            <v>-8Al-10W-2Ti</v>
          </cell>
          <cell r="D13" t="str">
            <v>10w2Ti</v>
          </cell>
          <cell r="E13" t="str">
            <v>Bauer, A., Neumeier, S., Pyczak, F., &amp; Göken, M. (2010). Microstructure and creep strength of different γ/γ′- strengthened Co-base superalloy variants. Scripta Materialia, 63(12), 1197–1200. https://doi.org/10.1016/j.scriptamat.2010.08.038</v>
          </cell>
          <cell r="F13">
            <v>11</v>
          </cell>
          <cell r="G13">
            <v>79.099999999999994</v>
          </cell>
          <cell r="H13"/>
          <cell r="I13">
            <v>8.4</v>
          </cell>
          <cell r="J13"/>
          <cell r="K13">
            <v>10.3</v>
          </cell>
          <cell r="L13">
            <v>2.2000000000000002</v>
          </cell>
          <cell r="M13"/>
          <cell r="N13"/>
          <cell r="O13"/>
          <cell r="P13"/>
          <cell r="Q13"/>
          <cell r="R13"/>
          <cell r="S13"/>
          <cell r="T13"/>
          <cell r="U13"/>
          <cell r="V13"/>
          <cell r="W13"/>
          <cell r="X13"/>
          <cell r="Y13"/>
          <cell r="Z13"/>
          <cell r="AA13"/>
          <cell r="AB13"/>
          <cell r="AC13"/>
          <cell r="AD13"/>
          <cell r="AE13"/>
          <cell r="AF13">
            <v>9.3486039999999999</v>
          </cell>
          <cell r="AG13"/>
          <cell r="AH13"/>
          <cell r="AI13" t="str">
            <v>Co</v>
          </cell>
          <cell r="AJ13" t="str">
            <v>-8.4Al</v>
          </cell>
          <cell r="AK13" t="str">
            <v>-10.3W</v>
          </cell>
          <cell r="AL13" t="str">
            <v/>
          </cell>
          <cell r="AM13" t="str">
            <v/>
          </cell>
          <cell r="AN13" t="str">
            <v/>
          </cell>
          <cell r="AO13" t="str">
            <v/>
          </cell>
          <cell r="AP13" t="str">
            <v/>
          </cell>
          <cell r="AQ13" t="str">
            <v>-2.2Ti</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cell r="BD13" t="str">
            <v/>
          </cell>
          <cell r="BE13" t="str">
            <v/>
          </cell>
          <cell r="BF13" t="str">
            <v/>
          </cell>
          <cell r="BG13" t="str">
            <v/>
          </cell>
          <cell r="BH13" t="str">
            <v>10w2TiBauer, A., Neumeier, S., Pyczak, F., &amp; Göken, M. (2010). Microstructure and creep strength of different γ/γ′- strengthened Co-base superalloy variants. Scripta Materialia, 63(12), 1197–1200. https://doi.org/10.1016/j.scriptamat.2010.08.038</v>
          </cell>
          <cell r="BI13" t="str">
            <v>Co-8.4Al-10.3W-2.2Ti</v>
          </cell>
          <cell r="BJ13" t="str">
            <v>79.1Co-8.4Al-10.3W-2.2Ti</v>
          </cell>
        </row>
        <row r="14">
          <cell r="A14" t="str">
            <v>Co-9.Al-11.4W-2.1V</v>
          </cell>
          <cell r="B14" t="str">
            <v>CoAlW-X</v>
          </cell>
          <cell r="C14" t="str">
            <v>-9Al-11W-2V</v>
          </cell>
          <cell r="D14" t="str">
            <v>10W2V</v>
          </cell>
          <cell r="E14" t="str">
            <v>Bauer, A., Neumeier, S., Pyczak, F., &amp; Göken, M. (2010). Microstructure and creep strength of different γ/γ′- strengthened Co-base superalloy variants. Scripta Materialia, 63(12), 1197–1200. https://doi.org/10.1016/j.scriptamat.2010.08.039</v>
          </cell>
          <cell r="F14">
            <v>12</v>
          </cell>
          <cell r="G14">
            <v>77.5</v>
          </cell>
          <cell r="H14"/>
          <cell r="I14">
            <v>9</v>
          </cell>
          <cell r="J14"/>
          <cell r="K14">
            <v>11.4</v>
          </cell>
          <cell r="L14"/>
          <cell r="M14"/>
          <cell r="N14"/>
          <cell r="O14">
            <v>2.1</v>
          </cell>
          <cell r="P14"/>
          <cell r="Q14"/>
          <cell r="R14"/>
          <cell r="S14"/>
          <cell r="T14"/>
          <cell r="U14"/>
          <cell r="V14"/>
          <cell r="W14"/>
          <cell r="X14"/>
          <cell r="Y14"/>
          <cell r="Z14"/>
          <cell r="AA14"/>
          <cell r="AB14"/>
          <cell r="AC14"/>
          <cell r="AD14"/>
          <cell r="AE14"/>
          <cell r="AF14">
            <v>9.4633099999999999</v>
          </cell>
          <cell r="AG14"/>
          <cell r="AH14"/>
          <cell r="AI14" t="str">
            <v>Co</v>
          </cell>
          <cell r="AJ14" t="str">
            <v>-9.Al</v>
          </cell>
          <cell r="AK14" t="str">
            <v>-11.4W</v>
          </cell>
          <cell r="AL14" t="str">
            <v/>
          </cell>
          <cell r="AM14" t="str">
            <v/>
          </cell>
          <cell r="AN14" t="str">
            <v/>
          </cell>
          <cell r="AO14" t="str">
            <v/>
          </cell>
          <cell r="AP14" t="str">
            <v>-2.1V</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cell r="BD14" t="str">
            <v/>
          </cell>
          <cell r="BE14" t="str">
            <v/>
          </cell>
          <cell r="BF14" t="str">
            <v/>
          </cell>
          <cell r="BG14" t="str">
            <v/>
          </cell>
          <cell r="BH14" t="str">
            <v>10W2VBauer, A., Neumeier, S., Pyczak, F., &amp; Göken, M. (2010). Microstructure and creep strength of different γ/γ′- strengthened Co-base superalloy variants. Scripta Materialia, 63(12), 1197–1200. https://doi.org/10.1016/j.scriptamat.2010.08.039</v>
          </cell>
          <cell r="BI14" t="str">
            <v>Co-9.Al-11.4W-2.1V</v>
          </cell>
          <cell r="BJ14" t="str">
            <v>77.5Co-9.0Al-11.4W-2.1V</v>
          </cell>
        </row>
        <row r="15">
          <cell r="A15" t="str">
            <v>Co-7.6Al-9.2W-1.9Ta</v>
          </cell>
          <cell r="B15" t="str">
            <v>CoAlW-X</v>
          </cell>
          <cell r="C15" t="str">
            <v>-8Al-9W-2Ta</v>
          </cell>
          <cell r="D15" t="str">
            <v>10W2Ta</v>
          </cell>
          <cell r="E15" t="str">
            <v>Bauer, A., Neumeier, S., Pyczak, F., &amp; Göken, M. (2010). Microstructure and creep strength of different γ/γ′- strengthened Co-base superalloy variants. Scripta Materialia, 63(12), 1197–1200. https://doi.org/10.1016/j.scriptamat.2010.08.040</v>
          </cell>
          <cell r="F15">
            <v>13</v>
          </cell>
          <cell r="G15">
            <v>81.300000000000011</v>
          </cell>
          <cell r="H15"/>
          <cell r="I15">
            <v>7.6</v>
          </cell>
          <cell r="J15"/>
          <cell r="K15">
            <v>9.1999999999999993</v>
          </cell>
          <cell r="L15"/>
          <cell r="M15">
            <v>1.9</v>
          </cell>
          <cell r="N15"/>
          <cell r="O15"/>
          <cell r="P15"/>
          <cell r="Q15"/>
          <cell r="R15"/>
          <cell r="S15"/>
          <cell r="T15"/>
          <cell r="U15"/>
          <cell r="V15"/>
          <cell r="W15"/>
          <cell r="X15"/>
          <cell r="Y15"/>
          <cell r="Z15"/>
          <cell r="AA15"/>
          <cell r="AB15"/>
          <cell r="AC15"/>
          <cell r="AD15"/>
          <cell r="AE15"/>
          <cell r="AF15">
            <v>9.5282500000000017</v>
          </cell>
          <cell r="AG15"/>
          <cell r="AH15"/>
          <cell r="AI15" t="str">
            <v>Co</v>
          </cell>
          <cell r="AJ15" t="str">
            <v>-7.6Al</v>
          </cell>
          <cell r="AK15" t="str">
            <v>-9.2W</v>
          </cell>
          <cell r="AL15" t="str">
            <v/>
          </cell>
          <cell r="AM15" t="str">
            <v/>
          </cell>
          <cell r="AN15" t="str">
            <v>-1.9Ta</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cell r="BD15" t="str">
            <v/>
          </cell>
          <cell r="BE15" t="str">
            <v/>
          </cell>
          <cell r="BF15" t="str">
            <v/>
          </cell>
          <cell r="BG15" t="str">
            <v/>
          </cell>
          <cell r="BH15" t="str">
            <v>10W2TaBauer, A., Neumeier, S., Pyczak, F., &amp; Göken, M. (2010). Microstructure and creep strength of different γ/γ′- strengthened Co-base superalloy variants. Scripta Materialia, 63(12), 1197–1200. https://doi.org/10.1016/j.scriptamat.2010.08.040</v>
          </cell>
          <cell r="BI15" t="str">
            <v>Co-7.6Al-9.2W-1.9Ta</v>
          </cell>
          <cell r="BJ15" t="str">
            <v>81.3Co-7.6Al-9.2W-1.9Ta</v>
          </cell>
        </row>
        <row r="16">
          <cell r="A16" t="str">
            <v>Co-8.3Al-9.4W</v>
          </cell>
          <cell r="B16" t="str">
            <v>CoAlW-X</v>
          </cell>
          <cell r="C16" t="str">
            <v>-8Al-9W</v>
          </cell>
          <cell r="D16" t="str">
            <v>9W0.1B</v>
          </cell>
          <cell r="E16" t="str">
            <v>Bauer, A., Neumeier, S., Pyczak, F., &amp; Göken, M. (2010). Microstructure and creep strength of different γ/γ′- strengthened Co-base superalloy variants. Scripta Materialia, 63(12), 1197–1200. https://doi.org/10.1016/j.scriptamat.2010.08.041</v>
          </cell>
          <cell r="F16">
            <v>14</v>
          </cell>
          <cell r="G16">
            <v>82.3</v>
          </cell>
          <cell r="H16"/>
          <cell r="I16">
            <v>8.3000000000000007</v>
          </cell>
          <cell r="J16"/>
          <cell r="K16">
            <v>9.4</v>
          </cell>
          <cell r="L16"/>
          <cell r="M16"/>
          <cell r="N16"/>
          <cell r="O16"/>
          <cell r="P16"/>
          <cell r="Q16"/>
          <cell r="R16"/>
          <cell r="S16"/>
          <cell r="T16"/>
          <cell r="U16"/>
          <cell r="V16"/>
          <cell r="W16"/>
          <cell r="X16"/>
          <cell r="Y16"/>
          <cell r="Z16"/>
          <cell r="AA16"/>
          <cell r="AB16"/>
          <cell r="AC16"/>
          <cell r="AD16"/>
          <cell r="AE16"/>
          <cell r="AF16">
            <v>9.3582999999999998</v>
          </cell>
          <cell r="AG16"/>
          <cell r="AH16"/>
          <cell r="AI16" t="str">
            <v>Co</v>
          </cell>
          <cell r="AJ16" t="str">
            <v>-8.3Al</v>
          </cell>
          <cell r="AK16" t="str">
            <v>-9.4W</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cell r="BD16" t="str">
            <v/>
          </cell>
          <cell r="BE16" t="str">
            <v/>
          </cell>
          <cell r="BF16" t="str">
            <v/>
          </cell>
          <cell r="BG16" t="str">
            <v/>
          </cell>
          <cell r="BH16" t="str">
            <v>9W0.1BBauer, A., Neumeier, S., Pyczak, F., &amp; Göken, M. (2010). Microstructure and creep strength of different γ/γ′- strengthened Co-base superalloy variants. Scripta Materialia, 63(12), 1197–1200. https://doi.org/10.1016/j.scriptamat.2010.08.041</v>
          </cell>
          <cell r="BI16" t="str">
            <v>Co-8.3Al-9.4W</v>
          </cell>
          <cell r="BJ16" t="str">
            <v>82.3Co-8.3Al-9.4W</v>
          </cell>
        </row>
        <row r="17">
          <cell r="A17" t="str">
            <v>Co-8.1Al-8.4W-2.Ta</v>
          </cell>
          <cell r="B17" t="str">
            <v>CoAlW-X</v>
          </cell>
          <cell r="C17" t="str">
            <v>-8Al-8W-2Ta</v>
          </cell>
          <cell r="D17" t="str">
            <v>8W2Ta</v>
          </cell>
          <cell r="E17" t="str">
            <v>Bauer, A., Neumeier, S., Pyczak, F., &amp; Göken, M. (2010). Microstructure and creep strength of different γ/γ′- strengthened Co-base superalloy variants. Scripta Materialia, 63(12), 1197–1200. https://doi.org/10.1016/j.scriptamat.2010.08.042</v>
          </cell>
          <cell r="F17">
            <v>15</v>
          </cell>
          <cell r="G17">
            <v>81.5</v>
          </cell>
          <cell r="H17"/>
          <cell r="I17">
            <v>8.1</v>
          </cell>
          <cell r="J17"/>
          <cell r="K17">
            <v>8.4</v>
          </cell>
          <cell r="L17"/>
          <cell r="M17">
            <v>2</v>
          </cell>
          <cell r="N17"/>
          <cell r="O17"/>
          <cell r="P17"/>
          <cell r="Q17"/>
          <cell r="R17"/>
          <cell r="S17"/>
          <cell r="T17"/>
          <cell r="U17"/>
          <cell r="V17"/>
          <cell r="W17"/>
          <cell r="X17"/>
          <cell r="Y17"/>
          <cell r="Z17"/>
          <cell r="AA17"/>
          <cell r="AB17"/>
          <cell r="AC17"/>
          <cell r="AD17"/>
          <cell r="AE17"/>
          <cell r="AF17">
            <v>9.4222000000000001</v>
          </cell>
          <cell r="AG17"/>
          <cell r="AH17"/>
          <cell r="AI17" t="str">
            <v>Co</v>
          </cell>
          <cell r="AJ17" t="str">
            <v>-8.1Al</v>
          </cell>
          <cell r="AK17" t="str">
            <v>-8.4W</v>
          </cell>
          <cell r="AL17" t="str">
            <v/>
          </cell>
          <cell r="AM17" t="str">
            <v/>
          </cell>
          <cell r="AN17" t="str">
            <v>-2.Ta</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cell r="BD17" t="str">
            <v/>
          </cell>
          <cell r="BE17" t="str">
            <v/>
          </cell>
          <cell r="BF17" t="str">
            <v/>
          </cell>
          <cell r="BG17" t="str">
            <v/>
          </cell>
          <cell r="BH17" t="str">
            <v>8W2TaBauer, A., Neumeier, S., Pyczak, F., &amp; Göken, M. (2010). Microstructure and creep strength of different γ/γ′- strengthened Co-base superalloy variants. Scripta Materialia, 63(12), 1197–1200. https://doi.org/10.1016/j.scriptamat.2010.08.042</v>
          </cell>
          <cell r="BI17" t="str">
            <v>Co-8.1Al-8.4W-2.Ta</v>
          </cell>
          <cell r="BJ17" t="str">
            <v>81.5Co-8.1Al-8.4W-2.0Ta</v>
          </cell>
        </row>
        <row r="18">
          <cell r="A18" t="str">
            <v>Co-8.Al-1.9Cr-7.2W-1.6Ta</v>
          </cell>
          <cell r="B18" t="str">
            <v>CoAlWX+</v>
          </cell>
          <cell r="C18" t="str">
            <v>-8Al-2Cr-7W-2Ta</v>
          </cell>
          <cell r="D18" t="str">
            <v>2Ta2Cr</v>
          </cell>
          <cell r="E18" t="str">
            <v>Bauer, A., Neumeier, S., Pyczak, F., &amp; Göken, M. (2010). Microstructure and creep strength of different γ/γ′- strengthened Co-base superalloy variants. Scripta Materialia, 63(12), 1197–1200. https://doi.org/10.1016/j.scriptamat.2010.08.043</v>
          </cell>
          <cell r="F18">
            <v>16</v>
          </cell>
          <cell r="G18">
            <v>81.3</v>
          </cell>
          <cell r="H18"/>
          <cell r="I18">
            <v>8</v>
          </cell>
          <cell r="J18">
            <v>1.9</v>
          </cell>
          <cell r="K18">
            <v>7.2</v>
          </cell>
          <cell r="L18"/>
          <cell r="M18">
            <v>1.6</v>
          </cell>
          <cell r="N18"/>
          <cell r="O18"/>
          <cell r="P18"/>
          <cell r="Q18"/>
          <cell r="R18"/>
          <cell r="S18"/>
          <cell r="T18"/>
          <cell r="U18"/>
          <cell r="V18"/>
          <cell r="W18"/>
          <cell r="X18"/>
          <cell r="Y18"/>
          <cell r="Z18"/>
          <cell r="AA18"/>
          <cell r="AB18"/>
          <cell r="AC18"/>
          <cell r="AD18"/>
          <cell r="AE18"/>
          <cell r="AF18">
            <v>9.24071</v>
          </cell>
          <cell r="AG18"/>
          <cell r="AH18"/>
          <cell r="AI18" t="str">
            <v>Co</v>
          </cell>
          <cell r="AJ18" t="str">
            <v>-8.Al</v>
          </cell>
          <cell r="AK18" t="str">
            <v>-7.2W</v>
          </cell>
          <cell r="AL18" t="str">
            <v/>
          </cell>
          <cell r="AM18" t="str">
            <v>-1.9Cr</v>
          </cell>
          <cell r="AN18" t="str">
            <v>-1.6Ta</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cell r="BD18" t="str">
            <v/>
          </cell>
          <cell r="BE18" t="str">
            <v/>
          </cell>
          <cell r="BF18" t="str">
            <v/>
          </cell>
          <cell r="BG18" t="str">
            <v/>
          </cell>
          <cell r="BH18" t="str">
            <v>2Ta2CrBauer, A., Neumeier, S., Pyczak, F., &amp; Göken, M. (2010). Microstructure and creep strength of different γ/γ′- strengthened Co-base superalloy variants. Scripta Materialia, 63(12), 1197–1200. https://doi.org/10.1016/j.scriptamat.2010.08.043</v>
          </cell>
          <cell r="BI18" t="str">
            <v>Co-8.Al-1.9Cr-7.2W-1.6Ta</v>
          </cell>
          <cell r="BJ18" t="str">
            <v>81.3Co-8.0Al-1.9Cr-7.2W-1.6Ta</v>
          </cell>
        </row>
        <row r="19">
          <cell r="A19" t="str">
            <v>Co-8.1Al-6.7W-1.4Ta-1.4Nb</v>
          </cell>
          <cell r="B19" t="str">
            <v>CoAlWX+</v>
          </cell>
          <cell r="C19" t="str">
            <v>-8Al-7W-1Ta-1Nb</v>
          </cell>
          <cell r="D19" t="str">
            <v>2Ta2Nb</v>
          </cell>
          <cell r="E19" t="str">
            <v>Bauer, A., Neumeier, S., Pyczak, F., &amp; Göken, M. (2010). Microstructure and creep strength of different γ/γ′- strengthened Co-base superalloy variants. Scripta Materialia, 63(12), 1197–1200. https://doi.org/10.1016/j.scriptamat.2010.08.045</v>
          </cell>
          <cell r="F19">
            <v>17</v>
          </cell>
          <cell r="G19">
            <v>82.4</v>
          </cell>
          <cell r="H19"/>
          <cell r="I19">
            <v>8.1</v>
          </cell>
          <cell r="J19"/>
          <cell r="K19">
            <v>6.7</v>
          </cell>
          <cell r="L19"/>
          <cell r="M19">
            <v>1.4</v>
          </cell>
          <cell r="N19">
            <v>1.4</v>
          </cell>
          <cell r="O19"/>
          <cell r="P19"/>
          <cell r="Q19"/>
          <cell r="R19"/>
          <cell r="S19"/>
          <cell r="T19"/>
          <cell r="U19"/>
          <cell r="V19"/>
          <cell r="W19"/>
          <cell r="X19"/>
          <cell r="Y19"/>
          <cell r="Z19"/>
          <cell r="AA19"/>
          <cell r="AB19"/>
          <cell r="AC19"/>
          <cell r="AD19"/>
          <cell r="AE19"/>
          <cell r="AF19">
            <v>9.1951300000000007</v>
          </cell>
          <cell r="AG19"/>
          <cell r="AH19"/>
          <cell r="AI19" t="str">
            <v>Co</v>
          </cell>
          <cell r="AJ19" t="str">
            <v>-8.1Al</v>
          </cell>
          <cell r="AK19" t="str">
            <v>-6.7W</v>
          </cell>
          <cell r="AL19" t="str">
            <v/>
          </cell>
          <cell r="AM19" t="str">
            <v/>
          </cell>
          <cell r="AN19" t="str">
            <v>-1.4Ta</v>
          </cell>
          <cell r="AO19" t="str">
            <v>-1.4Nb</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cell r="BD19" t="str">
            <v/>
          </cell>
          <cell r="BE19" t="str">
            <v/>
          </cell>
          <cell r="BF19" t="str">
            <v/>
          </cell>
          <cell r="BG19" t="str">
            <v/>
          </cell>
          <cell r="BH19" t="str">
            <v>2Ta2NbBauer, A., Neumeier, S., Pyczak, F., &amp; Göken, M. (2010). Microstructure and creep strength of different γ/γ′- strengthened Co-base superalloy variants. Scripta Materialia, 63(12), 1197–1200. https://doi.org/10.1016/j.scriptamat.2010.08.045</v>
          </cell>
          <cell r="BI19" t="str">
            <v>Co-8.1Al-6.7W-1.4Ta-1.4Nb</v>
          </cell>
          <cell r="BJ19" t="str">
            <v>82.4Co-8.1Al-6.7W-1.4Ta-1.4Nb</v>
          </cell>
        </row>
        <row r="20">
          <cell r="A20" t="str">
            <v>Co-8.1Al-7.7W-1.6Ta-1.8Si</v>
          </cell>
          <cell r="B20" t="str">
            <v>CoAlWX+</v>
          </cell>
          <cell r="C20" t="str">
            <v>-8Al-8W-2Ta-Si</v>
          </cell>
          <cell r="D20" t="str">
            <v>2Ta2Si</v>
          </cell>
          <cell r="E20" t="str">
            <v>Bauer, A., Neumeier, S., Pyczak, F., &amp; Göken, M. (2010). Microstructure and creep strength of different γ/γ′- strengthened Co-base superalloy variants. Scripta Materialia, 63(12), 1197–1200. https://doi.org/10.1016/j.scriptamat.2010.08.046</v>
          </cell>
          <cell r="F20">
            <v>18</v>
          </cell>
          <cell r="G20">
            <v>80.8</v>
          </cell>
          <cell r="H20"/>
          <cell r="I20">
            <v>8.1</v>
          </cell>
          <cell r="J20"/>
          <cell r="K20">
            <v>7.7</v>
          </cell>
          <cell r="L20"/>
          <cell r="M20">
            <v>1.6</v>
          </cell>
          <cell r="N20"/>
          <cell r="O20"/>
          <cell r="P20"/>
          <cell r="Q20"/>
          <cell r="R20"/>
          <cell r="S20"/>
          <cell r="T20"/>
          <cell r="U20"/>
          <cell r="V20">
            <v>1.8</v>
          </cell>
          <cell r="W20"/>
          <cell r="X20"/>
          <cell r="Y20"/>
          <cell r="Z20"/>
          <cell r="AA20"/>
          <cell r="AB20"/>
          <cell r="AC20"/>
          <cell r="AD20"/>
          <cell r="AE20"/>
          <cell r="AF20">
            <v>9.2004900000000003</v>
          </cell>
          <cell r="AG20"/>
          <cell r="AH20"/>
          <cell r="AI20" t="str">
            <v>Co</v>
          </cell>
          <cell r="AJ20" t="str">
            <v>-8.1Al</v>
          </cell>
          <cell r="AK20" t="str">
            <v>-7.7W</v>
          </cell>
          <cell r="AL20" t="str">
            <v/>
          </cell>
          <cell r="AM20" t="str">
            <v/>
          </cell>
          <cell r="AN20" t="str">
            <v>-1.6Ta</v>
          </cell>
          <cell r="AO20" t="str">
            <v/>
          </cell>
          <cell r="AP20" t="str">
            <v/>
          </cell>
          <cell r="AQ20" t="str">
            <v/>
          </cell>
          <cell r="AR20" t="str">
            <v/>
          </cell>
          <cell r="AS20" t="str">
            <v/>
          </cell>
          <cell r="AT20" t="str">
            <v/>
          </cell>
          <cell r="AU20" t="str">
            <v/>
          </cell>
          <cell r="AV20" t="str">
            <v/>
          </cell>
          <cell r="AW20" t="str">
            <v/>
          </cell>
          <cell r="AX20" t="str">
            <v>-1.8Si</v>
          </cell>
          <cell r="AY20" t="str">
            <v/>
          </cell>
          <cell r="AZ20" t="str">
            <v/>
          </cell>
          <cell r="BA20" t="str">
            <v/>
          </cell>
          <cell r="BB20" t="str">
            <v/>
          </cell>
          <cell r="BC20" t="str">
            <v/>
          </cell>
          <cell r="BD20" t="str">
            <v/>
          </cell>
          <cell r="BE20" t="str">
            <v/>
          </cell>
          <cell r="BF20" t="str">
            <v/>
          </cell>
          <cell r="BG20" t="str">
            <v/>
          </cell>
          <cell r="BH20" t="str">
            <v>2Ta2SiBauer, A., Neumeier, S., Pyczak, F., &amp; Göken, M. (2010). Microstructure and creep strength of different γ/γ′- strengthened Co-base superalloy variants. Scripta Materialia, 63(12), 1197–1200. https://doi.org/10.1016/j.scriptamat.2010.08.046</v>
          </cell>
          <cell r="BI20" t="str">
            <v>Co-8.1Al-7.7W-1.6Ta-1.8Si</v>
          </cell>
          <cell r="BJ20" t="str">
            <v>80.8Co-8.1Al-7.7W-1.6Ta-1.8Si</v>
          </cell>
        </row>
        <row r="21">
          <cell r="A21" t="str">
            <v>Co-8.2Al-7.5W-1.9Ta-2.V</v>
          </cell>
          <cell r="B21" t="str">
            <v>CoAlWX+</v>
          </cell>
          <cell r="C21" t="str">
            <v>-8Al-8W-2Ta-2V</v>
          </cell>
          <cell r="D21" t="str">
            <v>2Ta2V</v>
          </cell>
          <cell r="E21" t="str">
            <v>Bauer, A., Neumeier, S., Pyczak, F., &amp; Göken, M. (2010). Microstructure and creep strength of different γ/γ′- strengthened Co-base superalloy variants. Scripta Materialia, 63(12), 1197–1200. https://doi.org/10.1016/j.scriptamat.2010.08.047</v>
          </cell>
          <cell r="F21">
            <v>19</v>
          </cell>
          <cell r="G21">
            <v>80.400000000000006</v>
          </cell>
          <cell r="H21"/>
          <cell r="I21">
            <v>8.1999999999999993</v>
          </cell>
          <cell r="J21"/>
          <cell r="K21">
            <v>7.5</v>
          </cell>
          <cell r="L21"/>
          <cell r="M21">
            <v>1.9</v>
          </cell>
          <cell r="N21"/>
          <cell r="O21">
            <v>2</v>
          </cell>
          <cell r="P21"/>
          <cell r="Q21"/>
          <cell r="R21"/>
          <cell r="S21"/>
          <cell r="T21"/>
          <cell r="U21"/>
          <cell r="V21"/>
          <cell r="W21"/>
          <cell r="X21"/>
          <cell r="Y21"/>
          <cell r="Z21"/>
          <cell r="AA21"/>
          <cell r="AB21"/>
          <cell r="AC21"/>
          <cell r="AD21"/>
          <cell r="AE21"/>
          <cell r="AF21">
            <v>9.2593000000000014</v>
          </cell>
          <cell r="AG21"/>
          <cell r="AH21"/>
          <cell r="AI21" t="str">
            <v>Co</v>
          </cell>
          <cell r="AJ21" t="str">
            <v>-8.2Al</v>
          </cell>
          <cell r="AK21" t="str">
            <v>-7.5W</v>
          </cell>
          <cell r="AL21" t="str">
            <v/>
          </cell>
          <cell r="AM21" t="str">
            <v/>
          </cell>
          <cell r="AN21" t="str">
            <v>-1.9Ta</v>
          </cell>
          <cell r="AO21" t="str">
            <v/>
          </cell>
          <cell r="AP21" t="str">
            <v>-2.V</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cell r="BD21" t="str">
            <v/>
          </cell>
          <cell r="BE21" t="str">
            <v/>
          </cell>
          <cell r="BF21" t="str">
            <v/>
          </cell>
          <cell r="BG21" t="str">
            <v/>
          </cell>
          <cell r="BH21" t="str">
            <v>2Ta2VBauer, A., Neumeier, S., Pyczak, F., &amp; Göken, M. (2010). Microstructure and creep strength of different γ/γ′- strengthened Co-base superalloy variants. Scripta Materialia, 63(12), 1197–1200. https://doi.org/10.1016/j.scriptamat.2010.08.047</v>
          </cell>
          <cell r="BI21" t="str">
            <v>Co-8.2Al-7.5W-1.9Ta-2.V</v>
          </cell>
          <cell r="BJ21" t="str">
            <v>80.4Co-8.2Al-7.5W-1.9Ta-2.0V</v>
          </cell>
        </row>
        <row r="22">
          <cell r="A22" t="str">
            <v>Co-8.2Al-9.6W-1.8Ta-1.8Mo</v>
          </cell>
          <cell r="B22" t="str">
            <v>CoAlWX+</v>
          </cell>
          <cell r="C22" t="str">
            <v>-8Al-10W-2Ta-2Mo</v>
          </cell>
          <cell r="D22" t="str">
            <v>2T2Mo</v>
          </cell>
          <cell r="E22" t="str">
            <v>Bauer, A., Neumeier, S., Pyczak, F., &amp; Göken, M. (2010). Microstructure and creep strength of different γ/γ′- strengthened Co-base superalloy variants. Scripta Materialia, 63(12), 1197–1200. https://doi.org/10.1016/j.scriptamat.2010.08.048</v>
          </cell>
          <cell r="F22">
            <v>20</v>
          </cell>
          <cell r="G22">
            <v>78.599999999999994</v>
          </cell>
          <cell r="H22"/>
          <cell r="I22">
            <v>8.1999999999999993</v>
          </cell>
          <cell r="J22"/>
          <cell r="K22">
            <v>9.6</v>
          </cell>
          <cell r="L22"/>
          <cell r="M22">
            <v>1.8</v>
          </cell>
          <cell r="N22"/>
          <cell r="O22"/>
          <cell r="P22">
            <v>1.8</v>
          </cell>
          <cell r="Q22"/>
          <cell r="R22"/>
          <cell r="S22"/>
          <cell r="T22"/>
          <cell r="U22"/>
          <cell r="V22"/>
          <cell r="W22"/>
          <cell r="X22"/>
          <cell r="Y22"/>
          <cell r="Z22"/>
          <cell r="AA22"/>
          <cell r="AB22"/>
          <cell r="AC22"/>
          <cell r="AD22"/>
          <cell r="AE22"/>
          <cell r="AF22">
            <v>9.5495400000000004</v>
          </cell>
          <cell r="AG22"/>
          <cell r="AH22"/>
          <cell r="AI22" t="str">
            <v>Co</v>
          </cell>
          <cell r="AJ22" t="str">
            <v>-8.2Al</v>
          </cell>
          <cell r="AK22" t="str">
            <v>-9.6W</v>
          </cell>
          <cell r="AL22" t="str">
            <v/>
          </cell>
          <cell r="AM22" t="str">
            <v/>
          </cell>
          <cell r="AN22" t="str">
            <v>-1.8Ta</v>
          </cell>
          <cell r="AO22" t="str">
            <v/>
          </cell>
          <cell r="AP22" t="str">
            <v/>
          </cell>
          <cell r="AQ22" t="str">
            <v/>
          </cell>
          <cell r="AR22" t="str">
            <v>-1.8Mo</v>
          </cell>
          <cell r="AS22" t="str">
            <v/>
          </cell>
          <cell r="AT22" t="str">
            <v/>
          </cell>
          <cell r="AU22" t="str">
            <v/>
          </cell>
          <cell r="AV22" t="str">
            <v/>
          </cell>
          <cell r="AW22" t="str">
            <v/>
          </cell>
          <cell r="AX22" t="str">
            <v/>
          </cell>
          <cell r="AY22" t="str">
            <v/>
          </cell>
          <cell r="AZ22" t="str">
            <v/>
          </cell>
          <cell r="BA22" t="str">
            <v/>
          </cell>
          <cell r="BB22" t="str">
            <v/>
          </cell>
          <cell r="BC22" t="str">
            <v/>
          </cell>
          <cell r="BD22" t="str">
            <v/>
          </cell>
          <cell r="BE22" t="str">
            <v/>
          </cell>
          <cell r="BF22" t="str">
            <v/>
          </cell>
          <cell r="BG22" t="str">
            <v/>
          </cell>
          <cell r="BH22" t="str">
            <v>2T2MoBauer, A., Neumeier, S., Pyczak, F., &amp; Göken, M. (2010). Microstructure and creep strength of different γ/γ′- strengthened Co-base superalloy variants. Scripta Materialia, 63(12), 1197–1200. https://doi.org/10.1016/j.scriptamat.2010.08.048</v>
          </cell>
          <cell r="BI22" t="str">
            <v>Co-8.2Al-9.6W-1.8Ta-1.8Mo</v>
          </cell>
          <cell r="BJ22" t="str">
            <v>78.6Co-8.2Al-9.6W-1.8Ta-1.8Mo</v>
          </cell>
        </row>
        <row r="23">
          <cell r="A23" t="str">
            <v>Co-8.Al-5.7W-2.Ta-1.5Mo</v>
          </cell>
          <cell r="B23" t="str">
            <v>CoAlWX+</v>
          </cell>
          <cell r="C23" t="str">
            <v>-8Al-6W-2Ta-2Mo</v>
          </cell>
          <cell r="D23" t="str">
            <v>W2Ta2Mo</v>
          </cell>
          <cell r="E23" t="str">
            <v>Bauer, A., Neumeier, S., Pyczak, F., &amp; Göken, M. (2010). Microstructure and creep strength of different γ/γ′- strengthened Co-base superalloy variants. Scripta Materialia, 63(12), 1197–1200. https://doi.org/10.1016/j.scriptamat.2010.08.050</v>
          </cell>
          <cell r="F23">
            <v>22</v>
          </cell>
          <cell r="G23">
            <v>82.8</v>
          </cell>
          <cell r="H23"/>
          <cell r="I23">
            <v>8</v>
          </cell>
          <cell r="J23"/>
          <cell r="K23">
            <v>5.7</v>
          </cell>
          <cell r="L23"/>
          <cell r="M23">
            <v>2</v>
          </cell>
          <cell r="N23"/>
          <cell r="O23"/>
          <cell r="P23">
            <v>1.5</v>
          </cell>
          <cell r="Q23"/>
          <cell r="R23"/>
          <cell r="S23"/>
          <cell r="T23"/>
          <cell r="U23"/>
          <cell r="V23"/>
          <cell r="W23"/>
          <cell r="X23"/>
          <cell r="Y23"/>
          <cell r="Z23"/>
          <cell r="AA23"/>
          <cell r="AB23"/>
          <cell r="AC23"/>
          <cell r="AD23"/>
          <cell r="AE23"/>
          <cell r="AF23">
            <v>9.169649999999999</v>
          </cell>
          <cell r="AG23"/>
          <cell r="AH23"/>
          <cell r="AI23" t="str">
            <v>Co</v>
          </cell>
          <cell r="AJ23" t="str">
            <v>-8.Al</v>
          </cell>
          <cell r="AK23" t="str">
            <v>-5.7W</v>
          </cell>
          <cell r="AL23" t="str">
            <v/>
          </cell>
          <cell r="AM23" t="str">
            <v/>
          </cell>
          <cell r="AN23" t="str">
            <v>-2.Ta</v>
          </cell>
          <cell r="AO23" t="str">
            <v/>
          </cell>
          <cell r="AP23" t="str">
            <v/>
          </cell>
          <cell r="AQ23" t="str">
            <v/>
          </cell>
          <cell r="AR23" t="str">
            <v>-1.5Mo</v>
          </cell>
          <cell r="AS23" t="str">
            <v/>
          </cell>
          <cell r="AT23" t="str">
            <v/>
          </cell>
          <cell r="AU23" t="str">
            <v/>
          </cell>
          <cell r="AV23" t="str">
            <v/>
          </cell>
          <cell r="AW23" t="str">
            <v/>
          </cell>
          <cell r="AX23" t="str">
            <v/>
          </cell>
          <cell r="AY23" t="str">
            <v/>
          </cell>
          <cell r="AZ23" t="str">
            <v/>
          </cell>
          <cell r="BA23" t="str">
            <v/>
          </cell>
          <cell r="BB23" t="str">
            <v/>
          </cell>
          <cell r="BC23" t="str">
            <v/>
          </cell>
          <cell r="BD23" t="str">
            <v/>
          </cell>
          <cell r="BE23" t="str">
            <v/>
          </cell>
          <cell r="BF23" t="str">
            <v/>
          </cell>
          <cell r="BG23" t="str">
            <v/>
          </cell>
          <cell r="BH23" t="str">
            <v>W2Ta2MoBauer, A., Neumeier, S., Pyczak, F., &amp; Göken, M. (2010). Microstructure and creep strength of different γ/γ′- strengthened Co-base superalloy variants. Scripta Materialia, 63(12), 1197–1200. https://doi.org/10.1016/j.scriptamat.2010.08.050</v>
          </cell>
          <cell r="BI23" t="str">
            <v>Co-8.Al-5.7W-2.Ta-1.5Mo</v>
          </cell>
          <cell r="BJ23" t="str">
            <v>82.8Co-8.0Al-5.7W-2.0Ta-1.5Mo</v>
          </cell>
        </row>
        <row r="24">
          <cell r="A24" t="str">
            <v>Co-8.7Al-5.5W-1.3Ta-0.9Ir</v>
          </cell>
          <cell r="B24" t="str">
            <v>CoAlWX+</v>
          </cell>
          <cell r="C24" t="str">
            <v>-9Al-6W-1Ta-1Ir</v>
          </cell>
          <cell r="D24" t="str">
            <v>W2Ta2Ir</v>
          </cell>
          <cell r="E24" t="str">
            <v>Bauer, A., Neumeier, S., Pyczak, F., &amp; Göken, M. (2010). Microstructure and creep strength of different γ/γ′- strengthened Co-base superalloy variants. Scripta Materialia, 63(12), 1197–1200. https://doi.org/10.1016/j.scriptamat.2010.08.051</v>
          </cell>
          <cell r="F24">
            <v>23</v>
          </cell>
          <cell r="G24">
            <v>83.6</v>
          </cell>
          <cell r="H24"/>
          <cell r="I24">
            <v>8.6999999999999993</v>
          </cell>
          <cell r="J24"/>
          <cell r="K24">
            <v>5.5</v>
          </cell>
          <cell r="L24"/>
          <cell r="M24">
            <v>1.3</v>
          </cell>
          <cell r="N24"/>
          <cell r="O24"/>
          <cell r="P24"/>
          <cell r="Q24"/>
          <cell r="R24"/>
          <cell r="S24"/>
          <cell r="T24">
            <v>0.9</v>
          </cell>
          <cell r="U24"/>
          <cell r="V24"/>
          <cell r="W24"/>
          <cell r="X24"/>
          <cell r="Y24"/>
          <cell r="Z24"/>
          <cell r="AA24"/>
          <cell r="AB24"/>
          <cell r="AC24"/>
          <cell r="AD24"/>
          <cell r="AE24"/>
          <cell r="AF24">
            <v>9.1535399999999996</v>
          </cell>
          <cell r="AG24"/>
          <cell r="AH24"/>
          <cell r="AI24" t="str">
            <v>Co</v>
          </cell>
          <cell r="AJ24" t="str">
            <v>-8.7Al</v>
          </cell>
          <cell r="AK24" t="str">
            <v>-5.5W</v>
          </cell>
          <cell r="AL24" t="str">
            <v/>
          </cell>
          <cell r="AM24" t="str">
            <v/>
          </cell>
          <cell r="AN24" t="str">
            <v>-1.3Ta</v>
          </cell>
          <cell r="AO24" t="str">
            <v/>
          </cell>
          <cell r="AP24" t="str">
            <v/>
          </cell>
          <cell r="AQ24" t="str">
            <v/>
          </cell>
          <cell r="AR24" t="str">
            <v/>
          </cell>
          <cell r="AS24" t="str">
            <v/>
          </cell>
          <cell r="AT24" t="str">
            <v/>
          </cell>
          <cell r="AU24" t="str">
            <v/>
          </cell>
          <cell r="AV24" t="str">
            <v>-0.9Ir</v>
          </cell>
          <cell r="AW24" t="str">
            <v/>
          </cell>
          <cell r="AX24" t="str">
            <v/>
          </cell>
          <cell r="AY24" t="str">
            <v/>
          </cell>
          <cell r="AZ24" t="str">
            <v/>
          </cell>
          <cell r="BA24" t="str">
            <v/>
          </cell>
          <cell r="BB24" t="str">
            <v/>
          </cell>
          <cell r="BC24" t="str">
            <v/>
          </cell>
          <cell r="BD24" t="str">
            <v/>
          </cell>
          <cell r="BE24" t="str">
            <v/>
          </cell>
          <cell r="BF24" t="str">
            <v/>
          </cell>
          <cell r="BG24" t="str">
            <v/>
          </cell>
          <cell r="BH24" t="str">
            <v>W2Ta2IrBauer, A., Neumeier, S., Pyczak, F., &amp; Göken, M. (2010). Microstructure and creep strength of different γ/γ′- strengthened Co-base superalloy variants. Scripta Materialia, 63(12), 1197–1200. https://doi.org/10.1016/j.scriptamat.2010.08.051</v>
          </cell>
          <cell r="BI24" t="str">
            <v>Co-8.7Al-5.5W-1.3Ta-0.9Ir</v>
          </cell>
          <cell r="BJ24" t="str">
            <v>83.6Co-8.7Al-5.5W-1.3Ta-0.9Ir</v>
          </cell>
        </row>
        <row r="25">
          <cell r="A25" t="str">
            <v>Co-8.6Al-4.1Cr-9.5W</v>
          </cell>
          <cell r="B25" t="str">
            <v>CoAlW-X</v>
          </cell>
          <cell r="C25" t="str">
            <v>-9Al-4Cr-10W</v>
          </cell>
          <cell r="D25" t="str">
            <v>9W-4Cr-0.04B</v>
          </cell>
          <cell r="E25" t="str">
            <v>Bauer, A., Neumeier, S., Pyczak, F., &amp; Göken, M. (2012). Creep Strength and Microstructure of Polycrystalline γ′ - Strengthened Cobalt-Base Superalloys. In Superalloys 2012 (pp. 695–703). https://doi.org/10.1002/9781118516430.ch77</v>
          </cell>
          <cell r="F25">
            <v>24</v>
          </cell>
          <cell r="G25">
            <v>77.8</v>
          </cell>
          <cell r="H25"/>
          <cell r="I25">
            <v>8.6</v>
          </cell>
          <cell r="J25">
            <v>4.0999999999999996</v>
          </cell>
          <cell r="K25">
            <v>9.5</v>
          </cell>
          <cell r="L25"/>
          <cell r="M25"/>
          <cell r="N25"/>
          <cell r="O25"/>
          <cell r="P25"/>
          <cell r="Q25"/>
          <cell r="R25"/>
          <cell r="S25"/>
          <cell r="T25"/>
          <cell r="U25"/>
          <cell r="V25"/>
          <cell r="W25"/>
          <cell r="X25"/>
          <cell r="Y25"/>
          <cell r="Z25"/>
          <cell r="AA25"/>
          <cell r="AB25"/>
          <cell r="AC25"/>
          <cell r="AD25"/>
          <cell r="AE25"/>
          <cell r="AF25">
            <v>9.2799399999999999</v>
          </cell>
          <cell r="AG25"/>
          <cell r="AH25"/>
          <cell r="AI25" t="str">
            <v>Co</v>
          </cell>
          <cell r="AJ25" t="str">
            <v>-8.6Al</v>
          </cell>
          <cell r="AK25" t="str">
            <v>-9.5W</v>
          </cell>
          <cell r="AL25" t="str">
            <v/>
          </cell>
          <cell r="AM25" t="str">
            <v>-4.1Cr</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cell r="BD25" t="str">
            <v/>
          </cell>
          <cell r="BE25" t="str">
            <v/>
          </cell>
          <cell r="BF25" t="str">
            <v/>
          </cell>
          <cell r="BG25" t="str">
            <v/>
          </cell>
          <cell r="BH25" t="str">
            <v>9W-4Cr-0.04BBauer, A., Neumeier, S., Pyczak, F., &amp; Göken, M. (2012). Creep Strength and Microstructure of Polycrystalline γ′ - Strengthened Cobalt-Base Superalloys. In Superalloys 2012 (pp. 695–703). https://doi.org/10.1002/9781118516430.ch77</v>
          </cell>
          <cell r="BI25" t="str">
            <v>Co-8.6Al-4.1Cr-9.5W</v>
          </cell>
          <cell r="BJ25" t="str">
            <v>77.8Co-8.6Al-4.1Cr-9.5W</v>
          </cell>
        </row>
        <row r="26">
          <cell r="A26" t="str">
            <v>Co-8.7Al-8.2Cr-9.6W</v>
          </cell>
          <cell r="B26" t="str">
            <v>CoAlW-X</v>
          </cell>
          <cell r="C26" t="str">
            <v>-9Al-8Cr-10W</v>
          </cell>
          <cell r="D26" t="str">
            <v>9W-8Cr-0.04B</v>
          </cell>
          <cell r="E26" t="str">
            <v>Bauer, A., Neumeier, S., Pyczak, F., &amp; Göken, M. (2012). Creep Strength and Microstructure of Polycrystalline γ′ - Strengthened Cobalt-Base Superalloys. In Superalloys 2012 (pp. 695–703). https://doi.org/10.1002/9781118516430.ch78</v>
          </cell>
          <cell r="F26">
            <v>25</v>
          </cell>
          <cell r="G26">
            <v>73.5</v>
          </cell>
          <cell r="H26"/>
          <cell r="I26">
            <v>8.6999999999999993</v>
          </cell>
          <cell r="J26">
            <v>8.1999999999999993</v>
          </cell>
          <cell r="K26">
            <v>9.6</v>
          </cell>
          <cell r="L26"/>
          <cell r="M26"/>
          <cell r="N26"/>
          <cell r="O26"/>
          <cell r="P26"/>
          <cell r="Q26"/>
          <cell r="R26"/>
          <cell r="S26"/>
          <cell r="T26"/>
          <cell r="U26"/>
          <cell r="V26"/>
          <cell r="W26"/>
          <cell r="X26"/>
          <cell r="Y26"/>
          <cell r="Z26"/>
          <cell r="AA26"/>
          <cell r="AB26"/>
          <cell r="AC26"/>
          <cell r="AD26"/>
          <cell r="AE26"/>
          <cell r="AF26">
            <v>9.2139799999999994</v>
          </cell>
          <cell r="AG26"/>
          <cell r="AH26"/>
          <cell r="AI26" t="str">
            <v>Co</v>
          </cell>
          <cell r="AJ26" t="str">
            <v>-8.7Al</v>
          </cell>
          <cell r="AK26" t="str">
            <v>-9.6W</v>
          </cell>
          <cell r="AL26" t="str">
            <v/>
          </cell>
          <cell r="AM26" t="str">
            <v>-8.2Cr</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cell r="BD26" t="str">
            <v/>
          </cell>
          <cell r="BE26" t="str">
            <v/>
          </cell>
          <cell r="BF26" t="str">
            <v/>
          </cell>
          <cell r="BG26" t="str">
            <v/>
          </cell>
          <cell r="BH26" t="str">
            <v>9W-8Cr-0.04BBauer, A., Neumeier, S., Pyczak, F., &amp; Göken, M. (2012). Creep Strength and Microstructure of Polycrystalline γ′ - Strengthened Cobalt-Base Superalloys. In Superalloys 2012 (pp. 695–703). https://doi.org/10.1002/9781118516430.ch78</v>
          </cell>
          <cell r="BI26" t="str">
            <v>Co-8.7Al-8.2Cr-9.6W</v>
          </cell>
          <cell r="BJ26" t="str">
            <v>73.5Co-8.7Al-8.2Cr-9.6W</v>
          </cell>
        </row>
        <row r="27">
          <cell r="A27" t="str">
            <v>Co-8.4Al-16.5Cr-9.W</v>
          </cell>
          <cell r="B27" t="str">
            <v>CoAlW-X</v>
          </cell>
          <cell r="C27" t="str">
            <v>-8Al-17Cr-9W</v>
          </cell>
          <cell r="D27" t="str">
            <v>9W-16Cr-0.04B</v>
          </cell>
          <cell r="E27" t="str">
            <v>Bauer, A., Neumeier, S., Pyczak, F., &amp; Göken, M. (2012). Creep Strength and Microstructure of Polycrystalline γ′ - Strengthened Cobalt-Base Superalloys. In Superalloys 2012 (pp. 695–703). https://doi.org/10.1002/9781118516430.ch79</v>
          </cell>
          <cell r="F27">
            <v>26</v>
          </cell>
          <cell r="G27">
            <v>66.099999999999994</v>
          </cell>
          <cell r="H27"/>
          <cell r="I27">
            <v>8.4</v>
          </cell>
          <cell r="J27">
            <v>16.5</v>
          </cell>
          <cell r="K27">
            <v>9</v>
          </cell>
          <cell r="L27"/>
          <cell r="M27"/>
          <cell r="N27"/>
          <cell r="O27"/>
          <cell r="P27"/>
          <cell r="Q27"/>
          <cell r="R27"/>
          <cell r="S27"/>
          <cell r="T27"/>
          <cell r="U27"/>
          <cell r="V27"/>
          <cell r="W27"/>
          <cell r="X27"/>
          <cell r="Y27"/>
          <cell r="Z27"/>
          <cell r="AA27"/>
          <cell r="AB27"/>
          <cell r="AC27"/>
          <cell r="AD27"/>
          <cell r="AE27"/>
          <cell r="AF27">
            <v>9.0285499999999992</v>
          </cell>
          <cell r="AG27"/>
          <cell r="AH27"/>
          <cell r="AI27" t="str">
            <v>Co</v>
          </cell>
          <cell r="AJ27" t="str">
            <v>-8.4Al</v>
          </cell>
          <cell r="AK27" t="str">
            <v>-9.W</v>
          </cell>
          <cell r="AL27" t="str">
            <v/>
          </cell>
          <cell r="AM27" t="str">
            <v>-16.5Cr</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cell r="BD27" t="str">
            <v/>
          </cell>
          <cell r="BE27" t="str">
            <v/>
          </cell>
          <cell r="BF27" t="str">
            <v/>
          </cell>
          <cell r="BG27" t="str">
            <v/>
          </cell>
          <cell r="BH27" t="str">
            <v>9W-16Cr-0.04BBauer, A., Neumeier, S., Pyczak, F., &amp; Göken, M. (2012). Creep Strength and Microstructure of Polycrystalline γ′ - Strengthened Cobalt-Base Superalloys. In Superalloys 2012 (pp. 695–703). https://doi.org/10.1002/9781118516430.ch79</v>
          </cell>
          <cell r="BI27" t="str">
            <v>Co-8.4Al-16.5Cr-9.W</v>
          </cell>
          <cell r="BJ27" t="str">
            <v>66.1Co-8.4Al-16.5Cr-9.0W</v>
          </cell>
        </row>
        <row r="28">
          <cell r="A28" t="str">
            <v>Co-9.Ni-8.8Al-9.5W</v>
          </cell>
          <cell r="B28" t="str">
            <v>CoAlW-X</v>
          </cell>
          <cell r="C28" t="str">
            <v>-9Ni-9Al-10W</v>
          </cell>
          <cell r="D28" t="str">
            <v>9W-9Ni-0.12B</v>
          </cell>
          <cell r="E28" t="str">
            <v>Bauer, A., Neumeier, S., Pyczak, F., &amp; Göken, M. (2012). Creep Strength and Microstructure of Polycrystalline γ′ - Strengthened Cobalt-Base Superalloys. In Superalloys 2012 (pp. 695–703). https://doi.org/10.1002/9781118516430.ch80</v>
          </cell>
          <cell r="F28">
            <v>27</v>
          </cell>
          <cell r="G28">
            <v>72.7</v>
          </cell>
          <cell r="H28">
            <v>9</v>
          </cell>
          <cell r="I28">
            <v>8.8000000000000007</v>
          </cell>
          <cell r="J28"/>
          <cell r="K28">
            <v>9.5</v>
          </cell>
          <cell r="L28"/>
          <cell r="M28"/>
          <cell r="N28"/>
          <cell r="O28"/>
          <cell r="P28"/>
          <cell r="Q28"/>
          <cell r="R28"/>
          <cell r="S28"/>
          <cell r="T28"/>
          <cell r="U28"/>
          <cell r="V28"/>
          <cell r="W28"/>
          <cell r="X28"/>
          <cell r="Y28"/>
          <cell r="Z28"/>
          <cell r="AA28"/>
          <cell r="AB28"/>
          <cell r="AC28"/>
          <cell r="AD28"/>
          <cell r="AE28"/>
          <cell r="AF28">
            <v>9.3383700000000012</v>
          </cell>
          <cell r="AG28"/>
          <cell r="AH28"/>
          <cell r="AI28" t="str">
            <v>Co</v>
          </cell>
          <cell r="AJ28" t="str">
            <v>-8.8Al</v>
          </cell>
          <cell r="AK28" t="str">
            <v>-9.5W</v>
          </cell>
          <cell r="AL28" t="str">
            <v>-9.Ni</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
          </cell>
          <cell r="BB28" t="str">
            <v/>
          </cell>
          <cell r="BC28" t="str">
            <v/>
          </cell>
          <cell r="BD28" t="str">
            <v/>
          </cell>
          <cell r="BE28" t="str">
            <v/>
          </cell>
          <cell r="BF28" t="str">
            <v/>
          </cell>
          <cell r="BG28" t="str">
            <v/>
          </cell>
          <cell r="BH28" t="str">
            <v>9W-9Ni-0.12BBauer, A., Neumeier, S., Pyczak, F., &amp; Göken, M. (2012). Creep Strength and Microstructure of Polycrystalline γ′ - Strengthened Cobalt-Base Superalloys. In Superalloys 2012 (pp. 695–703). https://doi.org/10.1002/9781118516430.ch80</v>
          </cell>
          <cell r="BI28" t="str">
            <v>Co-9.Ni-8.8Al-9.5W</v>
          </cell>
          <cell r="BJ28" t="str">
            <v>81.7Co-9.0Ni-8.8Al-9.5W</v>
          </cell>
        </row>
        <row r="29">
          <cell r="A29" t="str">
            <v>Co-18.4Ni-8.8Al-9.6W</v>
          </cell>
          <cell r="B29" t="str">
            <v>CoAlW-X</v>
          </cell>
          <cell r="C29" t="str">
            <v>-18Ni-9Al-10W</v>
          </cell>
          <cell r="D29" t="str">
            <v>9W-18Ni-0.12B</v>
          </cell>
          <cell r="E29" t="str">
            <v>Bauer, A., Neumeier, S., Pyczak, F., &amp; Göken, M. (2012). Creep Strength and Microstructure of Polycrystalline γ′ - Strengthened Cobalt-Base Superalloys. In Superalloys 2012 (pp. 695–703). https://doi.org/10.1002/9781118516430.ch81</v>
          </cell>
          <cell r="F29">
            <v>28</v>
          </cell>
          <cell r="G29">
            <v>63.2</v>
          </cell>
          <cell r="H29">
            <v>18.399999999999999</v>
          </cell>
          <cell r="I29">
            <v>8.8000000000000007</v>
          </cell>
          <cell r="J29"/>
          <cell r="K29">
            <v>9.6</v>
          </cell>
          <cell r="L29"/>
          <cell r="M29"/>
          <cell r="N29"/>
          <cell r="O29"/>
          <cell r="P29"/>
          <cell r="Q29"/>
          <cell r="R29"/>
          <cell r="S29"/>
          <cell r="T29"/>
          <cell r="U29"/>
          <cell r="V29"/>
          <cell r="W29"/>
          <cell r="X29"/>
          <cell r="Y29"/>
          <cell r="Z29"/>
          <cell r="AA29"/>
          <cell r="AB29"/>
          <cell r="AC29"/>
          <cell r="AD29"/>
          <cell r="AE29"/>
          <cell r="AF29">
            <v>9.3494719999999987</v>
          </cell>
          <cell r="AG29"/>
          <cell r="AH29"/>
          <cell r="AI29" t="str">
            <v>Co</v>
          </cell>
          <cell r="AJ29" t="str">
            <v>-8.8Al</v>
          </cell>
          <cell r="AK29" t="str">
            <v>-9.6W</v>
          </cell>
          <cell r="AL29" t="str">
            <v>-18.4Ni</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cell r="BD29" t="str">
            <v/>
          </cell>
          <cell r="BE29" t="str">
            <v/>
          </cell>
          <cell r="BF29" t="str">
            <v/>
          </cell>
          <cell r="BG29" t="str">
            <v/>
          </cell>
          <cell r="BH29" t="str">
            <v>9W-18Ni-0.12BBauer, A., Neumeier, S., Pyczak, F., &amp; Göken, M. (2012). Creep Strength and Microstructure of Polycrystalline γ′ - Strengthened Cobalt-Base Superalloys. In Superalloys 2012 (pp. 695–703). https://doi.org/10.1002/9781118516430.ch81</v>
          </cell>
          <cell r="BI29" t="str">
            <v>Co-18.4Ni-8.8Al-9.6W</v>
          </cell>
          <cell r="BJ29" t="str">
            <v>81.6Co-18.4Ni-8.8Al-9.6W</v>
          </cell>
        </row>
        <row r="30">
          <cell r="A30" t="str">
            <v>Co-9.2Ni-9.1Al-8.2Cr-9.6W</v>
          </cell>
          <cell r="B30" t="str">
            <v>CoAlWX+</v>
          </cell>
          <cell r="C30" t="str">
            <v>-9Ni-9Al-8Cr-10W</v>
          </cell>
          <cell r="D30" t="str">
            <v>9W-8Cr-9Ni-0.12B</v>
          </cell>
          <cell r="E30" t="str">
            <v>Bauer, A., Neumeier, S., Pyczak, F., &amp; Göken, M. (2012). Creep Strength and Microstructure of Polycrystalline γ′ - Strengthened Cobalt-Base Superalloys. In Superalloys 2012 (pp. 695–703). https://doi.org/10.1002/9781118516430.ch82</v>
          </cell>
          <cell r="F30">
            <v>29</v>
          </cell>
          <cell r="G30">
            <v>63.870000000000005</v>
          </cell>
          <cell r="H30">
            <v>9.1999999999999993</v>
          </cell>
          <cell r="I30">
            <v>9.1</v>
          </cell>
          <cell r="J30">
            <v>8.1999999999999993</v>
          </cell>
          <cell r="K30">
            <v>9.6300000000000008</v>
          </cell>
          <cell r="L30"/>
          <cell r="M30"/>
          <cell r="N30"/>
          <cell r="O30"/>
          <cell r="P30"/>
          <cell r="Q30"/>
          <cell r="R30"/>
          <cell r="S30"/>
          <cell r="T30"/>
          <cell r="U30"/>
          <cell r="V30"/>
          <cell r="W30"/>
          <cell r="X30"/>
          <cell r="Y30"/>
          <cell r="Z30"/>
          <cell r="AA30"/>
          <cell r="AB30"/>
          <cell r="AC30"/>
          <cell r="AD30"/>
          <cell r="AE30"/>
          <cell r="AF30">
            <v>9.1930210000000017</v>
          </cell>
          <cell r="AG30"/>
          <cell r="AH30"/>
          <cell r="AI30" t="str">
            <v>Co</v>
          </cell>
          <cell r="AJ30" t="str">
            <v>-9.1Al</v>
          </cell>
          <cell r="AK30" t="str">
            <v>-9.6W</v>
          </cell>
          <cell r="AL30" t="str">
            <v>-9.2Ni</v>
          </cell>
          <cell r="AM30" t="str">
            <v>-8.2Cr</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cell r="BD30" t="str">
            <v/>
          </cell>
          <cell r="BE30" t="str">
            <v/>
          </cell>
          <cell r="BF30" t="str">
            <v/>
          </cell>
          <cell r="BG30" t="str">
            <v/>
          </cell>
          <cell r="BH30" t="str">
            <v>9W-8Cr-9Ni-0.12BBauer, A., Neumeier, S., Pyczak, F., &amp; Göken, M. (2012). Creep Strength and Microstructure of Polycrystalline γ′ - Strengthened Cobalt-Base Superalloys. In Superalloys 2012 (pp. 695–703). https://doi.org/10.1002/9781118516430.ch82</v>
          </cell>
          <cell r="BI30" t="str">
            <v>Co-9.2Ni-9.1Al-8.2Cr-9.6W</v>
          </cell>
          <cell r="BJ30" t="str">
            <v>73.1Co-9.2Ni-9.1Al-8.2Cr-9.6W</v>
          </cell>
        </row>
        <row r="31">
          <cell r="A31" t="str">
            <v>Co-18.Ni-8.6Al-8.1Cr-8.8W</v>
          </cell>
          <cell r="B31" t="str">
            <v>CoAlWX+</v>
          </cell>
          <cell r="C31" t="str">
            <v>-18Ni-9Al-8Cr-9W</v>
          </cell>
          <cell r="D31" t="str">
            <v>9w-8Cr-18Ni-0.12B</v>
          </cell>
          <cell r="E31" t="str">
            <v>Bauer, A., Neumeier, S., Pyczak, F., &amp; Göken, M. (2012). Creep Strength and Microstructure of Polycrystalline γ′ - Strengthened Cobalt-Base Superalloys. In Superalloys 2012 (pp. 695–703). https://doi.org/10.1002/9781118516430.ch83</v>
          </cell>
          <cell r="F31">
            <v>30</v>
          </cell>
          <cell r="G31">
            <v>56.5</v>
          </cell>
          <cell r="H31">
            <v>18</v>
          </cell>
          <cell r="I31">
            <v>8.6</v>
          </cell>
          <cell r="J31">
            <v>8.1</v>
          </cell>
          <cell r="K31">
            <v>8.8000000000000007</v>
          </cell>
          <cell r="L31"/>
          <cell r="M31"/>
          <cell r="N31"/>
          <cell r="O31"/>
          <cell r="P31"/>
          <cell r="Q31"/>
          <cell r="R31"/>
          <cell r="S31"/>
          <cell r="T31"/>
          <cell r="U31"/>
          <cell r="V31"/>
          <cell r="W31"/>
          <cell r="X31"/>
          <cell r="Y31"/>
          <cell r="Z31"/>
          <cell r="AA31"/>
          <cell r="AB31"/>
          <cell r="AC31"/>
          <cell r="AD31"/>
          <cell r="AE31"/>
          <cell r="AF31">
            <v>9.1405300000000018</v>
          </cell>
          <cell r="AG31"/>
          <cell r="AH31"/>
          <cell r="AI31" t="str">
            <v>Co</v>
          </cell>
          <cell r="AJ31" t="str">
            <v>-8.6Al</v>
          </cell>
          <cell r="AK31" t="str">
            <v>-8.8W</v>
          </cell>
          <cell r="AL31" t="str">
            <v>-18.Ni</v>
          </cell>
          <cell r="AM31" t="str">
            <v>-8.1Cr</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cell r="BD31" t="str">
            <v/>
          </cell>
          <cell r="BE31" t="str">
            <v/>
          </cell>
          <cell r="BF31" t="str">
            <v/>
          </cell>
          <cell r="BG31" t="str">
            <v/>
          </cell>
          <cell r="BH31" t="str">
            <v>9w-8Cr-18Ni-0.12BBauer, A., Neumeier, S., Pyczak, F., &amp; Göken, M. (2012). Creep Strength and Microstructure of Polycrystalline γ′ - Strengthened Cobalt-Base Superalloys. In Superalloys 2012 (pp. 695–703). https://doi.org/10.1002/9781118516430.ch83</v>
          </cell>
          <cell r="BI31" t="str">
            <v>Co-18.Ni-8.6Al-8.1Cr-8.8W</v>
          </cell>
          <cell r="BJ31" t="str">
            <v>74.5Co-18.0Ni-8.6Al-8.1Cr-8.8W</v>
          </cell>
        </row>
        <row r="32">
          <cell r="A32" t="str">
            <v>Co-8.Fe-7.5Al-8.8W</v>
          </cell>
          <cell r="B32" t="str">
            <v>CoAlW-X</v>
          </cell>
          <cell r="C32" t="str">
            <v>-8Fe-8Al-9W</v>
          </cell>
          <cell r="D32" t="str">
            <v>9W-8Fe-0.12B</v>
          </cell>
          <cell r="E32" t="str">
            <v>Bauer, A., Neumeier, S., Pyczak, F., &amp; Göken, M. (2012). Creep Strength and Microstructure of Polycrystalline γ′ - Strengthened Cobalt-Base Superalloys. In Superalloys 2012 (pp. 695–703). https://doi.org/10.1002/9781118516430.ch86</v>
          </cell>
          <cell r="F32">
            <v>33</v>
          </cell>
          <cell r="G32">
            <v>75.7</v>
          </cell>
          <cell r="H32"/>
          <cell r="I32">
            <v>7.5</v>
          </cell>
          <cell r="J32"/>
          <cell r="K32">
            <v>8.8000000000000007</v>
          </cell>
          <cell r="L32"/>
          <cell r="M32"/>
          <cell r="N32"/>
          <cell r="O32"/>
          <cell r="P32"/>
          <cell r="Q32"/>
          <cell r="R32"/>
          <cell r="S32"/>
          <cell r="T32"/>
          <cell r="U32"/>
          <cell r="V32"/>
          <cell r="W32">
            <v>8</v>
          </cell>
          <cell r="X32"/>
          <cell r="Y32"/>
          <cell r="Z32"/>
          <cell r="AA32"/>
          <cell r="AB32"/>
          <cell r="AC32"/>
          <cell r="AD32"/>
          <cell r="AE32"/>
          <cell r="AF32">
            <v>9.2637199999999993</v>
          </cell>
          <cell r="AG32"/>
          <cell r="AH32"/>
          <cell r="AI32" t="str">
            <v>Co</v>
          </cell>
          <cell r="AJ32" t="str">
            <v>-7.5Al</v>
          </cell>
          <cell r="AK32" t="str">
            <v>-8.8W</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-8.Fe</v>
          </cell>
          <cell r="AZ32" t="str">
            <v/>
          </cell>
          <cell r="BA32" t="str">
            <v/>
          </cell>
          <cell r="BB32" t="str">
            <v/>
          </cell>
          <cell r="BC32" t="str">
            <v/>
          </cell>
          <cell r="BD32" t="str">
            <v/>
          </cell>
          <cell r="BE32" t="str">
            <v/>
          </cell>
          <cell r="BF32" t="str">
            <v/>
          </cell>
          <cell r="BG32" t="str">
            <v/>
          </cell>
          <cell r="BH32" t="str">
            <v>9W-8Fe-0.12BBauer, A., Neumeier, S., Pyczak, F., &amp; Göken, M. (2012). Creep Strength and Microstructure of Polycrystalline γ′ - Strengthened Cobalt-Base Superalloys. In Superalloys 2012 (pp. 695–703). https://doi.org/10.1002/9781118516430.ch86</v>
          </cell>
          <cell r="BI32" t="str">
            <v>Co-8.Fe-7.5Al-8.8W</v>
          </cell>
          <cell r="BJ32" t="str">
            <v>75.7Co-8.0Fe-7.5Al-8.8W</v>
          </cell>
        </row>
        <row r="33">
          <cell r="A33" t="str">
            <v>Co-16.7Fe-8.6Al-8.6W</v>
          </cell>
          <cell r="B33" t="str">
            <v>CoAlW-X</v>
          </cell>
          <cell r="C33" t="str">
            <v>-17Fe-9Al-9W</v>
          </cell>
          <cell r="D33" t="str">
            <v>9W-16Fe-0.12B</v>
          </cell>
          <cell r="E33" t="str">
            <v>Bauer, A., Neumeier, S., Pyczak, F., &amp; Göken, M. (2012). Creep Strength and Microstructure of Polycrystalline γ′ - Strengthened Cobalt-Base Superalloys. In Superalloys 2012 (pp. 695–703). https://doi.org/10.1002/9781118516430.ch87</v>
          </cell>
          <cell r="F33">
            <v>34</v>
          </cell>
          <cell r="G33">
            <v>66.099999999999994</v>
          </cell>
          <cell r="H33"/>
          <cell r="I33">
            <v>8.6</v>
          </cell>
          <cell r="J33"/>
          <cell r="K33">
            <v>8.6</v>
          </cell>
          <cell r="L33"/>
          <cell r="M33"/>
          <cell r="N33"/>
          <cell r="O33"/>
          <cell r="P33"/>
          <cell r="Q33"/>
          <cell r="R33"/>
          <cell r="S33"/>
          <cell r="T33"/>
          <cell r="U33"/>
          <cell r="V33"/>
          <cell r="W33">
            <v>16.7</v>
          </cell>
          <cell r="X33"/>
          <cell r="Y33"/>
          <cell r="Z33"/>
          <cell r="AA33"/>
          <cell r="AB33"/>
          <cell r="AC33"/>
          <cell r="AD33"/>
          <cell r="AE33"/>
          <cell r="AF33">
            <v>9.0855579999999989</v>
          </cell>
          <cell r="AG33"/>
          <cell r="AH33"/>
          <cell r="AI33" t="str">
            <v>Co</v>
          </cell>
          <cell r="AJ33" t="str">
            <v>-8.6Al</v>
          </cell>
          <cell r="AK33" t="str">
            <v>-8.6W</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-16.7Fe</v>
          </cell>
          <cell r="AZ33" t="str">
            <v/>
          </cell>
          <cell r="BA33" t="str">
            <v/>
          </cell>
          <cell r="BB33" t="str">
            <v/>
          </cell>
          <cell r="BC33" t="str">
            <v/>
          </cell>
          <cell r="BD33" t="str">
            <v/>
          </cell>
          <cell r="BE33" t="str">
            <v/>
          </cell>
          <cell r="BF33" t="str">
            <v/>
          </cell>
          <cell r="BG33" t="str">
            <v/>
          </cell>
          <cell r="BH33" t="str">
            <v>9W-16Fe-0.12BBauer, A., Neumeier, S., Pyczak, F., &amp; Göken, M. (2012). Creep Strength and Microstructure of Polycrystalline γ′ - Strengthened Cobalt-Base Superalloys. In Superalloys 2012 (pp. 695–703). https://doi.org/10.1002/9781118516430.ch87</v>
          </cell>
          <cell r="BI33" t="str">
            <v>Co-16.7Fe-8.6Al-8.6W</v>
          </cell>
          <cell r="BJ33" t="str">
            <v>66.1Co-16.7Fe-8.6Al-8.6W</v>
          </cell>
        </row>
        <row r="34">
          <cell r="A34" t="str">
            <v>Co-9.5Al-9.7W-1.3Ta-1.8Ir-0.12B</v>
          </cell>
          <cell r="B34" t="str">
            <v>CoAlWX+</v>
          </cell>
          <cell r="C34" t="str">
            <v>-10Al-10W-1Ta-2Ir-B</v>
          </cell>
          <cell r="D34" t="str">
            <v>2Ta2Ir-B</v>
          </cell>
          <cell r="E34" t="str">
            <v>Bauer, A., Neumeier, S., Pyczak, F., &amp; Göken, M. (2015). Influence of iridium on the properties of γ′-strengthened co-base superalloys. Advanced Engineering Materials, 17(6), 748–754. https://doi.org/10.1002/adem.201400269</v>
          </cell>
          <cell r="F34">
            <v>38</v>
          </cell>
          <cell r="G34">
            <v>77.58</v>
          </cell>
          <cell r="H34"/>
          <cell r="I34">
            <v>9.5</v>
          </cell>
          <cell r="J34"/>
          <cell r="K34">
            <v>9.6999999999999993</v>
          </cell>
          <cell r="L34"/>
          <cell r="M34">
            <v>1.3</v>
          </cell>
          <cell r="N34"/>
          <cell r="O34"/>
          <cell r="P34"/>
          <cell r="Q34"/>
          <cell r="R34"/>
          <cell r="S34">
            <v>0.12</v>
          </cell>
          <cell r="T34">
            <v>1.8</v>
          </cell>
          <cell r="U34"/>
          <cell r="V34"/>
          <cell r="W34"/>
          <cell r="X34"/>
          <cell r="Y34"/>
          <cell r="Z34"/>
          <cell r="AA34"/>
          <cell r="AB34"/>
          <cell r="AC34"/>
          <cell r="AD34"/>
          <cell r="AE34"/>
          <cell r="AF34">
            <v>9.6538519999999988</v>
          </cell>
          <cell r="AG34"/>
          <cell r="AH34"/>
          <cell r="AI34" t="str">
            <v>Co</v>
          </cell>
          <cell r="AJ34" t="str">
            <v>-9.5Al</v>
          </cell>
          <cell r="AK34" t="str">
            <v>-9.7W</v>
          </cell>
          <cell r="AL34" t="str">
            <v/>
          </cell>
          <cell r="AM34" t="str">
            <v/>
          </cell>
          <cell r="AN34" t="str">
            <v>-1.3Ta</v>
          </cell>
          <cell r="AO34" t="str">
            <v/>
          </cell>
          <cell r="AP34" t="str">
            <v/>
          </cell>
          <cell r="AQ34" t="str">
            <v/>
          </cell>
          <cell r="AR34" t="str">
            <v/>
          </cell>
          <cell r="AS34" t="str">
            <v/>
          </cell>
          <cell r="AT34" t="str">
            <v/>
          </cell>
          <cell r="AU34" t="str">
            <v>-0.12B</v>
          </cell>
          <cell r="AV34" t="str">
            <v>-1.8Ir</v>
          </cell>
          <cell r="AW34" t="str">
            <v/>
          </cell>
          <cell r="AX34" t="str">
            <v/>
          </cell>
          <cell r="AY34" t="str">
            <v/>
          </cell>
          <cell r="AZ34" t="str">
            <v/>
          </cell>
          <cell r="BA34" t="str">
            <v/>
          </cell>
          <cell r="BB34" t="str">
            <v/>
          </cell>
          <cell r="BC34" t="str">
            <v/>
          </cell>
          <cell r="BD34" t="str">
            <v/>
          </cell>
          <cell r="BE34" t="str">
            <v/>
          </cell>
          <cell r="BF34" t="str">
            <v/>
          </cell>
          <cell r="BG34" t="str">
            <v/>
          </cell>
          <cell r="BH34" t="str">
            <v>2Ta2Ir-BBauer, A., Neumeier, S., Pyczak, F., &amp; Göken, M. (2015). Influence of iridium on the properties of γ′-strengthened co-base superalloys. Advanced Engineering Materials, 17(6), 748–754. https://doi.org/10.1002/adem.201400269</v>
          </cell>
          <cell r="BI34" t="str">
            <v>Co-9.5Al-9.7W-1.3Ta-1.8Ir-0.12B</v>
          </cell>
          <cell r="BJ34" t="str">
            <v>77.6Co-9.5Al-9.7W-1.3Ta-1.8Ir-0.12B</v>
          </cell>
        </row>
        <row r="35">
          <cell r="A35" t="str">
            <v>Co-8.9Al-9.3W-2.Ta-0.12B</v>
          </cell>
          <cell r="B35" t="str">
            <v>CoAlW-X</v>
          </cell>
          <cell r="C35" t="str">
            <v>-9Al-9W-2Ta-B</v>
          </cell>
          <cell r="D35" t="str">
            <v>2Ta-B</v>
          </cell>
          <cell r="E35" t="str">
            <v>Bauer, A., Neumeier, S., Pyczak, F., &amp; Göken, M. (2015). Influence of iridium on the properties of γ′-strengthened co-base superalloys. Advanced Engineering Materials, 17(6), 748–754. https://doi.org/10.1002/adem.201400270</v>
          </cell>
          <cell r="F35">
            <v>39</v>
          </cell>
          <cell r="G35">
            <v>79.679999999999993</v>
          </cell>
          <cell r="H35"/>
          <cell r="I35">
            <v>8.9</v>
          </cell>
          <cell r="J35"/>
          <cell r="K35">
            <v>9.3000000000000007</v>
          </cell>
          <cell r="L35"/>
          <cell r="M35">
            <v>2</v>
          </cell>
          <cell r="N35"/>
          <cell r="O35"/>
          <cell r="P35"/>
          <cell r="Q35"/>
          <cell r="R35"/>
          <cell r="S35">
            <v>0.12</v>
          </cell>
          <cell r="T35"/>
          <cell r="U35"/>
          <cell r="V35"/>
          <cell r="W35"/>
          <cell r="X35"/>
          <cell r="Y35"/>
          <cell r="Z35"/>
          <cell r="AA35"/>
          <cell r="AB35"/>
          <cell r="AC35"/>
          <cell r="AD35"/>
          <cell r="AE35"/>
          <cell r="AF35">
            <v>9.4580219999999979</v>
          </cell>
          <cell r="AG35"/>
          <cell r="AH35"/>
          <cell r="AI35" t="str">
            <v>Co</v>
          </cell>
          <cell r="AJ35" t="str">
            <v>-8.9Al</v>
          </cell>
          <cell r="AK35" t="str">
            <v>-9.3W</v>
          </cell>
          <cell r="AL35" t="str">
            <v/>
          </cell>
          <cell r="AM35" t="str">
            <v/>
          </cell>
          <cell r="AN35" t="str">
            <v>-2.Ta</v>
          </cell>
          <cell r="AO35" t="str">
            <v/>
          </cell>
          <cell r="AP35" t="str">
            <v/>
          </cell>
          <cell r="AQ35" t="str">
            <v/>
          </cell>
          <cell r="AR35" t="str">
            <v/>
          </cell>
          <cell r="AS35" t="str">
            <v/>
          </cell>
          <cell r="AT35" t="str">
            <v/>
          </cell>
          <cell r="AU35" t="str">
            <v>-0.12B</v>
          </cell>
          <cell r="AV35" t="str">
            <v/>
          </cell>
          <cell r="AW35" t="str">
            <v/>
          </cell>
          <cell r="AX35" t="str">
            <v/>
          </cell>
          <cell r="AY35" t="str">
            <v/>
          </cell>
          <cell r="AZ35" t="str">
            <v/>
          </cell>
          <cell r="BA35" t="str">
            <v/>
          </cell>
          <cell r="BB35" t="str">
            <v/>
          </cell>
          <cell r="BC35" t="str">
            <v/>
          </cell>
          <cell r="BD35" t="str">
            <v/>
          </cell>
          <cell r="BE35" t="str">
            <v/>
          </cell>
          <cell r="BF35" t="str">
            <v/>
          </cell>
          <cell r="BG35" t="str">
            <v/>
          </cell>
          <cell r="BH35" t="str">
            <v>2Ta-BBauer, A., Neumeier, S., Pyczak, F., &amp; Göken, M. (2015). Influence of iridium on the properties of γ′-strengthened co-base superalloys. Advanced Engineering Materials, 17(6), 748–754. https://doi.org/10.1002/adem.201400270</v>
          </cell>
          <cell r="BI35" t="str">
            <v>Co-8.9Al-9.3W-2.Ta-0.12B</v>
          </cell>
          <cell r="BJ35" t="str">
            <v>79.7Co-8.9Al-9.3W-2.0Ta-0.12B</v>
          </cell>
        </row>
        <row r="36">
          <cell r="A36" t="str">
            <v>Co-8.5Al-9.6W</v>
          </cell>
          <cell r="B36" t="str">
            <v>CoAlW-X</v>
          </cell>
          <cell r="C36" t="str">
            <v>-9Al-10W</v>
          </cell>
          <cell r="D36" t="str">
            <v>9W(SX)</v>
          </cell>
          <cell r="E36" t="str">
            <v>Bauer, A., Neumeier, S., Pyczak, F., Singer, R. F., &amp; Göken, M. (2012). Creep properties of different γ’-strengthened Co-base superalloys. Materials Science and Engineering A, 550, 333–341. https://doi.org/10.1016/j.msea.2012.04.084</v>
          </cell>
          <cell r="F36">
            <v>41</v>
          </cell>
          <cell r="G36">
            <v>81.900000000000006</v>
          </cell>
          <cell r="H36"/>
          <cell r="I36">
            <v>8.5</v>
          </cell>
          <cell r="J36"/>
          <cell r="K36">
            <v>9.6</v>
          </cell>
          <cell r="L36"/>
          <cell r="M36"/>
          <cell r="N36"/>
          <cell r="O36"/>
          <cell r="P36"/>
          <cell r="Q36"/>
          <cell r="R36"/>
          <cell r="S36"/>
          <cell r="T36"/>
          <cell r="U36"/>
          <cell r="V36"/>
          <cell r="W36"/>
          <cell r="X36"/>
          <cell r="Y36"/>
          <cell r="Z36"/>
          <cell r="AA36"/>
          <cell r="AB36"/>
          <cell r="AC36"/>
          <cell r="AD36"/>
          <cell r="AE36"/>
          <cell r="AF36">
            <v>9.3666</v>
          </cell>
          <cell r="AG36"/>
          <cell r="AH36"/>
          <cell r="AI36" t="str">
            <v>Co</v>
          </cell>
          <cell r="AJ36" t="str">
            <v>-8.5Al</v>
          </cell>
          <cell r="AK36" t="str">
            <v>-9.6W</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cell r="BD36" t="str">
            <v/>
          </cell>
          <cell r="BE36" t="str">
            <v/>
          </cell>
          <cell r="BF36" t="str">
            <v/>
          </cell>
          <cell r="BG36" t="str">
            <v/>
          </cell>
          <cell r="BH36" t="str">
            <v>9W(SX)Bauer, A., Neumeier, S., Pyczak, F., Singer, R. F., &amp; Göken, M. (2012). Creep properties of different γ’-strengthened Co-base superalloys. Materials Science and Engineering A, 550, 333–341. https://doi.org/10.1016/j.msea.2012.04.084</v>
          </cell>
          <cell r="BI36" t="str">
            <v>Co-8.5Al-9.6W</v>
          </cell>
          <cell r="BJ36" t="str">
            <v>81.9Co-8.5Al-9.6W</v>
          </cell>
        </row>
        <row r="37">
          <cell r="A37" t="str">
            <v>Co-8.4Al-9.7W-0.04B</v>
          </cell>
          <cell r="B37" t="str">
            <v>CoAlW-X</v>
          </cell>
          <cell r="C37" t="str">
            <v>-8Al-10W-B</v>
          </cell>
          <cell r="D37" t="str">
            <v>9W-0.04B</v>
          </cell>
          <cell r="E37" t="str">
            <v>Bauer, A., Neumeier, S., Pyczak, F., Singer, R. F., &amp; Göken, M. (2012). Creep properties of different γ’-strengthened Co-base superalloys. Materials Science and Engineering A, 550, 333–341. https://doi.org/10.1016/j.msea.2012.04.085</v>
          </cell>
          <cell r="F37">
            <v>42</v>
          </cell>
          <cell r="G37">
            <v>81.86</v>
          </cell>
          <cell r="H37"/>
          <cell r="I37">
            <v>8.4</v>
          </cell>
          <cell r="J37"/>
          <cell r="K37">
            <v>9.6999999999999993</v>
          </cell>
          <cell r="L37"/>
          <cell r="M37"/>
          <cell r="N37"/>
          <cell r="O37"/>
          <cell r="P37"/>
          <cell r="Q37"/>
          <cell r="R37"/>
          <cell r="S37">
            <v>0.04</v>
          </cell>
          <cell r="T37"/>
          <cell r="U37"/>
          <cell r="V37"/>
          <cell r="W37"/>
          <cell r="X37"/>
          <cell r="Y37"/>
          <cell r="Z37"/>
          <cell r="AA37"/>
          <cell r="AB37"/>
          <cell r="AC37"/>
          <cell r="AD37"/>
          <cell r="AE37"/>
          <cell r="AF37">
            <v>9.3805739999999993</v>
          </cell>
          <cell r="AG37"/>
          <cell r="AH37" t="str">
            <v>B not measured</v>
          </cell>
          <cell r="AI37" t="str">
            <v>Co</v>
          </cell>
          <cell r="AJ37" t="str">
            <v>-8.4Al</v>
          </cell>
          <cell r="AK37" t="str">
            <v>-9.7W</v>
          </cell>
          <cell r="AL37" t="str">
            <v/>
          </cell>
          <cell r="AM37" t="str">
            <v/>
          </cell>
          <cell r="AN37" t="str">
            <v/>
          </cell>
          <cell r="AO37" t="str">
            <v/>
          </cell>
          <cell r="AP37" t="str">
            <v/>
          </cell>
          <cell r="AQ37" t="str">
            <v/>
          </cell>
          <cell r="AR37" t="str">
            <v/>
          </cell>
          <cell r="AS37" t="str">
            <v/>
          </cell>
          <cell r="AT37" t="str">
            <v/>
          </cell>
          <cell r="AU37" t="str">
            <v>-0.04B</v>
          </cell>
          <cell r="AV37" t="str">
            <v/>
          </cell>
          <cell r="AW37" t="str">
            <v/>
          </cell>
          <cell r="AX37" t="str">
            <v/>
          </cell>
          <cell r="AY37" t="str">
            <v/>
          </cell>
          <cell r="AZ37" t="str">
            <v/>
          </cell>
          <cell r="BA37" t="str">
            <v/>
          </cell>
          <cell r="BB37" t="str">
            <v/>
          </cell>
          <cell r="BC37" t="str">
            <v/>
          </cell>
          <cell r="BD37" t="str">
            <v/>
          </cell>
          <cell r="BE37" t="str">
            <v/>
          </cell>
          <cell r="BF37" t="str">
            <v/>
          </cell>
          <cell r="BG37" t="str">
            <v/>
          </cell>
          <cell r="BH37" t="str">
            <v>9W-0.04BBauer, A., Neumeier, S., Pyczak, F., Singer, R. F., &amp; Göken, M. (2012). Creep properties of different γ’-strengthened Co-base superalloys. Materials Science and Engineering A, 550, 333–341. https://doi.org/10.1016/j.msea.2012.04.085</v>
          </cell>
          <cell r="BI37" t="str">
            <v>Co-8.4Al-9.7W-0.04B</v>
          </cell>
          <cell r="BJ37" t="str">
            <v>81.9Co-8.4Al-9.7W-0.04B</v>
          </cell>
        </row>
        <row r="38">
          <cell r="A38" t="str">
            <v>Co-8.9Al-9.5W-0.08B</v>
          </cell>
          <cell r="B38" t="str">
            <v>CoAlW-X</v>
          </cell>
          <cell r="C38" t="str">
            <v>-9Al-10W-B</v>
          </cell>
          <cell r="D38" t="str">
            <v>9W-0.08B</v>
          </cell>
          <cell r="E38" t="str">
            <v>Bauer, A., Neumeier, S., Pyczak, F., Singer, R. F., &amp; Göken, M. (2012). Creep properties of different γ’-strengthened Co-base superalloys. Materials Science and Engineering A, 550, 333–341. https://doi.org/10.1016/j.msea.2012.04.086</v>
          </cell>
          <cell r="F38">
            <v>43</v>
          </cell>
          <cell r="G38">
            <v>81.52000000000001</v>
          </cell>
          <cell r="H38"/>
          <cell r="I38">
            <v>8.9</v>
          </cell>
          <cell r="J38"/>
          <cell r="K38">
            <v>9.5</v>
          </cell>
          <cell r="L38"/>
          <cell r="M38"/>
          <cell r="N38"/>
          <cell r="O38"/>
          <cell r="P38"/>
          <cell r="Q38"/>
          <cell r="R38"/>
          <cell r="S38">
            <v>0.08</v>
          </cell>
          <cell r="T38"/>
          <cell r="U38"/>
          <cell r="V38"/>
          <cell r="W38"/>
          <cell r="X38"/>
          <cell r="Y38"/>
          <cell r="Z38"/>
          <cell r="AA38"/>
          <cell r="AB38"/>
          <cell r="AC38"/>
          <cell r="AD38"/>
          <cell r="AE38"/>
          <cell r="AF38">
            <v>9.3262980000000013</v>
          </cell>
          <cell r="AG38"/>
          <cell r="AH38" t="str">
            <v>B not measured</v>
          </cell>
          <cell r="AI38" t="str">
            <v>Co</v>
          </cell>
          <cell r="AJ38" t="str">
            <v>-8.9Al</v>
          </cell>
          <cell r="AK38" t="str">
            <v>-9.5W</v>
          </cell>
          <cell r="AL38" t="str">
            <v/>
          </cell>
          <cell r="AM38" t="str">
            <v/>
          </cell>
          <cell r="AN38" t="str">
            <v/>
          </cell>
          <cell r="AO38" t="str">
            <v/>
          </cell>
          <cell r="AP38" t="str">
            <v/>
          </cell>
          <cell r="AQ38" t="str">
            <v/>
          </cell>
          <cell r="AR38" t="str">
            <v/>
          </cell>
          <cell r="AS38" t="str">
            <v/>
          </cell>
          <cell r="AT38" t="str">
            <v/>
          </cell>
          <cell r="AU38" t="str">
            <v>-0.08B</v>
          </cell>
          <cell r="AV38" t="str">
            <v/>
          </cell>
          <cell r="AW38" t="str">
            <v/>
          </cell>
          <cell r="AX38" t="str">
            <v/>
          </cell>
          <cell r="AY38" t="str">
            <v/>
          </cell>
          <cell r="AZ38" t="str">
            <v/>
          </cell>
          <cell r="BA38" t="str">
            <v/>
          </cell>
          <cell r="BB38" t="str">
            <v/>
          </cell>
          <cell r="BC38" t="str">
            <v/>
          </cell>
          <cell r="BD38" t="str">
            <v/>
          </cell>
          <cell r="BE38" t="str">
            <v/>
          </cell>
          <cell r="BF38" t="str">
            <v/>
          </cell>
          <cell r="BG38" t="str">
            <v/>
          </cell>
          <cell r="BH38" t="str">
            <v>9W-0.08BBauer, A., Neumeier, S., Pyczak, F., Singer, R. F., &amp; Göken, M. (2012). Creep properties of different γ’-strengthened Co-base superalloys. Materials Science and Engineering A, 550, 333–341. https://doi.org/10.1016/j.msea.2012.04.086</v>
          </cell>
          <cell r="BI38" t="str">
            <v>Co-8.9Al-9.5W-0.08B</v>
          </cell>
          <cell r="BJ38" t="str">
            <v>81.5Co-8.9Al-9.5W-0.08B</v>
          </cell>
        </row>
        <row r="39">
          <cell r="A39" t="str">
            <v>Co-8.3Al-9.4W-0.12B</v>
          </cell>
          <cell r="B39" t="str">
            <v>CoAlW-X</v>
          </cell>
          <cell r="C39" t="str">
            <v>-8Al-9W-B</v>
          </cell>
          <cell r="D39" t="str">
            <v>9W-0.12B</v>
          </cell>
          <cell r="E39" t="str">
            <v>Bauer, A., Neumeier, S., Pyczak, F., Singer, R. F., &amp; Göken, M. (2012). Creep properties of different γ’-strengthened Co-base superalloys. Materials Science and Engineering A, 550, 333–341. https://doi.org/10.1016/j.msea.2012.04.087</v>
          </cell>
          <cell r="F39">
            <v>44</v>
          </cell>
          <cell r="G39">
            <v>82.179999999999993</v>
          </cell>
          <cell r="H39"/>
          <cell r="I39">
            <v>8.3000000000000007</v>
          </cell>
          <cell r="J39"/>
          <cell r="K39">
            <v>9.4</v>
          </cell>
          <cell r="L39"/>
          <cell r="M39"/>
          <cell r="N39"/>
          <cell r="O39"/>
          <cell r="P39"/>
          <cell r="Q39"/>
          <cell r="R39"/>
          <cell r="S39">
            <v>0.12</v>
          </cell>
          <cell r="T39"/>
          <cell r="U39"/>
          <cell r="V39"/>
          <cell r="W39"/>
          <cell r="X39"/>
          <cell r="Y39"/>
          <cell r="Z39"/>
          <cell r="AA39"/>
          <cell r="AB39"/>
          <cell r="AC39"/>
          <cell r="AD39"/>
          <cell r="AE39"/>
          <cell r="AF39">
            <v>9.3505719999999997</v>
          </cell>
          <cell r="AG39"/>
          <cell r="AH39" t="str">
            <v>B not measured</v>
          </cell>
          <cell r="AI39" t="str">
            <v>Co</v>
          </cell>
          <cell r="AJ39" t="str">
            <v>-8.3Al</v>
          </cell>
          <cell r="AK39" t="str">
            <v>-9.4W</v>
          </cell>
          <cell r="AL39" t="str">
            <v/>
          </cell>
          <cell r="AM39" t="str">
            <v/>
          </cell>
          <cell r="AN39" t="str">
            <v/>
          </cell>
          <cell r="AO39" t="str">
            <v/>
          </cell>
          <cell r="AP39" t="str">
            <v/>
          </cell>
          <cell r="AQ39" t="str">
            <v/>
          </cell>
          <cell r="AR39" t="str">
            <v/>
          </cell>
          <cell r="AS39" t="str">
            <v/>
          </cell>
          <cell r="AT39" t="str">
            <v/>
          </cell>
          <cell r="AU39" t="str">
            <v>-0.12B</v>
          </cell>
          <cell r="AV39" t="str">
            <v/>
          </cell>
          <cell r="AW39" t="str">
            <v/>
          </cell>
          <cell r="AX39" t="str">
            <v/>
          </cell>
          <cell r="AY39" t="str">
            <v/>
          </cell>
          <cell r="AZ39" t="str">
            <v/>
          </cell>
          <cell r="BA39" t="str">
            <v/>
          </cell>
          <cell r="BB39" t="str">
            <v/>
          </cell>
          <cell r="BC39" t="str">
            <v/>
          </cell>
          <cell r="BD39" t="str">
            <v/>
          </cell>
          <cell r="BE39" t="str">
            <v/>
          </cell>
          <cell r="BF39" t="str">
            <v/>
          </cell>
          <cell r="BG39" t="str">
            <v/>
          </cell>
          <cell r="BH39" t="str">
            <v>9W-0.12BBauer, A., Neumeier, S., Pyczak, F., Singer, R. F., &amp; Göken, M. (2012). Creep properties of different γ’-strengthened Co-base superalloys. Materials Science and Engineering A, 550, 333–341. https://doi.org/10.1016/j.msea.2012.04.087</v>
          </cell>
          <cell r="BI39" t="str">
            <v>Co-8.3Al-9.4W-0.12B</v>
          </cell>
          <cell r="BJ39" t="str">
            <v>82.2Co-8.3Al-9.4W-0.12B</v>
          </cell>
        </row>
        <row r="40">
          <cell r="A40" t="str">
            <v>Co-8.9Al-8.5W-2.2Ta-0.08B</v>
          </cell>
          <cell r="B40" t="str">
            <v>CoAlWX+</v>
          </cell>
          <cell r="C40" t="str">
            <v>-9Al-9W-2Ta-B</v>
          </cell>
          <cell r="D40" t="str">
            <v>8W-2Ta-0.08B</v>
          </cell>
          <cell r="E40" t="str">
            <v>Bauer, A., Neumeier, S., Pyczak, F., Singer, R. F., &amp; Göken, M. (2012). Creep properties of different γ’-strengthened Co-base superalloys. Materials Science and Engineering A, 550, 333–341. https://doi.org/10.1016/j.msea.2012.04.088</v>
          </cell>
          <cell r="F40">
            <v>45</v>
          </cell>
          <cell r="G40">
            <v>80.320000000000007</v>
          </cell>
          <cell r="H40"/>
          <cell r="I40">
            <v>8.9</v>
          </cell>
          <cell r="J40"/>
          <cell r="K40">
            <v>8.5</v>
          </cell>
          <cell r="L40"/>
          <cell r="M40">
            <v>2.2000000000000002</v>
          </cell>
          <cell r="N40"/>
          <cell r="O40"/>
          <cell r="P40"/>
          <cell r="Q40"/>
          <cell r="R40"/>
          <cell r="S40">
            <v>0.08</v>
          </cell>
          <cell r="T40"/>
          <cell r="U40"/>
          <cell r="V40"/>
          <cell r="W40"/>
          <cell r="X40"/>
          <cell r="Y40"/>
          <cell r="Z40"/>
          <cell r="AA40"/>
          <cell r="AB40"/>
          <cell r="AC40"/>
          <cell r="AD40"/>
          <cell r="AE40"/>
          <cell r="AF40">
            <v>9.3932980000000015</v>
          </cell>
          <cell r="AG40"/>
          <cell r="AH40"/>
          <cell r="AI40" t="str">
            <v>Co</v>
          </cell>
          <cell r="AJ40" t="str">
            <v>-8.9Al</v>
          </cell>
          <cell r="AK40" t="str">
            <v>-8.5W</v>
          </cell>
          <cell r="AL40" t="str">
            <v/>
          </cell>
          <cell r="AM40" t="str">
            <v/>
          </cell>
          <cell r="AN40" t="str">
            <v>-2.2Ta</v>
          </cell>
          <cell r="AO40" t="str">
            <v/>
          </cell>
          <cell r="AP40" t="str">
            <v/>
          </cell>
          <cell r="AQ40" t="str">
            <v/>
          </cell>
          <cell r="AR40" t="str">
            <v/>
          </cell>
          <cell r="AS40" t="str">
            <v/>
          </cell>
          <cell r="AT40" t="str">
            <v/>
          </cell>
          <cell r="AU40" t="str">
            <v>-0.08B</v>
          </cell>
          <cell r="AV40" t="str">
            <v/>
          </cell>
          <cell r="AW40" t="str">
            <v/>
          </cell>
          <cell r="AX40" t="str">
            <v/>
          </cell>
          <cell r="AY40" t="str">
            <v/>
          </cell>
          <cell r="AZ40" t="str">
            <v/>
          </cell>
          <cell r="BA40" t="str">
            <v/>
          </cell>
          <cell r="BB40" t="str">
            <v/>
          </cell>
          <cell r="BC40" t="str">
            <v/>
          </cell>
          <cell r="BD40" t="str">
            <v/>
          </cell>
          <cell r="BE40" t="str">
            <v/>
          </cell>
          <cell r="BF40" t="str">
            <v/>
          </cell>
          <cell r="BG40" t="str">
            <v/>
          </cell>
          <cell r="BH40" t="str">
            <v>8W-2Ta-0.08BBauer, A., Neumeier, S., Pyczak, F., Singer, R. F., &amp; Göken, M. (2012). Creep properties of different γ’-strengthened Co-base superalloys. Materials Science and Engineering A, 550, 333–341. https://doi.org/10.1016/j.msea.2012.04.088</v>
          </cell>
          <cell r="BI40" t="str">
            <v>Co-8.9Al-8.5W-2.2Ta-0.08B</v>
          </cell>
          <cell r="BJ40" t="str">
            <v>80.3Co-8.9Al-8.5W-2.2Ta-0.08B</v>
          </cell>
        </row>
        <row r="41">
          <cell r="A41" t="str">
            <v>Co-8.Al-6.7W-1.4Ta-1.4Nb</v>
          </cell>
          <cell r="B41" t="str">
            <v>CoAlWX+</v>
          </cell>
          <cell r="C41" t="str">
            <v>-8Al-7W-1Ta-1Nb</v>
          </cell>
          <cell r="D41" t="str">
            <v>8W-2Ta-2Nb</v>
          </cell>
          <cell r="E41" t="str">
            <v>Bauer, A., Neumeier, S., Pyczak, F., Singer, R. F., &amp; Göken, M. (2012). Creep properties of different γ’-strengthened Co-base superalloys. Materials Science and Engineering A, 550, 333–341. https://doi.org/10.1016/j.msea.2012.04.090</v>
          </cell>
          <cell r="F41">
            <v>47</v>
          </cell>
          <cell r="G41">
            <v>82.5</v>
          </cell>
          <cell r="H41"/>
          <cell r="I41">
            <v>8</v>
          </cell>
          <cell r="J41"/>
          <cell r="K41">
            <v>6.7</v>
          </cell>
          <cell r="L41"/>
          <cell r="M41">
            <v>1.4</v>
          </cell>
          <cell r="N41">
            <v>1.4</v>
          </cell>
          <cell r="O41"/>
          <cell r="P41"/>
          <cell r="Q41"/>
          <cell r="R41"/>
          <cell r="S41"/>
          <cell r="T41"/>
          <cell r="U41"/>
          <cell r="V41"/>
          <cell r="W41"/>
          <cell r="X41"/>
          <cell r="Y41"/>
          <cell r="Z41"/>
          <cell r="AA41"/>
          <cell r="AB41"/>
          <cell r="AC41"/>
          <cell r="AD41"/>
          <cell r="AE41"/>
          <cell r="AF41">
            <v>9.2013300000000005</v>
          </cell>
          <cell r="AG41"/>
          <cell r="AH41"/>
          <cell r="AI41" t="str">
            <v>Co</v>
          </cell>
          <cell r="AJ41" t="str">
            <v>-8.Al</v>
          </cell>
          <cell r="AK41" t="str">
            <v>-6.7W</v>
          </cell>
          <cell r="AL41" t="str">
            <v/>
          </cell>
          <cell r="AM41" t="str">
            <v/>
          </cell>
          <cell r="AN41" t="str">
            <v>-1.4Ta</v>
          </cell>
          <cell r="AO41" t="str">
            <v>-1.4Nb</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cell r="BD41" t="str">
            <v/>
          </cell>
          <cell r="BE41" t="str">
            <v/>
          </cell>
          <cell r="BF41" t="str">
            <v/>
          </cell>
          <cell r="BG41" t="str">
            <v/>
          </cell>
          <cell r="BH41" t="str">
            <v>8W-2Ta-2NbBauer, A., Neumeier, S., Pyczak, F., Singer, R. F., &amp; Göken, M. (2012). Creep properties of different γ’-strengthened Co-base superalloys. Materials Science and Engineering A, 550, 333–341. https://doi.org/10.1016/j.msea.2012.04.090</v>
          </cell>
          <cell r="BI41" t="str">
            <v>Co-8.Al-6.7W-1.4Ta-1.4Nb</v>
          </cell>
          <cell r="BJ41" t="str">
            <v>82.5Co-8.0Al-6.7W-1.4Ta-1.4Nb</v>
          </cell>
        </row>
        <row r="42">
          <cell r="A42" t="str">
            <v>Co-8.2Al-9.4W-0.4Nb</v>
          </cell>
          <cell r="B42" t="str">
            <v>CoAlW-X</v>
          </cell>
          <cell r="C42" t="str">
            <v>-8Al-9W-0Nb</v>
          </cell>
          <cell r="D42" t="str">
            <v>9W-0.5Nb</v>
          </cell>
          <cell r="E42" t="str">
            <v>Bauer, A., Neumeier, S., Pyczak, F., Singer, R. F., &amp; Göken, M. (2012). Creep properties of different γ’-strengthened Co-base superalloys. Materials Science and Engineering A, 550, 333–341. https://doi.org/10.1016/j.msea.2012.04.091</v>
          </cell>
          <cell r="F42">
            <v>48</v>
          </cell>
          <cell r="G42">
            <v>82</v>
          </cell>
          <cell r="H42"/>
          <cell r="I42">
            <v>8.1999999999999993</v>
          </cell>
          <cell r="J42"/>
          <cell r="K42">
            <v>9.4</v>
          </cell>
          <cell r="L42"/>
          <cell r="M42"/>
          <cell r="N42">
            <v>0.4</v>
          </cell>
          <cell r="O42"/>
          <cell r="P42"/>
          <cell r="Q42"/>
          <cell r="R42"/>
          <cell r="S42"/>
          <cell r="T42"/>
          <cell r="U42"/>
          <cell r="V42"/>
          <cell r="W42"/>
          <cell r="X42"/>
          <cell r="Y42"/>
          <cell r="Z42"/>
          <cell r="AA42"/>
          <cell r="AB42"/>
          <cell r="AC42"/>
          <cell r="AD42"/>
          <cell r="AE42"/>
          <cell r="AF42">
            <v>9.3631800000000016</v>
          </cell>
          <cell r="AG42"/>
          <cell r="AH42"/>
          <cell r="AI42" t="str">
            <v>Co</v>
          </cell>
          <cell r="AJ42" t="str">
            <v>-8.2Al</v>
          </cell>
          <cell r="AK42" t="str">
            <v>-9.4W</v>
          </cell>
          <cell r="AL42" t="str">
            <v/>
          </cell>
          <cell r="AM42" t="str">
            <v/>
          </cell>
          <cell r="AN42" t="str">
            <v/>
          </cell>
          <cell r="AO42" t="str">
            <v>-0.4Nb</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cell r="BD42" t="str">
            <v/>
          </cell>
          <cell r="BE42" t="str">
            <v/>
          </cell>
          <cell r="BF42" t="str">
            <v/>
          </cell>
          <cell r="BG42" t="str">
            <v/>
          </cell>
          <cell r="BH42" t="str">
            <v>9W-0.5NbBauer, A., Neumeier, S., Pyczak, F., Singer, R. F., &amp; Göken, M. (2012). Creep properties of different γ’-strengthened Co-base superalloys. Materials Science and Engineering A, 550, 333–341. https://doi.org/10.1016/j.msea.2012.04.091</v>
          </cell>
          <cell r="BI42" t="str">
            <v>Co-8.2Al-9.4W-0.4Nb</v>
          </cell>
          <cell r="BJ42" t="str">
            <v>82.0Co-8.2Al-9.4W-0.4Nb</v>
          </cell>
        </row>
        <row r="43">
          <cell r="A43" t="str">
            <v>Co-8.2Al-9.4W-1.1Mo-0.04B</v>
          </cell>
          <cell r="B43" t="str">
            <v>CoAlW-X</v>
          </cell>
          <cell r="C43" t="str">
            <v>-8Al-9W-1Mo-B</v>
          </cell>
          <cell r="D43" t="str">
            <v>9W-1Mo-0.04B</v>
          </cell>
          <cell r="E43" t="str">
            <v>Bauer, A., Neumeier, S., Pyczak, F., Singer, R. F., &amp; Göken, M. (2012). Creep properties of different γ’-strengthened Co-base superalloys. Materials Science and Engineering A, 550, 333–341. https://doi.org/10.1016/j.msea.2012.04.093</v>
          </cell>
          <cell r="F43">
            <v>50</v>
          </cell>
          <cell r="G43">
            <v>81.259999999999991</v>
          </cell>
          <cell r="H43"/>
          <cell r="I43">
            <v>8.1999999999999993</v>
          </cell>
          <cell r="J43"/>
          <cell r="K43">
            <v>9.4</v>
          </cell>
          <cell r="L43"/>
          <cell r="M43"/>
          <cell r="N43"/>
          <cell r="O43"/>
          <cell r="P43">
            <v>1.1000000000000001</v>
          </cell>
          <cell r="Q43"/>
          <cell r="R43"/>
          <cell r="S43">
            <v>0.04</v>
          </cell>
          <cell r="T43"/>
          <cell r="U43"/>
          <cell r="V43"/>
          <cell r="W43"/>
          <cell r="X43"/>
          <cell r="Y43"/>
          <cell r="Z43"/>
          <cell r="AA43"/>
          <cell r="AB43"/>
          <cell r="AC43"/>
          <cell r="AD43"/>
          <cell r="AE43"/>
          <cell r="AF43">
            <v>9.3771039999999992</v>
          </cell>
          <cell r="AG43"/>
          <cell r="AH43"/>
          <cell r="AI43" t="str">
            <v>Co</v>
          </cell>
          <cell r="AJ43" t="str">
            <v>-8.2Al</v>
          </cell>
          <cell r="AK43" t="str">
            <v>-9.4W</v>
          </cell>
          <cell r="AL43" t="str">
            <v/>
          </cell>
          <cell r="AM43" t="str">
            <v/>
          </cell>
          <cell r="AN43" t="str">
            <v/>
          </cell>
          <cell r="AO43" t="str">
            <v/>
          </cell>
          <cell r="AP43" t="str">
            <v/>
          </cell>
          <cell r="AQ43" t="str">
            <v/>
          </cell>
          <cell r="AR43" t="str">
            <v>-1.1Mo</v>
          </cell>
          <cell r="AS43" t="str">
            <v/>
          </cell>
          <cell r="AT43" t="str">
            <v/>
          </cell>
          <cell r="AU43" t="str">
            <v>-0.04B</v>
          </cell>
          <cell r="AV43" t="str">
            <v/>
          </cell>
          <cell r="AW43" t="str">
            <v/>
          </cell>
          <cell r="AX43" t="str">
            <v/>
          </cell>
          <cell r="AY43" t="str">
            <v/>
          </cell>
          <cell r="AZ43" t="str">
            <v/>
          </cell>
          <cell r="BA43" t="str">
            <v/>
          </cell>
          <cell r="BB43" t="str">
            <v/>
          </cell>
          <cell r="BC43" t="str">
            <v/>
          </cell>
          <cell r="BD43" t="str">
            <v/>
          </cell>
          <cell r="BE43" t="str">
            <v/>
          </cell>
          <cell r="BF43" t="str">
            <v/>
          </cell>
          <cell r="BG43" t="str">
            <v/>
          </cell>
          <cell r="BH43" t="str">
            <v>9W-1Mo-0.04BBauer, A., Neumeier, S., Pyczak, F., Singer, R. F., &amp; Göken, M. (2012). Creep properties of different γ’-strengthened Co-base superalloys. Materials Science and Engineering A, 550, 333–341. https://doi.org/10.1016/j.msea.2012.04.093</v>
          </cell>
          <cell r="BI43" t="str">
            <v>Co-8.2Al-9.4W-1.1Mo-0.04B</v>
          </cell>
          <cell r="BJ43" t="str">
            <v>81.3Co-8.2Al-9.4W-1.1Mo-0.04B</v>
          </cell>
        </row>
        <row r="44">
          <cell r="A44" t="str">
            <v>Co-8.2Al-9.6W-1.5Ta-1.8Mo</v>
          </cell>
          <cell r="B44" t="str">
            <v>CoAlWX+</v>
          </cell>
          <cell r="C44" t="str">
            <v>-8Al-10W-2Ta-2Mo</v>
          </cell>
          <cell r="D44" t="str">
            <v>8W-2Ta-2Mo</v>
          </cell>
          <cell r="E44" t="str">
            <v>Bauer, A., Neumeier, S., Pyczak, F., Singer, R. F., &amp; Göken, M. (2012). Creep properties of different γ’-strengthened Co-base superalloys. Materials Science and Engineering A, 550, 333–341. https://doi.org/10.1016/j.msea.2012.04.094</v>
          </cell>
          <cell r="F44">
            <v>51</v>
          </cell>
          <cell r="G44">
            <v>78.900000000000006</v>
          </cell>
          <cell r="H44"/>
          <cell r="I44">
            <v>8.1999999999999993</v>
          </cell>
          <cell r="J44"/>
          <cell r="K44">
            <v>9.6</v>
          </cell>
          <cell r="L44"/>
          <cell r="M44">
            <v>1.5</v>
          </cell>
          <cell r="N44"/>
          <cell r="O44"/>
          <cell r="P44">
            <v>1.8</v>
          </cell>
          <cell r="Q44"/>
          <cell r="R44"/>
          <cell r="S44"/>
          <cell r="T44"/>
          <cell r="U44"/>
          <cell r="V44"/>
          <cell r="W44"/>
          <cell r="X44"/>
          <cell r="Y44"/>
          <cell r="Z44"/>
          <cell r="AA44"/>
          <cell r="AB44"/>
          <cell r="AC44"/>
          <cell r="AD44"/>
          <cell r="AE44"/>
          <cell r="AF44">
            <v>9.5262899999999995</v>
          </cell>
          <cell r="AG44"/>
          <cell r="AH44"/>
          <cell r="AI44" t="str">
            <v>Co</v>
          </cell>
          <cell r="AJ44" t="str">
            <v>-8.2Al</v>
          </cell>
          <cell r="AK44" t="str">
            <v>-9.6W</v>
          </cell>
          <cell r="AL44" t="str">
            <v/>
          </cell>
          <cell r="AM44" t="str">
            <v/>
          </cell>
          <cell r="AN44" t="str">
            <v>-1.5Ta</v>
          </cell>
          <cell r="AO44" t="str">
            <v/>
          </cell>
          <cell r="AP44" t="str">
            <v/>
          </cell>
          <cell r="AQ44" t="str">
            <v/>
          </cell>
          <cell r="AR44" t="str">
            <v>-1.8Mo</v>
          </cell>
          <cell r="AS44" t="str">
            <v/>
          </cell>
          <cell r="AT44" t="str">
            <v/>
          </cell>
          <cell r="AU44" t="str">
            <v/>
          </cell>
          <cell r="AV44" t="str">
            <v/>
          </cell>
          <cell r="AW44" t="str">
            <v/>
          </cell>
          <cell r="AX44" t="str">
            <v/>
          </cell>
          <cell r="AY44" t="str">
            <v/>
          </cell>
          <cell r="AZ44" t="str">
            <v/>
          </cell>
          <cell r="BA44" t="str">
            <v/>
          </cell>
          <cell r="BB44" t="str">
            <v/>
          </cell>
          <cell r="BC44" t="str">
            <v/>
          </cell>
          <cell r="BD44" t="str">
            <v/>
          </cell>
          <cell r="BE44" t="str">
            <v/>
          </cell>
          <cell r="BF44" t="str">
            <v/>
          </cell>
          <cell r="BG44" t="str">
            <v/>
          </cell>
          <cell r="BH44" t="str">
            <v>8W-2Ta-2MoBauer, A., Neumeier, S., Pyczak, F., Singer, R. F., &amp; Göken, M. (2012). Creep properties of different γ’-strengthened Co-base superalloys. Materials Science and Engineering A, 550, 333–341. https://doi.org/10.1016/j.msea.2012.04.094</v>
          </cell>
          <cell r="BI44" t="str">
            <v>Co-8.2Al-9.6W-1.5Ta-1.8Mo</v>
          </cell>
          <cell r="BJ44" t="str">
            <v>78.9Co-8.2Al-9.6W-1.5Ta-1.8Mo</v>
          </cell>
        </row>
        <row r="45">
          <cell r="A45" t="str">
            <v>Co-8.4Al-10.1W-0.5Si</v>
          </cell>
          <cell r="B45" t="str">
            <v>CoAlW-X</v>
          </cell>
          <cell r="C45" t="str">
            <v>-8Al-10W-Si</v>
          </cell>
          <cell r="D45" t="str">
            <v>10W-0.5Si</v>
          </cell>
          <cell r="E45" t="str">
            <v>Bauer, A., Neumeier, S., Pyczak, F., Singer, R. F., &amp; Göken, M. (2012). Creep properties of different γ’-strengthened Co-base superalloys. Materials Science and Engineering A, 550, 333–341. https://doi.org/10.1016/j.msea.2012.04.095</v>
          </cell>
          <cell r="F45">
            <v>52</v>
          </cell>
          <cell r="G45">
            <v>81</v>
          </cell>
          <cell r="H45"/>
          <cell r="I45">
            <v>8.4</v>
          </cell>
          <cell r="J45"/>
          <cell r="K45">
            <v>10.1</v>
          </cell>
          <cell r="L45"/>
          <cell r="M45"/>
          <cell r="N45"/>
          <cell r="O45"/>
          <cell r="P45"/>
          <cell r="Q45"/>
          <cell r="R45"/>
          <cell r="S45"/>
          <cell r="T45"/>
          <cell r="U45"/>
          <cell r="V45">
            <v>0.5</v>
          </cell>
          <cell r="W45"/>
          <cell r="X45"/>
          <cell r="Y45"/>
          <cell r="Z45"/>
          <cell r="AA45"/>
          <cell r="AB45"/>
          <cell r="AC45"/>
          <cell r="AD45"/>
          <cell r="AE45"/>
          <cell r="AF45">
            <v>9.3916999999999984</v>
          </cell>
          <cell r="AG45"/>
          <cell r="AH45" t="str">
            <v>Si below EDS detection limit</v>
          </cell>
          <cell r="AI45" t="str">
            <v>Co</v>
          </cell>
          <cell r="AJ45" t="str">
            <v>-8.4Al</v>
          </cell>
          <cell r="AK45" t="str">
            <v>-10.1W</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-0.5Si</v>
          </cell>
          <cell r="AY45" t="str">
            <v/>
          </cell>
          <cell r="AZ45" t="str">
            <v/>
          </cell>
          <cell r="BA45" t="str">
            <v/>
          </cell>
          <cell r="BB45" t="str">
            <v/>
          </cell>
          <cell r="BC45" t="str">
            <v/>
          </cell>
          <cell r="BD45" t="str">
            <v/>
          </cell>
          <cell r="BE45" t="str">
            <v/>
          </cell>
          <cell r="BF45" t="str">
            <v/>
          </cell>
          <cell r="BG45" t="str">
            <v/>
          </cell>
          <cell r="BH45" t="str">
            <v>10W-0.5SiBauer, A., Neumeier, S., Pyczak, F., Singer, R. F., &amp; Göken, M. (2012). Creep properties of different γ’-strengthened Co-base superalloys. Materials Science and Engineering A, 550, 333–341. https://doi.org/10.1016/j.msea.2012.04.095</v>
          </cell>
          <cell r="BI45" t="str">
            <v>Co-8.4Al-10.1W-0.5Si</v>
          </cell>
          <cell r="BJ45" t="str">
            <v>81.0Co-8.4Al-10.1W-0.5Si</v>
          </cell>
        </row>
        <row r="46">
          <cell r="A46" t="str">
            <v>Co-8.7Al-10.3W-2.Si</v>
          </cell>
          <cell r="B46" t="str">
            <v>CoAlW-X</v>
          </cell>
          <cell r="C46" t="str">
            <v>-9Al-10W-Si</v>
          </cell>
          <cell r="D46" t="str">
            <v>10W-2Si</v>
          </cell>
          <cell r="E46" t="str">
            <v>Bauer, A., Neumeier, S., Pyczak, F., Singer, R. F., &amp; Göken, M. (2012). Creep properties of different γ’-strengthened Co-base superalloys. Materials Science and Engineering A, 550, 333–341. https://doi.org/10.1016/j.msea.2012.04.096</v>
          </cell>
          <cell r="F46">
            <v>53</v>
          </cell>
          <cell r="G46">
            <v>79</v>
          </cell>
          <cell r="H46"/>
          <cell r="I46">
            <v>8.6999999999999993</v>
          </cell>
          <cell r="J46"/>
          <cell r="K46">
            <v>10.3</v>
          </cell>
          <cell r="L46"/>
          <cell r="M46"/>
          <cell r="N46"/>
          <cell r="O46"/>
          <cell r="P46"/>
          <cell r="Q46"/>
          <cell r="R46"/>
          <cell r="S46"/>
          <cell r="T46"/>
          <cell r="U46"/>
          <cell r="V46">
            <v>2</v>
          </cell>
          <cell r="W46"/>
          <cell r="X46"/>
          <cell r="Y46"/>
          <cell r="Z46"/>
          <cell r="AA46"/>
          <cell r="AB46"/>
          <cell r="AC46"/>
          <cell r="AD46"/>
          <cell r="AE46"/>
          <cell r="AF46">
            <v>9.2952499999999993</v>
          </cell>
          <cell r="AG46"/>
          <cell r="AH46" t="str">
            <v>Si below EDS detection limit</v>
          </cell>
          <cell r="AI46" t="str">
            <v>Co</v>
          </cell>
          <cell r="AJ46" t="str">
            <v>-8.7Al</v>
          </cell>
          <cell r="AK46" t="str">
            <v>-10.3W</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-2.Si</v>
          </cell>
          <cell r="AY46" t="str">
            <v/>
          </cell>
          <cell r="AZ46" t="str">
            <v/>
          </cell>
          <cell r="BA46" t="str">
            <v/>
          </cell>
          <cell r="BB46" t="str">
            <v/>
          </cell>
          <cell r="BC46" t="str">
            <v/>
          </cell>
          <cell r="BD46" t="str">
            <v/>
          </cell>
          <cell r="BE46" t="str">
            <v/>
          </cell>
          <cell r="BF46" t="str">
            <v/>
          </cell>
          <cell r="BG46" t="str">
            <v/>
          </cell>
          <cell r="BH46" t="str">
            <v>10W-2SiBauer, A., Neumeier, S., Pyczak, F., Singer, R. F., &amp; Göken, M. (2012). Creep properties of different γ’-strengthened Co-base superalloys. Materials Science and Engineering A, 550, 333–341. https://doi.org/10.1016/j.msea.2012.04.096</v>
          </cell>
          <cell r="BI46" t="str">
            <v>Co-8.7Al-10.3W-2.Si</v>
          </cell>
          <cell r="BJ46" t="str">
            <v>79.0Co-8.7Al-10.3W-2.0Si</v>
          </cell>
        </row>
        <row r="47">
          <cell r="A47" t="str">
            <v>Co-7.6Al-9.2W-2.1Ti-1.9Ta</v>
          </cell>
          <cell r="B47" t="str">
            <v>CoAlWX+</v>
          </cell>
          <cell r="C47" t="str">
            <v>-8Al-9W-2Ti-2Ta</v>
          </cell>
          <cell r="D47" t="str">
            <v>8W-2Ta-2Ti</v>
          </cell>
          <cell r="E47" t="str">
            <v>Bauer, A., Neumeier, S., Pyczak, F., Singer, R. F., &amp; Göken, M. (2012). Creep properties of different γ’-strengthened Co-base superalloys. Materials Science and Engineering A, 550, 333–341. https://doi.org/10.1016/j.msea.2012.04.098</v>
          </cell>
          <cell r="F47">
            <v>55</v>
          </cell>
          <cell r="G47">
            <v>79.2</v>
          </cell>
          <cell r="H47"/>
          <cell r="I47">
            <v>7.6</v>
          </cell>
          <cell r="J47"/>
          <cell r="K47">
            <v>9.1999999999999993</v>
          </cell>
          <cell r="L47">
            <v>2.1</v>
          </cell>
          <cell r="M47">
            <v>1.9</v>
          </cell>
          <cell r="N47"/>
          <cell r="O47"/>
          <cell r="P47"/>
          <cell r="Q47"/>
          <cell r="R47"/>
          <cell r="S47"/>
          <cell r="T47"/>
          <cell r="U47"/>
          <cell r="V47"/>
          <cell r="W47"/>
          <cell r="X47"/>
          <cell r="Y47"/>
          <cell r="Z47"/>
          <cell r="AA47"/>
          <cell r="AB47"/>
          <cell r="AC47"/>
          <cell r="AD47"/>
          <cell r="AE47"/>
          <cell r="AF47">
            <v>9.4359970000000004</v>
          </cell>
          <cell r="AG47"/>
          <cell r="AH47"/>
          <cell r="AI47" t="str">
            <v>Co</v>
          </cell>
          <cell r="AJ47" t="str">
            <v>-7.6Al</v>
          </cell>
          <cell r="AK47" t="str">
            <v>-9.2W</v>
          </cell>
          <cell r="AL47" t="str">
            <v/>
          </cell>
          <cell r="AM47" t="str">
            <v/>
          </cell>
          <cell r="AN47" t="str">
            <v>-1.9Ta</v>
          </cell>
          <cell r="AO47" t="str">
            <v/>
          </cell>
          <cell r="AP47" t="str">
            <v/>
          </cell>
          <cell r="AQ47" t="str">
            <v>-2.1Ti</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cell r="BD47" t="str">
            <v/>
          </cell>
          <cell r="BE47" t="str">
            <v/>
          </cell>
          <cell r="BF47" t="str">
            <v/>
          </cell>
          <cell r="BG47" t="str">
            <v/>
          </cell>
          <cell r="BH47" t="str">
            <v>8W-2Ta-2TiBauer, A., Neumeier, S., Pyczak, F., Singer, R. F., &amp; Göken, M. (2012). Creep properties of different γ’-strengthened Co-base superalloys. Materials Science and Engineering A, 550, 333–341. https://doi.org/10.1016/j.msea.2012.04.098</v>
          </cell>
          <cell r="BI47" t="str">
            <v>Co-7.6Al-9.2W-2.1Ti-1.9Ta</v>
          </cell>
          <cell r="BJ47" t="str">
            <v>79.2Co-7.6Al-9.2W-2.1Ti-1.9Ta</v>
          </cell>
        </row>
        <row r="48">
          <cell r="A48" t="str">
            <v>Co-7.9Al-9.1W-2.1Ti-0.04B</v>
          </cell>
          <cell r="B48" t="str">
            <v>CoAlW-X</v>
          </cell>
          <cell r="C48" t="str">
            <v>-8Al-9W-2Ti-B</v>
          </cell>
          <cell r="D48" t="str">
            <v>9W-2Ti-0.04B</v>
          </cell>
          <cell r="E48" t="str">
            <v>Bauer, A., Neumeier, S., Pyczak, F., Singer, R. F., &amp; Göken, M. (2012). Creep properties of different γ’-strengthened Co-base superalloys. Materials Science and Engineering A, 550, 333–341. https://doi.org/10.1016/j.msea.2012.04.099</v>
          </cell>
          <cell r="F48">
            <v>56</v>
          </cell>
          <cell r="G48">
            <v>80.86</v>
          </cell>
          <cell r="H48"/>
          <cell r="I48">
            <v>7.9</v>
          </cell>
          <cell r="J48"/>
          <cell r="K48">
            <v>9.1</v>
          </cell>
          <cell r="L48">
            <v>2.1</v>
          </cell>
          <cell r="M48"/>
          <cell r="N48"/>
          <cell r="O48"/>
          <cell r="P48"/>
          <cell r="Q48"/>
          <cell r="R48"/>
          <cell r="S48">
            <v>0.04</v>
          </cell>
          <cell r="T48"/>
          <cell r="U48"/>
          <cell r="V48"/>
          <cell r="W48"/>
          <cell r="X48"/>
          <cell r="Y48"/>
          <cell r="Z48"/>
          <cell r="AA48"/>
          <cell r="AB48"/>
          <cell r="AC48"/>
          <cell r="AD48"/>
          <cell r="AE48"/>
          <cell r="AF48">
            <v>9.2572209999999995</v>
          </cell>
          <cell r="AG48"/>
          <cell r="AH48"/>
          <cell r="AI48" t="str">
            <v>Co</v>
          </cell>
          <cell r="AJ48" t="str">
            <v>-7.9Al</v>
          </cell>
          <cell r="AK48" t="str">
            <v>-9.1W</v>
          </cell>
          <cell r="AL48" t="str">
            <v/>
          </cell>
          <cell r="AM48" t="str">
            <v/>
          </cell>
          <cell r="AN48" t="str">
            <v/>
          </cell>
          <cell r="AO48" t="str">
            <v/>
          </cell>
          <cell r="AP48" t="str">
            <v/>
          </cell>
          <cell r="AQ48" t="str">
            <v>-2.1Ti</v>
          </cell>
          <cell r="AR48" t="str">
            <v/>
          </cell>
          <cell r="AS48" t="str">
            <v/>
          </cell>
          <cell r="AT48" t="str">
            <v/>
          </cell>
          <cell r="AU48" t="str">
            <v>-0.04B</v>
          </cell>
          <cell r="AV48" t="str">
            <v/>
          </cell>
          <cell r="AW48" t="str">
            <v/>
          </cell>
          <cell r="AX48" t="str">
            <v/>
          </cell>
          <cell r="AY48" t="str">
            <v/>
          </cell>
          <cell r="AZ48" t="str">
            <v/>
          </cell>
          <cell r="BA48" t="str">
            <v/>
          </cell>
          <cell r="BB48" t="str">
            <v/>
          </cell>
          <cell r="BC48" t="str">
            <v/>
          </cell>
          <cell r="BD48" t="str">
            <v/>
          </cell>
          <cell r="BE48" t="str">
            <v/>
          </cell>
          <cell r="BF48" t="str">
            <v/>
          </cell>
          <cell r="BG48" t="str">
            <v/>
          </cell>
          <cell r="BH48" t="str">
            <v>9W-2Ti-0.04BBauer, A., Neumeier, S., Pyczak, F., Singer, R. F., &amp; Göken, M. (2012). Creep properties of different γ’-strengthened Co-base superalloys. Materials Science and Engineering A, 550, 333–341. https://doi.org/10.1016/j.msea.2012.04.099</v>
          </cell>
          <cell r="BI48" t="str">
            <v>Co-7.9Al-9.1W-2.1Ti-0.04B</v>
          </cell>
          <cell r="BJ48" t="str">
            <v>80.9Co-7.9Al-9.1W-2.1Ti-0.04B</v>
          </cell>
        </row>
        <row r="49">
          <cell r="A49" t="str">
            <v>Co-8.4Al-9.6W-2.2Ti-0.12B</v>
          </cell>
          <cell r="B49" t="str">
            <v>CoAlW-X</v>
          </cell>
          <cell r="C49" t="str">
            <v>-8Al-10W-2Ti-B</v>
          </cell>
          <cell r="D49" t="str">
            <v>9W-2Ti-0.12B</v>
          </cell>
          <cell r="E49" t="str">
            <v>Bauer, A., Neumeier, S., Pyczak, F., Singer, R. F., &amp; Göken, M. (2012). Creep properties of different γ’-strengthened Co-base superalloys. Materials Science and Engineering A, 550, 333–341. https://doi.org/10.1016/j.msea.2012.04.100</v>
          </cell>
          <cell r="F49">
            <v>57</v>
          </cell>
          <cell r="G49">
            <v>79.680000000000007</v>
          </cell>
          <cell r="H49"/>
          <cell r="I49">
            <v>8.4</v>
          </cell>
          <cell r="J49"/>
          <cell r="K49">
            <v>9.6</v>
          </cell>
          <cell r="L49">
            <v>2.2000000000000002</v>
          </cell>
          <cell r="M49"/>
          <cell r="N49"/>
          <cell r="O49"/>
          <cell r="P49"/>
          <cell r="Q49"/>
          <cell r="R49"/>
          <cell r="S49">
            <v>0.12</v>
          </cell>
          <cell r="T49"/>
          <cell r="U49"/>
          <cell r="V49"/>
          <cell r="W49"/>
          <cell r="X49"/>
          <cell r="Y49"/>
          <cell r="Z49"/>
          <cell r="AA49"/>
          <cell r="AB49"/>
          <cell r="AC49"/>
          <cell r="AD49"/>
          <cell r="AE49"/>
          <cell r="AF49">
            <v>9.2684259999999998</v>
          </cell>
          <cell r="AG49"/>
          <cell r="AH49"/>
          <cell r="AI49" t="str">
            <v>Co</v>
          </cell>
          <cell r="AJ49" t="str">
            <v>-8.4Al</v>
          </cell>
          <cell r="AK49" t="str">
            <v>-9.6W</v>
          </cell>
          <cell r="AL49" t="str">
            <v/>
          </cell>
          <cell r="AM49" t="str">
            <v/>
          </cell>
          <cell r="AN49" t="str">
            <v/>
          </cell>
          <cell r="AO49" t="str">
            <v/>
          </cell>
          <cell r="AP49" t="str">
            <v/>
          </cell>
          <cell r="AQ49" t="str">
            <v>-2.2Ti</v>
          </cell>
          <cell r="AR49" t="str">
            <v/>
          </cell>
          <cell r="AS49" t="str">
            <v/>
          </cell>
          <cell r="AT49" t="str">
            <v/>
          </cell>
          <cell r="AU49" t="str">
            <v>-0.12B</v>
          </cell>
          <cell r="AV49" t="str">
            <v/>
          </cell>
          <cell r="AW49" t="str">
            <v/>
          </cell>
          <cell r="AX49" t="str">
            <v/>
          </cell>
          <cell r="AY49" t="str">
            <v/>
          </cell>
          <cell r="AZ49" t="str">
            <v/>
          </cell>
          <cell r="BA49" t="str">
            <v/>
          </cell>
          <cell r="BB49" t="str">
            <v/>
          </cell>
          <cell r="BC49" t="str">
            <v/>
          </cell>
          <cell r="BD49" t="str">
            <v/>
          </cell>
          <cell r="BE49" t="str">
            <v/>
          </cell>
          <cell r="BF49" t="str">
            <v/>
          </cell>
          <cell r="BG49" t="str">
            <v/>
          </cell>
          <cell r="BH49" t="str">
            <v>9W-2Ti-0.12BBauer, A., Neumeier, S., Pyczak, F., Singer, R. F., &amp; Göken, M. (2012). Creep properties of different γ’-strengthened Co-base superalloys. Materials Science and Engineering A, 550, 333–341. https://doi.org/10.1016/j.msea.2012.04.100</v>
          </cell>
          <cell r="BI49" t="str">
            <v>Co-8.4Al-9.6W-2.2Ti-0.12B</v>
          </cell>
          <cell r="BJ49" t="str">
            <v>79.7Co-8.4Al-9.6W-2.2Ti-0.12B</v>
          </cell>
        </row>
        <row r="50">
          <cell r="A50" t="str">
            <v>Co-8.Al-9.3W-2.1V-0.04B</v>
          </cell>
          <cell r="B50" t="str">
            <v>CoAlW-X</v>
          </cell>
          <cell r="C50" t="str">
            <v>-8Al-9W-2V-B</v>
          </cell>
          <cell r="D50" t="str">
            <v>9W-2V-0.04B</v>
          </cell>
          <cell r="E50" t="str">
            <v>Bauer, A., Neumeier, S., Pyczak, F., Singer, R. F., &amp; Göken, M. (2012). Creep properties of different γ’-strengthened Co-base superalloys. Materials Science and Engineering A, 550, 333–341. https://doi.org/10.1016/j.msea.2012.04.101</v>
          </cell>
          <cell r="F50">
            <v>58</v>
          </cell>
          <cell r="G50">
            <v>80.56</v>
          </cell>
          <cell r="H50"/>
          <cell r="I50">
            <v>8</v>
          </cell>
          <cell r="J50"/>
          <cell r="K50">
            <v>9.3000000000000007</v>
          </cell>
          <cell r="L50"/>
          <cell r="M50"/>
          <cell r="N50"/>
          <cell r="O50">
            <v>2.1</v>
          </cell>
          <cell r="P50"/>
          <cell r="Q50"/>
          <cell r="R50"/>
          <cell r="S50">
            <v>0.04</v>
          </cell>
          <cell r="T50"/>
          <cell r="U50"/>
          <cell r="V50"/>
          <cell r="W50"/>
          <cell r="X50"/>
          <cell r="Y50"/>
          <cell r="Z50"/>
          <cell r="AA50"/>
          <cell r="AB50"/>
          <cell r="AC50"/>
          <cell r="AD50"/>
          <cell r="AE50"/>
          <cell r="AF50">
            <v>9.3053840000000001</v>
          </cell>
          <cell r="AG50"/>
          <cell r="AH50"/>
          <cell r="AI50" t="str">
            <v>Co</v>
          </cell>
          <cell r="AJ50" t="str">
            <v>-8.Al</v>
          </cell>
          <cell r="AK50" t="str">
            <v>-9.3W</v>
          </cell>
          <cell r="AL50" t="str">
            <v/>
          </cell>
          <cell r="AM50" t="str">
            <v/>
          </cell>
          <cell r="AN50" t="str">
            <v/>
          </cell>
          <cell r="AO50" t="str">
            <v/>
          </cell>
          <cell r="AP50" t="str">
            <v>-2.1V</v>
          </cell>
          <cell r="AQ50" t="str">
            <v/>
          </cell>
          <cell r="AR50" t="str">
            <v/>
          </cell>
          <cell r="AS50" t="str">
            <v/>
          </cell>
          <cell r="AT50" t="str">
            <v/>
          </cell>
          <cell r="AU50" t="str">
            <v>-0.04B</v>
          </cell>
          <cell r="AV50" t="str">
            <v/>
          </cell>
          <cell r="AW50" t="str">
            <v/>
          </cell>
          <cell r="AX50" t="str">
            <v/>
          </cell>
          <cell r="AY50" t="str">
            <v/>
          </cell>
          <cell r="AZ50" t="str">
            <v/>
          </cell>
          <cell r="BA50" t="str">
            <v/>
          </cell>
          <cell r="BB50" t="str">
            <v/>
          </cell>
          <cell r="BC50" t="str">
            <v/>
          </cell>
          <cell r="BD50" t="str">
            <v/>
          </cell>
          <cell r="BE50" t="str">
            <v/>
          </cell>
          <cell r="BF50" t="str">
            <v/>
          </cell>
          <cell r="BG50" t="str">
            <v/>
          </cell>
          <cell r="BH50" t="str">
            <v>9W-2V-0.04BBauer, A., Neumeier, S., Pyczak, F., Singer, R. F., &amp; Göken, M. (2012). Creep properties of different γ’-strengthened Co-base superalloys. Materials Science and Engineering A, 550, 333–341. https://doi.org/10.1016/j.msea.2012.04.101</v>
          </cell>
          <cell r="BI50" t="str">
            <v>Co-8.Al-9.3W-2.1V-0.04B</v>
          </cell>
          <cell r="BJ50" t="str">
            <v>80.6Co-8.0Al-9.3W-2.1V-0.04B</v>
          </cell>
        </row>
        <row r="51">
          <cell r="A51" t="str">
            <v>Co-8.1Al-2.Cr-9.4W-0.04B</v>
          </cell>
          <cell r="B51" t="str">
            <v>CoAlW-X</v>
          </cell>
          <cell r="C51" t="str">
            <v>-8Al-2Cr-9W-B</v>
          </cell>
          <cell r="D51" t="str">
            <v>9W-2Cr-0.04B</v>
          </cell>
          <cell r="E51" t="str">
            <v>Bauer, A., Neumeier, S., Pyczak, F., Singer, R. F., &amp; Göken, M. (2012). Creep properties of different γ’-strengthened Co-base superalloys. Materials Science and Engineering A, 550, 333–341. https://doi.org/10.1016/j.msea.2012.04.102</v>
          </cell>
          <cell r="F51">
            <v>59</v>
          </cell>
          <cell r="G51">
            <v>80.460000000000008</v>
          </cell>
          <cell r="H51"/>
          <cell r="I51">
            <v>8.1</v>
          </cell>
          <cell r="J51">
            <v>2</v>
          </cell>
          <cell r="K51">
            <v>9.4</v>
          </cell>
          <cell r="L51"/>
          <cell r="M51"/>
          <cell r="N51"/>
          <cell r="O51"/>
          <cell r="P51"/>
          <cell r="Q51"/>
          <cell r="R51"/>
          <cell r="S51">
            <v>0.04</v>
          </cell>
          <cell r="T51"/>
          <cell r="U51"/>
          <cell r="V51"/>
          <cell r="W51"/>
          <cell r="X51"/>
          <cell r="Y51"/>
          <cell r="Z51"/>
          <cell r="AA51"/>
          <cell r="AB51"/>
          <cell r="AC51"/>
          <cell r="AD51"/>
          <cell r="AE51"/>
          <cell r="AF51">
            <v>9.3339240000000014</v>
          </cell>
          <cell r="AG51"/>
          <cell r="AH51"/>
          <cell r="AI51" t="str">
            <v>Co</v>
          </cell>
          <cell r="AJ51" t="str">
            <v>-8.1Al</v>
          </cell>
          <cell r="AK51" t="str">
            <v>-9.4W</v>
          </cell>
          <cell r="AL51" t="str">
            <v/>
          </cell>
          <cell r="AM51" t="str">
            <v>-2.Cr</v>
          </cell>
          <cell r="AN51" t="str">
            <v/>
          </cell>
          <cell r="AO51" t="str">
            <v/>
          </cell>
          <cell r="AP51" t="str">
            <v/>
          </cell>
          <cell r="AQ51" t="str">
            <v/>
          </cell>
          <cell r="AR51" t="str">
            <v/>
          </cell>
          <cell r="AS51" t="str">
            <v/>
          </cell>
          <cell r="AT51" t="str">
            <v/>
          </cell>
          <cell r="AU51" t="str">
            <v>-0.04B</v>
          </cell>
          <cell r="AV51" t="str">
            <v/>
          </cell>
          <cell r="AW51" t="str">
            <v/>
          </cell>
          <cell r="AX51" t="str">
            <v/>
          </cell>
          <cell r="AY51" t="str">
            <v/>
          </cell>
          <cell r="AZ51" t="str">
            <v/>
          </cell>
          <cell r="BA51" t="str">
            <v/>
          </cell>
          <cell r="BB51" t="str">
            <v/>
          </cell>
          <cell r="BC51" t="str">
            <v/>
          </cell>
          <cell r="BD51" t="str">
            <v/>
          </cell>
          <cell r="BE51" t="str">
            <v/>
          </cell>
          <cell r="BF51" t="str">
            <v/>
          </cell>
          <cell r="BG51" t="str">
            <v/>
          </cell>
          <cell r="BH51" t="str">
            <v>9W-2Cr-0.04BBauer, A., Neumeier, S., Pyczak, F., Singer, R. F., &amp; Göken, M. (2012). Creep properties of different γ’-strengthened Co-base superalloys. Materials Science and Engineering A, 550, 333–341. https://doi.org/10.1016/j.msea.2012.04.102</v>
          </cell>
          <cell r="BI51" t="str">
            <v>Co-8.1Al-2.Cr-9.4W-0.04B</v>
          </cell>
          <cell r="BJ51" t="str">
            <v>80.5Co-8.1Al-2.0Cr-9.4W-0.04B</v>
          </cell>
        </row>
        <row r="52">
          <cell r="A52" t="str">
            <v>Co-8.8Al-4.W-0.5Ta</v>
          </cell>
          <cell r="B52" t="str">
            <v>CoAlW-X</v>
          </cell>
          <cell r="C52" t="str">
            <v>-9Al-4W-1Ta</v>
          </cell>
          <cell r="D52" t="str">
            <v>Master Alloy A</v>
          </cell>
          <cell r="E52" t="str">
            <v>Bezold, A. et al. On the Precipitation-Strengthening Contribution of the Ta-Containing Co3(Al,W)-Phase to the Creep Properties of γ/γ′ Cobalt-Base Superalloys. Metall. Mater. Trans. A Phys. Metall. Mater. Sci. 51, 1567–1574 (2020).</v>
          </cell>
          <cell r="F52">
            <v>60</v>
          </cell>
          <cell r="G52">
            <v>86.7</v>
          </cell>
          <cell r="H52"/>
          <cell r="I52">
            <v>8.8000000000000007</v>
          </cell>
          <cell r="J52"/>
          <cell r="K52">
            <v>4</v>
          </cell>
          <cell r="L52"/>
          <cell r="M52">
            <v>0.5</v>
          </cell>
          <cell r="N52"/>
          <cell r="O52"/>
          <cell r="P52"/>
          <cell r="Q52"/>
          <cell r="R52"/>
          <cell r="S52"/>
          <cell r="T52"/>
          <cell r="U52"/>
          <cell r="V52"/>
          <cell r="W52"/>
          <cell r="X52"/>
          <cell r="Y52"/>
          <cell r="Z52"/>
          <cell r="AA52"/>
          <cell r="AB52"/>
          <cell r="AC52"/>
          <cell r="AD52"/>
          <cell r="AE52"/>
          <cell r="AF52">
            <v>8.8071500000000018</v>
          </cell>
          <cell r="AG52"/>
          <cell r="AH52" t="str">
            <v>Composition estimates because paper does not explicitly say</v>
          </cell>
          <cell r="AI52" t="str">
            <v>Co</v>
          </cell>
          <cell r="AJ52" t="str">
            <v>-8.8Al</v>
          </cell>
          <cell r="AK52" t="str">
            <v>-4.W</v>
          </cell>
          <cell r="AL52" t="str">
            <v/>
          </cell>
          <cell r="AM52" t="str">
            <v/>
          </cell>
          <cell r="AN52" t="str">
            <v>-0.5Ta</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cell r="BD52" t="str">
            <v/>
          </cell>
          <cell r="BE52" t="str">
            <v/>
          </cell>
          <cell r="BF52" t="str">
            <v/>
          </cell>
          <cell r="BG52" t="str">
            <v/>
          </cell>
          <cell r="BH52" t="str">
            <v>Master Alloy ABezold, A. et al. On the Precipitation-Strengthening Contribution of the Ta-Containing Co3(Al,W)-Phase to the Creep Properties of γ/γ′ Cobalt-Base Superalloys. Metall. Mater. Trans. A Phys. Metall. Mater. Sci. 51, 1567–1574 (2020).</v>
          </cell>
          <cell r="BI52" t="str">
            <v>Co-8.8Al-4.W-0.5Ta</v>
          </cell>
          <cell r="BJ52" t="str">
            <v>86.7Co-8.8Al-4.0W-0.5Ta</v>
          </cell>
        </row>
        <row r="53">
          <cell r="A53" t="str">
            <v>Co-8.8Al-5.8W-1.Ta</v>
          </cell>
          <cell r="B53" t="str">
            <v>CoAlW-X</v>
          </cell>
          <cell r="C53" t="str">
            <v>-9Al-6W-1Ta</v>
          </cell>
          <cell r="D53" t="str">
            <v>VF20</v>
          </cell>
          <cell r="E53" t="str">
            <v>Bezold, A. et al. On the Precipitation-Strengthening Contribution of the Ta-Containing Co3(Al,W)-Phase to the Creep Properties of γ/γ′ Cobalt-Base Superalloys. Metall. Mater. Trans. A Phys. Metall. Mater. Sci. 51, 1567–1574 (2020).</v>
          </cell>
          <cell r="F53">
            <v>61</v>
          </cell>
          <cell r="G53">
            <v>84.47999999999999</v>
          </cell>
          <cell r="H53"/>
          <cell r="I53">
            <v>8.7600000000000016</v>
          </cell>
          <cell r="J53"/>
          <cell r="K53">
            <v>5.7600000000000007</v>
          </cell>
          <cell r="L53"/>
          <cell r="M53">
            <v>1</v>
          </cell>
          <cell r="N53"/>
          <cell r="O53"/>
          <cell r="P53"/>
          <cell r="Q53"/>
          <cell r="R53"/>
          <cell r="S53"/>
          <cell r="T53"/>
          <cell r="U53"/>
          <cell r="V53"/>
          <cell r="W53"/>
          <cell r="X53"/>
          <cell r="Y53"/>
          <cell r="Z53"/>
          <cell r="AA53"/>
          <cell r="AB53"/>
          <cell r="AC53"/>
          <cell r="AD53"/>
          <cell r="AE53"/>
          <cell r="AF53">
            <v>9.0305400000000002</v>
          </cell>
          <cell r="AG53"/>
          <cell r="AH53" t="str">
            <v>Composition estimates because paper does not explicitly say</v>
          </cell>
          <cell r="AI53" t="str">
            <v>Co</v>
          </cell>
          <cell r="AJ53" t="str">
            <v>-8.8Al</v>
          </cell>
          <cell r="AK53" t="str">
            <v>-5.8W</v>
          </cell>
          <cell r="AL53" t="str">
            <v/>
          </cell>
          <cell r="AM53" t="str">
            <v/>
          </cell>
          <cell r="AN53" t="str">
            <v>-1.Ta</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cell r="BD53" t="str">
            <v/>
          </cell>
          <cell r="BE53" t="str">
            <v/>
          </cell>
          <cell r="BF53" t="str">
            <v/>
          </cell>
          <cell r="BG53" t="str">
            <v/>
          </cell>
          <cell r="BH53" t="str">
            <v>VF20Bezold, A. et al. On the Precipitation-Strengthening Contribution of the Ta-Containing Co3(Al,W)-Phase to the Creep Properties of γ/γ′ Cobalt-Base Superalloys. Metall. Mater. Trans. A Phys. Metall. Mater. Sci. 51, 1567–1574 (2020).</v>
          </cell>
          <cell r="BI53" t="str">
            <v>Co-8.8Al-5.8W-1.Ta</v>
          </cell>
          <cell r="BJ53" t="str">
            <v>84.5Co-8.8Al-5.8W-1.0Ta</v>
          </cell>
        </row>
        <row r="54">
          <cell r="A54" t="str">
            <v>Co-8.7Al-7.8W-1.5Ta</v>
          </cell>
          <cell r="B54" t="str">
            <v>CoAlW-X</v>
          </cell>
          <cell r="C54" t="str">
            <v>-9Al-8W-1Ta</v>
          </cell>
          <cell r="D54" t="str">
            <v>VF40</v>
          </cell>
          <cell r="E54" t="str">
            <v>Bezold, A. et al. On the Precipitation-Strengthening Contribution of the Ta-Containing Co3(Al,W)-Phase to the Creep Properties of γ/γ′ Cobalt-Base Superalloys. Metall. Mater. Trans. A Phys. Metall. Mater. Sci. 51, 1567–1574 (2020).</v>
          </cell>
          <cell r="F54">
            <v>62</v>
          </cell>
          <cell r="G54">
            <v>81.97999999999999</v>
          </cell>
          <cell r="H54"/>
          <cell r="I54">
            <v>8.74</v>
          </cell>
          <cell r="J54"/>
          <cell r="K54">
            <v>7.82</v>
          </cell>
          <cell r="L54"/>
          <cell r="M54">
            <v>1.46</v>
          </cell>
          <cell r="N54"/>
          <cell r="O54"/>
          <cell r="P54"/>
          <cell r="Q54"/>
          <cell r="R54"/>
          <cell r="S54"/>
          <cell r="T54"/>
          <cell r="U54"/>
          <cell r="V54"/>
          <cell r="W54"/>
          <cell r="X54"/>
          <cell r="Y54"/>
          <cell r="Z54"/>
          <cell r="AA54"/>
          <cell r="AB54"/>
          <cell r="AC54"/>
          <cell r="AD54"/>
          <cell r="AE54"/>
          <cell r="AF54">
            <v>9.2806399999999982</v>
          </cell>
          <cell r="AG54"/>
          <cell r="AH54" t="str">
            <v>Composition estimates because paper does not explicitly say</v>
          </cell>
          <cell r="AI54" t="str">
            <v>Co</v>
          </cell>
          <cell r="AJ54" t="str">
            <v>-8.7Al</v>
          </cell>
          <cell r="AK54" t="str">
            <v>-7.8W</v>
          </cell>
          <cell r="AL54" t="str">
            <v/>
          </cell>
          <cell r="AM54" t="str">
            <v/>
          </cell>
          <cell r="AN54" t="str">
            <v>-1.5Ta</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cell r="BD54" t="str">
            <v/>
          </cell>
          <cell r="BE54" t="str">
            <v/>
          </cell>
          <cell r="BF54" t="str">
            <v/>
          </cell>
          <cell r="BG54" t="str">
            <v/>
          </cell>
          <cell r="BH54" t="str">
            <v>VF40Bezold, A. et al. On the Precipitation-Strengthening Contribution of the Ta-Containing Co3(Al,W)-Phase to the Creep Properties of γ/γ′ Cobalt-Base Superalloys. Metall. Mater. Trans. A Phys. Metall. Mater. Sci. 51, 1567–1574 (2020).</v>
          </cell>
          <cell r="BI54" t="str">
            <v>Co-8.7Al-7.8W-1.5Ta</v>
          </cell>
          <cell r="BJ54" t="str">
            <v>82.0Co-8.7Al-7.8W-1.5Ta</v>
          </cell>
        </row>
        <row r="55">
          <cell r="A55" t="str">
            <v>Co-8.6Al-9.2W-1.9Ta</v>
          </cell>
          <cell r="B55" t="str">
            <v>CoAlW-X</v>
          </cell>
          <cell r="C55" t="str">
            <v>-9Al-9W-2Ta</v>
          </cell>
          <cell r="D55" t="str">
            <v>VF60</v>
          </cell>
          <cell r="E55" t="str">
            <v>Bezold, A. et al. On the Precipitation-Strengthening Contribution of the Ta-Containing Co3(Al,W)-Phase to the Creep Properties of γ/γ′ Cobalt-Base Superalloys. Metall. Mater. Trans. A Phys. Metall. Mater. Sci. 51, 1567–1574 (2020).</v>
          </cell>
          <cell r="F55">
            <v>63</v>
          </cell>
          <cell r="G55">
            <v>80.34</v>
          </cell>
          <cell r="H55"/>
          <cell r="I55">
            <v>8.6000000000000014</v>
          </cell>
          <cell r="J55"/>
          <cell r="K55">
            <v>9.18</v>
          </cell>
          <cell r="L55"/>
          <cell r="M55">
            <v>1.88</v>
          </cell>
          <cell r="N55"/>
          <cell r="O55"/>
          <cell r="P55"/>
          <cell r="Q55"/>
          <cell r="R55"/>
          <cell r="S55"/>
          <cell r="T55"/>
          <cell r="U55"/>
          <cell r="V55"/>
          <cell r="W55"/>
          <cell r="X55"/>
          <cell r="Y55"/>
          <cell r="Z55"/>
          <cell r="AA55"/>
          <cell r="AB55"/>
          <cell r="AC55"/>
          <cell r="AD55"/>
          <cell r="AE55"/>
          <cell r="AF55">
            <v>9.4626300000000008</v>
          </cell>
          <cell r="AG55"/>
          <cell r="AH55" t="str">
            <v>Composition estimates because paper does not explicitly say</v>
          </cell>
          <cell r="AI55" t="str">
            <v>Co</v>
          </cell>
          <cell r="AJ55" t="str">
            <v>-8.6Al</v>
          </cell>
          <cell r="AK55" t="str">
            <v>-9.2W</v>
          </cell>
          <cell r="AL55" t="str">
            <v/>
          </cell>
          <cell r="AM55" t="str">
            <v/>
          </cell>
          <cell r="AN55" t="str">
            <v>-1.9Ta</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cell r="BD55" t="str">
            <v/>
          </cell>
          <cell r="BE55" t="str">
            <v/>
          </cell>
          <cell r="BF55" t="str">
            <v/>
          </cell>
          <cell r="BG55" t="str">
            <v/>
          </cell>
          <cell r="BH55" t="str">
            <v>VF60Bezold, A. et al. On the Precipitation-Strengthening Contribution of the Ta-Containing Co3(Al,W)-Phase to the Creep Properties of γ/γ′ Cobalt-Base Superalloys. Metall. Mater. Trans. A Phys. Metall. Mater. Sci. 51, 1567–1574 (2020).</v>
          </cell>
          <cell r="BI55" t="str">
            <v>Co-8.6Al-9.2W-1.9Ta</v>
          </cell>
          <cell r="BJ55" t="str">
            <v>80.3Co-8.6Al-9.2W-1.9Ta</v>
          </cell>
        </row>
        <row r="56">
          <cell r="A56" t="str">
            <v>Co-9.Al-12.3W-3.5Ta</v>
          </cell>
          <cell r="B56" t="str">
            <v>CoAlW-X</v>
          </cell>
          <cell r="C56" t="str">
            <v>-9Al-12W-4Ta</v>
          </cell>
          <cell r="D56" t="str">
            <v>Master Alloy B</v>
          </cell>
          <cell r="E56" t="str">
            <v>Bezold, A. et al. On the Precipitation-Strengthening Contribution of the Ta-Containing Co3(Al,W)-Phase to the Creep Properties of γ/γ′ Cobalt-Base Superalloys. Metall. Mater. Trans. A Phys. Metall. Mater. Sci. 51, 1567–1574 (2020).</v>
          </cell>
          <cell r="F56">
            <v>64</v>
          </cell>
          <cell r="G56">
            <v>75.2</v>
          </cell>
          <cell r="H56"/>
          <cell r="I56">
            <v>9</v>
          </cell>
          <cell r="J56"/>
          <cell r="K56">
            <v>12.3</v>
          </cell>
          <cell r="L56"/>
          <cell r="M56">
            <v>3.5</v>
          </cell>
          <cell r="N56"/>
          <cell r="O56"/>
          <cell r="P56"/>
          <cell r="Q56"/>
          <cell r="R56"/>
          <cell r="S56"/>
          <cell r="T56"/>
          <cell r="U56"/>
          <cell r="V56"/>
          <cell r="W56"/>
          <cell r="X56"/>
          <cell r="Y56"/>
          <cell r="Z56"/>
          <cell r="AA56"/>
          <cell r="AB56"/>
          <cell r="AC56"/>
          <cell r="AD56"/>
          <cell r="AE56"/>
          <cell r="AF56">
            <v>9.8863000000000003</v>
          </cell>
          <cell r="AG56"/>
          <cell r="AH56" t="str">
            <v>Composition estimates because paper does not explicitly say</v>
          </cell>
          <cell r="AI56" t="str">
            <v>Co</v>
          </cell>
          <cell r="AJ56" t="str">
            <v>-9.Al</v>
          </cell>
          <cell r="AK56" t="str">
            <v>-12.3W</v>
          </cell>
          <cell r="AL56" t="str">
            <v/>
          </cell>
          <cell r="AM56" t="str">
            <v/>
          </cell>
          <cell r="AN56" t="str">
            <v>-3.5Ta</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
          </cell>
          <cell r="BB56" t="str">
            <v/>
          </cell>
          <cell r="BC56" t="str">
            <v/>
          </cell>
          <cell r="BD56" t="str">
            <v/>
          </cell>
          <cell r="BE56" t="str">
            <v/>
          </cell>
          <cell r="BF56" t="str">
            <v/>
          </cell>
          <cell r="BG56" t="str">
            <v/>
          </cell>
          <cell r="BH56" t="str">
            <v>Master Alloy BBezold, A. et al. On the Precipitation-Strengthening Contribution of the Ta-Containing Co3(Al,W)-Phase to the Creep Properties of γ/γ′ Cobalt-Base Superalloys. Metall. Mater. Trans. A Phys. Metall. Mater. Sci. 51, 1567–1574 (2020).</v>
          </cell>
          <cell r="BI56" t="str">
            <v>Co-9.Al-12.3W-3.5Ta</v>
          </cell>
          <cell r="BJ56" t="str">
            <v>75.2Co-9.0Al-12.3W-3.5Ta</v>
          </cell>
        </row>
        <row r="57">
          <cell r="A57" t="str">
            <v>Co-10.1Ni-5.2Al-6.7W-6.4Ti</v>
          </cell>
          <cell r="B57" t="str">
            <v>CoAlWX+</v>
          </cell>
          <cell r="C57" t="str">
            <v>-10Ni-5Al-7W-6Ti</v>
          </cell>
          <cell r="D57" t="str">
            <v>10Ni-6Al-6W-6Ti</v>
          </cell>
          <cell r="E57" t="str">
            <v>Bocchini, P. J. (2015). Microstructure and Mechanical Properties in Gamma(face-centered cubic) + Gamma Prime(L1 2 ) Precipitation-Strengthened Cobalt-based Superalloys.</v>
          </cell>
          <cell r="F57">
            <v>65</v>
          </cell>
          <cell r="G57">
            <v>71.599999999999994</v>
          </cell>
          <cell r="H57">
            <v>10.1</v>
          </cell>
          <cell r="I57">
            <v>5.2</v>
          </cell>
          <cell r="J57"/>
          <cell r="K57">
            <v>6.7</v>
          </cell>
          <cell r="L57">
            <v>6.4</v>
          </cell>
          <cell r="M57"/>
          <cell r="N57"/>
          <cell r="O57"/>
          <cell r="P57"/>
          <cell r="Q57"/>
          <cell r="R57"/>
          <cell r="S57"/>
          <cell r="T57"/>
          <cell r="U57"/>
          <cell r="V57"/>
          <cell r="W57"/>
          <cell r="X57"/>
          <cell r="Y57"/>
          <cell r="Z57"/>
          <cell r="AA57"/>
          <cell r="AB57"/>
          <cell r="AC57"/>
          <cell r="AD57"/>
          <cell r="AE57"/>
          <cell r="AF57">
            <v>8.9907059999999994</v>
          </cell>
          <cell r="AG57">
            <v>9.17</v>
          </cell>
          <cell r="AH57"/>
          <cell r="AI57" t="str">
            <v>Co</v>
          </cell>
          <cell r="AJ57" t="str">
            <v>-5.2Al</v>
          </cell>
          <cell r="AK57" t="str">
            <v>-6.7W</v>
          </cell>
          <cell r="AL57" t="str">
            <v>-10.1Ni</v>
          </cell>
          <cell r="AM57" t="str">
            <v/>
          </cell>
          <cell r="AN57" t="str">
            <v/>
          </cell>
          <cell r="AO57" t="str">
            <v/>
          </cell>
          <cell r="AP57" t="str">
            <v/>
          </cell>
          <cell r="AQ57" t="str">
            <v>-6.4Ti</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cell r="BD57" t="str">
            <v/>
          </cell>
          <cell r="BE57" t="str">
            <v/>
          </cell>
          <cell r="BF57" t="str">
            <v/>
          </cell>
          <cell r="BG57" t="str">
            <v/>
          </cell>
          <cell r="BH57" t="str">
            <v>10Ni-6Al-6W-6TiBocchini, P. J. (2015). Microstructure and Mechanical Properties in Gamma(face-centered cubic) + Gamma Prime(L1 2 ) Precipitation-Strengthened Cobalt-based Superalloys.</v>
          </cell>
          <cell r="BI57" t="str">
            <v>Co-10.1Ni-5.2Al-6.7W-6.4Ti</v>
          </cell>
          <cell r="BJ57" t="str">
            <v>81.7Co-10.1Ni-5.2Al-6.7W-6.4Ti</v>
          </cell>
        </row>
        <row r="58">
          <cell r="A58" t="str">
            <v>Co-8.9Al-7.3W</v>
          </cell>
          <cell r="B58" t="str">
            <v>CoAlW-X</v>
          </cell>
          <cell r="C58" t="str">
            <v>-9Al-7W</v>
          </cell>
          <cell r="D58" t="str">
            <v>Co-8.9Al-7.3W</v>
          </cell>
          <cell r="E58" t="str">
            <v>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v>
          </cell>
          <cell r="F58">
            <v>66</v>
          </cell>
          <cell r="G58">
            <v>83.8</v>
          </cell>
          <cell r="H58"/>
          <cell r="I58">
            <v>8.9</v>
          </cell>
          <cell r="J58"/>
          <cell r="K58">
            <v>7.3</v>
          </cell>
          <cell r="L58"/>
          <cell r="M58"/>
          <cell r="N58"/>
          <cell r="O58"/>
          <cell r="P58"/>
          <cell r="Q58"/>
          <cell r="R58"/>
          <cell r="S58"/>
          <cell r="T58"/>
          <cell r="U58"/>
          <cell r="V58"/>
          <cell r="W58"/>
          <cell r="X58"/>
          <cell r="Y58"/>
          <cell r="Z58"/>
          <cell r="AA58"/>
          <cell r="AB58"/>
          <cell r="AC58"/>
          <cell r="AD58"/>
          <cell r="AE58"/>
          <cell r="AF58">
            <v>9.1037499999999998</v>
          </cell>
          <cell r="AG58"/>
          <cell r="AH58"/>
          <cell r="AI58" t="str">
            <v>Co</v>
          </cell>
          <cell r="AJ58" t="str">
            <v>-8.9Al</v>
          </cell>
          <cell r="AK58" t="str">
            <v>-7.3W</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cell r="BD58" t="str">
            <v/>
          </cell>
          <cell r="BE58" t="str">
            <v/>
          </cell>
          <cell r="BF58" t="str">
            <v/>
          </cell>
          <cell r="BG58" t="str">
            <v/>
          </cell>
          <cell r="BH58" t="str">
            <v>Co-8.9Al-7.3WBocchini,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v>
          </cell>
          <cell r="BI58" t="str">
            <v>Co-8.9Al-7.3W</v>
          </cell>
          <cell r="BJ58" t="str">
            <v>83.8Co-8.9Al-7.3W</v>
          </cell>
        </row>
        <row r="59">
          <cell r="A59" t="str">
            <v>Co-10.Ni-4.5Al-5.2W-7.8Ti</v>
          </cell>
          <cell r="B59" t="str">
            <v>Co3Ti</v>
          </cell>
          <cell r="C59" t="str">
            <v>-10Ni-5Al-5W-8Ti</v>
          </cell>
          <cell r="D59" t="str">
            <v>10Ni-5Al-5W-8Ti</v>
          </cell>
          <cell r="E59"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59">
            <v>67</v>
          </cell>
          <cell r="G59">
            <v>72.5</v>
          </cell>
          <cell r="H59">
            <v>10</v>
          </cell>
          <cell r="I59">
            <v>4.5</v>
          </cell>
          <cell r="J59"/>
          <cell r="K59">
            <v>5.2</v>
          </cell>
          <cell r="L59">
            <v>7.8</v>
          </cell>
          <cell r="M59"/>
          <cell r="N59"/>
          <cell r="O59"/>
          <cell r="P59"/>
          <cell r="Q59"/>
          <cell r="R59"/>
          <cell r="S59"/>
          <cell r="T59"/>
          <cell r="U59"/>
          <cell r="V59"/>
          <cell r="W59"/>
          <cell r="X59"/>
          <cell r="Y59"/>
          <cell r="Z59"/>
          <cell r="AA59"/>
          <cell r="AB59"/>
          <cell r="AC59"/>
          <cell r="AD59"/>
          <cell r="AE59"/>
          <cell r="AF59">
            <v>8.8173460000000006</v>
          </cell>
          <cell r="AG59">
            <v>8.84</v>
          </cell>
          <cell r="AH59"/>
          <cell r="AI59" t="str">
            <v>Co</v>
          </cell>
          <cell r="AJ59" t="str">
            <v>-4.5Al</v>
          </cell>
          <cell r="AK59" t="str">
            <v>-5.2W</v>
          </cell>
          <cell r="AL59" t="str">
            <v>-10.Ni</v>
          </cell>
          <cell r="AM59" t="str">
            <v/>
          </cell>
          <cell r="AN59" t="str">
            <v/>
          </cell>
          <cell r="AO59" t="str">
            <v/>
          </cell>
          <cell r="AP59" t="str">
            <v/>
          </cell>
          <cell r="AQ59" t="str">
            <v>-7.8Ti</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cell r="BD59" t="str">
            <v/>
          </cell>
          <cell r="BE59" t="str">
            <v/>
          </cell>
          <cell r="BF59" t="str">
            <v/>
          </cell>
          <cell r="BG59" t="str">
            <v/>
          </cell>
          <cell r="BH59" t="str">
            <v>10Ni-5Al-5W-8TiBocchini,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59" t="str">
            <v>Co-10.Ni-4.5Al-5.2W-7.8Ti</v>
          </cell>
          <cell r="BJ59" t="str">
            <v>82.5Co-10.0Ni-4.5Al-5.2W-7.8Ti</v>
          </cell>
        </row>
        <row r="60">
          <cell r="A60" t="str">
            <v>Co-10.2Ni-5.4Al-6.1W-5.9Ti</v>
          </cell>
          <cell r="B60" t="str">
            <v>CoAlWX+</v>
          </cell>
          <cell r="C60" t="str">
            <v>-10Ni-5Al-6W-6Ti</v>
          </cell>
          <cell r="D60" t="str">
            <v>10Ni-6Al-6W-6Ti</v>
          </cell>
          <cell r="E60"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60">
            <v>68</v>
          </cell>
          <cell r="G60">
            <v>72.400000000000006</v>
          </cell>
          <cell r="H60">
            <v>10.199999999999999</v>
          </cell>
          <cell r="I60">
            <v>5.4</v>
          </cell>
          <cell r="J60"/>
          <cell r="K60">
            <v>6.1</v>
          </cell>
          <cell r="L60">
            <v>5.9</v>
          </cell>
          <cell r="M60"/>
          <cell r="N60"/>
          <cell r="O60"/>
          <cell r="P60"/>
          <cell r="Q60"/>
          <cell r="R60"/>
          <cell r="S60"/>
          <cell r="T60"/>
          <cell r="U60"/>
          <cell r="V60"/>
          <cell r="W60"/>
          <cell r="X60"/>
          <cell r="Y60"/>
          <cell r="Z60"/>
          <cell r="AA60"/>
          <cell r="AB60"/>
          <cell r="AC60"/>
          <cell r="AD60"/>
          <cell r="AE60"/>
          <cell r="AF60">
            <v>8.9381790000000017</v>
          </cell>
          <cell r="AG60">
            <v>9.17</v>
          </cell>
          <cell r="AH60"/>
          <cell r="AI60" t="str">
            <v>Co</v>
          </cell>
          <cell r="AJ60" t="str">
            <v>-5.4Al</v>
          </cell>
          <cell r="AK60" t="str">
            <v>-6.1W</v>
          </cell>
          <cell r="AL60" t="str">
            <v>-10.2Ni</v>
          </cell>
          <cell r="AM60" t="str">
            <v/>
          </cell>
          <cell r="AN60" t="str">
            <v/>
          </cell>
          <cell r="AO60" t="str">
            <v/>
          </cell>
          <cell r="AP60" t="str">
            <v/>
          </cell>
          <cell r="AQ60" t="str">
            <v>-5.9Ti</v>
          </cell>
          <cell r="AR60" t="str">
            <v/>
          </cell>
          <cell r="AS60" t="str">
            <v/>
          </cell>
          <cell r="AT60" t="str">
            <v/>
          </cell>
          <cell r="AU60" t="str">
            <v/>
          </cell>
          <cell r="AV60" t="str">
            <v/>
          </cell>
          <cell r="AW60" t="str">
            <v/>
          </cell>
          <cell r="AX60" t="str">
            <v/>
          </cell>
          <cell r="AY60" t="str">
            <v/>
          </cell>
          <cell r="AZ60" t="str">
            <v/>
          </cell>
          <cell r="BA60" t="str">
            <v/>
          </cell>
          <cell r="BB60" t="str">
            <v/>
          </cell>
          <cell r="BC60" t="str">
            <v/>
          </cell>
          <cell r="BD60" t="str">
            <v/>
          </cell>
          <cell r="BE60" t="str">
            <v/>
          </cell>
          <cell r="BF60" t="str">
            <v/>
          </cell>
          <cell r="BG60" t="str">
            <v/>
          </cell>
          <cell r="BH60" t="str">
            <v>10Ni-6Al-6W-6TiBocchini,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60" t="str">
            <v>Co-10.2Ni-5.4Al-6.1W-5.9Ti</v>
          </cell>
          <cell r="BJ60" t="str">
            <v>82.6Co-10.2Ni-5.4Al-6.1W-5.9Ti</v>
          </cell>
        </row>
        <row r="61">
          <cell r="A61" t="str">
            <v>Co-10.3Ni-6.3Al-7.W-4.1Ti</v>
          </cell>
          <cell r="B61" t="str">
            <v>CoAlWX+</v>
          </cell>
          <cell r="C61" t="str">
            <v>-10Ni-6Al-7W-4Ti</v>
          </cell>
          <cell r="D61" t="str">
            <v>10Ni-7Al-7W-4Ti</v>
          </cell>
          <cell r="E61"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61">
            <v>69</v>
          </cell>
          <cell r="G61">
            <v>72.3</v>
          </cell>
          <cell r="H61">
            <v>10.3</v>
          </cell>
          <cell r="I61">
            <v>6.3</v>
          </cell>
          <cell r="J61"/>
          <cell r="K61">
            <v>7</v>
          </cell>
          <cell r="L61">
            <v>4.0999999999999996</v>
          </cell>
          <cell r="M61"/>
          <cell r="N61"/>
          <cell r="O61"/>
          <cell r="P61"/>
          <cell r="Q61"/>
          <cell r="R61"/>
          <cell r="S61"/>
          <cell r="T61"/>
          <cell r="U61"/>
          <cell r="V61"/>
          <cell r="W61"/>
          <cell r="X61"/>
          <cell r="Y61"/>
          <cell r="Z61"/>
          <cell r="AA61"/>
          <cell r="AB61"/>
          <cell r="AC61"/>
          <cell r="AD61"/>
          <cell r="AE61"/>
          <cell r="AF61">
            <v>9.0546109999999995</v>
          </cell>
          <cell r="AG61">
            <v>9.3699999999999992</v>
          </cell>
          <cell r="AH61"/>
          <cell r="AI61" t="str">
            <v>Co</v>
          </cell>
          <cell r="AJ61" t="str">
            <v>-6.3Al</v>
          </cell>
          <cell r="AK61" t="str">
            <v>-7.W</v>
          </cell>
          <cell r="AL61" t="str">
            <v>-10.3Ni</v>
          </cell>
          <cell r="AM61" t="str">
            <v/>
          </cell>
          <cell r="AN61" t="str">
            <v/>
          </cell>
          <cell r="AO61" t="str">
            <v/>
          </cell>
          <cell r="AP61" t="str">
            <v/>
          </cell>
          <cell r="AQ61" t="str">
            <v>-4.1Ti</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cell r="BD61" t="str">
            <v/>
          </cell>
          <cell r="BE61" t="str">
            <v/>
          </cell>
          <cell r="BF61" t="str">
            <v/>
          </cell>
          <cell r="BG61" t="str">
            <v/>
          </cell>
          <cell r="BH61" t="str">
            <v>10Ni-7Al-7W-4TiBocchini,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61" t="str">
            <v>Co-10.3Ni-6.3Al-7.W-4.1Ti</v>
          </cell>
          <cell r="BJ61" t="str">
            <v>82.6Co-10.3Ni-6.3Al-7.0W-4.1Ti</v>
          </cell>
        </row>
        <row r="62">
          <cell r="A62" t="str">
            <v>Co-10.2Ni-7.3Al-8.W-2.2Ti</v>
          </cell>
          <cell r="B62" t="str">
            <v>CoAlWX+</v>
          </cell>
          <cell r="C62" t="str">
            <v>-10Ni-7Al-8W-2Ti</v>
          </cell>
          <cell r="D62" t="str">
            <v>10Ni-8Al-8W-2Ti</v>
          </cell>
          <cell r="E62"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62">
            <v>70</v>
          </cell>
          <cell r="G62">
            <v>72.3</v>
          </cell>
          <cell r="H62">
            <v>10.199999999999999</v>
          </cell>
          <cell r="I62">
            <v>7.3</v>
          </cell>
          <cell r="J62"/>
          <cell r="K62">
            <v>8</v>
          </cell>
          <cell r="L62">
            <v>2.2000000000000002</v>
          </cell>
          <cell r="M62"/>
          <cell r="N62"/>
          <cell r="O62"/>
          <cell r="P62"/>
          <cell r="Q62"/>
          <cell r="R62"/>
          <cell r="S62"/>
          <cell r="T62"/>
          <cell r="U62"/>
          <cell r="V62"/>
          <cell r="W62"/>
          <cell r="X62"/>
          <cell r="Y62"/>
          <cell r="Z62"/>
          <cell r="AA62"/>
          <cell r="AB62"/>
          <cell r="AC62"/>
          <cell r="AD62"/>
          <cell r="AE62"/>
          <cell r="AF62">
            <v>9.17957</v>
          </cell>
          <cell r="AG62">
            <v>9.51</v>
          </cell>
          <cell r="AH62"/>
          <cell r="AI62" t="str">
            <v>Co</v>
          </cell>
          <cell r="AJ62" t="str">
            <v>-7.3Al</v>
          </cell>
          <cell r="AK62" t="str">
            <v>-8.W</v>
          </cell>
          <cell r="AL62" t="str">
            <v>-10.2Ni</v>
          </cell>
          <cell r="AM62" t="str">
            <v/>
          </cell>
          <cell r="AN62" t="str">
            <v/>
          </cell>
          <cell r="AO62" t="str">
            <v/>
          </cell>
          <cell r="AP62" t="str">
            <v/>
          </cell>
          <cell r="AQ62" t="str">
            <v>-2.2Ti</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cell r="BD62" t="str">
            <v/>
          </cell>
          <cell r="BE62" t="str">
            <v/>
          </cell>
          <cell r="BF62" t="str">
            <v/>
          </cell>
          <cell r="BG62" t="str">
            <v/>
          </cell>
          <cell r="BH62" t="str">
            <v>10Ni-8Al-8W-2TiBocchini,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62" t="str">
            <v>Co-10.2Ni-7.3Al-8.W-2.2Ti</v>
          </cell>
          <cell r="BJ62" t="str">
            <v>82.5Co-10.2Ni-7.3Al-8.0W-2.2Ti</v>
          </cell>
        </row>
        <row r="63">
          <cell r="A63" t="str">
            <v>Co-10.2Ni-8.1Al-8.9W-0.Ti</v>
          </cell>
          <cell r="B63" t="str">
            <v>CoAlWX+</v>
          </cell>
          <cell r="C63" t="str">
            <v>-10Ni-8Al-9W-0Ti</v>
          </cell>
          <cell r="D63" t="str">
            <v>10Ni-9Al-9W-0Ti</v>
          </cell>
          <cell r="E63"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v>
          </cell>
          <cell r="F63">
            <v>71</v>
          </cell>
          <cell r="G63">
            <v>72.800000000000011</v>
          </cell>
          <cell r="H63">
            <v>10.199999999999999</v>
          </cell>
          <cell r="I63">
            <v>8.1</v>
          </cell>
          <cell r="J63"/>
          <cell r="K63">
            <v>8.9</v>
          </cell>
          <cell r="L63">
            <v>0</v>
          </cell>
          <cell r="M63"/>
          <cell r="N63"/>
          <cell r="O63"/>
          <cell r="P63"/>
          <cell r="Q63"/>
          <cell r="R63"/>
          <cell r="S63"/>
          <cell r="T63"/>
          <cell r="U63"/>
          <cell r="V63"/>
          <cell r="W63"/>
          <cell r="X63"/>
          <cell r="Y63"/>
          <cell r="Z63"/>
          <cell r="AA63"/>
          <cell r="AB63"/>
          <cell r="AC63"/>
          <cell r="AD63"/>
          <cell r="AE63"/>
          <cell r="AF63">
            <v>9.3197660000000013</v>
          </cell>
          <cell r="AG63">
            <v>9.6999999999999993</v>
          </cell>
          <cell r="AH63"/>
          <cell r="AI63" t="str">
            <v>Co</v>
          </cell>
          <cell r="AJ63" t="str">
            <v>-8.1Al</v>
          </cell>
          <cell r="AK63" t="str">
            <v>-8.9W</v>
          </cell>
          <cell r="AL63" t="str">
            <v>-10.2Ni</v>
          </cell>
          <cell r="AM63" t="str">
            <v/>
          </cell>
          <cell r="AN63" t="str">
            <v/>
          </cell>
          <cell r="AO63" t="str">
            <v/>
          </cell>
          <cell r="AP63" t="str">
            <v/>
          </cell>
          <cell r="AQ63" t="str">
            <v>-0.Ti</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cell r="BD63" t="str">
            <v/>
          </cell>
          <cell r="BE63" t="str">
            <v/>
          </cell>
          <cell r="BF63" t="str">
            <v/>
          </cell>
          <cell r="BG63" t="str">
            <v/>
          </cell>
          <cell r="BH63" t="str">
            <v>10Ni-9Al-9W-0TiBocchini,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v>
          </cell>
          <cell r="BI63" t="str">
            <v>Co-10.2Ni-8.1Al-8.9W-0.Ti</v>
          </cell>
          <cell r="BJ63" t="str">
            <v>83.0Co-10.2Ni-8.1Al-8.9W-0.0Ti</v>
          </cell>
        </row>
        <row r="64">
          <cell r="A64" t="str">
            <v>Co-9.5Al-7.5W</v>
          </cell>
          <cell r="B64" t="str">
            <v>CoAlW-X</v>
          </cell>
          <cell r="C64" t="str">
            <v>-9Al-7W-B</v>
          </cell>
          <cell r="D64" t="str">
            <v>Co-9.5Al-7.5W</v>
          </cell>
          <cell r="E64"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4">
            <v>72</v>
          </cell>
          <cell r="G64">
            <v>83.06</v>
          </cell>
          <cell r="H64"/>
          <cell r="I64">
            <v>9.49</v>
          </cell>
          <cell r="J64"/>
          <cell r="K64">
            <v>7.45</v>
          </cell>
          <cell r="L64"/>
          <cell r="M64"/>
          <cell r="N64"/>
          <cell r="O64"/>
          <cell r="P64"/>
          <cell r="Q64"/>
          <cell r="R64"/>
          <cell r="S64"/>
          <cell r="T64"/>
          <cell r="U64"/>
          <cell r="V64"/>
          <cell r="W64"/>
          <cell r="X64"/>
          <cell r="Y64"/>
          <cell r="Z64"/>
          <cell r="AA64"/>
          <cell r="AB64"/>
          <cell r="AC64"/>
          <cell r="AD64"/>
          <cell r="AE64"/>
          <cell r="AF64">
            <v>9.0826950000000011</v>
          </cell>
          <cell r="AG64"/>
          <cell r="AH64"/>
          <cell r="AI64" t="str">
            <v>Co</v>
          </cell>
          <cell r="AJ64" t="str">
            <v>-9.5Al</v>
          </cell>
          <cell r="AK64" t="str">
            <v>-7.5W</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cell r="BD64" t="str">
            <v/>
          </cell>
          <cell r="BE64" t="str">
            <v/>
          </cell>
          <cell r="BF64" t="str">
            <v/>
          </cell>
          <cell r="BG64" t="str">
            <v/>
          </cell>
          <cell r="BH64" t="str">
            <v>Co-9.5Al-7.5WBocchini,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4" t="str">
            <v>Co-9.5Al-7.5W</v>
          </cell>
          <cell r="BJ64" t="str">
            <v>83.0Co-9.5Al-7.5W-0.04B</v>
          </cell>
        </row>
        <row r="65">
          <cell r="A65" t="str">
            <v>Co-9.6Al-7.5W-0.04B</v>
          </cell>
          <cell r="B65" t="str">
            <v>CoAlW-X</v>
          </cell>
          <cell r="C65" t="str">
            <v>-10Al-8W-B</v>
          </cell>
          <cell r="D65" t="str">
            <v>Co-9.5Al-7.5W-0.05B</v>
          </cell>
          <cell r="E65"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5">
            <v>73</v>
          </cell>
          <cell r="G65">
            <v>82.901499999999999</v>
          </cell>
          <cell r="H65"/>
          <cell r="I65">
            <v>9.56</v>
          </cell>
          <cell r="J65"/>
          <cell r="K65">
            <v>7.5</v>
          </cell>
          <cell r="L65"/>
          <cell r="M65"/>
          <cell r="N65"/>
          <cell r="O65"/>
          <cell r="P65"/>
          <cell r="Q65"/>
          <cell r="R65"/>
          <cell r="S65">
            <v>3.85E-2</v>
          </cell>
          <cell r="T65"/>
          <cell r="U65"/>
          <cell r="V65"/>
          <cell r="W65"/>
          <cell r="X65"/>
          <cell r="Y65"/>
          <cell r="Z65"/>
          <cell r="AA65"/>
          <cell r="AB65"/>
          <cell r="AC65"/>
          <cell r="AD65"/>
          <cell r="AE65"/>
          <cell r="AF65">
            <v>9.0810505999999993</v>
          </cell>
          <cell r="AG65"/>
          <cell r="AH65"/>
          <cell r="AI65" t="str">
            <v>Co</v>
          </cell>
          <cell r="AJ65" t="str">
            <v>-9.6Al</v>
          </cell>
          <cell r="AK65" t="str">
            <v>-7.5W</v>
          </cell>
          <cell r="AL65" t="str">
            <v/>
          </cell>
          <cell r="AM65" t="str">
            <v/>
          </cell>
          <cell r="AN65" t="str">
            <v/>
          </cell>
          <cell r="AO65" t="str">
            <v/>
          </cell>
          <cell r="AP65" t="str">
            <v/>
          </cell>
          <cell r="AQ65" t="str">
            <v/>
          </cell>
          <cell r="AR65" t="str">
            <v/>
          </cell>
          <cell r="AS65" t="str">
            <v/>
          </cell>
          <cell r="AT65" t="str">
            <v/>
          </cell>
          <cell r="AU65" t="str">
            <v>-0.04B</v>
          </cell>
          <cell r="AV65" t="str">
            <v/>
          </cell>
          <cell r="AW65" t="str">
            <v/>
          </cell>
          <cell r="AX65" t="str">
            <v/>
          </cell>
          <cell r="AY65" t="str">
            <v/>
          </cell>
          <cell r="AZ65" t="str">
            <v/>
          </cell>
          <cell r="BA65" t="str">
            <v/>
          </cell>
          <cell r="BB65" t="str">
            <v/>
          </cell>
          <cell r="BC65" t="str">
            <v/>
          </cell>
          <cell r="BD65" t="str">
            <v/>
          </cell>
          <cell r="BE65" t="str">
            <v/>
          </cell>
          <cell r="BF65" t="str">
            <v/>
          </cell>
          <cell r="BG65" t="str">
            <v/>
          </cell>
          <cell r="BH65" t="str">
            <v>Co-9.5Al-7.5W-0.05BBocchini,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5" t="str">
            <v>Co-9.6Al-7.5W-0.04B</v>
          </cell>
          <cell r="BJ65" t="str">
            <v>82.9Co-9.6Al-7.5W-0.04B</v>
          </cell>
        </row>
        <row r="66">
          <cell r="A66" t="str">
            <v>Co-9.9Al-7.6W-0.01B</v>
          </cell>
          <cell r="B66" t="str">
            <v>CoAlW-X</v>
          </cell>
          <cell r="C66" t="str">
            <v>-10Al-8W-B</v>
          </cell>
          <cell r="D66" t="str">
            <v>Co-9.5Al-7.5W-0.01B</v>
          </cell>
          <cell r="E66"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6">
            <v>74</v>
          </cell>
          <cell r="G66">
            <v>82.500799999999998</v>
          </cell>
          <cell r="H66"/>
          <cell r="I66">
            <v>9.85</v>
          </cell>
          <cell r="J66"/>
          <cell r="K66">
            <v>7.64</v>
          </cell>
          <cell r="L66"/>
          <cell r="M66"/>
          <cell r="N66"/>
          <cell r="O66"/>
          <cell r="P66"/>
          <cell r="Q66"/>
          <cell r="R66"/>
          <cell r="S66">
            <v>9.1999999999999998E-3</v>
          </cell>
          <cell r="T66"/>
          <cell r="U66"/>
          <cell r="V66"/>
          <cell r="W66"/>
          <cell r="X66"/>
          <cell r="Y66"/>
          <cell r="Z66"/>
          <cell r="AA66"/>
          <cell r="AB66"/>
          <cell r="AC66"/>
          <cell r="AD66"/>
          <cell r="AE66"/>
          <cell r="AF66">
            <v>9.0794475200000004</v>
          </cell>
          <cell r="AG66"/>
          <cell r="AH66"/>
          <cell r="AI66" t="str">
            <v>Co</v>
          </cell>
          <cell r="AJ66" t="str">
            <v>-9.9Al</v>
          </cell>
          <cell r="AK66" t="str">
            <v>-7.6W</v>
          </cell>
          <cell r="AL66" t="str">
            <v/>
          </cell>
          <cell r="AM66" t="str">
            <v/>
          </cell>
          <cell r="AN66" t="str">
            <v/>
          </cell>
          <cell r="AO66" t="str">
            <v/>
          </cell>
          <cell r="AP66" t="str">
            <v/>
          </cell>
          <cell r="AQ66" t="str">
            <v/>
          </cell>
          <cell r="AR66" t="str">
            <v/>
          </cell>
          <cell r="AS66" t="str">
            <v/>
          </cell>
          <cell r="AT66" t="str">
            <v/>
          </cell>
          <cell r="AU66" t="str">
            <v>-0.01B</v>
          </cell>
          <cell r="AV66" t="str">
            <v/>
          </cell>
          <cell r="AW66" t="str">
            <v/>
          </cell>
          <cell r="AX66" t="str">
            <v/>
          </cell>
          <cell r="AY66" t="str">
            <v/>
          </cell>
          <cell r="AZ66" t="str">
            <v/>
          </cell>
          <cell r="BA66" t="str">
            <v/>
          </cell>
          <cell r="BB66" t="str">
            <v/>
          </cell>
          <cell r="BC66" t="str">
            <v/>
          </cell>
          <cell r="BD66" t="str">
            <v/>
          </cell>
          <cell r="BE66" t="str">
            <v/>
          </cell>
          <cell r="BF66" t="str">
            <v/>
          </cell>
          <cell r="BG66" t="str">
            <v/>
          </cell>
          <cell r="BH66" t="str">
            <v>Co-9.5Al-7.5W-0.01BBocchini,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6" t="str">
            <v>Co-9.9Al-7.6W-0.01B</v>
          </cell>
          <cell r="BJ66" t="str">
            <v>82.5Co-9.9Al-7.6W-0.0Ir-0.01B</v>
          </cell>
        </row>
        <row r="67">
          <cell r="A67" t="str">
            <v>Co-9.6Al-7.4W-0.04Zr</v>
          </cell>
          <cell r="B67" t="str">
            <v>CoAlW-X</v>
          </cell>
          <cell r="C67" t="str">
            <v>-10Al-7W-Zr</v>
          </cell>
          <cell r="D67" t="str">
            <v>Co-9.5Al-7.5W-0.05Zr</v>
          </cell>
          <cell r="E67"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7">
            <v>75</v>
          </cell>
          <cell r="G67">
            <v>82.984999999999999</v>
          </cell>
          <cell r="H67"/>
          <cell r="I67">
            <v>9.58</v>
          </cell>
          <cell r="J67"/>
          <cell r="K67">
            <v>7.4</v>
          </cell>
          <cell r="L67"/>
          <cell r="M67"/>
          <cell r="N67"/>
          <cell r="O67"/>
          <cell r="P67"/>
          <cell r="Q67"/>
          <cell r="R67">
            <v>3.5000000000000003E-2</v>
          </cell>
          <cell r="S67"/>
          <cell r="T67"/>
          <cell r="U67"/>
          <cell r="V67"/>
          <cell r="W67"/>
          <cell r="X67"/>
          <cell r="Y67"/>
          <cell r="Z67"/>
          <cell r="AA67"/>
          <cell r="AB67"/>
          <cell r="AC67"/>
          <cell r="AD67"/>
          <cell r="AE67"/>
          <cell r="AF67">
            <v>9.0711038500000001</v>
          </cell>
          <cell r="AG67"/>
          <cell r="AH67"/>
          <cell r="AI67" t="str">
            <v>Co</v>
          </cell>
          <cell r="AJ67" t="str">
            <v>-9.6Al</v>
          </cell>
          <cell r="AK67" t="str">
            <v>-7.4W</v>
          </cell>
          <cell r="AL67" t="str">
            <v/>
          </cell>
          <cell r="AM67" t="str">
            <v/>
          </cell>
          <cell r="AN67" t="str">
            <v/>
          </cell>
          <cell r="AO67" t="str">
            <v/>
          </cell>
          <cell r="AP67" t="str">
            <v/>
          </cell>
          <cell r="AQ67" t="str">
            <v/>
          </cell>
          <cell r="AR67" t="str">
            <v/>
          </cell>
          <cell r="AS67" t="str">
            <v/>
          </cell>
          <cell r="AT67" t="str">
            <v>-0.04Zr</v>
          </cell>
          <cell r="AU67" t="str">
            <v/>
          </cell>
          <cell r="AV67" t="str">
            <v/>
          </cell>
          <cell r="AW67" t="str">
            <v/>
          </cell>
          <cell r="AX67" t="str">
            <v/>
          </cell>
          <cell r="AY67" t="str">
            <v/>
          </cell>
          <cell r="AZ67" t="str">
            <v/>
          </cell>
          <cell r="BA67" t="str">
            <v/>
          </cell>
          <cell r="BB67" t="str">
            <v/>
          </cell>
          <cell r="BC67" t="str">
            <v/>
          </cell>
          <cell r="BD67" t="str">
            <v/>
          </cell>
          <cell r="BE67" t="str">
            <v/>
          </cell>
          <cell r="BF67" t="str">
            <v/>
          </cell>
          <cell r="BG67" t="str">
            <v/>
          </cell>
          <cell r="BH67" t="str">
            <v>Co-9.5Al-7.5W-0.05ZrBocchini,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7" t="str">
            <v>Co-9.6Al-7.4W-0.04Zr</v>
          </cell>
          <cell r="BJ67" t="str">
            <v>83.0Co-9.6Al-7.4W-0.04Zr</v>
          </cell>
        </row>
        <row r="68">
          <cell r="A68" t="str">
            <v>Co-9.5Al-7.7W-0.03Zr-0.01B</v>
          </cell>
          <cell r="B68" t="str">
            <v>CoAlW-X</v>
          </cell>
          <cell r="C68" t="str">
            <v>-10Al-8W-Zr-B</v>
          </cell>
          <cell r="D68" t="str">
            <v>Co-9.5Al-7.5W-0.05B-0.05Zr</v>
          </cell>
          <cell r="E68"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8">
            <v>76</v>
          </cell>
          <cell r="G68">
            <v>82.777100000000004</v>
          </cell>
          <cell r="H68"/>
          <cell r="I68">
            <v>9.5299999999999994</v>
          </cell>
          <cell r="J68"/>
          <cell r="K68">
            <v>7.66</v>
          </cell>
          <cell r="L68"/>
          <cell r="M68"/>
          <cell r="N68"/>
          <cell r="O68"/>
          <cell r="P68"/>
          <cell r="Q68"/>
          <cell r="R68">
            <v>2.75E-2</v>
          </cell>
          <cell r="S68">
            <v>5.4000000000000003E-3</v>
          </cell>
          <cell r="T68"/>
          <cell r="U68"/>
          <cell r="V68"/>
          <cell r="W68"/>
          <cell r="X68"/>
          <cell r="Y68"/>
          <cell r="Z68"/>
          <cell r="AA68"/>
          <cell r="AB68"/>
          <cell r="AC68"/>
          <cell r="AD68"/>
          <cell r="AE68"/>
          <cell r="AF68">
            <v>9.1009452650000018</v>
          </cell>
          <cell r="AG68"/>
          <cell r="AH68"/>
          <cell r="AI68" t="str">
            <v>Co</v>
          </cell>
          <cell r="AJ68" t="str">
            <v>-9.5Al</v>
          </cell>
          <cell r="AK68" t="str">
            <v>-7.7W</v>
          </cell>
          <cell r="AL68" t="str">
            <v/>
          </cell>
          <cell r="AM68" t="str">
            <v/>
          </cell>
          <cell r="AN68" t="str">
            <v/>
          </cell>
          <cell r="AO68" t="str">
            <v/>
          </cell>
          <cell r="AP68" t="str">
            <v/>
          </cell>
          <cell r="AQ68" t="str">
            <v/>
          </cell>
          <cell r="AR68" t="str">
            <v/>
          </cell>
          <cell r="AS68" t="str">
            <v/>
          </cell>
          <cell r="AT68" t="str">
            <v>-0.03Zr</v>
          </cell>
          <cell r="AU68" t="str">
            <v>-0.01B</v>
          </cell>
          <cell r="AV68" t="str">
            <v/>
          </cell>
          <cell r="AW68" t="str">
            <v/>
          </cell>
          <cell r="AX68" t="str">
            <v/>
          </cell>
          <cell r="AY68" t="str">
            <v/>
          </cell>
          <cell r="AZ68" t="str">
            <v/>
          </cell>
          <cell r="BA68" t="str">
            <v/>
          </cell>
          <cell r="BB68" t="str">
            <v/>
          </cell>
          <cell r="BC68" t="str">
            <v/>
          </cell>
          <cell r="BD68" t="str">
            <v/>
          </cell>
          <cell r="BE68" t="str">
            <v/>
          </cell>
          <cell r="BF68" t="str">
            <v/>
          </cell>
          <cell r="BG68" t="str">
            <v/>
          </cell>
          <cell r="BH68" t="str">
            <v>Co-9.5Al-7.5W-0.05B-0.05ZrBocchini,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8" t="str">
            <v>Co-9.5Al-7.7W-0.03Zr-0.01B</v>
          </cell>
          <cell r="BJ68" t="str">
            <v>82.8Co-9.5Al-7.7W-0.03Zr-0.01B</v>
          </cell>
        </row>
        <row r="69">
          <cell r="A69" t="str">
            <v>Co-10.Ni-5.8Al-6.2Ti</v>
          </cell>
          <cell r="B69" t="str">
            <v>Co3Ti</v>
          </cell>
          <cell r="C69" t="str">
            <v>-10Ni-6Al-6Ti</v>
          </cell>
          <cell r="D69" t="str">
            <v>10Ni-6Al-0W-6Ti</v>
          </cell>
          <cell r="E69" t="str">
            <v>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F69">
            <v>77</v>
          </cell>
          <cell r="G69">
            <v>78</v>
          </cell>
          <cell r="H69">
            <v>10</v>
          </cell>
          <cell r="I69">
            <v>5.8</v>
          </cell>
          <cell r="J69"/>
          <cell r="K69"/>
          <cell r="L69">
            <v>6.2</v>
          </cell>
          <cell r="M69"/>
          <cell r="N69"/>
          <cell r="O69"/>
          <cell r="P69"/>
          <cell r="Q69"/>
          <cell r="R69"/>
          <cell r="S69"/>
          <cell r="T69"/>
          <cell r="U69"/>
          <cell r="V69"/>
          <cell r="W69"/>
          <cell r="X69"/>
          <cell r="Y69"/>
          <cell r="Z69"/>
          <cell r="AA69"/>
          <cell r="AB69"/>
          <cell r="AC69"/>
          <cell r="AD69"/>
          <cell r="AE69"/>
          <cell r="AF69">
            <v>8.268834</v>
          </cell>
          <cell r="AG69">
            <v>8.1999999999999993</v>
          </cell>
          <cell r="AH69"/>
          <cell r="AI69" t="str">
            <v>Co</v>
          </cell>
          <cell r="AJ69" t="str">
            <v>-5.8Al</v>
          </cell>
          <cell r="AK69" t="str">
            <v/>
          </cell>
          <cell r="AL69" t="str">
            <v>-10.Ni</v>
          </cell>
          <cell r="AM69" t="str">
            <v/>
          </cell>
          <cell r="AN69" t="str">
            <v/>
          </cell>
          <cell r="AO69" t="str">
            <v/>
          </cell>
          <cell r="AP69" t="str">
            <v/>
          </cell>
          <cell r="AQ69" t="str">
            <v>-6.2Ti</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cell r="BD69" t="str">
            <v/>
          </cell>
          <cell r="BE69" t="str">
            <v/>
          </cell>
          <cell r="BF69" t="str">
            <v/>
          </cell>
          <cell r="BG69" t="str">
            <v/>
          </cell>
          <cell r="BH69" t="str">
            <v>10Ni-6Al-0W-6TiBocchini,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BI69" t="str">
            <v>Co-10.Ni-5.8Al-6.2Ti</v>
          </cell>
          <cell r="BJ69" t="str">
            <v>88.0Co-10.0Ni-5.8Al-6.2Ti</v>
          </cell>
        </row>
        <row r="70">
          <cell r="A70" t="str">
            <v>Co-10.1Ni-5.7Al-3.9W-6.2Ti</v>
          </cell>
          <cell r="B70" t="str">
            <v>Co3Ti</v>
          </cell>
          <cell r="C70" t="str">
            <v>-10Ni-6Al-4W-6Ti</v>
          </cell>
          <cell r="D70" t="str">
            <v>10Ni-6Al-4W-6Ti</v>
          </cell>
          <cell r="E70" t="str">
            <v>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F70">
            <v>78</v>
          </cell>
          <cell r="G70">
            <v>74.099999999999994</v>
          </cell>
          <cell r="H70">
            <v>10.1</v>
          </cell>
          <cell r="I70">
            <v>5.7</v>
          </cell>
          <cell r="J70"/>
          <cell r="K70">
            <v>3.9</v>
          </cell>
          <cell r="L70">
            <v>6.2</v>
          </cell>
          <cell r="M70"/>
          <cell r="N70"/>
          <cell r="O70"/>
          <cell r="P70"/>
          <cell r="Q70"/>
          <cell r="R70"/>
          <cell r="S70"/>
          <cell r="T70"/>
          <cell r="U70"/>
          <cell r="V70"/>
          <cell r="W70"/>
          <cell r="X70"/>
          <cell r="Y70"/>
          <cell r="Z70"/>
          <cell r="AA70"/>
          <cell r="AB70"/>
          <cell r="AC70"/>
          <cell r="AD70"/>
          <cell r="AE70"/>
          <cell r="AF70">
            <v>8.6786919999999999</v>
          </cell>
          <cell r="AG70">
            <v>8.86</v>
          </cell>
          <cell r="AH70"/>
          <cell r="AI70" t="str">
            <v>Co</v>
          </cell>
          <cell r="AJ70" t="str">
            <v>-5.7Al</v>
          </cell>
          <cell r="AK70" t="str">
            <v>-3.9W</v>
          </cell>
          <cell r="AL70" t="str">
            <v>-10.1Ni</v>
          </cell>
          <cell r="AM70" t="str">
            <v/>
          </cell>
          <cell r="AN70" t="str">
            <v/>
          </cell>
          <cell r="AO70" t="str">
            <v/>
          </cell>
          <cell r="AP70" t="str">
            <v/>
          </cell>
          <cell r="AQ70" t="str">
            <v>-6.2Ti</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cell r="BD70" t="str">
            <v/>
          </cell>
          <cell r="BE70" t="str">
            <v/>
          </cell>
          <cell r="BF70" t="str">
            <v/>
          </cell>
          <cell r="BG70" t="str">
            <v/>
          </cell>
          <cell r="BH70" t="str">
            <v>10Ni-6Al-4W-6TiBocchini,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BI70" t="str">
            <v>Co-10.1Ni-5.7Al-3.9W-6.2Ti</v>
          </cell>
          <cell r="BJ70" t="str">
            <v>84.2Co-10.1Ni-5.7Al-3.9W-6.2Ti</v>
          </cell>
        </row>
        <row r="71">
          <cell r="A71" t="str">
            <v>Co-10.Ni-5.9Al-2.W-6.1Ti</v>
          </cell>
          <cell r="B71" t="str">
            <v>Co3Ti</v>
          </cell>
          <cell r="C71" t="str">
            <v>-10Ni-6Al-2W-6Ti</v>
          </cell>
          <cell r="D71" t="str">
            <v>10Ni-6Al-2W-6Ti</v>
          </cell>
          <cell r="E71" t="str">
            <v>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F71">
            <v>79</v>
          </cell>
          <cell r="G71">
            <v>76</v>
          </cell>
          <cell r="H71">
            <v>10</v>
          </cell>
          <cell r="I71">
            <v>5.9</v>
          </cell>
          <cell r="J71"/>
          <cell r="K71">
            <v>2</v>
          </cell>
          <cell r="L71">
            <v>6.1</v>
          </cell>
          <cell r="M71"/>
          <cell r="N71"/>
          <cell r="O71"/>
          <cell r="P71"/>
          <cell r="Q71"/>
          <cell r="R71"/>
          <cell r="S71"/>
          <cell r="T71"/>
          <cell r="U71"/>
          <cell r="V71"/>
          <cell r="W71"/>
          <cell r="X71"/>
          <cell r="Y71"/>
          <cell r="Z71"/>
          <cell r="AA71"/>
          <cell r="AB71"/>
          <cell r="AC71"/>
          <cell r="AD71"/>
          <cell r="AE71"/>
          <cell r="AF71">
            <v>8.4740269999999995</v>
          </cell>
          <cell r="AG71">
            <v>8.5399999999999991</v>
          </cell>
          <cell r="AH71"/>
          <cell r="AI71" t="str">
            <v>Co</v>
          </cell>
          <cell r="AJ71" t="str">
            <v>-5.9Al</v>
          </cell>
          <cell r="AK71" t="str">
            <v>-2.W</v>
          </cell>
          <cell r="AL71" t="str">
            <v>-10.Ni</v>
          </cell>
          <cell r="AM71" t="str">
            <v/>
          </cell>
          <cell r="AN71" t="str">
            <v/>
          </cell>
          <cell r="AO71" t="str">
            <v/>
          </cell>
          <cell r="AP71" t="str">
            <v/>
          </cell>
          <cell r="AQ71" t="str">
            <v>-6.1Ti</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cell r="BD71" t="str">
            <v/>
          </cell>
          <cell r="BE71" t="str">
            <v/>
          </cell>
          <cell r="BF71" t="str">
            <v/>
          </cell>
          <cell r="BG71" t="str">
            <v/>
          </cell>
          <cell r="BH71" t="str">
            <v>10Ni-6Al-2W-6TiBocchini,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BI71" t="str">
            <v>Co-10.Ni-5.9Al-2.W-6.1Ti</v>
          </cell>
          <cell r="BJ71" t="str">
            <v>86.0Co-10.0Ni-5.9Al-2.0W-6.1Ti</v>
          </cell>
        </row>
        <row r="72">
          <cell r="A72" t="str">
            <v>Co-3.9Ni-31.Fe-4.9Al-7.8Cr-8.7W</v>
          </cell>
          <cell r="B72" t="str">
            <v>CoAlWX+</v>
          </cell>
          <cell r="C72" t="str">
            <v>-4Ni-31Fe-5Al-8Cr-9W</v>
          </cell>
          <cell r="D72" t="str">
            <v>Co-8Al-12.5W-SS</v>
          </cell>
          <cell r="E72" t="str">
            <v>Cartón-Cordero, M., Srinivasarao, B., Campos, M., García-Junceda, A., &amp; Torralba, J. M. (2016). On the role of processing parameters in sintered new Co-based (W,Al) alloys. Journal of Alloys and Compounds, 674, 406–412. https://doi.org/10.1016/j.jallcom.2016.03.077</v>
          </cell>
          <cell r="F72">
            <v>80</v>
          </cell>
          <cell r="G72">
            <v>43.7</v>
          </cell>
          <cell r="H72">
            <v>3.9</v>
          </cell>
          <cell r="I72">
            <v>4.9000000000000004</v>
          </cell>
          <cell r="J72">
            <v>7.8</v>
          </cell>
          <cell r="K72">
            <v>8.6999999999999993</v>
          </cell>
          <cell r="L72"/>
          <cell r="M72"/>
          <cell r="N72"/>
          <cell r="O72"/>
          <cell r="P72"/>
          <cell r="Q72"/>
          <cell r="R72"/>
          <cell r="S72"/>
          <cell r="T72"/>
          <cell r="U72"/>
          <cell r="V72"/>
          <cell r="W72">
            <v>31</v>
          </cell>
          <cell r="X72"/>
          <cell r="Y72"/>
          <cell r="Z72"/>
          <cell r="AA72"/>
          <cell r="AB72"/>
          <cell r="AC72"/>
          <cell r="AD72"/>
          <cell r="AE72"/>
          <cell r="AF72">
            <v>9.0455220000000001</v>
          </cell>
          <cell r="AG72"/>
          <cell r="AH72" t="str">
            <v>mechanical alloying--Stainless steel. Carbides, no g'</v>
          </cell>
          <cell r="AI72" t="str">
            <v>Co</v>
          </cell>
          <cell r="AJ72" t="str">
            <v>-4.9Al</v>
          </cell>
          <cell r="AK72" t="str">
            <v>-8.7W</v>
          </cell>
          <cell r="AL72" t="str">
            <v>-3.9Ni</v>
          </cell>
          <cell r="AM72" t="str">
            <v>-7.8Cr</v>
          </cell>
          <cell r="AN72" t="str">
            <v/>
          </cell>
          <cell r="AO72" t="str">
            <v/>
          </cell>
          <cell r="AP72" t="str">
            <v/>
          </cell>
          <cell r="AQ72" t="str">
            <v/>
          </cell>
          <cell r="AR72" t="str">
            <v/>
          </cell>
          <cell r="AS72" t="str">
            <v/>
          </cell>
          <cell r="AT72" t="str">
            <v/>
          </cell>
          <cell r="AU72" t="str">
            <v/>
          </cell>
          <cell r="AV72" t="str">
            <v/>
          </cell>
          <cell r="AW72" t="str">
            <v/>
          </cell>
          <cell r="AX72" t="str">
            <v/>
          </cell>
          <cell r="AY72" t="str">
            <v>-31.Fe</v>
          </cell>
          <cell r="AZ72" t="str">
            <v/>
          </cell>
          <cell r="BA72" t="str">
            <v/>
          </cell>
          <cell r="BB72" t="str">
            <v/>
          </cell>
          <cell r="BC72" t="str">
            <v/>
          </cell>
          <cell r="BD72" t="str">
            <v/>
          </cell>
          <cell r="BE72" t="str">
            <v/>
          </cell>
          <cell r="BF72" t="str">
            <v/>
          </cell>
          <cell r="BG72" t="str">
            <v/>
          </cell>
          <cell r="BH72" t="str">
            <v>Co-8Al-12.5W-SSCartón-Cordero, M., Srinivasarao, B., Campos, M., García-Junceda, A., &amp; Torralba, J. M. (2016). On the role of processing parameters in sintered new Co-based (W,Al) alloys. Journal of Alloys and Compounds, 674, 406–412. https://doi.org/10.1016/j.jallcom.2016.03.077</v>
          </cell>
          <cell r="BI72" t="str">
            <v>Co-3.9Ni-31.Fe-4.9Al-7.8Cr-8.7W</v>
          </cell>
          <cell r="BJ72" t="str">
            <v>47.6Co-3.9Ni-31.0Fe-4.9Al-7.8Cr-8.7W</v>
          </cell>
        </row>
        <row r="73">
          <cell r="A73" t="str">
            <v>Co-43.Al-5.8W</v>
          </cell>
          <cell r="B73" t="str">
            <v>CoAlW-X</v>
          </cell>
          <cell r="C73" t="str">
            <v>-43Al-6W</v>
          </cell>
          <cell r="D73" t="str">
            <v>Co-8Al-12.5W-HM</v>
          </cell>
          <cell r="E73" t="str">
            <v>Cartón-Cordero, M., Srinivasarao, B., Campos, M., García-Junceda, A., &amp; Torralba, J. M. (2016). On the role of processing parameters in sintered new Co-based (W,Al) alloys. Journal of Alloys and Compounds, 674, 406–412. https://doi.org/10.1016/j.jallcom.2016.03.077</v>
          </cell>
          <cell r="F73">
            <v>81</v>
          </cell>
          <cell r="G73">
            <v>51.2</v>
          </cell>
          <cell r="H73"/>
          <cell r="I73">
            <v>43</v>
          </cell>
          <cell r="J73"/>
          <cell r="K73">
            <v>5.8</v>
          </cell>
          <cell r="L73"/>
          <cell r="M73"/>
          <cell r="N73"/>
          <cell r="O73"/>
          <cell r="P73"/>
          <cell r="Q73"/>
          <cell r="R73"/>
          <cell r="S73"/>
          <cell r="T73"/>
          <cell r="U73"/>
          <cell r="V73"/>
          <cell r="W73"/>
          <cell r="X73"/>
          <cell r="Y73"/>
          <cell r="Z73"/>
          <cell r="AA73"/>
          <cell r="AB73"/>
          <cell r="AC73"/>
          <cell r="AD73"/>
          <cell r="AE73"/>
          <cell r="AF73">
            <v>6.8343000000000007</v>
          </cell>
          <cell r="AG73"/>
          <cell r="AH73" t="str">
            <v>mechanical alloying--CoWC hard metal, Carbides, no g'</v>
          </cell>
          <cell r="AI73" t="str">
            <v>Co</v>
          </cell>
          <cell r="AJ73" t="str">
            <v>-43.Al</v>
          </cell>
          <cell r="AK73" t="str">
            <v>-5.8W</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cell r="BD73" t="str">
            <v/>
          </cell>
          <cell r="BE73" t="str">
            <v/>
          </cell>
          <cell r="BF73" t="str">
            <v/>
          </cell>
          <cell r="BG73" t="str">
            <v/>
          </cell>
          <cell r="BH73" t="str">
            <v>Co-8Al-12.5W-HMCartón-Cordero, M., Srinivasarao, B., Campos, M., García-Junceda, A., &amp; Torralba, J. M. (2016). On the role of processing parameters in sintered new Co-based (W,Al) alloys. Journal of Alloys and Compounds, 674, 406–412. https://doi.org/10.1016/j.jallcom.2016.03.077</v>
          </cell>
          <cell r="BI73" t="str">
            <v>Co-43.Al-5.8W</v>
          </cell>
          <cell r="BJ73" t="str">
            <v>51.2Co-43.0Al-5.8W</v>
          </cell>
        </row>
        <row r="74">
          <cell r="A74" t="str">
            <v>Co-9.Al-9.W</v>
          </cell>
          <cell r="B74" t="str">
            <v>CoAlW-X</v>
          </cell>
          <cell r="C74" t="str">
            <v>-9Al-9W</v>
          </cell>
          <cell r="D74" t="str">
            <v>Co-9Al-9W:AS</v>
          </cell>
          <cell r="E74" t="str">
            <v>Cartón-Cordero, M. et al. Microstructure and compression strength of Co-based superalloys hardened by γ′ and carbide precipitation. Mater. Sci. Eng. A 734, 437–444 (2018).</v>
          </cell>
          <cell r="F74">
            <v>82</v>
          </cell>
          <cell r="G74">
            <v>82</v>
          </cell>
          <cell r="H74"/>
          <cell r="I74">
            <v>9</v>
          </cell>
          <cell r="J74"/>
          <cell r="K74">
            <v>9</v>
          </cell>
          <cell r="L74"/>
          <cell r="M74"/>
          <cell r="N74"/>
          <cell r="O74"/>
          <cell r="P74"/>
          <cell r="Q74"/>
          <cell r="R74"/>
          <cell r="S74"/>
          <cell r="T74"/>
          <cell r="U74"/>
          <cell r="V74"/>
          <cell r="W74"/>
          <cell r="X74"/>
          <cell r="Y74"/>
          <cell r="Z74"/>
          <cell r="AA74"/>
          <cell r="AB74"/>
          <cell r="AC74"/>
          <cell r="AD74"/>
          <cell r="AE74"/>
          <cell r="AF74">
            <v>9.2735000000000003</v>
          </cell>
          <cell r="AG74"/>
          <cell r="AH74" t="str">
            <v>mechnical alloying (powder metallurgy), as sintered</v>
          </cell>
          <cell r="AI74" t="str">
            <v>Co</v>
          </cell>
          <cell r="AJ74" t="str">
            <v>-9.Al</v>
          </cell>
          <cell r="AK74" t="str">
            <v>-9.W</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cell r="BD74" t="str">
            <v/>
          </cell>
          <cell r="BE74" t="str">
            <v/>
          </cell>
          <cell r="BF74" t="str">
            <v/>
          </cell>
          <cell r="BG74" t="str">
            <v/>
          </cell>
          <cell r="BH74" t="str">
            <v>Co-9Al-9W:ASCartón-Cordero, M. et al. Microstructure and compression strength of Co-based superalloys hardened by γ′ and carbide precipitation. Mater. Sci. Eng. A 734, 437–444 (2018).</v>
          </cell>
          <cell r="BI74" t="str">
            <v>Co-9.Al-9.W</v>
          </cell>
          <cell r="BJ74" t="str">
            <v>82.0Co-9.0Al-9.0W</v>
          </cell>
        </row>
        <row r="75">
          <cell r="A75" t="str">
            <v>Co-9.Al-9.W</v>
          </cell>
          <cell r="B75" t="str">
            <v>CoAlW-X</v>
          </cell>
          <cell r="C75" t="str">
            <v>-9Al-9W</v>
          </cell>
          <cell r="D75" t="str">
            <v>Co-9Al-9W:HT</v>
          </cell>
          <cell r="E75" t="str">
            <v>Cartón-Cordero, M. et al. Microstructure and compression strength of Co-based superalloys hardened by γ′ and carbide precipitation. Mater. Sci. Eng. A 734, 437–444 (2018).</v>
          </cell>
          <cell r="F75">
            <v>83</v>
          </cell>
          <cell r="G75">
            <v>82</v>
          </cell>
          <cell r="H75"/>
          <cell r="I75">
            <v>9</v>
          </cell>
          <cell r="J75"/>
          <cell r="K75">
            <v>9</v>
          </cell>
          <cell r="L75"/>
          <cell r="M75"/>
          <cell r="N75"/>
          <cell r="O75"/>
          <cell r="P75"/>
          <cell r="Q75"/>
          <cell r="R75"/>
          <cell r="S75"/>
          <cell r="T75"/>
          <cell r="U75"/>
          <cell r="V75"/>
          <cell r="W75"/>
          <cell r="X75"/>
          <cell r="Y75"/>
          <cell r="Z75"/>
          <cell r="AA75"/>
          <cell r="AB75"/>
          <cell r="AC75"/>
          <cell r="AD75"/>
          <cell r="AE75"/>
          <cell r="AF75">
            <v>9.2735000000000003</v>
          </cell>
          <cell r="AG75"/>
          <cell r="AH75" t="str">
            <v>mechnical alloying (powder metallurgy), aged 900C for 24 hr</v>
          </cell>
          <cell r="AI75" t="str">
            <v>Co</v>
          </cell>
          <cell r="AJ75" t="str">
            <v>-9.Al</v>
          </cell>
          <cell r="AK75" t="str">
            <v>-9.W</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cell r="BD75" t="str">
            <v/>
          </cell>
          <cell r="BE75" t="str">
            <v/>
          </cell>
          <cell r="BF75" t="str">
            <v/>
          </cell>
          <cell r="BG75" t="str">
            <v/>
          </cell>
          <cell r="BH75" t="str">
            <v>Co-9Al-9W:HTCartón-Cordero, M. et al. Microstructure and compression strength of Co-based superalloys hardened by γ′ and carbide precipitation. Mater. Sci. Eng. A 734, 437–444 (2018).</v>
          </cell>
          <cell r="BI75" t="str">
            <v>Co-9.Al-9.W</v>
          </cell>
          <cell r="BJ75" t="str">
            <v>82.0Co-9.0Al-9.0W</v>
          </cell>
        </row>
        <row r="76">
          <cell r="A76" t="str">
            <v>Co-11.7Al-14.W-0.5Ti-0.4Ta</v>
          </cell>
          <cell r="B76" t="str">
            <v>CoAlWX+</v>
          </cell>
          <cell r="C76" t="str">
            <v>-12Al-14W-0Ti-0Ta</v>
          </cell>
          <cell r="D76" t="str">
            <v>Co-2T/Ta-quinary</v>
          </cell>
          <cell r="E76" t="str">
            <v>Casas, R., Gálvez, F., &amp; Campos, M. (2018). Microstructural development of powder metallurgy cobalt-based superalloys processed by field assisted sintering techniques (FAST). Materials Science and Engineering A, 724, 461–468. https://doi.org/10.1016/j.msea.2018.04.005</v>
          </cell>
          <cell r="F76">
            <v>84</v>
          </cell>
          <cell r="G76">
            <v>73.400000000000006</v>
          </cell>
          <cell r="H76"/>
          <cell r="I76">
            <v>11.7</v>
          </cell>
          <cell r="J76"/>
          <cell r="K76">
            <v>14.01</v>
          </cell>
          <cell r="L76">
            <v>0.48</v>
          </cell>
          <cell r="M76">
            <v>0.41</v>
          </cell>
          <cell r="N76"/>
          <cell r="O76"/>
          <cell r="P76"/>
          <cell r="Q76"/>
          <cell r="R76"/>
          <cell r="S76"/>
          <cell r="T76"/>
          <cell r="U76"/>
          <cell r="V76"/>
          <cell r="W76"/>
          <cell r="X76"/>
          <cell r="Y76"/>
          <cell r="Z76"/>
          <cell r="AA76"/>
          <cell r="AB76"/>
          <cell r="AC76"/>
          <cell r="AD76"/>
          <cell r="AE76"/>
          <cell r="AF76">
            <v>9.6353236000000013</v>
          </cell>
          <cell r="AG76">
            <v>9.94</v>
          </cell>
          <cell r="AH76" t="str">
            <v>mechanical alloyed powder and field-assisted sinterin</v>
          </cell>
          <cell r="AI76" t="str">
            <v>Co</v>
          </cell>
          <cell r="AJ76" t="str">
            <v>-11.7Al</v>
          </cell>
          <cell r="AK76" t="str">
            <v>-14.W</v>
          </cell>
          <cell r="AL76" t="str">
            <v/>
          </cell>
          <cell r="AM76" t="str">
            <v/>
          </cell>
          <cell r="AN76" t="str">
            <v>-0.4Ta</v>
          </cell>
          <cell r="AO76" t="str">
            <v/>
          </cell>
          <cell r="AP76" t="str">
            <v/>
          </cell>
          <cell r="AQ76" t="str">
            <v>-0.5Ti</v>
          </cell>
          <cell r="AR76" t="str">
            <v/>
          </cell>
          <cell r="AS76" t="str">
            <v/>
          </cell>
          <cell r="AT76" t="str">
            <v/>
          </cell>
          <cell r="AU76" t="str">
            <v/>
          </cell>
          <cell r="AV76" t="str">
            <v/>
          </cell>
          <cell r="AW76" t="str">
            <v/>
          </cell>
          <cell r="AX76" t="str">
            <v/>
          </cell>
          <cell r="AY76" t="str">
            <v/>
          </cell>
          <cell r="AZ76" t="str">
            <v/>
          </cell>
          <cell r="BA76" t="str">
            <v/>
          </cell>
          <cell r="BB76" t="str">
            <v/>
          </cell>
          <cell r="BC76" t="str">
            <v/>
          </cell>
          <cell r="BD76" t="str">
            <v/>
          </cell>
          <cell r="BE76" t="str">
            <v/>
          </cell>
          <cell r="BF76" t="str">
            <v/>
          </cell>
          <cell r="BG76" t="str">
            <v/>
          </cell>
          <cell r="BH76" t="str">
            <v>Co-2T/Ta-quinaryCasas, R., Gálvez, F., &amp; Campos, M. (2018). Microstructural development of powder metallurgy cobalt-based superalloys processed by field assisted sintering techniques (FAST). Materials Science and Engineering A, 724, 461–468. https://doi.org/10.1016/j.msea.2018.04.005</v>
          </cell>
          <cell r="BI76" t="str">
            <v>Co-11.7Al-14.W-0.5Ti-0.4Ta</v>
          </cell>
          <cell r="BJ76" t="str">
            <v>73.4Co-11.7Al-14.0W-0.5Ti-0.4Ta</v>
          </cell>
        </row>
        <row r="77">
          <cell r="A77" t="str">
            <v>Co-8.4Al-12.1W</v>
          </cell>
          <cell r="B77" t="str">
            <v>CoAlW-X</v>
          </cell>
          <cell r="C77" t="str">
            <v>-8Al-12W</v>
          </cell>
          <cell r="D77" t="str">
            <v>CoAlW-ternary</v>
          </cell>
          <cell r="E77" t="str">
            <v>Casas, R., Gálvez, F., &amp; Campos, M. (2018). Microstructural development of powder metallurgy cobalt-based superalloys processed by field assisted sintering techniques (FAST). Materials Science and Engineering A, 724, 461–468. https://doi.org/10.1016/j.msea.2018.04.004</v>
          </cell>
          <cell r="F77">
            <v>85</v>
          </cell>
          <cell r="G77">
            <v>79.569999999999993</v>
          </cell>
          <cell r="H77"/>
          <cell r="I77">
            <v>8.35</v>
          </cell>
          <cell r="J77"/>
          <cell r="K77">
            <v>12.08</v>
          </cell>
          <cell r="L77"/>
          <cell r="M77"/>
          <cell r="N77"/>
          <cell r="O77"/>
          <cell r="P77"/>
          <cell r="Q77"/>
          <cell r="R77"/>
          <cell r="S77"/>
          <cell r="T77"/>
          <cell r="U77"/>
          <cell r="V77"/>
          <cell r="W77"/>
          <cell r="X77"/>
          <cell r="Y77"/>
          <cell r="Z77"/>
          <cell r="AA77"/>
          <cell r="AB77"/>
          <cell r="AC77"/>
          <cell r="AD77"/>
          <cell r="AE77"/>
          <cell r="AF77">
            <v>9.632579999999999</v>
          </cell>
          <cell r="AG77">
            <v>9.4700000000000006</v>
          </cell>
          <cell r="AH77" t="str">
            <v>mechanical alloyed powder and field-assisted sinterin</v>
          </cell>
          <cell r="AI77" t="str">
            <v>Co</v>
          </cell>
          <cell r="AJ77" t="str">
            <v>-8.4Al</v>
          </cell>
          <cell r="AK77" t="str">
            <v>-12.1W</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cell r="BD77" t="str">
            <v/>
          </cell>
          <cell r="BE77" t="str">
            <v/>
          </cell>
          <cell r="BF77" t="str">
            <v/>
          </cell>
          <cell r="BG77" t="str">
            <v/>
          </cell>
          <cell r="BH77" t="str">
            <v>CoAlW-ternaryCasas, R., Gálvez, F., &amp; Campos, M. (2018). Microstructural development of powder metallurgy cobalt-based superalloys processed by field assisted sintering techniques (FAST). Materials Science and Engineering A, 724, 461–468. https://doi.org/10.1016/j.msea.2018.04.004</v>
          </cell>
          <cell r="BI77" t="str">
            <v>Co-8.4Al-12.1W</v>
          </cell>
          <cell r="BJ77" t="str">
            <v>79.6Co-8.4Al-12.1W</v>
          </cell>
        </row>
        <row r="78">
          <cell r="A78" t="str">
            <v>Co-15.Ni-9.Al-10.W</v>
          </cell>
          <cell r="B78" t="str">
            <v>CoAlW-X</v>
          </cell>
          <cell r="C78" t="str">
            <v>-15Ni-9Al-10W</v>
          </cell>
          <cell r="D78" t="str">
            <v>Co-9Al-10W-15Ni</v>
          </cell>
          <cell r="E78" t="str">
            <v>Che, C., Yang, S., Wei, M., Zhang, L., Li, Q., Gao, J., &amp; Du, Y. (2017). Microstructure, hardness and interfacial energy in Co-9Al-10W-Xni (X=15, 25, 35 At. %) alloys during aging. Journal of Mining and Metallurgy, Section B: Metallurgy, 53(3), 303–308. https://doi.org/10.2298/JMMB170531021C</v>
          </cell>
          <cell r="F78">
            <v>86</v>
          </cell>
          <cell r="G78">
            <v>66</v>
          </cell>
          <cell r="H78">
            <v>15</v>
          </cell>
          <cell r="I78">
            <v>9</v>
          </cell>
          <cell r="J78"/>
          <cell r="K78">
            <v>10</v>
          </cell>
          <cell r="L78"/>
          <cell r="M78"/>
          <cell r="N78"/>
          <cell r="O78"/>
          <cell r="P78"/>
          <cell r="Q78"/>
          <cell r="R78"/>
          <cell r="S78"/>
          <cell r="T78"/>
          <cell r="U78"/>
          <cell r="V78"/>
          <cell r="W78"/>
          <cell r="X78"/>
          <cell r="Y78"/>
          <cell r="Z78"/>
          <cell r="AA78"/>
          <cell r="AB78"/>
          <cell r="AC78"/>
          <cell r="AD78"/>
          <cell r="AE78"/>
          <cell r="AF78">
            <v>9.3781999999999996</v>
          </cell>
          <cell r="AG78"/>
          <cell r="AH78" t="str">
            <v>composition not measured</v>
          </cell>
          <cell r="AI78" t="str">
            <v>Co</v>
          </cell>
          <cell r="AJ78" t="str">
            <v>-9.Al</v>
          </cell>
          <cell r="AK78" t="str">
            <v>-10.W</v>
          </cell>
          <cell r="AL78" t="str">
            <v>-15.Ni</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cell r="BD78" t="str">
            <v/>
          </cell>
          <cell r="BE78" t="str">
            <v/>
          </cell>
          <cell r="BF78" t="str">
            <v/>
          </cell>
          <cell r="BG78" t="str">
            <v/>
          </cell>
          <cell r="BH78" t="str">
            <v>Co-9Al-10W-15NiChe, C., Yang, S., Wei, M., Zhang, L., Li, Q., Gao, J., &amp; Du, Y. (2017). Microstructure, hardness and interfacial energy in Co-9Al-10W-Xni (X=15, 25, 35 At. %) alloys during aging. Journal of Mining and Metallurgy, Section B: Metallurgy, 53(3), 303–308. https://doi.org/10.2298/JMMB170531021C</v>
          </cell>
          <cell r="BI78" t="str">
            <v>Co-15.Ni-9.Al-10.W</v>
          </cell>
          <cell r="BJ78" t="str">
            <v>81.0Co-15.0Ni-9.0Al-10.0W</v>
          </cell>
        </row>
        <row r="79">
          <cell r="A79" t="str">
            <v>Co-25.Ni-9.Al-10.W</v>
          </cell>
          <cell r="B79" t="str">
            <v>CoAlW-X</v>
          </cell>
          <cell r="C79" t="str">
            <v>-25Ni-9Al-10W</v>
          </cell>
          <cell r="D79" t="str">
            <v>Co-9Al-10W-25Ni</v>
          </cell>
          <cell r="E79" t="str">
            <v>Che, C., Yang, S., Wei, M., Zhang, L., Li, Q., Gao, J., &amp; Du, Y. (2017). Microstructure, hardness and interfacial energy in Co-9Al-10W-Xni (X=15, 25, 35 At. %) alloys during aging. Journal of Mining and Metallurgy, Section B: Metallurgy, 53(3), 303–308. https://doi.org/10.2298/JMMB170531021C</v>
          </cell>
          <cell r="F79">
            <v>87</v>
          </cell>
          <cell r="G79">
            <v>56</v>
          </cell>
          <cell r="H79">
            <v>25</v>
          </cell>
          <cell r="I79">
            <v>9</v>
          </cell>
          <cell r="J79"/>
          <cell r="K79">
            <v>10</v>
          </cell>
          <cell r="L79"/>
          <cell r="M79"/>
          <cell r="N79"/>
          <cell r="O79"/>
          <cell r="P79"/>
          <cell r="Q79"/>
          <cell r="R79"/>
          <cell r="S79"/>
          <cell r="T79"/>
          <cell r="U79"/>
          <cell r="V79"/>
          <cell r="W79"/>
          <cell r="X79"/>
          <cell r="Y79"/>
          <cell r="Z79"/>
          <cell r="AA79"/>
          <cell r="AB79"/>
          <cell r="AC79"/>
          <cell r="AD79"/>
          <cell r="AE79"/>
          <cell r="AF79">
            <v>9.3790000000000013</v>
          </cell>
          <cell r="AG79"/>
          <cell r="AH79" t="str">
            <v>composition not measured</v>
          </cell>
          <cell r="AI79" t="str">
            <v>Co</v>
          </cell>
          <cell r="AJ79" t="str">
            <v>-9.Al</v>
          </cell>
          <cell r="AK79" t="str">
            <v>-10.W</v>
          </cell>
          <cell r="AL79" t="str">
            <v>-25.Ni</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cell r="BD79" t="str">
            <v/>
          </cell>
          <cell r="BE79" t="str">
            <v/>
          </cell>
          <cell r="BF79" t="str">
            <v/>
          </cell>
          <cell r="BG79" t="str">
            <v/>
          </cell>
          <cell r="BH79" t="str">
            <v>Co-9Al-10W-25NiChe, C., Yang, S., Wei, M., Zhang, L., Li, Q., Gao, J., &amp; Du, Y. (2017). Microstructure, hardness and interfacial energy in Co-9Al-10W-Xni (X=15, 25, 35 At. %) alloys during aging. Journal of Mining and Metallurgy, Section B: Metallurgy, 53(3), 303–308. https://doi.org/10.2298/JMMB170531021C</v>
          </cell>
          <cell r="BI79" t="str">
            <v>Co-25.Ni-9.Al-10.W</v>
          </cell>
          <cell r="BJ79" t="str">
            <v>81.0Co-25.0Ni-9.0Al-10.0W</v>
          </cell>
        </row>
        <row r="80">
          <cell r="A80" t="str">
            <v>Co-35.Ni-9.Al-10.W</v>
          </cell>
          <cell r="B80" t="str">
            <v>CoAlW-X</v>
          </cell>
          <cell r="C80" t="str">
            <v>-35Ni-9Al-10W</v>
          </cell>
          <cell r="D80" t="str">
            <v>Co-9Al-10W-35Ni</v>
          </cell>
          <cell r="E80" t="str">
            <v>Che, C., Yang, S., Wei, M., Zhang, L., Li, Q., Gao, J., &amp; Du, Y. (2017). Microstructure, hardness and interfacial energy in Co-9Al-10W-Xni (X=15, 25, 35 At. %) alloys during aging. Journal of Mining and Metallurgy, Section B: Metallurgy, 53(3), 303–308. https://doi.org/10.2298/JMMB170531021C</v>
          </cell>
          <cell r="F80">
            <v>88</v>
          </cell>
          <cell r="G80">
            <v>46</v>
          </cell>
          <cell r="H80">
            <v>35</v>
          </cell>
          <cell r="I80">
            <v>9</v>
          </cell>
          <cell r="J80"/>
          <cell r="K80">
            <v>10</v>
          </cell>
          <cell r="L80"/>
          <cell r="M80"/>
          <cell r="N80"/>
          <cell r="O80"/>
          <cell r="P80"/>
          <cell r="Q80"/>
          <cell r="R80"/>
          <cell r="S80"/>
          <cell r="T80"/>
          <cell r="U80"/>
          <cell r="V80"/>
          <cell r="W80"/>
          <cell r="X80"/>
          <cell r="Y80"/>
          <cell r="Z80"/>
          <cell r="AA80"/>
          <cell r="AB80"/>
          <cell r="AC80"/>
          <cell r="AD80"/>
          <cell r="AE80"/>
          <cell r="AF80">
            <v>9.3797999999999995</v>
          </cell>
          <cell r="AG80"/>
          <cell r="AH80" t="str">
            <v>composition not measured</v>
          </cell>
          <cell r="AI80" t="str">
            <v>Co</v>
          </cell>
          <cell r="AJ80" t="str">
            <v>-9.Al</v>
          </cell>
          <cell r="AK80" t="str">
            <v>-10.W</v>
          </cell>
          <cell r="AL80" t="str">
            <v>-35.Ni</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cell r="BD80" t="str">
            <v/>
          </cell>
          <cell r="BE80" t="str">
            <v/>
          </cell>
          <cell r="BF80" t="str">
            <v/>
          </cell>
          <cell r="BG80" t="str">
            <v/>
          </cell>
          <cell r="BH80" t="str">
            <v>Co-9Al-10W-35NiChe, C., Yang, S., Wei, M., Zhang, L., Li, Q., Gao, J., &amp; Du, Y. (2017). Microstructure, hardness and interfacial energy in Co-9Al-10W-Xni (X=15, 25, 35 At. %) alloys during aging. Journal of Mining and Metallurgy, Section B: Metallurgy, 53(3), 303–308. https://doi.org/10.2298/JMMB170531021C</v>
          </cell>
          <cell r="BI80" t="str">
            <v>Co-35.Ni-9.Al-10.W</v>
          </cell>
          <cell r="BJ80" t="str">
            <v>81.0Co-35.0Ni-9.0Al-10.0W</v>
          </cell>
        </row>
        <row r="81">
          <cell r="A81" t="str">
            <v>Co-0.Ni-9.Al-8.W</v>
          </cell>
          <cell r="B81" t="str">
            <v>CoAlW-X</v>
          </cell>
          <cell r="C81" t="str">
            <v>-0Ni-9Al-8W</v>
          </cell>
          <cell r="D81" t="str">
            <v>CoAlW</v>
          </cell>
          <cell r="E81" t="str">
            <v>Chen, C. L., &amp; Suprianto. (2019). Influence of Ta and Y2O3 on synthesis, phase evolution and mechanical properties of Co-Al-W based alloys. Journal of Alloys and Compounds, 791, 567–574. https://doi.org/10.1016/j.jallcom.2019.03.262</v>
          </cell>
          <cell r="F81">
            <v>89</v>
          </cell>
          <cell r="G81">
            <v>83</v>
          </cell>
          <cell r="H81">
            <v>0</v>
          </cell>
          <cell r="I81">
            <v>9</v>
          </cell>
          <cell r="J81"/>
          <cell r="K81">
            <v>8</v>
          </cell>
          <cell r="L81"/>
          <cell r="M81"/>
          <cell r="N81"/>
          <cell r="O81"/>
          <cell r="P81"/>
          <cell r="Q81"/>
          <cell r="R81"/>
          <cell r="S81"/>
          <cell r="T81"/>
          <cell r="U81"/>
          <cell r="V81"/>
          <cell r="W81"/>
          <cell r="X81"/>
          <cell r="Y81"/>
          <cell r="Z81"/>
          <cell r="AA81"/>
          <cell r="AB81"/>
          <cell r="AC81"/>
          <cell r="AD81"/>
          <cell r="AE81"/>
          <cell r="AF81">
            <v>9.17</v>
          </cell>
          <cell r="AG81"/>
          <cell r="AH81" t="str">
            <v>mechanical alloying, ODS,composition not measured, at% calculation does not agree with paper's at % calculatio</v>
          </cell>
          <cell r="AI81" t="str">
            <v>Co</v>
          </cell>
          <cell r="AJ81" t="str">
            <v>-9.Al</v>
          </cell>
          <cell r="AK81" t="str">
            <v>-8.W</v>
          </cell>
          <cell r="AL81" t="str">
            <v>-0.Ni</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cell r="BD81" t="str">
            <v/>
          </cell>
          <cell r="BE81" t="str">
            <v/>
          </cell>
          <cell r="BF81" t="str">
            <v/>
          </cell>
          <cell r="BG81" t="str">
            <v/>
          </cell>
          <cell r="BH81" t="str">
            <v>CoAlWChen, C. L., &amp; Suprianto. (2019). Influence of Ta and Y2O3 on synthesis, phase evolution and mechanical properties of Co-Al-W based alloys. Journal of Alloys and Compounds, 791, 567–574. https://doi.org/10.1016/j.jallcom.2019.03.262</v>
          </cell>
          <cell r="BI81" t="str">
            <v>Co-0.Ni-9.Al-8.W</v>
          </cell>
          <cell r="BJ81" t="str">
            <v>83.0Co-0.0Ni-9.0Al-8.0W</v>
          </cell>
        </row>
        <row r="82">
          <cell r="A82" t="str">
            <v>Co-2.Ni-9.Al-8.W</v>
          </cell>
          <cell r="B82" t="str">
            <v>CoAlW-X</v>
          </cell>
          <cell r="C82" t="str">
            <v>-2Ni-9Al-8W</v>
          </cell>
          <cell r="D82" t="str">
            <v>CoAlW-Ta</v>
          </cell>
          <cell r="E82" t="str">
            <v>Chen, C. L., &amp; Suprianto. (2019). Influence of Ta and Y2O3 on synthesis, phase evolution and mechanical properties of Co-Al-W based alloys. Journal of Alloys and Compounds, 791, 567–574. https://doi.org/10.1016/j.jallcom.2019.03.263</v>
          </cell>
          <cell r="F82">
            <v>90</v>
          </cell>
          <cell r="G82">
            <v>81</v>
          </cell>
          <cell r="H82">
            <v>2</v>
          </cell>
          <cell r="I82">
            <v>9</v>
          </cell>
          <cell r="J82"/>
          <cell r="K82">
            <v>8</v>
          </cell>
          <cell r="L82"/>
          <cell r="M82"/>
          <cell r="N82"/>
          <cell r="O82"/>
          <cell r="P82"/>
          <cell r="Q82"/>
          <cell r="R82"/>
          <cell r="S82"/>
          <cell r="T82"/>
          <cell r="U82"/>
          <cell r="V82"/>
          <cell r="W82"/>
          <cell r="X82"/>
          <cell r="Y82"/>
          <cell r="Z82"/>
          <cell r="AA82"/>
          <cell r="AB82"/>
          <cell r="AC82"/>
          <cell r="AD82"/>
          <cell r="AE82"/>
          <cell r="AF82">
            <v>9.1701599999999992</v>
          </cell>
          <cell r="AG82"/>
          <cell r="AH82" t="str">
            <v>mechanical alloying, ODS,composition not measured, at% calculation does not agree with paper's at % calculatio</v>
          </cell>
          <cell r="AI82" t="str">
            <v>Co</v>
          </cell>
          <cell r="AJ82" t="str">
            <v>-9.Al</v>
          </cell>
          <cell r="AK82" t="str">
            <v>-8.W</v>
          </cell>
          <cell r="AL82" t="str">
            <v>-2.Ni</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cell r="BD82" t="str">
            <v/>
          </cell>
          <cell r="BE82" t="str">
            <v/>
          </cell>
          <cell r="BF82" t="str">
            <v/>
          </cell>
          <cell r="BG82" t="str">
            <v/>
          </cell>
          <cell r="BH82" t="str">
            <v>CoAlW-TaChen, C. L., &amp; Suprianto. (2019). Influence of Ta and Y2O3 on synthesis, phase evolution and mechanical properties of Co-Al-W based alloys. Journal of Alloys and Compounds, 791, 567–574. https://doi.org/10.1016/j.jallcom.2019.03.263</v>
          </cell>
          <cell r="BI82" t="str">
            <v>Co-2.Ni-9.Al-8.W</v>
          </cell>
          <cell r="BJ82" t="str">
            <v>83.0Co-2.0Ni-9.0Al-8.0W</v>
          </cell>
        </row>
        <row r="83">
          <cell r="A83" t="str">
            <v>Co-9.2Al-8.1W-0.7Y</v>
          </cell>
          <cell r="B83" t="str">
            <v>CoAlW-X</v>
          </cell>
          <cell r="C83" t="str">
            <v>-9Al-8W-Y</v>
          </cell>
          <cell r="D83" t="str">
            <v>CoAlW-YO</v>
          </cell>
          <cell r="E83" t="str">
            <v>Chen, C. L., &amp; Suprianto. (2019). Influence of Ta and Y2O3 on synthesis, phase evolution and mechanical properties of Co-Al-W based alloys. Journal of Alloys and Compounds, 791, 567–574. https://doi.org/10.1016/j.jallcom.2019.03.264</v>
          </cell>
          <cell r="F83">
            <v>91</v>
          </cell>
          <cell r="G83">
            <v>82</v>
          </cell>
          <cell r="H83"/>
          <cell r="I83">
            <v>9.1999999999999993</v>
          </cell>
          <cell r="J83"/>
          <cell r="K83">
            <v>8.1</v>
          </cell>
          <cell r="L83"/>
          <cell r="M83"/>
          <cell r="N83"/>
          <cell r="O83"/>
          <cell r="P83"/>
          <cell r="Q83"/>
          <cell r="R83"/>
          <cell r="S83"/>
          <cell r="T83"/>
          <cell r="U83"/>
          <cell r="V83"/>
          <cell r="W83"/>
          <cell r="X83">
            <v>0.7</v>
          </cell>
          <cell r="Y83"/>
          <cell r="Z83"/>
          <cell r="AA83"/>
          <cell r="AB83"/>
          <cell r="AC83"/>
          <cell r="AD83"/>
          <cell r="AE83"/>
          <cell r="AF83">
            <v>9.1369540000000011</v>
          </cell>
          <cell r="AG83"/>
          <cell r="AH83" t="str">
            <v>mechanical alloying, ODS,composition not measured, at% calculation does not agree with paper's at % calculatio</v>
          </cell>
          <cell r="AI83" t="str">
            <v>Co</v>
          </cell>
          <cell r="AJ83" t="str">
            <v>-9.2Al</v>
          </cell>
          <cell r="AK83" t="str">
            <v>-8.1W</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-0.7Y</v>
          </cell>
          <cell r="BA83" t="str">
            <v/>
          </cell>
          <cell r="BB83" t="str">
            <v/>
          </cell>
          <cell r="BC83" t="str">
            <v/>
          </cell>
          <cell r="BD83" t="str">
            <v/>
          </cell>
          <cell r="BE83" t="str">
            <v/>
          </cell>
          <cell r="BF83" t="str">
            <v/>
          </cell>
          <cell r="BG83" t="str">
            <v/>
          </cell>
          <cell r="BH83" t="str">
            <v>CoAlW-YOChen, C. L., &amp; Suprianto. (2019). Influence of Ta and Y2O3 on synthesis, phase evolution and mechanical properties of Co-Al-W based alloys. Journal of Alloys and Compounds, 791, 567–574. https://doi.org/10.1016/j.jallcom.2019.03.264</v>
          </cell>
          <cell r="BI83" t="str">
            <v>Co-9.2Al-8.1W-0.7Y</v>
          </cell>
          <cell r="BJ83" t="str">
            <v>82.0Co-9.2Al-8.1W-0.7Y</v>
          </cell>
        </row>
        <row r="84">
          <cell r="A84" t="str">
            <v>Co-9.Al-8.1W-2.Ta-0.7Y</v>
          </cell>
          <cell r="B84" t="str">
            <v>CoAlWX+</v>
          </cell>
          <cell r="C84" t="str">
            <v>-9Al-8W-2Ta-Y</v>
          </cell>
          <cell r="D84" t="str">
            <v>CoAlW-Ta-YO</v>
          </cell>
          <cell r="E84" t="str">
            <v>Chen, C. L., &amp; Suprianto. (2019). Influence of Ta and Y2O3 on synthesis, phase evolution and mechanical properties of Co-Al-W based alloys. Journal of Alloys and Compounds, 791, 567–574. https://doi.org/10.1016/j.jallcom.2019.03.265</v>
          </cell>
          <cell r="F84">
            <v>92</v>
          </cell>
          <cell r="G84">
            <v>80.2</v>
          </cell>
          <cell r="H84"/>
          <cell r="I84">
            <v>9</v>
          </cell>
          <cell r="J84"/>
          <cell r="K84">
            <v>8.1</v>
          </cell>
          <cell r="L84"/>
          <cell r="M84">
            <v>2</v>
          </cell>
          <cell r="N84"/>
          <cell r="O84"/>
          <cell r="P84"/>
          <cell r="Q84"/>
          <cell r="R84"/>
          <cell r="S84"/>
          <cell r="T84"/>
          <cell r="U84"/>
          <cell r="V84"/>
          <cell r="W84"/>
          <cell r="X84">
            <v>0.7</v>
          </cell>
          <cell r="Y84"/>
          <cell r="Z84"/>
          <cell r="AA84"/>
          <cell r="AB84"/>
          <cell r="AC84"/>
          <cell r="AD84"/>
          <cell r="AE84"/>
          <cell r="AF84">
            <v>9.304354</v>
          </cell>
          <cell r="AG84"/>
          <cell r="AH84" t="str">
            <v>mechanical alloying, ODS,composition not measured, at% calculation does not agree with paper's at % calculatio</v>
          </cell>
          <cell r="AI84" t="str">
            <v>Co</v>
          </cell>
          <cell r="AJ84" t="str">
            <v>-9.Al</v>
          </cell>
          <cell r="AK84" t="str">
            <v>-8.1W</v>
          </cell>
          <cell r="AL84" t="str">
            <v/>
          </cell>
          <cell r="AM84" t="str">
            <v/>
          </cell>
          <cell r="AN84" t="str">
            <v>-2.Ta</v>
          </cell>
          <cell r="AO84" t="str">
            <v/>
          </cell>
          <cell r="AP84" t="str">
            <v/>
          </cell>
          <cell r="AQ84" t="str">
            <v/>
          </cell>
          <cell r="AR84" t="str">
            <v/>
          </cell>
          <cell r="AS84" t="str">
            <v/>
          </cell>
          <cell r="AT84" t="str">
            <v/>
          </cell>
          <cell r="AU84" t="str">
            <v/>
          </cell>
          <cell r="AV84" t="str">
            <v/>
          </cell>
          <cell r="AW84" t="str">
            <v/>
          </cell>
          <cell r="AX84" t="str">
            <v/>
          </cell>
          <cell r="AY84" t="str">
            <v/>
          </cell>
          <cell r="AZ84" t="str">
            <v>-0.7Y</v>
          </cell>
          <cell r="BA84" t="str">
            <v/>
          </cell>
          <cell r="BB84" t="str">
            <v/>
          </cell>
          <cell r="BC84" t="str">
            <v/>
          </cell>
          <cell r="BD84" t="str">
            <v/>
          </cell>
          <cell r="BE84" t="str">
            <v/>
          </cell>
          <cell r="BF84" t="str">
            <v/>
          </cell>
          <cell r="BG84" t="str">
            <v/>
          </cell>
          <cell r="BH84" t="str">
            <v>CoAlW-Ta-YOChen, C. L., &amp; Suprianto. (2019). Influence of Ta and Y2O3 on synthesis, phase evolution and mechanical properties of Co-Al-W based alloys. Journal of Alloys and Compounds, 791, 567–574. https://doi.org/10.1016/j.jallcom.2019.03.265</v>
          </cell>
          <cell r="BI84" t="str">
            <v>Co-9.Al-8.1W-2.Ta-0.7Y</v>
          </cell>
          <cell r="BJ84" t="str">
            <v>80.2Co-9.0Al-8.1W-2.0Ta-0.7Y</v>
          </cell>
        </row>
        <row r="85">
          <cell r="A85" t="str">
            <v>Co-5.Al-2.Ti-14.V</v>
          </cell>
          <cell r="B85" t="str">
            <v>W-free</v>
          </cell>
          <cell r="C85" t="str">
            <v>-5Al-2Ti-14V</v>
          </cell>
          <cell r="D85" t="str">
            <v>Co-5Al-14V-2Ti</v>
          </cell>
          <cell r="E85" t="str">
            <v>Chen, Y., Wang, C., Ruan, J., Omori, T., Kainuma, R., Ishida, K., &amp; Liu, X. (2019). High-strength Co–Al–V-base superalloys strengthened by γ′-Co 3 (Al,V) with high solvus temperature. Acta Materialia, 170, 62–74. https://doi.org/10.1016/j.actamat.2019.03.019</v>
          </cell>
          <cell r="F85">
            <v>93</v>
          </cell>
          <cell r="G85">
            <v>79</v>
          </cell>
          <cell r="H85"/>
          <cell r="I85">
            <v>5</v>
          </cell>
          <cell r="J85"/>
          <cell r="K85"/>
          <cell r="L85">
            <v>2</v>
          </cell>
          <cell r="M85"/>
          <cell r="N85"/>
          <cell r="O85">
            <v>14</v>
          </cell>
          <cell r="P85"/>
          <cell r="Q85"/>
          <cell r="R85"/>
          <cell r="S85"/>
          <cell r="T85"/>
          <cell r="U85"/>
          <cell r="V85"/>
          <cell r="W85"/>
          <cell r="X85"/>
          <cell r="Y85"/>
          <cell r="Z85"/>
          <cell r="AA85"/>
          <cell r="AB85"/>
          <cell r="AC85"/>
          <cell r="AD85"/>
          <cell r="AE85"/>
          <cell r="AF85">
            <v>8.1115399999999998</v>
          </cell>
          <cell r="AG85"/>
          <cell r="AH85" t="str">
            <v>Overall composition not measured, only individual phases</v>
          </cell>
          <cell r="AI85" t="str">
            <v>Co</v>
          </cell>
          <cell r="AJ85" t="str">
            <v>-5.Al</v>
          </cell>
          <cell r="AK85" t="str">
            <v/>
          </cell>
          <cell r="AL85" t="str">
            <v/>
          </cell>
          <cell r="AM85" t="str">
            <v/>
          </cell>
          <cell r="AN85" t="str">
            <v/>
          </cell>
          <cell r="AO85" t="str">
            <v/>
          </cell>
          <cell r="AP85" t="str">
            <v>-14.V</v>
          </cell>
          <cell r="AQ85" t="str">
            <v>-2.Ti</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cell r="BD85" t="str">
            <v/>
          </cell>
          <cell r="BE85" t="str">
            <v/>
          </cell>
          <cell r="BF85" t="str">
            <v/>
          </cell>
          <cell r="BG85" t="str">
            <v/>
          </cell>
          <cell r="BH85" t="str">
            <v>Co-5Al-14V-2TiChen, Y., Wang, C., Ruan, J., Omori, T., Kainuma, R., Ishida, K., &amp; Liu, X. (2019). High-strength Co–Al–V-base superalloys strengthened by γ′-Co 3 (Al,V) with high solvus temperature. Acta Materialia, 170, 62–74. https://doi.org/10.1016/j.actamat.2019.03.019</v>
          </cell>
          <cell r="BI85" t="str">
            <v>Co-5.Al-2.Ti-14.V</v>
          </cell>
          <cell r="BJ85" t="str">
            <v>79.0Co-5.0Al-2.0Ti-14.0V</v>
          </cell>
        </row>
        <row r="86">
          <cell r="A86" t="str">
            <v>Co-8.Al-14.V</v>
          </cell>
          <cell r="B86" t="str">
            <v>W-free</v>
          </cell>
          <cell r="C86" t="str">
            <v>-8Al-14V</v>
          </cell>
          <cell r="D86" t="str">
            <v>Co-8Al-14V</v>
          </cell>
          <cell r="E86" t="str">
            <v>Chen, Y., Wang, C., Ruan, J., Omori, T., Kainuma, R., Ishida, K., &amp; Liu, X. (2019). High-strength Co–Al–V-base superalloys strengthened by γ′-Co 3 (Al,V) with high solvus temperature. Acta Materialia, 170, 62–74. https://doi.org/10.1016/j.actamat.2019.03.013</v>
          </cell>
          <cell r="F86">
            <v>94</v>
          </cell>
          <cell r="G86">
            <v>78</v>
          </cell>
          <cell r="H86"/>
          <cell r="I86">
            <v>8</v>
          </cell>
          <cell r="J86"/>
          <cell r="K86"/>
          <cell r="L86"/>
          <cell r="M86"/>
          <cell r="N86"/>
          <cell r="O86">
            <v>14</v>
          </cell>
          <cell r="P86"/>
          <cell r="Q86"/>
          <cell r="R86"/>
          <cell r="S86"/>
          <cell r="T86"/>
          <cell r="U86"/>
          <cell r="V86"/>
          <cell r="W86"/>
          <cell r="X86"/>
          <cell r="Y86"/>
          <cell r="Z86"/>
          <cell r="AA86"/>
          <cell r="AB86"/>
          <cell r="AC86"/>
          <cell r="AD86"/>
          <cell r="AE86"/>
          <cell r="AF86">
            <v>8.0134000000000007</v>
          </cell>
          <cell r="AG86"/>
          <cell r="AH86" t="str">
            <v>Overall composition not measured, only individual phases</v>
          </cell>
          <cell r="AI86" t="str">
            <v>Co</v>
          </cell>
          <cell r="AJ86" t="str">
            <v>-8.Al</v>
          </cell>
          <cell r="AK86" t="str">
            <v/>
          </cell>
          <cell r="AL86" t="str">
            <v/>
          </cell>
          <cell r="AM86" t="str">
            <v/>
          </cell>
          <cell r="AN86" t="str">
            <v/>
          </cell>
          <cell r="AO86" t="str">
            <v/>
          </cell>
          <cell r="AP86" t="str">
            <v>-14.V</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cell r="BD86" t="str">
            <v/>
          </cell>
          <cell r="BE86" t="str">
            <v/>
          </cell>
          <cell r="BF86" t="str">
            <v/>
          </cell>
          <cell r="BG86" t="str">
            <v/>
          </cell>
          <cell r="BH86" t="str">
            <v>Co-8Al-14VChen, Y., Wang, C., Ruan, J., Omori, T., Kainuma, R., Ishida, K., &amp; Liu, X. (2019). High-strength Co–Al–V-base superalloys strengthened by γ′-Co 3 (Al,V) with high solvus temperature. Acta Materialia, 170, 62–74. https://doi.org/10.1016/j.actamat.2019.03.013</v>
          </cell>
          <cell r="BI86" t="str">
            <v>Co-8.Al-14.V</v>
          </cell>
          <cell r="BJ86" t="str">
            <v>78.0Co-8.0Al-14.0V</v>
          </cell>
        </row>
        <row r="87">
          <cell r="A87" t="str">
            <v>Co-5.Al-14.V</v>
          </cell>
          <cell r="B87" t="str">
            <v>W-free</v>
          </cell>
          <cell r="C87" t="str">
            <v>-5Al-14V</v>
          </cell>
          <cell r="D87" t="str">
            <v>Co-5Al-14V</v>
          </cell>
          <cell r="E87" t="str">
            <v>Chen, Y., Wang, C., Ruan, J., Omori, T., Kainuma, R., Ishida, K., &amp; Liu, X. (2019). High-strength Co–Al–V-base superalloys strengthened by γ′-Co 3 (Al,V) with high solvus temperature. Acta Materialia, 170, 62–74. https://doi.org/10.1016/j.actamat.2019.03.014</v>
          </cell>
          <cell r="F87">
            <v>95</v>
          </cell>
          <cell r="G87">
            <v>81</v>
          </cell>
          <cell r="H87"/>
          <cell r="I87">
            <v>5</v>
          </cell>
          <cell r="J87"/>
          <cell r="K87"/>
          <cell r="L87"/>
          <cell r="M87"/>
          <cell r="N87"/>
          <cell r="O87">
            <v>14</v>
          </cell>
          <cell r="P87"/>
          <cell r="Q87"/>
          <cell r="R87"/>
          <cell r="S87"/>
          <cell r="T87"/>
          <cell r="U87"/>
          <cell r="V87"/>
          <cell r="W87"/>
          <cell r="X87"/>
          <cell r="Y87"/>
          <cell r="Z87"/>
          <cell r="AA87"/>
          <cell r="AB87"/>
          <cell r="AC87"/>
          <cell r="AD87"/>
          <cell r="AE87"/>
          <cell r="AF87">
            <v>8.1993999999999989</v>
          </cell>
          <cell r="AG87">
            <v>8.11</v>
          </cell>
          <cell r="AH87" t="str">
            <v>Overall composition not measured, only individual phases</v>
          </cell>
          <cell r="AI87" t="str">
            <v>Co</v>
          </cell>
          <cell r="AJ87" t="str">
            <v>-5.Al</v>
          </cell>
          <cell r="AK87" t="str">
            <v/>
          </cell>
          <cell r="AL87" t="str">
            <v/>
          </cell>
          <cell r="AM87" t="str">
            <v/>
          </cell>
          <cell r="AN87" t="str">
            <v/>
          </cell>
          <cell r="AO87" t="str">
            <v/>
          </cell>
          <cell r="AP87" t="str">
            <v>-14.V</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cell r="BD87" t="str">
            <v/>
          </cell>
          <cell r="BE87" t="str">
            <v/>
          </cell>
          <cell r="BF87" t="str">
            <v/>
          </cell>
          <cell r="BG87" t="str">
            <v/>
          </cell>
          <cell r="BH87" t="str">
            <v>Co-5Al-14VChen, Y., Wang, C., Ruan, J., Omori, T., Kainuma, R., Ishida, K., &amp; Liu, X. (2019). High-strength Co–Al–V-base superalloys strengthened by γ′-Co 3 (Al,V) with high solvus temperature. Acta Materialia, 170, 62–74. https://doi.org/10.1016/j.actamat.2019.03.014</v>
          </cell>
          <cell r="BI87" t="str">
            <v>Co-5.Al-14.V</v>
          </cell>
          <cell r="BJ87" t="str">
            <v>81.0Co-5.0Al-14.0V</v>
          </cell>
        </row>
        <row r="88">
          <cell r="A88" t="str">
            <v>Co-3.Al-16.V</v>
          </cell>
          <cell r="B88" t="str">
            <v>W-free</v>
          </cell>
          <cell r="C88" t="str">
            <v>-3Al-16V</v>
          </cell>
          <cell r="D88" t="str">
            <v>Co-3Al-16V</v>
          </cell>
          <cell r="E88" t="str">
            <v>Chen, Y., Wang, C., Ruan, J., Omori, T., Kainuma, R., Ishida, K., &amp; Liu, X. (2019). High-strength Co–Al–V-base superalloys strengthened by γ′-Co 3 (Al,V) with high solvus temperature. Acta Materialia, 170, 62–74. https://doi.org/10.1016/j.actamat.2019.03.015</v>
          </cell>
          <cell r="F88">
            <v>96</v>
          </cell>
          <cell r="G88">
            <v>81</v>
          </cell>
          <cell r="H88"/>
          <cell r="I88">
            <v>3</v>
          </cell>
          <cell r="J88"/>
          <cell r="K88"/>
          <cell r="L88"/>
          <cell r="M88"/>
          <cell r="N88"/>
          <cell r="O88">
            <v>16</v>
          </cell>
          <cell r="P88"/>
          <cell r="Q88"/>
          <cell r="R88"/>
          <cell r="S88"/>
          <cell r="T88"/>
          <cell r="U88"/>
          <cell r="V88"/>
          <cell r="W88"/>
          <cell r="X88"/>
          <cell r="Y88"/>
          <cell r="Z88"/>
          <cell r="AA88"/>
          <cell r="AB88"/>
          <cell r="AC88"/>
          <cell r="AD88"/>
          <cell r="AE88"/>
          <cell r="AF88">
            <v>8.2675999999999998</v>
          </cell>
          <cell r="AG88"/>
          <cell r="AH88" t="str">
            <v>Overall composition not measured, only individual phases</v>
          </cell>
          <cell r="AI88" t="str">
            <v>Co</v>
          </cell>
          <cell r="AJ88" t="str">
            <v>-3.Al</v>
          </cell>
          <cell r="AK88" t="str">
            <v/>
          </cell>
          <cell r="AL88" t="str">
            <v/>
          </cell>
          <cell r="AM88" t="str">
            <v/>
          </cell>
          <cell r="AN88" t="str">
            <v/>
          </cell>
          <cell r="AO88" t="str">
            <v/>
          </cell>
          <cell r="AP88" t="str">
            <v>-16.V</v>
          </cell>
          <cell r="AQ88" t="str">
            <v/>
          </cell>
          <cell r="AR88" t="str">
            <v/>
          </cell>
          <cell r="AS88" t="str">
            <v/>
          </cell>
          <cell r="AT88" t="str">
            <v/>
          </cell>
          <cell r="AU88" t="str">
            <v/>
          </cell>
          <cell r="AV88" t="str">
            <v/>
          </cell>
          <cell r="AW88" t="str">
            <v/>
          </cell>
          <cell r="AX88" t="str">
            <v/>
          </cell>
          <cell r="AY88" t="str">
            <v/>
          </cell>
          <cell r="AZ88" t="str">
            <v/>
          </cell>
          <cell r="BA88" t="str">
            <v/>
          </cell>
          <cell r="BB88" t="str">
            <v/>
          </cell>
          <cell r="BC88" t="str">
            <v/>
          </cell>
          <cell r="BD88" t="str">
            <v/>
          </cell>
          <cell r="BE88" t="str">
            <v/>
          </cell>
          <cell r="BF88" t="str">
            <v/>
          </cell>
          <cell r="BG88" t="str">
            <v/>
          </cell>
          <cell r="BH88" t="str">
            <v>Co-3Al-16VChen, Y., Wang, C., Ruan, J., Omori, T., Kainuma, R., Ishida, K., &amp; Liu, X. (2019). High-strength Co–Al–V-base superalloys strengthened by γ′-Co 3 (Al,V) with high solvus temperature. Acta Materialia, 170, 62–74. https://doi.org/10.1016/j.actamat.2019.03.015</v>
          </cell>
          <cell r="BI88" t="str">
            <v>Co-3.Al-16.V</v>
          </cell>
          <cell r="BJ88" t="str">
            <v>81.0Co-3.0Al-16.0V</v>
          </cell>
        </row>
        <row r="89">
          <cell r="A89" t="str">
            <v>Co-1.5Al-17.5V</v>
          </cell>
          <cell r="B89" t="str">
            <v>W-free</v>
          </cell>
          <cell r="C89" t="str">
            <v>-2Al-18V</v>
          </cell>
          <cell r="D89" t="str">
            <v>3-1.5Al-17.5V</v>
          </cell>
          <cell r="E89" t="str">
            <v>Chen, Y., Wang, C., Ruan, J., Omori, T., Kainuma, R., Ishida, K., &amp; Liu, X. (2019). High-strength Co–Al–V-base superalloys strengthened by γ′-Co 3 (Al,V) with high solvus temperature. Acta Materialia, 170, 62–74. https://doi.org/10.1016/j.actamat.2019.03.016</v>
          </cell>
          <cell r="F89">
            <v>97</v>
          </cell>
          <cell r="G89">
            <v>81</v>
          </cell>
          <cell r="H89"/>
          <cell r="I89">
            <v>1.5</v>
          </cell>
          <cell r="J89"/>
          <cell r="K89"/>
          <cell r="L89"/>
          <cell r="M89"/>
          <cell r="N89"/>
          <cell r="O89">
            <v>17.5</v>
          </cell>
          <cell r="P89"/>
          <cell r="Q89"/>
          <cell r="R89"/>
          <cell r="S89"/>
          <cell r="T89"/>
          <cell r="U89"/>
          <cell r="V89"/>
          <cell r="W89"/>
          <cell r="X89"/>
          <cell r="Y89"/>
          <cell r="Z89"/>
          <cell r="AA89"/>
          <cell r="AB89"/>
          <cell r="AC89"/>
          <cell r="AD89"/>
          <cell r="AE89"/>
          <cell r="AF89">
            <v>8.3187499999999996</v>
          </cell>
          <cell r="AG89"/>
          <cell r="AH89" t="str">
            <v>Overall composition not measured, only individual phases</v>
          </cell>
          <cell r="AI89" t="str">
            <v>Co</v>
          </cell>
          <cell r="AJ89" t="str">
            <v>-1.5Al</v>
          </cell>
          <cell r="AK89" t="str">
            <v/>
          </cell>
          <cell r="AL89" t="str">
            <v/>
          </cell>
          <cell r="AM89" t="str">
            <v/>
          </cell>
          <cell r="AN89" t="str">
            <v/>
          </cell>
          <cell r="AO89" t="str">
            <v/>
          </cell>
          <cell r="AP89" t="str">
            <v>-17.5V</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cell r="BD89" t="str">
            <v/>
          </cell>
          <cell r="BE89" t="str">
            <v/>
          </cell>
          <cell r="BF89" t="str">
            <v/>
          </cell>
          <cell r="BG89" t="str">
            <v/>
          </cell>
          <cell r="BH89" t="str">
            <v>3-1.5Al-17.5VChen, Y., Wang, C., Ruan, J., Omori, T., Kainuma, R., Ishida, K., &amp; Liu, X. (2019). High-strength Co–Al–V-base superalloys strengthened by γ′-Co 3 (Al,V) with high solvus temperature. Acta Materialia, 170, 62–74. https://doi.org/10.1016/j.actamat.2019.03.016</v>
          </cell>
          <cell r="BI89" t="str">
            <v>Co-1.5Al-17.5V</v>
          </cell>
          <cell r="BJ89" t="str">
            <v>81.0Co-1.5Al-17.5V</v>
          </cell>
        </row>
        <row r="90">
          <cell r="A90" t="str">
            <v>Co-0.5Al-17.5V</v>
          </cell>
          <cell r="B90" t="str">
            <v>W-free</v>
          </cell>
          <cell r="C90" t="str">
            <v>-1Al-18V</v>
          </cell>
          <cell r="D90" t="str">
            <v>Co-0.5Al-17.5V</v>
          </cell>
          <cell r="E90" t="str">
            <v>Chen, Y., Wang, C., Ruan, J., Omori, T., Kainuma, R., Ishida, K., &amp; Liu, X. (2019). High-strength Co–Al–V-base superalloys strengthened by γ′-Co 3 (Al,V) with high solvus temperature. Acta Materialia, 170, 62–74. https://doi.org/10.1016/j.actamat.2019.03.017</v>
          </cell>
          <cell r="F90">
            <v>98</v>
          </cell>
          <cell r="G90">
            <v>82</v>
          </cell>
          <cell r="H90"/>
          <cell r="I90">
            <v>0.5</v>
          </cell>
          <cell r="J90"/>
          <cell r="K90"/>
          <cell r="L90"/>
          <cell r="M90"/>
          <cell r="N90"/>
          <cell r="O90">
            <v>17.5</v>
          </cell>
          <cell r="P90"/>
          <cell r="Q90"/>
          <cell r="R90"/>
          <cell r="S90"/>
          <cell r="T90"/>
          <cell r="U90"/>
          <cell r="V90"/>
          <cell r="W90"/>
          <cell r="X90"/>
          <cell r="Y90"/>
          <cell r="Z90"/>
          <cell r="AA90"/>
          <cell r="AB90"/>
          <cell r="AC90"/>
          <cell r="AD90"/>
          <cell r="AE90"/>
          <cell r="AF90">
            <v>8.3807500000000008</v>
          </cell>
          <cell r="AG90"/>
          <cell r="AH90" t="str">
            <v>Overall composition not measured, only individual phases</v>
          </cell>
          <cell r="AI90" t="str">
            <v>Co</v>
          </cell>
          <cell r="AJ90" t="str">
            <v>-0.5Al</v>
          </cell>
          <cell r="AK90" t="str">
            <v/>
          </cell>
          <cell r="AL90" t="str">
            <v/>
          </cell>
          <cell r="AM90" t="str">
            <v/>
          </cell>
          <cell r="AN90" t="str">
            <v/>
          </cell>
          <cell r="AO90" t="str">
            <v/>
          </cell>
          <cell r="AP90" t="str">
            <v>-17.5V</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cell r="BD90" t="str">
            <v/>
          </cell>
          <cell r="BE90" t="str">
            <v/>
          </cell>
          <cell r="BF90" t="str">
            <v/>
          </cell>
          <cell r="BG90" t="str">
            <v/>
          </cell>
          <cell r="BH90" t="str">
            <v>Co-0.5Al-17.5VChen, Y., Wang, C., Ruan, J., Omori, T., Kainuma, R., Ishida, K., &amp; Liu, X. (2019). High-strength Co–Al–V-base superalloys strengthened by γ′-Co 3 (Al,V) with high solvus temperature. Acta Materialia, 170, 62–74. https://doi.org/10.1016/j.actamat.2019.03.017</v>
          </cell>
          <cell r="BI90" t="str">
            <v>Co-0.5Al-17.5V</v>
          </cell>
          <cell r="BJ90" t="str">
            <v>82.0Co-0.5Al-17.5V</v>
          </cell>
        </row>
        <row r="91">
          <cell r="A91" t="str">
            <v>Co-5.Al-2.Cr-14.V</v>
          </cell>
          <cell r="B91" t="str">
            <v>W-free</v>
          </cell>
          <cell r="C91" t="str">
            <v>-5Al-2Cr-14V</v>
          </cell>
          <cell r="D91" t="str">
            <v>Co-5Al-14V-2Cr</v>
          </cell>
          <cell r="E91" t="str">
            <v>Chen, Y., Wang, C., Ruan, J., Omori, T., Kainuma, R., Ishida, K., &amp; Liu, X. (2019). High-strength Co–Al–V-base superalloys strengthened by γ′-Co 3 (Al,V) with high solvus temperature. Acta Materialia, 170, 62–74. https://doi.org/10.1016/j.actamat.2019.03.020</v>
          </cell>
          <cell r="F91">
            <v>100</v>
          </cell>
          <cell r="G91">
            <v>79</v>
          </cell>
          <cell r="H91"/>
          <cell r="I91">
            <v>5</v>
          </cell>
          <cell r="J91">
            <v>2</v>
          </cell>
          <cell r="K91"/>
          <cell r="L91"/>
          <cell r="M91"/>
          <cell r="N91"/>
          <cell r="O91">
            <v>14</v>
          </cell>
          <cell r="P91"/>
          <cell r="Q91"/>
          <cell r="R91"/>
          <cell r="S91"/>
          <cell r="T91"/>
          <cell r="U91"/>
          <cell r="V91"/>
          <cell r="W91"/>
          <cell r="X91"/>
          <cell r="Y91"/>
          <cell r="Z91"/>
          <cell r="AA91"/>
          <cell r="AB91"/>
          <cell r="AC91"/>
          <cell r="AD91"/>
          <cell r="AE91"/>
          <cell r="AF91">
            <v>8.1652000000000005</v>
          </cell>
          <cell r="AG91"/>
          <cell r="AH91" t="str">
            <v>Overall composition not measured, only individual phases</v>
          </cell>
          <cell r="AI91" t="str">
            <v>Co</v>
          </cell>
          <cell r="AJ91" t="str">
            <v>-5.Al</v>
          </cell>
          <cell r="AK91" t="str">
            <v/>
          </cell>
          <cell r="AL91" t="str">
            <v/>
          </cell>
          <cell r="AM91" t="str">
            <v>-2.Cr</v>
          </cell>
          <cell r="AN91" t="str">
            <v/>
          </cell>
          <cell r="AO91" t="str">
            <v/>
          </cell>
          <cell r="AP91" t="str">
            <v>-14.V</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cell r="BD91" t="str">
            <v/>
          </cell>
          <cell r="BE91" t="str">
            <v/>
          </cell>
          <cell r="BF91" t="str">
            <v/>
          </cell>
          <cell r="BG91" t="str">
            <v/>
          </cell>
          <cell r="BH91" t="str">
            <v>Co-5Al-14V-2CrChen, Y., Wang, C., Ruan, J., Omori, T., Kainuma, R., Ishida, K., &amp; Liu, X. (2019). High-strength Co–Al–V-base superalloys strengthened by γ′-Co 3 (Al,V) with high solvus temperature. Acta Materialia, 170, 62–74. https://doi.org/10.1016/j.actamat.2019.03.020</v>
          </cell>
          <cell r="BI91" t="str">
            <v>Co-5.Al-2.Cr-14.V</v>
          </cell>
          <cell r="BJ91" t="str">
            <v>79.0Co-5.0Al-2.0Cr-14.0V</v>
          </cell>
        </row>
        <row r="92">
          <cell r="A92" t="str">
            <v>Co-5.Al-2.Nb-14.V</v>
          </cell>
          <cell r="B92" t="str">
            <v>W-free</v>
          </cell>
          <cell r="C92" t="str">
            <v>-5Al-2Nb-14V</v>
          </cell>
          <cell r="D92" t="str">
            <v>Co-5Al-14V-2Nb</v>
          </cell>
          <cell r="E92" t="str">
            <v>Chen, Y., Wang, C., Ruan, J., Omori, T., Kainuma, R., Ishida, K., &amp; Liu, X. (2019). High-strength Co–Al–V-base superalloys strengthened by γ′-Co 3 (Al,V) with high solvus temperature. Acta Materialia, 170, 62–74. https://doi.org/10.1016/j.actamat.2019.03.021</v>
          </cell>
          <cell r="F92">
            <v>101</v>
          </cell>
          <cell r="G92">
            <v>79</v>
          </cell>
          <cell r="H92"/>
          <cell r="I92">
            <v>5</v>
          </cell>
          <cell r="J92"/>
          <cell r="K92"/>
          <cell r="L92"/>
          <cell r="M92"/>
          <cell r="N92">
            <v>2</v>
          </cell>
          <cell r="O92">
            <v>14</v>
          </cell>
          <cell r="P92"/>
          <cell r="Q92"/>
          <cell r="R92"/>
          <cell r="S92"/>
          <cell r="T92"/>
          <cell r="U92"/>
          <cell r="V92"/>
          <cell r="W92"/>
          <cell r="X92"/>
          <cell r="Y92"/>
          <cell r="Z92"/>
          <cell r="AA92"/>
          <cell r="AB92"/>
          <cell r="AC92"/>
          <cell r="AD92"/>
          <cell r="AE92"/>
          <cell r="AF92">
            <v>8.1928000000000001</v>
          </cell>
          <cell r="AG92"/>
          <cell r="AH92" t="str">
            <v>Overall composition not measured, only individual phases</v>
          </cell>
          <cell r="AI92" t="str">
            <v>Co</v>
          </cell>
          <cell r="AJ92" t="str">
            <v>-5.Al</v>
          </cell>
          <cell r="AK92" t="str">
            <v/>
          </cell>
          <cell r="AL92" t="str">
            <v/>
          </cell>
          <cell r="AM92" t="str">
            <v/>
          </cell>
          <cell r="AN92" t="str">
            <v/>
          </cell>
          <cell r="AO92" t="str">
            <v>-2.Nb</v>
          </cell>
          <cell r="AP92" t="str">
            <v>-14.V</v>
          </cell>
          <cell r="AQ92" t="str">
            <v/>
          </cell>
          <cell r="AR92" t="str">
            <v/>
          </cell>
          <cell r="AS92" t="str">
            <v/>
          </cell>
          <cell r="AT92" t="str">
            <v/>
          </cell>
          <cell r="AU92" t="str">
            <v/>
          </cell>
          <cell r="AV92" t="str">
            <v/>
          </cell>
          <cell r="AW92" t="str">
            <v/>
          </cell>
          <cell r="AX92" t="str">
            <v/>
          </cell>
          <cell r="AY92" t="str">
            <v/>
          </cell>
          <cell r="AZ92" t="str">
            <v/>
          </cell>
          <cell r="BA92" t="str">
            <v/>
          </cell>
          <cell r="BB92" t="str">
            <v/>
          </cell>
          <cell r="BC92" t="str">
            <v/>
          </cell>
          <cell r="BD92" t="str">
            <v/>
          </cell>
          <cell r="BE92" t="str">
            <v/>
          </cell>
          <cell r="BF92" t="str">
            <v/>
          </cell>
          <cell r="BG92" t="str">
            <v/>
          </cell>
          <cell r="BH92" t="str">
            <v>Co-5Al-14V-2NbChen, Y., Wang, C., Ruan, J., Omori, T., Kainuma, R., Ishida, K., &amp; Liu, X. (2019). High-strength Co–Al–V-base superalloys strengthened by γ′-Co 3 (Al,V) with high solvus temperature. Acta Materialia, 170, 62–74. https://doi.org/10.1016/j.actamat.2019.03.021</v>
          </cell>
          <cell r="BI92" t="str">
            <v>Co-5.Al-2.Nb-14.V</v>
          </cell>
          <cell r="BJ92" t="str">
            <v>79.0Co-5.0Al-2.0Nb-14.0V</v>
          </cell>
        </row>
        <row r="93">
          <cell r="A93" t="str">
            <v>Co-5.Al-14.V-2.Mo</v>
          </cell>
          <cell r="B93" t="str">
            <v>W-free</v>
          </cell>
          <cell r="C93" t="str">
            <v>-5Al-14V-2Mo</v>
          </cell>
          <cell r="D93" t="str">
            <v>Co-5Al-14V-2Mo</v>
          </cell>
          <cell r="E93" t="str">
            <v>Chen, Y., Wang, C., Ruan, J., Omori, T., Kainuma, R., Ishida, K., &amp; Liu, X. (2019). High-strength Co–Al–V-base superalloys strengthened by γ′-Co 3 (Al,V) with high solvus temperature. Acta Materialia, 170, 62–74. https://doi.org/10.1016/j.actamat.2019.03.022</v>
          </cell>
          <cell r="F93">
            <v>102</v>
          </cell>
          <cell r="G93">
            <v>79</v>
          </cell>
          <cell r="H93"/>
          <cell r="I93">
            <v>5</v>
          </cell>
          <cell r="J93"/>
          <cell r="K93"/>
          <cell r="L93"/>
          <cell r="M93"/>
          <cell r="N93"/>
          <cell r="O93">
            <v>14</v>
          </cell>
          <cell r="P93">
            <v>2</v>
          </cell>
          <cell r="Q93"/>
          <cell r="R93"/>
          <cell r="S93"/>
          <cell r="T93"/>
          <cell r="U93"/>
          <cell r="V93"/>
          <cell r="W93"/>
          <cell r="X93"/>
          <cell r="Y93"/>
          <cell r="Z93"/>
          <cell r="AA93"/>
          <cell r="AB93"/>
          <cell r="AC93"/>
          <cell r="AD93"/>
          <cell r="AE93"/>
          <cell r="AF93">
            <v>8.2269999999999985</v>
          </cell>
          <cell r="AG93"/>
          <cell r="AH93" t="str">
            <v>Overall composition not measured, only individual phases</v>
          </cell>
          <cell r="AI93" t="str">
            <v>Co</v>
          </cell>
          <cell r="AJ93" t="str">
            <v>-5.Al</v>
          </cell>
          <cell r="AK93" t="str">
            <v/>
          </cell>
          <cell r="AL93" t="str">
            <v/>
          </cell>
          <cell r="AM93" t="str">
            <v/>
          </cell>
          <cell r="AN93" t="str">
            <v/>
          </cell>
          <cell r="AO93" t="str">
            <v/>
          </cell>
          <cell r="AP93" t="str">
            <v>-14.V</v>
          </cell>
          <cell r="AQ93" t="str">
            <v/>
          </cell>
          <cell r="AR93" t="str">
            <v>-2.Mo</v>
          </cell>
          <cell r="AS93" t="str">
            <v/>
          </cell>
          <cell r="AT93" t="str">
            <v/>
          </cell>
          <cell r="AU93" t="str">
            <v/>
          </cell>
          <cell r="AV93" t="str">
            <v/>
          </cell>
          <cell r="AW93" t="str">
            <v/>
          </cell>
          <cell r="AX93" t="str">
            <v/>
          </cell>
          <cell r="AY93" t="str">
            <v/>
          </cell>
          <cell r="AZ93" t="str">
            <v/>
          </cell>
          <cell r="BA93" t="str">
            <v/>
          </cell>
          <cell r="BB93" t="str">
            <v/>
          </cell>
          <cell r="BC93" t="str">
            <v/>
          </cell>
          <cell r="BD93" t="str">
            <v/>
          </cell>
          <cell r="BE93" t="str">
            <v/>
          </cell>
          <cell r="BF93" t="str">
            <v/>
          </cell>
          <cell r="BG93" t="str">
            <v/>
          </cell>
          <cell r="BH93" t="str">
            <v>Co-5Al-14V-2MoChen, Y., Wang, C., Ruan, J., Omori, T., Kainuma, R., Ishida, K., &amp; Liu, X. (2019). High-strength Co–Al–V-base superalloys strengthened by γ′-Co 3 (Al,V) with high solvus temperature. Acta Materialia, 170, 62–74. https://doi.org/10.1016/j.actamat.2019.03.022</v>
          </cell>
          <cell r="BI93" t="str">
            <v>Co-5.Al-14.V-2.Mo</v>
          </cell>
          <cell r="BJ93" t="str">
            <v>79.0Co-5.0Al-14.0V-2.0Mo</v>
          </cell>
        </row>
        <row r="94">
          <cell r="A94" t="str">
            <v>Co-5.Al-2.Ta-14.V</v>
          </cell>
          <cell r="B94" t="str">
            <v>W-free</v>
          </cell>
          <cell r="C94" t="str">
            <v>-5Al-2Ta-14V</v>
          </cell>
          <cell r="D94" t="str">
            <v>Co-5Al-14V-2Ta</v>
          </cell>
          <cell r="E94" t="str">
            <v>Chen, Y., Wang, C., Ruan, J., Omori, T., Kainuma, R., Ishida, K., &amp; Liu, X. (2019). High-strength Co–Al–V-base superalloys strengthened by γ′-Co 3 (Al,V) with high solvus temperature. Acta Materialia, 170, 62–74. https://doi.org/10.1016/j.actamat.2019.03.023</v>
          </cell>
          <cell r="F94">
            <v>103</v>
          </cell>
          <cell r="G94">
            <v>79</v>
          </cell>
          <cell r="H94"/>
          <cell r="I94">
            <v>5</v>
          </cell>
          <cell r="J94"/>
          <cell r="K94"/>
          <cell r="L94"/>
          <cell r="M94">
            <v>2</v>
          </cell>
          <cell r="N94"/>
          <cell r="O94">
            <v>14</v>
          </cell>
          <cell r="P94"/>
          <cell r="Q94"/>
          <cell r="R94"/>
          <cell r="S94"/>
          <cell r="T94"/>
          <cell r="U94"/>
          <cell r="V94"/>
          <cell r="W94"/>
          <cell r="X94"/>
          <cell r="Y94"/>
          <cell r="Z94"/>
          <cell r="AA94"/>
          <cell r="AB94"/>
          <cell r="AC94"/>
          <cell r="AD94"/>
          <cell r="AE94"/>
          <cell r="AF94">
            <v>8.3544</v>
          </cell>
          <cell r="AG94"/>
          <cell r="AH94" t="str">
            <v>Overall composition not measured, only individual phases</v>
          </cell>
          <cell r="AI94" t="str">
            <v>Co</v>
          </cell>
          <cell r="AJ94" t="str">
            <v>-5.Al</v>
          </cell>
          <cell r="AK94" t="str">
            <v/>
          </cell>
          <cell r="AL94" t="str">
            <v/>
          </cell>
          <cell r="AM94" t="str">
            <v/>
          </cell>
          <cell r="AN94" t="str">
            <v>-2.Ta</v>
          </cell>
          <cell r="AO94" t="str">
            <v/>
          </cell>
          <cell r="AP94" t="str">
            <v>-14.V</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cell r="BD94" t="str">
            <v/>
          </cell>
          <cell r="BE94" t="str">
            <v/>
          </cell>
          <cell r="BF94" t="str">
            <v/>
          </cell>
          <cell r="BG94" t="str">
            <v/>
          </cell>
          <cell r="BH94" t="str">
            <v>Co-5Al-14V-2TaChen, Y., Wang, C., Ruan, J., Omori, T., Kainuma, R., Ishida, K., &amp; Liu, X. (2019). High-strength Co–Al–V-base superalloys strengthened by γ′-Co 3 (Al,V) with high solvus temperature. Acta Materialia, 170, 62–74. https://doi.org/10.1016/j.actamat.2019.03.023</v>
          </cell>
          <cell r="BI94" t="str">
            <v>Co-5.Al-2.Ta-14.V</v>
          </cell>
          <cell r="BJ94" t="str">
            <v>79.0Co-5.0Al-2.0Ta-14.0V</v>
          </cell>
        </row>
        <row r="95">
          <cell r="A95" t="str">
            <v>Co-5.Al-2.W-14.V</v>
          </cell>
          <cell r="B95" t="str">
            <v>Low-W</v>
          </cell>
          <cell r="C95" t="str">
            <v>-5Al-2W-14V</v>
          </cell>
          <cell r="D95" t="str">
            <v>Co-5Al-14V-2W</v>
          </cell>
          <cell r="E95" t="str">
            <v>Chen, Y., Wang, C., Ruan, J., Omori, T., Kainuma, R., Ishida, K., &amp; Liu, X. (2019). High-strength Co–Al–V-base superalloys strengthened by γ′-Co 3 (Al,V) with high solvus temperature. Acta Materialia, 170, 62–74. https://doi.org/10.1016/j.actamat.2019.03.024</v>
          </cell>
          <cell r="F95">
            <v>104</v>
          </cell>
          <cell r="G95">
            <v>79</v>
          </cell>
          <cell r="H95"/>
          <cell r="I95">
            <v>5</v>
          </cell>
          <cell r="J95"/>
          <cell r="K95">
            <v>2</v>
          </cell>
          <cell r="L95"/>
          <cell r="M95"/>
          <cell r="N95"/>
          <cell r="O95">
            <v>14</v>
          </cell>
          <cell r="P95"/>
          <cell r="Q95"/>
          <cell r="R95"/>
          <cell r="S95"/>
          <cell r="T95"/>
          <cell r="U95"/>
          <cell r="V95"/>
          <cell r="W95"/>
          <cell r="X95"/>
          <cell r="Y95"/>
          <cell r="Z95"/>
          <cell r="AA95"/>
          <cell r="AB95"/>
          <cell r="AC95"/>
          <cell r="AD95"/>
          <cell r="AE95"/>
          <cell r="AF95">
            <v>8.4063999999999997</v>
          </cell>
          <cell r="AG95"/>
          <cell r="AH95" t="str">
            <v>Overall composition not measured, only individual phases</v>
          </cell>
          <cell r="AI95" t="str">
            <v>Co</v>
          </cell>
          <cell r="AJ95" t="str">
            <v>-5.Al</v>
          </cell>
          <cell r="AK95" t="str">
            <v>-2.W</v>
          </cell>
          <cell r="AL95" t="str">
            <v/>
          </cell>
          <cell r="AM95" t="str">
            <v/>
          </cell>
          <cell r="AN95" t="str">
            <v/>
          </cell>
          <cell r="AO95" t="str">
            <v/>
          </cell>
          <cell r="AP95" t="str">
            <v>-14.V</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cell r="BD95" t="str">
            <v/>
          </cell>
          <cell r="BE95" t="str">
            <v/>
          </cell>
          <cell r="BF95" t="str">
            <v/>
          </cell>
          <cell r="BG95" t="str">
            <v/>
          </cell>
          <cell r="BH95" t="str">
            <v>Co-5Al-14V-2WChen, Y., Wang, C., Ruan, J., Omori, T., Kainuma, R., Ishida, K., &amp; Liu, X. (2019). High-strength Co–Al–V-base superalloys strengthened by γ′-Co 3 (Al,V) with high solvus temperature. Acta Materialia, 170, 62–74. https://doi.org/10.1016/j.actamat.2019.03.024</v>
          </cell>
          <cell r="BI95" t="str">
            <v>Co-5.Al-2.W-14.V</v>
          </cell>
          <cell r="BJ95" t="str">
            <v>79.0Co-5.0Al-2.0W-14.0V</v>
          </cell>
        </row>
        <row r="96">
          <cell r="A96" t="str">
            <v>Co-8.Al-12.V</v>
          </cell>
          <cell r="B96" t="str">
            <v>W-free</v>
          </cell>
          <cell r="C96" t="str">
            <v>-8Al-12V</v>
          </cell>
          <cell r="D96" t="str">
            <v>Co-8Al-12V</v>
          </cell>
          <cell r="E96" t="str">
            <v>Chen, Y., Wang, C., Ruan, J., Omori, T., Kainuma, R., Ishida, K., &amp; Liu, X. (2019). High-strength Co–Al–V-base superalloys strengthened by γ′-Co 3 (Al,V) with high solvus temperature. Acta Materialia, 170, 62–74. https://doi.org/10.1016/j.actamat.2019.03.025</v>
          </cell>
          <cell r="F96">
            <v>105</v>
          </cell>
          <cell r="G96">
            <v>80</v>
          </cell>
          <cell r="H96"/>
          <cell r="I96">
            <v>8</v>
          </cell>
          <cell r="J96"/>
          <cell r="K96"/>
          <cell r="L96"/>
          <cell r="M96"/>
          <cell r="N96"/>
          <cell r="O96">
            <v>12</v>
          </cell>
          <cell r="P96"/>
          <cell r="Q96"/>
          <cell r="R96"/>
          <cell r="S96"/>
          <cell r="T96"/>
          <cell r="U96"/>
          <cell r="V96"/>
          <cell r="W96"/>
          <cell r="X96"/>
          <cell r="Y96"/>
          <cell r="Z96"/>
          <cell r="AA96"/>
          <cell r="AB96"/>
          <cell r="AC96"/>
          <cell r="AD96"/>
          <cell r="AE96"/>
          <cell r="AF96">
            <v>8.0692000000000004</v>
          </cell>
          <cell r="AG96"/>
          <cell r="AH96" t="str">
            <v>Overall composition not measured, only individual phases</v>
          </cell>
          <cell r="AI96" t="str">
            <v>Co</v>
          </cell>
          <cell r="AJ96" t="str">
            <v>-8.Al</v>
          </cell>
          <cell r="AK96" t="str">
            <v/>
          </cell>
          <cell r="AL96" t="str">
            <v/>
          </cell>
          <cell r="AM96" t="str">
            <v/>
          </cell>
          <cell r="AN96" t="str">
            <v/>
          </cell>
          <cell r="AO96" t="str">
            <v/>
          </cell>
          <cell r="AP96" t="str">
            <v>-12.V</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cell r="BD96" t="str">
            <v/>
          </cell>
          <cell r="BE96" t="str">
            <v/>
          </cell>
          <cell r="BF96" t="str">
            <v/>
          </cell>
          <cell r="BG96" t="str">
            <v/>
          </cell>
          <cell r="BH96" t="str">
            <v>Co-8Al-12VChen, Y., Wang, C., Ruan, J., Omori, T., Kainuma, R., Ishida, K., &amp; Liu, X. (2019). High-strength Co–Al–V-base superalloys strengthened by γ′-Co 3 (Al,V) with high solvus temperature. Acta Materialia, 170, 62–74. https://doi.org/10.1016/j.actamat.2019.03.025</v>
          </cell>
          <cell r="BI96" t="str">
            <v>Co-8.Al-12.V</v>
          </cell>
          <cell r="BJ96" t="str">
            <v>80.0Co-8.0Al-12.0V</v>
          </cell>
        </row>
        <row r="97">
          <cell r="A97" t="str">
            <v>Co-10.Ni-8.Al-12.V</v>
          </cell>
          <cell r="B97" t="str">
            <v>W-free</v>
          </cell>
          <cell r="C97" t="str">
            <v>-10Ni-8Al-12V</v>
          </cell>
          <cell r="D97" t="str">
            <v>Co-10Ni-8Al-12V</v>
          </cell>
          <cell r="E97" t="str">
            <v>Chen, Y., Wang, C., Ruan, J., Omori, T., Kainuma, R., Ishida, K., &amp; Liu, X. (2019). High-strength Co–Al–V-base superalloys strengthened by γ′-Co 3 (Al,V) with high solvus temperature. Acta Materialia, 170, 62–74. https://doi.org/10.1016/j.actamat.2019.03.025</v>
          </cell>
          <cell r="F97">
            <v>106</v>
          </cell>
          <cell r="G97">
            <v>70</v>
          </cell>
          <cell r="H97">
            <v>10</v>
          </cell>
          <cell r="I97">
            <v>8</v>
          </cell>
          <cell r="J97"/>
          <cell r="K97"/>
          <cell r="L97"/>
          <cell r="M97"/>
          <cell r="N97"/>
          <cell r="O97">
            <v>12</v>
          </cell>
          <cell r="P97"/>
          <cell r="Q97"/>
          <cell r="R97"/>
          <cell r="S97"/>
          <cell r="T97"/>
          <cell r="U97"/>
          <cell r="V97"/>
          <cell r="W97"/>
          <cell r="X97"/>
          <cell r="Y97"/>
          <cell r="Z97"/>
          <cell r="AA97"/>
          <cell r="AB97"/>
          <cell r="AC97"/>
          <cell r="AD97"/>
          <cell r="AE97"/>
          <cell r="AF97">
            <v>8.07</v>
          </cell>
          <cell r="AG97"/>
          <cell r="AH97" t="str">
            <v>Overall composition not measured, only individual phases</v>
          </cell>
          <cell r="AI97" t="str">
            <v>Co</v>
          </cell>
          <cell r="AJ97" t="str">
            <v>-8.Al</v>
          </cell>
          <cell r="AK97" t="str">
            <v/>
          </cell>
          <cell r="AL97" t="str">
            <v>-10.Ni</v>
          </cell>
          <cell r="AM97" t="str">
            <v/>
          </cell>
          <cell r="AN97" t="str">
            <v/>
          </cell>
          <cell r="AO97" t="str">
            <v/>
          </cell>
          <cell r="AP97" t="str">
            <v>-12.V</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cell r="BD97" t="str">
            <v/>
          </cell>
          <cell r="BE97" t="str">
            <v/>
          </cell>
          <cell r="BF97" t="str">
            <v/>
          </cell>
          <cell r="BG97" t="str">
            <v/>
          </cell>
          <cell r="BH97" t="str">
            <v>Co-10Ni-8Al-12VChen, Y., Wang, C., Ruan, J., Omori, T., Kainuma, R., Ishida, K., &amp; Liu, X. (2019). High-strength Co–Al–V-base superalloys strengthened by γ′-Co 3 (Al,V) with high solvus temperature. Acta Materialia, 170, 62–74. https://doi.org/10.1016/j.actamat.2019.03.025</v>
          </cell>
          <cell r="BI97" t="str">
            <v>Co-10.Ni-8.Al-12.V</v>
          </cell>
          <cell r="BJ97" t="str">
            <v>80.0Co-10.0Ni-8.0Al-12.0V</v>
          </cell>
        </row>
        <row r="98">
          <cell r="A98" t="str">
            <v>Co-20.Ni-8.Al-12.V</v>
          </cell>
          <cell r="B98" t="str">
            <v>W-free</v>
          </cell>
          <cell r="C98" t="str">
            <v>-20Ni-8Al-12V</v>
          </cell>
          <cell r="D98" t="str">
            <v>Co-20Ni-8Al-12V</v>
          </cell>
          <cell r="E98" t="str">
            <v>Chen, Y., Wang, C., Ruan, J., Omori, T., Kainuma, R., Ishida, K., &amp; Liu, X. (2019). High-strength Co–Al–V-base superalloys strengthened by γ′-Co 3 (Al,V) with high solvus temperature. Acta Materialia, 170, 62–74. https://doi.org/10.1016/j.actamat.2019.03.026</v>
          </cell>
          <cell r="F98">
            <v>107</v>
          </cell>
          <cell r="G98">
            <v>60</v>
          </cell>
          <cell r="H98">
            <v>20</v>
          </cell>
          <cell r="I98">
            <v>8</v>
          </cell>
          <cell r="J98"/>
          <cell r="K98"/>
          <cell r="L98"/>
          <cell r="M98"/>
          <cell r="N98"/>
          <cell r="O98">
            <v>12</v>
          </cell>
          <cell r="P98"/>
          <cell r="Q98"/>
          <cell r="R98"/>
          <cell r="S98"/>
          <cell r="T98"/>
          <cell r="U98"/>
          <cell r="V98"/>
          <cell r="W98"/>
          <cell r="X98"/>
          <cell r="Y98"/>
          <cell r="Z98"/>
          <cell r="AA98"/>
          <cell r="AB98"/>
          <cell r="AC98"/>
          <cell r="AD98"/>
          <cell r="AE98"/>
          <cell r="AF98">
            <v>8.0708000000000002</v>
          </cell>
          <cell r="AG98"/>
          <cell r="AH98" t="str">
            <v>Overall composition not measured, only individual phases</v>
          </cell>
          <cell r="AI98" t="str">
            <v>Co</v>
          </cell>
          <cell r="AJ98" t="str">
            <v>-8.Al</v>
          </cell>
          <cell r="AK98" t="str">
            <v/>
          </cell>
          <cell r="AL98" t="str">
            <v>-20.Ni</v>
          </cell>
          <cell r="AM98" t="str">
            <v/>
          </cell>
          <cell r="AN98" t="str">
            <v/>
          </cell>
          <cell r="AO98" t="str">
            <v/>
          </cell>
          <cell r="AP98" t="str">
            <v>-12.V</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cell r="BD98" t="str">
            <v/>
          </cell>
          <cell r="BE98" t="str">
            <v/>
          </cell>
          <cell r="BF98" t="str">
            <v/>
          </cell>
          <cell r="BG98" t="str">
            <v/>
          </cell>
          <cell r="BH98" t="str">
            <v>Co-20Ni-8Al-12VChen, Y., Wang, C., Ruan, J., Omori, T., Kainuma, R., Ishida, K., &amp; Liu, X. (2019). High-strength Co–Al–V-base superalloys strengthened by γ′-Co 3 (Al,V) with high solvus temperature. Acta Materialia, 170, 62–74. https://doi.org/10.1016/j.actamat.2019.03.026</v>
          </cell>
          <cell r="BI98" t="str">
            <v>Co-20.Ni-8.Al-12.V</v>
          </cell>
          <cell r="BJ98" t="str">
            <v>80.0Co-20.0Ni-8.0Al-12.0V</v>
          </cell>
        </row>
        <row r="99">
          <cell r="A99" t="str">
            <v>Co-30.Ni-8.Al-12.V</v>
          </cell>
          <cell r="B99" t="str">
            <v>W-free</v>
          </cell>
          <cell r="C99" t="str">
            <v>-30Ni-8Al-12V</v>
          </cell>
          <cell r="D99" t="str">
            <v>Co-30Ni-8Al-12V</v>
          </cell>
          <cell r="E99" t="str">
            <v>Chen, Y., Wang, C., Ruan, J., Omori, T., Kainuma, R., Ishida, K., &amp; Liu, X. (2019). High-strength Co–Al–V-base superalloys strengthened by γ′-Co 3 (Al,V) with high solvus temperature. Acta Materialia, 170, 62–74. https://doi.org/10.1016/j.actamat.2019.03.027</v>
          </cell>
          <cell r="F99">
            <v>108</v>
          </cell>
          <cell r="G99">
            <v>50</v>
          </cell>
          <cell r="H99">
            <v>30</v>
          </cell>
          <cell r="I99">
            <v>8</v>
          </cell>
          <cell r="J99"/>
          <cell r="K99"/>
          <cell r="L99"/>
          <cell r="M99"/>
          <cell r="N99"/>
          <cell r="O99">
            <v>12</v>
          </cell>
          <cell r="P99"/>
          <cell r="Q99"/>
          <cell r="R99"/>
          <cell r="S99"/>
          <cell r="T99"/>
          <cell r="U99"/>
          <cell r="V99"/>
          <cell r="W99"/>
          <cell r="X99"/>
          <cell r="Y99"/>
          <cell r="Z99"/>
          <cell r="AA99"/>
          <cell r="AB99"/>
          <cell r="AC99"/>
          <cell r="AD99"/>
          <cell r="AE99"/>
          <cell r="AF99">
            <v>8.0716000000000001</v>
          </cell>
          <cell r="AG99">
            <v>8.07</v>
          </cell>
          <cell r="AH99" t="str">
            <v>Overall composition not measured, only individual phases</v>
          </cell>
          <cell r="AI99" t="str">
            <v>Co</v>
          </cell>
          <cell r="AJ99" t="str">
            <v>-8.Al</v>
          </cell>
          <cell r="AK99" t="str">
            <v/>
          </cell>
          <cell r="AL99" t="str">
            <v>-30.Ni</v>
          </cell>
          <cell r="AM99" t="str">
            <v/>
          </cell>
          <cell r="AN99" t="str">
            <v/>
          </cell>
          <cell r="AO99" t="str">
            <v/>
          </cell>
          <cell r="AP99" t="str">
            <v>-12.V</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cell r="BD99" t="str">
            <v/>
          </cell>
          <cell r="BE99" t="str">
            <v/>
          </cell>
          <cell r="BF99" t="str">
            <v/>
          </cell>
          <cell r="BG99" t="str">
            <v/>
          </cell>
          <cell r="BH99" t="str">
            <v>Co-30Ni-8Al-12VChen, Y., Wang, C., Ruan, J., Omori, T., Kainuma, R., Ishida, K., &amp; Liu, X. (2019). High-strength Co–Al–V-base superalloys strengthened by γ′-Co 3 (Al,V) with high solvus temperature. Acta Materialia, 170, 62–74. https://doi.org/10.1016/j.actamat.2019.03.027</v>
          </cell>
          <cell r="BI99" t="str">
            <v>Co-30.Ni-8.Al-12.V</v>
          </cell>
          <cell r="BJ99" t="str">
            <v>80.0Co-30.0Ni-8.0Al-12.0V</v>
          </cell>
        </row>
        <row r="100">
          <cell r="A100" t="str">
            <v>Co-30.Ni-5.Al-4.Ta-10.V</v>
          </cell>
          <cell r="B100" t="str">
            <v>W-free</v>
          </cell>
          <cell r="C100" t="str">
            <v>-30Ni-5Al-4Ta-10V</v>
          </cell>
          <cell r="D100" t="str">
            <v>Co-30Ni-5Al-10V-4Ta</v>
          </cell>
          <cell r="E100" t="str">
            <v>Chen, Y., Wang, C., Ruan, J., Omori, T., Kainuma, R., Ishida, K., &amp; Liu, X. (2019). High-strength Co–Al–V-base superalloys strengthened by γ′-Co 3 (Al,V) with high solvus temperature. Acta Materialia, 170, 62–74. https://doi.org/10.1016/j.actamat.2019.03.028</v>
          </cell>
          <cell r="F100">
            <v>109</v>
          </cell>
          <cell r="G100">
            <v>51</v>
          </cell>
          <cell r="H100">
            <v>30</v>
          </cell>
          <cell r="I100">
            <v>5</v>
          </cell>
          <cell r="J100"/>
          <cell r="K100"/>
          <cell r="L100"/>
          <cell r="M100">
            <v>4</v>
          </cell>
          <cell r="N100"/>
          <cell r="O100">
            <v>10</v>
          </cell>
          <cell r="P100"/>
          <cell r="Q100"/>
          <cell r="R100"/>
          <cell r="S100"/>
          <cell r="T100"/>
          <cell r="U100"/>
          <cell r="V100"/>
          <cell r="W100"/>
          <cell r="X100"/>
          <cell r="Y100"/>
          <cell r="Z100"/>
          <cell r="AA100"/>
          <cell r="AB100"/>
          <cell r="AC100"/>
          <cell r="AD100"/>
          <cell r="AE100"/>
          <cell r="AF100">
            <v>8.623400000000002</v>
          </cell>
          <cell r="AG100">
            <v>8.94</v>
          </cell>
          <cell r="AH100" t="str">
            <v>Overall composition not measured, only individual phases</v>
          </cell>
          <cell r="AI100" t="str">
            <v>Co</v>
          </cell>
          <cell r="AJ100" t="str">
            <v>-5.Al</v>
          </cell>
          <cell r="AK100" t="str">
            <v/>
          </cell>
          <cell r="AL100" t="str">
            <v>-30.Ni</v>
          </cell>
          <cell r="AM100" t="str">
            <v/>
          </cell>
          <cell r="AN100" t="str">
            <v>-4.Ta</v>
          </cell>
          <cell r="AO100" t="str">
            <v/>
          </cell>
          <cell r="AP100" t="str">
            <v>-10.V</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cell r="BD100" t="str">
            <v/>
          </cell>
          <cell r="BE100" t="str">
            <v/>
          </cell>
          <cell r="BF100" t="str">
            <v/>
          </cell>
          <cell r="BG100" t="str">
            <v/>
          </cell>
          <cell r="BH100" t="str">
            <v>Co-30Ni-5Al-10V-4TaChen, Y., Wang, C., Ruan, J., Omori, T., Kainuma, R., Ishida, K., &amp; Liu, X. (2019). High-strength Co–Al–V-base superalloys strengthened by γ′-Co 3 (Al,V) with high solvus temperature. Acta Materialia, 170, 62–74. https://doi.org/10.1016/j.actamat.2019.03.028</v>
          </cell>
          <cell r="BI100" t="str">
            <v>Co-30.Ni-5.Al-4.Ta-10.V</v>
          </cell>
          <cell r="BJ100" t="str">
            <v>81.0Co-30.0Ni-5.0Al-4.0Ta-10.0V</v>
          </cell>
        </row>
        <row r="101">
          <cell r="A101" t="str">
            <v>Co-30.Ni-7.5Al-4.Ta-7.5V</v>
          </cell>
          <cell r="B101" t="str">
            <v>W-free</v>
          </cell>
          <cell r="C101" t="str">
            <v>-30Ni-8Al-4Ta-8V</v>
          </cell>
          <cell r="D101" t="str">
            <v>Co-30Ni-7.5Al-7.5V-4Ta</v>
          </cell>
          <cell r="E101" t="str">
            <v>Chen, Y., Wang, C., Ruan, J., Omori, T., Kainuma, R., Ishida, K., &amp; Liu, X. (2019). High-strength Co–Al–V-base superalloys strengthened by γ′-Co 3 (Al,V) with high solvus temperature. Acta Materialia, 170, 62–74. https://doi.org/10.1016/j.actamat.2019.03.029</v>
          </cell>
          <cell r="F101">
            <v>110</v>
          </cell>
          <cell r="G101">
            <v>51</v>
          </cell>
          <cell r="H101">
            <v>30</v>
          </cell>
          <cell r="I101">
            <v>7.5</v>
          </cell>
          <cell r="J101"/>
          <cell r="K101"/>
          <cell r="L101"/>
          <cell r="M101">
            <v>4</v>
          </cell>
          <cell r="N101"/>
          <cell r="O101">
            <v>7.5</v>
          </cell>
          <cell r="P101"/>
          <cell r="Q101"/>
          <cell r="R101"/>
          <cell r="S101"/>
          <cell r="T101"/>
          <cell r="U101"/>
          <cell r="V101"/>
          <cell r="W101"/>
          <cell r="X101"/>
          <cell r="Y101"/>
          <cell r="Z101"/>
          <cell r="AA101"/>
          <cell r="AB101"/>
          <cell r="AC101"/>
          <cell r="AD101"/>
          <cell r="AE101"/>
          <cell r="AF101">
            <v>8.5381500000000017</v>
          </cell>
          <cell r="AG101">
            <v>8.8000000000000007</v>
          </cell>
          <cell r="AH101" t="str">
            <v>Overall composition not measured, only individual phases</v>
          </cell>
          <cell r="AI101" t="str">
            <v>Co</v>
          </cell>
          <cell r="AJ101" t="str">
            <v>-7.5Al</v>
          </cell>
          <cell r="AK101" t="str">
            <v/>
          </cell>
          <cell r="AL101" t="str">
            <v>-30.Ni</v>
          </cell>
          <cell r="AM101" t="str">
            <v/>
          </cell>
          <cell r="AN101" t="str">
            <v>-4.Ta</v>
          </cell>
          <cell r="AO101" t="str">
            <v/>
          </cell>
          <cell r="AP101" t="str">
            <v>-7.5V</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cell r="BD101" t="str">
            <v/>
          </cell>
          <cell r="BE101" t="str">
            <v/>
          </cell>
          <cell r="BF101" t="str">
            <v/>
          </cell>
          <cell r="BG101" t="str">
            <v/>
          </cell>
          <cell r="BH101" t="str">
            <v>Co-30Ni-7.5Al-7.5V-4TaChen, Y., Wang, C., Ruan, J., Omori, T., Kainuma, R., Ishida, K., &amp; Liu, X. (2019). High-strength Co–Al–V-base superalloys strengthened by γ′-Co 3 (Al,V) with high solvus temperature. Acta Materialia, 170, 62–74. https://doi.org/10.1016/j.actamat.2019.03.029</v>
          </cell>
          <cell r="BI101" t="str">
            <v>Co-30.Ni-7.5Al-4.Ta-7.5V</v>
          </cell>
          <cell r="BJ101" t="str">
            <v>81.0Co-30.0Ni-7.5Al-4.0Ta-7.5V</v>
          </cell>
        </row>
        <row r="102">
          <cell r="A102" t="str">
            <v>Co-30.Ni-10.Al-4.Ta-5.V</v>
          </cell>
          <cell r="B102" t="str">
            <v>W-free</v>
          </cell>
          <cell r="C102" t="str">
            <v>-30Ni-10Al-4Ta-5V</v>
          </cell>
          <cell r="D102" t="str">
            <v>Co-30Ni-10Al-5V-4Ta</v>
          </cell>
          <cell r="E102" t="str">
            <v>Chen, Y., Wang, C., Ruan, J., Omori, T., Kainuma, R., Ishida, K., &amp; Liu, X. (2019). High-strength Co–Al–V-base superalloys strengthened by γ′-Co 3 (Al,V) with high solvus temperature. Acta Materialia, 170, 62–74. https://doi.org/10.1016/j.actamat.2019.03.030</v>
          </cell>
          <cell r="F102">
            <v>111</v>
          </cell>
          <cell r="G102">
            <v>51</v>
          </cell>
          <cell r="H102">
            <v>30</v>
          </cell>
          <cell r="I102">
            <v>10</v>
          </cell>
          <cell r="J102"/>
          <cell r="K102"/>
          <cell r="L102"/>
          <cell r="M102">
            <v>4</v>
          </cell>
          <cell r="N102"/>
          <cell r="O102">
            <v>5</v>
          </cell>
          <cell r="P102"/>
          <cell r="Q102"/>
          <cell r="R102"/>
          <cell r="S102"/>
          <cell r="T102"/>
          <cell r="U102"/>
          <cell r="V102"/>
          <cell r="W102"/>
          <cell r="X102"/>
          <cell r="Y102"/>
          <cell r="Z102"/>
          <cell r="AA102"/>
          <cell r="AB102"/>
          <cell r="AC102"/>
          <cell r="AD102"/>
          <cell r="AE102"/>
          <cell r="AF102">
            <v>8.4529000000000014</v>
          </cell>
          <cell r="AG102">
            <v>8.6999999999999993</v>
          </cell>
          <cell r="AH102" t="str">
            <v>Overall composition not measured, only individual phases</v>
          </cell>
          <cell r="AI102" t="str">
            <v>Co</v>
          </cell>
          <cell r="AJ102" t="str">
            <v>-10.Al</v>
          </cell>
          <cell r="AK102" t="str">
            <v/>
          </cell>
          <cell r="AL102" t="str">
            <v>-30.Ni</v>
          </cell>
          <cell r="AM102" t="str">
            <v/>
          </cell>
          <cell r="AN102" t="str">
            <v>-4.Ta</v>
          </cell>
          <cell r="AO102" t="str">
            <v/>
          </cell>
          <cell r="AP102" t="str">
            <v>-5.V</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cell r="BD102" t="str">
            <v/>
          </cell>
          <cell r="BE102" t="str">
            <v/>
          </cell>
          <cell r="BF102" t="str">
            <v/>
          </cell>
          <cell r="BG102" t="str">
            <v/>
          </cell>
          <cell r="BH102" t="str">
            <v>Co-30Ni-10Al-5V-4TaChen, Y., Wang, C., Ruan, J., Omori, T., Kainuma, R., Ishida, K., &amp; Liu, X. (2019). High-strength Co–Al–V-base superalloys strengthened by γ′-Co 3 (Al,V) with high solvus temperature. Acta Materialia, 170, 62–74. https://doi.org/10.1016/j.actamat.2019.03.030</v>
          </cell>
          <cell r="BI102" t="str">
            <v>Co-30.Ni-10.Al-4.Ta-5.V</v>
          </cell>
          <cell r="BJ102" t="str">
            <v>81.0Co-30.0Ni-10.0Al-4.0Ta-5.0V</v>
          </cell>
        </row>
        <row r="103">
          <cell r="A103" t="str">
            <v>Co-30.Ni-10.Al-2.Ti-4.Ta-5.V</v>
          </cell>
          <cell r="B103" t="str">
            <v>W-free</v>
          </cell>
          <cell r="C103" t="str">
            <v>-30Ni-10Al-2Ti-4Ta-5V</v>
          </cell>
          <cell r="D103" t="str">
            <v>Co-30Ni-10Al-5V-4Ta-Ti</v>
          </cell>
          <cell r="E103" t="str">
            <v>Chen, Y., Wang, C., Ruan, J., Omori, T., Kainuma, R., Ishida, K., &amp; Liu, X. (2019). High-strength Co–Al–V-base superalloys strengthened by γ′-Co 3 (Al,V) with high solvus temperature. Acta Materialia, 170, 62–74. https://doi.org/10.1016/j.actamat.2019.03.031</v>
          </cell>
          <cell r="F103">
            <v>112</v>
          </cell>
          <cell r="G103">
            <v>49</v>
          </cell>
          <cell r="H103">
            <v>30</v>
          </cell>
          <cell r="I103">
            <v>10</v>
          </cell>
          <cell r="J103"/>
          <cell r="K103"/>
          <cell r="L103">
            <v>2</v>
          </cell>
          <cell r="M103">
            <v>4</v>
          </cell>
          <cell r="N103"/>
          <cell r="O103">
            <v>5</v>
          </cell>
          <cell r="P103"/>
          <cell r="Q103"/>
          <cell r="R103"/>
          <cell r="S103"/>
          <cell r="T103"/>
          <cell r="U103"/>
          <cell r="V103"/>
          <cell r="W103"/>
          <cell r="X103"/>
          <cell r="Y103"/>
          <cell r="Z103"/>
          <cell r="AA103"/>
          <cell r="AB103"/>
          <cell r="AC103"/>
          <cell r="AD103"/>
          <cell r="AE103"/>
          <cell r="AF103">
            <v>8.3650400000000005</v>
          </cell>
          <cell r="AG103">
            <v>8.4600000000000009</v>
          </cell>
          <cell r="AH103" t="str">
            <v>Overall composition not measured, only individual phases</v>
          </cell>
          <cell r="AI103" t="str">
            <v>Co</v>
          </cell>
          <cell r="AJ103" t="str">
            <v>-10.Al</v>
          </cell>
          <cell r="AK103" t="str">
            <v/>
          </cell>
          <cell r="AL103" t="str">
            <v>-30.Ni</v>
          </cell>
          <cell r="AM103" t="str">
            <v/>
          </cell>
          <cell r="AN103" t="str">
            <v>-4.Ta</v>
          </cell>
          <cell r="AO103" t="str">
            <v/>
          </cell>
          <cell r="AP103" t="str">
            <v>-5.V</v>
          </cell>
          <cell r="AQ103" t="str">
            <v>-2.Ti</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cell r="BD103" t="str">
            <v/>
          </cell>
          <cell r="BE103" t="str">
            <v/>
          </cell>
          <cell r="BF103" t="str">
            <v/>
          </cell>
          <cell r="BG103" t="str">
            <v/>
          </cell>
          <cell r="BH103" t="str">
            <v>Co-30Ni-10Al-5V-4Ta-TiChen, Y., Wang, C., Ruan, J., Omori, T., Kainuma, R., Ishida, K., &amp; Liu, X. (2019). High-strength Co–Al–V-base superalloys strengthened by γ′-Co 3 (Al,V) with high solvus temperature. Acta Materialia, 170, 62–74. https://doi.org/10.1016/j.actamat.2019.03.031</v>
          </cell>
          <cell r="BI103" t="str">
            <v>Co-30.Ni-10.Al-2.Ti-4.Ta-5.V</v>
          </cell>
          <cell r="BJ103" t="str">
            <v>79.0Co-30.0Ni-10.0Al-2.0Ti-4.0Ta-5.0V</v>
          </cell>
        </row>
        <row r="104">
          <cell r="A104" t="str">
            <v>Co-12.Al-2.Ta</v>
          </cell>
          <cell r="B104" t="str">
            <v>W-free</v>
          </cell>
          <cell r="C104" t="str">
            <v>-12Al-2Ta</v>
          </cell>
          <cell r="D104" t="str">
            <v>Co-12Al-2Ta</v>
          </cell>
          <cell r="E104" t="str">
            <v>Chen, Y., Wang, C., Ruan, J., Yang, S., Omori, T., Kainuma, R., Ishida, K., Han, J., Lu, Y., &amp; Liu, X. (2020). Development of low-density γ/γ′ Co–Al–Ta-based superalloys with high solvus temperature. Acta Materialia, 188, 652–664. https://doi.org/10.1016/j.actamat.2020.02.049</v>
          </cell>
          <cell r="F104">
            <v>113</v>
          </cell>
          <cell r="G104">
            <v>86</v>
          </cell>
          <cell r="H104"/>
          <cell r="I104">
            <v>12</v>
          </cell>
          <cell r="J104"/>
          <cell r="K104"/>
          <cell r="L104"/>
          <cell r="M104">
            <v>2</v>
          </cell>
          <cell r="N104"/>
          <cell r="O104"/>
          <cell r="P104"/>
          <cell r="Q104"/>
          <cell r="R104"/>
          <cell r="S104"/>
          <cell r="T104"/>
          <cell r="U104"/>
          <cell r="V104"/>
          <cell r="W104"/>
          <cell r="X104"/>
          <cell r="Y104"/>
          <cell r="Z104"/>
          <cell r="AA104"/>
          <cell r="AB104"/>
          <cell r="AC104"/>
          <cell r="AD104"/>
          <cell r="AE104"/>
          <cell r="AF104">
            <v>8.3109999999999999</v>
          </cell>
          <cell r="AG104"/>
          <cell r="AH104" t="str">
            <v>Overall composition not measured, only individual phases</v>
          </cell>
          <cell r="AI104" t="str">
            <v>Co</v>
          </cell>
          <cell r="AJ104" t="str">
            <v>-12.Al</v>
          </cell>
          <cell r="AK104" t="str">
            <v/>
          </cell>
          <cell r="AL104" t="str">
            <v/>
          </cell>
          <cell r="AM104" t="str">
            <v/>
          </cell>
          <cell r="AN104" t="str">
            <v>-2.Ta</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
          </cell>
          <cell r="BB104" t="str">
            <v/>
          </cell>
          <cell r="BC104" t="str">
            <v/>
          </cell>
          <cell r="BD104" t="str">
            <v/>
          </cell>
          <cell r="BE104" t="str">
            <v/>
          </cell>
          <cell r="BF104" t="str">
            <v/>
          </cell>
          <cell r="BG104" t="str">
            <v/>
          </cell>
          <cell r="BH104" t="str">
            <v>Co-12Al-2TaChen, Y., Wang, C., Ruan, J., Yang, S., Omori, T., Kainuma, R., Ishida, K., Han, J., Lu, Y., &amp; Liu, X. (2020). Development of low-density γ/γ′ Co–Al–Ta-based superalloys with high solvus temperature. Acta Materialia, 188, 652–664. https://doi.org/10.1016/j.actamat.2020.02.049</v>
          </cell>
          <cell r="BI104" t="str">
            <v>Co-12.Al-2.Ta</v>
          </cell>
          <cell r="BJ104" t="str">
            <v>86.0Co-12.0Al-2.0Ta</v>
          </cell>
        </row>
        <row r="105">
          <cell r="A105" t="str">
            <v>Co-10.Ni-12.Al-2.Ta</v>
          </cell>
          <cell r="B105" t="str">
            <v>W-free</v>
          </cell>
          <cell r="C105" t="str">
            <v>-10Ni-12Al-2Ta</v>
          </cell>
          <cell r="D105" t="str">
            <v>Co-10Ni-12Al-2Ta</v>
          </cell>
          <cell r="E105" t="str">
            <v>Chen, Y., Wang, C., Ruan, J., Yang, S., Omori, T., Kainuma, R., Ishida, K., Han, J., Lu, Y., &amp; Liu, X. (2020). Development of low-density γ/γ′ Co–Al–Ta-based superalloys with high solvus temperature. Acta Materialia, 188, 652–664. https://doi.org/10.1016/j.actamat.2020.02.050</v>
          </cell>
          <cell r="F105">
            <v>114</v>
          </cell>
          <cell r="G105">
            <v>76</v>
          </cell>
          <cell r="H105">
            <v>10</v>
          </cell>
          <cell r="I105">
            <v>12</v>
          </cell>
          <cell r="J105"/>
          <cell r="K105"/>
          <cell r="L105"/>
          <cell r="M105">
            <v>2</v>
          </cell>
          <cell r="N105"/>
          <cell r="O105"/>
          <cell r="P105"/>
          <cell r="Q105"/>
          <cell r="R105"/>
          <cell r="S105"/>
          <cell r="T105"/>
          <cell r="U105"/>
          <cell r="V105"/>
          <cell r="W105"/>
          <cell r="X105"/>
          <cell r="Y105"/>
          <cell r="Z105"/>
          <cell r="AA105"/>
          <cell r="AB105"/>
          <cell r="AC105"/>
          <cell r="AD105"/>
          <cell r="AE105"/>
          <cell r="AF105">
            <v>8.3117999999999999</v>
          </cell>
          <cell r="AG105"/>
          <cell r="AH105" t="str">
            <v>Overall composition not measured, only individual phases</v>
          </cell>
          <cell r="AI105" t="str">
            <v>Co</v>
          </cell>
          <cell r="AJ105" t="str">
            <v>-12.Al</v>
          </cell>
          <cell r="AK105" t="str">
            <v/>
          </cell>
          <cell r="AL105" t="str">
            <v>-10.Ni</v>
          </cell>
          <cell r="AM105" t="str">
            <v/>
          </cell>
          <cell r="AN105" t="str">
            <v>-2.Ta</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cell r="BD105" t="str">
            <v/>
          </cell>
          <cell r="BE105" t="str">
            <v/>
          </cell>
          <cell r="BF105" t="str">
            <v/>
          </cell>
          <cell r="BG105" t="str">
            <v/>
          </cell>
          <cell r="BH105" t="str">
            <v>Co-10Ni-12Al-2TaChen, Y., Wang, C., Ruan, J., Yang, S., Omori, T., Kainuma, R., Ishida, K., Han, J., Lu, Y., &amp; Liu, X. (2020). Development of low-density γ/γ′ Co–Al–Ta-based superalloys with high solvus temperature. Acta Materialia, 188, 652–664. https://doi.org/10.1016/j.actamat.2020.02.050</v>
          </cell>
          <cell r="BI105" t="str">
            <v>Co-10.Ni-12.Al-2.Ta</v>
          </cell>
          <cell r="BJ105" t="str">
            <v>86.0Co-10.0Ni-12.0Al-2.0Ta</v>
          </cell>
        </row>
        <row r="106">
          <cell r="A106" t="str">
            <v>Co-20.Ni-12.Al-2.Ta</v>
          </cell>
          <cell r="B106" t="str">
            <v>W-free</v>
          </cell>
          <cell r="C106" t="str">
            <v>-20Ni-12Al-2Ta</v>
          </cell>
          <cell r="D106" t="str">
            <v>Co-20Ni-12Al-2Ta</v>
          </cell>
          <cell r="E106" t="str">
            <v>Chen, Y., Wang, C., Ruan, J., Yang, S., Omori, T., Kainuma, R., Ishida, K., Han, J., Lu, Y., &amp; Liu, X. (2020). Development of low-density γ/γ′ Co–Al–Ta-based superalloys with high solvus temperature. Acta Materialia, 188, 652–664. https://doi.org/10.1016/j.actamat.2020.02.051</v>
          </cell>
          <cell r="F106">
            <v>115</v>
          </cell>
          <cell r="G106">
            <v>66</v>
          </cell>
          <cell r="H106">
            <v>20</v>
          </cell>
          <cell r="I106">
            <v>12</v>
          </cell>
          <cell r="J106"/>
          <cell r="K106"/>
          <cell r="L106"/>
          <cell r="M106">
            <v>2</v>
          </cell>
          <cell r="N106"/>
          <cell r="O106"/>
          <cell r="P106"/>
          <cell r="Q106"/>
          <cell r="R106"/>
          <cell r="S106"/>
          <cell r="T106"/>
          <cell r="U106"/>
          <cell r="V106"/>
          <cell r="W106"/>
          <cell r="X106"/>
          <cell r="Y106"/>
          <cell r="Z106"/>
          <cell r="AA106"/>
          <cell r="AB106"/>
          <cell r="AC106"/>
          <cell r="AD106"/>
          <cell r="AE106"/>
          <cell r="AF106">
            <v>8.312599999999998</v>
          </cell>
          <cell r="AG106"/>
          <cell r="AH106" t="str">
            <v>Overall composition not measured, only individual phases</v>
          </cell>
          <cell r="AI106" t="str">
            <v>Co</v>
          </cell>
          <cell r="AJ106" t="str">
            <v>-12.Al</v>
          </cell>
          <cell r="AK106" t="str">
            <v/>
          </cell>
          <cell r="AL106" t="str">
            <v>-20.Ni</v>
          </cell>
          <cell r="AM106" t="str">
            <v/>
          </cell>
          <cell r="AN106" t="str">
            <v>-2.Ta</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cell r="BD106" t="str">
            <v/>
          </cell>
          <cell r="BE106" t="str">
            <v/>
          </cell>
          <cell r="BF106" t="str">
            <v/>
          </cell>
          <cell r="BG106" t="str">
            <v/>
          </cell>
          <cell r="BH106" t="str">
            <v>Co-20Ni-12Al-2TaChen, Y., Wang, C., Ruan, J., Yang, S., Omori, T., Kainuma, R., Ishida, K., Han, J., Lu, Y., &amp; Liu, X. (2020). Development of low-density γ/γ′ Co–Al–Ta-based superalloys with high solvus temperature. Acta Materialia, 188, 652–664. https://doi.org/10.1016/j.actamat.2020.02.051</v>
          </cell>
          <cell r="BI106" t="str">
            <v>Co-20.Ni-12.Al-2.Ta</v>
          </cell>
          <cell r="BJ106" t="str">
            <v>86.0Co-20.0Ni-12.0Al-2.0Ta</v>
          </cell>
        </row>
        <row r="107">
          <cell r="A107" t="str">
            <v>Co-30.Ni-12.Al-2.Ta</v>
          </cell>
          <cell r="B107" t="str">
            <v>W-free</v>
          </cell>
          <cell r="C107" t="str">
            <v>-30Ni-12Al-2Ta</v>
          </cell>
          <cell r="D107" t="str">
            <v>Co-30Ni-12Al-2Ta</v>
          </cell>
          <cell r="E107" t="str">
            <v>Chen, Y., Wang, C., Ruan, J., Yang, S., Omori, T., Kainuma, R., Ishida, K., Han, J., Lu, Y., &amp; Liu, X. (2020). Development of low-density γ/γ′ Co–Al–Ta-based superalloys with high solvus temperature. Acta Materialia, 188, 652–664. https://doi.org/10.1016/j.actamat.2020.02.052</v>
          </cell>
          <cell r="F107">
            <v>116</v>
          </cell>
          <cell r="G107">
            <v>56</v>
          </cell>
          <cell r="H107">
            <v>30</v>
          </cell>
          <cell r="I107">
            <v>12</v>
          </cell>
          <cell r="J107"/>
          <cell r="K107"/>
          <cell r="L107"/>
          <cell r="M107">
            <v>2</v>
          </cell>
          <cell r="N107"/>
          <cell r="O107"/>
          <cell r="P107"/>
          <cell r="Q107"/>
          <cell r="R107"/>
          <cell r="S107"/>
          <cell r="T107"/>
          <cell r="U107"/>
          <cell r="V107"/>
          <cell r="W107"/>
          <cell r="X107"/>
          <cell r="Y107"/>
          <cell r="Z107"/>
          <cell r="AA107"/>
          <cell r="AB107"/>
          <cell r="AC107"/>
          <cell r="AD107"/>
          <cell r="AE107"/>
          <cell r="AF107">
            <v>8.3133999999999997</v>
          </cell>
          <cell r="AG107">
            <v>8.33</v>
          </cell>
          <cell r="AH107" t="str">
            <v>Overall composition not measured, only individual phases</v>
          </cell>
          <cell r="AI107" t="str">
            <v>Co</v>
          </cell>
          <cell r="AJ107" t="str">
            <v>-12.Al</v>
          </cell>
          <cell r="AK107" t="str">
            <v/>
          </cell>
          <cell r="AL107" t="str">
            <v>-30.Ni</v>
          </cell>
          <cell r="AM107" t="str">
            <v/>
          </cell>
          <cell r="AN107" t="str">
            <v>-2.Ta</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cell r="BD107" t="str">
            <v/>
          </cell>
          <cell r="BE107" t="str">
            <v/>
          </cell>
          <cell r="BF107" t="str">
            <v/>
          </cell>
          <cell r="BG107" t="str">
            <v/>
          </cell>
          <cell r="BH107" t="str">
            <v>Co-30Ni-12Al-2TaChen, Y., Wang, C., Ruan, J., Yang, S., Omori, T., Kainuma, R., Ishida, K., Han, J., Lu, Y., &amp; Liu, X. (2020). Development of low-density γ/γ′ Co–Al–Ta-based superalloys with high solvus temperature. Acta Materialia, 188, 652–664. https://doi.org/10.1016/j.actamat.2020.02.052</v>
          </cell>
          <cell r="BI107" t="str">
            <v>Co-30.Ni-12.Al-2.Ta</v>
          </cell>
          <cell r="BJ107" t="str">
            <v>86.0Co-30.0Ni-12.0Al-2.0Ta</v>
          </cell>
        </row>
        <row r="108">
          <cell r="A108" t="str">
            <v>Co-30.Ni-18.Al-2.Ta</v>
          </cell>
          <cell r="B108" t="str">
            <v>W-free</v>
          </cell>
          <cell r="C108" t="str">
            <v>-30Ni-18Al-2Ta</v>
          </cell>
          <cell r="D108" t="str">
            <v>Co-30Ni-18Al-2Ta</v>
          </cell>
          <cell r="E108" t="str">
            <v>Chen, Y., Wang, C., Ruan, J., Yang, S., Omori, T., Kainuma, R., Ishida, K., Han, J., Lu, Y., &amp; Liu, X. (2020). Development of low-density γ/γ′ Co–Al–Ta-based superalloys with high solvus temperature. Acta Materialia, 188, 652–664. https://doi.org/10.1016/j.actamat.2020.02.053</v>
          </cell>
          <cell r="F108">
            <v>117</v>
          </cell>
          <cell r="G108">
            <v>50</v>
          </cell>
          <cell r="H108">
            <v>30</v>
          </cell>
          <cell r="I108">
            <v>18</v>
          </cell>
          <cell r="J108"/>
          <cell r="K108"/>
          <cell r="L108"/>
          <cell r="M108">
            <v>2</v>
          </cell>
          <cell r="N108"/>
          <cell r="O108"/>
          <cell r="P108"/>
          <cell r="Q108"/>
          <cell r="R108"/>
          <cell r="S108"/>
          <cell r="T108"/>
          <cell r="U108"/>
          <cell r="V108"/>
          <cell r="W108"/>
          <cell r="X108"/>
          <cell r="Y108"/>
          <cell r="Z108"/>
          <cell r="AA108"/>
          <cell r="AB108"/>
          <cell r="AC108"/>
          <cell r="AD108"/>
          <cell r="AE108"/>
          <cell r="AF108">
            <v>7.9413999999999998</v>
          </cell>
          <cell r="AG108"/>
          <cell r="AH108" t="str">
            <v>Overall composition not measured, only individual phases</v>
          </cell>
          <cell r="AI108" t="str">
            <v>Co</v>
          </cell>
          <cell r="AJ108" t="str">
            <v>-18.Al</v>
          </cell>
          <cell r="AK108" t="str">
            <v/>
          </cell>
          <cell r="AL108" t="str">
            <v>-30.Ni</v>
          </cell>
          <cell r="AM108" t="str">
            <v/>
          </cell>
          <cell r="AN108" t="str">
            <v>-2.Ta</v>
          </cell>
          <cell r="AO108" t="str">
            <v/>
          </cell>
          <cell r="AP108" t="str">
            <v/>
          </cell>
          <cell r="AQ108" t="str">
            <v/>
          </cell>
          <cell r="AR108" t="str">
            <v/>
          </cell>
          <cell r="AS108" t="str">
            <v/>
          </cell>
          <cell r="AT108" t="str">
            <v/>
          </cell>
          <cell r="AU108" t="str">
            <v/>
          </cell>
          <cell r="AV108" t="str">
            <v/>
          </cell>
          <cell r="AW108" t="str">
            <v/>
          </cell>
          <cell r="AX108" t="str">
            <v/>
          </cell>
          <cell r="AY108" t="str">
            <v/>
          </cell>
          <cell r="AZ108" t="str">
            <v/>
          </cell>
          <cell r="BA108" t="str">
            <v/>
          </cell>
          <cell r="BB108" t="str">
            <v/>
          </cell>
          <cell r="BC108" t="str">
            <v/>
          </cell>
          <cell r="BD108" t="str">
            <v/>
          </cell>
          <cell r="BE108" t="str">
            <v/>
          </cell>
          <cell r="BF108" t="str">
            <v/>
          </cell>
          <cell r="BG108" t="str">
            <v/>
          </cell>
          <cell r="BH108" t="str">
            <v>Co-30Ni-18Al-2TaChen, Y., Wang, C., Ruan, J., Yang, S., Omori, T., Kainuma, R., Ishida, K., Han, J., Lu, Y., &amp; Liu, X. (2020). Development of low-density γ/γ′ Co–Al–Ta-based superalloys with high solvus temperature. Acta Materialia, 188, 652–664. https://doi.org/10.1016/j.actamat.2020.02.053</v>
          </cell>
          <cell r="BI108" t="str">
            <v>Co-30.Ni-18.Al-2.Ta</v>
          </cell>
          <cell r="BJ108" t="str">
            <v>80.0Co-30.0Ni-18.0Al-2.0Ta</v>
          </cell>
        </row>
        <row r="109">
          <cell r="A109" t="str">
            <v>Co-30.Ni-8.Al-6.Ta</v>
          </cell>
          <cell r="B109" t="str">
            <v>W-free</v>
          </cell>
          <cell r="C109" t="str">
            <v>-30Ni-8Al-6Ta</v>
          </cell>
          <cell r="D109" t="str">
            <v>Co-30Ni-8Al-6Ta</v>
          </cell>
          <cell r="E109" t="str">
            <v>Chen, Y., Wang, C., Ruan, J., Yang, S., Omori, T., Kainuma, R., Ishida, K., Han, J., Lu, Y., &amp; Liu, X. (2020). Development of low-density γ/γ′ Co–Al–Ta-based superalloys with high solvus temperature. Acta Materialia, 188, 652–664. https://doi.org/10.1016/j.actamat.2020.02.054</v>
          </cell>
          <cell r="F109">
            <v>118</v>
          </cell>
          <cell r="G109">
            <v>56</v>
          </cell>
          <cell r="H109">
            <v>30</v>
          </cell>
          <cell r="I109">
            <v>8</v>
          </cell>
          <cell r="J109"/>
          <cell r="K109"/>
          <cell r="L109"/>
          <cell r="M109">
            <v>6</v>
          </cell>
          <cell r="N109"/>
          <cell r="O109"/>
          <cell r="P109"/>
          <cell r="Q109"/>
          <cell r="R109"/>
          <cell r="S109"/>
          <cell r="T109"/>
          <cell r="U109"/>
          <cell r="V109"/>
          <cell r="W109"/>
          <cell r="X109"/>
          <cell r="Y109"/>
          <cell r="Z109"/>
          <cell r="AA109"/>
          <cell r="AB109"/>
          <cell r="AC109"/>
          <cell r="AD109"/>
          <cell r="AE109"/>
          <cell r="AF109">
            <v>8.8713999999999995</v>
          </cell>
          <cell r="AG109"/>
          <cell r="AH109" t="str">
            <v>Overall composition not measured, only individual phases</v>
          </cell>
          <cell r="AI109" t="str">
            <v>Co</v>
          </cell>
          <cell r="AJ109" t="str">
            <v>-8.Al</v>
          </cell>
          <cell r="AK109" t="str">
            <v/>
          </cell>
          <cell r="AL109" t="str">
            <v>-30.Ni</v>
          </cell>
          <cell r="AM109" t="str">
            <v/>
          </cell>
          <cell r="AN109" t="str">
            <v>-6.Ta</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cell r="BD109" t="str">
            <v/>
          </cell>
          <cell r="BE109" t="str">
            <v/>
          </cell>
          <cell r="BF109" t="str">
            <v/>
          </cell>
          <cell r="BG109" t="str">
            <v/>
          </cell>
          <cell r="BH109" t="str">
            <v>Co-30Ni-8Al-6TaChen, Y., Wang, C., Ruan, J., Yang, S., Omori, T., Kainuma, R., Ishida, K., Han, J., Lu, Y., &amp; Liu, X. (2020). Development of low-density γ/γ′ Co–Al–Ta-based superalloys with high solvus temperature. Acta Materialia, 188, 652–664. https://doi.org/10.1016/j.actamat.2020.02.054</v>
          </cell>
          <cell r="BI109" t="str">
            <v>Co-30.Ni-8.Al-6.Ta</v>
          </cell>
          <cell r="BJ109" t="str">
            <v>86.0Co-30.0Ni-8.0Al-6.0Ta</v>
          </cell>
        </row>
        <row r="110">
          <cell r="A110" t="str">
            <v>Co-30.Ni-6.Al-8.Ta</v>
          </cell>
          <cell r="B110" t="str">
            <v>W-free</v>
          </cell>
          <cell r="C110" t="str">
            <v>-30Ni-6Al-8Ta</v>
          </cell>
          <cell r="D110" t="str">
            <v>Co-30Ni-6Al-8Ta</v>
          </cell>
          <cell r="E110" t="str">
            <v>Chen, Y., Wang, C., Ruan, J., Yang, S., Omori, T., Kainuma, R., Ishida, K., Han, J., Lu, Y., &amp; Liu, X. (2020). Development of low-density γ/γ′ Co–Al–Ta-based superalloys with high solvus temperature. Acta Materialia, 188, 652–664. https://doi.org/10.1016/j.actamat.2020.02.055</v>
          </cell>
          <cell r="F110">
            <v>119</v>
          </cell>
          <cell r="G110">
            <v>56</v>
          </cell>
          <cell r="H110">
            <v>30</v>
          </cell>
          <cell r="I110">
            <v>6</v>
          </cell>
          <cell r="J110"/>
          <cell r="K110"/>
          <cell r="L110"/>
          <cell r="M110">
            <v>8</v>
          </cell>
          <cell r="N110"/>
          <cell r="O110"/>
          <cell r="P110"/>
          <cell r="Q110"/>
          <cell r="R110"/>
          <cell r="S110"/>
          <cell r="T110"/>
          <cell r="U110"/>
          <cell r="V110"/>
          <cell r="W110"/>
          <cell r="X110"/>
          <cell r="Y110"/>
          <cell r="Z110"/>
          <cell r="AA110"/>
          <cell r="AB110"/>
          <cell r="AC110"/>
          <cell r="AD110"/>
          <cell r="AE110"/>
          <cell r="AF110">
            <v>9.1503999999999994</v>
          </cell>
          <cell r="AG110"/>
          <cell r="AH110" t="str">
            <v>Overall composition not measured, only individual phases</v>
          </cell>
          <cell r="AI110" t="str">
            <v>Co</v>
          </cell>
          <cell r="AJ110" t="str">
            <v>-6.Al</v>
          </cell>
          <cell r="AK110" t="str">
            <v/>
          </cell>
          <cell r="AL110" t="str">
            <v>-30.Ni</v>
          </cell>
          <cell r="AM110" t="str">
            <v/>
          </cell>
          <cell r="AN110" t="str">
            <v>-8.Ta</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cell r="BD110" t="str">
            <v/>
          </cell>
          <cell r="BE110" t="str">
            <v/>
          </cell>
          <cell r="BF110" t="str">
            <v/>
          </cell>
          <cell r="BG110" t="str">
            <v/>
          </cell>
          <cell r="BH110" t="str">
            <v>Co-30Ni-6Al-8TaChen, Y., Wang, C., Ruan, J., Yang, S., Omori, T., Kainuma, R., Ishida, K., Han, J., Lu, Y., &amp; Liu, X. (2020). Development of low-density γ/γ′ Co–Al–Ta-based superalloys with high solvus temperature. Acta Materialia, 188, 652–664. https://doi.org/10.1016/j.actamat.2020.02.055</v>
          </cell>
          <cell r="BI110" t="str">
            <v>Co-30.Ni-6.Al-8.Ta</v>
          </cell>
          <cell r="BJ110" t="str">
            <v>86.0Co-30.0Ni-6.0Al-8.0Ta</v>
          </cell>
        </row>
        <row r="111">
          <cell r="A111" t="str">
            <v>Co-30.Ni-12.Al-4.Ta</v>
          </cell>
          <cell r="B111" t="str">
            <v>W-free</v>
          </cell>
          <cell r="C111" t="str">
            <v>-30Ni-12Al-4Ta</v>
          </cell>
          <cell r="D111" t="str">
            <v>Co-30Ni-12Al-4Ta</v>
          </cell>
          <cell r="E111" t="str">
            <v>Chen, Y., Wang, C., Ruan, J., Yang, S., Omori, T., Kainuma, R., Ishida, K., Han, J., Lu, Y., &amp; Liu, X. (2020). Development of low-density γ/γ′ Co–Al–Ta-based superalloys with high solvus temperature. Acta Materialia, 188, 652–664. https://doi.org/10.1016/j.actamat.2020.02.056</v>
          </cell>
          <cell r="F111">
            <v>120</v>
          </cell>
          <cell r="G111">
            <v>54</v>
          </cell>
          <cell r="H111">
            <v>30</v>
          </cell>
          <cell r="I111">
            <v>12</v>
          </cell>
          <cell r="J111"/>
          <cell r="K111"/>
          <cell r="L111"/>
          <cell r="M111">
            <v>4</v>
          </cell>
          <cell r="N111"/>
          <cell r="O111"/>
          <cell r="P111"/>
          <cell r="Q111"/>
          <cell r="R111"/>
          <cell r="S111"/>
          <cell r="T111"/>
          <cell r="U111"/>
          <cell r="V111"/>
          <cell r="W111"/>
          <cell r="X111"/>
          <cell r="Y111"/>
          <cell r="Z111"/>
          <cell r="AA111"/>
          <cell r="AB111"/>
          <cell r="AC111"/>
          <cell r="AD111"/>
          <cell r="AE111"/>
          <cell r="AF111">
            <v>8.4684000000000008</v>
          </cell>
          <cell r="AG111">
            <v>8.64</v>
          </cell>
          <cell r="AH111" t="str">
            <v>Overall composition not measured, only individual phases</v>
          </cell>
          <cell r="AI111" t="str">
            <v>Co</v>
          </cell>
          <cell r="AJ111" t="str">
            <v>-12.Al</v>
          </cell>
          <cell r="AK111" t="str">
            <v/>
          </cell>
          <cell r="AL111" t="str">
            <v>-30.Ni</v>
          </cell>
          <cell r="AM111" t="str">
            <v/>
          </cell>
          <cell r="AN111" t="str">
            <v>-4.Ta</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cell r="BD111" t="str">
            <v/>
          </cell>
          <cell r="BE111" t="str">
            <v/>
          </cell>
          <cell r="BF111" t="str">
            <v/>
          </cell>
          <cell r="BG111" t="str">
            <v/>
          </cell>
          <cell r="BH111" t="str">
            <v>Co-30Ni-12Al-4TaChen, Y., Wang, C., Ruan, J., Yang, S., Omori, T., Kainuma, R., Ishida, K., Han, J., Lu, Y., &amp; Liu, X. (2020). Development of low-density γ/γ′ Co–Al–Ta-based superalloys with high solvus temperature. Acta Materialia, 188, 652–664. https://doi.org/10.1016/j.actamat.2020.02.056</v>
          </cell>
          <cell r="BI111" t="str">
            <v>Co-30.Ni-12.Al-4.Ta</v>
          </cell>
          <cell r="BJ111" t="str">
            <v>84.0Co-30.0Ni-12.0Al-4.0Ta</v>
          </cell>
        </row>
        <row r="112">
          <cell r="A112" t="str">
            <v>Co-30.Ni-12.Al-6.Ta</v>
          </cell>
          <cell r="B112" t="str">
            <v>W-free</v>
          </cell>
          <cell r="C112" t="str">
            <v>-30Ni-12Al-6Ta</v>
          </cell>
          <cell r="D112" t="str">
            <v>Co-30Ni-12Al-6Ta</v>
          </cell>
          <cell r="E112" t="str">
            <v>Chen, Y., Wang, C., Ruan, J., Yang, S., Omori, T., Kainuma, R., Ishida, K., Han, J., Lu, Y., &amp; Liu, X. (2020). Development of low-density γ/γ′ Co–Al–Ta-based superalloys with high solvus temperature. Acta Materialia, 188, 652–664. https://doi.org/10.1016/j.actamat.2020.02.057</v>
          </cell>
          <cell r="F112">
            <v>121</v>
          </cell>
          <cell r="G112">
            <v>52</v>
          </cell>
          <cell r="H112">
            <v>30</v>
          </cell>
          <cell r="I112">
            <v>12</v>
          </cell>
          <cell r="J112"/>
          <cell r="K112"/>
          <cell r="L112"/>
          <cell r="M112">
            <v>6</v>
          </cell>
          <cell r="N112"/>
          <cell r="O112"/>
          <cell r="P112"/>
          <cell r="Q112"/>
          <cell r="R112"/>
          <cell r="S112"/>
          <cell r="T112"/>
          <cell r="U112"/>
          <cell r="V112"/>
          <cell r="W112"/>
          <cell r="X112"/>
          <cell r="Y112"/>
          <cell r="Z112"/>
          <cell r="AA112"/>
          <cell r="AB112"/>
          <cell r="AC112"/>
          <cell r="AD112"/>
          <cell r="AE112"/>
          <cell r="AF112">
            <v>8.6234000000000002</v>
          </cell>
          <cell r="AG112">
            <v>8.93</v>
          </cell>
          <cell r="AH112" t="str">
            <v>Overall composition not measured, only individual phases</v>
          </cell>
          <cell r="AI112" t="str">
            <v>Co</v>
          </cell>
          <cell r="AJ112" t="str">
            <v>-12.Al</v>
          </cell>
          <cell r="AK112" t="str">
            <v/>
          </cell>
          <cell r="AL112" t="str">
            <v>-30.Ni</v>
          </cell>
          <cell r="AM112" t="str">
            <v/>
          </cell>
          <cell r="AN112" t="str">
            <v>-6.Ta</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cell r="BD112" t="str">
            <v/>
          </cell>
          <cell r="BE112" t="str">
            <v/>
          </cell>
          <cell r="BF112" t="str">
            <v/>
          </cell>
          <cell r="BG112" t="str">
            <v/>
          </cell>
          <cell r="BH112" t="str">
            <v>Co-30Ni-12Al-6TaChen, Y., Wang, C., Ruan, J., Yang, S., Omori, T., Kainuma, R., Ishida, K., Han, J., Lu, Y., &amp; Liu, X. (2020). Development of low-density γ/γ′ Co–Al–Ta-based superalloys with high solvus temperature. Acta Materialia, 188, 652–664. https://doi.org/10.1016/j.actamat.2020.02.057</v>
          </cell>
          <cell r="BI112" t="str">
            <v>Co-30.Ni-12.Al-6.Ta</v>
          </cell>
          <cell r="BJ112" t="str">
            <v>82.0Co-30.0Ni-12.0Al-6.0Ta</v>
          </cell>
        </row>
        <row r="113">
          <cell r="A113" t="str">
            <v>Co-30.Ni-12.Al-8.Ta</v>
          </cell>
          <cell r="B113" t="str">
            <v>W-free</v>
          </cell>
          <cell r="C113" t="str">
            <v>-30Ni-12Al-8Ta</v>
          </cell>
          <cell r="D113" t="str">
            <v>Co-30Ni-12Al-8Ta</v>
          </cell>
          <cell r="E113" t="str">
            <v>Chen, Y., Wang, C., Ruan, J., Yang, S., Omori, T., Kainuma, R., Ishida, K., Han, J., Lu, Y., &amp; Liu, X. (2020). Development of low-density γ/γ′ Co–Al–Ta-based superalloys with high solvus temperature. Acta Materialia, 188, 652–664. https://doi.org/10.1016/j.actamat.2020.02.058</v>
          </cell>
          <cell r="F113">
            <v>122</v>
          </cell>
          <cell r="G113">
            <v>50</v>
          </cell>
          <cell r="H113">
            <v>30</v>
          </cell>
          <cell r="I113">
            <v>12</v>
          </cell>
          <cell r="J113"/>
          <cell r="K113"/>
          <cell r="L113"/>
          <cell r="M113">
            <v>8</v>
          </cell>
          <cell r="N113"/>
          <cell r="O113"/>
          <cell r="P113"/>
          <cell r="Q113"/>
          <cell r="R113"/>
          <cell r="S113"/>
          <cell r="T113"/>
          <cell r="U113"/>
          <cell r="V113"/>
          <cell r="W113"/>
          <cell r="X113"/>
          <cell r="Y113"/>
          <cell r="Z113"/>
          <cell r="AA113"/>
          <cell r="AB113"/>
          <cell r="AC113"/>
          <cell r="AD113"/>
          <cell r="AE113"/>
          <cell r="AF113">
            <v>8.7783999999999995</v>
          </cell>
          <cell r="AG113">
            <v>9.2100000000000009</v>
          </cell>
          <cell r="AH113" t="str">
            <v>Overall composition not measured, only individual phases</v>
          </cell>
          <cell r="AI113" t="str">
            <v>Co</v>
          </cell>
          <cell r="AJ113" t="str">
            <v>-12.Al</v>
          </cell>
          <cell r="AK113" t="str">
            <v/>
          </cell>
          <cell r="AL113" t="str">
            <v>-30.Ni</v>
          </cell>
          <cell r="AM113" t="str">
            <v/>
          </cell>
          <cell r="AN113" t="str">
            <v>-8.Ta</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cell r="BD113" t="str">
            <v/>
          </cell>
          <cell r="BE113" t="str">
            <v/>
          </cell>
          <cell r="BF113" t="str">
            <v/>
          </cell>
          <cell r="BG113" t="str">
            <v/>
          </cell>
          <cell r="BH113" t="str">
            <v>Co-30Ni-12Al-8TaChen, Y., Wang, C., Ruan, J., Yang, S., Omori, T., Kainuma, R., Ishida, K., Han, J., Lu, Y., &amp; Liu, X. (2020). Development of low-density γ/γ′ Co–Al–Ta-based superalloys with high solvus temperature. Acta Materialia, 188, 652–664. https://doi.org/10.1016/j.actamat.2020.02.058</v>
          </cell>
          <cell r="BI113" t="str">
            <v>Co-30.Ni-12.Al-8.Ta</v>
          </cell>
          <cell r="BJ113" t="str">
            <v>80.0Co-30.0Ni-12.0Al-8.0Ta</v>
          </cell>
        </row>
        <row r="114">
          <cell r="A114" t="str">
            <v>Co-30.Ni-12.Al</v>
          </cell>
          <cell r="B114" t="str">
            <v>W-free</v>
          </cell>
          <cell r="C114" t="str">
            <v>-30Ni-12Al</v>
          </cell>
          <cell r="D114" t="str">
            <v>Co-30Ni-12Al</v>
          </cell>
          <cell r="E114" t="str">
            <v>Chen, Y., Wang, C., Ruan, J., Yang, S., Omori, T., Kainuma, R., Ishida, K., Han, J., Lu, Y., &amp; Liu, X. (2020). Development of low-density γ/γ′ Co–Al–Ta-based superalloys with high solvus temperature. Acta Materialia, 188, 652–664. https://doi.org/10.1016/j.actamat.2020.02.059</v>
          </cell>
          <cell r="F114">
            <v>123</v>
          </cell>
          <cell r="G114">
            <v>58</v>
          </cell>
          <cell r="H114">
            <v>30</v>
          </cell>
          <cell r="I114">
            <v>12</v>
          </cell>
          <cell r="J114"/>
          <cell r="K114"/>
          <cell r="L114"/>
          <cell r="M114"/>
          <cell r="N114"/>
          <cell r="O114"/>
          <cell r="P114"/>
          <cell r="Q114"/>
          <cell r="R114"/>
          <cell r="S114"/>
          <cell r="T114"/>
          <cell r="U114"/>
          <cell r="V114"/>
          <cell r="W114"/>
          <cell r="X114"/>
          <cell r="Y114"/>
          <cell r="Z114"/>
          <cell r="AA114"/>
          <cell r="AB114"/>
          <cell r="AC114"/>
          <cell r="AD114"/>
          <cell r="AE114"/>
          <cell r="AF114">
            <v>8.1584000000000003</v>
          </cell>
          <cell r="AG114"/>
          <cell r="AH114"/>
          <cell r="AI114" t="str">
            <v>Co</v>
          </cell>
          <cell r="AJ114" t="str">
            <v>-12.Al</v>
          </cell>
          <cell r="AK114" t="str">
            <v/>
          </cell>
          <cell r="AL114" t="str">
            <v>-30.Ni</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cell r="BD114" t="str">
            <v/>
          </cell>
          <cell r="BE114" t="str">
            <v/>
          </cell>
          <cell r="BF114" t="str">
            <v/>
          </cell>
          <cell r="BG114" t="str">
            <v/>
          </cell>
          <cell r="BH114" t="str">
            <v>Co-30Ni-12AlChen, Y., Wang, C., Ruan, J., Yang, S., Omori, T., Kainuma, R., Ishida, K., Han, J., Lu, Y., &amp; Liu, X. (2020). Development of low-density γ/γ′ Co–Al–Ta-based superalloys with high solvus temperature. Acta Materialia, 188, 652–664. https://doi.org/10.1016/j.actamat.2020.02.059</v>
          </cell>
          <cell r="BI114" t="str">
            <v>Co-30.Ni-12.Al</v>
          </cell>
          <cell r="BJ114" t="str">
            <v>88.0Co-30.0Ni-12.0Al</v>
          </cell>
        </row>
        <row r="115">
          <cell r="A115" t="str">
            <v>Co-30.Ni-12.Al-4.Cr</v>
          </cell>
          <cell r="B115" t="str">
            <v>W-free</v>
          </cell>
          <cell r="C115" t="str">
            <v>-30Ni-12Al-4Cr</v>
          </cell>
          <cell r="D115" t="str">
            <v>Co-30Ni-12Al-4Cr</v>
          </cell>
          <cell r="E115" t="str">
            <v>Chen, Y., Wang, C., Ruan, J., Yang, S., Omori, T., Kainuma, R., Ishida, K., Han, J., Lu, Y., &amp; Liu, X. (2020). Development of low-density γ/γ′ Co–Al–Ta-based superalloys with high solvus temperature. Acta Materialia, 188, 652–664. https://doi.org/10.1016/j.actamat.2020.02.060</v>
          </cell>
          <cell r="F115">
            <v>124</v>
          </cell>
          <cell r="G115">
            <v>54</v>
          </cell>
          <cell r="H115">
            <v>30</v>
          </cell>
          <cell r="I115">
            <v>12</v>
          </cell>
          <cell r="J115">
            <v>4</v>
          </cell>
          <cell r="K115"/>
          <cell r="L115"/>
          <cell r="M115"/>
          <cell r="N115"/>
          <cell r="O115"/>
          <cell r="P115"/>
          <cell r="Q115"/>
          <cell r="R115"/>
          <cell r="S115"/>
          <cell r="T115"/>
          <cell r="U115"/>
          <cell r="V115"/>
          <cell r="W115"/>
          <cell r="X115"/>
          <cell r="Y115"/>
          <cell r="Z115"/>
          <cell r="AA115"/>
          <cell r="AB115"/>
          <cell r="AC115"/>
          <cell r="AD115"/>
          <cell r="AE115"/>
          <cell r="AF115">
            <v>8.09</v>
          </cell>
          <cell r="AG115"/>
          <cell r="AH115"/>
          <cell r="AI115" t="str">
            <v>Co</v>
          </cell>
          <cell r="AJ115" t="str">
            <v>-12.Al</v>
          </cell>
          <cell r="AK115" t="str">
            <v/>
          </cell>
          <cell r="AL115" t="str">
            <v>-30.Ni</v>
          </cell>
          <cell r="AM115" t="str">
            <v>-4.Cr</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cell r="BD115" t="str">
            <v/>
          </cell>
          <cell r="BE115" t="str">
            <v/>
          </cell>
          <cell r="BF115" t="str">
            <v/>
          </cell>
          <cell r="BG115" t="str">
            <v/>
          </cell>
          <cell r="BH115" t="str">
            <v>Co-30Ni-12Al-4CrChen, Y., Wang, C., Ruan, J., Yang, S., Omori, T., Kainuma, R., Ishida, K., Han, J., Lu, Y., &amp; Liu, X. (2020). Development of low-density γ/γ′ Co–Al–Ta-based superalloys with high solvus temperature. Acta Materialia, 188, 652–664. https://doi.org/10.1016/j.actamat.2020.02.060</v>
          </cell>
          <cell r="BI115" t="str">
            <v>Co-30.Ni-12.Al-4.Cr</v>
          </cell>
          <cell r="BJ115" t="str">
            <v>84.0Co-30.0Ni-12.0Al-4.0Cr</v>
          </cell>
        </row>
        <row r="116">
          <cell r="A116" t="str">
            <v>Co-30.Ni-12.Al-8.Cr</v>
          </cell>
          <cell r="B116" t="str">
            <v>W-free</v>
          </cell>
          <cell r="C116" t="str">
            <v>-30Ni-12Al-8Cr</v>
          </cell>
          <cell r="D116" t="str">
            <v>Co-30Ni-12Al-8Cr</v>
          </cell>
          <cell r="E116" t="str">
            <v>Chen, Y., Wang, C., Ruan, J., Yang, S., Omori, T., Kainuma, R., Ishida, K., Han, J., Lu, Y., &amp; Liu, X. (2020). Development of low-density γ/γ′ Co–Al–Ta-based superalloys with high solvus temperature. Acta Materialia, 188, 652–664. https://doi.org/10.1016/j.actamat.2020.02.061</v>
          </cell>
          <cell r="F116">
            <v>125</v>
          </cell>
          <cell r="G116">
            <v>50</v>
          </cell>
          <cell r="H116">
            <v>30</v>
          </cell>
          <cell r="I116">
            <v>12</v>
          </cell>
          <cell r="J116">
            <v>8</v>
          </cell>
          <cell r="K116"/>
          <cell r="L116"/>
          <cell r="M116"/>
          <cell r="N116"/>
          <cell r="O116"/>
          <cell r="P116"/>
          <cell r="Q116"/>
          <cell r="R116"/>
          <cell r="S116"/>
          <cell r="T116"/>
          <cell r="U116"/>
          <cell r="V116"/>
          <cell r="W116"/>
          <cell r="X116"/>
          <cell r="Y116"/>
          <cell r="Z116"/>
          <cell r="AA116"/>
          <cell r="AB116"/>
          <cell r="AC116"/>
          <cell r="AD116"/>
          <cell r="AE116"/>
          <cell r="AF116">
            <v>8.0215999999999994</v>
          </cell>
          <cell r="AG116"/>
          <cell r="AH116"/>
          <cell r="AI116" t="str">
            <v>Co</v>
          </cell>
          <cell r="AJ116" t="str">
            <v>-12.Al</v>
          </cell>
          <cell r="AK116" t="str">
            <v/>
          </cell>
          <cell r="AL116" t="str">
            <v>-30.Ni</v>
          </cell>
          <cell r="AM116" t="str">
            <v>-8.Cr</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cell r="BD116" t="str">
            <v/>
          </cell>
          <cell r="BE116" t="str">
            <v/>
          </cell>
          <cell r="BF116" t="str">
            <v/>
          </cell>
          <cell r="BG116" t="str">
            <v/>
          </cell>
          <cell r="BH116" t="str">
            <v>Co-30Ni-12Al-8CrChen, Y., Wang, C., Ruan, J., Yang, S., Omori, T., Kainuma, R., Ishida, K., Han, J., Lu, Y., &amp; Liu, X. (2020). Development of low-density γ/γ′ Co–Al–Ta-based superalloys with high solvus temperature. Acta Materialia, 188, 652–664. https://doi.org/10.1016/j.actamat.2020.02.061</v>
          </cell>
          <cell r="BI116" t="str">
            <v>Co-30.Ni-12.Al-8.Cr</v>
          </cell>
          <cell r="BJ116" t="str">
            <v>80.0Co-30.0Ni-12.0Al-8.0Cr</v>
          </cell>
        </row>
        <row r="117">
          <cell r="A117" t="str">
            <v>Co-30.Ni-12.Al-12.Cr</v>
          </cell>
          <cell r="B117" t="str">
            <v>W-free</v>
          </cell>
          <cell r="C117" t="str">
            <v>-30Ni-12Al-12Cr</v>
          </cell>
          <cell r="D117" t="str">
            <v>Co-30Ni-12Al-12Cr</v>
          </cell>
          <cell r="E117" t="str">
            <v>Chen, Y., Wang, C., Ruan, J., Yang, S., Omori, T., Kainuma, R., Ishida, K., Han, J., Lu, Y., &amp; Liu, X. (2020). Development of low-density γ/γ′ Co–Al–Ta-based superalloys with high solvus temperature. Acta Materialia, 188, 652–664. https://doi.org/10.1016/j.actamat.2020.02.062</v>
          </cell>
          <cell r="F117">
            <v>126</v>
          </cell>
          <cell r="G117">
            <v>46</v>
          </cell>
          <cell r="H117">
            <v>30</v>
          </cell>
          <cell r="I117">
            <v>12</v>
          </cell>
          <cell r="J117">
            <v>12</v>
          </cell>
          <cell r="K117"/>
          <cell r="L117"/>
          <cell r="M117"/>
          <cell r="N117"/>
          <cell r="O117"/>
          <cell r="P117"/>
          <cell r="Q117"/>
          <cell r="R117"/>
          <cell r="S117"/>
          <cell r="T117"/>
          <cell r="U117"/>
          <cell r="V117"/>
          <cell r="W117"/>
          <cell r="X117"/>
          <cell r="Y117"/>
          <cell r="Z117"/>
          <cell r="AA117"/>
          <cell r="AB117"/>
          <cell r="AC117"/>
          <cell r="AD117"/>
          <cell r="AE117"/>
          <cell r="AF117">
            <v>7.9532000000000007</v>
          </cell>
          <cell r="AG117">
            <v>8.3800000000000008</v>
          </cell>
          <cell r="AH117"/>
          <cell r="AI117" t="str">
            <v>Co</v>
          </cell>
          <cell r="AJ117" t="str">
            <v>-12.Al</v>
          </cell>
          <cell r="AK117" t="str">
            <v/>
          </cell>
          <cell r="AL117" t="str">
            <v>-30.Ni</v>
          </cell>
          <cell r="AM117" t="str">
            <v>-12.Cr</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cell r="BD117" t="str">
            <v/>
          </cell>
          <cell r="BE117" t="str">
            <v/>
          </cell>
          <cell r="BF117" t="str">
            <v/>
          </cell>
          <cell r="BG117" t="str">
            <v/>
          </cell>
          <cell r="BH117" t="str">
            <v>Co-30Ni-12Al-12CrChen, Y., Wang, C., Ruan, J., Yang, S., Omori, T., Kainuma, R., Ishida, K., Han, J., Lu, Y., &amp; Liu, X. (2020). Development of low-density γ/γ′ Co–Al–Ta-based superalloys with high solvus temperature. Acta Materialia, 188, 652–664. https://doi.org/10.1016/j.actamat.2020.02.062</v>
          </cell>
          <cell r="BI117" t="str">
            <v>Co-30.Ni-12.Al-12.Cr</v>
          </cell>
          <cell r="BJ117" t="str">
            <v>76.0Co-30.0Ni-12.0Al-12.0Cr</v>
          </cell>
        </row>
        <row r="118">
          <cell r="A118" t="str">
            <v>Co-12.Al-11.W</v>
          </cell>
          <cell r="B118" t="str">
            <v>CoAlW-X</v>
          </cell>
          <cell r="C118" t="str">
            <v>-12Al-11W</v>
          </cell>
          <cell r="D118" t="str">
            <v>Co-12Al-11W</v>
          </cell>
          <cell r="E118" t="str">
            <v>Chen, Z. M. T., Okamoto, N. L., Demura, M. &amp; Inui, H. Micropillar compression deformation of single crystals of Co3(Al,W) with the L12 structure. Scr. Mater. 121, 28–31 (2016).</v>
          </cell>
          <cell r="F118">
            <v>127</v>
          </cell>
          <cell r="G118">
            <v>77</v>
          </cell>
          <cell r="H118"/>
          <cell r="I118">
            <v>12</v>
          </cell>
          <cell r="J118"/>
          <cell r="K118">
            <v>11</v>
          </cell>
          <cell r="L118"/>
          <cell r="M118"/>
          <cell r="N118"/>
          <cell r="O118"/>
          <cell r="P118"/>
          <cell r="Q118"/>
          <cell r="R118"/>
          <cell r="S118"/>
          <cell r="T118"/>
          <cell r="U118"/>
          <cell r="V118"/>
          <cell r="W118"/>
          <cell r="X118"/>
          <cell r="Y118"/>
          <cell r="Z118"/>
          <cell r="AA118"/>
          <cell r="AB118"/>
          <cell r="AC118"/>
          <cell r="AD118"/>
          <cell r="AE118"/>
          <cell r="AF118">
            <v>9.2945000000000011</v>
          </cell>
          <cell r="AG118"/>
          <cell r="AH118" t="str">
            <v>850C for 168hr</v>
          </cell>
          <cell r="AI118" t="str">
            <v>Co</v>
          </cell>
          <cell r="AJ118" t="str">
            <v>-12.Al</v>
          </cell>
          <cell r="AK118" t="str">
            <v>-11.W</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cell r="BD118" t="str">
            <v/>
          </cell>
          <cell r="BE118" t="str">
            <v/>
          </cell>
          <cell r="BF118" t="str">
            <v/>
          </cell>
          <cell r="BG118" t="str">
            <v/>
          </cell>
          <cell r="BH118" t="str">
            <v>Co-12Al-11WChen, Z. M. T., Okamoto, N. L., Demura, M. &amp; Inui, H. Micropillar compression deformation of single crystals of Co3(Al,W) with the L12 structure. Scr. Mater. 121, 28–31 (2016).</v>
          </cell>
          <cell r="BI118" t="str">
            <v>Co-12.Al-11.W</v>
          </cell>
          <cell r="BJ118" t="str">
            <v>77.0Co-12.0Al-11.0W</v>
          </cell>
        </row>
        <row r="119">
          <cell r="A119" t="str">
            <v>Co-58.3Ni-3.2Al-10.8Cr-8.2Ti</v>
          </cell>
          <cell r="B119" t="str">
            <v>Co3Ti</v>
          </cell>
          <cell r="C119" t="str">
            <v>-58Ni-3Al-11Cr-8Ti</v>
          </cell>
          <cell r="D119" t="str">
            <v>103a</v>
          </cell>
          <cell r="E119" t="str">
            <v>Christofidou, K. A. et al. The microstructure and hardness of Ni-Co-Al-Ti-Cr quinary alloys. J. Alloys Compd. (2016) doi:10.1016/j.jallcom.2016.07.159.</v>
          </cell>
          <cell r="F119">
            <v>128</v>
          </cell>
          <cell r="G119">
            <v>19.5</v>
          </cell>
          <cell r="H119">
            <v>58.3</v>
          </cell>
          <cell r="I119">
            <v>3.2</v>
          </cell>
          <cell r="J119">
            <v>10.8</v>
          </cell>
          <cell r="K119"/>
          <cell r="L119">
            <v>8.1999999999999993</v>
          </cell>
          <cell r="M119"/>
          <cell r="N119"/>
          <cell r="O119"/>
          <cell r="P119"/>
          <cell r="Q119"/>
          <cell r="R119"/>
          <cell r="S119"/>
          <cell r="T119"/>
          <cell r="U119"/>
          <cell r="V119"/>
          <cell r="W119"/>
          <cell r="X119"/>
          <cell r="Y119"/>
          <cell r="Z119"/>
          <cell r="AA119"/>
          <cell r="AB119"/>
          <cell r="AC119"/>
          <cell r="AD119"/>
          <cell r="AE119"/>
          <cell r="AF119">
            <v>8.1613579999999999</v>
          </cell>
          <cell r="AG119"/>
          <cell r="AH119"/>
          <cell r="AI119" t="str">
            <v>Co</v>
          </cell>
          <cell r="AJ119" t="str">
            <v>-3.2Al</v>
          </cell>
          <cell r="AK119" t="str">
            <v/>
          </cell>
          <cell r="AL119" t="str">
            <v>-58.3Ni</v>
          </cell>
          <cell r="AM119" t="str">
            <v>-10.8Cr</v>
          </cell>
          <cell r="AN119" t="str">
            <v/>
          </cell>
          <cell r="AO119" t="str">
            <v/>
          </cell>
          <cell r="AP119" t="str">
            <v/>
          </cell>
          <cell r="AQ119" t="str">
            <v>-8.2Ti</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cell r="BD119" t="str">
            <v/>
          </cell>
          <cell r="BE119" t="str">
            <v/>
          </cell>
          <cell r="BF119" t="str">
            <v/>
          </cell>
          <cell r="BG119" t="str">
            <v/>
          </cell>
          <cell r="BH119" t="str">
            <v>103aChristofidou, K. A. et al. The microstructure and hardness of Ni-Co-Al-Ti-Cr quinary alloys. J. Alloys Compd. (2016) doi:10.1016/j.jallcom.2016.07.159.</v>
          </cell>
          <cell r="BI119" t="str">
            <v>Co-58.3Ni-3.2Al-10.8Cr-8.2Ti</v>
          </cell>
          <cell r="BJ119" t="str">
            <v>77.8Co-58.3Ni-3.2Al-10.8Cr-8.2Ti</v>
          </cell>
        </row>
        <row r="120">
          <cell r="A120" t="str">
            <v>Co-27.2Ni-3.1Al-10.9Cr-8.1Ti</v>
          </cell>
          <cell r="B120" t="str">
            <v>Co3Ti</v>
          </cell>
          <cell r="C120" t="str">
            <v>-27Ni-3Al-11Cr-8Ti</v>
          </cell>
          <cell r="D120" t="str">
            <v>101a</v>
          </cell>
          <cell r="E120" t="str">
            <v>Christofidou, K. A. et al. The microstructure and hardness of Ni-Co-Al-Ti-Cr quinary alloys. J. Alloys Compd. (2016) doi:10.1016/j.jallcom.2016.07.159.</v>
          </cell>
          <cell r="F120">
            <v>129</v>
          </cell>
          <cell r="G120">
            <v>50.699999999999996</v>
          </cell>
          <cell r="H120">
            <v>27.2</v>
          </cell>
          <cell r="I120">
            <v>3.1</v>
          </cell>
          <cell r="J120">
            <v>10.9</v>
          </cell>
          <cell r="K120"/>
          <cell r="L120">
            <v>8.1</v>
          </cell>
          <cell r="M120"/>
          <cell r="N120"/>
          <cell r="O120"/>
          <cell r="P120"/>
          <cell r="Q120"/>
          <cell r="R120"/>
          <cell r="S120"/>
          <cell r="T120"/>
          <cell r="U120"/>
          <cell r="V120"/>
          <cell r="W120"/>
          <cell r="X120"/>
          <cell r="Y120"/>
          <cell r="Z120"/>
          <cell r="AA120"/>
          <cell r="AB120"/>
          <cell r="AC120"/>
          <cell r="AD120"/>
          <cell r="AE120"/>
          <cell r="AF120">
            <v>8.1677529999999994</v>
          </cell>
          <cell r="AG120"/>
          <cell r="AH120"/>
          <cell r="AI120" t="str">
            <v>Co</v>
          </cell>
          <cell r="AJ120" t="str">
            <v>-3.1Al</v>
          </cell>
          <cell r="AK120" t="str">
            <v/>
          </cell>
          <cell r="AL120" t="str">
            <v>-27.2Ni</v>
          </cell>
          <cell r="AM120" t="str">
            <v>-10.9Cr</v>
          </cell>
          <cell r="AN120" t="str">
            <v/>
          </cell>
          <cell r="AO120" t="str">
            <v/>
          </cell>
          <cell r="AP120" t="str">
            <v/>
          </cell>
          <cell r="AQ120" t="str">
            <v>-8.1Ti</v>
          </cell>
          <cell r="AR120" t="str">
            <v/>
          </cell>
          <cell r="AS120" t="str">
            <v/>
          </cell>
          <cell r="AT120" t="str">
            <v/>
          </cell>
          <cell r="AU120" t="str">
            <v/>
          </cell>
          <cell r="AV120" t="str">
            <v/>
          </cell>
          <cell r="AW120" t="str">
            <v/>
          </cell>
          <cell r="AX120" t="str">
            <v/>
          </cell>
          <cell r="AY120" t="str">
            <v/>
          </cell>
          <cell r="AZ120" t="str">
            <v/>
          </cell>
          <cell r="BA120" t="str">
            <v/>
          </cell>
          <cell r="BB120" t="str">
            <v/>
          </cell>
          <cell r="BC120" t="str">
            <v/>
          </cell>
          <cell r="BD120" t="str">
            <v/>
          </cell>
          <cell r="BE120" t="str">
            <v/>
          </cell>
          <cell r="BF120" t="str">
            <v/>
          </cell>
          <cell r="BG120" t="str">
            <v/>
          </cell>
          <cell r="BH120" t="str">
            <v>101aChristofidou, K. A. et al. The microstructure and hardness of Ni-Co-Al-Ti-Cr quinary alloys. J. Alloys Compd. (2016) doi:10.1016/j.jallcom.2016.07.159.</v>
          </cell>
          <cell r="BI120" t="str">
            <v>Co-27.2Ni-3.1Al-10.9Cr-8.1Ti</v>
          </cell>
          <cell r="BJ120" t="str">
            <v>77.9Co-27.2Ni-3.1Al-10.9Cr-8.1Ti</v>
          </cell>
        </row>
        <row r="121">
          <cell r="A121" t="str">
            <v>Co-34.2Ni-3.6Al-21.5Cr-8.1Ti</v>
          </cell>
          <cell r="B121" t="str">
            <v>Co3Ti</v>
          </cell>
          <cell r="C121" t="str">
            <v>-34Ni-4Al-22Cr-8Ti</v>
          </cell>
          <cell r="D121" t="str">
            <v>202a</v>
          </cell>
          <cell r="E121" t="str">
            <v>Christofidou, K. A. et al. The microstructure and hardness of Ni-Co-Al-Ti-Cr quinary alloys. J. Alloys Compd. (2016) doi:10.1016/j.jallcom.2016.07.159.</v>
          </cell>
          <cell r="F121">
            <v>130</v>
          </cell>
          <cell r="G121">
            <v>32.599999999999994</v>
          </cell>
          <cell r="H121">
            <v>34.200000000000003</v>
          </cell>
          <cell r="I121">
            <v>3.6</v>
          </cell>
          <cell r="J121">
            <v>21.5</v>
          </cell>
          <cell r="K121"/>
          <cell r="L121">
            <v>8.1</v>
          </cell>
          <cell r="M121"/>
          <cell r="N121"/>
          <cell r="O121"/>
          <cell r="P121"/>
          <cell r="Q121"/>
          <cell r="R121"/>
          <cell r="S121"/>
          <cell r="T121"/>
          <cell r="U121"/>
          <cell r="V121"/>
          <cell r="W121"/>
          <cell r="X121"/>
          <cell r="Y121"/>
          <cell r="Z121"/>
          <cell r="AA121"/>
          <cell r="AB121"/>
          <cell r="AC121"/>
          <cell r="AD121"/>
          <cell r="AE121"/>
          <cell r="AF121">
            <v>7.9560530000000007</v>
          </cell>
          <cell r="AG121"/>
          <cell r="AH121"/>
          <cell r="AI121" t="str">
            <v>Co</v>
          </cell>
          <cell r="AJ121" t="str">
            <v>-3.6Al</v>
          </cell>
          <cell r="AK121" t="str">
            <v/>
          </cell>
          <cell r="AL121" t="str">
            <v>-34.2Ni</v>
          </cell>
          <cell r="AM121" t="str">
            <v>-21.5Cr</v>
          </cell>
          <cell r="AN121" t="str">
            <v/>
          </cell>
          <cell r="AO121" t="str">
            <v/>
          </cell>
          <cell r="AP121" t="str">
            <v/>
          </cell>
          <cell r="AQ121" t="str">
            <v>-8.1Ti</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cell r="BD121" t="str">
            <v/>
          </cell>
          <cell r="BE121" t="str">
            <v/>
          </cell>
          <cell r="BF121" t="str">
            <v/>
          </cell>
          <cell r="BG121" t="str">
            <v/>
          </cell>
          <cell r="BH121" t="str">
            <v>202aChristofidou, K. A. et al. The microstructure and hardness of Ni-Co-Al-Ti-Cr quinary alloys. J. Alloys Compd. (2016) doi:10.1016/j.jallcom.2016.07.159.</v>
          </cell>
          <cell r="BI121" t="str">
            <v>Co-34.2Ni-3.6Al-21.5Cr-8.1Ti</v>
          </cell>
          <cell r="BJ121" t="str">
            <v>66.8Co-34.2Ni-3.6Al-21.5Cr-8.1Ti</v>
          </cell>
        </row>
        <row r="122">
          <cell r="A122" t="str">
            <v>Co-37.1Ni-3.1Al-16.3Cr-7.9Ti</v>
          </cell>
          <cell r="B122" t="str">
            <v>Co3Ti</v>
          </cell>
          <cell r="C122" t="str">
            <v>-37Ni-3Al-16Cr-8Ti</v>
          </cell>
          <cell r="D122" t="str">
            <v>152a</v>
          </cell>
          <cell r="E122" t="str">
            <v>Christofidou, K. A. et al. The microstructure and hardness of Ni-Co-Al-Ti-Cr quinary alloys. J. Alloys Compd. (2016) doi:10.1016/j.jallcom.2016.07.159.</v>
          </cell>
          <cell r="F122">
            <v>131</v>
          </cell>
          <cell r="G122">
            <v>35.599999999999994</v>
          </cell>
          <cell r="H122">
            <v>37.1</v>
          </cell>
          <cell r="I122">
            <v>3.1</v>
          </cell>
          <cell r="J122">
            <v>16.3</v>
          </cell>
          <cell r="K122"/>
          <cell r="L122">
            <v>7.9</v>
          </cell>
          <cell r="M122"/>
          <cell r="N122"/>
          <cell r="O122"/>
          <cell r="P122"/>
          <cell r="Q122"/>
          <cell r="R122"/>
          <cell r="S122"/>
          <cell r="T122"/>
          <cell r="U122"/>
          <cell r="V122"/>
          <cell r="W122"/>
          <cell r="X122"/>
          <cell r="Y122"/>
          <cell r="Z122"/>
          <cell r="AA122"/>
          <cell r="AB122"/>
          <cell r="AC122"/>
          <cell r="AD122"/>
          <cell r="AE122"/>
          <cell r="AF122">
            <v>8.0849910000000005</v>
          </cell>
          <cell r="AG122"/>
          <cell r="AH122"/>
          <cell r="AI122" t="str">
            <v>Co</v>
          </cell>
          <cell r="AJ122" t="str">
            <v>-3.1Al</v>
          </cell>
          <cell r="AK122" t="str">
            <v/>
          </cell>
          <cell r="AL122" t="str">
            <v>-37.1Ni</v>
          </cell>
          <cell r="AM122" t="str">
            <v>-16.3Cr</v>
          </cell>
          <cell r="AN122" t="str">
            <v/>
          </cell>
          <cell r="AO122" t="str">
            <v/>
          </cell>
          <cell r="AP122" t="str">
            <v/>
          </cell>
          <cell r="AQ122" t="str">
            <v>-7.9Ti</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cell r="BD122" t="str">
            <v/>
          </cell>
          <cell r="BE122" t="str">
            <v/>
          </cell>
          <cell r="BF122" t="str">
            <v/>
          </cell>
          <cell r="BG122" t="str">
            <v/>
          </cell>
          <cell r="BH122" t="str">
            <v>152aChristofidou, K. A. et al. The microstructure and hardness of Ni-Co-Al-Ti-Cr quinary alloys. J. Alloys Compd. (2016) doi:10.1016/j.jallcom.2016.07.159.</v>
          </cell>
          <cell r="BI122" t="str">
            <v>Co-37.1Ni-3.1Al-16.3Cr-7.9Ti</v>
          </cell>
          <cell r="BJ122" t="str">
            <v>72.7Co-37.1Ni-3.1Al-16.3Cr-7.9Ti</v>
          </cell>
        </row>
        <row r="123">
          <cell r="A123" t="str">
            <v>Co-17.3Ni-3.1Al-12.5Cr-7.9Ti</v>
          </cell>
          <cell r="B123" t="str">
            <v>Co3Ti</v>
          </cell>
          <cell r="C123" t="str">
            <v>-17Ni-3Al-13Cr-8Ti</v>
          </cell>
          <cell r="D123" t="str">
            <v>201a</v>
          </cell>
          <cell r="E123" t="str">
            <v>Christofidou, K. A. et al. The microstructure and hardness of Ni-Co-Al-Ti-Cr quinary alloys. J. Alloys Compd. (2016) doi:10.1016/j.jallcom.2016.07.159.</v>
          </cell>
          <cell r="F123">
            <v>132</v>
          </cell>
          <cell r="G123">
            <v>59.199999999999996</v>
          </cell>
          <cell r="H123">
            <v>17.3</v>
          </cell>
          <cell r="I123">
            <v>3.1</v>
          </cell>
          <cell r="J123">
            <v>12.5</v>
          </cell>
          <cell r="K123"/>
          <cell r="L123">
            <v>7.9</v>
          </cell>
          <cell r="M123"/>
          <cell r="N123"/>
          <cell r="O123"/>
          <cell r="P123"/>
          <cell r="Q123"/>
          <cell r="R123"/>
          <cell r="S123"/>
          <cell r="T123"/>
          <cell r="U123"/>
          <cell r="V123"/>
          <cell r="W123"/>
          <cell r="X123"/>
          <cell r="Y123"/>
          <cell r="Z123"/>
          <cell r="AA123"/>
          <cell r="AB123"/>
          <cell r="AC123"/>
          <cell r="AD123"/>
          <cell r="AE123"/>
          <cell r="AF123">
            <v>8.1483869999999996</v>
          </cell>
          <cell r="AG123"/>
          <cell r="AH123"/>
          <cell r="AI123" t="str">
            <v>Co</v>
          </cell>
          <cell r="AJ123" t="str">
            <v>-3.1Al</v>
          </cell>
          <cell r="AK123" t="str">
            <v/>
          </cell>
          <cell r="AL123" t="str">
            <v>-17.3Ni</v>
          </cell>
          <cell r="AM123" t="str">
            <v>-12.5Cr</v>
          </cell>
          <cell r="AN123" t="str">
            <v/>
          </cell>
          <cell r="AO123" t="str">
            <v/>
          </cell>
          <cell r="AP123" t="str">
            <v/>
          </cell>
          <cell r="AQ123" t="str">
            <v>-7.9Ti</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cell r="BD123" t="str">
            <v/>
          </cell>
          <cell r="BE123" t="str">
            <v/>
          </cell>
          <cell r="BF123" t="str">
            <v/>
          </cell>
          <cell r="BG123" t="str">
            <v/>
          </cell>
          <cell r="BH123" t="str">
            <v>201aChristofidou, K. A. et al. The microstructure and hardness of Ni-Co-Al-Ti-Cr quinary alloys. J. Alloys Compd. (2016) doi:10.1016/j.jallcom.2016.07.159.</v>
          </cell>
          <cell r="BI123" t="str">
            <v>Co-17.3Ni-3.1Al-12.5Cr-7.9Ti</v>
          </cell>
          <cell r="BJ123" t="str">
            <v>76.5Co-17.3Ni-3.1Al-12.5Cr-7.9Ti</v>
          </cell>
        </row>
        <row r="124">
          <cell r="A124" t="str">
            <v>Co-50.7Ni-2.7Al-21.9Cr-7.9Ti</v>
          </cell>
          <cell r="B124" t="str">
            <v>Co3Ti</v>
          </cell>
          <cell r="C124" t="str">
            <v>-51Ni-3Al-22Cr-8Ti</v>
          </cell>
          <cell r="D124" t="str">
            <v>203a</v>
          </cell>
          <cell r="E124" t="str">
            <v>Christofidou, K. A. et al. The microstructure and hardness of Ni-Co-Al-Ti-Cr quinary alloys. J. Alloys Compd. (2016) doi:10.1016/j.jallcom.2016.07.159.</v>
          </cell>
          <cell r="F124">
            <v>133</v>
          </cell>
          <cell r="G124">
            <v>16.799999999999983</v>
          </cell>
          <cell r="H124">
            <v>50.7</v>
          </cell>
          <cell r="I124">
            <v>2.7</v>
          </cell>
          <cell r="J124">
            <v>21.9</v>
          </cell>
          <cell r="K124"/>
          <cell r="L124">
            <v>7.9</v>
          </cell>
          <cell r="M124"/>
          <cell r="N124"/>
          <cell r="O124"/>
          <cell r="P124"/>
          <cell r="Q124"/>
          <cell r="R124"/>
          <cell r="S124"/>
          <cell r="T124"/>
          <cell r="U124"/>
          <cell r="V124"/>
          <cell r="W124"/>
          <cell r="X124"/>
          <cell r="Y124"/>
          <cell r="Z124"/>
          <cell r="AA124"/>
          <cell r="AB124"/>
          <cell r="AC124"/>
          <cell r="AD124"/>
          <cell r="AE124"/>
          <cell r="AF124">
            <v>8.0151190000000003</v>
          </cell>
          <cell r="AG124"/>
          <cell r="AH124"/>
          <cell r="AI124" t="str">
            <v>Co</v>
          </cell>
          <cell r="AJ124" t="str">
            <v>-2.7Al</v>
          </cell>
          <cell r="AK124" t="str">
            <v/>
          </cell>
          <cell r="AL124" t="str">
            <v>-50.7Ni</v>
          </cell>
          <cell r="AM124" t="str">
            <v>-21.9Cr</v>
          </cell>
          <cell r="AN124" t="str">
            <v/>
          </cell>
          <cell r="AO124" t="str">
            <v/>
          </cell>
          <cell r="AP124" t="str">
            <v/>
          </cell>
          <cell r="AQ124" t="str">
            <v>-7.9Ti</v>
          </cell>
          <cell r="AR124" t="str">
            <v/>
          </cell>
          <cell r="AS124" t="str">
            <v/>
          </cell>
          <cell r="AT124" t="str">
            <v/>
          </cell>
          <cell r="AU124" t="str">
            <v/>
          </cell>
          <cell r="AV124" t="str">
            <v/>
          </cell>
          <cell r="AW124" t="str">
            <v/>
          </cell>
          <cell r="AX124" t="str">
            <v/>
          </cell>
          <cell r="AY124" t="str">
            <v/>
          </cell>
          <cell r="AZ124" t="str">
            <v/>
          </cell>
          <cell r="BA124" t="str">
            <v/>
          </cell>
          <cell r="BB124" t="str">
            <v/>
          </cell>
          <cell r="BC124" t="str">
            <v/>
          </cell>
          <cell r="BD124" t="str">
            <v/>
          </cell>
          <cell r="BE124" t="str">
            <v/>
          </cell>
          <cell r="BF124" t="str">
            <v/>
          </cell>
          <cell r="BG124" t="str">
            <v/>
          </cell>
          <cell r="BH124" t="str">
            <v>203aChristofidou, K. A. et al. The microstructure and hardness of Ni-Co-Al-Ti-Cr quinary alloys. J. Alloys Compd. (2016) doi:10.1016/j.jallcom.2016.07.159.</v>
          </cell>
          <cell r="BI124" t="str">
            <v>Co-50.7Ni-2.7Al-21.9Cr-7.9Ti</v>
          </cell>
          <cell r="BJ124" t="str">
            <v>67.5Co-50.7Ni-2.7Al-21.9Cr-7.9Ti</v>
          </cell>
        </row>
        <row r="125">
          <cell r="A125" t="str">
            <v>Co-18.3Ni-3.Al-16.2Cr-7.8Ti</v>
          </cell>
          <cell r="B125" t="str">
            <v>Co3Ti</v>
          </cell>
          <cell r="C125" t="str">
            <v>-18Ni-3Al-16Cr-8Ti</v>
          </cell>
          <cell r="D125" t="str">
            <v>151a</v>
          </cell>
          <cell r="E125" t="str">
            <v>Christofidou, K. A. et al. The microstructure and hardness of Ni-Co-Al-Ti-Cr quinary alloys. J. Alloys Compd. (2016) doi:10.1016/j.jallcom.2016.07.159.</v>
          </cell>
          <cell r="F125">
            <v>134</v>
          </cell>
          <cell r="G125">
            <v>54.7</v>
          </cell>
          <cell r="H125">
            <v>18.3</v>
          </cell>
          <cell r="I125">
            <v>3</v>
          </cell>
          <cell r="J125">
            <v>16.2</v>
          </cell>
          <cell r="K125"/>
          <cell r="L125">
            <v>7.8</v>
          </cell>
          <cell r="M125"/>
          <cell r="N125"/>
          <cell r="O125"/>
          <cell r="P125"/>
          <cell r="Q125"/>
          <cell r="R125"/>
          <cell r="S125"/>
          <cell r="T125"/>
          <cell r="U125"/>
          <cell r="V125"/>
          <cell r="W125"/>
          <cell r="X125"/>
          <cell r="Y125"/>
          <cell r="Z125"/>
          <cell r="AA125"/>
          <cell r="AB125"/>
          <cell r="AC125"/>
          <cell r="AD125"/>
          <cell r="AE125"/>
          <cell r="AF125">
            <v>8.0957899999999992</v>
          </cell>
          <cell r="AG125"/>
          <cell r="AH125"/>
          <cell r="AI125" t="str">
            <v>Co</v>
          </cell>
          <cell r="AJ125" t="str">
            <v>-3.Al</v>
          </cell>
          <cell r="AK125" t="str">
            <v/>
          </cell>
          <cell r="AL125" t="str">
            <v>-18.3Ni</v>
          </cell>
          <cell r="AM125" t="str">
            <v>-16.2Cr</v>
          </cell>
          <cell r="AN125" t="str">
            <v/>
          </cell>
          <cell r="AO125" t="str">
            <v/>
          </cell>
          <cell r="AP125" t="str">
            <v/>
          </cell>
          <cell r="AQ125" t="str">
            <v>-7.8Ti</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cell r="BD125" t="str">
            <v/>
          </cell>
          <cell r="BE125" t="str">
            <v/>
          </cell>
          <cell r="BF125" t="str">
            <v/>
          </cell>
          <cell r="BG125" t="str">
            <v/>
          </cell>
          <cell r="BH125" t="str">
            <v>151aChristofidou, K. A. et al. The microstructure and hardness of Ni-Co-Al-Ti-Cr quinary alloys. J. Alloys Compd. (2016) doi:10.1016/j.jallcom.2016.07.159.</v>
          </cell>
          <cell r="BI125" t="str">
            <v>Co-18.3Ni-3.Al-16.2Cr-7.8Ti</v>
          </cell>
          <cell r="BJ125" t="str">
            <v>73.0Co-18.3Ni-3.0Al-16.2Cr-7.8Ti</v>
          </cell>
        </row>
        <row r="126">
          <cell r="A126" t="str">
            <v>Co-54.3Ni-4.3Al-15.7Cr-7.7Ti</v>
          </cell>
          <cell r="B126" t="str">
            <v>Co3Ti</v>
          </cell>
          <cell r="C126" t="str">
            <v>-54Ni-4Al-16Cr-8Ti</v>
          </cell>
          <cell r="D126" t="str">
            <v>153a</v>
          </cell>
          <cell r="E126" t="str">
            <v>Christofidou, K. A. et al. The microstructure and hardness of Ni-Co-Al-Ti-Cr quinary alloys. J. Alloys Compd. (2016) doi:10.1016/j.jallcom.2016.07.159.</v>
          </cell>
          <cell r="F126">
            <v>135</v>
          </cell>
          <cell r="G126">
            <v>18</v>
          </cell>
          <cell r="H126">
            <v>54.3</v>
          </cell>
          <cell r="I126">
            <v>4.3</v>
          </cell>
          <cell r="J126">
            <v>15.7</v>
          </cell>
          <cell r="K126"/>
          <cell r="L126">
            <v>7.7</v>
          </cell>
          <cell r="M126"/>
          <cell r="N126"/>
          <cell r="O126"/>
          <cell r="P126"/>
          <cell r="Q126"/>
          <cell r="R126"/>
          <cell r="S126"/>
          <cell r="T126"/>
          <cell r="U126"/>
          <cell r="V126"/>
          <cell r="W126"/>
          <cell r="X126"/>
          <cell r="Y126"/>
          <cell r="Z126"/>
          <cell r="AA126"/>
          <cell r="AB126"/>
          <cell r="AC126"/>
          <cell r="AD126"/>
          <cell r="AE126"/>
          <cell r="AF126">
            <v>8.0310129999999997</v>
          </cell>
          <cell r="AG126"/>
          <cell r="AH126"/>
          <cell r="AI126" t="str">
            <v>Co</v>
          </cell>
          <cell r="AJ126" t="str">
            <v>-4.3Al</v>
          </cell>
          <cell r="AK126" t="str">
            <v/>
          </cell>
          <cell r="AL126" t="str">
            <v>-54.3Ni</v>
          </cell>
          <cell r="AM126" t="str">
            <v>-15.7Cr</v>
          </cell>
          <cell r="AN126" t="str">
            <v/>
          </cell>
          <cell r="AO126" t="str">
            <v/>
          </cell>
          <cell r="AP126" t="str">
            <v/>
          </cell>
          <cell r="AQ126" t="str">
            <v>-7.7Ti</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cell r="BD126" t="str">
            <v/>
          </cell>
          <cell r="BE126" t="str">
            <v/>
          </cell>
          <cell r="BF126" t="str">
            <v/>
          </cell>
          <cell r="BG126" t="str">
            <v/>
          </cell>
          <cell r="BH126" t="str">
            <v>153aChristofidou, K. A. et al. The microstructure and hardness of Ni-Co-Al-Ti-Cr quinary alloys. J. Alloys Compd. (2016) doi:10.1016/j.jallcom.2016.07.159.</v>
          </cell>
          <cell r="BI126" t="str">
            <v>Co-54.3Ni-4.3Al-15.7Cr-7.7Ti</v>
          </cell>
          <cell r="BJ126" t="str">
            <v>72.3Co-54.3Ni-4.3Al-15.7Cr-7.7Ti</v>
          </cell>
        </row>
        <row r="127">
          <cell r="A127" t="str">
            <v>Co-39.8Ni-2.8Al-10.8Cr-7.6Ti</v>
          </cell>
          <cell r="B127" t="str">
            <v>Co3Ti</v>
          </cell>
          <cell r="C127" t="str">
            <v>-40Ni-3Al-11Cr-8Ti</v>
          </cell>
          <cell r="D127" t="str">
            <v>102a</v>
          </cell>
          <cell r="E127" t="str">
            <v>Christofidou, K. A. et al. The microstructure and hardness of Ni-Co-Al-Ti-Cr quinary alloys. J. Alloys Compd. (2016) doi:10.1016/j.jallcom.2016.07.159.</v>
          </cell>
          <cell r="F127">
            <v>136</v>
          </cell>
          <cell r="G127">
            <v>39.000000000000007</v>
          </cell>
          <cell r="H127">
            <v>39.799999999999997</v>
          </cell>
          <cell r="I127">
            <v>2.8</v>
          </cell>
          <cell r="J127">
            <v>10.8</v>
          </cell>
          <cell r="K127"/>
          <cell r="L127">
            <v>7.6</v>
          </cell>
          <cell r="M127"/>
          <cell r="N127"/>
          <cell r="O127"/>
          <cell r="P127"/>
          <cell r="Q127"/>
          <cell r="R127"/>
          <cell r="S127"/>
          <cell r="T127"/>
          <cell r="U127"/>
          <cell r="V127"/>
          <cell r="W127"/>
          <cell r="X127"/>
          <cell r="Y127"/>
          <cell r="Z127"/>
          <cell r="AA127"/>
          <cell r="AB127"/>
          <cell r="AC127"/>
          <cell r="AD127"/>
          <cell r="AE127"/>
          <cell r="AF127">
            <v>8.211036</v>
          </cell>
          <cell r="AG127"/>
          <cell r="AH127"/>
          <cell r="AI127" t="str">
            <v>Co</v>
          </cell>
          <cell r="AJ127" t="str">
            <v>-2.8Al</v>
          </cell>
          <cell r="AK127" t="str">
            <v/>
          </cell>
          <cell r="AL127" t="str">
            <v>-39.8Ni</v>
          </cell>
          <cell r="AM127" t="str">
            <v>-10.8Cr</v>
          </cell>
          <cell r="AN127" t="str">
            <v/>
          </cell>
          <cell r="AO127" t="str">
            <v/>
          </cell>
          <cell r="AP127" t="str">
            <v/>
          </cell>
          <cell r="AQ127" t="str">
            <v>-7.6Ti</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cell r="BD127" t="str">
            <v/>
          </cell>
          <cell r="BE127" t="str">
            <v/>
          </cell>
          <cell r="BF127" t="str">
            <v/>
          </cell>
          <cell r="BG127" t="str">
            <v/>
          </cell>
          <cell r="BH127" t="str">
            <v>102aChristofidou, K. A. et al. The microstructure and hardness of Ni-Co-Al-Ti-Cr quinary alloys. J. Alloys Compd. (2016) doi:10.1016/j.jallcom.2016.07.159.</v>
          </cell>
          <cell r="BI127" t="str">
            <v>Co-39.8Ni-2.8Al-10.8Cr-7.6Ti</v>
          </cell>
          <cell r="BJ127" t="str">
            <v>78.8Co-39.8Ni-2.8Al-10.8Cr-7.6Ti</v>
          </cell>
        </row>
        <row r="128">
          <cell r="A128" t="str">
            <v>Co-59.5Ni-4.5Al-10.9Cr-5.6Ti</v>
          </cell>
          <cell r="B128" t="str">
            <v>Co3Ti</v>
          </cell>
          <cell r="C128" t="str">
            <v>-60Ni-5Al-11Cr-6Ti</v>
          </cell>
          <cell r="D128" t="str">
            <v>103b</v>
          </cell>
          <cell r="E128" t="str">
            <v>Christofidou, K. A. et al. The microstructure and hardness of Ni-Co-Al-Ti-Cr quinary alloys. J. Alloys Compd. (2016) doi:10.1016/j.jallcom.2016.07.159.</v>
          </cell>
          <cell r="F128">
            <v>137</v>
          </cell>
          <cell r="G128">
            <v>19.5</v>
          </cell>
          <cell r="H128">
            <v>59.5</v>
          </cell>
          <cell r="I128">
            <v>4.5</v>
          </cell>
          <cell r="J128">
            <v>10.9</v>
          </cell>
          <cell r="K128"/>
          <cell r="L128">
            <v>5.6</v>
          </cell>
          <cell r="M128"/>
          <cell r="N128"/>
          <cell r="O128"/>
          <cell r="P128"/>
          <cell r="Q128"/>
          <cell r="R128"/>
          <cell r="S128"/>
          <cell r="T128"/>
          <cell r="U128"/>
          <cell r="V128"/>
          <cell r="W128"/>
          <cell r="X128"/>
          <cell r="Y128"/>
          <cell r="Z128"/>
          <cell r="AA128"/>
          <cell r="AB128"/>
          <cell r="AC128"/>
          <cell r="AD128"/>
          <cell r="AE128"/>
          <cell r="AF128">
            <v>8.1933620000000005</v>
          </cell>
          <cell r="AG128"/>
          <cell r="AH128"/>
          <cell r="AI128" t="str">
            <v>Co</v>
          </cell>
          <cell r="AJ128" t="str">
            <v>-4.5Al</v>
          </cell>
          <cell r="AK128" t="str">
            <v/>
          </cell>
          <cell r="AL128" t="str">
            <v>-59.5Ni</v>
          </cell>
          <cell r="AM128" t="str">
            <v>-10.9Cr</v>
          </cell>
          <cell r="AN128" t="str">
            <v/>
          </cell>
          <cell r="AO128" t="str">
            <v/>
          </cell>
          <cell r="AP128" t="str">
            <v/>
          </cell>
          <cell r="AQ128" t="str">
            <v>-5.6Ti</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cell r="BD128" t="str">
            <v/>
          </cell>
          <cell r="BE128" t="str">
            <v/>
          </cell>
          <cell r="BF128" t="str">
            <v/>
          </cell>
          <cell r="BG128" t="str">
            <v/>
          </cell>
          <cell r="BH128" t="str">
            <v>103bChristofidou, K. A. et al. The microstructure and hardness of Ni-Co-Al-Ti-Cr quinary alloys. J. Alloys Compd. (2016) doi:10.1016/j.jallcom.2016.07.159.</v>
          </cell>
          <cell r="BI128" t="str">
            <v>Co-59.5Ni-4.5Al-10.9Cr-5.6Ti</v>
          </cell>
          <cell r="BJ128" t="str">
            <v>79.0Co-59.5Ni-4.5Al-10.9Cr-5.6Ti</v>
          </cell>
        </row>
        <row r="129">
          <cell r="A129" t="str">
            <v>Co-51.2Ni-6.Al-12.6Cr-5.5Ti</v>
          </cell>
          <cell r="B129" t="str">
            <v>Co3Ti</v>
          </cell>
          <cell r="C129" t="str">
            <v>-51Ni-6Al-13Cr-6Ti</v>
          </cell>
          <cell r="D129" t="str">
            <v>203b</v>
          </cell>
          <cell r="E129" t="str">
            <v>Christofidou, K. A. et al. The microstructure and hardness of Ni-Co-Al-Ti-Cr quinary alloys. J. Alloys Compd. (2016) doi:10.1016/j.jallcom.2016.07.159.</v>
          </cell>
          <cell r="F129">
            <v>138</v>
          </cell>
          <cell r="G129">
            <v>24.700000000000003</v>
          </cell>
          <cell r="H129">
            <v>51.2</v>
          </cell>
          <cell r="I129">
            <v>6</v>
          </cell>
          <cell r="J129">
            <v>12.6</v>
          </cell>
          <cell r="K129"/>
          <cell r="L129">
            <v>5.5</v>
          </cell>
          <cell r="M129"/>
          <cell r="N129"/>
          <cell r="O129"/>
          <cell r="P129"/>
          <cell r="Q129"/>
          <cell r="R129"/>
          <cell r="S129"/>
          <cell r="T129"/>
          <cell r="U129"/>
          <cell r="V129"/>
          <cell r="W129"/>
          <cell r="X129"/>
          <cell r="Y129"/>
          <cell r="Z129"/>
          <cell r="AA129"/>
          <cell r="AB129"/>
          <cell r="AC129"/>
          <cell r="AD129"/>
          <cell r="AE129"/>
          <cell r="AF129">
            <v>8.0750209999999996</v>
          </cell>
          <cell r="AG129"/>
          <cell r="AH129"/>
          <cell r="AI129" t="str">
            <v>Co</v>
          </cell>
          <cell r="AJ129" t="str">
            <v>-6.Al</v>
          </cell>
          <cell r="AK129" t="str">
            <v/>
          </cell>
          <cell r="AL129" t="str">
            <v>-51.2Ni</v>
          </cell>
          <cell r="AM129" t="str">
            <v>-12.6Cr</v>
          </cell>
          <cell r="AN129" t="str">
            <v/>
          </cell>
          <cell r="AO129" t="str">
            <v/>
          </cell>
          <cell r="AP129" t="str">
            <v/>
          </cell>
          <cell r="AQ129" t="str">
            <v>-5.5Ti</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cell r="BD129" t="str">
            <v/>
          </cell>
          <cell r="BE129" t="str">
            <v/>
          </cell>
          <cell r="BF129" t="str">
            <v/>
          </cell>
          <cell r="BG129" t="str">
            <v/>
          </cell>
          <cell r="BH129" t="str">
            <v>203bChristofidou, K. A. et al. The microstructure and hardness of Ni-Co-Al-Ti-Cr quinary alloys. J. Alloys Compd. (2016) doi:10.1016/j.jallcom.2016.07.159.</v>
          </cell>
          <cell r="BI129" t="str">
            <v>Co-51.2Ni-6.Al-12.6Cr-5.5Ti</v>
          </cell>
          <cell r="BJ129" t="str">
            <v>75.9Co-51.2Ni-6.0Al-12.6Cr-5.5Ti</v>
          </cell>
        </row>
        <row r="130">
          <cell r="A130" t="str">
            <v>Co-19.7Ni-5.4Al-11.Cr-5.3Ti</v>
          </cell>
          <cell r="B130" t="str">
            <v>Co3Ti</v>
          </cell>
          <cell r="C130" t="str">
            <v>-20Ni-5Al-11Cr-5Ti</v>
          </cell>
          <cell r="D130" t="str">
            <v>101b</v>
          </cell>
          <cell r="E130" t="str">
            <v>Christofidou, K. A. et al. The microstructure and hardness of Ni-Co-Al-Ti-Cr quinary alloys. J. Alloys Compd. (2016) doi:10.1016/j.jallcom.2016.07.159.</v>
          </cell>
          <cell r="F130">
            <v>139</v>
          </cell>
          <cell r="G130">
            <v>58.6</v>
          </cell>
          <cell r="H130">
            <v>19.7</v>
          </cell>
          <cell r="I130">
            <v>5.4</v>
          </cell>
          <cell r="J130">
            <v>11</v>
          </cell>
          <cell r="K130"/>
          <cell r="L130">
            <v>5.3</v>
          </cell>
          <cell r="M130"/>
          <cell r="N130"/>
          <cell r="O130"/>
          <cell r="P130"/>
          <cell r="Q130"/>
          <cell r="R130"/>
          <cell r="S130"/>
          <cell r="T130"/>
          <cell r="U130"/>
          <cell r="V130"/>
          <cell r="W130"/>
          <cell r="X130"/>
          <cell r="Y130"/>
          <cell r="Z130"/>
          <cell r="AA130"/>
          <cell r="AB130"/>
          <cell r="AC130"/>
          <cell r="AD130"/>
          <cell r="AE130"/>
          <cell r="AF130">
            <v>8.1458470000000016</v>
          </cell>
          <cell r="AG130"/>
          <cell r="AH130"/>
          <cell r="AI130" t="str">
            <v>Co</v>
          </cell>
          <cell r="AJ130" t="str">
            <v>-5.4Al</v>
          </cell>
          <cell r="AK130" t="str">
            <v/>
          </cell>
          <cell r="AL130" t="str">
            <v>-19.7Ni</v>
          </cell>
          <cell r="AM130" t="str">
            <v>-11.Cr</v>
          </cell>
          <cell r="AN130" t="str">
            <v/>
          </cell>
          <cell r="AO130" t="str">
            <v/>
          </cell>
          <cell r="AP130" t="str">
            <v/>
          </cell>
          <cell r="AQ130" t="str">
            <v>-5.3Ti</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cell r="BD130" t="str">
            <v/>
          </cell>
          <cell r="BE130" t="str">
            <v/>
          </cell>
          <cell r="BF130" t="str">
            <v/>
          </cell>
          <cell r="BG130" t="str">
            <v/>
          </cell>
          <cell r="BH130" t="str">
            <v>101bChristofidou, K. A. et al. The microstructure and hardness of Ni-Co-Al-Ti-Cr quinary alloys. J. Alloys Compd. (2016) doi:10.1016/j.jallcom.2016.07.159.</v>
          </cell>
          <cell r="BI130" t="str">
            <v>Co-19.7Ni-5.4Al-11.Cr-5.3Ti</v>
          </cell>
          <cell r="BJ130" t="str">
            <v>78.3Co-19.7Ni-5.4Al-11.0Cr-5.3Ti</v>
          </cell>
        </row>
        <row r="131">
          <cell r="A131" t="str">
            <v>Co-39.2Ni-5.9Al-10.5Cr-5.3Ti</v>
          </cell>
          <cell r="B131" t="str">
            <v>Co3Ti</v>
          </cell>
          <cell r="C131" t="str">
            <v>-39Ni-6Al-11Cr-5Ti</v>
          </cell>
          <cell r="D131" t="str">
            <v>102b</v>
          </cell>
          <cell r="E131" t="str">
            <v>Christofidou, K. A. et al. The microstructure and hardness of Ni-Co-Al-Ti-Cr quinary alloys. J. Alloys Compd. (2016) doi:10.1016/j.jallcom.2016.07.159.</v>
          </cell>
          <cell r="F131">
            <v>140</v>
          </cell>
          <cell r="G131">
            <v>39.1</v>
          </cell>
          <cell r="H131">
            <v>39.200000000000003</v>
          </cell>
          <cell r="I131">
            <v>5.9</v>
          </cell>
          <cell r="J131">
            <v>10.5</v>
          </cell>
          <cell r="K131"/>
          <cell r="L131">
            <v>5.3</v>
          </cell>
          <cell r="M131"/>
          <cell r="N131"/>
          <cell r="O131"/>
          <cell r="P131"/>
          <cell r="Q131"/>
          <cell r="R131"/>
          <cell r="S131"/>
          <cell r="T131"/>
          <cell r="U131"/>
          <cell r="V131"/>
          <cell r="W131"/>
          <cell r="X131"/>
          <cell r="Y131"/>
          <cell r="Z131"/>
          <cell r="AA131"/>
          <cell r="AB131"/>
          <cell r="AC131"/>
          <cell r="AD131"/>
          <cell r="AE131"/>
          <cell r="AF131">
            <v>8.1249570000000002</v>
          </cell>
          <cell r="AG131"/>
          <cell r="AH131"/>
          <cell r="AI131" t="str">
            <v>Co</v>
          </cell>
          <cell r="AJ131" t="str">
            <v>-5.9Al</v>
          </cell>
          <cell r="AK131" t="str">
            <v/>
          </cell>
          <cell r="AL131" t="str">
            <v>-39.2Ni</v>
          </cell>
          <cell r="AM131" t="str">
            <v>-10.5Cr</v>
          </cell>
          <cell r="AN131" t="str">
            <v/>
          </cell>
          <cell r="AO131" t="str">
            <v/>
          </cell>
          <cell r="AP131" t="str">
            <v/>
          </cell>
          <cell r="AQ131" t="str">
            <v>-5.3Ti</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cell r="BD131" t="str">
            <v/>
          </cell>
          <cell r="BE131" t="str">
            <v/>
          </cell>
          <cell r="BF131" t="str">
            <v/>
          </cell>
          <cell r="BG131" t="str">
            <v/>
          </cell>
          <cell r="BH131" t="str">
            <v>102bChristofidou, K. A. et al. The microstructure and hardness of Ni-Co-Al-Ti-Cr quinary alloys. J. Alloys Compd. (2016) doi:10.1016/j.jallcom.2016.07.159.</v>
          </cell>
          <cell r="BI131" t="str">
            <v>Co-39.2Ni-5.9Al-10.5Cr-5.3Ti</v>
          </cell>
          <cell r="BJ131" t="str">
            <v>78.3Co-39.2Ni-5.9Al-10.5Cr-5.3Ti</v>
          </cell>
        </row>
        <row r="132">
          <cell r="A132" t="str">
            <v>Co-54.9Ni-5.6Al-15.9Cr-5.3Ti</v>
          </cell>
          <cell r="B132" t="str">
            <v>Co3Ti</v>
          </cell>
          <cell r="C132" t="str">
            <v>-55Ni-6Al-16Cr-5Ti</v>
          </cell>
          <cell r="D132" t="str">
            <v>153b</v>
          </cell>
          <cell r="E132" t="str">
            <v>Christofidou, K. A. et al. The microstructure and hardness of Ni-Co-Al-Ti-Cr quinary alloys. J. Alloys Compd. (2016) doi:10.1016/j.jallcom.2016.07.159.</v>
          </cell>
          <cell r="F132">
            <v>141</v>
          </cell>
          <cell r="G132">
            <v>18.299999999999997</v>
          </cell>
          <cell r="H132">
            <v>54.9</v>
          </cell>
          <cell r="I132">
            <v>5.6</v>
          </cell>
          <cell r="J132">
            <v>15.9</v>
          </cell>
          <cell r="K132"/>
          <cell r="L132">
            <v>5.3</v>
          </cell>
          <cell r="M132"/>
          <cell r="N132"/>
          <cell r="O132"/>
          <cell r="P132"/>
          <cell r="Q132"/>
          <cell r="R132"/>
          <cell r="S132"/>
          <cell r="T132"/>
          <cell r="U132"/>
          <cell r="V132"/>
          <cell r="W132"/>
          <cell r="X132"/>
          <cell r="Y132"/>
          <cell r="Z132"/>
          <cell r="AA132"/>
          <cell r="AB132"/>
          <cell r="AC132"/>
          <cell r="AD132"/>
          <cell r="AE132"/>
          <cell r="AF132">
            <v>8.0524729999999991</v>
          </cell>
          <cell r="AG132"/>
          <cell r="AH132"/>
          <cell r="AI132" t="str">
            <v>Co</v>
          </cell>
          <cell r="AJ132" t="str">
            <v>-5.6Al</v>
          </cell>
          <cell r="AK132" t="str">
            <v/>
          </cell>
          <cell r="AL132" t="str">
            <v>-54.9Ni</v>
          </cell>
          <cell r="AM132" t="str">
            <v>-15.9Cr</v>
          </cell>
          <cell r="AN132" t="str">
            <v/>
          </cell>
          <cell r="AO132" t="str">
            <v/>
          </cell>
          <cell r="AP132" t="str">
            <v/>
          </cell>
          <cell r="AQ132" t="str">
            <v>-5.3Ti</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cell r="BD132" t="str">
            <v/>
          </cell>
          <cell r="BE132" t="str">
            <v/>
          </cell>
          <cell r="BF132" t="str">
            <v/>
          </cell>
          <cell r="BG132" t="str">
            <v/>
          </cell>
          <cell r="BH132" t="str">
            <v>153bChristofidou, K. A. et al. The microstructure and hardness of Ni-Co-Al-Ti-Cr quinary alloys. J. Alloys Compd. (2016) doi:10.1016/j.jallcom.2016.07.159.</v>
          </cell>
          <cell r="BI132" t="str">
            <v>Co-54.9Ni-5.6Al-15.9Cr-5.3Ti</v>
          </cell>
          <cell r="BJ132" t="str">
            <v>73.2Co-54.9Ni-5.6Al-15.9Cr-5.3Ti</v>
          </cell>
        </row>
        <row r="133">
          <cell r="A133" t="str">
            <v>Co-18.3Ni-5.Al-16.1Cr-5.2Ti</v>
          </cell>
          <cell r="B133" t="str">
            <v>Co3Ti</v>
          </cell>
          <cell r="C133" t="str">
            <v>-18Ni-5Al-16Cr-5Ti</v>
          </cell>
          <cell r="D133" t="str">
            <v>151b</v>
          </cell>
          <cell r="E133" t="str">
            <v>Christofidou, K. A. et al. The microstructure and hardness of Ni-Co-Al-Ti-Cr quinary alloys. J. Alloys Compd. (2016) doi:10.1016/j.jallcom.2016.07.159.</v>
          </cell>
          <cell r="F133">
            <v>142</v>
          </cell>
          <cell r="G133">
            <v>55.399999999999991</v>
          </cell>
          <cell r="H133">
            <v>18.3</v>
          </cell>
          <cell r="I133">
            <v>5</v>
          </cell>
          <cell r="J133">
            <v>16.100000000000001</v>
          </cell>
          <cell r="K133"/>
          <cell r="L133">
            <v>5.2</v>
          </cell>
          <cell r="M133"/>
          <cell r="N133"/>
          <cell r="O133"/>
          <cell r="P133"/>
          <cell r="Q133"/>
          <cell r="R133"/>
          <cell r="S133"/>
          <cell r="T133"/>
          <cell r="U133"/>
          <cell r="V133"/>
          <cell r="W133"/>
          <cell r="X133"/>
          <cell r="Y133"/>
          <cell r="Z133"/>
          <cell r="AA133"/>
          <cell r="AB133"/>
          <cell r="AC133"/>
          <cell r="AD133"/>
          <cell r="AE133"/>
          <cell r="AF133">
            <v>8.0877180000000006</v>
          </cell>
          <cell r="AG133"/>
          <cell r="AH133"/>
          <cell r="AI133" t="str">
            <v>Co</v>
          </cell>
          <cell r="AJ133" t="str">
            <v>-5.Al</v>
          </cell>
          <cell r="AK133" t="str">
            <v/>
          </cell>
          <cell r="AL133" t="str">
            <v>-18.3Ni</v>
          </cell>
          <cell r="AM133" t="str">
            <v>-16.1Cr</v>
          </cell>
          <cell r="AN133" t="str">
            <v/>
          </cell>
          <cell r="AO133" t="str">
            <v/>
          </cell>
          <cell r="AP133" t="str">
            <v/>
          </cell>
          <cell r="AQ133" t="str">
            <v>-5.2Ti</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cell r="BD133" t="str">
            <v/>
          </cell>
          <cell r="BE133" t="str">
            <v/>
          </cell>
          <cell r="BF133" t="str">
            <v/>
          </cell>
          <cell r="BG133" t="str">
            <v/>
          </cell>
          <cell r="BH133" t="str">
            <v>151bChristofidou, K. A. et al. The microstructure and hardness of Ni-Co-Al-Ti-Cr quinary alloys. J. Alloys Compd. (2016) doi:10.1016/j.jallcom.2016.07.159.</v>
          </cell>
          <cell r="BI133" t="str">
            <v>Co-18.3Ni-5.Al-16.1Cr-5.2Ti</v>
          </cell>
          <cell r="BJ133" t="str">
            <v>73.7Co-18.3Ni-5.0Al-16.1Cr-5.2Ti</v>
          </cell>
        </row>
        <row r="134">
          <cell r="A134" t="str">
            <v>Co-36.8Ni-5.4Al-16.1Cr-5.2Ti</v>
          </cell>
          <cell r="B134" t="str">
            <v>Co3Ti</v>
          </cell>
          <cell r="C134" t="str">
            <v>-37Ni-5Al-16Cr-5Ti</v>
          </cell>
          <cell r="D134" t="str">
            <v>152b</v>
          </cell>
          <cell r="E134" t="str">
            <v>Christofidou, K. A. et al. The microstructure and hardness of Ni-Co-Al-Ti-Cr quinary alloys. J. Alloys Compd. (2016) doi:10.1016/j.jallcom.2016.07.159.</v>
          </cell>
          <cell r="F134">
            <v>143</v>
          </cell>
          <cell r="G134">
            <v>36.5</v>
          </cell>
          <cell r="H134">
            <v>36.799999999999997</v>
          </cell>
          <cell r="I134">
            <v>5.4</v>
          </cell>
          <cell r="J134">
            <v>16.100000000000001</v>
          </cell>
          <cell r="K134"/>
          <cell r="L134">
            <v>5.2</v>
          </cell>
          <cell r="M134"/>
          <cell r="N134"/>
          <cell r="O134"/>
          <cell r="P134"/>
          <cell r="Q134"/>
          <cell r="R134"/>
          <cell r="S134"/>
          <cell r="T134"/>
          <cell r="U134"/>
          <cell r="V134"/>
          <cell r="W134"/>
          <cell r="X134"/>
          <cell r="Y134"/>
          <cell r="Z134"/>
          <cell r="AA134"/>
          <cell r="AB134"/>
          <cell r="AC134"/>
          <cell r="AD134"/>
          <cell r="AE134"/>
          <cell r="AF134">
            <v>8.0643980000000006</v>
          </cell>
          <cell r="AG134"/>
          <cell r="AH134"/>
          <cell r="AI134" t="str">
            <v>Co</v>
          </cell>
          <cell r="AJ134" t="str">
            <v>-5.4Al</v>
          </cell>
          <cell r="AK134" t="str">
            <v/>
          </cell>
          <cell r="AL134" t="str">
            <v>-36.8Ni</v>
          </cell>
          <cell r="AM134" t="str">
            <v>-16.1Cr</v>
          </cell>
          <cell r="AN134" t="str">
            <v/>
          </cell>
          <cell r="AO134" t="str">
            <v/>
          </cell>
          <cell r="AP134" t="str">
            <v/>
          </cell>
          <cell r="AQ134" t="str">
            <v>-5.2Ti</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cell r="BD134" t="str">
            <v/>
          </cell>
          <cell r="BE134" t="str">
            <v/>
          </cell>
          <cell r="BF134" t="str">
            <v/>
          </cell>
          <cell r="BG134" t="str">
            <v/>
          </cell>
          <cell r="BH134" t="str">
            <v>152bChristofidou, K. A. et al. The microstructure and hardness of Ni-Co-Al-Ti-Cr quinary alloys. J. Alloys Compd. (2016) doi:10.1016/j.jallcom.2016.07.159.</v>
          </cell>
          <cell r="BI134" t="str">
            <v>Co-36.8Ni-5.4Al-16.1Cr-5.2Ti</v>
          </cell>
          <cell r="BJ134" t="str">
            <v>73.3Co-36.8Ni-5.4Al-16.1Cr-5.2Ti</v>
          </cell>
        </row>
        <row r="135">
          <cell r="A135" t="str">
            <v>Co-34.4Ni-5.7Al-21.2Cr-5.2Ti</v>
          </cell>
          <cell r="B135" t="str">
            <v>Co3Ti</v>
          </cell>
          <cell r="C135" t="str">
            <v>-34Ni-6Al-21Cr-5Ti</v>
          </cell>
          <cell r="D135" t="str">
            <v>202b</v>
          </cell>
          <cell r="E135" t="str">
            <v>Christofidou, K. A. et al. The microstructure and hardness of Ni-Co-Al-Ti-Cr quinary alloys. J. Alloys Compd. (2016) doi:10.1016/j.jallcom.2016.07.159.</v>
          </cell>
          <cell r="F135">
            <v>144</v>
          </cell>
          <cell r="G135">
            <v>33.5</v>
          </cell>
          <cell r="H135">
            <v>34.4</v>
          </cell>
          <cell r="I135">
            <v>5.7</v>
          </cell>
          <cell r="J135">
            <v>21.2</v>
          </cell>
          <cell r="K135"/>
          <cell r="L135">
            <v>5.2</v>
          </cell>
          <cell r="M135"/>
          <cell r="N135"/>
          <cell r="O135"/>
          <cell r="P135"/>
          <cell r="Q135"/>
          <cell r="R135"/>
          <cell r="S135"/>
          <cell r="T135"/>
          <cell r="U135"/>
          <cell r="V135"/>
          <cell r="W135"/>
          <cell r="X135"/>
          <cell r="Y135"/>
          <cell r="Z135"/>
          <cell r="AA135"/>
          <cell r="AB135"/>
          <cell r="AC135"/>
          <cell r="AD135"/>
          <cell r="AE135"/>
          <cell r="AF135">
            <v>7.9583960000000005</v>
          </cell>
          <cell r="AG135"/>
          <cell r="AH135"/>
          <cell r="AI135" t="str">
            <v>Co</v>
          </cell>
          <cell r="AJ135" t="str">
            <v>-5.7Al</v>
          </cell>
          <cell r="AK135" t="str">
            <v/>
          </cell>
          <cell r="AL135" t="str">
            <v>-34.4Ni</v>
          </cell>
          <cell r="AM135" t="str">
            <v>-21.2Cr</v>
          </cell>
          <cell r="AN135" t="str">
            <v/>
          </cell>
          <cell r="AO135" t="str">
            <v/>
          </cell>
          <cell r="AP135" t="str">
            <v/>
          </cell>
          <cell r="AQ135" t="str">
            <v>-5.2Ti</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cell r="BD135" t="str">
            <v/>
          </cell>
          <cell r="BE135" t="str">
            <v/>
          </cell>
          <cell r="BF135" t="str">
            <v/>
          </cell>
          <cell r="BG135" t="str">
            <v/>
          </cell>
          <cell r="BH135" t="str">
            <v>202bChristofidou, K. A. et al. The microstructure and hardness of Ni-Co-Al-Ti-Cr quinary alloys. J. Alloys Compd. (2016) doi:10.1016/j.jallcom.2016.07.159.</v>
          </cell>
          <cell r="BI135" t="str">
            <v>Co-34.4Ni-5.7Al-21.2Cr-5.2Ti</v>
          </cell>
          <cell r="BJ135" t="str">
            <v>67.9Co-34.4Ni-5.7Al-21.2Cr-5.2Ti</v>
          </cell>
        </row>
        <row r="136">
          <cell r="A136" t="str">
            <v>Co-17.Ni-5.5Al-21.4Cr-5.Ti</v>
          </cell>
          <cell r="B136" t="str">
            <v>W-free</v>
          </cell>
          <cell r="C136" t="str">
            <v>-17Ni-6Al-21Cr-5Ti</v>
          </cell>
          <cell r="D136" t="str">
            <v>201b</v>
          </cell>
          <cell r="E136" t="str">
            <v>Christofidou, K. A. et al. The microstructure and hardness of Ni-Co-Al-Ti-Cr quinary alloys. J. Alloys Compd. (2016) doi:10.1016/j.jallcom.2016.07.159.</v>
          </cell>
          <cell r="F136">
            <v>145</v>
          </cell>
          <cell r="G136">
            <v>51.1</v>
          </cell>
          <cell r="H136">
            <v>17</v>
          </cell>
          <cell r="I136">
            <v>5.5</v>
          </cell>
          <cell r="J136">
            <v>21.4</v>
          </cell>
          <cell r="K136"/>
          <cell r="L136">
            <v>5</v>
          </cell>
          <cell r="M136"/>
          <cell r="N136"/>
          <cell r="O136"/>
          <cell r="P136"/>
          <cell r="Q136"/>
          <cell r="R136"/>
          <cell r="S136"/>
          <cell r="T136"/>
          <cell r="U136"/>
          <cell r="V136"/>
          <cell r="W136"/>
          <cell r="X136"/>
          <cell r="Y136"/>
          <cell r="Z136"/>
          <cell r="AA136"/>
          <cell r="AB136"/>
          <cell r="AC136"/>
          <cell r="AD136"/>
          <cell r="AE136"/>
          <cell r="AF136">
            <v>7.9747699999999995</v>
          </cell>
          <cell r="AG136"/>
          <cell r="AH136"/>
          <cell r="AI136" t="str">
            <v>Co</v>
          </cell>
          <cell r="AJ136" t="str">
            <v>-5.5Al</v>
          </cell>
          <cell r="AK136" t="str">
            <v/>
          </cell>
          <cell r="AL136" t="str">
            <v>-17.Ni</v>
          </cell>
          <cell r="AM136" t="str">
            <v>-21.4Cr</v>
          </cell>
          <cell r="AN136" t="str">
            <v/>
          </cell>
          <cell r="AO136" t="str">
            <v/>
          </cell>
          <cell r="AP136" t="str">
            <v/>
          </cell>
          <cell r="AQ136" t="str">
            <v>-5.Ti</v>
          </cell>
          <cell r="AR136" t="str">
            <v/>
          </cell>
          <cell r="AS136" t="str">
            <v/>
          </cell>
          <cell r="AT136" t="str">
            <v/>
          </cell>
          <cell r="AU136" t="str">
            <v/>
          </cell>
          <cell r="AV136" t="str">
            <v/>
          </cell>
          <cell r="AW136" t="str">
            <v/>
          </cell>
          <cell r="AX136" t="str">
            <v/>
          </cell>
          <cell r="AY136" t="str">
            <v/>
          </cell>
          <cell r="AZ136" t="str">
            <v/>
          </cell>
          <cell r="BA136" t="str">
            <v/>
          </cell>
          <cell r="BB136" t="str">
            <v/>
          </cell>
          <cell r="BC136" t="str">
            <v/>
          </cell>
          <cell r="BD136" t="str">
            <v/>
          </cell>
          <cell r="BE136" t="str">
            <v/>
          </cell>
          <cell r="BF136" t="str">
            <v/>
          </cell>
          <cell r="BG136" t="str">
            <v/>
          </cell>
          <cell r="BH136" t="str">
            <v>201bChristofidou, K. A. et al. The microstructure and hardness of Ni-Co-Al-Ti-Cr quinary alloys. J. Alloys Compd. (2016) doi:10.1016/j.jallcom.2016.07.159.</v>
          </cell>
          <cell r="BI136" t="str">
            <v>Co-17.Ni-5.5Al-21.4Cr-5.Ti</v>
          </cell>
          <cell r="BJ136" t="str">
            <v>68.1Co-17.0Ni-5.5Al-21.4Cr-5.0Ti</v>
          </cell>
        </row>
        <row r="137">
          <cell r="A137" t="str">
            <v>Co-58.4Ni-8.6Al-10.7Cr-2.7Ti</v>
          </cell>
          <cell r="B137" t="str">
            <v>W-free</v>
          </cell>
          <cell r="C137" t="str">
            <v>-58Ni-9Al-11Cr-3Ti</v>
          </cell>
          <cell r="D137" t="str">
            <v>103c</v>
          </cell>
          <cell r="E137" t="str">
            <v>Christofidou, K. A. et al. The microstructure and hardness of Ni-Co-Al-Ti-Cr quinary alloys. J. Alloys Compd. (2016) doi:10.1016/j.jallcom.2016.07.159.</v>
          </cell>
          <cell r="F137">
            <v>146</v>
          </cell>
          <cell r="G137">
            <v>19.599999999999994</v>
          </cell>
          <cell r="H137">
            <v>58.4</v>
          </cell>
          <cell r="I137">
            <v>8.6</v>
          </cell>
          <cell r="J137">
            <v>10.7</v>
          </cell>
          <cell r="K137"/>
          <cell r="L137">
            <v>2.7</v>
          </cell>
          <cell r="M137"/>
          <cell r="N137"/>
          <cell r="O137"/>
          <cell r="P137"/>
          <cell r="Q137"/>
          <cell r="R137"/>
          <cell r="S137"/>
          <cell r="T137"/>
          <cell r="U137"/>
          <cell r="V137"/>
          <cell r="W137"/>
          <cell r="X137"/>
          <cell r="Y137"/>
          <cell r="Z137"/>
          <cell r="AA137"/>
          <cell r="AB137"/>
          <cell r="AC137"/>
          <cell r="AD137"/>
          <cell r="AE137"/>
          <cell r="AF137">
            <v>8.0698909999999984</v>
          </cell>
          <cell r="AG137"/>
          <cell r="AH137"/>
          <cell r="AI137" t="str">
            <v>Co</v>
          </cell>
          <cell r="AJ137" t="str">
            <v>-8.6Al</v>
          </cell>
          <cell r="AK137" t="str">
            <v/>
          </cell>
          <cell r="AL137" t="str">
            <v>-58.4Ni</v>
          </cell>
          <cell r="AM137" t="str">
            <v>-10.7Cr</v>
          </cell>
          <cell r="AN137" t="str">
            <v/>
          </cell>
          <cell r="AO137" t="str">
            <v/>
          </cell>
          <cell r="AP137" t="str">
            <v/>
          </cell>
          <cell r="AQ137" t="str">
            <v>-2.7Ti</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cell r="BD137" t="str">
            <v/>
          </cell>
          <cell r="BE137" t="str">
            <v/>
          </cell>
          <cell r="BF137" t="str">
            <v/>
          </cell>
          <cell r="BG137" t="str">
            <v/>
          </cell>
          <cell r="BH137" t="str">
            <v>103cChristofidou, K. A. et al. The microstructure and hardness of Ni-Co-Al-Ti-Cr quinary alloys. J. Alloys Compd. (2016) doi:10.1016/j.jallcom.2016.07.159.</v>
          </cell>
          <cell r="BI137" t="str">
            <v>Co-58.4Ni-8.6Al-10.7Cr-2.7Ti</v>
          </cell>
          <cell r="BJ137" t="str">
            <v>78.0Co-58.4Ni-8.6Al-10.7Cr-2.7Ti</v>
          </cell>
        </row>
        <row r="138">
          <cell r="A138" t="str">
            <v>Co-19.Ni-7.1Al-16.5Cr-2.7Ti</v>
          </cell>
          <cell r="B138" t="str">
            <v>W-free</v>
          </cell>
          <cell r="C138" t="str">
            <v>-19Ni-7Al-17Cr-3Ti</v>
          </cell>
          <cell r="D138" t="str">
            <v>151c</v>
          </cell>
          <cell r="E138" t="str">
            <v>Christofidou, K. A. et al. The microstructure and hardness of Ni-Co-Al-Ti-Cr quinary alloys. J. Alloys Compd. (2016) doi:10.1016/j.jallcom.2016.07.159.</v>
          </cell>
          <cell r="F138">
            <v>147</v>
          </cell>
          <cell r="G138">
            <v>54.699999999999996</v>
          </cell>
          <cell r="H138">
            <v>19</v>
          </cell>
          <cell r="I138">
            <v>7.1</v>
          </cell>
          <cell r="J138">
            <v>16.5</v>
          </cell>
          <cell r="K138"/>
          <cell r="L138">
            <v>2.7</v>
          </cell>
          <cell r="M138"/>
          <cell r="N138"/>
          <cell r="O138"/>
          <cell r="P138"/>
          <cell r="Q138"/>
          <cell r="R138"/>
          <cell r="S138"/>
          <cell r="T138"/>
          <cell r="U138"/>
          <cell r="V138"/>
          <cell r="W138"/>
          <cell r="X138"/>
          <cell r="Y138"/>
          <cell r="Z138"/>
          <cell r="AA138"/>
          <cell r="AB138"/>
          <cell r="AC138"/>
          <cell r="AD138"/>
          <cell r="AE138"/>
          <cell r="AF138">
            <v>8.0605589999999996</v>
          </cell>
          <cell r="AG138"/>
          <cell r="AH138"/>
          <cell r="AI138" t="str">
            <v>Co</v>
          </cell>
          <cell r="AJ138" t="str">
            <v>-7.1Al</v>
          </cell>
          <cell r="AK138" t="str">
            <v/>
          </cell>
          <cell r="AL138" t="str">
            <v>-19.Ni</v>
          </cell>
          <cell r="AM138" t="str">
            <v>-16.5Cr</v>
          </cell>
          <cell r="AN138" t="str">
            <v/>
          </cell>
          <cell r="AO138" t="str">
            <v/>
          </cell>
          <cell r="AP138" t="str">
            <v/>
          </cell>
          <cell r="AQ138" t="str">
            <v>-2.7Ti</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cell r="BD138" t="str">
            <v/>
          </cell>
          <cell r="BE138" t="str">
            <v/>
          </cell>
          <cell r="BF138" t="str">
            <v/>
          </cell>
          <cell r="BG138" t="str">
            <v/>
          </cell>
          <cell r="BH138" t="str">
            <v>151cChristofidou, K. A. et al. The microstructure and hardness of Ni-Co-Al-Ti-Cr quinary alloys. J. Alloys Compd. (2016) doi:10.1016/j.jallcom.2016.07.159.</v>
          </cell>
          <cell r="BI138" t="str">
            <v>Co-19.Ni-7.1Al-16.5Cr-2.7Ti</v>
          </cell>
          <cell r="BJ138" t="str">
            <v>73.7Co-19.0Ni-7.1Al-16.5Cr-2.7Ti</v>
          </cell>
        </row>
        <row r="139">
          <cell r="A139" t="str">
            <v>Co-36.1Ni-8.6Al-16.Cr-2.7Ti</v>
          </cell>
          <cell r="B139" t="str">
            <v>W-free</v>
          </cell>
          <cell r="C139" t="str">
            <v>-36Ni-9Al-16Cr-3Ti</v>
          </cell>
          <cell r="D139" t="str">
            <v>152c</v>
          </cell>
          <cell r="E139" t="str">
            <v>Christofidou, K. A. et al. The microstructure and hardness of Ni-Co-Al-Ti-Cr quinary alloys. J. Alloys Compd. (2016) doi:10.1016/j.jallcom.2016.07.159.</v>
          </cell>
          <cell r="F139">
            <v>148</v>
          </cell>
          <cell r="G139">
            <v>36.599999999999994</v>
          </cell>
          <cell r="H139">
            <v>36.1</v>
          </cell>
          <cell r="I139">
            <v>8.6</v>
          </cell>
          <cell r="J139">
            <v>16</v>
          </cell>
          <cell r="K139"/>
          <cell r="L139">
            <v>2.7</v>
          </cell>
          <cell r="M139"/>
          <cell r="N139"/>
          <cell r="O139"/>
          <cell r="P139"/>
          <cell r="Q139"/>
          <cell r="R139"/>
          <cell r="S139"/>
          <cell r="T139"/>
          <cell r="U139"/>
          <cell r="V139"/>
          <cell r="W139"/>
          <cell r="X139"/>
          <cell r="Y139"/>
          <cell r="Z139"/>
          <cell r="AA139"/>
          <cell r="AB139"/>
          <cell r="AC139"/>
          <cell r="AD139"/>
          <cell r="AE139"/>
          <cell r="AF139">
            <v>7.9774769999999986</v>
          </cell>
          <cell r="AG139"/>
          <cell r="AH139"/>
          <cell r="AI139" t="str">
            <v>Co</v>
          </cell>
          <cell r="AJ139" t="str">
            <v>-8.6Al</v>
          </cell>
          <cell r="AK139" t="str">
            <v/>
          </cell>
          <cell r="AL139" t="str">
            <v>-36.1Ni</v>
          </cell>
          <cell r="AM139" t="str">
            <v>-16.Cr</v>
          </cell>
          <cell r="AN139" t="str">
            <v/>
          </cell>
          <cell r="AO139" t="str">
            <v/>
          </cell>
          <cell r="AP139" t="str">
            <v/>
          </cell>
          <cell r="AQ139" t="str">
            <v>-2.7Ti</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cell r="BD139" t="str">
            <v/>
          </cell>
          <cell r="BE139" t="str">
            <v/>
          </cell>
          <cell r="BF139" t="str">
            <v/>
          </cell>
          <cell r="BG139" t="str">
            <v/>
          </cell>
          <cell r="BH139" t="str">
            <v>152cChristofidou, K. A. et al. The microstructure and hardness of Ni-Co-Al-Ti-Cr quinary alloys. J. Alloys Compd. (2016) doi:10.1016/j.jallcom.2016.07.159.</v>
          </cell>
          <cell r="BI139" t="str">
            <v>Co-36.1Ni-8.6Al-16.Cr-2.7Ti</v>
          </cell>
          <cell r="BJ139" t="str">
            <v>72.7Co-36.1Ni-8.6Al-16.0Cr-2.7Ti</v>
          </cell>
        </row>
        <row r="140">
          <cell r="A140" t="str">
            <v>Co-54.8Ni-8.Al-16.1Cr-2.7Ti</v>
          </cell>
          <cell r="B140" t="str">
            <v>W-free</v>
          </cell>
          <cell r="C140" t="str">
            <v>-55Ni-8Al-16Cr-3Ti</v>
          </cell>
          <cell r="D140" t="str">
            <v>153c</v>
          </cell>
          <cell r="E140" t="str">
            <v>Christofidou, K. A. et al. The microstructure and hardness of Ni-Co-Al-Ti-Cr quinary alloys. J. Alloys Compd. (2016) doi:10.1016/j.jallcom.2016.07.159.</v>
          </cell>
          <cell r="F140">
            <v>149</v>
          </cell>
          <cell r="G140">
            <v>18.399999999999991</v>
          </cell>
          <cell r="H140">
            <v>54.8</v>
          </cell>
          <cell r="I140">
            <v>8</v>
          </cell>
          <cell r="J140">
            <v>16.100000000000001</v>
          </cell>
          <cell r="K140"/>
          <cell r="L140">
            <v>2.7</v>
          </cell>
          <cell r="M140"/>
          <cell r="N140"/>
          <cell r="O140"/>
          <cell r="P140"/>
          <cell r="Q140"/>
          <cell r="R140"/>
          <cell r="S140"/>
          <cell r="T140"/>
          <cell r="U140"/>
          <cell r="V140"/>
          <cell r="W140"/>
          <cell r="X140"/>
          <cell r="Y140"/>
          <cell r="Z140"/>
          <cell r="AA140"/>
          <cell r="AB140"/>
          <cell r="AC140"/>
          <cell r="AD140"/>
          <cell r="AE140"/>
          <cell r="AF140">
            <v>8.0144629999999992</v>
          </cell>
          <cell r="AG140"/>
          <cell r="AH140"/>
          <cell r="AI140" t="str">
            <v>Co</v>
          </cell>
          <cell r="AJ140" t="str">
            <v>-8.Al</v>
          </cell>
          <cell r="AK140" t="str">
            <v/>
          </cell>
          <cell r="AL140" t="str">
            <v>-54.8Ni</v>
          </cell>
          <cell r="AM140" t="str">
            <v>-16.1Cr</v>
          </cell>
          <cell r="AN140" t="str">
            <v/>
          </cell>
          <cell r="AO140" t="str">
            <v/>
          </cell>
          <cell r="AP140" t="str">
            <v/>
          </cell>
          <cell r="AQ140" t="str">
            <v>-2.7Ti</v>
          </cell>
          <cell r="AR140" t="str">
            <v/>
          </cell>
          <cell r="AS140" t="str">
            <v/>
          </cell>
          <cell r="AT140" t="str">
            <v/>
          </cell>
          <cell r="AU140" t="str">
            <v/>
          </cell>
          <cell r="AV140" t="str">
            <v/>
          </cell>
          <cell r="AW140" t="str">
            <v/>
          </cell>
          <cell r="AX140" t="str">
            <v/>
          </cell>
          <cell r="AY140" t="str">
            <v/>
          </cell>
          <cell r="AZ140" t="str">
            <v/>
          </cell>
          <cell r="BA140" t="str">
            <v/>
          </cell>
          <cell r="BB140" t="str">
            <v/>
          </cell>
          <cell r="BC140" t="str">
            <v/>
          </cell>
          <cell r="BD140" t="str">
            <v/>
          </cell>
          <cell r="BE140" t="str">
            <v/>
          </cell>
          <cell r="BF140" t="str">
            <v/>
          </cell>
          <cell r="BG140" t="str">
            <v/>
          </cell>
          <cell r="BH140" t="str">
            <v>153cChristofidou, K. A. et al. The microstructure and hardness of Ni-Co-Al-Ti-Cr quinary alloys. J. Alloys Compd. (2016) doi:10.1016/j.jallcom.2016.07.159.</v>
          </cell>
          <cell r="BI140" t="str">
            <v>Co-54.8Ni-8.Al-16.1Cr-2.7Ti</v>
          </cell>
          <cell r="BJ140" t="str">
            <v>73.2Co-54.8Ni-8.0Al-16.1Cr-2.7Ti</v>
          </cell>
        </row>
        <row r="141">
          <cell r="A141" t="str">
            <v>Co-34.Ni-8.2Al-21.6Cr-2.7Ti</v>
          </cell>
          <cell r="B141" t="str">
            <v>W-free</v>
          </cell>
          <cell r="C141" t="str">
            <v>-34Ni-8Al-22Cr-3Ti</v>
          </cell>
          <cell r="D141" t="str">
            <v>202c</v>
          </cell>
          <cell r="E141" t="str">
            <v>Christofidou, K. A. et al. The microstructure and hardness of Ni-Co-Al-Ti-Cr quinary alloys. J. Alloys Compd. (2016) doi:10.1016/j.jallcom.2016.07.159.</v>
          </cell>
          <cell r="F141">
            <v>150</v>
          </cell>
          <cell r="G141">
            <v>33.5</v>
          </cell>
          <cell r="H141">
            <v>34</v>
          </cell>
          <cell r="I141">
            <v>8.1999999999999993</v>
          </cell>
          <cell r="J141">
            <v>21.6</v>
          </cell>
          <cell r="K141"/>
          <cell r="L141">
            <v>2.7</v>
          </cell>
          <cell r="M141"/>
          <cell r="N141"/>
          <cell r="O141"/>
          <cell r="P141"/>
          <cell r="Q141"/>
          <cell r="R141"/>
          <cell r="S141"/>
          <cell r="T141"/>
          <cell r="U141"/>
          <cell r="V141"/>
          <cell r="W141"/>
          <cell r="X141"/>
          <cell r="Y141"/>
          <cell r="Z141"/>
          <cell r="AA141"/>
          <cell r="AB141"/>
          <cell r="AC141"/>
          <cell r="AD141"/>
          <cell r="AE141"/>
          <cell r="AF141">
            <v>7.9063490000000014</v>
          </cell>
          <cell r="AG141"/>
          <cell r="AH141"/>
          <cell r="AI141" t="str">
            <v>Co</v>
          </cell>
          <cell r="AJ141" t="str">
            <v>-8.2Al</v>
          </cell>
          <cell r="AK141" t="str">
            <v/>
          </cell>
          <cell r="AL141" t="str">
            <v>-34.Ni</v>
          </cell>
          <cell r="AM141" t="str">
            <v>-21.6Cr</v>
          </cell>
          <cell r="AN141" t="str">
            <v/>
          </cell>
          <cell r="AO141" t="str">
            <v/>
          </cell>
          <cell r="AP141" t="str">
            <v/>
          </cell>
          <cell r="AQ141" t="str">
            <v>-2.7Ti</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cell r="BD141" t="str">
            <v/>
          </cell>
          <cell r="BE141" t="str">
            <v/>
          </cell>
          <cell r="BF141" t="str">
            <v/>
          </cell>
          <cell r="BG141" t="str">
            <v/>
          </cell>
          <cell r="BH141" t="str">
            <v>202cChristofidou, K. A. et al. The microstructure and hardness of Ni-Co-Al-Ti-Cr quinary alloys. J. Alloys Compd. (2016) doi:10.1016/j.jallcom.2016.07.159.</v>
          </cell>
          <cell r="BI141" t="str">
            <v>Co-34.Ni-8.2Al-21.6Cr-2.7Ti</v>
          </cell>
          <cell r="BJ141" t="str">
            <v>67.5Co-34.0Ni-8.2Al-21.6Cr-2.7Ti</v>
          </cell>
        </row>
        <row r="142">
          <cell r="A142" t="str">
            <v>Co-19.7Ni-7.5Al-11.1Cr-2.6Ti</v>
          </cell>
          <cell r="B142" t="str">
            <v>W-free</v>
          </cell>
          <cell r="C142" t="str">
            <v>-20Ni-8Al-11Cr-3Ti</v>
          </cell>
          <cell r="D142" t="str">
            <v>101c</v>
          </cell>
          <cell r="E142" t="str">
            <v>Christofidou, K. A. et al. The microstructure and hardness of Ni-Co-Al-Ti-Cr quinary alloys. J. Alloys Compd. (2016) doi:10.1016/j.jallcom.2016.07.159.</v>
          </cell>
          <cell r="F142">
            <v>151</v>
          </cell>
          <cell r="G142">
            <v>59.1</v>
          </cell>
          <cell r="H142">
            <v>19.7</v>
          </cell>
          <cell r="I142">
            <v>7.5</v>
          </cell>
          <cell r="J142">
            <v>11.1</v>
          </cell>
          <cell r="K142"/>
          <cell r="L142">
            <v>2.6</v>
          </cell>
          <cell r="M142"/>
          <cell r="N142"/>
          <cell r="O142"/>
          <cell r="P142"/>
          <cell r="Q142"/>
          <cell r="R142"/>
          <cell r="S142"/>
          <cell r="T142"/>
          <cell r="U142"/>
          <cell r="V142"/>
          <cell r="W142"/>
          <cell r="X142"/>
          <cell r="Y142"/>
          <cell r="Z142"/>
          <cell r="AA142"/>
          <cell r="AB142"/>
          <cell r="AC142"/>
          <cell r="AD142"/>
          <cell r="AE142"/>
          <cell r="AF142">
            <v>8.1325479999999999</v>
          </cell>
          <cell r="AG142"/>
          <cell r="AH142"/>
          <cell r="AI142" t="str">
            <v>Co</v>
          </cell>
          <cell r="AJ142" t="str">
            <v>-7.5Al</v>
          </cell>
          <cell r="AK142" t="str">
            <v/>
          </cell>
          <cell r="AL142" t="str">
            <v>-19.7Ni</v>
          </cell>
          <cell r="AM142" t="str">
            <v>-11.1Cr</v>
          </cell>
          <cell r="AN142" t="str">
            <v/>
          </cell>
          <cell r="AO142" t="str">
            <v/>
          </cell>
          <cell r="AP142" t="str">
            <v/>
          </cell>
          <cell r="AQ142" t="str">
            <v>-2.6Ti</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cell r="BD142" t="str">
            <v/>
          </cell>
          <cell r="BE142" t="str">
            <v/>
          </cell>
          <cell r="BF142" t="str">
            <v/>
          </cell>
          <cell r="BG142" t="str">
            <v/>
          </cell>
          <cell r="BH142" t="str">
            <v>101cChristofidou, K. A. et al. The microstructure and hardness of Ni-Co-Al-Ti-Cr quinary alloys. J. Alloys Compd. (2016) doi:10.1016/j.jallcom.2016.07.159.</v>
          </cell>
          <cell r="BI142" t="str">
            <v>Co-19.7Ni-7.5Al-11.1Cr-2.6Ti</v>
          </cell>
          <cell r="BJ142" t="str">
            <v>78.8Co-19.7Ni-7.5Al-11.1Cr-2.6Ti</v>
          </cell>
        </row>
        <row r="143">
          <cell r="A143" t="str">
            <v>Co-39.7Ni-7.5Al-10.8Cr-2.6Ti</v>
          </cell>
          <cell r="B143" t="str">
            <v>W-free</v>
          </cell>
          <cell r="C143" t="str">
            <v>-40Ni-8Al-11Cr-3Ti</v>
          </cell>
          <cell r="D143" t="str">
            <v>102c</v>
          </cell>
          <cell r="E143" t="str">
            <v>Christofidou, K. A. et al. The microstructure and hardness of Ni-Co-Al-Ti-Cr quinary alloys. J. Alloys Compd. (2016) doi:10.1016/j.jallcom.2016.07.159.</v>
          </cell>
          <cell r="F143">
            <v>152</v>
          </cell>
          <cell r="G143">
            <v>39.4</v>
          </cell>
          <cell r="H143">
            <v>39.700000000000003</v>
          </cell>
          <cell r="I143">
            <v>7.5</v>
          </cell>
          <cell r="J143">
            <v>10.8</v>
          </cell>
          <cell r="K143"/>
          <cell r="L143">
            <v>2.6</v>
          </cell>
          <cell r="M143"/>
          <cell r="N143"/>
          <cell r="O143"/>
          <cell r="P143"/>
          <cell r="Q143"/>
          <cell r="R143"/>
          <cell r="S143"/>
          <cell r="T143"/>
          <cell r="U143"/>
          <cell r="V143"/>
          <cell r="W143"/>
          <cell r="X143"/>
          <cell r="Y143"/>
          <cell r="Z143"/>
          <cell r="AA143"/>
          <cell r="AB143"/>
          <cell r="AC143"/>
          <cell r="AD143"/>
          <cell r="AE143"/>
          <cell r="AF143">
            <v>8.1392780000000009</v>
          </cell>
          <cell r="AG143"/>
          <cell r="AH143"/>
          <cell r="AI143" t="str">
            <v>Co</v>
          </cell>
          <cell r="AJ143" t="str">
            <v>-7.5Al</v>
          </cell>
          <cell r="AK143" t="str">
            <v/>
          </cell>
          <cell r="AL143" t="str">
            <v>-39.7Ni</v>
          </cell>
          <cell r="AM143" t="str">
            <v>-10.8Cr</v>
          </cell>
          <cell r="AN143" t="str">
            <v/>
          </cell>
          <cell r="AO143" t="str">
            <v/>
          </cell>
          <cell r="AP143" t="str">
            <v/>
          </cell>
          <cell r="AQ143" t="str">
            <v>-2.6Ti</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cell r="BD143" t="str">
            <v/>
          </cell>
          <cell r="BE143" t="str">
            <v/>
          </cell>
          <cell r="BF143" t="str">
            <v/>
          </cell>
          <cell r="BG143" t="str">
            <v/>
          </cell>
          <cell r="BH143" t="str">
            <v>102cChristofidou, K. A. et al. The microstructure and hardness of Ni-Co-Al-Ti-Cr quinary alloys. J. Alloys Compd. (2016) doi:10.1016/j.jallcom.2016.07.159.</v>
          </cell>
          <cell r="BI143" t="str">
            <v>Co-39.7Ni-7.5Al-10.8Cr-2.6Ti</v>
          </cell>
          <cell r="BJ143" t="str">
            <v>79.1Co-39.7Ni-7.5Al-10.8Cr-2.6Ti</v>
          </cell>
        </row>
        <row r="144">
          <cell r="A144" t="str">
            <v>Co-17.2Ni-7.8Al-21.8Cr-2.6Ti</v>
          </cell>
          <cell r="B144" t="str">
            <v>W-free</v>
          </cell>
          <cell r="C144" t="str">
            <v>-17Ni-8Al-22Cr-3Ti</v>
          </cell>
          <cell r="D144" t="str">
            <v>201c</v>
          </cell>
          <cell r="E144" t="str">
            <v>Christofidou, K. A. et al. The microstructure and hardness of Ni-Co-Al-Ti-Cr quinary alloys. J. Alloys Compd. (2016) doi:10.1016/j.jallcom.2016.07.159.</v>
          </cell>
          <cell r="F144">
            <v>153</v>
          </cell>
          <cell r="G144">
            <v>50.6</v>
          </cell>
          <cell r="H144">
            <v>17.2</v>
          </cell>
          <cell r="I144">
            <v>7.8</v>
          </cell>
          <cell r="J144">
            <v>21.8</v>
          </cell>
          <cell r="K144"/>
          <cell r="L144">
            <v>2.6</v>
          </cell>
          <cell r="M144"/>
          <cell r="N144"/>
          <cell r="O144"/>
          <cell r="P144"/>
          <cell r="Q144"/>
          <cell r="R144"/>
          <cell r="S144"/>
          <cell r="T144"/>
          <cell r="U144"/>
          <cell r="V144"/>
          <cell r="W144"/>
          <cell r="X144"/>
          <cell r="Y144"/>
          <cell r="Z144"/>
          <cell r="AA144"/>
          <cell r="AB144"/>
          <cell r="AC144"/>
          <cell r="AD144"/>
          <cell r="AE144"/>
          <cell r="AF144">
            <v>7.9307780000000001</v>
          </cell>
          <cell r="AG144"/>
          <cell r="AH144"/>
          <cell r="AI144" t="str">
            <v>Co</v>
          </cell>
          <cell r="AJ144" t="str">
            <v>-7.8Al</v>
          </cell>
          <cell r="AK144" t="str">
            <v/>
          </cell>
          <cell r="AL144" t="str">
            <v>-17.2Ni</v>
          </cell>
          <cell r="AM144" t="str">
            <v>-21.8Cr</v>
          </cell>
          <cell r="AN144" t="str">
            <v/>
          </cell>
          <cell r="AO144" t="str">
            <v/>
          </cell>
          <cell r="AP144" t="str">
            <v/>
          </cell>
          <cell r="AQ144" t="str">
            <v>-2.6Ti</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cell r="BD144" t="str">
            <v/>
          </cell>
          <cell r="BE144" t="str">
            <v/>
          </cell>
          <cell r="BF144" t="str">
            <v/>
          </cell>
          <cell r="BG144" t="str">
            <v/>
          </cell>
          <cell r="BH144" t="str">
            <v>201cChristofidou, K. A. et al. The microstructure and hardness of Ni-Co-Al-Ti-Cr quinary alloys. J. Alloys Compd. (2016) doi:10.1016/j.jallcom.2016.07.159.</v>
          </cell>
          <cell r="BI144" t="str">
            <v>Co-17.2Ni-7.8Al-21.8Cr-2.6Ti</v>
          </cell>
          <cell r="BJ144" t="str">
            <v>67.8Co-17.2Ni-7.8Al-21.8Cr-2.6Ti</v>
          </cell>
        </row>
        <row r="145">
          <cell r="A145" t="str">
            <v>Co-50.6Ni-8.5Al-20.9Cr-2.5Ti</v>
          </cell>
          <cell r="B145" t="str">
            <v>W-free</v>
          </cell>
          <cell r="C145" t="str">
            <v>-51Ni-9Al-21Cr-3Ti</v>
          </cell>
          <cell r="D145" t="str">
            <v>203c</v>
          </cell>
          <cell r="E145" t="str">
            <v>Christofidou, K. A. et al. The microstructure and hardness of Ni-Co-Al-Ti-Cr quinary alloys. J. Alloys Compd. (2016) doi:10.1016/j.jallcom.2016.07.159.</v>
          </cell>
          <cell r="F145">
            <v>154</v>
          </cell>
          <cell r="G145">
            <v>17.5</v>
          </cell>
          <cell r="H145">
            <v>50.6</v>
          </cell>
          <cell r="I145">
            <v>8.5</v>
          </cell>
          <cell r="J145">
            <v>20.9</v>
          </cell>
          <cell r="K145"/>
          <cell r="L145">
            <v>2.5</v>
          </cell>
          <cell r="M145"/>
          <cell r="N145"/>
          <cell r="O145"/>
          <cell r="P145"/>
          <cell r="Q145"/>
          <cell r="R145"/>
          <cell r="S145"/>
          <cell r="T145"/>
          <cell r="U145"/>
          <cell r="V145"/>
          <cell r="W145"/>
          <cell r="X145"/>
          <cell r="Y145"/>
          <cell r="Z145"/>
          <cell r="AA145"/>
          <cell r="AB145"/>
          <cell r="AC145"/>
          <cell r="AD145"/>
          <cell r="AE145"/>
          <cell r="AF145">
            <v>7.9098329999999999</v>
          </cell>
          <cell r="AG145"/>
          <cell r="AH145"/>
          <cell r="AI145" t="str">
            <v>Co</v>
          </cell>
          <cell r="AJ145" t="str">
            <v>-8.5Al</v>
          </cell>
          <cell r="AK145" t="str">
            <v/>
          </cell>
          <cell r="AL145" t="str">
            <v>-50.6Ni</v>
          </cell>
          <cell r="AM145" t="str">
            <v>-20.9Cr</v>
          </cell>
          <cell r="AN145" t="str">
            <v/>
          </cell>
          <cell r="AO145" t="str">
            <v/>
          </cell>
          <cell r="AP145" t="str">
            <v/>
          </cell>
          <cell r="AQ145" t="str">
            <v>-2.5Ti</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cell r="BD145" t="str">
            <v/>
          </cell>
          <cell r="BE145" t="str">
            <v/>
          </cell>
          <cell r="BF145" t="str">
            <v/>
          </cell>
          <cell r="BG145" t="str">
            <v/>
          </cell>
          <cell r="BH145" t="str">
            <v>203cChristofidou, K. A. et al. The microstructure and hardness of Ni-Co-Al-Ti-Cr quinary alloys. J. Alloys Compd. (2016) doi:10.1016/j.jallcom.2016.07.159.</v>
          </cell>
          <cell r="BI145" t="str">
            <v>Co-50.6Ni-8.5Al-20.9Cr-2.5Ti</v>
          </cell>
          <cell r="BJ145" t="str">
            <v>68.1Co-50.6Ni-8.5Al-20.9Cr-2.5Ti</v>
          </cell>
        </row>
        <row r="146">
          <cell r="A146" t="str">
            <v>Co-29.Ni-12.1Al-0.Cr-5.8W-2.2Ti-2.7Ta-0.1B</v>
          </cell>
          <cell r="B146" t="str">
            <v>CoAlWX+</v>
          </cell>
          <cell r="C146" t="str">
            <v>-29Ni-12Al-0Cr-6W-2Ti-3Ta-B</v>
          </cell>
          <cell r="D146" t="str">
            <v>L24-0Cr</v>
          </cell>
          <cell r="E146" t="str">
            <v>Chung, D.-W. W. et al. Effects of Cr on the properties of multicomponent cobalt-based superalloys with ultra high γ′ volume fraction. J. Alloys Compd. 832, 154790 (2020).</v>
          </cell>
          <cell r="F146">
            <v>155</v>
          </cell>
          <cell r="G146">
            <v>48.1</v>
          </cell>
          <cell r="H146">
            <v>29</v>
          </cell>
          <cell r="I146">
            <v>12.1</v>
          </cell>
          <cell r="J146">
            <v>0</v>
          </cell>
          <cell r="K146">
            <v>5.8</v>
          </cell>
          <cell r="L146">
            <v>2.2400000000000002</v>
          </cell>
          <cell r="M146">
            <v>2.66</v>
          </cell>
          <cell r="N146"/>
          <cell r="O146"/>
          <cell r="P146"/>
          <cell r="Q146"/>
          <cell r="R146"/>
          <cell r="S146">
            <v>0.1</v>
          </cell>
          <cell r="T146"/>
          <cell r="U146"/>
          <cell r="V146"/>
          <cell r="W146"/>
          <cell r="X146"/>
          <cell r="Y146"/>
          <cell r="Z146"/>
          <cell r="AA146"/>
          <cell r="AB146"/>
          <cell r="AC146"/>
          <cell r="AD146"/>
          <cell r="AE146"/>
          <cell r="AF146">
            <v>8.8537268000000005</v>
          </cell>
          <cell r="AG146"/>
          <cell r="AH146" t="str">
            <v>EDS, except B</v>
          </cell>
          <cell r="AI146" t="str">
            <v>Co</v>
          </cell>
          <cell r="AJ146" t="str">
            <v>-12.1Al</v>
          </cell>
          <cell r="AK146" t="str">
            <v>-5.8W</v>
          </cell>
          <cell r="AL146" t="str">
            <v>-29.Ni</v>
          </cell>
          <cell r="AM146" t="str">
            <v>-0.Cr</v>
          </cell>
          <cell r="AN146" t="str">
            <v>-2.7Ta</v>
          </cell>
          <cell r="AO146" t="str">
            <v/>
          </cell>
          <cell r="AP146" t="str">
            <v/>
          </cell>
          <cell r="AQ146" t="str">
            <v>-2.2Ti</v>
          </cell>
          <cell r="AR146" t="str">
            <v/>
          </cell>
          <cell r="AS146" t="str">
            <v/>
          </cell>
          <cell r="AT146" t="str">
            <v/>
          </cell>
          <cell r="AU146" t="str">
            <v>-0.1B</v>
          </cell>
          <cell r="AV146" t="str">
            <v/>
          </cell>
          <cell r="AW146" t="str">
            <v/>
          </cell>
          <cell r="AX146" t="str">
            <v/>
          </cell>
          <cell r="AY146" t="str">
            <v/>
          </cell>
          <cell r="AZ146" t="str">
            <v/>
          </cell>
          <cell r="BA146" t="str">
            <v/>
          </cell>
          <cell r="BB146" t="str">
            <v/>
          </cell>
          <cell r="BC146" t="str">
            <v/>
          </cell>
          <cell r="BD146" t="str">
            <v/>
          </cell>
          <cell r="BE146" t="str">
            <v/>
          </cell>
          <cell r="BF146" t="str">
            <v/>
          </cell>
          <cell r="BG146" t="str">
            <v/>
          </cell>
          <cell r="BH146" t="str">
            <v>L24-0CrChung, D.-W. W. et al. Effects of Cr on the properties of multicomponent cobalt-based superalloys with ultra high γ′ volume fraction. J. Alloys Compd. 832, 154790 (2020).</v>
          </cell>
          <cell r="BI146" t="str">
            <v>Co-29.Ni-12.1Al-0.Cr-5.8W-2.2Ti-2.7Ta-0.1B</v>
          </cell>
          <cell r="BJ146" t="str">
            <v>77.1Co-29.0Ni-12.1Al-0.0Cr-5.8W-2.2Ti-2.7Ta-0.10B</v>
          </cell>
        </row>
        <row r="147">
          <cell r="A147" t="str">
            <v>Co-29.2Ni-11.1Al-4.1Cr-5.7W-2.Ti-2.3Ta-0.1B</v>
          </cell>
          <cell r="B147" t="str">
            <v>CoAlWX+</v>
          </cell>
          <cell r="C147" t="str">
            <v>-29Ni-11Al-4Cr-6W-2Ti-2Ta-B</v>
          </cell>
          <cell r="D147" t="str">
            <v>L24-4Cr</v>
          </cell>
          <cell r="E147" t="str">
            <v>Chung, D.-W. W. et al. Effects of Cr on the properties of multicomponent cobalt-based superalloys with ultra high γ′ volume fraction. J. Alloys Compd. 832, 154790 (2020).</v>
          </cell>
          <cell r="F147">
            <v>156</v>
          </cell>
          <cell r="G147">
            <v>45.5</v>
          </cell>
          <cell r="H147">
            <v>29.2</v>
          </cell>
          <cell r="I147">
            <v>11.1</v>
          </cell>
          <cell r="J147">
            <v>4.0999999999999996</v>
          </cell>
          <cell r="K147">
            <v>5.68</v>
          </cell>
          <cell r="L147">
            <v>2.04</v>
          </cell>
          <cell r="M147">
            <v>2.2799999999999998</v>
          </cell>
          <cell r="N147"/>
          <cell r="O147"/>
          <cell r="P147"/>
          <cell r="Q147"/>
          <cell r="R147"/>
          <cell r="S147">
            <v>0.1</v>
          </cell>
          <cell r="T147"/>
          <cell r="U147"/>
          <cell r="V147"/>
          <cell r="W147"/>
          <cell r="X147"/>
          <cell r="Y147"/>
          <cell r="Z147"/>
          <cell r="AA147"/>
          <cell r="AB147"/>
          <cell r="AC147"/>
          <cell r="AD147"/>
          <cell r="AE147"/>
          <cell r="AF147">
            <v>8.8125488000000001</v>
          </cell>
          <cell r="AG147"/>
          <cell r="AH147" t="str">
            <v>EDS, except B</v>
          </cell>
          <cell r="AI147" t="str">
            <v>Co</v>
          </cell>
          <cell r="AJ147" t="str">
            <v>-11.1Al</v>
          </cell>
          <cell r="AK147" t="str">
            <v>-5.7W</v>
          </cell>
          <cell r="AL147" t="str">
            <v>-29.2Ni</v>
          </cell>
          <cell r="AM147" t="str">
            <v>-4.1Cr</v>
          </cell>
          <cell r="AN147" t="str">
            <v>-2.3Ta</v>
          </cell>
          <cell r="AO147" t="str">
            <v/>
          </cell>
          <cell r="AP147" t="str">
            <v/>
          </cell>
          <cell r="AQ147" t="str">
            <v>-2.Ti</v>
          </cell>
          <cell r="AR147" t="str">
            <v/>
          </cell>
          <cell r="AS147" t="str">
            <v/>
          </cell>
          <cell r="AT147" t="str">
            <v/>
          </cell>
          <cell r="AU147" t="str">
            <v>-0.1B</v>
          </cell>
          <cell r="AV147" t="str">
            <v/>
          </cell>
          <cell r="AW147" t="str">
            <v/>
          </cell>
          <cell r="AX147" t="str">
            <v/>
          </cell>
          <cell r="AY147" t="str">
            <v/>
          </cell>
          <cell r="AZ147" t="str">
            <v/>
          </cell>
          <cell r="BA147" t="str">
            <v/>
          </cell>
          <cell r="BB147" t="str">
            <v/>
          </cell>
          <cell r="BC147" t="str">
            <v/>
          </cell>
          <cell r="BD147" t="str">
            <v/>
          </cell>
          <cell r="BE147" t="str">
            <v/>
          </cell>
          <cell r="BF147" t="str">
            <v/>
          </cell>
          <cell r="BG147" t="str">
            <v/>
          </cell>
          <cell r="BH147" t="str">
            <v>L24-4CrChung, D.-W. W. et al. Effects of Cr on the properties of multicomponent cobalt-based superalloys with ultra high γ′ volume fraction. J. Alloys Compd. 832, 154790 (2020).</v>
          </cell>
          <cell r="BI147" t="str">
            <v>Co-29.2Ni-11.1Al-4.1Cr-5.7W-2.Ti-2.3Ta-0.1B</v>
          </cell>
          <cell r="BJ147" t="str">
            <v>74.7Co-29.2Ni-11.1Al-4.1Cr-5.7W-2.0Ti-2.3Ta-0.10B</v>
          </cell>
        </row>
        <row r="148">
          <cell r="A148" t="str">
            <v>Co-28.9Ni-10.1Al-12.5Cr-5.1W-1.9Ti-2.3Ta-0.1B</v>
          </cell>
          <cell r="B148" t="str">
            <v>Co3Ti</v>
          </cell>
          <cell r="C148" t="str">
            <v>-29Ni-10Al-13Cr-5W-2Ti-2Ta-B</v>
          </cell>
          <cell r="D148" t="str">
            <v>L24-12Cr</v>
          </cell>
          <cell r="E148" t="str">
            <v>Chung, D.-W. W. et al. Effects of Cr on the properties of multicomponent cobalt-based superalloys with ultra high γ′ volume fraction. J. Alloys Compd. 832, 154790 (2020).</v>
          </cell>
          <cell r="F148">
            <v>157</v>
          </cell>
          <cell r="G148">
            <v>39.15</v>
          </cell>
          <cell r="H148">
            <v>28.9</v>
          </cell>
          <cell r="I148">
            <v>10.1</v>
          </cell>
          <cell r="J148">
            <v>12.5</v>
          </cell>
          <cell r="K148">
            <v>5.09</v>
          </cell>
          <cell r="L148">
            <v>1.86</v>
          </cell>
          <cell r="M148">
            <v>2.2999999999999998</v>
          </cell>
          <cell r="N148"/>
          <cell r="O148"/>
          <cell r="P148"/>
          <cell r="Q148"/>
          <cell r="R148"/>
          <cell r="S148">
            <v>0.1</v>
          </cell>
          <cell r="T148"/>
          <cell r="U148"/>
          <cell r="V148"/>
          <cell r="W148"/>
          <cell r="X148"/>
          <cell r="Y148"/>
          <cell r="Z148"/>
          <cell r="AA148"/>
          <cell r="AB148"/>
          <cell r="AC148"/>
          <cell r="AD148"/>
          <cell r="AE148"/>
          <cell r="AF148">
            <v>8.6792771999999996</v>
          </cell>
          <cell r="AG148"/>
          <cell r="AH148" t="str">
            <v>EDS, except B</v>
          </cell>
          <cell r="AI148" t="str">
            <v>Co</v>
          </cell>
          <cell r="AJ148" t="str">
            <v>-10.1Al</v>
          </cell>
          <cell r="AK148" t="str">
            <v>-5.1W</v>
          </cell>
          <cell r="AL148" t="str">
            <v>-28.9Ni</v>
          </cell>
          <cell r="AM148" t="str">
            <v>-12.5Cr</v>
          </cell>
          <cell r="AN148" t="str">
            <v>-2.3Ta</v>
          </cell>
          <cell r="AO148" t="str">
            <v/>
          </cell>
          <cell r="AP148" t="str">
            <v/>
          </cell>
          <cell r="AQ148" t="str">
            <v>-1.9Ti</v>
          </cell>
          <cell r="AR148" t="str">
            <v/>
          </cell>
          <cell r="AS148" t="str">
            <v/>
          </cell>
          <cell r="AT148" t="str">
            <v/>
          </cell>
          <cell r="AU148" t="str">
            <v>-0.1B</v>
          </cell>
          <cell r="AV148" t="str">
            <v/>
          </cell>
          <cell r="AW148" t="str">
            <v/>
          </cell>
          <cell r="AX148" t="str">
            <v/>
          </cell>
          <cell r="AY148" t="str">
            <v/>
          </cell>
          <cell r="AZ148" t="str">
            <v/>
          </cell>
          <cell r="BA148" t="str">
            <v/>
          </cell>
          <cell r="BB148" t="str">
            <v/>
          </cell>
          <cell r="BC148" t="str">
            <v/>
          </cell>
          <cell r="BD148" t="str">
            <v/>
          </cell>
          <cell r="BE148" t="str">
            <v/>
          </cell>
          <cell r="BF148" t="str">
            <v/>
          </cell>
          <cell r="BG148" t="str">
            <v/>
          </cell>
          <cell r="BH148" t="str">
            <v>L24-12CrChung, D.-W. W. et al. Effects of Cr on the properties of multicomponent cobalt-based superalloys with ultra high γ′ volume fraction. J. Alloys Compd. 832, 154790 (2020).</v>
          </cell>
          <cell r="BI148" t="str">
            <v>Co-28.9Ni-10.1Al-12.5Cr-5.1W-1.9Ti-2.3Ta-0.1B</v>
          </cell>
          <cell r="BJ148" t="str">
            <v>68.1Co-28.9Ni-10.1Al-12.5Cr-5.1W-1.9Ti-2.3Ta-0.10B</v>
          </cell>
        </row>
        <row r="149">
          <cell r="A149" t="str">
            <v>Co-29.5Ni-10.5Al-8.Cr-5.1W-1.9Ti-2.7Ta-0.1B</v>
          </cell>
          <cell r="B149" t="str">
            <v>Co3Ti</v>
          </cell>
          <cell r="C149" t="str">
            <v>-30Ni-11Al-8Cr-5W-2Ti-3Ta-B</v>
          </cell>
          <cell r="D149" t="str">
            <v>L24-8Cr</v>
          </cell>
          <cell r="E149" t="str">
            <v>Chung, D.-W. W. et al. Effects of Cr on the properties of multicomponent cobalt-based superalloys with ultra high γ′ volume fraction. J. Alloys Compd. 832, 154790 (2020).</v>
          </cell>
          <cell r="F149">
            <v>158</v>
          </cell>
          <cell r="G149">
            <v>42.2</v>
          </cell>
          <cell r="H149">
            <v>29.5</v>
          </cell>
          <cell r="I149">
            <v>10.5</v>
          </cell>
          <cell r="J149">
            <v>8.02</v>
          </cell>
          <cell r="K149">
            <v>5.14</v>
          </cell>
          <cell r="L149">
            <v>1.85</v>
          </cell>
          <cell r="M149">
            <v>2.69</v>
          </cell>
          <cell r="N149"/>
          <cell r="O149"/>
          <cell r="P149"/>
          <cell r="Q149"/>
          <cell r="R149"/>
          <cell r="S149">
            <v>0.1</v>
          </cell>
          <cell r="T149"/>
          <cell r="U149"/>
          <cell r="V149"/>
          <cell r="W149"/>
          <cell r="X149"/>
          <cell r="Y149"/>
          <cell r="Z149"/>
          <cell r="AA149"/>
          <cell r="AB149"/>
          <cell r="AC149"/>
          <cell r="AD149"/>
          <cell r="AE149"/>
          <cell r="AF149">
            <v>8.7669725000000014</v>
          </cell>
          <cell r="AG149"/>
          <cell r="AH149" t="str">
            <v>EDS, except B</v>
          </cell>
          <cell r="AI149" t="str">
            <v>Co</v>
          </cell>
          <cell r="AJ149" t="str">
            <v>-10.5Al</v>
          </cell>
          <cell r="AK149" t="str">
            <v>-5.1W</v>
          </cell>
          <cell r="AL149" t="str">
            <v>-29.5Ni</v>
          </cell>
          <cell r="AM149" t="str">
            <v>-8.Cr</v>
          </cell>
          <cell r="AN149" t="str">
            <v>-2.7Ta</v>
          </cell>
          <cell r="AO149" t="str">
            <v/>
          </cell>
          <cell r="AP149" t="str">
            <v/>
          </cell>
          <cell r="AQ149" t="str">
            <v>-1.9Ti</v>
          </cell>
          <cell r="AR149" t="str">
            <v/>
          </cell>
          <cell r="AS149" t="str">
            <v/>
          </cell>
          <cell r="AT149" t="str">
            <v/>
          </cell>
          <cell r="AU149" t="str">
            <v>-0.1B</v>
          </cell>
          <cell r="AV149" t="str">
            <v/>
          </cell>
          <cell r="AW149" t="str">
            <v/>
          </cell>
          <cell r="AX149" t="str">
            <v/>
          </cell>
          <cell r="AY149" t="str">
            <v/>
          </cell>
          <cell r="AZ149" t="str">
            <v/>
          </cell>
          <cell r="BA149" t="str">
            <v/>
          </cell>
          <cell r="BB149" t="str">
            <v/>
          </cell>
          <cell r="BC149" t="str">
            <v/>
          </cell>
          <cell r="BD149" t="str">
            <v/>
          </cell>
          <cell r="BE149" t="str">
            <v/>
          </cell>
          <cell r="BF149" t="str">
            <v/>
          </cell>
          <cell r="BG149" t="str">
            <v/>
          </cell>
          <cell r="BH149" t="str">
            <v>L24-8CrChung, D.-W. W. et al. Effects of Cr on the properties of multicomponent cobalt-based superalloys with ultra high γ′ volume fraction. J. Alloys Compd. 832, 154790 (2020).</v>
          </cell>
          <cell r="BI149" t="str">
            <v>Co-29.5Ni-10.5Al-8.Cr-5.1W-1.9Ti-2.7Ta-0.1B</v>
          </cell>
          <cell r="BJ149" t="str">
            <v>71.7Co-29.5Ni-10.5Al-8.0Cr-5.1W-1.9Ti-2.7Ta-0.10B</v>
          </cell>
        </row>
        <row r="150">
          <cell r="A150" t="str">
            <v>Co-28.8Ni-6.2Al-2.W-1.8Ti-0.9Ta-1.8Nb-2.7Mo</v>
          </cell>
          <cell r="B150" t="str">
            <v>Low-W</v>
          </cell>
          <cell r="C150" t="str">
            <v>-29Ni-6Al-2W-2Ti-1Ta-2Nb-3Mo</v>
          </cell>
          <cell r="D150" t="str">
            <v>L19C</v>
          </cell>
          <cell r="E150" t="str">
            <v>Coakley, J. et al. Rafting and elastoplastic deformation of superalloys studied by neutron diffraction. Scr. Mater. 134, 110–114 (2017).</v>
          </cell>
          <cell r="F150">
            <v>160</v>
          </cell>
          <cell r="G150">
            <v>55.800000000000004</v>
          </cell>
          <cell r="H150">
            <v>28.8</v>
          </cell>
          <cell r="I150">
            <v>6.2</v>
          </cell>
          <cell r="J150"/>
          <cell r="K150">
            <v>2</v>
          </cell>
          <cell r="L150">
            <v>1.8</v>
          </cell>
          <cell r="M150">
            <v>0.9</v>
          </cell>
          <cell r="N150">
            <v>1.8</v>
          </cell>
          <cell r="O150"/>
          <cell r="P150">
            <v>2.7</v>
          </cell>
          <cell r="Q150"/>
          <cell r="R150"/>
          <cell r="S150"/>
          <cell r="T150"/>
          <cell r="U150"/>
          <cell r="V150"/>
          <cell r="W150"/>
          <cell r="X150"/>
          <cell r="Y150"/>
          <cell r="Z150"/>
          <cell r="AA150"/>
          <cell r="AB150"/>
          <cell r="AC150"/>
          <cell r="AD150"/>
          <cell r="AE150"/>
          <cell r="AF150">
            <v>8.7469000000000001</v>
          </cell>
          <cell r="AG150"/>
          <cell r="AH150"/>
          <cell r="AI150" t="str">
            <v>Co</v>
          </cell>
          <cell r="AJ150" t="str">
            <v>-6.2Al</v>
          </cell>
          <cell r="AK150" t="str">
            <v>-2.W</v>
          </cell>
          <cell r="AL150" t="str">
            <v>-28.8Ni</v>
          </cell>
          <cell r="AM150" t="str">
            <v/>
          </cell>
          <cell r="AN150" t="str">
            <v>-0.9Ta</v>
          </cell>
          <cell r="AO150" t="str">
            <v>-1.8Nb</v>
          </cell>
          <cell r="AP150" t="str">
            <v/>
          </cell>
          <cell r="AQ150" t="str">
            <v>-1.8Ti</v>
          </cell>
          <cell r="AR150" t="str">
            <v>-2.7Mo</v>
          </cell>
          <cell r="AS150" t="str">
            <v/>
          </cell>
          <cell r="AT150" t="str">
            <v/>
          </cell>
          <cell r="AU150" t="str">
            <v/>
          </cell>
          <cell r="AV150" t="str">
            <v/>
          </cell>
          <cell r="AW150" t="str">
            <v/>
          </cell>
          <cell r="AX150" t="str">
            <v/>
          </cell>
          <cell r="AY150" t="str">
            <v/>
          </cell>
          <cell r="AZ150" t="str">
            <v/>
          </cell>
          <cell r="BA150" t="str">
            <v/>
          </cell>
          <cell r="BB150" t="str">
            <v/>
          </cell>
          <cell r="BC150" t="str">
            <v/>
          </cell>
          <cell r="BD150" t="str">
            <v/>
          </cell>
          <cell r="BE150" t="str">
            <v/>
          </cell>
          <cell r="BF150" t="str">
            <v/>
          </cell>
          <cell r="BG150" t="str">
            <v/>
          </cell>
          <cell r="BH150" t="str">
            <v>L19CCoakley, J. et al. Rafting and elastoplastic deformation of superalloys studied by neutron diffraction. Scr. Mater. 134, 110–114 (2017).</v>
          </cell>
          <cell r="BI150" t="str">
            <v>Co-28.8Ni-6.2Al-2.W-1.8Ti-0.9Ta-1.8Nb-2.7Mo</v>
          </cell>
          <cell r="BJ150" t="str">
            <v>84.6Co-28.8Ni-6.2Al-2.0W-1.8Ti-0.9Ta-1.8Nb-2.7Mo</v>
          </cell>
        </row>
        <row r="151">
          <cell r="A151" t="str">
            <v>Co-8.Al-8.W</v>
          </cell>
          <cell r="B151" t="str">
            <v>CoAlW-X</v>
          </cell>
          <cell r="C151" t="str">
            <v>-8Al-8W</v>
          </cell>
          <cell r="D151" t="str">
            <v>Co8-8</v>
          </cell>
          <cell r="E151" t="str">
            <v>Cordero, C.- &amp; Marta. Mechanical Behaviour of Novel Sintered Co-Al-W Alloys at High Temperatures.</v>
          </cell>
          <cell r="F151">
            <v>161</v>
          </cell>
          <cell r="G151">
            <v>84</v>
          </cell>
          <cell r="H151"/>
          <cell r="I151">
            <v>8</v>
          </cell>
          <cell r="J151"/>
          <cell r="K151">
            <v>8</v>
          </cell>
          <cell r="L151"/>
          <cell r="M151"/>
          <cell r="N151"/>
          <cell r="O151"/>
          <cell r="P151"/>
          <cell r="Q151"/>
          <cell r="R151"/>
          <cell r="S151"/>
          <cell r="T151"/>
          <cell r="U151"/>
          <cell r="V151"/>
          <cell r="W151"/>
          <cell r="X151"/>
          <cell r="Y151"/>
          <cell r="Z151"/>
          <cell r="AA151"/>
          <cell r="AB151"/>
          <cell r="AC151"/>
          <cell r="AD151"/>
          <cell r="AE151"/>
          <cell r="AF151">
            <v>9.2320000000000011</v>
          </cell>
          <cell r="AG151"/>
          <cell r="AH151" t="str">
            <v>power metallurgy, no g' formed</v>
          </cell>
          <cell r="AI151" t="str">
            <v>Co</v>
          </cell>
          <cell r="AJ151" t="str">
            <v>-8.Al</v>
          </cell>
          <cell r="AK151" t="str">
            <v>-8.W</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cell r="BD151" t="str">
            <v/>
          </cell>
          <cell r="BE151" t="str">
            <v/>
          </cell>
          <cell r="BF151" t="str">
            <v/>
          </cell>
          <cell r="BG151" t="str">
            <v/>
          </cell>
          <cell r="BH151" t="str">
            <v>Co8-8Cordero, C.- &amp; Marta. Mechanical Behaviour of Novel Sintered Co-Al-W Alloys at High Temperatures.</v>
          </cell>
          <cell r="BI151" t="str">
            <v>Co-8.Al-8.W</v>
          </cell>
          <cell r="BJ151" t="str">
            <v>84.0Co-8.0Al-8.0W</v>
          </cell>
        </row>
        <row r="152">
          <cell r="A152" t="str">
            <v>Co-40.Ni-10.Al-10.Cr-7.5W-3.Ta-0.06C-0.06B</v>
          </cell>
          <cell r="B152" t="str">
            <v>CoAlWX+</v>
          </cell>
          <cell r="C152" t="str">
            <v>-40Ni-10Al-10Cr-8W-3Ta-C-B</v>
          </cell>
          <cell r="D152" t="str">
            <v>3Ta</v>
          </cell>
          <cell r="E152" t="str">
            <v>Costa, A. M. S. et al. Effect of Ta and Nb additions in arc-melted Co-Ni-based superalloys: Microstructural and mechanical properties. Mater. Sci. Eng. A 730, 66–72 (2018)</v>
          </cell>
          <cell r="F152">
            <v>163</v>
          </cell>
          <cell r="G152">
            <v>29.379999999999995</v>
          </cell>
          <cell r="H152">
            <v>40</v>
          </cell>
          <cell r="I152">
            <v>10</v>
          </cell>
          <cell r="J152">
            <v>10</v>
          </cell>
          <cell r="K152">
            <v>7.5</v>
          </cell>
          <cell r="L152"/>
          <cell r="M152">
            <v>3</v>
          </cell>
          <cell r="N152"/>
          <cell r="O152"/>
          <cell r="P152"/>
          <cell r="Q152">
            <v>0.06</v>
          </cell>
          <cell r="R152"/>
          <cell r="S152">
            <v>0.06</v>
          </cell>
          <cell r="T152"/>
          <cell r="U152"/>
          <cell r="V152"/>
          <cell r="W152"/>
          <cell r="X152"/>
          <cell r="Y152"/>
          <cell r="Z152"/>
          <cell r="AA152"/>
          <cell r="AB152"/>
          <cell r="AC152"/>
          <cell r="AD152"/>
          <cell r="AE152"/>
          <cell r="AF152">
            <v>9.1131019999999996</v>
          </cell>
          <cell r="AG152"/>
          <cell r="AH152"/>
          <cell r="AI152" t="str">
            <v>Co</v>
          </cell>
          <cell r="AJ152" t="str">
            <v>-10.Al</v>
          </cell>
          <cell r="AK152" t="str">
            <v>-7.5W</v>
          </cell>
          <cell r="AL152" t="str">
            <v>-40.Ni</v>
          </cell>
          <cell r="AM152" t="str">
            <v>-10.Cr</v>
          </cell>
          <cell r="AN152" t="str">
            <v>-3.Ta</v>
          </cell>
          <cell r="AO152" t="str">
            <v/>
          </cell>
          <cell r="AP152" t="str">
            <v/>
          </cell>
          <cell r="AQ152" t="str">
            <v/>
          </cell>
          <cell r="AR152" t="str">
            <v/>
          </cell>
          <cell r="AS152" t="str">
            <v>-0.06C</v>
          </cell>
          <cell r="AT152" t="str">
            <v/>
          </cell>
          <cell r="AU152" t="str">
            <v>-0.06B</v>
          </cell>
          <cell r="AV152" t="str">
            <v/>
          </cell>
          <cell r="AW152" t="str">
            <v/>
          </cell>
          <cell r="AX152" t="str">
            <v/>
          </cell>
          <cell r="AY152" t="str">
            <v/>
          </cell>
          <cell r="AZ152" t="str">
            <v/>
          </cell>
          <cell r="BA152" t="str">
            <v/>
          </cell>
          <cell r="BB152" t="str">
            <v/>
          </cell>
          <cell r="BC152" t="str">
            <v/>
          </cell>
          <cell r="BD152" t="str">
            <v/>
          </cell>
          <cell r="BE152" t="str">
            <v/>
          </cell>
          <cell r="BF152" t="str">
            <v/>
          </cell>
          <cell r="BG152" t="str">
            <v/>
          </cell>
          <cell r="BH152" t="str">
            <v>3TaCosta, A. M. S. et al. Effect of Ta and Nb additions in arc-melted Co-Ni-based superalloys: Microstructural and mechanical properties. Mater. Sci. Eng. A 730, 66–72 (2018)</v>
          </cell>
          <cell r="BI152" t="str">
            <v>Co-40.Ni-10.Al-10.Cr-7.5W-3.Ta-0.06C-0.06B</v>
          </cell>
          <cell r="BJ152" t="str">
            <v>69.4Co-40.0Ni-10.0Al-10.0Cr-7.5W-3.0Ta-0.06C-0.06B</v>
          </cell>
        </row>
        <row r="153">
          <cell r="A153" t="str">
            <v>Co-40.Ni-10.Al-10.Cr-7.5W-3.Nb-0.06C-0.06B</v>
          </cell>
          <cell r="B153" t="str">
            <v>CoAlWX+</v>
          </cell>
          <cell r="C153" t="str">
            <v>-40Ni-10Al-10Cr-8W-3Nb-C-B</v>
          </cell>
          <cell r="D153" t="str">
            <v>3Nb</v>
          </cell>
          <cell r="E153" t="str">
            <v>Costa, A. M. S. et al. Effect of Ta and Nb additions in arc-melted Co-Ni-based superalloys: Microstructural and mechanical properties. Mater. Sci. Eng. A 730, 66–72 (2018)</v>
          </cell>
          <cell r="F153">
            <v>164</v>
          </cell>
          <cell r="G153">
            <v>29.379999999999995</v>
          </cell>
          <cell r="H153">
            <v>40</v>
          </cell>
          <cell r="I153">
            <v>10</v>
          </cell>
          <cell r="J153">
            <v>10</v>
          </cell>
          <cell r="K153">
            <v>7.5</v>
          </cell>
          <cell r="L153"/>
          <cell r="M153"/>
          <cell r="N153">
            <v>3</v>
          </cell>
          <cell r="O153"/>
          <cell r="P153"/>
          <cell r="Q153">
            <v>0.06</v>
          </cell>
          <cell r="R153"/>
          <cell r="S153">
            <v>0.06</v>
          </cell>
          <cell r="T153"/>
          <cell r="U153"/>
          <cell r="V153"/>
          <cell r="W153"/>
          <cell r="X153"/>
          <cell r="Y153"/>
          <cell r="Z153"/>
          <cell r="AA153"/>
          <cell r="AB153"/>
          <cell r="AC153"/>
          <cell r="AD153"/>
          <cell r="AE153"/>
          <cell r="AF153">
            <v>8.8707019999999996</v>
          </cell>
          <cell r="AG153"/>
          <cell r="AH153"/>
          <cell r="AI153" t="str">
            <v>Co</v>
          </cell>
          <cell r="AJ153" t="str">
            <v>-10.Al</v>
          </cell>
          <cell r="AK153" t="str">
            <v>-7.5W</v>
          </cell>
          <cell r="AL153" t="str">
            <v>-40.Ni</v>
          </cell>
          <cell r="AM153" t="str">
            <v>-10.Cr</v>
          </cell>
          <cell r="AN153" t="str">
            <v/>
          </cell>
          <cell r="AO153" t="str">
            <v>-3.Nb</v>
          </cell>
          <cell r="AP153" t="str">
            <v/>
          </cell>
          <cell r="AQ153" t="str">
            <v/>
          </cell>
          <cell r="AR153" t="str">
            <v/>
          </cell>
          <cell r="AS153" t="str">
            <v>-0.06C</v>
          </cell>
          <cell r="AT153" t="str">
            <v/>
          </cell>
          <cell r="AU153" t="str">
            <v>-0.06B</v>
          </cell>
          <cell r="AV153" t="str">
            <v/>
          </cell>
          <cell r="AW153" t="str">
            <v/>
          </cell>
          <cell r="AX153" t="str">
            <v/>
          </cell>
          <cell r="AY153" t="str">
            <v/>
          </cell>
          <cell r="AZ153" t="str">
            <v/>
          </cell>
          <cell r="BA153" t="str">
            <v/>
          </cell>
          <cell r="BB153" t="str">
            <v/>
          </cell>
          <cell r="BC153" t="str">
            <v/>
          </cell>
          <cell r="BD153" t="str">
            <v/>
          </cell>
          <cell r="BE153" t="str">
            <v/>
          </cell>
          <cell r="BF153" t="str">
            <v/>
          </cell>
          <cell r="BG153" t="str">
            <v/>
          </cell>
          <cell r="BH153" t="str">
            <v>3NbCosta, A. M. S. et al. Effect of Ta and Nb additions in arc-melted Co-Ni-based superalloys: Microstructural and mechanical properties. Mater. Sci. Eng. A 730, 66–72 (2018)</v>
          </cell>
          <cell r="BI153" t="str">
            <v>Co-40.Ni-10.Al-10.Cr-7.5W-3.Nb-0.06C-0.06B</v>
          </cell>
          <cell r="BJ153" t="str">
            <v>69.4Co-40.0Ni-10.0Al-10.0Cr-7.5W-3.0Nb-0.06C-0.06B</v>
          </cell>
        </row>
        <row r="154">
          <cell r="A154" t="str">
            <v>Co-6.8Al-8.9W-4.3V</v>
          </cell>
          <cell r="B154" t="str">
            <v>CoAlW-X</v>
          </cell>
          <cell r="C154" t="str">
            <v>-7Al-9W-4V</v>
          </cell>
          <cell r="D154" t="str">
            <v>60-6.7Al-8.9W-4.1Ti</v>
          </cell>
          <cell r="E154" t="str">
            <v>Ding, X. F., Mi, T., Xue, F., Zhou, H. J. &amp; Wang, M. L. Microstructure formation in γ-γ′ Co-Al-W-Ti alloys during directional solidification. J. Alloys Compd. 599, 159–163 (2014).</v>
          </cell>
          <cell r="F154">
            <v>165</v>
          </cell>
          <cell r="G154">
            <v>80.06</v>
          </cell>
          <cell r="H154"/>
          <cell r="I154">
            <v>6.76</v>
          </cell>
          <cell r="J154"/>
          <cell r="K154">
            <v>8.89</v>
          </cell>
          <cell r="L154"/>
          <cell r="M154"/>
          <cell r="N154"/>
          <cell r="O154">
            <v>4.29</v>
          </cell>
          <cell r="P154"/>
          <cell r="Q154"/>
          <cell r="R154"/>
          <cell r="S154"/>
          <cell r="T154"/>
          <cell r="U154"/>
          <cell r="V154"/>
          <cell r="W154"/>
          <cell r="X154"/>
          <cell r="Y154"/>
          <cell r="Z154"/>
          <cell r="AA154"/>
          <cell r="AB154"/>
          <cell r="AC154"/>
          <cell r="AD154"/>
          <cell r="AE154"/>
          <cell r="AF154">
            <v>9.2813040000000004</v>
          </cell>
          <cell r="AG154"/>
          <cell r="AH154"/>
          <cell r="AI154" t="str">
            <v>Co</v>
          </cell>
          <cell r="AJ154" t="str">
            <v>-6.8Al</v>
          </cell>
          <cell r="AK154" t="str">
            <v>-8.9W</v>
          </cell>
          <cell r="AL154" t="str">
            <v/>
          </cell>
          <cell r="AM154" t="str">
            <v/>
          </cell>
          <cell r="AN154" t="str">
            <v/>
          </cell>
          <cell r="AO154" t="str">
            <v/>
          </cell>
          <cell r="AP154" t="str">
            <v>-4.3V</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cell r="BD154" t="str">
            <v/>
          </cell>
          <cell r="BE154" t="str">
            <v/>
          </cell>
          <cell r="BF154" t="str">
            <v/>
          </cell>
          <cell r="BG154" t="str">
            <v/>
          </cell>
          <cell r="BH154" t="str">
            <v>60-6.7Al-8.9W-4.1TiDing, X. F., Mi, T., Xue, F., Zhou, H. J. &amp; Wang, M. L. Microstructure formation in γ-γ′ Co-Al-W-Ti alloys during directional solidification. J. Alloys Compd. 599, 159–163 (2014).</v>
          </cell>
          <cell r="BI154" t="str">
            <v>Co-6.8Al-8.9W-4.3V</v>
          </cell>
          <cell r="BJ154" t="str">
            <v>80.1Co-6.8Al-8.9W-4.3V</v>
          </cell>
        </row>
        <row r="155">
          <cell r="A155" t="str">
            <v>Co-9.7Al-10.8W</v>
          </cell>
          <cell r="B155" t="str">
            <v>CoAlW-X</v>
          </cell>
          <cell r="C155" t="str">
            <v>-10Al-11W</v>
          </cell>
          <cell r="D155" t="str">
            <v>Co-9.7Al-10.8W</v>
          </cell>
          <cell r="E155" t="str">
            <v>Dunand, D. C. et al. ‘Designing Nanoscale Precipitates in Novel Cobalt-based Superalloys to Improve Creep Resistance and Operating Temperature’ Final Technical Report. (2010).</v>
          </cell>
          <cell r="F155">
            <v>166</v>
          </cell>
          <cell r="G155">
            <v>79.5</v>
          </cell>
          <cell r="H155"/>
          <cell r="I155">
            <v>9.6999999999999993</v>
          </cell>
          <cell r="J155"/>
          <cell r="K155">
            <v>10.8</v>
          </cell>
          <cell r="L155"/>
          <cell r="M155"/>
          <cell r="N155"/>
          <cell r="O155"/>
          <cell r="P155"/>
          <cell r="Q155"/>
          <cell r="R155"/>
          <cell r="S155"/>
          <cell r="T155"/>
          <cell r="U155"/>
          <cell r="V155"/>
          <cell r="W155"/>
          <cell r="X155"/>
          <cell r="Y155"/>
          <cell r="Z155"/>
          <cell r="AA155"/>
          <cell r="AB155"/>
          <cell r="AC155"/>
          <cell r="AD155"/>
          <cell r="AE155"/>
          <cell r="AF155">
            <v>9.4164000000000012</v>
          </cell>
          <cell r="AG155"/>
          <cell r="AH155"/>
          <cell r="AI155" t="str">
            <v>Co</v>
          </cell>
          <cell r="AJ155" t="str">
            <v>-9.7Al</v>
          </cell>
          <cell r="AK155" t="str">
            <v>-10.8W</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cell r="BD155" t="str">
            <v/>
          </cell>
          <cell r="BE155" t="str">
            <v/>
          </cell>
          <cell r="BF155" t="str">
            <v/>
          </cell>
          <cell r="BG155" t="str">
            <v/>
          </cell>
          <cell r="BH155" t="str">
            <v>Co-9.7Al-10.8WDunand, D. C. et al. ‘Designing Nanoscale Precipitates in Novel Cobalt-based Superalloys to Improve Creep Resistance and Operating Temperature’ Final Technical Report. (2010).</v>
          </cell>
          <cell r="BI155" t="str">
            <v>Co-9.7Al-10.8W</v>
          </cell>
          <cell r="BJ155" t="str">
            <v>79.5Co-9.7Al-10.8W</v>
          </cell>
        </row>
        <row r="156">
          <cell r="A156" t="str">
            <v>Co-29.2Ni-9.8Al-6.4Cr-6.3W-2.4Ta</v>
          </cell>
          <cell r="B156" t="str">
            <v>CoAlWX+</v>
          </cell>
          <cell r="C156" t="str">
            <v>-29Ni-10Al-6Cr-6W-2Ta</v>
          </cell>
          <cell r="D156" t="str">
            <v>CoNi-A</v>
          </cell>
          <cell r="E156" t="str">
            <v>Eggeler, Y. M. et al. Planar defect formation in the γ’ phase during high temperature creep in single crystal CoNi-base superalloys. Acta Mater. 113, 335–349 (2016).</v>
          </cell>
          <cell r="F156">
            <v>167</v>
          </cell>
          <cell r="G156">
            <v>45.900000000000006</v>
          </cell>
          <cell r="H156">
            <v>29.2</v>
          </cell>
          <cell r="I156">
            <v>9.8000000000000007</v>
          </cell>
          <cell r="J156">
            <v>6.4</v>
          </cell>
          <cell r="K156">
            <v>6.3</v>
          </cell>
          <cell r="L156"/>
          <cell r="M156">
            <v>2.4</v>
          </cell>
          <cell r="N156"/>
          <cell r="O156"/>
          <cell r="P156"/>
          <cell r="Q156"/>
          <cell r="R156"/>
          <cell r="S156"/>
          <cell r="T156"/>
          <cell r="U156"/>
          <cell r="V156"/>
          <cell r="W156"/>
          <cell r="X156"/>
          <cell r="Y156"/>
          <cell r="Z156"/>
          <cell r="AA156"/>
          <cell r="AB156"/>
          <cell r="AC156"/>
          <cell r="AD156"/>
          <cell r="AE156"/>
          <cell r="AF156">
            <v>9.0233460000000001</v>
          </cell>
          <cell r="AG156"/>
          <cell r="AH156"/>
          <cell r="AI156" t="str">
            <v>Co</v>
          </cell>
          <cell r="AJ156" t="str">
            <v>-9.8Al</v>
          </cell>
          <cell r="AK156" t="str">
            <v>-6.3W</v>
          </cell>
          <cell r="AL156" t="str">
            <v>-29.2Ni</v>
          </cell>
          <cell r="AM156" t="str">
            <v>-6.4Cr</v>
          </cell>
          <cell r="AN156" t="str">
            <v>-2.4Ta</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
          </cell>
          <cell r="BB156" t="str">
            <v/>
          </cell>
          <cell r="BC156" t="str">
            <v/>
          </cell>
          <cell r="BD156" t="str">
            <v/>
          </cell>
          <cell r="BE156" t="str">
            <v/>
          </cell>
          <cell r="BF156" t="str">
            <v/>
          </cell>
          <cell r="BG156" t="str">
            <v/>
          </cell>
          <cell r="BH156" t="str">
            <v>CoNi-AEggeler, Y. M. et al. Planar defect formation in the γ’ phase during high temperature creep in single crystal CoNi-base superalloys. Acta Mater. 113, 335–349 (2016).</v>
          </cell>
          <cell r="BI156" t="str">
            <v>Co-29.2Ni-9.8Al-6.4Cr-6.3W-2.4Ta</v>
          </cell>
          <cell r="BJ156" t="str">
            <v>75.1Co-29.2Ni-9.8Al-6.4Cr-6.3W-2.4Ta</v>
          </cell>
        </row>
        <row r="157">
          <cell r="A157" t="str">
            <v>Co-8.8Al-7.6W-1.9Ta</v>
          </cell>
          <cell r="B157" t="str">
            <v>CoAlW-X</v>
          </cell>
          <cell r="C157" t="str">
            <v>-9Al-8W-2Ta</v>
          </cell>
          <cell r="D157" t="str">
            <v>alloy2</v>
          </cell>
          <cell r="E157" t="str">
            <v>Epishin, A. et al. Interdiffusion in the Face-Centered Cubic Phase of the Co-Al-W-Ta System Between 1090 and 1240 °C. J. Phase Equilibria Diffus. 39, 176–185 (2018)</v>
          </cell>
          <cell r="F157">
            <v>168</v>
          </cell>
          <cell r="G157">
            <v>81.8</v>
          </cell>
          <cell r="H157"/>
          <cell r="I157">
            <v>8.75</v>
          </cell>
          <cell r="J157"/>
          <cell r="K157">
            <v>7.56</v>
          </cell>
          <cell r="L157"/>
          <cell r="M157">
            <v>1.89</v>
          </cell>
          <cell r="N157"/>
          <cell r="O157"/>
          <cell r="P157"/>
          <cell r="Q157"/>
          <cell r="R157"/>
          <cell r="S157"/>
          <cell r="T157"/>
          <cell r="U157"/>
          <cell r="V157"/>
          <cell r="W157"/>
          <cell r="X157"/>
          <cell r="Y157"/>
          <cell r="Z157"/>
          <cell r="AA157"/>
          <cell r="AB157"/>
          <cell r="AC157"/>
          <cell r="AD157"/>
          <cell r="AE157"/>
          <cell r="AF157">
            <v>9.2864349999999991</v>
          </cell>
          <cell r="AG157"/>
          <cell r="AH157" t="str">
            <v>20 EMPA averages</v>
          </cell>
          <cell r="AI157" t="str">
            <v>Co</v>
          </cell>
          <cell r="AJ157" t="str">
            <v>-8.8Al</v>
          </cell>
          <cell r="AK157" t="str">
            <v>-7.6W</v>
          </cell>
          <cell r="AL157" t="str">
            <v/>
          </cell>
          <cell r="AM157" t="str">
            <v/>
          </cell>
          <cell r="AN157" t="str">
            <v>-1.9Ta</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cell r="BD157" t="str">
            <v/>
          </cell>
          <cell r="BE157" t="str">
            <v/>
          </cell>
          <cell r="BF157" t="str">
            <v/>
          </cell>
          <cell r="BG157" t="str">
            <v/>
          </cell>
          <cell r="BH157" t="str">
            <v>alloy2Epishin, A. et al. Interdiffusion in the Face-Centered Cubic Phase of the Co-Al-W-Ta System Between 1090 and 1240 °C. J. Phase Equilibria Diffus. 39, 176–185 (2018)</v>
          </cell>
          <cell r="BI157" t="str">
            <v>Co-8.8Al-7.6W-1.9Ta</v>
          </cell>
          <cell r="BJ157" t="str">
            <v>81.8Co-8.8Al-7.6W-1.9Ta</v>
          </cell>
        </row>
        <row r="158">
          <cell r="A158" t="str">
            <v>Co-15.9Ni-13.6Al-19.W-0.7Ta-0.6Mo-0.3Re</v>
          </cell>
          <cell r="B158" t="str">
            <v>CoAlWX+</v>
          </cell>
          <cell r="C158" t="str">
            <v>-16Ni-14Al-19W-1Ta-1Mo-0Re</v>
          </cell>
          <cell r="D158" t="str">
            <v>alloy1</v>
          </cell>
          <cell r="E158" t="str">
            <v>Epishin, A. I. et al. Thermal stability of the structure of a heat-resistant cobalt alloy hardened with intermetallic γ’-phase precipitates. Russ. Metall. 2016, 286–291 (2016).</v>
          </cell>
          <cell r="F158">
            <v>169</v>
          </cell>
          <cell r="G158">
            <v>49.9</v>
          </cell>
          <cell r="H158">
            <v>15.9</v>
          </cell>
          <cell r="I158">
            <v>13.6</v>
          </cell>
          <cell r="J158"/>
          <cell r="K158">
            <v>19</v>
          </cell>
          <cell r="L158"/>
          <cell r="M158">
            <v>0.7</v>
          </cell>
          <cell r="N158"/>
          <cell r="O158"/>
          <cell r="P158">
            <v>0.6</v>
          </cell>
          <cell r="Q158"/>
          <cell r="R158"/>
          <cell r="S158"/>
          <cell r="T158"/>
          <cell r="U158">
            <v>0.3</v>
          </cell>
          <cell r="V158"/>
          <cell r="W158"/>
          <cell r="X158"/>
          <cell r="Y158"/>
          <cell r="Z158"/>
          <cell r="AA158"/>
          <cell r="AB158"/>
          <cell r="AC158"/>
          <cell r="AD158"/>
          <cell r="AE158"/>
          <cell r="AF158">
            <v>10.123462</v>
          </cell>
          <cell r="AG158"/>
          <cell r="AH158" t="str">
            <v>Nominal</v>
          </cell>
          <cell r="AI158" t="str">
            <v>Co</v>
          </cell>
          <cell r="AJ158" t="str">
            <v>-13.6Al</v>
          </cell>
          <cell r="AK158" t="str">
            <v>-19.W</v>
          </cell>
          <cell r="AL158" t="str">
            <v>-15.9Ni</v>
          </cell>
          <cell r="AM158" t="str">
            <v/>
          </cell>
          <cell r="AN158" t="str">
            <v>-0.7Ta</v>
          </cell>
          <cell r="AO158" t="str">
            <v/>
          </cell>
          <cell r="AP158" t="str">
            <v/>
          </cell>
          <cell r="AQ158" t="str">
            <v/>
          </cell>
          <cell r="AR158" t="str">
            <v>-0.6Mo</v>
          </cell>
          <cell r="AS158" t="str">
            <v/>
          </cell>
          <cell r="AT158" t="str">
            <v/>
          </cell>
          <cell r="AU158" t="str">
            <v/>
          </cell>
          <cell r="AV158" t="str">
            <v/>
          </cell>
          <cell r="AW158" t="str">
            <v>-0.3Re</v>
          </cell>
          <cell r="AX158" t="str">
            <v/>
          </cell>
          <cell r="AY158" t="str">
            <v/>
          </cell>
          <cell r="AZ158" t="str">
            <v/>
          </cell>
          <cell r="BA158" t="str">
            <v/>
          </cell>
          <cell r="BB158" t="str">
            <v/>
          </cell>
          <cell r="BC158" t="str">
            <v/>
          </cell>
          <cell r="BD158" t="str">
            <v/>
          </cell>
          <cell r="BE158" t="str">
            <v/>
          </cell>
          <cell r="BF158" t="str">
            <v/>
          </cell>
          <cell r="BG158" t="str">
            <v/>
          </cell>
          <cell r="BH158" t="str">
            <v>alloy1Epishin, A. I. et al. Thermal stability of the structure of a heat-resistant cobalt alloy hardened with intermetallic γ’-phase precipitates. Russ. Metall. 2016, 286–291 (2016).</v>
          </cell>
          <cell r="BI158" t="str">
            <v>Co-15.9Ni-13.6Al-19.W-0.7Ta-0.6Mo-0.3Re</v>
          </cell>
          <cell r="BJ158" t="str">
            <v>65.8Co-15.9Ni-13.6Al-19.0W-0.7Ta-0.6Mo-0.3Re</v>
          </cell>
        </row>
        <row r="159">
          <cell r="A159" t="str">
            <v>Co-9.Al-10.W-2.Ta</v>
          </cell>
          <cell r="B159" t="str">
            <v>CoAlW-X</v>
          </cell>
          <cell r="C159" t="str">
            <v>-9Al-10W-2Ta</v>
          </cell>
          <cell r="D159" t="str">
            <v>Q0</v>
          </cell>
          <cell r="E159" t="str">
            <v>Epishin, A., Petrushin, N., Nolze, G., Gerstein, G. &amp; Maier, H. J. Investigation of the γ′-Strengthened Quaternary Co-Based Alloys Co-Al-W-Ta. Metall. Mater. Trans. A Phys. Metall. Mater. Sci. 49, 4042–4057 (2018).</v>
          </cell>
          <cell r="F159">
            <v>170</v>
          </cell>
          <cell r="G159">
            <v>79</v>
          </cell>
          <cell r="H159"/>
          <cell r="I159">
            <v>9</v>
          </cell>
          <cell r="J159"/>
          <cell r="K159">
            <v>10</v>
          </cell>
          <cell r="L159"/>
          <cell r="M159">
            <v>2</v>
          </cell>
          <cell r="N159"/>
          <cell r="O159"/>
          <cell r="P159"/>
          <cell r="Q159"/>
          <cell r="R159"/>
          <cell r="S159"/>
          <cell r="T159"/>
          <cell r="U159"/>
          <cell r="V159"/>
          <cell r="W159"/>
          <cell r="X159"/>
          <cell r="Y159"/>
          <cell r="Z159"/>
          <cell r="AA159"/>
          <cell r="AB159"/>
          <cell r="AC159"/>
          <cell r="AD159"/>
          <cell r="AE159"/>
          <cell r="AF159">
            <v>9.532</v>
          </cell>
          <cell r="AG159"/>
          <cell r="AH159"/>
          <cell r="AI159" t="str">
            <v>Co</v>
          </cell>
          <cell r="AJ159" t="str">
            <v>-9.Al</v>
          </cell>
          <cell r="AK159" t="str">
            <v>-10.W</v>
          </cell>
          <cell r="AL159" t="str">
            <v/>
          </cell>
          <cell r="AM159" t="str">
            <v/>
          </cell>
          <cell r="AN159" t="str">
            <v>-2.Ta</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cell r="BD159" t="str">
            <v/>
          </cell>
          <cell r="BE159" t="str">
            <v/>
          </cell>
          <cell r="BF159" t="str">
            <v/>
          </cell>
          <cell r="BG159" t="str">
            <v/>
          </cell>
          <cell r="BH159" t="str">
            <v>Q0Epishin, A., Petrushin, N., Nolze, G., Gerstein, G. &amp; Maier, H. J. Investigation of the γ′-Strengthened Quaternary Co-Based Alloys Co-Al-W-Ta. Metall. Mater. Trans. A Phys. Metall. Mater. Sci. 49, 4042–4057 (2018).</v>
          </cell>
          <cell r="BI159" t="str">
            <v>Co-9.Al-10.W-2.Ta</v>
          </cell>
          <cell r="BJ159" t="str">
            <v>79.0Co-9.0Al-10.0W-2.0Ta</v>
          </cell>
        </row>
        <row r="160">
          <cell r="A160" t="str">
            <v>Co-7.Al-10.W-2.Ta</v>
          </cell>
          <cell r="B160" t="str">
            <v>CoAlW-X</v>
          </cell>
          <cell r="C160" t="str">
            <v>-7Al-10W-2Ta</v>
          </cell>
          <cell r="D160" t="str">
            <v>Q1</v>
          </cell>
          <cell r="E160" t="str">
            <v>Epishin, A., Petrushin, N., Nolze, G., Gerstein, G. &amp; Maier, H. J. Investigation of the γ′-Strengthened Quaternary Co-Based Alloys Co-Al-W-Ta. Metall. Mater. Trans. A Phys. Metall. Mater. Sci. 49, 4042–4057 (2018).</v>
          </cell>
          <cell r="F160">
            <v>171</v>
          </cell>
          <cell r="G160">
            <v>81</v>
          </cell>
          <cell r="H160"/>
          <cell r="I160">
            <v>7</v>
          </cell>
          <cell r="J160"/>
          <cell r="K160">
            <v>10</v>
          </cell>
          <cell r="L160"/>
          <cell r="M160">
            <v>2</v>
          </cell>
          <cell r="N160"/>
          <cell r="O160"/>
          <cell r="P160"/>
          <cell r="Q160"/>
          <cell r="R160"/>
          <cell r="S160"/>
          <cell r="T160"/>
          <cell r="U160"/>
          <cell r="V160"/>
          <cell r="W160"/>
          <cell r="X160"/>
          <cell r="Y160"/>
          <cell r="Z160"/>
          <cell r="AA160"/>
          <cell r="AB160"/>
          <cell r="AC160"/>
          <cell r="AD160"/>
          <cell r="AE160"/>
          <cell r="AF160">
            <v>9.6559999999999988</v>
          </cell>
          <cell r="AG160"/>
          <cell r="AH160"/>
          <cell r="AI160" t="str">
            <v>Co</v>
          </cell>
          <cell r="AJ160" t="str">
            <v>-7.Al</v>
          </cell>
          <cell r="AK160" t="str">
            <v>-10.W</v>
          </cell>
          <cell r="AL160" t="str">
            <v/>
          </cell>
          <cell r="AM160" t="str">
            <v/>
          </cell>
          <cell r="AN160" t="str">
            <v>-2.Ta</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cell r="BD160" t="str">
            <v/>
          </cell>
          <cell r="BE160" t="str">
            <v/>
          </cell>
          <cell r="BF160" t="str">
            <v/>
          </cell>
          <cell r="BG160" t="str">
            <v/>
          </cell>
          <cell r="BH160" t="str">
            <v>Q1Epishin, A., Petrushin, N., Nolze, G., Gerstein, G. &amp; Maier, H. J. Investigation of the γ′-Strengthened Quaternary Co-Based Alloys Co-Al-W-Ta. Metall. Mater. Trans. A Phys. Metall. Mater. Sci. 49, 4042–4057 (2018).</v>
          </cell>
          <cell r="BI160" t="str">
            <v>Co-7.Al-10.W-2.Ta</v>
          </cell>
          <cell r="BJ160" t="str">
            <v>81.0Co-7.0Al-10.0W-2.0Ta</v>
          </cell>
        </row>
        <row r="161">
          <cell r="A161" t="str">
            <v>Co-11.Al-10.W-2.Ta</v>
          </cell>
          <cell r="B161" t="str">
            <v>CoAlW-X</v>
          </cell>
          <cell r="C161" t="str">
            <v>-11Al-10W-2Ta</v>
          </cell>
          <cell r="D161" t="str">
            <v>Q2</v>
          </cell>
          <cell r="E161" t="str">
            <v>Epishin, A., Petrushin, N., Nolze, G., Gerstein, G. &amp; Maier, H. J. Investigation of the γ′-Strengthened Quaternary Co-Based Alloys Co-Al-W-Ta. Metall. Mater. Trans. A Phys. Metall. Mater. Sci. 49, 4042–4057 (2018).</v>
          </cell>
          <cell r="F161">
            <v>172</v>
          </cell>
          <cell r="G161">
            <v>77</v>
          </cell>
          <cell r="H161"/>
          <cell r="I161">
            <v>11</v>
          </cell>
          <cell r="J161"/>
          <cell r="K161">
            <v>10</v>
          </cell>
          <cell r="L161"/>
          <cell r="M161">
            <v>2</v>
          </cell>
          <cell r="N161"/>
          <cell r="O161"/>
          <cell r="P161"/>
          <cell r="Q161"/>
          <cell r="R161"/>
          <cell r="S161"/>
          <cell r="T161"/>
          <cell r="U161"/>
          <cell r="V161"/>
          <cell r="W161"/>
          <cell r="X161"/>
          <cell r="Y161"/>
          <cell r="Z161"/>
          <cell r="AA161"/>
          <cell r="AB161"/>
          <cell r="AC161"/>
          <cell r="AD161"/>
          <cell r="AE161"/>
          <cell r="AF161">
            <v>9.4080000000000013</v>
          </cell>
          <cell r="AG161"/>
          <cell r="AH161"/>
          <cell r="AI161" t="str">
            <v>Co</v>
          </cell>
          <cell r="AJ161" t="str">
            <v>-11.Al</v>
          </cell>
          <cell r="AK161" t="str">
            <v>-10.W</v>
          </cell>
          <cell r="AL161" t="str">
            <v/>
          </cell>
          <cell r="AM161" t="str">
            <v/>
          </cell>
          <cell r="AN161" t="str">
            <v>-2.Ta</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cell r="BD161" t="str">
            <v/>
          </cell>
          <cell r="BE161" t="str">
            <v/>
          </cell>
          <cell r="BF161" t="str">
            <v/>
          </cell>
          <cell r="BG161" t="str">
            <v/>
          </cell>
          <cell r="BH161" t="str">
            <v>Q2Epishin, A., Petrushin, N., Nolze, G., Gerstein, G. &amp; Maier, H. J. Investigation of the γ′-Strengthened Quaternary Co-Based Alloys Co-Al-W-Ta. Metall. Mater. Trans. A Phys. Metall. Mater. Sci. 49, 4042–4057 (2018).</v>
          </cell>
          <cell r="BI161" t="str">
            <v>Co-11.Al-10.W-2.Ta</v>
          </cell>
          <cell r="BJ161" t="str">
            <v>77.0Co-11.0Al-10.0W-2.0Ta</v>
          </cell>
        </row>
        <row r="162">
          <cell r="A162" t="str">
            <v>Co-9.Al-12.W-2.Ta</v>
          </cell>
          <cell r="B162" t="str">
            <v>CoAlW-X</v>
          </cell>
          <cell r="C162" t="str">
            <v>-9Al-12W-2Ta</v>
          </cell>
          <cell r="D162" t="str">
            <v>Q3</v>
          </cell>
          <cell r="E162" t="str">
            <v>Epishin, A., Petrushin, N., Nolze, G., Gerstein, G. &amp; Maier, H. J. Investigation of the γ′-Strengthened Quaternary Co-Based Alloys Co-Al-W-Ta. Metall. Mater. Trans. A Phys. Metall. Mater. Sci. 49, 4042–4057 (2018).</v>
          </cell>
          <cell r="F162">
            <v>173</v>
          </cell>
          <cell r="G162">
            <v>77</v>
          </cell>
          <cell r="H162"/>
          <cell r="I162">
            <v>9</v>
          </cell>
          <cell r="J162"/>
          <cell r="K162">
            <v>12</v>
          </cell>
          <cell r="L162"/>
          <cell r="M162">
            <v>2</v>
          </cell>
          <cell r="N162"/>
          <cell r="O162"/>
          <cell r="P162"/>
          <cell r="Q162"/>
          <cell r="R162"/>
          <cell r="S162"/>
          <cell r="T162"/>
          <cell r="U162"/>
          <cell r="V162"/>
          <cell r="W162"/>
          <cell r="X162"/>
          <cell r="Y162"/>
          <cell r="Z162"/>
          <cell r="AA162"/>
          <cell r="AB162"/>
          <cell r="AC162"/>
          <cell r="AD162"/>
          <cell r="AE162"/>
          <cell r="AF162">
            <v>9.738999999999999</v>
          </cell>
          <cell r="AG162"/>
          <cell r="AH162"/>
          <cell r="AI162" t="str">
            <v>Co</v>
          </cell>
          <cell r="AJ162" t="str">
            <v>-9.Al</v>
          </cell>
          <cell r="AK162" t="str">
            <v>-12.W</v>
          </cell>
          <cell r="AL162" t="str">
            <v/>
          </cell>
          <cell r="AM162" t="str">
            <v/>
          </cell>
          <cell r="AN162" t="str">
            <v>-2.Ta</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cell r="BD162" t="str">
            <v/>
          </cell>
          <cell r="BE162" t="str">
            <v/>
          </cell>
          <cell r="BF162" t="str">
            <v/>
          </cell>
          <cell r="BG162" t="str">
            <v/>
          </cell>
          <cell r="BH162" t="str">
            <v>Q3Epishin, A., Petrushin, N., Nolze, G., Gerstein, G. &amp; Maier, H. J. Investigation of the γ′-Strengthened Quaternary Co-Based Alloys Co-Al-W-Ta. Metall. Mater. Trans. A Phys. Metall. Mater. Sci. 49, 4042–4057 (2018).</v>
          </cell>
          <cell r="BI162" t="str">
            <v>Co-9.Al-12.W-2.Ta</v>
          </cell>
          <cell r="BJ162" t="str">
            <v>77.0Co-9.0Al-12.0W-2.0Ta</v>
          </cell>
        </row>
        <row r="163">
          <cell r="A163" t="str">
            <v>Co-9.Al-8.W-2.Ta</v>
          </cell>
          <cell r="B163" t="str">
            <v>CoAlW-X</v>
          </cell>
          <cell r="C163" t="str">
            <v>-9Al-8W-2Ta</v>
          </cell>
          <cell r="D163" t="str">
            <v>Q4</v>
          </cell>
          <cell r="E163" t="str">
            <v>Epishin, A., Petrushin, N., Nolze, G., Gerstein, G. &amp; Maier, H. J. Investigation of the γ′-Strengthened Quaternary Co-Based Alloys Co-Al-W-Ta. Metall. Mater. Trans. A Phys. Metall. Mater. Sci. 49, 4042–4057 (2018).</v>
          </cell>
          <cell r="F163">
            <v>174</v>
          </cell>
          <cell r="G163">
            <v>81</v>
          </cell>
          <cell r="H163"/>
          <cell r="I163">
            <v>9</v>
          </cell>
          <cell r="J163"/>
          <cell r="K163">
            <v>8</v>
          </cell>
          <cell r="L163"/>
          <cell r="M163">
            <v>2</v>
          </cell>
          <cell r="N163"/>
          <cell r="O163"/>
          <cell r="P163"/>
          <cell r="Q163"/>
          <cell r="R163"/>
          <cell r="S163"/>
          <cell r="T163"/>
          <cell r="U163"/>
          <cell r="V163"/>
          <cell r="W163"/>
          <cell r="X163"/>
          <cell r="Y163"/>
          <cell r="Z163"/>
          <cell r="AA163"/>
          <cell r="AB163"/>
          <cell r="AC163"/>
          <cell r="AD163"/>
          <cell r="AE163"/>
          <cell r="AF163">
            <v>9.3249999999999993</v>
          </cell>
          <cell r="AG163"/>
          <cell r="AH163"/>
          <cell r="AI163" t="str">
            <v>Co</v>
          </cell>
          <cell r="AJ163" t="str">
            <v>-9.Al</v>
          </cell>
          <cell r="AK163" t="str">
            <v>-8.W</v>
          </cell>
          <cell r="AL163" t="str">
            <v/>
          </cell>
          <cell r="AM163" t="str">
            <v/>
          </cell>
          <cell r="AN163" t="str">
            <v>-2.Ta</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cell r="BD163" t="str">
            <v/>
          </cell>
          <cell r="BE163" t="str">
            <v/>
          </cell>
          <cell r="BF163" t="str">
            <v/>
          </cell>
          <cell r="BG163" t="str">
            <v/>
          </cell>
          <cell r="BH163" t="str">
            <v>Q4Epishin, A., Petrushin, N., Nolze, G., Gerstein, G. &amp; Maier, H. J. Investigation of the γ′-Strengthened Quaternary Co-Based Alloys Co-Al-W-Ta. Metall. Mater. Trans. A Phys. Metall. Mater. Sci. 49, 4042–4057 (2018).</v>
          </cell>
          <cell r="BI163" t="str">
            <v>Co-9.Al-8.W-2.Ta</v>
          </cell>
          <cell r="BJ163" t="str">
            <v>81.0Co-9.0Al-8.0W-2.0Ta</v>
          </cell>
        </row>
        <row r="164">
          <cell r="A164" t="str">
            <v>Co-9.Al-10.W-0.Ta</v>
          </cell>
          <cell r="B164" t="str">
            <v>CoAlW-X</v>
          </cell>
          <cell r="C164" t="str">
            <v>-9Al-10W-0Ta</v>
          </cell>
          <cell r="D164" t="str">
            <v>Q5</v>
          </cell>
          <cell r="E164" t="str">
            <v>Epishin, A., Petrushin, N., Nolze, G., Gerstein, G. &amp; Maier, H. J. Investigation of the γ′-Strengthened Quaternary Co-Based Alloys Co-Al-W-Ta. Metall. Mater. Trans. A Phys. Metall. Mater. Sci. 49, 4042–4057 (2018).</v>
          </cell>
          <cell r="F164">
            <v>175</v>
          </cell>
          <cell r="G164">
            <v>81</v>
          </cell>
          <cell r="H164"/>
          <cell r="I164">
            <v>9</v>
          </cell>
          <cell r="J164"/>
          <cell r="K164">
            <v>10</v>
          </cell>
          <cell r="L164"/>
          <cell r="M164">
            <v>0</v>
          </cell>
          <cell r="N164"/>
          <cell r="O164"/>
          <cell r="P164"/>
          <cell r="Q164"/>
          <cell r="R164"/>
          <cell r="S164"/>
          <cell r="T164"/>
          <cell r="U164"/>
          <cell r="V164"/>
          <cell r="W164"/>
          <cell r="X164"/>
          <cell r="Y164"/>
          <cell r="Z164"/>
          <cell r="AA164"/>
          <cell r="AB164"/>
          <cell r="AC164"/>
          <cell r="AD164"/>
          <cell r="AE164"/>
          <cell r="AF164">
            <v>9.3769999999999989</v>
          </cell>
          <cell r="AG164"/>
          <cell r="AH164"/>
          <cell r="AI164" t="str">
            <v>Co</v>
          </cell>
          <cell r="AJ164" t="str">
            <v>-9.Al</v>
          </cell>
          <cell r="AK164" t="str">
            <v>-10.W</v>
          </cell>
          <cell r="AL164" t="str">
            <v/>
          </cell>
          <cell r="AM164" t="str">
            <v/>
          </cell>
          <cell r="AN164" t="str">
            <v>-0.Ta</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cell r="BD164" t="str">
            <v/>
          </cell>
          <cell r="BE164" t="str">
            <v/>
          </cell>
          <cell r="BF164" t="str">
            <v/>
          </cell>
          <cell r="BG164" t="str">
            <v/>
          </cell>
          <cell r="BH164" t="str">
            <v>Q5Epishin, A., Petrushin, N., Nolze, G., Gerstein, G. &amp; Maier, H. J. Investigation of the γ′-Strengthened Quaternary Co-Based Alloys Co-Al-W-Ta. Metall. Mater. Trans. A Phys. Metall. Mater. Sci. 49, 4042–4057 (2018).</v>
          </cell>
          <cell r="BI164" t="str">
            <v>Co-9.Al-10.W-0.Ta</v>
          </cell>
          <cell r="BJ164" t="str">
            <v>81.0Co-9.0Al-10.0W-0.0Ta</v>
          </cell>
        </row>
        <row r="165">
          <cell r="A165" t="str">
            <v>Co-9.Al-10.W-4.Ta</v>
          </cell>
          <cell r="B165" t="str">
            <v>CoAlW-X</v>
          </cell>
          <cell r="C165" t="str">
            <v>-9Al-10W-4Ta</v>
          </cell>
          <cell r="D165" t="str">
            <v>Q6</v>
          </cell>
          <cell r="E165" t="str">
            <v>Epishin, A., Petrushin, N., Nolze, G., Gerstein, G. &amp; Maier, H. J. Investigation of the γ′-Strengthened Quaternary Co-Based Alloys Co-Al-W-Ta. Metall. Mater. Trans. A Phys. Metall. Mater. Sci. 49, 4042–4057 (2018).</v>
          </cell>
          <cell r="F165">
            <v>176</v>
          </cell>
          <cell r="G165">
            <v>77</v>
          </cell>
          <cell r="H165"/>
          <cell r="I165">
            <v>9</v>
          </cell>
          <cell r="J165"/>
          <cell r="K165">
            <v>10</v>
          </cell>
          <cell r="L165"/>
          <cell r="M165">
            <v>4</v>
          </cell>
          <cell r="N165"/>
          <cell r="O165"/>
          <cell r="P165"/>
          <cell r="Q165"/>
          <cell r="R165"/>
          <cell r="S165"/>
          <cell r="T165"/>
          <cell r="U165"/>
          <cell r="V165"/>
          <cell r="W165"/>
          <cell r="X165"/>
          <cell r="Y165"/>
          <cell r="Z165"/>
          <cell r="AA165"/>
          <cell r="AB165"/>
          <cell r="AC165"/>
          <cell r="AD165"/>
          <cell r="AE165"/>
          <cell r="AF165">
            <v>9.6870000000000012</v>
          </cell>
          <cell r="AG165"/>
          <cell r="AH165"/>
          <cell r="AI165" t="str">
            <v>Co</v>
          </cell>
          <cell r="AJ165" t="str">
            <v>-9.Al</v>
          </cell>
          <cell r="AK165" t="str">
            <v>-10.W</v>
          </cell>
          <cell r="AL165" t="str">
            <v/>
          </cell>
          <cell r="AM165" t="str">
            <v/>
          </cell>
          <cell r="AN165" t="str">
            <v>-4.Ta</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cell r="BD165" t="str">
            <v/>
          </cell>
          <cell r="BE165" t="str">
            <v/>
          </cell>
          <cell r="BF165" t="str">
            <v/>
          </cell>
          <cell r="BG165" t="str">
            <v/>
          </cell>
          <cell r="BH165" t="str">
            <v>Q6Epishin, A., Petrushin, N., Nolze, G., Gerstein, G. &amp; Maier, H. J. Investigation of the γ′-Strengthened Quaternary Co-Based Alloys Co-Al-W-Ta. Metall. Mater. Trans. A Phys. Metall. Mater. Sci. 49, 4042–4057 (2018).</v>
          </cell>
          <cell r="BI165" t="str">
            <v>Co-9.Al-10.W-4.Ta</v>
          </cell>
          <cell r="BJ165" t="str">
            <v>77.0Co-9.0Al-10.0W-4.0Ta</v>
          </cell>
        </row>
        <row r="166">
          <cell r="A166" t="str">
            <v>Co-11.Al-8.W-2.Ta</v>
          </cell>
          <cell r="B166" t="str">
            <v>CoAlW-X</v>
          </cell>
          <cell r="C166" t="str">
            <v>-11Al-8W-2Ta</v>
          </cell>
          <cell r="D166" t="str">
            <v>Q7</v>
          </cell>
          <cell r="E166" t="str">
            <v>Epishin, A., Petrushin, N., Nolze, G., Gerstein, G. &amp; Maier, H. J. Investigation of the γ′-Strengthened Quaternary Co-Based Alloys Co-Al-W-Ta. Metall. Mater. Trans. A Phys. Metall. Mater. Sci. 49, 4042–4057 (2018).</v>
          </cell>
          <cell r="F166">
            <v>177</v>
          </cell>
          <cell r="G166">
            <v>79</v>
          </cell>
          <cell r="H166"/>
          <cell r="I166">
            <v>11</v>
          </cell>
          <cell r="J166"/>
          <cell r="K166">
            <v>8</v>
          </cell>
          <cell r="L166"/>
          <cell r="M166">
            <v>2</v>
          </cell>
          <cell r="N166"/>
          <cell r="O166"/>
          <cell r="P166"/>
          <cell r="Q166"/>
          <cell r="R166"/>
          <cell r="S166"/>
          <cell r="T166"/>
          <cell r="U166"/>
          <cell r="V166"/>
          <cell r="W166"/>
          <cell r="X166"/>
          <cell r="Y166"/>
          <cell r="Z166"/>
          <cell r="AA166"/>
          <cell r="AB166"/>
          <cell r="AC166"/>
          <cell r="AD166"/>
          <cell r="AE166"/>
          <cell r="AF166">
            <v>9.2010000000000005</v>
          </cell>
          <cell r="AG166"/>
          <cell r="AH166"/>
          <cell r="AI166" t="str">
            <v>Co</v>
          </cell>
          <cell r="AJ166" t="str">
            <v>-11.Al</v>
          </cell>
          <cell r="AK166" t="str">
            <v>-8.W</v>
          </cell>
          <cell r="AL166" t="str">
            <v/>
          </cell>
          <cell r="AM166" t="str">
            <v/>
          </cell>
          <cell r="AN166" t="str">
            <v>-2.Ta</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cell r="BD166" t="str">
            <v/>
          </cell>
          <cell r="BE166" t="str">
            <v/>
          </cell>
          <cell r="BF166" t="str">
            <v/>
          </cell>
          <cell r="BG166" t="str">
            <v/>
          </cell>
          <cell r="BH166" t="str">
            <v>Q7Epishin, A., Petrushin, N., Nolze, G., Gerstein, G. &amp; Maier, H. J. Investigation of the γ′-Strengthened Quaternary Co-Based Alloys Co-Al-W-Ta. Metall. Mater. Trans. A Phys. Metall. Mater. Sci. 49, 4042–4057 (2018).</v>
          </cell>
          <cell r="BI166" t="str">
            <v>Co-11.Al-8.W-2.Ta</v>
          </cell>
          <cell r="BJ166" t="str">
            <v>79.0Co-11.0Al-8.0W-2.0Ta</v>
          </cell>
        </row>
        <row r="167">
          <cell r="A167" t="str">
            <v>Co-7.Al-12.W-2.Ta</v>
          </cell>
          <cell r="B167" t="str">
            <v>CoAlW-X</v>
          </cell>
          <cell r="C167" t="str">
            <v>-7Al-12W-2Ta</v>
          </cell>
          <cell r="D167" t="str">
            <v>Q8</v>
          </cell>
          <cell r="E167" t="str">
            <v>Epishin, A., Petrushin, N., Nolze, G., Gerstein, G. &amp; Maier, H. J. Investigation of the γ′-Strengthened Quaternary Co-Based Alloys Co-Al-W-Ta. Metall. Mater. Trans. A Phys. Metall. Mater. Sci. 49, 4042–4057 (2018).</v>
          </cell>
          <cell r="F167">
            <v>178</v>
          </cell>
          <cell r="G167">
            <v>79</v>
          </cell>
          <cell r="H167"/>
          <cell r="I167">
            <v>7</v>
          </cell>
          <cell r="J167"/>
          <cell r="K167">
            <v>12</v>
          </cell>
          <cell r="L167"/>
          <cell r="M167">
            <v>2</v>
          </cell>
          <cell r="N167"/>
          <cell r="O167"/>
          <cell r="P167"/>
          <cell r="Q167"/>
          <cell r="R167"/>
          <cell r="S167"/>
          <cell r="T167"/>
          <cell r="U167"/>
          <cell r="V167"/>
          <cell r="W167"/>
          <cell r="X167"/>
          <cell r="Y167"/>
          <cell r="Z167"/>
          <cell r="AA167"/>
          <cell r="AB167"/>
          <cell r="AC167"/>
          <cell r="AD167"/>
          <cell r="AE167"/>
          <cell r="AF167">
            <v>9.8629999999999995</v>
          </cell>
          <cell r="AG167"/>
          <cell r="AH167"/>
          <cell r="AI167" t="str">
            <v>Co</v>
          </cell>
          <cell r="AJ167" t="str">
            <v>-7.Al</v>
          </cell>
          <cell r="AK167" t="str">
            <v>-12.W</v>
          </cell>
          <cell r="AL167" t="str">
            <v/>
          </cell>
          <cell r="AM167" t="str">
            <v/>
          </cell>
          <cell r="AN167" t="str">
            <v>-2.Ta</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cell r="BD167" t="str">
            <v/>
          </cell>
          <cell r="BE167" t="str">
            <v/>
          </cell>
          <cell r="BF167" t="str">
            <v/>
          </cell>
          <cell r="BG167" t="str">
            <v/>
          </cell>
          <cell r="BH167" t="str">
            <v>Q8Epishin, A., Petrushin, N., Nolze, G., Gerstein, G. &amp; Maier, H. J. Investigation of the γ′-Strengthened Quaternary Co-Based Alloys Co-Al-W-Ta. Metall. Mater. Trans. A Phys. Metall. Mater. Sci. 49, 4042–4057 (2018).</v>
          </cell>
          <cell r="BI167" t="str">
            <v>Co-7.Al-12.W-2.Ta</v>
          </cell>
          <cell r="BJ167" t="str">
            <v>79.0Co-7.0Al-12.0W-2.0Ta</v>
          </cell>
        </row>
        <row r="168">
          <cell r="A168" t="str">
            <v>Co-11.Al-10.W-0.Ta</v>
          </cell>
          <cell r="B168" t="str">
            <v>CoAlW-X</v>
          </cell>
          <cell r="C168" t="str">
            <v>-11Al-10W-0Ta</v>
          </cell>
          <cell r="D168" t="str">
            <v>Q9</v>
          </cell>
          <cell r="E168" t="str">
            <v>Epishin, A., Petrushin, N., Nolze, G., Gerstein, G. &amp; Maier, H. J. Investigation of the γ′-Strengthened Quaternary Co-Based Alloys Co-Al-W-Ta. Metall. Mater. Trans. A Phys. Metall. Mater. Sci. 49, 4042–4057 (2018).</v>
          </cell>
          <cell r="F168">
            <v>179</v>
          </cell>
          <cell r="G168">
            <v>79</v>
          </cell>
          <cell r="H168"/>
          <cell r="I168">
            <v>11</v>
          </cell>
          <cell r="J168"/>
          <cell r="K168">
            <v>10</v>
          </cell>
          <cell r="L168"/>
          <cell r="M168">
            <v>0</v>
          </cell>
          <cell r="N168"/>
          <cell r="O168"/>
          <cell r="P168"/>
          <cell r="Q168"/>
          <cell r="R168"/>
          <cell r="S168"/>
          <cell r="T168"/>
          <cell r="U168"/>
          <cell r="V168"/>
          <cell r="W168"/>
          <cell r="X168"/>
          <cell r="Y168"/>
          <cell r="Z168"/>
          <cell r="AA168"/>
          <cell r="AB168"/>
          <cell r="AC168"/>
          <cell r="AD168"/>
          <cell r="AE168"/>
          <cell r="AF168">
            <v>9.2530000000000001</v>
          </cell>
          <cell r="AG168"/>
          <cell r="AH168"/>
          <cell r="AI168" t="str">
            <v>Co</v>
          </cell>
          <cell r="AJ168" t="str">
            <v>-11.Al</v>
          </cell>
          <cell r="AK168" t="str">
            <v>-10.W</v>
          </cell>
          <cell r="AL168" t="str">
            <v/>
          </cell>
          <cell r="AM168" t="str">
            <v/>
          </cell>
          <cell r="AN168" t="str">
            <v>-0.Ta</v>
          </cell>
          <cell r="AO168" t="str">
            <v/>
          </cell>
          <cell r="AP168" t="str">
            <v/>
          </cell>
          <cell r="AQ168" t="str">
            <v/>
          </cell>
          <cell r="AR168" t="str">
            <v/>
          </cell>
          <cell r="AS168" t="str">
            <v/>
          </cell>
          <cell r="AT168" t="str">
            <v/>
          </cell>
          <cell r="AU168" t="str">
            <v/>
          </cell>
          <cell r="AV168" t="str">
            <v/>
          </cell>
          <cell r="AW168" t="str">
            <v/>
          </cell>
          <cell r="AX168" t="str">
            <v/>
          </cell>
          <cell r="AY168" t="str">
            <v/>
          </cell>
          <cell r="AZ168" t="str">
            <v/>
          </cell>
          <cell r="BA168" t="str">
            <v/>
          </cell>
          <cell r="BB168" t="str">
            <v/>
          </cell>
          <cell r="BC168" t="str">
            <v/>
          </cell>
          <cell r="BD168" t="str">
            <v/>
          </cell>
          <cell r="BE168" t="str">
            <v/>
          </cell>
          <cell r="BF168" t="str">
            <v/>
          </cell>
          <cell r="BG168" t="str">
            <v/>
          </cell>
          <cell r="BH168" t="str">
            <v>Q9Epishin, A., Petrushin, N., Nolze, G., Gerstein, G. &amp; Maier, H. J. Investigation of the γ′-Strengthened Quaternary Co-Based Alloys Co-Al-W-Ta. Metall. Mater. Trans. A Phys. Metall. Mater. Sci. 49, 4042–4057 (2018).</v>
          </cell>
          <cell r="BI168" t="str">
            <v>Co-11.Al-10.W-0.Ta</v>
          </cell>
          <cell r="BJ168" t="str">
            <v>79.0Co-11.0Al-10.0W-0.0Ta</v>
          </cell>
        </row>
        <row r="169">
          <cell r="A169" t="str">
            <v>Co-7.Al-10.W-4.Ta</v>
          </cell>
          <cell r="B169" t="str">
            <v>CoAlW-X</v>
          </cell>
          <cell r="C169" t="str">
            <v>-7Al-10W-4Ta</v>
          </cell>
          <cell r="D169" t="str">
            <v>Q10</v>
          </cell>
          <cell r="E169" t="str">
            <v>Epishin, A., Petrushin, N., Nolze, G., Gerstein, G. &amp; Maier, H. J. Investigation of the γ′-Strengthened Quaternary Co-Based Alloys Co-Al-W-Ta. Metall. Mater. Trans. A Phys. Metall. Mater. Sci. 49, 4042–4057 (2018).</v>
          </cell>
          <cell r="F169">
            <v>180</v>
          </cell>
          <cell r="G169">
            <v>79</v>
          </cell>
          <cell r="H169"/>
          <cell r="I169">
            <v>7</v>
          </cell>
          <cell r="J169"/>
          <cell r="K169">
            <v>10</v>
          </cell>
          <cell r="L169"/>
          <cell r="M169">
            <v>4</v>
          </cell>
          <cell r="N169"/>
          <cell r="O169"/>
          <cell r="P169"/>
          <cell r="Q169"/>
          <cell r="R169"/>
          <cell r="S169"/>
          <cell r="T169"/>
          <cell r="U169"/>
          <cell r="V169"/>
          <cell r="W169"/>
          <cell r="X169"/>
          <cell r="Y169"/>
          <cell r="Z169"/>
          <cell r="AA169"/>
          <cell r="AB169"/>
          <cell r="AC169"/>
          <cell r="AD169"/>
          <cell r="AE169"/>
          <cell r="AF169">
            <v>9.8109999999999999</v>
          </cell>
          <cell r="AG169"/>
          <cell r="AH169"/>
          <cell r="AI169" t="str">
            <v>Co</v>
          </cell>
          <cell r="AJ169" t="str">
            <v>-7.Al</v>
          </cell>
          <cell r="AK169" t="str">
            <v>-10.W</v>
          </cell>
          <cell r="AL169" t="str">
            <v/>
          </cell>
          <cell r="AM169" t="str">
            <v/>
          </cell>
          <cell r="AN169" t="str">
            <v>-4.Ta</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cell r="BD169" t="str">
            <v/>
          </cell>
          <cell r="BE169" t="str">
            <v/>
          </cell>
          <cell r="BF169" t="str">
            <v/>
          </cell>
          <cell r="BG169" t="str">
            <v/>
          </cell>
          <cell r="BH169" t="str">
            <v>Q10Epishin, A., Petrushin, N., Nolze, G., Gerstein, G. &amp; Maier, H. J. Investigation of the γ′-Strengthened Quaternary Co-Based Alloys Co-Al-W-Ta. Metall. Mater. Trans. A Phys. Metall. Mater. Sci. 49, 4042–4057 (2018).</v>
          </cell>
          <cell r="BI169" t="str">
            <v>Co-7.Al-10.W-4.Ta</v>
          </cell>
          <cell r="BJ169" t="str">
            <v>79.0Co-7.0Al-10.0W-4.0Ta</v>
          </cell>
        </row>
        <row r="170">
          <cell r="A170" t="str">
            <v>Co-9.Al-12.W-0.Ta</v>
          </cell>
          <cell r="B170" t="str">
            <v>CoAlW-X</v>
          </cell>
          <cell r="C170" t="str">
            <v>-9Al-12W-0Ta</v>
          </cell>
          <cell r="D170" t="str">
            <v>Q11</v>
          </cell>
          <cell r="E170" t="str">
            <v>Epishin, A., Petrushin, N., Nolze, G., Gerstein, G. &amp; Maier, H. J. Investigation of the γ′-Strengthened Quaternary Co-Based Alloys Co-Al-W-Ta. Metall. Mater. Trans. A Phys. Metall. Mater. Sci. 49, 4042–4057 (2018).</v>
          </cell>
          <cell r="F170">
            <v>181</v>
          </cell>
          <cell r="G170">
            <v>79</v>
          </cell>
          <cell r="H170"/>
          <cell r="I170">
            <v>9</v>
          </cell>
          <cell r="J170"/>
          <cell r="K170">
            <v>12</v>
          </cell>
          <cell r="L170"/>
          <cell r="M170">
            <v>0</v>
          </cell>
          <cell r="N170"/>
          <cell r="O170"/>
          <cell r="P170"/>
          <cell r="Q170"/>
          <cell r="R170"/>
          <cell r="S170"/>
          <cell r="T170"/>
          <cell r="U170"/>
          <cell r="V170"/>
          <cell r="W170"/>
          <cell r="X170"/>
          <cell r="Y170"/>
          <cell r="Z170"/>
          <cell r="AA170"/>
          <cell r="AB170"/>
          <cell r="AC170"/>
          <cell r="AD170"/>
          <cell r="AE170"/>
          <cell r="AF170">
            <v>9.5839999999999996</v>
          </cell>
          <cell r="AG170"/>
          <cell r="AH170"/>
          <cell r="AI170" t="str">
            <v>Co</v>
          </cell>
          <cell r="AJ170" t="str">
            <v>-9.Al</v>
          </cell>
          <cell r="AK170" t="str">
            <v>-12.W</v>
          </cell>
          <cell r="AL170" t="str">
            <v/>
          </cell>
          <cell r="AM170" t="str">
            <v/>
          </cell>
          <cell r="AN170" t="str">
            <v>-0.Ta</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cell r="BD170" t="str">
            <v/>
          </cell>
          <cell r="BE170" t="str">
            <v/>
          </cell>
          <cell r="BF170" t="str">
            <v/>
          </cell>
          <cell r="BG170" t="str">
            <v/>
          </cell>
          <cell r="BH170" t="str">
            <v>Q11Epishin, A., Petrushin, N., Nolze, G., Gerstein, G. &amp; Maier, H. J. Investigation of the γ′-Strengthened Quaternary Co-Based Alloys Co-Al-W-Ta. Metall. Mater. Trans. A Phys. Metall. Mater. Sci. 49, 4042–4057 (2018).</v>
          </cell>
          <cell r="BI170" t="str">
            <v>Co-9.Al-12.W-0.Ta</v>
          </cell>
          <cell r="BJ170" t="str">
            <v>79.0Co-9.0Al-12.0W-0.0Ta</v>
          </cell>
        </row>
        <row r="171">
          <cell r="A171" t="str">
            <v>Co-9.Al-8.W-4.Ta</v>
          </cell>
          <cell r="B171" t="str">
            <v>CoAlW-X</v>
          </cell>
          <cell r="C171" t="str">
            <v>-9Al-8W-4Ta</v>
          </cell>
          <cell r="D171" t="str">
            <v>Q12</v>
          </cell>
          <cell r="E171" t="str">
            <v>Epishin, A., Petrushin, N., Nolze, G., Gerstein, G. &amp; Maier, H. J. Investigation of the γ′-Strengthened Quaternary Co-Based Alloys Co-Al-W-Ta. Metall. Mater. Trans. A Phys. Metall. Mater. Sci. 49, 4042–4057 (2018).</v>
          </cell>
          <cell r="F171">
            <v>182</v>
          </cell>
          <cell r="G171">
            <v>79</v>
          </cell>
          <cell r="H171"/>
          <cell r="I171">
            <v>9</v>
          </cell>
          <cell r="J171"/>
          <cell r="K171">
            <v>8</v>
          </cell>
          <cell r="L171"/>
          <cell r="M171">
            <v>4</v>
          </cell>
          <cell r="N171"/>
          <cell r="O171"/>
          <cell r="P171"/>
          <cell r="Q171"/>
          <cell r="R171"/>
          <cell r="S171"/>
          <cell r="T171"/>
          <cell r="U171"/>
          <cell r="V171"/>
          <cell r="W171"/>
          <cell r="X171"/>
          <cell r="Y171"/>
          <cell r="Z171"/>
          <cell r="AA171"/>
          <cell r="AB171"/>
          <cell r="AC171"/>
          <cell r="AD171"/>
          <cell r="AE171"/>
          <cell r="AF171">
            <v>9.48</v>
          </cell>
          <cell r="AG171"/>
          <cell r="AH171"/>
          <cell r="AI171" t="str">
            <v>Co</v>
          </cell>
          <cell r="AJ171" t="str">
            <v>-9.Al</v>
          </cell>
          <cell r="AK171" t="str">
            <v>-8.W</v>
          </cell>
          <cell r="AL171" t="str">
            <v/>
          </cell>
          <cell r="AM171" t="str">
            <v/>
          </cell>
          <cell r="AN171" t="str">
            <v>-4.Ta</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cell r="BD171" t="str">
            <v/>
          </cell>
          <cell r="BE171" t="str">
            <v/>
          </cell>
          <cell r="BF171" t="str">
            <v/>
          </cell>
          <cell r="BG171" t="str">
            <v/>
          </cell>
          <cell r="BH171" t="str">
            <v>Q12Epishin, A., Petrushin, N., Nolze, G., Gerstein, G. &amp; Maier, H. J. Investigation of the γ′-Strengthened Quaternary Co-Based Alloys Co-Al-W-Ta. Metall. Mater. Trans. A Phys. Metall. Mater. Sci. 49, 4042–4057 (2018).</v>
          </cell>
          <cell r="BI171" t="str">
            <v>Co-9.Al-8.W-4.Ta</v>
          </cell>
          <cell r="BJ171" t="str">
            <v>79.0Co-9.0Al-8.0W-4.0Ta</v>
          </cell>
        </row>
        <row r="172">
          <cell r="A172" t="str">
            <v>Co-13.3Al-3.9W-3.2Ta</v>
          </cell>
          <cell r="B172" t="str">
            <v>CoAlW-X</v>
          </cell>
          <cell r="C172" t="str">
            <v>-13Al-4W-3Ta</v>
          </cell>
          <cell r="D172" t="str">
            <v>Q13</v>
          </cell>
          <cell r="E172" t="str">
            <v>Epishin, A., Petrushin, N., Nolze, G., Gerstein, G. &amp; Maier, H. J. Investigation of the γ′-Strengthened Quaternary Co-Based Alloys Co-Al-W-Ta. Metall. Mater. Trans. A Phys. Metall. Mater. Sci. 49, 4042–4057 (2018).</v>
          </cell>
          <cell r="F172">
            <v>183</v>
          </cell>
          <cell r="G172">
            <v>79.599999999999994</v>
          </cell>
          <cell r="H172"/>
          <cell r="I172">
            <v>13.3</v>
          </cell>
          <cell r="J172"/>
          <cell r="K172">
            <v>3.9</v>
          </cell>
          <cell r="L172"/>
          <cell r="M172">
            <v>3.2</v>
          </cell>
          <cell r="N172"/>
          <cell r="O172"/>
          <cell r="P172"/>
          <cell r="Q172"/>
          <cell r="R172"/>
          <cell r="S172"/>
          <cell r="T172"/>
          <cell r="U172"/>
          <cell r="V172"/>
          <cell r="W172"/>
          <cell r="X172"/>
          <cell r="Y172"/>
          <cell r="Z172"/>
          <cell r="AA172"/>
          <cell r="AB172"/>
          <cell r="AC172"/>
          <cell r="AD172"/>
          <cell r="AE172"/>
          <cell r="AF172">
            <v>8.7270499999999984</v>
          </cell>
          <cell r="AG172"/>
          <cell r="AH172"/>
          <cell r="AI172" t="str">
            <v>Co</v>
          </cell>
          <cell r="AJ172" t="str">
            <v>-13.3Al</v>
          </cell>
          <cell r="AK172" t="str">
            <v>-3.9W</v>
          </cell>
          <cell r="AL172" t="str">
            <v/>
          </cell>
          <cell r="AM172" t="str">
            <v/>
          </cell>
          <cell r="AN172" t="str">
            <v>-3.2Ta</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
          </cell>
          <cell r="BB172" t="str">
            <v/>
          </cell>
          <cell r="BC172" t="str">
            <v/>
          </cell>
          <cell r="BD172" t="str">
            <v/>
          </cell>
          <cell r="BE172" t="str">
            <v/>
          </cell>
          <cell r="BF172" t="str">
            <v/>
          </cell>
          <cell r="BG172" t="str">
            <v/>
          </cell>
          <cell r="BH172" t="str">
            <v>Q13Epishin, A., Petrushin, N., Nolze, G., Gerstein, G. &amp; Maier, H. J. Investigation of the γ′-Strengthened Quaternary Co-Based Alloys Co-Al-W-Ta. Metall. Mater. Trans. A Phys. Metall. Mater. Sci. 49, 4042–4057 (2018).</v>
          </cell>
          <cell r="BI172" t="str">
            <v>Co-13.3Al-3.9W-3.2Ta</v>
          </cell>
          <cell r="BJ172" t="str">
            <v>79.6Co-13.3Al-3.9W-3.2Ta</v>
          </cell>
        </row>
        <row r="173">
          <cell r="A173" t="str">
            <v>Co-11.Al-5.9W-2.6Ta</v>
          </cell>
          <cell r="B173" t="str">
            <v>CoAlW-X</v>
          </cell>
          <cell r="C173" t="str">
            <v>-11Al-6W-3Ta</v>
          </cell>
          <cell r="D173" t="str">
            <v>Q14</v>
          </cell>
          <cell r="E173" t="str">
            <v>Epishin, A., Petrushin, N., Nolze, G., Gerstein, G. &amp; Maier, H. J. Investigation of the γ′-Strengthened Quaternary Co-Based Alloys Co-Al-W-Ta. Metall. Mater. Trans. A Phys. Metall. Mater. Sci. 49, 4042–4057 (2018).</v>
          </cell>
          <cell r="F173">
            <v>184</v>
          </cell>
          <cell r="G173">
            <v>80.5</v>
          </cell>
          <cell r="H173"/>
          <cell r="I173">
            <v>11</v>
          </cell>
          <cell r="J173"/>
          <cell r="K173">
            <v>5.9</v>
          </cell>
          <cell r="L173"/>
          <cell r="M173">
            <v>2.6</v>
          </cell>
          <cell r="N173"/>
          <cell r="O173"/>
          <cell r="P173"/>
          <cell r="Q173"/>
          <cell r="R173"/>
          <cell r="S173"/>
          <cell r="T173"/>
          <cell r="U173"/>
          <cell r="V173"/>
          <cell r="W173"/>
          <cell r="X173"/>
          <cell r="Y173"/>
          <cell r="Z173"/>
          <cell r="AA173"/>
          <cell r="AB173"/>
          <cell r="AC173"/>
          <cell r="AD173"/>
          <cell r="AE173"/>
          <cell r="AF173">
            <v>9.0301500000000008</v>
          </cell>
          <cell r="AG173"/>
          <cell r="AH173"/>
          <cell r="AI173" t="str">
            <v>Co</v>
          </cell>
          <cell r="AJ173" t="str">
            <v>-11.Al</v>
          </cell>
          <cell r="AK173" t="str">
            <v>-5.9W</v>
          </cell>
          <cell r="AL173" t="str">
            <v/>
          </cell>
          <cell r="AM173" t="str">
            <v/>
          </cell>
          <cell r="AN173" t="str">
            <v>-2.6Ta</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cell r="BD173" t="str">
            <v/>
          </cell>
          <cell r="BE173" t="str">
            <v/>
          </cell>
          <cell r="BF173" t="str">
            <v/>
          </cell>
          <cell r="BG173" t="str">
            <v/>
          </cell>
          <cell r="BH173" t="str">
            <v>Q14Epishin, A., Petrushin, N., Nolze, G., Gerstein, G. &amp; Maier, H. J. Investigation of the γ′-Strengthened Quaternary Co-Based Alloys Co-Al-W-Ta. Metall. Mater. Trans. A Phys. Metall. Mater. Sci. 49, 4042–4057 (2018).</v>
          </cell>
          <cell r="BI173" t="str">
            <v>Co-11.Al-5.9W-2.6Ta</v>
          </cell>
          <cell r="BJ173" t="str">
            <v>80.5Co-11.0Al-5.9W-2.6Ta</v>
          </cell>
        </row>
        <row r="174">
          <cell r="A174" t="str">
            <v>Co-30.8Ni-9.5Al-4.4W-3.8Ti-2.7Ta</v>
          </cell>
          <cell r="B174" t="str">
            <v>CoAlWX+</v>
          </cell>
          <cell r="C174" t="str">
            <v>-31Ni-10Al-4W-4Ti-3Ta</v>
          </cell>
          <cell r="D174" t="str">
            <v>CoNi-5</v>
          </cell>
          <cell r="E174" t="str">
            <v>Fan, Z. et al. Plastic deformation behaviors and mechanical properties of advanced single crystalline CoNi-base superalloys. Mater. Sci. Eng. A 748, 267–274 (2019).</v>
          </cell>
          <cell r="F174">
            <v>185</v>
          </cell>
          <cell r="G174">
            <v>48.800000000000004</v>
          </cell>
          <cell r="H174">
            <v>30.8</v>
          </cell>
          <cell r="I174">
            <v>9.5</v>
          </cell>
          <cell r="J174"/>
          <cell r="K174">
            <v>4.4000000000000004</v>
          </cell>
          <cell r="L174">
            <v>3.8</v>
          </cell>
          <cell r="M174">
            <v>2.7</v>
          </cell>
          <cell r="N174"/>
          <cell r="O174"/>
          <cell r="P174"/>
          <cell r="Q174"/>
          <cell r="R174"/>
          <cell r="S174"/>
          <cell r="T174"/>
          <cell r="U174"/>
          <cell r="V174"/>
          <cell r="W174"/>
          <cell r="X174"/>
          <cell r="Y174"/>
          <cell r="Z174"/>
          <cell r="AA174"/>
          <cell r="AB174"/>
          <cell r="AC174"/>
          <cell r="AD174"/>
          <cell r="AE174"/>
          <cell r="AF174">
            <v>8.811180000000002</v>
          </cell>
          <cell r="AG174"/>
          <cell r="AH174"/>
          <cell r="AI174" t="str">
            <v>Co</v>
          </cell>
          <cell r="AJ174" t="str">
            <v>-9.5Al</v>
          </cell>
          <cell r="AK174" t="str">
            <v>-4.4W</v>
          </cell>
          <cell r="AL174" t="str">
            <v>-30.8Ni</v>
          </cell>
          <cell r="AM174" t="str">
            <v/>
          </cell>
          <cell r="AN174" t="str">
            <v>-2.7Ta</v>
          </cell>
          <cell r="AO174" t="str">
            <v/>
          </cell>
          <cell r="AP174" t="str">
            <v/>
          </cell>
          <cell r="AQ174" t="str">
            <v>-3.8Ti</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cell r="BD174" t="str">
            <v/>
          </cell>
          <cell r="BE174" t="str">
            <v/>
          </cell>
          <cell r="BF174" t="str">
            <v/>
          </cell>
          <cell r="BG174" t="str">
            <v/>
          </cell>
          <cell r="BH174" t="str">
            <v>CoNi-5Fan, Z. et al. Plastic deformation behaviors and mechanical properties of advanced single crystalline CoNi-base superalloys. Mater. Sci. Eng. A 748, 267–274 (2019).</v>
          </cell>
          <cell r="BI174" t="str">
            <v>Co-30.8Ni-9.5Al-4.4W-3.8Ti-2.7Ta</v>
          </cell>
          <cell r="BJ174" t="str">
            <v>79.6Co-30.8Ni-9.5Al-4.4W-3.8Ti-2.7Ta</v>
          </cell>
        </row>
        <row r="175">
          <cell r="A175" t="str">
            <v>Co-31.2Ni-9.5Al-7.2W-2.8Ti-1.8Ta</v>
          </cell>
          <cell r="B175" t="str">
            <v>CoAlWX+</v>
          </cell>
          <cell r="C175" t="str">
            <v>-31Ni-10Al-7W-3Ti-2Ta</v>
          </cell>
          <cell r="D175" t="str">
            <v>CoNi-2</v>
          </cell>
          <cell r="E175" t="str">
            <v>Fan, Z. et al. The temperature dependence of high-temperature strength and deformation mechanism in a single crystal CoNi-base superalloy. Mater. Sci. Eng. A 735, 114–120 (2018).</v>
          </cell>
          <cell r="F175">
            <v>186</v>
          </cell>
          <cell r="G175">
            <v>47.5</v>
          </cell>
          <cell r="H175">
            <v>31.2</v>
          </cell>
          <cell r="I175">
            <v>9.5</v>
          </cell>
          <cell r="J175"/>
          <cell r="K175">
            <v>7.2</v>
          </cell>
          <cell r="L175">
            <v>2.8</v>
          </cell>
          <cell r="M175">
            <v>1.8</v>
          </cell>
          <cell r="N175"/>
          <cell r="O175"/>
          <cell r="P175"/>
          <cell r="Q175"/>
          <cell r="R175"/>
          <cell r="S175"/>
          <cell r="T175"/>
          <cell r="U175"/>
          <cell r="V175"/>
          <cell r="W175"/>
          <cell r="X175"/>
          <cell r="Y175"/>
          <cell r="Z175"/>
          <cell r="AA175"/>
          <cell r="AB175"/>
          <cell r="AC175"/>
          <cell r="AD175"/>
          <cell r="AE175"/>
          <cell r="AF175">
            <v>9.0751919999999995</v>
          </cell>
          <cell r="AG175"/>
          <cell r="AH175"/>
          <cell r="AI175" t="str">
            <v>Co</v>
          </cell>
          <cell r="AJ175" t="str">
            <v>-9.5Al</v>
          </cell>
          <cell r="AK175" t="str">
            <v>-7.2W</v>
          </cell>
          <cell r="AL175" t="str">
            <v>-31.2Ni</v>
          </cell>
          <cell r="AM175" t="str">
            <v/>
          </cell>
          <cell r="AN175" t="str">
            <v>-1.8Ta</v>
          </cell>
          <cell r="AO175" t="str">
            <v/>
          </cell>
          <cell r="AP175" t="str">
            <v/>
          </cell>
          <cell r="AQ175" t="str">
            <v>-2.8Ti</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cell r="BD175" t="str">
            <v/>
          </cell>
          <cell r="BE175" t="str">
            <v/>
          </cell>
          <cell r="BF175" t="str">
            <v/>
          </cell>
          <cell r="BG175" t="str">
            <v/>
          </cell>
          <cell r="BH175" t="str">
            <v>CoNi-2Fan, Z. et al. The temperature dependence of high-temperature strength and deformation mechanism in a single crystal CoNi-base superalloy. Mater. Sci. Eng. A 735, 114–120 (2018).</v>
          </cell>
          <cell r="BI175" t="str">
            <v>Co-31.2Ni-9.5Al-7.2W-2.8Ti-1.8Ta</v>
          </cell>
          <cell r="BJ175" t="str">
            <v>78.7Co-31.2Ni-9.5Al-7.2W-2.8Ti-1.8Ta</v>
          </cell>
        </row>
        <row r="176">
          <cell r="A176" t="str">
            <v>Co-30.5Ni-9.6Al-7.1W</v>
          </cell>
          <cell r="B176" t="str">
            <v>CoAlW-X</v>
          </cell>
          <cell r="C176" t="str">
            <v>-31Ni-10Al-7W</v>
          </cell>
          <cell r="D176" t="str">
            <v>CoNi-1</v>
          </cell>
          <cell r="E176" t="str">
            <v>Fan, Z. et al. The temperature dependence of high-temperature strength and deformation mechanism in a single crystal CoNi-base superalloy. Mater. Sci. Eng. A 735, 114–120 (2018).</v>
          </cell>
          <cell r="F176">
            <v>187</v>
          </cell>
          <cell r="G176">
            <v>52.8</v>
          </cell>
          <cell r="H176">
            <v>30.5</v>
          </cell>
          <cell r="I176">
            <v>9.6</v>
          </cell>
          <cell r="J176"/>
          <cell r="K176">
            <v>7.1</v>
          </cell>
          <cell r="L176"/>
          <cell r="M176"/>
          <cell r="N176"/>
          <cell r="O176"/>
          <cell r="P176"/>
          <cell r="Q176"/>
          <cell r="R176"/>
          <cell r="S176"/>
          <cell r="T176"/>
          <cell r="U176"/>
          <cell r="V176"/>
          <cell r="W176"/>
          <cell r="X176"/>
          <cell r="Y176"/>
          <cell r="Z176"/>
          <cell r="AA176"/>
          <cell r="AB176"/>
          <cell r="AC176"/>
          <cell r="AD176"/>
          <cell r="AE176"/>
          <cell r="AF176">
            <v>9.04209</v>
          </cell>
          <cell r="AG176"/>
          <cell r="AH176"/>
          <cell r="AI176" t="str">
            <v>Co</v>
          </cell>
          <cell r="AJ176" t="str">
            <v>-9.6Al</v>
          </cell>
          <cell r="AK176" t="str">
            <v>-7.1W</v>
          </cell>
          <cell r="AL176" t="str">
            <v>-30.5Ni</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cell r="BD176" t="str">
            <v/>
          </cell>
          <cell r="BE176" t="str">
            <v/>
          </cell>
          <cell r="BF176" t="str">
            <v/>
          </cell>
          <cell r="BG176" t="str">
            <v/>
          </cell>
          <cell r="BH176" t="str">
            <v>CoNi-1Fan, Z. et al. The temperature dependence of high-temperature strength and deformation mechanism in a single crystal CoNi-base superalloy. Mater. Sci. Eng. A 735, 114–120 (2018).</v>
          </cell>
          <cell r="BI176" t="str">
            <v>Co-30.5Ni-9.6Al-7.1W</v>
          </cell>
          <cell r="BJ176" t="str">
            <v>83.3Co-30.5Ni-9.6Al-7.1W</v>
          </cell>
        </row>
        <row r="177">
          <cell r="A177" t="str">
            <v>Co-9.Al-9.W-2.Ta-0.Mo-0.02B</v>
          </cell>
          <cell r="B177" t="str">
            <v>CoAlWX+</v>
          </cell>
          <cell r="C177" t="str">
            <v>-9Al-9W-2Ta-0Mo-B</v>
          </cell>
          <cell r="D177" t="str">
            <v>0Mo</v>
          </cell>
          <cell r="E177" t="str">
            <v>Feng, G., Li, H., Li, S. S. &amp; Sha, J. B. Effect of Mo additions on microstructure and tensile behavior of a Co-Al-W-Ta-B alloy at room temperature. Scr. Mater. 67, 499–502 (2012).</v>
          </cell>
          <cell r="F177">
            <v>188</v>
          </cell>
          <cell r="G177">
            <v>79.98</v>
          </cell>
          <cell r="H177"/>
          <cell r="I177">
            <v>9</v>
          </cell>
          <cell r="J177"/>
          <cell r="K177">
            <v>9</v>
          </cell>
          <cell r="L177"/>
          <cell r="M177">
            <v>2</v>
          </cell>
          <cell r="N177"/>
          <cell r="O177"/>
          <cell r="P177">
            <v>0</v>
          </cell>
          <cell r="Q177"/>
          <cell r="R177"/>
          <cell r="S177">
            <v>0.02</v>
          </cell>
          <cell r="T177"/>
          <cell r="U177"/>
          <cell r="V177"/>
          <cell r="W177"/>
          <cell r="X177"/>
          <cell r="Y177"/>
          <cell r="Z177"/>
          <cell r="AA177"/>
          <cell r="AB177"/>
          <cell r="AC177"/>
          <cell r="AD177"/>
          <cell r="AE177"/>
          <cell r="AF177">
            <v>9.4272120000000008</v>
          </cell>
          <cell r="AG177"/>
          <cell r="AH177"/>
          <cell r="AI177" t="str">
            <v>Co</v>
          </cell>
          <cell r="AJ177" t="str">
            <v>-9.Al</v>
          </cell>
          <cell r="AK177" t="str">
            <v>-9.W</v>
          </cell>
          <cell r="AL177" t="str">
            <v/>
          </cell>
          <cell r="AM177" t="str">
            <v/>
          </cell>
          <cell r="AN177" t="str">
            <v>-2.Ta</v>
          </cell>
          <cell r="AO177" t="str">
            <v/>
          </cell>
          <cell r="AP177" t="str">
            <v/>
          </cell>
          <cell r="AQ177" t="str">
            <v/>
          </cell>
          <cell r="AR177" t="str">
            <v>-0.Mo</v>
          </cell>
          <cell r="AS177" t="str">
            <v/>
          </cell>
          <cell r="AT177" t="str">
            <v/>
          </cell>
          <cell r="AU177" t="str">
            <v>-0.02B</v>
          </cell>
          <cell r="AV177" t="str">
            <v/>
          </cell>
          <cell r="AW177" t="str">
            <v/>
          </cell>
          <cell r="AX177" t="str">
            <v/>
          </cell>
          <cell r="AY177" t="str">
            <v/>
          </cell>
          <cell r="AZ177" t="str">
            <v/>
          </cell>
          <cell r="BA177" t="str">
            <v/>
          </cell>
          <cell r="BB177" t="str">
            <v/>
          </cell>
          <cell r="BC177" t="str">
            <v/>
          </cell>
          <cell r="BD177" t="str">
            <v/>
          </cell>
          <cell r="BE177" t="str">
            <v/>
          </cell>
          <cell r="BF177" t="str">
            <v/>
          </cell>
          <cell r="BG177" t="str">
            <v/>
          </cell>
          <cell r="BH177" t="str">
            <v>0MoFeng, G., Li, H., Li, S. S. &amp; Sha, J. B. Effect of Mo additions on microstructure and tensile behavior of a Co-Al-W-Ta-B alloy at room temperature. Scr. Mater. 67, 499–502 (2012).</v>
          </cell>
          <cell r="BI177" t="str">
            <v>Co-9.Al-9.W-2.Ta-0.Mo-0.02B</v>
          </cell>
          <cell r="BJ177" t="str">
            <v>80.0Co-9.0Al-9.0W-2.0Ta-0.0Mo-0.02B</v>
          </cell>
        </row>
        <row r="178">
          <cell r="A178" t="str">
            <v>Co-9.Al-7.W-2.Ta-2.Mo-0.02B</v>
          </cell>
          <cell r="B178" t="str">
            <v>CoAlWX+</v>
          </cell>
          <cell r="C178" t="str">
            <v>-9Al-7W-2Ta-2Mo-B</v>
          </cell>
          <cell r="D178" t="str">
            <v>2Mo</v>
          </cell>
          <cell r="E178" t="str">
            <v>Feng, G., Li, H., Li, S. S. &amp; Sha, J. B. Effect of Mo additions on microstructure and tensile behavior of a Co-Al-W-Ta-B alloy at room temperature. Scr. Mater. 67, 499–502 (2012).</v>
          </cell>
          <cell r="F178">
            <v>189</v>
          </cell>
          <cell r="G178">
            <v>79.98</v>
          </cell>
          <cell r="H178"/>
          <cell r="I178">
            <v>9</v>
          </cell>
          <cell r="J178"/>
          <cell r="K178">
            <v>7</v>
          </cell>
          <cell r="L178"/>
          <cell r="M178">
            <v>2</v>
          </cell>
          <cell r="N178"/>
          <cell r="O178"/>
          <cell r="P178">
            <v>2</v>
          </cell>
          <cell r="Q178"/>
          <cell r="R178"/>
          <cell r="S178">
            <v>0.02</v>
          </cell>
          <cell r="T178"/>
          <cell r="U178"/>
          <cell r="V178"/>
          <cell r="W178"/>
          <cell r="X178"/>
          <cell r="Y178"/>
          <cell r="Z178"/>
          <cell r="AA178"/>
          <cell r="AB178"/>
          <cell r="AC178"/>
          <cell r="AD178"/>
          <cell r="AE178"/>
          <cell r="AF178">
            <v>9.2478119999999997</v>
          </cell>
          <cell r="AG178"/>
          <cell r="AH178"/>
          <cell r="AI178" t="str">
            <v>Co</v>
          </cell>
          <cell r="AJ178" t="str">
            <v>-9.Al</v>
          </cell>
          <cell r="AK178" t="str">
            <v>-7.W</v>
          </cell>
          <cell r="AL178" t="str">
            <v/>
          </cell>
          <cell r="AM178" t="str">
            <v/>
          </cell>
          <cell r="AN178" t="str">
            <v>-2.Ta</v>
          </cell>
          <cell r="AO178" t="str">
            <v/>
          </cell>
          <cell r="AP178" t="str">
            <v/>
          </cell>
          <cell r="AQ178" t="str">
            <v/>
          </cell>
          <cell r="AR178" t="str">
            <v>-2.Mo</v>
          </cell>
          <cell r="AS178" t="str">
            <v/>
          </cell>
          <cell r="AT178" t="str">
            <v/>
          </cell>
          <cell r="AU178" t="str">
            <v>-0.02B</v>
          </cell>
          <cell r="AV178" t="str">
            <v/>
          </cell>
          <cell r="AW178" t="str">
            <v/>
          </cell>
          <cell r="AX178" t="str">
            <v/>
          </cell>
          <cell r="AY178" t="str">
            <v/>
          </cell>
          <cell r="AZ178" t="str">
            <v/>
          </cell>
          <cell r="BA178" t="str">
            <v/>
          </cell>
          <cell r="BB178" t="str">
            <v/>
          </cell>
          <cell r="BC178" t="str">
            <v/>
          </cell>
          <cell r="BD178" t="str">
            <v/>
          </cell>
          <cell r="BE178" t="str">
            <v/>
          </cell>
          <cell r="BF178" t="str">
            <v/>
          </cell>
          <cell r="BG178" t="str">
            <v/>
          </cell>
          <cell r="BH178" t="str">
            <v>2MoFeng, G., Li, H., Li, S. S. &amp; Sha, J. B. Effect of Mo additions on microstructure and tensile behavior of a Co-Al-W-Ta-B alloy at room temperature. Scr. Mater. 67, 499–502 (2012).</v>
          </cell>
          <cell r="BI178" t="str">
            <v>Co-9.Al-7.W-2.Ta-2.Mo-0.02B</v>
          </cell>
          <cell r="BJ178" t="str">
            <v>80.0Co-9.0Al-7.0W-2.0Ta-2.0Mo-0.02B</v>
          </cell>
        </row>
        <row r="179">
          <cell r="A179" t="str">
            <v>Co-9.Al-5.W-2.Ta-4.Mo-0.02B</v>
          </cell>
          <cell r="B179" t="str">
            <v>CoAlWX+</v>
          </cell>
          <cell r="C179" t="str">
            <v>-9Al-5W-2Ta-4Mo-B</v>
          </cell>
          <cell r="D179" t="str">
            <v>4Mo</v>
          </cell>
          <cell r="E179" t="str">
            <v>Feng, G., Li, H., Li, S. S. &amp; Sha, J. B. Effect of Mo additions on microstructure and tensile behavior of a Co-Al-W-Ta-B alloy at room temperature. Scr. Mater. 67, 499–502 (2012).</v>
          </cell>
          <cell r="F179">
            <v>190</v>
          </cell>
          <cell r="G179">
            <v>79.98</v>
          </cell>
          <cell r="H179"/>
          <cell r="I179">
            <v>9</v>
          </cell>
          <cell r="J179"/>
          <cell r="K179">
            <v>5</v>
          </cell>
          <cell r="L179"/>
          <cell r="M179">
            <v>2</v>
          </cell>
          <cell r="N179"/>
          <cell r="O179"/>
          <cell r="P179">
            <v>4</v>
          </cell>
          <cell r="Q179"/>
          <cell r="R179"/>
          <cell r="S179">
            <v>0.02</v>
          </cell>
          <cell r="T179"/>
          <cell r="U179"/>
          <cell r="V179"/>
          <cell r="W179"/>
          <cell r="X179"/>
          <cell r="Y179"/>
          <cell r="Z179"/>
          <cell r="AA179"/>
          <cell r="AB179"/>
          <cell r="AC179"/>
          <cell r="AD179"/>
          <cell r="AE179"/>
          <cell r="AF179">
            <v>9.0684120000000004</v>
          </cell>
          <cell r="AG179"/>
          <cell r="AH179"/>
          <cell r="AI179" t="str">
            <v>Co</v>
          </cell>
          <cell r="AJ179" t="str">
            <v>-9.Al</v>
          </cell>
          <cell r="AK179" t="str">
            <v>-5.W</v>
          </cell>
          <cell r="AL179" t="str">
            <v/>
          </cell>
          <cell r="AM179" t="str">
            <v/>
          </cell>
          <cell r="AN179" t="str">
            <v>-2.Ta</v>
          </cell>
          <cell r="AO179" t="str">
            <v/>
          </cell>
          <cell r="AP179" t="str">
            <v/>
          </cell>
          <cell r="AQ179" t="str">
            <v/>
          </cell>
          <cell r="AR179" t="str">
            <v>-4.Mo</v>
          </cell>
          <cell r="AS179" t="str">
            <v/>
          </cell>
          <cell r="AT179" t="str">
            <v/>
          </cell>
          <cell r="AU179" t="str">
            <v>-0.02B</v>
          </cell>
          <cell r="AV179" t="str">
            <v/>
          </cell>
          <cell r="AW179" t="str">
            <v/>
          </cell>
          <cell r="AX179" t="str">
            <v/>
          </cell>
          <cell r="AY179" t="str">
            <v/>
          </cell>
          <cell r="AZ179" t="str">
            <v/>
          </cell>
          <cell r="BA179" t="str">
            <v/>
          </cell>
          <cell r="BB179" t="str">
            <v/>
          </cell>
          <cell r="BC179" t="str">
            <v/>
          </cell>
          <cell r="BD179" t="str">
            <v/>
          </cell>
          <cell r="BE179" t="str">
            <v/>
          </cell>
          <cell r="BF179" t="str">
            <v/>
          </cell>
          <cell r="BG179" t="str">
            <v/>
          </cell>
          <cell r="BH179" t="str">
            <v>4MoFeng, G., Li, H., Li, S. S. &amp; Sha, J. B. Effect of Mo additions on microstructure and tensile behavior of a Co-Al-W-Ta-B alloy at room temperature. Scr. Mater. 67, 499–502 (2012).</v>
          </cell>
          <cell r="BI179" t="str">
            <v>Co-9.Al-5.W-2.Ta-4.Mo-0.02B</v>
          </cell>
          <cell r="BJ179" t="str">
            <v>80.0Co-9.0Al-5.0W-2.0Ta-4.0Mo-0.02B</v>
          </cell>
        </row>
        <row r="180">
          <cell r="A180" t="str">
            <v>Co-9.Al-3.W-2.Ta-6.Mo-0.02B</v>
          </cell>
          <cell r="B180" t="str">
            <v>CoAlWX+</v>
          </cell>
          <cell r="C180" t="str">
            <v>-9Al-3W-2Ta-6Mo-B</v>
          </cell>
          <cell r="D180" t="str">
            <v>6Mo</v>
          </cell>
          <cell r="E180" t="str">
            <v>Feng, G., Li, H., Li, S. S. &amp; Sha, J. B. Effect of Mo additions on microstructure and tensile behavior of a Co-Al-W-Ta-B alloy at room temperature. Scr. Mater. 67, 499–502 (2012).</v>
          </cell>
          <cell r="F180">
            <v>191</v>
          </cell>
          <cell r="G180">
            <v>79.98</v>
          </cell>
          <cell r="H180"/>
          <cell r="I180">
            <v>9</v>
          </cell>
          <cell r="J180"/>
          <cell r="K180">
            <v>3</v>
          </cell>
          <cell r="L180"/>
          <cell r="M180">
            <v>2</v>
          </cell>
          <cell r="N180"/>
          <cell r="O180"/>
          <cell r="P180">
            <v>6</v>
          </cell>
          <cell r="Q180"/>
          <cell r="R180"/>
          <cell r="S180">
            <v>0.02</v>
          </cell>
          <cell r="T180"/>
          <cell r="U180"/>
          <cell r="V180"/>
          <cell r="W180"/>
          <cell r="X180"/>
          <cell r="Y180"/>
          <cell r="Z180"/>
          <cell r="AA180"/>
          <cell r="AB180"/>
          <cell r="AC180"/>
          <cell r="AD180"/>
          <cell r="AE180"/>
          <cell r="AF180">
            <v>8.889012000000001</v>
          </cell>
          <cell r="AG180"/>
          <cell r="AH180"/>
          <cell r="AI180" t="str">
            <v>Co</v>
          </cell>
          <cell r="AJ180" t="str">
            <v>-9.Al</v>
          </cell>
          <cell r="AK180" t="str">
            <v>-3.W</v>
          </cell>
          <cell r="AL180" t="str">
            <v/>
          </cell>
          <cell r="AM180" t="str">
            <v/>
          </cell>
          <cell r="AN180" t="str">
            <v>-2.Ta</v>
          </cell>
          <cell r="AO180" t="str">
            <v/>
          </cell>
          <cell r="AP180" t="str">
            <v/>
          </cell>
          <cell r="AQ180" t="str">
            <v/>
          </cell>
          <cell r="AR180" t="str">
            <v>-6.Mo</v>
          </cell>
          <cell r="AS180" t="str">
            <v/>
          </cell>
          <cell r="AT180" t="str">
            <v/>
          </cell>
          <cell r="AU180" t="str">
            <v>-0.02B</v>
          </cell>
          <cell r="AV180" t="str">
            <v/>
          </cell>
          <cell r="AW180" t="str">
            <v/>
          </cell>
          <cell r="AX180" t="str">
            <v/>
          </cell>
          <cell r="AY180" t="str">
            <v/>
          </cell>
          <cell r="AZ180" t="str">
            <v/>
          </cell>
          <cell r="BA180" t="str">
            <v/>
          </cell>
          <cell r="BB180" t="str">
            <v/>
          </cell>
          <cell r="BC180" t="str">
            <v/>
          </cell>
          <cell r="BD180" t="str">
            <v/>
          </cell>
          <cell r="BE180" t="str">
            <v/>
          </cell>
          <cell r="BF180" t="str">
            <v/>
          </cell>
          <cell r="BG180" t="str">
            <v/>
          </cell>
          <cell r="BH180" t="str">
            <v>6MoFeng, G., Li, H., Li, S. S. &amp; Sha, J. B. Effect of Mo additions on microstructure and tensile behavior of a Co-Al-W-Ta-B alloy at room temperature. Scr. Mater. 67, 499–502 (2012).</v>
          </cell>
          <cell r="BI180" t="str">
            <v>Co-9.Al-3.W-2.Ta-6.Mo-0.02B</v>
          </cell>
          <cell r="BJ180" t="str">
            <v>80.0Co-9.0Al-3.0W-2.0Ta-6.0Mo-0.02B</v>
          </cell>
        </row>
        <row r="181">
          <cell r="A181" t="str">
            <v>Co-9.Al-2.Ta-9.Mo-0.02B</v>
          </cell>
          <cell r="B181" t="str">
            <v>W-free</v>
          </cell>
          <cell r="C181" t="str">
            <v>-9Al-2Ta-9Mo-B</v>
          </cell>
          <cell r="D181" t="str">
            <v>9Mo</v>
          </cell>
          <cell r="E181" t="str">
            <v>Feng, G., Li, H., Li, S. S. &amp; Sha, J. B. Effect of Mo additions on microstructure and tensile behavior of a Co-Al-W-Ta-B alloy at room temperature. Scr. Mater. 67, 499–502 (2012).</v>
          </cell>
          <cell r="F181">
            <v>192</v>
          </cell>
          <cell r="G181">
            <v>79.98</v>
          </cell>
          <cell r="H181"/>
          <cell r="I181">
            <v>9</v>
          </cell>
          <cell r="J181"/>
          <cell r="K181"/>
          <cell r="L181"/>
          <cell r="M181">
            <v>2</v>
          </cell>
          <cell r="N181"/>
          <cell r="O181"/>
          <cell r="P181">
            <v>9</v>
          </cell>
          <cell r="Q181"/>
          <cell r="R181"/>
          <cell r="S181">
            <v>0.02</v>
          </cell>
          <cell r="T181"/>
          <cell r="U181"/>
          <cell r="V181"/>
          <cell r="W181"/>
          <cell r="X181"/>
          <cell r="Y181"/>
          <cell r="Z181"/>
          <cell r="AA181"/>
          <cell r="AB181"/>
          <cell r="AC181"/>
          <cell r="AD181"/>
          <cell r="AE181"/>
          <cell r="AF181">
            <v>8.6199120000000011</v>
          </cell>
          <cell r="AG181"/>
          <cell r="AH181"/>
          <cell r="AI181" t="str">
            <v>Co</v>
          </cell>
          <cell r="AJ181" t="str">
            <v>-9.Al</v>
          </cell>
          <cell r="AK181" t="str">
            <v/>
          </cell>
          <cell r="AL181" t="str">
            <v/>
          </cell>
          <cell r="AM181" t="str">
            <v/>
          </cell>
          <cell r="AN181" t="str">
            <v>-2.Ta</v>
          </cell>
          <cell r="AO181" t="str">
            <v/>
          </cell>
          <cell r="AP181" t="str">
            <v/>
          </cell>
          <cell r="AQ181" t="str">
            <v/>
          </cell>
          <cell r="AR181" t="str">
            <v>-9.Mo</v>
          </cell>
          <cell r="AS181" t="str">
            <v/>
          </cell>
          <cell r="AT181" t="str">
            <v/>
          </cell>
          <cell r="AU181" t="str">
            <v>-0.02B</v>
          </cell>
          <cell r="AV181" t="str">
            <v/>
          </cell>
          <cell r="AW181" t="str">
            <v/>
          </cell>
          <cell r="AX181" t="str">
            <v/>
          </cell>
          <cell r="AY181" t="str">
            <v/>
          </cell>
          <cell r="AZ181" t="str">
            <v/>
          </cell>
          <cell r="BA181" t="str">
            <v/>
          </cell>
          <cell r="BB181" t="str">
            <v/>
          </cell>
          <cell r="BC181" t="str">
            <v/>
          </cell>
          <cell r="BD181" t="str">
            <v/>
          </cell>
          <cell r="BE181" t="str">
            <v/>
          </cell>
          <cell r="BF181" t="str">
            <v/>
          </cell>
          <cell r="BG181" t="str">
            <v/>
          </cell>
          <cell r="BH181" t="str">
            <v>9MoFeng, G., Li, H., Li, S. S. &amp; Sha, J. B. Effect of Mo additions on microstructure and tensile behavior of a Co-Al-W-Ta-B alloy at room temperature. Scr. Mater. 67, 499–502 (2012).</v>
          </cell>
          <cell r="BI181" t="str">
            <v>Co-9.Al-2.Ta-9.Mo-0.02B</v>
          </cell>
          <cell r="BJ181" t="str">
            <v>80.0Co-9.0Al-2.0Ta-9.0Mo-0.02B</v>
          </cell>
        </row>
        <row r="182">
          <cell r="A182" t="str">
            <v>Co-11.7Al-9.W-2.1Ti-1.7Ta</v>
          </cell>
          <cell r="B182" t="str">
            <v>CoAlWX+</v>
          </cell>
          <cell r="C182" t="str">
            <v>-12Al-9W-2Ti-2Ta</v>
          </cell>
          <cell r="D182" t="str">
            <v>Co-12Al-10W-2Ti-2Ta</v>
          </cell>
          <cell r="E182" t="str">
            <v>Ferreras, R. C., Gálvez Díaz-Rubio, F. &amp; Campos Gómez, M. TESIS DOCTORAL Design of high temperature cobalt-based alloys processed by powder metallurgy route Autor.</v>
          </cell>
          <cell r="F182">
            <v>193</v>
          </cell>
          <cell r="G182">
            <v>75.489999999999995</v>
          </cell>
          <cell r="H182"/>
          <cell r="I182">
            <v>11.65</v>
          </cell>
          <cell r="J182"/>
          <cell r="K182">
            <v>9.0299999999999994</v>
          </cell>
          <cell r="L182">
            <v>2.14</v>
          </cell>
          <cell r="M182">
            <v>1.69</v>
          </cell>
          <cell r="N182"/>
          <cell r="O182"/>
          <cell r="P182"/>
          <cell r="Q182"/>
          <cell r="R182"/>
          <cell r="S182"/>
          <cell r="T182"/>
          <cell r="U182"/>
          <cell r="V182"/>
          <cell r="W182"/>
          <cell r="X182"/>
          <cell r="Y182"/>
          <cell r="Z182"/>
          <cell r="AA182"/>
          <cell r="AB182"/>
          <cell r="AC182"/>
          <cell r="AD182"/>
          <cell r="AE182"/>
          <cell r="AF182">
            <v>9.1492698000000008</v>
          </cell>
          <cell r="AG182">
            <v>9.11</v>
          </cell>
          <cell r="AH182" t="str">
            <v>powder metallurgy study, only reporting cast, verified by EDS</v>
          </cell>
          <cell r="AI182" t="str">
            <v>Co</v>
          </cell>
          <cell r="AJ182" t="str">
            <v>-11.7Al</v>
          </cell>
          <cell r="AK182" t="str">
            <v>-9.W</v>
          </cell>
          <cell r="AL182" t="str">
            <v/>
          </cell>
          <cell r="AM182" t="str">
            <v/>
          </cell>
          <cell r="AN182" t="str">
            <v>-1.7Ta</v>
          </cell>
          <cell r="AO182" t="str">
            <v/>
          </cell>
          <cell r="AP182" t="str">
            <v/>
          </cell>
          <cell r="AQ182" t="str">
            <v>-2.1Ti</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cell r="BD182" t="str">
            <v/>
          </cell>
          <cell r="BE182" t="str">
            <v/>
          </cell>
          <cell r="BF182" t="str">
            <v/>
          </cell>
          <cell r="BG182" t="str">
            <v/>
          </cell>
          <cell r="BH182" t="str">
            <v>Co-12Al-10W-2Ti-2TaFerreras, R. C., Gálvez Díaz-Rubio, F. &amp; Campos Gómez, M. TESIS DOCTORAL Design of high temperature cobalt-based alloys processed by powder metallurgy route Autor.</v>
          </cell>
          <cell r="BI182" t="str">
            <v>Co-11.7Al-9.W-2.1Ti-1.7Ta</v>
          </cell>
          <cell r="BJ182" t="str">
            <v>75.5Co-11.7Al-9.0W-2.1Ti-1.7Ta</v>
          </cell>
        </row>
        <row r="183">
          <cell r="A183" t="str">
            <v>Co-13.7Al-7.7W</v>
          </cell>
          <cell r="B183" t="str">
            <v>CoAlW-X</v>
          </cell>
          <cell r="C183" t="str">
            <v>-14Al-8W</v>
          </cell>
          <cell r="D183" t="str">
            <v>Co-12Al-10W</v>
          </cell>
          <cell r="E183" t="str">
            <v>Ferreras, R. C., Gálvez Díaz-Rubio, F. &amp; Campos Gómez, M. TESIS DOCTORAL Design of high temperature cobalt-based alloys processed by powder metallurgy route Autor.</v>
          </cell>
          <cell r="F183">
            <v>194</v>
          </cell>
          <cell r="G183">
            <v>78.63</v>
          </cell>
          <cell r="H183"/>
          <cell r="I183">
            <v>13.66</v>
          </cell>
          <cell r="J183"/>
          <cell r="K183">
            <v>7.71</v>
          </cell>
          <cell r="L183"/>
          <cell r="M183"/>
          <cell r="N183"/>
          <cell r="O183"/>
          <cell r="P183"/>
          <cell r="Q183"/>
          <cell r="R183"/>
          <cell r="S183"/>
          <cell r="T183"/>
          <cell r="U183"/>
          <cell r="V183"/>
          <cell r="W183"/>
          <cell r="X183"/>
          <cell r="Y183"/>
          <cell r="Z183"/>
          <cell r="AA183"/>
          <cell r="AB183"/>
          <cell r="AC183"/>
          <cell r="AD183"/>
          <cell r="AE183"/>
          <cell r="AF183">
            <v>8.8510650000000002</v>
          </cell>
          <cell r="AG183">
            <v>9.11</v>
          </cell>
          <cell r="AH183" t="str">
            <v>powder metallurgy study, only reporting cast, verified by EDS</v>
          </cell>
          <cell r="AI183" t="str">
            <v>Co</v>
          </cell>
          <cell r="AJ183" t="str">
            <v>-13.7Al</v>
          </cell>
          <cell r="AK183" t="str">
            <v>-7.7W</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cell r="BD183" t="str">
            <v/>
          </cell>
          <cell r="BE183" t="str">
            <v/>
          </cell>
          <cell r="BF183" t="str">
            <v/>
          </cell>
          <cell r="BG183" t="str">
            <v/>
          </cell>
          <cell r="BH183" t="str">
            <v>Co-12Al-10WFerreras, R. C., Gálvez Díaz-Rubio, F. &amp; Campos Gómez, M. TESIS DOCTORAL Design of high temperature cobalt-based alloys processed by powder metallurgy route Autor.</v>
          </cell>
          <cell r="BI183" t="str">
            <v>Co-13.7Al-7.7W</v>
          </cell>
          <cell r="BJ183" t="str">
            <v>78.6Co-13.7Al-7.7W</v>
          </cell>
        </row>
        <row r="184">
          <cell r="A184" t="str">
            <v>Co-32.Ni-6.Al-12.Cr-3.W-2.5Ti-1.5Ta-0.4Si-0.1Hf-0.08C-0.01Zr-0.08B</v>
          </cell>
          <cell r="B184" t="str">
            <v>CoAlWX+</v>
          </cell>
          <cell r="C184" t="str">
            <v>-32Ni-6Al-12Cr-3W-3Ti-2Ta-Si-Hf-C-Zr-B</v>
          </cell>
          <cell r="D184" t="str">
            <v>CoWAlloy1</v>
          </cell>
          <cell r="E184" t="str">
            <v>Freund, L. P. et al. High temperature properties and fatigue strength of novel wrought γ/γ′ Co-base superalloys. J. Mater. Res. 32, 4475–4482 (2017).</v>
          </cell>
          <cell r="F184">
            <v>195</v>
          </cell>
          <cell r="G184">
            <v>42.330000000000005</v>
          </cell>
          <cell r="H184">
            <v>32</v>
          </cell>
          <cell r="I184">
            <v>6</v>
          </cell>
          <cell r="J184">
            <v>12</v>
          </cell>
          <cell r="K184">
            <v>3</v>
          </cell>
          <cell r="L184">
            <v>2.5</v>
          </cell>
          <cell r="M184">
            <v>1.5</v>
          </cell>
          <cell r="N184"/>
          <cell r="O184"/>
          <cell r="P184"/>
          <cell r="Q184">
            <v>0.08</v>
          </cell>
          <cell r="R184">
            <v>0.01</v>
          </cell>
          <cell r="S184">
            <v>0.08</v>
          </cell>
          <cell r="T184"/>
          <cell r="U184"/>
          <cell r="V184">
            <v>0.4</v>
          </cell>
          <cell r="W184"/>
          <cell r="X184"/>
          <cell r="Y184">
            <v>0.1</v>
          </cell>
          <cell r="Z184"/>
          <cell r="AA184"/>
          <cell r="AB184"/>
          <cell r="AC184"/>
          <cell r="AD184"/>
          <cell r="AE184"/>
          <cell r="AF184">
            <v>8.6097121000000012</v>
          </cell>
          <cell r="AG184">
            <v>8.83</v>
          </cell>
          <cell r="AH184"/>
          <cell r="AI184" t="str">
            <v>Co</v>
          </cell>
          <cell r="AJ184" t="str">
            <v>-6.Al</v>
          </cell>
          <cell r="AK184" t="str">
            <v>-3.W</v>
          </cell>
          <cell r="AL184" t="str">
            <v>-32.Ni</v>
          </cell>
          <cell r="AM184" t="str">
            <v>-12.Cr</v>
          </cell>
          <cell r="AN184" t="str">
            <v>-1.5Ta</v>
          </cell>
          <cell r="AO184" t="str">
            <v/>
          </cell>
          <cell r="AP184" t="str">
            <v/>
          </cell>
          <cell r="AQ184" t="str">
            <v>-2.5Ti</v>
          </cell>
          <cell r="AR184" t="str">
            <v/>
          </cell>
          <cell r="AS184" t="str">
            <v>-0.08C</v>
          </cell>
          <cell r="AT184" t="str">
            <v>-0.01Zr</v>
          </cell>
          <cell r="AU184" t="str">
            <v>-0.08B</v>
          </cell>
          <cell r="AV184" t="str">
            <v/>
          </cell>
          <cell r="AW184" t="str">
            <v/>
          </cell>
          <cell r="AX184" t="str">
            <v>-0.4Si</v>
          </cell>
          <cell r="AY184" t="str">
            <v/>
          </cell>
          <cell r="AZ184" t="str">
            <v/>
          </cell>
          <cell r="BA184" t="str">
            <v>-0.1Hf</v>
          </cell>
          <cell r="BB184" t="str">
            <v/>
          </cell>
          <cell r="BC184" t="str">
            <v/>
          </cell>
          <cell r="BD184" t="str">
            <v/>
          </cell>
          <cell r="BE184" t="str">
            <v/>
          </cell>
          <cell r="BF184" t="str">
            <v/>
          </cell>
          <cell r="BG184" t="str">
            <v/>
          </cell>
          <cell r="BH184" t="str">
            <v>CoWAlloy1Freund, L. P. et al. High temperature properties and fatigue strength of novel wrought γ/γ′ Co-base superalloys. J. Mater. Res. 32, 4475–4482 (2017).</v>
          </cell>
          <cell r="BI184" t="str">
            <v>Co-32.Ni-6.Al-12.Cr-3.W-2.5Ti-1.5Ta-0.4Si-0.1Hf-0.08C-0.01Zr-0.08B</v>
          </cell>
          <cell r="BJ184" t="str">
            <v>74.3Co-32.0Ni-6.0Al-12.0Cr-3.0W-2.5Ti-1.5Ta-0.4Si-0.1Hf-0.08C-0.01Zr-0.08B</v>
          </cell>
        </row>
        <row r="185">
          <cell r="A185" t="str">
            <v>Co-31.8Ni-8.7Al-12.6Cr-4.7W-0.3Ti-0.2Ta-0.4Si-0.1Hf-0.08C-0.01Zr-0.08B</v>
          </cell>
          <cell r="B185" t="str">
            <v>CoAlWX+</v>
          </cell>
          <cell r="C185" t="str">
            <v>-32Ni-9Al-13Cr-5W-0Ti-0Ta-Si-Hf-C-Zr-B</v>
          </cell>
          <cell r="D185" t="str">
            <v>CoWAlloy2</v>
          </cell>
          <cell r="E185" t="str">
            <v>Freund, L. P. et al. Segregation assisted microtwinning during creep of a polycrystalline L12-hardened Co-base superalloy. Acta Mater. 123, 295–304 (2017).</v>
          </cell>
          <cell r="F185">
            <v>196</v>
          </cell>
          <cell r="G185">
            <v>41.03</v>
          </cell>
          <cell r="H185">
            <v>31.8</v>
          </cell>
          <cell r="I185">
            <v>8.6999999999999993</v>
          </cell>
          <cell r="J185">
            <v>12.6</v>
          </cell>
          <cell r="K185">
            <v>4.7</v>
          </cell>
          <cell r="L185">
            <v>0.3</v>
          </cell>
          <cell r="M185">
            <v>0.2</v>
          </cell>
          <cell r="N185"/>
          <cell r="O185"/>
          <cell r="P185"/>
          <cell r="Q185">
            <v>0.08</v>
          </cell>
          <cell r="R185">
            <v>0.01</v>
          </cell>
          <cell r="S185">
            <v>0.08</v>
          </cell>
          <cell r="T185"/>
          <cell r="U185"/>
          <cell r="V185">
            <v>0.4</v>
          </cell>
          <cell r="W185"/>
          <cell r="X185"/>
          <cell r="Y185">
            <v>0.1</v>
          </cell>
          <cell r="Z185"/>
          <cell r="AA185"/>
          <cell r="AB185"/>
          <cell r="AC185"/>
          <cell r="AD185"/>
          <cell r="AE185"/>
          <cell r="AF185">
            <v>8.6038821000000016</v>
          </cell>
          <cell r="AG185">
            <v>8.92</v>
          </cell>
          <cell r="AH185" t="str">
            <v>Ta, Si, Zr, Hf, B, C not determined by EDS</v>
          </cell>
          <cell r="AI185" t="str">
            <v>Co</v>
          </cell>
          <cell r="AJ185" t="str">
            <v>-8.7Al</v>
          </cell>
          <cell r="AK185" t="str">
            <v>-4.7W</v>
          </cell>
          <cell r="AL185" t="str">
            <v>-31.8Ni</v>
          </cell>
          <cell r="AM185" t="str">
            <v>-12.6Cr</v>
          </cell>
          <cell r="AN185" t="str">
            <v>-0.2Ta</v>
          </cell>
          <cell r="AO185" t="str">
            <v/>
          </cell>
          <cell r="AP185" t="str">
            <v/>
          </cell>
          <cell r="AQ185" t="str">
            <v>-0.3Ti</v>
          </cell>
          <cell r="AR185" t="str">
            <v/>
          </cell>
          <cell r="AS185" t="str">
            <v>-0.08C</v>
          </cell>
          <cell r="AT185" t="str">
            <v>-0.01Zr</v>
          </cell>
          <cell r="AU185" t="str">
            <v>-0.08B</v>
          </cell>
          <cell r="AV185" t="str">
            <v/>
          </cell>
          <cell r="AW185" t="str">
            <v/>
          </cell>
          <cell r="AX185" t="str">
            <v>-0.4Si</v>
          </cell>
          <cell r="AY185" t="str">
            <v/>
          </cell>
          <cell r="AZ185" t="str">
            <v/>
          </cell>
          <cell r="BA185" t="str">
            <v>-0.1Hf</v>
          </cell>
          <cell r="BB185" t="str">
            <v/>
          </cell>
          <cell r="BC185" t="str">
            <v/>
          </cell>
          <cell r="BD185" t="str">
            <v/>
          </cell>
          <cell r="BE185" t="str">
            <v/>
          </cell>
          <cell r="BF185" t="str">
            <v/>
          </cell>
          <cell r="BG185" t="str">
            <v/>
          </cell>
          <cell r="BH185" t="str">
            <v>CoWAlloy2Freund, L. P. et al. Segregation assisted microtwinning during creep of a polycrystalline L12-hardened Co-base superalloy. Acta Mater. 123, 295–304 (2017).</v>
          </cell>
          <cell r="BI185" t="str">
            <v>Co-31.8Ni-8.7Al-12.6Cr-4.7W-0.3Ti-0.2Ta-0.4Si-0.1Hf-0.08C-0.01Zr-0.08B</v>
          </cell>
          <cell r="BJ185" t="str">
            <v>72.8Co-31.8Ni-8.7Al-12.6Cr-4.7W-0.3Ti-0.2Ta-0.4Si-0.1Hf-0.08C-0.01Zr-0.08B</v>
          </cell>
        </row>
        <row r="186">
          <cell r="A186" t="str">
            <v>Co-32.Ni-11.Al-12.Cr-3.W-0.3Ti-0.2Ta-0.4Si-0.1Hf-0.08C-0.01Zr-0.08B</v>
          </cell>
          <cell r="B186" t="str">
            <v>CoAlWX+</v>
          </cell>
          <cell r="C186" t="str">
            <v>-32Ni-11Al-12Cr-3W-0Ti-0Ta-Si-Hf-C-Zr-B</v>
          </cell>
          <cell r="D186" t="str">
            <v>CoWAlloy6</v>
          </cell>
          <cell r="E186" t="str">
            <v>Freund, L. P. et al. The Effect of a Grain Boundary Pinning B2 Phase on Polycrystalline Co-Based Superalloys with Reduced Density. Metall. Mater. Trans. A Phys. Metall. Mater. Sci. 49, 4070–4078 (2018).</v>
          </cell>
          <cell r="F186">
            <v>197</v>
          </cell>
          <cell r="G186">
            <v>40.830000000000005</v>
          </cell>
          <cell r="H186">
            <v>32</v>
          </cell>
          <cell r="I186">
            <v>11</v>
          </cell>
          <cell r="J186">
            <v>12</v>
          </cell>
          <cell r="K186">
            <v>3</v>
          </cell>
          <cell r="L186">
            <v>0.3</v>
          </cell>
          <cell r="M186">
            <v>0.2</v>
          </cell>
          <cell r="N186"/>
          <cell r="O186"/>
          <cell r="P186"/>
          <cell r="Q186">
            <v>0.08</v>
          </cell>
          <cell r="R186">
            <v>0.01</v>
          </cell>
          <cell r="S186">
            <v>0.08</v>
          </cell>
          <cell r="T186"/>
          <cell r="U186"/>
          <cell r="V186">
            <v>0.4</v>
          </cell>
          <cell r="W186"/>
          <cell r="X186"/>
          <cell r="Y186">
            <v>0.1</v>
          </cell>
          <cell r="Z186"/>
          <cell r="AA186"/>
          <cell r="AB186"/>
          <cell r="AC186"/>
          <cell r="AD186"/>
          <cell r="AE186"/>
          <cell r="AF186">
            <v>8.2956081000000008</v>
          </cell>
          <cell r="AG186">
            <v>8.52</v>
          </cell>
          <cell r="AH186"/>
          <cell r="AI186" t="str">
            <v>Co</v>
          </cell>
          <cell r="AJ186" t="str">
            <v>-11.Al</v>
          </cell>
          <cell r="AK186" t="str">
            <v>-3.W</v>
          </cell>
          <cell r="AL186" t="str">
            <v>-32.Ni</v>
          </cell>
          <cell r="AM186" t="str">
            <v>-12.Cr</v>
          </cell>
          <cell r="AN186" t="str">
            <v>-0.2Ta</v>
          </cell>
          <cell r="AO186" t="str">
            <v/>
          </cell>
          <cell r="AP186" t="str">
            <v/>
          </cell>
          <cell r="AQ186" t="str">
            <v>-0.3Ti</v>
          </cell>
          <cell r="AR186" t="str">
            <v/>
          </cell>
          <cell r="AS186" t="str">
            <v>-0.08C</v>
          </cell>
          <cell r="AT186" t="str">
            <v>-0.01Zr</v>
          </cell>
          <cell r="AU186" t="str">
            <v>-0.08B</v>
          </cell>
          <cell r="AV186" t="str">
            <v/>
          </cell>
          <cell r="AW186" t="str">
            <v/>
          </cell>
          <cell r="AX186" t="str">
            <v>-0.4Si</v>
          </cell>
          <cell r="AY186" t="str">
            <v/>
          </cell>
          <cell r="AZ186" t="str">
            <v/>
          </cell>
          <cell r="BA186" t="str">
            <v>-0.1Hf</v>
          </cell>
          <cell r="BB186" t="str">
            <v/>
          </cell>
          <cell r="BC186" t="str">
            <v/>
          </cell>
          <cell r="BD186" t="str">
            <v/>
          </cell>
          <cell r="BE186" t="str">
            <v/>
          </cell>
          <cell r="BF186" t="str">
            <v/>
          </cell>
          <cell r="BG186" t="str">
            <v/>
          </cell>
          <cell r="BH186" t="str">
            <v>CoWAlloy6Freund, L. P. et al. The Effect of a Grain Boundary Pinning B2 Phase on Polycrystalline Co-Based Superalloys with Reduced Density. Metall. Mater. Trans. A Phys. Metall. Mater. Sci. 49, 4070–4078 (2018).</v>
          </cell>
          <cell r="BI186" t="str">
            <v>Co-32.Ni-11.Al-12.Cr-3.W-0.3Ti-0.2Ta-0.4Si-0.1Hf-0.08C-0.01Zr-0.08B</v>
          </cell>
          <cell r="BJ186" t="str">
            <v>72.8Co-32.0Ni-11.0Al-12.0Cr-3.0W-0.3Ti-0.2Ta-0.4Si-0.1Hf-0.08C-0.01Zr-0.08B</v>
          </cell>
        </row>
        <row r="187">
          <cell r="A187" t="str">
            <v>Co-32.Ni-9.Al-12.Cr-5.W-0.3Ti-0.2Ta-1.Mo-0.4Si-0.1Hf-0.08C-0.01Zr-0.08B</v>
          </cell>
          <cell r="B187" t="str">
            <v>CoAlWX+</v>
          </cell>
          <cell r="C187" t="str">
            <v>-32Ni-9Al-12Cr-5W-0Ti-0Ta-1Mo-Si-Hf-C-Zr-B</v>
          </cell>
          <cell r="D187" t="str">
            <v>CoWAlloy3</v>
          </cell>
          <cell r="E187" t="str">
            <v>Freund, L. P. et al. The grain boundary pinning effect of the μ phase in an advanced polycrystalline γ/γ′ Co-base superalloy. J. Alloys Compd. 753, 333–342 (2018).</v>
          </cell>
          <cell r="F187">
            <v>198</v>
          </cell>
          <cell r="G187">
            <v>39.830000000000005</v>
          </cell>
          <cell r="H187">
            <v>32</v>
          </cell>
          <cell r="I187">
            <v>9</v>
          </cell>
          <cell r="J187">
            <v>12</v>
          </cell>
          <cell r="K187">
            <v>5</v>
          </cell>
          <cell r="L187">
            <v>0.3</v>
          </cell>
          <cell r="M187">
            <v>0.2</v>
          </cell>
          <cell r="N187"/>
          <cell r="O187"/>
          <cell r="P187">
            <v>1</v>
          </cell>
          <cell r="Q187">
            <v>0.08</v>
          </cell>
          <cell r="R187">
            <v>0.01</v>
          </cell>
          <cell r="S187">
            <v>0.08</v>
          </cell>
          <cell r="T187"/>
          <cell r="U187"/>
          <cell r="V187">
            <v>0.4</v>
          </cell>
          <cell r="W187"/>
          <cell r="X187"/>
          <cell r="Y187">
            <v>0.1</v>
          </cell>
          <cell r="Z187"/>
          <cell r="AA187"/>
          <cell r="AB187"/>
          <cell r="AC187"/>
          <cell r="AD187"/>
          <cell r="AE187"/>
          <cell r="AF187">
            <v>8.6404081000000001</v>
          </cell>
          <cell r="AG187"/>
          <cell r="AH187"/>
          <cell r="AI187" t="str">
            <v>Co</v>
          </cell>
          <cell r="AJ187" t="str">
            <v>-9.Al</v>
          </cell>
          <cell r="AK187" t="str">
            <v>-5.W</v>
          </cell>
          <cell r="AL187" t="str">
            <v>-32.Ni</v>
          </cell>
          <cell r="AM187" t="str">
            <v>-12.Cr</v>
          </cell>
          <cell r="AN187" t="str">
            <v>-0.2Ta</v>
          </cell>
          <cell r="AO187" t="str">
            <v/>
          </cell>
          <cell r="AP187" t="str">
            <v/>
          </cell>
          <cell r="AQ187" t="str">
            <v>-0.3Ti</v>
          </cell>
          <cell r="AR187" t="str">
            <v>-1.Mo</v>
          </cell>
          <cell r="AS187" t="str">
            <v>-0.08C</v>
          </cell>
          <cell r="AT187" t="str">
            <v>-0.01Zr</v>
          </cell>
          <cell r="AU187" t="str">
            <v>-0.08B</v>
          </cell>
          <cell r="AV187" t="str">
            <v/>
          </cell>
          <cell r="AW187" t="str">
            <v/>
          </cell>
          <cell r="AX187" t="str">
            <v>-0.4Si</v>
          </cell>
          <cell r="AY187" t="str">
            <v/>
          </cell>
          <cell r="AZ187" t="str">
            <v/>
          </cell>
          <cell r="BA187" t="str">
            <v>-0.1Hf</v>
          </cell>
          <cell r="BB187" t="str">
            <v/>
          </cell>
          <cell r="BC187" t="str">
            <v/>
          </cell>
          <cell r="BD187" t="str">
            <v/>
          </cell>
          <cell r="BE187" t="str">
            <v/>
          </cell>
          <cell r="BF187" t="str">
            <v/>
          </cell>
          <cell r="BG187" t="str">
            <v/>
          </cell>
          <cell r="BH187" t="str">
            <v>CoWAlloy3Freund, L. P. et al. The grain boundary pinning effect of the μ phase in an advanced polycrystalline γ/γ′ Co-base superalloy. J. Alloys Compd. 753, 333–342 (2018).</v>
          </cell>
          <cell r="BI187" t="str">
            <v>Co-32.Ni-9.Al-12.Cr-5.W-0.3Ti-0.2Ta-1.Mo-0.4Si-0.1Hf-0.08C-0.01Zr-0.08B</v>
          </cell>
          <cell r="BJ187" t="str">
            <v>71.8Co-32.0Ni-9.0Al-12.0Cr-5.0W-0.3Ti-0.2Ta-1.0Mo-0.4Si-0.1Hf-0.08C-0.01Zr-0.08B</v>
          </cell>
        </row>
        <row r="188">
          <cell r="A188" t="str">
            <v>Co-29.7Ni-8.9Al-12.3Cr-5.1W</v>
          </cell>
          <cell r="B188" t="str">
            <v>CoAlWX+</v>
          </cell>
          <cell r="C188" t="str">
            <v>-30Ni-9Al-12Cr-5W</v>
          </cell>
          <cell r="D188" t="str">
            <v>5W</v>
          </cell>
          <cell r="E188" t="str">
            <v>Fu, H. et al. Microstructure and Properties Evolution of Co-Al-W-Ni-Cr Superalloys by Molybdenum and Niobium Substitutions for Tungsten. Metall. Mater. Trans. A Phys. Metall. Mater. Sci. 51, 299–308 (2020).</v>
          </cell>
          <cell r="F188">
            <v>199</v>
          </cell>
          <cell r="G188">
            <v>44.04</v>
          </cell>
          <cell r="H188">
            <v>29.71</v>
          </cell>
          <cell r="I188">
            <v>8.86</v>
          </cell>
          <cell r="J188">
            <v>12.32</v>
          </cell>
          <cell r="K188">
            <v>5.07</v>
          </cell>
          <cell r="L188"/>
          <cell r="M188"/>
          <cell r="N188"/>
          <cell r="O188"/>
          <cell r="P188"/>
          <cell r="Q188"/>
          <cell r="R188"/>
          <cell r="S188"/>
          <cell r="T188"/>
          <cell r="U188"/>
          <cell r="V188"/>
          <cell r="W188"/>
          <cell r="X188"/>
          <cell r="Y188"/>
          <cell r="Z188"/>
          <cell r="AA188"/>
          <cell r="AB188"/>
          <cell r="AC188"/>
          <cell r="AD188"/>
          <cell r="AE188"/>
          <cell r="AF188">
            <v>8.6671297999999997</v>
          </cell>
          <cell r="AG188">
            <v>8.91</v>
          </cell>
          <cell r="AH188"/>
          <cell r="AI188" t="str">
            <v>Co</v>
          </cell>
          <cell r="AJ188" t="str">
            <v>-8.9Al</v>
          </cell>
          <cell r="AK188" t="str">
            <v>-5.1W</v>
          </cell>
          <cell r="AL188" t="str">
            <v>-29.7Ni</v>
          </cell>
          <cell r="AM188" t="str">
            <v>-12.3Cr</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cell>
          <cell r="BA188" t="str">
            <v/>
          </cell>
          <cell r="BB188" t="str">
            <v/>
          </cell>
          <cell r="BC188" t="str">
            <v/>
          </cell>
          <cell r="BD188" t="str">
            <v/>
          </cell>
          <cell r="BE188" t="str">
            <v/>
          </cell>
          <cell r="BF188" t="str">
            <v/>
          </cell>
          <cell r="BG188" t="str">
            <v/>
          </cell>
          <cell r="BH188" t="str">
            <v>5WFu, H. et al. Microstructure and Properties Evolution of Co-Al-W-Ni-Cr Superalloys by Molybdenum and Niobium Substitutions for Tungsten. Metall. Mater. Trans. A Phys. Metall. Mater. Sci. 51, 299–308 (2020).</v>
          </cell>
          <cell r="BI188" t="str">
            <v>Co-29.7Ni-8.9Al-12.3Cr-5.1W</v>
          </cell>
          <cell r="BJ188" t="str">
            <v>73.8Co-29.7Ni-8.9Al-12.3Cr-5.1W</v>
          </cell>
        </row>
        <row r="189">
          <cell r="A189" t="str">
            <v>Co-29.5Ni-8.9Al-12.6Cr-3.9W-1.Mo</v>
          </cell>
          <cell r="B189" t="str">
            <v>CoAlWX+</v>
          </cell>
          <cell r="C189" t="str">
            <v>-29Ni-9Al-13Cr-4W-1Mo</v>
          </cell>
          <cell r="D189" t="str">
            <v>4W1Mo</v>
          </cell>
          <cell r="E189" t="str">
            <v>Fu, H. et al. Microstructure and Properties Evolution of Co-Al-W-Ni-Cr Superalloys by Molybdenum and Niobium Substitutions for Tungsten. Metall. Mater. Trans. A Phys. Metall. Mater. Sci. 51, 299–308 (2020).</v>
          </cell>
          <cell r="F189">
            <v>200</v>
          </cell>
          <cell r="G189">
            <v>44.07</v>
          </cell>
          <cell r="H189">
            <v>29.49</v>
          </cell>
          <cell r="I189">
            <v>8.9</v>
          </cell>
          <cell r="J189">
            <v>12.58</v>
          </cell>
          <cell r="K189">
            <v>3.92</v>
          </cell>
          <cell r="L189"/>
          <cell r="M189"/>
          <cell r="N189"/>
          <cell r="O189"/>
          <cell r="P189">
            <v>1.04</v>
          </cell>
          <cell r="Q189"/>
          <cell r="R189"/>
          <cell r="S189"/>
          <cell r="T189"/>
          <cell r="U189"/>
          <cell r="V189"/>
          <cell r="W189"/>
          <cell r="X189"/>
          <cell r="Y189"/>
          <cell r="Z189"/>
          <cell r="AA189"/>
          <cell r="AB189"/>
          <cell r="AC189"/>
          <cell r="AD189"/>
          <cell r="AE189"/>
          <cell r="AF189">
            <v>8.5555132</v>
          </cell>
          <cell r="AG189">
            <v>8.82</v>
          </cell>
          <cell r="AH189"/>
          <cell r="AI189" t="str">
            <v>Co</v>
          </cell>
          <cell r="AJ189" t="str">
            <v>-8.9Al</v>
          </cell>
          <cell r="AK189" t="str">
            <v>-3.9W</v>
          </cell>
          <cell r="AL189" t="str">
            <v>-29.5Ni</v>
          </cell>
          <cell r="AM189" t="str">
            <v>-12.6Cr</v>
          </cell>
          <cell r="AN189" t="str">
            <v/>
          </cell>
          <cell r="AO189" t="str">
            <v/>
          </cell>
          <cell r="AP189" t="str">
            <v/>
          </cell>
          <cell r="AQ189" t="str">
            <v/>
          </cell>
          <cell r="AR189" t="str">
            <v>-1.Mo</v>
          </cell>
          <cell r="AS189" t="str">
            <v/>
          </cell>
          <cell r="AT189" t="str">
            <v/>
          </cell>
          <cell r="AU189" t="str">
            <v/>
          </cell>
          <cell r="AV189" t="str">
            <v/>
          </cell>
          <cell r="AW189" t="str">
            <v/>
          </cell>
          <cell r="AX189" t="str">
            <v/>
          </cell>
          <cell r="AY189" t="str">
            <v/>
          </cell>
          <cell r="AZ189" t="str">
            <v/>
          </cell>
          <cell r="BA189" t="str">
            <v/>
          </cell>
          <cell r="BB189" t="str">
            <v/>
          </cell>
          <cell r="BC189" t="str">
            <v/>
          </cell>
          <cell r="BD189" t="str">
            <v/>
          </cell>
          <cell r="BE189" t="str">
            <v/>
          </cell>
          <cell r="BF189" t="str">
            <v/>
          </cell>
          <cell r="BG189" t="str">
            <v/>
          </cell>
          <cell r="BH189" t="str">
            <v>4W1MoFu, H. et al. Microstructure and Properties Evolution of Co-Al-W-Ni-Cr Superalloys by Molybdenum and Niobium Substitutions for Tungsten. Metall. Mater. Trans. A Phys. Metall. Mater. Sci. 51, 299–308 (2020).</v>
          </cell>
          <cell r="BI189" t="str">
            <v>Co-29.5Ni-8.9Al-12.6Cr-3.9W-1.Mo</v>
          </cell>
          <cell r="BJ189" t="str">
            <v>73.6Co-29.5Ni-8.9Al-12.6Cr-3.9W-1.0Mo</v>
          </cell>
        </row>
        <row r="190">
          <cell r="A190" t="str">
            <v>Co-29.9Ni-8.9Al-12.1Cr-3.1W-1.8Mo</v>
          </cell>
          <cell r="B190" t="str">
            <v>Low-W</v>
          </cell>
          <cell r="C190" t="str">
            <v>-30Ni-9Al-12Cr-3W-2Mo</v>
          </cell>
          <cell r="D190" t="str">
            <v>3W2Mo</v>
          </cell>
          <cell r="E190" t="str">
            <v>Fu, H. et al. Microstructure and Properties Evolution of Co-Al-W-Ni-Cr Superalloys by Molybdenum and Niobium Substitutions for Tungsten. Metall. Mater. Trans. A Phys. Metall. Mater. Sci. 51, 299–308 (2020).</v>
          </cell>
          <cell r="F190">
            <v>201</v>
          </cell>
          <cell r="G190">
            <v>44.220000000000006</v>
          </cell>
          <cell r="H190">
            <v>29.89</v>
          </cell>
          <cell r="I190">
            <v>8.91</v>
          </cell>
          <cell r="J190">
            <v>12.1</v>
          </cell>
          <cell r="K190">
            <v>3.09</v>
          </cell>
          <cell r="L190"/>
          <cell r="M190"/>
          <cell r="N190"/>
          <cell r="O190"/>
          <cell r="P190">
            <v>1.79</v>
          </cell>
          <cell r="Q190"/>
          <cell r="R190"/>
          <cell r="S190"/>
          <cell r="T190"/>
          <cell r="U190"/>
          <cell r="V190"/>
          <cell r="W190"/>
          <cell r="X190"/>
          <cell r="Y190"/>
          <cell r="Z190"/>
          <cell r="AA190"/>
          <cell r="AB190"/>
          <cell r="AC190"/>
          <cell r="AD190"/>
          <cell r="AE190"/>
          <cell r="AF190">
            <v>8.4875781999999997</v>
          </cell>
          <cell r="AG190">
            <v>8.68</v>
          </cell>
          <cell r="AH190"/>
          <cell r="AI190" t="str">
            <v>Co</v>
          </cell>
          <cell r="AJ190" t="str">
            <v>-8.9Al</v>
          </cell>
          <cell r="AK190" t="str">
            <v>-3.1W</v>
          </cell>
          <cell r="AL190" t="str">
            <v>-29.9Ni</v>
          </cell>
          <cell r="AM190" t="str">
            <v>-12.1Cr</v>
          </cell>
          <cell r="AN190" t="str">
            <v/>
          </cell>
          <cell r="AO190" t="str">
            <v/>
          </cell>
          <cell r="AP190" t="str">
            <v/>
          </cell>
          <cell r="AQ190" t="str">
            <v/>
          </cell>
          <cell r="AR190" t="str">
            <v>-1.8Mo</v>
          </cell>
          <cell r="AS190" t="str">
            <v/>
          </cell>
          <cell r="AT190" t="str">
            <v/>
          </cell>
          <cell r="AU190" t="str">
            <v/>
          </cell>
          <cell r="AV190" t="str">
            <v/>
          </cell>
          <cell r="AW190" t="str">
            <v/>
          </cell>
          <cell r="AX190" t="str">
            <v/>
          </cell>
          <cell r="AY190" t="str">
            <v/>
          </cell>
          <cell r="AZ190" t="str">
            <v/>
          </cell>
          <cell r="BA190" t="str">
            <v/>
          </cell>
          <cell r="BB190" t="str">
            <v/>
          </cell>
          <cell r="BC190" t="str">
            <v/>
          </cell>
          <cell r="BD190" t="str">
            <v/>
          </cell>
          <cell r="BE190" t="str">
            <v/>
          </cell>
          <cell r="BF190" t="str">
            <v/>
          </cell>
          <cell r="BG190" t="str">
            <v/>
          </cell>
          <cell r="BH190" t="str">
            <v>3W2MoFu, H. et al. Microstructure and Properties Evolution of Co-Al-W-Ni-Cr Superalloys by Molybdenum and Niobium Substitutions for Tungsten. Metall. Mater. Trans. A Phys. Metall. Mater. Sci. 51, 299–308 (2020).</v>
          </cell>
          <cell r="BI190" t="str">
            <v>Co-29.9Ni-8.9Al-12.1Cr-3.1W-1.8Mo</v>
          </cell>
          <cell r="BJ190" t="str">
            <v>74.1Co-29.9Ni-8.9Al-12.1Cr-3.1W-1.8Mo</v>
          </cell>
        </row>
        <row r="191">
          <cell r="A191" t="str">
            <v>Co-26.7Ni-9.1Al-12.4Cr-1.3W-3.8Mo</v>
          </cell>
          <cell r="B191" t="str">
            <v>Low-W</v>
          </cell>
          <cell r="C191" t="str">
            <v>-27Ni-9Al-12Cr-1W-4Mo</v>
          </cell>
          <cell r="D191" t="str">
            <v>1W4Mo</v>
          </cell>
          <cell r="E191" t="str">
            <v>Fu, H. et al. Microstructure and Properties Evolution of Co-Al-W-Ni-Cr Superalloys by Molybdenum and Niobium Substitutions for Tungsten. Metall. Mater. Trans. A Phys. Metall. Mater. Sci. 51, 299–308 (2020).</v>
          </cell>
          <cell r="F191">
            <v>202</v>
          </cell>
          <cell r="G191">
            <v>46.809999999999995</v>
          </cell>
          <cell r="H191">
            <v>26.69</v>
          </cell>
          <cell r="I191">
            <v>9.0500000000000007</v>
          </cell>
          <cell r="J191">
            <v>12.42</v>
          </cell>
          <cell r="K191">
            <v>1.25</v>
          </cell>
          <cell r="L191"/>
          <cell r="M191"/>
          <cell r="N191"/>
          <cell r="O191"/>
          <cell r="P191">
            <v>3.78</v>
          </cell>
          <cell r="Q191"/>
          <cell r="R191"/>
          <cell r="S191"/>
          <cell r="T191"/>
          <cell r="U191"/>
          <cell r="V191"/>
          <cell r="W191"/>
          <cell r="X191"/>
          <cell r="Y191"/>
          <cell r="Z191"/>
          <cell r="AA191"/>
          <cell r="AB191"/>
          <cell r="AC191"/>
          <cell r="AD191"/>
          <cell r="AE191"/>
          <cell r="AF191">
            <v>8.3101921999999995</v>
          </cell>
          <cell r="AG191">
            <v>8.39</v>
          </cell>
          <cell r="AH191"/>
          <cell r="AI191" t="str">
            <v>Co</v>
          </cell>
          <cell r="AJ191" t="str">
            <v>-9.1Al</v>
          </cell>
          <cell r="AK191" t="str">
            <v>-1.3W</v>
          </cell>
          <cell r="AL191" t="str">
            <v>-26.7Ni</v>
          </cell>
          <cell r="AM191" t="str">
            <v>-12.4Cr</v>
          </cell>
          <cell r="AN191" t="str">
            <v/>
          </cell>
          <cell r="AO191" t="str">
            <v/>
          </cell>
          <cell r="AP191" t="str">
            <v/>
          </cell>
          <cell r="AQ191" t="str">
            <v/>
          </cell>
          <cell r="AR191" t="str">
            <v>-3.8Mo</v>
          </cell>
          <cell r="AS191" t="str">
            <v/>
          </cell>
          <cell r="AT191" t="str">
            <v/>
          </cell>
          <cell r="AU191" t="str">
            <v/>
          </cell>
          <cell r="AV191" t="str">
            <v/>
          </cell>
          <cell r="AW191" t="str">
            <v/>
          </cell>
          <cell r="AX191" t="str">
            <v/>
          </cell>
          <cell r="AY191" t="str">
            <v/>
          </cell>
          <cell r="AZ191" t="str">
            <v/>
          </cell>
          <cell r="BA191" t="str">
            <v/>
          </cell>
          <cell r="BB191" t="str">
            <v/>
          </cell>
          <cell r="BC191" t="str">
            <v/>
          </cell>
          <cell r="BD191" t="str">
            <v/>
          </cell>
          <cell r="BE191" t="str">
            <v/>
          </cell>
          <cell r="BF191" t="str">
            <v/>
          </cell>
          <cell r="BG191" t="str">
            <v/>
          </cell>
          <cell r="BH191" t="str">
            <v>1W4MoFu, H. et al. Microstructure and Properties Evolution of Co-Al-W-Ni-Cr Superalloys by Molybdenum and Niobium Substitutions for Tungsten. Metall. Mater. Trans. A Phys. Metall. Mater. Sci. 51, 299–308 (2020).</v>
          </cell>
          <cell r="BI191" t="str">
            <v>Co-26.7Ni-9.1Al-12.4Cr-1.3W-3.8Mo</v>
          </cell>
          <cell r="BJ191" t="str">
            <v>73.5Co-26.7Ni-9.1Al-12.4Cr-1.3W-3.8Mo</v>
          </cell>
        </row>
        <row r="192">
          <cell r="A192" t="str">
            <v>Co-29.9Ni-9.Al-12.2Cr-4.1W-1.Nb</v>
          </cell>
          <cell r="B192" t="str">
            <v>CoAlWX+</v>
          </cell>
          <cell r="C192" t="str">
            <v>-30Ni-9Al-12Cr-4W-1Nb</v>
          </cell>
          <cell r="D192" t="str">
            <v>4W1Nb</v>
          </cell>
          <cell r="E192" t="str">
            <v>Fu, H. et al. Microstructure and Properties Evolution of Co-Al-W-Ni-Cr Superalloys by Molybdenum and Niobium Substitutions for Tungsten. Metall. Mater. Trans. A Phys. Metall. Mater. Sci. 51, 299–308 (2020).</v>
          </cell>
          <cell r="F192">
            <v>203</v>
          </cell>
          <cell r="G192">
            <v>43.760000000000005</v>
          </cell>
          <cell r="H192">
            <v>29.91</v>
          </cell>
          <cell r="I192">
            <v>9.0299999999999994</v>
          </cell>
          <cell r="J192">
            <v>12.19</v>
          </cell>
          <cell r="K192">
            <v>4.07</v>
          </cell>
          <cell r="L192"/>
          <cell r="M192"/>
          <cell r="N192">
            <v>1.04</v>
          </cell>
          <cell r="O192"/>
          <cell r="P192"/>
          <cell r="Q192"/>
          <cell r="R192"/>
          <cell r="S192"/>
          <cell r="T192"/>
          <cell r="U192"/>
          <cell r="V192"/>
          <cell r="W192"/>
          <cell r="X192"/>
          <cell r="Y192"/>
          <cell r="Z192"/>
          <cell r="AA192"/>
          <cell r="AB192"/>
          <cell r="AC192"/>
          <cell r="AD192"/>
          <cell r="AE192"/>
          <cell r="AF192">
            <v>8.5518967999999997</v>
          </cell>
          <cell r="AG192">
            <v>8.8000000000000007</v>
          </cell>
          <cell r="AH192"/>
          <cell r="AI192" t="str">
            <v>Co</v>
          </cell>
          <cell r="AJ192" t="str">
            <v>-9.Al</v>
          </cell>
          <cell r="AK192" t="str">
            <v>-4.1W</v>
          </cell>
          <cell r="AL192" t="str">
            <v>-29.9Ni</v>
          </cell>
          <cell r="AM192" t="str">
            <v>-12.2Cr</v>
          </cell>
          <cell r="AN192" t="str">
            <v/>
          </cell>
          <cell r="AO192" t="str">
            <v>-1.Nb</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cell r="BD192" t="str">
            <v/>
          </cell>
          <cell r="BE192" t="str">
            <v/>
          </cell>
          <cell r="BF192" t="str">
            <v/>
          </cell>
          <cell r="BG192" t="str">
            <v/>
          </cell>
          <cell r="BH192" t="str">
            <v>4W1NbFu, H. et al. Microstructure and Properties Evolution of Co-Al-W-Ni-Cr Superalloys by Molybdenum and Niobium Substitutions for Tungsten. Metall. Mater. Trans. A Phys. Metall. Mater. Sci. 51, 299–308 (2020).</v>
          </cell>
          <cell r="BI192" t="str">
            <v>Co-29.9Ni-9.Al-12.2Cr-4.1W-1.Nb</v>
          </cell>
          <cell r="BJ192" t="str">
            <v>73.7Co-29.9Ni-9.0Al-12.2Cr-4.1W-1.0Nb</v>
          </cell>
        </row>
        <row r="193">
          <cell r="A193" t="str">
            <v>Co-29.9Ni-8.7Al-12.1Cr-3.1W-1.8Nb</v>
          </cell>
          <cell r="B193" t="str">
            <v>Low-W</v>
          </cell>
          <cell r="C193" t="str">
            <v>-30Ni-9Al-12Cr-3W-2Nb</v>
          </cell>
          <cell r="D193" t="str">
            <v>3W2Nb</v>
          </cell>
          <cell r="E193" t="str">
            <v>Fu, H. et al. Microstructure and Properties Evolution of Co-Al-W-Ni-Cr Superalloys by Molybdenum and Niobium Substitutions for Tungsten. Metall. Mater. Trans. A Phys. Metall. Mater. Sci. 51, 299–308 (2020).</v>
          </cell>
          <cell r="F193">
            <v>204</v>
          </cell>
          <cell r="G193">
            <v>44.41</v>
          </cell>
          <cell r="H193">
            <v>29.89</v>
          </cell>
          <cell r="I193">
            <v>8.69</v>
          </cell>
          <cell r="J193">
            <v>12.11</v>
          </cell>
          <cell r="K193">
            <v>3.09</v>
          </cell>
          <cell r="L193"/>
          <cell r="M193"/>
          <cell r="N193">
            <v>1.81</v>
          </cell>
          <cell r="O193"/>
          <cell r="P193"/>
          <cell r="Q193"/>
          <cell r="R193"/>
          <cell r="S193"/>
          <cell r="T193"/>
          <cell r="U193"/>
          <cell r="V193"/>
          <cell r="W193"/>
          <cell r="X193"/>
          <cell r="Y193"/>
          <cell r="Z193"/>
          <cell r="AA193"/>
          <cell r="AB193"/>
          <cell r="AC193"/>
          <cell r="AD193"/>
          <cell r="AE193"/>
          <cell r="AF193">
            <v>8.4703721999999999</v>
          </cell>
          <cell r="AG193">
            <v>8.61</v>
          </cell>
          <cell r="AH193"/>
          <cell r="AI193" t="str">
            <v>Co</v>
          </cell>
          <cell r="AJ193" t="str">
            <v>-8.7Al</v>
          </cell>
          <cell r="AK193" t="str">
            <v>-3.1W</v>
          </cell>
          <cell r="AL193" t="str">
            <v>-29.9Ni</v>
          </cell>
          <cell r="AM193" t="str">
            <v>-12.1Cr</v>
          </cell>
          <cell r="AN193" t="str">
            <v/>
          </cell>
          <cell r="AO193" t="str">
            <v>-1.8Nb</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cell r="BD193" t="str">
            <v/>
          </cell>
          <cell r="BE193" t="str">
            <v/>
          </cell>
          <cell r="BF193" t="str">
            <v/>
          </cell>
          <cell r="BG193" t="str">
            <v/>
          </cell>
          <cell r="BH193" t="str">
            <v>3W2NbFu, H. et al. Microstructure and Properties Evolution of Co-Al-W-Ni-Cr Superalloys by Molybdenum and Niobium Substitutions for Tungsten. Metall. Mater. Trans. A Phys. Metall. Mater. Sci. 51, 299–308 (2020).</v>
          </cell>
          <cell r="BI193" t="str">
            <v>Co-29.9Ni-8.7Al-12.1Cr-3.1W-1.8Nb</v>
          </cell>
          <cell r="BJ193" t="str">
            <v>74.3Co-29.9Ni-8.7Al-12.1Cr-3.1W-1.8Nb</v>
          </cell>
        </row>
        <row r="194">
          <cell r="A194" t="str">
            <v>Co-29.7Ni-9.1Al-12.4Cr-1.3W-3.7Nb</v>
          </cell>
          <cell r="B194" t="str">
            <v>Low-W</v>
          </cell>
          <cell r="C194" t="str">
            <v>-30Ni-9Al-12Cr-1W-4Nb</v>
          </cell>
          <cell r="D194" t="str">
            <v>1W4Nb</v>
          </cell>
          <cell r="E194" t="str">
            <v>Fu, H. et al. Microstructure and Properties Evolution of Co-Al-W-Ni-Cr Superalloys by Molybdenum and Niobium Substitutions for Tungsten. Metall. Mater. Trans. A Phys. Metall. Mater. Sci. 51, 299–308 (2020).</v>
          </cell>
          <cell r="F194">
            <v>205</v>
          </cell>
          <cell r="G194">
            <v>43.83</v>
          </cell>
          <cell r="H194">
            <v>29.69</v>
          </cell>
          <cell r="I194">
            <v>9.0500000000000007</v>
          </cell>
          <cell r="J194">
            <v>12.43</v>
          </cell>
          <cell r="K194">
            <v>1.26</v>
          </cell>
          <cell r="L194"/>
          <cell r="M194"/>
          <cell r="N194">
            <v>3.74</v>
          </cell>
          <cell r="O194"/>
          <cell r="P194"/>
          <cell r="Q194"/>
          <cell r="R194"/>
          <cell r="S194"/>
          <cell r="T194"/>
          <cell r="U194"/>
          <cell r="V194"/>
          <cell r="W194"/>
          <cell r="X194"/>
          <cell r="Y194"/>
          <cell r="Z194"/>
          <cell r="AA194"/>
          <cell r="AB194"/>
          <cell r="AC194"/>
          <cell r="AD194"/>
          <cell r="AE194"/>
          <cell r="AF194">
            <v>8.2467901999999995</v>
          </cell>
          <cell r="AG194">
            <v>8.2899999999999991</v>
          </cell>
          <cell r="AH194"/>
          <cell r="AI194" t="str">
            <v>Co</v>
          </cell>
          <cell r="AJ194" t="str">
            <v>-9.1Al</v>
          </cell>
          <cell r="AK194" t="str">
            <v>-1.3W</v>
          </cell>
          <cell r="AL194" t="str">
            <v>-29.7Ni</v>
          </cell>
          <cell r="AM194" t="str">
            <v>-12.4Cr</v>
          </cell>
          <cell r="AN194" t="str">
            <v/>
          </cell>
          <cell r="AO194" t="str">
            <v>-3.7Nb</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cell r="BD194" t="str">
            <v/>
          </cell>
          <cell r="BE194" t="str">
            <v/>
          </cell>
          <cell r="BF194" t="str">
            <v/>
          </cell>
          <cell r="BG194" t="str">
            <v/>
          </cell>
          <cell r="BH194" t="str">
            <v>1W4NbFu, H. et al. Microstructure and Properties Evolution of Co-Al-W-Ni-Cr Superalloys by Molybdenum and Niobium Substitutions for Tungsten. Metall. Mater. Trans. A Phys. Metall. Mater. Sci. 51, 299–308 (2020).</v>
          </cell>
          <cell r="BI194" t="str">
            <v>Co-29.7Ni-9.1Al-12.4Cr-1.3W-3.7Nb</v>
          </cell>
          <cell r="BJ194" t="str">
            <v>73.5Co-29.7Ni-9.1Al-12.4Cr-1.3W-3.7Nb</v>
          </cell>
        </row>
        <row r="195">
          <cell r="A195" t="str">
            <v>Co-30.Ni-6.7Al-3.3Ti</v>
          </cell>
          <cell r="B195" t="str">
            <v>Co3Ti</v>
          </cell>
          <cell r="C195" t="str">
            <v>-30Ni-7Al-3Ti</v>
          </cell>
          <cell r="D195" t="str">
            <v>3.3Ti</v>
          </cell>
          <cell r="E195" t="str">
            <v>Gao, Q. et al. Effects of alloying elements on microstructure and mechanical properties of Co–Ni–Al–Ti superalloy. Mater. Sci. Eng. A 779, (2020).</v>
          </cell>
          <cell r="F195">
            <v>206</v>
          </cell>
          <cell r="G195">
            <v>60</v>
          </cell>
          <cell r="H195">
            <v>30</v>
          </cell>
          <cell r="I195">
            <v>6.7</v>
          </cell>
          <cell r="J195"/>
          <cell r="K195"/>
          <cell r="L195">
            <v>3.3</v>
          </cell>
          <cell r="M195"/>
          <cell r="N195"/>
          <cell r="O195"/>
          <cell r="P195"/>
          <cell r="Q195"/>
          <cell r="R195"/>
          <cell r="S195"/>
          <cell r="T195"/>
          <cell r="U195"/>
          <cell r="V195"/>
          <cell r="W195"/>
          <cell r="X195"/>
          <cell r="Y195"/>
          <cell r="Z195"/>
          <cell r="AA195"/>
          <cell r="AB195"/>
          <cell r="AC195"/>
          <cell r="AD195"/>
          <cell r="AE195"/>
          <cell r="AF195">
            <v>8.3420310000000004</v>
          </cell>
          <cell r="AG195"/>
          <cell r="AH195"/>
          <cell r="AI195" t="str">
            <v>Co</v>
          </cell>
          <cell r="AJ195" t="str">
            <v>-6.7Al</v>
          </cell>
          <cell r="AK195" t="str">
            <v/>
          </cell>
          <cell r="AL195" t="str">
            <v>-30.Ni</v>
          </cell>
          <cell r="AM195" t="str">
            <v/>
          </cell>
          <cell r="AN195" t="str">
            <v/>
          </cell>
          <cell r="AO195" t="str">
            <v/>
          </cell>
          <cell r="AP195" t="str">
            <v/>
          </cell>
          <cell r="AQ195" t="str">
            <v>-3.3Ti</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cell r="BD195" t="str">
            <v/>
          </cell>
          <cell r="BE195" t="str">
            <v/>
          </cell>
          <cell r="BF195" t="str">
            <v/>
          </cell>
          <cell r="BG195" t="str">
            <v/>
          </cell>
          <cell r="BH195" t="str">
            <v>3.3TiGao, Q. et al. Effects of alloying elements on microstructure and mechanical properties of Co–Ni–Al–Ti superalloy. Mater. Sci. Eng. A 779, (2020).</v>
          </cell>
          <cell r="BI195" t="str">
            <v>Co-30.Ni-6.7Al-3.3Ti</v>
          </cell>
          <cell r="BJ195" t="str">
            <v>90.0Co-30.0Ni-6.7Al-3.3Ti</v>
          </cell>
        </row>
        <row r="196">
          <cell r="A196" t="str">
            <v>Co-30.Ni-7.5Al-2.5Ti</v>
          </cell>
          <cell r="B196" t="str">
            <v>W-free</v>
          </cell>
          <cell r="C196" t="str">
            <v>-30Ni-8Al-3Ti</v>
          </cell>
          <cell r="D196" t="str">
            <v>2.5Ti</v>
          </cell>
          <cell r="E196" t="str">
            <v>Gao, Q. et al. Effects of alloying elements on microstructure and mechanical properties of Co–Ni–Al–Ti superalloy. Mater. Sci. Eng. A 779, (2020).</v>
          </cell>
          <cell r="F196">
            <v>207</v>
          </cell>
          <cell r="G196">
            <v>60</v>
          </cell>
          <cell r="H196">
            <v>30</v>
          </cell>
          <cell r="I196">
            <v>7.5</v>
          </cell>
          <cell r="J196"/>
          <cell r="K196"/>
          <cell r="L196">
            <v>2.5</v>
          </cell>
          <cell r="M196"/>
          <cell r="N196"/>
          <cell r="O196"/>
          <cell r="P196"/>
          <cell r="Q196"/>
          <cell r="R196"/>
          <cell r="S196"/>
          <cell r="T196"/>
          <cell r="U196"/>
          <cell r="V196"/>
          <cell r="W196"/>
          <cell r="X196"/>
          <cell r="Y196"/>
          <cell r="Z196"/>
          <cell r="AA196"/>
          <cell r="AB196"/>
          <cell r="AC196"/>
          <cell r="AD196"/>
          <cell r="AE196"/>
          <cell r="AF196">
            <v>8.3275750000000013</v>
          </cell>
          <cell r="AG196"/>
          <cell r="AH196"/>
          <cell r="AI196" t="str">
            <v>Co</v>
          </cell>
          <cell r="AJ196" t="str">
            <v>-7.5Al</v>
          </cell>
          <cell r="AK196" t="str">
            <v/>
          </cell>
          <cell r="AL196" t="str">
            <v>-30.Ni</v>
          </cell>
          <cell r="AM196" t="str">
            <v/>
          </cell>
          <cell r="AN196" t="str">
            <v/>
          </cell>
          <cell r="AO196" t="str">
            <v/>
          </cell>
          <cell r="AP196" t="str">
            <v/>
          </cell>
          <cell r="AQ196" t="str">
            <v>-2.5Ti</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cell r="BD196" t="str">
            <v/>
          </cell>
          <cell r="BE196" t="str">
            <v/>
          </cell>
          <cell r="BF196" t="str">
            <v/>
          </cell>
          <cell r="BG196" t="str">
            <v/>
          </cell>
          <cell r="BH196" t="str">
            <v>2.5TiGao, Q. et al. Effects of alloying elements on microstructure and mechanical properties of Co–Ni–Al–Ti superalloy. Mater. Sci. Eng. A 779, (2020).</v>
          </cell>
          <cell r="BI196" t="str">
            <v>Co-30.Ni-7.5Al-2.5Ti</v>
          </cell>
          <cell r="BJ196" t="str">
            <v>90.0Co-30.0Ni-7.5Al-2.5Ti</v>
          </cell>
        </row>
        <row r="197">
          <cell r="A197" t="str">
            <v>Co-30.Ni-7.5Al-2.Cr-2.5Ti</v>
          </cell>
          <cell r="B197" t="str">
            <v>W-free</v>
          </cell>
          <cell r="C197" t="str">
            <v>-30Ni-8Al-2Cr-3Ti</v>
          </cell>
          <cell r="D197" t="str">
            <v>2Cr</v>
          </cell>
          <cell r="E197" t="str">
            <v>Gao, Q. et al. Effects of alloying elements on microstructure and mechanical properties of Co–Ni–Al–Ti superalloy. Mater. Sci. Eng. A 779, (2020).</v>
          </cell>
          <cell r="F197">
            <v>208</v>
          </cell>
          <cell r="G197">
            <v>58</v>
          </cell>
          <cell r="H197">
            <v>30</v>
          </cell>
          <cell r="I197">
            <v>7.5</v>
          </cell>
          <cell r="J197">
            <v>2</v>
          </cell>
          <cell r="K197"/>
          <cell r="L197">
            <v>2.5</v>
          </cell>
          <cell r="M197"/>
          <cell r="N197"/>
          <cell r="O197"/>
          <cell r="P197"/>
          <cell r="Q197"/>
          <cell r="R197"/>
          <cell r="S197"/>
          <cell r="T197"/>
          <cell r="U197"/>
          <cell r="V197"/>
          <cell r="W197"/>
          <cell r="X197"/>
          <cell r="Y197"/>
          <cell r="Z197"/>
          <cell r="AA197"/>
          <cell r="AB197"/>
          <cell r="AC197"/>
          <cell r="AD197"/>
          <cell r="AE197"/>
          <cell r="AF197">
            <v>8.2933750000000011</v>
          </cell>
          <cell r="AG197"/>
          <cell r="AH197"/>
          <cell r="AI197" t="str">
            <v>Co</v>
          </cell>
          <cell r="AJ197" t="str">
            <v>-7.5Al</v>
          </cell>
          <cell r="AK197" t="str">
            <v/>
          </cell>
          <cell r="AL197" t="str">
            <v>-30.Ni</v>
          </cell>
          <cell r="AM197" t="str">
            <v>-2.Cr</v>
          </cell>
          <cell r="AN197" t="str">
            <v/>
          </cell>
          <cell r="AO197" t="str">
            <v/>
          </cell>
          <cell r="AP197" t="str">
            <v/>
          </cell>
          <cell r="AQ197" t="str">
            <v>-2.5Ti</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cell r="BD197" t="str">
            <v/>
          </cell>
          <cell r="BE197" t="str">
            <v/>
          </cell>
          <cell r="BF197" t="str">
            <v/>
          </cell>
          <cell r="BG197" t="str">
            <v/>
          </cell>
          <cell r="BH197" t="str">
            <v>2CrGao, Q. et al. Effects of alloying elements on microstructure and mechanical properties of Co–Ni–Al–Ti superalloy. Mater. Sci. Eng. A 779, (2020).</v>
          </cell>
          <cell r="BI197" t="str">
            <v>Co-30.Ni-7.5Al-2.Cr-2.5Ti</v>
          </cell>
          <cell r="BJ197" t="str">
            <v>88.0Co-30.0Ni-7.5Al-2.0Cr-2.5Ti</v>
          </cell>
        </row>
        <row r="198">
          <cell r="A198" t="str">
            <v>Co-30.Ni-7.5Al-2.5Ti-2.Mo</v>
          </cell>
          <cell r="B198" t="str">
            <v>W-free</v>
          </cell>
          <cell r="C198" t="str">
            <v>-30Ni-8Al-3Ti-2Mo</v>
          </cell>
          <cell r="D198" t="str">
            <v>2Mo</v>
          </cell>
          <cell r="E198" t="str">
            <v>Gao, Q. et al. Effects of alloying elements on microstructure and mechanical properties of Co–Ni–Al–Ti superalloy. Mater. Sci. Eng. A 779, (2020).</v>
          </cell>
          <cell r="F198">
            <v>209</v>
          </cell>
          <cell r="G198">
            <v>58</v>
          </cell>
          <cell r="H198">
            <v>30</v>
          </cell>
          <cell r="I198">
            <v>7.5</v>
          </cell>
          <cell r="J198"/>
          <cell r="K198"/>
          <cell r="L198">
            <v>2.5</v>
          </cell>
          <cell r="M198"/>
          <cell r="N198"/>
          <cell r="O198"/>
          <cell r="P198">
            <v>2</v>
          </cell>
          <cell r="Q198"/>
          <cell r="R198"/>
          <cell r="S198"/>
          <cell r="T198"/>
          <cell r="U198"/>
          <cell r="V198"/>
          <cell r="W198"/>
          <cell r="X198"/>
          <cell r="Y198"/>
          <cell r="Z198"/>
          <cell r="AA198"/>
          <cell r="AB198"/>
          <cell r="AC198"/>
          <cell r="AD198"/>
          <cell r="AE198"/>
          <cell r="AF198">
            <v>8.3551750000000009</v>
          </cell>
          <cell r="AG198"/>
          <cell r="AH198"/>
          <cell r="AI198" t="str">
            <v>Co</v>
          </cell>
          <cell r="AJ198" t="str">
            <v>-7.5Al</v>
          </cell>
          <cell r="AK198" t="str">
            <v/>
          </cell>
          <cell r="AL198" t="str">
            <v>-30.Ni</v>
          </cell>
          <cell r="AM198" t="str">
            <v/>
          </cell>
          <cell r="AN198" t="str">
            <v/>
          </cell>
          <cell r="AO198" t="str">
            <v/>
          </cell>
          <cell r="AP198" t="str">
            <v/>
          </cell>
          <cell r="AQ198" t="str">
            <v>-2.5Ti</v>
          </cell>
          <cell r="AR198" t="str">
            <v>-2.Mo</v>
          </cell>
          <cell r="AS198" t="str">
            <v/>
          </cell>
          <cell r="AT198" t="str">
            <v/>
          </cell>
          <cell r="AU198" t="str">
            <v/>
          </cell>
          <cell r="AV198" t="str">
            <v/>
          </cell>
          <cell r="AW198" t="str">
            <v/>
          </cell>
          <cell r="AX198" t="str">
            <v/>
          </cell>
          <cell r="AY198" t="str">
            <v/>
          </cell>
          <cell r="AZ198" t="str">
            <v/>
          </cell>
          <cell r="BA198" t="str">
            <v/>
          </cell>
          <cell r="BB198" t="str">
            <v/>
          </cell>
          <cell r="BC198" t="str">
            <v/>
          </cell>
          <cell r="BD198" t="str">
            <v/>
          </cell>
          <cell r="BE198" t="str">
            <v/>
          </cell>
          <cell r="BF198" t="str">
            <v/>
          </cell>
          <cell r="BG198" t="str">
            <v/>
          </cell>
          <cell r="BH198" t="str">
            <v>2MoGao, Q. et al. Effects of alloying elements on microstructure and mechanical properties of Co–Ni–Al–Ti superalloy. Mater. Sci. Eng. A 779, (2020).</v>
          </cell>
          <cell r="BI198" t="str">
            <v>Co-30.Ni-7.5Al-2.5Ti-2.Mo</v>
          </cell>
          <cell r="BJ198" t="str">
            <v>88.0Co-30.0Ni-7.5Al-2.5Ti-2.0Mo</v>
          </cell>
        </row>
        <row r="199">
          <cell r="A199" t="str">
            <v>Co-30.Ni-8.3Al-1.7Ti</v>
          </cell>
          <cell r="B199" t="str">
            <v>Co3Ti</v>
          </cell>
          <cell r="C199" t="str">
            <v>-30Ni-8Al-2Ti</v>
          </cell>
          <cell r="D199" t="str">
            <v>1.7Ti</v>
          </cell>
          <cell r="E199" t="str">
            <v>Gao, Q. et al. Effects of alloying elements on microstructure and mechanical properties of Co–Ni–Al–Ti superalloy. Mater. Sci. Eng. A 779, (2020).</v>
          </cell>
          <cell r="F199">
            <v>210</v>
          </cell>
          <cell r="G199">
            <v>60</v>
          </cell>
          <cell r="H199">
            <v>30</v>
          </cell>
          <cell r="I199">
            <v>8.3000000000000007</v>
          </cell>
          <cell r="J199"/>
          <cell r="K199"/>
          <cell r="L199">
            <v>1.7</v>
          </cell>
          <cell r="M199"/>
          <cell r="N199"/>
          <cell r="O199"/>
          <cell r="P199"/>
          <cell r="Q199"/>
          <cell r="R199"/>
          <cell r="S199"/>
          <cell r="T199"/>
          <cell r="U199"/>
          <cell r="V199"/>
          <cell r="W199"/>
          <cell r="X199"/>
          <cell r="Y199"/>
          <cell r="Z199"/>
          <cell r="AA199"/>
          <cell r="AB199"/>
          <cell r="AC199"/>
          <cell r="AD199"/>
          <cell r="AE199"/>
          <cell r="AF199">
            <v>8.3131189999999986</v>
          </cell>
          <cell r="AG199"/>
          <cell r="AH199"/>
          <cell r="AI199" t="str">
            <v>Co</v>
          </cell>
          <cell r="AJ199" t="str">
            <v>-8.3Al</v>
          </cell>
          <cell r="AK199" t="str">
            <v/>
          </cell>
          <cell r="AL199" t="str">
            <v>-30.Ni</v>
          </cell>
          <cell r="AM199" t="str">
            <v/>
          </cell>
          <cell r="AN199" t="str">
            <v/>
          </cell>
          <cell r="AO199" t="str">
            <v/>
          </cell>
          <cell r="AP199" t="str">
            <v/>
          </cell>
          <cell r="AQ199" t="str">
            <v>-1.7Ti</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cell r="BD199" t="str">
            <v/>
          </cell>
          <cell r="BE199" t="str">
            <v/>
          </cell>
          <cell r="BF199" t="str">
            <v/>
          </cell>
          <cell r="BG199" t="str">
            <v/>
          </cell>
          <cell r="BH199" t="str">
            <v>1.7TiGao, Q. et al. Effects of alloying elements on microstructure and mechanical properties of Co–Ni–Al–Ti superalloy. Mater. Sci. Eng. A 779, (2020).</v>
          </cell>
          <cell r="BI199" t="str">
            <v>Co-30.Ni-8.3Al-1.7Ti</v>
          </cell>
          <cell r="BJ199" t="str">
            <v>90.0Co-30.0Ni-8.3Al-1.7Ti</v>
          </cell>
        </row>
        <row r="200">
          <cell r="A200" t="str">
            <v>Co-30.Ni-11.Al-5.Cr-4.W-4.Ti-1.Ta</v>
          </cell>
          <cell r="B200" t="str">
            <v>CoAlWX+</v>
          </cell>
          <cell r="C200" t="str">
            <v>-30Ni-11Al-5Cr-4W-4Ti-1Ta</v>
          </cell>
          <cell r="D200" t="str">
            <v>He alloy1</v>
          </cell>
          <cell r="E200" t="str">
            <v>He, J., Zou, M., Li, L., Wang, X. &amp; Feng, Q. Creep behaviour of a novel CoNi-base single-crystal superalloy at high temperature and low stress. Mater. Lett. 262, (2020).</v>
          </cell>
          <cell r="F200">
            <v>211</v>
          </cell>
          <cell r="G200">
            <v>45</v>
          </cell>
          <cell r="H200">
            <v>30</v>
          </cell>
          <cell r="I200">
            <v>11</v>
          </cell>
          <cell r="J200">
            <v>5</v>
          </cell>
          <cell r="K200">
            <v>4</v>
          </cell>
          <cell r="L200">
            <v>4</v>
          </cell>
          <cell r="M200">
            <v>1</v>
          </cell>
          <cell r="N200"/>
          <cell r="O200"/>
          <cell r="P200"/>
          <cell r="Q200"/>
          <cell r="R200"/>
          <cell r="S200"/>
          <cell r="T200"/>
          <cell r="U200"/>
          <cell r="V200"/>
          <cell r="W200"/>
          <cell r="X200"/>
          <cell r="Y200"/>
          <cell r="Z200"/>
          <cell r="AA200"/>
          <cell r="AB200"/>
          <cell r="AC200"/>
          <cell r="AD200"/>
          <cell r="AE200"/>
          <cell r="AF200">
            <v>8.4506800000000002</v>
          </cell>
          <cell r="AG200">
            <v>8.77</v>
          </cell>
          <cell r="AH200" t="str">
            <v>single crystal</v>
          </cell>
          <cell r="AI200" t="str">
            <v>Co</v>
          </cell>
          <cell r="AJ200" t="str">
            <v>-11.Al</v>
          </cell>
          <cell r="AK200" t="str">
            <v>-4.W</v>
          </cell>
          <cell r="AL200" t="str">
            <v>-30.Ni</v>
          </cell>
          <cell r="AM200" t="str">
            <v>-5.Cr</v>
          </cell>
          <cell r="AN200" t="str">
            <v>-1.Ta</v>
          </cell>
          <cell r="AO200" t="str">
            <v/>
          </cell>
          <cell r="AP200" t="str">
            <v/>
          </cell>
          <cell r="AQ200" t="str">
            <v>-4.Ti</v>
          </cell>
          <cell r="AR200" t="str">
            <v/>
          </cell>
          <cell r="AS200" t="str">
            <v/>
          </cell>
          <cell r="AT200" t="str">
            <v/>
          </cell>
          <cell r="AU200" t="str">
            <v/>
          </cell>
          <cell r="AV200" t="str">
            <v/>
          </cell>
          <cell r="AW200" t="str">
            <v/>
          </cell>
          <cell r="AX200" t="str">
            <v/>
          </cell>
          <cell r="AY200" t="str">
            <v/>
          </cell>
          <cell r="AZ200" t="str">
            <v/>
          </cell>
          <cell r="BA200" t="str">
            <v/>
          </cell>
          <cell r="BB200" t="str">
            <v/>
          </cell>
          <cell r="BC200" t="str">
            <v/>
          </cell>
          <cell r="BD200" t="str">
            <v/>
          </cell>
          <cell r="BE200" t="str">
            <v/>
          </cell>
          <cell r="BF200" t="str">
            <v/>
          </cell>
          <cell r="BG200" t="str">
            <v/>
          </cell>
          <cell r="BH200" t="str">
            <v>He alloy1He, J., Zou, M., Li, L., Wang, X. &amp; Feng, Q. Creep behaviour of a novel CoNi-base single-crystal superalloy at high temperature and low stress. Mater. Lett. 262, (2020).</v>
          </cell>
          <cell r="BI200" t="str">
            <v>Co-30.Ni-11.Al-5.Cr-4.W-4.Ti-1.Ta</v>
          </cell>
          <cell r="BJ200" t="str">
            <v>75.0Co-30.0Ni-11.0Al-5.0Cr-4.0W-4.0Ti-1.0Ta</v>
          </cell>
        </row>
        <row r="201">
          <cell r="A201" t="str">
            <v>Co-20.4Ni-9.8Al-7.4W-2.7Ti-0.4C-0.1B</v>
          </cell>
          <cell r="B201" t="str">
            <v>CoAlWX+</v>
          </cell>
          <cell r="C201" t="str">
            <v>-20Ni-10Al-7W-3Ti-C-B</v>
          </cell>
          <cell r="D201" t="str">
            <v>9.8Al-7.4W-2.7Ti-20.4Ni-0.4C- 0.1B</v>
          </cell>
          <cell r="E201" t="str">
            <v>Homepage, J., Sani, S. A., Arabi, H., Kheirandish, S. &amp; Ebrahimi, G. R. Iranian Journal of Materials Forming Flow Stress Modeling in a γ-γ / Cobalt Base Superalloy by Using the Hyperbolic Sine Equation and ANN Method. Number 1 Iran. J. Mater. Form. 6, 44–55 (2019).</v>
          </cell>
          <cell r="F201">
            <v>212</v>
          </cell>
          <cell r="G201">
            <v>59.199999999999996</v>
          </cell>
          <cell r="H201">
            <v>20.399999999999999</v>
          </cell>
          <cell r="I201">
            <v>9.8000000000000007</v>
          </cell>
          <cell r="J201"/>
          <cell r="K201">
            <v>7.4</v>
          </cell>
          <cell r="L201">
            <v>2.7</v>
          </cell>
          <cell r="M201"/>
          <cell r="N201"/>
          <cell r="O201"/>
          <cell r="P201"/>
          <cell r="Q201">
            <v>0.4</v>
          </cell>
          <cell r="R201"/>
          <cell r="S201">
            <v>0.1</v>
          </cell>
          <cell r="T201"/>
          <cell r="U201"/>
          <cell r="V201"/>
          <cell r="W201"/>
          <cell r="X201"/>
          <cell r="Y201"/>
          <cell r="Z201"/>
          <cell r="AA201"/>
          <cell r="AB201"/>
          <cell r="AC201"/>
          <cell r="AD201"/>
          <cell r="AE201"/>
          <cell r="AF201">
            <v>8.9083210000000008</v>
          </cell>
          <cell r="AG201"/>
          <cell r="AH201" t="str">
            <v>composiiton measured</v>
          </cell>
          <cell r="AI201" t="str">
            <v>Co</v>
          </cell>
          <cell r="AJ201" t="str">
            <v>-9.8Al</v>
          </cell>
          <cell r="AK201" t="str">
            <v>-7.4W</v>
          </cell>
          <cell r="AL201" t="str">
            <v>-20.4Ni</v>
          </cell>
          <cell r="AM201" t="str">
            <v/>
          </cell>
          <cell r="AN201" t="str">
            <v/>
          </cell>
          <cell r="AO201" t="str">
            <v/>
          </cell>
          <cell r="AP201" t="str">
            <v/>
          </cell>
          <cell r="AQ201" t="str">
            <v>-2.7Ti</v>
          </cell>
          <cell r="AR201" t="str">
            <v/>
          </cell>
          <cell r="AS201" t="str">
            <v>-0.4C</v>
          </cell>
          <cell r="AT201" t="str">
            <v/>
          </cell>
          <cell r="AU201" t="str">
            <v>-0.1B</v>
          </cell>
          <cell r="AV201" t="str">
            <v/>
          </cell>
          <cell r="AW201" t="str">
            <v/>
          </cell>
          <cell r="AX201" t="str">
            <v/>
          </cell>
          <cell r="AY201" t="str">
            <v/>
          </cell>
          <cell r="AZ201" t="str">
            <v/>
          </cell>
          <cell r="BA201" t="str">
            <v/>
          </cell>
          <cell r="BB201" t="str">
            <v/>
          </cell>
          <cell r="BC201" t="str">
            <v/>
          </cell>
          <cell r="BD201" t="str">
            <v/>
          </cell>
          <cell r="BE201" t="str">
            <v/>
          </cell>
          <cell r="BF201" t="str">
            <v/>
          </cell>
          <cell r="BG201" t="str">
            <v/>
          </cell>
          <cell r="BH201" t="str">
            <v>9.8Al-7.4W-2.7Ti-20.4Ni-0.4C- 0.1BHomepage, J., Sani, S. A., Arabi, H., Kheirandish, S. &amp; Ebrahimi, G. R. Iranian Journal of Materials Forming Flow Stress Modeling in a γ-γ / Cobalt Base Superalloy by Using the Hyperbolic Sine Equation and ANN Method. Number 1 Iran. J. Mater. Form. 6, 44–55 (2019).</v>
          </cell>
          <cell r="BI201" t="str">
            <v>Co-20.4Ni-9.8Al-7.4W-2.7Ti-0.4C-0.1B</v>
          </cell>
          <cell r="BJ201" t="str">
            <v>79.6Co-20.4Ni-9.8Al-7.4W-2.7Ti-0.40C-0.10B</v>
          </cell>
        </row>
        <row r="202">
          <cell r="A202" t="str">
            <v>Co-12.Ti</v>
          </cell>
          <cell r="B202" t="str">
            <v>Co3Ti</v>
          </cell>
          <cell r="C202" t="str">
            <v>-12Ti</v>
          </cell>
          <cell r="D202" t="str">
            <v>Co-12Ti</v>
          </cell>
          <cell r="E202" t="str">
            <v>Im, H. J. et al. Elemental partitioning and site-occupancy in γ/γ′ forming Co-Ti-Mo and Co-Ti-Cr alloys. Scr. Mater. 154, 159–162 (2018).</v>
          </cell>
          <cell r="F202">
            <v>213</v>
          </cell>
          <cell r="G202">
            <v>88</v>
          </cell>
          <cell r="H202"/>
          <cell r="I202"/>
          <cell r="J202"/>
          <cell r="K202"/>
          <cell r="L202">
            <v>12</v>
          </cell>
          <cell r="M202"/>
          <cell r="N202"/>
          <cell r="O202"/>
          <cell r="P202"/>
          <cell r="Q202"/>
          <cell r="R202"/>
          <cell r="S202"/>
          <cell r="T202"/>
          <cell r="U202"/>
          <cell r="V202"/>
          <cell r="W202"/>
          <cell r="X202"/>
          <cell r="Y202"/>
          <cell r="Z202"/>
          <cell r="AA202"/>
          <cell r="AB202"/>
          <cell r="AC202"/>
          <cell r="AD202"/>
          <cell r="AE202"/>
          <cell r="AF202">
            <v>8.3728400000000001</v>
          </cell>
          <cell r="AG202"/>
          <cell r="AH202"/>
          <cell r="AI202" t="str">
            <v>Co</v>
          </cell>
          <cell r="AJ202" t="str">
            <v/>
          </cell>
          <cell r="AK202" t="str">
            <v/>
          </cell>
          <cell r="AL202" t="str">
            <v/>
          </cell>
          <cell r="AM202" t="str">
            <v/>
          </cell>
          <cell r="AN202" t="str">
            <v/>
          </cell>
          <cell r="AO202" t="str">
            <v/>
          </cell>
          <cell r="AP202" t="str">
            <v/>
          </cell>
          <cell r="AQ202" t="str">
            <v>-12.Ti</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cell r="BD202" t="str">
            <v/>
          </cell>
          <cell r="BE202" t="str">
            <v/>
          </cell>
          <cell r="BF202" t="str">
            <v/>
          </cell>
          <cell r="BG202" t="str">
            <v/>
          </cell>
          <cell r="BH202" t="str">
            <v>Co-12TiIm, H. J. et al. Elemental partitioning and site-occupancy in γ/γ′ forming Co-Ti-Mo and Co-Ti-Cr alloys. Scr. Mater. 154, 159–162 (2018).</v>
          </cell>
          <cell r="BI202" t="str">
            <v>Co-12.Ti</v>
          </cell>
          <cell r="BJ202" t="str">
            <v>88.0Co-12.0Ti</v>
          </cell>
        </row>
        <row r="203">
          <cell r="A203" t="str">
            <v>Co-12.Ti-4.Mo</v>
          </cell>
          <cell r="B203" t="str">
            <v>Co3Ti</v>
          </cell>
          <cell r="C203" t="str">
            <v>-12Ti-4Mo</v>
          </cell>
          <cell r="D203" t="str">
            <v>+4Mo</v>
          </cell>
          <cell r="E203" t="str">
            <v>Im, H. J. et al. Elemental partitioning and site-occupancy in γ/γ′ forming Co-Ti-Mo and Co-Ti-Cr alloys. Scr. Mater. 154, 159–162 (2018).</v>
          </cell>
          <cell r="F203">
            <v>214</v>
          </cell>
          <cell r="G203">
            <v>84</v>
          </cell>
          <cell r="H203"/>
          <cell r="I203"/>
          <cell r="J203"/>
          <cell r="K203"/>
          <cell r="L203">
            <v>12</v>
          </cell>
          <cell r="M203"/>
          <cell r="N203"/>
          <cell r="O203"/>
          <cell r="P203">
            <v>4</v>
          </cell>
          <cell r="Q203"/>
          <cell r="R203"/>
          <cell r="S203"/>
          <cell r="T203"/>
          <cell r="U203"/>
          <cell r="V203"/>
          <cell r="W203"/>
          <cell r="X203"/>
          <cell r="Y203"/>
          <cell r="Z203"/>
          <cell r="AA203"/>
          <cell r="AB203"/>
          <cell r="AC203"/>
          <cell r="AD203"/>
          <cell r="AE203"/>
          <cell r="AF203">
            <v>8.4280399999999993</v>
          </cell>
          <cell r="AG203"/>
          <cell r="AH203"/>
          <cell r="AI203" t="str">
            <v>Co</v>
          </cell>
          <cell r="AJ203" t="str">
            <v/>
          </cell>
          <cell r="AK203" t="str">
            <v/>
          </cell>
          <cell r="AL203" t="str">
            <v/>
          </cell>
          <cell r="AM203" t="str">
            <v/>
          </cell>
          <cell r="AN203" t="str">
            <v/>
          </cell>
          <cell r="AO203" t="str">
            <v/>
          </cell>
          <cell r="AP203" t="str">
            <v/>
          </cell>
          <cell r="AQ203" t="str">
            <v>-12.Ti</v>
          </cell>
          <cell r="AR203" t="str">
            <v>-4.Mo</v>
          </cell>
          <cell r="AS203" t="str">
            <v/>
          </cell>
          <cell r="AT203" t="str">
            <v/>
          </cell>
          <cell r="AU203" t="str">
            <v/>
          </cell>
          <cell r="AV203" t="str">
            <v/>
          </cell>
          <cell r="AW203" t="str">
            <v/>
          </cell>
          <cell r="AX203" t="str">
            <v/>
          </cell>
          <cell r="AY203" t="str">
            <v/>
          </cell>
          <cell r="AZ203" t="str">
            <v/>
          </cell>
          <cell r="BA203" t="str">
            <v/>
          </cell>
          <cell r="BB203" t="str">
            <v/>
          </cell>
          <cell r="BC203" t="str">
            <v/>
          </cell>
          <cell r="BD203" t="str">
            <v/>
          </cell>
          <cell r="BE203" t="str">
            <v/>
          </cell>
          <cell r="BF203" t="str">
            <v/>
          </cell>
          <cell r="BG203" t="str">
            <v/>
          </cell>
          <cell r="BH203" t="str">
            <v>+4MoIm, H. J. et al. Elemental partitioning and site-occupancy in γ/γ′ forming Co-Ti-Mo and Co-Ti-Cr alloys. Scr. Mater. 154, 159–162 (2018).</v>
          </cell>
          <cell r="BI203" t="str">
            <v>Co-12.Ti-4.Mo</v>
          </cell>
          <cell r="BJ203" t="str">
            <v>84.0Co-12.0Ti-4.0Mo</v>
          </cell>
        </row>
        <row r="204">
          <cell r="A204" t="str">
            <v>Co-4.Cr-12.Ti</v>
          </cell>
          <cell r="B204" t="str">
            <v>Co3Ti</v>
          </cell>
          <cell r="C204" t="str">
            <v>-4Cr-12Ti</v>
          </cell>
          <cell r="D204" t="str">
            <v>+4Cr</v>
          </cell>
          <cell r="E204" t="str">
            <v>Im, H. J. et al. Elemental partitioning and site-occupancy in γ/γ′ forming Co-Ti-Mo and Co-Ti-Cr alloys. Scr. Mater. 154, 159–162 (2018).</v>
          </cell>
          <cell r="F204">
            <v>215</v>
          </cell>
          <cell r="G204">
            <v>84</v>
          </cell>
          <cell r="H204"/>
          <cell r="I204"/>
          <cell r="J204">
            <v>4</v>
          </cell>
          <cell r="K204"/>
          <cell r="L204">
            <v>12</v>
          </cell>
          <cell r="M204"/>
          <cell r="N204"/>
          <cell r="O204"/>
          <cell r="P204"/>
          <cell r="Q204"/>
          <cell r="R204"/>
          <cell r="S204"/>
          <cell r="T204"/>
          <cell r="U204"/>
          <cell r="V204"/>
          <cell r="W204"/>
          <cell r="X204"/>
          <cell r="Y204"/>
          <cell r="Z204"/>
          <cell r="AA204"/>
          <cell r="AB204"/>
          <cell r="AC204"/>
          <cell r="AD204"/>
          <cell r="AE204"/>
          <cell r="AF204">
            <v>8.3044399999999996</v>
          </cell>
          <cell r="AG204"/>
          <cell r="AH204"/>
          <cell r="AI204" t="str">
            <v>Co</v>
          </cell>
          <cell r="AJ204" t="str">
            <v/>
          </cell>
          <cell r="AK204" t="str">
            <v/>
          </cell>
          <cell r="AL204" t="str">
            <v/>
          </cell>
          <cell r="AM204" t="str">
            <v>-4.Cr</v>
          </cell>
          <cell r="AN204" t="str">
            <v/>
          </cell>
          <cell r="AO204" t="str">
            <v/>
          </cell>
          <cell r="AP204" t="str">
            <v/>
          </cell>
          <cell r="AQ204" t="str">
            <v>-12.Ti</v>
          </cell>
          <cell r="AR204" t="str">
            <v/>
          </cell>
          <cell r="AS204" t="str">
            <v/>
          </cell>
          <cell r="AT204" t="str">
            <v/>
          </cell>
          <cell r="AU204" t="str">
            <v/>
          </cell>
          <cell r="AV204" t="str">
            <v/>
          </cell>
          <cell r="AW204" t="str">
            <v/>
          </cell>
          <cell r="AX204" t="str">
            <v/>
          </cell>
          <cell r="AY204" t="str">
            <v/>
          </cell>
          <cell r="AZ204" t="str">
            <v/>
          </cell>
          <cell r="BA204" t="str">
            <v/>
          </cell>
          <cell r="BB204" t="str">
            <v/>
          </cell>
          <cell r="BC204" t="str">
            <v/>
          </cell>
          <cell r="BD204" t="str">
            <v/>
          </cell>
          <cell r="BE204" t="str">
            <v/>
          </cell>
          <cell r="BF204" t="str">
            <v/>
          </cell>
          <cell r="BG204" t="str">
            <v/>
          </cell>
          <cell r="BH204" t="str">
            <v>+4CrIm, H. J. et al. Elemental partitioning and site-occupancy in γ/γ′ forming Co-Ti-Mo and Co-Ti-Cr alloys. Scr. Mater. 154, 159–162 (2018).</v>
          </cell>
          <cell r="BI204" t="str">
            <v>Co-4.Cr-12.Ti</v>
          </cell>
          <cell r="BJ204" t="str">
            <v>84.0Co-4.0Cr-12.0Ti</v>
          </cell>
        </row>
        <row r="205">
          <cell r="A205" t="str">
            <v>Co-10.Al-11.W</v>
          </cell>
          <cell r="B205" t="str">
            <v>CoAlW-X</v>
          </cell>
          <cell r="C205" t="str">
            <v>-10Al-11W</v>
          </cell>
          <cell r="D205" t="str">
            <v>Pure L12 phase</v>
          </cell>
          <cell r="E205" t="str">
            <v>Inui, H., Oohashi, T., Okamoto, N. L., Kishida, K. &amp; Tanaka, K. Mechanical properties of the ternary L12 compound Co 3(Al, W) in singleand polycrystalline forms. Adv. Mater. Res. 278, 1–6 (2011).</v>
          </cell>
          <cell r="F205">
            <v>216</v>
          </cell>
          <cell r="G205">
            <v>79</v>
          </cell>
          <cell r="H205"/>
          <cell r="I205">
            <v>10</v>
          </cell>
          <cell r="J205"/>
          <cell r="K205">
            <v>11</v>
          </cell>
          <cell r="L205"/>
          <cell r="M205"/>
          <cell r="N205"/>
          <cell r="O205"/>
          <cell r="P205"/>
          <cell r="Q205"/>
          <cell r="R205"/>
          <cell r="S205"/>
          <cell r="T205"/>
          <cell r="U205"/>
          <cell r="V205"/>
          <cell r="W205"/>
          <cell r="X205"/>
          <cell r="Y205"/>
          <cell r="Z205"/>
          <cell r="AA205"/>
          <cell r="AB205"/>
          <cell r="AC205"/>
          <cell r="AD205"/>
          <cell r="AE205"/>
          <cell r="AF205">
            <v>9.4184999999999999</v>
          </cell>
          <cell r="AG205"/>
          <cell r="AH205"/>
          <cell r="AI205" t="str">
            <v>Co</v>
          </cell>
          <cell r="AJ205" t="str">
            <v>-10.Al</v>
          </cell>
          <cell r="AK205" t="str">
            <v>-11.W</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cell r="BD205" t="str">
            <v/>
          </cell>
          <cell r="BE205" t="str">
            <v/>
          </cell>
          <cell r="BF205" t="str">
            <v/>
          </cell>
          <cell r="BG205" t="str">
            <v/>
          </cell>
          <cell r="BH205" t="str">
            <v>Pure L12 phaseInui, H., Oohashi, T., Okamoto, N. L., Kishida, K. &amp; Tanaka, K. Mechanical properties of the ternary L12 compound Co 3(Al, W) in singleand polycrystalline forms. Adv. Mater. Res. 278, 1–6 (2011).</v>
          </cell>
          <cell r="BI205" t="str">
            <v>Co-10.Al-11.W</v>
          </cell>
          <cell r="BJ205" t="str">
            <v>79.0Co-10.0Al-11.0W</v>
          </cell>
        </row>
        <row r="206">
          <cell r="A206" t="str">
            <v>Co-33.5Ni-12.Al-17.Cr-3.W-1.Ta</v>
          </cell>
          <cell r="B206" t="str">
            <v>CoAlWX+</v>
          </cell>
          <cell r="C206" t="str">
            <v>-34Ni-12Al-17Cr-3W-1Ta</v>
          </cell>
          <cell r="D206" t="str">
            <v>17Cr-12Al</v>
          </cell>
          <cell r="E206" t="str">
            <v>Ismail, F. B. et al. Alloying effects on oxidation mechanisms in polycrystalline Co–Ni base superalloys. Corros. Sci. 116, 44–52 (2017).</v>
          </cell>
          <cell r="F206">
            <v>217</v>
          </cell>
          <cell r="G206">
            <v>33.5</v>
          </cell>
          <cell r="H206">
            <v>33.5</v>
          </cell>
          <cell r="I206">
            <v>12</v>
          </cell>
          <cell r="J206">
            <v>17</v>
          </cell>
          <cell r="K206">
            <v>3</v>
          </cell>
          <cell r="L206"/>
          <cell r="M206">
            <v>1</v>
          </cell>
          <cell r="N206"/>
          <cell r="O206"/>
          <cell r="P206"/>
          <cell r="Q206"/>
          <cell r="R206"/>
          <cell r="S206"/>
          <cell r="T206"/>
          <cell r="U206"/>
          <cell r="V206"/>
          <cell r="W206"/>
          <cell r="X206"/>
          <cell r="Y206"/>
          <cell r="Z206"/>
          <cell r="AA206"/>
          <cell r="AB206"/>
          <cell r="AC206"/>
          <cell r="AD206"/>
          <cell r="AE206"/>
          <cell r="AF206">
            <v>8.255980000000001</v>
          </cell>
          <cell r="AG206"/>
          <cell r="AH206" t="str">
            <v>HIP powder</v>
          </cell>
          <cell r="AI206" t="str">
            <v>Co</v>
          </cell>
          <cell r="AJ206" t="str">
            <v>-12.Al</v>
          </cell>
          <cell r="AK206" t="str">
            <v>-3.W</v>
          </cell>
          <cell r="AL206" t="str">
            <v>-33.5Ni</v>
          </cell>
          <cell r="AM206" t="str">
            <v>-17.Cr</v>
          </cell>
          <cell r="AN206" t="str">
            <v>-1.Ta</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cell r="BD206" t="str">
            <v/>
          </cell>
          <cell r="BE206" t="str">
            <v/>
          </cell>
          <cell r="BF206" t="str">
            <v/>
          </cell>
          <cell r="BG206" t="str">
            <v/>
          </cell>
          <cell r="BH206" t="str">
            <v>17Cr-12AlIsmail, F. B. et al. Alloying effects on oxidation mechanisms in polycrystalline Co–Ni base superalloys. Corros. Sci. 116, 44–52 (2017).</v>
          </cell>
          <cell r="BI206" t="str">
            <v>Co-33.5Ni-12.Al-17.Cr-3.W-1.Ta</v>
          </cell>
          <cell r="BJ206" t="str">
            <v>67.0Co-33.5Ni-12.0Al-17.0Cr-3.0W-1.0Ta</v>
          </cell>
        </row>
        <row r="207">
          <cell r="A207" t="str">
            <v>Co-35.Ni-10.Al-15.Cr-3.W-1.Ta</v>
          </cell>
          <cell r="B207" t="str">
            <v>CoAlWX+</v>
          </cell>
          <cell r="C207" t="str">
            <v>-35Ni-10Al-15Cr-3W-1Ta</v>
          </cell>
          <cell r="D207" t="str">
            <v>15Cr-10Al</v>
          </cell>
          <cell r="E207" t="str">
            <v>Ismail, F. B. et al. Alloying effects on oxidation mechanisms in polycrystalline Co–Ni base superalloys. Corros. Sci. 116, 44–52 (2017).</v>
          </cell>
          <cell r="F207">
            <v>218</v>
          </cell>
          <cell r="G207">
            <v>36</v>
          </cell>
          <cell r="H207">
            <v>35</v>
          </cell>
          <cell r="I207">
            <v>10</v>
          </cell>
          <cell r="J207">
            <v>15</v>
          </cell>
          <cell r="K207">
            <v>3</v>
          </cell>
          <cell r="L207"/>
          <cell r="M207">
            <v>1</v>
          </cell>
          <cell r="N207"/>
          <cell r="O207"/>
          <cell r="P207"/>
          <cell r="Q207"/>
          <cell r="R207"/>
          <cell r="S207"/>
          <cell r="T207"/>
          <cell r="U207"/>
          <cell r="V207"/>
          <cell r="W207"/>
          <cell r="X207"/>
          <cell r="Y207"/>
          <cell r="Z207"/>
          <cell r="AA207"/>
          <cell r="AB207"/>
          <cell r="AC207"/>
          <cell r="AD207"/>
          <cell r="AE207"/>
          <cell r="AF207">
            <v>8.4143000000000008</v>
          </cell>
          <cell r="AG207"/>
          <cell r="AH207"/>
          <cell r="AI207" t="str">
            <v>Co</v>
          </cell>
          <cell r="AJ207" t="str">
            <v>-10.Al</v>
          </cell>
          <cell r="AK207" t="str">
            <v>-3.W</v>
          </cell>
          <cell r="AL207" t="str">
            <v>-35.Ni</v>
          </cell>
          <cell r="AM207" t="str">
            <v>-15.Cr</v>
          </cell>
          <cell r="AN207" t="str">
            <v>-1.Ta</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cell r="BD207" t="str">
            <v/>
          </cell>
          <cell r="BE207" t="str">
            <v/>
          </cell>
          <cell r="BF207" t="str">
            <v/>
          </cell>
          <cell r="BG207" t="str">
            <v/>
          </cell>
          <cell r="BH207" t="str">
            <v>15Cr-10AlIsmail, F. B. et al. Alloying effects on oxidation mechanisms in polycrystalline Co–Ni base superalloys. Corros. Sci. 116, 44–52 (2017).</v>
          </cell>
          <cell r="BI207" t="str">
            <v>Co-35.Ni-10.Al-15.Cr-3.W-1.Ta</v>
          </cell>
          <cell r="BJ207" t="str">
            <v>71.0Co-35.0Ni-10.0Al-15.0Cr-3.0W-1.0Ta</v>
          </cell>
        </row>
        <row r="208">
          <cell r="A208" t="str">
            <v>Co-29.Ni-10.Al-17.Cr-3.W-1.Ta</v>
          </cell>
          <cell r="B208" t="str">
            <v>CoAlWX+</v>
          </cell>
          <cell r="C208" t="str">
            <v>-29Ni-10Al-17Cr-3W-1Ta</v>
          </cell>
          <cell r="D208" t="str">
            <v>1.3Co-17Cr-10Al</v>
          </cell>
          <cell r="E208" t="str">
            <v>Ismail, F. B. et al. Alloying effects on oxidation mechanisms in polycrystalline Co–Ni base superalloys. Corros. Sci. 116, 44–52 (2017).</v>
          </cell>
          <cell r="F208">
            <v>219</v>
          </cell>
          <cell r="G208">
            <v>40</v>
          </cell>
          <cell r="H208">
            <v>29</v>
          </cell>
          <cell r="I208">
            <v>10</v>
          </cell>
          <cell r="J208">
            <v>17</v>
          </cell>
          <cell r="K208">
            <v>3</v>
          </cell>
          <cell r="L208"/>
          <cell r="M208">
            <v>1</v>
          </cell>
          <cell r="N208"/>
          <cell r="O208"/>
          <cell r="P208"/>
          <cell r="Q208"/>
          <cell r="R208"/>
          <cell r="S208"/>
          <cell r="T208"/>
          <cell r="U208"/>
          <cell r="V208"/>
          <cell r="W208"/>
          <cell r="X208"/>
          <cell r="Y208"/>
          <cell r="Z208"/>
          <cell r="AA208"/>
          <cell r="AB208"/>
          <cell r="AC208"/>
          <cell r="AD208"/>
          <cell r="AE208"/>
          <cell r="AF208">
            <v>8.3796199999999992</v>
          </cell>
          <cell r="AG208"/>
          <cell r="AH208"/>
          <cell r="AI208" t="str">
            <v>Co</v>
          </cell>
          <cell r="AJ208" t="str">
            <v>-10.Al</v>
          </cell>
          <cell r="AK208" t="str">
            <v>-3.W</v>
          </cell>
          <cell r="AL208" t="str">
            <v>-29.Ni</v>
          </cell>
          <cell r="AM208" t="str">
            <v>-17.Cr</v>
          </cell>
          <cell r="AN208" t="str">
            <v>-1.Ta</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cell r="BD208" t="str">
            <v/>
          </cell>
          <cell r="BE208" t="str">
            <v/>
          </cell>
          <cell r="BF208" t="str">
            <v/>
          </cell>
          <cell r="BG208" t="str">
            <v/>
          </cell>
          <cell r="BH208" t="str">
            <v>1.3Co-17Cr-10AlIsmail, F. B. et al. Alloying effects on oxidation mechanisms in polycrystalline Co–Ni base superalloys. Corros. Sci. 116, 44–52 (2017).</v>
          </cell>
          <cell r="BI208" t="str">
            <v>Co-29.Ni-10.Al-17.Cr-3.W-1.Ta</v>
          </cell>
          <cell r="BJ208" t="str">
            <v>69.0Co-29.0Ni-10.0Al-17.0Cr-3.0W-1.0Ta</v>
          </cell>
        </row>
        <row r="209">
          <cell r="A209" t="str">
            <v>Co-6.7Al-8.1W-6.2Ti</v>
          </cell>
          <cell r="B209" t="str">
            <v>CoAlW-X</v>
          </cell>
          <cell r="C209" t="str">
            <v>-7Al-8W-6Ti</v>
          </cell>
          <cell r="D209" t="str">
            <v>Quat-Ti</v>
          </cell>
          <cell r="E209" t="str">
            <v>Jackson, R. W., Titus, M. S., Begley, M. R. &amp; Pollock, T. M. Thermal expansion behavior of new Co-based alloys and implications for coatings. Surf. Coatings Technol. 289, 61–68 (2016).</v>
          </cell>
          <cell r="F209">
            <v>220</v>
          </cell>
          <cell r="G209">
            <v>79</v>
          </cell>
          <cell r="H209"/>
          <cell r="I209">
            <v>6.7</v>
          </cell>
          <cell r="J209"/>
          <cell r="K209">
            <v>8.1</v>
          </cell>
          <cell r="L209">
            <v>6.2</v>
          </cell>
          <cell r="M209"/>
          <cell r="N209"/>
          <cell r="O209"/>
          <cell r="P209"/>
          <cell r="Q209"/>
          <cell r="R209"/>
          <cell r="S209"/>
          <cell r="T209"/>
          <cell r="U209"/>
          <cell r="V209"/>
          <cell r="W209"/>
          <cell r="X209"/>
          <cell r="Y209"/>
          <cell r="Z209"/>
          <cell r="AA209"/>
          <cell r="AB209"/>
          <cell r="AC209"/>
          <cell r="AD209"/>
          <cell r="AE209"/>
          <cell r="AF209">
            <v>9.0505840000000006</v>
          </cell>
          <cell r="AG209"/>
          <cell r="AH209"/>
          <cell r="AI209" t="str">
            <v>Co</v>
          </cell>
          <cell r="AJ209" t="str">
            <v>-6.7Al</v>
          </cell>
          <cell r="AK209" t="str">
            <v>-8.1W</v>
          </cell>
          <cell r="AL209" t="str">
            <v/>
          </cell>
          <cell r="AM209" t="str">
            <v/>
          </cell>
          <cell r="AN209" t="str">
            <v/>
          </cell>
          <cell r="AO209" t="str">
            <v/>
          </cell>
          <cell r="AP209" t="str">
            <v/>
          </cell>
          <cell r="AQ209" t="str">
            <v>-6.2Ti</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cell r="BD209" t="str">
            <v/>
          </cell>
          <cell r="BE209" t="str">
            <v/>
          </cell>
          <cell r="BF209" t="str">
            <v/>
          </cell>
          <cell r="BG209" t="str">
            <v/>
          </cell>
          <cell r="BH209" t="str">
            <v>Quat-TiJackson, R. W., Titus, M. S., Begley, M. R. &amp; Pollock, T. M. Thermal expansion behavior of new Co-based alloys and implications for coatings. Surf. Coatings Technol. 289, 61–68 (2016).</v>
          </cell>
          <cell r="BI209" t="str">
            <v>Co-6.7Al-8.1W-6.2Ti</v>
          </cell>
          <cell r="BJ209" t="str">
            <v>79.0Co-6.7Al-8.1W-6.2Ti</v>
          </cell>
        </row>
        <row r="210">
          <cell r="A210" t="str">
            <v>Co-9.4Al-10.7W</v>
          </cell>
          <cell r="B210" t="str">
            <v>CoAlW-X</v>
          </cell>
          <cell r="C210" t="str">
            <v>-9Al-11W</v>
          </cell>
          <cell r="D210" t="str">
            <v>Ternary</v>
          </cell>
          <cell r="E210" t="str">
            <v>Jackson, R. W., Titus, M. S., Begley, M. R. &amp; Pollock, T. M. Thermal expansion behavior of new Co-based alloys and implications for coatings. Surf. Coatings Technol. 289, 61–68 (2016).</v>
          </cell>
          <cell r="F210">
            <v>221</v>
          </cell>
          <cell r="G210">
            <v>79.900000000000006</v>
          </cell>
          <cell r="H210"/>
          <cell r="I210">
            <v>9.4</v>
          </cell>
          <cell r="J210"/>
          <cell r="K210">
            <v>10.7</v>
          </cell>
          <cell r="L210"/>
          <cell r="M210"/>
          <cell r="N210"/>
          <cell r="O210"/>
          <cell r="P210"/>
          <cell r="Q210"/>
          <cell r="R210"/>
          <cell r="S210"/>
          <cell r="T210"/>
          <cell r="U210"/>
          <cell r="V210"/>
          <cell r="W210"/>
          <cell r="X210"/>
          <cell r="Y210"/>
          <cell r="Z210"/>
          <cell r="AA210"/>
          <cell r="AB210"/>
          <cell r="AC210"/>
          <cell r="AD210"/>
          <cell r="AE210"/>
          <cell r="AF210">
            <v>9.4246500000000015</v>
          </cell>
          <cell r="AG210"/>
          <cell r="AH210"/>
          <cell r="AI210" t="str">
            <v>Co</v>
          </cell>
          <cell r="AJ210" t="str">
            <v>-9.4Al</v>
          </cell>
          <cell r="AK210" t="str">
            <v>-10.7W</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cell r="BD210" t="str">
            <v/>
          </cell>
          <cell r="BE210" t="str">
            <v/>
          </cell>
          <cell r="BF210" t="str">
            <v/>
          </cell>
          <cell r="BG210" t="str">
            <v/>
          </cell>
          <cell r="BH210" t="str">
            <v>TernaryJackson, R. W., Titus, M. S., Begley, M. R. &amp; Pollock, T. M. Thermal expansion behavior of new Co-based alloys and implications for coatings. Surf. Coatings Technol. 289, 61–68 (2016).</v>
          </cell>
          <cell r="BI210" t="str">
            <v>Co-9.4Al-10.7W</v>
          </cell>
          <cell r="BJ210" t="str">
            <v>79.9Co-9.4Al-10.7W</v>
          </cell>
        </row>
        <row r="211">
          <cell r="A211" t="str">
            <v>Co-8.8Al-9.8W-2.Ta</v>
          </cell>
          <cell r="B211" t="str">
            <v>CoAlW-X</v>
          </cell>
          <cell r="C211" t="str">
            <v>-9Al-10W-2Ta</v>
          </cell>
          <cell r="D211" t="str">
            <v>Quat-Ta</v>
          </cell>
          <cell r="E211" t="str">
            <v>Jackson, R. W., Titus, M. S., Begley, M. R. &amp; Pollock, T. M. Thermal expansion behavior of new Co-based alloys and implications for coatings. Surf. Coatings Technol. 289, 61–68 (2016).</v>
          </cell>
          <cell r="F211">
            <v>222</v>
          </cell>
          <cell r="G211">
            <v>79.400000000000006</v>
          </cell>
          <cell r="H211"/>
          <cell r="I211">
            <v>8.8000000000000007</v>
          </cell>
          <cell r="J211"/>
          <cell r="K211">
            <v>9.8000000000000007</v>
          </cell>
          <cell r="L211"/>
          <cell r="M211">
            <v>2</v>
          </cell>
          <cell r="N211"/>
          <cell r="O211"/>
          <cell r="P211"/>
          <cell r="Q211"/>
          <cell r="R211"/>
          <cell r="S211"/>
          <cell r="T211"/>
          <cell r="U211"/>
          <cell r="V211"/>
          <cell r="W211"/>
          <cell r="X211"/>
          <cell r="Y211"/>
          <cell r="Z211"/>
          <cell r="AA211"/>
          <cell r="AB211"/>
          <cell r="AC211"/>
          <cell r="AD211"/>
          <cell r="AE211"/>
          <cell r="AF211">
            <v>9.5236999999999998</v>
          </cell>
          <cell r="AG211"/>
          <cell r="AH211"/>
          <cell r="AI211" t="str">
            <v>Co</v>
          </cell>
          <cell r="AJ211" t="str">
            <v>-8.8Al</v>
          </cell>
          <cell r="AK211" t="str">
            <v>-9.8W</v>
          </cell>
          <cell r="AL211" t="str">
            <v/>
          </cell>
          <cell r="AM211" t="str">
            <v/>
          </cell>
          <cell r="AN211" t="str">
            <v>-2.Ta</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cell r="BD211" t="str">
            <v/>
          </cell>
          <cell r="BE211" t="str">
            <v/>
          </cell>
          <cell r="BF211" t="str">
            <v/>
          </cell>
          <cell r="BG211" t="str">
            <v/>
          </cell>
          <cell r="BH211" t="str">
            <v>Quat-TaJackson, R. W., Titus, M. S., Begley, M. R. &amp; Pollock, T. M. Thermal expansion behavior of new Co-based alloys and implications for coatings. Surf. Coatings Technol. 289, 61–68 (2016).</v>
          </cell>
          <cell r="BI211" t="str">
            <v>Co-8.8Al-9.8W-2.Ta</v>
          </cell>
          <cell r="BJ211" t="str">
            <v>79.4Co-8.8Al-9.8W-2.0Ta</v>
          </cell>
        </row>
        <row r="212">
          <cell r="A212" t="str">
            <v>Co-29.6Ni-11.2Al-6.5W-2.8Ta</v>
          </cell>
          <cell r="B212" t="str">
            <v>CoAlWX+</v>
          </cell>
          <cell r="C212" t="str">
            <v>-30Ni-11Al-7W-3Ta</v>
          </cell>
          <cell r="D212" t="str">
            <v>CoNi-E</v>
          </cell>
          <cell r="E212" t="str">
            <v>Jackson, R. W., Titus, M. S., Begley, M. R. &amp; Pollock, T. M. Thermal expansion behavior of new Co-based alloys and implications for coatings. Surf. Coatings Technol. 289, 61–68 (2016).</v>
          </cell>
          <cell r="F212">
            <v>224</v>
          </cell>
          <cell r="G212">
            <v>49.900000000000006</v>
          </cell>
          <cell r="H212">
            <v>29.6</v>
          </cell>
          <cell r="I212">
            <v>11.2</v>
          </cell>
          <cell r="J212"/>
          <cell r="K212">
            <v>6.5</v>
          </cell>
          <cell r="L212"/>
          <cell r="M212">
            <v>2.8</v>
          </cell>
          <cell r="N212"/>
          <cell r="O212"/>
          <cell r="P212"/>
          <cell r="Q212"/>
          <cell r="R212"/>
          <cell r="S212"/>
          <cell r="T212"/>
          <cell r="U212"/>
          <cell r="V212"/>
          <cell r="W212"/>
          <cell r="X212"/>
          <cell r="Y212"/>
          <cell r="Z212"/>
          <cell r="AA212"/>
          <cell r="AB212"/>
          <cell r="AC212"/>
          <cell r="AD212"/>
          <cell r="AE212"/>
          <cell r="AF212">
            <v>9.0977180000000004</v>
          </cell>
          <cell r="AG212"/>
          <cell r="AH212"/>
          <cell r="AI212" t="str">
            <v>Co</v>
          </cell>
          <cell r="AJ212" t="str">
            <v>-11.2Al</v>
          </cell>
          <cell r="AK212" t="str">
            <v>-6.5W</v>
          </cell>
          <cell r="AL212" t="str">
            <v>-29.6Ni</v>
          </cell>
          <cell r="AM212" t="str">
            <v/>
          </cell>
          <cell r="AN212" t="str">
            <v>-2.8Ta</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cell r="BD212" t="str">
            <v/>
          </cell>
          <cell r="BE212" t="str">
            <v/>
          </cell>
          <cell r="BF212" t="str">
            <v/>
          </cell>
          <cell r="BG212" t="str">
            <v/>
          </cell>
          <cell r="BH212" t="str">
            <v>CoNi-EJackson, R. W., Titus, M. S., Begley, M. R. &amp; Pollock, T. M. Thermal expansion behavior of new Co-based alloys and implications for coatings. Surf. Coatings Technol. 289, 61–68 (2016).</v>
          </cell>
          <cell r="BI212" t="str">
            <v>Co-29.6Ni-11.2Al-6.5W-2.8Ta</v>
          </cell>
          <cell r="BJ212" t="str">
            <v>79.5Co-29.6Ni-11.2Al-6.5W-2.8Ta</v>
          </cell>
        </row>
        <row r="213">
          <cell r="A213" t="str">
            <v>Co-23.4Ni-9.5Al-1.9Cr-4.1W-1.8Ta</v>
          </cell>
          <cell r="B213" t="str">
            <v>CoAlWX+</v>
          </cell>
          <cell r="C213" t="str">
            <v>-23Ni-9Al-2Cr-4W-2Ta</v>
          </cell>
          <cell r="D213" t="str">
            <v>Co-10Al-4W-25Ni-2Ta-2Ti</v>
          </cell>
          <cell r="E213" t="str">
            <v>Katelun Wertz, B., Mills, M., Stephen Niezgoda, A. &amp; Yunzhi Wang Kiran, A. D. Exploration of Phase Stability and Hot Workability of Polycrystalline Co-Al-W-Base Superalloys.</v>
          </cell>
          <cell r="F213">
            <v>225</v>
          </cell>
          <cell r="G213">
            <v>59.289999999999992</v>
          </cell>
          <cell r="H213">
            <v>23.42</v>
          </cell>
          <cell r="I213">
            <v>9.49</v>
          </cell>
          <cell r="J213">
            <v>1.89</v>
          </cell>
          <cell r="K213">
            <v>4.0999999999999996</v>
          </cell>
          <cell r="L213"/>
          <cell r="M213">
            <v>1.81</v>
          </cell>
          <cell r="N213"/>
          <cell r="O213"/>
          <cell r="P213"/>
          <cell r="Q213"/>
          <cell r="R213"/>
          <cell r="S213"/>
          <cell r="T213"/>
          <cell r="U213"/>
          <cell r="V213"/>
          <cell r="W213"/>
          <cell r="X213"/>
          <cell r="Y213"/>
          <cell r="Z213"/>
          <cell r="AA213"/>
          <cell r="AB213"/>
          <cell r="AC213"/>
          <cell r="AD213"/>
          <cell r="AE213"/>
          <cell r="AF213">
            <v>8.8457995999999994</v>
          </cell>
          <cell r="AG213"/>
          <cell r="AH213"/>
          <cell r="AI213" t="str">
            <v>Co</v>
          </cell>
          <cell r="AJ213" t="str">
            <v>-9.5Al</v>
          </cell>
          <cell r="AK213" t="str">
            <v>-4.1W</v>
          </cell>
          <cell r="AL213" t="str">
            <v>-23.4Ni</v>
          </cell>
          <cell r="AM213" t="str">
            <v>-1.9Cr</v>
          </cell>
          <cell r="AN213" t="str">
            <v>-1.8Ta</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cell r="BD213" t="str">
            <v/>
          </cell>
          <cell r="BE213" t="str">
            <v/>
          </cell>
          <cell r="BF213" t="str">
            <v/>
          </cell>
          <cell r="BG213" t="str">
            <v/>
          </cell>
          <cell r="BH213" t="str">
            <v>Co-10Al-4W-25Ni-2Ta-2TiKatelun Wertz, B., Mills, M., Stephen Niezgoda, A. &amp; Yunzhi Wang Kiran, A. D. Exploration of Phase Stability and Hot Workability of Polycrystalline Co-Al-W-Base Superalloys.</v>
          </cell>
          <cell r="BI213" t="str">
            <v>Co-23.4Ni-9.5Al-1.9Cr-4.1W-1.8Ta</v>
          </cell>
          <cell r="BJ213" t="str">
            <v>82.7Co-23.4Ni-9.5Al-1.9Cr-4.1W-1.8Ta</v>
          </cell>
        </row>
        <row r="214">
          <cell r="A214" t="str">
            <v>Co-9.Al-4.6W</v>
          </cell>
          <cell r="B214" t="str">
            <v>CoAlW-X</v>
          </cell>
          <cell r="C214" t="str">
            <v>-9Al-5W</v>
          </cell>
          <cell r="D214" t="str">
            <v>Co-9Al-4.6W</v>
          </cell>
          <cell r="E214" t="str">
            <v>Kazantseva, N. V. et al. Mechanical and magnetic properties of alloys near the concentration range of the existence of Co3(Al,W) intermetallic compound. Phys. Met. Metallogr. 118, 432–438 (2017).</v>
          </cell>
          <cell r="F214">
            <v>226</v>
          </cell>
          <cell r="G214">
            <v>86.4</v>
          </cell>
          <cell r="H214"/>
          <cell r="I214">
            <v>9</v>
          </cell>
          <cell r="J214"/>
          <cell r="K214">
            <v>4.5999999999999996</v>
          </cell>
          <cell r="L214"/>
          <cell r="M214"/>
          <cell r="N214"/>
          <cell r="O214"/>
          <cell r="P214"/>
          <cell r="Q214"/>
          <cell r="R214"/>
          <cell r="S214"/>
          <cell r="T214"/>
          <cell r="U214"/>
          <cell r="V214"/>
          <cell r="W214"/>
          <cell r="X214"/>
          <cell r="Y214"/>
          <cell r="Z214"/>
          <cell r="AA214"/>
          <cell r="AB214"/>
          <cell r="AC214"/>
          <cell r="AD214"/>
          <cell r="AE214"/>
          <cell r="AF214">
            <v>8.8180999999999994</v>
          </cell>
          <cell r="AG214"/>
          <cell r="AH214"/>
          <cell r="AI214" t="str">
            <v>Co</v>
          </cell>
          <cell r="AJ214" t="str">
            <v>-9.Al</v>
          </cell>
          <cell r="AK214" t="str">
            <v>-4.6W</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cell r="BD214" t="str">
            <v/>
          </cell>
          <cell r="BE214" t="str">
            <v/>
          </cell>
          <cell r="BF214" t="str">
            <v/>
          </cell>
          <cell r="BG214" t="str">
            <v/>
          </cell>
          <cell r="BH214" t="str">
            <v>Co-9Al-4.6WKazantseva, N. V. et al. Mechanical and magnetic properties of alloys near the concentration range of the existence of Co3(Al,W) intermetallic compound. Phys. Met. Metallogr. 118, 432–438 (2017).</v>
          </cell>
          <cell r="BI214" t="str">
            <v>Co-9.Al-4.6W</v>
          </cell>
          <cell r="BJ214" t="str">
            <v>86.4Co-9.0Al-4.6W</v>
          </cell>
        </row>
        <row r="215">
          <cell r="A215" t="str">
            <v>Co-7.9Al-6.8W</v>
          </cell>
          <cell r="B215" t="str">
            <v>CoAlW-X</v>
          </cell>
          <cell r="C215" t="str">
            <v>-8Al-7W</v>
          </cell>
          <cell r="D215" t="str">
            <v>Co-7.9Al-6.8W</v>
          </cell>
          <cell r="E215" t="str">
            <v>Kazantseva, N. V. et al. Mechanical and magnetic properties of alloys near the concentration range of the existence of Co3(Al,W) intermetallic compound. Phys. Met. Metallogr. 118, 432–438 (2017).</v>
          </cell>
          <cell r="F215">
            <v>227</v>
          </cell>
          <cell r="G215">
            <v>85.3</v>
          </cell>
          <cell r="H215"/>
          <cell r="I215">
            <v>7.9</v>
          </cell>
          <cell r="J215"/>
          <cell r="K215">
            <v>6.8</v>
          </cell>
          <cell r="L215"/>
          <cell r="M215"/>
          <cell r="N215"/>
          <cell r="O215"/>
          <cell r="P215"/>
          <cell r="Q215"/>
          <cell r="R215"/>
          <cell r="S215"/>
          <cell r="T215"/>
          <cell r="U215"/>
          <cell r="V215"/>
          <cell r="W215"/>
          <cell r="X215"/>
          <cell r="Y215"/>
          <cell r="Z215"/>
          <cell r="AA215"/>
          <cell r="AB215"/>
          <cell r="AC215"/>
          <cell r="AD215"/>
          <cell r="AE215"/>
          <cell r="AF215">
            <v>9.113999999999999</v>
          </cell>
          <cell r="AG215"/>
          <cell r="AH215"/>
          <cell r="AI215" t="str">
            <v>Co</v>
          </cell>
          <cell r="AJ215" t="str">
            <v>-7.9Al</v>
          </cell>
          <cell r="AK215" t="str">
            <v>-6.8W</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cell r="BD215" t="str">
            <v/>
          </cell>
          <cell r="BE215" t="str">
            <v/>
          </cell>
          <cell r="BF215" t="str">
            <v/>
          </cell>
          <cell r="BG215" t="str">
            <v/>
          </cell>
          <cell r="BH215" t="str">
            <v>Co-7.9Al-6.8WKazantseva, N. V. et al. Mechanical and magnetic properties of alloys near the concentration range of the existence of Co3(Al,W) intermetallic compound. Phys. Met. Metallogr. 118, 432–438 (2017).</v>
          </cell>
          <cell r="BI215" t="str">
            <v>Co-7.9Al-6.8W</v>
          </cell>
          <cell r="BJ215" t="str">
            <v>85.3Co-7.9Al-6.8W</v>
          </cell>
        </row>
        <row r="216">
          <cell r="A216" t="str">
            <v>Co-8.2Al-8.5W</v>
          </cell>
          <cell r="B216" t="str">
            <v>CoAlW-X</v>
          </cell>
          <cell r="C216" t="str">
            <v>-8Al-9W</v>
          </cell>
          <cell r="D216" t="str">
            <v>Co-8.2Al-8.5W</v>
          </cell>
          <cell r="E216" t="str">
            <v>Kazantseva, N. V. et al. Mechanical and magnetic properties of alloys near the concentration range of the existence of Co3(Al,W) intermetallic compound. Phys. Met. Metallogr. 118, 432–438 (2017).</v>
          </cell>
          <cell r="F216">
            <v>228</v>
          </cell>
          <cell r="G216">
            <v>83.3</v>
          </cell>
          <cell r="H216"/>
          <cell r="I216">
            <v>8.1999999999999993</v>
          </cell>
          <cell r="J216"/>
          <cell r="K216">
            <v>8.5</v>
          </cell>
          <cell r="L216"/>
          <cell r="M216"/>
          <cell r="N216"/>
          <cell r="O216"/>
          <cell r="P216"/>
          <cell r="Q216"/>
          <cell r="R216"/>
          <cell r="S216"/>
          <cell r="T216"/>
          <cell r="U216"/>
          <cell r="V216"/>
          <cell r="W216"/>
          <cell r="X216"/>
          <cell r="Y216"/>
          <cell r="Z216"/>
          <cell r="AA216"/>
          <cell r="AB216"/>
          <cell r="AC216"/>
          <cell r="AD216"/>
          <cell r="AE216"/>
          <cell r="AF216">
            <v>9.27135</v>
          </cell>
          <cell r="AG216"/>
          <cell r="AH216"/>
          <cell r="AI216" t="str">
            <v>Co</v>
          </cell>
          <cell r="AJ216" t="str">
            <v>-8.2Al</v>
          </cell>
          <cell r="AK216" t="str">
            <v>-8.5W</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
          </cell>
          <cell r="BB216" t="str">
            <v/>
          </cell>
          <cell r="BC216" t="str">
            <v/>
          </cell>
          <cell r="BD216" t="str">
            <v/>
          </cell>
          <cell r="BE216" t="str">
            <v/>
          </cell>
          <cell r="BF216" t="str">
            <v/>
          </cell>
          <cell r="BG216" t="str">
            <v/>
          </cell>
          <cell r="BH216" t="str">
            <v>Co-8.2Al-8.5WKazantseva, N. V. et al. Mechanical and magnetic properties of alloys near the concentration range of the existence of Co3(Al,W) intermetallic compound. Phys. Met. Metallogr. 118, 432–438 (2017).</v>
          </cell>
          <cell r="BI216" t="str">
            <v>Co-8.2Al-8.5W</v>
          </cell>
          <cell r="BJ216" t="str">
            <v>83.3Co-8.2Al-8.5W</v>
          </cell>
        </row>
        <row r="217">
          <cell r="A217" t="str">
            <v>Co-8.7Al-10.W</v>
          </cell>
          <cell r="B217" t="str">
            <v>CoAlW-X</v>
          </cell>
          <cell r="C217" t="str">
            <v>-9Al-10W</v>
          </cell>
          <cell r="D217" t="str">
            <v>Co-8.7Al-10W</v>
          </cell>
          <cell r="E217" t="str">
            <v>Kazantseva, N. V. et al. Mechanical and magnetic properties of alloys near the concentration range of the existence of Co3(Al,W) intermetallic compound. Phys. Met. Metallogr. 118, 432–438 (2017).</v>
          </cell>
          <cell r="F217">
            <v>229</v>
          </cell>
          <cell r="G217">
            <v>81.3</v>
          </cell>
          <cell r="H217"/>
          <cell r="I217">
            <v>8.6999999999999993</v>
          </cell>
          <cell r="J217"/>
          <cell r="K217">
            <v>10</v>
          </cell>
          <cell r="L217"/>
          <cell r="M217"/>
          <cell r="N217"/>
          <cell r="O217"/>
          <cell r="P217"/>
          <cell r="Q217"/>
          <cell r="R217"/>
          <cell r="S217"/>
          <cell r="T217"/>
          <cell r="U217"/>
          <cell r="V217"/>
          <cell r="W217"/>
          <cell r="X217"/>
          <cell r="Y217"/>
          <cell r="Z217"/>
          <cell r="AA217"/>
          <cell r="AB217"/>
          <cell r="AC217"/>
          <cell r="AD217"/>
          <cell r="AE217"/>
          <cell r="AF217">
            <v>9.3956</v>
          </cell>
          <cell r="AG217"/>
          <cell r="AH217"/>
          <cell r="AI217" t="str">
            <v>Co</v>
          </cell>
          <cell r="AJ217" t="str">
            <v>-8.7Al</v>
          </cell>
          <cell r="AK217" t="str">
            <v>-10.W</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cell r="BD217" t="str">
            <v/>
          </cell>
          <cell r="BE217" t="str">
            <v/>
          </cell>
          <cell r="BF217" t="str">
            <v/>
          </cell>
          <cell r="BG217" t="str">
            <v/>
          </cell>
          <cell r="BH217" t="str">
            <v>Co-8.7Al-10WKazantseva, N. V. et al. Mechanical and magnetic properties of alloys near the concentration range of the existence of Co3(Al,W) intermetallic compound. Phys. Met. Metallogr. 118, 432–438 (2017).</v>
          </cell>
          <cell r="BI217" t="str">
            <v>Co-8.7Al-10.W</v>
          </cell>
          <cell r="BJ217" t="str">
            <v>81.3Co-8.7Al-10.0W</v>
          </cell>
        </row>
        <row r="218">
          <cell r="A218" t="str">
            <v>Co-8.2Al-12.6W</v>
          </cell>
          <cell r="B218" t="str">
            <v>CoAlW-X</v>
          </cell>
          <cell r="C218" t="str">
            <v>-8Al-13W</v>
          </cell>
          <cell r="D218" t="str">
            <v>Co-8.2Al-12.6W</v>
          </cell>
          <cell r="E218" t="str">
            <v>Kazantseva, N. V. et al. Mechanical and magnetic properties of alloys near the concentration range of the existence of Co3(Al,W) intermetallic compound. Phys. Met. Metallogr. 118, 432–438 (2017).</v>
          </cell>
          <cell r="F218">
            <v>230</v>
          </cell>
          <cell r="G218">
            <v>79.2</v>
          </cell>
          <cell r="H218"/>
          <cell r="I218">
            <v>8.1999999999999993</v>
          </cell>
          <cell r="J218"/>
          <cell r="K218">
            <v>12.6</v>
          </cell>
          <cell r="L218"/>
          <cell r="M218"/>
          <cell r="N218"/>
          <cell r="O218"/>
          <cell r="P218"/>
          <cell r="Q218"/>
          <cell r="R218"/>
          <cell r="S218"/>
          <cell r="T218"/>
          <cell r="U218"/>
          <cell r="V218"/>
          <cell r="W218"/>
          <cell r="X218"/>
          <cell r="Y218"/>
          <cell r="Z218"/>
          <cell r="AA218"/>
          <cell r="AB218"/>
          <cell r="AC218"/>
          <cell r="AD218"/>
          <cell r="AE218"/>
          <cell r="AF218">
            <v>9.6957000000000004</v>
          </cell>
          <cell r="AG218"/>
          <cell r="AH218"/>
          <cell r="AI218" t="str">
            <v>Co</v>
          </cell>
          <cell r="AJ218" t="str">
            <v>-8.2Al</v>
          </cell>
          <cell r="AK218" t="str">
            <v>-12.6W</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cell r="BD218" t="str">
            <v/>
          </cell>
          <cell r="BE218" t="str">
            <v/>
          </cell>
          <cell r="BF218" t="str">
            <v/>
          </cell>
          <cell r="BG218" t="str">
            <v/>
          </cell>
          <cell r="BH218" t="str">
            <v>Co-8.2Al-12.6WKazantseva, N. V. et al. Mechanical and magnetic properties of alloys near the concentration range of the existence of Co3(Al,W) intermetallic compound. Phys. Met. Metallogr. 118, 432–438 (2017).</v>
          </cell>
          <cell r="BI218" t="str">
            <v>Co-8.2Al-12.6W</v>
          </cell>
          <cell r="BJ218" t="str">
            <v>79.2Co-8.2Al-12.6W</v>
          </cell>
        </row>
        <row r="219">
          <cell r="A219" t="str">
            <v>Co-34.2Ni-10.5Al-14.8Cr-3.W-1.Ta-0.15C-0.04Zr-0.2B</v>
          </cell>
          <cell r="B219" t="str">
            <v>CoAlWX+</v>
          </cell>
          <cell r="C219" t="str">
            <v>-34Ni-11Al-15Cr-3W-1Ta-C-Zr-B</v>
          </cell>
          <cell r="D219" t="str">
            <v>V208C</v>
          </cell>
          <cell r="E219" t="str">
            <v>Knop, M. et al. A New Polycrystalline Co-Ni Superalloy. JOM 66, 2495–2501 (2014)</v>
          </cell>
          <cell r="F219">
            <v>231</v>
          </cell>
          <cell r="G219">
            <v>36.11</v>
          </cell>
          <cell r="H219">
            <v>34.200000000000003</v>
          </cell>
          <cell r="I219">
            <v>10.5</v>
          </cell>
          <cell r="J219">
            <v>14.8</v>
          </cell>
          <cell r="K219">
            <v>3</v>
          </cell>
          <cell r="L219"/>
          <cell r="M219">
            <v>1</v>
          </cell>
          <cell r="N219"/>
          <cell r="O219"/>
          <cell r="P219"/>
          <cell r="Q219">
            <v>0.15</v>
          </cell>
          <cell r="R219">
            <v>0.04</v>
          </cell>
          <cell r="S219">
            <v>0.2</v>
          </cell>
          <cell r="T219"/>
          <cell r="U219"/>
          <cell r="V219"/>
          <cell r="W219"/>
          <cell r="X219"/>
          <cell r="Y219"/>
          <cell r="Z219"/>
          <cell r="AA219"/>
          <cell r="AB219"/>
          <cell r="AC219"/>
          <cell r="AD219"/>
          <cell r="AE219"/>
          <cell r="AF219">
            <v>8.3628604000000006</v>
          </cell>
          <cell r="AG219">
            <v>8.52</v>
          </cell>
          <cell r="AH219" t="str">
            <v>HIP powder metallurgy</v>
          </cell>
          <cell r="AI219" t="str">
            <v>Co</v>
          </cell>
          <cell r="AJ219" t="str">
            <v>-10.5Al</v>
          </cell>
          <cell r="AK219" t="str">
            <v>-3.W</v>
          </cell>
          <cell r="AL219" t="str">
            <v>-34.2Ni</v>
          </cell>
          <cell r="AM219" t="str">
            <v>-14.8Cr</v>
          </cell>
          <cell r="AN219" t="str">
            <v>-1.Ta</v>
          </cell>
          <cell r="AO219" t="str">
            <v/>
          </cell>
          <cell r="AP219" t="str">
            <v/>
          </cell>
          <cell r="AQ219" t="str">
            <v/>
          </cell>
          <cell r="AR219" t="str">
            <v/>
          </cell>
          <cell r="AS219" t="str">
            <v>-0.15C</v>
          </cell>
          <cell r="AT219" t="str">
            <v>-0.04Zr</v>
          </cell>
          <cell r="AU219" t="str">
            <v>-0.2B</v>
          </cell>
          <cell r="AV219" t="str">
            <v/>
          </cell>
          <cell r="AW219" t="str">
            <v/>
          </cell>
          <cell r="AX219" t="str">
            <v/>
          </cell>
          <cell r="AY219" t="str">
            <v/>
          </cell>
          <cell r="AZ219" t="str">
            <v/>
          </cell>
          <cell r="BA219" t="str">
            <v/>
          </cell>
          <cell r="BB219" t="str">
            <v/>
          </cell>
          <cell r="BC219" t="str">
            <v/>
          </cell>
          <cell r="BD219" t="str">
            <v/>
          </cell>
          <cell r="BE219" t="str">
            <v/>
          </cell>
          <cell r="BF219" t="str">
            <v/>
          </cell>
          <cell r="BG219" t="str">
            <v/>
          </cell>
          <cell r="BH219" t="str">
            <v>V208CKnop, M. et al. A New Polycrystalline Co-Ni Superalloy. JOM 66, 2495–2501 (2014)</v>
          </cell>
          <cell r="BI219" t="str">
            <v>Co-34.2Ni-10.5Al-14.8Cr-3.W-1.Ta-0.15C-0.04Zr-0.2B</v>
          </cell>
          <cell r="BJ219" t="str">
            <v>70.3Co-34.2Ni-10.5Al-14.8Cr-3.0W-1.0Ta-0.15C-0.04Zr-0.20B</v>
          </cell>
        </row>
        <row r="220">
          <cell r="A220" t="str">
            <v>mystery-10Al-12Cr</v>
          </cell>
          <cell r="B220" t="str">
            <v>CoAlW-X</v>
          </cell>
          <cell r="C220" t="str">
            <v>-Ni,Al,W,Ta-9Al-10W</v>
          </cell>
          <cell r="D220" t="str">
            <v>mystery-12Cr-10Al</v>
          </cell>
          <cell r="E220" t="str">
            <v>Knop, M., Vorontsov, V. A., Hardy, M. C. &amp; Dye, D. High-temperature γ (FCC)/ γ ′ (L1 2 ) Co-Al-W based superalloys. MATEC Web Conf. 14, 18003 (2014).</v>
          </cell>
          <cell r="F220">
            <v>232</v>
          </cell>
          <cell r="G220" t="str">
            <v>XX</v>
          </cell>
          <cell r="H220" t="str">
            <v>XX</v>
          </cell>
          <cell r="I220">
            <v>10</v>
          </cell>
          <cell r="J220">
            <v>12</v>
          </cell>
          <cell r="K220" t="str">
            <v>XX</v>
          </cell>
          <cell r="L220" t="str">
            <v>XX</v>
          </cell>
          <cell r="M220"/>
          <cell r="N220"/>
          <cell r="O220"/>
          <cell r="P220"/>
          <cell r="Q220"/>
          <cell r="R220"/>
          <cell r="S220"/>
          <cell r="T220"/>
          <cell r="U220"/>
          <cell r="V220"/>
          <cell r="W220"/>
          <cell r="X220"/>
          <cell r="Y220"/>
          <cell r="Z220"/>
          <cell r="AA220"/>
          <cell r="AB220"/>
          <cell r="AC220"/>
          <cell r="AD220"/>
          <cell r="AE220"/>
          <cell r="AF220" t="e">
            <v>#VALUE!</v>
          </cell>
          <cell r="AG220">
            <v>8.6999999999999993</v>
          </cell>
          <cell r="AH220" t="str">
            <v>composition not given</v>
          </cell>
          <cell r="AI220" t="str">
            <v>Co</v>
          </cell>
          <cell r="AJ220" t="str">
            <v>-10.Al</v>
          </cell>
          <cell r="AK220" t="str">
            <v>-XXW</v>
          </cell>
          <cell r="AL220" t="str">
            <v>-XXNi</v>
          </cell>
          <cell r="AM220" t="str">
            <v>-12.Cr</v>
          </cell>
          <cell r="AN220" t="str">
            <v/>
          </cell>
          <cell r="AO220" t="str">
            <v/>
          </cell>
          <cell r="AP220" t="str">
            <v/>
          </cell>
          <cell r="AQ220" t="str">
            <v>-XXTi</v>
          </cell>
          <cell r="AR220" t="str">
            <v/>
          </cell>
          <cell r="AS220" t="str">
            <v/>
          </cell>
          <cell r="AT220" t="str">
            <v/>
          </cell>
          <cell r="AU220" t="str">
            <v/>
          </cell>
          <cell r="AV220" t="str">
            <v/>
          </cell>
          <cell r="AW220" t="str">
            <v/>
          </cell>
          <cell r="AX220" t="str">
            <v/>
          </cell>
          <cell r="AY220" t="str">
            <v/>
          </cell>
          <cell r="AZ220" t="str">
            <v/>
          </cell>
          <cell r="BA220" t="str">
            <v/>
          </cell>
          <cell r="BB220" t="str">
            <v/>
          </cell>
          <cell r="BC220" t="str">
            <v/>
          </cell>
          <cell r="BD220" t="str">
            <v/>
          </cell>
          <cell r="BE220" t="str">
            <v/>
          </cell>
          <cell r="BF220" t="str">
            <v/>
          </cell>
          <cell r="BG220" t="str">
            <v/>
          </cell>
          <cell r="BH220" t="str">
            <v>mystery-12Cr-10AlKnop, M., Vorontsov, V. A., Hardy, M. C. &amp; Dye, D. High-temperature γ (FCC)/ γ ′ (L1 2 ) Co-Al-W based superalloys. MATEC Web Conf. 14, 18003 (2014).</v>
          </cell>
          <cell r="BI220" t="str">
            <v>Co-XXNi-10.Al-12.Cr-XXW-XXTi</v>
          </cell>
          <cell r="BJ220" t="str">
            <v>81.0Co-9.4Al-9.6W</v>
          </cell>
        </row>
        <row r="221">
          <cell r="A221" t="str">
            <v>Co-9.4Al-9.6W</v>
          </cell>
          <cell r="B221" t="str">
            <v>CoAlW-X</v>
          </cell>
          <cell r="C221" t="str">
            <v>-9Al-10W</v>
          </cell>
          <cell r="D221" t="str">
            <v>Base</v>
          </cell>
          <cell r="E221" t="str">
            <v>Kobayashi, S., Tsukamoto, Y. &amp; Takasugi, T. Phase equilibria in the Co-rich Co-Al-W-Ti quaternary system. Intermetallics 19, 1908–1912 (2011).</v>
          </cell>
          <cell r="F221">
            <v>233</v>
          </cell>
          <cell r="G221">
            <v>81</v>
          </cell>
          <cell r="H221"/>
          <cell r="I221">
            <v>9.4</v>
          </cell>
          <cell r="J221"/>
          <cell r="K221">
            <v>9.6</v>
          </cell>
          <cell r="L221"/>
          <cell r="M221"/>
          <cell r="N221"/>
          <cell r="O221"/>
          <cell r="P221"/>
          <cell r="Q221"/>
          <cell r="R221"/>
          <cell r="S221"/>
          <cell r="T221"/>
          <cell r="U221"/>
          <cell r="V221"/>
          <cell r="W221"/>
          <cell r="X221"/>
          <cell r="Y221"/>
          <cell r="Z221"/>
          <cell r="AA221"/>
          <cell r="AB221"/>
          <cell r="AC221"/>
          <cell r="AD221"/>
          <cell r="AE221"/>
          <cell r="AF221">
            <v>9.3107999999999986</v>
          </cell>
          <cell r="AG221"/>
          <cell r="AH221"/>
          <cell r="AI221" t="str">
            <v>Co</v>
          </cell>
          <cell r="AJ221" t="str">
            <v>-9.4Al</v>
          </cell>
          <cell r="AK221" t="str">
            <v>-9.6W</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cell r="BD221" t="str">
            <v/>
          </cell>
          <cell r="BE221" t="str">
            <v/>
          </cell>
          <cell r="BF221" t="str">
            <v/>
          </cell>
          <cell r="BG221" t="str">
            <v/>
          </cell>
          <cell r="BH221" t="str">
            <v>BaseKobayashi, S., Tsukamoto, Y. &amp; Takasugi, T. Phase equilibria in the Co-rich Co-Al-W-Ti quaternary system. Intermetallics 19, 1908–1912 (2011).</v>
          </cell>
          <cell r="BI221" t="str">
            <v>Co-9.4Al-9.6W</v>
          </cell>
          <cell r="BJ221" t="str">
            <v>84.8Co-7.5Al-7.7W</v>
          </cell>
        </row>
        <row r="222">
          <cell r="A222" t="str">
            <v>Co-7.5Al-7.7W-3.3Ti</v>
          </cell>
          <cell r="B222" t="str">
            <v>CoAlW-X</v>
          </cell>
          <cell r="C222" t="str">
            <v>-8Al-8W-3Ti</v>
          </cell>
          <cell r="D222" t="str">
            <v>3.3Ti</v>
          </cell>
          <cell r="E222" t="str">
            <v>Kobayashi, S., Tsukamoto, Y. &amp; Takasugi, T. Phase equilibria in the Co-rich Co-Al-W-Ti quaternary system. Intermetallics 19, 1908–1912 (2011).</v>
          </cell>
          <cell r="F222">
            <v>234</v>
          </cell>
          <cell r="G222">
            <v>81.5</v>
          </cell>
          <cell r="H222"/>
          <cell r="I222">
            <v>7.5</v>
          </cell>
          <cell r="J222"/>
          <cell r="K222">
            <v>7.7</v>
          </cell>
          <cell r="L222">
            <v>3.3</v>
          </cell>
          <cell r="M222"/>
          <cell r="N222"/>
          <cell r="O222"/>
          <cell r="P222"/>
          <cell r="Q222"/>
          <cell r="R222"/>
          <cell r="S222"/>
          <cell r="T222"/>
          <cell r="U222"/>
          <cell r="V222"/>
          <cell r="W222"/>
          <cell r="X222"/>
          <cell r="Y222"/>
          <cell r="Z222"/>
          <cell r="AA222"/>
          <cell r="AB222"/>
          <cell r="AC222"/>
          <cell r="AD222"/>
          <cell r="AE222"/>
          <cell r="AF222">
            <v>9.0869810000000015</v>
          </cell>
          <cell r="AG222"/>
          <cell r="AH222"/>
          <cell r="AI222" t="str">
            <v>Co</v>
          </cell>
          <cell r="AJ222" t="str">
            <v>-7.5Al</v>
          </cell>
          <cell r="AK222" t="str">
            <v>-7.7W</v>
          </cell>
          <cell r="AL222" t="str">
            <v/>
          </cell>
          <cell r="AM222" t="str">
            <v/>
          </cell>
          <cell r="AN222" t="str">
            <v/>
          </cell>
          <cell r="AO222" t="str">
            <v/>
          </cell>
          <cell r="AP222" t="str">
            <v/>
          </cell>
          <cell r="AQ222" t="str">
            <v>-3.3Ti</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cell r="BD222" t="str">
            <v/>
          </cell>
          <cell r="BE222" t="str">
            <v/>
          </cell>
          <cell r="BF222" t="str">
            <v/>
          </cell>
          <cell r="BG222" t="str">
            <v/>
          </cell>
          <cell r="BH222" t="str">
            <v>3.3TiKobayashi, S., Tsukamoto, Y. &amp; Takasugi, T. Phase equilibria in the Co-rich Co-Al-W-Ti quaternary system. Intermetallics 19, 1908–1912 (2011).</v>
          </cell>
          <cell r="BI222" t="str">
            <v>Co-7.5Al-7.7W-3.3Ti</v>
          </cell>
          <cell r="BJ222" t="str">
            <v>88.6Co-3.3Ni-5.6Al-5.8W</v>
          </cell>
        </row>
        <row r="223">
          <cell r="A223" t="str">
            <v>Co-5.6Al-5.8W-6.6Ti</v>
          </cell>
          <cell r="B223" t="str">
            <v>CoAlW-X</v>
          </cell>
          <cell r="C223" t="str">
            <v>-6Al-6W-7Ti</v>
          </cell>
          <cell r="D223" t="str">
            <v>6.6Ti</v>
          </cell>
          <cell r="E223" t="str">
            <v>Kobayashi, S., Tsukamoto, Y. &amp; Takasugi, T. Phase equilibria in the Co-rich Co-Al-W-Ti quaternary system. Intermetallics 19, 1908–1912 (2011).</v>
          </cell>
          <cell r="F223">
            <v>235</v>
          </cell>
          <cell r="G223">
            <v>82</v>
          </cell>
          <cell r="H223"/>
          <cell r="I223">
            <v>5.6</v>
          </cell>
          <cell r="J223"/>
          <cell r="K223">
            <v>5.8</v>
          </cell>
          <cell r="L223">
            <v>6.6</v>
          </cell>
          <cell r="M223"/>
          <cell r="N223"/>
          <cell r="O223"/>
          <cell r="P223"/>
          <cell r="Q223"/>
          <cell r="R223"/>
          <cell r="S223"/>
          <cell r="T223"/>
          <cell r="U223"/>
          <cell r="V223"/>
          <cell r="W223"/>
          <cell r="X223"/>
          <cell r="Y223"/>
          <cell r="Z223"/>
          <cell r="AA223"/>
          <cell r="AB223"/>
          <cell r="AC223"/>
          <cell r="AD223"/>
          <cell r="AE223"/>
          <cell r="AF223">
            <v>8.8631620000000009</v>
          </cell>
          <cell r="AG223"/>
          <cell r="AH223"/>
          <cell r="AI223" t="str">
            <v>Co</v>
          </cell>
          <cell r="AJ223" t="str">
            <v>-5.6Al</v>
          </cell>
          <cell r="AK223" t="str">
            <v>-5.8W</v>
          </cell>
          <cell r="AL223" t="str">
            <v/>
          </cell>
          <cell r="AM223" t="str">
            <v/>
          </cell>
          <cell r="AN223" t="str">
            <v/>
          </cell>
          <cell r="AO223" t="str">
            <v/>
          </cell>
          <cell r="AP223" t="str">
            <v/>
          </cell>
          <cell r="AQ223" t="str">
            <v>-6.6Ti</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cell r="BD223" t="str">
            <v/>
          </cell>
          <cell r="BE223" t="str">
            <v/>
          </cell>
          <cell r="BF223" t="str">
            <v/>
          </cell>
          <cell r="BG223" t="str">
            <v/>
          </cell>
          <cell r="BH223" t="str">
            <v>6.6TiKobayashi, S., Tsukamoto, Y. &amp; Takasugi, T. Phase equilibria in the Co-rich Co-Al-W-Ti quaternary system. Intermetallics 19, 1908–1912 (2011).</v>
          </cell>
          <cell r="BI223" t="str">
            <v>Co-5.6Al-5.8W-6.6Ti</v>
          </cell>
          <cell r="BJ223" t="str">
            <v>92.4Co-6.6Ni-3.8Al-3.8W</v>
          </cell>
        </row>
        <row r="224">
          <cell r="A224" t="str">
            <v>Co-3.8Al-3.8W-9.9Ti</v>
          </cell>
          <cell r="B224" t="str">
            <v>Co3Ti</v>
          </cell>
          <cell r="C224" t="str">
            <v>-4Al-4W-10Ti</v>
          </cell>
          <cell r="D224" t="str">
            <v>9.9T</v>
          </cell>
          <cell r="E224" t="str">
            <v>Kobayashi, S., Tsukamoto, Y. &amp; Takasugi, T. Phase equilibria in the Co-rich Co-Al-W-Ti quaternary system. Intermetallics 19, 1908–1912 (2011).</v>
          </cell>
          <cell r="F224">
            <v>236</v>
          </cell>
          <cell r="G224">
            <v>82.5</v>
          </cell>
          <cell r="H224"/>
          <cell r="I224">
            <v>3.8</v>
          </cell>
          <cell r="J224"/>
          <cell r="K224">
            <v>3.8</v>
          </cell>
          <cell r="L224">
            <v>9.9</v>
          </cell>
          <cell r="M224"/>
          <cell r="N224"/>
          <cell r="O224"/>
          <cell r="P224"/>
          <cell r="Q224"/>
          <cell r="R224"/>
          <cell r="S224"/>
          <cell r="T224"/>
          <cell r="U224"/>
          <cell r="V224"/>
          <cell r="W224"/>
          <cell r="X224"/>
          <cell r="Y224"/>
          <cell r="Z224"/>
          <cell r="AA224"/>
          <cell r="AB224"/>
          <cell r="AC224"/>
          <cell r="AD224"/>
          <cell r="AE224"/>
          <cell r="AF224">
            <v>8.6227929999999997</v>
          </cell>
          <cell r="AG224"/>
          <cell r="AH224"/>
          <cell r="AI224" t="str">
            <v>Co</v>
          </cell>
          <cell r="AJ224" t="str">
            <v>-3.8Al</v>
          </cell>
          <cell r="AK224" t="str">
            <v>-3.8W</v>
          </cell>
          <cell r="AL224" t="str">
            <v/>
          </cell>
          <cell r="AM224" t="str">
            <v/>
          </cell>
          <cell r="AN224" t="str">
            <v/>
          </cell>
          <cell r="AO224" t="str">
            <v/>
          </cell>
          <cell r="AP224" t="str">
            <v/>
          </cell>
          <cell r="AQ224" t="str">
            <v>-9.9Ti</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cell r="BD224" t="str">
            <v/>
          </cell>
          <cell r="BE224" t="str">
            <v/>
          </cell>
          <cell r="BF224" t="str">
            <v/>
          </cell>
          <cell r="BG224" t="str">
            <v/>
          </cell>
          <cell r="BH224" t="str">
            <v>9.9TKobayashi, S., Tsukamoto, Y. &amp; Takasugi, T. Phase equilibria in the Co-rich Co-Al-W-Ti quaternary system. Intermetallics 19, 1908–1912 (2011).</v>
          </cell>
          <cell r="BI224" t="str">
            <v>Co-3.8Al-3.8W-9.9Ti</v>
          </cell>
          <cell r="BJ224" t="str">
            <v>96.2Co-9.9Ni-1.9Al-1.9W</v>
          </cell>
        </row>
        <row r="225">
          <cell r="A225" t="str">
            <v>Co-1.9Al-1.9W-13.2Ti</v>
          </cell>
          <cell r="B225" t="str">
            <v>Co3Ti</v>
          </cell>
          <cell r="C225" t="str">
            <v>-2Al-2W-13Ti</v>
          </cell>
          <cell r="D225" t="str">
            <v>13.2Ti</v>
          </cell>
          <cell r="E225" t="str">
            <v>Kobayashi, S., Tsukamoto, Y. &amp; Takasugi, T. Phase equilibria in the Co-rich Co-Al-W-Ti quaternary system. Intermetallics 19, 1908–1912 (2011).</v>
          </cell>
          <cell r="F225">
            <v>237</v>
          </cell>
          <cell r="G225">
            <v>83</v>
          </cell>
          <cell r="H225"/>
          <cell r="I225">
            <v>1.9</v>
          </cell>
          <cell r="J225"/>
          <cell r="K225">
            <v>1.9</v>
          </cell>
          <cell r="L225">
            <v>13.2</v>
          </cell>
          <cell r="M225"/>
          <cell r="N225"/>
          <cell r="O225"/>
          <cell r="P225"/>
          <cell r="Q225"/>
          <cell r="R225"/>
          <cell r="S225"/>
          <cell r="T225"/>
          <cell r="U225"/>
          <cell r="V225"/>
          <cell r="W225"/>
          <cell r="X225"/>
          <cell r="Y225"/>
          <cell r="Z225"/>
          <cell r="AA225"/>
          <cell r="AB225"/>
          <cell r="AC225"/>
          <cell r="AD225"/>
          <cell r="AE225"/>
          <cell r="AF225">
            <v>8.3989740000000008</v>
          </cell>
          <cell r="AG225"/>
          <cell r="AH225"/>
          <cell r="AI225" t="str">
            <v>Co</v>
          </cell>
          <cell r="AJ225" t="str">
            <v>-1.9Al</v>
          </cell>
          <cell r="AK225" t="str">
            <v>-1.9W</v>
          </cell>
          <cell r="AL225" t="str">
            <v/>
          </cell>
          <cell r="AM225" t="str">
            <v/>
          </cell>
          <cell r="AN225" t="str">
            <v/>
          </cell>
          <cell r="AO225" t="str">
            <v/>
          </cell>
          <cell r="AP225" t="str">
            <v/>
          </cell>
          <cell r="AQ225" t="str">
            <v>-13.2Ti</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cell r="BD225" t="str">
            <v/>
          </cell>
          <cell r="BE225" t="str">
            <v/>
          </cell>
          <cell r="BF225" t="str">
            <v/>
          </cell>
          <cell r="BG225" t="str">
            <v/>
          </cell>
          <cell r="BH225" t="str">
            <v>13.2TiKobayashi, S., Tsukamoto, Y. &amp; Takasugi, T. Phase equilibria in the Co-rich Co-Al-W-Ti quaternary system. Intermetallics 19, 1908–1912 (2011).</v>
          </cell>
          <cell r="BI225" t="str">
            <v>Co-1.9Al-1.9W-13.2Ti</v>
          </cell>
          <cell r="BJ225" t="str">
            <v>100.0Co-3.2Ni</v>
          </cell>
        </row>
        <row r="226">
          <cell r="A226" t="str">
            <v>Co-16.5Ti</v>
          </cell>
          <cell r="B226" t="str">
            <v>Co3Ti</v>
          </cell>
          <cell r="C226" t="str">
            <v>-17Ti</v>
          </cell>
          <cell r="D226" t="str">
            <v>16.5Ti</v>
          </cell>
          <cell r="E226" t="str">
            <v>Kobayashi, S., Tsukamoto, Y. &amp; Takasugi, T. Phase equilibria in the Co-rich Co-Al-W-Ti quaternary system. Intermetallics 19, 1908–1912 (2011).</v>
          </cell>
          <cell r="F226">
            <v>238</v>
          </cell>
          <cell r="G226">
            <v>83.5</v>
          </cell>
          <cell r="H226"/>
          <cell r="I226"/>
          <cell r="J226"/>
          <cell r="K226"/>
          <cell r="L226">
            <v>16.5</v>
          </cell>
          <cell r="M226"/>
          <cell r="N226"/>
          <cell r="O226"/>
          <cell r="P226"/>
          <cell r="Q226"/>
          <cell r="R226"/>
          <cell r="S226"/>
          <cell r="T226"/>
          <cell r="U226"/>
          <cell r="V226"/>
          <cell r="W226"/>
          <cell r="X226"/>
          <cell r="Y226"/>
          <cell r="Z226"/>
          <cell r="AA226"/>
          <cell r="AB226"/>
          <cell r="AC226"/>
          <cell r="AD226"/>
          <cell r="AE226"/>
          <cell r="AF226">
            <v>8.1751550000000002</v>
          </cell>
          <cell r="AG226"/>
          <cell r="AH226"/>
          <cell r="AI226" t="str">
            <v>Co</v>
          </cell>
          <cell r="AJ226" t="str">
            <v/>
          </cell>
          <cell r="AK226" t="str">
            <v/>
          </cell>
          <cell r="AL226" t="str">
            <v/>
          </cell>
          <cell r="AM226" t="str">
            <v/>
          </cell>
          <cell r="AN226" t="str">
            <v/>
          </cell>
          <cell r="AO226" t="str">
            <v/>
          </cell>
          <cell r="AP226" t="str">
            <v/>
          </cell>
          <cell r="AQ226" t="str">
            <v>-16.5Ti</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cell r="BD226" t="str">
            <v/>
          </cell>
          <cell r="BE226" t="str">
            <v/>
          </cell>
          <cell r="BF226" t="str">
            <v/>
          </cell>
          <cell r="BG226" t="str">
            <v/>
          </cell>
          <cell r="BH226" t="str">
            <v>16.5TiKobayashi, S., Tsukamoto, Y. &amp; Takasugi, T. Phase equilibria in the Co-rich Co-Al-W-Ti quaternary system. Intermetallics 19, 1908–1912 (2011).</v>
          </cell>
          <cell r="BI226" t="str">
            <v>Co-16.5Ti</v>
          </cell>
          <cell r="BJ226" t="str">
            <v>100.0Co-16.5Ni</v>
          </cell>
        </row>
        <row r="227">
          <cell r="A227" t="str">
            <v>Co-9.4Al-7.9W-2.2Ta</v>
          </cell>
          <cell r="B227" t="str">
            <v>CoAlW-X</v>
          </cell>
          <cell r="C227" t="str">
            <v>-9Al-8W-2Ta</v>
          </cell>
          <cell r="D227" t="str">
            <v>2.2Ta</v>
          </cell>
          <cell r="E227" t="str">
            <v>Kobayashi, S., Tsukamoto, Y. &amp; Takasugi, T. The effects of alloying elements (Ta, Hf) on the thermodynamic stability of γ′-Co 3(Al,W) phase. Intermetallics 31, 94–98 (2012).</v>
          </cell>
          <cell r="F227">
            <v>239</v>
          </cell>
          <cell r="G227">
            <v>80.5</v>
          </cell>
          <cell r="H227"/>
          <cell r="I227">
            <v>9.4</v>
          </cell>
          <cell r="J227"/>
          <cell r="K227">
            <v>7.9</v>
          </cell>
          <cell r="L227"/>
          <cell r="M227">
            <v>2.2000000000000002</v>
          </cell>
          <cell r="N227"/>
          <cell r="O227"/>
          <cell r="P227"/>
          <cell r="Q227"/>
          <cell r="R227"/>
          <cell r="S227"/>
          <cell r="T227"/>
          <cell r="U227"/>
          <cell r="V227"/>
          <cell r="W227"/>
          <cell r="X227"/>
          <cell r="Y227"/>
          <cell r="Z227"/>
          <cell r="AA227"/>
          <cell r="AB227"/>
          <cell r="AC227"/>
          <cell r="AD227"/>
          <cell r="AE227"/>
          <cell r="AF227">
            <v>9.3053500000000007</v>
          </cell>
          <cell r="AG227"/>
          <cell r="AH227"/>
          <cell r="AI227" t="str">
            <v>Co</v>
          </cell>
          <cell r="AJ227" t="str">
            <v>-9.4Al</v>
          </cell>
          <cell r="AK227" t="str">
            <v>-7.9W</v>
          </cell>
          <cell r="AL227" t="str">
            <v/>
          </cell>
          <cell r="AM227" t="str">
            <v/>
          </cell>
          <cell r="AN227" t="str">
            <v>-2.2Ta</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cell r="BD227" t="str">
            <v/>
          </cell>
          <cell r="BE227" t="str">
            <v/>
          </cell>
          <cell r="BF227" t="str">
            <v/>
          </cell>
          <cell r="BG227" t="str">
            <v/>
          </cell>
          <cell r="BH227" t="str">
            <v>2.2TaKobayashi, S., Tsukamoto, Y. &amp; Takasugi, T. The effects of alloying elements (Ta, Hf) on the thermodynamic stability of γ′-Co 3(Al,W) phase. Intermetallics 31, 94–98 (2012).</v>
          </cell>
          <cell r="BI227" t="str">
            <v>Co-9.4Al-7.9W-2.2Ta</v>
          </cell>
          <cell r="BJ227" t="str">
            <v>80.5Co-9.4Al-7.9W-2.2Ta</v>
          </cell>
        </row>
        <row r="228">
          <cell r="A228" t="str">
            <v>Co-9.5Al-8.7W-1.1Hf</v>
          </cell>
          <cell r="B228" t="str">
            <v>CoAlW-X</v>
          </cell>
          <cell r="C228" t="str">
            <v>-10Al-9W-Hf</v>
          </cell>
          <cell r="D228" t="str">
            <v>1.1Hf</v>
          </cell>
          <cell r="E228" t="str">
            <v>Kobayashi, S., Tsukamoto, Y. &amp; Takasugi, T. The effects of alloying elements (Ta, Hf) on the thermodynamic stability of γ′-Co 3(Al,W) phase. Intermetallics 31, 94–98 (2012).</v>
          </cell>
          <cell r="F228">
            <v>240</v>
          </cell>
          <cell r="G228">
            <v>80.7</v>
          </cell>
          <cell r="H228"/>
          <cell r="I228">
            <v>9.5</v>
          </cell>
          <cell r="J228"/>
          <cell r="K228">
            <v>8.6999999999999993</v>
          </cell>
          <cell r="L228"/>
          <cell r="M228"/>
          <cell r="N228"/>
          <cell r="O228"/>
          <cell r="P228"/>
          <cell r="Q228"/>
          <cell r="R228"/>
          <cell r="S228"/>
          <cell r="T228"/>
          <cell r="U228"/>
          <cell r="V228"/>
          <cell r="W228"/>
          <cell r="X228"/>
          <cell r="Y228">
            <v>1.1000000000000001</v>
          </cell>
          <cell r="Z228"/>
          <cell r="AA228"/>
          <cell r="AB228"/>
          <cell r="AC228"/>
          <cell r="AD228"/>
          <cell r="AE228"/>
          <cell r="AF228">
            <v>9.2599599999999995</v>
          </cell>
          <cell r="AG228"/>
          <cell r="AH228"/>
          <cell r="AI228" t="str">
            <v>Co</v>
          </cell>
          <cell r="AJ228" t="str">
            <v>-9.5Al</v>
          </cell>
          <cell r="AK228" t="str">
            <v>-8.7W</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-1.1Hf</v>
          </cell>
          <cell r="BB228" t="str">
            <v/>
          </cell>
          <cell r="BC228" t="str">
            <v/>
          </cell>
          <cell r="BD228" t="str">
            <v/>
          </cell>
          <cell r="BE228" t="str">
            <v/>
          </cell>
          <cell r="BF228" t="str">
            <v/>
          </cell>
          <cell r="BG228" t="str">
            <v/>
          </cell>
          <cell r="BH228" t="str">
            <v>1.1HfKobayashi, S., Tsukamoto, Y. &amp; Takasugi, T. The effects of alloying elements (Ta, Hf) on the thermodynamic stability of γ′-Co 3(Al,W) phase. Intermetallics 31, 94–98 (2012).</v>
          </cell>
          <cell r="BI228" t="str">
            <v>Co-9.5Al-8.7W-1.1Hf</v>
          </cell>
          <cell r="BJ228" t="str">
            <v>80.7Co-9.5Al-8.7W-1.1Hf</v>
          </cell>
        </row>
        <row r="229">
          <cell r="A229" t="str">
            <v>Co-20.1Ni-8.7Al-7.3W-2.Ti-1.5Ta</v>
          </cell>
          <cell r="B229" t="str">
            <v>CoAlWX+</v>
          </cell>
          <cell r="C229" t="str">
            <v>-20Ni-9Al-7W-2Ti-2Ta</v>
          </cell>
          <cell r="D229" t="str">
            <v>ERBOCo-Re1</v>
          </cell>
          <cell r="E229" t="str">
            <v>Kolb, M. et al. Influence of rhenium on γ′-strengthened cobalt-base superalloys. J. Mater. Res. 32, 2551–2559 (2017).</v>
          </cell>
          <cell r="F229">
            <v>241</v>
          </cell>
          <cell r="G229">
            <v>60.4</v>
          </cell>
          <cell r="H229">
            <v>20.100000000000001</v>
          </cell>
          <cell r="I229">
            <v>8.6999999999999993</v>
          </cell>
          <cell r="J229"/>
          <cell r="K229">
            <v>7.3</v>
          </cell>
          <cell r="L229">
            <v>2</v>
          </cell>
          <cell r="M229">
            <v>1.5</v>
          </cell>
          <cell r="N229"/>
          <cell r="O229"/>
          <cell r="P229"/>
          <cell r="Q229"/>
          <cell r="R229"/>
          <cell r="S229"/>
          <cell r="T229"/>
          <cell r="U229"/>
          <cell r="V229"/>
          <cell r="W229"/>
          <cell r="X229"/>
          <cell r="Y229"/>
          <cell r="Z229"/>
          <cell r="AA229"/>
          <cell r="AB229"/>
          <cell r="AC229"/>
          <cell r="AD229"/>
          <cell r="AE229"/>
          <cell r="AF229">
            <v>9.1461480000000002</v>
          </cell>
          <cell r="AG229"/>
          <cell r="AH229"/>
          <cell r="AI229" t="str">
            <v>Co</v>
          </cell>
          <cell r="AJ229" t="str">
            <v>-8.7Al</v>
          </cell>
          <cell r="AK229" t="str">
            <v>-7.3W</v>
          </cell>
          <cell r="AL229" t="str">
            <v>-20.1Ni</v>
          </cell>
          <cell r="AM229" t="str">
            <v/>
          </cell>
          <cell r="AN229" t="str">
            <v>-1.5Ta</v>
          </cell>
          <cell r="AO229" t="str">
            <v/>
          </cell>
          <cell r="AP229" t="str">
            <v/>
          </cell>
          <cell r="AQ229" t="str">
            <v>-2.Ti</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cell r="BD229" t="str">
            <v/>
          </cell>
          <cell r="BE229" t="str">
            <v/>
          </cell>
          <cell r="BF229" t="str">
            <v/>
          </cell>
          <cell r="BG229" t="str">
            <v/>
          </cell>
          <cell r="BH229" t="str">
            <v>ERBOCo-Re1Kolb, M. et al. Influence of rhenium on γ′-strengthened cobalt-base superalloys. J. Mater. Res. 32, 2551–2559 (2017).</v>
          </cell>
          <cell r="BI229" t="str">
            <v>Co-20.1Ni-8.7Al-7.3W-2.Ti-1.5Ta</v>
          </cell>
          <cell r="BJ229" t="str">
            <v>80.5Co-20.1Ni-8.7Al-7.3W-2.0Ti-1.5Ta</v>
          </cell>
        </row>
        <row r="230">
          <cell r="A230" t="str">
            <v>Co-20.3Ni-8.5Al-7.1W-2.Ti-1.5Ta-1.4Re</v>
          </cell>
          <cell r="B230" t="str">
            <v>CoAlWX+</v>
          </cell>
          <cell r="C230" t="str">
            <v>-20Ni-9Al-7W-2Ti-2Ta-1Re</v>
          </cell>
          <cell r="D230" t="str">
            <v>ERBOCo-Re0</v>
          </cell>
          <cell r="E230" t="str">
            <v>Kolb, M. et al. Influence of rhenium on γ′-strengthened cobalt-base superalloys. J. Mater. Res. 32, 2551–2559 (2017).</v>
          </cell>
          <cell r="F230">
            <v>242</v>
          </cell>
          <cell r="G230">
            <v>59.2</v>
          </cell>
          <cell r="H230">
            <v>20.3</v>
          </cell>
          <cell r="I230">
            <v>8.5</v>
          </cell>
          <cell r="J230"/>
          <cell r="K230">
            <v>7.1</v>
          </cell>
          <cell r="L230">
            <v>2</v>
          </cell>
          <cell r="M230">
            <v>1.5</v>
          </cell>
          <cell r="N230"/>
          <cell r="O230"/>
          <cell r="P230"/>
          <cell r="Q230"/>
          <cell r="R230"/>
          <cell r="S230"/>
          <cell r="T230"/>
          <cell r="U230">
            <v>1.4</v>
          </cell>
          <cell r="V230"/>
          <cell r="W230"/>
          <cell r="X230"/>
          <cell r="Y230"/>
          <cell r="Z230"/>
          <cell r="AA230"/>
          <cell r="AB230"/>
          <cell r="AC230"/>
          <cell r="AD230"/>
          <cell r="AE230"/>
          <cell r="AF230">
            <v>9.307544</v>
          </cell>
          <cell r="AG230"/>
          <cell r="AH230"/>
          <cell r="AI230" t="str">
            <v>Co</v>
          </cell>
          <cell r="AJ230" t="str">
            <v>-8.5Al</v>
          </cell>
          <cell r="AK230" t="str">
            <v>-7.1W</v>
          </cell>
          <cell r="AL230" t="str">
            <v>-20.3Ni</v>
          </cell>
          <cell r="AM230" t="str">
            <v/>
          </cell>
          <cell r="AN230" t="str">
            <v>-1.5Ta</v>
          </cell>
          <cell r="AO230" t="str">
            <v/>
          </cell>
          <cell r="AP230" t="str">
            <v/>
          </cell>
          <cell r="AQ230" t="str">
            <v>-2.Ti</v>
          </cell>
          <cell r="AR230" t="str">
            <v/>
          </cell>
          <cell r="AS230" t="str">
            <v/>
          </cell>
          <cell r="AT230" t="str">
            <v/>
          </cell>
          <cell r="AU230" t="str">
            <v/>
          </cell>
          <cell r="AV230" t="str">
            <v/>
          </cell>
          <cell r="AW230" t="str">
            <v>-1.4Re</v>
          </cell>
          <cell r="AX230" t="str">
            <v/>
          </cell>
          <cell r="AY230" t="str">
            <v/>
          </cell>
          <cell r="AZ230" t="str">
            <v/>
          </cell>
          <cell r="BA230" t="str">
            <v/>
          </cell>
          <cell r="BB230" t="str">
            <v/>
          </cell>
          <cell r="BC230" t="str">
            <v/>
          </cell>
          <cell r="BD230" t="str">
            <v/>
          </cell>
          <cell r="BE230" t="str">
            <v/>
          </cell>
          <cell r="BF230" t="str">
            <v/>
          </cell>
          <cell r="BG230" t="str">
            <v/>
          </cell>
          <cell r="BH230" t="str">
            <v>ERBOCo-Re0Kolb, M. et al. Influence of rhenium on γ′-strengthened cobalt-base superalloys. J. Mater. Res. 32, 2551–2559 (2017).</v>
          </cell>
          <cell r="BI230" t="str">
            <v>Co-20.3Ni-8.5Al-7.1W-2.Ti-1.5Ta-1.4Re</v>
          </cell>
          <cell r="BJ230" t="str">
            <v>79.5Co-20.3Ni-8.5Al-7.1W-2.0Ti-1.5Ta-1.4Re</v>
          </cell>
        </row>
        <row r="231">
          <cell r="A231" t="str">
            <v>Co-9.1Al-9.5W</v>
          </cell>
          <cell r="B231" t="str">
            <v>CoAlW-X</v>
          </cell>
          <cell r="C231" t="str">
            <v>-9Al-10W</v>
          </cell>
          <cell r="D231" t="str">
            <v>B-free</v>
          </cell>
          <cell r="E231" t="str">
            <v>Kolb, M. et al. On the grain boundary strengthening effect of boron in γ/γ′ Cobalt-base superalloys. Acta Mater. 145, 247–254 (2018).</v>
          </cell>
          <cell r="F231">
            <v>243</v>
          </cell>
          <cell r="G231">
            <v>81.400000000000006</v>
          </cell>
          <cell r="H231"/>
          <cell r="I231">
            <v>9.1</v>
          </cell>
          <cell r="J231"/>
          <cell r="K231">
            <v>9.5</v>
          </cell>
          <cell r="L231"/>
          <cell r="M231"/>
          <cell r="N231"/>
          <cell r="O231"/>
          <cell r="P231"/>
          <cell r="Q231"/>
          <cell r="R231"/>
          <cell r="S231"/>
          <cell r="T231"/>
          <cell r="U231"/>
          <cell r="V231"/>
          <cell r="W231"/>
          <cell r="X231"/>
          <cell r="Y231"/>
          <cell r="Z231"/>
          <cell r="AA231"/>
          <cell r="AB231"/>
          <cell r="AC231"/>
          <cell r="AD231"/>
          <cell r="AE231"/>
          <cell r="AF231">
            <v>9.3190500000000007</v>
          </cell>
          <cell r="AG231"/>
          <cell r="AH231"/>
          <cell r="AI231" t="str">
            <v>Co</v>
          </cell>
          <cell r="AJ231" t="str">
            <v>-9.1Al</v>
          </cell>
          <cell r="AK231" t="str">
            <v>-9.5W</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cell r="BD231" t="str">
            <v/>
          </cell>
          <cell r="BE231" t="str">
            <v/>
          </cell>
          <cell r="BF231" t="str">
            <v/>
          </cell>
          <cell r="BG231" t="str">
            <v/>
          </cell>
          <cell r="BH231" t="str">
            <v>B-freeKolb, M. et al. On the grain boundary strengthening effect of boron in γ/γ′ Cobalt-base superalloys. Acta Mater. 145, 247–254 (2018).</v>
          </cell>
          <cell r="BI231" t="str">
            <v>Co-9.1Al-9.5W</v>
          </cell>
          <cell r="BJ231" t="str">
            <v>81.4Co-9.1Al-9.5W</v>
          </cell>
        </row>
        <row r="232">
          <cell r="A232" t="str">
            <v>Co-9.8Al-9.6W-0.01B</v>
          </cell>
          <cell r="B232" t="str">
            <v>CoAlW-X</v>
          </cell>
          <cell r="C232" t="str">
            <v>-10Al-10W-B</v>
          </cell>
          <cell r="D232" t="str">
            <v>.0005B</v>
          </cell>
          <cell r="E232" t="str">
            <v>Kolb, M. et al. On the grain boundary strengthening effect of boron in γ/γ′ Cobalt-base superalloys. Acta Mater. 145, 247–254 (2018).</v>
          </cell>
          <cell r="F232">
            <v>244</v>
          </cell>
          <cell r="G232">
            <v>80.593999999999994</v>
          </cell>
          <cell r="H232"/>
          <cell r="I232">
            <v>9.8000000000000007</v>
          </cell>
          <cell r="J232"/>
          <cell r="K232">
            <v>9.6</v>
          </cell>
          <cell r="L232"/>
          <cell r="M232"/>
          <cell r="N232"/>
          <cell r="O232"/>
          <cell r="P232"/>
          <cell r="Q232"/>
          <cell r="R232"/>
          <cell r="S232">
            <v>6.0000000000000001E-3</v>
          </cell>
          <cell r="T232"/>
          <cell r="U232"/>
          <cell r="V232"/>
          <cell r="W232"/>
          <cell r="X232"/>
          <cell r="Y232"/>
          <cell r="Z232"/>
          <cell r="AA232"/>
          <cell r="AB232"/>
          <cell r="AC232"/>
          <cell r="AD232"/>
          <cell r="AE232"/>
          <cell r="AF232">
            <v>9.2856135999999996</v>
          </cell>
          <cell r="AG232"/>
          <cell r="AH232"/>
          <cell r="AI232" t="str">
            <v>Co</v>
          </cell>
          <cell r="AJ232" t="str">
            <v>-9.8Al</v>
          </cell>
          <cell r="AK232" t="str">
            <v>-9.6W</v>
          </cell>
          <cell r="AL232" t="str">
            <v/>
          </cell>
          <cell r="AM232" t="str">
            <v/>
          </cell>
          <cell r="AN232" t="str">
            <v/>
          </cell>
          <cell r="AO232" t="str">
            <v/>
          </cell>
          <cell r="AP232" t="str">
            <v/>
          </cell>
          <cell r="AQ232" t="str">
            <v/>
          </cell>
          <cell r="AR232" t="str">
            <v/>
          </cell>
          <cell r="AS232" t="str">
            <v/>
          </cell>
          <cell r="AT232" t="str">
            <v/>
          </cell>
          <cell r="AU232" t="str">
            <v>-0.01B</v>
          </cell>
          <cell r="AV232" t="str">
            <v/>
          </cell>
          <cell r="AW232" t="str">
            <v/>
          </cell>
          <cell r="AX232" t="str">
            <v/>
          </cell>
          <cell r="AY232" t="str">
            <v/>
          </cell>
          <cell r="AZ232" t="str">
            <v/>
          </cell>
          <cell r="BA232" t="str">
            <v/>
          </cell>
          <cell r="BB232" t="str">
            <v/>
          </cell>
          <cell r="BC232" t="str">
            <v/>
          </cell>
          <cell r="BD232" t="str">
            <v/>
          </cell>
          <cell r="BE232" t="str">
            <v/>
          </cell>
          <cell r="BF232" t="str">
            <v/>
          </cell>
          <cell r="BG232" t="str">
            <v/>
          </cell>
          <cell r="BH232" t="str">
            <v>.0005BKolb, M. et al. On the grain boundary strengthening effect of boron in γ/γ′ Cobalt-base superalloys. Acta Mater. 145, 247–254 (2018).</v>
          </cell>
          <cell r="BI232" t="str">
            <v>Co-9.8Al-9.6W-0.01B</v>
          </cell>
          <cell r="BJ232" t="str">
            <v>80.6Co-9.8Al-9.6W-0.01B</v>
          </cell>
        </row>
        <row r="233">
          <cell r="A233" t="str">
            <v>Co-9.1Al-9.4W-0.04B</v>
          </cell>
          <cell r="B233" t="str">
            <v>CoAlW-X</v>
          </cell>
          <cell r="C233" t="str">
            <v>-9Al-9W-B</v>
          </cell>
          <cell r="D233" t="str">
            <v>0.04B</v>
          </cell>
          <cell r="E233" t="str">
            <v>Kolb, M. et al. On the grain boundary strengthening effect of boron in γ/γ′ Cobalt-base superalloys. Acta Mater. 145, 247–254 (2018).</v>
          </cell>
          <cell r="F233">
            <v>245</v>
          </cell>
          <cell r="G233">
            <v>81.462999999999994</v>
          </cell>
          <cell r="H233"/>
          <cell r="I233">
            <v>9.1</v>
          </cell>
          <cell r="J233"/>
          <cell r="K233">
            <v>9.4</v>
          </cell>
          <cell r="L233"/>
          <cell r="M233"/>
          <cell r="N233"/>
          <cell r="O233"/>
          <cell r="P233"/>
          <cell r="Q233"/>
          <cell r="R233"/>
          <cell r="S233">
            <v>3.6999999999999998E-2</v>
          </cell>
          <cell r="T233"/>
          <cell r="U233"/>
          <cell r="V233"/>
          <cell r="W233"/>
          <cell r="X233"/>
          <cell r="Y233"/>
          <cell r="Z233"/>
          <cell r="AA233"/>
          <cell r="AB233"/>
          <cell r="AC233"/>
          <cell r="AD233"/>
          <cell r="AE233"/>
          <cell r="AF233">
            <v>9.3063172000000005</v>
          </cell>
          <cell r="AG233"/>
          <cell r="AH233"/>
          <cell r="AI233" t="str">
            <v>Co</v>
          </cell>
          <cell r="AJ233" t="str">
            <v>-9.1Al</v>
          </cell>
          <cell r="AK233" t="str">
            <v>-9.4W</v>
          </cell>
          <cell r="AL233" t="str">
            <v/>
          </cell>
          <cell r="AM233" t="str">
            <v/>
          </cell>
          <cell r="AN233" t="str">
            <v/>
          </cell>
          <cell r="AO233" t="str">
            <v/>
          </cell>
          <cell r="AP233" t="str">
            <v/>
          </cell>
          <cell r="AQ233" t="str">
            <v/>
          </cell>
          <cell r="AR233" t="str">
            <v/>
          </cell>
          <cell r="AS233" t="str">
            <v/>
          </cell>
          <cell r="AT233" t="str">
            <v/>
          </cell>
          <cell r="AU233" t="str">
            <v>-0.04B</v>
          </cell>
          <cell r="AV233" t="str">
            <v/>
          </cell>
          <cell r="AW233" t="str">
            <v/>
          </cell>
          <cell r="AX233" t="str">
            <v/>
          </cell>
          <cell r="AY233" t="str">
            <v/>
          </cell>
          <cell r="AZ233" t="str">
            <v/>
          </cell>
          <cell r="BA233" t="str">
            <v/>
          </cell>
          <cell r="BB233" t="str">
            <v/>
          </cell>
          <cell r="BC233" t="str">
            <v/>
          </cell>
          <cell r="BD233" t="str">
            <v/>
          </cell>
          <cell r="BE233" t="str">
            <v/>
          </cell>
          <cell r="BF233" t="str">
            <v/>
          </cell>
          <cell r="BG233" t="str">
            <v/>
          </cell>
          <cell r="BH233" t="str">
            <v>0.04BKolb, M. et al. On the grain boundary strengthening effect of boron in γ/γ′ Cobalt-base superalloys. Acta Mater. 145, 247–254 (2018).</v>
          </cell>
          <cell r="BI233" t="str">
            <v>Co-9.1Al-9.4W-0.04B</v>
          </cell>
          <cell r="BJ233" t="str">
            <v>81.5Co-9.1Al-9.4W-0.04B</v>
          </cell>
        </row>
        <row r="234">
          <cell r="A234" t="str">
            <v>Co-9.1Al-9.4W-0.04B</v>
          </cell>
          <cell r="B234" t="str">
            <v>CoAlW-X</v>
          </cell>
          <cell r="C234" t="str">
            <v>-9Al-9W-B</v>
          </cell>
          <cell r="D234" t="str">
            <v>0.04B-noPDZ</v>
          </cell>
          <cell r="E234" t="str">
            <v>Kolb, M. et al. On the grain boundary strengthening effect of boron in γ/γ′ Cobalt-base superalloys. Acta Mater. 145, 247–254 (2018).</v>
          </cell>
          <cell r="F234">
            <v>246</v>
          </cell>
          <cell r="G234">
            <v>81.462999999999994</v>
          </cell>
          <cell r="H234"/>
          <cell r="I234">
            <v>9.1</v>
          </cell>
          <cell r="J234"/>
          <cell r="K234">
            <v>9.4</v>
          </cell>
          <cell r="L234"/>
          <cell r="M234"/>
          <cell r="N234"/>
          <cell r="O234"/>
          <cell r="P234"/>
          <cell r="Q234"/>
          <cell r="R234"/>
          <cell r="S234">
            <v>3.6999999999999998E-2</v>
          </cell>
          <cell r="T234"/>
          <cell r="U234"/>
          <cell r="V234"/>
          <cell r="W234"/>
          <cell r="X234"/>
          <cell r="Y234"/>
          <cell r="Z234"/>
          <cell r="AA234"/>
          <cell r="AB234"/>
          <cell r="AC234"/>
          <cell r="AD234"/>
          <cell r="AE234"/>
          <cell r="AF234">
            <v>9.3063172000000005</v>
          </cell>
          <cell r="AG234"/>
          <cell r="AH234" t="str">
            <v>heat treated below boridee solvus to avoid precipitation depletion zonee</v>
          </cell>
          <cell r="AI234" t="str">
            <v>Co</v>
          </cell>
          <cell r="AJ234" t="str">
            <v>-9.1Al</v>
          </cell>
          <cell r="AK234" t="str">
            <v>-9.4W</v>
          </cell>
          <cell r="AL234" t="str">
            <v/>
          </cell>
          <cell r="AM234" t="str">
            <v/>
          </cell>
          <cell r="AN234" t="str">
            <v/>
          </cell>
          <cell r="AO234" t="str">
            <v/>
          </cell>
          <cell r="AP234" t="str">
            <v/>
          </cell>
          <cell r="AQ234" t="str">
            <v/>
          </cell>
          <cell r="AR234" t="str">
            <v/>
          </cell>
          <cell r="AS234" t="str">
            <v/>
          </cell>
          <cell r="AT234" t="str">
            <v/>
          </cell>
          <cell r="AU234" t="str">
            <v>-0.04B</v>
          </cell>
          <cell r="AV234" t="str">
            <v/>
          </cell>
          <cell r="AW234" t="str">
            <v/>
          </cell>
          <cell r="AX234" t="str">
            <v/>
          </cell>
          <cell r="AY234" t="str">
            <v/>
          </cell>
          <cell r="AZ234" t="str">
            <v/>
          </cell>
          <cell r="BA234" t="str">
            <v/>
          </cell>
          <cell r="BB234" t="str">
            <v/>
          </cell>
          <cell r="BC234" t="str">
            <v/>
          </cell>
          <cell r="BD234" t="str">
            <v/>
          </cell>
          <cell r="BE234" t="str">
            <v/>
          </cell>
          <cell r="BF234" t="str">
            <v/>
          </cell>
          <cell r="BG234" t="str">
            <v/>
          </cell>
          <cell r="BH234" t="str">
            <v>0.04B-noPDZKolb, M. et al. On the grain boundary strengthening effect of boron in γ/γ′ Cobalt-base superalloys. Acta Mater. 145, 247–254 (2018).</v>
          </cell>
          <cell r="BI234" t="str">
            <v>Co-9.1Al-9.4W-0.04B</v>
          </cell>
          <cell r="BJ234" t="str">
            <v>81.5Co-9.1Al-9.4W-0.04B</v>
          </cell>
        </row>
        <row r="235">
          <cell r="A235" t="str">
            <v>Co-8.3Al-9.4W</v>
          </cell>
          <cell r="B235" t="str">
            <v>CoAlW-X</v>
          </cell>
          <cell r="C235" t="str">
            <v>-8Al-9W</v>
          </cell>
          <cell r="D235" t="str">
            <v>0.12B</v>
          </cell>
          <cell r="E235" t="str">
            <v>Kolb, M. et al. On the grain boundary strengthening effect of boron in γ/γ′ Cobalt-base superalloys. Acta Mater. 145, 247–254 (2018).</v>
          </cell>
          <cell r="F235">
            <v>247</v>
          </cell>
          <cell r="G235">
            <v>82.3</v>
          </cell>
          <cell r="H235"/>
          <cell r="I235">
            <v>8.3000000000000007</v>
          </cell>
          <cell r="J235"/>
          <cell r="K235">
            <v>9.4</v>
          </cell>
          <cell r="L235"/>
          <cell r="M235"/>
          <cell r="N235"/>
          <cell r="O235"/>
          <cell r="P235"/>
          <cell r="Q235"/>
          <cell r="R235"/>
          <cell r="S235"/>
          <cell r="T235"/>
          <cell r="U235"/>
          <cell r="V235"/>
          <cell r="W235"/>
          <cell r="X235"/>
          <cell r="Y235"/>
          <cell r="Z235"/>
          <cell r="AA235"/>
          <cell r="AB235"/>
          <cell r="AC235"/>
          <cell r="AD235"/>
          <cell r="AE235"/>
          <cell r="AF235">
            <v>9.3582999999999998</v>
          </cell>
          <cell r="AG235"/>
          <cell r="AH235"/>
          <cell r="AI235" t="str">
            <v>Co</v>
          </cell>
          <cell r="AJ235" t="str">
            <v>-8.3Al</v>
          </cell>
          <cell r="AK235" t="str">
            <v>-9.4W</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cell r="BD235" t="str">
            <v/>
          </cell>
          <cell r="BE235" t="str">
            <v/>
          </cell>
          <cell r="BF235" t="str">
            <v/>
          </cell>
          <cell r="BG235" t="str">
            <v/>
          </cell>
          <cell r="BH235" t="str">
            <v>0.12BKolb, M. et al. On the grain boundary strengthening effect of boron in γ/γ′ Cobalt-base superalloys. Acta Mater. 145, 247–254 (2018).</v>
          </cell>
          <cell r="BI235" t="str">
            <v>Co-8.3Al-9.4W</v>
          </cell>
          <cell r="BJ235" t="str">
            <v>82.3Co-8.3Al-9.4W</v>
          </cell>
        </row>
        <row r="236">
          <cell r="A236" t="str">
            <v>Co-8.3Al-9.4W-0.17B</v>
          </cell>
          <cell r="B236" t="str">
            <v>CoAlW-X</v>
          </cell>
          <cell r="C236" t="str">
            <v>-8Al-9W-B</v>
          </cell>
          <cell r="D236" t="str">
            <v>0.12B-noPDZ</v>
          </cell>
          <cell r="E236" t="str">
            <v>Kolb, M. et al. On the grain boundary strengthening effect of boron in γ/γ′ Cobalt-base superalloys. Acta Mater. 145, 247–254 (2018).</v>
          </cell>
          <cell r="F236">
            <v>248</v>
          </cell>
          <cell r="G236">
            <v>82.13</v>
          </cell>
          <cell r="H236"/>
          <cell r="I236">
            <v>8.3000000000000007</v>
          </cell>
          <cell r="J236"/>
          <cell r="K236">
            <v>9.4</v>
          </cell>
          <cell r="L236"/>
          <cell r="M236"/>
          <cell r="N236"/>
          <cell r="O236"/>
          <cell r="P236"/>
          <cell r="Q236"/>
          <cell r="R236"/>
          <cell r="S236">
            <v>0.17</v>
          </cell>
          <cell r="T236"/>
          <cell r="U236"/>
          <cell r="V236"/>
          <cell r="W236"/>
          <cell r="X236"/>
          <cell r="Y236"/>
          <cell r="Z236"/>
          <cell r="AA236"/>
          <cell r="AB236"/>
          <cell r="AC236"/>
          <cell r="AD236"/>
          <cell r="AE236"/>
          <cell r="AF236">
            <v>9.347351999999999</v>
          </cell>
          <cell r="AG236"/>
          <cell r="AH236" t="str">
            <v>heat treated below boridee solvus to avoid precipitation depletion zonee</v>
          </cell>
          <cell r="AI236" t="str">
            <v>Co</v>
          </cell>
          <cell r="AJ236" t="str">
            <v>-8.3Al</v>
          </cell>
          <cell r="AK236" t="str">
            <v>-9.4W</v>
          </cell>
          <cell r="AL236" t="str">
            <v/>
          </cell>
          <cell r="AM236" t="str">
            <v/>
          </cell>
          <cell r="AN236" t="str">
            <v/>
          </cell>
          <cell r="AO236" t="str">
            <v/>
          </cell>
          <cell r="AP236" t="str">
            <v/>
          </cell>
          <cell r="AQ236" t="str">
            <v/>
          </cell>
          <cell r="AR236" t="str">
            <v/>
          </cell>
          <cell r="AS236" t="str">
            <v/>
          </cell>
          <cell r="AT236" t="str">
            <v/>
          </cell>
          <cell r="AU236" t="str">
            <v>-0.17B</v>
          </cell>
          <cell r="AV236" t="str">
            <v/>
          </cell>
          <cell r="AW236" t="str">
            <v/>
          </cell>
          <cell r="AX236" t="str">
            <v/>
          </cell>
          <cell r="AY236" t="str">
            <v/>
          </cell>
          <cell r="AZ236" t="str">
            <v/>
          </cell>
          <cell r="BA236" t="str">
            <v/>
          </cell>
          <cell r="BB236" t="str">
            <v/>
          </cell>
          <cell r="BC236" t="str">
            <v/>
          </cell>
          <cell r="BD236" t="str">
            <v/>
          </cell>
          <cell r="BE236" t="str">
            <v/>
          </cell>
          <cell r="BF236" t="str">
            <v/>
          </cell>
          <cell r="BG236" t="str">
            <v/>
          </cell>
          <cell r="BH236" t="str">
            <v>0.12B-noPDZKolb, M. et al. On the grain boundary strengthening effect of boron in γ/γ′ Cobalt-base superalloys. Acta Mater. 145, 247–254 (2018).</v>
          </cell>
          <cell r="BI236" t="str">
            <v>Co-8.3Al-9.4W-0.17B</v>
          </cell>
          <cell r="BJ236" t="str">
            <v>82.1Co-8.3Al-9.4W-0.17B</v>
          </cell>
        </row>
        <row r="237">
          <cell r="A237" t="str">
            <v>Co-7.Al-5.W-4.Ti-2.Ta</v>
          </cell>
          <cell r="B237" t="str">
            <v>Co3Ti</v>
          </cell>
          <cell r="C237" t="str">
            <v>-7Al-5W-4Ti-2Ta</v>
          </cell>
          <cell r="D237" t="str">
            <v>Co-30Ni-7Al-4Ti-5W-2Ta</v>
          </cell>
          <cell r="E237" t="str">
            <v>Lass, E. A. Application of Computational Thermodynamics to the Design of a Co-Ni-Based γ′-Strengthened Superalloy. Metall. Mater. Trans. A Phys. Metall. Mater. Sci. 48, 2443–2459 (2017).</v>
          </cell>
          <cell r="F237">
            <v>249</v>
          </cell>
          <cell r="G237">
            <v>82</v>
          </cell>
          <cell r="H237"/>
          <cell r="I237">
            <v>7</v>
          </cell>
          <cell r="J237"/>
          <cell r="K237">
            <v>5</v>
          </cell>
          <cell r="L237">
            <v>4</v>
          </cell>
          <cell r="M237">
            <v>2</v>
          </cell>
          <cell r="N237"/>
          <cell r="O237"/>
          <cell r="P237"/>
          <cell r="Q237"/>
          <cell r="R237"/>
          <cell r="S237"/>
          <cell r="T237"/>
          <cell r="U237"/>
          <cell r="V237"/>
          <cell r="W237"/>
          <cell r="X237"/>
          <cell r="Y237"/>
          <cell r="Z237"/>
          <cell r="AA237"/>
          <cell r="AB237"/>
          <cell r="AC237"/>
          <cell r="AD237"/>
          <cell r="AE237"/>
          <cell r="AF237">
            <v>8.9627800000000004</v>
          </cell>
          <cell r="AG237"/>
          <cell r="AH237"/>
          <cell r="AI237" t="str">
            <v>Co</v>
          </cell>
          <cell r="AJ237" t="str">
            <v>-7.Al</v>
          </cell>
          <cell r="AK237" t="str">
            <v>-5.W</v>
          </cell>
          <cell r="AL237" t="str">
            <v/>
          </cell>
          <cell r="AM237" t="str">
            <v/>
          </cell>
          <cell r="AN237" t="str">
            <v>-2.Ta</v>
          </cell>
          <cell r="AO237" t="str">
            <v/>
          </cell>
          <cell r="AP237" t="str">
            <v/>
          </cell>
          <cell r="AQ237" t="str">
            <v>-4.Ti</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cell r="BD237" t="str">
            <v/>
          </cell>
          <cell r="BE237" t="str">
            <v/>
          </cell>
          <cell r="BF237" t="str">
            <v/>
          </cell>
          <cell r="BG237" t="str">
            <v/>
          </cell>
          <cell r="BH237" t="str">
            <v>Co-30Ni-7Al-4Ti-5W-2TaLass, E. A. Application of Computational Thermodynamics to the Design of a Co-Ni-Based γ′-Strengthened Superalloy. Metall. Mater. Trans. A Phys. Metall. Mater. Sci. 48, 2443–2459 (2017).</v>
          </cell>
          <cell r="BI237" t="str">
            <v>Co-7.Al-5.W-4.Ti-2.Ta</v>
          </cell>
          <cell r="BJ237" t="str">
            <v>82.0Co-7.0Al-5.0W-4.0Ti-2.0Ta</v>
          </cell>
        </row>
        <row r="238">
          <cell r="A238" t="str">
            <v>Co-10.5Al-7.W-4.Ti-2.5Ta</v>
          </cell>
          <cell r="B238" t="str">
            <v>CoAlWX+</v>
          </cell>
          <cell r="C238" t="str">
            <v>-11Al-7W-4Ti-3Ta</v>
          </cell>
          <cell r="D238" t="str">
            <v>Co-30Ni-10.5Al-4Ti-7W-2.5Ta</v>
          </cell>
          <cell r="E238" t="str">
            <v>Lass, E. A. Application of Computational Thermodynamics to the Design of a Co-Ni-Based γ′-Strengthened Superalloy. Metall. Mater. Trans. A Phys. Metall. Mater. Sci. 48, 2443–2459 (2017).</v>
          </cell>
          <cell r="F238">
            <v>250</v>
          </cell>
          <cell r="G238">
            <v>76</v>
          </cell>
          <cell r="H238"/>
          <cell r="I238">
            <v>10.5</v>
          </cell>
          <cell r="J238"/>
          <cell r="K238">
            <v>7</v>
          </cell>
          <cell r="L238">
            <v>4</v>
          </cell>
          <cell r="M238">
            <v>2.5</v>
          </cell>
          <cell r="N238"/>
          <cell r="O238"/>
          <cell r="P238"/>
          <cell r="Q238"/>
          <cell r="R238"/>
          <cell r="S238"/>
          <cell r="T238"/>
          <cell r="U238"/>
          <cell r="V238"/>
          <cell r="W238"/>
          <cell r="X238"/>
          <cell r="Y238"/>
          <cell r="Z238"/>
          <cell r="AA238"/>
          <cell r="AB238"/>
          <cell r="AC238"/>
          <cell r="AD238"/>
          <cell r="AE238"/>
          <cell r="AF238">
            <v>8.9915300000000009</v>
          </cell>
          <cell r="AG238"/>
          <cell r="AH238"/>
          <cell r="AI238" t="str">
            <v>Co</v>
          </cell>
          <cell r="AJ238" t="str">
            <v>-10.5Al</v>
          </cell>
          <cell r="AK238" t="str">
            <v>-7.W</v>
          </cell>
          <cell r="AL238" t="str">
            <v/>
          </cell>
          <cell r="AM238" t="str">
            <v/>
          </cell>
          <cell r="AN238" t="str">
            <v>-2.5Ta</v>
          </cell>
          <cell r="AO238" t="str">
            <v/>
          </cell>
          <cell r="AP238" t="str">
            <v/>
          </cell>
          <cell r="AQ238" t="str">
            <v>-4.Ti</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cell r="BD238" t="str">
            <v/>
          </cell>
          <cell r="BE238" t="str">
            <v/>
          </cell>
          <cell r="BF238" t="str">
            <v/>
          </cell>
          <cell r="BG238" t="str">
            <v/>
          </cell>
          <cell r="BH238" t="str">
            <v>Co-30Ni-10.5Al-4Ti-7W-2.5TaLass, E. A. Application of Computational Thermodynamics to the Design of a Co-Ni-Based γ′-Strengthened Superalloy. Metall. Mater. Trans. A Phys. Metall. Mater. Sci. 48, 2443–2459 (2017).</v>
          </cell>
          <cell r="BI238" t="str">
            <v>Co-10.5Al-7.W-4.Ti-2.5Ta</v>
          </cell>
          <cell r="BJ238" t="str">
            <v>76.0Co-10.5Al-7.0W-4.0Ti-2.5Ta</v>
          </cell>
        </row>
        <row r="239">
          <cell r="A239" t="str">
            <v>Co-11.Al-5.5W-4.Ti-2.5Ta</v>
          </cell>
          <cell r="B239" t="str">
            <v>CoAlWX+</v>
          </cell>
          <cell r="C239" t="str">
            <v>-11Al-6W-4Ti-3Ta</v>
          </cell>
          <cell r="D239" t="str">
            <v>Co-30Ni-11Al-4Ti-5.5W-2.5Ta</v>
          </cell>
          <cell r="E239" t="str">
            <v>Lass, E. A. Application of Computational Thermodynamics to the Design of a Co-Ni-Based γ′-Strengthened Superalloy. Metall. Mater. Trans. A Phys. Metall. Mater. Sci. 48, 2443–2459 (2017).</v>
          </cell>
          <cell r="F239">
            <v>251</v>
          </cell>
          <cell r="G239">
            <v>77</v>
          </cell>
          <cell r="H239"/>
          <cell r="I239">
            <v>11</v>
          </cell>
          <cell r="J239"/>
          <cell r="K239">
            <v>5.5</v>
          </cell>
          <cell r="L239">
            <v>4</v>
          </cell>
          <cell r="M239">
            <v>2.5</v>
          </cell>
          <cell r="N239"/>
          <cell r="O239"/>
          <cell r="P239"/>
          <cell r="Q239"/>
          <cell r="R239"/>
          <cell r="S239"/>
          <cell r="T239"/>
          <cell r="U239"/>
          <cell r="V239"/>
          <cell r="W239"/>
          <cell r="X239"/>
          <cell r="Y239"/>
          <cell r="Z239"/>
          <cell r="AA239"/>
          <cell r="AB239"/>
          <cell r="AC239"/>
          <cell r="AD239"/>
          <cell r="AE239"/>
          <cell r="AF239">
            <v>8.8052800000000016</v>
          </cell>
          <cell r="AG239"/>
          <cell r="AH239"/>
          <cell r="AI239" t="str">
            <v>Co</v>
          </cell>
          <cell r="AJ239" t="str">
            <v>-11.Al</v>
          </cell>
          <cell r="AK239" t="str">
            <v>-5.5W</v>
          </cell>
          <cell r="AL239" t="str">
            <v/>
          </cell>
          <cell r="AM239" t="str">
            <v/>
          </cell>
          <cell r="AN239" t="str">
            <v>-2.5Ta</v>
          </cell>
          <cell r="AO239" t="str">
            <v/>
          </cell>
          <cell r="AP239" t="str">
            <v/>
          </cell>
          <cell r="AQ239" t="str">
            <v>-4.Ti</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cell r="BD239" t="str">
            <v/>
          </cell>
          <cell r="BE239" t="str">
            <v/>
          </cell>
          <cell r="BF239" t="str">
            <v/>
          </cell>
          <cell r="BG239" t="str">
            <v/>
          </cell>
          <cell r="BH239" t="str">
            <v>Co-30Ni-11Al-4Ti-5.5W-2.5TaLass, E. A. Application of Computational Thermodynamics to the Design of a Co-Ni-Based γ′-Strengthened Superalloy. Metall. Mater. Trans. A Phys. Metall. Mater. Sci. 48, 2443–2459 (2017).</v>
          </cell>
          <cell r="BI239" t="str">
            <v>Co-11.Al-5.5W-4.Ti-2.5Ta</v>
          </cell>
          <cell r="BJ239" t="str">
            <v>77.0Co-11.0Al-5.5W-4.0Ti-2.5Ta</v>
          </cell>
        </row>
        <row r="240">
          <cell r="A240" t="str">
            <v>Co-11.5Al-3.5W-4.Ti-2.5Ta</v>
          </cell>
          <cell r="B240" t="str">
            <v>CoAlWX+</v>
          </cell>
          <cell r="C240" t="str">
            <v>-12Al-4W-4Ti-3Ta</v>
          </cell>
          <cell r="D240" t="str">
            <v>Co-30Ni-11.5Al-4Ti-.55W-2.5Ta</v>
          </cell>
          <cell r="E240" t="str">
            <v>Lass, E. A. Application of Computational Thermodynamics to the Design of a Co-Ni-Based γ′-Strengthened Superalloy. Metall. Mater. Trans. A Phys. Metall. Mater. Sci. 48, 2443–2459 (2017).</v>
          </cell>
          <cell r="F240">
            <v>252</v>
          </cell>
          <cell r="G240">
            <v>78.5</v>
          </cell>
          <cell r="H240"/>
          <cell r="I240">
            <v>11.5</v>
          </cell>
          <cell r="J240"/>
          <cell r="K240">
            <v>3.5</v>
          </cell>
          <cell r="L240">
            <v>4</v>
          </cell>
          <cell r="M240">
            <v>2.5</v>
          </cell>
          <cell r="N240"/>
          <cell r="O240"/>
          <cell r="P240"/>
          <cell r="Q240"/>
          <cell r="R240"/>
          <cell r="S240"/>
          <cell r="T240"/>
          <cell r="U240"/>
          <cell r="V240"/>
          <cell r="W240"/>
          <cell r="X240"/>
          <cell r="Y240"/>
          <cell r="Z240"/>
          <cell r="AA240"/>
          <cell r="AB240"/>
          <cell r="AC240"/>
          <cell r="AD240"/>
          <cell r="AE240"/>
          <cell r="AF240">
            <v>8.5672800000000002</v>
          </cell>
          <cell r="AG240"/>
          <cell r="AH240"/>
          <cell r="AI240" t="str">
            <v>Co</v>
          </cell>
          <cell r="AJ240" t="str">
            <v>-11.5Al</v>
          </cell>
          <cell r="AK240" t="str">
            <v>-3.5W</v>
          </cell>
          <cell r="AL240" t="str">
            <v/>
          </cell>
          <cell r="AM240" t="str">
            <v/>
          </cell>
          <cell r="AN240" t="str">
            <v>-2.5Ta</v>
          </cell>
          <cell r="AO240" t="str">
            <v/>
          </cell>
          <cell r="AP240" t="str">
            <v/>
          </cell>
          <cell r="AQ240" t="str">
            <v>-4.Ti</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cell r="BD240" t="str">
            <v/>
          </cell>
          <cell r="BE240" t="str">
            <v/>
          </cell>
          <cell r="BF240" t="str">
            <v/>
          </cell>
          <cell r="BG240" t="str">
            <v/>
          </cell>
          <cell r="BH240" t="str">
            <v>Co-30Ni-11.5Al-4Ti-.55W-2.5TaLass, E. A. Application of Computational Thermodynamics to the Design of a Co-Ni-Based γ′-Strengthened Superalloy. Metall. Mater. Trans. A Phys. Metall. Mater. Sci. 48, 2443–2459 (2017).</v>
          </cell>
          <cell r="BI240" t="str">
            <v>Co-11.5Al-3.5W-4.Ti-2.5Ta</v>
          </cell>
          <cell r="BJ240" t="str">
            <v>78.5Co-11.5Al-3.5W-4.0Ti-2.5Ta</v>
          </cell>
        </row>
        <row r="241">
          <cell r="A241" t="str">
            <v>Co-30.Ni-9.Al-7.W-3.Ti-2.Ta-0.1B</v>
          </cell>
          <cell r="B241" t="str">
            <v>CoAlWX+</v>
          </cell>
          <cell r="C241" t="str">
            <v>-30Ni-9Al-7W-3Ti-2Ta-B</v>
          </cell>
          <cell r="D241" t="str">
            <v>L22</v>
          </cell>
          <cell r="E241" t="str">
            <v>Lass, E. A. Application of Computational Thermodynamics to the Design of a Co-Ni-Based γ′-Strengthened Superalloy. Metall. Mater. Trans. A Phys. Metall. Mater. Sci. 48, 2443–2459 (2017).</v>
          </cell>
          <cell r="F241">
            <v>253</v>
          </cell>
          <cell r="G241">
            <v>48.9</v>
          </cell>
          <cell r="H241">
            <v>30</v>
          </cell>
          <cell r="I241">
            <v>9</v>
          </cell>
          <cell r="J241"/>
          <cell r="K241">
            <v>7</v>
          </cell>
          <cell r="L241">
            <v>3</v>
          </cell>
          <cell r="M241">
            <v>2</v>
          </cell>
          <cell r="N241"/>
          <cell r="O241"/>
          <cell r="P241"/>
          <cell r="Q241"/>
          <cell r="R241"/>
          <cell r="S241">
            <v>0.1</v>
          </cell>
          <cell r="T241"/>
          <cell r="U241"/>
          <cell r="V241"/>
          <cell r="W241"/>
          <cell r="X241"/>
          <cell r="Y241"/>
          <cell r="Z241"/>
          <cell r="AA241"/>
          <cell r="AB241"/>
          <cell r="AC241"/>
          <cell r="AD241"/>
          <cell r="AE241"/>
          <cell r="AF241">
            <v>9.0856699999999986</v>
          </cell>
          <cell r="AG241"/>
          <cell r="AH241" t="str">
            <v>within 1% of nominal values</v>
          </cell>
          <cell r="AI241" t="str">
            <v>Co</v>
          </cell>
          <cell r="AJ241" t="str">
            <v>-9.Al</v>
          </cell>
          <cell r="AK241" t="str">
            <v>-7.W</v>
          </cell>
          <cell r="AL241" t="str">
            <v>-30.Ni</v>
          </cell>
          <cell r="AM241" t="str">
            <v/>
          </cell>
          <cell r="AN241" t="str">
            <v>-2.Ta</v>
          </cell>
          <cell r="AO241" t="str">
            <v/>
          </cell>
          <cell r="AP241" t="str">
            <v/>
          </cell>
          <cell r="AQ241" t="str">
            <v>-3.Ti</v>
          </cell>
          <cell r="AR241" t="str">
            <v/>
          </cell>
          <cell r="AS241" t="str">
            <v/>
          </cell>
          <cell r="AT241" t="str">
            <v/>
          </cell>
          <cell r="AU241" t="str">
            <v>-0.1B</v>
          </cell>
          <cell r="AV241" t="str">
            <v/>
          </cell>
          <cell r="AW241" t="str">
            <v/>
          </cell>
          <cell r="AX241" t="str">
            <v/>
          </cell>
          <cell r="AY241" t="str">
            <v/>
          </cell>
          <cell r="AZ241" t="str">
            <v/>
          </cell>
          <cell r="BA241" t="str">
            <v/>
          </cell>
          <cell r="BB241" t="str">
            <v/>
          </cell>
          <cell r="BC241" t="str">
            <v/>
          </cell>
          <cell r="BD241" t="str">
            <v/>
          </cell>
          <cell r="BE241" t="str">
            <v/>
          </cell>
          <cell r="BF241" t="str">
            <v/>
          </cell>
          <cell r="BG241" t="str">
            <v/>
          </cell>
          <cell r="BH241" t="str">
            <v>L22Lass, E. A. Application of Computational Thermodynamics to the Design of a Co-Ni-Based γ′-Strengthened Superalloy. Metall. Mater. Trans. A Phys. Metall. Mater. Sci. 48, 2443–2459 (2017).</v>
          </cell>
          <cell r="BI241" t="str">
            <v>Co-30.Ni-9.Al-7.W-3.Ti-2.Ta-0.1B</v>
          </cell>
          <cell r="BJ241" t="str">
            <v>78.9Co-30.0Ni-9.0Al-7.0W-3.0Ti-2.0Ta-0.10B</v>
          </cell>
        </row>
        <row r="242">
          <cell r="A242" t="str">
            <v>Co-10.5Al-7.5W-2.Ti-25.Ta</v>
          </cell>
          <cell r="B242" t="str">
            <v>CoAlWX+</v>
          </cell>
          <cell r="C242" t="str">
            <v>-11Al-8W-2Ti-25Ta</v>
          </cell>
          <cell r="D242" t="str">
            <v>Co-30Ni-10.5Al-2Ti-7.5W-2.5Ta</v>
          </cell>
          <cell r="E242" t="str">
            <v>Lass, E. A. Application of Computational Thermodynamics to the Design of a Co-Ni-Based γ′-Strengthened Superalloy. Metall. Mater. Trans. A Phys. Metall. Mater. Sci. 48, 2443–2459 (2017).</v>
          </cell>
          <cell r="F242">
            <v>254</v>
          </cell>
          <cell r="G242">
            <v>55</v>
          </cell>
          <cell r="H242"/>
          <cell r="I242">
            <v>10.5</v>
          </cell>
          <cell r="J242"/>
          <cell r="K242">
            <v>7.5</v>
          </cell>
          <cell r="L242">
            <v>2</v>
          </cell>
          <cell r="M242">
            <v>25</v>
          </cell>
          <cell r="N242"/>
          <cell r="O242"/>
          <cell r="P242"/>
          <cell r="Q242"/>
          <cell r="R242"/>
          <cell r="S242"/>
          <cell r="T242"/>
          <cell r="U242"/>
          <cell r="V242"/>
          <cell r="W242"/>
          <cell r="X242"/>
          <cell r="Y242"/>
          <cell r="Z242"/>
          <cell r="AA242"/>
          <cell r="AB242"/>
          <cell r="AC242"/>
          <cell r="AD242"/>
          <cell r="AE242"/>
          <cell r="AF242">
            <v>10.874889999999999</v>
          </cell>
          <cell r="AG242"/>
          <cell r="AH242"/>
          <cell r="AI242" t="str">
            <v>Co</v>
          </cell>
          <cell r="AJ242" t="str">
            <v>-10.5Al</v>
          </cell>
          <cell r="AK242" t="str">
            <v>-7.5W</v>
          </cell>
          <cell r="AL242" t="str">
            <v/>
          </cell>
          <cell r="AM242" t="str">
            <v/>
          </cell>
          <cell r="AN242" t="str">
            <v>-25.Ta</v>
          </cell>
          <cell r="AO242" t="str">
            <v/>
          </cell>
          <cell r="AP242" t="str">
            <v/>
          </cell>
          <cell r="AQ242" t="str">
            <v>-2.Ti</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cell r="BD242" t="str">
            <v/>
          </cell>
          <cell r="BE242" t="str">
            <v/>
          </cell>
          <cell r="BF242" t="str">
            <v/>
          </cell>
          <cell r="BG242" t="str">
            <v/>
          </cell>
          <cell r="BH242" t="str">
            <v>Co-30Ni-10.5Al-2Ti-7.5W-2.5TaLass, E. A. Application of Computational Thermodynamics to the Design of a Co-Ni-Based γ′-Strengthened Superalloy. Metall. Mater. Trans. A Phys. Metall. Mater. Sci. 48, 2443–2459 (2017).</v>
          </cell>
          <cell r="BI242" t="str">
            <v>Co-10.5Al-7.5W-2.Ti-25.Ta</v>
          </cell>
          <cell r="BJ242" t="str">
            <v>55.0Co-10.5Al-7.5W-2.0Ti-25.0Ta</v>
          </cell>
        </row>
        <row r="243">
          <cell r="A243" t="str">
            <v>Co-11.Al-5.5W-2.Ti-2.5Ta</v>
          </cell>
          <cell r="B243" t="str">
            <v>CoAlWX+</v>
          </cell>
          <cell r="C243" t="str">
            <v>-11Al-6W-2Ti-3Ta</v>
          </cell>
          <cell r="D243" t="str">
            <v>Co-30Ni-11Al-2Ti-5.5W-2.5Ta</v>
          </cell>
          <cell r="E243" t="str">
            <v>Lass, E. A. Application of Computational Thermodynamics to the Design of a Co-Ni-Based γ′-Strengthened Superalloy. Metall. Mater. Trans. A Phys. Metall. Mater. Sci. 48, 2443–2459 (2017).</v>
          </cell>
          <cell r="F243">
            <v>255</v>
          </cell>
          <cell r="G243">
            <v>79</v>
          </cell>
          <cell r="H243"/>
          <cell r="I243">
            <v>11</v>
          </cell>
          <cell r="J243"/>
          <cell r="K243">
            <v>5.5</v>
          </cell>
          <cell r="L243">
            <v>2</v>
          </cell>
          <cell r="M243">
            <v>2.5</v>
          </cell>
          <cell r="N243"/>
          <cell r="O243"/>
          <cell r="P243"/>
          <cell r="Q243"/>
          <cell r="R243"/>
          <cell r="S243"/>
          <cell r="T243"/>
          <cell r="U243"/>
          <cell r="V243"/>
          <cell r="W243"/>
          <cell r="X243"/>
          <cell r="Y243"/>
          <cell r="Z243"/>
          <cell r="AA243"/>
          <cell r="AB243"/>
          <cell r="AC243"/>
          <cell r="AD243"/>
          <cell r="AE243"/>
          <cell r="AF243">
            <v>8.8931400000000007</v>
          </cell>
          <cell r="AG243"/>
          <cell r="AH243"/>
          <cell r="AI243" t="str">
            <v>Co</v>
          </cell>
          <cell r="AJ243" t="str">
            <v>-11.Al</v>
          </cell>
          <cell r="AK243" t="str">
            <v>-5.5W</v>
          </cell>
          <cell r="AL243" t="str">
            <v/>
          </cell>
          <cell r="AM243" t="str">
            <v/>
          </cell>
          <cell r="AN243" t="str">
            <v>-2.5Ta</v>
          </cell>
          <cell r="AO243" t="str">
            <v/>
          </cell>
          <cell r="AP243" t="str">
            <v/>
          </cell>
          <cell r="AQ243" t="str">
            <v>-2.Ti</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cell r="BD243" t="str">
            <v/>
          </cell>
          <cell r="BE243" t="str">
            <v/>
          </cell>
          <cell r="BF243" t="str">
            <v/>
          </cell>
          <cell r="BG243" t="str">
            <v/>
          </cell>
          <cell r="BH243" t="str">
            <v>Co-30Ni-11Al-2Ti-5.5W-2.5TaLass, E. A. Application of Computational Thermodynamics to the Design of a Co-Ni-Based γ′-Strengthened Superalloy. Metall. Mater. Trans. A Phys. Metall. Mater. Sci. 48, 2443–2459 (2017).</v>
          </cell>
          <cell r="BI243" t="str">
            <v>Co-11.Al-5.5W-2.Ti-2.5Ta</v>
          </cell>
          <cell r="BJ243" t="str">
            <v>79.0Co-11.0Al-5.5W-2.0Ti-2.5Ta</v>
          </cell>
        </row>
        <row r="244">
          <cell r="A244" t="str">
            <v>Co-19.5Ni-10.2Al-7.1W</v>
          </cell>
          <cell r="B244" t="str">
            <v>CoAlW-X</v>
          </cell>
          <cell r="C244" t="str">
            <v>-20Ni-10Al-7W</v>
          </cell>
          <cell r="D244" t="str">
            <v>Base</v>
          </cell>
          <cell r="E244" t="str">
            <v>Lass, E. A. The effects of Fe and Si on the phase equilibria in a γ′-strengthened Co–Al–W-based superalloy. J. Alloys Compd. 825, (2020).</v>
          </cell>
          <cell r="F244">
            <v>256</v>
          </cell>
          <cell r="G244">
            <v>63.2</v>
          </cell>
          <cell r="H244">
            <v>19.5</v>
          </cell>
          <cell r="I244">
            <v>10.199999999999999</v>
          </cell>
          <cell r="J244"/>
          <cell r="K244">
            <v>7.1</v>
          </cell>
          <cell r="L244"/>
          <cell r="M244"/>
          <cell r="N244"/>
          <cell r="O244"/>
          <cell r="P244"/>
          <cell r="Q244"/>
          <cell r="R244"/>
          <cell r="S244"/>
          <cell r="T244"/>
          <cell r="U244"/>
          <cell r="V244"/>
          <cell r="W244"/>
          <cell r="X244"/>
          <cell r="Y244"/>
          <cell r="Z244"/>
          <cell r="AA244"/>
          <cell r="AB244"/>
          <cell r="AC244"/>
          <cell r="AD244"/>
          <cell r="AE244"/>
          <cell r="AF244">
            <v>9.0040099999999992</v>
          </cell>
          <cell r="AG244"/>
          <cell r="AH244"/>
          <cell r="AI244" t="str">
            <v>Co</v>
          </cell>
          <cell r="AJ244" t="str">
            <v>-10.2Al</v>
          </cell>
          <cell r="AK244" t="str">
            <v>-7.1W</v>
          </cell>
          <cell r="AL244" t="str">
            <v>-19.5Ni</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cell r="BD244" t="str">
            <v/>
          </cell>
          <cell r="BE244" t="str">
            <v/>
          </cell>
          <cell r="BF244" t="str">
            <v/>
          </cell>
          <cell r="BG244" t="str">
            <v/>
          </cell>
          <cell r="BH244" t="str">
            <v>BaseLass, E. A. The effects of Fe and Si on the phase equilibria in a γ′-strengthened Co–Al–W-based superalloy. J. Alloys Compd. 825, (2020).</v>
          </cell>
          <cell r="BI244" t="str">
            <v>Co-19.5Ni-10.2Al-7.1W</v>
          </cell>
          <cell r="BJ244" t="str">
            <v>82.7Co-19.5Ni-10.2Al-7.1W</v>
          </cell>
        </row>
        <row r="245">
          <cell r="A245" t="str">
            <v>Co-19.6Ni-5.2Fe-10.3Al-6.8W</v>
          </cell>
          <cell r="B245" t="str">
            <v>CoAlWX+</v>
          </cell>
          <cell r="C245" t="str">
            <v>-20Ni-5Fe-10Al-7W</v>
          </cell>
          <cell r="D245" t="str">
            <v>Fe5</v>
          </cell>
          <cell r="E245" t="str">
            <v>Lass, E. A. The effects of Fe and Si on the phase equilibria in a γ′-strengthened Co–Al–W-based superalloy. J. Alloys Compd. 825, (2020).</v>
          </cell>
          <cell r="F245">
            <v>257</v>
          </cell>
          <cell r="G245">
            <v>58.099999999999994</v>
          </cell>
          <cell r="H245">
            <v>19.600000000000001</v>
          </cell>
          <cell r="I245">
            <v>10.3</v>
          </cell>
          <cell r="J245"/>
          <cell r="K245">
            <v>6.8</v>
          </cell>
          <cell r="L245"/>
          <cell r="M245"/>
          <cell r="N245"/>
          <cell r="O245"/>
          <cell r="P245"/>
          <cell r="Q245"/>
          <cell r="R245"/>
          <cell r="S245"/>
          <cell r="T245"/>
          <cell r="U245"/>
          <cell r="V245"/>
          <cell r="W245">
            <v>5.2</v>
          </cell>
          <cell r="X245"/>
          <cell r="Y245"/>
          <cell r="Z245"/>
          <cell r="AA245"/>
          <cell r="AB245"/>
          <cell r="AC245"/>
          <cell r="AD245"/>
          <cell r="AE245"/>
          <cell r="AF245">
            <v>8.913415999999998</v>
          </cell>
          <cell r="AG245"/>
          <cell r="AH245"/>
          <cell r="AI245" t="str">
            <v>Co</v>
          </cell>
          <cell r="AJ245" t="str">
            <v>-10.3Al</v>
          </cell>
          <cell r="AK245" t="str">
            <v>-6.8W</v>
          </cell>
          <cell r="AL245" t="str">
            <v>-19.6Ni</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-5.2Fe</v>
          </cell>
          <cell r="AZ245" t="str">
            <v/>
          </cell>
          <cell r="BA245" t="str">
            <v/>
          </cell>
          <cell r="BB245" t="str">
            <v/>
          </cell>
          <cell r="BC245" t="str">
            <v/>
          </cell>
          <cell r="BD245" t="str">
            <v/>
          </cell>
          <cell r="BE245" t="str">
            <v/>
          </cell>
          <cell r="BF245" t="str">
            <v/>
          </cell>
          <cell r="BG245" t="str">
            <v/>
          </cell>
          <cell r="BH245" t="str">
            <v>Fe5Lass, E. A. The effects of Fe and Si on the phase equilibria in a γ′-strengthened Co–Al–W-based superalloy. J. Alloys Compd. 825, (2020).</v>
          </cell>
          <cell r="BI245" t="str">
            <v>Co-19.6Ni-5.2Fe-10.3Al-6.8W</v>
          </cell>
          <cell r="BJ245" t="str">
            <v>77.7Co-19.6Ni-5.2Fe-10.3Al-6.8W</v>
          </cell>
        </row>
        <row r="246">
          <cell r="A246" t="str">
            <v>Co-19.8Ni-10.3Fe-10.3Al-6.4W</v>
          </cell>
          <cell r="B246" t="str">
            <v>CoAlWX+</v>
          </cell>
          <cell r="C246" t="str">
            <v>-20Ni-10Fe-10Al-6W</v>
          </cell>
          <cell r="D246" t="str">
            <v>Fe10</v>
          </cell>
          <cell r="E246" t="str">
            <v>Lass, E. A. The effects of Fe and Si on the phase equilibria in a γ′-strengthened Co–Al–W-based superalloy. J. Alloys Compd. 825, (2020).</v>
          </cell>
          <cell r="F246">
            <v>258</v>
          </cell>
          <cell r="G246">
            <v>53.2</v>
          </cell>
          <cell r="H246">
            <v>19.8</v>
          </cell>
          <cell r="I246">
            <v>10.3</v>
          </cell>
          <cell r="J246"/>
          <cell r="K246">
            <v>6.4</v>
          </cell>
          <cell r="L246"/>
          <cell r="M246"/>
          <cell r="N246"/>
          <cell r="O246"/>
          <cell r="P246"/>
          <cell r="Q246"/>
          <cell r="R246"/>
          <cell r="S246"/>
          <cell r="T246"/>
          <cell r="U246"/>
          <cell r="V246"/>
          <cell r="W246">
            <v>10.3</v>
          </cell>
          <cell r="X246"/>
          <cell r="Y246"/>
          <cell r="Z246"/>
          <cell r="AA246"/>
          <cell r="AB246"/>
          <cell r="AC246"/>
          <cell r="AD246"/>
          <cell r="AE246"/>
          <cell r="AF246">
            <v>8.8197060000000018</v>
          </cell>
          <cell r="AG246"/>
          <cell r="AH246"/>
          <cell r="AI246" t="str">
            <v>Co</v>
          </cell>
          <cell r="AJ246" t="str">
            <v>-10.3Al</v>
          </cell>
          <cell r="AK246" t="str">
            <v>-6.4W</v>
          </cell>
          <cell r="AL246" t="str">
            <v>-19.8Ni</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-10.3Fe</v>
          </cell>
          <cell r="AZ246" t="str">
            <v/>
          </cell>
          <cell r="BA246" t="str">
            <v/>
          </cell>
          <cell r="BB246" t="str">
            <v/>
          </cell>
          <cell r="BC246" t="str">
            <v/>
          </cell>
          <cell r="BD246" t="str">
            <v/>
          </cell>
          <cell r="BE246" t="str">
            <v/>
          </cell>
          <cell r="BF246" t="str">
            <v/>
          </cell>
          <cell r="BG246" t="str">
            <v/>
          </cell>
          <cell r="BH246" t="str">
            <v>Fe10Lass, E. A. The effects of Fe and Si on the phase equilibria in a γ′-strengthened Co–Al–W-based superalloy. J. Alloys Compd. 825, (2020).</v>
          </cell>
          <cell r="BI246" t="str">
            <v>Co-19.8Ni-10.3Fe-10.3Al-6.4W</v>
          </cell>
          <cell r="BJ246" t="str">
            <v>73.0Co-19.8Ni-10.3Fe-10.3Al-6.4W</v>
          </cell>
        </row>
        <row r="247">
          <cell r="A247" t="str">
            <v>Co-19.7Ni-15.3Fe-10.3Al-6.5W</v>
          </cell>
          <cell r="B247" t="str">
            <v>CoAlWX+</v>
          </cell>
          <cell r="C247" t="str">
            <v>-20Ni-15Fe-10Al-7W</v>
          </cell>
          <cell r="D247" t="str">
            <v>Fe15</v>
          </cell>
          <cell r="E247" t="str">
            <v>Lass, E. A. The effects of Fe and Si on the phase equilibria in a γ′-strengthened Co–Al–W-based superalloy. J. Alloys Compd. 825, (2020).</v>
          </cell>
          <cell r="F247">
            <v>259</v>
          </cell>
          <cell r="G247">
            <v>48.2</v>
          </cell>
          <cell r="H247">
            <v>19.7</v>
          </cell>
          <cell r="I247">
            <v>10.3</v>
          </cell>
          <cell r="J247"/>
          <cell r="K247">
            <v>6.5</v>
          </cell>
          <cell r="L247"/>
          <cell r="M247"/>
          <cell r="N247"/>
          <cell r="O247"/>
          <cell r="P247"/>
          <cell r="Q247"/>
          <cell r="R247"/>
          <cell r="S247"/>
          <cell r="T247"/>
          <cell r="U247"/>
          <cell r="V247"/>
          <cell r="W247">
            <v>15.3</v>
          </cell>
          <cell r="X247"/>
          <cell r="Y247"/>
          <cell r="Z247"/>
          <cell r="AA247"/>
          <cell r="AB247"/>
          <cell r="AC247"/>
          <cell r="AD247"/>
          <cell r="AE247"/>
          <cell r="AF247">
            <v>8.7787480000000002</v>
          </cell>
          <cell r="AG247"/>
          <cell r="AH247"/>
          <cell r="AI247" t="str">
            <v>Co</v>
          </cell>
          <cell r="AJ247" t="str">
            <v>-10.3Al</v>
          </cell>
          <cell r="AK247" t="str">
            <v>-6.5W</v>
          </cell>
          <cell r="AL247" t="str">
            <v>-19.7Ni</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-15.3Fe</v>
          </cell>
          <cell r="AZ247" t="str">
            <v/>
          </cell>
          <cell r="BA247" t="str">
            <v/>
          </cell>
          <cell r="BB247" t="str">
            <v/>
          </cell>
          <cell r="BC247" t="str">
            <v/>
          </cell>
          <cell r="BD247" t="str">
            <v/>
          </cell>
          <cell r="BE247" t="str">
            <v/>
          </cell>
          <cell r="BF247" t="str">
            <v/>
          </cell>
          <cell r="BG247" t="str">
            <v/>
          </cell>
          <cell r="BH247" t="str">
            <v>Fe15Lass, E. A. The effects of Fe and Si on the phase equilibria in a γ′-strengthened Co–Al–W-based superalloy. J. Alloys Compd. 825, (2020).</v>
          </cell>
          <cell r="BI247" t="str">
            <v>Co-19.7Ni-15.3Fe-10.3Al-6.5W</v>
          </cell>
          <cell r="BJ247" t="str">
            <v>67.9Co-19.7Ni-15.3Fe-10.3Al-6.5W</v>
          </cell>
        </row>
        <row r="248">
          <cell r="A248" t="str">
            <v>Co-19.6Ni-10.2Al-7.W-0.3Si</v>
          </cell>
          <cell r="B248" t="str">
            <v>CoAlWX+</v>
          </cell>
          <cell r="C248" t="str">
            <v>-20Ni-10Al-7W-Si</v>
          </cell>
          <cell r="D248" t="str">
            <v>Si05</v>
          </cell>
          <cell r="E248" t="str">
            <v>Lass, E. A. The effects of Fe and Si on the phase equilibria in a γ′-strengthened Co–Al–W-based superalloy. J. Alloys Compd. 825, (2020).</v>
          </cell>
          <cell r="F248">
            <v>260</v>
          </cell>
          <cell r="G248">
            <v>62.900000000000006</v>
          </cell>
          <cell r="H248">
            <v>19.600000000000001</v>
          </cell>
          <cell r="I248">
            <v>10.199999999999999</v>
          </cell>
          <cell r="J248"/>
          <cell r="K248">
            <v>7</v>
          </cell>
          <cell r="L248"/>
          <cell r="M248"/>
          <cell r="N248"/>
          <cell r="O248"/>
          <cell r="P248"/>
          <cell r="Q248"/>
          <cell r="R248"/>
          <cell r="S248"/>
          <cell r="T248"/>
          <cell r="U248"/>
          <cell r="V248">
            <v>0.3</v>
          </cell>
          <cell r="W248"/>
          <cell r="X248"/>
          <cell r="Y248"/>
          <cell r="Z248"/>
          <cell r="AA248"/>
          <cell r="AB248"/>
          <cell r="AC248"/>
          <cell r="AD248"/>
          <cell r="AE248"/>
          <cell r="AF248">
            <v>8.9739579999999997</v>
          </cell>
          <cell r="AG248"/>
          <cell r="AH248"/>
          <cell r="AI248" t="str">
            <v>Co</v>
          </cell>
          <cell r="AJ248" t="str">
            <v>-10.2Al</v>
          </cell>
          <cell r="AK248" t="str">
            <v>-7.W</v>
          </cell>
          <cell r="AL248" t="str">
            <v>-19.6Ni</v>
          </cell>
          <cell r="AM248" t="str">
            <v/>
          </cell>
          <cell r="AN248" t="str">
            <v/>
          </cell>
          <cell r="AO248" t="str">
            <v/>
          </cell>
          <cell r="AP248" t="str">
            <v/>
          </cell>
          <cell r="AQ248" t="str">
            <v/>
          </cell>
          <cell r="AR248" t="str">
            <v/>
          </cell>
          <cell r="AS248" t="str">
            <v/>
          </cell>
          <cell r="AT248" t="str">
            <v/>
          </cell>
          <cell r="AU248" t="str">
            <v/>
          </cell>
          <cell r="AV248" t="str">
            <v/>
          </cell>
          <cell r="AW248" t="str">
            <v/>
          </cell>
          <cell r="AX248" t="str">
            <v>-0.3Si</v>
          </cell>
          <cell r="AY248" t="str">
            <v/>
          </cell>
          <cell r="AZ248" t="str">
            <v/>
          </cell>
          <cell r="BA248" t="str">
            <v/>
          </cell>
          <cell r="BB248" t="str">
            <v/>
          </cell>
          <cell r="BC248" t="str">
            <v/>
          </cell>
          <cell r="BD248" t="str">
            <v/>
          </cell>
          <cell r="BE248" t="str">
            <v/>
          </cell>
          <cell r="BF248" t="str">
            <v/>
          </cell>
          <cell r="BG248" t="str">
            <v/>
          </cell>
          <cell r="BH248" t="str">
            <v>Si05Lass, E. A. The effects of Fe and Si on the phase equilibria in a γ′-strengthened Co–Al–W-based superalloy. J. Alloys Compd. 825, (2020).</v>
          </cell>
          <cell r="BI248" t="str">
            <v>Co-19.6Ni-10.2Al-7.W-0.3Si</v>
          </cell>
          <cell r="BJ248" t="str">
            <v>82.5Co-19.6Ni-10.2Al-7.0W-0.3Si</v>
          </cell>
        </row>
        <row r="249">
          <cell r="A249" t="str">
            <v>Co-19.6Ni-10.Al-6.9W-1.Si</v>
          </cell>
          <cell r="B249" t="str">
            <v>CoAlWX+</v>
          </cell>
          <cell r="C249" t="str">
            <v>-20Ni-10Al-7W-Si</v>
          </cell>
          <cell r="D249" t="str">
            <v>Si1</v>
          </cell>
          <cell r="E249" t="str">
            <v>Lass, E. A. The effects of Fe and Si on the phase equilibria in a γ′-strengthened Co–Al–W-based superalloy. J. Alloys Compd. 825, (2020).</v>
          </cell>
          <cell r="F249">
            <v>261</v>
          </cell>
          <cell r="G249">
            <v>62.5</v>
          </cell>
          <cell r="H249">
            <v>19.600000000000001</v>
          </cell>
          <cell r="I249">
            <v>10</v>
          </cell>
          <cell r="J249"/>
          <cell r="K249">
            <v>6.9</v>
          </cell>
          <cell r="L249"/>
          <cell r="M249"/>
          <cell r="N249"/>
          <cell r="O249"/>
          <cell r="P249"/>
          <cell r="Q249"/>
          <cell r="R249"/>
          <cell r="S249"/>
          <cell r="T249"/>
          <cell r="U249"/>
          <cell r="V249">
            <v>1</v>
          </cell>
          <cell r="W249"/>
          <cell r="X249"/>
          <cell r="Y249"/>
          <cell r="Z249"/>
          <cell r="AA249"/>
          <cell r="AB249"/>
          <cell r="AC249"/>
          <cell r="AD249"/>
          <cell r="AE249"/>
          <cell r="AF249">
            <v>8.9300180000000005</v>
          </cell>
          <cell r="AG249"/>
          <cell r="AH249"/>
          <cell r="AI249" t="str">
            <v>Co</v>
          </cell>
          <cell r="AJ249" t="str">
            <v>-10.Al</v>
          </cell>
          <cell r="AK249" t="str">
            <v>-6.9W</v>
          </cell>
          <cell r="AL249" t="str">
            <v>-19.6Ni</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-1.Si</v>
          </cell>
          <cell r="AY249" t="str">
            <v/>
          </cell>
          <cell r="AZ249" t="str">
            <v/>
          </cell>
          <cell r="BA249" t="str">
            <v/>
          </cell>
          <cell r="BB249" t="str">
            <v/>
          </cell>
          <cell r="BC249" t="str">
            <v/>
          </cell>
          <cell r="BD249" t="str">
            <v/>
          </cell>
          <cell r="BE249" t="str">
            <v/>
          </cell>
          <cell r="BF249" t="str">
            <v/>
          </cell>
          <cell r="BG249" t="str">
            <v/>
          </cell>
          <cell r="BH249" t="str">
            <v>Si1Lass, E. A. The effects of Fe and Si on the phase equilibria in a γ′-strengthened Co–Al–W-based superalloy. J. Alloys Compd. 825, (2020).</v>
          </cell>
          <cell r="BI249" t="str">
            <v>Co-19.6Ni-10.Al-6.9W-1.Si</v>
          </cell>
          <cell r="BJ249" t="str">
            <v>82.1Co-19.6Ni-10.0Al-6.9W-1.0Si</v>
          </cell>
        </row>
        <row r="250">
          <cell r="A250" t="str">
            <v>Co-19.8Ni-10.2Al-6.7W-1.8Si</v>
          </cell>
          <cell r="B250" t="str">
            <v>CoAlWX+</v>
          </cell>
          <cell r="C250" t="str">
            <v>-20Ni-10Al-7W-Si</v>
          </cell>
          <cell r="D250" t="str">
            <v>Si2</v>
          </cell>
          <cell r="E250" t="str">
            <v>Lass, E. A. The effects of Fe and Si on the phase equilibria in a γ′-strengthened Co–Al–W-based superalloy. J. Alloys Compd. 825, (2020).</v>
          </cell>
          <cell r="F250">
            <v>262</v>
          </cell>
          <cell r="G250">
            <v>61.5</v>
          </cell>
          <cell r="H250">
            <v>19.8</v>
          </cell>
          <cell r="I250">
            <v>10.199999999999999</v>
          </cell>
          <cell r="J250"/>
          <cell r="K250">
            <v>6.7</v>
          </cell>
          <cell r="L250"/>
          <cell r="M250"/>
          <cell r="N250"/>
          <cell r="O250"/>
          <cell r="P250"/>
          <cell r="Q250"/>
          <cell r="R250"/>
          <cell r="S250"/>
          <cell r="T250"/>
          <cell r="U250"/>
          <cell r="V250">
            <v>1.8</v>
          </cell>
          <cell r="W250"/>
          <cell r="X250"/>
          <cell r="Y250"/>
          <cell r="Z250"/>
          <cell r="AA250"/>
          <cell r="AB250"/>
          <cell r="AC250"/>
          <cell r="AD250"/>
          <cell r="AE250"/>
          <cell r="AF250">
            <v>8.8443740000000002</v>
          </cell>
          <cell r="AG250"/>
          <cell r="AH250"/>
          <cell r="AI250" t="str">
            <v>Co</v>
          </cell>
          <cell r="AJ250" t="str">
            <v>-10.2Al</v>
          </cell>
          <cell r="AK250" t="str">
            <v>-6.7W</v>
          </cell>
          <cell r="AL250" t="str">
            <v>-19.8Ni</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-1.8Si</v>
          </cell>
          <cell r="AY250" t="str">
            <v/>
          </cell>
          <cell r="AZ250" t="str">
            <v/>
          </cell>
          <cell r="BA250" t="str">
            <v/>
          </cell>
          <cell r="BB250" t="str">
            <v/>
          </cell>
          <cell r="BC250" t="str">
            <v/>
          </cell>
          <cell r="BD250" t="str">
            <v/>
          </cell>
          <cell r="BE250" t="str">
            <v/>
          </cell>
          <cell r="BF250" t="str">
            <v/>
          </cell>
          <cell r="BG250" t="str">
            <v/>
          </cell>
          <cell r="BH250" t="str">
            <v>Si2Lass, E. A. The effects of Fe and Si on the phase equilibria in a γ′-strengthened Co–Al–W-based superalloy. J. Alloys Compd. 825, (2020).</v>
          </cell>
          <cell r="BI250" t="str">
            <v>Co-19.8Ni-10.2Al-6.7W-1.8Si</v>
          </cell>
          <cell r="BJ250" t="str">
            <v>81.3Co-19.8Ni-10.2Al-6.7W-1.8Si</v>
          </cell>
        </row>
        <row r="251">
          <cell r="A251" t="str">
            <v>Co-10.Ni-7.Al-7.W-4.Ti-1.Ta</v>
          </cell>
          <cell r="B251" t="str">
            <v>CoAlWX+</v>
          </cell>
          <cell r="C251" t="str">
            <v>-10Ni-7Al-7W-4Ti-1Ta</v>
          </cell>
          <cell r="D251" t="str">
            <v>L12</v>
          </cell>
          <cell r="E251" t="str">
            <v>Lass, E. A., Sauza, D. J., Dunand, D. C. &amp; Seidman, D. N. Multicomponent γ’-strengthened Co-based superalloys with increased solvus temperatures and reduced mass densities. Acta Mater. 147, 284–295 (2018).</v>
          </cell>
          <cell r="F251">
            <v>263</v>
          </cell>
          <cell r="G251">
            <v>71</v>
          </cell>
          <cell r="H251">
            <v>10</v>
          </cell>
          <cell r="I251">
            <v>7</v>
          </cell>
          <cell r="J251"/>
          <cell r="K251">
            <v>7</v>
          </cell>
          <cell r="L251">
            <v>4</v>
          </cell>
          <cell r="M251">
            <v>1</v>
          </cell>
          <cell r="N251"/>
          <cell r="O251"/>
          <cell r="P251"/>
          <cell r="Q251"/>
          <cell r="R251"/>
          <cell r="S251"/>
          <cell r="T251"/>
          <cell r="U251"/>
          <cell r="V251"/>
          <cell r="W251"/>
          <cell r="X251"/>
          <cell r="Y251"/>
          <cell r="Z251"/>
          <cell r="AA251"/>
          <cell r="AB251"/>
          <cell r="AC251"/>
          <cell r="AD251"/>
          <cell r="AE251"/>
          <cell r="AF251">
            <v>9.0930800000000005</v>
          </cell>
          <cell r="AG251">
            <v>9.4499999999999993</v>
          </cell>
          <cell r="AH251"/>
          <cell r="AI251" t="str">
            <v>Co</v>
          </cell>
          <cell r="AJ251" t="str">
            <v>-7.Al</v>
          </cell>
          <cell r="AK251" t="str">
            <v>-7.W</v>
          </cell>
          <cell r="AL251" t="str">
            <v>-10.Ni</v>
          </cell>
          <cell r="AM251" t="str">
            <v/>
          </cell>
          <cell r="AN251" t="str">
            <v>-1.Ta</v>
          </cell>
          <cell r="AO251" t="str">
            <v/>
          </cell>
          <cell r="AP251" t="str">
            <v/>
          </cell>
          <cell r="AQ251" t="str">
            <v>-4.Ti</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cell r="BD251" t="str">
            <v/>
          </cell>
          <cell r="BE251" t="str">
            <v/>
          </cell>
          <cell r="BF251" t="str">
            <v/>
          </cell>
          <cell r="BG251" t="str">
            <v/>
          </cell>
          <cell r="BH251" t="str">
            <v>L12Lass, E. A., Sauza, D. J., Dunand, D. C. &amp; Seidman, D. N. Multicomponent γ’-strengthened Co-based superalloys with increased solvus temperatures and reduced mass densities. Acta Mater. 147, 284–295 (2018).</v>
          </cell>
          <cell r="BI251" t="str">
            <v>Co-10.Ni-7.Al-7.W-4.Ti-1.Ta</v>
          </cell>
          <cell r="BJ251" t="str">
            <v>81.0Co-10.0Ni-7.0Al-7.0W-4.0Ti-1.0Ta</v>
          </cell>
        </row>
        <row r="252">
          <cell r="A252" t="str">
            <v>Co-30.Ni-7.Al-7.W-4.Ti-1.Ta</v>
          </cell>
          <cell r="B252" t="str">
            <v>CoAlWX+</v>
          </cell>
          <cell r="C252" t="str">
            <v>-30Ni-7Al-7W-4Ti-1Ta</v>
          </cell>
          <cell r="D252" t="str">
            <v>L13</v>
          </cell>
          <cell r="E252" t="str">
            <v>Lass, E. A., Sauza, D. J., Dunand, D. C. &amp; Seidman, D. N. Multicomponent γ’-strengthened Co-based superalloys with increased solvus temperatures and reduced mass densities. Acta Mater. 147, 284–295 (2018).</v>
          </cell>
          <cell r="F252">
            <v>264</v>
          </cell>
          <cell r="G252">
            <v>51</v>
          </cell>
          <cell r="H252">
            <v>30</v>
          </cell>
          <cell r="I252">
            <v>7</v>
          </cell>
          <cell r="J252"/>
          <cell r="K252">
            <v>7</v>
          </cell>
          <cell r="L252">
            <v>4</v>
          </cell>
          <cell r="M252">
            <v>1</v>
          </cell>
          <cell r="N252"/>
          <cell r="O252"/>
          <cell r="P252"/>
          <cell r="Q252"/>
          <cell r="R252"/>
          <cell r="S252"/>
          <cell r="T252"/>
          <cell r="U252"/>
          <cell r="V252"/>
          <cell r="W252"/>
          <cell r="X252"/>
          <cell r="Y252"/>
          <cell r="Z252"/>
          <cell r="AA252"/>
          <cell r="AB252"/>
          <cell r="AC252"/>
          <cell r="AD252"/>
          <cell r="AE252"/>
          <cell r="AF252">
            <v>9.0946800000000003</v>
          </cell>
          <cell r="AG252">
            <v>9.49</v>
          </cell>
          <cell r="AH252"/>
          <cell r="AI252" t="str">
            <v>Co</v>
          </cell>
          <cell r="AJ252" t="str">
            <v>-7.Al</v>
          </cell>
          <cell r="AK252" t="str">
            <v>-7.W</v>
          </cell>
          <cell r="AL252" t="str">
            <v>-30.Ni</v>
          </cell>
          <cell r="AM252" t="str">
            <v/>
          </cell>
          <cell r="AN252" t="str">
            <v>-1.Ta</v>
          </cell>
          <cell r="AO252" t="str">
            <v/>
          </cell>
          <cell r="AP252" t="str">
            <v/>
          </cell>
          <cell r="AQ252" t="str">
            <v>-4.Ti</v>
          </cell>
          <cell r="AR252" t="str">
            <v/>
          </cell>
          <cell r="AS252" t="str">
            <v/>
          </cell>
          <cell r="AT252" t="str">
            <v/>
          </cell>
          <cell r="AU252" t="str">
            <v/>
          </cell>
          <cell r="AV252" t="str">
            <v/>
          </cell>
          <cell r="AW252" t="str">
            <v/>
          </cell>
          <cell r="AX252" t="str">
            <v/>
          </cell>
          <cell r="AY252" t="str">
            <v/>
          </cell>
          <cell r="AZ252" t="str">
            <v/>
          </cell>
          <cell r="BA252" t="str">
            <v/>
          </cell>
          <cell r="BB252" t="str">
            <v/>
          </cell>
          <cell r="BC252" t="str">
            <v/>
          </cell>
          <cell r="BD252" t="str">
            <v/>
          </cell>
          <cell r="BE252" t="str">
            <v/>
          </cell>
          <cell r="BF252" t="str">
            <v/>
          </cell>
          <cell r="BG252" t="str">
            <v/>
          </cell>
          <cell r="BH252" t="str">
            <v>L13Lass, E. A., Sauza, D. J., Dunand, D. C. &amp; Seidman, D. N. Multicomponent γ’-strengthened Co-based superalloys with increased solvus temperatures and reduced mass densities. Acta Mater. 147, 284–295 (2018).</v>
          </cell>
          <cell r="BI252" t="str">
            <v>Co-30.Ni-7.Al-7.W-4.Ti-1.Ta</v>
          </cell>
          <cell r="BJ252" t="str">
            <v>81.0Co-30.0Ni-7.0Al-7.0W-4.0Ti-1.0Ta</v>
          </cell>
        </row>
        <row r="253">
          <cell r="A253" t="str">
            <v>Co-10.Ni-7.Al-4.Ti-2.Nb-5.Mo</v>
          </cell>
          <cell r="B253" t="str">
            <v>W-free</v>
          </cell>
          <cell r="C253" t="str">
            <v>-10Ni-7Al-4Ti-2Nb-5Mo</v>
          </cell>
          <cell r="D253" t="str">
            <v>L14</v>
          </cell>
          <cell r="E253" t="str">
            <v>Lass, E. A., Sauza, D. J., Dunand, D. C. &amp; Seidman, D. N. Multicomponent γ’-strengthened Co-based superalloys with increased solvus temperatures and reduced mass densities. Acta Mater. 147, 284–295 (2018).</v>
          </cell>
          <cell r="F253">
            <v>265</v>
          </cell>
          <cell r="G253">
            <v>72</v>
          </cell>
          <cell r="H253">
            <v>10</v>
          </cell>
          <cell r="I253">
            <v>7</v>
          </cell>
          <cell r="J253"/>
          <cell r="K253"/>
          <cell r="L253">
            <v>4</v>
          </cell>
          <cell r="M253"/>
          <cell r="N253">
            <v>2</v>
          </cell>
          <cell r="O253"/>
          <cell r="P253">
            <v>5</v>
          </cell>
          <cell r="Q253"/>
          <cell r="R253"/>
          <cell r="S253"/>
          <cell r="T253"/>
          <cell r="U253"/>
          <cell r="V253"/>
          <cell r="W253"/>
          <cell r="X253"/>
          <cell r="Y253"/>
          <cell r="Z253"/>
          <cell r="AA253"/>
          <cell r="AB253"/>
          <cell r="AC253"/>
          <cell r="AD253"/>
          <cell r="AE253"/>
          <cell r="AF253">
            <v>8.3534800000000011</v>
          </cell>
          <cell r="AG253">
            <v>8.4499999999999993</v>
          </cell>
          <cell r="AH253"/>
          <cell r="AI253" t="str">
            <v>Co</v>
          </cell>
          <cell r="AJ253" t="str">
            <v>-7.Al</v>
          </cell>
          <cell r="AK253" t="str">
            <v/>
          </cell>
          <cell r="AL253" t="str">
            <v>-10.Ni</v>
          </cell>
          <cell r="AM253" t="str">
            <v/>
          </cell>
          <cell r="AN253" t="str">
            <v/>
          </cell>
          <cell r="AO253" t="str">
            <v>-2.Nb</v>
          </cell>
          <cell r="AP253" t="str">
            <v/>
          </cell>
          <cell r="AQ253" t="str">
            <v>-4.Ti</v>
          </cell>
          <cell r="AR253" t="str">
            <v>-5.Mo</v>
          </cell>
          <cell r="AS253" t="str">
            <v/>
          </cell>
          <cell r="AT253" t="str">
            <v/>
          </cell>
          <cell r="AU253" t="str">
            <v/>
          </cell>
          <cell r="AV253" t="str">
            <v/>
          </cell>
          <cell r="AW253" t="str">
            <v/>
          </cell>
          <cell r="AX253" t="str">
            <v/>
          </cell>
          <cell r="AY253" t="str">
            <v/>
          </cell>
          <cell r="AZ253" t="str">
            <v/>
          </cell>
          <cell r="BA253" t="str">
            <v/>
          </cell>
          <cell r="BB253" t="str">
            <v/>
          </cell>
          <cell r="BC253" t="str">
            <v/>
          </cell>
          <cell r="BD253" t="str">
            <v/>
          </cell>
          <cell r="BE253" t="str">
            <v/>
          </cell>
          <cell r="BF253" t="str">
            <v/>
          </cell>
          <cell r="BG253" t="str">
            <v/>
          </cell>
          <cell r="BH253" t="str">
            <v>L14Lass, E. A., Sauza, D. J., Dunand, D. C. &amp; Seidman, D. N. Multicomponent γ’-strengthened Co-based superalloys with increased solvus temperatures and reduced mass densities. Acta Mater. 147, 284–295 (2018).</v>
          </cell>
          <cell r="BI253" t="str">
            <v>Co-10.Ni-7.Al-4.Ti-2.Nb-5.Mo</v>
          </cell>
          <cell r="BJ253" t="str">
            <v>82.0Co-10.0Ni-7.0Al-4.0Ti-2.0Nb-5.0Mo</v>
          </cell>
        </row>
        <row r="254">
          <cell r="A254" t="str">
            <v>Co-30.Ni-7.Al-4.Ti-2.Nb-5.Mo</v>
          </cell>
          <cell r="B254" t="str">
            <v>W-free</v>
          </cell>
          <cell r="C254" t="str">
            <v>-30Ni-7Al-4Ti-2Nb-5Mo</v>
          </cell>
          <cell r="D254" t="str">
            <v>L15</v>
          </cell>
          <cell r="E254" t="str">
            <v>Lass, E. A., Sauza, D. J., Dunand, D. C. &amp; Seidman, D. N. Multicomponent γ’-strengthened Co-based superalloys with increased solvus temperatures and reduced mass densities. Acta Mater. 147, 284–295 (2018).</v>
          </cell>
          <cell r="F254">
            <v>266</v>
          </cell>
          <cell r="G254">
            <v>52</v>
          </cell>
          <cell r="H254">
            <v>30</v>
          </cell>
          <cell r="I254">
            <v>7</v>
          </cell>
          <cell r="J254"/>
          <cell r="K254"/>
          <cell r="L254">
            <v>4</v>
          </cell>
          <cell r="M254"/>
          <cell r="N254">
            <v>2</v>
          </cell>
          <cell r="O254"/>
          <cell r="P254">
            <v>5</v>
          </cell>
          <cell r="Q254"/>
          <cell r="R254"/>
          <cell r="S254"/>
          <cell r="T254"/>
          <cell r="U254"/>
          <cell r="V254"/>
          <cell r="W254"/>
          <cell r="X254"/>
          <cell r="Y254"/>
          <cell r="Z254"/>
          <cell r="AA254"/>
          <cell r="AB254"/>
          <cell r="AC254"/>
          <cell r="AD254"/>
          <cell r="AE254"/>
          <cell r="AF254">
            <v>8.355080000000001</v>
          </cell>
          <cell r="AG254">
            <v>8.42</v>
          </cell>
          <cell r="AH254"/>
          <cell r="AI254" t="str">
            <v>Co</v>
          </cell>
          <cell r="AJ254" t="str">
            <v>-7.Al</v>
          </cell>
          <cell r="AK254" t="str">
            <v/>
          </cell>
          <cell r="AL254" t="str">
            <v>-30.Ni</v>
          </cell>
          <cell r="AM254" t="str">
            <v/>
          </cell>
          <cell r="AN254" t="str">
            <v/>
          </cell>
          <cell r="AO254" t="str">
            <v>-2.Nb</v>
          </cell>
          <cell r="AP254" t="str">
            <v/>
          </cell>
          <cell r="AQ254" t="str">
            <v>-4.Ti</v>
          </cell>
          <cell r="AR254" t="str">
            <v>-5.Mo</v>
          </cell>
          <cell r="AS254" t="str">
            <v/>
          </cell>
          <cell r="AT254" t="str">
            <v/>
          </cell>
          <cell r="AU254" t="str">
            <v/>
          </cell>
          <cell r="AV254" t="str">
            <v/>
          </cell>
          <cell r="AW254" t="str">
            <v/>
          </cell>
          <cell r="AX254" t="str">
            <v/>
          </cell>
          <cell r="AY254" t="str">
            <v/>
          </cell>
          <cell r="AZ254" t="str">
            <v/>
          </cell>
          <cell r="BA254" t="str">
            <v/>
          </cell>
          <cell r="BB254" t="str">
            <v/>
          </cell>
          <cell r="BC254" t="str">
            <v/>
          </cell>
          <cell r="BD254" t="str">
            <v/>
          </cell>
          <cell r="BE254" t="str">
            <v/>
          </cell>
          <cell r="BF254" t="str">
            <v/>
          </cell>
          <cell r="BG254" t="str">
            <v/>
          </cell>
          <cell r="BH254" t="str">
            <v>L15Lass, E. A., Sauza, D. J., Dunand, D. C. &amp; Seidman, D. N. Multicomponent γ’-strengthened Co-based superalloys with increased solvus temperatures and reduced mass densities. Acta Mater. 147, 284–295 (2018).</v>
          </cell>
          <cell r="BI254" t="str">
            <v>Co-30.Ni-7.Al-4.Ti-2.Nb-5.Mo</v>
          </cell>
          <cell r="BJ254" t="str">
            <v>82.0Co-30.0Ni-7.0Al-4.0Ti-2.0Nb-5.0Mo</v>
          </cell>
        </row>
        <row r="255">
          <cell r="A255" t="str">
            <v>Co-10.Ni-7.Al-4.Ti-1.Ta-1.Nb-5.Mo</v>
          </cell>
          <cell r="B255" t="str">
            <v>W-free</v>
          </cell>
          <cell r="C255" t="str">
            <v>-10Ni-7Al-4Ti-1Ta-1Nb-5Mo</v>
          </cell>
          <cell r="D255" t="str">
            <v>L16</v>
          </cell>
          <cell r="E255" t="str">
            <v>Lass, E. A., Sauza, D. J., Dunand, D. C. &amp; Seidman, D. N. Multicomponent γ’-strengthened Co-based superalloys with increased solvus temperatures and reduced mass densities. Acta Mater. 147, 284–295 (2018).</v>
          </cell>
          <cell r="F255">
            <v>267</v>
          </cell>
          <cell r="G255">
            <v>72</v>
          </cell>
          <cell r="H255">
            <v>10</v>
          </cell>
          <cell r="I255">
            <v>7</v>
          </cell>
          <cell r="J255"/>
          <cell r="K255"/>
          <cell r="L255">
            <v>4</v>
          </cell>
          <cell r="M255">
            <v>1</v>
          </cell>
          <cell r="N255">
            <v>1</v>
          </cell>
          <cell r="O255"/>
          <cell r="P255">
            <v>5</v>
          </cell>
          <cell r="Q255"/>
          <cell r="R255"/>
          <cell r="S255"/>
          <cell r="T255"/>
          <cell r="U255"/>
          <cell r="V255"/>
          <cell r="W255"/>
          <cell r="X255"/>
          <cell r="Y255"/>
          <cell r="Z255"/>
          <cell r="AA255"/>
          <cell r="AB255"/>
          <cell r="AC255"/>
          <cell r="AD255"/>
          <cell r="AE255"/>
          <cell r="AF255">
            <v>8.4342800000000011</v>
          </cell>
          <cell r="AG255">
            <v>8.6199999999999992</v>
          </cell>
          <cell r="AH255"/>
          <cell r="AI255" t="str">
            <v>Co</v>
          </cell>
          <cell r="AJ255" t="str">
            <v>-7.Al</v>
          </cell>
          <cell r="AK255" t="str">
            <v/>
          </cell>
          <cell r="AL255" t="str">
            <v>-10.Ni</v>
          </cell>
          <cell r="AM255" t="str">
            <v/>
          </cell>
          <cell r="AN255" t="str">
            <v>-1.Ta</v>
          </cell>
          <cell r="AO255" t="str">
            <v>-1.Nb</v>
          </cell>
          <cell r="AP255" t="str">
            <v/>
          </cell>
          <cell r="AQ255" t="str">
            <v>-4.Ti</v>
          </cell>
          <cell r="AR255" t="str">
            <v>-5.Mo</v>
          </cell>
          <cell r="AS255" t="str">
            <v/>
          </cell>
          <cell r="AT255" t="str">
            <v/>
          </cell>
          <cell r="AU255" t="str">
            <v/>
          </cell>
          <cell r="AV255" t="str">
            <v/>
          </cell>
          <cell r="AW255" t="str">
            <v/>
          </cell>
          <cell r="AX255" t="str">
            <v/>
          </cell>
          <cell r="AY255" t="str">
            <v/>
          </cell>
          <cell r="AZ255" t="str">
            <v/>
          </cell>
          <cell r="BA255" t="str">
            <v/>
          </cell>
          <cell r="BB255" t="str">
            <v/>
          </cell>
          <cell r="BC255" t="str">
            <v/>
          </cell>
          <cell r="BD255" t="str">
            <v/>
          </cell>
          <cell r="BE255" t="str">
            <v/>
          </cell>
          <cell r="BF255" t="str">
            <v/>
          </cell>
          <cell r="BG255" t="str">
            <v/>
          </cell>
          <cell r="BH255" t="str">
            <v>L16Lass, E. A., Sauza, D. J., Dunand, D. C. &amp; Seidman, D. N. Multicomponent γ’-strengthened Co-based superalloys with increased solvus temperatures and reduced mass densities. Acta Mater. 147, 284–295 (2018).</v>
          </cell>
          <cell r="BI255" t="str">
            <v>Co-10.Ni-7.Al-4.Ti-1.Ta-1.Nb-5.Mo</v>
          </cell>
          <cell r="BJ255" t="str">
            <v>82.0Co-10.0Ni-7.0Al-4.0Ti-1.0Ta-1.0Nb-5.0Mo</v>
          </cell>
        </row>
        <row r="256">
          <cell r="A256" t="str">
            <v>Co-30.Ni-7.Al-4.Ti-1.Ta-1.Nb-5.Mo</v>
          </cell>
          <cell r="B256" t="str">
            <v>W-free</v>
          </cell>
          <cell r="C256" t="str">
            <v>-30Ni-7Al-4Ti-1Ta-1Nb-5Mo</v>
          </cell>
          <cell r="D256" t="str">
            <v>L17</v>
          </cell>
          <cell r="E256" t="str">
            <v>Lass, E. A., Sauza, D. J., Dunand, D. C. &amp; Seidman, D. N. Multicomponent γ’-strengthened Co-based superalloys with increased solvus temperatures and reduced mass densities. Acta Mater. 147, 284–295 (2018).</v>
          </cell>
          <cell r="F256">
            <v>268</v>
          </cell>
          <cell r="G256">
            <v>52</v>
          </cell>
          <cell r="H256">
            <v>30</v>
          </cell>
          <cell r="I256">
            <v>7</v>
          </cell>
          <cell r="J256"/>
          <cell r="K256"/>
          <cell r="L256">
            <v>4</v>
          </cell>
          <cell r="M256">
            <v>1</v>
          </cell>
          <cell r="N256">
            <v>1</v>
          </cell>
          <cell r="O256"/>
          <cell r="P256">
            <v>5</v>
          </cell>
          <cell r="Q256"/>
          <cell r="R256"/>
          <cell r="S256"/>
          <cell r="T256"/>
          <cell r="U256"/>
          <cell r="V256"/>
          <cell r="W256"/>
          <cell r="X256"/>
          <cell r="Y256"/>
          <cell r="Z256"/>
          <cell r="AA256"/>
          <cell r="AB256"/>
          <cell r="AC256"/>
          <cell r="AD256"/>
          <cell r="AE256"/>
          <cell r="AF256">
            <v>8.4358800000000009</v>
          </cell>
          <cell r="AG256">
            <v>8.57</v>
          </cell>
          <cell r="AH256"/>
          <cell r="AI256" t="str">
            <v>Co</v>
          </cell>
          <cell r="AJ256" t="str">
            <v>-7.Al</v>
          </cell>
          <cell r="AK256" t="str">
            <v/>
          </cell>
          <cell r="AL256" t="str">
            <v>-30.Ni</v>
          </cell>
          <cell r="AM256" t="str">
            <v/>
          </cell>
          <cell r="AN256" t="str">
            <v>-1.Ta</v>
          </cell>
          <cell r="AO256" t="str">
            <v>-1.Nb</v>
          </cell>
          <cell r="AP256" t="str">
            <v/>
          </cell>
          <cell r="AQ256" t="str">
            <v>-4.Ti</v>
          </cell>
          <cell r="AR256" t="str">
            <v>-5.Mo</v>
          </cell>
          <cell r="AS256" t="str">
            <v/>
          </cell>
          <cell r="AT256" t="str">
            <v/>
          </cell>
          <cell r="AU256" t="str">
            <v/>
          </cell>
          <cell r="AV256" t="str">
            <v/>
          </cell>
          <cell r="AW256" t="str">
            <v/>
          </cell>
          <cell r="AX256" t="str">
            <v/>
          </cell>
          <cell r="AY256" t="str">
            <v/>
          </cell>
          <cell r="AZ256" t="str">
            <v/>
          </cell>
          <cell r="BA256" t="str">
            <v/>
          </cell>
          <cell r="BB256" t="str">
            <v/>
          </cell>
          <cell r="BC256" t="str">
            <v/>
          </cell>
          <cell r="BD256" t="str">
            <v/>
          </cell>
          <cell r="BE256" t="str">
            <v/>
          </cell>
          <cell r="BF256" t="str">
            <v/>
          </cell>
          <cell r="BG256" t="str">
            <v/>
          </cell>
          <cell r="BH256" t="str">
            <v>L17Lass, E. A., Sauza, D. J., Dunand, D. C. &amp; Seidman, D. N. Multicomponent γ’-strengthened Co-based superalloys with increased solvus temperatures and reduced mass densities. Acta Mater. 147, 284–295 (2018).</v>
          </cell>
          <cell r="BI256" t="str">
            <v>Co-30.Ni-7.Al-4.Ti-1.Ta-1.Nb-5.Mo</v>
          </cell>
          <cell r="BJ256" t="str">
            <v>82.0Co-30.0Ni-7.0Al-4.0Ti-1.0Ta-1.0Nb-5.0Mo</v>
          </cell>
        </row>
        <row r="257">
          <cell r="A257" t="str">
            <v>Co-10.Ni-7.Al-2.W-4.Ti-1.Ta-1.Nb-3.Mo</v>
          </cell>
          <cell r="B257" t="str">
            <v>Low-W</v>
          </cell>
          <cell r="C257" t="str">
            <v>-10Ni-7Al-2W-4Ti-1Ta-1Nb-3Mo</v>
          </cell>
          <cell r="D257" t="str">
            <v>L18</v>
          </cell>
          <cell r="E257" t="str">
            <v>Lass, E. A., Sauza, D. J., Dunand, D. C. &amp; Seidman, D. N. Multicomponent γ’-strengthened Co-based superalloys with increased solvus temperatures and reduced mass densities. Acta Mater. 147, 284–295 (2018).</v>
          </cell>
          <cell r="F257">
            <v>269</v>
          </cell>
          <cell r="G257">
            <v>72</v>
          </cell>
          <cell r="H257">
            <v>10</v>
          </cell>
          <cell r="I257">
            <v>7</v>
          </cell>
          <cell r="J257"/>
          <cell r="K257">
            <v>2</v>
          </cell>
          <cell r="L257">
            <v>4</v>
          </cell>
          <cell r="M257">
            <v>1</v>
          </cell>
          <cell r="N257">
            <v>1</v>
          </cell>
          <cell r="O257"/>
          <cell r="P257">
            <v>3</v>
          </cell>
          <cell r="Q257"/>
          <cell r="R257"/>
          <cell r="S257"/>
          <cell r="T257"/>
          <cell r="U257"/>
          <cell r="V257"/>
          <cell r="W257"/>
          <cell r="X257"/>
          <cell r="Y257"/>
          <cell r="Z257"/>
          <cell r="AA257"/>
          <cell r="AB257"/>
          <cell r="AC257"/>
          <cell r="AD257"/>
          <cell r="AE257"/>
          <cell r="AF257">
            <v>8.6136800000000022</v>
          </cell>
          <cell r="AG257">
            <v>8.85</v>
          </cell>
          <cell r="AH257"/>
          <cell r="AI257" t="str">
            <v>Co</v>
          </cell>
          <cell r="AJ257" t="str">
            <v>-7.Al</v>
          </cell>
          <cell r="AK257" t="str">
            <v>-2.W</v>
          </cell>
          <cell r="AL257" t="str">
            <v>-10.Ni</v>
          </cell>
          <cell r="AM257" t="str">
            <v/>
          </cell>
          <cell r="AN257" t="str">
            <v>-1.Ta</v>
          </cell>
          <cell r="AO257" t="str">
            <v>-1.Nb</v>
          </cell>
          <cell r="AP257" t="str">
            <v/>
          </cell>
          <cell r="AQ257" t="str">
            <v>-4.Ti</v>
          </cell>
          <cell r="AR257" t="str">
            <v>-3.Mo</v>
          </cell>
          <cell r="AS257" t="str">
            <v/>
          </cell>
          <cell r="AT257" t="str">
            <v/>
          </cell>
          <cell r="AU257" t="str">
            <v/>
          </cell>
          <cell r="AV257" t="str">
            <v/>
          </cell>
          <cell r="AW257" t="str">
            <v/>
          </cell>
          <cell r="AX257" t="str">
            <v/>
          </cell>
          <cell r="AY257" t="str">
            <v/>
          </cell>
          <cell r="AZ257" t="str">
            <v/>
          </cell>
          <cell r="BA257" t="str">
            <v/>
          </cell>
          <cell r="BB257" t="str">
            <v/>
          </cell>
          <cell r="BC257" t="str">
            <v/>
          </cell>
          <cell r="BD257" t="str">
            <v/>
          </cell>
          <cell r="BE257" t="str">
            <v/>
          </cell>
          <cell r="BF257" t="str">
            <v/>
          </cell>
          <cell r="BG257" t="str">
            <v/>
          </cell>
          <cell r="BH257" t="str">
            <v>L18Lass, E. A., Sauza, D. J., Dunand, D. C. &amp; Seidman, D. N. Multicomponent γ’-strengthened Co-based superalloys with increased solvus temperatures and reduced mass densities. Acta Mater. 147, 284–295 (2018).</v>
          </cell>
          <cell r="BI257" t="str">
            <v>Co-10.Ni-7.Al-2.W-4.Ti-1.Ta-1.Nb-3.Mo</v>
          </cell>
          <cell r="BJ257" t="str">
            <v>82.0Co-10.0Ni-7.0Al-2.0W-4.0Ti-1.0Ta-1.0Nb-3.0Mo</v>
          </cell>
        </row>
        <row r="258">
          <cell r="A258" t="str">
            <v>Co-30.Ni-7.Al-2.W-4.Ti-1.Ta-1.Nb-3.Mo</v>
          </cell>
          <cell r="B258" t="str">
            <v>Low-W</v>
          </cell>
          <cell r="C258" t="str">
            <v>-30Ni-7Al-2W-4Ti-1Ta-1Nb-3Mo</v>
          </cell>
          <cell r="D258" t="str">
            <v>L19</v>
          </cell>
          <cell r="E258" t="str">
            <v>Lass, E. A., Sauza, D. J., Dunand, D. C. &amp; Seidman, D. N. Multicomponent γ’-strengthened Co-based superalloys with increased solvus temperatures and reduced mass densities. Acta Mater. 147, 284–295 (2018).</v>
          </cell>
          <cell r="F258">
            <v>270</v>
          </cell>
          <cell r="G258">
            <v>52</v>
          </cell>
          <cell r="H258">
            <v>30</v>
          </cell>
          <cell r="I258">
            <v>7</v>
          </cell>
          <cell r="J258"/>
          <cell r="K258">
            <v>2</v>
          </cell>
          <cell r="L258">
            <v>4</v>
          </cell>
          <cell r="M258">
            <v>1</v>
          </cell>
          <cell r="N258">
            <v>1</v>
          </cell>
          <cell r="O258"/>
          <cell r="P258">
            <v>3</v>
          </cell>
          <cell r="Q258"/>
          <cell r="R258"/>
          <cell r="S258"/>
          <cell r="T258"/>
          <cell r="U258"/>
          <cell r="V258"/>
          <cell r="W258"/>
          <cell r="X258"/>
          <cell r="Y258"/>
          <cell r="Z258"/>
          <cell r="AA258"/>
          <cell r="AB258"/>
          <cell r="AC258"/>
          <cell r="AD258"/>
          <cell r="AE258"/>
          <cell r="AF258">
            <v>8.615280000000002</v>
          </cell>
          <cell r="AG258">
            <v>8.89</v>
          </cell>
          <cell r="AH258"/>
          <cell r="AI258" t="str">
            <v>Co</v>
          </cell>
          <cell r="AJ258" t="str">
            <v>-7.Al</v>
          </cell>
          <cell r="AK258" t="str">
            <v>-2.W</v>
          </cell>
          <cell r="AL258" t="str">
            <v>-30.Ni</v>
          </cell>
          <cell r="AM258" t="str">
            <v/>
          </cell>
          <cell r="AN258" t="str">
            <v>-1.Ta</v>
          </cell>
          <cell r="AO258" t="str">
            <v>-1.Nb</v>
          </cell>
          <cell r="AP258" t="str">
            <v/>
          </cell>
          <cell r="AQ258" t="str">
            <v>-4.Ti</v>
          </cell>
          <cell r="AR258" t="str">
            <v>-3.Mo</v>
          </cell>
          <cell r="AS258" t="str">
            <v/>
          </cell>
          <cell r="AT258" t="str">
            <v/>
          </cell>
          <cell r="AU258" t="str">
            <v/>
          </cell>
          <cell r="AV258" t="str">
            <v/>
          </cell>
          <cell r="AW258" t="str">
            <v/>
          </cell>
          <cell r="AX258" t="str">
            <v/>
          </cell>
          <cell r="AY258" t="str">
            <v/>
          </cell>
          <cell r="AZ258" t="str">
            <v/>
          </cell>
          <cell r="BA258" t="str">
            <v/>
          </cell>
          <cell r="BB258" t="str">
            <v/>
          </cell>
          <cell r="BC258" t="str">
            <v/>
          </cell>
          <cell r="BD258" t="str">
            <v/>
          </cell>
          <cell r="BE258" t="str">
            <v/>
          </cell>
          <cell r="BF258" t="str">
            <v/>
          </cell>
          <cell r="BG258" t="str">
            <v/>
          </cell>
          <cell r="BH258" t="str">
            <v>L19Lass, E. A., Sauza, D. J., Dunand, D. C. &amp; Seidman, D. N. Multicomponent γ’-strengthened Co-based superalloys with increased solvus temperatures and reduced mass densities. Acta Mater. 147, 284–295 (2018).</v>
          </cell>
          <cell r="BI258" t="str">
            <v>Co-30.Ni-7.Al-2.W-4.Ti-1.Ta-1.Nb-3.Mo</v>
          </cell>
          <cell r="BJ258" t="str">
            <v>82.0Co-30.0Ni-7.0Al-2.0W-4.0Ti-1.0Ta-1.0Nb-3.0Mo</v>
          </cell>
        </row>
        <row r="259">
          <cell r="A259" t="str">
            <v>Co-12.Ti-1.Re</v>
          </cell>
          <cell r="B259" t="str">
            <v>Co3Ti</v>
          </cell>
          <cell r="C259" t="str">
            <v>-12Ti-1Re</v>
          </cell>
          <cell r="D259" t="str">
            <v>Re1</v>
          </cell>
          <cell r="E259" t="str">
            <v>Li, L. et al. Effect of Re on microstructure and mechanical properties of γ/γʹ Co-Ti-based superalloys. Intermetallics 115, (2019).</v>
          </cell>
          <cell r="F259">
            <v>271</v>
          </cell>
          <cell r="G259">
            <v>87</v>
          </cell>
          <cell r="H259"/>
          <cell r="I259"/>
          <cell r="J259"/>
          <cell r="K259"/>
          <cell r="L259">
            <v>12</v>
          </cell>
          <cell r="M259"/>
          <cell r="N259"/>
          <cell r="O259"/>
          <cell r="P259"/>
          <cell r="Q259"/>
          <cell r="R259"/>
          <cell r="S259"/>
          <cell r="T259"/>
          <cell r="U259">
            <v>1</v>
          </cell>
          <cell r="V259"/>
          <cell r="W259"/>
          <cell r="X259"/>
          <cell r="Y259"/>
          <cell r="Z259"/>
          <cell r="AA259"/>
          <cell r="AB259"/>
          <cell r="AC259"/>
          <cell r="AD259"/>
          <cell r="AE259"/>
          <cell r="AF259">
            <v>8.49404</v>
          </cell>
          <cell r="AG259">
            <v>8.41</v>
          </cell>
          <cell r="AH259"/>
          <cell r="AI259" t="str">
            <v>Co</v>
          </cell>
          <cell r="AJ259" t="str">
            <v/>
          </cell>
          <cell r="AK259" t="str">
            <v/>
          </cell>
          <cell r="AL259" t="str">
            <v/>
          </cell>
          <cell r="AM259" t="str">
            <v/>
          </cell>
          <cell r="AN259" t="str">
            <v/>
          </cell>
          <cell r="AO259" t="str">
            <v/>
          </cell>
          <cell r="AP259" t="str">
            <v/>
          </cell>
          <cell r="AQ259" t="str">
            <v>-12.Ti</v>
          </cell>
          <cell r="AR259" t="str">
            <v/>
          </cell>
          <cell r="AS259" t="str">
            <v/>
          </cell>
          <cell r="AT259" t="str">
            <v/>
          </cell>
          <cell r="AU259" t="str">
            <v/>
          </cell>
          <cell r="AV259" t="str">
            <v/>
          </cell>
          <cell r="AW259" t="str">
            <v>-1.Re</v>
          </cell>
          <cell r="AX259" t="str">
            <v/>
          </cell>
          <cell r="AY259" t="str">
            <v/>
          </cell>
          <cell r="AZ259" t="str">
            <v/>
          </cell>
          <cell r="BA259" t="str">
            <v/>
          </cell>
          <cell r="BB259" t="str">
            <v/>
          </cell>
          <cell r="BC259" t="str">
            <v/>
          </cell>
          <cell r="BD259" t="str">
            <v/>
          </cell>
          <cell r="BE259" t="str">
            <v/>
          </cell>
          <cell r="BF259" t="str">
            <v/>
          </cell>
          <cell r="BG259" t="str">
            <v/>
          </cell>
          <cell r="BH259" t="str">
            <v>Re1Li, L. et al. Effect of Re on microstructure and mechanical properties of γ/γʹ Co-Ti-based superalloys. Intermetallics 115, (2019).</v>
          </cell>
          <cell r="BI259" t="str">
            <v>Co-12.Ti-1.Re</v>
          </cell>
          <cell r="BJ259" t="str">
            <v>87.0Co-12.0Ti-1.0Re</v>
          </cell>
        </row>
        <row r="260">
          <cell r="A260" t="str">
            <v>Co-12.Ti-3.Re</v>
          </cell>
          <cell r="B260" t="str">
            <v>Co3Ti</v>
          </cell>
          <cell r="C260" t="str">
            <v>-12Ti-3Re</v>
          </cell>
          <cell r="D260" t="str">
            <v>Re3</v>
          </cell>
          <cell r="E260" t="str">
            <v>Li, L. et al. Effect of Re on microstructure and mechanical properties of γ/γʹ Co-Ti-based superalloys. Intermetallics 115, (2019).</v>
          </cell>
          <cell r="F260">
            <v>272</v>
          </cell>
          <cell r="G260">
            <v>85</v>
          </cell>
          <cell r="H260"/>
          <cell r="I260"/>
          <cell r="J260"/>
          <cell r="K260"/>
          <cell r="L260">
            <v>12</v>
          </cell>
          <cell r="M260"/>
          <cell r="N260"/>
          <cell r="O260"/>
          <cell r="P260"/>
          <cell r="Q260"/>
          <cell r="R260"/>
          <cell r="S260"/>
          <cell r="T260"/>
          <cell r="U260">
            <v>3</v>
          </cell>
          <cell r="V260"/>
          <cell r="W260"/>
          <cell r="X260"/>
          <cell r="Y260"/>
          <cell r="Z260"/>
          <cell r="AA260"/>
          <cell r="AB260"/>
          <cell r="AC260"/>
          <cell r="AD260"/>
          <cell r="AE260"/>
          <cell r="AF260">
            <v>8.73644</v>
          </cell>
          <cell r="AG260">
            <v>8.59</v>
          </cell>
          <cell r="AH260"/>
          <cell r="AI260" t="str">
            <v>Co</v>
          </cell>
          <cell r="AJ260" t="str">
            <v/>
          </cell>
          <cell r="AK260" t="str">
            <v/>
          </cell>
          <cell r="AL260" t="str">
            <v/>
          </cell>
          <cell r="AM260" t="str">
            <v/>
          </cell>
          <cell r="AN260" t="str">
            <v/>
          </cell>
          <cell r="AO260" t="str">
            <v/>
          </cell>
          <cell r="AP260" t="str">
            <v/>
          </cell>
          <cell r="AQ260" t="str">
            <v>-12.Ti</v>
          </cell>
          <cell r="AR260" t="str">
            <v/>
          </cell>
          <cell r="AS260" t="str">
            <v/>
          </cell>
          <cell r="AT260" t="str">
            <v/>
          </cell>
          <cell r="AU260" t="str">
            <v/>
          </cell>
          <cell r="AV260" t="str">
            <v/>
          </cell>
          <cell r="AW260" t="str">
            <v>-3.Re</v>
          </cell>
          <cell r="AX260" t="str">
            <v/>
          </cell>
          <cell r="AY260" t="str">
            <v/>
          </cell>
          <cell r="AZ260" t="str">
            <v/>
          </cell>
          <cell r="BA260" t="str">
            <v/>
          </cell>
          <cell r="BB260" t="str">
            <v/>
          </cell>
          <cell r="BC260" t="str">
            <v/>
          </cell>
          <cell r="BD260" t="str">
            <v/>
          </cell>
          <cell r="BE260" t="str">
            <v/>
          </cell>
          <cell r="BF260" t="str">
            <v/>
          </cell>
          <cell r="BG260" t="str">
            <v/>
          </cell>
          <cell r="BH260" t="str">
            <v>Re3Li, L. et al. Effect of Re on microstructure and mechanical properties of γ/γʹ Co-Ti-based superalloys. Intermetallics 115, (2019).</v>
          </cell>
          <cell r="BI260" t="str">
            <v>Co-12.Ti-3.Re</v>
          </cell>
          <cell r="BJ260" t="str">
            <v>85.0Co-12.0Ti-3.0Re</v>
          </cell>
        </row>
        <row r="261">
          <cell r="A261" t="str">
            <v>Co-12.Ti-5.Re</v>
          </cell>
          <cell r="B261" t="str">
            <v>Co3Ti</v>
          </cell>
          <cell r="C261" t="str">
            <v>-12Ti-5Re</v>
          </cell>
          <cell r="D261" t="str">
            <v>Re5</v>
          </cell>
          <cell r="E261" t="str">
            <v>Li, L. et al. Effect of Re on microstructure and mechanical properties of γ/γʹ Co-Ti-based superalloys. Intermetallics 115, (2019).</v>
          </cell>
          <cell r="F261">
            <v>273</v>
          </cell>
          <cell r="G261">
            <v>83</v>
          </cell>
          <cell r="H261"/>
          <cell r="I261"/>
          <cell r="J261"/>
          <cell r="K261"/>
          <cell r="L261">
            <v>12</v>
          </cell>
          <cell r="M261"/>
          <cell r="N261"/>
          <cell r="O261"/>
          <cell r="P261"/>
          <cell r="Q261"/>
          <cell r="R261"/>
          <cell r="S261"/>
          <cell r="T261"/>
          <cell r="U261">
            <v>5</v>
          </cell>
          <cell r="V261"/>
          <cell r="W261"/>
          <cell r="X261"/>
          <cell r="Y261"/>
          <cell r="Z261"/>
          <cell r="AA261"/>
          <cell r="AB261"/>
          <cell r="AC261"/>
          <cell r="AD261"/>
          <cell r="AE261"/>
          <cell r="AF261">
            <v>8.9788399999999999</v>
          </cell>
          <cell r="AG261">
            <v>8.92</v>
          </cell>
          <cell r="AH261"/>
          <cell r="AI261" t="str">
            <v>Co</v>
          </cell>
          <cell r="AJ261" t="str">
            <v/>
          </cell>
          <cell r="AK261" t="str">
            <v/>
          </cell>
          <cell r="AL261" t="str">
            <v/>
          </cell>
          <cell r="AM261" t="str">
            <v/>
          </cell>
          <cell r="AN261" t="str">
            <v/>
          </cell>
          <cell r="AO261" t="str">
            <v/>
          </cell>
          <cell r="AP261" t="str">
            <v/>
          </cell>
          <cell r="AQ261" t="str">
            <v>-12.Ti</v>
          </cell>
          <cell r="AR261" t="str">
            <v/>
          </cell>
          <cell r="AS261" t="str">
            <v/>
          </cell>
          <cell r="AT261" t="str">
            <v/>
          </cell>
          <cell r="AU261" t="str">
            <v/>
          </cell>
          <cell r="AV261" t="str">
            <v/>
          </cell>
          <cell r="AW261" t="str">
            <v>-5.Re</v>
          </cell>
          <cell r="AX261" t="str">
            <v/>
          </cell>
          <cell r="AY261" t="str">
            <v/>
          </cell>
          <cell r="AZ261" t="str">
            <v/>
          </cell>
          <cell r="BA261" t="str">
            <v/>
          </cell>
          <cell r="BB261" t="str">
            <v/>
          </cell>
          <cell r="BC261" t="str">
            <v/>
          </cell>
          <cell r="BD261" t="str">
            <v/>
          </cell>
          <cell r="BE261" t="str">
            <v/>
          </cell>
          <cell r="BF261" t="str">
            <v/>
          </cell>
          <cell r="BG261" t="str">
            <v/>
          </cell>
          <cell r="BH261" t="str">
            <v>Re5Li, L. et al. Effect of Re on microstructure and mechanical properties of γ/γʹ Co-Ti-based superalloys. Intermetallics 115, (2019).</v>
          </cell>
          <cell r="BI261" t="str">
            <v>Co-12.Ti-5.Re</v>
          </cell>
          <cell r="BJ261" t="str">
            <v>83.0Co-12.0Ti-5.0Re</v>
          </cell>
        </row>
        <row r="262">
          <cell r="A262" t="str">
            <v>Co-19.8Ni-9.4Al-5.4W-4.3Ti-0.9Ta</v>
          </cell>
          <cell r="B262" t="str">
            <v>CoAlWX+</v>
          </cell>
          <cell r="C262" t="str">
            <v>-20Ni-9Al-5W-4Ti-1Ta</v>
          </cell>
          <cell r="D262" t="str">
            <v>20Ni-A</v>
          </cell>
          <cell r="E262" t="str">
            <v>Li, W., Li, L., Antonov, S. &amp; Feng, Q. Effective design of a Co-Ni-Al-W-Ta-Ti alloy with high γ′ solvus temperature and microstructural stability using combined CALPHAD and experimental approaches. Mater. Des. 180, (2019).</v>
          </cell>
          <cell r="F262">
            <v>274</v>
          </cell>
          <cell r="G262">
            <v>60.34</v>
          </cell>
          <cell r="H262">
            <v>19.8</v>
          </cell>
          <cell r="I262">
            <v>9.35</v>
          </cell>
          <cell r="J262"/>
          <cell r="K262">
            <v>5.39</v>
          </cell>
          <cell r="L262">
            <v>4.26</v>
          </cell>
          <cell r="M262">
            <v>0.86</v>
          </cell>
          <cell r="N262"/>
          <cell r="O262"/>
          <cell r="P262"/>
          <cell r="Q262"/>
          <cell r="R262"/>
          <cell r="S262"/>
          <cell r="T262"/>
          <cell r="U262"/>
          <cell r="V262"/>
          <cell r="W262"/>
          <cell r="X262"/>
          <cell r="Y262"/>
          <cell r="Z262"/>
          <cell r="AA262"/>
          <cell r="AB262"/>
          <cell r="AC262"/>
          <cell r="AD262"/>
          <cell r="AE262"/>
          <cell r="AF262">
            <v>8.7592572000000022</v>
          </cell>
          <cell r="AG262">
            <v>9.2100000000000009</v>
          </cell>
          <cell r="AH262"/>
          <cell r="AI262" t="str">
            <v>Co</v>
          </cell>
          <cell r="AJ262" t="str">
            <v>-9.4Al</v>
          </cell>
          <cell r="AK262" t="str">
            <v>-5.4W</v>
          </cell>
          <cell r="AL262" t="str">
            <v>-19.8Ni</v>
          </cell>
          <cell r="AM262" t="str">
            <v/>
          </cell>
          <cell r="AN262" t="str">
            <v>-0.9Ta</v>
          </cell>
          <cell r="AO262" t="str">
            <v/>
          </cell>
          <cell r="AP262" t="str">
            <v/>
          </cell>
          <cell r="AQ262" t="str">
            <v>-4.3Ti</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cell r="BD262" t="str">
            <v/>
          </cell>
          <cell r="BE262" t="str">
            <v/>
          </cell>
          <cell r="BF262" t="str">
            <v/>
          </cell>
          <cell r="BG262" t="str">
            <v/>
          </cell>
          <cell r="BH262" t="str">
            <v>20Ni-ALi, W., Li, L., Antonov, S. &amp; Feng, Q. Effective design of a Co-Ni-Al-W-Ta-Ti alloy with high γ′ solvus temperature and microstructural stability using combined CALPHAD and experimental approaches. Mater. Des. 180, (2019).</v>
          </cell>
          <cell r="BI262" t="str">
            <v>Co-19.8Ni-9.4Al-5.4W-4.3Ti-0.9Ta</v>
          </cell>
          <cell r="BJ262" t="str">
            <v>80.1Co-19.8Ni-9.4Al-5.4W-4.3Ti-0.9Ta</v>
          </cell>
        </row>
        <row r="263">
          <cell r="A263" t="str">
            <v>Co-20.2Ni-11.2Al-3.7W-4.2Ti-0.8Ta</v>
          </cell>
          <cell r="B263" t="str">
            <v>CoAlWX+</v>
          </cell>
          <cell r="C263" t="str">
            <v>-20Ni-11Al-4W-4Ti-1Ta</v>
          </cell>
          <cell r="D263" t="str">
            <v>20Ni-B</v>
          </cell>
          <cell r="E263" t="str">
            <v>Li, W., Li, L., Antonov, S. &amp; Feng, Q. Effective design of a Co-Ni-Al-W-Ta-Ti alloy with high γ′ solvus temperature and microstructural stability using combined CALPHAD and experimental approaches. Mater. Des. 180, (2019).</v>
          </cell>
          <cell r="F263">
            <v>275</v>
          </cell>
          <cell r="G263">
            <v>59.87</v>
          </cell>
          <cell r="H263">
            <v>20.16</v>
          </cell>
          <cell r="I263">
            <v>11.18</v>
          </cell>
          <cell r="J263"/>
          <cell r="K263">
            <v>3.73</v>
          </cell>
          <cell r="L263">
            <v>4.22</v>
          </cell>
          <cell r="M263">
            <v>0.84</v>
          </cell>
          <cell r="N263"/>
          <cell r="O263"/>
          <cell r="P263"/>
          <cell r="Q263"/>
          <cell r="R263"/>
          <cell r="S263"/>
          <cell r="T263"/>
          <cell r="U263"/>
          <cell r="V263"/>
          <cell r="W263"/>
          <cell r="X263"/>
          <cell r="Y263"/>
          <cell r="Z263"/>
          <cell r="AA263"/>
          <cell r="AB263"/>
          <cell r="AC263"/>
          <cell r="AD263"/>
          <cell r="AE263"/>
          <cell r="AF263">
            <v>8.4742232000000008</v>
          </cell>
          <cell r="AG263">
            <v>8.7899999999999991</v>
          </cell>
          <cell r="AH263"/>
          <cell r="AI263" t="str">
            <v>Co</v>
          </cell>
          <cell r="AJ263" t="str">
            <v>-11.2Al</v>
          </cell>
          <cell r="AK263" t="str">
            <v>-3.7W</v>
          </cell>
          <cell r="AL263" t="str">
            <v>-20.2Ni</v>
          </cell>
          <cell r="AM263" t="str">
            <v/>
          </cell>
          <cell r="AN263" t="str">
            <v>-0.8Ta</v>
          </cell>
          <cell r="AO263" t="str">
            <v/>
          </cell>
          <cell r="AP263" t="str">
            <v/>
          </cell>
          <cell r="AQ263" t="str">
            <v>-4.2Ti</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cell r="BD263" t="str">
            <v/>
          </cell>
          <cell r="BE263" t="str">
            <v/>
          </cell>
          <cell r="BF263" t="str">
            <v/>
          </cell>
          <cell r="BG263" t="str">
            <v/>
          </cell>
          <cell r="BH263" t="str">
            <v>20Ni-BLi, W., Li, L., Antonov, S. &amp; Feng, Q. Effective design of a Co-Ni-Al-W-Ta-Ti alloy with high γ′ solvus temperature and microstructural stability using combined CALPHAD and experimental approaches. Mater. Des. 180, (2019).</v>
          </cell>
          <cell r="BI263" t="str">
            <v>Co-20.2Ni-11.2Al-3.7W-4.2Ti-0.8Ta</v>
          </cell>
          <cell r="BJ263" t="str">
            <v>80.0Co-20.2Ni-11.2Al-3.7W-4.2Ti-0.8Ta</v>
          </cell>
        </row>
        <row r="264">
          <cell r="A264" t="str">
            <v>Co-29.5Ni-11.2Al-3.6W-4.2Ti-0.9Ta</v>
          </cell>
          <cell r="B264" t="str">
            <v>CoAlWX+</v>
          </cell>
          <cell r="C264" t="str">
            <v>-29Ni-11Al-4W-4Ti-1Ta</v>
          </cell>
          <cell r="D264" t="str">
            <v>30Ni-B</v>
          </cell>
          <cell r="E264" t="str">
            <v>Li, W., Li, L., Antonov, S. &amp; Feng, Q. Effective design of a Co-Ni-Al-W-Ta-Ti alloy with high γ′ solvus temperature and microstructural stability using combined CALPHAD and experimental approaches. Mater. Des. 180, (2019).</v>
          </cell>
          <cell r="F264">
            <v>276</v>
          </cell>
          <cell r="G264">
            <v>50.75</v>
          </cell>
          <cell r="H264">
            <v>29.46</v>
          </cell>
          <cell r="I264">
            <v>11.15</v>
          </cell>
          <cell r="J264"/>
          <cell r="K264">
            <v>3.61</v>
          </cell>
          <cell r="L264">
            <v>4.18</v>
          </cell>
          <cell r="M264">
            <v>0.85</v>
          </cell>
          <cell r="N264"/>
          <cell r="O264"/>
          <cell r="P264"/>
          <cell r="Q264"/>
          <cell r="R264"/>
          <cell r="S264"/>
          <cell r="T264"/>
          <cell r="U264"/>
          <cell r="V264"/>
          <cell r="W264"/>
          <cell r="X264"/>
          <cell r="Y264"/>
          <cell r="Z264"/>
          <cell r="AA264"/>
          <cell r="AB264"/>
          <cell r="AC264"/>
          <cell r="AD264"/>
          <cell r="AE264"/>
          <cell r="AF264">
            <v>8.4669393999999993</v>
          </cell>
          <cell r="AG264">
            <v>8.76</v>
          </cell>
          <cell r="AH264"/>
          <cell r="AI264" t="str">
            <v>Co</v>
          </cell>
          <cell r="AJ264" t="str">
            <v>-11.2Al</v>
          </cell>
          <cell r="AK264" t="str">
            <v>-3.6W</v>
          </cell>
          <cell r="AL264" t="str">
            <v>-29.5Ni</v>
          </cell>
          <cell r="AM264" t="str">
            <v/>
          </cell>
          <cell r="AN264" t="str">
            <v>-0.9Ta</v>
          </cell>
          <cell r="AO264" t="str">
            <v/>
          </cell>
          <cell r="AP264" t="str">
            <v/>
          </cell>
          <cell r="AQ264" t="str">
            <v>-4.2Ti</v>
          </cell>
          <cell r="AR264" t="str">
            <v/>
          </cell>
          <cell r="AS264" t="str">
            <v/>
          </cell>
          <cell r="AT264" t="str">
            <v/>
          </cell>
          <cell r="AU264" t="str">
            <v/>
          </cell>
          <cell r="AV264" t="str">
            <v/>
          </cell>
          <cell r="AW264" t="str">
            <v/>
          </cell>
          <cell r="AX264" t="str">
            <v/>
          </cell>
          <cell r="AY264" t="str">
            <v/>
          </cell>
          <cell r="AZ264" t="str">
            <v/>
          </cell>
          <cell r="BA264" t="str">
            <v/>
          </cell>
          <cell r="BB264" t="str">
            <v/>
          </cell>
          <cell r="BC264" t="str">
            <v/>
          </cell>
          <cell r="BD264" t="str">
            <v/>
          </cell>
          <cell r="BE264" t="str">
            <v/>
          </cell>
          <cell r="BF264" t="str">
            <v/>
          </cell>
          <cell r="BG264" t="str">
            <v/>
          </cell>
          <cell r="BH264" t="str">
            <v>30Ni-BLi, W., Li, L., Antonov, S. &amp; Feng, Q. Effective design of a Co-Ni-Al-W-Ta-Ti alloy with high γ′ solvus temperature and microstructural stability using combined CALPHAD and experimental approaches. Mater. Des. 180, (2019).</v>
          </cell>
          <cell r="BI264" t="str">
            <v>Co-29.5Ni-11.2Al-3.6W-4.2Ti-0.9Ta</v>
          </cell>
          <cell r="BJ264" t="str">
            <v>80.2Co-29.5Ni-11.2Al-3.6W-4.2Ti-0.9Ta</v>
          </cell>
        </row>
        <row r="265">
          <cell r="A265" t="str">
            <v>Co-29.4Ni-9.1Al-5.3W-4.1Ti-0.9Ta</v>
          </cell>
          <cell r="B265" t="str">
            <v>CoAlWX+</v>
          </cell>
          <cell r="C265" t="str">
            <v>-29Ni-9Al-5W-4Ti-1Ta</v>
          </cell>
          <cell r="D265" t="str">
            <v>30Ni-A</v>
          </cell>
          <cell r="E265" t="str">
            <v>Li, W., Li, L., Antonov, S. &amp; Feng, Q. Effective design of a Co-Ni-Al-W-Ta-Ti alloy with high γ′ solvus temperature and microstructural stability using combined CALPHAD and experimental approaches. Mater. Des. 180, (2019).</v>
          </cell>
          <cell r="F265">
            <v>277</v>
          </cell>
          <cell r="G265">
            <v>51.17</v>
          </cell>
          <cell r="H265">
            <v>29.38</v>
          </cell>
          <cell r="I265">
            <v>9.1300000000000008</v>
          </cell>
          <cell r="J265"/>
          <cell r="K265">
            <v>5.32</v>
          </cell>
          <cell r="L265">
            <v>4.13</v>
          </cell>
          <cell r="M265">
            <v>0.87</v>
          </cell>
          <cell r="N265"/>
          <cell r="O265"/>
          <cell r="P265"/>
          <cell r="Q265"/>
          <cell r="R265"/>
          <cell r="S265"/>
          <cell r="T265"/>
          <cell r="U265"/>
          <cell r="V265"/>
          <cell r="W265"/>
          <cell r="X265"/>
          <cell r="Y265"/>
          <cell r="Z265"/>
          <cell r="AA265"/>
          <cell r="AB265"/>
          <cell r="AC265"/>
          <cell r="AD265"/>
          <cell r="AE265"/>
          <cell r="AF265">
            <v>8.772904500000001</v>
          </cell>
          <cell r="AG265">
            <v>9.19</v>
          </cell>
          <cell r="AH265"/>
          <cell r="AI265" t="str">
            <v>Co</v>
          </cell>
          <cell r="AJ265" t="str">
            <v>-9.1Al</v>
          </cell>
          <cell r="AK265" t="str">
            <v>-5.3W</v>
          </cell>
          <cell r="AL265" t="str">
            <v>-29.4Ni</v>
          </cell>
          <cell r="AM265" t="str">
            <v/>
          </cell>
          <cell r="AN265" t="str">
            <v>-0.9Ta</v>
          </cell>
          <cell r="AO265" t="str">
            <v/>
          </cell>
          <cell r="AP265" t="str">
            <v/>
          </cell>
          <cell r="AQ265" t="str">
            <v>-4.1Ti</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cell r="BD265" t="str">
            <v/>
          </cell>
          <cell r="BE265" t="str">
            <v/>
          </cell>
          <cell r="BF265" t="str">
            <v/>
          </cell>
          <cell r="BG265" t="str">
            <v/>
          </cell>
          <cell r="BH265" t="str">
            <v>30Ni-ALi, W., Li, L., Antonov, S. &amp; Feng, Q. Effective design of a Co-Ni-Al-W-Ta-Ti alloy with high γ′ solvus temperature and microstructural stability using combined CALPHAD and experimental approaches. Mater. Des. 180, (2019).</v>
          </cell>
          <cell r="BI265" t="str">
            <v>Co-29.4Ni-9.1Al-5.3W-4.1Ti-0.9Ta</v>
          </cell>
          <cell r="BJ265" t="str">
            <v>80.6Co-29.4Ni-9.1Al-5.3W-4.1Ti-0.9Ta</v>
          </cell>
        </row>
        <row r="266">
          <cell r="A266" t="str">
            <v>Co-7.Al-8.W-4.Ti-1.Ta</v>
          </cell>
          <cell r="B266" t="str">
            <v>CoAlWX+</v>
          </cell>
          <cell r="C266" t="str">
            <v>-7Al-8W-4Ti-1Ta</v>
          </cell>
          <cell r="D266" t="str">
            <v>base</v>
          </cell>
          <cell r="E266" t="str">
            <v>Li, W., Li, L., Antonov, S. &amp; Feng, Q. Effective design of a Co-Ni-Al-W-Ta-Ti alloy with high γ′ solvus temperature and microstructural stability using combined CALPHAD and experimental approaches. Mater. Des. 180, (2019).</v>
          </cell>
          <cell r="F266">
            <v>278</v>
          </cell>
          <cell r="G266">
            <v>80</v>
          </cell>
          <cell r="H266"/>
          <cell r="I266">
            <v>7</v>
          </cell>
          <cell r="J266"/>
          <cell r="K266">
            <v>8</v>
          </cell>
          <cell r="L266">
            <v>4</v>
          </cell>
          <cell r="M266">
            <v>1</v>
          </cell>
          <cell r="N266"/>
          <cell r="O266"/>
          <cell r="P266"/>
          <cell r="Q266"/>
          <cell r="R266"/>
          <cell r="S266"/>
          <cell r="T266"/>
          <cell r="U266"/>
          <cell r="V266"/>
          <cell r="W266"/>
          <cell r="X266"/>
          <cell r="Y266"/>
          <cell r="Z266"/>
          <cell r="AA266"/>
          <cell r="AB266"/>
          <cell r="AC266"/>
          <cell r="AD266"/>
          <cell r="AE266"/>
          <cell r="AF266">
            <v>9.1957799999999992</v>
          </cell>
          <cell r="AG266">
            <v>9.83</v>
          </cell>
          <cell r="AH266"/>
          <cell r="AI266" t="str">
            <v>Co</v>
          </cell>
          <cell r="AJ266" t="str">
            <v>-7.Al</v>
          </cell>
          <cell r="AK266" t="str">
            <v>-8.W</v>
          </cell>
          <cell r="AL266" t="str">
            <v/>
          </cell>
          <cell r="AM266" t="str">
            <v/>
          </cell>
          <cell r="AN266" t="str">
            <v>-1.Ta</v>
          </cell>
          <cell r="AO266" t="str">
            <v/>
          </cell>
          <cell r="AP266" t="str">
            <v/>
          </cell>
          <cell r="AQ266" t="str">
            <v>-4.Ti</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cell r="BD266" t="str">
            <v/>
          </cell>
          <cell r="BE266" t="str">
            <v/>
          </cell>
          <cell r="BF266" t="str">
            <v/>
          </cell>
          <cell r="BG266" t="str">
            <v/>
          </cell>
          <cell r="BH266" t="str">
            <v>baseLi, W., Li, L., Antonov, S. &amp; Feng, Q. Effective design of a Co-Ni-Al-W-Ta-Ti alloy with high γ′ solvus temperature and microstructural stability using combined CALPHAD and experimental approaches. Mater. Des. 180, (2019).</v>
          </cell>
          <cell r="BI266" t="str">
            <v>Co-7.Al-8.W-4.Ti-1.Ta</v>
          </cell>
          <cell r="BJ266" t="str">
            <v>80.0Co-7.0Al-8.0W-4.0Ti-1.0Ta</v>
          </cell>
        </row>
        <row r="267">
          <cell r="A267" t="str">
            <v>Co-30.Ni-9.Al-5.Cr-6.W-4.Ti-1.Ta</v>
          </cell>
          <cell r="B267" t="str">
            <v>CoAlWX+</v>
          </cell>
          <cell r="C267" t="str">
            <v>-30Ni-9Al-5Cr-6W-4Ti-1Ta</v>
          </cell>
          <cell r="D267" t="str">
            <v>5Cr-A</v>
          </cell>
          <cell r="E267" t="str">
            <v>Li, W., Li, L., Antonov, S., Lu, F. &amp; Feng, Q. Effects of Cr and Al/W ratio on the microstructural stability, oxidation property and γ′ phase nano-hardness of multi-component Co–Ni-base superalloys. J. Alloys Compd. 826, (2020).</v>
          </cell>
          <cell r="F267">
            <v>279</v>
          </cell>
          <cell r="G267">
            <v>45</v>
          </cell>
          <cell r="H267">
            <v>30</v>
          </cell>
          <cell r="I267">
            <v>9</v>
          </cell>
          <cell r="J267">
            <v>5</v>
          </cell>
          <cell r="K267">
            <v>6</v>
          </cell>
          <cell r="L267">
            <v>4</v>
          </cell>
          <cell r="M267">
            <v>1</v>
          </cell>
          <cell r="N267"/>
          <cell r="O267"/>
          <cell r="P267"/>
          <cell r="Q267"/>
          <cell r="R267"/>
          <cell r="S267"/>
          <cell r="T267"/>
          <cell r="U267"/>
          <cell r="V267"/>
          <cell r="W267"/>
          <cell r="X267"/>
          <cell r="Y267"/>
          <cell r="Z267"/>
          <cell r="AA267"/>
          <cell r="AB267"/>
          <cell r="AC267"/>
          <cell r="AD267"/>
          <cell r="AE267"/>
          <cell r="AF267">
            <v>8.7816799999999997</v>
          </cell>
          <cell r="AG267">
            <v>9.2799999999999994</v>
          </cell>
          <cell r="AH267"/>
          <cell r="AI267" t="str">
            <v>Co</v>
          </cell>
          <cell r="AJ267" t="str">
            <v>-9.Al</v>
          </cell>
          <cell r="AK267" t="str">
            <v>-6.W</v>
          </cell>
          <cell r="AL267" t="str">
            <v>-30.Ni</v>
          </cell>
          <cell r="AM267" t="str">
            <v>-5.Cr</v>
          </cell>
          <cell r="AN267" t="str">
            <v>-1.Ta</v>
          </cell>
          <cell r="AO267" t="str">
            <v/>
          </cell>
          <cell r="AP267" t="str">
            <v/>
          </cell>
          <cell r="AQ267" t="str">
            <v>-4.Ti</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cell r="BD267" t="str">
            <v/>
          </cell>
          <cell r="BE267" t="str">
            <v/>
          </cell>
          <cell r="BF267" t="str">
            <v/>
          </cell>
          <cell r="BG267" t="str">
            <v/>
          </cell>
          <cell r="BH267" t="str">
            <v>5Cr-ALi, W., Li, L., Antonov, S., Lu, F. &amp; Feng, Q. Effects of Cr and Al/W ratio on the microstructural stability, oxidation property and γ′ phase nano-hardness of multi-component Co–Ni-base superalloys. J. Alloys Compd. 826, (2020).</v>
          </cell>
          <cell r="BI267" t="str">
            <v>Co-30.Ni-9.Al-5.Cr-6.W-4.Ti-1.Ta</v>
          </cell>
          <cell r="BJ267" t="str">
            <v>75.0Co-30.0Ni-9.0Al-5.0Cr-6.0W-4.0Ti-1.0Ta</v>
          </cell>
        </row>
        <row r="268">
          <cell r="A268" t="str">
            <v>Co-30.Ni-9.Al-9.Cr-6.W-4.Ti-1.Ta</v>
          </cell>
          <cell r="B268" t="str">
            <v>CoAlWX+</v>
          </cell>
          <cell r="C268" t="str">
            <v>-30Ni-9Al-9Cr-6W-4Ti-1Ta</v>
          </cell>
          <cell r="D268" t="str">
            <v>9Cr-A</v>
          </cell>
          <cell r="E268" t="str">
            <v>Li, W., Li, L., Antonov, S., Lu, F. &amp; Feng, Q. Effects of Cr and Al/W ratio on the microstructural stability, oxidation property and γ′ phase nano-hardness of multi-component Co–Ni-base superalloys. J. Alloys Compd. 826, (2020).</v>
          </cell>
          <cell r="F268">
            <v>280</v>
          </cell>
          <cell r="G268">
            <v>41</v>
          </cell>
          <cell r="H268">
            <v>30</v>
          </cell>
          <cell r="I268">
            <v>9</v>
          </cell>
          <cell r="J268">
            <v>9</v>
          </cell>
          <cell r="K268">
            <v>6</v>
          </cell>
          <cell r="L268">
            <v>4</v>
          </cell>
          <cell r="M268">
            <v>1</v>
          </cell>
          <cell r="N268"/>
          <cell r="O268"/>
          <cell r="P268"/>
          <cell r="Q268"/>
          <cell r="R268"/>
          <cell r="S268"/>
          <cell r="T268"/>
          <cell r="U268"/>
          <cell r="V268"/>
          <cell r="W268"/>
          <cell r="X268"/>
          <cell r="Y268"/>
          <cell r="Z268"/>
          <cell r="AA268"/>
          <cell r="AB268"/>
          <cell r="AC268"/>
          <cell r="AD268"/>
          <cell r="AE268"/>
          <cell r="AF268">
            <v>8.713280000000001</v>
          </cell>
          <cell r="AG268">
            <v>9.17</v>
          </cell>
          <cell r="AH268"/>
          <cell r="AI268" t="str">
            <v>Co</v>
          </cell>
          <cell r="AJ268" t="str">
            <v>-9.Al</v>
          </cell>
          <cell r="AK268" t="str">
            <v>-6.W</v>
          </cell>
          <cell r="AL268" t="str">
            <v>-30.Ni</v>
          </cell>
          <cell r="AM268" t="str">
            <v>-9.Cr</v>
          </cell>
          <cell r="AN268" t="str">
            <v>-1.Ta</v>
          </cell>
          <cell r="AO268" t="str">
            <v/>
          </cell>
          <cell r="AP268" t="str">
            <v/>
          </cell>
          <cell r="AQ268" t="str">
            <v>-4.Ti</v>
          </cell>
          <cell r="AR268" t="str">
            <v/>
          </cell>
          <cell r="AS268" t="str">
            <v/>
          </cell>
          <cell r="AT268" t="str">
            <v/>
          </cell>
          <cell r="AU268" t="str">
            <v/>
          </cell>
          <cell r="AV268" t="str">
            <v/>
          </cell>
          <cell r="AW268" t="str">
            <v/>
          </cell>
          <cell r="AX268" t="str">
            <v/>
          </cell>
          <cell r="AY268" t="str">
            <v/>
          </cell>
          <cell r="AZ268" t="str">
            <v/>
          </cell>
          <cell r="BA268" t="str">
            <v/>
          </cell>
          <cell r="BB268" t="str">
            <v/>
          </cell>
          <cell r="BC268" t="str">
            <v/>
          </cell>
          <cell r="BD268" t="str">
            <v/>
          </cell>
          <cell r="BE268" t="str">
            <v/>
          </cell>
          <cell r="BF268" t="str">
            <v/>
          </cell>
          <cell r="BG268" t="str">
            <v/>
          </cell>
          <cell r="BH268" t="str">
            <v>9Cr-ALi, W., Li, L., Antonov, S., Lu, F. &amp; Feng, Q. Effects of Cr and Al/W ratio on the microstructural stability, oxidation property and γ′ phase nano-hardness of multi-component Co–Ni-base superalloys. J. Alloys Compd. 826, (2020).</v>
          </cell>
          <cell r="BI268" t="str">
            <v>Co-30.Ni-9.Al-9.Cr-6.W-4.Ti-1.Ta</v>
          </cell>
          <cell r="BJ268" t="str">
            <v>71.0Co-30.0Ni-9.0Al-9.0Cr-6.0W-4.0Ti-1.0Ta</v>
          </cell>
        </row>
        <row r="269">
          <cell r="A269" t="str">
            <v>Co-30.Ni-11.Al-5.Cr-4.W-4.Ti-1.Ta</v>
          </cell>
          <cell r="B269" t="str">
            <v>CoAlWX+</v>
          </cell>
          <cell r="C269" t="str">
            <v>-30Ni-11Al-5Cr-4W-4Ti-1Ta</v>
          </cell>
          <cell r="D269" t="str">
            <v>5Cr-B</v>
          </cell>
          <cell r="E269" t="str">
            <v>Li, W., Li, L., Antonov, S., Lu, F. &amp; Feng, Q. Effects of Cr and Al/W ratio on the microstructural stability, oxidation property and γ′ phase nano-hardness of multi-component Co–Ni-base superalloys. J. Alloys Compd. 826, (2020).</v>
          </cell>
          <cell r="F269">
            <v>281</v>
          </cell>
          <cell r="G269">
            <v>45</v>
          </cell>
          <cell r="H269">
            <v>30</v>
          </cell>
          <cell r="I269">
            <v>11</v>
          </cell>
          <cell r="J269">
            <v>5</v>
          </cell>
          <cell r="K269">
            <v>4</v>
          </cell>
          <cell r="L269">
            <v>4</v>
          </cell>
          <cell r="M269">
            <v>1</v>
          </cell>
          <cell r="N269"/>
          <cell r="O269"/>
          <cell r="P269"/>
          <cell r="Q269"/>
          <cell r="R269"/>
          <cell r="S269"/>
          <cell r="T269"/>
          <cell r="U269"/>
          <cell r="V269"/>
          <cell r="W269"/>
          <cell r="X269"/>
          <cell r="Y269"/>
          <cell r="Z269"/>
          <cell r="AA269"/>
          <cell r="AB269"/>
          <cell r="AC269"/>
          <cell r="AD269"/>
          <cell r="AE269"/>
          <cell r="AF269">
            <v>8.4506800000000002</v>
          </cell>
          <cell r="AG269">
            <v>8.77</v>
          </cell>
          <cell r="AH269"/>
          <cell r="AI269" t="str">
            <v>Co</v>
          </cell>
          <cell r="AJ269" t="str">
            <v>-11.Al</v>
          </cell>
          <cell r="AK269" t="str">
            <v>-4.W</v>
          </cell>
          <cell r="AL269" t="str">
            <v>-30.Ni</v>
          </cell>
          <cell r="AM269" t="str">
            <v>-5.Cr</v>
          </cell>
          <cell r="AN269" t="str">
            <v>-1.Ta</v>
          </cell>
          <cell r="AO269" t="str">
            <v/>
          </cell>
          <cell r="AP269" t="str">
            <v/>
          </cell>
          <cell r="AQ269" t="str">
            <v>-4.Ti</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cell r="BD269" t="str">
            <v/>
          </cell>
          <cell r="BE269" t="str">
            <v/>
          </cell>
          <cell r="BF269" t="str">
            <v/>
          </cell>
          <cell r="BG269" t="str">
            <v/>
          </cell>
          <cell r="BH269" t="str">
            <v>5Cr-BLi, W., Li, L., Antonov, S., Lu, F. &amp; Feng, Q. Effects of Cr and Al/W ratio on the microstructural stability, oxidation property and γ′ phase nano-hardness of multi-component Co–Ni-base superalloys. J. Alloys Compd. 826, (2020).</v>
          </cell>
          <cell r="BI269" t="str">
            <v>Co-30.Ni-11.Al-5.Cr-4.W-4.Ti-1.Ta</v>
          </cell>
          <cell r="BJ269" t="str">
            <v>75.0Co-30.0Ni-11.0Al-5.0Cr-4.0W-4.0Ti-1.0Ta</v>
          </cell>
        </row>
        <row r="270">
          <cell r="A270" t="str">
            <v>Co-9.Al-8.W</v>
          </cell>
          <cell r="B270" t="str">
            <v>CoAlW-X</v>
          </cell>
          <cell r="C270" t="str">
            <v>-9Al-8W</v>
          </cell>
          <cell r="D270" t="str">
            <v>8W</v>
          </cell>
          <cell r="E270" t="str">
            <v>Li, Y. et al. Microstructure evolution in L12 hardened Co-base superalloys during creep. J. Mater. Res. 32, 4522–4530 (2017).</v>
          </cell>
          <cell r="F270">
            <v>282</v>
          </cell>
          <cell r="G270">
            <v>83</v>
          </cell>
          <cell r="H270"/>
          <cell r="I270">
            <v>9</v>
          </cell>
          <cell r="J270"/>
          <cell r="K270">
            <v>8</v>
          </cell>
          <cell r="L270"/>
          <cell r="M270"/>
          <cell r="N270"/>
          <cell r="O270"/>
          <cell r="P270"/>
          <cell r="Q270"/>
          <cell r="R270"/>
          <cell r="S270"/>
          <cell r="T270"/>
          <cell r="U270"/>
          <cell r="V270"/>
          <cell r="W270"/>
          <cell r="X270"/>
          <cell r="Y270"/>
          <cell r="Z270"/>
          <cell r="AA270"/>
          <cell r="AB270"/>
          <cell r="AC270"/>
          <cell r="AD270"/>
          <cell r="AE270"/>
          <cell r="AF270">
            <v>9.17</v>
          </cell>
          <cell r="AG270"/>
          <cell r="AH270"/>
          <cell r="AI270" t="str">
            <v>Co</v>
          </cell>
          <cell r="AJ270" t="str">
            <v>-9.Al</v>
          </cell>
          <cell r="AK270" t="str">
            <v>-8.W</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cell r="BD270" t="str">
            <v/>
          </cell>
          <cell r="BE270" t="str">
            <v/>
          </cell>
          <cell r="BF270" t="str">
            <v/>
          </cell>
          <cell r="BG270" t="str">
            <v/>
          </cell>
          <cell r="BH270" t="str">
            <v>8WLi, Y. et al. Microstructure evolution in L12 hardened Co-base superalloys during creep. J. Mater. Res. 32, 4522–4530 (2017).</v>
          </cell>
          <cell r="BI270" t="str">
            <v>Co-9.Al-8.W</v>
          </cell>
          <cell r="BJ270" t="str">
            <v>83.0Co-9.0Al-8.0W</v>
          </cell>
        </row>
        <row r="271">
          <cell r="A271" t="str">
            <v>Co-9.Al-9.W</v>
          </cell>
          <cell r="B271" t="str">
            <v>CoAlW-X</v>
          </cell>
          <cell r="C271" t="str">
            <v>-9Al-9W</v>
          </cell>
          <cell r="D271" t="str">
            <v>9W</v>
          </cell>
          <cell r="E271" t="str">
            <v>Li, Y. et al. Microstructure evolution in L12 hardened Co-base superalloys during creep. J. Mater. Res. 32, 4522–4530 (2017).</v>
          </cell>
          <cell r="F271">
            <v>283</v>
          </cell>
          <cell r="G271">
            <v>82</v>
          </cell>
          <cell r="H271"/>
          <cell r="I271">
            <v>9</v>
          </cell>
          <cell r="J271"/>
          <cell r="K271">
            <v>9</v>
          </cell>
          <cell r="L271"/>
          <cell r="M271"/>
          <cell r="N271"/>
          <cell r="O271"/>
          <cell r="P271"/>
          <cell r="Q271"/>
          <cell r="R271"/>
          <cell r="S271"/>
          <cell r="T271"/>
          <cell r="U271"/>
          <cell r="V271"/>
          <cell r="W271"/>
          <cell r="X271"/>
          <cell r="Y271"/>
          <cell r="Z271"/>
          <cell r="AA271"/>
          <cell r="AB271"/>
          <cell r="AC271"/>
          <cell r="AD271"/>
          <cell r="AE271"/>
          <cell r="AF271">
            <v>9.2735000000000003</v>
          </cell>
          <cell r="AG271"/>
          <cell r="AH271"/>
          <cell r="AI271" t="str">
            <v>Co</v>
          </cell>
          <cell r="AJ271" t="str">
            <v>-9.Al</v>
          </cell>
          <cell r="AK271" t="str">
            <v>-9.W</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cell r="BD271" t="str">
            <v/>
          </cell>
          <cell r="BE271" t="str">
            <v/>
          </cell>
          <cell r="BF271" t="str">
            <v/>
          </cell>
          <cell r="BG271" t="str">
            <v/>
          </cell>
          <cell r="BH271" t="str">
            <v>9WLi, Y. et al. Microstructure evolution in L12 hardened Co-base superalloys during creep. J. Mater. Res. 32, 4522–4530 (2017).</v>
          </cell>
          <cell r="BI271" t="str">
            <v>Co-9.Al-9.W</v>
          </cell>
          <cell r="BJ271" t="str">
            <v>82.0Co-9.0Al-9.0W</v>
          </cell>
        </row>
        <row r="272">
          <cell r="A272" t="str">
            <v>Co-9.Al-11.W</v>
          </cell>
          <cell r="B272" t="str">
            <v>CoAlW-X</v>
          </cell>
          <cell r="C272" t="str">
            <v>-9Al-11W</v>
          </cell>
          <cell r="D272" t="str">
            <v>11W</v>
          </cell>
          <cell r="E272" t="str">
            <v>Li, Y. et al. Microstructure evolution in L12 hardened Co-base superalloys during creep. J. Mater. Res. 32, 4522–4530 (2017).</v>
          </cell>
          <cell r="F272">
            <v>284</v>
          </cell>
          <cell r="G272">
            <v>80</v>
          </cell>
          <cell r="H272"/>
          <cell r="I272">
            <v>9</v>
          </cell>
          <cell r="J272"/>
          <cell r="K272">
            <v>11</v>
          </cell>
          <cell r="L272"/>
          <cell r="M272"/>
          <cell r="N272"/>
          <cell r="O272"/>
          <cell r="P272"/>
          <cell r="Q272"/>
          <cell r="R272"/>
          <cell r="S272"/>
          <cell r="T272"/>
          <cell r="U272"/>
          <cell r="V272"/>
          <cell r="W272"/>
          <cell r="X272"/>
          <cell r="Y272"/>
          <cell r="Z272"/>
          <cell r="AA272"/>
          <cell r="AB272"/>
          <cell r="AC272"/>
          <cell r="AD272"/>
          <cell r="AE272"/>
          <cell r="AF272">
            <v>9.4804999999999993</v>
          </cell>
          <cell r="AG272"/>
          <cell r="AH272"/>
          <cell r="AI272" t="str">
            <v>Co</v>
          </cell>
          <cell r="AJ272" t="str">
            <v>-9.Al</v>
          </cell>
          <cell r="AK272" t="str">
            <v>-11.W</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cell r="BD272" t="str">
            <v/>
          </cell>
          <cell r="BE272" t="str">
            <v/>
          </cell>
          <cell r="BF272" t="str">
            <v/>
          </cell>
          <cell r="BG272" t="str">
            <v/>
          </cell>
          <cell r="BH272" t="str">
            <v>11WLi, Y. et al. Microstructure evolution in L12 hardened Co-base superalloys during creep. J. Mater. Res. 32, 4522–4530 (2017).</v>
          </cell>
          <cell r="BI272" t="str">
            <v>Co-9.Al-11.W</v>
          </cell>
          <cell r="BJ272" t="str">
            <v>80.0Co-9.0Al-11.0W</v>
          </cell>
        </row>
        <row r="273">
          <cell r="A273" t="str">
            <v>Co-9.2Al-2.5Cr-9.W-0.5C</v>
          </cell>
          <cell r="B273" t="str">
            <v>CoAlWX+</v>
          </cell>
          <cell r="C273" t="str">
            <v>-9Al-3Cr-9W-C</v>
          </cell>
          <cell r="D273" t="str">
            <v>2.5Cr</v>
          </cell>
          <cell r="E273" t="str">
            <v>Liu, C., Sun, Y., Wen, M., He, T. &amp; Yu, J. Effect of Cr addition on microstructure and welding solidification cracking susceptibility of Co-Al-W based superalloys. J. Manuf. Process. (2020) doi:10.1016/j.jmapro.2020.03.049.</v>
          </cell>
          <cell r="F273">
            <v>285</v>
          </cell>
          <cell r="G273">
            <v>78.8</v>
          </cell>
          <cell r="H273"/>
          <cell r="I273">
            <v>9.1999999999999993</v>
          </cell>
          <cell r="J273">
            <v>2.5</v>
          </cell>
          <cell r="K273">
            <v>9</v>
          </cell>
          <cell r="L273"/>
          <cell r="M273"/>
          <cell r="N273"/>
          <cell r="O273"/>
          <cell r="P273"/>
          <cell r="Q273">
            <v>0.5</v>
          </cell>
          <cell r="R273"/>
          <cell r="S273"/>
          <cell r="T273"/>
          <cell r="U273"/>
          <cell r="V273"/>
          <cell r="W273"/>
          <cell r="X273"/>
          <cell r="Y273"/>
          <cell r="Z273"/>
          <cell r="AA273"/>
          <cell r="AB273"/>
          <cell r="AC273"/>
          <cell r="AD273"/>
          <cell r="AE273"/>
          <cell r="AF273">
            <v>9.1851500000000001</v>
          </cell>
          <cell r="AG273"/>
          <cell r="AH273"/>
          <cell r="AI273" t="str">
            <v>Co</v>
          </cell>
          <cell r="AJ273" t="str">
            <v>-9.2Al</v>
          </cell>
          <cell r="AK273" t="str">
            <v>-9.W</v>
          </cell>
          <cell r="AL273" t="str">
            <v/>
          </cell>
          <cell r="AM273" t="str">
            <v>-2.5Cr</v>
          </cell>
          <cell r="AN273" t="str">
            <v/>
          </cell>
          <cell r="AO273" t="str">
            <v/>
          </cell>
          <cell r="AP273" t="str">
            <v/>
          </cell>
          <cell r="AQ273" t="str">
            <v/>
          </cell>
          <cell r="AR273" t="str">
            <v/>
          </cell>
          <cell r="AS273" t="str">
            <v>-0.5C</v>
          </cell>
          <cell r="AT273" t="str">
            <v/>
          </cell>
          <cell r="AU273" t="str">
            <v/>
          </cell>
          <cell r="AV273" t="str">
            <v/>
          </cell>
          <cell r="AW273" t="str">
            <v/>
          </cell>
          <cell r="AX273" t="str">
            <v/>
          </cell>
          <cell r="AY273" t="str">
            <v/>
          </cell>
          <cell r="AZ273" t="str">
            <v/>
          </cell>
          <cell r="BA273" t="str">
            <v/>
          </cell>
          <cell r="BB273" t="str">
            <v/>
          </cell>
          <cell r="BC273" t="str">
            <v/>
          </cell>
          <cell r="BD273" t="str">
            <v/>
          </cell>
          <cell r="BE273" t="str">
            <v/>
          </cell>
          <cell r="BF273" t="str">
            <v/>
          </cell>
          <cell r="BG273" t="str">
            <v/>
          </cell>
          <cell r="BH273" t="str">
            <v>2.5CrLiu, C., Sun, Y., Wen, M., He, T. &amp; Yu, J. Effect of Cr addition on microstructure and welding solidification cracking susceptibility of Co-Al-W based superalloys. J. Manuf. Process. (2020) doi:10.1016/j.jmapro.2020.03.049.</v>
          </cell>
          <cell r="BI273" t="str">
            <v>Co-9.2Al-2.5Cr-9.W-0.5C</v>
          </cell>
          <cell r="BJ273" t="str">
            <v>78.8Co-9.2Al-2.5Cr-9.0W-0.50C</v>
          </cell>
        </row>
        <row r="274">
          <cell r="A274" t="str">
            <v>Co-9.2Al-5.Cr-9.W-0.5C</v>
          </cell>
          <cell r="B274" t="str">
            <v>CoAlWX+</v>
          </cell>
          <cell r="C274" t="str">
            <v>-9Al-5Cr-9W-C</v>
          </cell>
          <cell r="D274" t="str">
            <v>5Cr</v>
          </cell>
          <cell r="E274" t="str">
            <v>Liu, C., Sun, Y., Wen, M., He, T. &amp; Yu, J. Effect of Cr addition on microstructure and welding solidification cracking susceptibility of Co-Al-W based superalloys. J. Manuf. Process. (2020) doi:10.1016/j.jmapro.2020.03.049.</v>
          </cell>
          <cell r="F274">
            <v>286</v>
          </cell>
          <cell r="G274">
            <v>76.3</v>
          </cell>
          <cell r="H274"/>
          <cell r="I274">
            <v>9.1999999999999993</v>
          </cell>
          <cell r="J274">
            <v>5</v>
          </cell>
          <cell r="K274">
            <v>9</v>
          </cell>
          <cell r="L274"/>
          <cell r="M274"/>
          <cell r="N274"/>
          <cell r="O274"/>
          <cell r="P274"/>
          <cell r="Q274">
            <v>0.5</v>
          </cell>
          <cell r="R274"/>
          <cell r="S274"/>
          <cell r="T274"/>
          <cell r="U274"/>
          <cell r="V274"/>
          <cell r="W274"/>
          <cell r="X274"/>
          <cell r="Y274"/>
          <cell r="Z274"/>
          <cell r="AA274"/>
          <cell r="AB274"/>
          <cell r="AC274"/>
          <cell r="AD274"/>
          <cell r="AE274"/>
          <cell r="AF274">
            <v>9.1424000000000021</v>
          </cell>
          <cell r="AG274"/>
          <cell r="AH274"/>
          <cell r="AI274" t="str">
            <v>Co</v>
          </cell>
          <cell r="AJ274" t="str">
            <v>-9.2Al</v>
          </cell>
          <cell r="AK274" t="str">
            <v>-9.W</v>
          </cell>
          <cell r="AL274" t="str">
            <v/>
          </cell>
          <cell r="AM274" t="str">
            <v>-5.Cr</v>
          </cell>
          <cell r="AN274" t="str">
            <v/>
          </cell>
          <cell r="AO274" t="str">
            <v/>
          </cell>
          <cell r="AP274" t="str">
            <v/>
          </cell>
          <cell r="AQ274" t="str">
            <v/>
          </cell>
          <cell r="AR274" t="str">
            <v/>
          </cell>
          <cell r="AS274" t="str">
            <v>-0.5C</v>
          </cell>
          <cell r="AT274" t="str">
            <v/>
          </cell>
          <cell r="AU274" t="str">
            <v/>
          </cell>
          <cell r="AV274" t="str">
            <v/>
          </cell>
          <cell r="AW274" t="str">
            <v/>
          </cell>
          <cell r="AX274" t="str">
            <v/>
          </cell>
          <cell r="AY274" t="str">
            <v/>
          </cell>
          <cell r="AZ274" t="str">
            <v/>
          </cell>
          <cell r="BA274" t="str">
            <v/>
          </cell>
          <cell r="BB274" t="str">
            <v/>
          </cell>
          <cell r="BC274" t="str">
            <v/>
          </cell>
          <cell r="BD274" t="str">
            <v/>
          </cell>
          <cell r="BE274" t="str">
            <v/>
          </cell>
          <cell r="BF274" t="str">
            <v/>
          </cell>
          <cell r="BG274" t="str">
            <v/>
          </cell>
          <cell r="BH274" t="str">
            <v>5CrLiu, C., Sun, Y., Wen, M., He, T. &amp; Yu, J. Effect of Cr addition on microstructure and welding solidification cracking susceptibility of Co-Al-W based superalloys. J. Manuf. Process. (2020) doi:10.1016/j.jmapro.2020.03.049.</v>
          </cell>
          <cell r="BI274" t="str">
            <v>Co-9.2Al-5.Cr-9.W-0.5C</v>
          </cell>
          <cell r="BJ274" t="str">
            <v>76.3Co-9.2Al-5.0Cr-9.0W-0.50C</v>
          </cell>
        </row>
        <row r="275">
          <cell r="A275" t="str">
            <v>Co-9.2Al-7.5Cr-9.W-0.5C</v>
          </cell>
          <cell r="B275" t="str">
            <v>CoAlWX+</v>
          </cell>
          <cell r="C275" t="str">
            <v>-9Al-8Cr-9W-C</v>
          </cell>
          <cell r="D275" t="str">
            <v>7.5cr</v>
          </cell>
          <cell r="E275" t="str">
            <v>Liu, C., Sun, Y., Wen, M., He, T. &amp; Yu, J. Effect of Cr addition on microstructure and welding solidification cracking susceptibility of Co-Al-W based superalloys. J. Manuf. Process. (2020) doi:10.1016/j.jmapro.2020.03.049.</v>
          </cell>
          <cell r="F275">
            <v>287</v>
          </cell>
          <cell r="G275">
            <v>73.8</v>
          </cell>
          <cell r="H275"/>
          <cell r="I275">
            <v>9.1999999999999993</v>
          </cell>
          <cell r="J275">
            <v>7.5</v>
          </cell>
          <cell r="K275">
            <v>9</v>
          </cell>
          <cell r="L275"/>
          <cell r="M275"/>
          <cell r="N275"/>
          <cell r="O275"/>
          <cell r="P275"/>
          <cell r="Q275">
            <v>0.5</v>
          </cell>
          <cell r="R275"/>
          <cell r="S275"/>
          <cell r="T275"/>
          <cell r="U275"/>
          <cell r="V275"/>
          <cell r="W275"/>
          <cell r="X275"/>
          <cell r="Y275"/>
          <cell r="Z275"/>
          <cell r="AA275"/>
          <cell r="AB275"/>
          <cell r="AC275"/>
          <cell r="AD275"/>
          <cell r="AE275"/>
          <cell r="AF275">
            <v>9.0996500000000005</v>
          </cell>
          <cell r="AG275"/>
          <cell r="AH275"/>
          <cell r="AI275" t="str">
            <v>Co</v>
          </cell>
          <cell r="AJ275" t="str">
            <v>-9.2Al</v>
          </cell>
          <cell r="AK275" t="str">
            <v>-9.W</v>
          </cell>
          <cell r="AL275" t="str">
            <v/>
          </cell>
          <cell r="AM275" t="str">
            <v>-7.5Cr</v>
          </cell>
          <cell r="AN275" t="str">
            <v/>
          </cell>
          <cell r="AO275" t="str">
            <v/>
          </cell>
          <cell r="AP275" t="str">
            <v/>
          </cell>
          <cell r="AQ275" t="str">
            <v/>
          </cell>
          <cell r="AR275" t="str">
            <v/>
          </cell>
          <cell r="AS275" t="str">
            <v>-0.5C</v>
          </cell>
          <cell r="AT275" t="str">
            <v/>
          </cell>
          <cell r="AU275" t="str">
            <v/>
          </cell>
          <cell r="AV275" t="str">
            <v/>
          </cell>
          <cell r="AW275" t="str">
            <v/>
          </cell>
          <cell r="AX275" t="str">
            <v/>
          </cell>
          <cell r="AY275" t="str">
            <v/>
          </cell>
          <cell r="AZ275" t="str">
            <v/>
          </cell>
          <cell r="BA275" t="str">
            <v/>
          </cell>
          <cell r="BB275" t="str">
            <v/>
          </cell>
          <cell r="BC275" t="str">
            <v/>
          </cell>
          <cell r="BD275" t="str">
            <v/>
          </cell>
          <cell r="BE275" t="str">
            <v/>
          </cell>
          <cell r="BF275" t="str">
            <v/>
          </cell>
          <cell r="BG275" t="str">
            <v/>
          </cell>
          <cell r="BH275" t="str">
            <v>7.5crLiu, C., Sun, Y., Wen, M., He, T. &amp; Yu, J. Effect of Cr addition on microstructure and welding solidification cracking susceptibility of Co-Al-W based superalloys. J. Manuf. Process. (2020) doi:10.1016/j.jmapro.2020.03.049.</v>
          </cell>
          <cell r="BI275" t="str">
            <v>Co-9.2Al-7.5Cr-9.W-0.5C</v>
          </cell>
          <cell r="BJ275" t="str">
            <v>73.8Co-9.2Al-7.5Cr-9.0W-0.50C</v>
          </cell>
        </row>
        <row r="276">
          <cell r="A276" t="str">
            <v>Co-16.4Ni-9.5Al-6.2Cr-3.5W-2.7Ti-2.8Ta-3.3Mo-0.5Hf-0.27C-0.14B</v>
          </cell>
          <cell r="B276" t="str">
            <v>CoAlWX+</v>
          </cell>
          <cell r="C276" t="str">
            <v>-16Ni-9Al-6Cr-3W-3Ti-3Ta-3Mo-Hf-C-B</v>
          </cell>
          <cell r="D276" t="str">
            <v>5Mo</v>
          </cell>
          <cell r="E276" t="str">
            <v>Liu, J., Yu, J. J., Yang, Y. H., Zhou, Y. Z. &amp; Sun, X. F. Effects of Mo on the evolution of microstructures and mechanical properties in Co-Al-W base superalloys. Mater. Sci. Eng. A 745, 404–410 (2019).</v>
          </cell>
          <cell r="F276">
            <v>288</v>
          </cell>
          <cell r="G276">
            <v>54.751794346763752</v>
          </cell>
          <cell r="H276">
            <v>16.351836731071355</v>
          </cell>
          <cell r="I276">
            <v>9.4852207966473578</v>
          </cell>
          <cell r="J276">
            <v>6.152642211303248</v>
          </cell>
          <cell r="K276">
            <v>3.4803392560805455</v>
          </cell>
          <cell r="L276">
            <v>2.6691651113338928</v>
          </cell>
          <cell r="M276">
            <v>2.8287397351217352</v>
          </cell>
          <cell r="N276"/>
          <cell r="O276"/>
          <cell r="P276">
            <v>3.3341613800825822</v>
          </cell>
          <cell r="Q276">
            <v>0.26634983300218446</v>
          </cell>
          <cell r="R276"/>
          <cell r="S276">
            <v>0.1420519301767654</v>
          </cell>
          <cell r="T276"/>
          <cell r="U276"/>
          <cell r="V276"/>
          <cell r="W276"/>
          <cell r="X276"/>
          <cell r="Y276">
            <v>0.53769866841658975</v>
          </cell>
          <cell r="Z276"/>
          <cell r="AA276"/>
          <cell r="AB276"/>
          <cell r="AC276"/>
          <cell r="AD276"/>
          <cell r="AE276"/>
          <cell r="AF276">
            <v>8.7130904599760193</v>
          </cell>
          <cell r="AG276">
            <v>8.73</v>
          </cell>
          <cell r="AH276" t="str">
            <v>wt% reported</v>
          </cell>
          <cell r="AI276" t="str">
            <v>Co</v>
          </cell>
          <cell r="AJ276" t="str">
            <v>-9.5Al</v>
          </cell>
          <cell r="AK276" t="str">
            <v>-3.5W</v>
          </cell>
          <cell r="AL276" t="str">
            <v>-16.4Ni</v>
          </cell>
          <cell r="AM276" t="str">
            <v>-6.2Cr</v>
          </cell>
          <cell r="AN276" t="str">
            <v>-2.8Ta</v>
          </cell>
          <cell r="AO276" t="str">
            <v/>
          </cell>
          <cell r="AP276" t="str">
            <v/>
          </cell>
          <cell r="AQ276" t="str">
            <v>-2.7Ti</v>
          </cell>
          <cell r="AR276" t="str">
            <v>-3.3Mo</v>
          </cell>
          <cell r="AS276" t="str">
            <v>-0.27C</v>
          </cell>
          <cell r="AT276" t="str">
            <v/>
          </cell>
          <cell r="AU276" t="str">
            <v>-0.14B</v>
          </cell>
          <cell r="AV276" t="str">
            <v/>
          </cell>
          <cell r="AW276" t="str">
            <v/>
          </cell>
          <cell r="AX276" t="str">
            <v/>
          </cell>
          <cell r="AY276" t="str">
            <v/>
          </cell>
          <cell r="AZ276" t="str">
            <v/>
          </cell>
          <cell r="BA276" t="str">
            <v>-0.5Hf</v>
          </cell>
          <cell r="BB276" t="str">
            <v/>
          </cell>
          <cell r="BC276" t="str">
            <v/>
          </cell>
          <cell r="BD276" t="str">
            <v/>
          </cell>
          <cell r="BE276" t="str">
            <v/>
          </cell>
          <cell r="BF276" t="str">
            <v/>
          </cell>
          <cell r="BG276" t="str">
            <v/>
          </cell>
          <cell r="BH276" t="str">
            <v>5MoLiu, J., Yu, J. J., Yang, Y. H., Zhou, Y. Z. &amp; Sun, X. F. Effects of Mo on the evolution of microstructures and mechanical properties in Co-Al-W base superalloys. Mater. Sci. Eng. A 745, 404–410 (2019).</v>
          </cell>
          <cell r="BI276" t="str">
            <v>Co-16.4Ni-9.5Al-6.2Cr-3.5W-2.7Ti-2.8Ta-3.3Mo-0.5Hf-0.27C-0.14B</v>
          </cell>
          <cell r="BJ276" t="str">
            <v>71.1Co-16.4Ni-9.5Al-6.2Cr-3.5W-2.7Ti-2.8Ta-3.3Mo-0.5Hf-0.27C-0.14B</v>
          </cell>
        </row>
        <row r="277">
          <cell r="A277" t="str">
            <v>Co-16.Ni-9.3Al-6.Cr-3.4W-2.6Ti-2.8Ta-0.Mo-0.5Hf-0.26C-0.14B</v>
          </cell>
          <cell r="B277" t="str">
            <v>CoAlWX+</v>
          </cell>
          <cell r="C277" t="str">
            <v>-16Ni-9Al-6Cr-3W-3Ti-3Ta-0Mo-Hf-C-B</v>
          </cell>
          <cell r="D277" t="str">
            <v>0Mo</v>
          </cell>
          <cell r="E277" t="str">
            <v>Liu, J., Yu, J. J., Yang, Y. H., Zhou, Y. Z. &amp; Sun, X. F. Effects of Mo on the evolution of microstructures and mechanical properties in Co-Al-W base superalloys. Mater. Sci. Eng. A 745, 404–410 (2019).</v>
          </cell>
          <cell r="F277">
            <v>289</v>
          </cell>
          <cell r="G277">
            <v>58.945736155988662</v>
          </cell>
          <cell r="H277">
            <v>16.016412425311604</v>
          </cell>
          <cell r="I277">
            <v>9.2906509967515536</v>
          </cell>
          <cell r="J277">
            <v>6.0264334082032844</v>
          </cell>
          <cell r="K277">
            <v>3.4089472529692992</v>
          </cell>
          <cell r="L277">
            <v>2.61441267776011</v>
          </cell>
          <cell r="M277">
            <v>2.7707139562790877</v>
          </cell>
          <cell r="N277"/>
          <cell r="O277"/>
          <cell r="P277">
            <v>0</v>
          </cell>
          <cell r="Q277">
            <v>0.26088621388139049</v>
          </cell>
          <cell r="R277"/>
          <cell r="S277">
            <v>0.13913802693488458</v>
          </cell>
          <cell r="T277"/>
          <cell r="U277"/>
          <cell r="V277"/>
          <cell r="W277"/>
          <cell r="X277"/>
          <cell r="Y277">
            <v>0.5266688859201154</v>
          </cell>
          <cell r="Z277"/>
          <cell r="AA277"/>
          <cell r="AB277"/>
          <cell r="AC277"/>
          <cell r="AD277"/>
          <cell r="AE277"/>
          <cell r="AF277">
            <v>8.6718569276078465</v>
          </cell>
          <cell r="AG277">
            <v>8.94</v>
          </cell>
          <cell r="AH277" t="str">
            <v>wt% reported</v>
          </cell>
          <cell r="AI277" t="str">
            <v>Co</v>
          </cell>
          <cell r="AJ277" t="str">
            <v>-9.3Al</v>
          </cell>
          <cell r="AK277" t="str">
            <v>-3.4W</v>
          </cell>
          <cell r="AL277" t="str">
            <v>-16.Ni</v>
          </cell>
          <cell r="AM277" t="str">
            <v>-6.Cr</v>
          </cell>
          <cell r="AN277" t="str">
            <v>-2.8Ta</v>
          </cell>
          <cell r="AO277" t="str">
            <v/>
          </cell>
          <cell r="AP277" t="str">
            <v/>
          </cell>
          <cell r="AQ277" t="str">
            <v>-2.6Ti</v>
          </cell>
          <cell r="AR277" t="str">
            <v>-0.Mo</v>
          </cell>
          <cell r="AS277" t="str">
            <v>-0.26C</v>
          </cell>
          <cell r="AT277" t="str">
            <v/>
          </cell>
          <cell r="AU277" t="str">
            <v>-0.14B</v>
          </cell>
          <cell r="AV277" t="str">
            <v/>
          </cell>
          <cell r="AW277" t="str">
            <v/>
          </cell>
          <cell r="AX277" t="str">
            <v/>
          </cell>
          <cell r="AY277" t="str">
            <v/>
          </cell>
          <cell r="AZ277" t="str">
            <v/>
          </cell>
          <cell r="BA277" t="str">
            <v>-0.5Hf</v>
          </cell>
          <cell r="BB277" t="str">
            <v/>
          </cell>
          <cell r="BC277" t="str">
            <v/>
          </cell>
          <cell r="BD277" t="str">
            <v/>
          </cell>
          <cell r="BE277" t="str">
            <v/>
          </cell>
          <cell r="BF277" t="str">
            <v/>
          </cell>
          <cell r="BG277" t="str">
            <v/>
          </cell>
          <cell r="BH277" t="str">
            <v>0MoLiu, J., Yu, J. J., Yang, Y. H., Zhou, Y. Z. &amp; Sun, X. F. Effects of Mo on the evolution of microstructures and mechanical properties in Co-Al-W base superalloys. Mater. Sci. Eng. A 745, 404–410 (2019).</v>
          </cell>
          <cell r="BI277" t="str">
            <v>Co-16.Ni-9.3Al-6.Cr-3.4W-2.6Ti-2.8Ta-0.Mo-0.5Hf-0.26C-0.14B</v>
          </cell>
          <cell r="BJ277" t="str">
            <v>75.0Co-16.0Ni-9.3Al-6.0Cr-3.4W-2.6Ti-2.8Ta-0.0Mo-0.5Hf-0.26C-0.14B</v>
          </cell>
        </row>
        <row r="278">
          <cell r="A278" t="str">
            <v>Co-30.Ni-9.9Al-1.9Nb-5.1Mo</v>
          </cell>
          <cell r="B278" t="str">
            <v>W-free</v>
          </cell>
          <cell r="C278" t="str">
            <v>-30Ni-10Al-2Nb-5Mo</v>
          </cell>
          <cell r="D278" t="str">
            <v>Co-30Ni-99Al-5.1Mo-1.9Nb</v>
          </cell>
          <cell r="E278" t="str">
            <v>Liu, Q., Coakley, J., Seidman, D. N. &amp; Dunand, D. C. Precipitate Evolution and Creep Behavior of a W-Free Co-based Superalloy. Metall. Mater. Trans. A Phys. Metall. Mater. Sci. 47, 6090–6096 (2016).</v>
          </cell>
          <cell r="F278">
            <v>290</v>
          </cell>
          <cell r="G278">
            <v>53.1</v>
          </cell>
          <cell r="H278">
            <v>30</v>
          </cell>
          <cell r="I278">
            <v>9.9</v>
          </cell>
          <cell r="J278"/>
          <cell r="K278"/>
          <cell r="L278"/>
          <cell r="M278"/>
          <cell r="N278">
            <v>1.9</v>
          </cell>
          <cell r="O278"/>
          <cell r="P278">
            <v>5.0999999999999996</v>
          </cell>
          <cell r="Q278"/>
          <cell r="R278"/>
          <cell r="S278"/>
          <cell r="T278"/>
          <cell r="U278"/>
          <cell r="V278"/>
          <cell r="W278"/>
          <cell r="X278"/>
          <cell r="Y278"/>
          <cell r="Z278"/>
          <cell r="AA278"/>
          <cell r="AB278"/>
          <cell r="AC278"/>
          <cell r="AD278"/>
          <cell r="AE278"/>
          <cell r="AF278">
            <v>8.3527100000000001</v>
          </cell>
          <cell r="AG278"/>
          <cell r="AH278"/>
          <cell r="AI278" t="str">
            <v>Co</v>
          </cell>
          <cell r="AJ278" t="str">
            <v>-9.9Al</v>
          </cell>
          <cell r="AK278" t="str">
            <v/>
          </cell>
          <cell r="AL278" t="str">
            <v>-30.Ni</v>
          </cell>
          <cell r="AM278" t="str">
            <v/>
          </cell>
          <cell r="AN278" t="str">
            <v/>
          </cell>
          <cell r="AO278" t="str">
            <v>-1.9Nb</v>
          </cell>
          <cell r="AP278" t="str">
            <v/>
          </cell>
          <cell r="AQ278" t="str">
            <v/>
          </cell>
          <cell r="AR278" t="str">
            <v>-5.1Mo</v>
          </cell>
          <cell r="AS278" t="str">
            <v/>
          </cell>
          <cell r="AT278" t="str">
            <v/>
          </cell>
          <cell r="AU278" t="str">
            <v/>
          </cell>
          <cell r="AV278" t="str">
            <v/>
          </cell>
          <cell r="AW278" t="str">
            <v/>
          </cell>
          <cell r="AX278" t="str">
            <v/>
          </cell>
          <cell r="AY278" t="str">
            <v/>
          </cell>
          <cell r="AZ278" t="str">
            <v/>
          </cell>
          <cell r="BA278" t="str">
            <v/>
          </cell>
          <cell r="BB278" t="str">
            <v/>
          </cell>
          <cell r="BC278" t="str">
            <v/>
          </cell>
          <cell r="BD278" t="str">
            <v/>
          </cell>
          <cell r="BE278" t="str">
            <v/>
          </cell>
          <cell r="BF278" t="str">
            <v/>
          </cell>
          <cell r="BG278" t="str">
            <v/>
          </cell>
          <cell r="BH278" t="str">
            <v>Co-30Ni-99Al-5.1Mo-1.9NbLiu, Q., Coakley, J., Seidman, D. N. &amp; Dunand, D. C. Precipitate Evolution and Creep Behavior of a W-Free Co-based Superalloy. Metall. Mater. Trans. A Phys. Metall. Mater. Sci. 47, 6090–6096 (2016).</v>
          </cell>
          <cell r="BI278" t="str">
            <v>Co-30.Ni-9.9Al-1.9Nb-5.1Mo</v>
          </cell>
          <cell r="BJ278" t="str">
            <v>83.1Co-30.0Ni-9.9Al-1.9Nb-5.1Mo</v>
          </cell>
        </row>
        <row r="279">
          <cell r="A279" t="str">
            <v>Co-4.2Ti-12.1V</v>
          </cell>
          <cell r="B279" t="str">
            <v>W-free</v>
          </cell>
          <cell r="C279" t="str">
            <v>-4Ti-12V</v>
          </cell>
          <cell r="D279" t="str">
            <v>CVT-1</v>
          </cell>
          <cell r="E279" t="str">
            <v>Liu, X. et al. Effects of Nb and W additions on the microstructures and mechanical properties of novel γ/γ’ Co-V-Ti-based superalloys. Metals (Basel). 8, (2018).</v>
          </cell>
          <cell r="F279">
            <v>291</v>
          </cell>
          <cell r="G279">
            <v>83.7</v>
          </cell>
          <cell r="H279"/>
          <cell r="I279"/>
          <cell r="J279"/>
          <cell r="K279"/>
          <cell r="L279">
            <v>4.2</v>
          </cell>
          <cell r="M279"/>
          <cell r="N279"/>
          <cell r="O279">
            <v>12.1</v>
          </cell>
          <cell r="P279"/>
          <cell r="Q279"/>
          <cell r="R279"/>
          <cell r="S279"/>
          <cell r="T279"/>
          <cell r="U279"/>
          <cell r="V279"/>
          <cell r="W279"/>
          <cell r="X279"/>
          <cell r="Y279"/>
          <cell r="Z279"/>
          <cell r="AA279"/>
          <cell r="AB279"/>
          <cell r="AC279"/>
          <cell r="AD279"/>
          <cell r="AE279"/>
          <cell r="AF279">
            <v>8.3779040000000009</v>
          </cell>
          <cell r="AG279">
            <v>8.23</v>
          </cell>
          <cell r="AH279"/>
          <cell r="AI279" t="str">
            <v>Co</v>
          </cell>
          <cell r="AJ279" t="str">
            <v/>
          </cell>
          <cell r="AK279" t="str">
            <v/>
          </cell>
          <cell r="AL279" t="str">
            <v/>
          </cell>
          <cell r="AM279" t="str">
            <v/>
          </cell>
          <cell r="AN279" t="str">
            <v/>
          </cell>
          <cell r="AO279" t="str">
            <v/>
          </cell>
          <cell r="AP279" t="str">
            <v>-12.1V</v>
          </cell>
          <cell r="AQ279" t="str">
            <v>-4.2Ti</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cell r="BD279" t="str">
            <v/>
          </cell>
          <cell r="BE279" t="str">
            <v/>
          </cell>
          <cell r="BF279" t="str">
            <v/>
          </cell>
          <cell r="BG279" t="str">
            <v/>
          </cell>
          <cell r="BH279" t="str">
            <v>CVT-1Liu, X. et al. Effects of Nb and W additions on the microstructures and mechanical properties of novel γ/γ’ Co-V-Ti-based superalloys. Metals (Basel). 8, (2018).</v>
          </cell>
          <cell r="BI279" t="str">
            <v>Co-4.2Ti-12.1V</v>
          </cell>
          <cell r="BJ279" t="str">
            <v>83.7Co-4.2Ti-12.1V</v>
          </cell>
        </row>
        <row r="280">
          <cell r="A280" t="str">
            <v>Co-4.1Ti-2.2Nb-10.1V</v>
          </cell>
          <cell r="B280" t="str">
            <v>W-free</v>
          </cell>
          <cell r="C280" t="str">
            <v>-4Ti-2Nb-10V</v>
          </cell>
          <cell r="D280" t="str">
            <v>CVTN</v>
          </cell>
          <cell r="E280" t="str">
            <v>Liu, X. et al. Effects of Nb and W additions on the microstructures and mechanical properties of novel γ/γ’ Co-V-Ti-based superalloys. Metals (Basel). 8, (2018).</v>
          </cell>
          <cell r="F280">
            <v>292</v>
          </cell>
          <cell r="G280">
            <v>83.6</v>
          </cell>
          <cell r="H280"/>
          <cell r="I280"/>
          <cell r="J280"/>
          <cell r="K280"/>
          <cell r="L280">
            <v>4.0999999999999996</v>
          </cell>
          <cell r="M280"/>
          <cell r="N280">
            <v>2.2000000000000002</v>
          </cell>
          <cell r="O280">
            <v>10.1</v>
          </cell>
          <cell r="P280"/>
          <cell r="Q280"/>
          <cell r="R280"/>
          <cell r="S280"/>
          <cell r="T280"/>
          <cell r="U280"/>
          <cell r="V280"/>
          <cell r="W280"/>
          <cell r="X280"/>
          <cell r="Y280"/>
          <cell r="Z280"/>
          <cell r="AA280"/>
          <cell r="AB280"/>
          <cell r="AC280"/>
          <cell r="AD280"/>
          <cell r="AE280"/>
          <cell r="AF280">
            <v>8.4308370000000004</v>
          </cell>
          <cell r="AG280">
            <v>8.31</v>
          </cell>
          <cell r="AH280"/>
          <cell r="AI280" t="str">
            <v>Co</v>
          </cell>
          <cell r="AJ280" t="str">
            <v/>
          </cell>
          <cell r="AK280" t="str">
            <v/>
          </cell>
          <cell r="AL280" t="str">
            <v/>
          </cell>
          <cell r="AM280" t="str">
            <v/>
          </cell>
          <cell r="AN280" t="str">
            <v/>
          </cell>
          <cell r="AO280" t="str">
            <v>-2.2Nb</v>
          </cell>
          <cell r="AP280" t="str">
            <v>-10.1V</v>
          </cell>
          <cell r="AQ280" t="str">
            <v>-4.1Ti</v>
          </cell>
          <cell r="AR280" t="str">
            <v/>
          </cell>
          <cell r="AS280" t="str">
            <v/>
          </cell>
          <cell r="AT280" t="str">
            <v/>
          </cell>
          <cell r="AU280" t="str">
            <v/>
          </cell>
          <cell r="AV280" t="str">
            <v/>
          </cell>
          <cell r="AW280" t="str">
            <v/>
          </cell>
          <cell r="AX280" t="str">
            <v/>
          </cell>
          <cell r="AY280" t="str">
            <v/>
          </cell>
          <cell r="AZ280" t="str">
            <v/>
          </cell>
          <cell r="BA280" t="str">
            <v/>
          </cell>
          <cell r="BB280" t="str">
            <v/>
          </cell>
          <cell r="BC280" t="str">
            <v/>
          </cell>
          <cell r="BD280" t="str">
            <v/>
          </cell>
          <cell r="BE280" t="str">
            <v/>
          </cell>
          <cell r="BF280" t="str">
            <v/>
          </cell>
          <cell r="BG280" t="str">
            <v/>
          </cell>
          <cell r="BH280" t="str">
            <v>CVTNLiu, X. et al. Effects of Nb and W additions on the microstructures and mechanical properties of novel γ/γ’ Co-V-Ti-based superalloys. Metals (Basel). 8, (2018).</v>
          </cell>
          <cell r="BI280" t="str">
            <v>Co-4.1Ti-2.2Nb-10.1V</v>
          </cell>
          <cell r="BJ280" t="str">
            <v>83.6Co-4.1Ti-2.2Nb-10.1V</v>
          </cell>
        </row>
        <row r="281">
          <cell r="A281" t="str">
            <v>Co-2.1W-4.1Ti-9.9V</v>
          </cell>
          <cell r="B281" t="str">
            <v>Low-W</v>
          </cell>
          <cell r="C281" t="str">
            <v>-2W-4Ti-10V</v>
          </cell>
          <cell r="D281" t="str">
            <v>CCTW</v>
          </cell>
          <cell r="E281" t="str">
            <v>Liu, X. et al. Effects of Nb and W additions on the microstructures and mechanical properties of novel γ/γ’ Co-V-Ti-based superalloys. Metals (Basel). 8, (2018).</v>
          </cell>
          <cell r="F281">
            <v>293</v>
          </cell>
          <cell r="G281">
            <v>83.9</v>
          </cell>
          <cell r="H281"/>
          <cell r="I281"/>
          <cell r="J281"/>
          <cell r="K281">
            <v>2.1</v>
          </cell>
          <cell r="L281">
            <v>4.0999999999999996</v>
          </cell>
          <cell r="M281"/>
          <cell r="N281"/>
          <cell r="O281">
            <v>9.9</v>
          </cell>
          <cell r="P281"/>
          <cell r="Q281"/>
          <cell r="R281"/>
          <cell r="S281"/>
          <cell r="T281"/>
          <cell r="U281"/>
          <cell r="V281"/>
          <cell r="W281"/>
          <cell r="X281"/>
          <cell r="Y281"/>
          <cell r="Z281"/>
          <cell r="AA281"/>
          <cell r="AB281"/>
          <cell r="AC281"/>
          <cell r="AD281"/>
          <cell r="AE281"/>
          <cell r="AF281">
            <v>8.6610270000000007</v>
          </cell>
          <cell r="AG281">
            <v>8.5</v>
          </cell>
          <cell r="AH281"/>
          <cell r="AI281" t="str">
            <v>Co</v>
          </cell>
          <cell r="AJ281" t="str">
            <v/>
          </cell>
          <cell r="AK281" t="str">
            <v>-2.1W</v>
          </cell>
          <cell r="AL281" t="str">
            <v/>
          </cell>
          <cell r="AM281" t="str">
            <v/>
          </cell>
          <cell r="AN281" t="str">
            <v/>
          </cell>
          <cell r="AO281" t="str">
            <v/>
          </cell>
          <cell r="AP281" t="str">
            <v>-9.9V</v>
          </cell>
          <cell r="AQ281" t="str">
            <v>-4.1Ti</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cell r="BD281" t="str">
            <v/>
          </cell>
          <cell r="BE281" t="str">
            <v/>
          </cell>
          <cell r="BF281" t="str">
            <v/>
          </cell>
          <cell r="BG281" t="str">
            <v/>
          </cell>
          <cell r="BH281" t="str">
            <v>CCTWLiu, X. et al. Effects of Nb and W additions on the microstructures and mechanical properties of novel γ/γ’ Co-V-Ti-based superalloys. Metals (Basel). 8, (2018).</v>
          </cell>
          <cell r="BI281" t="str">
            <v>Co-2.1W-4.1Ti-9.9V</v>
          </cell>
          <cell r="BJ281" t="str">
            <v>83.9Co-2.1W-4.1Ti-9.9V</v>
          </cell>
        </row>
        <row r="282">
          <cell r="A282" t="str">
            <v>Co-23.Ti</v>
          </cell>
          <cell r="B282" t="str">
            <v>Co3Ti</v>
          </cell>
          <cell r="C282" t="str">
            <v>-23Ti</v>
          </cell>
          <cell r="D282" t="str">
            <v>unalloyed</v>
          </cell>
          <cell r="E282" t="str">
            <v>Liu, Y., Takasugi, T., Izumi, O. &amp; Suenaga, H. Mechanical properties of Co3Ti polycrystals alloyed with various additions. JOURNAL OF MATERIALS SCIENCE vol. 24 (1989).</v>
          </cell>
          <cell r="F282">
            <v>294</v>
          </cell>
          <cell r="G282">
            <v>77</v>
          </cell>
          <cell r="H282"/>
          <cell r="I282"/>
          <cell r="J282"/>
          <cell r="K282"/>
          <cell r="L282">
            <v>23</v>
          </cell>
          <cell r="M282"/>
          <cell r="N282"/>
          <cell r="O282"/>
          <cell r="P282"/>
          <cell r="Q282"/>
          <cell r="R282"/>
          <cell r="S282"/>
          <cell r="T282"/>
          <cell r="U282"/>
          <cell r="V282"/>
          <cell r="W282"/>
          <cell r="X282"/>
          <cell r="Y282"/>
          <cell r="Z282"/>
          <cell r="AA282"/>
          <cell r="AB282"/>
          <cell r="AC282"/>
          <cell r="AD282"/>
          <cell r="AE282"/>
          <cell r="AF282">
            <v>7.8896100000000002</v>
          </cell>
          <cell r="AG282"/>
          <cell r="AH282"/>
          <cell r="AI282" t="str">
            <v>Co</v>
          </cell>
          <cell r="AJ282" t="str">
            <v/>
          </cell>
          <cell r="AK282" t="str">
            <v/>
          </cell>
          <cell r="AL282" t="str">
            <v/>
          </cell>
          <cell r="AM282" t="str">
            <v/>
          </cell>
          <cell r="AN282" t="str">
            <v/>
          </cell>
          <cell r="AO282" t="str">
            <v/>
          </cell>
          <cell r="AP282" t="str">
            <v/>
          </cell>
          <cell r="AQ282" t="str">
            <v>-23.Ti</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cell r="BD282" t="str">
            <v/>
          </cell>
          <cell r="BE282" t="str">
            <v/>
          </cell>
          <cell r="BF282" t="str">
            <v/>
          </cell>
          <cell r="BG282" t="str">
            <v/>
          </cell>
          <cell r="BH282" t="str">
            <v>unalloyedLiu, Y., Takasugi, T., Izumi, O. &amp; Suenaga, H. Mechanical properties of Co3Ti polycrystals alloyed with various additions. JOURNAL OF MATERIALS SCIENCE vol. 24 (1989).</v>
          </cell>
          <cell r="BI282" t="str">
            <v>Co-23.Ti</v>
          </cell>
          <cell r="BJ282" t="str">
            <v>77.0Co-23.0Ti</v>
          </cell>
        </row>
        <row r="283">
          <cell r="A283" t="str">
            <v>Co-3.Ni-23.Ti</v>
          </cell>
          <cell r="B283" t="str">
            <v>Co3Ti</v>
          </cell>
          <cell r="C283" t="str">
            <v>-3Ni-23Ti</v>
          </cell>
          <cell r="D283" t="str">
            <v>Ni3C</v>
          </cell>
          <cell r="E283" t="str">
            <v>Liu, Y., Takasugi, T., Izumi, O. &amp; Suenaga, H. Mechanical properties of Co3Ti polycrystals alloyed with various additions. JOURNAL OF MATERIALS SCIENCE vol. 24 (1989).</v>
          </cell>
          <cell r="F283">
            <v>295</v>
          </cell>
          <cell r="G283">
            <v>74</v>
          </cell>
          <cell r="H283">
            <v>3</v>
          </cell>
          <cell r="I283"/>
          <cell r="J283"/>
          <cell r="K283"/>
          <cell r="L283">
            <v>23</v>
          </cell>
          <cell r="M283"/>
          <cell r="N283"/>
          <cell r="O283"/>
          <cell r="P283"/>
          <cell r="Q283"/>
          <cell r="R283"/>
          <cell r="S283"/>
          <cell r="T283"/>
          <cell r="U283"/>
          <cell r="V283"/>
          <cell r="W283"/>
          <cell r="X283"/>
          <cell r="Y283"/>
          <cell r="Z283"/>
          <cell r="AA283"/>
          <cell r="AB283"/>
          <cell r="AC283"/>
          <cell r="AD283"/>
          <cell r="AE283"/>
          <cell r="AF283">
            <v>7.88985</v>
          </cell>
          <cell r="AG283"/>
          <cell r="AH283"/>
          <cell r="AI283" t="str">
            <v>Co</v>
          </cell>
          <cell r="AJ283" t="str">
            <v/>
          </cell>
          <cell r="AK283" t="str">
            <v/>
          </cell>
          <cell r="AL283" t="str">
            <v>-3.Ni</v>
          </cell>
          <cell r="AM283" t="str">
            <v/>
          </cell>
          <cell r="AN283" t="str">
            <v/>
          </cell>
          <cell r="AO283" t="str">
            <v/>
          </cell>
          <cell r="AP283" t="str">
            <v/>
          </cell>
          <cell r="AQ283" t="str">
            <v>-23.Ti</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cell r="BD283" t="str">
            <v/>
          </cell>
          <cell r="BE283" t="str">
            <v/>
          </cell>
          <cell r="BF283" t="str">
            <v/>
          </cell>
          <cell r="BG283" t="str">
            <v/>
          </cell>
          <cell r="BH283" t="str">
            <v>Ni3CLiu, Y., Takasugi, T., Izumi, O. &amp; Suenaga, H. Mechanical properties of Co3Ti polycrystals alloyed with various additions. JOURNAL OF MATERIALS SCIENCE vol. 24 (1989).</v>
          </cell>
          <cell r="BI283" t="str">
            <v>Co-3.Ni-23.Ti</v>
          </cell>
          <cell r="BJ283" t="str">
            <v>77.0Co-3.0Ni-23.0Ti</v>
          </cell>
        </row>
        <row r="284">
          <cell r="A284" t="str">
            <v>Co-22.Ti-1.Ta</v>
          </cell>
          <cell r="B284" t="str">
            <v>Co3Ti</v>
          </cell>
          <cell r="C284" t="str">
            <v>-22Ti-1Ta</v>
          </cell>
          <cell r="D284" t="str">
            <v>Ta1T</v>
          </cell>
          <cell r="E284" t="str">
            <v>Liu, Y., Takasugi, T., Izumi, O. &amp; Suenaga, H. Mechanical properties of Co3Ti polycrystals alloyed with various additions. JOURNAL OF MATERIALS SCIENCE vol. 24 (1989).</v>
          </cell>
          <cell r="F284">
            <v>296</v>
          </cell>
          <cell r="G284">
            <v>77</v>
          </cell>
          <cell r="H284"/>
          <cell r="I284"/>
          <cell r="J284"/>
          <cell r="K284"/>
          <cell r="L284">
            <v>22</v>
          </cell>
          <cell r="M284">
            <v>1</v>
          </cell>
          <cell r="N284"/>
          <cell r="O284"/>
          <cell r="P284"/>
          <cell r="Q284"/>
          <cell r="R284"/>
          <cell r="S284"/>
          <cell r="T284"/>
          <cell r="U284"/>
          <cell r="V284"/>
          <cell r="W284"/>
          <cell r="X284"/>
          <cell r="Y284"/>
          <cell r="Z284"/>
          <cell r="AA284"/>
          <cell r="AB284"/>
          <cell r="AC284"/>
          <cell r="AD284"/>
          <cell r="AE284"/>
          <cell r="AF284">
            <v>8.0110400000000013</v>
          </cell>
          <cell r="AG284"/>
          <cell r="AH284"/>
          <cell r="AI284" t="str">
            <v>Co</v>
          </cell>
          <cell r="AJ284" t="str">
            <v/>
          </cell>
          <cell r="AK284" t="str">
            <v/>
          </cell>
          <cell r="AL284" t="str">
            <v/>
          </cell>
          <cell r="AM284" t="str">
            <v/>
          </cell>
          <cell r="AN284" t="str">
            <v>-1.Ta</v>
          </cell>
          <cell r="AO284" t="str">
            <v/>
          </cell>
          <cell r="AP284" t="str">
            <v/>
          </cell>
          <cell r="AQ284" t="str">
            <v>-22.Ti</v>
          </cell>
          <cell r="AR284" t="str">
            <v/>
          </cell>
          <cell r="AS284" t="str">
            <v/>
          </cell>
          <cell r="AT284" t="str">
            <v/>
          </cell>
          <cell r="AU284" t="str">
            <v/>
          </cell>
          <cell r="AV284" t="str">
            <v/>
          </cell>
          <cell r="AW284" t="str">
            <v/>
          </cell>
          <cell r="AX284" t="str">
            <v/>
          </cell>
          <cell r="AY284" t="str">
            <v/>
          </cell>
          <cell r="AZ284" t="str">
            <v/>
          </cell>
          <cell r="BA284" t="str">
            <v/>
          </cell>
          <cell r="BB284" t="str">
            <v/>
          </cell>
          <cell r="BC284" t="str">
            <v/>
          </cell>
          <cell r="BD284" t="str">
            <v/>
          </cell>
          <cell r="BE284" t="str">
            <v/>
          </cell>
          <cell r="BF284" t="str">
            <v/>
          </cell>
          <cell r="BG284" t="str">
            <v/>
          </cell>
          <cell r="BH284" t="str">
            <v>Ta1TLiu, Y., Takasugi, T., Izumi, O. &amp; Suenaga, H. Mechanical properties of Co3Ti polycrystals alloyed with various additions. JOURNAL OF MATERIALS SCIENCE vol. 24 (1989).</v>
          </cell>
          <cell r="BI284" t="str">
            <v>Co-22.Ti-1.Ta</v>
          </cell>
          <cell r="BJ284" t="str">
            <v>77.0Co-22.0Ti-1.0Ta</v>
          </cell>
        </row>
        <row r="285">
          <cell r="A285" t="str">
            <v>Co-21.9Ti-1.Mo</v>
          </cell>
          <cell r="B285" t="str">
            <v>Co3Ti</v>
          </cell>
          <cell r="C285" t="str">
            <v>-22Ti-1Mo</v>
          </cell>
          <cell r="D285" t="str">
            <v>Mo1T</v>
          </cell>
          <cell r="E285" t="str">
            <v>Liu, Y., Takasugi, T., Izumi, O. &amp; Suenaga, H. Mechanical properties of Co3Ti polycrystals alloyed with various additions. JOURNAL OF MATERIALS SCIENCE vol. 24 (1989).</v>
          </cell>
          <cell r="F285">
            <v>297</v>
          </cell>
          <cell r="G285">
            <v>77.099999999999994</v>
          </cell>
          <cell r="H285"/>
          <cell r="I285"/>
          <cell r="J285"/>
          <cell r="K285"/>
          <cell r="L285">
            <v>21.9</v>
          </cell>
          <cell r="M285"/>
          <cell r="N285"/>
          <cell r="O285"/>
          <cell r="P285">
            <v>1</v>
          </cell>
          <cell r="Q285"/>
          <cell r="R285"/>
          <cell r="S285"/>
          <cell r="T285"/>
          <cell r="U285"/>
          <cell r="V285"/>
          <cell r="W285"/>
          <cell r="X285"/>
          <cell r="Y285"/>
          <cell r="Z285"/>
          <cell r="AA285"/>
          <cell r="AB285"/>
          <cell r="AC285"/>
          <cell r="AD285"/>
          <cell r="AE285"/>
          <cell r="AF285">
            <v>7.9517329999999991</v>
          </cell>
          <cell r="AG285"/>
          <cell r="AH285"/>
          <cell r="AI285" t="str">
            <v>Co</v>
          </cell>
          <cell r="AJ285" t="str">
            <v/>
          </cell>
          <cell r="AK285" t="str">
            <v/>
          </cell>
          <cell r="AL285" t="str">
            <v/>
          </cell>
          <cell r="AM285" t="str">
            <v/>
          </cell>
          <cell r="AN285" t="str">
            <v/>
          </cell>
          <cell r="AO285" t="str">
            <v/>
          </cell>
          <cell r="AP285" t="str">
            <v/>
          </cell>
          <cell r="AQ285" t="str">
            <v>-21.9Ti</v>
          </cell>
          <cell r="AR285" t="str">
            <v>-1.Mo</v>
          </cell>
          <cell r="AS285" t="str">
            <v/>
          </cell>
          <cell r="AT285" t="str">
            <v/>
          </cell>
          <cell r="AU285" t="str">
            <v/>
          </cell>
          <cell r="AV285" t="str">
            <v/>
          </cell>
          <cell r="AW285" t="str">
            <v/>
          </cell>
          <cell r="AX285" t="str">
            <v/>
          </cell>
          <cell r="AY285" t="str">
            <v/>
          </cell>
          <cell r="AZ285" t="str">
            <v/>
          </cell>
          <cell r="BA285" t="str">
            <v/>
          </cell>
          <cell r="BB285" t="str">
            <v/>
          </cell>
          <cell r="BC285" t="str">
            <v/>
          </cell>
          <cell r="BD285" t="str">
            <v/>
          </cell>
          <cell r="BE285" t="str">
            <v/>
          </cell>
          <cell r="BF285" t="str">
            <v/>
          </cell>
          <cell r="BG285" t="str">
            <v/>
          </cell>
          <cell r="BH285" t="str">
            <v>Mo1TLiu, Y., Takasugi, T., Izumi, O. &amp; Suenaga, H. Mechanical properties of Co3Ti polycrystals alloyed with various additions. JOURNAL OF MATERIALS SCIENCE vol. 24 (1989).</v>
          </cell>
          <cell r="BI285" t="str">
            <v>Co-21.9Ti-1.Mo</v>
          </cell>
          <cell r="BJ285" t="str">
            <v>77.1Co-21.9Ti-1.0Mo</v>
          </cell>
        </row>
        <row r="286">
          <cell r="A286" t="str">
            <v>Co-1.W-21.9Ti</v>
          </cell>
          <cell r="B286" t="str">
            <v>Co3Ti</v>
          </cell>
          <cell r="C286" t="str">
            <v>-1W-22Ti</v>
          </cell>
          <cell r="D286" t="str">
            <v>W1T</v>
          </cell>
          <cell r="E286" t="str">
            <v>Liu, Y., Takasugi, T., Izumi, O. &amp; Suenaga, H. Mechanical properties of Co3Ti polycrystals alloyed with various additions. JOURNAL OF MATERIALS SCIENCE vol. 24 (1989).</v>
          </cell>
          <cell r="F286">
            <v>298</v>
          </cell>
          <cell r="G286">
            <v>77.099999999999994</v>
          </cell>
          <cell r="H286"/>
          <cell r="I286"/>
          <cell r="J286"/>
          <cell r="K286">
            <v>1</v>
          </cell>
          <cell r="L286">
            <v>21.9</v>
          </cell>
          <cell r="M286"/>
          <cell r="N286"/>
          <cell r="O286"/>
          <cell r="P286"/>
          <cell r="Q286"/>
          <cell r="R286"/>
          <cell r="S286"/>
          <cell r="T286"/>
          <cell r="U286"/>
          <cell r="V286"/>
          <cell r="W286"/>
          <cell r="X286"/>
          <cell r="Y286"/>
          <cell r="Z286"/>
          <cell r="AA286"/>
          <cell r="AB286"/>
          <cell r="AC286"/>
          <cell r="AD286"/>
          <cell r="AE286"/>
          <cell r="AF286">
            <v>8.0414329999999996</v>
          </cell>
          <cell r="AG286"/>
          <cell r="AH286"/>
          <cell r="AI286" t="str">
            <v>Co</v>
          </cell>
          <cell r="AJ286" t="str">
            <v/>
          </cell>
          <cell r="AK286" t="str">
            <v>-1.W</v>
          </cell>
          <cell r="AL286" t="str">
            <v/>
          </cell>
          <cell r="AM286" t="str">
            <v/>
          </cell>
          <cell r="AN286" t="str">
            <v/>
          </cell>
          <cell r="AO286" t="str">
            <v/>
          </cell>
          <cell r="AP286" t="str">
            <v/>
          </cell>
          <cell r="AQ286" t="str">
            <v>-21.9Ti</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cell r="BD286" t="str">
            <v/>
          </cell>
          <cell r="BE286" t="str">
            <v/>
          </cell>
          <cell r="BF286" t="str">
            <v/>
          </cell>
          <cell r="BG286" t="str">
            <v/>
          </cell>
          <cell r="BH286" t="str">
            <v>W1TLiu, Y., Takasugi, T., Izumi, O. &amp; Suenaga, H. Mechanical properties of Co3Ti polycrystals alloyed with various additions. JOURNAL OF MATERIALS SCIENCE vol. 24 (1989).</v>
          </cell>
          <cell r="BI286" t="str">
            <v>Co-1.W-21.9Ti</v>
          </cell>
          <cell r="BJ286" t="str">
            <v>77.1Co-1.0W-21.9Ti</v>
          </cell>
        </row>
        <row r="287">
          <cell r="A287" t="str">
            <v>Co-2.9Fe-21.4Ti</v>
          </cell>
          <cell r="B287" t="str">
            <v>Co3Ti</v>
          </cell>
          <cell r="C287" t="str">
            <v>-3Fe-21Ti</v>
          </cell>
          <cell r="D287" t="str">
            <v>Fe3M</v>
          </cell>
          <cell r="E287" t="str">
            <v>Liu, Y., Takasugi, T., Izumi, O. &amp; Suenaga, H. Mechanical properties of Co3Ti polycrystals alloyed with various additions. JOURNAL OF MATERIALS SCIENCE vol. 24 (1989).</v>
          </cell>
          <cell r="F287">
            <v>299</v>
          </cell>
          <cell r="G287">
            <v>75.73</v>
          </cell>
          <cell r="H287"/>
          <cell r="I287"/>
          <cell r="J287"/>
          <cell r="K287"/>
          <cell r="L287">
            <v>21.4</v>
          </cell>
          <cell r="M287"/>
          <cell r="N287"/>
          <cell r="O287"/>
          <cell r="P287"/>
          <cell r="Q287"/>
          <cell r="R287"/>
          <cell r="S287"/>
          <cell r="T287"/>
          <cell r="U287"/>
          <cell r="V287"/>
          <cell r="W287">
            <v>2.87</v>
          </cell>
          <cell r="X287"/>
          <cell r="Y287"/>
          <cell r="Z287"/>
          <cell r="AA287"/>
          <cell r="AB287"/>
          <cell r="AC287"/>
          <cell r="AD287"/>
          <cell r="AE287"/>
          <cell r="AF287">
            <v>7.9304518000000011</v>
          </cell>
          <cell r="AG287"/>
          <cell r="AH287"/>
          <cell r="AI287" t="str">
            <v>Co</v>
          </cell>
          <cell r="AJ287" t="str">
            <v/>
          </cell>
          <cell r="AK287" t="str">
            <v/>
          </cell>
          <cell r="AL287" t="str">
            <v/>
          </cell>
          <cell r="AM287" t="str">
            <v/>
          </cell>
          <cell r="AN287" t="str">
            <v/>
          </cell>
          <cell r="AO287" t="str">
            <v/>
          </cell>
          <cell r="AP287" t="str">
            <v/>
          </cell>
          <cell r="AQ287" t="str">
            <v>-21.4Ti</v>
          </cell>
          <cell r="AR287" t="str">
            <v/>
          </cell>
          <cell r="AS287" t="str">
            <v/>
          </cell>
          <cell r="AT287" t="str">
            <v/>
          </cell>
          <cell r="AU287" t="str">
            <v/>
          </cell>
          <cell r="AV287" t="str">
            <v/>
          </cell>
          <cell r="AW287" t="str">
            <v/>
          </cell>
          <cell r="AX287" t="str">
            <v/>
          </cell>
          <cell r="AY287" t="str">
            <v>-2.9Fe</v>
          </cell>
          <cell r="AZ287" t="str">
            <v/>
          </cell>
          <cell r="BA287" t="str">
            <v/>
          </cell>
          <cell r="BB287" t="str">
            <v/>
          </cell>
          <cell r="BC287" t="str">
            <v/>
          </cell>
          <cell r="BD287" t="str">
            <v/>
          </cell>
          <cell r="BE287" t="str">
            <v/>
          </cell>
          <cell r="BF287" t="str">
            <v/>
          </cell>
          <cell r="BG287" t="str">
            <v/>
          </cell>
          <cell r="BH287" t="str">
            <v>Fe3MLiu, Y., Takasugi, T., Izumi, O. &amp; Suenaga, H. Mechanical properties of Co3Ti polycrystals alloyed with various additions. JOURNAL OF MATERIALS SCIENCE vol. 24 (1989).</v>
          </cell>
          <cell r="BI287" t="str">
            <v>Co-2.9Fe-21.4Ti</v>
          </cell>
          <cell r="BJ287" t="str">
            <v>75.7Co-2.9Fe-21.4Ti</v>
          </cell>
        </row>
        <row r="288">
          <cell r="A288" t="str">
            <v>Co-2.1Al-20.9Ti</v>
          </cell>
          <cell r="B288" t="str">
            <v>Co3Ti</v>
          </cell>
          <cell r="C288" t="str">
            <v>-2Al-21Ti</v>
          </cell>
          <cell r="D288" t="str">
            <v>Al2T</v>
          </cell>
          <cell r="E288" t="str">
            <v>Liu, Y., Takasugi, T., Izumi, O. &amp; Suenaga, H. Mechanical properties of Co3Ti polycrystals alloyed with various additions. JOURNAL OF MATERIALS SCIENCE vol. 24 (1989).</v>
          </cell>
          <cell r="F288">
            <v>300</v>
          </cell>
          <cell r="G288">
            <v>77.03</v>
          </cell>
          <cell r="H288"/>
          <cell r="I288">
            <v>2.0699999999999998</v>
          </cell>
          <cell r="J288"/>
          <cell r="K288"/>
          <cell r="L288">
            <v>20.9</v>
          </cell>
          <cell r="M288"/>
          <cell r="N288"/>
          <cell r="O288"/>
          <cell r="P288"/>
          <cell r="Q288"/>
          <cell r="R288"/>
          <cell r="S288"/>
          <cell r="T288"/>
          <cell r="U288"/>
          <cell r="V288"/>
          <cell r="W288"/>
          <cell r="X288"/>
          <cell r="Y288"/>
          <cell r="Z288"/>
          <cell r="AA288"/>
          <cell r="AB288"/>
          <cell r="AC288"/>
          <cell r="AD288"/>
          <cell r="AE288"/>
          <cell r="AF288">
            <v>7.853523</v>
          </cell>
          <cell r="AG288"/>
          <cell r="AH288"/>
          <cell r="AI288" t="str">
            <v>Co</v>
          </cell>
          <cell r="AJ288" t="str">
            <v>-2.1Al</v>
          </cell>
          <cell r="AK288" t="str">
            <v/>
          </cell>
          <cell r="AL288" t="str">
            <v/>
          </cell>
          <cell r="AM288" t="str">
            <v/>
          </cell>
          <cell r="AN288" t="str">
            <v/>
          </cell>
          <cell r="AO288" t="str">
            <v/>
          </cell>
          <cell r="AP288" t="str">
            <v/>
          </cell>
          <cell r="AQ288" t="str">
            <v>-20.9Ti</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cell r="BD288" t="str">
            <v/>
          </cell>
          <cell r="BE288" t="str">
            <v/>
          </cell>
          <cell r="BF288" t="str">
            <v/>
          </cell>
          <cell r="BG288" t="str">
            <v/>
          </cell>
          <cell r="BH288" t="str">
            <v>Al2TLiu, Y., Takasugi, T., Izumi, O. &amp; Suenaga, H. Mechanical properties of Co3Ti polycrystals alloyed with various additions. JOURNAL OF MATERIALS SCIENCE vol. 24 (1989).</v>
          </cell>
          <cell r="BI288" t="str">
            <v>Co-2.1Al-20.9Ti</v>
          </cell>
          <cell r="BJ288" t="str">
            <v>77.0Co-2.1Al-20.9Ti</v>
          </cell>
        </row>
        <row r="289">
          <cell r="A289" t="str">
            <v>Co-20.9Ti-2.Ge</v>
          </cell>
          <cell r="B289" t="str">
            <v>Co3Ti</v>
          </cell>
          <cell r="C289" t="str">
            <v>-21Ti-2Ge</v>
          </cell>
          <cell r="D289" t="str">
            <v>Ge2T</v>
          </cell>
          <cell r="E289" t="str">
            <v>Liu, Y., Takasugi, T., Izumi, O. &amp; Suenaga, H. Mechanical properties of Co3Ti polycrystals alloyed with various additions. JOURNAL OF MATERIALS SCIENCE vol. 24 (1989).</v>
          </cell>
          <cell r="F289">
            <v>301</v>
          </cell>
          <cell r="G289">
            <v>77.069999999999993</v>
          </cell>
          <cell r="H289"/>
          <cell r="I289"/>
          <cell r="J289"/>
          <cell r="K289"/>
          <cell r="L289">
            <v>20.9</v>
          </cell>
          <cell r="M289"/>
          <cell r="N289"/>
          <cell r="O289"/>
          <cell r="P289"/>
          <cell r="Q289"/>
          <cell r="R289"/>
          <cell r="S289"/>
          <cell r="T289"/>
          <cell r="U289"/>
          <cell r="V289"/>
          <cell r="W289"/>
          <cell r="X289"/>
          <cell r="Y289"/>
          <cell r="Z289">
            <v>2.0299999999999998</v>
          </cell>
          <cell r="AA289"/>
          <cell r="AB289"/>
          <cell r="AC289"/>
          <cell r="AD289"/>
          <cell r="AE289"/>
          <cell r="AF289">
            <v>7.9092498999999998</v>
          </cell>
          <cell r="AG289"/>
          <cell r="AH289"/>
          <cell r="AI289" t="str">
            <v>Co</v>
          </cell>
          <cell r="AJ289" t="str">
            <v/>
          </cell>
          <cell r="AK289" t="str">
            <v/>
          </cell>
          <cell r="AL289" t="str">
            <v/>
          </cell>
          <cell r="AM289" t="str">
            <v/>
          </cell>
          <cell r="AN289" t="str">
            <v/>
          </cell>
          <cell r="AO289" t="str">
            <v/>
          </cell>
          <cell r="AP289" t="str">
            <v/>
          </cell>
          <cell r="AQ289" t="str">
            <v>-20.9Ti</v>
          </cell>
          <cell r="AR289" t="str">
            <v/>
          </cell>
          <cell r="AS289" t="str">
            <v/>
          </cell>
          <cell r="AT289" t="str">
            <v/>
          </cell>
          <cell r="AU289" t="str">
            <v/>
          </cell>
          <cell r="AV289" t="str">
            <v/>
          </cell>
          <cell r="AW289" t="str">
            <v/>
          </cell>
          <cell r="AX289" t="str">
            <v/>
          </cell>
          <cell r="AY289" t="str">
            <v/>
          </cell>
          <cell r="AZ289" t="str">
            <v/>
          </cell>
          <cell r="BA289" t="str">
            <v/>
          </cell>
          <cell r="BB289" t="str">
            <v>-2.Ge</v>
          </cell>
          <cell r="BC289" t="str">
            <v/>
          </cell>
          <cell r="BD289" t="str">
            <v/>
          </cell>
          <cell r="BE289" t="str">
            <v/>
          </cell>
          <cell r="BF289" t="str">
            <v/>
          </cell>
          <cell r="BG289" t="str">
            <v/>
          </cell>
          <cell r="BH289" t="str">
            <v>Ge2TLiu, Y., Takasugi, T., Izumi, O. &amp; Suenaga, H. Mechanical properties of Co3Ti polycrystals alloyed with various additions. JOURNAL OF MATERIALS SCIENCE vol. 24 (1989).</v>
          </cell>
          <cell r="BI289" t="str">
            <v>Co-20.9Ti-2.Ge</v>
          </cell>
          <cell r="BJ289" t="str">
            <v>77.1Co-20.9Ti-2.0Ge</v>
          </cell>
        </row>
        <row r="290">
          <cell r="A290" t="str">
            <v>Co-2.9Cr-19.9Ti</v>
          </cell>
          <cell r="B290" t="str">
            <v>Co3Ti</v>
          </cell>
          <cell r="C290" t="str">
            <v>-3Cr-20Ti</v>
          </cell>
          <cell r="D290" t="str">
            <v>Cr3T</v>
          </cell>
          <cell r="E290" t="str">
            <v>Liu, Y., Takasugi, T., Izumi, O. &amp; Suenaga, H. Mechanical properties of Co3Ti polycrystals alloyed with various additions. JOURNAL OF MATERIALS SCIENCE vol. 24 (1989).</v>
          </cell>
          <cell r="F290">
            <v>302</v>
          </cell>
          <cell r="G290">
            <v>77.25</v>
          </cell>
          <cell r="H290"/>
          <cell r="I290"/>
          <cell r="J290">
            <v>2.85</v>
          </cell>
          <cell r="K290"/>
          <cell r="L290">
            <v>19.899999999999999</v>
          </cell>
          <cell r="M290"/>
          <cell r="N290"/>
          <cell r="O290"/>
          <cell r="P290"/>
          <cell r="Q290"/>
          <cell r="R290"/>
          <cell r="S290"/>
          <cell r="T290"/>
          <cell r="U290"/>
          <cell r="V290"/>
          <cell r="W290"/>
          <cell r="X290"/>
          <cell r="Y290"/>
          <cell r="Z290"/>
          <cell r="AA290"/>
          <cell r="AB290"/>
          <cell r="AC290"/>
          <cell r="AD290"/>
          <cell r="AE290"/>
          <cell r="AF290">
            <v>7.9770579999999995</v>
          </cell>
          <cell r="AG290"/>
          <cell r="AH290"/>
          <cell r="AI290" t="str">
            <v>Co</v>
          </cell>
          <cell r="AJ290" t="str">
            <v/>
          </cell>
          <cell r="AK290" t="str">
            <v/>
          </cell>
          <cell r="AL290" t="str">
            <v/>
          </cell>
          <cell r="AM290" t="str">
            <v>-2.9Cr</v>
          </cell>
          <cell r="AN290" t="str">
            <v/>
          </cell>
          <cell r="AO290" t="str">
            <v/>
          </cell>
          <cell r="AP290" t="str">
            <v/>
          </cell>
          <cell r="AQ290" t="str">
            <v>-19.9Ti</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cell r="BD290" t="str">
            <v/>
          </cell>
          <cell r="BE290" t="str">
            <v/>
          </cell>
          <cell r="BF290" t="str">
            <v/>
          </cell>
          <cell r="BG290" t="str">
            <v/>
          </cell>
          <cell r="BH290" t="str">
            <v>Cr3TLiu, Y., Takasugi, T., Izumi, O. &amp; Suenaga, H. Mechanical properties of Co3Ti polycrystals alloyed with various additions. JOURNAL OF MATERIALS SCIENCE vol. 24 (1989).</v>
          </cell>
          <cell r="BI290" t="str">
            <v>Co-2.9Cr-19.9Ti</v>
          </cell>
          <cell r="BJ290" t="str">
            <v>77.3Co-2.9Cr-19.9Ti</v>
          </cell>
        </row>
        <row r="291">
          <cell r="A291" t="str">
            <v>Co-19.8Ti-3.V</v>
          </cell>
          <cell r="B291" t="str">
            <v>Co3Ti</v>
          </cell>
          <cell r="C291" t="str">
            <v>-20Ti-3V</v>
          </cell>
          <cell r="D291" t="str">
            <v>V3T</v>
          </cell>
          <cell r="E291" t="str">
            <v>Liu, Y., Takasugi, T., Izumi, O. &amp; Suenaga, H. Mechanical properties of Co3Ti polycrystals alloyed with various additions. JOURNAL OF MATERIALS SCIENCE vol. 24 (1989).</v>
          </cell>
          <cell r="F291">
            <v>303</v>
          </cell>
          <cell r="G291">
            <v>77.25</v>
          </cell>
          <cell r="H291"/>
          <cell r="I291"/>
          <cell r="J291"/>
          <cell r="K291"/>
          <cell r="L291">
            <v>19.8</v>
          </cell>
          <cell r="M291"/>
          <cell r="N291"/>
          <cell r="O291">
            <v>2.95</v>
          </cell>
          <cell r="P291"/>
          <cell r="Q291"/>
          <cell r="R291"/>
          <cell r="S291"/>
          <cell r="T291"/>
          <cell r="U291"/>
          <cell r="V291"/>
          <cell r="W291"/>
          <cell r="X291"/>
          <cell r="Y291"/>
          <cell r="Z291"/>
          <cell r="AA291"/>
          <cell r="AB291"/>
          <cell r="AC291"/>
          <cell r="AD291"/>
          <cell r="AE291"/>
          <cell r="AF291">
            <v>7.9478809999999998</v>
          </cell>
          <cell r="AG291"/>
          <cell r="AH291"/>
          <cell r="AI291" t="str">
            <v>Co</v>
          </cell>
          <cell r="AJ291" t="str">
            <v/>
          </cell>
          <cell r="AK291" t="str">
            <v/>
          </cell>
          <cell r="AL291" t="str">
            <v/>
          </cell>
          <cell r="AM291" t="str">
            <v/>
          </cell>
          <cell r="AN291" t="str">
            <v/>
          </cell>
          <cell r="AO291" t="str">
            <v/>
          </cell>
          <cell r="AP291" t="str">
            <v>-3.V</v>
          </cell>
          <cell r="AQ291" t="str">
            <v>-19.8Ti</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cell r="BD291" t="str">
            <v/>
          </cell>
          <cell r="BE291" t="str">
            <v/>
          </cell>
          <cell r="BF291" t="str">
            <v/>
          </cell>
          <cell r="BG291" t="str">
            <v/>
          </cell>
          <cell r="BH291" t="str">
            <v>V3TLiu, Y., Takasugi, T., Izumi, O. &amp; Suenaga, H. Mechanical properties of Co3Ti polycrystals alloyed with various additions. JOURNAL OF MATERIALS SCIENCE vol. 24 (1989).</v>
          </cell>
          <cell r="BI291" t="str">
            <v>Co-19.8Ti-3.V</v>
          </cell>
          <cell r="BJ291" t="str">
            <v>77.3Co-19.8Ti-3.0V</v>
          </cell>
        </row>
        <row r="292">
          <cell r="A292" t="str">
            <v>Co-18.9Ni-4.3Al-14.7Cr-5.1Ti</v>
          </cell>
          <cell r="B292" t="str">
            <v>Co3Ti</v>
          </cell>
          <cell r="C292" t="str">
            <v>-19Ni-4Al-15Cr-5Ti</v>
          </cell>
          <cell r="D292" t="str">
            <v>56Co</v>
          </cell>
          <cell r="E292" t="str">
            <v>Llewelyn, S. C. H. et al. The effect of Ni:Co ratio on the elemental phase partitioning in γ-γ′ Ni-Co-Al-Ti-Cr alloys. Acta Mater. 131, 296–304 (2017).</v>
          </cell>
          <cell r="F292">
            <v>304</v>
          </cell>
          <cell r="G292">
            <v>57.03</v>
          </cell>
          <cell r="H292">
            <v>18.89</v>
          </cell>
          <cell r="I292">
            <v>4.3099999999999996</v>
          </cell>
          <cell r="J292">
            <v>14.71</v>
          </cell>
          <cell r="K292"/>
          <cell r="L292">
            <v>5.0599999999999996</v>
          </cell>
          <cell r="M292"/>
          <cell r="N292"/>
          <cell r="O292"/>
          <cell r="P292"/>
          <cell r="Q292"/>
          <cell r="R292"/>
          <cell r="S292"/>
          <cell r="T292"/>
          <cell r="U292"/>
          <cell r="V292"/>
          <cell r="W292"/>
          <cell r="X292"/>
          <cell r="Y292"/>
          <cell r="Z292"/>
          <cell r="AA292"/>
          <cell r="AB292"/>
          <cell r="AC292"/>
          <cell r="AD292"/>
          <cell r="AE292"/>
          <cell r="AF292">
            <v>8.1604644000000004</v>
          </cell>
          <cell r="AG292"/>
          <cell r="AH292"/>
          <cell r="AI292" t="str">
            <v>Co</v>
          </cell>
          <cell r="AJ292" t="str">
            <v>-4.3Al</v>
          </cell>
          <cell r="AK292" t="str">
            <v/>
          </cell>
          <cell r="AL292" t="str">
            <v>-18.9Ni</v>
          </cell>
          <cell r="AM292" t="str">
            <v>-14.7Cr</v>
          </cell>
          <cell r="AN292" t="str">
            <v/>
          </cell>
          <cell r="AO292" t="str">
            <v/>
          </cell>
          <cell r="AP292" t="str">
            <v/>
          </cell>
          <cell r="AQ292" t="str">
            <v>-5.1Ti</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cell r="BD292" t="str">
            <v/>
          </cell>
          <cell r="BE292" t="str">
            <v/>
          </cell>
          <cell r="BF292" t="str">
            <v/>
          </cell>
          <cell r="BG292" t="str">
            <v/>
          </cell>
          <cell r="BH292" t="str">
            <v>56CoLlewelyn, S. C. H. et al. The effect of Ni:Co ratio on the elemental phase partitioning in γ-γ′ Ni-Co-Al-Ti-Cr alloys. Acta Mater. 131, 296–304 (2017).</v>
          </cell>
          <cell r="BI292" t="str">
            <v>Co-18.9Ni-4.3Al-14.7Cr-5.1Ti</v>
          </cell>
          <cell r="BJ292" t="str">
            <v>75.9Co-18.9Ni-4.3Al-14.7Cr-5.1Ti</v>
          </cell>
        </row>
        <row r="293">
          <cell r="A293" t="str">
            <v>Co-27.3Ni-4.9Al-14.5Cr-4.9Ti</v>
          </cell>
          <cell r="B293" t="str">
            <v>W-free</v>
          </cell>
          <cell r="C293" t="str">
            <v>-27Ni-5Al-15Cr-5Ti</v>
          </cell>
          <cell r="D293" t="str">
            <v>47Co</v>
          </cell>
          <cell r="E293" t="str">
            <v>Llewelyn, S. C. H. et al. The effect of Ni:Co ratio on the elemental phase partitioning in γ-γ′ Ni-Co-Al-Ti-Cr alloys. Acta Mater. 131, 296–304 (2017).</v>
          </cell>
          <cell r="F293">
            <v>305</v>
          </cell>
          <cell r="G293">
            <v>48.379999999999995</v>
          </cell>
          <cell r="H293">
            <v>27.27</v>
          </cell>
          <cell r="I293">
            <v>4.91</v>
          </cell>
          <cell r="J293">
            <v>14.52</v>
          </cell>
          <cell r="K293"/>
          <cell r="L293">
            <v>4.92</v>
          </cell>
          <cell r="M293"/>
          <cell r="N293"/>
          <cell r="O293"/>
          <cell r="P293"/>
          <cell r="Q293"/>
          <cell r="R293"/>
          <cell r="S293"/>
          <cell r="T293"/>
          <cell r="U293"/>
          <cell r="V293"/>
          <cell r="W293"/>
          <cell r="X293"/>
          <cell r="Y293"/>
          <cell r="Z293"/>
          <cell r="AA293"/>
          <cell r="AB293"/>
          <cell r="AC293"/>
          <cell r="AD293"/>
          <cell r="AE293"/>
          <cell r="AF293">
            <v>8.1333340000000014</v>
          </cell>
          <cell r="AG293"/>
          <cell r="AH293"/>
          <cell r="AI293" t="str">
            <v>Co</v>
          </cell>
          <cell r="AJ293" t="str">
            <v>-4.9Al</v>
          </cell>
          <cell r="AK293" t="str">
            <v/>
          </cell>
          <cell r="AL293" t="str">
            <v>-27.3Ni</v>
          </cell>
          <cell r="AM293" t="str">
            <v>-14.5Cr</v>
          </cell>
          <cell r="AN293" t="str">
            <v/>
          </cell>
          <cell r="AO293" t="str">
            <v/>
          </cell>
          <cell r="AP293" t="str">
            <v/>
          </cell>
          <cell r="AQ293" t="str">
            <v>-4.9Ti</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cell r="BD293" t="str">
            <v/>
          </cell>
          <cell r="BE293" t="str">
            <v/>
          </cell>
          <cell r="BF293" t="str">
            <v/>
          </cell>
          <cell r="BG293" t="str">
            <v/>
          </cell>
          <cell r="BH293" t="str">
            <v>47CoLlewelyn, S. C. H. et al. The effect of Ni:Co ratio on the elemental phase partitioning in γ-γ′ Ni-Co-Al-Ti-Cr alloys. Acta Mater. 131, 296–304 (2017).</v>
          </cell>
          <cell r="BI293" t="str">
            <v>Co-27.3Ni-4.9Al-14.5Cr-4.9Ti</v>
          </cell>
          <cell r="BJ293" t="str">
            <v>75.7Co-27.3Ni-4.9Al-14.5Cr-4.9Ti</v>
          </cell>
        </row>
        <row r="294">
          <cell r="A294" t="str">
            <v>Co-27.8Ni-3.7Al-19.9W-0.4Si-0.02C-0.01B</v>
          </cell>
          <cell r="B294" t="str">
            <v>CoAlWX+</v>
          </cell>
          <cell r="C294" t="str">
            <v>-28Ni-4Al-20W-Si-C-B</v>
          </cell>
          <cell r="D294" t="str">
            <v>Co-GP-01</v>
          </cell>
          <cell r="E294" t="str">
            <v>Locq, D., Martin, M., Ramusat, C., Fossard, F. &amp; Perrut, M. γ′ Precipitation Study of a Co-Ni-Based Alloy. Metall. Mater. Trans. A Phys. Metall. Mater. Sci. 49, 3854–3864 (2018).</v>
          </cell>
          <cell r="F294">
            <v>306</v>
          </cell>
          <cell r="G294">
            <v>48.22</v>
          </cell>
          <cell r="H294">
            <v>27.8</v>
          </cell>
          <cell r="I294">
            <v>3.7</v>
          </cell>
          <cell r="J294"/>
          <cell r="K294">
            <v>19.899999999999999</v>
          </cell>
          <cell r="L294"/>
          <cell r="M294"/>
          <cell r="N294"/>
          <cell r="O294"/>
          <cell r="P294"/>
          <cell r="Q294">
            <v>0.02</v>
          </cell>
          <cell r="R294"/>
          <cell r="S294">
            <v>0.01</v>
          </cell>
          <cell r="T294"/>
          <cell r="U294"/>
          <cell r="V294">
            <v>0.35</v>
          </cell>
          <cell r="W294"/>
          <cell r="X294"/>
          <cell r="Y294"/>
          <cell r="Z294"/>
          <cell r="AA294"/>
          <cell r="AB294"/>
          <cell r="AC294"/>
          <cell r="AD294"/>
          <cell r="AE294"/>
          <cell r="AF294">
            <v>10.707506999999998</v>
          </cell>
          <cell r="AG294"/>
          <cell r="AH294"/>
          <cell r="AI294" t="str">
            <v>Co</v>
          </cell>
          <cell r="AJ294" t="str">
            <v>-3.7Al</v>
          </cell>
          <cell r="AK294" t="str">
            <v>-19.9W</v>
          </cell>
          <cell r="AL294" t="str">
            <v>-27.8Ni</v>
          </cell>
          <cell r="AM294" t="str">
            <v/>
          </cell>
          <cell r="AN294" t="str">
            <v/>
          </cell>
          <cell r="AO294" t="str">
            <v/>
          </cell>
          <cell r="AP294" t="str">
            <v/>
          </cell>
          <cell r="AQ294" t="str">
            <v/>
          </cell>
          <cell r="AR294" t="str">
            <v/>
          </cell>
          <cell r="AS294" t="str">
            <v>-0.02C</v>
          </cell>
          <cell r="AT294" t="str">
            <v/>
          </cell>
          <cell r="AU294" t="str">
            <v>-0.01B</v>
          </cell>
          <cell r="AV294" t="str">
            <v/>
          </cell>
          <cell r="AW294" t="str">
            <v/>
          </cell>
          <cell r="AX294" t="str">
            <v>-0.4Si</v>
          </cell>
          <cell r="AY294" t="str">
            <v/>
          </cell>
          <cell r="AZ294" t="str">
            <v/>
          </cell>
          <cell r="BA294" t="str">
            <v/>
          </cell>
          <cell r="BB294" t="str">
            <v/>
          </cell>
          <cell r="BC294" t="str">
            <v/>
          </cell>
          <cell r="BD294" t="str">
            <v/>
          </cell>
          <cell r="BE294" t="str">
            <v/>
          </cell>
          <cell r="BF294" t="str">
            <v/>
          </cell>
          <cell r="BG294" t="str">
            <v/>
          </cell>
          <cell r="BH294" t="str">
            <v>Co-GP-01Locq, D., Martin, M., Ramusat, C., Fossard, F. &amp; Perrut, M. γ′ Precipitation Study of a Co-Ni-Based Alloy. Metall. Mater. Trans. A Phys. Metall. Mater. Sci. 49, 3854–3864 (2018).</v>
          </cell>
          <cell r="BI294" t="str">
            <v>Co-27.8Ni-3.7Al-19.9W-0.4Si-0.02C-0.01B</v>
          </cell>
          <cell r="BJ294" t="str">
            <v>76.0Co-27.8Ni-3.7Al-19.9W-0.4Si-0.02C-0.01B</v>
          </cell>
        </row>
        <row r="295">
          <cell r="A295" t="str">
            <v>Co-20.Ni-8.Al-6.Cr-5.W-2.5Ti-1.5Ta-1.4Si-0.1Hf</v>
          </cell>
          <cell r="B295" t="str">
            <v>Co3Ti</v>
          </cell>
          <cell r="C295" t="str">
            <v>-20Ni-8Al-6Cr-5W-3Ti-2Ta-Si-Hf</v>
          </cell>
          <cell r="D295" t="str">
            <v>ERBOCo-0</v>
          </cell>
          <cell r="E295" t="str">
            <v>Lopez-Galilea, I. et al. The thermal stability of intermetallic compounds in an as-cast SX co-base superalloy. Adv. Eng. Mater. 17, 741–747 (2015).</v>
          </cell>
          <cell r="F295">
            <v>307</v>
          </cell>
          <cell r="G295">
            <v>55.5</v>
          </cell>
          <cell r="H295">
            <v>20</v>
          </cell>
          <cell r="I295">
            <v>8</v>
          </cell>
          <cell r="J295">
            <v>6</v>
          </cell>
          <cell r="K295">
            <v>5</v>
          </cell>
          <cell r="L295">
            <v>2.5</v>
          </cell>
          <cell r="M295">
            <v>1.5</v>
          </cell>
          <cell r="N295"/>
          <cell r="O295"/>
          <cell r="P295"/>
          <cell r="Q295"/>
          <cell r="R295"/>
          <cell r="S295"/>
          <cell r="T295"/>
          <cell r="U295"/>
          <cell r="V295">
            <v>1.4</v>
          </cell>
          <cell r="W295"/>
          <cell r="X295"/>
          <cell r="Y295">
            <v>0.1</v>
          </cell>
          <cell r="Z295"/>
          <cell r="AA295"/>
          <cell r="AB295"/>
          <cell r="AC295"/>
          <cell r="AD295"/>
          <cell r="AE295"/>
          <cell r="AF295">
            <v>8.7393549999999998</v>
          </cell>
          <cell r="AG295"/>
          <cell r="AH295"/>
          <cell r="AI295" t="str">
            <v>Co</v>
          </cell>
          <cell r="AJ295" t="str">
            <v>-8.Al</v>
          </cell>
          <cell r="AK295" t="str">
            <v>-5.W</v>
          </cell>
          <cell r="AL295" t="str">
            <v>-20.Ni</v>
          </cell>
          <cell r="AM295" t="str">
            <v>-6.Cr</v>
          </cell>
          <cell r="AN295" t="str">
            <v>-1.5Ta</v>
          </cell>
          <cell r="AO295" t="str">
            <v/>
          </cell>
          <cell r="AP295" t="str">
            <v/>
          </cell>
          <cell r="AQ295" t="str">
            <v>-2.5Ti</v>
          </cell>
          <cell r="AR295" t="str">
            <v/>
          </cell>
          <cell r="AS295" t="str">
            <v/>
          </cell>
          <cell r="AT295" t="str">
            <v/>
          </cell>
          <cell r="AU295" t="str">
            <v/>
          </cell>
          <cell r="AV295" t="str">
            <v/>
          </cell>
          <cell r="AW295" t="str">
            <v/>
          </cell>
          <cell r="AX295" t="str">
            <v>-1.4Si</v>
          </cell>
          <cell r="AY295" t="str">
            <v/>
          </cell>
          <cell r="AZ295" t="str">
            <v/>
          </cell>
          <cell r="BA295" t="str">
            <v>-0.1Hf</v>
          </cell>
          <cell r="BB295" t="str">
            <v/>
          </cell>
          <cell r="BC295" t="str">
            <v/>
          </cell>
          <cell r="BD295" t="str">
            <v/>
          </cell>
          <cell r="BE295" t="str">
            <v/>
          </cell>
          <cell r="BF295" t="str">
            <v/>
          </cell>
          <cell r="BG295" t="str">
            <v/>
          </cell>
          <cell r="BH295" t="str">
            <v>ERBOCo-0Lopez-Galilea, I. et al. The thermal stability of intermetallic compounds in an as-cast SX co-base superalloy. Adv. Eng. Mater. 17, 741–747 (2015).</v>
          </cell>
          <cell r="BI295" t="str">
            <v>Co-20.Ni-8.Al-6.Cr-5.W-2.5Ti-1.5Ta-1.4Si-0.1Hf</v>
          </cell>
          <cell r="BJ295" t="str">
            <v>75.5Co-20.0Ni-8.0Al-6.0Cr-5.0W-2.5Ti-1.5Ta-1.4Si-0.1Hf</v>
          </cell>
        </row>
        <row r="296">
          <cell r="A296" t="str">
            <v>Co-32.Ni-9.9Al-1.4Ti-1.7Ta-4.6Mo</v>
          </cell>
          <cell r="B296" t="str">
            <v>W-free</v>
          </cell>
          <cell r="C296" t="str">
            <v>-32Ni-10Al-1Ti-2Ta-5Mo</v>
          </cell>
          <cell r="D296" t="str">
            <v>30Ni2Ta2Ti</v>
          </cell>
          <cell r="E296" t="str">
            <v>Makineni, S. K. et al. A new class of high strength high temperature Cobalt based γ-γ′ Co-Mo-Al alloys stabilized with Ta addition. Acta Mater. 97, 29–40 (2015).</v>
          </cell>
          <cell r="F296">
            <v>309</v>
          </cell>
          <cell r="G296">
            <v>50.4</v>
          </cell>
          <cell r="H296">
            <v>32</v>
          </cell>
          <cell r="I296">
            <v>9.9</v>
          </cell>
          <cell r="J296"/>
          <cell r="K296"/>
          <cell r="L296">
            <v>1.4</v>
          </cell>
          <cell r="M296">
            <v>1.7</v>
          </cell>
          <cell r="N296"/>
          <cell r="O296"/>
          <cell r="P296">
            <v>4.5999999999999996</v>
          </cell>
          <cell r="Q296"/>
          <cell r="R296"/>
          <cell r="S296"/>
          <cell r="T296"/>
          <cell r="U296"/>
          <cell r="V296"/>
          <cell r="W296"/>
          <cell r="X296"/>
          <cell r="Y296"/>
          <cell r="Z296"/>
          <cell r="AA296"/>
          <cell r="AB296"/>
          <cell r="AC296"/>
          <cell r="AD296"/>
          <cell r="AE296"/>
          <cell r="AF296">
            <v>8.4224879999999995</v>
          </cell>
          <cell r="AG296">
            <v>8.5500000000000007</v>
          </cell>
          <cell r="AH296"/>
          <cell r="AI296" t="str">
            <v>Co</v>
          </cell>
          <cell r="AJ296" t="str">
            <v>-9.9Al</v>
          </cell>
          <cell r="AK296" t="str">
            <v/>
          </cell>
          <cell r="AL296" t="str">
            <v>-32.Ni</v>
          </cell>
          <cell r="AM296" t="str">
            <v/>
          </cell>
          <cell r="AN296" t="str">
            <v>-1.7Ta</v>
          </cell>
          <cell r="AO296" t="str">
            <v/>
          </cell>
          <cell r="AP296" t="str">
            <v/>
          </cell>
          <cell r="AQ296" t="str">
            <v>-1.4Ti</v>
          </cell>
          <cell r="AR296" t="str">
            <v>-4.6Mo</v>
          </cell>
          <cell r="AS296" t="str">
            <v/>
          </cell>
          <cell r="AT296" t="str">
            <v/>
          </cell>
          <cell r="AU296" t="str">
            <v/>
          </cell>
          <cell r="AV296" t="str">
            <v/>
          </cell>
          <cell r="AW296" t="str">
            <v/>
          </cell>
          <cell r="AX296" t="str">
            <v/>
          </cell>
          <cell r="AY296" t="str">
            <v/>
          </cell>
          <cell r="AZ296" t="str">
            <v/>
          </cell>
          <cell r="BA296" t="str">
            <v/>
          </cell>
          <cell r="BB296" t="str">
            <v/>
          </cell>
          <cell r="BC296" t="str">
            <v/>
          </cell>
          <cell r="BD296" t="str">
            <v/>
          </cell>
          <cell r="BE296" t="str">
            <v/>
          </cell>
          <cell r="BF296" t="str">
            <v/>
          </cell>
          <cell r="BG296" t="str">
            <v/>
          </cell>
          <cell r="BH296" t="str">
            <v>30Ni2Ta2TiMakineni, S. K. et al. A new class of high strength high temperature Cobalt based γ-γ′ Co-Mo-Al alloys stabilized with Ta addition. Acta Mater. 97, 29–40 (2015).</v>
          </cell>
          <cell r="BI296" t="str">
            <v>Co-32.Ni-9.9Al-1.4Ti-1.7Ta-4.6Mo</v>
          </cell>
          <cell r="BJ296" t="str">
            <v>82.4Co-32.0Ni-9.9Al-1.4Ti-1.7Ta-4.6Mo</v>
          </cell>
        </row>
        <row r="297">
          <cell r="A297" t="str">
            <v>Co-9.9Al-2.1Ta-5.1Mo</v>
          </cell>
          <cell r="B297" t="str">
            <v>W-free</v>
          </cell>
          <cell r="C297" t="str">
            <v>-10Al-2Ta-5Mo</v>
          </cell>
          <cell r="D297" t="str">
            <v>2Ta</v>
          </cell>
          <cell r="E297" t="str">
            <v>Makineni, S. K. et al. A new class of high strength high temperature Cobalt based γ-γ′ Co-Mo-Al alloys stabilized with Ta addition. Acta Mater. 97, 29–40 (2015).</v>
          </cell>
          <cell r="F297">
            <v>310</v>
          </cell>
          <cell r="G297">
            <v>82.9</v>
          </cell>
          <cell r="H297"/>
          <cell r="I297">
            <v>9.9</v>
          </cell>
          <cell r="J297"/>
          <cell r="K297"/>
          <cell r="L297"/>
          <cell r="M297">
            <v>2.1</v>
          </cell>
          <cell r="N297"/>
          <cell r="O297"/>
          <cell r="P297">
            <v>5.0999999999999996</v>
          </cell>
          <cell r="Q297"/>
          <cell r="R297"/>
          <cell r="S297"/>
          <cell r="T297"/>
          <cell r="U297"/>
          <cell r="V297"/>
          <cell r="W297"/>
          <cell r="X297"/>
          <cell r="Y297"/>
          <cell r="Z297"/>
          <cell r="AA297"/>
          <cell r="AB297"/>
          <cell r="AC297"/>
          <cell r="AD297"/>
          <cell r="AE297"/>
          <cell r="AF297">
            <v>8.5193300000000018</v>
          </cell>
          <cell r="AG297">
            <v>8.61</v>
          </cell>
          <cell r="AH297"/>
          <cell r="AI297" t="str">
            <v>Co</v>
          </cell>
          <cell r="AJ297" t="str">
            <v>-9.9Al</v>
          </cell>
          <cell r="AK297" t="str">
            <v/>
          </cell>
          <cell r="AL297" t="str">
            <v/>
          </cell>
          <cell r="AM297" t="str">
            <v/>
          </cell>
          <cell r="AN297" t="str">
            <v>-2.1Ta</v>
          </cell>
          <cell r="AO297" t="str">
            <v/>
          </cell>
          <cell r="AP297" t="str">
            <v/>
          </cell>
          <cell r="AQ297" t="str">
            <v/>
          </cell>
          <cell r="AR297" t="str">
            <v>-5.1Mo</v>
          </cell>
          <cell r="AS297" t="str">
            <v/>
          </cell>
          <cell r="AT297" t="str">
            <v/>
          </cell>
          <cell r="AU297" t="str">
            <v/>
          </cell>
          <cell r="AV297" t="str">
            <v/>
          </cell>
          <cell r="AW297" t="str">
            <v/>
          </cell>
          <cell r="AX297" t="str">
            <v/>
          </cell>
          <cell r="AY297" t="str">
            <v/>
          </cell>
          <cell r="AZ297" t="str">
            <v/>
          </cell>
          <cell r="BA297" t="str">
            <v/>
          </cell>
          <cell r="BB297" t="str">
            <v/>
          </cell>
          <cell r="BC297" t="str">
            <v/>
          </cell>
          <cell r="BD297" t="str">
            <v/>
          </cell>
          <cell r="BE297" t="str">
            <v/>
          </cell>
          <cell r="BF297" t="str">
            <v/>
          </cell>
          <cell r="BG297" t="str">
            <v/>
          </cell>
          <cell r="BH297" t="str">
            <v>2TaMakineni, S. K. et al. A new class of high strength high temperature Cobalt based γ-γ′ Co-Mo-Al alloys stabilized with Ta addition. Acta Mater. 97, 29–40 (2015).</v>
          </cell>
          <cell r="BI297" t="str">
            <v>Co-9.9Al-2.1Ta-5.1Mo</v>
          </cell>
          <cell r="BJ297" t="str">
            <v>82.9Co-9.9Al-2.1Ta-5.1Mo</v>
          </cell>
        </row>
        <row r="298">
          <cell r="A298" t="str">
            <v>Co-31.Ni-10.1Al-2.1Ta-5.1Mo</v>
          </cell>
          <cell r="B298" t="str">
            <v>W-free</v>
          </cell>
          <cell r="C298" t="str">
            <v>-31Ni-10Al-2Ta-5Mo</v>
          </cell>
          <cell r="D298" t="str">
            <v>30Ni2Ta</v>
          </cell>
          <cell r="E298" t="str">
            <v>Makineni, S. K. et al. A new class of high strength high temperature Cobalt based γ-γ′ Co-Mo-Al alloys stabilized with Ta addition. Acta Mater. 97, 29–40 (2015).</v>
          </cell>
          <cell r="F298">
            <v>311</v>
          </cell>
          <cell r="G298">
            <v>51.699999999999996</v>
          </cell>
          <cell r="H298">
            <v>31</v>
          </cell>
          <cell r="I298">
            <v>10.1</v>
          </cell>
          <cell r="J298"/>
          <cell r="K298"/>
          <cell r="L298"/>
          <cell r="M298">
            <v>2.1</v>
          </cell>
          <cell r="N298"/>
          <cell r="O298"/>
          <cell r="P298">
            <v>5.0999999999999996</v>
          </cell>
          <cell r="Q298"/>
          <cell r="R298"/>
          <cell r="S298"/>
          <cell r="T298"/>
          <cell r="U298"/>
          <cell r="V298"/>
          <cell r="W298"/>
          <cell r="X298"/>
          <cell r="Y298"/>
          <cell r="Z298"/>
          <cell r="AA298"/>
          <cell r="AB298"/>
          <cell r="AC298"/>
          <cell r="AD298"/>
          <cell r="AE298"/>
          <cell r="AF298">
            <v>8.5094100000000008</v>
          </cell>
          <cell r="AG298">
            <v>8.65</v>
          </cell>
          <cell r="AH298"/>
          <cell r="AI298" t="str">
            <v>Co</v>
          </cell>
          <cell r="AJ298" t="str">
            <v>-10.1Al</v>
          </cell>
          <cell r="AK298" t="str">
            <v/>
          </cell>
          <cell r="AL298" t="str">
            <v>-31.Ni</v>
          </cell>
          <cell r="AM298" t="str">
            <v/>
          </cell>
          <cell r="AN298" t="str">
            <v>-2.1Ta</v>
          </cell>
          <cell r="AO298" t="str">
            <v/>
          </cell>
          <cell r="AP298" t="str">
            <v/>
          </cell>
          <cell r="AQ298" t="str">
            <v/>
          </cell>
          <cell r="AR298" t="str">
            <v>-5.1Mo</v>
          </cell>
          <cell r="AS298" t="str">
            <v/>
          </cell>
          <cell r="AT298" t="str">
            <v/>
          </cell>
          <cell r="AU298" t="str">
            <v/>
          </cell>
          <cell r="AV298" t="str">
            <v/>
          </cell>
          <cell r="AW298" t="str">
            <v/>
          </cell>
          <cell r="AX298" t="str">
            <v/>
          </cell>
          <cell r="AY298" t="str">
            <v/>
          </cell>
          <cell r="AZ298" t="str">
            <v/>
          </cell>
          <cell r="BA298" t="str">
            <v/>
          </cell>
          <cell r="BB298" t="str">
            <v/>
          </cell>
          <cell r="BC298" t="str">
            <v/>
          </cell>
          <cell r="BD298" t="str">
            <v/>
          </cell>
          <cell r="BE298" t="str">
            <v/>
          </cell>
          <cell r="BF298" t="str">
            <v/>
          </cell>
          <cell r="BG298" t="str">
            <v/>
          </cell>
          <cell r="BH298" t="str">
            <v>30Ni2TaMakineni, S. K. et al. A new class of high strength high temperature Cobalt based γ-γ′ Co-Mo-Al alloys stabilized with Ta addition. Acta Mater. 97, 29–40 (2015).</v>
          </cell>
          <cell r="BI298" t="str">
            <v>Co-31.Ni-10.1Al-2.1Ta-5.1Mo</v>
          </cell>
          <cell r="BJ298" t="str">
            <v>82.7Co-31.0Ni-10.1Al-2.1Ta-5.1Mo</v>
          </cell>
        </row>
        <row r="299">
          <cell r="A299" t="str">
            <v>Co-9.8Al-2.1Nb-5.1Mo</v>
          </cell>
          <cell r="B299" t="str">
            <v>W-free</v>
          </cell>
          <cell r="C299" t="str">
            <v>-10Al-2Nb-5Mo</v>
          </cell>
          <cell r="D299" t="str">
            <v>5Mo-base</v>
          </cell>
          <cell r="E299" t="str">
            <v>Makineni, S. K., Nithin, B. &amp; Chattopadhyay, K. A new tungsten-free γ-γ’ Co-Al-Mo-Nb-based superalloy. Scr. Mater. 98, 36–39 (2015).</v>
          </cell>
          <cell r="F299">
            <v>312</v>
          </cell>
          <cell r="G299">
            <v>83</v>
          </cell>
          <cell r="H299"/>
          <cell r="I299">
            <v>9.8000000000000007</v>
          </cell>
          <cell r="J299"/>
          <cell r="K299"/>
          <cell r="L299"/>
          <cell r="M299"/>
          <cell r="N299">
            <v>2.1</v>
          </cell>
          <cell r="O299"/>
          <cell r="P299">
            <v>5.0999999999999996</v>
          </cell>
          <cell r="Q299"/>
          <cell r="R299"/>
          <cell r="S299"/>
          <cell r="T299"/>
          <cell r="U299"/>
          <cell r="V299"/>
          <cell r="W299"/>
          <cell r="X299"/>
          <cell r="Y299"/>
          <cell r="Z299"/>
          <cell r="AA299"/>
          <cell r="AB299"/>
          <cell r="AC299"/>
          <cell r="AD299"/>
          <cell r="AE299"/>
          <cell r="AF299">
            <v>8.3558500000000002</v>
          </cell>
          <cell r="AG299">
            <v>8.36</v>
          </cell>
          <cell r="AH299"/>
          <cell r="AI299" t="str">
            <v>Co</v>
          </cell>
          <cell r="AJ299" t="str">
            <v>-9.8Al</v>
          </cell>
          <cell r="AK299" t="str">
            <v/>
          </cell>
          <cell r="AL299" t="str">
            <v/>
          </cell>
          <cell r="AM299" t="str">
            <v/>
          </cell>
          <cell r="AN299" t="str">
            <v/>
          </cell>
          <cell r="AO299" t="str">
            <v>-2.1Nb</v>
          </cell>
          <cell r="AP299" t="str">
            <v/>
          </cell>
          <cell r="AQ299" t="str">
            <v/>
          </cell>
          <cell r="AR299" t="str">
            <v>-5.1Mo</v>
          </cell>
          <cell r="AS299" t="str">
            <v/>
          </cell>
          <cell r="AT299" t="str">
            <v/>
          </cell>
          <cell r="AU299" t="str">
            <v/>
          </cell>
          <cell r="AV299" t="str">
            <v/>
          </cell>
          <cell r="AW299" t="str">
            <v/>
          </cell>
          <cell r="AX299" t="str">
            <v/>
          </cell>
          <cell r="AY299" t="str">
            <v/>
          </cell>
          <cell r="AZ299" t="str">
            <v/>
          </cell>
          <cell r="BA299" t="str">
            <v/>
          </cell>
          <cell r="BB299" t="str">
            <v/>
          </cell>
          <cell r="BC299" t="str">
            <v/>
          </cell>
          <cell r="BD299" t="str">
            <v/>
          </cell>
          <cell r="BE299" t="str">
            <v/>
          </cell>
          <cell r="BF299" t="str">
            <v/>
          </cell>
          <cell r="BG299" t="str">
            <v/>
          </cell>
          <cell r="BH299" t="str">
            <v>5Mo-baseMakineni, S. K., Nithin, B. &amp; Chattopadhyay, K. A new tungsten-free γ-γ’ Co-Al-Mo-Nb-based superalloy. Scr. Mater. 98, 36–39 (2015).</v>
          </cell>
          <cell r="BI299" t="str">
            <v>Co-9.8Al-2.1Nb-5.1Mo</v>
          </cell>
          <cell r="BJ299" t="str">
            <v>83.0Co-9.8Al-2.1Nb-5.1Mo</v>
          </cell>
        </row>
        <row r="300">
          <cell r="A300" t="str">
            <v>Co-11.5Ni-9.9Al-2.1Nb-5.2Mo</v>
          </cell>
          <cell r="B300" t="str">
            <v>W-free</v>
          </cell>
          <cell r="C300" t="str">
            <v>-12Ni-10Al-2Nb-5Mo</v>
          </cell>
          <cell r="D300" t="str">
            <v>CoNi10</v>
          </cell>
          <cell r="E300" t="str">
            <v>Makineni, S. K., Nithin, B. &amp; Chattopadhyay, K. Synthesis of a new tungsten-free γ-γ′ Cobalt-based superalloy by tuning alloying additions. Acta Mater. 85, 85–94 (2015).</v>
          </cell>
          <cell r="F300">
            <v>313</v>
          </cell>
          <cell r="G300">
            <v>71.3</v>
          </cell>
          <cell r="H300">
            <v>11.5</v>
          </cell>
          <cell r="I300">
            <v>9.9</v>
          </cell>
          <cell r="J300"/>
          <cell r="K300"/>
          <cell r="L300"/>
          <cell r="M300"/>
          <cell r="N300">
            <v>2.1</v>
          </cell>
          <cell r="O300"/>
          <cell r="P300">
            <v>5.2</v>
          </cell>
          <cell r="Q300"/>
          <cell r="R300"/>
          <cell r="S300"/>
          <cell r="T300"/>
          <cell r="U300"/>
          <cell r="V300"/>
          <cell r="W300"/>
          <cell r="X300"/>
          <cell r="Y300"/>
          <cell r="Z300"/>
          <cell r="AA300"/>
          <cell r="AB300"/>
          <cell r="AC300"/>
          <cell r="AD300"/>
          <cell r="AE300"/>
          <cell r="AF300">
            <v>8.3519500000000004</v>
          </cell>
          <cell r="AG300">
            <v>8.3699999999999992</v>
          </cell>
          <cell r="AH300"/>
          <cell r="AI300" t="str">
            <v>Co</v>
          </cell>
          <cell r="AJ300" t="str">
            <v>-9.9Al</v>
          </cell>
          <cell r="AK300" t="str">
            <v/>
          </cell>
          <cell r="AL300" t="str">
            <v>-11.5Ni</v>
          </cell>
          <cell r="AM300" t="str">
            <v/>
          </cell>
          <cell r="AN300" t="str">
            <v/>
          </cell>
          <cell r="AO300" t="str">
            <v>-2.1Nb</v>
          </cell>
          <cell r="AP300" t="str">
            <v/>
          </cell>
          <cell r="AQ300" t="str">
            <v/>
          </cell>
          <cell r="AR300" t="str">
            <v>-5.2Mo</v>
          </cell>
          <cell r="AS300" t="str">
            <v/>
          </cell>
          <cell r="AT300" t="str">
            <v/>
          </cell>
          <cell r="AU300" t="str">
            <v/>
          </cell>
          <cell r="AV300" t="str">
            <v/>
          </cell>
          <cell r="AW300" t="str">
            <v/>
          </cell>
          <cell r="AX300" t="str">
            <v/>
          </cell>
          <cell r="AY300" t="str">
            <v/>
          </cell>
          <cell r="AZ300" t="str">
            <v/>
          </cell>
          <cell r="BA300" t="str">
            <v/>
          </cell>
          <cell r="BB300" t="str">
            <v/>
          </cell>
          <cell r="BC300" t="str">
            <v/>
          </cell>
          <cell r="BD300" t="str">
            <v/>
          </cell>
          <cell r="BE300" t="str">
            <v/>
          </cell>
          <cell r="BF300" t="str">
            <v/>
          </cell>
          <cell r="BG300" t="str">
            <v/>
          </cell>
          <cell r="BH300" t="str">
            <v>CoNi10Makineni, S. K., Nithin, B. &amp; Chattopadhyay, K. Synthesis of a new tungsten-free γ-γ′ Cobalt-based superalloy by tuning alloying additions. Acta Mater. 85, 85–94 (2015).</v>
          </cell>
          <cell r="BI300" t="str">
            <v>Co-11.5Ni-9.9Al-2.1Nb-5.2Mo</v>
          </cell>
          <cell r="BJ300" t="str">
            <v>82.8Co-11.5Ni-9.9Al-2.1Nb-5.2Mo</v>
          </cell>
        </row>
        <row r="301">
          <cell r="A301" t="str">
            <v>Co-22.Ni-9.8Al-2.1Nb-5.1Mo</v>
          </cell>
          <cell r="B301" t="str">
            <v>W-free</v>
          </cell>
          <cell r="C301" t="str">
            <v>-22Ni-10Al-2Nb-5Mo</v>
          </cell>
          <cell r="D301" t="str">
            <v>CoNi20</v>
          </cell>
          <cell r="E301" t="str">
            <v>Makineni, S. K., Nithin, B. &amp; Chattopadhyay, K. Synthesis of a new tungsten-free γ-γ′ Cobalt-based superalloy by tuning alloying additions. Acta Mater. 85, 85–94 (2015).</v>
          </cell>
          <cell r="F301">
            <v>314</v>
          </cell>
          <cell r="G301">
            <v>61</v>
          </cell>
          <cell r="H301">
            <v>22</v>
          </cell>
          <cell r="I301">
            <v>9.8000000000000007</v>
          </cell>
          <cell r="J301"/>
          <cell r="K301"/>
          <cell r="L301"/>
          <cell r="M301"/>
          <cell r="N301">
            <v>2.1</v>
          </cell>
          <cell r="O301"/>
          <cell r="P301">
            <v>5.0999999999999996</v>
          </cell>
          <cell r="Q301"/>
          <cell r="R301"/>
          <cell r="S301"/>
          <cell r="T301"/>
          <cell r="U301"/>
          <cell r="V301"/>
          <cell r="W301"/>
          <cell r="X301"/>
          <cell r="Y301"/>
          <cell r="Z301"/>
          <cell r="AA301"/>
          <cell r="AB301"/>
          <cell r="AC301"/>
          <cell r="AD301"/>
          <cell r="AE301"/>
          <cell r="AF301">
            <v>8.3576099999999993</v>
          </cell>
          <cell r="AG301">
            <v>8.3699999999999992</v>
          </cell>
          <cell r="AH301"/>
          <cell r="AI301" t="str">
            <v>Co</v>
          </cell>
          <cell r="AJ301" t="str">
            <v>-9.8Al</v>
          </cell>
          <cell r="AK301" t="str">
            <v/>
          </cell>
          <cell r="AL301" t="str">
            <v>-22.Ni</v>
          </cell>
          <cell r="AM301" t="str">
            <v/>
          </cell>
          <cell r="AN301" t="str">
            <v/>
          </cell>
          <cell r="AO301" t="str">
            <v>-2.1Nb</v>
          </cell>
          <cell r="AP301" t="str">
            <v/>
          </cell>
          <cell r="AQ301" t="str">
            <v/>
          </cell>
          <cell r="AR301" t="str">
            <v>-5.1Mo</v>
          </cell>
          <cell r="AS301" t="str">
            <v/>
          </cell>
          <cell r="AT301" t="str">
            <v/>
          </cell>
          <cell r="AU301" t="str">
            <v/>
          </cell>
          <cell r="AV301" t="str">
            <v/>
          </cell>
          <cell r="AW301" t="str">
            <v/>
          </cell>
          <cell r="AX301" t="str">
            <v/>
          </cell>
          <cell r="AY301" t="str">
            <v/>
          </cell>
          <cell r="AZ301" t="str">
            <v/>
          </cell>
          <cell r="BA301" t="str">
            <v/>
          </cell>
          <cell r="BB301" t="str">
            <v/>
          </cell>
          <cell r="BC301" t="str">
            <v/>
          </cell>
          <cell r="BD301" t="str">
            <v/>
          </cell>
          <cell r="BE301" t="str">
            <v/>
          </cell>
          <cell r="BF301" t="str">
            <v/>
          </cell>
          <cell r="BG301" t="str">
            <v/>
          </cell>
          <cell r="BH301" t="str">
            <v>CoNi20Makineni, S. K., Nithin, B. &amp; Chattopadhyay, K. Synthesis of a new tungsten-free γ-γ′ Cobalt-based superalloy by tuning alloying additions. Acta Mater. 85, 85–94 (2015).</v>
          </cell>
          <cell r="BI301" t="str">
            <v>Co-22.Ni-9.8Al-2.1Nb-5.1Mo</v>
          </cell>
          <cell r="BJ301" t="str">
            <v>83.0Co-22.0Ni-9.8Al-2.1Nb-5.1Mo</v>
          </cell>
        </row>
        <row r="302">
          <cell r="A302" t="str">
            <v>Co-32.Ni-9.7Al-2.3Nb-5.2Mo</v>
          </cell>
          <cell r="B302" t="str">
            <v>W-free</v>
          </cell>
          <cell r="C302" t="str">
            <v>-32Ni-10Al-2Nb-5Mo</v>
          </cell>
          <cell r="D302" t="str">
            <v>CoNi30</v>
          </cell>
          <cell r="E302" t="str">
            <v>Makineni, S. K., Nithin, B. &amp; Chattopadhyay, K. Synthesis of a new tungsten-free γ-γ′ Cobalt-based superalloy by tuning alloying additions. Acta Mater. 85, 85–94 (2015).</v>
          </cell>
          <cell r="F302">
            <v>315</v>
          </cell>
          <cell r="G302">
            <v>50.8</v>
          </cell>
          <cell r="H302">
            <v>32</v>
          </cell>
          <cell r="I302">
            <v>9.6999999999999993</v>
          </cell>
          <cell r="J302"/>
          <cell r="K302"/>
          <cell r="L302"/>
          <cell r="M302"/>
          <cell r="N302">
            <v>2.2999999999999998</v>
          </cell>
          <cell r="O302"/>
          <cell r="P302">
            <v>5.2</v>
          </cell>
          <cell r="Q302"/>
          <cell r="R302"/>
          <cell r="S302"/>
          <cell r="T302"/>
          <cell r="U302"/>
          <cell r="V302"/>
          <cell r="W302"/>
          <cell r="X302"/>
          <cell r="Y302"/>
          <cell r="Z302"/>
          <cell r="AA302"/>
          <cell r="AB302"/>
          <cell r="AC302"/>
          <cell r="AD302"/>
          <cell r="AE302"/>
          <cell r="AF302">
            <v>8.3653300000000002</v>
          </cell>
          <cell r="AG302">
            <v>8.3800000000000008</v>
          </cell>
          <cell r="AH302"/>
          <cell r="AI302" t="str">
            <v>Co</v>
          </cell>
          <cell r="AJ302" t="str">
            <v>-9.7Al</v>
          </cell>
          <cell r="AK302" t="str">
            <v/>
          </cell>
          <cell r="AL302" t="str">
            <v>-32.Ni</v>
          </cell>
          <cell r="AM302" t="str">
            <v/>
          </cell>
          <cell r="AN302" t="str">
            <v/>
          </cell>
          <cell r="AO302" t="str">
            <v>-2.3Nb</v>
          </cell>
          <cell r="AP302" t="str">
            <v/>
          </cell>
          <cell r="AQ302" t="str">
            <v/>
          </cell>
          <cell r="AR302" t="str">
            <v>-5.2Mo</v>
          </cell>
          <cell r="AS302" t="str">
            <v/>
          </cell>
          <cell r="AT302" t="str">
            <v/>
          </cell>
          <cell r="AU302" t="str">
            <v/>
          </cell>
          <cell r="AV302" t="str">
            <v/>
          </cell>
          <cell r="AW302" t="str">
            <v/>
          </cell>
          <cell r="AX302" t="str">
            <v/>
          </cell>
          <cell r="AY302" t="str">
            <v/>
          </cell>
          <cell r="AZ302" t="str">
            <v/>
          </cell>
          <cell r="BA302" t="str">
            <v/>
          </cell>
          <cell r="BB302" t="str">
            <v/>
          </cell>
          <cell r="BC302" t="str">
            <v/>
          </cell>
          <cell r="BD302" t="str">
            <v/>
          </cell>
          <cell r="BE302" t="str">
            <v/>
          </cell>
          <cell r="BF302" t="str">
            <v/>
          </cell>
          <cell r="BG302" t="str">
            <v/>
          </cell>
          <cell r="BH302" t="str">
            <v>CoNi30Makineni, S. K., Nithin, B. &amp; Chattopadhyay, K. Synthesis of a new tungsten-free γ-γ′ Cobalt-based superalloy by tuning alloying additions. Acta Mater. 85, 85–94 (2015).</v>
          </cell>
          <cell r="BI302" t="str">
            <v>Co-32.Ni-9.7Al-2.3Nb-5.2Mo</v>
          </cell>
          <cell r="BJ302" t="str">
            <v>82.8Co-32.0Ni-9.7Al-2.3Nb-5.2Mo</v>
          </cell>
        </row>
        <row r="303">
          <cell r="A303" t="str">
            <v>Co-30.Ni-10.Al-2.Ti-2.Nb</v>
          </cell>
          <cell r="B303" t="str">
            <v>W-free</v>
          </cell>
          <cell r="C303" t="str">
            <v>-30Ni-10Al-2Ti-2Nb</v>
          </cell>
          <cell r="D303" t="str">
            <v>CoNi30Ti</v>
          </cell>
          <cell r="E303" t="str">
            <v>Makineni, S. K., Nithin, B., Palanisamy, D. &amp; Chattopadhyay, K. Phase evolution and crystallography of precipitates during decomposition of new “tungsten-free” Co(Ni)–Mo–Al–Nb γ–γ′ superalloys at elevated temperatures. J. Mater. Sci. 51, 7843–7860 (2016).</v>
          </cell>
          <cell r="F303">
            <v>316</v>
          </cell>
          <cell r="G303">
            <v>56</v>
          </cell>
          <cell r="H303">
            <v>30</v>
          </cell>
          <cell r="I303">
            <v>10</v>
          </cell>
          <cell r="J303"/>
          <cell r="K303"/>
          <cell r="L303">
            <v>2</v>
          </cell>
          <cell r="M303"/>
          <cell r="N303">
            <v>2</v>
          </cell>
          <cell r="O303"/>
          <cell r="P303"/>
          <cell r="Q303"/>
          <cell r="R303"/>
          <cell r="S303"/>
          <cell r="T303"/>
          <cell r="U303"/>
          <cell r="V303"/>
          <cell r="W303"/>
          <cell r="X303"/>
          <cell r="Y303"/>
          <cell r="Z303"/>
          <cell r="AA303"/>
          <cell r="AB303"/>
          <cell r="AC303"/>
          <cell r="AD303"/>
          <cell r="AE303"/>
          <cell r="AF303">
            <v>8.1879400000000011</v>
          </cell>
          <cell r="AG303">
            <v>8.3800000000000008</v>
          </cell>
          <cell r="AH303" t="str">
            <v>composition not verified</v>
          </cell>
          <cell r="AI303" t="str">
            <v>Co</v>
          </cell>
          <cell r="AJ303" t="str">
            <v>-10.Al</v>
          </cell>
          <cell r="AK303" t="str">
            <v/>
          </cell>
          <cell r="AL303" t="str">
            <v>-30.Ni</v>
          </cell>
          <cell r="AM303" t="str">
            <v/>
          </cell>
          <cell r="AN303" t="str">
            <v/>
          </cell>
          <cell r="AO303" t="str">
            <v>-2.Nb</v>
          </cell>
          <cell r="AP303" t="str">
            <v/>
          </cell>
          <cell r="AQ303" t="str">
            <v>-2.Ti</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cell r="BD303" t="str">
            <v/>
          </cell>
          <cell r="BE303" t="str">
            <v/>
          </cell>
          <cell r="BF303" t="str">
            <v/>
          </cell>
          <cell r="BG303" t="str">
            <v/>
          </cell>
          <cell r="BH303" t="str">
            <v>CoNi30TiMakineni, S. K., Nithin, B., Palanisamy, D. &amp; Chattopadhyay, K. Phase evolution and crystallography of precipitates during decomposition of new “tungsten-free” Co(Ni)–Mo–Al–Nb γ–γ′ superalloys at elevated temperatures. J. Mater. Sci. 51, 7843–7860 (2016).</v>
          </cell>
          <cell r="BI303" t="str">
            <v>Co-30.Ni-10.Al-2.Ti-2.Nb</v>
          </cell>
          <cell r="BJ303" t="str">
            <v>86.0Co-30.0Ni-10.0Al-2.0Ti-2.0Nb</v>
          </cell>
        </row>
        <row r="304">
          <cell r="A304" t="str">
            <v>Co-40.Ni-10.Al-10.Cr-7.5W-3.Ta-0.6C-0.06B</v>
          </cell>
          <cell r="B304" t="str">
            <v>CoAlWX+</v>
          </cell>
          <cell r="C304" t="str">
            <v>-40Ni-10Al-10Cr-8W-3Ta-C-B</v>
          </cell>
          <cell r="D304" t="str">
            <v>40Ni-3Ta</v>
          </cell>
          <cell r="E304" t="str">
            <v>Matos, A., Costa, S., Nunes, C. A. &amp; Ramirez, A. J. Development of Co-based superalloys. doi:10.13140/RG.2.2.27969.86883.</v>
          </cell>
          <cell r="F304">
            <v>317</v>
          </cell>
          <cell r="G304">
            <v>28.840000000000003</v>
          </cell>
          <cell r="H304">
            <v>40</v>
          </cell>
          <cell r="I304">
            <v>10</v>
          </cell>
          <cell r="J304">
            <v>10</v>
          </cell>
          <cell r="K304">
            <v>7.5</v>
          </cell>
          <cell r="L304"/>
          <cell r="M304">
            <v>3</v>
          </cell>
          <cell r="N304"/>
          <cell r="O304"/>
          <cell r="P304"/>
          <cell r="Q304">
            <v>0.6</v>
          </cell>
          <cell r="R304"/>
          <cell r="S304">
            <v>0.06</v>
          </cell>
          <cell r="T304"/>
          <cell r="U304"/>
          <cell r="V304"/>
          <cell r="W304"/>
          <cell r="X304"/>
          <cell r="Y304"/>
          <cell r="Z304"/>
          <cell r="AA304"/>
          <cell r="AB304"/>
          <cell r="AC304"/>
          <cell r="AD304"/>
          <cell r="AE304"/>
          <cell r="AF304">
            <v>9.0772460000000006</v>
          </cell>
          <cell r="AG304"/>
          <cell r="AH304"/>
          <cell r="AI304" t="str">
            <v>Co</v>
          </cell>
          <cell r="AJ304" t="str">
            <v>-10.Al</v>
          </cell>
          <cell r="AK304" t="str">
            <v>-7.5W</v>
          </cell>
          <cell r="AL304" t="str">
            <v>-40.Ni</v>
          </cell>
          <cell r="AM304" t="str">
            <v>-10.Cr</v>
          </cell>
          <cell r="AN304" t="str">
            <v>-3.Ta</v>
          </cell>
          <cell r="AO304" t="str">
            <v/>
          </cell>
          <cell r="AP304" t="str">
            <v/>
          </cell>
          <cell r="AQ304" t="str">
            <v/>
          </cell>
          <cell r="AR304" t="str">
            <v/>
          </cell>
          <cell r="AS304" t="str">
            <v>-0.6C</v>
          </cell>
          <cell r="AT304" t="str">
            <v/>
          </cell>
          <cell r="AU304" t="str">
            <v>-0.06B</v>
          </cell>
          <cell r="AV304" t="str">
            <v/>
          </cell>
          <cell r="AW304" t="str">
            <v/>
          </cell>
          <cell r="AX304" t="str">
            <v/>
          </cell>
          <cell r="AY304" t="str">
            <v/>
          </cell>
          <cell r="AZ304" t="str">
            <v/>
          </cell>
          <cell r="BA304" t="str">
            <v/>
          </cell>
          <cell r="BB304" t="str">
            <v/>
          </cell>
          <cell r="BC304" t="str">
            <v/>
          </cell>
          <cell r="BD304" t="str">
            <v/>
          </cell>
          <cell r="BE304" t="str">
            <v/>
          </cell>
          <cell r="BF304" t="str">
            <v/>
          </cell>
          <cell r="BG304" t="str">
            <v/>
          </cell>
          <cell r="BH304" t="str">
            <v>40Ni-3TaMatos, A., Costa, S., Nunes, C. A. &amp; Ramirez, A. J. Development of Co-based superalloys. doi:10.13140/RG.2.2.27969.86883.</v>
          </cell>
          <cell r="BI304" t="str">
            <v>Co-40.Ni-10.Al-10.Cr-7.5W-3.Ta-0.6C-0.06B</v>
          </cell>
          <cell r="BJ304" t="str">
            <v>68.8Co-40.0Ni-10.0Al-10.0Cr-7.5W-3.0Ta-0.60C-0.06B</v>
          </cell>
        </row>
        <row r="305">
          <cell r="A305" t="str">
            <v>Co-30.Ni-10.Al-10.Cr-7.5W-3.Nb-0.6C-0.06B</v>
          </cell>
          <cell r="B305" t="str">
            <v>CoAlWX+</v>
          </cell>
          <cell r="C305" t="str">
            <v>-30Ni-10Al-10Cr-8W-3Nb-C-B</v>
          </cell>
          <cell r="D305" t="str">
            <v>30Ni-3Nb</v>
          </cell>
          <cell r="E305" t="str">
            <v>Matos, A., Costa, S., Nunes, C. A. &amp; Ramirez, A. J. Development of Co-based superalloys. doi:10.13140/RG.2.2.27969.86883.</v>
          </cell>
          <cell r="F305">
            <v>318</v>
          </cell>
          <cell r="G305">
            <v>38.839999999999996</v>
          </cell>
          <cell r="H305">
            <v>30</v>
          </cell>
          <cell r="I305">
            <v>10</v>
          </cell>
          <cell r="J305">
            <v>10</v>
          </cell>
          <cell r="K305">
            <v>7.5</v>
          </cell>
          <cell r="L305"/>
          <cell r="M305"/>
          <cell r="N305">
            <v>3</v>
          </cell>
          <cell r="O305"/>
          <cell r="P305"/>
          <cell r="Q305">
            <v>0.6</v>
          </cell>
          <cell r="R305"/>
          <cell r="S305">
            <v>0.06</v>
          </cell>
          <cell r="T305"/>
          <cell r="U305"/>
          <cell r="V305"/>
          <cell r="W305"/>
          <cell r="X305"/>
          <cell r="Y305"/>
          <cell r="Z305"/>
          <cell r="AA305"/>
          <cell r="AB305"/>
          <cell r="AC305"/>
          <cell r="AD305"/>
          <cell r="AE305"/>
          <cell r="AF305">
            <v>8.834045999999999</v>
          </cell>
          <cell r="AG305"/>
          <cell r="AH305"/>
          <cell r="AI305" t="str">
            <v>Co</v>
          </cell>
          <cell r="AJ305" t="str">
            <v>-10.Al</v>
          </cell>
          <cell r="AK305" t="str">
            <v>-7.5W</v>
          </cell>
          <cell r="AL305" t="str">
            <v>-30.Ni</v>
          </cell>
          <cell r="AM305" t="str">
            <v>-10.Cr</v>
          </cell>
          <cell r="AN305" t="str">
            <v/>
          </cell>
          <cell r="AO305" t="str">
            <v>-3.Nb</v>
          </cell>
          <cell r="AP305" t="str">
            <v/>
          </cell>
          <cell r="AQ305" t="str">
            <v/>
          </cell>
          <cell r="AR305" t="str">
            <v/>
          </cell>
          <cell r="AS305" t="str">
            <v>-0.6C</v>
          </cell>
          <cell r="AT305" t="str">
            <v/>
          </cell>
          <cell r="AU305" t="str">
            <v>-0.06B</v>
          </cell>
          <cell r="AV305" t="str">
            <v/>
          </cell>
          <cell r="AW305" t="str">
            <v/>
          </cell>
          <cell r="AX305" t="str">
            <v/>
          </cell>
          <cell r="AY305" t="str">
            <v/>
          </cell>
          <cell r="AZ305" t="str">
            <v/>
          </cell>
          <cell r="BA305" t="str">
            <v/>
          </cell>
          <cell r="BB305" t="str">
            <v/>
          </cell>
          <cell r="BC305" t="str">
            <v/>
          </cell>
          <cell r="BD305" t="str">
            <v/>
          </cell>
          <cell r="BE305" t="str">
            <v/>
          </cell>
          <cell r="BF305" t="str">
            <v/>
          </cell>
          <cell r="BG305" t="str">
            <v/>
          </cell>
          <cell r="BH305" t="str">
            <v>30Ni-3NbMatos, A., Costa, S., Nunes, C. A. &amp; Ramirez, A. J. Development of Co-based superalloys. doi:10.13140/RG.2.2.27969.86883.</v>
          </cell>
          <cell r="BI305" t="str">
            <v>Co-30.Ni-10.Al-10.Cr-7.5W-3.Nb-0.6C-0.06B</v>
          </cell>
          <cell r="BJ305" t="str">
            <v>68.8Co-30.0Ni-10.0Al-10.0Cr-7.5W-3.0Nb-0.60C-0.06B</v>
          </cell>
        </row>
        <row r="306">
          <cell r="A306" t="str">
            <v>Co-40.Ni-10.Al-10.Cr-7.5W-3.Nb-0.6C-0.06B</v>
          </cell>
          <cell r="B306" t="str">
            <v>CoAlWX+</v>
          </cell>
          <cell r="C306" t="str">
            <v>-40Ni-10Al-10Cr-8W-3Nb-C-B</v>
          </cell>
          <cell r="D306" t="str">
            <v>40Ni-3Nb</v>
          </cell>
          <cell r="E306" t="str">
            <v>Matos, A., Costa, S., Nunes, C. A. &amp; Ramirez, A. J. Development of Co-based superalloys. doi:10.13140/RG.2.2.27969.86883.</v>
          </cell>
          <cell r="F306">
            <v>319</v>
          </cell>
          <cell r="G306">
            <v>28.840000000000003</v>
          </cell>
          <cell r="H306">
            <v>40</v>
          </cell>
          <cell r="I306">
            <v>10</v>
          </cell>
          <cell r="J306">
            <v>10</v>
          </cell>
          <cell r="K306">
            <v>7.5</v>
          </cell>
          <cell r="L306"/>
          <cell r="M306"/>
          <cell r="N306">
            <v>3</v>
          </cell>
          <cell r="O306"/>
          <cell r="P306"/>
          <cell r="Q306">
            <v>0.6</v>
          </cell>
          <cell r="R306"/>
          <cell r="S306">
            <v>0.06</v>
          </cell>
          <cell r="T306"/>
          <cell r="U306"/>
          <cell r="V306"/>
          <cell r="W306"/>
          <cell r="X306"/>
          <cell r="Y306"/>
          <cell r="Z306"/>
          <cell r="AA306"/>
          <cell r="AB306"/>
          <cell r="AC306"/>
          <cell r="AD306"/>
          <cell r="AE306"/>
          <cell r="AF306">
            <v>8.8348460000000006</v>
          </cell>
          <cell r="AG306"/>
          <cell r="AH306"/>
          <cell r="AI306" t="str">
            <v>Co</v>
          </cell>
          <cell r="AJ306" t="str">
            <v>-10.Al</v>
          </cell>
          <cell r="AK306" t="str">
            <v>-7.5W</v>
          </cell>
          <cell r="AL306" t="str">
            <v>-40.Ni</v>
          </cell>
          <cell r="AM306" t="str">
            <v>-10.Cr</v>
          </cell>
          <cell r="AN306" t="str">
            <v/>
          </cell>
          <cell r="AO306" t="str">
            <v>-3.Nb</v>
          </cell>
          <cell r="AP306" t="str">
            <v/>
          </cell>
          <cell r="AQ306" t="str">
            <v/>
          </cell>
          <cell r="AR306" t="str">
            <v/>
          </cell>
          <cell r="AS306" t="str">
            <v>-0.6C</v>
          </cell>
          <cell r="AT306" t="str">
            <v/>
          </cell>
          <cell r="AU306" t="str">
            <v>-0.06B</v>
          </cell>
          <cell r="AV306" t="str">
            <v/>
          </cell>
          <cell r="AW306" t="str">
            <v/>
          </cell>
          <cell r="AX306" t="str">
            <v/>
          </cell>
          <cell r="AY306" t="str">
            <v/>
          </cell>
          <cell r="AZ306" t="str">
            <v/>
          </cell>
          <cell r="BA306" t="str">
            <v/>
          </cell>
          <cell r="BB306" t="str">
            <v/>
          </cell>
          <cell r="BC306" t="str">
            <v/>
          </cell>
          <cell r="BD306" t="str">
            <v/>
          </cell>
          <cell r="BE306" t="str">
            <v/>
          </cell>
          <cell r="BF306" t="str">
            <v/>
          </cell>
          <cell r="BG306" t="str">
            <v/>
          </cell>
          <cell r="BH306" t="str">
            <v>40Ni-3NbMatos, A., Costa, S., Nunes, C. A. &amp; Ramirez, A. J. Development of Co-based superalloys. doi:10.13140/RG.2.2.27969.86883.</v>
          </cell>
          <cell r="BI306" t="str">
            <v>Co-40.Ni-10.Al-10.Cr-7.5W-3.Nb-0.6C-0.06B</v>
          </cell>
          <cell r="BJ306" t="str">
            <v>68.8Co-40.0Ni-10.0Al-10.0Cr-7.5W-3.0Nb-0.60C-0.06B</v>
          </cell>
        </row>
        <row r="307">
          <cell r="A307" t="str">
            <v>Co-50.Ni-10.Al-10.Cr-7.5W-3.Nb-0.6C-0.06B</v>
          </cell>
          <cell r="B307" t="str">
            <v>CoAlWX+</v>
          </cell>
          <cell r="C307" t="str">
            <v>-50Ni-10Al-10Cr-8W-3Nb-C-B</v>
          </cell>
          <cell r="D307" t="str">
            <v>50N-3Nb</v>
          </cell>
          <cell r="E307" t="str">
            <v>Matos, A., Costa, S., Nunes, C. A. &amp; Ramirez, A. J. Development of Co-based superalloys. doi:10.13140/RG.2.2.27969.86883.</v>
          </cell>
          <cell r="F307">
            <v>320</v>
          </cell>
          <cell r="G307">
            <v>18.840000000000003</v>
          </cell>
          <cell r="H307">
            <v>50</v>
          </cell>
          <cell r="I307">
            <v>10</v>
          </cell>
          <cell r="J307">
            <v>10</v>
          </cell>
          <cell r="K307">
            <v>7.5</v>
          </cell>
          <cell r="L307"/>
          <cell r="M307"/>
          <cell r="N307">
            <v>3</v>
          </cell>
          <cell r="O307"/>
          <cell r="P307"/>
          <cell r="Q307">
            <v>0.6</v>
          </cell>
          <cell r="R307"/>
          <cell r="S307">
            <v>0.06</v>
          </cell>
          <cell r="T307"/>
          <cell r="U307"/>
          <cell r="V307"/>
          <cell r="W307"/>
          <cell r="X307"/>
          <cell r="Y307"/>
          <cell r="Z307"/>
          <cell r="AA307"/>
          <cell r="AB307"/>
          <cell r="AC307"/>
          <cell r="AD307"/>
          <cell r="AE307"/>
          <cell r="AF307">
            <v>8.8356460000000006</v>
          </cell>
          <cell r="AG307"/>
          <cell r="AH307"/>
          <cell r="AI307" t="str">
            <v>Co</v>
          </cell>
          <cell r="AJ307" t="str">
            <v>-10.Al</v>
          </cell>
          <cell r="AK307" t="str">
            <v>-7.5W</v>
          </cell>
          <cell r="AL307" t="str">
            <v>-50.Ni</v>
          </cell>
          <cell r="AM307" t="str">
            <v>-10.Cr</v>
          </cell>
          <cell r="AN307" t="str">
            <v/>
          </cell>
          <cell r="AO307" t="str">
            <v>-3.Nb</v>
          </cell>
          <cell r="AP307" t="str">
            <v/>
          </cell>
          <cell r="AQ307" t="str">
            <v/>
          </cell>
          <cell r="AR307" t="str">
            <v/>
          </cell>
          <cell r="AS307" t="str">
            <v>-0.6C</v>
          </cell>
          <cell r="AT307" t="str">
            <v/>
          </cell>
          <cell r="AU307" t="str">
            <v>-0.06B</v>
          </cell>
          <cell r="AV307" t="str">
            <v/>
          </cell>
          <cell r="AW307" t="str">
            <v/>
          </cell>
          <cell r="AX307" t="str">
            <v/>
          </cell>
          <cell r="AY307" t="str">
            <v/>
          </cell>
          <cell r="AZ307" t="str">
            <v/>
          </cell>
          <cell r="BA307" t="str">
            <v/>
          </cell>
          <cell r="BB307" t="str">
            <v/>
          </cell>
          <cell r="BC307" t="str">
            <v/>
          </cell>
          <cell r="BD307" t="str">
            <v/>
          </cell>
          <cell r="BE307" t="str">
            <v/>
          </cell>
          <cell r="BF307" t="str">
            <v/>
          </cell>
          <cell r="BG307" t="str">
            <v/>
          </cell>
          <cell r="BH307" t="str">
            <v>50N-3NbMatos, A., Costa, S., Nunes, C. A. &amp; Ramirez, A. J. Development of Co-based superalloys. doi:10.13140/RG.2.2.27969.86883.</v>
          </cell>
          <cell r="BI307" t="str">
            <v>Co-50.Ni-10.Al-10.Cr-7.5W-3.Nb-0.6C-0.06B</v>
          </cell>
          <cell r="BJ307" t="str">
            <v>68.8Co-50.0Ni-10.0Al-10.0Cr-7.5W-3.0Nb-0.60C-0.06B</v>
          </cell>
        </row>
        <row r="308">
          <cell r="A308" t="str">
            <v>Co-7.3Al-6.8W</v>
          </cell>
          <cell r="B308" t="str">
            <v>CoAlW-X</v>
          </cell>
          <cell r="C308" t="str">
            <v>-7Al-7W</v>
          </cell>
          <cell r="D308" t="str">
            <v>Co-7.3Al-6.8W</v>
          </cell>
          <cell r="E308" t="str">
            <v>Meher, S., Yan, H. Y., Nag, S., Dye, D. &amp; Banerjee, R. Solute partitioning and site preference in γ/γ’ cobalt-base alloys. Scr. Mater. 67, 850–853 (2012).</v>
          </cell>
          <cell r="F308">
            <v>321</v>
          </cell>
          <cell r="G308">
            <v>85.9</v>
          </cell>
          <cell r="H308"/>
          <cell r="I308">
            <v>7.3</v>
          </cell>
          <cell r="J308"/>
          <cell r="K308">
            <v>6.8</v>
          </cell>
          <cell r="L308"/>
          <cell r="M308"/>
          <cell r="N308"/>
          <cell r="O308"/>
          <cell r="P308"/>
          <cell r="Q308"/>
          <cell r="R308"/>
          <cell r="S308"/>
          <cell r="T308"/>
          <cell r="U308"/>
          <cell r="V308"/>
          <cell r="W308"/>
          <cell r="X308"/>
          <cell r="Y308"/>
          <cell r="Z308"/>
          <cell r="AA308"/>
          <cell r="AB308"/>
          <cell r="AC308"/>
          <cell r="AD308"/>
          <cell r="AE308"/>
          <cell r="AF308">
            <v>9.1512000000000011</v>
          </cell>
          <cell r="AG308"/>
          <cell r="AH308"/>
          <cell r="AI308" t="str">
            <v>Co</v>
          </cell>
          <cell r="AJ308" t="str">
            <v>-7.3Al</v>
          </cell>
          <cell r="AK308" t="str">
            <v>-6.8W</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cell r="BD308" t="str">
            <v/>
          </cell>
          <cell r="BE308" t="str">
            <v/>
          </cell>
          <cell r="BF308" t="str">
            <v/>
          </cell>
          <cell r="BG308" t="str">
            <v/>
          </cell>
          <cell r="BH308" t="str">
            <v>Co-7.3Al-6.8WMeher, S., Yan, H. Y., Nag, S., Dye, D. &amp; Banerjee, R. Solute partitioning and site preference in γ/γ’ cobalt-base alloys. Scr. Mater. 67, 850–853 (2012).</v>
          </cell>
          <cell r="BI308" t="str">
            <v>Co-7.3Al-6.8W</v>
          </cell>
          <cell r="BJ308" t="str">
            <v>85.9Co-7.3Al-6.8W</v>
          </cell>
        </row>
        <row r="309">
          <cell r="A309" t="str">
            <v>Co-25.6Ni-8.5Al-8.1W</v>
          </cell>
          <cell r="B309" t="str">
            <v>CoAlW-X</v>
          </cell>
          <cell r="C309" t="str">
            <v>-26Ni-9Al-8W</v>
          </cell>
          <cell r="D309" t="str">
            <v>Co-8.5Al-8.1W-25.6Ni</v>
          </cell>
          <cell r="E309" t="str">
            <v>Meher, S., Yan, H. Y., Nag, S., Dye, D. &amp; Banerjee, R. Solute partitioning and site preference in γ/γ’ cobalt-base alloys. Scr. Mater. 67, 850–853 (2012).</v>
          </cell>
          <cell r="F309">
            <v>322</v>
          </cell>
          <cell r="G309">
            <v>57.8</v>
          </cell>
          <cell r="H309">
            <v>25.6</v>
          </cell>
          <cell r="I309">
            <v>8.5</v>
          </cell>
          <cell r="J309"/>
          <cell r="K309">
            <v>8.1</v>
          </cell>
          <cell r="L309"/>
          <cell r="M309"/>
          <cell r="N309"/>
          <cell r="O309"/>
          <cell r="P309"/>
          <cell r="Q309"/>
          <cell r="R309"/>
          <cell r="S309"/>
          <cell r="T309"/>
          <cell r="U309"/>
          <cell r="V309"/>
          <cell r="W309"/>
          <cell r="X309"/>
          <cell r="Y309"/>
          <cell r="Z309"/>
          <cell r="AA309"/>
          <cell r="AB309"/>
          <cell r="AC309"/>
          <cell r="AD309"/>
          <cell r="AE309"/>
          <cell r="AF309">
            <v>9.2133979999999998</v>
          </cell>
          <cell r="AG309"/>
          <cell r="AH309"/>
          <cell r="AI309" t="str">
            <v>Co</v>
          </cell>
          <cell r="AJ309" t="str">
            <v>-8.5Al</v>
          </cell>
          <cell r="AK309" t="str">
            <v>-8.1W</v>
          </cell>
          <cell r="AL309" t="str">
            <v>-25.6Ni</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cell r="BD309" t="str">
            <v/>
          </cell>
          <cell r="BE309" t="str">
            <v/>
          </cell>
          <cell r="BF309" t="str">
            <v/>
          </cell>
          <cell r="BG309" t="str">
            <v/>
          </cell>
          <cell r="BH309" t="str">
            <v>Co-8.5Al-8.1W-25.6NiMeher, S., Yan, H. Y., Nag, S., Dye, D. &amp; Banerjee, R. Solute partitioning and site preference in γ/γ’ cobalt-base alloys. Scr. Mater. 67, 850–853 (2012).</v>
          </cell>
          <cell r="BI309" t="str">
            <v>Co-25.6Ni-8.5Al-8.1W</v>
          </cell>
          <cell r="BJ309" t="str">
            <v>83.4Co-25.6Ni-8.5Al-8.1W</v>
          </cell>
        </row>
        <row r="310">
          <cell r="A310" t="str">
            <v>Co-9.9Al-4.8W-1.8Ta</v>
          </cell>
          <cell r="B310" t="str">
            <v>CoAlW-X</v>
          </cell>
          <cell r="C310" t="str">
            <v>-10Al-5W-2Ta</v>
          </cell>
          <cell r="D310" t="str">
            <v>Co-9.9Al-4.8w-1.8Ta</v>
          </cell>
          <cell r="E310" t="str">
            <v>Meher, S., Yan, H. Y., Nag, S., Dye, D. &amp; Banerjee, R. Solute partitioning and site preference in γ/γ’ cobalt-base alloys. Scr. Mater. 67, 850–853 (2012).</v>
          </cell>
          <cell r="F310">
            <v>323</v>
          </cell>
          <cell r="G310">
            <v>83.5</v>
          </cell>
          <cell r="H310"/>
          <cell r="I310">
            <v>9.9</v>
          </cell>
          <cell r="J310"/>
          <cell r="K310">
            <v>4.8</v>
          </cell>
          <cell r="L310"/>
          <cell r="M310">
            <v>1.8</v>
          </cell>
          <cell r="N310"/>
          <cell r="O310"/>
          <cell r="P310"/>
          <cell r="Q310"/>
          <cell r="R310"/>
          <cell r="S310"/>
          <cell r="T310"/>
          <cell r="U310"/>
          <cell r="V310"/>
          <cell r="W310"/>
          <cell r="X310"/>
          <cell r="Y310"/>
          <cell r="Z310"/>
          <cell r="AA310"/>
          <cell r="AB310"/>
          <cell r="AC310"/>
          <cell r="AD310"/>
          <cell r="AE310"/>
          <cell r="AF310">
            <v>8.9224999999999994</v>
          </cell>
          <cell r="AG310"/>
          <cell r="AH310"/>
          <cell r="AI310" t="str">
            <v>Co</v>
          </cell>
          <cell r="AJ310" t="str">
            <v>-9.9Al</v>
          </cell>
          <cell r="AK310" t="str">
            <v>-4.8W</v>
          </cell>
          <cell r="AL310" t="str">
            <v/>
          </cell>
          <cell r="AM310" t="str">
            <v/>
          </cell>
          <cell r="AN310" t="str">
            <v>-1.8Ta</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cell r="BD310" t="str">
            <v/>
          </cell>
          <cell r="BE310" t="str">
            <v/>
          </cell>
          <cell r="BF310" t="str">
            <v/>
          </cell>
          <cell r="BG310" t="str">
            <v/>
          </cell>
          <cell r="BH310" t="str">
            <v>Co-9.9Al-4.8w-1.8TaMeher, S., Yan, H. Y., Nag, S., Dye, D. &amp; Banerjee, R. Solute partitioning and site preference in γ/γ’ cobalt-base alloys. Scr. Mater. 67, 850–853 (2012).</v>
          </cell>
          <cell r="BI310" t="str">
            <v>Co-9.9Al-4.8W-1.8Ta</v>
          </cell>
          <cell r="BJ310" t="str">
            <v>83.5Co-9.9Al-4.8W-1.8Ta</v>
          </cell>
        </row>
        <row r="311">
          <cell r="A311" t="str">
            <v>Co-15.9Ni-14.9Al-8.7Cr-2.5W-2.6Ti-0.9Ta-1.1Mo-0.5Re</v>
          </cell>
          <cell r="B311" t="str">
            <v>Low-W</v>
          </cell>
          <cell r="C311" t="str">
            <v>-16Ni-15Al-9Cr-3W-3Ti-1Ta-1Mo-1Re</v>
          </cell>
          <cell r="D311" t="str">
            <v>VIAM-M2</v>
          </cell>
          <cell r="E311" t="str">
            <v>Midtlyng, J. et al. Creep behavior of a γ′-strengthened Co-base alloy with zero γ/γ′-lattice misfit at 800 °c, 196 MPa. J. Mater. Res. 32, 4466–4474 (2017).</v>
          </cell>
          <cell r="F311">
            <v>324</v>
          </cell>
          <cell r="G311">
            <v>52.9</v>
          </cell>
          <cell r="H311">
            <v>15.9</v>
          </cell>
          <cell r="I311">
            <v>14.9</v>
          </cell>
          <cell r="J311">
            <v>8.6999999999999993</v>
          </cell>
          <cell r="K311">
            <v>2.5</v>
          </cell>
          <cell r="L311">
            <v>2.6</v>
          </cell>
          <cell r="M311">
            <v>0.9</v>
          </cell>
          <cell r="N311"/>
          <cell r="O311"/>
          <cell r="P311">
            <v>1.1000000000000001</v>
          </cell>
          <cell r="Q311"/>
          <cell r="R311"/>
          <cell r="S311"/>
          <cell r="T311"/>
          <cell r="U311">
            <v>0.5</v>
          </cell>
          <cell r="V311"/>
          <cell r="W311"/>
          <cell r="X311"/>
          <cell r="Y311"/>
          <cell r="Z311"/>
          <cell r="AA311"/>
          <cell r="AB311"/>
          <cell r="AC311"/>
          <cell r="AD311"/>
          <cell r="AE311"/>
          <cell r="AF311">
            <v>8.1187640000000005</v>
          </cell>
          <cell r="AG311"/>
          <cell r="AH311"/>
          <cell r="AI311" t="str">
            <v>Co</v>
          </cell>
          <cell r="AJ311" t="str">
            <v>-14.9Al</v>
          </cell>
          <cell r="AK311" t="str">
            <v>-2.5W</v>
          </cell>
          <cell r="AL311" t="str">
            <v>-15.9Ni</v>
          </cell>
          <cell r="AM311" t="str">
            <v>-8.7Cr</v>
          </cell>
          <cell r="AN311" t="str">
            <v>-0.9Ta</v>
          </cell>
          <cell r="AO311" t="str">
            <v/>
          </cell>
          <cell r="AP311" t="str">
            <v/>
          </cell>
          <cell r="AQ311" t="str">
            <v>-2.6Ti</v>
          </cell>
          <cell r="AR311" t="str">
            <v>-1.1Mo</v>
          </cell>
          <cell r="AS311" t="str">
            <v/>
          </cell>
          <cell r="AT311" t="str">
            <v/>
          </cell>
          <cell r="AU311" t="str">
            <v/>
          </cell>
          <cell r="AV311" t="str">
            <v/>
          </cell>
          <cell r="AW311" t="str">
            <v>-0.5Re</v>
          </cell>
          <cell r="AX311" t="str">
            <v/>
          </cell>
          <cell r="AY311" t="str">
            <v/>
          </cell>
          <cell r="AZ311" t="str">
            <v/>
          </cell>
          <cell r="BA311" t="str">
            <v/>
          </cell>
          <cell r="BB311" t="str">
            <v/>
          </cell>
          <cell r="BC311" t="str">
            <v/>
          </cell>
          <cell r="BD311" t="str">
            <v/>
          </cell>
          <cell r="BE311" t="str">
            <v/>
          </cell>
          <cell r="BF311" t="str">
            <v/>
          </cell>
          <cell r="BG311" t="str">
            <v/>
          </cell>
          <cell r="BH311" t="str">
            <v>VIAM-M2Midtlyng, J. et al. Creep behavior of a γ′-strengthened Co-base alloy with zero γ/γ′-lattice misfit at 800 °c, 196 MPa. J. Mater. Res. 32, 4466–4474 (2017).</v>
          </cell>
          <cell r="BI311" t="str">
            <v>Co-15.9Ni-14.9Al-8.7Cr-2.5W-2.6Ti-0.9Ta-1.1Mo-0.5Re</v>
          </cell>
          <cell r="BJ311" t="str">
            <v>68.8Co-15.9Ni-14.9Al-8.7Cr-2.5W-2.6Ti-0.9Ta-1.1Mo-0.5Re</v>
          </cell>
        </row>
        <row r="312">
          <cell r="A312" t="str">
            <v>Co-15.9Ni-13.6Al-1.9W-0.7Ta-0.6Mo-0.3Re</v>
          </cell>
          <cell r="B312" t="str">
            <v>Low-W</v>
          </cell>
          <cell r="C312" t="str">
            <v>-16Ni-14Al-2W-1Ta-1Mo-0Re</v>
          </cell>
          <cell r="D312" t="str">
            <v>VIAM-M1</v>
          </cell>
          <cell r="E312" t="str">
            <v>Midtlyng, J. et al. Creep behavior of a γ′-strengthened Co-base alloy with zero γ/γ′-lattice misfit at 800 °c, 196 MPa. J. Mater. Res. 32, 4466–4474 (2017).</v>
          </cell>
          <cell r="F312">
            <v>325</v>
          </cell>
          <cell r="G312">
            <v>67</v>
          </cell>
          <cell r="H312">
            <v>15.9</v>
          </cell>
          <cell r="I312">
            <v>13.6</v>
          </cell>
          <cell r="J312"/>
          <cell r="K312">
            <v>1.9</v>
          </cell>
          <cell r="L312"/>
          <cell r="M312">
            <v>0.7</v>
          </cell>
          <cell r="N312"/>
          <cell r="O312"/>
          <cell r="P312">
            <v>0.6</v>
          </cell>
          <cell r="Q312"/>
          <cell r="R312"/>
          <cell r="S312"/>
          <cell r="T312"/>
          <cell r="U312">
            <v>0.3</v>
          </cell>
          <cell r="V312"/>
          <cell r="W312"/>
          <cell r="X312"/>
          <cell r="Y312"/>
          <cell r="Z312"/>
          <cell r="AA312"/>
          <cell r="AB312"/>
          <cell r="AC312"/>
          <cell r="AD312"/>
          <cell r="AE312"/>
          <cell r="AF312">
            <v>8.3536120000000018</v>
          </cell>
          <cell r="AG312"/>
          <cell r="AH312"/>
          <cell r="AI312" t="str">
            <v>Co</v>
          </cell>
          <cell r="AJ312" t="str">
            <v>-13.6Al</v>
          </cell>
          <cell r="AK312" t="str">
            <v>-1.9W</v>
          </cell>
          <cell r="AL312" t="str">
            <v>-15.9Ni</v>
          </cell>
          <cell r="AM312" t="str">
            <v/>
          </cell>
          <cell r="AN312" t="str">
            <v>-0.7Ta</v>
          </cell>
          <cell r="AO312" t="str">
            <v/>
          </cell>
          <cell r="AP312" t="str">
            <v/>
          </cell>
          <cell r="AQ312" t="str">
            <v/>
          </cell>
          <cell r="AR312" t="str">
            <v>-0.6Mo</v>
          </cell>
          <cell r="AS312" t="str">
            <v/>
          </cell>
          <cell r="AT312" t="str">
            <v/>
          </cell>
          <cell r="AU312" t="str">
            <v/>
          </cell>
          <cell r="AV312" t="str">
            <v/>
          </cell>
          <cell r="AW312" t="str">
            <v>-0.3Re</v>
          </cell>
          <cell r="AX312" t="str">
            <v/>
          </cell>
          <cell r="AY312" t="str">
            <v/>
          </cell>
          <cell r="AZ312" t="str">
            <v/>
          </cell>
          <cell r="BA312" t="str">
            <v/>
          </cell>
          <cell r="BB312" t="str">
            <v/>
          </cell>
          <cell r="BC312" t="str">
            <v/>
          </cell>
          <cell r="BD312" t="str">
            <v/>
          </cell>
          <cell r="BE312" t="str">
            <v/>
          </cell>
          <cell r="BF312" t="str">
            <v/>
          </cell>
          <cell r="BG312" t="str">
            <v/>
          </cell>
          <cell r="BH312" t="str">
            <v>VIAM-M1Midtlyng, J. et al. Creep behavior of a γ′-strengthened Co-base alloy with zero γ/γ′-lattice misfit at 800 °c, 196 MPa. J. Mater. Res. 32, 4466–4474 (2017).</v>
          </cell>
          <cell r="BI312" t="str">
            <v>Co-15.9Ni-13.6Al-1.9W-0.7Ta-0.6Mo-0.3Re</v>
          </cell>
          <cell r="BJ312" t="str">
            <v>82.9Co-15.9Ni-13.6Al-1.9W-0.7Ta-0.6Mo-0.3Re</v>
          </cell>
        </row>
        <row r="313">
          <cell r="A313" t="str">
            <v>Co-10.Al-2.Nb-5.Mo</v>
          </cell>
          <cell r="B313" t="str">
            <v>W-free</v>
          </cell>
          <cell r="C313" t="str">
            <v>-10Al-2Nb-5Mo</v>
          </cell>
          <cell r="D313" t="str">
            <v>Co–10Al–5Mo–2Nb</v>
          </cell>
          <cell r="E313" t="str">
            <v>Migas, D., Moskal, G. &amp; Maciąg, T. Thermal analysis of W-free Co–(Ni)–Al–Mo–Nb superalloys. J. Therm. Anal. Calorim. (2020) doi:10.1007/s10973-020-09375-7.</v>
          </cell>
          <cell r="F313">
            <v>326</v>
          </cell>
          <cell r="G313">
            <v>83</v>
          </cell>
          <cell r="H313"/>
          <cell r="I313">
            <v>10</v>
          </cell>
          <cell r="J313"/>
          <cell r="K313"/>
          <cell r="L313"/>
          <cell r="M313"/>
          <cell r="N313">
            <v>2</v>
          </cell>
          <cell r="O313"/>
          <cell r="P313">
            <v>5</v>
          </cell>
          <cell r="Q313"/>
          <cell r="R313"/>
          <cell r="S313"/>
          <cell r="T313"/>
          <cell r="U313"/>
          <cell r="V313"/>
          <cell r="W313"/>
          <cell r="X313"/>
          <cell r="Y313"/>
          <cell r="Z313"/>
          <cell r="AA313"/>
          <cell r="AB313"/>
          <cell r="AC313"/>
          <cell r="AD313"/>
          <cell r="AE313"/>
          <cell r="AF313">
            <v>8.3423999999999996</v>
          </cell>
          <cell r="AG313"/>
          <cell r="AH313"/>
          <cell r="AI313" t="str">
            <v>Co</v>
          </cell>
          <cell r="AJ313" t="str">
            <v>-10.Al</v>
          </cell>
          <cell r="AK313" t="str">
            <v/>
          </cell>
          <cell r="AL313" t="str">
            <v/>
          </cell>
          <cell r="AM313" t="str">
            <v/>
          </cell>
          <cell r="AN313" t="str">
            <v/>
          </cell>
          <cell r="AO313" t="str">
            <v>-2.Nb</v>
          </cell>
          <cell r="AP313" t="str">
            <v/>
          </cell>
          <cell r="AQ313" t="str">
            <v/>
          </cell>
          <cell r="AR313" t="str">
            <v>-5.Mo</v>
          </cell>
          <cell r="AS313" t="str">
            <v/>
          </cell>
          <cell r="AT313" t="str">
            <v/>
          </cell>
          <cell r="AU313" t="str">
            <v/>
          </cell>
          <cell r="AV313" t="str">
            <v/>
          </cell>
          <cell r="AW313" t="str">
            <v/>
          </cell>
          <cell r="AX313" t="str">
            <v/>
          </cell>
          <cell r="AY313" t="str">
            <v/>
          </cell>
          <cell r="AZ313" t="str">
            <v/>
          </cell>
          <cell r="BA313" t="str">
            <v/>
          </cell>
          <cell r="BB313" t="str">
            <v/>
          </cell>
          <cell r="BC313" t="str">
            <v/>
          </cell>
          <cell r="BD313" t="str">
            <v/>
          </cell>
          <cell r="BE313" t="str">
            <v/>
          </cell>
          <cell r="BF313" t="str">
            <v/>
          </cell>
          <cell r="BG313" t="str">
            <v/>
          </cell>
          <cell r="BH313" t="str">
            <v>Co–10Al–5Mo–2NbMigas, D., Moskal, G. &amp; Maciąg, T. Thermal analysis of W-free Co–(Ni)–Al–Mo–Nb superalloys. J. Therm. Anal. Calorim. (2020) doi:10.1007/s10973-020-09375-7.</v>
          </cell>
          <cell r="BI313" t="str">
            <v>Co-10.Al-2.Nb-5.Mo</v>
          </cell>
          <cell r="BJ313" t="str">
            <v>83.0Co-10.0Al-2.0Nb-5.0Mo</v>
          </cell>
        </row>
        <row r="314">
          <cell r="A314" t="str">
            <v>Co-20.Ni-10.Al-2.Nb-5.Mo</v>
          </cell>
          <cell r="B314" t="str">
            <v>W-free</v>
          </cell>
          <cell r="C314" t="str">
            <v>-20Ni-10Al-2Nb-5Mo</v>
          </cell>
          <cell r="D314" t="str">
            <v>Co–20Ni–10Al–5Mo–2Nb</v>
          </cell>
          <cell r="E314" t="str">
            <v>Migas, D., Moskal, G. &amp; Maciąg, T. Thermal analysis of W-free Co–(Ni)–Al–Mo–Nb superalloys. J. Therm. Anal. Calorim. (2020) doi:10.1007/s10973-020-09375-7.</v>
          </cell>
          <cell r="F314">
            <v>327</v>
          </cell>
          <cell r="G314">
            <v>63</v>
          </cell>
          <cell r="H314">
            <v>20</v>
          </cell>
          <cell r="I314">
            <v>10</v>
          </cell>
          <cell r="J314"/>
          <cell r="K314"/>
          <cell r="L314"/>
          <cell r="M314"/>
          <cell r="N314">
            <v>2</v>
          </cell>
          <cell r="O314"/>
          <cell r="P314">
            <v>5</v>
          </cell>
          <cell r="Q314"/>
          <cell r="R314"/>
          <cell r="S314"/>
          <cell r="T314"/>
          <cell r="U314"/>
          <cell r="V314"/>
          <cell r="W314"/>
          <cell r="X314"/>
          <cell r="Y314"/>
          <cell r="Z314"/>
          <cell r="AA314"/>
          <cell r="AB314"/>
          <cell r="AC314"/>
          <cell r="AD314"/>
          <cell r="AE314"/>
          <cell r="AF314">
            <v>8.3439999999999994</v>
          </cell>
          <cell r="AG314"/>
          <cell r="AH314"/>
          <cell r="AI314" t="str">
            <v>Co</v>
          </cell>
          <cell r="AJ314" t="str">
            <v>-10.Al</v>
          </cell>
          <cell r="AK314" t="str">
            <v/>
          </cell>
          <cell r="AL314" t="str">
            <v>-20.Ni</v>
          </cell>
          <cell r="AM314" t="str">
            <v/>
          </cell>
          <cell r="AN314" t="str">
            <v/>
          </cell>
          <cell r="AO314" t="str">
            <v>-2.Nb</v>
          </cell>
          <cell r="AP314" t="str">
            <v/>
          </cell>
          <cell r="AQ314" t="str">
            <v/>
          </cell>
          <cell r="AR314" t="str">
            <v>-5.Mo</v>
          </cell>
          <cell r="AS314" t="str">
            <v/>
          </cell>
          <cell r="AT314" t="str">
            <v/>
          </cell>
          <cell r="AU314" t="str">
            <v/>
          </cell>
          <cell r="AV314" t="str">
            <v/>
          </cell>
          <cell r="AW314" t="str">
            <v/>
          </cell>
          <cell r="AX314" t="str">
            <v/>
          </cell>
          <cell r="AY314" t="str">
            <v/>
          </cell>
          <cell r="AZ314" t="str">
            <v/>
          </cell>
          <cell r="BA314" t="str">
            <v/>
          </cell>
          <cell r="BB314" t="str">
            <v/>
          </cell>
          <cell r="BC314" t="str">
            <v/>
          </cell>
          <cell r="BD314" t="str">
            <v/>
          </cell>
          <cell r="BE314" t="str">
            <v/>
          </cell>
          <cell r="BF314" t="str">
            <v/>
          </cell>
          <cell r="BG314" t="str">
            <v/>
          </cell>
          <cell r="BH314" t="str">
            <v>Co–20Ni–10Al–5Mo–2NbMigas, D., Moskal, G. &amp; Maciąg, T. Thermal analysis of W-free Co–(Ni)–Al–Mo–Nb superalloys. J. Therm. Anal. Calorim. (2020) doi:10.1007/s10973-020-09375-7.</v>
          </cell>
          <cell r="BI314" t="str">
            <v>Co-20.Ni-10.Al-2.Nb-5.Mo</v>
          </cell>
          <cell r="BJ314" t="str">
            <v>83.0Co-20.0Ni-10.0Al-2.0Nb-5.0Mo</v>
          </cell>
        </row>
        <row r="315">
          <cell r="A315" t="str">
            <v>Co-15.Ti</v>
          </cell>
          <cell r="B315" t="str">
            <v>Co3Ti</v>
          </cell>
          <cell r="C315" t="str">
            <v>-15Ti</v>
          </cell>
          <cell r="D315" t="str">
            <v>Alloy G</v>
          </cell>
          <cell r="E315" t="str">
            <v>Minshull, J. P., Neumeier, S., Tucker, M. G. &amp; Stone, H. J. A1-L12 structures in the Al-Co-Ni-Ti quaternary phase system. in Advanced Materials Research vol. 278 399–404 (2011).</v>
          </cell>
          <cell r="F315">
            <v>328</v>
          </cell>
          <cell r="G315">
            <v>85</v>
          </cell>
          <cell r="H315"/>
          <cell r="I315"/>
          <cell r="J315"/>
          <cell r="K315"/>
          <cell r="L315">
            <v>15</v>
          </cell>
          <cell r="M315"/>
          <cell r="N315"/>
          <cell r="O315"/>
          <cell r="P315"/>
          <cell r="Q315"/>
          <cell r="R315"/>
          <cell r="S315"/>
          <cell r="T315"/>
          <cell r="U315"/>
          <cell r="V315"/>
          <cell r="W315"/>
          <cell r="X315"/>
          <cell r="Y315"/>
          <cell r="Z315"/>
          <cell r="AA315"/>
          <cell r="AB315"/>
          <cell r="AC315"/>
          <cell r="AD315"/>
          <cell r="AE315"/>
          <cell r="AF315">
            <v>8.2410499999999995</v>
          </cell>
          <cell r="AG315"/>
          <cell r="AH315"/>
          <cell r="AI315" t="str">
            <v>Co</v>
          </cell>
          <cell r="AJ315" t="str">
            <v/>
          </cell>
          <cell r="AK315" t="str">
            <v/>
          </cell>
          <cell r="AL315" t="str">
            <v/>
          </cell>
          <cell r="AM315" t="str">
            <v/>
          </cell>
          <cell r="AN315" t="str">
            <v/>
          </cell>
          <cell r="AO315" t="str">
            <v/>
          </cell>
          <cell r="AP315" t="str">
            <v/>
          </cell>
          <cell r="AQ315" t="str">
            <v>-15.Ti</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cell r="BD315" t="str">
            <v/>
          </cell>
          <cell r="BE315" t="str">
            <v/>
          </cell>
          <cell r="BF315" t="str">
            <v/>
          </cell>
          <cell r="BG315" t="str">
            <v/>
          </cell>
          <cell r="BH315" t="str">
            <v>Alloy GMinshull, J. P., Neumeier, S., Tucker, M. G. &amp; Stone, H. J. A1-L12 structures in the Al-Co-Ni-Ti quaternary phase system. in Advanced Materials Research vol. 278 399–404 (2011).</v>
          </cell>
          <cell r="BI315" t="str">
            <v>Co-15.Ti</v>
          </cell>
          <cell r="BJ315" t="str">
            <v>85.0Co-15.0Ti</v>
          </cell>
        </row>
        <row r="316">
          <cell r="A316" t="str">
            <v>Co-15.Ni-2.6Al-12.4Ti</v>
          </cell>
          <cell r="B316" t="str">
            <v>Co3Ti</v>
          </cell>
          <cell r="C316" t="str">
            <v>-15Ni-3Al-12Ti</v>
          </cell>
          <cell r="D316" t="str">
            <v>Alloy F</v>
          </cell>
          <cell r="E316" t="str">
            <v>Minshull, J. P., Neumeier, S., Tucker, M. G. &amp; Stone, H. J. A1-L12 structures in the Al-Co-Ni-Ti quaternary phase system. in Advanced Materials Research vol. 278 399–404 (2011).</v>
          </cell>
          <cell r="F316">
            <v>329</v>
          </cell>
          <cell r="G316">
            <v>70.009999999999991</v>
          </cell>
          <cell r="H316">
            <v>15</v>
          </cell>
          <cell r="I316">
            <v>2.64</v>
          </cell>
          <cell r="J316"/>
          <cell r="K316"/>
          <cell r="L316">
            <v>12.35</v>
          </cell>
          <cell r="M316"/>
          <cell r="N316"/>
          <cell r="O316"/>
          <cell r="P316"/>
          <cell r="Q316"/>
          <cell r="R316"/>
          <cell r="S316"/>
          <cell r="T316"/>
          <cell r="U316"/>
          <cell r="V316"/>
          <cell r="W316"/>
          <cell r="X316"/>
          <cell r="Y316"/>
          <cell r="Z316"/>
          <cell r="AA316"/>
          <cell r="AB316"/>
          <cell r="AC316"/>
          <cell r="AD316"/>
          <cell r="AE316"/>
          <cell r="AF316">
            <v>8.1949844999999986</v>
          </cell>
          <cell r="AG316"/>
          <cell r="AH316"/>
          <cell r="AI316" t="str">
            <v>Co</v>
          </cell>
          <cell r="AJ316" t="str">
            <v>-2.6Al</v>
          </cell>
          <cell r="AK316" t="str">
            <v/>
          </cell>
          <cell r="AL316" t="str">
            <v>-15.Ni</v>
          </cell>
          <cell r="AM316" t="str">
            <v/>
          </cell>
          <cell r="AN316" t="str">
            <v/>
          </cell>
          <cell r="AO316" t="str">
            <v/>
          </cell>
          <cell r="AP316" t="str">
            <v/>
          </cell>
          <cell r="AQ316" t="str">
            <v>-12.4Ti</v>
          </cell>
          <cell r="AR316" t="str">
            <v/>
          </cell>
          <cell r="AS316" t="str">
            <v/>
          </cell>
          <cell r="AT316" t="str">
            <v/>
          </cell>
          <cell r="AU316" t="str">
            <v/>
          </cell>
          <cell r="AV316" t="str">
            <v/>
          </cell>
          <cell r="AW316" t="str">
            <v/>
          </cell>
          <cell r="AX316" t="str">
            <v/>
          </cell>
          <cell r="AY316" t="str">
            <v/>
          </cell>
          <cell r="AZ316" t="str">
            <v/>
          </cell>
          <cell r="BA316" t="str">
            <v/>
          </cell>
          <cell r="BB316" t="str">
            <v/>
          </cell>
          <cell r="BC316" t="str">
            <v/>
          </cell>
          <cell r="BD316" t="str">
            <v/>
          </cell>
          <cell r="BE316" t="str">
            <v/>
          </cell>
          <cell r="BF316" t="str">
            <v/>
          </cell>
          <cell r="BG316" t="str">
            <v/>
          </cell>
          <cell r="BH316" t="str">
            <v>Alloy FMinshull, J. P., Neumeier, S., Tucker, M. G. &amp; Stone, H. J. A1-L12 structures in the Al-Co-Ni-Ti quaternary phase system. in Advanced Materials Research vol. 278 399–404 (2011).</v>
          </cell>
          <cell r="BI316" t="str">
            <v>Co-15.Ni-2.6Al-12.4Ti</v>
          </cell>
          <cell r="BJ316" t="str">
            <v>85.0Co-15.0Ni-2.6Al-12.4Ti</v>
          </cell>
        </row>
        <row r="317">
          <cell r="A317" t="str">
            <v>Co-30.Ni-5.3Al-9.7Ti</v>
          </cell>
          <cell r="B317" t="str">
            <v>Co3Ti</v>
          </cell>
          <cell r="C317" t="str">
            <v>-30Ni-5Al-10Ti</v>
          </cell>
          <cell r="D317" t="str">
            <v>Alloy E</v>
          </cell>
          <cell r="E317" t="str">
            <v>Minshull, J. P., Neumeier, S., Tucker, M. G. &amp; Stone, H. J. A1-L12 structures in the Al-Co-Ni-Ti quaternary phase system. in Advanced Materials Research vol. 278 399–404 (2011).</v>
          </cell>
          <cell r="F317">
            <v>330</v>
          </cell>
          <cell r="G317">
            <v>55</v>
          </cell>
          <cell r="H317">
            <v>30</v>
          </cell>
          <cell r="I317">
            <v>5.29</v>
          </cell>
          <cell r="J317"/>
          <cell r="K317"/>
          <cell r="L317">
            <v>9.7100000000000009</v>
          </cell>
          <cell r="M317"/>
          <cell r="N317"/>
          <cell r="O317"/>
          <cell r="P317"/>
          <cell r="Q317"/>
          <cell r="R317"/>
          <cell r="S317"/>
          <cell r="T317"/>
          <cell r="U317"/>
          <cell r="V317"/>
          <cell r="W317"/>
          <cell r="X317"/>
          <cell r="Y317"/>
          <cell r="Z317"/>
          <cell r="AA317"/>
          <cell r="AB317"/>
          <cell r="AC317"/>
          <cell r="AD317"/>
          <cell r="AE317"/>
          <cell r="AF317">
            <v>8.1478596999999997</v>
          </cell>
          <cell r="AG317"/>
          <cell r="AH317"/>
          <cell r="AI317" t="str">
            <v>Co</v>
          </cell>
          <cell r="AJ317" t="str">
            <v>-5.3Al</v>
          </cell>
          <cell r="AK317" t="str">
            <v/>
          </cell>
          <cell r="AL317" t="str">
            <v>-30.Ni</v>
          </cell>
          <cell r="AM317" t="str">
            <v/>
          </cell>
          <cell r="AN317" t="str">
            <v/>
          </cell>
          <cell r="AO317" t="str">
            <v/>
          </cell>
          <cell r="AP317" t="str">
            <v/>
          </cell>
          <cell r="AQ317" t="str">
            <v>-9.7Ti</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cell r="BD317" t="str">
            <v/>
          </cell>
          <cell r="BE317" t="str">
            <v/>
          </cell>
          <cell r="BF317" t="str">
            <v/>
          </cell>
          <cell r="BG317" t="str">
            <v/>
          </cell>
          <cell r="BH317" t="str">
            <v>Alloy EMinshull, J. P., Neumeier, S., Tucker, M. G. &amp; Stone, H. J. A1-L12 structures in the Al-Co-Ni-Ti quaternary phase system. in Advanced Materials Research vol. 278 399–404 (2011).</v>
          </cell>
          <cell r="BI317" t="str">
            <v>Co-30.Ni-5.3Al-9.7Ti</v>
          </cell>
          <cell r="BJ317" t="str">
            <v>85.0Co-30.0Ni-5.3Al-9.7Ti</v>
          </cell>
        </row>
        <row r="318">
          <cell r="A318" t="str">
            <v>Co-42.5Ni-7.5Al-7.5Ti</v>
          </cell>
          <cell r="B318" t="str">
            <v>Co3Ti</v>
          </cell>
          <cell r="C318" t="str">
            <v>-43Ni-8Al-8Ti</v>
          </cell>
          <cell r="D318" t="str">
            <v>Alloy D</v>
          </cell>
          <cell r="E318" t="str">
            <v>Minshull, J. P., Neumeier, S., Tucker, M. G. &amp; Stone, H. J. A1-L12 structures in the Al-Co-Ni-Ti quaternary phase system. in Advanced Materials Research vol. 278 399–404 (2011).</v>
          </cell>
          <cell r="F318">
            <v>331</v>
          </cell>
          <cell r="G318">
            <v>42.5</v>
          </cell>
          <cell r="H318">
            <v>42.5</v>
          </cell>
          <cell r="I318">
            <v>7.5</v>
          </cell>
          <cell r="J318"/>
          <cell r="K318"/>
          <cell r="L318">
            <v>7.5</v>
          </cell>
          <cell r="M318"/>
          <cell r="N318"/>
          <cell r="O318"/>
          <cell r="P318"/>
          <cell r="Q318"/>
          <cell r="R318"/>
          <cell r="S318"/>
          <cell r="T318"/>
          <cell r="U318"/>
          <cell r="V318"/>
          <cell r="W318"/>
          <cell r="X318"/>
          <cell r="Y318"/>
          <cell r="Z318"/>
          <cell r="AA318"/>
          <cell r="AB318"/>
          <cell r="AC318"/>
          <cell r="AD318"/>
          <cell r="AE318"/>
          <cell r="AF318">
            <v>8.1089249999999993</v>
          </cell>
          <cell r="AG318"/>
          <cell r="AH318"/>
          <cell r="AI318" t="str">
            <v>Co</v>
          </cell>
          <cell r="AJ318" t="str">
            <v>-7.5Al</v>
          </cell>
          <cell r="AK318" t="str">
            <v/>
          </cell>
          <cell r="AL318" t="str">
            <v>-42.5Ni</v>
          </cell>
          <cell r="AM318" t="str">
            <v/>
          </cell>
          <cell r="AN318" t="str">
            <v/>
          </cell>
          <cell r="AO318" t="str">
            <v/>
          </cell>
          <cell r="AP318" t="str">
            <v/>
          </cell>
          <cell r="AQ318" t="str">
            <v>-7.5Ti</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cell r="BD318" t="str">
            <v/>
          </cell>
          <cell r="BE318" t="str">
            <v/>
          </cell>
          <cell r="BF318" t="str">
            <v/>
          </cell>
          <cell r="BG318" t="str">
            <v/>
          </cell>
          <cell r="BH318" t="str">
            <v>Alloy DMinshull, J. P., Neumeier, S., Tucker, M. G. &amp; Stone, H. J. A1-L12 structures in the Al-Co-Ni-Ti quaternary phase system. in Advanced Materials Research vol. 278 399–404 (2011).</v>
          </cell>
          <cell r="BI318" t="str">
            <v>Co-42.5Ni-7.5Al-7.5Ti</v>
          </cell>
          <cell r="BJ318" t="str">
            <v>85.0Co-42.5Ni-7.5Al-7.5Ti</v>
          </cell>
        </row>
        <row r="319">
          <cell r="A319" t="str">
            <v>Co-10.Al-13.W</v>
          </cell>
          <cell r="B319" t="str">
            <v>CoAlW-X</v>
          </cell>
          <cell r="C319" t="str">
            <v>-10Al-13W</v>
          </cell>
          <cell r="D319" t="str">
            <v>miura alloy 1</v>
          </cell>
          <cell r="E319" t="str">
            <v>Miura, S., Ohkubo, K. &amp; Mohri, T. Mechanical properties of co-based L12 intermetallic compound Co3(Al,W). Mater. Trans. 48, 2403–2408 (2007).</v>
          </cell>
          <cell r="F319">
            <v>332</v>
          </cell>
          <cell r="G319">
            <v>77</v>
          </cell>
          <cell r="H319"/>
          <cell r="I319">
            <v>10</v>
          </cell>
          <cell r="J319"/>
          <cell r="K319">
            <v>13</v>
          </cell>
          <cell r="L319"/>
          <cell r="M319"/>
          <cell r="N319"/>
          <cell r="O319"/>
          <cell r="P319"/>
          <cell r="Q319"/>
          <cell r="R319"/>
          <cell r="S319"/>
          <cell r="T319"/>
          <cell r="U319"/>
          <cell r="V319"/>
          <cell r="W319"/>
          <cell r="X319"/>
          <cell r="Y319"/>
          <cell r="Z319"/>
          <cell r="AA319"/>
          <cell r="AB319"/>
          <cell r="AC319"/>
          <cell r="AD319"/>
          <cell r="AE319"/>
          <cell r="AF319">
            <v>9.6255000000000006</v>
          </cell>
          <cell r="AG319"/>
          <cell r="AH319"/>
          <cell r="AI319" t="str">
            <v>Co</v>
          </cell>
          <cell r="AJ319" t="str">
            <v>-10.Al</v>
          </cell>
          <cell r="AK319" t="str">
            <v>-13.W</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cell r="BD319" t="str">
            <v/>
          </cell>
          <cell r="BE319" t="str">
            <v/>
          </cell>
          <cell r="BF319" t="str">
            <v/>
          </cell>
          <cell r="BG319" t="str">
            <v/>
          </cell>
          <cell r="BH319" t="str">
            <v>miura alloy 1Miura, S., Ohkubo, K. &amp; Mohri, T. Mechanical properties of co-based L12 intermetallic compound Co3(Al,W). Mater. Trans. 48, 2403–2408 (2007).</v>
          </cell>
          <cell r="BI319" t="str">
            <v>Co-10.Al-13.W</v>
          </cell>
          <cell r="BJ319" t="str">
            <v>77.0Co-10.0Al-13.0W</v>
          </cell>
        </row>
        <row r="320">
          <cell r="A320" t="str">
            <v>Co-10.Al-12.W</v>
          </cell>
          <cell r="B320" t="str">
            <v>CoAlW-X</v>
          </cell>
          <cell r="C320" t="str">
            <v>-10Al-12W</v>
          </cell>
          <cell r="D320" t="str">
            <v>miura alloy 2</v>
          </cell>
          <cell r="E320" t="str">
            <v>Miura, S., Ohkubo, K. &amp; Mohri, T. Mechanical properties of co-based L12 intermetallic compound Co3(Al,W). Mater. Trans. 48, 2403–2408 (2007).</v>
          </cell>
          <cell r="F320">
            <v>333</v>
          </cell>
          <cell r="G320">
            <v>78</v>
          </cell>
          <cell r="H320"/>
          <cell r="I320">
            <v>10</v>
          </cell>
          <cell r="J320"/>
          <cell r="K320">
            <v>12</v>
          </cell>
          <cell r="L320"/>
          <cell r="M320"/>
          <cell r="N320"/>
          <cell r="O320"/>
          <cell r="P320"/>
          <cell r="Q320"/>
          <cell r="R320"/>
          <cell r="S320"/>
          <cell r="T320"/>
          <cell r="U320"/>
          <cell r="V320"/>
          <cell r="W320"/>
          <cell r="X320"/>
          <cell r="Y320"/>
          <cell r="Z320"/>
          <cell r="AA320"/>
          <cell r="AB320"/>
          <cell r="AC320"/>
          <cell r="AD320"/>
          <cell r="AE320"/>
          <cell r="AF320">
            <v>9.5220000000000002</v>
          </cell>
          <cell r="AG320"/>
          <cell r="AH320"/>
          <cell r="AI320" t="str">
            <v>Co</v>
          </cell>
          <cell r="AJ320" t="str">
            <v>-10.Al</v>
          </cell>
          <cell r="AK320" t="str">
            <v>-12.W</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cell r="BD320" t="str">
            <v/>
          </cell>
          <cell r="BE320" t="str">
            <v/>
          </cell>
          <cell r="BF320" t="str">
            <v/>
          </cell>
          <cell r="BG320" t="str">
            <v/>
          </cell>
          <cell r="BH320" t="str">
            <v>miura alloy 2Miura, S., Ohkubo, K. &amp; Mohri, T. Mechanical properties of co-based L12 intermetallic compound Co3(Al,W). Mater. Trans. 48, 2403–2408 (2007).</v>
          </cell>
          <cell r="BI320" t="str">
            <v>Co-10.Al-12.W</v>
          </cell>
          <cell r="BJ320" t="str">
            <v>78.0Co-10.0Al-12.0W</v>
          </cell>
        </row>
        <row r="321">
          <cell r="A321" t="str">
            <v>Co-10.Al-8.4W-1.4Ti-1.2Nb</v>
          </cell>
          <cell r="B321" t="str">
            <v>CoAlWX+</v>
          </cell>
          <cell r="C321" t="str">
            <v>-10Al-8W-1Ti-1Nb</v>
          </cell>
          <cell r="D321" t="str">
            <v>TiNb</v>
          </cell>
          <cell r="E321" t="str">
            <v>Murray, S. P., Stinville, J. C., Callahan, P. G., Rhein, R. K. &amp; Pollock, T. M. Low Cycle Fatigue of Single Crystal γ′ -containing Co-based Superalloys at 750∘C. Metall. Mater. Trans. A Phys. Metall. Mater. Sci. 51, 200–213 (2020).</v>
          </cell>
          <cell r="F321">
            <v>334</v>
          </cell>
          <cell r="G321">
            <v>79</v>
          </cell>
          <cell r="H321"/>
          <cell r="I321">
            <v>10</v>
          </cell>
          <cell r="J321"/>
          <cell r="K321">
            <v>8.4</v>
          </cell>
          <cell r="L321">
            <v>1.4</v>
          </cell>
          <cell r="M321"/>
          <cell r="N321">
            <v>1.2</v>
          </cell>
          <cell r="O321"/>
          <cell r="P321"/>
          <cell r="Q321"/>
          <cell r="R321"/>
          <cell r="S321"/>
          <cell r="T321"/>
          <cell r="U321"/>
          <cell r="V321"/>
          <cell r="W321"/>
          <cell r="X321"/>
          <cell r="Y321"/>
          <cell r="Z321"/>
          <cell r="AA321"/>
          <cell r="AB321"/>
          <cell r="AC321"/>
          <cell r="AD321"/>
          <cell r="AE321"/>
          <cell r="AF321">
            <v>9.0839379999999998</v>
          </cell>
          <cell r="AG321"/>
          <cell r="AH321"/>
          <cell r="AI321" t="str">
            <v>Co</v>
          </cell>
          <cell r="AJ321" t="str">
            <v>-10.Al</v>
          </cell>
          <cell r="AK321" t="str">
            <v>-8.4W</v>
          </cell>
          <cell r="AL321" t="str">
            <v/>
          </cell>
          <cell r="AM321" t="str">
            <v/>
          </cell>
          <cell r="AN321" t="str">
            <v/>
          </cell>
          <cell r="AO321" t="str">
            <v>-1.2Nb</v>
          </cell>
          <cell r="AP321" t="str">
            <v/>
          </cell>
          <cell r="AQ321" t="str">
            <v>-1.4Ti</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cell r="BD321" t="str">
            <v/>
          </cell>
          <cell r="BE321" t="str">
            <v/>
          </cell>
          <cell r="BF321" t="str">
            <v/>
          </cell>
          <cell r="BG321" t="str">
            <v/>
          </cell>
          <cell r="BH321" t="str">
            <v>TiNbMurray, S. P., Stinville, J. C., Callahan, P. G., Rhein, R. K. &amp; Pollock, T. M. Low Cycle Fatigue of Single Crystal γ′ -containing Co-based Superalloys at 750∘C. Metall. Mater. Trans. A Phys. Metall. Mater. Sci. 51, 200–213 (2020).</v>
          </cell>
          <cell r="BI321" t="str">
            <v>Co-10.Al-8.4W-1.4Ti-1.2Nb</v>
          </cell>
          <cell r="BJ321" t="str">
            <v>79.0Co-10.0Al-8.4W-1.4Ti-1.2Nb</v>
          </cell>
        </row>
        <row r="322">
          <cell r="A322" t="str">
            <v>Co-10.3Al-7.9W-1.1Ta-0.9Nb</v>
          </cell>
          <cell r="B322" t="str">
            <v>CoAlWX+</v>
          </cell>
          <cell r="C322" t="str">
            <v>-10Al-8W-1Ta-1Nb</v>
          </cell>
          <cell r="D322" t="str">
            <v>TaNb</v>
          </cell>
          <cell r="E322" t="str">
            <v>Murray, S. P., Stinville, J. C., Callahan, P. G., Rhein, R. K. &amp; Pollock, T. M. Low Cycle Fatigue of Single Crystal γ′ -containing Co-based Superalloys at 750∘C. Metall. Mater. Trans. A Phys. Metall. Mater. Sci. 51, 200–213 (2020).</v>
          </cell>
          <cell r="F322">
            <v>335</v>
          </cell>
          <cell r="G322">
            <v>79.8</v>
          </cell>
          <cell r="H322"/>
          <cell r="I322">
            <v>10.3</v>
          </cell>
          <cell r="J322"/>
          <cell r="K322">
            <v>7.9</v>
          </cell>
          <cell r="L322"/>
          <cell r="M322">
            <v>1.1000000000000001</v>
          </cell>
          <cell r="N322">
            <v>0.9</v>
          </cell>
          <cell r="O322"/>
          <cell r="P322"/>
          <cell r="Q322"/>
          <cell r="R322"/>
          <cell r="S322"/>
          <cell r="T322"/>
          <cell r="U322"/>
          <cell r="V322"/>
          <cell r="W322"/>
          <cell r="X322"/>
          <cell r="Y322"/>
          <cell r="Z322"/>
          <cell r="AA322"/>
          <cell r="AB322"/>
          <cell r="AC322"/>
          <cell r="AD322"/>
          <cell r="AE322"/>
          <cell r="AF322">
            <v>9.1613299999999995</v>
          </cell>
          <cell r="AG322"/>
          <cell r="AH322"/>
          <cell r="AI322" t="str">
            <v>Co</v>
          </cell>
          <cell r="AJ322" t="str">
            <v>-10.3Al</v>
          </cell>
          <cell r="AK322" t="str">
            <v>-7.9W</v>
          </cell>
          <cell r="AL322" t="str">
            <v/>
          </cell>
          <cell r="AM322" t="str">
            <v/>
          </cell>
          <cell r="AN322" t="str">
            <v>-1.1Ta</v>
          </cell>
          <cell r="AO322" t="str">
            <v>-0.9Nb</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cell r="BD322" t="str">
            <v/>
          </cell>
          <cell r="BE322" t="str">
            <v/>
          </cell>
          <cell r="BF322" t="str">
            <v/>
          </cell>
          <cell r="BG322" t="str">
            <v/>
          </cell>
          <cell r="BH322" t="str">
            <v>TaNbMurray, S. P., Stinville, J. C., Callahan, P. G., Rhein, R. K. &amp; Pollock, T. M. Low Cycle Fatigue of Single Crystal γ′ -containing Co-based Superalloys at 750∘C. Metall. Mater. Trans. A Phys. Metall. Mater. Sci. 51, 200–213 (2020).</v>
          </cell>
          <cell r="BI322" t="str">
            <v>Co-10.3Al-7.9W-1.1Ta-0.9Nb</v>
          </cell>
          <cell r="BJ322" t="str">
            <v>79.8Co-10.3Al-7.9W-1.1Ta-0.9Nb</v>
          </cell>
        </row>
        <row r="323">
          <cell r="A323" t="str">
            <v>Co-30.7Ni-7.5Al-0.Cr-2.1W-4.2Ti-1.1Ta-1.Nb-3.2Mo-0.07B</v>
          </cell>
          <cell r="B323" t="str">
            <v>Low-W</v>
          </cell>
          <cell r="C323" t="str">
            <v>-31Ni-7Al-0Cr-2W-4Ti-1Ta-1Nb-3Mo-B</v>
          </cell>
          <cell r="D323" t="str">
            <v>0Cr</v>
          </cell>
          <cell r="E323" t="str">
            <v>Ng, D. S. et al. Effect of Cr additions on a γ-γ’ microstructure and creep behavior of a Co-based superalloy with low W content. Mater. Sci. Eng. A 778, (2020).</v>
          </cell>
          <cell r="F323">
            <v>336</v>
          </cell>
          <cell r="G323">
            <v>50.122000000000007</v>
          </cell>
          <cell r="H323">
            <v>30.7</v>
          </cell>
          <cell r="I323">
            <v>7.48</v>
          </cell>
          <cell r="J323">
            <v>0</v>
          </cell>
          <cell r="K323">
            <v>2.14</v>
          </cell>
          <cell r="L323">
            <v>4.1500000000000004</v>
          </cell>
          <cell r="M323">
            <v>1.1100000000000001</v>
          </cell>
          <cell r="N323">
            <v>1.04</v>
          </cell>
          <cell r="O323"/>
          <cell r="P323">
            <v>3.19</v>
          </cell>
          <cell r="Q323"/>
          <cell r="R323"/>
          <cell r="S323">
            <v>6.8000000000000005E-2</v>
          </cell>
          <cell r="T323"/>
          <cell r="U323"/>
          <cell r="V323"/>
          <cell r="W323"/>
          <cell r="X323"/>
          <cell r="Y323"/>
          <cell r="Z323"/>
          <cell r="AA323"/>
          <cell r="AB323"/>
          <cell r="AC323"/>
          <cell r="AD323"/>
          <cell r="AE323"/>
          <cell r="AF323">
            <v>8.600112300000001</v>
          </cell>
          <cell r="AG323"/>
          <cell r="AH323"/>
          <cell r="AI323" t="str">
            <v>Co</v>
          </cell>
          <cell r="AJ323" t="str">
            <v>-7.5Al</v>
          </cell>
          <cell r="AK323" t="str">
            <v>-2.1W</v>
          </cell>
          <cell r="AL323" t="str">
            <v>-30.7Ni</v>
          </cell>
          <cell r="AM323" t="str">
            <v>-0.Cr</v>
          </cell>
          <cell r="AN323" t="str">
            <v>-1.1Ta</v>
          </cell>
          <cell r="AO323" t="str">
            <v>-1.Nb</v>
          </cell>
          <cell r="AP323" t="str">
            <v/>
          </cell>
          <cell r="AQ323" t="str">
            <v>-4.2Ti</v>
          </cell>
          <cell r="AR323" t="str">
            <v>-3.2Mo</v>
          </cell>
          <cell r="AS323" t="str">
            <v/>
          </cell>
          <cell r="AT323" t="str">
            <v/>
          </cell>
          <cell r="AU323" t="str">
            <v>-0.07B</v>
          </cell>
          <cell r="AV323" t="str">
            <v/>
          </cell>
          <cell r="AW323" t="str">
            <v/>
          </cell>
          <cell r="AX323" t="str">
            <v/>
          </cell>
          <cell r="AY323" t="str">
            <v/>
          </cell>
          <cell r="AZ323" t="str">
            <v/>
          </cell>
          <cell r="BA323" t="str">
            <v/>
          </cell>
          <cell r="BB323" t="str">
            <v/>
          </cell>
          <cell r="BC323" t="str">
            <v/>
          </cell>
          <cell r="BD323" t="str">
            <v/>
          </cell>
          <cell r="BE323" t="str">
            <v/>
          </cell>
          <cell r="BF323" t="str">
            <v/>
          </cell>
          <cell r="BG323" t="str">
            <v/>
          </cell>
          <cell r="BH323" t="str">
            <v>0CrNg, D. S. et al. Effect of Cr additions on a γ-γ’ microstructure and creep behavior of a Co-based superalloy with low W content. Mater. Sci. Eng. A 778, (2020).</v>
          </cell>
          <cell r="BI323" t="str">
            <v>Co-30.7Ni-7.5Al-0.Cr-2.1W-4.2Ti-1.1Ta-1.Nb-3.2Mo-0.07B</v>
          </cell>
          <cell r="BJ323" t="str">
            <v>80.8Co-30.7Ni-7.5Al-0.0Cr-2.1W-4.2Ti-1.1Ta-1.0Nb-3.2Mo-0.07B</v>
          </cell>
        </row>
        <row r="324">
          <cell r="A324" t="str">
            <v>Co-31.3Ni-6.6Al-4.2Cr-2.1W-3.9Ti-1.Ta-1.Nb-3.2Mo-0.12B</v>
          </cell>
          <cell r="B324" t="str">
            <v>Low-W</v>
          </cell>
          <cell r="C324" t="str">
            <v>-31Ni-7Al-4Cr-2W-4Ti-1Ta-1Nb-3Mo-B</v>
          </cell>
          <cell r="D324" t="str">
            <v>4Cr</v>
          </cell>
          <cell r="E324" t="str">
            <v>Ng, D. S. et al. Effect of Cr additions on a γ-γ’ microstructure and creep behavior of a Co-based superalloy with low W content. Mater. Sci. Eng. A 778, (2020).</v>
          </cell>
          <cell r="F324">
            <v>337</v>
          </cell>
          <cell r="G324">
            <v>46.700999999999993</v>
          </cell>
          <cell r="H324">
            <v>31.3</v>
          </cell>
          <cell r="I324">
            <v>6.56</v>
          </cell>
          <cell r="J324">
            <v>4.18</v>
          </cell>
          <cell r="K324">
            <v>2.1</v>
          </cell>
          <cell r="L324">
            <v>3.92</v>
          </cell>
          <cell r="M324">
            <v>1.02</v>
          </cell>
          <cell r="N324">
            <v>0.95</v>
          </cell>
          <cell r="O324"/>
          <cell r="P324">
            <v>3.15</v>
          </cell>
          <cell r="Q324"/>
          <cell r="R324"/>
          <cell r="S324">
            <v>0.11899999999999999</v>
          </cell>
          <cell r="T324"/>
          <cell r="U324"/>
          <cell r="V324"/>
          <cell r="W324"/>
          <cell r="X324"/>
          <cell r="Y324"/>
          <cell r="Z324"/>
          <cell r="AA324"/>
          <cell r="AB324"/>
          <cell r="AC324"/>
          <cell r="AD324"/>
          <cell r="AE324"/>
          <cell r="AF324">
            <v>8.5811717999999981</v>
          </cell>
          <cell r="AG324"/>
          <cell r="AH324"/>
          <cell r="AI324" t="str">
            <v>Co</v>
          </cell>
          <cell r="AJ324" t="str">
            <v>-6.6Al</v>
          </cell>
          <cell r="AK324" t="str">
            <v>-2.1W</v>
          </cell>
          <cell r="AL324" t="str">
            <v>-31.3Ni</v>
          </cell>
          <cell r="AM324" t="str">
            <v>-4.2Cr</v>
          </cell>
          <cell r="AN324" t="str">
            <v>-1.Ta</v>
          </cell>
          <cell r="AO324" t="str">
            <v>-1.Nb</v>
          </cell>
          <cell r="AP324" t="str">
            <v/>
          </cell>
          <cell r="AQ324" t="str">
            <v>-3.9Ti</v>
          </cell>
          <cell r="AR324" t="str">
            <v>-3.2Mo</v>
          </cell>
          <cell r="AS324" t="str">
            <v/>
          </cell>
          <cell r="AT324" t="str">
            <v/>
          </cell>
          <cell r="AU324" t="str">
            <v>-0.12B</v>
          </cell>
          <cell r="AV324" t="str">
            <v/>
          </cell>
          <cell r="AW324" t="str">
            <v/>
          </cell>
          <cell r="AX324" t="str">
            <v/>
          </cell>
          <cell r="AY324" t="str">
            <v/>
          </cell>
          <cell r="AZ324" t="str">
            <v/>
          </cell>
          <cell r="BA324" t="str">
            <v/>
          </cell>
          <cell r="BB324" t="str">
            <v/>
          </cell>
          <cell r="BC324" t="str">
            <v/>
          </cell>
          <cell r="BD324" t="str">
            <v/>
          </cell>
          <cell r="BE324" t="str">
            <v/>
          </cell>
          <cell r="BF324" t="str">
            <v/>
          </cell>
          <cell r="BG324" t="str">
            <v/>
          </cell>
          <cell r="BH324" t="str">
            <v>4CrNg, D. S. et al. Effect of Cr additions on a γ-γ’ microstructure and creep behavior of a Co-based superalloy with low W content. Mater. Sci. Eng. A 778, (2020).</v>
          </cell>
          <cell r="BI324" t="str">
            <v>Co-31.3Ni-6.6Al-4.2Cr-2.1W-3.9Ti-1.Ta-1.Nb-3.2Mo-0.12B</v>
          </cell>
          <cell r="BJ324" t="str">
            <v>78.0Co-31.3Ni-6.6Al-4.2Cr-2.1W-3.9Ti-1.0Ta-1.0Nb-3.2Mo-0.12B</v>
          </cell>
        </row>
        <row r="325">
          <cell r="A325" t="str">
            <v>Co-28.7Ni-7.1Al-12.2Cr-1.8W-3.5Ti-1.1Ta-0.9Nb-2.9Mo-0.1B</v>
          </cell>
          <cell r="B325" t="str">
            <v>Low-W</v>
          </cell>
          <cell r="C325" t="str">
            <v>-29Ni-7Al-12Cr-2W-3Ti-1Ta-1Nb-3Mo-B</v>
          </cell>
          <cell r="D325" t="str">
            <v>12Cr</v>
          </cell>
          <cell r="E325" t="str">
            <v>Ng, D. S. et al. Effect of Cr additions on a γ-γ’ microstructure and creep behavior of a Co-based superalloy with low W content. Mater. Sci. Eng. A 778, (2020).</v>
          </cell>
          <cell r="F325">
            <v>339</v>
          </cell>
          <cell r="G325">
            <v>41.660000000000004</v>
          </cell>
          <cell r="H325">
            <v>28.74</v>
          </cell>
          <cell r="I325">
            <v>7.12</v>
          </cell>
          <cell r="J325">
            <v>12.2</v>
          </cell>
          <cell r="K325">
            <v>1.76</v>
          </cell>
          <cell r="L325">
            <v>3.49</v>
          </cell>
          <cell r="M325">
            <v>1.05</v>
          </cell>
          <cell r="N325">
            <v>0.94</v>
          </cell>
          <cell r="O325"/>
          <cell r="P325">
            <v>2.94</v>
          </cell>
          <cell r="Q325"/>
          <cell r="R325"/>
          <cell r="S325">
            <v>0.1</v>
          </cell>
          <cell r="T325"/>
          <cell r="U325"/>
          <cell r="V325"/>
          <cell r="W325"/>
          <cell r="X325"/>
          <cell r="Y325"/>
          <cell r="Z325"/>
          <cell r="AA325"/>
          <cell r="AB325"/>
          <cell r="AC325"/>
          <cell r="AD325"/>
          <cell r="AE325"/>
          <cell r="AF325">
            <v>8.3934884999999984</v>
          </cell>
          <cell r="AG325"/>
          <cell r="AH325" t="str">
            <v>B not measured</v>
          </cell>
          <cell r="AI325" t="str">
            <v>Co</v>
          </cell>
          <cell r="AJ325" t="str">
            <v>-7.1Al</v>
          </cell>
          <cell r="AK325" t="str">
            <v>-1.8W</v>
          </cell>
          <cell r="AL325" t="str">
            <v>-28.7Ni</v>
          </cell>
          <cell r="AM325" t="str">
            <v>-12.2Cr</v>
          </cell>
          <cell r="AN325" t="str">
            <v>-1.1Ta</v>
          </cell>
          <cell r="AO325" t="str">
            <v>-0.9Nb</v>
          </cell>
          <cell r="AP325" t="str">
            <v/>
          </cell>
          <cell r="AQ325" t="str">
            <v>-3.5Ti</v>
          </cell>
          <cell r="AR325" t="str">
            <v>-2.9Mo</v>
          </cell>
          <cell r="AS325" t="str">
            <v/>
          </cell>
          <cell r="AT325" t="str">
            <v/>
          </cell>
          <cell r="AU325" t="str">
            <v>-0.1B</v>
          </cell>
          <cell r="AV325" t="str">
            <v/>
          </cell>
          <cell r="AW325" t="str">
            <v/>
          </cell>
          <cell r="AX325" t="str">
            <v/>
          </cell>
          <cell r="AY325" t="str">
            <v/>
          </cell>
          <cell r="AZ325" t="str">
            <v/>
          </cell>
          <cell r="BA325" t="str">
            <v/>
          </cell>
          <cell r="BB325" t="str">
            <v/>
          </cell>
          <cell r="BC325" t="str">
            <v/>
          </cell>
          <cell r="BD325" t="str">
            <v/>
          </cell>
          <cell r="BE325" t="str">
            <v/>
          </cell>
          <cell r="BF325" t="str">
            <v/>
          </cell>
          <cell r="BG325" t="str">
            <v/>
          </cell>
          <cell r="BH325" t="str">
            <v>12CrNg, D. S. et al. Effect of Cr additions on a γ-γ’ microstructure and creep behavior of a Co-based superalloy with low W content. Mater. Sci. Eng. A 778, (2020).</v>
          </cell>
          <cell r="BI325" t="str">
            <v>Co-28.7Ni-7.1Al-12.2Cr-1.8W-3.5Ti-1.1Ta-0.9Nb-2.9Mo-0.1B</v>
          </cell>
          <cell r="BJ325" t="str">
            <v>70.4Co-28.7Ni-7.1Al-12.2Cr-1.8W-3.5Ti-1.1Ta-0.9Nb-2.9Mo-0.10B</v>
          </cell>
        </row>
        <row r="326">
          <cell r="A326" t="str">
            <v>Co-30.Ni-9.5Al-4.8Cr-2.1Ti-1.9Ta-5.Mo</v>
          </cell>
          <cell r="B326" t="str">
            <v>W-free</v>
          </cell>
          <cell r="C326" t="str">
            <v>-30Ni-10Al-5Cr-2Ti-2Ta-5Mo</v>
          </cell>
          <cell r="D326" t="str">
            <v>nithin alloy 1</v>
          </cell>
          <cell r="E326" t="str">
            <v>Nithin, B. ., Chattopadhyay, K. &amp; Phanikumar, G. Characterization of the Hot Deformation Behavior and Microstructure Evolution of a New γ-γ′ Strengthened Cobalt-Based Superalloy. Metall. Mater. Trans. A Phys. Metall. Mater. Sci. 49, 4895–4905 (2018).</v>
          </cell>
          <cell r="F326">
            <v>340</v>
          </cell>
          <cell r="G326">
            <v>46.73</v>
          </cell>
          <cell r="H326">
            <v>29.96</v>
          </cell>
          <cell r="I326">
            <v>9.5399999999999991</v>
          </cell>
          <cell r="J326">
            <v>4.78</v>
          </cell>
          <cell r="K326"/>
          <cell r="L326">
            <v>2.13</v>
          </cell>
          <cell r="M326">
            <v>1.91</v>
          </cell>
          <cell r="N326"/>
          <cell r="O326"/>
          <cell r="P326">
            <v>4.95</v>
          </cell>
          <cell r="Q326"/>
          <cell r="R326"/>
          <cell r="S326"/>
          <cell r="T326"/>
          <cell r="U326"/>
          <cell r="V326"/>
          <cell r="W326"/>
          <cell r="X326"/>
          <cell r="Y326"/>
          <cell r="Z326"/>
          <cell r="AA326"/>
          <cell r="AB326"/>
          <cell r="AC326"/>
          <cell r="AD326"/>
          <cell r="AE326"/>
          <cell r="AF326">
            <v>8.3519428999999992</v>
          </cell>
          <cell r="AG326"/>
          <cell r="AH326"/>
          <cell r="AI326" t="str">
            <v>Co</v>
          </cell>
          <cell r="AJ326" t="str">
            <v>-9.5Al</v>
          </cell>
          <cell r="AK326" t="str">
            <v/>
          </cell>
          <cell r="AL326" t="str">
            <v>-30.Ni</v>
          </cell>
          <cell r="AM326" t="str">
            <v>-4.8Cr</v>
          </cell>
          <cell r="AN326" t="str">
            <v>-1.9Ta</v>
          </cell>
          <cell r="AO326" t="str">
            <v/>
          </cell>
          <cell r="AP326" t="str">
            <v/>
          </cell>
          <cell r="AQ326" t="str">
            <v>-2.1Ti</v>
          </cell>
          <cell r="AR326" t="str">
            <v>-5.Mo</v>
          </cell>
          <cell r="AS326" t="str">
            <v/>
          </cell>
          <cell r="AT326" t="str">
            <v/>
          </cell>
          <cell r="AU326" t="str">
            <v/>
          </cell>
          <cell r="AV326" t="str">
            <v/>
          </cell>
          <cell r="AW326" t="str">
            <v/>
          </cell>
          <cell r="AX326" t="str">
            <v/>
          </cell>
          <cell r="AY326" t="str">
            <v/>
          </cell>
          <cell r="AZ326" t="str">
            <v/>
          </cell>
          <cell r="BA326" t="str">
            <v/>
          </cell>
          <cell r="BB326" t="str">
            <v/>
          </cell>
          <cell r="BC326" t="str">
            <v/>
          </cell>
          <cell r="BD326" t="str">
            <v/>
          </cell>
          <cell r="BE326" t="str">
            <v/>
          </cell>
          <cell r="BF326" t="str">
            <v/>
          </cell>
          <cell r="BG326" t="str">
            <v/>
          </cell>
          <cell r="BH326" t="str">
            <v>nithin alloy 1Nithin, B. ., Chattopadhyay, K. &amp; Phanikumar, G. Characterization of the Hot Deformation Behavior and Microstructure Evolution of a New γ-γ′ Strengthened Cobalt-Based Superalloy. Metall. Mater. Trans. A Phys. Metall. Mater. Sci. 49, 4895–4905 (2018).</v>
          </cell>
          <cell r="BI326" t="str">
            <v>Co-30.Ni-9.5Al-4.8Cr-2.1Ti-1.9Ta-5.Mo</v>
          </cell>
          <cell r="BJ326" t="str">
            <v>76.7Co-30.0Ni-9.5Al-4.8Cr-2.1Ti-1.9Ta-5.0Mo</v>
          </cell>
        </row>
        <row r="327">
          <cell r="A327" t="str">
            <v>Co-30.4Ni-9.7Al-11.5Cr-2.1Ti-2.2Ta-5.2Mo</v>
          </cell>
          <cell r="B327" t="str">
            <v>W-free</v>
          </cell>
          <cell r="C327" t="str">
            <v>-30Ni-10Al-12Cr-2Ti-2Ta-5Mo</v>
          </cell>
          <cell r="D327" t="str">
            <v>10Cr2Ta2Ti</v>
          </cell>
          <cell r="E327" t="str">
            <v>Nithin, B. et al. Effect of Cr addition on γ–γ′ cobalt-based Co–Mo–Al–Ta class of superalloys: a combined experimental and computational study. J. Mater. Sci. 52, 11036–11047 (2017).</v>
          </cell>
          <cell r="F327">
            <v>341</v>
          </cell>
          <cell r="G327">
            <v>38.9</v>
          </cell>
          <cell r="H327">
            <v>30.4</v>
          </cell>
          <cell r="I327">
            <v>9.6999999999999993</v>
          </cell>
          <cell r="J327">
            <v>11.5</v>
          </cell>
          <cell r="K327"/>
          <cell r="L327">
            <v>2.1</v>
          </cell>
          <cell r="M327">
            <v>2.2000000000000002</v>
          </cell>
          <cell r="N327"/>
          <cell r="O327"/>
          <cell r="P327">
            <v>5.2</v>
          </cell>
          <cell r="Q327"/>
          <cell r="R327"/>
          <cell r="S327"/>
          <cell r="T327"/>
          <cell r="U327"/>
          <cell r="V327"/>
          <cell r="W327"/>
          <cell r="X327"/>
          <cell r="Y327"/>
          <cell r="Z327"/>
          <cell r="AA327"/>
          <cell r="AB327"/>
          <cell r="AC327"/>
          <cell r="AD327"/>
          <cell r="AE327"/>
          <cell r="AF327">
            <v>8.254388999999998</v>
          </cell>
          <cell r="AG327">
            <v>8.41</v>
          </cell>
          <cell r="AH327"/>
          <cell r="AI327" t="str">
            <v>Co</v>
          </cell>
          <cell r="AJ327" t="str">
            <v>-9.7Al</v>
          </cell>
          <cell r="AK327" t="str">
            <v/>
          </cell>
          <cell r="AL327" t="str">
            <v>-30.4Ni</v>
          </cell>
          <cell r="AM327" t="str">
            <v>-11.5Cr</v>
          </cell>
          <cell r="AN327" t="str">
            <v>-2.2Ta</v>
          </cell>
          <cell r="AO327" t="str">
            <v/>
          </cell>
          <cell r="AP327" t="str">
            <v/>
          </cell>
          <cell r="AQ327" t="str">
            <v>-2.1Ti</v>
          </cell>
          <cell r="AR327" t="str">
            <v>-5.2Mo</v>
          </cell>
          <cell r="AS327" t="str">
            <v/>
          </cell>
          <cell r="AT327" t="str">
            <v/>
          </cell>
          <cell r="AU327" t="str">
            <v/>
          </cell>
          <cell r="AV327" t="str">
            <v/>
          </cell>
          <cell r="AW327" t="str">
            <v/>
          </cell>
          <cell r="AX327" t="str">
            <v/>
          </cell>
          <cell r="AY327" t="str">
            <v/>
          </cell>
          <cell r="AZ327" t="str">
            <v/>
          </cell>
          <cell r="BA327" t="str">
            <v/>
          </cell>
          <cell r="BB327" t="str">
            <v/>
          </cell>
          <cell r="BC327" t="str">
            <v/>
          </cell>
          <cell r="BD327" t="str">
            <v/>
          </cell>
          <cell r="BE327" t="str">
            <v/>
          </cell>
          <cell r="BF327" t="str">
            <v/>
          </cell>
          <cell r="BG327" t="str">
            <v/>
          </cell>
          <cell r="BH327" t="str">
            <v>10Cr2Ta2TiNithin, B. et al. Effect of Cr addition on γ–γ′ cobalt-based Co–Mo–Al–Ta class of superalloys: a combined experimental and computational study. J. Mater. Sci. 52, 11036–11047 (2017).</v>
          </cell>
          <cell r="BI327" t="str">
            <v>Co-30.4Ni-9.7Al-11.5Cr-2.1Ti-2.2Ta-5.2Mo</v>
          </cell>
          <cell r="BJ327" t="str">
            <v>69.3Co-30.4Ni-9.7Al-11.5Cr-2.1Ti-2.2Ta-5.2Mo</v>
          </cell>
        </row>
        <row r="328">
          <cell r="A328" t="str">
            <v>Co-31.2Ni-10.1Al-10.5Cr-2.1Ta-5.1Mo</v>
          </cell>
          <cell r="B328" t="str">
            <v>W-free</v>
          </cell>
          <cell r="C328" t="str">
            <v>-31Ni-10Al-11Cr-2Ta-5Mo</v>
          </cell>
          <cell r="D328" t="str">
            <v>10Cr2Ta</v>
          </cell>
          <cell r="E328" t="str">
            <v>Nithin, B. et al. Effect of Cr addition on γ–γ′ cobalt-based Co–Mo–Al–Ta class of superalloys: a combined experimental and computational study. J. Mater. Sci. 52, 11036–11047 (2017).</v>
          </cell>
          <cell r="F328">
            <v>342</v>
          </cell>
          <cell r="G328">
            <v>41</v>
          </cell>
          <cell r="H328">
            <v>31.2</v>
          </cell>
          <cell r="I328">
            <v>10.1</v>
          </cell>
          <cell r="J328">
            <v>10.5</v>
          </cell>
          <cell r="K328"/>
          <cell r="L328"/>
          <cell r="M328">
            <v>2.1</v>
          </cell>
          <cell r="N328"/>
          <cell r="O328"/>
          <cell r="P328">
            <v>5.0999999999999996</v>
          </cell>
          <cell r="Q328"/>
          <cell r="R328"/>
          <cell r="S328"/>
          <cell r="T328"/>
          <cell r="U328"/>
          <cell r="V328"/>
          <cell r="W328"/>
          <cell r="X328"/>
          <cell r="Y328"/>
          <cell r="Z328"/>
          <cell r="AA328"/>
          <cell r="AB328"/>
          <cell r="AC328"/>
          <cell r="AD328"/>
          <cell r="AE328"/>
          <cell r="AF328">
            <v>8.3298760000000005</v>
          </cell>
          <cell r="AG328">
            <v>8.51</v>
          </cell>
          <cell r="AH328"/>
          <cell r="AI328" t="str">
            <v>Co</v>
          </cell>
          <cell r="AJ328" t="str">
            <v>-10.1Al</v>
          </cell>
          <cell r="AK328" t="str">
            <v/>
          </cell>
          <cell r="AL328" t="str">
            <v>-31.2Ni</v>
          </cell>
          <cell r="AM328" t="str">
            <v>-10.5Cr</v>
          </cell>
          <cell r="AN328" t="str">
            <v>-2.1Ta</v>
          </cell>
          <cell r="AO328" t="str">
            <v/>
          </cell>
          <cell r="AP328" t="str">
            <v/>
          </cell>
          <cell r="AQ328" t="str">
            <v/>
          </cell>
          <cell r="AR328" t="str">
            <v>-5.1Mo</v>
          </cell>
          <cell r="AS328" t="str">
            <v/>
          </cell>
          <cell r="AT328" t="str">
            <v/>
          </cell>
          <cell r="AU328" t="str">
            <v/>
          </cell>
          <cell r="AV328" t="str">
            <v/>
          </cell>
          <cell r="AW328" t="str">
            <v/>
          </cell>
          <cell r="AX328" t="str">
            <v/>
          </cell>
          <cell r="AY328" t="str">
            <v/>
          </cell>
          <cell r="AZ328" t="str">
            <v/>
          </cell>
          <cell r="BA328" t="str">
            <v/>
          </cell>
          <cell r="BB328" t="str">
            <v/>
          </cell>
          <cell r="BC328" t="str">
            <v/>
          </cell>
          <cell r="BD328" t="str">
            <v/>
          </cell>
          <cell r="BE328" t="str">
            <v/>
          </cell>
          <cell r="BF328" t="str">
            <v/>
          </cell>
          <cell r="BG328" t="str">
            <v/>
          </cell>
          <cell r="BH328" t="str">
            <v>10Cr2TaNithin, B. et al. Effect of Cr addition on γ–γ′ cobalt-based Co–Mo–Al–Ta class of superalloys: a combined experimental and computational study. J. Mater. Sci. 52, 11036–11047 (2017).</v>
          </cell>
          <cell r="BI328" t="str">
            <v>Co-31.2Ni-10.1Al-10.5Cr-2.1Ta-5.1Mo</v>
          </cell>
          <cell r="BJ328" t="str">
            <v>72.2Co-31.2Ni-10.1Al-10.5Cr-2.1Ta-5.1Mo</v>
          </cell>
        </row>
        <row r="329">
          <cell r="A329" t="str">
            <v>Co-8.8Al-9.8W-2.Ti</v>
          </cell>
          <cell r="B329" t="str">
            <v>CoAlW-X</v>
          </cell>
          <cell r="C329" t="str">
            <v>-9Al-10W-2Ti</v>
          </cell>
          <cell r="D329" t="str">
            <v>CoAlWTi</v>
          </cell>
          <cell r="E329" t="str">
            <v>Omori, T. et al. Partition behavior of alloying elements and phase transformation temperatures in Co-Al-W-base quaternary systems. Intermetallics 32, 274–283 (2013).</v>
          </cell>
          <cell r="F329">
            <v>344</v>
          </cell>
          <cell r="G329">
            <v>79.400000000000006</v>
          </cell>
          <cell r="H329"/>
          <cell r="I329">
            <v>8.8000000000000007</v>
          </cell>
          <cell r="J329"/>
          <cell r="K329">
            <v>9.8000000000000007</v>
          </cell>
          <cell r="L329">
            <v>2</v>
          </cell>
          <cell r="M329"/>
          <cell r="N329"/>
          <cell r="O329"/>
          <cell r="P329"/>
          <cell r="Q329"/>
          <cell r="R329"/>
          <cell r="S329"/>
          <cell r="T329"/>
          <cell r="U329"/>
          <cell r="V329"/>
          <cell r="W329"/>
          <cell r="X329"/>
          <cell r="Y329"/>
          <cell r="Z329"/>
          <cell r="AA329"/>
          <cell r="AB329"/>
          <cell r="AC329"/>
          <cell r="AD329"/>
          <cell r="AE329"/>
          <cell r="AF329">
            <v>9.2808400000000013</v>
          </cell>
          <cell r="AG329"/>
          <cell r="AH329"/>
          <cell r="AI329" t="str">
            <v>Co</v>
          </cell>
          <cell r="AJ329" t="str">
            <v>-8.8Al</v>
          </cell>
          <cell r="AK329" t="str">
            <v>-9.8W</v>
          </cell>
          <cell r="AL329" t="str">
            <v/>
          </cell>
          <cell r="AM329" t="str">
            <v/>
          </cell>
          <cell r="AN329" t="str">
            <v/>
          </cell>
          <cell r="AO329" t="str">
            <v/>
          </cell>
          <cell r="AP329" t="str">
            <v/>
          </cell>
          <cell r="AQ329" t="str">
            <v>-2.Ti</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cell r="BD329" t="str">
            <v/>
          </cell>
          <cell r="BE329" t="str">
            <v/>
          </cell>
          <cell r="BF329" t="str">
            <v/>
          </cell>
          <cell r="BG329" t="str">
            <v/>
          </cell>
          <cell r="BH329" t="str">
            <v>CoAlWTiOmori, T. et al. Partition behavior of alloying elements and phase transformation temperatures in Co-Al-W-base quaternary systems. Intermetallics 32, 274–283 (2013).</v>
          </cell>
          <cell r="BI329" t="str">
            <v>Co-8.8Al-9.8W-2.Ti</v>
          </cell>
          <cell r="BJ329" t="str">
            <v>79.4Co-8.8Al-9.8W-2.0Ti</v>
          </cell>
        </row>
        <row r="330">
          <cell r="A330" t="str">
            <v>Co-9.Al-10.W</v>
          </cell>
          <cell r="B330" t="str">
            <v>CoAlW-X</v>
          </cell>
          <cell r="C330" t="str">
            <v>-9Al-10W</v>
          </cell>
          <cell r="D330" t="str">
            <v>CoAlW</v>
          </cell>
          <cell r="E330" t="str">
            <v>Omori, T. et al. Partition behavior of alloying elements and phase transformation temperatures in Co-Al-W-base quaternary systems. Intermetallics 32, 274–283 (2013).</v>
          </cell>
          <cell r="F330">
            <v>345</v>
          </cell>
          <cell r="G330">
            <v>81</v>
          </cell>
          <cell r="H330"/>
          <cell r="I330">
            <v>9</v>
          </cell>
          <cell r="J330"/>
          <cell r="K330">
            <v>10</v>
          </cell>
          <cell r="L330"/>
          <cell r="M330"/>
          <cell r="N330"/>
          <cell r="O330"/>
          <cell r="P330"/>
          <cell r="Q330"/>
          <cell r="R330"/>
          <cell r="S330"/>
          <cell r="T330"/>
          <cell r="U330"/>
          <cell r="V330"/>
          <cell r="W330"/>
          <cell r="X330"/>
          <cell r="Y330"/>
          <cell r="Z330"/>
          <cell r="AA330"/>
          <cell r="AB330"/>
          <cell r="AC330"/>
          <cell r="AD330"/>
          <cell r="AE330"/>
          <cell r="AF330">
            <v>9.3769999999999989</v>
          </cell>
          <cell r="AG330"/>
          <cell r="AH330"/>
          <cell r="AI330" t="str">
            <v>Co</v>
          </cell>
          <cell r="AJ330" t="str">
            <v>-9.Al</v>
          </cell>
          <cell r="AK330" t="str">
            <v>-10.W</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cell r="BD330" t="str">
            <v/>
          </cell>
          <cell r="BE330" t="str">
            <v/>
          </cell>
          <cell r="BF330" t="str">
            <v/>
          </cell>
          <cell r="BG330" t="str">
            <v/>
          </cell>
          <cell r="BH330" t="str">
            <v>CoAlWOmori, T. et al. Partition behavior of alloying elements and phase transformation temperatures in Co-Al-W-base quaternary systems. Intermetallics 32, 274–283 (2013).</v>
          </cell>
          <cell r="BI330" t="str">
            <v>Co-9.Al-10.W</v>
          </cell>
          <cell r="BJ330" t="str">
            <v>81.0Co-9.0Al-10.0W</v>
          </cell>
        </row>
        <row r="331">
          <cell r="A331" t="str">
            <v>Co-8.8Al-9.8W-2.V</v>
          </cell>
          <cell r="B331" t="str">
            <v>CoAlW-X</v>
          </cell>
          <cell r="C331" t="str">
            <v>-9Al-10W-2V</v>
          </cell>
          <cell r="D331" t="str">
            <v>CoAlWV</v>
          </cell>
          <cell r="E331" t="str">
            <v>Omori, T. et al. Partition behavior of alloying elements and phase transformation temperatures in Co-Al-W-base quaternary systems. Intermetallics 32, 274–283 (2013).</v>
          </cell>
          <cell r="F331">
            <v>346</v>
          </cell>
          <cell r="G331">
            <v>79.400000000000006</v>
          </cell>
          <cell r="H331"/>
          <cell r="I331">
            <v>8.8000000000000007</v>
          </cell>
          <cell r="J331"/>
          <cell r="K331">
            <v>9.8000000000000007</v>
          </cell>
          <cell r="L331"/>
          <cell r="M331"/>
          <cell r="N331"/>
          <cell r="O331">
            <v>2</v>
          </cell>
          <cell r="P331"/>
          <cell r="Q331"/>
          <cell r="R331"/>
          <cell r="S331"/>
          <cell r="T331"/>
          <cell r="U331"/>
          <cell r="V331"/>
          <cell r="W331"/>
          <cell r="X331"/>
          <cell r="Y331"/>
          <cell r="Z331"/>
          <cell r="AA331"/>
          <cell r="AB331"/>
          <cell r="AC331"/>
          <cell r="AD331"/>
          <cell r="AE331"/>
          <cell r="AF331">
            <v>9.3129000000000008</v>
          </cell>
          <cell r="AG331"/>
          <cell r="AH331"/>
          <cell r="AI331" t="str">
            <v>Co</v>
          </cell>
          <cell r="AJ331" t="str">
            <v>-8.8Al</v>
          </cell>
          <cell r="AK331" t="str">
            <v>-9.8W</v>
          </cell>
          <cell r="AL331" t="str">
            <v/>
          </cell>
          <cell r="AM331" t="str">
            <v/>
          </cell>
          <cell r="AN331" t="str">
            <v/>
          </cell>
          <cell r="AO331" t="str">
            <v/>
          </cell>
          <cell r="AP331" t="str">
            <v>-2.V</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cell r="BD331" t="str">
            <v/>
          </cell>
          <cell r="BE331" t="str">
            <v/>
          </cell>
          <cell r="BF331" t="str">
            <v/>
          </cell>
          <cell r="BG331" t="str">
            <v/>
          </cell>
          <cell r="BH331" t="str">
            <v>CoAlWVOmori, T. et al. Partition behavior of alloying elements and phase transformation temperatures in Co-Al-W-base quaternary systems. Intermetallics 32, 274–283 (2013).</v>
          </cell>
          <cell r="BI331" t="str">
            <v>Co-8.8Al-9.8W-2.V</v>
          </cell>
          <cell r="BJ331" t="str">
            <v>79.4Co-8.8Al-9.8W-2.0V</v>
          </cell>
        </row>
        <row r="332">
          <cell r="A332" t="str">
            <v>Co-8.8Al-9.8W-2.Nb</v>
          </cell>
          <cell r="B332" t="str">
            <v>CoAlW-X</v>
          </cell>
          <cell r="C332" t="str">
            <v>-9Al-10W-2Nb</v>
          </cell>
          <cell r="D332" t="str">
            <v>CoAlWNb</v>
          </cell>
          <cell r="E332" t="str">
            <v>Omori, T. et al. Partition behavior of alloying elements and phase transformation temperatures in Co-Al-W-base quaternary systems. Intermetallics 32, 274–283 (2013).</v>
          </cell>
          <cell r="F332">
            <v>347</v>
          </cell>
          <cell r="G332">
            <v>79.400000000000006</v>
          </cell>
          <cell r="H332"/>
          <cell r="I332">
            <v>8.8000000000000007</v>
          </cell>
          <cell r="J332"/>
          <cell r="K332">
            <v>9.8000000000000007</v>
          </cell>
          <cell r="L332"/>
          <cell r="M332"/>
          <cell r="N332">
            <v>2</v>
          </cell>
          <cell r="O332"/>
          <cell r="P332"/>
          <cell r="Q332"/>
          <cell r="R332"/>
          <cell r="S332"/>
          <cell r="T332"/>
          <cell r="U332"/>
          <cell r="V332"/>
          <cell r="W332"/>
          <cell r="X332"/>
          <cell r="Y332"/>
          <cell r="Z332"/>
          <cell r="AA332"/>
          <cell r="AB332"/>
          <cell r="AC332"/>
          <cell r="AD332"/>
          <cell r="AE332"/>
          <cell r="AF332">
            <v>9.3620999999999999</v>
          </cell>
          <cell r="AG332"/>
          <cell r="AH332"/>
          <cell r="AI332" t="str">
            <v>Co</v>
          </cell>
          <cell r="AJ332" t="str">
            <v>-8.8Al</v>
          </cell>
          <cell r="AK332" t="str">
            <v>-9.8W</v>
          </cell>
          <cell r="AL332" t="str">
            <v/>
          </cell>
          <cell r="AM332" t="str">
            <v/>
          </cell>
          <cell r="AN332" t="str">
            <v/>
          </cell>
          <cell r="AO332" t="str">
            <v>-2.Nb</v>
          </cell>
          <cell r="AP332" t="str">
            <v/>
          </cell>
          <cell r="AQ332" t="str">
            <v/>
          </cell>
          <cell r="AR332" t="str">
            <v/>
          </cell>
          <cell r="AS332" t="str">
            <v/>
          </cell>
          <cell r="AT332" t="str">
            <v/>
          </cell>
          <cell r="AU332" t="str">
            <v/>
          </cell>
          <cell r="AV332" t="str">
            <v/>
          </cell>
          <cell r="AW332" t="str">
            <v/>
          </cell>
          <cell r="AX332" t="str">
            <v/>
          </cell>
          <cell r="AY332" t="str">
            <v/>
          </cell>
          <cell r="AZ332" t="str">
            <v/>
          </cell>
          <cell r="BA332" t="str">
            <v/>
          </cell>
          <cell r="BB332" t="str">
            <v/>
          </cell>
          <cell r="BC332" t="str">
            <v/>
          </cell>
          <cell r="BD332" t="str">
            <v/>
          </cell>
          <cell r="BE332" t="str">
            <v/>
          </cell>
          <cell r="BF332" t="str">
            <v/>
          </cell>
          <cell r="BG332" t="str">
            <v/>
          </cell>
          <cell r="BH332" t="str">
            <v>CoAlWNbOmori, T. et al. Partition behavior of alloying elements and phase transformation temperatures in Co-Al-W-base quaternary systems. Intermetallics 32, 274–283 (2013).</v>
          </cell>
          <cell r="BI332" t="str">
            <v>Co-8.8Al-9.8W-2.Nb</v>
          </cell>
          <cell r="BJ332" t="str">
            <v>79.4Co-8.8Al-9.8W-2.0Nb</v>
          </cell>
        </row>
        <row r="333">
          <cell r="A333" t="str">
            <v>Co-8.8Al-9.8W-2.Ta</v>
          </cell>
          <cell r="B333" t="str">
            <v>CoAlW-X</v>
          </cell>
          <cell r="C333" t="str">
            <v>-9Al-10W-2Ta</v>
          </cell>
          <cell r="D333" t="str">
            <v>CoAlWTa</v>
          </cell>
          <cell r="E333" t="str">
            <v>Omori, T. et al. Partition behavior of alloying elements and phase transformation temperatures in Co-Al-W-base quaternary systems. Intermetallics 32, 274–283 (2013).</v>
          </cell>
          <cell r="F333">
            <v>348</v>
          </cell>
          <cell r="G333">
            <v>79.400000000000006</v>
          </cell>
          <cell r="H333"/>
          <cell r="I333">
            <v>8.8000000000000007</v>
          </cell>
          <cell r="J333"/>
          <cell r="K333">
            <v>9.8000000000000007</v>
          </cell>
          <cell r="L333"/>
          <cell r="M333">
            <v>2</v>
          </cell>
          <cell r="N333"/>
          <cell r="O333"/>
          <cell r="P333"/>
          <cell r="Q333"/>
          <cell r="R333"/>
          <cell r="S333"/>
          <cell r="T333"/>
          <cell r="U333"/>
          <cell r="V333"/>
          <cell r="W333"/>
          <cell r="X333"/>
          <cell r="Y333"/>
          <cell r="Z333"/>
          <cell r="AA333"/>
          <cell r="AB333"/>
          <cell r="AC333"/>
          <cell r="AD333"/>
          <cell r="AE333"/>
          <cell r="AF333">
            <v>9.5236999999999998</v>
          </cell>
          <cell r="AG333"/>
          <cell r="AH333"/>
          <cell r="AI333" t="str">
            <v>Co</v>
          </cell>
          <cell r="AJ333" t="str">
            <v>-8.8Al</v>
          </cell>
          <cell r="AK333" t="str">
            <v>-9.8W</v>
          </cell>
          <cell r="AL333" t="str">
            <v/>
          </cell>
          <cell r="AM333" t="str">
            <v/>
          </cell>
          <cell r="AN333" t="str">
            <v>-2.Ta</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cell r="BD333" t="str">
            <v/>
          </cell>
          <cell r="BE333" t="str">
            <v/>
          </cell>
          <cell r="BF333" t="str">
            <v/>
          </cell>
          <cell r="BG333" t="str">
            <v/>
          </cell>
          <cell r="BH333" t="str">
            <v>CoAlWTaOmori, T. et al. Partition behavior of alloying elements and phase transformation temperatures in Co-Al-W-base quaternary systems. Intermetallics 32, 274–283 (2013).</v>
          </cell>
          <cell r="BI333" t="str">
            <v>Co-8.8Al-9.8W-2.Ta</v>
          </cell>
          <cell r="BJ333" t="str">
            <v>79.4Co-8.8Al-9.8W-2.0Ta</v>
          </cell>
        </row>
        <row r="334">
          <cell r="A334" t="str">
            <v>Co-8.8Al-2.Cr-9.8W</v>
          </cell>
          <cell r="B334" t="str">
            <v>CoAlW-X</v>
          </cell>
          <cell r="C334" t="str">
            <v>-9Al-2Cr-10W</v>
          </cell>
          <cell r="D334" t="str">
            <v>CoAlWCr</v>
          </cell>
          <cell r="E334" t="str">
            <v>Omori, T. et al. Partition behavior of alloying elements and phase transformation temperatures in Co-Al-W-base quaternary systems. Intermetallics 32, 274–283 (2013).</v>
          </cell>
          <cell r="F334">
            <v>349</v>
          </cell>
          <cell r="G334">
            <v>79.400000000000006</v>
          </cell>
          <cell r="H334"/>
          <cell r="I334">
            <v>8.8000000000000007</v>
          </cell>
          <cell r="J334">
            <v>2</v>
          </cell>
          <cell r="K334">
            <v>9.8000000000000007</v>
          </cell>
          <cell r="L334"/>
          <cell r="M334"/>
          <cell r="N334"/>
          <cell r="O334"/>
          <cell r="P334"/>
          <cell r="Q334"/>
          <cell r="R334"/>
          <cell r="S334"/>
          <cell r="T334"/>
          <cell r="U334"/>
          <cell r="V334"/>
          <cell r="W334"/>
          <cell r="X334"/>
          <cell r="Y334"/>
          <cell r="Z334"/>
          <cell r="AA334"/>
          <cell r="AB334"/>
          <cell r="AC334"/>
          <cell r="AD334"/>
          <cell r="AE334"/>
          <cell r="AF334">
            <v>9.3345000000000002</v>
          </cell>
          <cell r="AG334"/>
          <cell r="AH334"/>
          <cell r="AI334" t="str">
            <v>Co</v>
          </cell>
          <cell r="AJ334" t="str">
            <v>-8.8Al</v>
          </cell>
          <cell r="AK334" t="str">
            <v>-9.8W</v>
          </cell>
          <cell r="AL334" t="str">
            <v/>
          </cell>
          <cell r="AM334" t="str">
            <v>-2.Cr</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cell r="BD334" t="str">
            <v/>
          </cell>
          <cell r="BE334" t="str">
            <v/>
          </cell>
          <cell r="BF334" t="str">
            <v/>
          </cell>
          <cell r="BG334" t="str">
            <v/>
          </cell>
          <cell r="BH334" t="str">
            <v>CoAlWCrOmori, T. et al. Partition behavior of alloying elements and phase transformation temperatures in Co-Al-W-base quaternary systems. Intermetallics 32, 274–283 (2013).</v>
          </cell>
          <cell r="BI334" t="str">
            <v>Co-8.8Al-2.Cr-9.8W</v>
          </cell>
          <cell r="BJ334" t="str">
            <v>79.4Co-8.8Al-2.0Cr-9.8W</v>
          </cell>
        </row>
        <row r="335">
          <cell r="A335" t="str">
            <v>Co-8.8Al-9.8W-2.Mo</v>
          </cell>
          <cell r="B335" t="str">
            <v>CoAlW-X</v>
          </cell>
          <cell r="C335" t="str">
            <v>-9Al-10W-2Mo</v>
          </cell>
          <cell r="D335" t="str">
            <v>CoAlWMo</v>
          </cell>
          <cell r="E335" t="str">
            <v>Omori, T. et al. Partition behavior of alloying elements and phase transformation temperatures in Co-Al-W-base quaternary systems. Intermetallics 32, 274–283 (2013).</v>
          </cell>
          <cell r="F335">
            <v>350</v>
          </cell>
          <cell r="G335">
            <v>79.400000000000006</v>
          </cell>
          <cell r="H335"/>
          <cell r="I335">
            <v>8.8000000000000007</v>
          </cell>
          <cell r="J335"/>
          <cell r="K335">
            <v>9.8000000000000007</v>
          </cell>
          <cell r="L335"/>
          <cell r="M335"/>
          <cell r="N335"/>
          <cell r="O335"/>
          <cell r="P335">
            <v>2</v>
          </cell>
          <cell r="Q335"/>
          <cell r="R335"/>
          <cell r="S335"/>
          <cell r="T335"/>
          <cell r="U335"/>
          <cell r="V335"/>
          <cell r="W335"/>
          <cell r="X335"/>
          <cell r="Y335"/>
          <cell r="Z335"/>
          <cell r="AA335"/>
          <cell r="AB335"/>
          <cell r="AC335"/>
          <cell r="AD335"/>
          <cell r="AE335"/>
          <cell r="AF335">
            <v>9.3963000000000001</v>
          </cell>
          <cell r="AG335"/>
          <cell r="AH335"/>
          <cell r="AI335" t="str">
            <v>Co</v>
          </cell>
          <cell r="AJ335" t="str">
            <v>-8.8Al</v>
          </cell>
          <cell r="AK335" t="str">
            <v>-9.8W</v>
          </cell>
          <cell r="AL335" t="str">
            <v/>
          </cell>
          <cell r="AM335" t="str">
            <v/>
          </cell>
          <cell r="AN335" t="str">
            <v/>
          </cell>
          <cell r="AO335" t="str">
            <v/>
          </cell>
          <cell r="AP335" t="str">
            <v/>
          </cell>
          <cell r="AQ335" t="str">
            <v/>
          </cell>
          <cell r="AR335" t="str">
            <v>-2.Mo</v>
          </cell>
          <cell r="AS335" t="str">
            <v/>
          </cell>
          <cell r="AT335" t="str">
            <v/>
          </cell>
          <cell r="AU335" t="str">
            <v/>
          </cell>
          <cell r="AV335" t="str">
            <v/>
          </cell>
          <cell r="AW335" t="str">
            <v/>
          </cell>
          <cell r="AX335" t="str">
            <v/>
          </cell>
          <cell r="AY335" t="str">
            <v/>
          </cell>
          <cell r="AZ335" t="str">
            <v/>
          </cell>
          <cell r="BA335" t="str">
            <v/>
          </cell>
          <cell r="BB335" t="str">
            <v/>
          </cell>
          <cell r="BC335" t="str">
            <v/>
          </cell>
          <cell r="BD335" t="str">
            <v/>
          </cell>
          <cell r="BE335" t="str">
            <v/>
          </cell>
          <cell r="BF335" t="str">
            <v/>
          </cell>
          <cell r="BG335" t="str">
            <v/>
          </cell>
          <cell r="BH335" t="str">
            <v>CoAlWMoOmori, T. et al. Partition behavior of alloying elements and phase transformation temperatures in Co-Al-W-base quaternary systems. Intermetallics 32, 274–283 (2013).</v>
          </cell>
          <cell r="BI335" t="str">
            <v>Co-8.8Al-9.8W-2.Mo</v>
          </cell>
          <cell r="BJ335" t="str">
            <v>79.4Co-8.8Al-9.8W-2.0Mo</v>
          </cell>
        </row>
        <row r="336">
          <cell r="A336" t="str">
            <v>Co-8.8Al-9.8W-2.Mn</v>
          </cell>
          <cell r="B336" t="str">
            <v>CoAlW-X</v>
          </cell>
          <cell r="C336" t="str">
            <v>-9Al-10W-2Mn</v>
          </cell>
          <cell r="D336" t="str">
            <v>CoAlWMn</v>
          </cell>
          <cell r="E336" t="str">
            <v>Omori, T. et al. Partition behavior of alloying elements and phase transformation temperatures in Co-Al-W-base quaternary systems. Intermetallics 32, 274–283 (2013).</v>
          </cell>
          <cell r="F336">
            <v>351</v>
          </cell>
          <cell r="G336">
            <v>79.400000000000006</v>
          </cell>
          <cell r="H336"/>
          <cell r="I336">
            <v>8.8000000000000007</v>
          </cell>
          <cell r="J336"/>
          <cell r="K336">
            <v>9.8000000000000007</v>
          </cell>
          <cell r="L336"/>
          <cell r="M336"/>
          <cell r="N336"/>
          <cell r="O336"/>
          <cell r="P336"/>
          <cell r="Q336"/>
          <cell r="R336"/>
          <cell r="S336"/>
          <cell r="T336"/>
          <cell r="U336"/>
          <cell r="V336"/>
          <cell r="W336"/>
          <cell r="X336"/>
          <cell r="Y336"/>
          <cell r="Z336"/>
          <cell r="AA336">
            <v>2</v>
          </cell>
          <cell r="AB336"/>
          <cell r="AC336"/>
          <cell r="AD336"/>
          <cell r="AE336"/>
          <cell r="AF336">
            <v>9.3401000000000014</v>
          </cell>
          <cell r="AG336"/>
          <cell r="AH336"/>
          <cell r="AI336" t="str">
            <v>Co</v>
          </cell>
          <cell r="AJ336" t="str">
            <v>-8.8Al</v>
          </cell>
          <cell r="AK336" t="str">
            <v>-9.8W</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-2.Mn</v>
          </cell>
          <cell r="BD336" t="str">
            <v/>
          </cell>
          <cell r="BE336" t="str">
            <v/>
          </cell>
          <cell r="BF336" t="str">
            <v/>
          </cell>
          <cell r="BG336" t="str">
            <v/>
          </cell>
          <cell r="BH336" t="str">
            <v>CoAlWMnOmori, T. et al. Partition behavior of alloying elements and phase transformation temperatures in Co-Al-W-base quaternary systems. Intermetallics 32, 274–283 (2013).</v>
          </cell>
          <cell r="BI336" t="str">
            <v>Co-8.8Al-9.8W-2.Mn</v>
          </cell>
          <cell r="BJ336" t="str">
            <v>79.4Co-8.8Al-9.8W-2.0Mn</v>
          </cell>
        </row>
        <row r="337">
          <cell r="A337" t="str">
            <v>Co-2.Fe-8.8Al-9.8W</v>
          </cell>
          <cell r="B337" t="str">
            <v>CoAlW-X</v>
          </cell>
          <cell r="C337" t="str">
            <v>-2Fe-9Al-10W</v>
          </cell>
          <cell r="D337" t="str">
            <v>CoAlWFe</v>
          </cell>
          <cell r="E337" t="str">
            <v>Omori, T. et al. Partition behavior of alloying elements and phase transformation temperatures in Co-Al-W-base quaternary systems. Intermetallics 32, 274–283 (2013).</v>
          </cell>
          <cell r="F337">
            <v>352</v>
          </cell>
          <cell r="G337">
            <v>79.400000000000006</v>
          </cell>
          <cell r="H337"/>
          <cell r="I337">
            <v>8.8000000000000007</v>
          </cell>
          <cell r="J337"/>
          <cell r="K337">
            <v>9.8000000000000007</v>
          </cell>
          <cell r="L337"/>
          <cell r="M337"/>
          <cell r="N337"/>
          <cell r="O337"/>
          <cell r="P337"/>
          <cell r="Q337"/>
          <cell r="R337"/>
          <cell r="S337"/>
          <cell r="T337"/>
          <cell r="U337"/>
          <cell r="V337"/>
          <cell r="W337">
            <v>2</v>
          </cell>
          <cell r="X337"/>
          <cell r="Y337"/>
          <cell r="Z337"/>
          <cell r="AA337"/>
          <cell r="AB337"/>
          <cell r="AC337"/>
          <cell r="AD337"/>
          <cell r="AE337"/>
          <cell r="AF337">
            <v>9.348180000000001</v>
          </cell>
          <cell r="AG337"/>
          <cell r="AH337"/>
          <cell r="AI337" t="str">
            <v>Co</v>
          </cell>
          <cell r="AJ337" t="str">
            <v>-8.8Al</v>
          </cell>
          <cell r="AK337" t="str">
            <v>-9.8W</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-2.Fe</v>
          </cell>
          <cell r="AZ337" t="str">
            <v/>
          </cell>
          <cell r="BA337" t="str">
            <v/>
          </cell>
          <cell r="BB337" t="str">
            <v/>
          </cell>
          <cell r="BC337" t="str">
            <v/>
          </cell>
          <cell r="BD337" t="str">
            <v/>
          </cell>
          <cell r="BE337" t="str">
            <v/>
          </cell>
          <cell r="BF337" t="str">
            <v/>
          </cell>
          <cell r="BG337" t="str">
            <v/>
          </cell>
          <cell r="BH337" t="str">
            <v>CoAlWFeOmori, T. et al. Partition behavior of alloying elements and phase transformation temperatures in Co-Al-W-base quaternary systems. Intermetallics 32, 274–283 (2013).</v>
          </cell>
          <cell r="BI337" t="str">
            <v>Co-2.Fe-8.8Al-9.8W</v>
          </cell>
          <cell r="BJ337" t="str">
            <v>79.4Co-2.0Fe-8.8Al-9.8W</v>
          </cell>
        </row>
        <row r="338">
          <cell r="A338" t="str">
            <v>Co-2.Ni-8.8Al-9.8W</v>
          </cell>
          <cell r="B338" t="str">
            <v>CoAlW-X</v>
          </cell>
          <cell r="C338" t="str">
            <v>-2Ni-9Al-10W</v>
          </cell>
          <cell r="D338" t="str">
            <v>CoAlWNi</v>
          </cell>
          <cell r="E338" t="str">
            <v>Omori, T. et al. Partition behavior of alloying elements and phase transformation temperatures in Co-Al-W-base quaternary systems. Intermetallics 32, 274–283 (2013).</v>
          </cell>
          <cell r="F338">
            <v>353</v>
          </cell>
          <cell r="G338">
            <v>79.400000000000006</v>
          </cell>
          <cell r="H338">
            <v>2</v>
          </cell>
          <cell r="I338">
            <v>8.8000000000000007</v>
          </cell>
          <cell r="J338"/>
          <cell r="K338">
            <v>9.8000000000000007</v>
          </cell>
          <cell r="L338"/>
          <cell r="M338"/>
          <cell r="N338"/>
          <cell r="O338"/>
          <cell r="P338"/>
          <cell r="Q338"/>
          <cell r="R338"/>
          <cell r="S338"/>
          <cell r="T338"/>
          <cell r="U338"/>
          <cell r="V338"/>
          <cell r="W338"/>
          <cell r="X338"/>
          <cell r="Y338"/>
          <cell r="Z338"/>
          <cell r="AA338"/>
          <cell r="AB338"/>
          <cell r="AC338"/>
          <cell r="AD338"/>
          <cell r="AE338"/>
          <cell r="AF338">
            <v>9.3688600000000015</v>
          </cell>
          <cell r="AG338"/>
          <cell r="AH338"/>
          <cell r="AI338" t="str">
            <v>Co</v>
          </cell>
          <cell r="AJ338" t="str">
            <v>-8.8Al</v>
          </cell>
          <cell r="AK338" t="str">
            <v>-9.8W</v>
          </cell>
          <cell r="AL338" t="str">
            <v>-2.Ni</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cell r="BD338" t="str">
            <v/>
          </cell>
          <cell r="BE338" t="str">
            <v/>
          </cell>
          <cell r="BF338" t="str">
            <v/>
          </cell>
          <cell r="BG338" t="str">
            <v/>
          </cell>
          <cell r="BH338" t="str">
            <v>CoAlWNiOmori, T. et al. Partition behavior of alloying elements and phase transformation temperatures in Co-Al-W-base quaternary systems. Intermetallics 32, 274–283 (2013).</v>
          </cell>
          <cell r="BI338" t="str">
            <v>Co-2.Ni-8.8Al-9.8W</v>
          </cell>
          <cell r="BJ338" t="str">
            <v>81.4Co-2.0Ni-8.8Al-9.8W</v>
          </cell>
        </row>
        <row r="339">
          <cell r="A339" t="str">
            <v>Co-8.8Al-9.8W-2.Si</v>
          </cell>
          <cell r="B339" t="str">
            <v>CoAlW-X</v>
          </cell>
          <cell r="C339" t="str">
            <v>-9Al-10W-Si</v>
          </cell>
          <cell r="D339" t="str">
            <v>CoAlWSi</v>
          </cell>
          <cell r="E339" t="str">
            <v>Omori, T. et al. Partition behavior of alloying elements and phase transformation temperatures in Co-Al-W-base quaternary systems. Intermetallics 32, 274–283 (2013).</v>
          </cell>
          <cell r="F339">
            <v>354</v>
          </cell>
          <cell r="G339">
            <v>79.400000000000006</v>
          </cell>
          <cell r="H339"/>
          <cell r="I339">
            <v>8.8000000000000007</v>
          </cell>
          <cell r="J339"/>
          <cell r="K339">
            <v>9.8000000000000007</v>
          </cell>
          <cell r="L339"/>
          <cell r="M339"/>
          <cell r="N339"/>
          <cell r="O339"/>
          <cell r="P339"/>
          <cell r="Q339"/>
          <cell r="R339"/>
          <cell r="S339"/>
          <cell r="T339"/>
          <cell r="U339"/>
          <cell r="V339">
            <v>2</v>
          </cell>
          <cell r="W339"/>
          <cell r="X339"/>
          <cell r="Y339"/>
          <cell r="Z339"/>
          <cell r="AA339"/>
          <cell r="AB339"/>
          <cell r="AC339"/>
          <cell r="AD339"/>
          <cell r="AE339"/>
          <cell r="AF339">
            <v>9.2372999999999994</v>
          </cell>
          <cell r="AG339"/>
          <cell r="AH339"/>
          <cell r="AI339" t="str">
            <v>Co</v>
          </cell>
          <cell r="AJ339" t="str">
            <v>-8.8Al</v>
          </cell>
          <cell r="AK339" t="str">
            <v>-9.8W</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-2.Si</v>
          </cell>
          <cell r="AY339" t="str">
            <v/>
          </cell>
          <cell r="AZ339" t="str">
            <v/>
          </cell>
          <cell r="BA339" t="str">
            <v/>
          </cell>
          <cell r="BB339" t="str">
            <v/>
          </cell>
          <cell r="BC339" t="str">
            <v/>
          </cell>
          <cell r="BD339" t="str">
            <v/>
          </cell>
          <cell r="BE339" t="str">
            <v/>
          </cell>
          <cell r="BF339" t="str">
            <v/>
          </cell>
          <cell r="BG339" t="str">
            <v/>
          </cell>
          <cell r="BH339" t="str">
            <v>CoAlWSiOmori, T. et al. Partition behavior of alloying elements and phase transformation temperatures in Co-Al-W-base quaternary systems. Intermetallics 32, 274–283 (2013).</v>
          </cell>
          <cell r="BI339" t="str">
            <v>Co-8.8Al-9.8W-2.Si</v>
          </cell>
          <cell r="BJ339" t="str">
            <v>79.4Co-8.8Al-9.8W-2.0Si</v>
          </cell>
        </row>
        <row r="340">
          <cell r="A340" t="str">
            <v>Co-8.8Al-9.8W-2.Zr</v>
          </cell>
          <cell r="B340" t="str">
            <v>CoAlW-X</v>
          </cell>
          <cell r="C340" t="str">
            <v>-9Al-10W-Zr</v>
          </cell>
          <cell r="D340" t="str">
            <v>CoAlWZr</v>
          </cell>
          <cell r="E340" t="str">
            <v>Omori, T. et al. Partition behavior of alloying elements and phase transformation temperatures in Co-Al-W-base quaternary systems. Intermetallics 32, 274–283 (2013).</v>
          </cell>
          <cell r="F340">
            <v>355</v>
          </cell>
          <cell r="G340">
            <v>79.400000000000006</v>
          </cell>
          <cell r="H340"/>
          <cell r="I340">
            <v>8.8000000000000007</v>
          </cell>
          <cell r="J340"/>
          <cell r="K340">
            <v>9.8000000000000007</v>
          </cell>
          <cell r="L340"/>
          <cell r="M340"/>
          <cell r="N340"/>
          <cell r="O340"/>
          <cell r="P340"/>
          <cell r="Q340"/>
          <cell r="R340">
            <v>2</v>
          </cell>
          <cell r="S340"/>
          <cell r="T340"/>
          <cell r="U340"/>
          <cell r="V340"/>
          <cell r="W340"/>
          <cell r="X340"/>
          <cell r="Y340"/>
          <cell r="Z340"/>
          <cell r="AA340"/>
          <cell r="AB340"/>
          <cell r="AC340"/>
          <cell r="AD340"/>
          <cell r="AE340"/>
          <cell r="AF340">
            <v>9.320920000000001</v>
          </cell>
          <cell r="AG340"/>
          <cell r="AH340"/>
          <cell r="AI340" t="str">
            <v>Co</v>
          </cell>
          <cell r="AJ340" t="str">
            <v>-8.8Al</v>
          </cell>
          <cell r="AK340" t="str">
            <v>-9.8W</v>
          </cell>
          <cell r="AL340" t="str">
            <v/>
          </cell>
          <cell r="AM340" t="str">
            <v/>
          </cell>
          <cell r="AN340" t="str">
            <v/>
          </cell>
          <cell r="AO340" t="str">
            <v/>
          </cell>
          <cell r="AP340" t="str">
            <v/>
          </cell>
          <cell r="AQ340" t="str">
            <v/>
          </cell>
          <cell r="AR340" t="str">
            <v/>
          </cell>
          <cell r="AS340" t="str">
            <v/>
          </cell>
          <cell r="AT340" t="str">
            <v>-2.Zr</v>
          </cell>
          <cell r="AU340" t="str">
            <v/>
          </cell>
          <cell r="AV340" t="str">
            <v/>
          </cell>
          <cell r="AW340" t="str">
            <v/>
          </cell>
          <cell r="AX340" t="str">
            <v/>
          </cell>
          <cell r="AY340" t="str">
            <v/>
          </cell>
          <cell r="AZ340" t="str">
            <v/>
          </cell>
          <cell r="BA340" t="str">
            <v/>
          </cell>
          <cell r="BB340" t="str">
            <v/>
          </cell>
          <cell r="BC340" t="str">
            <v/>
          </cell>
          <cell r="BD340" t="str">
            <v/>
          </cell>
          <cell r="BE340" t="str">
            <v/>
          </cell>
          <cell r="BF340" t="str">
            <v/>
          </cell>
          <cell r="BG340" t="str">
            <v/>
          </cell>
          <cell r="BH340" t="str">
            <v>CoAlWZrOmori, T. et al. Partition behavior of alloying elements and phase transformation temperatures in Co-Al-W-base quaternary systems. Intermetallics 32, 274–283 (2013).</v>
          </cell>
          <cell r="BI340" t="str">
            <v>Co-8.8Al-9.8W-2.Zr</v>
          </cell>
          <cell r="BJ340" t="str">
            <v>79.4Co-8.8Al-9.8W-2.00Zr</v>
          </cell>
        </row>
        <row r="341">
          <cell r="A341" t="str">
            <v>Co-8.8Al-9.8W-2.Hf</v>
          </cell>
          <cell r="B341" t="str">
            <v>CoAlW-X</v>
          </cell>
          <cell r="C341" t="str">
            <v>-9Al-10W-Hf</v>
          </cell>
          <cell r="D341" t="str">
            <v>CoAlWHf</v>
          </cell>
          <cell r="E341" t="str">
            <v>Omori, T. et al. Partition behavior of alloying elements and phase transformation temperatures in Co-Al-W-base quaternary systems. Intermetallics 32, 274–283 (2013).</v>
          </cell>
          <cell r="F341">
            <v>356</v>
          </cell>
          <cell r="G341">
            <v>79.400000000000006</v>
          </cell>
          <cell r="H341"/>
          <cell r="I341">
            <v>8.8000000000000007</v>
          </cell>
          <cell r="J341"/>
          <cell r="K341">
            <v>9.8000000000000007</v>
          </cell>
          <cell r="L341"/>
          <cell r="M341"/>
          <cell r="N341"/>
          <cell r="O341"/>
          <cell r="P341"/>
          <cell r="Q341"/>
          <cell r="R341"/>
          <cell r="S341"/>
          <cell r="T341"/>
          <cell r="U341"/>
          <cell r="V341"/>
          <cell r="W341"/>
          <cell r="X341"/>
          <cell r="Y341">
            <v>2</v>
          </cell>
          <cell r="Z341"/>
          <cell r="AA341"/>
          <cell r="AB341"/>
          <cell r="AC341"/>
          <cell r="AD341"/>
          <cell r="AE341"/>
          <cell r="AF341">
            <v>9.456900000000001</v>
          </cell>
          <cell r="AG341"/>
          <cell r="AH341"/>
          <cell r="AI341" t="str">
            <v>Co</v>
          </cell>
          <cell r="AJ341" t="str">
            <v>-8.8Al</v>
          </cell>
          <cell r="AK341" t="str">
            <v>-9.8W</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-2.Hf</v>
          </cell>
          <cell r="BB341" t="str">
            <v/>
          </cell>
          <cell r="BC341" t="str">
            <v/>
          </cell>
          <cell r="BD341" t="str">
            <v/>
          </cell>
          <cell r="BE341" t="str">
            <v/>
          </cell>
          <cell r="BF341" t="str">
            <v/>
          </cell>
          <cell r="BG341" t="str">
            <v/>
          </cell>
          <cell r="BH341" t="str">
            <v>CoAlWHfOmori, T. et al. Partition behavior of alloying elements and phase transformation temperatures in Co-Al-W-base quaternary systems. Intermetallics 32, 274–283 (2013).</v>
          </cell>
          <cell r="BI341" t="str">
            <v>Co-8.8Al-9.8W-2.Hf</v>
          </cell>
          <cell r="BJ341" t="str">
            <v>79.4Co-8.8Al-9.8W-2.0Hf</v>
          </cell>
        </row>
        <row r="342">
          <cell r="A342" t="str">
            <v>Co-8.8Al-9.8W-2.Ru</v>
          </cell>
          <cell r="B342" t="str">
            <v>CoAlW-X</v>
          </cell>
          <cell r="C342" t="str">
            <v>-9Al-10W-2Ru</v>
          </cell>
          <cell r="D342" t="str">
            <v>CoAlWRu</v>
          </cell>
          <cell r="E342" t="str">
            <v>Omori, T. et al. Partition behavior of alloying elements and phase transformation temperatures in Co-Al-W-base quaternary systems. Intermetallics 32, 274–283 (2013).</v>
          </cell>
          <cell r="F342">
            <v>357</v>
          </cell>
          <cell r="G342">
            <v>79.400000000000006</v>
          </cell>
          <cell r="H342"/>
          <cell r="I342">
            <v>8.8000000000000007</v>
          </cell>
          <cell r="J342"/>
          <cell r="K342">
            <v>9.8000000000000007</v>
          </cell>
          <cell r="L342"/>
          <cell r="M342"/>
          <cell r="N342"/>
          <cell r="O342"/>
          <cell r="P342"/>
          <cell r="Q342"/>
          <cell r="R342"/>
          <cell r="S342"/>
          <cell r="T342"/>
          <cell r="U342"/>
          <cell r="V342"/>
          <cell r="W342"/>
          <cell r="X342"/>
          <cell r="Y342"/>
          <cell r="Z342"/>
          <cell r="AA342"/>
          <cell r="AB342"/>
          <cell r="AC342">
            <v>2</v>
          </cell>
          <cell r="AD342"/>
          <cell r="AE342"/>
          <cell r="AF342">
            <v>9.4381000000000004</v>
          </cell>
          <cell r="AG342"/>
          <cell r="AH342"/>
          <cell r="AI342" t="str">
            <v>Co</v>
          </cell>
          <cell r="AJ342" t="str">
            <v>-8.8Al</v>
          </cell>
          <cell r="AK342" t="str">
            <v>-9.8W</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cell r="BD342" t="str">
            <v/>
          </cell>
          <cell r="BE342" t="str">
            <v>-2.Ru</v>
          </cell>
          <cell r="BF342" t="str">
            <v/>
          </cell>
          <cell r="BG342" t="str">
            <v/>
          </cell>
          <cell r="BH342" t="str">
            <v>CoAlWRuOmori, T. et al. Partition behavior of alloying elements and phase transformation temperatures in Co-Al-W-base quaternary systems. Intermetallics 32, 274–283 (2013).</v>
          </cell>
          <cell r="BI342" t="str">
            <v>Co-8.8Al-9.8W-2.Ru</v>
          </cell>
          <cell r="BJ342" t="str">
            <v>79.4Co-8.8Al-9.8W-2.0Ru</v>
          </cell>
        </row>
        <row r="343">
          <cell r="A343" t="str">
            <v>Co-8.8Al-9.8W-2.Ir</v>
          </cell>
          <cell r="B343" t="str">
            <v>CoAlW-X</v>
          </cell>
          <cell r="C343" t="str">
            <v>-9Al-10W-2Ir</v>
          </cell>
          <cell r="D343" t="str">
            <v>CoAlWIr</v>
          </cell>
          <cell r="E343" t="str">
            <v>Omori, T. et al. Partition behavior of alloying elements and phase transformation temperatures in Co-Al-W-base quaternary systems. Intermetallics 32, 274–283 (2013).</v>
          </cell>
          <cell r="F343">
            <v>358</v>
          </cell>
          <cell r="G343">
            <v>79.400000000000006</v>
          </cell>
          <cell r="H343"/>
          <cell r="I343">
            <v>8.8000000000000007</v>
          </cell>
          <cell r="J343"/>
          <cell r="K343">
            <v>9.8000000000000007</v>
          </cell>
          <cell r="L343"/>
          <cell r="M343"/>
          <cell r="N343"/>
          <cell r="O343"/>
          <cell r="P343"/>
          <cell r="Q343"/>
          <cell r="R343"/>
          <cell r="S343"/>
          <cell r="T343">
            <v>2</v>
          </cell>
          <cell r="U343"/>
          <cell r="V343"/>
          <cell r="W343"/>
          <cell r="X343"/>
          <cell r="Y343"/>
          <cell r="Z343"/>
          <cell r="AA343"/>
          <cell r="AB343"/>
          <cell r="AC343"/>
          <cell r="AD343"/>
          <cell r="AE343"/>
          <cell r="AF343">
            <v>9.6418999999999997</v>
          </cell>
          <cell r="AG343"/>
          <cell r="AH343"/>
          <cell r="AI343" t="str">
            <v>Co</v>
          </cell>
          <cell r="AJ343" t="str">
            <v>-8.8Al</v>
          </cell>
          <cell r="AK343" t="str">
            <v>-9.8W</v>
          </cell>
          <cell r="AL343" t="str">
            <v/>
          </cell>
          <cell r="AM343" t="str">
            <v/>
          </cell>
          <cell r="AN343" t="str">
            <v/>
          </cell>
          <cell r="AO343" t="str">
            <v/>
          </cell>
          <cell r="AP343" t="str">
            <v/>
          </cell>
          <cell r="AQ343" t="str">
            <v/>
          </cell>
          <cell r="AR343" t="str">
            <v/>
          </cell>
          <cell r="AS343" t="str">
            <v/>
          </cell>
          <cell r="AT343" t="str">
            <v/>
          </cell>
          <cell r="AU343" t="str">
            <v/>
          </cell>
          <cell r="AV343" t="str">
            <v>-2.Ir</v>
          </cell>
          <cell r="AW343" t="str">
            <v/>
          </cell>
          <cell r="AX343" t="str">
            <v/>
          </cell>
          <cell r="AY343" t="str">
            <v/>
          </cell>
          <cell r="AZ343" t="str">
            <v/>
          </cell>
          <cell r="BA343" t="str">
            <v/>
          </cell>
          <cell r="BB343" t="str">
            <v/>
          </cell>
          <cell r="BC343" t="str">
            <v/>
          </cell>
          <cell r="BD343" t="str">
            <v/>
          </cell>
          <cell r="BE343" t="str">
            <v/>
          </cell>
          <cell r="BF343" t="str">
            <v/>
          </cell>
          <cell r="BG343" t="str">
            <v/>
          </cell>
          <cell r="BH343" t="str">
            <v>CoAlWIrOmori, T. et al. Partition behavior of alloying elements and phase transformation temperatures in Co-Al-W-base quaternary systems. Intermetallics 32, 274–283 (2013).</v>
          </cell>
          <cell r="BI343" t="str">
            <v>Co-8.8Al-9.8W-2.Ir</v>
          </cell>
          <cell r="BJ343" t="str">
            <v>79.4Co-8.8Al-9.8W-2.0Ir</v>
          </cell>
        </row>
        <row r="344">
          <cell r="A344" t="str">
            <v>Co-9.Al-7.W-2.Ti</v>
          </cell>
          <cell r="B344" t="str">
            <v>CoAlW-X</v>
          </cell>
          <cell r="C344" t="str">
            <v>-9Al-7W-2Ti</v>
          </cell>
          <cell r="D344" t="str">
            <v>Co-9Al-7W-2Ti</v>
          </cell>
          <cell r="E344" t="str">
            <v>Ooshima, M., Tanaka, K., Okamoto, N. L., Kishida, K. &amp; Inui, H. Effects of quaternary alloying elements on the γ′ solvus temperature of Co-Al-W based alloys with fcc/L12 two-phase microstructures. J. Alloys Compd. 508, 71–78 (2010).</v>
          </cell>
          <cell r="F344">
            <v>359</v>
          </cell>
          <cell r="G344">
            <v>82</v>
          </cell>
          <cell r="H344"/>
          <cell r="I344">
            <v>9</v>
          </cell>
          <cell r="J344"/>
          <cell r="K344">
            <v>7</v>
          </cell>
          <cell r="L344">
            <v>2</v>
          </cell>
          <cell r="M344"/>
          <cell r="N344"/>
          <cell r="O344"/>
          <cell r="P344"/>
          <cell r="Q344"/>
          <cell r="R344"/>
          <cell r="S344"/>
          <cell r="T344"/>
          <cell r="U344"/>
          <cell r="V344"/>
          <cell r="W344"/>
          <cell r="X344"/>
          <cell r="Y344"/>
          <cell r="Z344"/>
          <cell r="AA344"/>
          <cell r="AB344"/>
          <cell r="AC344"/>
          <cell r="AD344"/>
          <cell r="AE344"/>
          <cell r="AF344">
            <v>8.9786400000000004</v>
          </cell>
          <cell r="AG344"/>
          <cell r="AH344"/>
          <cell r="AI344" t="str">
            <v>Co</v>
          </cell>
          <cell r="AJ344" t="str">
            <v>-9.Al</v>
          </cell>
          <cell r="AK344" t="str">
            <v>-7.W</v>
          </cell>
          <cell r="AL344" t="str">
            <v/>
          </cell>
          <cell r="AM344" t="str">
            <v/>
          </cell>
          <cell r="AN344" t="str">
            <v/>
          </cell>
          <cell r="AO344" t="str">
            <v/>
          </cell>
          <cell r="AP344" t="str">
            <v/>
          </cell>
          <cell r="AQ344" t="str">
            <v>-2.Ti</v>
          </cell>
          <cell r="AR344" t="str">
            <v/>
          </cell>
          <cell r="AS344" t="str">
            <v/>
          </cell>
          <cell r="AT344" t="str">
            <v/>
          </cell>
          <cell r="AU344" t="str">
            <v/>
          </cell>
          <cell r="AV344" t="str">
            <v/>
          </cell>
          <cell r="AW344" t="str">
            <v/>
          </cell>
          <cell r="AX344" t="str">
            <v/>
          </cell>
          <cell r="AY344" t="str">
            <v/>
          </cell>
          <cell r="AZ344" t="str">
            <v/>
          </cell>
          <cell r="BA344" t="str">
            <v/>
          </cell>
          <cell r="BB344" t="str">
            <v/>
          </cell>
          <cell r="BC344" t="str">
            <v/>
          </cell>
          <cell r="BD344" t="str">
            <v/>
          </cell>
          <cell r="BE344" t="str">
            <v/>
          </cell>
          <cell r="BF344" t="str">
            <v/>
          </cell>
          <cell r="BG344" t="str">
            <v/>
          </cell>
          <cell r="BH344" t="str">
            <v>Co-9Al-7W-2TiOoshima, M., Tanaka, K., Okamoto, N. L., Kishida, K. &amp; Inui, H. Effects of quaternary alloying elements on the γ′ solvus temperature of Co-Al-W based alloys with fcc/L12 two-phase microstructures. J. Alloys Compd. 508, 71–78 (2010).</v>
          </cell>
          <cell r="BI344" t="str">
            <v>Co-9.Al-7.W-2.Ti</v>
          </cell>
          <cell r="BJ344" t="str">
            <v>82.0Co-9.0Al-7.0W-2.0Ti</v>
          </cell>
        </row>
        <row r="345">
          <cell r="A345" t="str">
            <v>Co-9.Al-6.W</v>
          </cell>
          <cell r="B345" t="str">
            <v>CoAlW-X</v>
          </cell>
          <cell r="C345" t="str">
            <v>-9Al-6W</v>
          </cell>
          <cell r="D345" t="str">
            <v>Co-9Al-6W</v>
          </cell>
          <cell r="E345" t="str">
            <v>Ooshima, M., Tanaka, K., Okamoto, N. L., Kishida, K. &amp; Inui, H. Effects of quaternary alloying elements on the γ′ solvus temperature of Co-Al-W based alloys with fcc/L12 two-phase microstructures. J. Alloys Compd. 508, 71–78 (2010).</v>
          </cell>
          <cell r="F345">
            <v>360</v>
          </cell>
          <cell r="G345">
            <v>85</v>
          </cell>
          <cell r="H345"/>
          <cell r="I345">
            <v>9</v>
          </cell>
          <cell r="J345"/>
          <cell r="K345">
            <v>6</v>
          </cell>
          <cell r="L345"/>
          <cell r="M345"/>
          <cell r="N345"/>
          <cell r="O345"/>
          <cell r="P345"/>
          <cell r="Q345"/>
          <cell r="R345"/>
          <cell r="S345"/>
          <cell r="T345"/>
          <cell r="U345"/>
          <cell r="V345"/>
          <cell r="W345"/>
          <cell r="X345"/>
          <cell r="Y345"/>
          <cell r="Z345"/>
          <cell r="AA345"/>
          <cell r="AB345"/>
          <cell r="AC345"/>
          <cell r="AD345"/>
          <cell r="AE345"/>
          <cell r="AF345">
            <v>8.9629999999999992</v>
          </cell>
          <cell r="AG345"/>
          <cell r="AH345"/>
          <cell r="AI345" t="str">
            <v>Co</v>
          </cell>
          <cell r="AJ345" t="str">
            <v>-9.Al</v>
          </cell>
          <cell r="AK345" t="str">
            <v>-6.W</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cell r="BD345" t="str">
            <v/>
          </cell>
          <cell r="BE345" t="str">
            <v/>
          </cell>
          <cell r="BF345" t="str">
            <v/>
          </cell>
          <cell r="BG345" t="str">
            <v/>
          </cell>
          <cell r="BH345" t="str">
            <v>Co-9Al-6WOoshima, M., Tanaka, K., Okamoto, N. L., Kishida, K. &amp; Inui, H. Effects of quaternary alloying elements on the γ′ solvus temperature of Co-Al-W based alloys with fcc/L12 two-phase microstructures. J. Alloys Compd. 508, 71–78 (2010).</v>
          </cell>
          <cell r="BI345" t="str">
            <v>Co-9.Al-6.W</v>
          </cell>
          <cell r="BJ345" t="str">
            <v>85.0Co-9.0Al-6.0W</v>
          </cell>
        </row>
        <row r="346">
          <cell r="A346" t="str">
            <v>Co-9.Al-7.W</v>
          </cell>
          <cell r="B346" t="str">
            <v>CoAlW-X</v>
          </cell>
          <cell r="C346" t="str">
            <v>-9Al-7W</v>
          </cell>
          <cell r="D346" t="str">
            <v>Co-9Al-7W</v>
          </cell>
          <cell r="E346" t="str">
            <v>Ooshima, M., Tanaka, K., Okamoto, N. L., Kishida, K. &amp; Inui, H. Effects of quaternary alloying elements on the γ′ solvus temperature of Co-Al-W based alloys with fcc/L12 two-phase microstructures. J. Alloys Compd. 508, 71–78 (2010).</v>
          </cell>
          <cell r="F346">
            <v>361</v>
          </cell>
          <cell r="G346">
            <v>84</v>
          </cell>
          <cell r="H346"/>
          <cell r="I346">
            <v>9</v>
          </cell>
          <cell r="J346"/>
          <cell r="K346">
            <v>7</v>
          </cell>
          <cell r="L346"/>
          <cell r="M346"/>
          <cell r="N346"/>
          <cell r="O346"/>
          <cell r="P346"/>
          <cell r="Q346"/>
          <cell r="R346"/>
          <cell r="S346"/>
          <cell r="T346"/>
          <cell r="U346"/>
          <cell r="V346"/>
          <cell r="W346"/>
          <cell r="X346"/>
          <cell r="Y346"/>
          <cell r="Z346"/>
          <cell r="AA346"/>
          <cell r="AB346"/>
          <cell r="AC346"/>
          <cell r="AD346"/>
          <cell r="AE346"/>
          <cell r="AF346">
            <v>9.0664999999999996</v>
          </cell>
          <cell r="AG346"/>
          <cell r="AH346"/>
          <cell r="AI346" t="str">
            <v>Co</v>
          </cell>
          <cell r="AJ346" t="str">
            <v>-9.Al</v>
          </cell>
          <cell r="AK346" t="str">
            <v>-7.W</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cell r="BD346" t="str">
            <v/>
          </cell>
          <cell r="BE346" t="str">
            <v/>
          </cell>
          <cell r="BF346" t="str">
            <v/>
          </cell>
          <cell r="BG346" t="str">
            <v/>
          </cell>
          <cell r="BH346" t="str">
            <v>Co-9Al-7WOoshima, M., Tanaka, K., Okamoto, N. L., Kishida, K. &amp; Inui, H. Effects of quaternary alloying elements on the γ′ solvus temperature of Co-Al-W based alloys with fcc/L12 two-phase microstructures. J. Alloys Compd. 508, 71–78 (2010).</v>
          </cell>
          <cell r="BI346" t="str">
            <v>Co-9.Al-7.W</v>
          </cell>
          <cell r="BJ346" t="str">
            <v>84.0Co-9.0Al-7.0W</v>
          </cell>
        </row>
        <row r="347">
          <cell r="A347" t="str">
            <v>Co-9.Al-8.W</v>
          </cell>
          <cell r="B347" t="str">
            <v>CoAlW-X</v>
          </cell>
          <cell r="C347" t="str">
            <v>-9Al-8W</v>
          </cell>
          <cell r="D347" t="str">
            <v>Co-9Al-8W</v>
          </cell>
          <cell r="E347" t="str">
            <v>Ooshima, M., Tanaka, K., Okamoto, N. L., Kishida, K. &amp; Inui, H. Effects of quaternary alloying elements on the γ′ solvus temperature of Co-Al-W based alloys with fcc/L12 two-phase microstructures. J. Alloys Compd. 508, 71–78 (2010).</v>
          </cell>
          <cell r="F347">
            <v>362</v>
          </cell>
          <cell r="G347">
            <v>83</v>
          </cell>
          <cell r="H347"/>
          <cell r="I347">
            <v>9</v>
          </cell>
          <cell r="J347"/>
          <cell r="K347">
            <v>8</v>
          </cell>
          <cell r="L347"/>
          <cell r="M347"/>
          <cell r="N347"/>
          <cell r="O347"/>
          <cell r="P347"/>
          <cell r="Q347"/>
          <cell r="R347"/>
          <cell r="S347"/>
          <cell r="T347"/>
          <cell r="U347"/>
          <cell r="V347"/>
          <cell r="W347"/>
          <cell r="X347"/>
          <cell r="Y347"/>
          <cell r="Z347"/>
          <cell r="AA347"/>
          <cell r="AB347"/>
          <cell r="AC347"/>
          <cell r="AD347"/>
          <cell r="AE347"/>
          <cell r="AF347">
            <v>9.17</v>
          </cell>
          <cell r="AG347"/>
          <cell r="AH347"/>
          <cell r="AI347" t="str">
            <v>Co</v>
          </cell>
          <cell r="AJ347" t="str">
            <v>-9.Al</v>
          </cell>
          <cell r="AK347" t="str">
            <v>-8.W</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cell r="BD347" t="str">
            <v/>
          </cell>
          <cell r="BE347" t="str">
            <v/>
          </cell>
          <cell r="BF347" t="str">
            <v/>
          </cell>
          <cell r="BG347" t="str">
            <v/>
          </cell>
          <cell r="BH347" t="str">
            <v>Co-9Al-8WOoshima, M., Tanaka, K., Okamoto, N. L., Kishida, K. &amp; Inui, H. Effects of quaternary alloying elements on the γ′ solvus temperature of Co-Al-W based alloys with fcc/L12 two-phase microstructures. J. Alloys Compd. 508, 71–78 (2010).</v>
          </cell>
          <cell r="BI347" t="str">
            <v>Co-9.Al-8.W</v>
          </cell>
          <cell r="BJ347" t="str">
            <v>83.0Co-9.0Al-8.0W</v>
          </cell>
        </row>
        <row r="348">
          <cell r="A348" t="str">
            <v>Co-9.Al-7.W-2.Ta</v>
          </cell>
          <cell r="B348" t="str">
            <v>CoAlW-X</v>
          </cell>
          <cell r="C348" t="str">
            <v>-9Al-7W-2Ta</v>
          </cell>
          <cell r="D348" t="str">
            <v>Co-9Al-7W-2Ta</v>
          </cell>
          <cell r="E348" t="str">
            <v>Ooshima, M., Tanaka, K., Okamoto, N. L., Kishida, K. &amp; Inui, H. Effects of quaternary alloying elements on the γ′ solvus temperature of Co-Al-W based alloys with fcc/L12 two-phase microstructures. J. Alloys Compd. 508, 71–78 (2010).</v>
          </cell>
          <cell r="F348">
            <v>363</v>
          </cell>
          <cell r="G348">
            <v>82</v>
          </cell>
          <cell r="H348"/>
          <cell r="I348">
            <v>9</v>
          </cell>
          <cell r="J348"/>
          <cell r="K348">
            <v>7</v>
          </cell>
          <cell r="L348"/>
          <cell r="M348">
            <v>2</v>
          </cell>
          <cell r="N348"/>
          <cell r="O348"/>
          <cell r="P348"/>
          <cell r="Q348"/>
          <cell r="R348"/>
          <cell r="S348"/>
          <cell r="T348"/>
          <cell r="U348"/>
          <cell r="V348"/>
          <cell r="W348"/>
          <cell r="X348"/>
          <cell r="Y348"/>
          <cell r="Z348"/>
          <cell r="AA348"/>
          <cell r="AB348"/>
          <cell r="AC348"/>
          <cell r="AD348"/>
          <cell r="AE348"/>
          <cell r="AF348">
            <v>9.2214999999999989</v>
          </cell>
          <cell r="AG348"/>
          <cell r="AH348"/>
          <cell r="AI348" t="str">
            <v>Co</v>
          </cell>
          <cell r="AJ348" t="str">
            <v>-9.Al</v>
          </cell>
          <cell r="AK348" t="str">
            <v>-7.W</v>
          </cell>
          <cell r="AL348" t="str">
            <v/>
          </cell>
          <cell r="AM348" t="str">
            <v/>
          </cell>
          <cell r="AN348" t="str">
            <v>-2.Ta</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
          </cell>
          <cell r="BB348" t="str">
            <v/>
          </cell>
          <cell r="BC348" t="str">
            <v/>
          </cell>
          <cell r="BD348" t="str">
            <v/>
          </cell>
          <cell r="BE348" t="str">
            <v/>
          </cell>
          <cell r="BF348" t="str">
            <v/>
          </cell>
          <cell r="BG348" t="str">
            <v/>
          </cell>
          <cell r="BH348" t="str">
            <v>Co-9Al-7W-2TaOoshima, M., Tanaka, K., Okamoto, N. L., Kishida, K. &amp; Inui, H. Effects of quaternary alloying elements on the γ′ solvus temperature of Co-Al-W based alloys with fcc/L12 two-phase microstructures. J. Alloys Compd. 508, 71–78 (2010).</v>
          </cell>
          <cell r="BI348" t="str">
            <v>Co-9.Al-7.W-2.Ta</v>
          </cell>
          <cell r="BJ348" t="str">
            <v>82.0Co-9.0Al-7.0W-2.0Ta</v>
          </cell>
        </row>
        <row r="349">
          <cell r="A349" t="str">
            <v>Co-9.Al-7.W-2.Mo</v>
          </cell>
          <cell r="B349" t="str">
            <v>CoAlW-X</v>
          </cell>
          <cell r="C349" t="str">
            <v>-9Al-7W-2Mo</v>
          </cell>
          <cell r="D349" t="str">
            <v>Co-9Al-7W-2Mo</v>
          </cell>
          <cell r="E349" t="str">
            <v>Ooshima, M., Tanaka, K., Okamoto, N. L., Kishida, K. &amp; Inui, H. Effects of quaternary alloying elements on the γ′ solvus temperature of Co-Al-W based alloys with fcc/L12 two-phase microstructures. J. Alloys Compd. 508, 71–78 (2010).</v>
          </cell>
          <cell r="F349">
            <v>364</v>
          </cell>
          <cell r="G349">
            <v>82</v>
          </cell>
          <cell r="H349"/>
          <cell r="I349">
            <v>9</v>
          </cell>
          <cell r="J349"/>
          <cell r="K349">
            <v>7</v>
          </cell>
          <cell r="L349"/>
          <cell r="M349"/>
          <cell r="N349"/>
          <cell r="O349"/>
          <cell r="P349">
            <v>2</v>
          </cell>
          <cell r="Q349"/>
          <cell r="R349"/>
          <cell r="S349"/>
          <cell r="T349"/>
          <cell r="U349"/>
          <cell r="V349"/>
          <cell r="W349"/>
          <cell r="X349"/>
          <cell r="Y349"/>
          <cell r="Z349"/>
          <cell r="AA349"/>
          <cell r="AB349"/>
          <cell r="AC349"/>
          <cell r="AD349"/>
          <cell r="AE349"/>
          <cell r="AF349">
            <v>9.0940999999999992</v>
          </cell>
          <cell r="AG349"/>
          <cell r="AH349"/>
          <cell r="AI349" t="str">
            <v>Co</v>
          </cell>
          <cell r="AJ349" t="str">
            <v>-9.Al</v>
          </cell>
          <cell r="AK349" t="str">
            <v>-7.W</v>
          </cell>
          <cell r="AL349" t="str">
            <v/>
          </cell>
          <cell r="AM349" t="str">
            <v/>
          </cell>
          <cell r="AN349" t="str">
            <v/>
          </cell>
          <cell r="AO349" t="str">
            <v/>
          </cell>
          <cell r="AP349" t="str">
            <v/>
          </cell>
          <cell r="AQ349" t="str">
            <v/>
          </cell>
          <cell r="AR349" t="str">
            <v>-2.Mo</v>
          </cell>
          <cell r="AS349" t="str">
            <v/>
          </cell>
          <cell r="AT349" t="str">
            <v/>
          </cell>
          <cell r="AU349" t="str">
            <v/>
          </cell>
          <cell r="AV349" t="str">
            <v/>
          </cell>
          <cell r="AW349" t="str">
            <v/>
          </cell>
          <cell r="AX349" t="str">
            <v/>
          </cell>
          <cell r="AY349" t="str">
            <v/>
          </cell>
          <cell r="AZ349" t="str">
            <v/>
          </cell>
          <cell r="BA349" t="str">
            <v/>
          </cell>
          <cell r="BB349" t="str">
            <v/>
          </cell>
          <cell r="BC349" t="str">
            <v/>
          </cell>
          <cell r="BD349" t="str">
            <v/>
          </cell>
          <cell r="BE349" t="str">
            <v/>
          </cell>
          <cell r="BF349" t="str">
            <v/>
          </cell>
          <cell r="BG349" t="str">
            <v/>
          </cell>
          <cell r="BH349" t="str">
            <v>Co-9Al-7W-2MoOoshima, M., Tanaka, K., Okamoto, N. L., Kishida, K. &amp; Inui, H. Effects of quaternary alloying elements on the γ′ solvus temperature of Co-Al-W based alloys with fcc/L12 two-phase microstructures. J. Alloys Compd. 508, 71–78 (2010).</v>
          </cell>
          <cell r="BI349" t="str">
            <v>Co-9.Al-7.W-2.Mo</v>
          </cell>
          <cell r="BJ349" t="str">
            <v>82.0Co-9.0Al-7.0W-2.0Mo</v>
          </cell>
        </row>
        <row r="350">
          <cell r="A350" t="str">
            <v>Co-9.Al-7.W-2.Nb</v>
          </cell>
          <cell r="B350" t="str">
            <v>CoAlW-X</v>
          </cell>
          <cell r="C350" t="str">
            <v>-9Al-7W-2Nb</v>
          </cell>
          <cell r="D350" t="str">
            <v>Co-9Al-7W-2Nb</v>
          </cell>
          <cell r="E350" t="str">
            <v>Ooshima, M., Tanaka, K., Okamoto, N. L., Kishida, K. &amp; Inui, H. Effects of quaternary alloying elements on the γ′ solvus temperature of Co-Al-W based alloys with fcc/L12 two-phase microstructures. J. Alloys Compd. 508, 71–78 (2010).</v>
          </cell>
          <cell r="F350">
            <v>365</v>
          </cell>
          <cell r="G350">
            <v>82</v>
          </cell>
          <cell r="H350"/>
          <cell r="I350">
            <v>9</v>
          </cell>
          <cell r="J350"/>
          <cell r="K350">
            <v>7</v>
          </cell>
          <cell r="L350"/>
          <cell r="M350"/>
          <cell r="N350">
            <v>2</v>
          </cell>
          <cell r="O350"/>
          <cell r="P350"/>
          <cell r="Q350"/>
          <cell r="R350"/>
          <cell r="S350"/>
          <cell r="T350"/>
          <cell r="U350"/>
          <cell r="V350"/>
          <cell r="W350"/>
          <cell r="X350"/>
          <cell r="Y350"/>
          <cell r="Z350"/>
          <cell r="AA350"/>
          <cell r="AB350"/>
          <cell r="AC350"/>
          <cell r="AD350"/>
          <cell r="AE350"/>
          <cell r="AF350">
            <v>9.0599000000000007</v>
          </cell>
          <cell r="AG350"/>
          <cell r="AH350"/>
          <cell r="AI350" t="str">
            <v>Co</v>
          </cell>
          <cell r="AJ350" t="str">
            <v>-9.Al</v>
          </cell>
          <cell r="AK350" t="str">
            <v>-7.W</v>
          </cell>
          <cell r="AL350" t="str">
            <v/>
          </cell>
          <cell r="AM350" t="str">
            <v/>
          </cell>
          <cell r="AN350" t="str">
            <v/>
          </cell>
          <cell r="AO350" t="str">
            <v>-2.Nb</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cell r="BD350" t="str">
            <v/>
          </cell>
          <cell r="BE350" t="str">
            <v/>
          </cell>
          <cell r="BF350" t="str">
            <v/>
          </cell>
          <cell r="BG350" t="str">
            <v/>
          </cell>
          <cell r="BH350" t="str">
            <v>Co-9Al-7W-2NbOoshima, M., Tanaka, K., Okamoto, N. L., Kishida, K. &amp; Inui, H. Effects of quaternary alloying elements on the γ′ solvus temperature of Co-Al-W based alloys with fcc/L12 two-phase microstructures. J. Alloys Compd. 508, 71–78 (2010).</v>
          </cell>
          <cell r="BI350" t="str">
            <v>Co-9.Al-7.W-2.Nb</v>
          </cell>
          <cell r="BJ350" t="str">
            <v>82.0Co-9.0Al-7.0W-2.0Nb</v>
          </cell>
        </row>
        <row r="351">
          <cell r="A351" t="str">
            <v>Co-9.Al-7.W-2.V</v>
          </cell>
          <cell r="B351" t="str">
            <v>CoAlW-X</v>
          </cell>
          <cell r="C351" t="str">
            <v>-9Al-7W-2V</v>
          </cell>
          <cell r="D351" t="str">
            <v>Co-9Al-7W-2V</v>
          </cell>
          <cell r="E351" t="str">
            <v>Ooshima, M., Tanaka, K., Okamoto, N. L., Kishida, K. &amp; Inui, H. Effects of quaternary alloying elements on the γ′ solvus temperature of Co-Al-W based alloys with fcc/L12 two-phase microstructures. J. Alloys Compd. 508, 71–78 (2010).</v>
          </cell>
          <cell r="F351">
            <v>366</v>
          </cell>
          <cell r="G351">
            <v>82</v>
          </cell>
          <cell r="H351"/>
          <cell r="I351">
            <v>9</v>
          </cell>
          <cell r="J351"/>
          <cell r="K351">
            <v>7</v>
          </cell>
          <cell r="L351"/>
          <cell r="M351"/>
          <cell r="N351"/>
          <cell r="O351">
            <v>2</v>
          </cell>
          <cell r="P351"/>
          <cell r="Q351"/>
          <cell r="R351"/>
          <cell r="S351"/>
          <cell r="T351"/>
          <cell r="U351"/>
          <cell r="V351"/>
          <cell r="W351"/>
          <cell r="X351"/>
          <cell r="Y351"/>
          <cell r="Z351"/>
          <cell r="AA351"/>
          <cell r="AB351"/>
          <cell r="AC351"/>
          <cell r="AD351"/>
          <cell r="AE351"/>
          <cell r="AF351">
            <v>9.0106999999999999</v>
          </cell>
          <cell r="AG351"/>
          <cell r="AH351"/>
          <cell r="AI351" t="str">
            <v>Co</v>
          </cell>
          <cell r="AJ351" t="str">
            <v>-9.Al</v>
          </cell>
          <cell r="AK351" t="str">
            <v>-7.W</v>
          </cell>
          <cell r="AL351" t="str">
            <v/>
          </cell>
          <cell r="AM351" t="str">
            <v/>
          </cell>
          <cell r="AN351" t="str">
            <v/>
          </cell>
          <cell r="AO351" t="str">
            <v/>
          </cell>
          <cell r="AP351" t="str">
            <v>-2.V</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cell r="BD351" t="str">
            <v/>
          </cell>
          <cell r="BE351" t="str">
            <v/>
          </cell>
          <cell r="BF351" t="str">
            <v/>
          </cell>
          <cell r="BG351" t="str">
            <v/>
          </cell>
          <cell r="BH351" t="str">
            <v>Co-9Al-7W-2VOoshima, M., Tanaka, K., Okamoto, N. L., Kishida, K. &amp; Inui, H. Effects of quaternary alloying elements on the γ′ solvus temperature of Co-Al-W based alloys with fcc/L12 two-phase microstructures. J. Alloys Compd. 508, 71–78 (2010).</v>
          </cell>
          <cell r="BI351" t="str">
            <v>Co-9.Al-7.W-2.V</v>
          </cell>
          <cell r="BJ351" t="str">
            <v>82.0Co-9.0Al-7.0W-2.0V</v>
          </cell>
        </row>
        <row r="352">
          <cell r="A352" t="str">
            <v>Co-9.Al-7.W-2.Re</v>
          </cell>
          <cell r="B352" t="str">
            <v>CoAlW-X</v>
          </cell>
          <cell r="C352" t="str">
            <v>-9Al-7W-2Re</v>
          </cell>
          <cell r="D352" t="str">
            <v>Co-9Al-7W-2Re</v>
          </cell>
          <cell r="E352" t="str">
            <v>Ooshima, M., Tanaka, K., Okamoto, N. L., Kishida, K. &amp; Inui, H. Effects of quaternary alloying elements on the γ′ solvus temperature of Co-Al-W based alloys with fcc/L12 two-phase microstructures. J. Alloys Compd. 508, 71–78 (2010).</v>
          </cell>
          <cell r="F352">
            <v>367</v>
          </cell>
          <cell r="G352">
            <v>82</v>
          </cell>
          <cell r="H352"/>
          <cell r="I352">
            <v>9</v>
          </cell>
          <cell r="J352"/>
          <cell r="K352">
            <v>7</v>
          </cell>
          <cell r="L352"/>
          <cell r="M352"/>
          <cell r="N352"/>
          <cell r="O352"/>
          <cell r="P352"/>
          <cell r="Q352"/>
          <cell r="R352"/>
          <cell r="S352"/>
          <cell r="T352"/>
          <cell r="U352">
            <v>2</v>
          </cell>
          <cell r="V352"/>
          <cell r="W352"/>
          <cell r="X352"/>
          <cell r="Y352"/>
          <cell r="Z352"/>
          <cell r="AA352"/>
          <cell r="AB352"/>
          <cell r="AC352"/>
          <cell r="AD352"/>
          <cell r="AE352"/>
          <cell r="AF352">
            <v>9.3088999999999995</v>
          </cell>
          <cell r="AG352"/>
          <cell r="AH352"/>
          <cell r="AI352" t="str">
            <v>Co</v>
          </cell>
          <cell r="AJ352" t="str">
            <v>-9.Al</v>
          </cell>
          <cell r="AK352" t="str">
            <v>-7.W</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-2.Re</v>
          </cell>
          <cell r="AX352" t="str">
            <v/>
          </cell>
          <cell r="AY352" t="str">
            <v/>
          </cell>
          <cell r="AZ352" t="str">
            <v/>
          </cell>
          <cell r="BA352" t="str">
            <v/>
          </cell>
          <cell r="BB352" t="str">
            <v/>
          </cell>
          <cell r="BC352" t="str">
            <v/>
          </cell>
          <cell r="BD352" t="str">
            <v/>
          </cell>
          <cell r="BE352" t="str">
            <v/>
          </cell>
          <cell r="BF352" t="str">
            <v/>
          </cell>
          <cell r="BG352" t="str">
            <v/>
          </cell>
          <cell r="BH352" t="str">
            <v>Co-9Al-7W-2ReOoshima, M., Tanaka, K., Okamoto, N. L., Kishida, K. &amp; Inui, H. Effects of quaternary alloying elements on the γ′ solvus temperature of Co-Al-W based alloys with fcc/L12 two-phase microstructures. J. Alloys Compd. 508, 71–78 (2010).</v>
          </cell>
          <cell r="BI352" t="str">
            <v>Co-9.Al-7.W-2.Re</v>
          </cell>
          <cell r="BJ352" t="str">
            <v>82.0Co-9.0Al-7.0W-2.0Re</v>
          </cell>
        </row>
        <row r="353">
          <cell r="A353" t="str">
            <v>Co-9.Al-2.Cr-7.W</v>
          </cell>
          <cell r="B353" t="str">
            <v>CoAlW-X</v>
          </cell>
          <cell r="C353" t="str">
            <v>-9Al-2Cr-7W</v>
          </cell>
          <cell r="D353" t="str">
            <v>Co-9Al-7W-2Cr</v>
          </cell>
          <cell r="E353" t="str">
            <v>Ooshima, M., Tanaka, K., Okamoto, N. L., Kishida, K. &amp; Inui, H. Effects of quaternary alloying elements on the γ′ solvus temperature of Co-Al-W based alloys with fcc/L12 two-phase microstructures. J. Alloys Compd. 508, 71–78 (2010).</v>
          </cell>
          <cell r="F353">
            <v>368</v>
          </cell>
          <cell r="G353">
            <v>82</v>
          </cell>
          <cell r="H353"/>
          <cell r="I353">
            <v>9</v>
          </cell>
          <cell r="J353">
            <v>2</v>
          </cell>
          <cell r="K353">
            <v>7</v>
          </cell>
          <cell r="L353"/>
          <cell r="M353"/>
          <cell r="N353"/>
          <cell r="O353"/>
          <cell r="P353"/>
          <cell r="Q353"/>
          <cell r="R353"/>
          <cell r="S353"/>
          <cell r="T353"/>
          <cell r="U353"/>
          <cell r="V353"/>
          <cell r="W353"/>
          <cell r="X353"/>
          <cell r="Y353"/>
          <cell r="Z353"/>
          <cell r="AA353"/>
          <cell r="AB353"/>
          <cell r="AC353"/>
          <cell r="AD353"/>
          <cell r="AE353"/>
          <cell r="AF353">
            <v>9.0322999999999993</v>
          </cell>
          <cell r="AG353"/>
          <cell r="AH353"/>
          <cell r="AI353" t="str">
            <v>Co</v>
          </cell>
          <cell r="AJ353" t="str">
            <v>-9.Al</v>
          </cell>
          <cell r="AK353" t="str">
            <v>-7.W</v>
          </cell>
          <cell r="AL353" t="str">
            <v/>
          </cell>
          <cell r="AM353" t="str">
            <v>-2.Cr</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cell r="BD353" t="str">
            <v/>
          </cell>
          <cell r="BE353" t="str">
            <v/>
          </cell>
          <cell r="BF353" t="str">
            <v/>
          </cell>
          <cell r="BG353" t="str">
            <v/>
          </cell>
          <cell r="BH353" t="str">
            <v>Co-9Al-7W-2CrOoshima, M., Tanaka, K., Okamoto, N. L., Kishida, K. &amp; Inui, H. Effects of quaternary alloying elements on the γ′ solvus temperature of Co-Al-W based alloys with fcc/L12 two-phase microstructures. J. Alloys Compd. 508, 71–78 (2010).</v>
          </cell>
          <cell r="BI353" t="str">
            <v>Co-9.Al-2.Cr-7.W</v>
          </cell>
          <cell r="BJ353" t="str">
            <v>82.0Co-9.0Al-2.0Cr-7.0W</v>
          </cell>
        </row>
        <row r="354">
          <cell r="A354" t="str">
            <v>Co-2.Fe-9.Al-7.W</v>
          </cell>
          <cell r="B354" t="str">
            <v>CoAlW-X</v>
          </cell>
          <cell r="C354" t="str">
            <v>-2Fe-9Al-7W</v>
          </cell>
          <cell r="D354" t="str">
            <v>Co-9Al-7W-2Fe</v>
          </cell>
          <cell r="E354" t="str">
            <v>Ooshima, M., Tanaka, K., Okamoto, N. L., Kishida, K. &amp; Inui, H. Effects of quaternary alloying elements on the γ′ solvus temperature of Co-Al-W based alloys with fcc/L12 two-phase microstructures. J. Alloys Compd. 508, 71–78 (2010).</v>
          </cell>
          <cell r="F354">
            <v>369</v>
          </cell>
          <cell r="G354">
            <v>82</v>
          </cell>
          <cell r="H354"/>
          <cell r="I354">
            <v>9</v>
          </cell>
          <cell r="J354"/>
          <cell r="K354">
            <v>7</v>
          </cell>
          <cell r="L354"/>
          <cell r="M354"/>
          <cell r="N354"/>
          <cell r="O354"/>
          <cell r="P354"/>
          <cell r="Q354"/>
          <cell r="R354"/>
          <cell r="S354"/>
          <cell r="T354"/>
          <cell r="U354"/>
          <cell r="V354"/>
          <cell r="W354">
            <v>2</v>
          </cell>
          <cell r="X354"/>
          <cell r="Y354"/>
          <cell r="Z354"/>
          <cell r="AA354"/>
          <cell r="AB354"/>
          <cell r="AC354"/>
          <cell r="AD354"/>
          <cell r="AE354"/>
          <cell r="AF354">
            <v>9.0459800000000001</v>
          </cell>
          <cell r="AG354"/>
          <cell r="AH354"/>
          <cell r="AI354" t="str">
            <v>Co</v>
          </cell>
          <cell r="AJ354" t="str">
            <v>-9.Al</v>
          </cell>
          <cell r="AK354" t="str">
            <v>-7.W</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-2.Fe</v>
          </cell>
          <cell r="AZ354" t="str">
            <v/>
          </cell>
          <cell r="BA354" t="str">
            <v/>
          </cell>
          <cell r="BB354" t="str">
            <v/>
          </cell>
          <cell r="BC354" t="str">
            <v/>
          </cell>
          <cell r="BD354" t="str">
            <v/>
          </cell>
          <cell r="BE354" t="str">
            <v/>
          </cell>
          <cell r="BF354" t="str">
            <v/>
          </cell>
          <cell r="BG354" t="str">
            <v/>
          </cell>
          <cell r="BH354" t="str">
            <v>Co-9Al-7W-2FeOoshima, M., Tanaka, K., Okamoto, N. L., Kishida, K. &amp; Inui, H. Effects of quaternary alloying elements on the γ′ solvus temperature of Co-Al-W based alloys with fcc/L12 two-phase microstructures. J. Alloys Compd. 508, 71–78 (2010).</v>
          </cell>
          <cell r="BI354" t="str">
            <v>Co-2.Fe-9.Al-7.W</v>
          </cell>
          <cell r="BJ354" t="str">
            <v>82.0Co-2.0Fe-9.0Al-7.0W</v>
          </cell>
        </row>
        <row r="355">
          <cell r="A355" t="str">
            <v>Co-2.Ni-9.Al-7.W</v>
          </cell>
          <cell r="B355" t="str">
            <v>CoAlW-X</v>
          </cell>
          <cell r="C355" t="str">
            <v>-2Ni-9Al-7W</v>
          </cell>
          <cell r="D355" t="str">
            <v>Co-9Al-7W-2Ni</v>
          </cell>
          <cell r="E355" t="str">
            <v>Ooshima, M., Tanaka, K., Okamoto, N. L., Kishida, K. &amp; Inui, H. Effects of quaternary alloying elements on the γ′ solvus temperature of Co-Al-W based alloys with fcc/L12 two-phase microstructures. J. Alloys Compd. 508, 71–78 (2010).</v>
          </cell>
          <cell r="F355">
            <v>370</v>
          </cell>
          <cell r="G355">
            <v>82</v>
          </cell>
          <cell r="H355">
            <v>2</v>
          </cell>
          <cell r="I355">
            <v>9</v>
          </cell>
          <cell r="J355"/>
          <cell r="K355">
            <v>7</v>
          </cell>
          <cell r="L355"/>
          <cell r="M355"/>
          <cell r="N355"/>
          <cell r="O355"/>
          <cell r="P355"/>
          <cell r="Q355"/>
          <cell r="R355"/>
          <cell r="S355"/>
          <cell r="T355"/>
          <cell r="U355"/>
          <cell r="V355"/>
          <cell r="W355"/>
          <cell r="X355"/>
          <cell r="Y355"/>
          <cell r="Z355"/>
          <cell r="AA355"/>
          <cell r="AB355"/>
          <cell r="AC355"/>
          <cell r="AD355"/>
          <cell r="AE355"/>
          <cell r="AF355">
            <v>9.0666600000000006</v>
          </cell>
          <cell r="AG355"/>
          <cell r="AH355"/>
          <cell r="AI355" t="str">
            <v>Co</v>
          </cell>
          <cell r="AJ355" t="str">
            <v>-9.Al</v>
          </cell>
          <cell r="AK355" t="str">
            <v>-7.W</v>
          </cell>
          <cell r="AL355" t="str">
            <v>-2.Ni</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cell r="BD355" t="str">
            <v/>
          </cell>
          <cell r="BE355" t="str">
            <v/>
          </cell>
          <cell r="BF355" t="str">
            <v/>
          </cell>
          <cell r="BG355" t="str">
            <v/>
          </cell>
          <cell r="BH355" t="str">
            <v>Co-9Al-7W-2NiOoshima, M., Tanaka, K., Okamoto, N. L., Kishida, K. &amp; Inui, H. Effects of quaternary alloying elements on the γ′ solvus temperature of Co-Al-W based alloys with fcc/L12 two-phase microstructures. J. Alloys Compd. 508, 71–78 (2010).</v>
          </cell>
          <cell r="BI355" t="str">
            <v>Co-2.Ni-9.Al-7.W</v>
          </cell>
          <cell r="BJ355" t="str">
            <v>84.0Co-2.0Ni-9.0Al-7.0W</v>
          </cell>
        </row>
        <row r="356">
          <cell r="A356" t="str">
            <v>Co-9.Al-7.W-2.Sc</v>
          </cell>
          <cell r="B356" t="str">
            <v>CoAlW-X</v>
          </cell>
          <cell r="C356" t="str">
            <v>-9Al-7W-2Sc</v>
          </cell>
          <cell r="D356" t="str">
            <v>Co-9Al-7W-2Sc</v>
          </cell>
          <cell r="E356" t="str">
            <v>Ooshima, M., Tanaka, K., Okamoto, N. L., Kishida, K. &amp; Inui, H. Effects of quaternary alloying elements on the γ′ solvus temperature of Co-Al-W based alloys with fcc/L12 two-phase microstructures. J. Alloys Compd. 508, 71–78 (2010).</v>
          </cell>
          <cell r="F356">
            <v>371</v>
          </cell>
          <cell r="G356">
            <v>82</v>
          </cell>
          <cell r="H356"/>
          <cell r="I356">
            <v>9</v>
          </cell>
          <cell r="J356"/>
          <cell r="K356">
            <v>7</v>
          </cell>
          <cell r="L356"/>
          <cell r="M356"/>
          <cell r="N356"/>
          <cell r="O356"/>
          <cell r="P356"/>
          <cell r="Q356"/>
          <cell r="R356"/>
          <cell r="S356"/>
          <cell r="T356"/>
          <cell r="U356"/>
          <cell r="V356"/>
          <cell r="W356"/>
          <cell r="X356"/>
          <cell r="Y356"/>
          <cell r="Z356"/>
          <cell r="AA356"/>
          <cell r="AB356">
            <v>2</v>
          </cell>
          <cell r="AC356"/>
          <cell r="AD356"/>
          <cell r="AE356"/>
          <cell r="AF356">
            <v>8.9481999999999999</v>
          </cell>
          <cell r="AG356"/>
          <cell r="AH356"/>
          <cell r="AI356" t="str">
            <v>Co</v>
          </cell>
          <cell r="AJ356" t="str">
            <v>-9.Al</v>
          </cell>
          <cell r="AK356" t="str">
            <v>-7.W</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cell r="BD356" t="str">
            <v>-2.Sc</v>
          </cell>
          <cell r="BE356" t="str">
            <v/>
          </cell>
          <cell r="BF356" t="str">
            <v/>
          </cell>
          <cell r="BG356" t="str">
            <v/>
          </cell>
          <cell r="BH356" t="str">
            <v>Co-9Al-7W-2ScOoshima, M., Tanaka, K., Okamoto, N. L., Kishida, K. &amp; Inui, H. Effects of quaternary alloying elements on the γ′ solvus temperature of Co-Al-W based alloys with fcc/L12 two-phase microstructures. J. Alloys Compd. 508, 71–78 (2010).</v>
          </cell>
          <cell r="BI356" t="str">
            <v>Co-9.Al-7.W-2.Sc</v>
          </cell>
          <cell r="BJ356" t="str">
            <v>82.0Co-9.0Al-7.0W-2.0Sc</v>
          </cell>
        </row>
        <row r="357">
          <cell r="A357" t="str">
            <v>Co-9.Al-7.W-2.Zr</v>
          </cell>
          <cell r="B357" t="str">
            <v>CoAlW-X</v>
          </cell>
          <cell r="C357" t="str">
            <v>-9Al-7W-Zr</v>
          </cell>
          <cell r="D357" t="str">
            <v>Co-9Al-7W-2Zr</v>
          </cell>
          <cell r="E357" t="str">
            <v>Ooshima, M., Tanaka, K., Okamoto, N. L., Kishida, K. &amp; Inui, H. Effects of quaternary alloying elements on the γ′ solvus temperature of Co-Al-W based alloys with fcc/L12 two-phase microstructures. J. Alloys Compd. 508, 71–78 (2010).</v>
          </cell>
          <cell r="F357">
            <v>372</v>
          </cell>
          <cell r="G357">
            <v>82</v>
          </cell>
          <cell r="H357"/>
          <cell r="I357">
            <v>9</v>
          </cell>
          <cell r="J357"/>
          <cell r="K357">
            <v>7</v>
          </cell>
          <cell r="L357"/>
          <cell r="M357"/>
          <cell r="N357"/>
          <cell r="O357"/>
          <cell r="P357"/>
          <cell r="Q357"/>
          <cell r="R357">
            <v>2</v>
          </cell>
          <cell r="S357"/>
          <cell r="T357"/>
          <cell r="U357"/>
          <cell r="V357"/>
          <cell r="W357"/>
          <cell r="X357"/>
          <cell r="Y357"/>
          <cell r="Z357"/>
          <cell r="AA357"/>
          <cell r="AB357"/>
          <cell r="AC357"/>
          <cell r="AD357"/>
          <cell r="AE357"/>
          <cell r="AF357">
            <v>9.0187200000000001</v>
          </cell>
          <cell r="AG357"/>
          <cell r="AH357"/>
          <cell r="AI357" t="str">
            <v>Co</v>
          </cell>
          <cell r="AJ357" t="str">
            <v>-9.Al</v>
          </cell>
          <cell r="AK357" t="str">
            <v>-7.W</v>
          </cell>
          <cell r="AL357" t="str">
            <v/>
          </cell>
          <cell r="AM357" t="str">
            <v/>
          </cell>
          <cell r="AN357" t="str">
            <v/>
          </cell>
          <cell r="AO357" t="str">
            <v/>
          </cell>
          <cell r="AP357" t="str">
            <v/>
          </cell>
          <cell r="AQ357" t="str">
            <v/>
          </cell>
          <cell r="AR357" t="str">
            <v/>
          </cell>
          <cell r="AS357" t="str">
            <v/>
          </cell>
          <cell r="AT357" t="str">
            <v>-2.Zr</v>
          </cell>
          <cell r="AU357" t="str">
            <v/>
          </cell>
          <cell r="AV357" t="str">
            <v/>
          </cell>
          <cell r="AW357" t="str">
            <v/>
          </cell>
          <cell r="AX357" t="str">
            <v/>
          </cell>
          <cell r="AY357" t="str">
            <v/>
          </cell>
          <cell r="AZ357" t="str">
            <v/>
          </cell>
          <cell r="BA357" t="str">
            <v/>
          </cell>
          <cell r="BB357" t="str">
            <v/>
          </cell>
          <cell r="BC357" t="str">
            <v/>
          </cell>
          <cell r="BD357" t="str">
            <v/>
          </cell>
          <cell r="BE357" t="str">
            <v/>
          </cell>
          <cell r="BF357" t="str">
            <v/>
          </cell>
          <cell r="BG357" t="str">
            <v/>
          </cell>
          <cell r="BH357" t="str">
            <v>Co-9Al-7W-2ZrOoshima, M., Tanaka, K., Okamoto, N. L., Kishida, K. &amp; Inui, H. Effects of quaternary alloying elements on the γ′ solvus temperature of Co-Al-W based alloys with fcc/L12 two-phase microstructures. J. Alloys Compd. 508, 71–78 (2010).</v>
          </cell>
          <cell r="BI357" t="str">
            <v>Co-9.Al-7.W-2.Zr</v>
          </cell>
          <cell r="BJ357" t="str">
            <v>82.0Co-9.0Al-7.0W-2.00Zr</v>
          </cell>
        </row>
        <row r="358">
          <cell r="A358" t="str">
            <v>Co-9.Al-7.W-2.Hf</v>
          </cell>
          <cell r="B358" t="str">
            <v>CoAlW-X</v>
          </cell>
          <cell r="C358" t="str">
            <v>-9Al-7W-Hf</v>
          </cell>
          <cell r="D358" t="str">
            <v>Co-9Al-7W-2Hf</v>
          </cell>
          <cell r="E358" t="str">
            <v>Ooshima, M., Tanaka, K., Okamoto, N. L., Kishida, K. &amp; Inui, H. Effects of quaternary alloying elements on the γ′ solvus temperature of Co-Al-W based alloys with fcc/L12 two-phase microstructures. J. Alloys Compd. 508, 71–78 (2010).</v>
          </cell>
          <cell r="F358">
            <v>373</v>
          </cell>
          <cell r="G358">
            <v>82</v>
          </cell>
          <cell r="H358"/>
          <cell r="I358">
            <v>9</v>
          </cell>
          <cell r="J358"/>
          <cell r="K358">
            <v>7</v>
          </cell>
          <cell r="L358"/>
          <cell r="M358"/>
          <cell r="N358"/>
          <cell r="O358"/>
          <cell r="P358"/>
          <cell r="Q358"/>
          <cell r="R358"/>
          <cell r="S358"/>
          <cell r="T358"/>
          <cell r="U358"/>
          <cell r="V358"/>
          <cell r="W358"/>
          <cell r="X358"/>
          <cell r="Y358">
            <v>2</v>
          </cell>
          <cell r="Z358"/>
          <cell r="AA358"/>
          <cell r="AB358"/>
          <cell r="AC358"/>
          <cell r="AD358"/>
          <cell r="AE358"/>
          <cell r="AF358">
            <v>9.1547000000000001</v>
          </cell>
          <cell r="AG358"/>
          <cell r="AH358"/>
          <cell r="AI358" t="str">
            <v>Co</v>
          </cell>
          <cell r="AJ358" t="str">
            <v>-9.Al</v>
          </cell>
          <cell r="AK358" t="str">
            <v>-7.W</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-2.Hf</v>
          </cell>
          <cell r="BB358" t="str">
            <v/>
          </cell>
          <cell r="BC358" t="str">
            <v/>
          </cell>
          <cell r="BD358" t="str">
            <v/>
          </cell>
          <cell r="BE358" t="str">
            <v/>
          </cell>
          <cell r="BF358" t="str">
            <v/>
          </cell>
          <cell r="BG358" t="str">
            <v/>
          </cell>
          <cell r="BH358" t="str">
            <v>Co-9Al-7W-2HfOoshima, M., Tanaka, K., Okamoto, N. L., Kishida, K. &amp; Inui, H. Effects of quaternary alloying elements on the γ′ solvus temperature of Co-Al-W based alloys with fcc/L12 two-phase microstructures. J. Alloys Compd. 508, 71–78 (2010).</v>
          </cell>
          <cell r="BI358" t="str">
            <v>Co-9.Al-7.W-2.Hf</v>
          </cell>
          <cell r="BJ358" t="str">
            <v>82.0Co-9.0Al-7.0W-2.0Hf</v>
          </cell>
        </row>
        <row r="359">
          <cell r="A359" t="str">
            <v>Co-19.9Ni-4.8Al-5.Cr-3.2W-0.6Ta</v>
          </cell>
          <cell r="B359" t="str">
            <v>CoAlWX+</v>
          </cell>
          <cell r="C359" t="str">
            <v>-20Ni-5Al-5Cr-3W-1Ta</v>
          </cell>
          <cell r="D359" t="str">
            <v>A1</v>
          </cell>
          <cell r="E359" t="str">
            <v>Osaki, M. et al. Properties of Strengthening Co-W-Al Alloys with Various Amounts of Phase Forming Elements. (2008).</v>
          </cell>
          <cell r="F359">
            <v>375</v>
          </cell>
          <cell r="G359">
            <v>66.5</v>
          </cell>
          <cell r="H359">
            <v>19.899999999999999</v>
          </cell>
          <cell r="I359">
            <v>4.8</v>
          </cell>
          <cell r="J359">
            <v>5</v>
          </cell>
          <cell r="K359">
            <v>3.2</v>
          </cell>
          <cell r="L359"/>
          <cell r="M359">
            <v>0.6</v>
          </cell>
          <cell r="N359"/>
          <cell r="O359"/>
          <cell r="P359"/>
          <cell r="Q359"/>
          <cell r="R359"/>
          <cell r="S359"/>
          <cell r="T359"/>
          <cell r="U359"/>
          <cell r="V359"/>
          <cell r="W359"/>
          <cell r="X359"/>
          <cell r="Y359"/>
          <cell r="Z359"/>
          <cell r="AA359"/>
          <cell r="AB359"/>
          <cell r="AC359"/>
          <cell r="AD359"/>
          <cell r="AE359"/>
          <cell r="AF359">
            <v>8.896192000000001</v>
          </cell>
          <cell r="AG359"/>
          <cell r="AH359"/>
          <cell r="AI359" t="str">
            <v>Co</v>
          </cell>
          <cell r="AJ359" t="str">
            <v>-4.8Al</v>
          </cell>
          <cell r="AK359" t="str">
            <v>-3.2W</v>
          </cell>
          <cell r="AL359" t="str">
            <v>-19.9Ni</v>
          </cell>
          <cell r="AM359" t="str">
            <v>-5.Cr</v>
          </cell>
          <cell r="AN359" t="str">
            <v>-0.6Ta</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cell r="BD359" t="str">
            <v/>
          </cell>
          <cell r="BE359" t="str">
            <v/>
          </cell>
          <cell r="BF359" t="str">
            <v/>
          </cell>
          <cell r="BG359" t="str">
            <v/>
          </cell>
          <cell r="BH359" t="str">
            <v>A1Osaki, M. et al. Properties of Strengthening Co-W-Al Alloys with Various Amounts of Phase Forming Elements. (2008).</v>
          </cell>
          <cell r="BI359" t="str">
            <v>Co-19.9Ni-4.8Al-5.Cr-3.2W-0.6Ta</v>
          </cell>
          <cell r="BJ359" t="str">
            <v>86.4Co-19.9Ni-4.8Al-5.0Cr-3.2W-0.6Ta</v>
          </cell>
        </row>
        <row r="360">
          <cell r="A360" t="str">
            <v>Co-19.9Ni-7.Al-5.Cr-4.8W-0.9Ta</v>
          </cell>
          <cell r="B360" t="str">
            <v>CoAlWX+</v>
          </cell>
          <cell r="C360" t="str">
            <v>-20Ni-7Al-5Cr-5W-1Ta</v>
          </cell>
          <cell r="D360" t="str">
            <v>A2</v>
          </cell>
          <cell r="E360" t="str">
            <v>Osaki, M. et al. Properties of Strengthening Co-W-Al Alloys with Various Amounts of Phase Forming Elements. (2008).</v>
          </cell>
          <cell r="F360">
            <v>376</v>
          </cell>
          <cell r="G360">
            <v>62.400000000000006</v>
          </cell>
          <cell r="H360">
            <v>19.899999999999999</v>
          </cell>
          <cell r="I360">
            <v>7</v>
          </cell>
          <cell r="J360">
            <v>5</v>
          </cell>
          <cell r="K360">
            <v>4.8</v>
          </cell>
          <cell r="L360"/>
          <cell r="M360">
            <v>0.9</v>
          </cell>
          <cell r="N360"/>
          <cell r="O360"/>
          <cell r="P360"/>
          <cell r="Q360"/>
          <cell r="R360"/>
          <cell r="S360"/>
          <cell r="T360"/>
          <cell r="U360"/>
          <cell r="V360"/>
          <cell r="W360"/>
          <cell r="X360"/>
          <cell r="Y360"/>
          <cell r="Z360"/>
          <cell r="AA360"/>
          <cell r="AB360"/>
          <cell r="AC360"/>
          <cell r="AD360"/>
          <cell r="AE360"/>
          <cell r="AF360">
            <v>8.9486420000000013</v>
          </cell>
          <cell r="AG360"/>
          <cell r="AH360"/>
          <cell r="AI360" t="str">
            <v>Co</v>
          </cell>
          <cell r="AJ360" t="str">
            <v>-7.Al</v>
          </cell>
          <cell r="AK360" t="str">
            <v>-4.8W</v>
          </cell>
          <cell r="AL360" t="str">
            <v>-19.9Ni</v>
          </cell>
          <cell r="AM360" t="str">
            <v>-5.Cr</v>
          </cell>
          <cell r="AN360" t="str">
            <v>-0.9Ta</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
          </cell>
          <cell r="BB360" t="str">
            <v/>
          </cell>
          <cell r="BC360" t="str">
            <v/>
          </cell>
          <cell r="BD360" t="str">
            <v/>
          </cell>
          <cell r="BE360" t="str">
            <v/>
          </cell>
          <cell r="BF360" t="str">
            <v/>
          </cell>
          <cell r="BG360" t="str">
            <v/>
          </cell>
          <cell r="BH360" t="str">
            <v>A2Osaki, M. et al. Properties of Strengthening Co-W-Al Alloys with Various Amounts of Phase Forming Elements. (2008).</v>
          </cell>
          <cell r="BI360" t="str">
            <v>Co-19.9Ni-7.Al-5.Cr-4.8W-0.9Ta</v>
          </cell>
          <cell r="BJ360" t="str">
            <v>82.3Co-19.9Ni-7.0Al-5.0Cr-4.8W-0.9Ta</v>
          </cell>
        </row>
        <row r="361">
          <cell r="A361" t="str">
            <v>Co-19.9Ni-9.1Al-5.Cr-6.4W-1.2Ta</v>
          </cell>
          <cell r="B361" t="str">
            <v>CoAlWX+</v>
          </cell>
          <cell r="C361" t="str">
            <v>-20Ni-9Al-5Cr-6W-1Ta</v>
          </cell>
          <cell r="D361" t="str">
            <v>A3</v>
          </cell>
          <cell r="E361" t="str">
            <v>Osaki, M. et al. Properties of Strengthening Co-W-Al Alloys with Various Amounts of Phase Forming Elements. (2008).</v>
          </cell>
          <cell r="F361">
            <v>377</v>
          </cell>
          <cell r="G361">
            <v>58.4</v>
          </cell>
          <cell r="H361">
            <v>19.899999999999999</v>
          </cell>
          <cell r="I361">
            <v>9.1</v>
          </cell>
          <cell r="J361">
            <v>5</v>
          </cell>
          <cell r="K361">
            <v>6.4</v>
          </cell>
          <cell r="L361"/>
          <cell r="M361">
            <v>1.2</v>
          </cell>
          <cell r="N361"/>
          <cell r="O361"/>
          <cell r="P361"/>
          <cell r="Q361"/>
          <cell r="R361"/>
          <cell r="S361"/>
          <cell r="T361"/>
          <cell r="U361"/>
          <cell r="V361"/>
          <cell r="W361"/>
          <cell r="X361"/>
          <cell r="Y361"/>
          <cell r="Z361"/>
          <cell r="AA361"/>
          <cell r="AB361"/>
          <cell r="AC361"/>
          <cell r="AD361"/>
          <cell r="AE361"/>
          <cell r="AF361">
            <v>9.0072920000000014</v>
          </cell>
          <cell r="AG361"/>
          <cell r="AH361"/>
          <cell r="AI361" t="str">
            <v>Co</v>
          </cell>
          <cell r="AJ361" t="str">
            <v>-9.1Al</v>
          </cell>
          <cell r="AK361" t="str">
            <v>-6.4W</v>
          </cell>
          <cell r="AL361" t="str">
            <v>-19.9Ni</v>
          </cell>
          <cell r="AM361" t="str">
            <v>-5.Cr</v>
          </cell>
          <cell r="AN361" t="str">
            <v>-1.2Ta</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cell r="BD361" t="str">
            <v/>
          </cell>
          <cell r="BE361" t="str">
            <v/>
          </cell>
          <cell r="BF361" t="str">
            <v/>
          </cell>
          <cell r="BG361" t="str">
            <v/>
          </cell>
          <cell r="BH361" t="str">
            <v>A3Osaki, M. et al. Properties of Strengthening Co-W-Al Alloys with Various Amounts of Phase Forming Elements. (2008).</v>
          </cell>
          <cell r="BI361" t="str">
            <v>Co-19.9Ni-9.1Al-5.Cr-6.4W-1.2Ta</v>
          </cell>
          <cell r="BJ361" t="str">
            <v>78.3Co-19.9Ni-9.1Al-5.0Cr-6.4W-1.2Ta</v>
          </cell>
        </row>
        <row r="362">
          <cell r="A362" t="str">
            <v>Co-19.8Ni-11.4Al-4.9Cr-8.2W-1.5Ta</v>
          </cell>
          <cell r="B362" t="str">
            <v>CoAlWX+</v>
          </cell>
          <cell r="C362" t="str">
            <v>-20Ni-11Al-5Cr-8W-2Ta</v>
          </cell>
          <cell r="D362" t="str">
            <v>A4</v>
          </cell>
          <cell r="E362" t="str">
            <v>Osaki, M. et al. Properties of Strengthening Co-W-Al Alloys with Various Amounts of Phase Forming Elements. (2008).</v>
          </cell>
          <cell r="F362">
            <v>378</v>
          </cell>
          <cell r="G362">
            <v>54.2</v>
          </cell>
          <cell r="H362">
            <v>19.8</v>
          </cell>
          <cell r="I362">
            <v>11.4</v>
          </cell>
          <cell r="J362">
            <v>4.9000000000000004</v>
          </cell>
          <cell r="K362">
            <v>8.1999999999999993</v>
          </cell>
          <cell r="L362"/>
          <cell r="M362">
            <v>1.5</v>
          </cell>
          <cell r="N362"/>
          <cell r="O362"/>
          <cell r="P362"/>
          <cell r="Q362"/>
          <cell r="R362"/>
          <cell r="S362"/>
          <cell r="T362"/>
          <cell r="U362"/>
          <cell r="V362"/>
          <cell r="W362"/>
          <cell r="X362"/>
          <cell r="Y362"/>
          <cell r="Z362"/>
          <cell r="AA362"/>
          <cell r="AB362"/>
          <cell r="AC362"/>
          <cell r="AD362"/>
          <cell r="AE362"/>
          <cell r="AF362">
            <v>9.0759439999999998</v>
          </cell>
          <cell r="AG362"/>
          <cell r="AH362"/>
          <cell r="AI362" t="str">
            <v>Co</v>
          </cell>
          <cell r="AJ362" t="str">
            <v>-11.4Al</v>
          </cell>
          <cell r="AK362" t="str">
            <v>-8.2W</v>
          </cell>
          <cell r="AL362" t="str">
            <v>-19.8Ni</v>
          </cell>
          <cell r="AM362" t="str">
            <v>-4.9Cr</v>
          </cell>
          <cell r="AN362" t="str">
            <v>-1.5Ta</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cell r="BD362" t="str">
            <v/>
          </cell>
          <cell r="BE362" t="str">
            <v/>
          </cell>
          <cell r="BF362" t="str">
            <v/>
          </cell>
          <cell r="BG362" t="str">
            <v/>
          </cell>
          <cell r="BH362" t="str">
            <v>A4Osaki, M. et al. Properties of Strengthening Co-W-Al Alloys with Various Amounts of Phase Forming Elements. (2008).</v>
          </cell>
          <cell r="BI362" t="str">
            <v>Co-19.8Ni-11.4Al-4.9Cr-8.2W-1.5Ta</v>
          </cell>
          <cell r="BJ362" t="str">
            <v>74.0Co-19.8Ni-11.4Al-4.9Cr-8.2W-1.5Ta</v>
          </cell>
        </row>
        <row r="363">
          <cell r="A363" t="str">
            <v>Co-25.Ti</v>
          </cell>
          <cell r="B363" t="str">
            <v>Co3Ti</v>
          </cell>
          <cell r="C363" t="str">
            <v>-25Ti</v>
          </cell>
          <cell r="D363" t="str">
            <v>Co3Ti</v>
          </cell>
          <cell r="E363" t="str">
            <v>Oya-Seimiya, Y., Shinoda, T. &amp; Suzuki, T. Low temperature strength anomaly of L12 type intermetallic compounds Co3Ti and Pt3Al. Mater. Trans. JIM 37, 1464–1470 (1996).</v>
          </cell>
          <cell r="F363">
            <v>379</v>
          </cell>
          <cell r="G363">
            <v>75</v>
          </cell>
          <cell r="H363"/>
          <cell r="I363"/>
          <cell r="J363"/>
          <cell r="K363"/>
          <cell r="L363">
            <v>25</v>
          </cell>
          <cell r="M363"/>
          <cell r="N363"/>
          <cell r="O363"/>
          <cell r="P363"/>
          <cell r="Q363"/>
          <cell r="R363"/>
          <cell r="S363"/>
          <cell r="T363"/>
          <cell r="U363"/>
          <cell r="V363"/>
          <cell r="W363"/>
          <cell r="X363"/>
          <cell r="Y363"/>
          <cell r="Z363"/>
          <cell r="AA363"/>
          <cell r="AB363"/>
          <cell r="AC363"/>
          <cell r="AD363"/>
          <cell r="AE363"/>
          <cell r="AF363">
            <v>7.8017499999999993</v>
          </cell>
          <cell r="AG363"/>
          <cell r="AH363"/>
          <cell r="AI363" t="str">
            <v>Co</v>
          </cell>
          <cell r="AJ363" t="str">
            <v/>
          </cell>
          <cell r="AK363" t="str">
            <v/>
          </cell>
          <cell r="AL363" t="str">
            <v/>
          </cell>
          <cell r="AM363" t="str">
            <v/>
          </cell>
          <cell r="AN363" t="str">
            <v/>
          </cell>
          <cell r="AO363" t="str">
            <v/>
          </cell>
          <cell r="AP363" t="str">
            <v/>
          </cell>
          <cell r="AQ363" t="str">
            <v>-25.Ti</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cell r="BD363" t="str">
            <v/>
          </cell>
          <cell r="BE363" t="str">
            <v/>
          </cell>
          <cell r="BF363" t="str">
            <v/>
          </cell>
          <cell r="BG363" t="str">
            <v/>
          </cell>
          <cell r="BH363" t="str">
            <v>Co3TiOya-Seimiya, Y., Shinoda, T. &amp; Suzuki, T. Low temperature strength anomaly of L12 type intermetallic compounds Co3Ti and Pt3Al. Mater. Trans. JIM 37, 1464–1470 (1996).</v>
          </cell>
          <cell r="BI363" t="str">
            <v>Co-25.Ti</v>
          </cell>
          <cell r="BJ363" t="str">
            <v>75.0Co-25.0Ti</v>
          </cell>
        </row>
        <row r="364">
          <cell r="A364" t="str">
            <v>Co-30.2Ni-9.8Al-2.Cr-2.Ti-1.9Ta-4.6Mo</v>
          </cell>
          <cell r="B364" t="str">
            <v>W-free</v>
          </cell>
          <cell r="C364" t="str">
            <v>-30Ni-10Al-2Cr-2Ti-2Ta-5Mo</v>
          </cell>
          <cell r="D364" t="str">
            <v>Cr-2</v>
          </cell>
          <cell r="E364" t="str">
            <v>Pandey, P. et al. Elemental site occupancy in the L12 A3B ordered intermetallic phase in Co-based superalloys and its influence on the microstructure. Acta Mater. 163, 140–153 (2019).</v>
          </cell>
          <cell r="F364">
            <v>380</v>
          </cell>
          <cell r="G364">
            <v>49.5</v>
          </cell>
          <cell r="H364">
            <v>30.2</v>
          </cell>
          <cell r="I364">
            <v>9.8000000000000007</v>
          </cell>
          <cell r="J364">
            <v>2</v>
          </cell>
          <cell r="K364"/>
          <cell r="L364">
            <v>2</v>
          </cell>
          <cell r="M364">
            <v>1.9</v>
          </cell>
          <cell r="N364"/>
          <cell r="O364"/>
          <cell r="P364">
            <v>4.5999999999999996</v>
          </cell>
          <cell r="Q364"/>
          <cell r="R364"/>
          <cell r="S364"/>
          <cell r="T364"/>
          <cell r="U364"/>
          <cell r="V364"/>
          <cell r="W364"/>
          <cell r="X364"/>
          <cell r="Y364"/>
          <cell r="Z364"/>
          <cell r="AA364"/>
          <cell r="AB364"/>
          <cell r="AC364"/>
          <cell r="AD364"/>
          <cell r="AE364"/>
          <cell r="AF364">
            <v>8.3834859999999995</v>
          </cell>
          <cell r="AG364">
            <v>8.5299999999999994</v>
          </cell>
          <cell r="AH364"/>
          <cell r="AI364" t="str">
            <v>Co</v>
          </cell>
          <cell r="AJ364" t="str">
            <v>-9.8Al</v>
          </cell>
          <cell r="AK364" t="str">
            <v/>
          </cell>
          <cell r="AL364" t="str">
            <v>-30.2Ni</v>
          </cell>
          <cell r="AM364" t="str">
            <v>-2.Cr</v>
          </cell>
          <cell r="AN364" t="str">
            <v>-1.9Ta</v>
          </cell>
          <cell r="AO364" t="str">
            <v/>
          </cell>
          <cell r="AP364" t="str">
            <v/>
          </cell>
          <cell r="AQ364" t="str">
            <v>-2.Ti</v>
          </cell>
          <cell r="AR364" t="str">
            <v>-4.6Mo</v>
          </cell>
          <cell r="AS364" t="str">
            <v/>
          </cell>
          <cell r="AT364" t="str">
            <v/>
          </cell>
          <cell r="AU364" t="str">
            <v/>
          </cell>
          <cell r="AV364" t="str">
            <v/>
          </cell>
          <cell r="AW364" t="str">
            <v/>
          </cell>
          <cell r="AX364" t="str">
            <v/>
          </cell>
          <cell r="AY364" t="str">
            <v/>
          </cell>
          <cell r="AZ364" t="str">
            <v/>
          </cell>
          <cell r="BA364" t="str">
            <v/>
          </cell>
          <cell r="BB364" t="str">
            <v/>
          </cell>
          <cell r="BC364" t="str">
            <v/>
          </cell>
          <cell r="BD364" t="str">
            <v/>
          </cell>
          <cell r="BE364" t="str">
            <v/>
          </cell>
          <cell r="BF364" t="str">
            <v/>
          </cell>
          <cell r="BG364" t="str">
            <v/>
          </cell>
          <cell r="BH364" t="str">
            <v>Cr-2Pandey, P. et al. Elemental site occupancy in the L12 A3B ordered intermetallic phase in Co-based superalloys and its influence on the microstructure. Acta Mater. 163, 140–153 (2019).</v>
          </cell>
          <cell r="BI364" t="str">
            <v>Co-30.2Ni-9.8Al-2.Cr-2.Ti-1.9Ta-4.6Mo</v>
          </cell>
          <cell r="BJ364" t="str">
            <v>79.7Co-30.2Ni-9.8Al-2.0Ti-1.9Ta-4.6Mo-2.00C</v>
          </cell>
        </row>
        <row r="365">
          <cell r="A365" t="str">
            <v>Co-30.1Ni-9.8Al-4.9Cr-2.Ti-2.Ta-4.9Mo</v>
          </cell>
          <cell r="B365" t="str">
            <v>W-free</v>
          </cell>
          <cell r="C365" t="str">
            <v>-30Ni-10Al-5Cr-2Ti-2Ta-5Mo</v>
          </cell>
          <cell r="D365" t="str">
            <v>Cr-5</v>
          </cell>
          <cell r="E365" t="str">
            <v>Pandey, P. et al. Elemental site occupancy in the L12 A3B ordered intermetallic phase in Co-based superalloys and its influence on the microstructure. Acta Mater. 163, 140–153 (2019).</v>
          </cell>
          <cell r="F365">
            <v>381</v>
          </cell>
          <cell r="G365">
            <v>46.3</v>
          </cell>
          <cell r="H365">
            <v>30.1</v>
          </cell>
          <cell r="I365">
            <v>9.8000000000000007</v>
          </cell>
          <cell r="J365">
            <v>4.9000000000000004</v>
          </cell>
          <cell r="K365"/>
          <cell r="L365">
            <v>2</v>
          </cell>
          <cell r="M365">
            <v>2</v>
          </cell>
          <cell r="N365"/>
          <cell r="O365"/>
          <cell r="P365">
            <v>4.9000000000000004</v>
          </cell>
          <cell r="Q365"/>
          <cell r="R365"/>
          <cell r="S365"/>
          <cell r="T365"/>
          <cell r="U365"/>
          <cell r="V365"/>
          <cell r="W365"/>
          <cell r="X365"/>
          <cell r="Y365"/>
          <cell r="Z365"/>
          <cell r="AA365"/>
          <cell r="AB365"/>
          <cell r="AC365"/>
          <cell r="AD365"/>
          <cell r="AE365"/>
          <cell r="AF365">
            <v>8.3457779999999993</v>
          </cell>
          <cell r="AG365">
            <v>8.4600000000000009</v>
          </cell>
          <cell r="AH365"/>
          <cell r="AI365" t="str">
            <v>Co</v>
          </cell>
          <cell r="AJ365" t="str">
            <v>-9.8Al</v>
          </cell>
          <cell r="AK365" t="str">
            <v/>
          </cell>
          <cell r="AL365" t="str">
            <v>-30.1Ni</v>
          </cell>
          <cell r="AM365" t="str">
            <v>-4.9Cr</v>
          </cell>
          <cell r="AN365" t="str">
            <v>-2.Ta</v>
          </cell>
          <cell r="AO365" t="str">
            <v/>
          </cell>
          <cell r="AP365" t="str">
            <v/>
          </cell>
          <cell r="AQ365" t="str">
            <v>-2.Ti</v>
          </cell>
          <cell r="AR365" t="str">
            <v>-4.9Mo</v>
          </cell>
          <cell r="AS365" t="str">
            <v/>
          </cell>
          <cell r="AT365" t="str">
            <v/>
          </cell>
          <cell r="AU365" t="str">
            <v/>
          </cell>
          <cell r="AV365" t="str">
            <v/>
          </cell>
          <cell r="AW365" t="str">
            <v/>
          </cell>
          <cell r="AX365" t="str">
            <v/>
          </cell>
          <cell r="AY365" t="str">
            <v/>
          </cell>
          <cell r="AZ365" t="str">
            <v/>
          </cell>
          <cell r="BA365" t="str">
            <v/>
          </cell>
          <cell r="BB365" t="str">
            <v/>
          </cell>
          <cell r="BC365" t="str">
            <v/>
          </cell>
          <cell r="BD365" t="str">
            <v/>
          </cell>
          <cell r="BE365" t="str">
            <v/>
          </cell>
          <cell r="BF365" t="str">
            <v/>
          </cell>
          <cell r="BG365" t="str">
            <v/>
          </cell>
          <cell r="BH365" t="str">
            <v>Cr-5Pandey, P. et al. Elemental site occupancy in the L12 A3B ordered intermetallic phase in Co-based superalloys and its influence on the microstructure. Acta Mater. 163, 140–153 (2019).</v>
          </cell>
          <cell r="BI365" t="str">
            <v>Co-30.1Ni-9.8Al-4.9Cr-2.Ti-2.Ta-4.9Mo</v>
          </cell>
          <cell r="BJ365" t="str">
            <v>76.4Co-30.1Ni-9.8Al-2.0Ti-2.0Ta-4.9Mo-4.90C</v>
          </cell>
        </row>
        <row r="366">
          <cell r="A366" t="str">
            <v>Co-29.5Ni-10.4Al-8.Cr-2.Ti-2.Ta-4.9Mo</v>
          </cell>
          <cell r="B366" t="str">
            <v>W-free</v>
          </cell>
          <cell r="C366" t="str">
            <v>-30Ni-10Al-8Cr-2Ti-2Ta-5Mo</v>
          </cell>
          <cell r="D366" t="str">
            <v>Cr-8</v>
          </cell>
          <cell r="E366" t="str">
            <v>Pandey, P. et al. Elemental site occupancy in the L12 A3B ordered intermetallic phase in Co-based superalloys and its influence on the microstructure. Acta Mater. 163, 140–153 (2019).</v>
          </cell>
          <cell r="F366">
            <v>382</v>
          </cell>
          <cell r="G366">
            <v>43.2</v>
          </cell>
          <cell r="H366">
            <v>29.5</v>
          </cell>
          <cell r="I366">
            <v>10.4</v>
          </cell>
          <cell r="J366">
            <v>8</v>
          </cell>
          <cell r="K366"/>
          <cell r="L366">
            <v>2</v>
          </cell>
          <cell r="M366">
            <v>2</v>
          </cell>
          <cell r="N366"/>
          <cell r="O366"/>
          <cell r="P366">
            <v>4.9000000000000004</v>
          </cell>
          <cell r="Q366"/>
          <cell r="R366"/>
          <cell r="S366"/>
          <cell r="T366"/>
          <cell r="U366"/>
          <cell r="V366"/>
          <cell r="W366"/>
          <cell r="X366"/>
          <cell r="Y366"/>
          <cell r="Z366"/>
          <cell r="AA366"/>
          <cell r="AB366"/>
          <cell r="AC366"/>
          <cell r="AD366"/>
          <cell r="AE366"/>
          <cell r="AF366">
            <v>8.2555199999999989</v>
          </cell>
          <cell r="AG366">
            <v>8.44</v>
          </cell>
          <cell r="AH366"/>
          <cell r="AI366" t="str">
            <v>Co</v>
          </cell>
          <cell r="AJ366" t="str">
            <v>-10.4Al</v>
          </cell>
          <cell r="AK366" t="str">
            <v/>
          </cell>
          <cell r="AL366" t="str">
            <v>-29.5Ni</v>
          </cell>
          <cell r="AM366" t="str">
            <v>-8.Cr</v>
          </cell>
          <cell r="AN366" t="str">
            <v>-2.Ta</v>
          </cell>
          <cell r="AO366" t="str">
            <v/>
          </cell>
          <cell r="AP366" t="str">
            <v/>
          </cell>
          <cell r="AQ366" t="str">
            <v>-2.Ti</v>
          </cell>
          <cell r="AR366" t="str">
            <v>-4.9Mo</v>
          </cell>
          <cell r="AS366" t="str">
            <v/>
          </cell>
          <cell r="AT366" t="str">
            <v/>
          </cell>
          <cell r="AU366" t="str">
            <v/>
          </cell>
          <cell r="AV366" t="str">
            <v/>
          </cell>
          <cell r="AW366" t="str">
            <v/>
          </cell>
          <cell r="AX366" t="str">
            <v/>
          </cell>
          <cell r="AY366" t="str">
            <v/>
          </cell>
          <cell r="AZ366" t="str">
            <v/>
          </cell>
          <cell r="BA366" t="str">
            <v/>
          </cell>
          <cell r="BB366" t="str">
            <v/>
          </cell>
          <cell r="BC366" t="str">
            <v/>
          </cell>
          <cell r="BD366" t="str">
            <v/>
          </cell>
          <cell r="BE366" t="str">
            <v/>
          </cell>
          <cell r="BF366" t="str">
            <v/>
          </cell>
          <cell r="BG366" t="str">
            <v/>
          </cell>
          <cell r="BH366" t="str">
            <v>Cr-8Pandey, P. et al. Elemental site occupancy in the L12 A3B ordered intermetallic phase in Co-based superalloys and its influence on the microstructure. Acta Mater. 163, 140–153 (2019).</v>
          </cell>
          <cell r="BI366" t="str">
            <v>Co-29.5Ni-10.4Al-8.Cr-2.Ti-2.Ta-4.9Mo</v>
          </cell>
          <cell r="BJ366" t="str">
            <v>72.7Co-29.5Ni-10.4Al-2.0Ti-2.0Ta-4.9Mo-8.00C</v>
          </cell>
        </row>
        <row r="367">
          <cell r="A367" t="str">
            <v>Co-30.5Ni-9.7Al-1.9Ti-2.1Ta-4.8Mo</v>
          </cell>
          <cell r="B367" t="str">
            <v>W-free</v>
          </cell>
          <cell r="C367" t="str">
            <v>-31Ni-10Al-2Ti-2Ta-5Mo</v>
          </cell>
          <cell r="D367" t="str">
            <v>Cr-0</v>
          </cell>
          <cell r="E367" t="str">
            <v>Pandey, P. et al. Elemental site occupancy in the L12 A3B ordered intermetallic phase in Co-based superalloys and its influence on the microstructure. Acta Mater. 163, 140–153 (2019).</v>
          </cell>
          <cell r="F367">
            <v>383</v>
          </cell>
          <cell r="G367">
            <v>51</v>
          </cell>
          <cell r="H367">
            <v>30.5</v>
          </cell>
          <cell r="I367">
            <v>9.6999999999999993</v>
          </cell>
          <cell r="J367"/>
          <cell r="K367"/>
          <cell r="L367">
            <v>1.9</v>
          </cell>
          <cell r="M367">
            <v>2.1</v>
          </cell>
          <cell r="N367"/>
          <cell r="O367"/>
          <cell r="P367">
            <v>4.8</v>
          </cell>
          <cell r="Q367"/>
          <cell r="R367"/>
          <cell r="S367"/>
          <cell r="T367"/>
          <cell r="U367"/>
          <cell r="V367"/>
          <cell r="W367"/>
          <cell r="X367"/>
          <cell r="Y367"/>
          <cell r="Z367"/>
          <cell r="AA367"/>
          <cell r="AB367"/>
          <cell r="AC367"/>
          <cell r="AD367"/>
          <cell r="AE367"/>
          <cell r="AF367">
            <v>8.4465630000000012</v>
          </cell>
          <cell r="AG367">
            <v>8.5500000000000007</v>
          </cell>
          <cell r="AH367" t="str">
            <v>same alloy as Baler?</v>
          </cell>
          <cell r="AI367" t="str">
            <v>Co</v>
          </cell>
          <cell r="AJ367" t="str">
            <v>-9.7Al</v>
          </cell>
          <cell r="AK367" t="str">
            <v/>
          </cell>
          <cell r="AL367" t="str">
            <v>-30.5Ni</v>
          </cell>
          <cell r="AM367" t="str">
            <v/>
          </cell>
          <cell r="AN367" t="str">
            <v>-2.1Ta</v>
          </cell>
          <cell r="AO367" t="str">
            <v/>
          </cell>
          <cell r="AP367" t="str">
            <v/>
          </cell>
          <cell r="AQ367" t="str">
            <v>-1.9Ti</v>
          </cell>
          <cell r="AR367" t="str">
            <v>-4.8Mo</v>
          </cell>
          <cell r="AS367" t="str">
            <v/>
          </cell>
          <cell r="AT367" t="str">
            <v/>
          </cell>
          <cell r="AU367" t="str">
            <v/>
          </cell>
          <cell r="AV367" t="str">
            <v/>
          </cell>
          <cell r="AW367" t="str">
            <v/>
          </cell>
          <cell r="AX367" t="str">
            <v/>
          </cell>
          <cell r="AY367" t="str">
            <v/>
          </cell>
          <cell r="AZ367" t="str">
            <v/>
          </cell>
          <cell r="BA367" t="str">
            <v/>
          </cell>
          <cell r="BB367" t="str">
            <v/>
          </cell>
          <cell r="BC367" t="str">
            <v/>
          </cell>
          <cell r="BD367" t="str">
            <v/>
          </cell>
          <cell r="BE367" t="str">
            <v/>
          </cell>
          <cell r="BF367" t="str">
            <v/>
          </cell>
          <cell r="BG367" t="str">
            <v/>
          </cell>
          <cell r="BH367" t="str">
            <v>Cr-0Pandey, P. et al. Elemental site occupancy in the L12 A3B ordered intermetallic phase in Co-based superalloys and its influence on the microstructure. Acta Mater. 163, 140–153 (2019).</v>
          </cell>
          <cell r="BI367" t="str">
            <v>Co-30.5Ni-9.7Al-1.9Ti-2.1Ta-4.8Mo</v>
          </cell>
          <cell r="BJ367" t="str">
            <v>81.5Co-30.5Ni-9.7Al-1.9Ti-2.1Ta-4.8Mo</v>
          </cell>
        </row>
        <row r="368">
          <cell r="A368" t="str">
            <v>Co-30.4Ni-9.5Al-2.4Nb-5.3Mo-2.Re</v>
          </cell>
          <cell r="B368" t="str">
            <v>W-free</v>
          </cell>
          <cell r="C368" t="str">
            <v>-30Ni-10Al-2Nb-5Mo-2Re</v>
          </cell>
          <cell r="D368" t="str">
            <v>Co2Nb2r</v>
          </cell>
          <cell r="E368" t="str">
            <v>Pandey, P. et al. On the effect of Re addition on microstructural evolution of a CoNi-based superalloy. Acta Mater. 168, 37–51 (2019).</v>
          </cell>
          <cell r="F368">
            <v>384</v>
          </cell>
          <cell r="G368">
            <v>50.400000000000006</v>
          </cell>
          <cell r="H368">
            <v>30.4</v>
          </cell>
          <cell r="I368">
            <v>9.5</v>
          </cell>
          <cell r="J368"/>
          <cell r="K368"/>
          <cell r="L368"/>
          <cell r="M368"/>
          <cell r="N368">
            <v>2.4</v>
          </cell>
          <cell r="O368"/>
          <cell r="P368">
            <v>5.3</v>
          </cell>
          <cell r="Q368"/>
          <cell r="R368"/>
          <cell r="S368"/>
          <cell r="T368"/>
          <cell r="U368">
            <v>2</v>
          </cell>
          <cell r="V368"/>
          <cell r="W368"/>
          <cell r="X368"/>
          <cell r="Y368"/>
          <cell r="Z368"/>
          <cell r="AA368"/>
          <cell r="AB368"/>
          <cell r="AC368"/>
          <cell r="AD368"/>
          <cell r="AE368"/>
          <cell r="AF368">
            <v>8.6210519999999988</v>
          </cell>
          <cell r="AG368">
            <v>8.7799999999999994</v>
          </cell>
          <cell r="AH368"/>
          <cell r="AI368" t="str">
            <v>Co</v>
          </cell>
          <cell r="AJ368" t="str">
            <v>-9.5Al</v>
          </cell>
          <cell r="AK368" t="str">
            <v/>
          </cell>
          <cell r="AL368" t="str">
            <v>-30.4Ni</v>
          </cell>
          <cell r="AM368" t="str">
            <v/>
          </cell>
          <cell r="AN368" t="str">
            <v/>
          </cell>
          <cell r="AO368" t="str">
            <v>-2.4Nb</v>
          </cell>
          <cell r="AP368" t="str">
            <v/>
          </cell>
          <cell r="AQ368" t="str">
            <v/>
          </cell>
          <cell r="AR368" t="str">
            <v>-5.3Mo</v>
          </cell>
          <cell r="AS368" t="str">
            <v/>
          </cell>
          <cell r="AT368" t="str">
            <v/>
          </cell>
          <cell r="AU368" t="str">
            <v/>
          </cell>
          <cell r="AV368" t="str">
            <v/>
          </cell>
          <cell r="AW368" t="str">
            <v>-2.Re</v>
          </cell>
          <cell r="AX368" t="str">
            <v/>
          </cell>
          <cell r="AY368" t="str">
            <v/>
          </cell>
          <cell r="AZ368" t="str">
            <v/>
          </cell>
          <cell r="BA368" t="str">
            <v/>
          </cell>
          <cell r="BB368" t="str">
            <v/>
          </cell>
          <cell r="BC368" t="str">
            <v/>
          </cell>
          <cell r="BD368" t="str">
            <v/>
          </cell>
          <cell r="BE368" t="str">
            <v/>
          </cell>
          <cell r="BF368" t="str">
            <v/>
          </cell>
          <cell r="BG368" t="str">
            <v/>
          </cell>
          <cell r="BH368" t="str">
            <v>Co2Nb2rPandey, P. et al. On the effect of Re addition on microstructural evolution of a CoNi-based superalloy. Acta Mater. 168, 37–51 (2019).</v>
          </cell>
          <cell r="BI368" t="str">
            <v>Co-30.4Ni-9.5Al-2.4Nb-5.3Mo-2.Re</v>
          </cell>
          <cell r="BJ368" t="str">
            <v>80.8Co-30.4Ni-9.5Al-2.4Nb-5.3Mo-2.0Re</v>
          </cell>
        </row>
        <row r="369">
          <cell r="A369" t="str">
            <v>Co-35.4Ni-9.7Al-6.Cr-3.4Ti-2.8Ta-4.8Mo</v>
          </cell>
          <cell r="B369" t="str">
            <v>W-free</v>
          </cell>
          <cell r="C369" t="str">
            <v>-35Ni-10Al-6Cr-3Ti-3Ta-5Mo</v>
          </cell>
          <cell r="D369" t="str">
            <v>HEACoNi</v>
          </cell>
          <cell r="E369" t="str">
            <v>Pandey, P., Kashyap, S., Palanisamy, D., Sharma, A. &amp; Chattopadhyay, K. On the high temperature coarsening kinetics of γ′ precipitates in a high strength Co37.6Ni35.4Al9.9Mo4.9Cr5.9Ta2.8Ti3.5 fcc-based high entropy alloy. Acta Mater. 177, 82–95 (2019).</v>
          </cell>
          <cell r="F369">
            <v>385</v>
          </cell>
          <cell r="G369">
            <v>37.900000000000013</v>
          </cell>
          <cell r="H369">
            <v>35.4</v>
          </cell>
          <cell r="I369">
            <v>9.6999999999999993</v>
          </cell>
          <cell r="J369">
            <v>6</v>
          </cell>
          <cell r="K369"/>
          <cell r="L369">
            <v>3.4</v>
          </cell>
          <cell r="M369">
            <v>2.8</v>
          </cell>
          <cell r="N369"/>
          <cell r="O369"/>
          <cell r="P369">
            <v>4.8</v>
          </cell>
          <cell r="Q369"/>
          <cell r="R369"/>
          <cell r="S369"/>
          <cell r="T369"/>
          <cell r="U369"/>
          <cell r="V369"/>
          <cell r="W369"/>
          <cell r="X369"/>
          <cell r="Y369"/>
          <cell r="Z369"/>
          <cell r="AA369"/>
          <cell r="AB369"/>
          <cell r="AC369"/>
          <cell r="AD369"/>
          <cell r="AE369"/>
          <cell r="AF369">
            <v>8.3327099999999987</v>
          </cell>
          <cell r="AG369"/>
          <cell r="AH369"/>
          <cell r="AI369" t="str">
            <v>Co</v>
          </cell>
          <cell r="AJ369" t="str">
            <v>-9.7Al</v>
          </cell>
          <cell r="AK369" t="str">
            <v/>
          </cell>
          <cell r="AL369" t="str">
            <v>-35.4Ni</v>
          </cell>
          <cell r="AM369" t="str">
            <v>-6.Cr</v>
          </cell>
          <cell r="AN369" t="str">
            <v>-2.8Ta</v>
          </cell>
          <cell r="AO369" t="str">
            <v/>
          </cell>
          <cell r="AP369" t="str">
            <v/>
          </cell>
          <cell r="AQ369" t="str">
            <v>-3.4Ti</v>
          </cell>
          <cell r="AR369" t="str">
            <v>-4.8Mo</v>
          </cell>
          <cell r="AS369" t="str">
            <v/>
          </cell>
          <cell r="AT369" t="str">
            <v/>
          </cell>
          <cell r="AU369" t="str">
            <v/>
          </cell>
          <cell r="AV369" t="str">
            <v/>
          </cell>
          <cell r="AW369" t="str">
            <v/>
          </cell>
          <cell r="AX369" t="str">
            <v/>
          </cell>
          <cell r="AY369" t="str">
            <v/>
          </cell>
          <cell r="AZ369" t="str">
            <v/>
          </cell>
          <cell r="BA369" t="str">
            <v/>
          </cell>
          <cell r="BB369" t="str">
            <v/>
          </cell>
          <cell r="BC369" t="str">
            <v/>
          </cell>
          <cell r="BD369" t="str">
            <v/>
          </cell>
          <cell r="BE369" t="str">
            <v/>
          </cell>
          <cell r="BF369" t="str">
            <v/>
          </cell>
          <cell r="BG369" t="str">
            <v/>
          </cell>
          <cell r="BH369" t="str">
            <v>HEACoNiPandey, P., Kashyap, S., Palanisamy, D., Sharma, A. &amp; Chattopadhyay, K. On the high temperature coarsening kinetics of γ′ precipitates in a high strength Co37.6Ni35.4Al9.9Mo4.9Cr5.9Ta2.8Ti3.5 fcc-based high entropy alloy. Acta Mater. 177, 82–95 (2019).</v>
          </cell>
          <cell r="BI369" t="str">
            <v>Co-35.4Ni-9.7Al-6.Cr-3.4Ti-2.8Ta-4.8Mo</v>
          </cell>
          <cell r="BJ369" t="str">
            <v>73.3Co-35.4Ni-9.7Al-6.0Cr-3.4Ti-2.8Ta-4.8Mo</v>
          </cell>
        </row>
        <row r="370">
          <cell r="A370" t="str">
            <v>Co-7.8Al-4.5Cr-7.8W-1.5Ta</v>
          </cell>
          <cell r="B370" t="str">
            <v>CoAlWX+</v>
          </cell>
          <cell r="C370" t="str">
            <v>-8Al-5Cr-8W-2Ta</v>
          </cell>
          <cell r="D370" t="str">
            <v>Co-7.8Al-7.8W-4.5Cr-1.5Ta</v>
          </cell>
          <cell r="E370" t="str">
            <v>Pollock, T. M. M. et al. New Co-based γ-γ’ High-temperature Alloys. JOM 62, 58–63 (2010).</v>
          </cell>
          <cell r="F370">
            <v>388</v>
          </cell>
          <cell r="G370">
            <v>78.400000000000006</v>
          </cell>
          <cell r="H370"/>
          <cell r="I370">
            <v>7.8</v>
          </cell>
          <cell r="J370">
            <v>4.5</v>
          </cell>
          <cell r="K370">
            <v>7.8</v>
          </cell>
          <cell r="L370"/>
          <cell r="M370">
            <v>1.5</v>
          </cell>
          <cell r="N370"/>
          <cell r="O370"/>
          <cell r="P370"/>
          <cell r="Q370"/>
          <cell r="R370"/>
          <cell r="S370"/>
          <cell r="T370"/>
          <cell r="U370"/>
          <cell r="V370"/>
          <cell r="W370"/>
          <cell r="X370"/>
          <cell r="Y370"/>
          <cell r="Z370"/>
          <cell r="AA370"/>
          <cell r="AB370"/>
          <cell r="AC370"/>
          <cell r="AD370"/>
          <cell r="AE370"/>
          <cell r="AF370">
            <v>9.2630000000000017</v>
          </cell>
          <cell r="AG370"/>
          <cell r="AH370"/>
          <cell r="AI370" t="str">
            <v>Co</v>
          </cell>
          <cell r="AJ370" t="str">
            <v>-7.8Al</v>
          </cell>
          <cell r="AK370" t="str">
            <v>-7.8W</v>
          </cell>
          <cell r="AL370" t="str">
            <v/>
          </cell>
          <cell r="AM370" t="str">
            <v>-4.5Cr</v>
          </cell>
          <cell r="AN370" t="str">
            <v>-1.5Ta</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cell r="BD370" t="str">
            <v/>
          </cell>
          <cell r="BE370" t="str">
            <v/>
          </cell>
          <cell r="BF370" t="str">
            <v/>
          </cell>
          <cell r="BG370" t="str">
            <v/>
          </cell>
          <cell r="BH370" t="str">
            <v>Co-7.8Al-7.8W-4.5Cr-1.5TaPollock, T. M. M. et al. New Co-based γ-γ’ High-temperature Alloys. JOM 62, 58–63 (2010).</v>
          </cell>
          <cell r="BI370" t="str">
            <v>Co-7.8Al-4.5Cr-7.8W-1.5Ta</v>
          </cell>
          <cell r="BJ370" t="str">
            <v>78.4Co-7.8Al-4.5Cr-7.8W-1.5Ta</v>
          </cell>
        </row>
        <row r="371">
          <cell r="A371" t="str">
            <v>Co-9.Al-3.W-6.V</v>
          </cell>
          <cell r="B371" t="str">
            <v>Low-W</v>
          </cell>
          <cell r="C371" t="str">
            <v>-9Al-3W-6V</v>
          </cell>
          <cell r="D371" t="str">
            <v>Co-9Al-3W-6V</v>
          </cell>
          <cell r="E371" t="str">
            <v>Pollock, T. M. M. et al. New Co-based γ-γ’ High-temperature Alloys. JOM 62, 58–63 (2010).</v>
          </cell>
          <cell r="F371">
            <v>389</v>
          </cell>
          <cell r="G371">
            <v>82</v>
          </cell>
          <cell r="H371"/>
          <cell r="I371">
            <v>9</v>
          </cell>
          <cell r="J371"/>
          <cell r="K371">
            <v>3</v>
          </cell>
          <cell r="L371"/>
          <cell r="M371"/>
          <cell r="N371"/>
          <cell r="O371">
            <v>6</v>
          </cell>
          <cell r="P371"/>
          <cell r="Q371"/>
          <cell r="R371"/>
          <cell r="S371"/>
          <cell r="T371"/>
          <cell r="U371"/>
          <cell r="V371"/>
          <cell r="W371"/>
          <cell r="X371"/>
          <cell r="Y371"/>
          <cell r="Z371"/>
          <cell r="AA371"/>
          <cell r="AB371"/>
          <cell r="AC371"/>
          <cell r="AD371"/>
          <cell r="AE371"/>
          <cell r="AF371">
            <v>8.4850999999999992</v>
          </cell>
          <cell r="AG371"/>
          <cell r="AH371"/>
          <cell r="AI371" t="str">
            <v>Co</v>
          </cell>
          <cell r="AJ371" t="str">
            <v>-9.Al</v>
          </cell>
          <cell r="AK371" t="str">
            <v>-3.W</v>
          </cell>
          <cell r="AL371" t="str">
            <v/>
          </cell>
          <cell r="AM371" t="str">
            <v/>
          </cell>
          <cell r="AN371" t="str">
            <v/>
          </cell>
          <cell r="AO371" t="str">
            <v/>
          </cell>
          <cell r="AP371" t="str">
            <v>-6.V</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cell r="BD371" t="str">
            <v/>
          </cell>
          <cell r="BE371" t="str">
            <v/>
          </cell>
          <cell r="BF371" t="str">
            <v/>
          </cell>
          <cell r="BG371" t="str">
            <v/>
          </cell>
          <cell r="BH371" t="str">
            <v>Co-9Al-3W-6VPollock, T. M. M. et al. New Co-based γ-γ’ High-temperature Alloys. JOM 62, 58–63 (2010).</v>
          </cell>
          <cell r="BI371" t="str">
            <v>Co-9.Al-3.W-6.V</v>
          </cell>
          <cell r="BJ371" t="str">
            <v>82.0Co-9.0Al-3.0W-6.0V</v>
          </cell>
        </row>
        <row r="372">
          <cell r="A372" t="str">
            <v>Co-9.Al-6.W-3.Mo</v>
          </cell>
          <cell r="B372" t="str">
            <v>CoAlW-X</v>
          </cell>
          <cell r="C372" t="str">
            <v>-9Al-6W-3Mo</v>
          </cell>
          <cell r="D372" t="str">
            <v>Co-9Al-6W-3Mo</v>
          </cell>
          <cell r="E372" t="str">
            <v>Pollock, T. M. M. et al. New Co-based γ-γ’ High-temperature Alloys. JOM 62, 58–63 (2010).</v>
          </cell>
          <cell r="F372">
            <v>390</v>
          </cell>
          <cell r="G372">
            <v>82</v>
          </cell>
          <cell r="H372"/>
          <cell r="I372">
            <v>9</v>
          </cell>
          <cell r="J372"/>
          <cell r="K372">
            <v>6</v>
          </cell>
          <cell r="L372"/>
          <cell r="M372"/>
          <cell r="N372"/>
          <cell r="O372"/>
          <cell r="P372">
            <v>3</v>
          </cell>
          <cell r="Q372"/>
          <cell r="R372"/>
          <cell r="S372"/>
          <cell r="T372"/>
          <cell r="U372"/>
          <cell r="V372"/>
          <cell r="W372"/>
          <cell r="X372"/>
          <cell r="Y372"/>
          <cell r="Z372"/>
          <cell r="AA372"/>
          <cell r="AB372"/>
          <cell r="AC372"/>
          <cell r="AD372"/>
          <cell r="AE372"/>
          <cell r="AF372">
            <v>9.0044000000000004</v>
          </cell>
          <cell r="AG372"/>
          <cell r="AH372"/>
          <cell r="AI372" t="str">
            <v>Co</v>
          </cell>
          <cell r="AJ372" t="str">
            <v>-9.Al</v>
          </cell>
          <cell r="AK372" t="str">
            <v>-6.W</v>
          </cell>
          <cell r="AL372" t="str">
            <v/>
          </cell>
          <cell r="AM372" t="str">
            <v/>
          </cell>
          <cell r="AN372" t="str">
            <v/>
          </cell>
          <cell r="AO372" t="str">
            <v/>
          </cell>
          <cell r="AP372" t="str">
            <v/>
          </cell>
          <cell r="AQ372" t="str">
            <v/>
          </cell>
          <cell r="AR372" t="str">
            <v>-3.Mo</v>
          </cell>
          <cell r="AS372" t="str">
            <v/>
          </cell>
          <cell r="AT372" t="str">
            <v/>
          </cell>
          <cell r="AU372" t="str">
            <v/>
          </cell>
          <cell r="AV372" t="str">
            <v/>
          </cell>
          <cell r="AW372" t="str">
            <v/>
          </cell>
          <cell r="AX372" t="str">
            <v/>
          </cell>
          <cell r="AY372" t="str">
            <v/>
          </cell>
          <cell r="AZ372" t="str">
            <v/>
          </cell>
          <cell r="BA372" t="str">
            <v/>
          </cell>
          <cell r="BB372" t="str">
            <v/>
          </cell>
          <cell r="BC372" t="str">
            <v/>
          </cell>
          <cell r="BD372" t="str">
            <v/>
          </cell>
          <cell r="BE372" t="str">
            <v/>
          </cell>
          <cell r="BF372" t="str">
            <v/>
          </cell>
          <cell r="BG372" t="str">
            <v/>
          </cell>
          <cell r="BH372" t="str">
            <v>Co-9Al-6W-3MoPollock, T. M. M. et al. New Co-based γ-γ’ High-temperature Alloys. JOM 62, 58–63 (2010).</v>
          </cell>
          <cell r="BI372" t="str">
            <v>Co-9.Al-6.W-3.Mo</v>
          </cell>
          <cell r="BJ372" t="str">
            <v>82.0Co-9.0Al-6.0W-3.0Mo</v>
          </cell>
        </row>
        <row r="373">
          <cell r="A373" t="str">
            <v>Co-9.Al-7.5W-1.5Mo</v>
          </cell>
          <cell r="B373" t="str">
            <v>CoAlW-X</v>
          </cell>
          <cell r="C373" t="str">
            <v>-9Al-8W-2Mo</v>
          </cell>
          <cell r="D373" t="str">
            <v>Co-9Al-7.5W-1.5Mo</v>
          </cell>
          <cell r="E373" t="str">
            <v>Pollock, T. M. M. et al. New Co-based γ-γ’ High-temperature Alloys. JOM 62, 58–63 (2010).</v>
          </cell>
          <cell r="F373">
            <v>391</v>
          </cell>
          <cell r="G373">
            <v>82</v>
          </cell>
          <cell r="H373"/>
          <cell r="I373">
            <v>9</v>
          </cell>
          <cell r="J373"/>
          <cell r="K373">
            <v>7.5</v>
          </cell>
          <cell r="L373"/>
          <cell r="M373"/>
          <cell r="N373"/>
          <cell r="O373"/>
          <cell r="P373">
            <v>1.5</v>
          </cell>
          <cell r="Q373"/>
          <cell r="R373"/>
          <cell r="S373"/>
          <cell r="T373"/>
          <cell r="U373"/>
          <cell r="V373"/>
          <cell r="W373"/>
          <cell r="X373"/>
          <cell r="Y373"/>
          <cell r="Z373"/>
          <cell r="AA373"/>
          <cell r="AB373"/>
          <cell r="AC373"/>
          <cell r="AD373"/>
          <cell r="AE373"/>
          <cell r="AF373">
            <v>9.1389499999999995</v>
          </cell>
          <cell r="AG373"/>
          <cell r="AH373"/>
          <cell r="AI373" t="str">
            <v>Co</v>
          </cell>
          <cell r="AJ373" t="str">
            <v>-9.Al</v>
          </cell>
          <cell r="AK373" t="str">
            <v>-7.5W</v>
          </cell>
          <cell r="AL373" t="str">
            <v/>
          </cell>
          <cell r="AM373" t="str">
            <v/>
          </cell>
          <cell r="AN373" t="str">
            <v/>
          </cell>
          <cell r="AO373" t="str">
            <v/>
          </cell>
          <cell r="AP373" t="str">
            <v/>
          </cell>
          <cell r="AQ373" t="str">
            <v/>
          </cell>
          <cell r="AR373" t="str">
            <v>-1.5Mo</v>
          </cell>
          <cell r="AS373" t="str">
            <v/>
          </cell>
          <cell r="AT373" t="str">
            <v/>
          </cell>
          <cell r="AU373" t="str">
            <v/>
          </cell>
          <cell r="AV373" t="str">
            <v/>
          </cell>
          <cell r="AW373" t="str">
            <v/>
          </cell>
          <cell r="AX373" t="str">
            <v/>
          </cell>
          <cell r="AY373" t="str">
            <v/>
          </cell>
          <cell r="AZ373" t="str">
            <v/>
          </cell>
          <cell r="BA373" t="str">
            <v/>
          </cell>
          <cell r="BB373" t="str">
            <v/>
          </cell>
          <cell r="BC373" t="str">
            <v/>
          </cell>
          <cell r="BD373" t="str">
            <v/>
          </cell>
          <cell r="BE373" t="str">
            <v/>
          </cell>
          <cell r="BF373" t="str">
            <v/>
          </cell>
          <cell r="BG373" t="str">
            <v/>
          </cell>
          <cell r="BH373" t="str">
            <v>Co-9Al-7.5W-1.5MoPollock, T. M. M. et al. New Co-based γ-γ’ High-temperature Alloys. JOM 62, 58–63 (2010).</v>
          </cell>
          <cell r="BI373" t="str">
            <v>Co-9.Al-7.5W-1.5Mo</v>
          </cell>
          <cell r="BJ373" t="str">
            <v>82.0Co-9.0Al-7.5W-1.5Mo</v>
          </cell>
        </row>
        <row r="374">
          <cell r="A374" t="str">
            <v>Co-10.Ni-9.Al-9.W</v>
          </cell>
          <cell r="B374" t="str">
            <v>CoAlW-X</v>
          </cell>
          <cell r="C374" t="str">
            <v>-10Ni-9Al-9W</v>
          </cell>
          <cell r="D374" t="str">
            <v>Co-9Al-9W-10Ni</v>
          </cell>
          <cell r="E374" t="str">
            <v>Pollock, T. M. M. et al. New Co-based γ-γ’ High-temperature Alloys. JOM 62, 58–63 (2010).</v>
          </cell>
          <cell r="F374">
            <v>392</v>
          </cell>
          <cell r="G374">
            <v>72</v>
          </cell>
          <cell r="H374">
            <v>10</v>
          </cell>
          <cell r="I374">
            <v>9</v>
          </cell>
          <cell r="J374"/>
          <cell r="K374">
            <v>9</v>
          </cell>
          <cell r="L374"/>
          <cell r="M374"/>
          <cell r="N374"/>
          <cell r="O374"/>
          <cell r="P374"/>
          <cell r="Q374"/>
          <cell r="R374"/>
          <cell r="S374"/>
          <cell r="T374"/>
          <cell r="U374"/>
          <cell r="V374"/>
          <cell r="W374"/>
          <cell r="X374"/>
          <cell r="Y374"/>
          <cell r="Z374"/>
          <cell r="AA374"/>
          <cell r="AB374"/>
          <cell r="AC374"/>
          <cell r="AD374"/>
          <cell r="AE374"/>
          <cell r="AF374">
            <v>9.2743000000000002</v>
          </cell>
          <cell r="AG374"/>
          <cell r="AH374"/>
          <cell r="AI374" t="str">
            <v>Co</v>
          </cell>
          <cell r="AJ374" t="str">
            <v>-9.Al</v>
          </cell>
          <cell r="AK374" t="str">
            <v>-9.W</v>
          </cell>
          <cell r="AL374" t="str">
            <v>-10.Ni</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cell r="BD374" t="str">
            <v/>
          </cell>
          <cell r="BE374" t="str">
            <v/>
          </cell>
          <cell r="BF374" t="str">
            <v/>
          </cell>
          <cell r="BG374" t="str">
            <v/>
          </cell>
          <cell r="BH374" t="str">
            <v>Co-9Al-9W-10NiPollock, T. M. M. et al. New Co-based γ-γ’ High-temperature Alloys. JOM 62, 58–63 (2010).</v>
          </cell>
          <cell r="BI374" t="str">
            <v>Co-10.Ni-9.Al-9.W</v>
          </cell>
          <cell r="BJ374" t="str">
            <v>82.0Co-10.0Ni-9.0Al-9.0W</v>
          </cell>
        </row>
        <row r="375">
          <cell r="A375" t="str">
            <v>Co-20.Ni-9.Al-9.W</v>
          </cell>
          <cell r="B375" t="str">
            <v>CoAlW-X</v>
          </cell>
          <cell r="C375" t="str">
            <v>-20Ni-9Al-9W</v>
          </cell>
          <cell r="D375" t="str">
            <v>Co-9Al-9W-20Ni</v>
          </cell>
          <cell r="E375" t="str">
            <v>Pollock, T. M. M. et al. New Co-based γ-γ’ High-temperature Alloys. JOM 62, 58–63 (2010).</v>
          </cell>
          <cell r="F375">
            <v>393</v>
          </cell>
          <cell r="G375">
            <v>62</v>
          </cell>
          <cell r="H375">
            <v>20</v>
          </cell>
          <cell r="I375">
            <v>9</v>
          </cell>
          <cell r="J375"/>
          <cell r="K375">
            <v>9</v>
          </cell>
          <cell r="L375"/>
          <cell r="M375"/>
          <cell r="N375"/>
          <cell r="O375"/>
          <cell r="P375"/>
          <cell r="Q375"/>
          <cell r="R375"/>
          <cell r="S375"/>
          <cell r="T375"/>
          <cell r="U375"/>
          <cell r="V375"/>
          <cell r="W375"/>
          <cell r="X375"/>
          <cell r="Y375"/>
          <cell r="Z375"/>
          <cell r="AA375"/>
          <cell r="AB375"/>
          <cell r="AC375"/>
          <cell r="AD375"/>
          <cell r="AE375"/>
          <cell r="AF375">
            <v>9.2751000000000001</v>
          </cell>
          <cell r="AG375"/>
          <cell r="AH375"/>
          <cell r="AI375" t="str">
            <v>Co</v>
          </cell>
          <cell r="AJ375" t="str">
            <v>-9.Al</v>
          </cell>
          <cell r="AK375" t="str">
            <v>-9.W</v>
          </cell>
          <cell r="AL375" t="str">
            <v>-20.Ni</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cell r="BD375" t="str">
            <v/>
          </cell>
          <cell r="BE375" t="str">
            <v/>
          </cell>
          <cell r="BF375" t="str">
            <v/>
          </cell>
          <cell r="BG375" t="str">
            <v/>
          </cell>
          <cell r="BH375" t="str">
            <v>Co-9Al-9W-20NiPollock, T. M. M. et al. New Co-based γ-γ’ High-temperature Alloys. JOM 62, 58–63 (2010).</v>
          </cell>
          <cell r="BI375" t="str">
            <v>Co-20.Ni-9.Al-9.W</v>
          </cell>
          <cell r="BJ375" t="str">
            <v>82.0Co-20.0Ni-9.0Al-9.0W</v>
          </cell>
        </row>
        <row r="376">
          <cell r="A376" t="str">
            <v>Co-9.2Al-9.2W</v>
          </cell>
          <cell r="B376" t="str">
            <v>CoAlW-X</v>
          </cell>
          <cell r="C376" t="str">
            <v>-9Al-9W</v>
          </cell>
          <cell r="D376" t="str">
            <v>Co-9.2Al-9W</v>
          </cell>
          <cell r="E376" t="str">
            <v>Pollock, T. M. M. et al. New Co-based γ-γ’ High-temperature Alloys. JOM 62, 58–63 (2010).</v>
          </cell>
          <cell r="F376">
            <v>394</v>
          </cell>
          <cell r="G376">
            <v>81.599999999999994</v>
          </cell>
          <cell r="H376"/>
          <cell r="I376">
            <v>9.1999999999999993</v>
          </cell>
          <cell r="J376"/>
          <cell r="K376">
            <v>9.1999999999999993</v>
          </cell>
          <cell r="L376"/>
          <cell r="M376"/>
          <cell r="N376"/>
          <cell r="O376"/>
          <cell r="P376"/>
          <cell r="Q376"/>
          <cell r="R376"/>
          <cell r="S376"/>
          <cell r="T376"/>
          <cell r="U376"/>
          <cell r="V376"/>
          <cell r="W376"/>
          <cell r="X376"/>
          <cell r="Y376"/>
          <cell r="Z376"/>
          <cell r="AA376"/>
          <cell r="AB376"/>
          <cell r="AC376"/>
          <cell r="AD376"/>
          <cell r="AE376"/>
          <cell r="AF376">
            <v>9.2818000000000005</v>
          </cell>
          <cell r="AG376"/>
          <cell r="AH376"/>
          <cell r="AI376" t="str">
            <v>Co</v>
          </cell>
          <cell r="AJ376" t="str">
            <v>-9.2Al</v>
          </cell>
          <cell r="AK376" t="str">
            <v>-9.2W</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
          </cell>
          <cell r="BB376" t="str">
            <v/>
          </cell>
          <cell r="BC376" t="str">
            <v/>
          </cell>
          <cell r="BD376" t="str">
            <v/>
          </cell>
          <cell r="BE376" t="str">
            <v/>
          </cell>
          <cell r="BF376" t="str">
            <v/>
          </cell>
          <cell r="BG376" t="str">
            <v/>
          </cell>
          <cell r="BH376" t="str">
            <v>Co-9.2Al-9WPollock, T. M. M. et al. New Co-based γ-γ’ High-temperature Alloys. JOM 62, 58–63 (2010).</v>
          </cell>
          <cell r="BI376" t="str">
            <v>Co-9.2Al-9.2W</v>
          </cell>
          <cell r="BJ376" t="str">
            <v>81.6Co-9.2Al-9.2W</v>
          </cell>
        </row>
        <row r="377">
          <cell r="A377" t="str">
            <v>Co-8.8Al-9.8W-2.Re</v>
          </cell>
          <cell r="B377" t="str">
            <v>CoAlW-X</v>
          </cell>
          <cell r="C377" t="str">
            <v>-9Al-10W-2Re</v>
          </cell>
          <cell r="D377" t="str">
            <v>Co-8.8Al-9.8W-2Re</v>
          </cell>
          <cell r="E377" t="str">
            <v>Pollock, T. M. M. et al. New Co-based γ-γ’ High-temperature Alloys. JOM 62, 58–63 (2010).</v>
          </cell>
          <cell r="F377">
            <v>395</v>
          </cell>
          <cell r="G377">
            <v>79.400000000000006</v>
          </cell>
          <cell r="H377"/>
          <cell r="I377">
            <v>8.8000000000000007</v>
          </cell>
          <cell r="J377"/>
          <cell r="K377">
            <v>9.8000000000000007</v>
          </cell>
          <cell r="L377"/>
          <cell r="M377"/>
          <cell r="N377"/>
          <cell r="O377"/>
          <cell r="P377"/>
          <cell r="Q377"/>
          <cell r="R377"/>
          <cell r="S377"/>
          <cell r="T377"/>
          <cell r="U377">
            <v>2</v>
          </cell>
          <cell r="V377"/>
          <cell r="W377"/>
          <cell r="X377"/>
          <cell r="Y377"/>
          <cell r="Z377"/>
          <cell r="AA377"/>
          <cell r="AB377"/>
          <cell r="AC377"/>
          <cell r="AD377"/>
          <cell r="AE377"/>
          <cell r="AF377">
            <v>9.6111000000000004</v>
          </cell>
          <cell r="AG377"/>
          <cell r="AH377"/>
          <cell r="AI377" t="str">
            <v>Co</v>
          </cell>
          <cell r="AJ377" t="str">
            <v>-8.8Al</v>
          </cell>
          <cell r="AK377" t="str">
            <v>-9.8W</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-2.Re</v>
          </cell>
          <cell r="AX377" t="str">
            <v/>
          </cell>
          <cell r="AY377" t="str">
            <v/>
          </cell>
          <cell r="AZ377" t="str">
            <v/>
          </cell>
          <cell r="BA377" t="str">
            <v/>
          </cell>
          <cell r="BB377" t="str">
            <v/>
          </cell>
          <cell r="BC377" t="str">
            <v/>
          </cell>
          <cell r="BD377" t="str">
            <v/>
          </cell>
          <cell r="BE377" t="str">
            <v/>
          </cell>
          <cell r="BF377" t="str">
            <v/>
          </cell>
          <cell r="BG377" t="str">
            <v/>
          </cell>
          <cell r="BH377" t="str">
            <v>Co-8.8Al-9.8W-2RePollock, T. M. M. et al. New Co-based γ-γ’ High-temperature Alloys. JOM 62, 58–63 (2010).</v>
          </cell>
          <cell r="BI377" t="str">
            <v>Co-8.8Al-9.8W-2.Re</v>
          </cell>
          <cell r="BJ377" t="str">
            <v>79.4Co-8.8Al-9.8W-2.0Re</v>
          </cell>
        </row>
        <row r="378">
          <cell r="A378" t="str">
            <v>Co-9.Al-9.W-2.Ti-0.12B</v>
          </cell>
          <cell r="B378" t="str">
            <v>CoAlW-X</v>
          </cell>
          <cell r="C378" t="str">
            <v>-9Al-9W-2Ti-B</v>
          </cell>
          <cell r="D378" t="str">
            <v>Co-9Al-9Ta-2Ti</v>
          </cell>
          <cell r="E378" t="str">
            <v>Povstugar, I. et al. Elemental partitioning and mechanical properties of Ti- and Ta-containing Co-Al-W-base superalloys studied by atom probe tomography and nanoindentation. Acta Mater. 78, 78–85 (2014).</v>
          </cell>
          <cell r="F378">
            <v>396</v>
          </cell>
          <cell r="G378">
            <v>79.88</v>
          </cell>
          <cell r="H378"/>
          <cell r="I378">
            <v>9</v>
          </cell>
          <cell r="J378"/>
          <cell r="K378">
            <v>9</v>
          </cell>
          <cell r="L378">
            <v>2</v>
          </cell>
          <cell r="M378"/>
          <cell r="N378"/>
          <cell r="O378"/>
          <cell r="P378"/>
          <cell r="Q378"/>
          <cell r="R378"/>
          <cell r="S378">
            <v>0.12</v>
          </cell>
          <cell r="T378"/>
          <cell r="U378"/>
          <cell r="V378"/>
          <cell r="W378"/>
          <cell r="X378"/>
          <cell r="Y378"/>
          <cell r="Z378"/>
          <cell r="AA378"/>
          <cell r="AB378"/>
          <cell r="AC378"/>
          <cell r="AD378"/>
          <cell r="AE378"/>
          <cell r="AF378">
            <v>9.1779119999999992</v>
          </cell>
          <cell r="AG378"/>
          <cell r="AH378"/>
          <cell r="AI378" t="str">
            <v>Co</v>
          </cell>
          <cell r="AJ378" t="str">
            <v>-9.Al</v>
          </cell>
          <cell r="AK378" t="str">
            <v>-9.W</v>
          </cell>
          <cell r="AL378" t="str">
            <v/>
          </cell>
          <cell r="AM378" t="str">
            <v/>
          </cell>
          <cell r="AN378" t="str">
            <v/>
          </cell>
          <cell r="AO378" t="str">
            <v/>
          </cell>
          <cell r="AP378" t="str">
            <v/>
          </cell>
          <cell r="AQ378" t="str">
            <v>-2.Ti</v>
          </cell>
          <cell r="AR378" t="str">
            <v/>
          </cell>
          <cell r="AS378" t="str">
            <v/>
          </cell>
          <cell r="AT378" t="str">
            <v/>
          </cell>
          <cell r="AU378" t="str">
            <v>-0.12B</v>
          </cell>
          <cell r="AV378" t="str">
            <v/>
          </cell>
          <cell r="AW378" t="str">
            <v/>
          </cell>
          <cell r="AX378" t="str">
            <v/>
          </cell>
          <cell r="AY378" t="str">
            <v/>
          </cell>
          <cell r="AZ378" t="str">
            <v/>
          </cell>
          <cell r="BA378" t="str">
            <v/>
          </cell>
          <cell r="BB378" t="str">
            <v/>
          </cell>
          <cell r="BC378" t="str">
            <v/>
          </cell>
          <cell r="BD378" t="str">
            <v/>
          </cell>
          <cell r="BE378" t="str">
            <v/>
          </cell>
          <cell r="BF378" t="str">
            <v/>
          </cell>
          <cell r="BG378" t="str">
            <v/>
          </cell>
          <cell r="BH378" t="str">
            <v>Co-9Al-9Ta-2TiPovstugar, I. et al. Elemental partitioning and mechanical properties of Ti- and Ta-containing Co-Al-W-base superalloys studied by atom probe tomography and nanoindentation. Acta Mater. 78, 78–85 (2014).</v>
          </cell>
          <cell r="BI378" t="str">
            <v>Co-9.Al-9.W-2.Ti-0.12B</v>
          </cell>
          <cell r="BJ378" t="str">
            <v>79.9Co-9.0Al-9.0W-2.0Ti-0.12B</v>
          </cell>
        </row>
        <row r="379">
          <cell r="A379" t="str">
            <v>Co-9.Al-9.W-2.Ti-2.Ta</v>
          </cell>
          <cell r="B379" t="str">
            <v>CoAlWX+</v>
          </cell>
          <cell r="C379" t="str">
            <v>-9Al-9W-2Ti-2Ta</v>
          </cell>
          <cell r="D379" t="str">
            <v>Co-9Al-9Ta-2Ti-2Ta</v>
          </cell>
          <cell r="E379" t="str">
            <v>Povstugar, I. et al. Elemental partitioning and mechanical properties of Ti- and Ta-containing Co-Al-W-base superalloys studied by atom probe tomography and nanoindentation. Acta Mater. 78, 78–85 (2014).</v>
          </cell>
          <cell r="F379">
            <v>397</v>
          </cell>
          <cell r="G379">
            <v>78</v>
          </cell>
          <cell r="H379"/>
          <cell r="I379">
            <v>9</v>
          </cell>
          <cell r="J379"/>
          <cell r="K379">
            <v>9</v>
          </cell>
          <cell r="L379">
            <v>2</v>
          </cell>
          <cell r="M379">
            <v>2</v>
          </cell>
          <cell r="N379"/>
          <cell r="O379"/>
          <cell r="P379"/>
          <cell r="Q379"/>
          <cell r="R379"/>
          <cell r="S379"/>
          <cell r="T379"/>
          <cell r="U379"/>
          <cell r="V379"/>
          <cell r="W379"/>
          <cell r="X379"/>
          <cell r="Y379"/>
          <cell r="Z379"/>
          <cell r="AA379"/>
          <cell r="AB379"/>
          <cell r="AC379"/>
          <cell r="AD379"/>
          <cell r="AE379"/>
          <cell r="AF379">
            <v>9.3406400000000005</v>
          </cell>
          <cell r="AG379"/>
          <cell r="AH379"/>
          <cell r="AI379" t="str">
            <v>Co</v>
          </cell>
          <cell r="AJ379" t="str">
            <v>-9.Al</v>
          </cell>
          <cell r="AK379" t="str">
            <v>-9.W</v>
          </cell>
          <cell r="AL379" t="str">
            <v/>
          </cell>
          <cell r="AM379" t="str">
            <v/>
          </cell>
          <cell r="AN379" t="str">
            <v>-2.Ta</v>
          </cell>
          <cell r="AO379" t="str">
            <v/>
          </cell>
          <cell r="AP379" t="str">
            <v/>
          </cell>
          <cell r="AQ379" t="str">
            <v>-2.Ti</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cell r="BD379" t="str">
            <v/>
          </cell>
          <cell r="BE379" t="str">
            <v/>
          </cell>
          <cell r="BF379" t="str">
            <v/>
          </cell>
          <cell r="BG379" t="str">
            <v/>
          </cell>
          <cell r="BH379" t="str">
            <v>Co-9Al-9Ta-2Ti-2TaPovstugar, I. et al. Elemental partitioning and mechanical properties of Ti- and Ta-containing Co-Al-W-base superalloys studied by atom probe tomography and nanoindentation. Acta Mater. 78, 78–85 (2014).</v>
          </cell>
          <cell r="BI379" t="str">
            <v>Co-9.Al-9.W-2.Ti-2.Ta</v>
          </cell>
          <cell r="BJ379" t="str">
            <v>78.0Co-9.0Al-9.0W-2.0Ti-2.0Ta</v>
          </cell>
        </row>
        <row r="380">
          <cell r="A380" t="str">
            <v>Co-9.Al-9.W-0.12B</v>
          </cell>
          <cell r="B380" t="str">
            <v>CoAlW-X</v>
          </cell>
          <cell r="C380" t="str">
            <v>-9Al-9W-B</v>
          </cell>
          <cell r="D380" t="str">
            <v>Co-9Al-9Ta</v>
          </cell>
          <cell r="E380" t="str">
            <v>Povstugar, I. et al. Elemental partitioning and mechanical properties of Ti- and Ta-containing Co-Al-W-base superalloys studied by atom probe tomography and nanoindentation. Acta Mater. 78, 78–85 (2014).</v>
          </cell>
          <cell r="F380">
            <v>398</v>
          </cell>
          <cell r="G380">
            <v>81.88</v>
          </cell>
          <cell r="H380"/>
          <cell r="I380">
            <v>9</v>
          </cell>
          <cell r="J380"/>
          <cell r="K380">
            <v>9</v>
          </cell>
          <cell r="L380"/>
          <cell r="M380"/>
          <cell r="N380"/>
          <cell r="O380"/>
          <cell r="P380"/>
          <cell r="Q380"/>
          <cell r="R380"/>
          <cell r="S380">
            <v>0.12</v>
          </cell>
          <cell r="T380"/>
          <cell r="U380"/>
          <cell r="V380"/>
          <cell r="W380"/>
          <cell r="X380"/>
          <cell r="Y380"/>
          <cell r="Z380"/>
          <cell r="AA380"/>
          <cell r="AB380"/>
          <cell r="AC380"/>
          <cell r="AD380"/>
          <cell r="AE380"/>
          <cell r="AF380">
            <v>9.2657720000000001</v>
          </cell>
          <cell r="AG380"/>
          <cell r="AH380"/>
          <cell r="AI380" t="str">
            <v>Co</v>
          </cell>
          <cell r="AJ380" t="str">
            <v>-9.Al</v>
          </cell>
          <cell r="AK380" t="str">
            <v>-9.W</v>
          </cell>
          <cell r="AL380" t="str">
            <v/>
          </cell>
          <cell r="AM380" t="str">
            <v/>
          </cell>
          <cell r="AN380" t="str">
            <v/>
          </cell>
          <cell r="AO380" t="str">
            <v/>
          </cell>
          <cell r="AP380" t="str">
            <v/>
          </cell>
          <cell r="AQ380" t="str">
            <v/>
          </cell>
          <cell r="AR380" t="str">
            <v/>
          </cell>
          <cell r="AS380" t="str">
            <v/>
          </cell>
          <cell r="AT380" t="str">
            <v/>
          </cell>
          <cell r="AU380" t="str">
            <v>-0.12B</v>
          </cell>
          <cell r="AV380" t="str">
            <v/>
          </cell>
          <cell r="AW380" t="str">
            <v/>
          </cell>
          <cell r="AX380" t="str">
            <v/>
          </cell>
          <cell r="AY380" t="str">
            <v/>
          </cell>
          <cell r="AZ380" t="str">
            <v/>
          </cell>
          <cell r="BA380" t="str">
            <v/>
          </cell>
          <cell r="BB380" t="str">
            <v/>
          </cell>
          <cell r="BC380" t="str">
            <v/>
          </cell>
          <cell r="BD380" t="str">
            <v/>
          </cell>
          <cell r="BE380" t="str">
            <v/>
          </cell>
          <cell r="BF380" t="str">
            <v/>
          </cell>
          <cell r="BG380" t="str">
            <v/>
          </cell>
          <cell r="BH380" t="str">
            <v>Co-9Al-9TaPovstugar, I. et al. Elemental partitioning and mechanical properties of Ti- and Ta-containing Co-Al-W-base superalloys studied by atom probe tomography and nanoindentation. Acta Mater. 78, 78–85 (2014).</v>
          </cell>
          <cell r="BI380" t="str">
            <v>Co-9.Al-9.W-0.12B</v>
          </cell>
          <cell r="BJ380" t="str">
            <v>81.9Co-9.0Al-9.0W-0.12B</v>
          </cell>
        </row>
        <row r="381">
          <cell r="A381" t="str">
            <v>Co-9.Al-9.W-2.Ta-0.12B</v>
          </cell>
          <cell r="B381" t="str">
            <v>CoAlW-X</v>
          </cell>
          <cell r="C381" t="str">
            <v>-9Al-9W-2Ta-B</v>
          </cell>
          <cell r="D381" t="str">
            <v>Co-9Al-9Ta-2Ta</v>
          </cell>
          <cell r="E381" t="str">
            <v>Povstugar, I. et al. Elemental partitioning and mechanical properties of Ti- and Ta-containing Co-Al-W-base superalloys studied by atom probe tomography and nanoindentation. Acta Mater. 78, 78–85 (2014).</v>
          </cell>
          <cell r="F381">
            <v>399</v>
          </cell>
          <cell r="G381">
            <v>79.88</v>
          </cell>
          <cell r="H381"/>
          <cell r="I381">
            <v>9</v>
          </cell>
          <cell r="J381"/>
          <cell r="K381">
            <v>9</v>
          </cell>
          <cell r="L381"/>
          <cell r="M381">
            <v>2</v>
          </cell>
          <cell r="N381"/>
          <cell r="O381"/>
          <cell r="P381"/>
          <cell r="Q381"/>
          <cell r="R381"/>
          <cell r="S381">
            <v>0.12</v>
          </cell>
          <cell r="T381"/>
          <cell r="U381"/>
          <cell r="V381"/>
          <cell r="W381"/>
          <cell r="X381"/>
          <cell r="Y381"/>
          <cell r="Z381"/>
          <cell r="AA381"/>
          <cell r="AB381"/>
          <cell r="AC381"/>
          <cell r="AD381"/>
          <cell r="AE381"/>
          <cell r="AF381">
            <v>9.4207719999999995</v>
          </cell>
          <cell r="AG381"/>
          <cell r="AH381"/>
          <cell r="AI381" t="str">
            <v>Co</v>
          </cell>
          <cell r="AJ381" t="str">
            <v>-9.Al</v>
          </cell>
          <cell r="AK381" t="str">
            <v>-9.W</v>
          </cell>
          <cell r="AL381" t="str">
            <v/>
          </cell>
          <cell r="AM381" t="str">
            <v/>
          </cell>
          <cell r="AN381" t="str">
            <v>-2.Ta</v>
          </cell>
          <cell r="AO381" t="str">
            <v/>
          </cell>
          <cell r="AP381" t="str">
            <v/>
          </cell>
          <cell r="AQ381" t="str">
            <v/>
          </cell>
          <cell r="AR381" t="str">
            <v/>
          </cell>
          <cell r="AS381" t="str">
            <v/>
          </cell>
          <cell r="AT381" t="str">
            <v/>
          </cell>
          <cell r="AU381" t="str">
            <v>-0.12B</v>
          </cell>
          <cell r="AV381" t="str">
            <v/>
          </cell>
          <cell r="AW381" t="str">
            <v/>
          </cell>
          <cell r="AX381" t="str">
            <v/>
          </cell>
          <cell r="AY381" t="str">
            <v/>
          </cell>
          <cell r="AZ381" t="str">
            <v/>
          </cell>
          <cell r="BA381" t="str">
            <v/>
          </cell>
          <cell r="BB381" t="str">
            <v/>
          </cell>
          <cell r="BC381" t="str">
            <v/>
          </cell>
          <cell r="BD381" t="str">
            <v/>
          </cell>
          <cell r="BE381" t="str">
            <v/>
          </cell>
          <cell r="BF381" t="str">
            <v/>
          </cell>
          <cell r="BG381" t="str">
            <v/>
          </cell>
          <cell r="BH381" t="str">
            <v>Co-9Al-9Ta-2TaPovstugar, I. et al. Elemental partitioning and mechanical properties of Ti- and Ta-containing Co-Al-W-base superalloys studied by atom probe tomography and nanoindentation. Acta Mater. 78, 78–85 (2014).</v>
          </cell>
          <cell r="BI381" t="str">
            <v>Co-9.Al-9.W-2.Ta-0.12B</v>
          </cell>
          <cell r="BJ381" t="str">
            <v>79.9Co-9.0Al-9.0W-2.0Ta-0.12B</v>
          </cell>
        </row>
        <row r="382">
          <cell r="A382" t="str">
            <v>Co-8.1Al-8.4W</v>
          </cell>
          <cell r="B382" t="str">
            <v>CoAlW-X</v>
          </cell>
          <cell r="C382" t="str">
            <v>-8Al-8W</v>
          </cell>
          <cell r="D382" t="str">
            <v>9W</v>
          </cell>
          <cell r="E382" t="str">
            <v>Bauer, A., Neumeier, S., Pyczak, F., Singer, R. F., &amp; Göken, M. (2012). Creep properties of different γ’-strengthened Co-base superalloys. Materials Science and Engineering A, 550, 333–341. https://doi.org/10.1016/j.msea.2012.04.083</v>
          </cell>
          <cell r="F382">
            <v>400</v>
          </cell>
          <cell r="G382">
            <v>83.5</v>
          </cell>
          <cell r="H382"/>
          <cell r="I382">
            <v>8.1</v>
          </cell>
          <cell r="J382"/>
          <cell r="K382">
            <v>8.4</v>
          </cell>
          <cell r="L382"/>
          <cell r="M382"/>
          <cell r="N382"/>
          <cell r="O382"/>
          <cell r="P382"/>
          <cell r="Q382"/>
          <cell r="R382"/>
          <cell r="S382"/>
          <cell r="T382"/>
          <cell r="U382"/>
          <cell r="V382"/>
          <cell r="W382"/>
          <cell r="X382"/>
          <cell r="Y382"/>
          <cell r="Z382"/>
          <cell r="AA382"/>
          <cell r="AB382"/>
          <cell r="AC382"/>
          <cell r="AD382"/>
          <cell r="AE382"/>
          <cell r="AF382">
            <v>9.2672000000000008</v>
          </cell>
          <cell r="AG382"/>
          <cell r="AH382"/>
          <cell r="AI382" t="str">
            <v>Co</v>
          </cell>
          <cell r="AJ382" t="str">
            <v>-8.1Al</v>
          </cell>
          <cell r="AK382" t="str">
            <v>-8.4W</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cell r="BD382" t="str">
            <v/>
          </cell>
          <cell r="BE382" t="str">
            <v/>
          </cell>
          <cell r="BF382" t="str">
            <v/>
          </cell>
          <cell r="BG382" t="str">
            <v/>
          </cell>
          <cell r="BH382" t="str">
            <v>9WBauer, A., Neumeier, S., Pyczak, F., Singer, R. F., &amp; Göken, M. (2012). Creep properties of different γ’-strengthened Co-base superalloys. Materials Science and Engineering A, 550, 333–341. https://doi.org/10.1016/j.msea.2012.04.083</v>
          </cell>
          <cell r="BI382" t="str">
            <v>Co-8.1Al-8.4W</v>
          </cell>
          <cell r="BJ382" t="str">
            <v>83.5Co-8.1Al-8.4W</v>
          </cell>
        </row>
        <row r="383">
          <cell r="A383" t="str">
            <v>Co-9.Al-9.W</v>
          </cell>
          <cell r="B383" t="str">
            <v>CoAlW-X</v>
          </cell>
          <cell r="C383" t="str">
            <v>-9Al-9W</v>
          </cell>
          <cell r="D383" t="str">
            <v>9W</v>
          </cell>
          <cell r="E383" t="str">
            <v>Povstugar, I. et al. Elemental partitioning, lattice misfit and creep behaviour of Cr containing gammaprime strengthened Co base superalloys. Mater. Sci. Technol. (United Kingdom) 32, 220–225 (2016).</v>
          </cell>
          <cell r="F383">
            <v>400</v>
          </cell>
          <cell r="G383">
            <v>82</v>
          </cell>
          <cell r="H383"/>
          <cell r="I383">
            <v>9</v>
          </cell>
          <cell r="J383"/>
          <cell r="K383">
            <v>9</v>
          </cell>
          <cell r="L383"/>
          <cell r="M383"/>
          <cell r="N383"/>
          <cell r="O383"/>
          <cell r="P383"/>
          <cell r="Q383"/>
          <cell r="R383"/>
          <cell r="S383"/>
          <cell r="T383"/>
          <cell r="U383"/>
          <cell r="V383"/>
          <cell r="W383"/>
          <cell r="X383"/>
          <cell r="Y383"/>
          <cell r="Z383"/>
          <cell r="AA383"/>
          <cell r="AB383"/>
          <cell r="AC383"/>
          <cell r="AD383"/>
          <cell r="AE383"/>
          <cell r="AF383">
            <v>9.2735000000000003</v>
          </cell>
          <cell r="AG383"/>
          <cell r="AH383"/>
          <cell r="AI383" t="str">
            <v>Co</v>
          </cell>
          <cell r="AJ383" t="str">
            <v>-9.Al</v>
          </cell>
          <cell r="AK383" t="str">
            <v>-9.W</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cell r="BD383" t="str">
            <v/>
          </cell>
          <cell r="BE383" t="str">
            <v/>
          </cell>
          <cell r="BF383" t="str">
            <v/>
          </cell>
          <cell r="BG383" t="str">
            <v/>
          </cell>
          <cell r="BH383" t="str">
            <v>9WPovstugar, I. et al. Elemental partitioning, lattice misfit and creep behaviour of Cr containing gammaprime strengthened Co base superalloys. Mater. Sci. Technol. (United Kingdom) 32, 220–225 (2016).</v>
          </cell>
          <cell r="BI383" t="str">
            <v>Co-9.Al-9.W</v>
          </cell>
          <cell r="BJ383" t="str">
            <v>82.0Co-9.0Al-9.0W</v>
          </cell>
        </row>
        <row r="384">
          <cell r="A384" t="str">
            <v>Co-9.Al-4.Cr-9.W</v>
          </cell>
          <cell r="B384" t="str">
            <v>CoAlW-X</v>
          </cell>
          <cell r="C384" t="str">
            <v>-9Al-4Cr-9W</v>
          </cell>
          <cell r="D384" t="str">
            <v>4Cr</v>
          </cell>
          <cell r="E384" t="str">
            <v>Povstugar, I. et al. Elemental partitioning, lattice misfit and creep behaviour of Cr containing gammaprime strengthened Co base superalloys. Mater. Sci. Technol. (United Kingdom) 32, 220–225 (2016).</v>
          </cell>
          <cell r="F384">
            <v>401</v>
          </cell>
          <cell r="G384">
            <v>78</v>
          </cell>
          <cell r="H384"/>
          <cell r="I384">
            <v>9</v>
          </cell>
          <cell r="J384">
            <v>4</v>
          </cell>
          <cell r="K384">
            <v>9</v>
          </cell>
          <cell r="L384"/>
          <cell r="M384"/>
          <cell r="N384"/>
          <cell r="O384"/>
          <cell r="P384"/>
          <cell r="Q384"/>
          <cell r="R384"/>
          <cell r="S384"/>
          <cell r="T384"/>
          <cell r="U384"/>
          <cell r="V384"/>
          <cell r="W384"/>
          <cell r="X384"/>
          <cell r="Y384"/>
          <cell r="Z384"/>
          <cell r="AA384"/>
          <cell r="AB384"/>
          <cell r="AC384"/>
          <cell r="AD384"/>
          <cell r="AE384"/>
          <cell r="AF384">
            <v>9.2050999999999998</v>
          </cell>
          <cell r="AG384"/>
          <cell r="AH384"/>
          <cell r="AI384" t="str">
            <v>Co</v>
          </cell>
          <cell r="AJ384" t="str">
            <v>-9.Al</v>
          </cell>
          <cell r="AK384" t="str">
            <v>-9.W</v>
          </cell>
          <cell r="AL384" t="str">
            <v/>
          </cell>
          <cell r="AM384" t="str">
            <v>-4.Cr</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cell r="BD384" t="str">
            <v/>
          </cell>
          <cell r="BE384" t="str">
            <v/>
          </cell>
          <cell r="BF384" t="str">
            <v/>
          </cell>
          <cell r="BG384" t="str">
            <v/>
          </cell>
          <cell r="BH384" t="str">
            <v>4CrPovstugar, I. et al. Elemental partitioning, lattice misfit and creep behaviour of Cr containing gammaprime strengthened Co base superalloys. Mater. Sci. Technol. (United Kingdom) 32, 220–225 (2016).</v>
          </cell>
          <cell r="BI384" t="str">
            <v>Co-9.Al-4.Cr-9.W</v>
          </cell>
          <cell r="BJ384" t="str">
            <v>78.0Co-9.0Al-4.0Cr-9.0W</v>
          </cell>
        </row>
        <row r="385">
          <cell r="A385" t="str">
            <v>Co-9.Al-8.Cr-9.W</v>
          </cell>
          <cell r="B385" t="str">
            <v>CoAlW-X</v>
          </cell>
          <cell r="C385" t="str">
            <v>-9Al-8Cr-9W</v>
          </cell>
          <cell r="D385" t="str">
            <v>8Cr</v>
          </cell>
          <cell r="E385" t="str">
            <v>Povstugar, I. et al. Elemental partitioning, lattice misfit and creep behaviour of Cr containing gammaprime strengthened Co base superalloys. Mater. Sci. Technol. (United Kingdom) 32, 220–225 (2016).</v>
          </cell>
          <cell r="F385">
            <v>402</v>
          </cell>
          <cell r="G385">
            <v>74</v>
          </cell>
          <cell r="H385"/>
          <cell r="I385">
            <v>9</v>
          </cell>
          <cell r="J385">
            <v>8</v>
          </cell>
          <cell r="K385">
            <v>9</v>
          </cell>
          <cell r="L385"/>
          <cell r="M385"/>
          <cell r="N385"/>
          <cell r="O385"/>
          <cell r="P385"/>
          <cell r="Q385"/>
          <cell r="R385"/>
          <cell r="S385"/>
          <cell r="T385"/>
          <cell r="U385"/>
          <cell r="V385"/>
          <cell r="W385"/>
          <cell r="X385"/>
          <cell r="Y385"/>
          <cell r="Z385"/>
          <cell r="AA385"/>
          <cell r="AB385"/>
          <cell r="AC385"/>
          <cell r="AD385"/>
          <cell r="AE385"/>
          <cell r="AF385">
            <v>9.1366999999999994</v>
          </cell>
          <cell r="AG385"/>
          <cell r="AH385"/>
          <cell r="AI385" t="str">
            <v>Co</v>
          </cell>
          <cell r="AJ385" t="str">
            <v>-9.Al</v>
          </cell>
          <cell r="AK385" t="str">
            <v>-9.W</v>
          </cell>
          <cell r="AL385" t="str">
            <v/>
          </cell>
          <cell r="AM385" t="str">
            <v>-8.Cr</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cell r="BD385" t="str">
            <v/>
          </cell>
          <cell r="BE385" t="str">
            <v/>
          </cell>
          <cell r="BF385" t="str">
            <v/>
          </cell>
          <cell r="BG385" t="str">
            <v/>
          </cell>
          <cell r="BH385" t="str">
            <v>8CrPovstugar, I. et al. Elemental partitioning, lattice misfit and creep behaviour of Cr containing gammaprime strengthened Co base superalloys. Mater. Sci. Technol. (United Kingdom) 32, 220–225 (2016).</v>
          </cell>
          <cell r="BI385" t="str">
            <v>Co-9.Al-8.Cr-9.W</v>
          </cell>
          <cell r="BJ385" t="str">
            <v>74.0Co-9.0Al-8.0Cr-9.0W</v>
          </cell>
        </row>
        <row r="386">
          <cell r="A386" t="str">
            <v>Co-9.Ni-9.Al-9.W</v>
          </cell>
          <cell r="B386" t="str">
            <v>CoAlW-X</v>
          </cell>
          <cell r="C386" t="str">
            <v>-9Ni-9Al-9W</v>
          </cell>
          <cell r="D386" t="str">
            <v>9Ni</v>
          </cell>
          <cell r="E386" t="str">
            <v>Povstugar, I. et al. Elemental partitioning, lattice misfit and creep behaviour of Cr containing gammaprime strengthened Co base superalloys. Mater. Sci. Technol. (United Kingdom) 32, 220–225 (2016).</v>
          </cell>
          <cell r="F386">
            <v>403</v>
          </cell>
          <cell r="G386">
            <v>73</v>
          </cell>
          <cell r="H386">
            <v>9</v>
          </cell>
          <cell r="I386">
            <v>9</v>
          </cell>
          <cell r="J386"/>
          <cell r="K386">
            <v>9</v>
          </cell>
          <cell r="L386"/>
          <cell r="M386"/>
          <cell r="N386"/>
          <cell r="O386"/>
          <cell r="P386"/>
          <cell r="Q386"/>
          <cell r="R386"/>
          <cell r="S386"/>
          <cell r="T386"/>
          <cell r="U386"/>
          <cell r="V386"/>
          <cell r="W386"/>
          <cell r="X386"/>
          <cell r="Y386"/>
          <cell r="Z386"/>
          <cell r="AA386"/>
          <cell r="AB386"/>
          <cell r="AC386"/>
          <cell r="AD386"/>
          <cell r="AE386"/>
          <cell r="AF386">
            <v>9.2742199999999997</v>
          </cell>
          <cell r="AG386"/>
          <cell r="AH386"/>
          <cell r="AI386" t="str">
            <v>Co</v>
          </cell>
          <cell r="AJ386" t="str">
            <v>-9.Al</v>
          </cell>
          <cell r="AK386" t="str">
            <v>-9.W</v>
          </cell>
          <cell r="AL386" t="str">
            <v>-9.Ni</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cell r="BD386" t="str">
            <v/>
          </cell>
          <cell r="BE386" t="str">
            <v/>
          </cell>
          <cell r="BF386" t="str">
            <v/>
          </cell>
          <cell r="BG386" t="str">
            <v/>
          </cell>
          <cell r="BH386" t="str">
            <v>9NiPovstugar, I. et al. Elemental partitioning, lattice misfit and creep behaviour of Cr containing gammaprime strengthened Co base superalloys. Mater. Sci. Technol. (United Kingdom) 32, 220–225 (2016).</v>
          </cell>
          <cell r="BI386" t="str">
            <v>Co-9.Ni-9.Al-9.W</v>
          </cell>
          <cell r="BJ386" t="str">
            <v>82.0Co-9.0Ni-9.0Al-9.0W</v>
          </cell>
        </row>
        <row r="387">
          <cell r="A387" t="str">
            <v>Co-18.Ni-9.Al-9.W</v>
          </cell>
          <cell r="B387" t="str">
            <v>CoAlW-X</v>
          </cell>
          <cell r="C387" t="str">
            <v>-18Ni-9Al-9W</v>
          </cell>
          <cell r="D387" t="str">
            <v>18Ni</v>
          </cell>
          <cell r="E387" t="str">
            <v>Povstugar, I. et al. Elemental partitioning, lattice misfit and creep behaviour of Cr containing gammaprime strengthened Co base superalloys. Mater. Sci. Technol. (United Kingdom) 32, 220–225 (2016).</v>
          </cell>
          <cell r="F387">
            <v>404</v>
          </cell>
          <cell r="G387">
            <v>64</v>
          </cell>
          <cell r="H387">
            <v>18</v>
          </cell>
          <cell r="I387">
            <v>9</v>
          </cell>
          <cell r="J387"/>
          <cell r="K387">
            <v>9</v>
          </cell>
          <cell r="L387"/>
          <cell r="M387"/>
          <cell r="N387"/>
          <cell r="O387"/>
          <cell r="P387"/>
          <cell r="Q387"/>
          <cell r="R387"/>
          <cell r="S387"/>
          <cell r="T387"/>
          <cell r="U387"/>
          <cell r="V387"/>
          <cell r="W387"/>
          <cell r="X387"/>
          <cell r="Y387"/>
          <cell r="Z387"/>
          <cell r="AA387"/>
          <cell r="AB387"/>
          <cell r="AC387"/>
          <cell r="AD387"/>
          <cell r="AE387"/>
          <cell r="AF387">
            <v>9.2749399999999991</v>
          </cell>
          <cell r="AG387"/>
          <cell r="AH387"/>
          <cell r="AI387" t="str">
            <v>Co</v>
          </cell>
          <cell r="AJ387" t="str">
            <v>-9.Al</v>
          </cell>
          <cell r="AK387" t="str">
            <v>-9.W</v>
          </cell>
          <cell r="AL387" t="str">
            <v>-18.Ni</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cell r="BD387" t="str">
            <v/>
          </cell>
          <cell r="BE387" t="str">
            <v/>
          </cell>
          <cell r="BF387" t="str">
            <v/>
          </cell>
          <cell r="BG387" t="str">
            <v/>
          </cell>
          <cell r="BH387" t="str">
            <v>18NiPovstugar, I. et al. Elemental partitioning, lattice misfit and creep behaviour of Cr containing gammaprime strengthened Co base superalloys. Mater. Sci. Technol. (United Kingdom) 32, 220–225 (2016).</v>
          </cell>
          <cell r="BI387" t="str">
            <v>Co-18.Ni-9.Al-9.W</v>
          </cell>
          <cell r="BJ387" t="str">
            <v>82.0Co-18.0Ni-9.0Al-9.0W</v>
          </cell>
        </row>
        <row r="388">
          <cell r="A388" t="str">
            <v>Co-9.Ni-9.Al-8.Cr-9.W</v>
          </cell>
          <cell r="B388" t="str">
            <v>CoAlWX+</v>
          </cell>
          <cell r="C388" t="str">
            <v>-9Ni-9Al-8Cr-9W</v>
          </cell>
          <cell r="D388" t="str">
            <v>9Ni8Cr</v>
          </cell>
          <cell r="E388" t="str">
            <v>Povstugar, I. et al. Elemental partitioning, lattice misfit and creep behaviour of Cr containing gammaprime strengthened Co base superalloys. Mater. Sci. Technol. (United Kingdom) 32, 220–225 (2016).</v>
          </cell>
          <cell r="F388">
            <v>405</v>
          </cell>
          <cell r="G388">
            <v>65</v>
          </cell>
          <cell r="H388">
            <v>9</v>
          </cell>
          <cell r="I388">
            <v>9</v>
          </cell>
          <cell r="J388">
            <v>8</v>
          </cell>
          <cell r="K388">
            <v>9</v>
          </cell>
          <cell r="L388"/>
          <cell r="M388"/>
          <cell r="N388"/>
          <cell r="O388"/>
          <cell r="P388"/>
          <cell r="Q388"/>
          <cell r="R388"/>
          <cell r="S388"/>
          <cell r="T388"/>
          <cell r="U388"/>
          <cell r="V388"/>
          <cell r="W388"/>
          <cell r="X388"/>
          <cell r="Y388"/>
          <cell r="Z388"/>
          <cell r="AA388"/>
          <cell r="AB388"/>
          <cell r="AC388"/>
          <cell r="AD388"/>
          <cell r="AE388"/>
          <cell r="AF388">
            <v>9.1374199999999988</v>
          </cell>
          <cell r="AG388"/>
          <cell r="AH388"/>
          <cell r="AI388" t="str">
            <v>Co</v>
          </cell>
          <cell r="AJ388" t="str">
            <v>-9.Al</v>
          </cell>
          <cell r="AK388" t="str">
            <v>-9.W</v>
          </cell>
          <cell r="AL388" t="str">
            <v>-9.Ni</v>
          </cell>
          <cell r="AM388" t="str">
            <v>-8.Cr</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cell r="BD388" t="str">
            <v/>
          </cell>
          <cell r="BE388" t="str">
            <v/>
          </cell>
          <cell r="BF388" t="str">
            <v/>
          </cell>
          <cell r="BG388" t="str">
            <v/>
          </cell>
          <cell r="BH388" t="str">
            <v>9Ni8CrPovstugar, I. et al. Elemental partitioning, lattice misfit and creep behaviour of Cr containing gammaprime strengthened Co base superalloys. Mater. Sci. Technol. (United Kingdom) 32, 220–225 (2016).</v>
          </cell>
          <cell r="BI388" t="str">
            <v>Co-9.Ni-9.Al-8.Cr-9.W</v>
          </cell>
          <cell r="BJ388" t="str">
            <v>74.0Co-9.0Ni-9.0Al-8.0Cr-9.0W</v>
          </cell>
        </row>
        <row r="389">
          <cell r="A389" t="str">
            <v>Co-18.Ni-9.Al-8.Cr-9.W</v>
          </cell>
          <cell r="B389" t="str">
            <v>CoAlWX+</v>
          </cell>
          <cell r="C389" t="str">
            <v>-18Ni-9Al-8Cr-9W</v>
          </cell>
          <cell r="D389" t="str">
            <v>18Ni8Cr</v>
          </cell>
          <cell r="E389" t="str">
            <v>Povstugar, I. et al. Elemental partitioning, lattice misfit and creep behaviour of Cr containing gammaprime strengthened Co base superalloys. Mater. Sci. Technol. (United Kingdom) 32, 220–225 (2016).</v>
          </cell>
          <cell r="F389">
            <v>406</v>
          </cell>
          <cell r="G389">
            <v>56</v>
          </cell>
          <cell r="H389">
            <v>18</v>
          </cell>
          <cell r="I389">
            <v>9</v>
          </cell>
          <cell r="J389">
            <v>8</v>
          </cell>
          <cell r="K389">
            <v>9</v>
          </cell>
          <cell r="L389"/>
          <cell r="M389"/>
          <cell r="N389"/>
          <cell r="O389"/>
          <cell r="P389"/>
          <cell r="Q389"/>
          <cell r="R389"/>
          <cell r="S389"/>
          <cell r="T389"/>
          <cell r="U389"/>
          <cell r="V389"/>
          <cell r="W389"/>
          <cell r="X389"/>
          <cell r="Y389"/>
          <cell r="Z389"/>
          <cell r="AA389"/>
          <cell r="AB389"/>
          <cell r="AC389"/>
          <cell r="AD389"/>
          <cell r="AE389"/>
          <cell r="AF389">
            <v>9.1381399999999999</v>
          </cell>
          <cell r="AG389"/>
          <cell r="AH389"/>
          <cell r="AI389" t="str">
            <v>Co</v>
          </cell>
          <cell r="AJ389" t="str">
            <v>-9.Al</v>
          </cell>
          <cell r="AK389" t="str">
            <v>-9.W</v>
          </cell>
          <cell r="AL389" t="str">
            <v>-18.Ni</v>
          </cell>
          <cell r="AM389" t="str">
            <v>-8.Cr</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cell r="BD389" t="str">
            <v/>
          </cell>
          <cell r="BE389" t="str">
            <v/>
          </cell>
          <cell r="BF389" t="str">
            <v/>
          </cell>
          <cell r="BG389" t="str">
            <v/>
          </cell>
          <cell r="BH389" t="str">
            <v>18Ni8CrPovstugar, I. et al. Elemental partitioning, lattice misfit and creep behaviour of Cr containing gammaprime strengthened Co base superalloys. Mater. Sci. Technol. (United Kingdom) 32, 220–225 (2016).</v>
          </cell>
          <cell r="BI389" t="str">
            <v>Co-18.Ni-9.Al-8.Cr-9.W</v>
          </cell>
          <cell r="BJ389" t="str">
            <v>74.0Co-18.0Ni-9.0Al-8.0Cr-9.0W</v>
          </cell>
        </row>
        <row r="390">
          <cell r="A390" t="str">
            <v>Co-8.3Al-9.4W-0.1B</v>
          </cell>
          <cell r="B390" t="str">
            <v>CoAlW-X</v>
          </cell>
          <cell r="C390" t="str">
            <v>-8Al-9W-B</v>
          </cell>
          <cell r="D390" t="str">
            <v>Co-9Al-9W-0.1B</v>
          </cell>
          <cell r="E390" t="str">
            <v>Pyczak, F. et al. Plastic deformation mechanisms in a crept L12 hardened Co-base superalloy. Mater. Sci. Eng. A 571, 13–18 (2013).</v>
          </cell>
          <cell r="F390">
            <v>407</v>
          </cell>
          <cell r="G390">
            <v>82.199999999999989</v>
          </cell>
          <cell r="H390"/>
          <cell r="I390">
            <v>8.3000000000000007</v>
          </cell>
          <cell r="J390"/>
          <cell r="K390">
            <v>9.4</v>
          </cell>
          <cell r="L390"/>
          <cell r="M390"/>
          <cell r="N390"/>
          <cell r="O390"/>
          <cell r="P390"/>
          <cell r="Q390"/>
          <cell r="R390"/>
          <cell r="S390">
            <v>0.1</v>
          </cell>
          <cell r="T390"/>
          <cell r="U390"/>
          <cell r="V390"/>
          <cell r="W390"/>
          <cell r="X390"/>
          <cell r="Y390"/>
          <cell r="Z390"/>
          <cell r="AA390"/>
          <cell r="AB390"/>
          <cell r="AC390"/>
          <cell r="AD390"/>
          <cell r="AE390"/>
          <cell r="AF390">
            <v>9.3518599999999985</v>
          </cell>
          <cell r="AG390"/>
          <cell r="AH390"/>
          <cell r="AI390" t="str">
            <v>Co</v>
          </cell>
          <cell r="AJ390" t="str">
            <v>-8.3Al</v>
          </cell>
          <cell r="AK390" t="str">
            <v>-9.4W</v>
          </cell>
          <cell r="AL390" t="str">
            <v/>
          </cell>
          <cell r="AM390" t="str">
            <v/>
          </cell>
          <cell r="AN390" t="str">
            <v/>
          </cell>
          <cell r="AO390" t="str">
            <v/>
          </cell>
          <cell r="AP390" t="str">
            <v/>
          </cell>
          <cell r="AQ390" t="str">
            <v/>
          </cell>
          <cell r="AR390" t="str">
            <v/>
          </cell>
          <cell r="AS390" t="str">
            <v/>
          </cell>
          <cell r="AT390" t="str">
            <v/>
          </cell>
          <cell r="AU390" t="str">
            <v>-0.1B</v>
          </cell>
          <cell r="AV390" t="str">
            <v/>
          </cell>
          <cell r="AW390" t="str">
            <v/>
          </cell>
          <cell r="AX390" t="str">
            <v/>
          </cell>
          <cell r="AY390" t="str">
            <v/>
          </cell>
          <cell r="AZ390" t="str">
            <v/>
          </cell>
          <cell r="BA390" t="str">
            <v/>
          </cell>
          <cell r="BB390" t="str">
            <v/>
          </cell>
          <cell r="BC390" t="str">
            <v/>
          </cell>
          <cell r="BD390" t="str">
            <v/>
          </cell>
          <cell r="BE390" t="str">
            <v/>
          </cell>
          <cell r="BF390" t="str">
            <v/>
          </cell>
          <cell r="BG390" t="str">
            <v/>
          </cell>
          <cell r="BH390" t="str">
            <v>Co-9Al-9W-0.1BPyczak, F. et al. Plastic deformation mechanisms in a crept L12 hardened Co-base superalloy. Mater. Sci. Eng. A 571, 13–18 (2013).</v>
          </cell>
          <cell r="BI390" t="str">
            <v>Co-8.3Al-9.4W-0.1B</v>
          </cell>
          <cell r="BJ390" t="str">
            <v>82.2Co-8.3Al-9.4W-0.10B</v>
          </cell>
        </row>
        <row r="391">
          <cell r="A391" t="str">
            <v>Co-8.5Al-7.4W-0.1B</v>
          </cell>
          <cell r="B391" t="str">
            <v>CoAlW-X</v>
          </cell>
          <cell r="C391" t="str">
            <v>-9Al-7W-B</v>
          </cell>
          <cell r="D391" t="str">
            <v>Co-9Al-8W-0.1B</v>
          </cell>
          <cell r="E391" t="str">
            <v>Pyczak, F. et al. The effect of tungsten content on the properties of L12-hardened Co-Al-W alloys. J. Alloys Compd. 632, 110–115 (2015).</v>
          </cell>
          <cell r="F391">
            <v>408</v>
          </cell>
          <cell r="G391">
            <v>84</v>
          </cell>
          <cell r="H391"/>
          <cell r="I391">
            <v>8.5</v>
          </cell>
          <cell r="J391"/>
          <cell r="K391">
            <v>7.4</v>
          </cell>
          <cell r="L391"/>
          <cell r="M391"/>
          <cell r="N391"/>
          <cell r="O391"/>
          <cell r="P391"/>
          <cell r="Q391"/>
          <cell r="R391"/>
          <cell r="S391">
            <v>0.1</v>
          </cell>
          <cell r="T391"/>
          <cell r="U391"/>
          <cell r="V391"/>
          <cell r="W391"/>
          <cell r="X391"/>
          <cell r="Y391"/>
          <cell r="Z391"/>
          <cell r="AA391"/>
          <cell r="AB391"/>
          <cell r="AC391"/>
          <cell r="AD391"/>
          <cell r="AE391"/>
          <cell r="AF391">
            <v>9.1324600000000018</v>
          </cell>
          <cell r="AG391"/>
          <cell r="AH391"/>
          <cell r="AI391" t="str">
            <v>Co</v>
          </cell>
          <cell r="AJ391" t="str">
            <v>-8.5Al</v>
          </cell>
          <cell r="AK391" t="str">
            <v>-7.4W</v>
          </cell>
          <cell r="AL391" t="str">
            <v/>
          </cell>
          <cell r="AM391" t="str">
            <v/>
          </cell>
          <cell r="AN391" t="str">
            <v/>
          </cell>
          <cell r="AO391" t="str">
            <v/>
          </cell>
          <cell r="AP391" t="str">
            <v/>
          </cell>
          <cell r="AQ391" t="str">
            <v/>
          </cell>
          <cell r="AR391" t="str">
            <v/>
          </cell>
          <cell r="AS391" t="str">
            <v/>
          </cell>
          <cell r="AT391" t="str">
            <v/>
          </cell>
          <cell r="AU391" t="str">
            <v>-0.1B</v>
          </cell>
          <cell r="AV391" t="str">
            <v/>
          </cell>
          <cell r="AW391" t="str">
            <v/>
          </cell>
          <cell r="AX391" t="str">
            <v/>
          </cell>
          <cell r="AY391" t="str">
            <v/>
          </cell>
          <cell r="AZ391" t="str">
            <v/>
          </cell>
          <cell r="BA391" t="str">
            <v/>
          </cell>
          <cell r="BB391" t="str">
            <v/>
          </cell>
          <cell r="BC391" t="str">
            <v/>
          </cell>
          <cell r="BD391" t="str">
            <v/>
          </cell>
          <cell r="BE391" t="str">
            <v/>
          </cell>
          <cell r="BF391" t="str">
            <v/>
          </cell>
          <cell r="BG391" t="str">
            <v/>
          </cell>
          <cell r="BH391" t="str">
            <v>Co-9Al-8W-0.1BPyczak, F. et al. The effect of tungsten content on the properties of L12-hardened Co-Al-W alloys. J. Alloys Compd. 632, 110–115 (2015).</v>
          </cell>
          <cell r="BI391" t="str">
            <v>Co-8.5Al-7.4W-0.1B</v>
          </cell>
          <cell r="BJ391" t="str">
            <v>84.0Co-8.5Al-7.4W-0.10B</v>
          </cell>
        </row>
        <row r="392">
          <cell r="A392" t="str">
            <v>Co-8.5Al-8.7W-0.1B</v>
          </cell>
          <cell r="B392" t="str">
            <v>CoAlW-X</v>
          </cell>
          <cell r="C392" t="str">
            <v>-9Al-9W-B</v>
          </cell>
          <cell r="D392" t="str">
            <v>Co-9Al-9W-0.1B</v>
          </cell>
          <cell r="E392" t="str">
            <v>Pyczak, F. et al. The effect of tungsten content on the properties of L12-hardened Co-Al-W alloys. J. Alloys Compd. 632, 110–115 (2015).</v>
          </cell>
          <cell r="F392">
            <v>409</v>
          </cell>
          <cell r="G392">
            <v>82.7</v>
          </cell>
          <cell r="H392"/>
          <cell r="I392">
            <v>8.5</v>
          </cell>
          <cell r="J392"/>
          <cell r="K392">
            <v>8.6999999999999993</v>
          </cell>
          <cell r="L392"/>
          <cell r="M392"/>
          <cell r="N392"/>
          <cell r="O392"/>
          <cell r="P392"/>
          <cell r="Q392"/>
          <cell r="R392"/>
          <cell r="S392">
            <v>0.1</v>
          </cell>
          <cell r="T392"/>
          <cell r="U392"/>
          <cell r="V392"/>
          <cell r="W392"/>
          <cell r="X392"/>
          <cell r="Y392"/>
          <cell r="Z392"/>
          <cell r="AA392"/>
          <cell r="AB392"/>
          <cell r="AC392"/>
          <cell r="AD392"/>
          <cell r="AE392"/>
          <cell r="AF392">
            <v>9.2670100000000009</v>
          </cell>
          <cell r="AG392"/>
          <cell r="AH392"/>
          <cell r="AI392" t="str">
            <v>Co</v>
          </cell>
          <cell r="AJ392" t="str">
            <v>-8.5Al</v>
          </cell>
          <cell r="AK392" t="str">
            <v>-8.7W</v>
          </cell>
          <cell r="AL392" t="str">
            <v/>
          </cell>
          <cell r="AM392" t="str">
            <v/>
          </cell>
          <cell r="AN392" t="str">
            <v/>
          </cell>
          <cell r="AO392" t="str">
            <v/>
          </cell>
          <cell r="AP392" t="str">
            <v/>
          </cell>
          <cell r="AQ392" t="str">
            <v/>
          </cell>
          <cell r="AR392" t="str">
            <v/>
          </cell>
          <cell r="AS392" t="str">
            <v/>
          </cell>
          <cell r="AT392" t="str">
            <v/>
          </cell>
          <cell r="AU392" t="str">
            <v>-0.1B</v>
          </cell>
          <cell r="AV392" t="str">
            <v/>
          </cell>
          <cell r="AW392" t="str">
            <v/>
          </cell>
          <cell r="AX392" t="str">
            <v/>
          </cell>
          <cell r="AY392" t="str">
            <v/>
          </cell>
          <cell r="AZ392" t="str">
            <v/>
          </cell>
          <cell r="BA392" t="str">
            <v/>
          </cell>
          <cell r="BB392" t="str">
            <v/>
          </cell>
          <cell r="BC392" t="str">
            <v/>
          </cell>
          <cell r="BD392" t="str">
            <v/>
          </cell>
          <cell r="BE392" t="str">
            <v/>
          </cell>
          <cell r="BF392" t="str">
            <v/>
          </cell>
          <cell r="BG392" t="str">
            <v/>
          </cell>
          <cell r="BH392" t="str">
            <v>Co-9Al-9W-0.1BPyczak, F. et al. The effect of tungsten content on the properties of L12-hardened Co-Al-W alloys. J. Alloys Compd. 632, 110–115 (2015).</v>
          </cell>
          <cell r="BI392" t="str">
            <v>Co-8.5Al-8.7W-0.1B</v>
          </cell>
          <cell r="BJ392" t="str">
            <v>82.7Co-8.5Al-8.7W-0.10B</v>
          </cell>
        </row>
        <row r="393">
          <cell r="A393" t="str">
            <v>Co-8.9Al-10.3W-0.1B</v>
          </cell>
          <cell r="B393" t="str">
            <v>CoAlW-X</v>
          </cell>
          <cell r="C393" t="str">
            <v>-9Al-10W-B</v>
          </cell>
          <cell r="D393" t="str">
            <v>Co-9Al-11W-0.1B</v>
          </cell>
          <cell r="E393" t="str">
            <v>Pyczak, F. et al. The effect of tungsten content on the properties of L12-hardened Co-Al-W alloys. J. Alloys Compd. 632, 110–115 (2015).</v>
          </cell>
          <cell r="F393">
            <v>410</v>
          </cell>
          <cell r="G393">
            <v>80.699999999999989</v>
          </cell>
          <cell r="H393"/>
          <cell r="I393">
            <v>8.9</v>
          </cell>
          <cell r="J393"/>
          <cell r="K393">
            <v>10.3</v>
          </cell>
          <cell r="L393"/>
          <cell r="M393"/>
          <cell r="N393"/>
          <cell r="O393"/>
          <cell r="P393"/>
          <cell r="Q393"/>
          <cell r="R393"/>
          <cell r="S393">
            <v>0.1</v>
          </cell>
          <cell r="T393"/>
          <cell r="U393"/>
          <cell r="V393"/>
          <cell r="W393"/>
          <cell r="X393"/>
          <cell r="Y393"/>
          <cell r="Z393"/>
          <cell r="AA393"/>
          <cell r="AB393"/>
          <cell r="AC393"/>
          <cell r="AD393"/>
          <cell r="AE393"/>
          <cell r="AF393">
            <v>9.4078099999999978</v>
          </cell>
          <cell r="AG393"/>
          <cell r="AH393"/>
          <cell r="AI393" t="str">
            <v>Co</v>
          </cell>
          <cell r="AJ393" t="str">
            <v>-8.9Al</v>
          </cell>
          <cell r="AK393" t="str">
            <v>-10.3W</v>
          </cell>
          <cell r="AL393" t="str">
            <v/>
          </cell>
          <cell r="AM393" t="str">
            <v/>
          </cell>
          <cell r="AN393" t="str">
            <v/>
          </cell>
          <cell r="AO393" t="str">
            <v/>
          </cell>
          <cell r="AP393" t="str">
            <v/>
          </cell>
          <cell r="AQ393" t="str">
            <v/>
          </cell>
          <cell r="AR393" t="str">
            <v/>
          </cell>
          <cell r="AS393" t="str">
            <v/>
          </cell>
          <cell r="AT393" t="str">
            <v/>
          </cell>
          <cell r="AU393" t="str">
            <v>-0.1B</v>
          </cell>
          <cell r="AV393" t="str">
            <v/>
          </cell>
          <cell r="AW393" t="str">
            <v/>
          </cell>
          <cell r="AX393" t="str">
            <v/>
          </cell>
          <cell r="AY393" t="str">
            <v/>
          </cell>
          <cell r="AZ393" t="str">
            <v/>
          </cell>
          <cell r="BA393" t="str">
            <v/>
          </cell>
          <cell r="BB393" t="str">
            <v/>
          </cell>
          <cell r="BC393" t="str">
            <v/>
          </cell>
          <cell r="BD393" t="str">
            <v/>
          </cell>
          <cell r="BE393" t="str">
            <v/>
          </cell>
          <cell r="BF393" t="str">
            <v/>
          </cell>
          <cell r="BG393" t="str">
            <v/>
          </cell>
          <cell r="BH393" t="str">
            <v>Co-9Al-11W-0.1BPyczak, F. et al. The effect of tungsten content on the properties of L12-hardened Co-Al-W alloys. J. Alloys Compd. 632, 110–115 (2015).</v>
          </cell>
          <cell r="BI393" t="str">
            <v>Co-8.9Al-10.3W-0.1B</v>
          </cell>
          <cell r="BJ393" t="str">
            <v>80.7Co-8.9Al-10.3W-0.10B</v>
          </cell>
        </row>
        <row r="394">
          <cell r="A394" t="str">
            <v>Co-2.Ti-2.Ta-12.V</v>
          </cell>
          <cell r="B394" t="str">
            <v>W-free</v>
          </cell>
          <cell r="C394" t="str">
            <v>-2Ti-2Ta-12V</v>
          </cell>
          <cell r="D394" t="str">
            <v>Co-V-Ta-Ti alloy</v>
          </cell>
          <cell r="E394" t="str">
            <v>Qu, S. et al. Coarsening behavior of γʹ precipitates and compression deformation mechanism of a novel Co–V–Ta–Ti superalloy. Mater. Sci. Eng. A 139455 (2020) doi:10.1016/j.msea.2020.139455.</v>
          </cell>
          <cell r="F394">
            <v>411</v>
          </cell>
          <cell r="G394">
            <v>84</v>
          </cell>
          <cell r="H394"/>
          <cell r="I394"/>
          <cell r="J394"/>
          <cell r="K394"/>
          <cell r="L394">
            <v>2</v>
          </cell>
          <cell r="M394">
            <v>2</v>
          </cell>
          <cell r="N394"/>
          <cell r="O394">
            <v>12</v>
          </cell>
          <cell r="P394"/>
          <cell r="Q394"/>
          <cell r="R394"/>
          <cell r="S394"/>
          <cell r="T394"/>
          <cell r="U394"/>
          <cell r="V394"/>
          <cell r="W394"/>
          <cell r="X394"/>
          <cell r="Y394"/>
          <cell r="Z394"/>
          <cell r="AA394"/>
          <cell r="AB394"/>
          <cell r="AC394"/>
          <cell r="AD394"/>
          <cell r="AE394"/>
          <cell r="AF394">
            <v>8.632340000000001</v>
          </cell>
          <cell r="AG394"/>
          <cell r="AH394"/>
          <cell r="AI394" t="str">
            <v>Co</v>
          </cell>
          <cell r="AJ394" t="str">
            <v/>
          </cell>
          <cell r="AK394" t="str">
            <v/>
          </cell>
          <cell r="AL394" t="str">
            <v/>
          </cell>
          <cell r="AM394" t="str">
            <v/>
          </cell>
          <cell r="AN394" t="str">
            <v>-2.Ta</v>
          </cell>
          <cell r="AO394" t="str">
            <v/>
          </cell>
          <cell r="AP394" t="str">
            <v>-12.V</v>
          </cell>
          <cell r="AQ394" t="str">
            <v>-2.Ti</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cell r="BD394" t="str">
            <v/>
          </cell>
          <cell r="BE394" t="str">
            <v/>
          </cell>
          <cell r="BF394" t="str">
            <v/>
          </cell>
          <cell r="BG394" t="str">
            <v/>
          </cell>
          <cell r="BH394" t="str">
            <v>Co-V-Ta-Ti alloyQu, S. et al. Coarsening behavior of γʹ precipitates and compression deformation mechanism of a novel Co–V–Ta–Ti superalloy. Mater. Sci. Eng. A 139455 (2020) doi:10.1016/j.msea.2020.139455.</v>
          </cell>
          <cell r="BI394" t="str">
            <v>Co-2.Ti-2.Ta-12.V</v>
          </cell>
          <cell r="BJ394" t="str">
            <v>84.0Co-2.0Ti-2.0Ta-12.0V</v>
          </cell>
        </row>
        <row r="395">
          <cell r="A395" t="str">
            <v>Co-30.8Ni-9.2Al-5.1W-4.1Ti-1.Ta</v>
          </cell>
          <cell r="B395" t="str">
            <v>Co3Ti</v>
          </cell>
          <cell r="C395" t="str">
            <v>-31Ni-9Al-5W-4Ti-1Ta</v>
          </cell>
          <cell r="D395" t="str">
            <v>Co-30Ni</v>
          </cell>
          <cell r="E395" t="str">
            <v>Qu, S. et al. Microstructural evolution and compression property of a novel γʹ-strengthened directionally solidified CoNi-base superalloy. Mater. Sci. Eng. A 761, (2019).</v>
          </cell>
          <cell r="F395">
            <v>412</v>
          </cell>
          <cell r="G395">
            <v>49.82</v>
          </cell>
          <cell r="H395">
            <v>30.83</v>
          </cell>
          <cell r="I395">
            <v>9.16</v>
          </cell>
          <cell r="J395"/>
          <cell r="K395">
            <v>5.09</v>
          </cell>
          <cell r="L395">
            <v>4.0999999999999996</v>
          </cell>
          <cell r="M395">
            <v>1</v>
          </cell>
          <cell r="N395"/>
          <cell r="O395"/>
          <cell r="P395"/>
          <cell r="Q395"/>
          <cell r="R395"/>
          <cell r="S395"/>
          <cell r="T395"/>
          <cell r="U395"/>
          <cell r="V395"/>
          <cell r="W395"/>
          <cell r="X395"/>
          <cell r="Y395"/>
          <cell r="Z395"/>
          <cell r="AA395"/>
          <cell r="AB395"/>
          <cell r="AC395"/>
          <cell r="AD395"/>
          <cell r="AE395"/>
          <cell r="AF395">
            <v>8.7587484</v>
          </cell>
          <cell r="AG395">
            <v>9.0299999999999994</v>
          </cell>
          <cell r="AH395" t="str">
            <v>single crystal</v>
          </cell>
          <cell r="AI395" t="str">
            <v>Co</v>
          </cell>
          <cell r="AJ395" t="str">
            <v>-9.2Al</v>
          </cell>
          <cell r="AK395" t="str">
            <v>-5.1W</v>
          </cell>
          <cell r="AL395" t="str">
            <v>-30.8Ni</v>
          </cell>
          <cell r="AM395" t="str">
            <v/>
          </cell>
          <cell r="AN395" t="str">
            <v>-1.Ta</v>
          </cell>
          <cell r="AO395" t="str">
            <v/>
          </cell>
          <cell r="AP395" t="str">
            <v/>
          </cell>
          <cell r="AQ395" t="str">
            <v>-4.1Ti</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cell r="BD395" t="str">
            <v/>
          </cell>
          <cell r="BE395" t="str">
            <v/>
          </cell>
          <cell r="BF395" t="str">
            <v/>
          </cell>
          <cell r="BG395" t="str">
            <v/>
          </cell>
          <cell r="BH395" t="str">
            <v>Co-30NiQu, S. et al. Microstructural evolution and compression property of a novel γʹ-strengthened directionally solidified CoNi-base superalloy. Mater. Sci. Eng. A 761, (2019).</v>
          </cell>
          <cell r="BI395" t="str">
            <v>Co-30.8Ni-9.2Al-5.1W-4.1Ti-1.Ta</v>
          </cell>
          <cell r="BJ395" t="str">
            <v>80.7Co-30.8Ni-9.2Al-5.1W-4.1Ti-1.0Ta</v>
          </cell>
        </row>
        <row r="396">
          <cell r="A396" t="str">
            <v>Co-10.Ni-5.Al-6.Ti-3.Nb-3.V-0.04B</v>
          </cell>
          <cell r="B396" t="str">
            <v>Co3Ti</v>
          </cell>
          <cell r="C396" t="str">
            <v>-10Ni-5Al-6Ti-3Nb-3V-B</v>
          </cell>
          <cell r="D396" t="str">
            <v>Co-10Ni-6Ti-5Al-3V-3Nb-0.04B</v>
          </cell>
          <cell r="E396" t="str">
            <v>Reyes Tirado, F. L. Tungsten-free Cobalt-based Superalloys with Gamma Prime Precipitates. (2019).</v>
          </cell>
          <cell r="F396">
            <v>413</v>
          </cell>
          <cell r="G396">
            <v>72.960000000000008</v>
          </cell>
          <cell r="H396">
            <v>10</v>
          </cell>
          <cell r="I396">
            <v>5</v>
          </cell>
          <cell r="J396"/>
          <cell r="K396"/>
          <cell r="L396">
            <v>6</v>
          </cell>
          <cell r="M396"/>
          <cell r="N396">
            <v>3</v>
          </cell>
          <cell r="O396">
            <v>3</v>
          </cell>
          <cell r="P396"/>
          <cell r="Q396"/>
          <cell r="R396"/>
          <cell r="S396">
            <v>0.04</v>
          </cell>
          <cell r="T396"/>
          <cell r="U396"/>
          <cell r="V396"/>
          <cell r="W396"/>
          <cell r="X396"/>
          <cell r="Y396"/>
          <cell r="Z396"/>
          <cell r="AA396"/>
          <cell r="AB396"/>
          <cell r="AC396"/>
          <cell r="AD396"/>
          <cell r="AE396"/>
          <cell r="AF396">
            <v>8.2310440000000025</v>
          </cell>
          <cell r="AG396"/>
          <cell r="AH396"/>
          <cell r="AI396" t="str">
            <v>Co</v>
          </cell>
          <cell r="AJ396" t="str">
            <v>-5.Al</v>
          </cell>
          <cell r="AK396" t="str">
            <v/>
          </cell>
          <cell r="AL396" t="str">
            <v>-10.Ni</v>
          </cell>
          <cell r="AM396" t="str">
            <v/>
          </cell>
          <cell r="AN396" t="str">
            <v/>
          </cell>
          <cell r="AO396" t="str">
            <v>-3.Nb</v>
          </cell>
          <cell r="AP396" t="str">
            <v>-3.V</v>
          </cell>
          <cell r="AQ396" t="str">
            <v>-6.Ti</v>
          </cell>
          <cell r="AR396" t="str">
            <v/>
          </cell>
          <cell r="AS396" t="str">
            <v/>
          </cell>
          <cell r="AT396" t="str">
            <v/>
          </cell>
          <cell r="AU396" t="str">
            <v>-0.04B</v>
          </cell>
          <cell r="AV396" t="str">
            <v/>
          </cell>
          <cell r="AW396" t="str">
            <v/>
          </cell>
          <cell r="AX396" t="str">
            <v/>
          </cell>
          <cell r="AY396" t="str">
            <v/>
          </cell>
          <cell r="AZ396" t="str">
            <v/>
          </cell>
          <cell r="BA396" t="str">
            <v/>
          </cell>
          <cell r="BB396" t="str">
            <v/>
          </cell>
          <cell r="BC396" t="str">
            <v/>
          </cell>
          <cell r="BD396" t="str">
            <v/>
          </cell>
          <cell r="BE396" t="str">
            <v/>
          </cell>
          <cell r="BF396" t="str">
            <v/>
          </cell>
          <cell r="BG396" t="str">
            <v/>
          </cell>
          <cell r="BH396" t="str">
            <v>Co-10Ni-6Ti-5Al-3V-3Nb-0.04BReyes Tirado, F. L. Tungsten-free Cobalt-based Superalloys with Gamma Prime Precipitates. (2019).</v>
          </cell>
          <cell r="BI396" t="str">
            <v>Co-10.Ni-5.Al-6.Ti-3.Nb-3.V-0.04B</v>
          </cell>
          <cell r="BJ396" t="str">
            <v>83.0Co-10.0Ni-5.0Al-6.0Ti-3.0Nb-3.0V-0.04B</v>
          </cell>
        </row>
        <row r="397">
          <cell r="A397" t="str">
            <v>Co-10.Ni-5.Al-4.Cr-6.Ti-3.Nb-3.V-0.04B</v>
          </cell>
          <cell r="B397" t="str">
            <v>Co3Ti</v>
          </cell>
          <cell r="C397" t="str">
            <v>-10Ni-5Al-4Cr-6Ti-3Nb-3V-B</v>
          </cell>
          <cell r="D397" t="str">
            <v>Co-10Ni-6Ti-5Al-4Cr-3V-3Nb-0.04B</v>
          </cell>
          <cell r="E397" t="str">
            <v>Reyes Tirado, F. L. Tungsten-free Cobalt-based Superalloys with Gamma Prime Precipitates. (2019).</v>
          </cell>
          <cell r="F397">
            <v>414</v>
          </cell>
          <cell r="G397">
            <v>68.960000000000008</v>
          </cell>
          <cell r="H397">
            <v>10</v>
          </cell>
          <cell r="I397">
            <v>5</v>
          </cell>
          <cell r="J397">
            <v>4</v>
          </cell>
          <cell r="K397"/>
          <cell r="L397">
            <v>6</v>
          </cell>
          <cell r="M397"/>
          <cell r="N397">
            <v>3</v>
          </cell>
          <cell r="O397">
            <v>3</v>
          </cell>
          <cell r="P397"/>
          <cell r="Q397"/>
          <cell r="R397"/>
          <cell r="S397">
            <v>0.04</v>
          </cell>
          <cell r="T397"/>
          <cell r="U397"/>
          <cell r="V397"/>
          <cell r="W397"/>
          <cell r="X397"/>
          <cell r="Y397"/>
          <cell r="Z397"/>
          <cell r="AA397"/>
          <cell r="AB397"/>
          <cell r="AC397"/>
          <cell r="AD397"/>
          <cell r="AE397"/>
          <cell r="AF397">
            <v>8.162644000000002</v>
          </cell>
          <cell r="AG397"/>
          <cell r="AH397"/>
          <cell r="AI397" t="str">
            <v>Co</v>
          </cell>
          <cell r="AJ397" t="str">
            <v>-5.Al</v>
          </cell>
          <cell r="AK397" t="str">
            <v/>
          </cell>
          <cell r="AL397" t="str">
            <v>-10.Ni</v>
          </cell>
          <cell r="AM397" t="str">
            <v>-4.Cr</v>
          </cell>
          <cell r="AN397" t="str">
            <v/>
          </cell>
          <cell r="AO397" t="str">
            <v>-3.Nb</v>
          </cell>
          <cell r="AP397" t="str">
            <v>-3.V</v>
          </cell>
          <cell r="AQ397" t="str">
            <v>-6.Ti</v>
          </cell>
          <cell r="AR397" t="str">
            <v/>
          </cell>
          <cell r="AS397" t="str">
            <v/>
          </cell>
          <cell r="AT397" t="str">
            <v/>
          </cell>
          <cell r="AU397" t="str">
            <v>-0.04B</v>
          </cell>
          <cell r="AV397" t="str">
            <v/>
          </cell>
          <cell r="AW397" t="str">
            <v/>
          </cell>
          <cell r="AX397" t="str">
            <v/>
          </cell>
          <cell r="AY397" t="str">
            <v/>
          </cell>
          <cell r="AZ397" t="str">
            <v/>
          </cell>
          <cell r="BA397" t="str">
            <v/>
          </cell>
          <cell r="BB397" t="str">
            <v/>
          </cell>
          <cell r="BC397" t="str">
            <v/>
          </cell>
          <cell r="BD397" t="str">
            <v/>
          </cell>
          <cell r="BE397" t="str">
            <v/>
          </cell>
          <cell r="BF397" t="str">
            <v/>
          </cell>
          <cell r="BG397" t="str">
            <v/>
          </cell>
          <cell r="BH397" t="str">
            <v>Co-10Ni-6Ti-5Al-4Cr-3V-3Nb-0.04BReyes Tirado, F. L. Tungsten-free Cobalt-based Superalloys with Gamma Prime Precipitates. (2019).</v>
          </cell>
          <cell r="BI397" t="str">
            <v>Co-10.Ni-5.Al-4.Cr-6.Ti-3.Nb-3.V-0.04B</v>
          </cell>
          <cell r="BJ397" t="str">
            <v>79.0Co-10.0Ni-5.0Al-4.0Cr-6.0Ti-3.0Nb-3.0V-0.04B</v>
          </cell>
        </row>
        <row r="398">
          <cell r="A398" t="str">
            <v>Co-10.Ni-5.Al-8.Cr-2.Ti-3.Nb-3.V-0.04B</v>
          </cell>
          <cell r="B398" t="str">
            <v>W-free</v>
          </cell>
          <cell r="C398" t="str">
            <v>-10Ni-5Al-8Cr-2Ti-3Nb-3V-B</v>
          </cell>
          <cell r="D398" t="str">
            <v>Co-10Ni-8Cr-5Al-3Nb-3V-2Ti-0.04B</v>
          </cell>
          <cell r="E398" t="str">
            <v>Reyes Tirado, F. L. Tungsten-free Cobalt-based Superalloys with Gamma Prime Precipitates. (2019).</v>
          </cell>
          <cell r="F398">
            <v>415</v>
          </cell>
          <cell r="G398">
            <v>68.960000000000008</v>
          </cell>
          <cell r="H398">
            <v>10</v>
          </cell>
          <cell r="I398">
            <v>5</v>
          </cell>
          <cell r="J398">
            <v>8</v>
          </cell>
          <cell r="K398"/>
          <cell r="L398">
            <v>2</v>
          </cell>
          <cell r="M398"/>
          <cell r="N398">
            <v>3</v>
          </cell>
          <cell r="O398">
            <v>3</v>
          </cell>
          <cell r="P398"/>
          <cell r="Q398"/>
          <cell r="R398"/>
          <cell r="S398">
            <v>0.04</v>
          </cell>
          <cell r="T398"/>
          <cell r="U398"/>
          <cell r="V398"/>
          <cell r="W398"/>
          <cell r="X398"/>
          <cell r="Y398"/>
          <cell r="Z398"/>
          <cell r="AA398"/>
          <cell r="AB398"/>
          <cell r="AC398"/>
          <cell r="AD398"/>
          <cell r="AE398"/>
          <cell r="AF398">
            <v>8.2699640000000016</v>
          </cell>
          <cell r="AG398"/>
          <cell r="AH398"/>
          <cell r="AI398" t="str">
            <v>Co</v>
          </cell>
          <cell r="AJ398" t="str">
            <v>-5.Al</v>
          </cell>
          <cell r="AK398" t="str">
            <v/>
          </cell>
          <cell r="AL398" t="str">
            <v>-10.Ni</v>
          </cell>
          <cell r="AM398" t="str">
            <v>-8.Cr</v>
          </cell>
          <cell r="AN398" t="str">
            <v/>
          </cell>
          <cell r="AO398" t="str">
            <v>-3.Nb</v>
          </cell>
          <cell r="AP398" t="str">
            <v>-3.V</v>
          </cell>
          <cell r="AQ398" t="str">
            <v>-2.Ti</v>
          </cell>
          <cell r="AR398" t="str">
            <v/>
          </cell>
          <cell r="AS398" t="str">
            <v/>
          </cell>
          <cell r="AT398" t="str">
            <v/>
          </cell>
          <cell r="AU398" t="str">
            <v>-0.04B</v>
          </cell>
          <cell r="AV398" t="str">
            <v/>
          </cell>
          <cell r="AW398" t="str">
            <v/>
          </cell>
          <cell r="AX398" t="str">
            <v/>
          </cell>
          <cell r="AY398" t="str">
            <v/>
          </cell>
          <cell r="AZ398" t="str">
            <v/>
          </cell>
          <cell r="BA398" t="str">
            <v/>
          </cell>
          <cell r="BB398" t="str">
            <v/>
          </cell>
          <cell r="BC398" t="str">
            <v/>
          </cell>
          <cell r="BD398" t="str">
            <v/>
          </cell>
          <cell r="BE398" t="str">
            <v/>
          </cell>
          <cell r="BF398" t="str">
            <v/>
          </cell>
          <cell r="BG398" t="str">
            <v/>
          </cell>
          <cell r="BH398" t="str">
            <v>Co-10Ni-8Cr-5Al-3Nb-3V-2Ti-0.04BReyes Tirado, F. L. Tungsten-free Cobalt-based Superalloys with Gamma Prime Precipitates. (2019).</v>
          </cell>
          <cell r="BI398" t="str">
            <v>Co-10.Ni-5.Al-8.Cr-2.Ti-3.Nb-3.V-0.04B</v>
          </cell>
          <cell r="BJ398" t="str">
            <v>79.0Co-10.0Ni-5.0Al-8.0Cr-2.0Ti-3.0Nb-3.0V-0.04B</v>
          </cell>
        </row>
        <row r="399">
          <cell r="A399" t="str">
            <v>Co-6.Ta-6.V</v>
          </cell>
          <cell r="B399" t="str">
            <v>W-free</v>
          </cell>
          <cell r="C399" t="str">
            <v>-6Ta-6V</v>
          </cell>
          <cell r="D399" t="str">
            <v>Co-6Ta-6V</v>
          </cell>
          <cell r="E399" t="str">
            <v>Reyes Tirado, F. L., Perrin Toinin, J. &amp; Dunand, D. C. γ+γ′ microstructures in the Co-Ta-V and Co-Nb-V ternary systems. Acta Mater. 151, 137–148 (2018).</v>
          </cell>
          <cell r="F399">
            <v>416</v>
          </cell>
          <cell r="G399">
            <v>88</v>
          </cell>
          <cell r="H399"/>
          <cell r="I399"/>
          <cell r="J399"/>
          <cell r="K399"/>
          <cell r="L399"/>
          <cell r="M399">
            <v>6</v>
          </cell>
          <cell r="N399"/>
          <cell r="O399">
            <v>6</v>
          </cell>
          <cell r="P399"/>
          <cell r="Q399"/>
          <cell r="R399"/>
          <cell r="S399"/>
          <cell r="T399"/>
          <cell r="U399"/>
          <cell r="V399"/>
          <cell r="W399"/>
          <cell r="X399"/>
          <cell r="Y399"/>
          <cell r="Z399"/>
          <cell r="AA399"/>
          <cell r="AB399"/>
          <cell r="AC399"/>
          <cell r="AD399"/>
          <cell r="AE399"/>
          <cell r="AF399">
            <v>9.1975999999999996</v>
          </cell>
          <cell r="AG399"/>
          <cell r="AH399"/>
          <cell r="AI399" t="str">
            <v>Co</v>
          </cell>
          <cell r="AJ399" t="str">
            <v/>
          </cell>
          <cell r="AK399" t="str">
            <v/>
          </cell>
          <cell r="AL399" t="str">
            <v/>
          </cell>
          <cell r="AM399" t="str">
            <v/>
          </cell>
          <cell r="AN399" t="str">
            <v>-6.Ta</v>
          </cell>
          <cell r="AO399" t="str">
            <v/>
          </cell>
          <cell r="AP399" t="str">
            <v>-6.V</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cell r="BD399" t="str">
            <v/>
          </cell>
          <cell r="BE399" t="str">
            <v/>
          </cell>
          <cell r="BF399" t="str">
            <v/>
          </cell>
          <cell r="BG399" t="str">
            <v/>
          </cell>
          <cell r="BH399" t="str">
            <v>Co-6Ta-6VReyes Tirado, F. L., Perrin Toinin, J. &amp; Dunand, D. C. γ+γ′ microstructures in the Co-Ta-V and Co-Nb-V ternary systems. Acta Mater. 151, 137–148 (2018).</v>
          </cell>
          <cell r="BI399" t="str">
            <v>Co-6.Ta-6.V</v>
          </cell>
          <cell r="BJ399" t="str">
            <v>88.0Co-6.0Ta-6.0V</v>
          </cell>
        </row>
        <row r="400">
          <cell r="A400" t="str">
            <v>Co-5.4Ta-6.6V</v>
          </cell>
          <cell r="B400" t="str">
            <v>W-free</v>
          </cell>
          <cell r="C400" t="str">
            <v>-5Ta-7V</v>
          </cell>
          <cell r="D400" t="str">
            <v>Co-5.4Ta-6.6V</v>
          </cell>
          <cell r="E400" t="str">
            <v>Reyes Tirado, F. L., Perrin Toinin, J. &amp; Dunand, D. C. γ+γ′ microstructures in the Co-Ta-V and Co-Nb-V ternary systems. Acta Mater. 151, 137–148 (2018).</v>
          </cell>
          <cell r="F400">
            <v>417</v>
          </cell>
          <cell r="G400">
            <v>88</v>
          </cell>
          <cell r="H400"/>
          <cell r="I400"/>
          <cell r="J400"/>
          <cell r="K400"/>
          <cell r="L400"/>
          <cell r="M400">
            <v>5.4</v>
          </cell>
          <cell r="N400"/>
          <cell r="O400">
            <v>6.6</v>
          </cell>
          <cell r="P400"/>
          <cell r="Q400"/>
          <cell r="R400"/>
          <cell r="S400"/>
          <cell r="T400"/>
          <cell r="U400"/>
          <cell r="V400"/>
          <cell r="W400"/>
          <cell r="X400"/>
          <cell r="Y400"/>
          <cell r="Z400"/>
          <cell r="AA400"/>
          <cell r="AB400"/>
          <cell r="AC400"/>
          <cell r="AD400"/>
          <cell r="AE400"/>
          <cell r="AF400">
            <v>9.1343600000000009</v>
          </cell>
          <cell r="AG400"/>
          <cell r="AH400"/>
          <cell r="AI400" t="str">
            <v>Co</v>
          </cell>
          <cell r="AJ400" t="str">
            <v/>
          </cell>
          <cell r="AK400" t="str">
            <v/>
          </cell>
          <cell r="AL400" t="str">
            <v/>
          </cell>
          <cell r="AM400" t="str">
            <v/>
          </cell>
          <cell r="AN400" t="str">
            <v>-5.4Ta</v>
          </cell>
          <cell r="AO400" t="str">
            <v/>
          </cell>
          <cell r="AP400" t="str">
            <v>-6.6V</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cell r="BD400" t="str">
            <v/>
          </cell>
          <cell r="BE400" t="str">
            <v/>
          </cell>
          <cell r="BF400" t="str">
            <v/>
          </cell>
          <cell r="BG400" t="str">
            <v/>
          </cell>
          <cell r="BH400" t="str">
            <v>Co-5.4Ta-6.6VReyes Tirado, F. L., Perrin Toinin, J. &amp; Dunand, D. C. γ+γ′ microstructures in the Co-Ta-V and Co-Nb-V ternary systems. Acta Mater. 151, 137–148 (2018).</v>
          </cell>
          <cell r="BI400" t="str">
            <v>Co-5.4Ta-6.6V</v>
          </cell>
          <cell r="BJ400" t="str">
            <v>88.0Co-5.4Ta-6.6V</v>
          </cell>
        </row>
        <row r="401">
          <cell r="A401" t="str">
            <v>Co-5.4Ta-6.6V</v>
          </cell>
          <cell r="B401" t="str">
            <v>W-free</v>
          </cell>
          <cell r="C401" t="str">
            <v>-5Ta-7V</v>
          </cell>
          <cell r="D401" t="str">
            <v>Co-10Ni-5.38Ta-6.55V</v>
          </cell>
          <cell r="E401" t="str">
            <v>Reyes Tirado, F. L., Perrin Toinin, J. &amp; Dunand, D. C. γ+γ′ microstructures in the Co-Ta-V and Co-Nb-V ternary systems. Acta Mater. 151, 137–148 (2018).</v>
          </cell>
          <cell r="F401">
            <v>418</v>
          </cell>
          <cell r="G401">
            <v>88.07</v>
          </cell>
          <cell r="H401"/>
          <cell r="I401"/>
          <cell r="J401"/>
          <cell r="K401"/>
          <cell r="L401"/>
          <cell r="M401">
            <v>5.38</v>
          </cell>
          <cell r="N401"/>
          <cell r="O401">
            <v>6.55</v>
          </cell>
          <cell r="P401"/>
          <cell r="Q401"/>
          <cell r="R401"/>
          <cell r="S401"/>
          <cell r="T401"/>
          <cell r="U401"/>
          <cell r="V401"/>
          <cell r="W401"/>
          <cell r="X401"/>
          <cell r="Y401"/>
          <cell r="Z401"/>
          <cell r="AA401"/>
          <cell r="AB401"/>
          <cell r="AC401"/>
          <cell r="AD401"/>
          <cell r="AE401"/>
          <cell r="AF401">
            <v>9.1342049999999997</v>
          </cell>
          <cell r="AG401"/>
          <cell r="AH401"/>
          <cell r="AI401" t="str">
            <v>Co</v>
          </cell>
          <cell r="AJ401" t="str">
            <v/>
          </cell>
          <cell r="AK401" t="str">
            <v/>
          </cell>
          <cell r="AL401" t="str">
            <v/>
          </cell>
          <cell r="AM401" t="str">
            <v/>
          </cell>
          <cell r="AN401" t="str">
            <v>-5.4Ta</v>
          </cell>
          <cell r="AO401" t="str">
            <v/>
          </cell>
          <cell r="AP401" t="str">
            <v>-6.6V</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cell r="BD401" t="str">
            <v/>
          </cell>
          <cell r="BE401" t="str">
            <v/>
          </cell>
          <cell r="BF401" t="str">
            <v/>
          </cell>
          <cell r="BG401" t="str">
            <v/>
          </cell>
          <cell r="BH401" t="str">
            <v>Co-10Ni-5.38Ta-6.55VReyes Tirado, F. L., Perrin Toinin, J. &amp; Dunand, D. C. γ+γ′ microstructures in the Co-Ta-V and Co-Nb-V ternary systems. Acta Mater. 151, 137–148 (2018).</v>
          </cell>
          <cell r="BI401" t="str">
            <v>Co-5.4Ta-6.6V</v>
          </cell>
          <cell r="BJ401" t="str">
            <v>88.1Co-5.4Ta-6.6V</v>
          </cell>
        </row>
        <row r="402">
          <cell r="A402" t="str">
            <v>Co-6.Nb-6.V</v>
          </cell>
          <cell r="B402" t="str">
            <v>W-free</v>
          </cell>
          <cell r="C402" t="str">
            <v>-6Nb-6V</v>
          </cell>
          <cell r="D402" t="str">
            <v>Co-6V-6Nb</v>
          </cell>
          <cell r="E402" t="str">
            <v>Reyes Tirado, F. L., Perrin Toinin, J. &amp; Dunand, D. C. γ+γ′ microstructures in the Co-Ta-V and Co-Nb-V ternary systems. Acta Mater. 151, 137–148 (2018).</v>
          </cell>
          <cell r="F402">
            <v>419</v>
          </cell>
          <cell r="G402">
            <v>88</v>
          </cell>
          <cell r="H402"/>
          <cell r="I402"/>
          <cell r="J402"/>
          <cell r="K402"/>
          <cell r="L402"/>
          <cell r="M402"/>
          <cell r="N402">
            <v>6</v>
          </cell>
          <cell r="O402">
            <v>6</v>
          </cell>
          <cell r="P402"/>
          <cell r="Q402"/>
          <cell r="R402"/>
          <cell r="S402"/>
          <cell r="T402"/>
          <cell r="U402"/>
          <cell r="V402"/>
          <cell r="W402"/>
          <cell r="X402"/>
          <cell r="Y402"/>
          <cell r="Z402"/>
          <cell r="AA402"/>
          <cell r="AB402"/>
          <cell r="AC402"/>
          <cell r="AD402"/>
          <cell r="AE402"/>
          <cell r="AF402">
            <v>8.7127999999999997</v>
          </cell>
          <cell r="AG402"/>
          <cell r="AH402"/>
          <cell r="AI402" t="str">
            <v>Co</v>
          </cell>
          <cell r="AJ402" t="str">
            <v/>
          </cell>
          <cell r="AK402" t="str">
            <v/>
          </cell>
          <cell r="AL402" t="str">
            <v/>
          </cell>
          <cell r="AM402" t="str">
            <v/>
          </cell>
          <cell r="AN402" t="str">
            <v/>
          </cell>
          <cell r="AO402" t="str">
            <v>-6.Nb</v>
          </cell>
          <cell r="AP402" t="str">
            <v>-6.V</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cell r="BD402" t="str">
            <v/>
          </cell>
          <cell r="BE402" t="str">
            <v/>
          </cell>
          <cell r="BF402" t="str">
            <v/>
          </cell>
          <cell r="BG402" t="str">
            <v/>
          </cell>
          <cell r="BH402" t="str">
            <v>Co-6V-6NbReyes Tirado, F. L., Perrin Toinin, J. &amp; Dunand, D. C. γ+γ′ microstructures in the Co-Ta-V and Co-Nb-V ternary systems. Acta Mater. 151, 137–148 (2018).</v>
          </cell>
          <cell r="BI402" t="str">
            <v>Co-6.Nb-6.V</v>
          </cell>
          <cell r="BJ402" t="str">
            <v>88.0Co-6.0Nb-6.0V</v>
          </cell>
        </row>
        <row r="403">
          <cell r="A403" t="str">
            <v>Co-10.Ni-5.Al-2.Ti-3.Ta-3.V-0.04B</v>
          </cell>
          <cell r="B403" t="str">
            <v>W-free</v>
          </cell>
          <cell r="C403" t="str">
            <v>-10Ni-5Al-2Ti-3Ta-3V-B</v>
          </cell>
          <cell r="D403" t="str">
            <v>Co-10Ni-5Al-3Ta-3V-2Ti-0.04B</v>
          </cell>
          <cell r="E403" t="str">
            <v>Reyes Tirado, F. L., Taylor, S. &amp; Dunand, D. C. Effect of Al, Ti and Cr additions on the γ-γ’ microstructure of W-free Co-Ta-V-Based superalloys. Acta Mater. 172, 44–54 (2019).</v>
          </cell>
          <cell r="F403">
            <v>420</v>
          </cell>
          <cell r="G403">
            <v>76.960000000000008</v>
          </cell>
          <cell r="H403">
            <v>10</v>
          </cell>
          <cell r="I403">
            <v>5</v>
          </cell>
          <cell r="J403"/>
          <cell r="K403"/>
          <cell r="L403">
            <v>2</v>
          </cell>
          <cell r="M403">
            <v>3</v>
          </cell>
          <cell r="N403"/>
          <cell r="O403">
            <v>3</v>
          </cell>
          <cell r="P403"/>
          <cell r="Q403"/>
          <cell r="R403"/>
          <cell r="S403">
            <v>0.04</v>
          </cell>
          <cell r="T403"/>
          <cell r="U403"/>
          <cell r="V403"/>
          <cell r="W403"/>
          <cell r="X403"/>
          <cell r="Y403"/>
          <cell r="Z403"/>
          <cell r="AA403"/>
          <cell r="AB403"/>
          <cell r="AC403"/>
          <cell r="AD403"/>
          <cell r="AE403"/>
          <cell r="AF403">
            <v>8.6491640000000025</v>
          </cell>
          <cell r="AG403"/>
          <cell r="AH403"/>
          <cell r="AI403" t="str">
            <v>Co</v>
          </cell>
          <cell r="AJ403" t="str">
            <v>-5.Al</v>
          </cell>
          <cell r="AK403" t="str">
            <v/>
          </cell>
          <cell r="AL403" t="str">
            <v>-10.Ni</v>
          </cell>
          <cell r="AM403" t="str">
            <v/>
          </cell>
          <cell r="AN403" t="str">
            <v>-3.Ta</v>
          </cell>
          <cell r="AO403" t="str">
            <v/>
          </cell>
          <cell r="AP403" t="str">
            <v>-3.V</v>
          </cell>
          <cell r="AQ403" t="str">
            <v>-2.Ti</v>
          </cell>
          <cell r="AR403" t="str">
            <v/>
          </cell>
          <cell r="AS403" t="str">
            <v/>
          </cell>
          <cell r="AT403" t="str">
            <v/>
          </cell>
          <cell r="AU403" t="str">
            <v>-0.04B</v>
          </cell>
          <cell r="AV403" t="str">
            <v/>
          </cell>
          <cell r="AW403" t="str">
            <v/>
          </cell>
          <cell r="AX403" t="str">
            <v/>
          </cell>
          <cell r="AY403" t="str">
            <v/>
          </cell>
          <cell r="AZ403" t="str">
            <v/>
          </cell>
          <cell r="BA403" t="str">
            <v/>
          </cell>
          <cell r="BB403" t="str">
            <v/>
          </cell>
          <cell r="BC403" t="str">
            <v/>
          </cell>
          <cell r="BD403" t="str">
            <v/>
          </cell>
          <cell r="BE403" t="str">
            <v/>
          </cell>
          <cell r="BF403" t="str">
            <v/>
          </cell>
          <cell r="BG403" t="str">
            <v/>
          </cell>
          <cell r="BH403" t="str">
            <v>Co-10Ni-5Al-3Ta-3V-2Ti-0.04BReyes Tirado, F. L., Taylor, S. &amp; Dunand, D. C. Effect of Al, Ti and Cr additions on the γ-γ’ microstructure of W-free Co-Ta-V-Based superalloys. Acta Mater. 172, 44–54 (2019).</v>
          </cell>
          <cell r="BI403" t="str">
            <v>Co-10.Ni-5.Al-2.Ti-3.Ta-3.V-0.04B</v>
          </cell>
          <cell r="BJ403" t="str">
            <v>87.0Co-10.0Ni-5.0Al-2.0Ti-3.0Ta-3.0V-0.04B</v>
          </cell>
        </row>
        <row r="404">
          <cell r="A404" t="str">
            <v>Co-10.Ni-5.Al-4.Cr-2.Ti-3.Ta-3.V-0.04B</v>
          </cell>
          <cell r="B404" t="str">
            <v>W-free</v>
          </cell>
          <cell r="C404" t="str">
            <v>-10Ni-5Al-4Cr-2Ti-3Ta-3V-B</v>
          </cell>
          <cell r="D404" t="str">
            <v>Co-10Ni-5Al-4Cr-3Ta-3V-2Ti-0.04B</v>
          </cell>
          <cell r="E404" t="str">
            <v>Reyes Tirado, F. L., Taylor, S. &amp; Dunand, D. C. Effect of Al, Ti and Cr additions on the γ-γ’ microstructure of W-free Co-Ta-V-Based superalloys. Acta Mater. 172, 44–54 (2019).</v>
          </cell>
          <cell r="F404">
            <v>421</v>
          </cell>
          <cell r="G404">
            <v>72.960000000000008</v>
          </cell>
          <cell r="H404">
            <v>10</v>
          </cell>
          <cell r="I404">
            <v>5</v>
          </cell>
          <cell r="J404">
            <v>4</v>
          </cell>
          <cell r="K404"/>
          <cell r="L404">
            <v>2</v>
          </cell>
          <cell r="M404">
            <v>3</v>
          </cell>
          <cell r="N404"/>
          <cell r="O404">
            <v>3</v>
          </cell>
          <cell r="P404"/>
          <cell r="Q404"/>
          <cell r="R404"/>
          <cell r="S404">
            <v>0.04</v>
          </cell>
          <cell r="T404"/>
          <cell r="U404"/>
          <cell r="V404"/>
          <cell r="W404"/>
          <cell r="X404"/>
          <cell r="Y404"/>
          <cell r="Z404"/>
          <cell r="AA404"/>
          <cell r="AB404"/>
          <cell r="AC404"/>
          <cell r="AD404"/>
          <cell r="AE404"/>
          <cell r="AF404">
            <v>8.5807640000000021</v>
          </cell>
          <cell r="AG404"/>
          <cell r="AH404"/>
          <cell r="AI404" t="str">
            <v>Co</v>
          </cell>
          <cell r="AJ404" t="str">
            <v>-5.Al</v>
          </cell>
          <cell r="AK404" t="str">
            <v/>
          </cell>
          <cell r="AL404" t="str">
            <v>-10.Ni</v>
          </cell>
          <cell r="AM404" t="str">
            <v>-4.Cr</v>
          </cell>
          <cell r="AN404" t="str">
            <v>-3.Ta</v>
          </cell>
          <cell r="AO404" t="str">
            <v/>
          </cell>
          <cell r="AP404" t="str">
            <v>-3.V</v>
          </cell>
          <cell r="AQ404" t="str">
            <v>-2.Ti</v>
          </cell>
          <cell r="AR404" t="str">
            <v/>
          </cell>
          <cell r="AS404" t="str">
            <v/>
          </cell>
          <cell r="AT404" t="str">
            <v/>
          </cell>
          <cell r="AU404" t="str">
            <v>-0.04B</v>
          </cell>
          <cell r="AV404" t="str">
            <v/>
          </cell>
          <cell r="AW404" t="str">
            <v/>
          </cell>
          <cell r="AX404" t="str">
            <v/>
          </cell>
          <cell r="AY404" t="str">
            <v/>
          </cell>
          <cell r="AZ404" t="str">
            <v/>
          </cell>
          <cell r="BA404" t="str">
            <v/>
          </cell>
          <cell r="BB404" t="str">
            <v/>
          </cell>
          <cell r="BC404" t="str">
            <v/>
          </cell>
          <cell r="BD404" t="str">
            <v/>
          </cell>
          <cell r="BE404" t="str">
            <v/>
          </cell>
          <cell r="BF404" t="str">
            <v/>
          </cell>
          <cell r="BG404" t="str">
            <v/>
          </cell>
          <cell r="BH404" t="str">
            <v>Co-10Ni-5Al-4Cr-3Ta-3V-2Ti-0.04BReyes Tirado, F. L., Taylor, S. &amp; Dunand, D. C. Effect of Al, Ti and Cr additions on the γ-γ’ microstructure of W-free Co-Ta-V-Based superalloys. Acta Mater. 172, 44–54 (2019).</v>
          </cell>
          <cell r="BI404" t="str">
            <v>Co-10.Ni-5.Al-4.Cr-2.Ti-3.Ta-3.V-0.04B</v>
          </cell>
          <cell r="BJ404" t="str">
            <v>83.0Co-10.0Ni-5.0Al-4.0Cr-2.0Ti-3.0Ta-3.0V-0.04B</v>
          </cell>
        </row>
        <row r="405">
          <cell r="A405" t="str">
            <v>Co-2.Ni-5.Al-1.Ti-3.Ta-3.V</v>
          </cell>
          <cell r="B405" t="str">
            <v>W-free</v>
          </cell>
          <cell r="C405" t="str">
            <v>-2Ni-5Al-1Ti-3Ta-3V</v>
          </cell>
          <cell r="D405" t="str">
            <v>Co-2Ni-5Al-3Ta-3V-1Ti</v>
          </cell>
          <cell r="E405" t="str">
            <v>Reyes Tirado, F. L., Taylor, S. &amp; Dunand, D. C. Effect of Al, Ti and Cr additions on the γ-γ’ microstructure of W-free Co-Ta-V-Based superalloys. Acta Mater. 172, 44–54 (2019).</v>
          </cell>
          <cell r="F405">
            <v>422</v>
          </cell>
          <cell r="G405">
            <v>86</v>
          </cell>
          <cell r="H405">
            <v>2</v>
          </cell>
          <cell r="I405">
            <v>5</v>
          </cell>
          <cell r="J405"/>
          <cell r="K405"/>
          <cell r="L405">
            <v>1</v>
          </cell>
          <cell r="M405">
            <v>3</v>
          </cell>
          <cell r="N405"/>
          <cell r="O405">
            <v>3</v>
          </cell>
          <cell r="P405"/>
          <cell r="Q405"/>
          <cell r="R405"/>
          <cell r="S405"/>
          <cell r="T405"/>
          <cell r="U405"/>
          <cell r="V405"/>
          <cell r="W405"/>
          <cell r="X405"/>
          <cell r="Y405"/>
          <cell r="Z405"/>
          <cell r="AA405"/>
          <cell r="AB405"/>
          <cell r="AC405"/>
          <cell r="AD405"/>
          <cell r="AE405"/>
          <cell r="AF405">
            <v>8.6950300000000009</v>
          </cell>
          <cell r="AG405"/>
          <cell r="AH405"/>
          <cell r="AI405" t="str">
            <v>Co</v>
          </cell>
          <cell r="AJ405" t="str">
            <v>-5.Al</v>
          </cell>
          <cell r="AK405" t="str">
            <v/>
          </cell>
          <cell r="AL405" t="str">
            <v>-2.Ni</v>
          </cell>
          <cell r="AM405" t="str">
            <v/>
          </cell>
          <cell r="AN405" t="str">
            <v>-3.Ta</v>
          </cell>
          <cell r="AO405" t="str">
            <v/>
          </cell>
          <cell r="AP405" t="str">
            <v>-3.V</v>
          </cell>
          <cell r="AQ405" t="str">
            <v>-1.Ti</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cell r="BD405" t="str">
            <v/>
          </cell>
          <cell r="BE405" t="str">
            <v/>
          </cell>
          <cell r="BF405" t="str">
            <v/>
          </cell>
          <cell r="BG405" t="str">
            <v/>
          </cell>
          <cell r="BH405" t="str">
            <v>Co-2Ni-5Al-3Ta-3V-1TiReyes Tirado, F. L., Taylor, S. &amp; Dunand, D. C. Effect of Al, Ti and Cr additions on the γ-γ’ microstructure of W-free Co-Ta-V-Based superalloys. Acta Mater. 172, 44–54 (2019).</v>
          </cell>
          <cell r="BI405" t="str">
            <v>Co-2.Ni-5.Al-1.Ti-3.Ta-3.V</v>
          </cell>
          <cell r="BJ405" t="str">
            <v>88.0Co-2.0Ni-5.0Al-1.0Ti-3.0Ta-3.0V</v>
          </cell>
        </row>
        <row r="406">
          <cell r="A406" t="str">
            <v>Co-5.Al-1.Ti-3.Ta-3.V</v>
          </cell>
          <cell r="B406" t="str">
            <v>W-free</v>
          </cell>
          <cell r="C406" t="str">
            <v>-5Al-1Ti-3Ta-3V</v>
          </cell>
          <cell r="D406" t="str">
            <v>Co-5Al-3Ta-3V-1Ti</v>
          </cell>
          <cell r="E406" t="str">
            <v>Reyes Tirado, F. L., Taylor, S. &amp; Dunand, D. C. Effect of Al, Ti and Cr additions on the γ-γ’ microstructure of W-free Co-Ta-V-Based superalloys. Acta Mater. 172, 44–54 (2019).</v>
          </cell>
          <cell r="F406">
            <v>423</v>
          </cell>
          <cell r="G406">
            <v>88</v>
          </cell>
          <cell r="H406"/>
          <cell r="I406">
            <v>5</v>
          </cell>
          <cell r="J406"/>
          <cell r="K406"/>
          <cell r="L406">
            <v>1</v>
          </cell>
          <cell r="M406">
            <v>3</v>
          </cell>
          <cell r="N406"/>
          <cell r="O406">
            <v>3</v>
          </cell>
          <cell r="P406"/>
          <cell r="Q406"/>
          <cell r="R406"/>
          <cell r="S406"/>
          <cell r="T406"/>
          <cell r="U406"/>
          <cell r="V406"/>
          <cell r="W406"/>
          <cell r="X406"/>
          <cell r="Y406"/>
          <cell r="Z406"/>
          <cell r="AA406"/>
          <cell r="AB406"/>
          <cell r="AC406"/>
          <cell r="AD406"/>
          <cell r="AE406"/>
          <cell r="AF406">
            <v>8.6948700000000017</v>
          </cell>
          <cell r="AG406"/>
          <cell r="AH406"/>
          <cell r="AI406" t="str">
            <v>Co</v>
          </cell>
          <cell r="AJ406" t="str">
            <v>-5.Al</v>
          </cell>
          <cell r="AK406" t="str">
            <v/>
          </cell>
          <cell r="AL406" t="str">
            <v/>
          </cell>
          <cell r="AM406" t="str">
            <v/>
          </cell>
          <cell r="AN406" t="str">
            <v>-3.Ta</v>
          </cell>
          <cell r="AO406" t="str">
            <v/>
          </cell>
          <cell r="AP406" t="str">
            <v>-3.V</v>
          </cell>
          <cell r="AQ406" t="str">
            <v>-1.Ti</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cell r="BD406" t="str">
            <v/>
          </cell>
          <cell r="BE406" t="str">
            <v/>
          </cell>
          <cell r="BF406" t="str">
            <v/>
          </cell>
          <cell r="BG406" t="str">
            <v/>
          </cell>
          <cell r="BH406" t="str">
            <v>Co-5Al-3Ta-3V-1TiReyes Tirado, F. L., Taylor, S. &amp; Dunand, D. C. Effect of Al, Ti and Cr additions on the γ-γ’ microstructure of W-free Co-Ta-V-Based superalloys. Acta Mater. 172, 44–54 (2019).</v>
          </cell>
          <cell r="BI406" t="str">
            <v>Co-5.Al-1.Ti-3.Ta-3.V</v>
          </cell>
          <cell r="BJ406" t="str">
            <v>88.0Co-5.0Al-1.0Ti-3.0Ta-3.0V</v>
          </cell>
        </row>
        <row r="407">
          <cell r="A407" t="str">
            <v>Co-2.Ni-6.Al-3.Ta-3.V</v>
          </cell>
          <cell r="B407" t="str">
            <v>W-free</v>
          </cell>
          <cell r="C407" t="str">
            <v>-2Ni-6Al-3Ta-3V</v>
          </cell>
          <cell r="D407" t="str">
            <v>Co-2Ni-6Al-3Ta-3V</v>
          </cell>
          <cell r="E407" t="str">
            <v>Reyes Tirado, F. L., Taylor, S. &amp; Dunand, D. C. Effect of Al, Ti and Cr additions on the γ-γ’ microstructure of W-free Co-Ta-V-Based superalloys. Acta Mater. 172, 44–54 (2019).</v>
          </cell>
          <cell r="F407">
            <v>424</v>
          </cell>
          <cell r="G407">
            <v>86</v>
          </cell>
          <cell r="H407">
            <v>2</v>
          </cell>
          <cell r="I407">
            <v>6</v>
          </cell>
          <cell r="J407"/>
          <cell r="K407"/>
          <cell r="L407"/>
          <cell r="M407">
            <v>3</v>
          </cell>
          <cell r="N407"/>
          <cell r="O407">
            <v>3</v>
          </cell>
          <cell r="P407"/>
          <cell r="Q407"/>
          <cell r="R407"/>
          <cell r="S407"/>
          <cell r="T407"/>
          <cell r="U407"/>
          <cell r="V407"/>
          <cell r="W407"/>
          <cell r="X407"/>
          <cell r="Y407"/>
          <cell r="Z407"/>
          <cell r="AA407"/>
          <cell r="AB407"/>
          <cell r="AC407"/>
          <cell r="AD407"/>
          <cell r="AE407"/>
          <cell r="AF407">
            <v>8.6769600000000011</v>
          </cell>
          <cell r="AG407"/>
          <cell r="AH407"/>
          <cell r="AI407" t="str">
            <v>Co</v>
          </cell>
          <cell r="AJ407" t="str">
            <v>-6.Al</v>
          </cell>
          <cell r="AK407" t="str">
            <v/>
          </cell>
          <cell r="AL407" t="str">
            <v>-2.Ni</v>
          </cell>
          <cell r="AM407" t="str">
            <v/>
          </cell>
          <cell r="AN407" t="str">
            <v>-3.Ta</v>
          </cell>
          <cell r="AO407" t="str">
            <v/>
          </cell>
          <cell r="AP407" t="str">
            <v>-3.V</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cell r="BD407" t="str">
            <v/>
          </cell>
          <cell r="BE407" t="str">
            <v/>
          </cell>
          <cell r="BF407" t="str">
            <v/>
          </cell>
          <cell r="BG407" t="str">
            <v/>
          </cell>
          <cell r="BH407" t="str">
            <v>Co-2Ni-6Al-3Ta-3VReyes Tirado, F. L., Taylor, S. &amp; Dunand, D. C. Effect of Al, Ti and Cr additions on the γ-γ’ microstructure of W-free Co-Ta-V-Based superalloys. Acta Mater. 172, 44–54 (2019).</v>
          </cell>
          <cell r="BI407" t="str">
            <v>Co-2.Ni-6.Al-3.Ta-3.V</v>
          </cell>
          <cell r="BJ407" t="str">
            <v>88.0Co-2.0Ni-6.0Al-3.0Ta-3.0V</v>
          </cell>
        </row>
        <row r="408">
          <cell r="A408" t="str">
            <v>Co-6.Al-3.Ta-3.V</v>
          </cell>
          <cell r="B408" t="str">
            <v>W-free</v>
          </cell>
          <cell r="C408" t="str">
            <v>-6Al-3Ta-3V</v>
          </cell>
          <cell r="D408" t="str">
            <v>Co-6Al-3Ta-3V</v>
          </cell>
          <cell r="E408" t="str">
            <v>Reyes Tirado, F. L., Taylor, S. &amp; Dunand, D. C. Effect of Al, Ti and Cr additions on the γ-γ’ microstructure of W-free Co-Ta-V-Based superalloys. Acta Mater. 172, 44–54 (2019).</v>
          </cell>
          <cell r="F408">
            <v>425</v>
          </cell>
          <cell r="G408">
            <v>88</v>
          </cell>
          <cell r="H408"/>
          <cell r="I408">
            <v>6</v>
          </cell>
          <cell r="J408"/>
          <cell r="K408"/>
          <cell r="L408"/>
          <cell r="M408">
            <v>3</v>
          </cell>
          <cell r="N408"/>
          <cell r="O408">
            <v>3</v>
          </cell>
          <cell r="P408"/>
          <cell r="Q408"/>
          <cell r="R408"/>
          <cell r="S408"/>
          <cell r="T408"/>
          <cell r="U408"/>
          <cell r="V408"/>
          <cell r="W408"/>
          <cell r="X408"/>
          <cell r="Y408"/>
          <cell r="Z408"/>
          <cell r="AA408"/>
          <cell r="AB408"/>
          <cell r="AC408"/>
          <cell r="AD408"/>
          <cell r="AE408"/>
          <cell r="AF408">
            <v>8.6768000000000018</v>
          </cell>
          <cell r="AG408"/>
          <cell r="AH408"/>
          <cell r="AI408" t="str">
            <v>Co</v>
          </cell>
          <cell r="AJ408" t="str">
            <v>-6.Al</v>
          </cell>
          <cell r="AK408" t="str">
            <v/>
          </cell>
          <cell r="AL408" t="str">
            <v/>
          </cell>
          <cell r="AM408" t="str">
            <v/>
          </cell>
          <cell r="AN408" t="str">
            <v>-3.Ta</v>
          </cell>
          <cell r="AO408" t="str">
            <v/>
          </cell>
          <cell r="AP408" t="str">
            <v>-3.V</v>
          </cell>
          <cell r="AQ408" t="str">
            <v/>
          </cell>
          <cell r="AR408" t="str">
            <v/>
          </cell>
          <cell r="AS408" t="str">
            <v/>
          </cell>
          <cell r="AT408" t="str">
            <v/>
          </cell>
          <cell r="AU408" t="str">
            <v/>
          </cell>
          <cell r="AV408" t="str">
            <v/>
          </cell>
          <cell r="AW408" t="str">
            <v/>
          </cell>
          <cell r="AX408" t="str">
            <v/>
          </cell>
          <cell r="AY408" t="str">
            <v/>
          </cell>
          <cell r="AZ408" t="str">
            <v/>
          </cell>
          <cell r="BA408" t="str">
            <v/>
          </cell>
          <cell r="BB408" t="str">
            <v/>
          </cell>
          <cell r="BC408" t="str">
            <v/>
          </cell>
          <cell r="BD408" t="str">
            <v/>
          </cell>
          <cell r="BE408" t="str">
            <v/>
          </cell>
          <cell r="BF408" t="str">
            <v/>
          </cell>
          <cell r="BG408" t="str">
            <v/>
          </cell>
          <cell r="BH408" t="str">
            <v>Co-6Al-3Ta-3VReyes Tirado, F. L., Taylor, S. &amp; Dunand, D. C. Effect of Al, Ti and Cr additions on the γ-γ’ microstructure of W-free Co-Ta-V-Based superalloys. Acta Mater. 172, 44–54 (2019).</v>
          </cell>
          <cell r="BI408" t="str">
            <v>Co-6.Al-3.Ta-3.V</v>
          </cell>
          <cell r="BJ408" t="str">
            <v>88.0Co-6.0Al-3.0Ta-3.0V</v>
          </cell>
        </row>
        <row r="409">
          <cell r="A409" t="str">
            <v>Co-10.6Al-8.3W-1.6Ti-1.2Nb</v>
          </cell>
          <cell r="B409" t="str">
            <v>CoAlWX+</v>
          </cell>
          <cell r="C409" t="str">
            <v>-11Al-8W-2Ti-1Nb</v>
          </cell>
          <cell r="D409" t="str">
            <v>TiNb</v>
          </cell>
          <cell r="E409" t="str">
            <v>Rhein, R. K. et al. Creep Behavior of Quinary γ′-Strengthened Co-Based Superalloys. Metall. Mater. Trans. A Phys. Metall. Mater. Sci. 49, 4090–4098 (2018).</v>
          </cell>
          <cell r="F409">
            <v>426</v>
          </cell>
          <cell r="G409">
            <v>78.3</v>
          </cell>
          <cell r="H409"/>
          <cell r="I409">
            <v>10.6</v>
          </cell>
          <cell r="J409"/>
          <cell r="K409">
            <v>8.3000000000000007</v>
          </cell>
          <cell r="L409">
            <v>1.6</v>
          </cell>
          <cell r="M409"/>
          <cell r="N409">
            <v>1.2</v>
          </cell>
          <cell r="O409"/>
          <cell r="P409"/>
          <cell r="Q409"/>
          <cell r="R409"/>
          <cell r="S409"/>
          <cell r="T409"/>
          <cell r="U409"/>
          <cell r="V409"/>
          <cell r="W409"/>
          <cell r="X409"/>
          <cell r="Y409"/>
          <cell r="Z409"/>
          <cell r="AA409"/>
          <cell r="AB409"/>
          <cell r="AC409"/>
          <cell r="AD409"/>
          <cell r="AE409"/>
          <cell r="AF409">
            <v>9.0276019999999999</v>
          </cell>
          <cell r="AG409"/>
          <cell r="AH409" t="str">
            <v>single crystal</v>
          </cell>
          <cell r="AI409" t="str">
            <v>Co</v>
          </cell>
          <cell r="AJ409" t="str">
            <v>-10.6Al</v>
          </cell>
          <cell r="AK409" t="str">
            <v>-8.3W</v>
          </cell>
          <cell r="AL409" t="str">
            <v/>
          </cell>
          <cell r="AM409" t="str">
            <v/>
          </cell>
          <cell r="AN409" t="str">
            <v/>
          </cell>
          <cell r="AO409" t="str">
            <v>-1.2Nb</v>
          </cell>
          <cell r="AP409" t="str">
            <v/>
          </cell>
          <cell r="AQ409" t="str">
            <v>-1.6Ti</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cell r="BD409" t="str">
            <v/>
          </cell>
          <cell r="BE409" t="str">
            <v/>
          </cell>
          <cell r="BF409" t="str">
            <v/>
          </cell>
          <cell r="BG409" t="str">
            <v/>
          </cell>
          <cell r="BH409" t="str">
            <v>TiNbRhein, R. K. et al. Creep Behavior of Quinary γ′-Strengthened Co-Based Superalloys. Metall. Mater. Trans. A Phys. Metall. Mater. Sci. 49, 4090–4098 (2018).</v>
          </cell>
          <cell r="BI409" t="str">
            <v>Co-10.6Al-8.3W-1.6Ti-1.2Nb</v>
          </cell>
          <cell r="BJ409" t="str">
            <v>78.3Co-10.6Al-8.3W-1.6Ti-1.2Nb</v>
          </cell>
        </row>
        <row r="410">
          <cell r="A410" t="str">
            <v>Co-11.3Al-7.9W-1.1Ta-0.9Nb</v>
          </cell>
          <cell r="B410" t="str">
            <v>CoAlWX+</v>
          </cell>
          <cell r="C410" t="str">
            <v>-11Al-8W-1Ta-1Nb</v>
          </cell>
          <cell r="D410" t="str">
            <v>TaNb</v>
          </cell>
          <cell r="E410" t="str">
            <v>Rhein, R. K. et al. Creep Behavior of Quinary γ′-Strengthened Co-Based Superalloys. Metall. Mater. Trans. A Phys. Metall. Mater. Sci. 49, 4090–4098 (2018).</v>
          </cell>
          <cell r="F410">
            <v>427</v>
          </cell>
          <cell r="G410">
            <v>78.8</v>
          </cell>
          <cell r="H410"/>
          <cell r="I410">
            <v>11.3</v>
          </cell>
          <cell r="J410"/>
          <cell r="K410">
            <v>7.9</v>
          </cell>
          <cell r="L410"/>
          <cell r="M410">
            <v>1.1000000000000001</v>
          </cell>
          <cell r="N410">
            <v>0.9</v>
          </cell>
          <cell r="O410"/>
          <cell r="P410"/>
          <cell r="Q410"/>
          <cell r="R410"/>
          <cell r="S410"/>
          <cell r="T410"/>
          <cell r="U410"/>
          <cell r="V410"/>
          <cell r="W410"/>
          <cell r="X410"/>
          <cell r="Y410"/>
          <cell r="Z410"/>
          <cell r="AA410"/>
          <cell r="AB410"/>
          <cell r="AC410"/>
          <cell r="AD410"/>
          <cell r="AE410"/>
          <cell r="AF410">
            <v>9.0993300000000019</v>
          </cell>
          <cell r="AG410"/>
          <cell r="AH410" t="str">
            <v>single crystal</v>
          </cell>
          <cell r="AI410" t="str">
            <v>Co</v>
          </cell>
          <cell r="AJ410" t="str">
            <v>-11.3Al</v>
          </cell>
          <cell r="AK410" t="str">
            <v>-7.9W</v>
          </cell>
          <cell r="AL410" t="str">
            <v/>
          </cell>
          <cell r="AM410" t="str">
            <v/>
          </cell>
          <cell r="AN410" t="str">
            <v>-1.1Ta</v>
          </cell>
          <cell r="AO410" t="str">
            <v>-0.9Nb</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cell r="BD410" t="str">
            <v/>
          </cell>
          <cell r="BE410" t="str">
            <v/>
          </cell>
          <cell r="BF410" t="str">
            <v/>
          </cell>
          <cell r="BG410" t="str">
            <v/>
          </cell>
          <cell r="BH410" t="str">
            <v>TaNbRhein, R. K. et al. Creep Behavior of Quinary γ′-Strengthened Co-Based Superalloys. Metall. Mater. Trans. A Phys. Metall. Mater. Sci. 49, 4090–4098 (2018).</v>
          </cell>
          <cell r="BI410" t="str">
            <v>Co-11.3Al-7.9W-1.1Ta-0.9Nb</v>
          </cell>
          <cell r="BJ410" t="str">
            <v>78.8Co-11.3Al-7.9W-1.1Ta-0.9Nb</v>
          </cell>
        </row>
        <row r="411">
          <cell r="A411" t="str">
            <v>Co-10.7Al-8.2W-1.6Ti-1.2Ta</v>
          </cell>
          <cell r="B411" t="str">
            <v>CoAlWX+</v>
          </cell>
          <cell r="C411" t="str">
            <v>-11Al-8W-2Ti-1Ta</v>
          </cell>
          <cell r="D411" t="str">
            <v>TaTi</v>
          </cell>
          <cell r="E411" t="str">
            <v>Rhein, R. K. Thermodynamics and Creep Behavior of L1 2-containing Co-base Superalloys. (2019).</v>
          </cell>
          <cell r="F411">
            <v>428</v>
          </cell>
          <cell r="G411">
            <v>78.3</v>
          </cell>
          <cell r="H411"/>
          <cell r="I411">
            <v>10.7</v>
          </cell>
          <cell r="J411"/>
          <cell r="K411">
            <v>8.1999999999999993</v>
          </cell>
          <cell r="L411">
            <v>1.6</v>
          </cell>
          <cell r="M411">
            <v>1.2</v>
          </cell>
          <cell r="N411"/>
          <cell r="O411"/>
          <cell r="P411"/>
          <cell r="Q411"/>
          <cell r="R411"/>
          <cell r="S411"/>
          <cell r="T411"/>
          <cell r="U411"/>
          <cell r="V411"/>
          <cell r="W411"/>
          <cell r="X411"/>
          <cell r="Y411"/>
          <cell r="Z411"/>
          <cell r="AA411"/>
          <cell r="AB411"/>
          <cell r="AC411"/>
          <cell r="AD411"/>
          <cell r="AE411"/>
          <cell r="AF411">
            <v>9.1080120000000004</v>
          </cell>
          <cell r="AG411"/>
          <cell r="AH411" t="str">
            <v>single crystal</v>
          </cell>
          <cell r="AI411" t="str">
            <v>Co</v>
          </cell>
          <cell r="AJ411" t="str">
            <v>-10.7Al</v>
          </cell>
          <cell r="AK411" t="str">
            <v>-8.2W</v>
          </cell>
          <cell r="AL411" t="str">
            <v/>
          </cell>
          <cell r="AM411" t="str">
            <v/>
          </cell>
          <cell r="AN411" t="str">
            <v>-1.2Ta</v>
          </cell>
          <cell r="AO411" t="str">
            <v/>
          </cell>
          <cell r="AP411" t="str">
            <v/>
          </cell>
          <cell r="AQ411" t="str">
            <v>-1.6Ti</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cell r="BD411" t="str">
            <v/>
          </cell>
          <cell r="BE411" t="str">
            <v/>
          </cell>
          <cell r="BF411" t="str">
            <v/>
          </cell>
          <cell r="BG411" t="str">
            <v/>
          </cell>
          <cell r="BH411" t="str">
            <v>TaTiRhein, R. K. Thermodynamics and Creep Behavior of L1 2-containing Co-base Superalloys. (2019).</v>
          </cell>
          <cell r="BI411" t="str">
            <v>Co-10.7Al-8.2W-1.6Ti-1.2Ta</v>
          </cell>
          <cell r="BJ411" t="str">
            <v>78.3Co-10.7Al-8.2W-1.6Ti-1.2Ta</v>
          </cell>
        </row>
        <row r="412">
          <cell r="A412" t="str">
            <v>Co-9.Al-4.6W</v>
          </cell>
          <cell r="B412" t="str">
            <v>CoAlW-X</v>
          </cell>
          <cell r="C412" t="str">
            <v>-9Al-5W</v>
          </cell>
          <cell r="D412" t="str">
            <v>Romanov alloy 1</v>
          </cell>
          <cell r="E412" t="str">
            <v>Romanov, E. P. et al. Heat-resistant alloys based on intermetallic Co3(Al, W). Dokl. Chem. 473, 88–91 (2017).</v>
          </cell>
          <cell r="F412">
            <v>429</v>
          </cell>
          <cell r="G412">
            <v>86.4</v>
          </cell>
          <cell r="H412"/>
          <cell r="I412">
            <v>9</v>
          </cell>
          <cell r="J412"/>
          <cell r="K412">
            <v>4.5999999999999996</v>
          </cell>
          <cell r="L412"/>
          <cell r="M412"/>
          <cell r="N412"/>
          <cell r="O412"/>
          <cell r="P412"/>
          <cell r="Q412"/>
          <cell r="R412"/>
          <cell r="S412"/>
          <cell r="T412"/>
          <cell r="U412"/>
          <cell r="V412"/>
          <cell r="W412"/>
          <cell r="X412"/>
          <cell r="Y412"/>
          <cell r="Z412"/>
          <cell r="AA412"/>
          <cell r="AB412"/>
          <cell r="AC412"/>
          <cell r="AD412"/>
          <cell r="AE412"/>
          <cell r="AF412">
            <v>8.8180999999999994</v>
          </cell>
          <cell r="AG412"/>
          <cell r="AH412"/>
          <cell r="AI412" t="str">
            <v>Co</v>
          </cell>
          <cell r="AJ412" t="str">
            <v>-9.Al</v>
          </cell>
          <cell r="AK412" t="str">
            <v>-4.6W</v>
          </cell>
          <cell r="AL412" t="str">
            <v/>
          </cell>
          <cell r="AM412" t="str">
            <v/>
          </cell>
          <cell r="AN412" t="str">
            <v/>
          </cell>
          <cell r="AO412" t="str">
            <v/>
          </cell>
          <cell r="AP412" t="str">
            <v/>
          </cell>
          <cell r="AQ412" t="str">
            <v/>
          </cell>
          <cell r="AR412" t="str">
            <v/>
          </cell>
          <cell r="AS412" t="str">
            <v/>
          </cell>
          <cell r="AT412" t="str">
            <v/>
          </cell>
          <cell r="AU412" t="str">
            <v/>
          </cell>
          <cell r="AV412" t="str">
            <v/>
          </cell>
          <cell r="AW412" t="str">
            <v/>
          </cell>
          <cell r="AX412" t="str">
            <v/>
          </cell>
          <cell r="AY412" t="str">
            <v/>
          </cell>
          <cell r="AZ412" t="str">
            <v/>
          </cell>
          <cell r="BA412" t="str">
            <v/>
          </cell>
          <cell r="BB412" t="str">
            <v/>
          </cell>
          <cell r="BC412" t="str">
            <v/>
          </cell>
          <cell r="BD412" t="str">
            <v/>
          </cell>
          <cell r="BE412" t="str">
            <v/>
          </cell>
          <cell r="BF412" t="str">
            <v/>
          </cell>
          <cell r="BG412" t="str">
            <v/>
          </cell>
          <cell r="BH412" t="str">
            <v>Romanov alloy 1Romanov, E. P. et al. Heat-resistant alloys based on intermetallic Co3(Al, W). Dokl. Chem. 473, 88–91 (2017).</v>
          </cell>
          <cell r="BI412" t="str">
            <v>Co-9.Al-4.6W</v>
          </cell>
          <cell r="BJ412" t="str">
            <v>86.4Co-9.0Al-4.6W</v>
          </cell>
        </row>
        <row r="413">
          <cell r="A413" t="str">
            <v>Co-7.9Al-6.8W</v>
          </cell>
          <cell r="B413" t="str">
            <v>CoAlW-X</v>
          </cell>
          <cell r="C413" t="str">
            <v>-8Al-7W</v>
          </cell>
          <cell r="D413" t="str">
            <v>Romanov alloy 2</v>
          </cell>
          <cell r="E413" t="str">
            <v>Romanov, E. P. et al. Heat-resistant alloys based on intermetallic Co3(Al, W). Dokl. Chem. 473, 88–91 (2017).</v>
          </cell>
          <cell r="F413">
            <v>430</v>
          </cell>
          <cell r="G413">
            <v>85.3</v>
          </cell>
          <cell r="H413"/>
          <cell r="I413">
            <v>7.9</v>
          </cell>
          <cell r="J413"/>
          <cell r="K413">
            <v>6.8</v>
          </cell>
          <cell r="L413"/>
          <cell r="M413"/>
          <cell r="N413"/>
          <cell r="O413"/>
          <cell r="P413"/>
          <cell r="Q413"/>
          <cell r="R413"/>
          <cell r="S413"/>
          <cell r="T413"/>
          <cell r="U413"/>
          <cell r="V413"/>
          <cell r="W413"/>
          <cell r="X413"/>
          <cell r="Y413"/>
          <cell r="Z413"/>
          <cell r="AA413"/>
          <cell r="AB413"/>
          <cell r="AC413"/>
          <cell r="AD413"/>
          <cell r="AE413"/>
          <cell r="AF413">
            <v>9.113999999999999</v>
          </cell>
          <cell r="AG413"/>
          <cell r="AH413"/>
          <cell r="AI413" t="str">
            <v>Co</v>
          </cell>
          <cell r="AJ413" t="str">
            <v>-7.9Al</v>
          </cell>
          <cell r="AK413" t="str">
            <v>-6.8W</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cell r="BD413" t="str">
            <v/>
          </cell>
          <cell r="BE413" t="str">
            <v/>
          </cell>
          <cell r="BF413" t="str">
            <v/>
          </cell>
          <cell r="BG413" t="str">
            <v/>
          </cell>
          <cell r="BH413" t="str">
            <v>Romanov alloy 2Romanov, E. P. et al. Heat-resistant alloys based on intermetallic Co3(Al, W). Dokl. Chem. 473, 88–91 (2017).</v>
          </cell>
          <cell r="BI413" t="str">
            <v>Co-7.9Al-6.8W</v>
          </cell>
          <cell r="BJ413" t="str">
            <v>85.3Co-7.9Al-6.8W</v>
          </cell>
        </row>
        <row r="414">
          <cell r="A414" t="str">
            <v>Co-8.2Al-8.5W</v>
          </cell>
          <cell r="B414" t="str">
            <v>CoAlW-X</v>
          </cell>
          <cell r="C414" t="str">
            <v>-8Al-9W</v>
          </cell>
          <cell r="D414" t="str">
            <v>Romanov alloy 3</v>
          </cell>
          <cell r="E414" t="str">
            <v>Romanov, E. P. et al. Heat-resistant alloys based on intermetallic Co3(Al, W). Dokl. Chem. 473, 88–91 (2017).</v>
          </cell>
          <cell r="F414">
            <v>431</v>
          </cell>
          <cell r="G414">
            <v>83.3</v>
          </cell>
          <cell r="H414"/>
          <cell r="I414">
            <v>8.1999999999999993</v>
          </cell>
          <cell r="J414"/>
          <cell r="K414">
            <v>8.5</v>
          </cell>
          <cell r="L414"/>
          <cell r="M414"/>
          <cell r="N414"/>
          <cell r="O414"/>
          <cell r="P414"/>
          <cell r="Q414"/>
          <cell r="R414"/>
          <cell r="S414"/>
          <cell r="T414"/>
          <cell r="U414"/>
          <cell r="V414"/>
          <cell r="W414"/>
          <cell r="X414"/>
          <cell r="Y414"/>
          <cell r="Z414"/>
          <cell r="AA414"/>
          <cell r="AB414"/>
          <cell r="AC414"/>
          <cell r="AD414"/>
          <cell r="AE414"/>
          <cell r="AF414">
            <v>9.27135</v>
          </cell>
          <cell r="AG414"/>
          <cell r="AH414"/>
          <cell r="AI414" t="str">
            <v>Co</v>
          </cell>
          <cell r="AJ414" t="str">
            <v>-8.2Al</v>
          </cell>
          <cell r="AK414" t="str">
            <v>-8.5W</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cell r="BD414" t="str">
            <v/>
          </cell>
          <cell r="BE414" t="str">
            <v/>
          </cell>
          <cell r="BF414" t="str">
            <v/>
          </cell>
          <cell r="BG414" t="str">
            <v/>
          </cell>
          <cell r="BH414" t="str">
            <v>Romanov alloy 3Romanov, E. P. et al. Heat-resistant alloys based on intermetallic Co3(Al, W). Dokl. Chem. 473, 88–91 (2017).</v>
          </cell>
          <cell r="BI414" t="str">
            <v>Co-8.2Al-8.5W</v>
          </cell>
          <cell r="BJ414" t="str">
            <v>83.3Co-8.2Al-8.5W</v>
          </cell>
        </row>
        <row r="415">
          <cell r="A415" t="str">
            <v>Co-8.7Al-10.W</v>
          </cell>
          <cell r="B415" t="str">
            <v>CoAlW-X</v>
          </cell>
          <cell r="C415" t="str">
            <v>-9Al-10W</v>
          </cell>
          <cell r="D415" t="str">
            <v>Romanov alloy 4</v>
          </cell>
          <cell r="E415" t="str">
            <v>Romanov, E. P. et al. Heat-resistant alloys based on intermetallic Co3(Al, W). Dokl. Chem. 473, 88–91 (2017).</v>
          </cell>
          <cell r="F415">
            <v>432</v>
          </cell>
          <cell r="G415">
            <v>81.3</v>
          </cell>
          <cell r="H415"/>
          <cell r="I415">
            <v>8.6999999999999993</v>
          </cell>
          <cell r="J415"/>
          <cell r="K415">
            <v>10</v>
          </cell>
          <cell r="L415"/>
          <cell r="M415"/>
          <cell r="N415"/>
          <cell r="O415"/>
          <cell r="P415"/>
          <cell r="Q415"/>
          <cell r="R415"/>
          <cell r="S415"/>
          <cell r="T415"/>
          <cell r="U415"/>
          <cell r="V415"/>
          <cell r="W415"/>
          <cell r="X415"/>
          <cell r="Y415"/>
          <cell r="Z415"/>
          <cell r="AA415"/>
          <cell r="AB415"/>
          <cell r="AC415"/>
          <cell r="AD415"/>
          <cell r="AE415"/>
          <cell r="AF415">
            <v>9.3956</v>
          </cell>
          <cell r="AG415"/>
          <cell r="AH415"/>
          <cell r="AI415" t="str">
            <v>Co</v>
          </cell>
          <cell r="AJ415" t="str">
            <v>-8.7Al</v>
          </cell>
          <cell r="AK415" t="str">
            <v>-10.W</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cell r="BD415" t="str">
            <v/>
          </cell>
          <cell r="BE415" t="str">
            <v/>
          </cell>
          <cell r="BF415" t="str">
            <v/>
          </cell>
          <cell r="BG415" t="str">
            <v/>
          </cell>
          <cell r="BH415" t="str">
            <v>Romanov alloy 4Romanov, E. P. et al. Heat-resistant alloys based on intermetallic Co3(Al, W). Dokl. Chem. 473, 88–91 (2017).</v>
          </cell>
          <cell r="BI415" t="str">
            <v>Co-8.7Al-10.W</v>
          </cell>
          <cell r="BJ415" t="str">
            <v>81.3Co-8.7Al-10.0W</v>
          </cell>
        </row>
        <row r="416">
          <cell r="A416" t="str">
            <v>Co-8.2Al-12.6W</v>
          </cell>
          <cell r="B416" t="str">
            <v>CoAlW-X</v>
          </cell>
          <cell r="C416" t="str">
            <v>-8Al-13W</v>
          </cell>
          <cell r="D416" t="str">
            <v>Romanov alloy 5</v>
          </cell>
          <cell r="E416" t="str">
            <v>Romanov, E. P. et al. Heat-resistant alloys based on intermetallic Co3(Al, W). Dokl. Chem. 473, 88–91 (2017).</v>
          </cell>
          <cell r="F416">
            <v>433</v>
          </cell>
          <cell r="G416">
            <v>79.2</v>
          </cell>
          <cell r="H416"/>
          <cell r="I416">
            <v>8.1999999999999993</v>
          </cell>
          <cell r="J416"/>
          <cell r="K416">
            <v>12.6</v>
          </cell>
          <cell r="L416"/>
          <cell r="M416"/>
          <cell r="N416"/>
          <cell r="O416"/>
          <cell r="P416"/>
          <cell r="Q416"/>
          <cell r="R416"/>
          <cell r="S416"/>
          <cell r="T416"/>
          <cell r="U416"/>
          <cell r="V416"/>
          <cell r="W416"/>
          <cell r="X416"/>
          <cell r="Y416"/>
          <cell r="Z416"/>
          <cell r="AA416"/>
          <cell r="AB416"/>
          <cell r="AC416"/>
          <cell r="AD416"/>
          <cell r="AE416"/>
          <cell r="AF416">
            <v>9.6957000000000004</v>
          </cell>
          <cell r="AG416"/>
          <cell r="AH416"/>
          <cell r="AI416" t="str">
            <v>Co</v>
          </cell>
          <cell r="AJ416" t="str">
            <v>-8.2Al</v>
          </cell>
          <cell r="AK416" t="str">
            <v>-12.6W</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cell r="BD416" t="str">
            <v/>
          </cell>
          <cell r="BE416" t="str">
            <v/>
          </cell>
          <cell r="BF416" t="str">
            <v/>
          </cell>
          <cell r="BG416" t="str">
            <v/>
          </cell>
          <cell r="BH416" t="str">
            <v>Romanov alloy 5Romanov, E. P. et al. Heat-resistant alloys based on intermetallic Co3(Al, W). Dokl. Chem. 473, 88–91 (2017).</v>
          </cell>
          <cell r="BI416" t="str">
            <v>Co-8.2Al-12.6W</v>
          </cell>
          <cell r="BJ416" t="str">
            <v>79.2Co-8.2Al-12.6W</v>
          </cell>
        </row>
        <row r="417">
          <cell r="A417" t="str">
            <v>Co-2.Ti-2.Ta-12.V</v>
          </cell>
          <cell r="B417" t="str">
            <v>W-free</v>
          </cell>
          <cell r="C417" t="str">
            <v>-2Ti-2Ta-12V</v>
          </cell>
          <cell r="D417" t="str">
            <v>Co-12V-2Ta-2Ti</v>
          </cell>
          <cell r="E417" t="str">
            <v>Ruan, J. et al. Accelerated design of novel W-free high-strength Co-base superalloys with extremely wide γ/γʹ region by machine learning and CALPHAD methods. Acta Mater. 186, 425–433 (2020).</v>
          </cell>
          <cell r="F417">
            <v>434</v>
          </cell>
          <cell r="G417">
            <v>84</v>
          </cell>
          <cell r="H417"/>
          <cell r="I417"/>
          <cell r="J417"/>
          <cell r="K417"/>
          <cell r="L417">
            <v>2</v>
          </cell>
          <cell r="M417">
            <v>2</v>
          </cell>
          <cell r="N417"/>
          <cell r="O417">
            <v>12</v>
          </cell>
          <cell r="P417"/>
          <cell r="Q417"/>
          <cell r="R417"/>
          <cell r="S417"/>
          <cell r="T417"/>
          <cell r="U417"/>
          <cell r="V417"/>
          <cell r="W417"/>
          <cell r="X417"/>
          <cell r="Y417"/>
          <cell r="Z417"/>
          <cell r="AA417"/>
          <cell r="AB417"/>
          <cell r="AC417"/>
          <cell r="AD417"/>
          <cell r="AE417"/>
          <cell r="AF417">
            <v>8.632340000000001</v>
          </cell>
          <cell r="AG417"/>
          <cell r="AH417"/>
          <cell r="AI417" t="str">
            <v>Co</v>
          </cell>
          <cell r="AJ417" t="str">
            <v/>
          </cell>
          <cell r="AK417" t="str">
            <v/>
          </cell>
          <cell r="AL417" t="str">
            <v/>
          </cell>
          <cell r="AM417" t="str">
            <v/>
          </cell>
          <cell r="AN417" t="str">
            <v>-2.Ta</v>
          </cell>
          <cell r="AO417" t="str">
            <v/>
          </cell>
          <cell r="AP417" t="str">
            <v>-12.V</v>
          </cell>
          <cell r="AQ417" t="str">
            <v>-2.Ti</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cell r="BD417" t="str">
            <v/>
          </cell>
          <cell r="BE417" t="str">
            <v/>
          </cell>
          <cell r="BF417" t="str">
            <v/>
          </cell>
          <cell r="BG417" t="str">
            <v/>
          </cell>
          <cell r="BH417" t="str">
            <v>Co-12V-2Ta-2TiRuan, J. et al. Accelerated design of novel W-free high-strength Co-base superalloys with extremely wide γ/γʹ region by machine learning and CALPHAD methods. Acta Mater. 186, 425–433 (2020).</v>
          </cell>
          <cell r="BI417" t="str">
            <v>Co-2.Ti-2.Ta-12.V</v>
          </cell>
          <cell r="BJ417" t="str">
            <v>84.0Co-2.0Ti-2.0Ta-12.0V</v>
          </cell>
        </row>
        <row r="418">
          <cell r="A418" t="str">
            <v>Co-2.5Ta-6.V</v>
          </cell>
          <cell r="B418" t="str">
            <v>W-free</v>
          </cell>
          <cell r="C418" t="str">
            <v>-3Ta-6V</v>
          </cell>
          <cell r="D418" t="str">
            <v>Co-6V-2.5Ta</v>
          </cell>
          <cell r="E418" t="str">
            <v>Ruan, J. et al. Accelerated design of novel W-free high-strength Co-base superalloys with extremely wide γ/γʹ region by machine learning and CALPHAD methods. Acta Mater. 186, 425–433 (2020).</v>
          </cell>
          <cell r="F418">
            <v>435</v>
          </cell>
          <cell r="G418">
            <v>91.5</v>
          </cell>
          <cell r="H418"/>
          <cell r="I418"/>
          <cell r="J418"/>
          <cell r="K418"/>
          <cell r="L418"/>
          <cell r="M418">
            <v>2.5</v>
          </cell>
          <cell r="N418"/>
          <cell r="O418">
            <v>6</v>
          </cell>
          <cell r="P418"/>
          <cell r="Q418"/>
          <cell r="R418"/>
          <cell r="S418"/>
          <cell r="T418"/>
          <cell r="U418"/>
          <cell r="V418"/>
          <cell r="W418"/>
          <cell r="X418"/>
          <cell r="Y418"/>
          <cell r="Z418"/>
          <cell r="AA418"/>
          <cell r="AB418"/>
          <cell r="AC418"/>
          <cell r="AD418"/>
          <cell r="AE418"/>
          <cell r="AF418">
            <v>8.9263499999999993</v>
          </cell>
          <cell r="AG418"/>
          <cell r="AH418"/>
          <cell r="AI418" t="str">
            <v>Co</v>
          </cell>
          <cell r="AJ418" t="str">
            <v/>
          </cell>
          <cell r="AK418" t="str">
            <v/>
          </cell>
          <cell r="AL418" t="str">
            <v/>
          </cell>
          <cell r="AM418" t="str">
            <v/>
          </cell>
          <cell r="AN418" t="str">
            <v>-2.5Ta</v>
          </cell>
          <cell r="AO418" t="str">
            <v/>
          </cell>
          <cell r="AP418" t="str">
            <v>-6.V</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cell r="BD418" t="str">
            <v/>
          </cell>
          <cell r="BE418" t="str">
            <v/>
          </cell>
          <cell r="BF418" t="str">
            <v/>
          </cell>
          <cell r="BG418" t="str">
            <v/>
          </cell>
          <cell r="BH418" t="str">
            <v>Co-6V-2.5TaRuan, J. et al. Accelerated design of novel W-free high-strength Co-base superalloys with extremely wide γ/γʹ region by machine learning and CALPHAD methods. Acta Mater. 186, 425–433 (2020).</v>
          </cell>
          <cell r="BI418" t="str">
            <v>Co-2.5Ta-6.V</v>
          </cell>
          <cell r="BJ418" t="str">
            <v>91.5Co-2.5Ta-6.0V</v>
          </cell>
        </row>
        <row r="419">
          <cell r="A419" t="str">
            <v>Co-12.V</v>
          </cell>
          <cell r="B419" t="str">
            <v>W-free</v>
          </cell>
          <cell r="C419" t="str">
            <v>-12V</v>
          </cell>
          <cell r="D419" t="str">
            <v>Co-10V-2.5Ta</v>
          </cell>
          <cell r="E419" t="str">
            <v>Ruan, J. et al. Accelerated design of novel W-free high-strength Co-base superalloys with extremely wide γ/γʹ region by machine learning and CALPHAD methods. Acta Mater. 186, 425–433 (2020).</v>
          </cell>
          <cell r="F419">
            <v>436</v>
          </cell>
          <cell r="G419">
            <v>88</v>
          </cell>
          <cell r="H419"/>
          <cell r="I419"/>
          <cell r="J419"/>
          <cell r="K419"/>
          <cell r="L419"/>
          <cell r="M419"/>
          <cell r="N419"/>
          <cell r="O419">
            <v>12</v>
          </cell>
          <cell r="P419"/>
          <cell r="Q419"/>
          <cell r="R419"/>
          <cell r="S419"/>
          <cell r="T419"/>
          <cell r="U419"/>
          <cell r="V419"/>
          <cell r="W419"/>
          <cell r="X419"/>
          <cell r="Y419"/>
          <cell r="Z419"/>
          <cell r="AA419"/>
          <cell r="AB419"/>
          <cell r="AC419"/>
          <cell r="AD419"/>
          <cell r="AE419"/>
          <cell r="AF419">
            <v>8.5652000000000008</v>
          </cell>
          <cell r="AG419"/>
          <cell r="AH419"/>
          <cell r="AI419" t="str">
            <v>Co</v>
          </cell>
          <cell r="AJ419" t="str">
            <v/>
          </cell>
          <cell r="AK419" t="str">
            <v/>
          </cell>
          <cell r="AL419" t="str">
            <v/>
          </cell>
          <cell r="AM419" t="str">
            <v/>
          </cell>
          <cell r="AN419" t="str">
            <v/>
          </cell>
          <cell r="AO419" t="str">
            <v/>
          </cell>
          <cell r="AP419" t="str">
            <v>-12.V</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cell r="BD419" t="str">
            <v/>
          </cell>
          <cell r="BE419" t="str">
            <v/>
          </cell>
          <cell r="BF419" t="str">
            <v/>
          </cell>
          <cell r="BG419" t="str">
            <v/>
          </cell>
          <cell r="BH419" t="str">
            <v>Co-10V-2.5TaRuan, J. et al. Accelerated design of novel W-free high-strength Co-base superalloys with extremely wide γ/γʹ region by machine learning and CALPHAD methods. Acta Mater. 186, 425–433 (2020).</v>
          </cell>
          <cell r="BI419" t="str">
            <v>Co-12.V</v>
          </cell>
          <cell r="BJ419" t="str">
            <v>88.0Co-12.0V</v>
          </cell>
        </row>
        <row r="420">
          <cell r="A420" t="str">
            <v>Co-2.Ta-12.V</v>
          </cell>
          <cell r="B420" t="str">
            <v>W-free</v>
          </cell>
          <cell r="C420" t="str">
            <v>-2Ta-12V</v>
          </cell>
          <cell r="D420" t="str">
            <v>Co-12V-2Ta</v>
          </cell>
          <cell r="E420" t="str">
            <v>Ruan, J. et al. Accelerated design of novel W-free high-strength Co-base superalloys with extremely wide γ/γʹ region by machine learning and CALPHAD methods. Acta Mater. 186, 425–433 (2020).</v>
          </cell>
          <cell r="F420">
            <v>437</v>
          </cell>
          <cell r="G420">
            <v>86</v>
          </cell>
          <cell r="H420"/>
          <cell r="I420"/>
          <cell r="J420"/>
          <cell r="K420"/>
          <cell r="L420"/>
          <cell r="M420">
            <v>2</v>
          </cell>
          <cell r="N420"/>
          <cell r="O420">
            <v>12</v>
          </cell>
          <cell r="P420"/>
          <cell r="Q420"/>
          <cell r="R420"/>
          <cell r="S420"/>
          <cell r="T420"/>
          <cell r="U420"/>
          <cell r="V420"/>
          <cell r="W420"/>
          <cell r="X420"/>
          <cell r="Y420"/>
          <cell r="Z420"/>
          <cell r="AA420"/>
          <cell r="AB420"/>
          <cell r="AC420"/>
          <cell r="AD420"/>
          <cell r="AE420"/>
          <cell r="AF420">
            <v>8.7202000000000002</v>
          </cell>
          <cell r="AG420"/>
          <cell r="AH420"/>
          <cell r="AI420" t="str">
            <v>Co</v>
          </cell>
          <cell r="AJ420" t="str">
            <v/>
          </cell>
          <cell r="AK420" t="str">
            <v/>
          </cell>
          <cell r="AL420" t="str">
            <v/>
          </cell>
          <cell r="AM420" t="str">
            <v/>
          </cell>
          <cell r="AN420" t="str">
            <v>-2.Ta</v>
          </cell>
          <cell r="AO420" t="str">
            <v/>
          </cell>
          <cell r="AP420" t="str">
            <v>-12.V</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cell r="BD420" t="str">
            <v/>
          </cell>
          <cell r="BE420" t="str">
            <v/>
          </cell>
          <cell r="BF420" t="str">
            <v/>
          </cell>
          <cell r="BG420" t="str">
            <v/>
          </cell>
          <cell r="BH420" t="str">
            <v>Co-12V-2TaRuan, J. et al. Accelerated design of novel W-free high-strength Co-base superalloys with extremely wide γ/γʹ region by machine learning and CALPHAD methods. Acta Mater. 186, 425–433 (2020).</v>
          </cell>
          <cell r="BI420" t="str">
            <v>Co-2.Ta-12.V</v>
          </cell>
          <cell r="BJ420" t="str">
            <v>86.0Co-2.0Ta-12.0V</v>
          </cell>
        </row>
        <row r="421">
          <cell r="A421" t="str">
            <v>Co-2.Al-2.Ta-12.V</v>
          </cell>
          <cell r="B421" t="str">
            <v>W-free</v>
          </cell>
          <cell r="C421" t="str">
            <v>-2Al-2Ta-12V</v>
          </cell>
          <cell r="D421" t="str">
            <v>Co-12V-2Ta-2Al</v>
          </cell>
          <cell r="E421" t="str">
            <v>Ruan, J. et al. Accelerated design of novel W-free high-strength Co-base superalloys with extremely wide γ/γʹ region by machine learning and CALPHAD methods. Acta Mater. 186, 425–433 (2020).</v>
          </cell>
          <cell r="F421">
            <v>438</v>
          </cell>
          <cell r="G421">
            <v>84</v>
          </cell>
          <cell r="H421"/>
          <cell r="I421">
            <v>2</v>
          </cell>
          <cell r="J421"/>
          <cell r="K421"/>
          <cell r="L421"/>
          <cell r="M421">
            <v>2</v>
          </cell>
          <cell r="N421"/>
          <cell r="O421">
            <v>12</v>
          </cell>
          <cell r="P421"/>
          <cell r="Q421"/>
          <cell r="R421"/>
          <cell r="S421"/>
          <cell r="T421"/>
          <cell r="U421"/>
          <cell r="V421"/>
          <cell r="W421"/>
          <cell r="X421"/>
          <cell r="Y421"/>
          <cell r="Z421"/>
          <cell r="AA421"/>
          <cell r="AB421"/>
          <cell r="AC421"/>
          <cell r="AD421"/>
          <cell r="AE421"/>
          <cell r="AF421">
            <v>8.5961999999999996</v>
          </cell>
          <cell r="AG421"/>
          <cell r="AH421"/>
          <cell r="AI421" t="str">
            <v>Co</v>
          </cell>
          <cell r="AJ421" t="str">
            <v>-2.Al</v>
          </cell>
          <cell r="AK421" t="str">
            <v/>
          </cell>
          <cell r="AL421" t="str">
            <v/>
          </cell>
          <cell r="AM421" t="str">
            <v/>
          </cell>
          <cell r="AN421" t="str">
            <v>-2.Ta</v>
          </cell>
          <cell r="AO421" t="str">
            <v/>
          </cell>
          <cell r="AP421" t="str">
            <v>-12.V</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cell r="BD421" t="str">
            <v/>
          </cell>
          <cell r="BE421" t="str">
            <v/>
          </cell>
          <cell r="BF421" t="str">
            <v/>
          </cell>
          <cell r="BG421" t="str">
            <v/>
          </cell>
          <cell r="BH421" t="str">
            <v>Co-12V-2Ta-2AlRuan, J. et al. Accelerated design of novel W-free high-strength Co-base superalloys with extremely wide γ/γʹ region by machine learning and CALPHAD methods. Acta Mater. 186, 425–433 (2020).</v>
          </cell>
          <cell r="BI421" t="str">
            <v>Co-2.Al-2.Ta-12.V</v>
          </cell>
          <cell r="BJ421" t="str">
            <v>96.0Co-2.0Al-2.0Ta</v>
          </cell>
        </row>
        <row r="422">
          <cell r="A422" t="str">
            <v>Co-5.8Ti-16.9V</v>
          </cell>
          <cell r="B422" t="str">
            <v>W-free</v>
          </cell>
          <cell r="C422" t="str">
            <v>-6Ti-17V</v>
          </cell>
          <cell r="D422" t="str">
            <v>Co-5.83Ti-16.88V</v>
          </cell>
          <cell r="E422" t="str">
            <v>Ruan, J. J. et al. Experimental investigation of phase equilibria and microstructure in the Co-Ti-V ternary system. Intermetallics 49, 121–131 (2014).</v>
          </cell>
          <cell r="F422">
            <v>439</v>
          </cell>
          <cell r="G422">
            <v>77.289999999999992</v>
          </cell>
          <cell r="H422"/>
          <cell r="I422"/>
          <cell r="J422"/>
          <cell r="K422"/>
          <cell r="L422">
            <v>5.83</v>
          </cell>
          <cell r="M422"/>
          <cell r="N422"/>
          <cell r="O422">
            <v>16.88</v>
          </cell>
          <cell r="P422"/>
          <cell r="Q422"/>
          <cell r="R422"/>
          <cell r="S422"/>
          <cell r="T422"/>
          <cell r="U422"/>
          <cell r="V422"/>
          <cell r="W422"/>
          <cell r="X422"/>
          <cell r="Y422"/>
          <cell r="Z422"/>
          <cell r="AA422"/>
          <cell r="AB422"/>
          <cell r="AC422"/>
          <cell r="AD422"/>
          <cell r="AE422"/>
          <cell r="AF422">
            <v>8.1729360999999994</v>
          </cell>
          <cell r="AG422"/>
          <cell r="AH422"/>
          <cell r="AI422" t="str">
            <v>Co</v>
          </cell>
          <cell r="AJ422" t="str">
            <v/>
          </cell>
          <cell r="AK422" t="str">
            <v/>
          </cell>
          <cell r="AL422" t="str">
            <v/>
          </cell>
          <cell r="AM422" t="str">
            <v/>
          </cell>
          <cell r="AN422" t="str">
            <v/>
          </cell>
          <cell r="AO422" t="str">
            <v/>
          </cell>
          <cell r="AP422" t="str">
            <v>-16.9V</v>
          </cell>
          <cell r="AQ422" t="str">
            <v>-5.8Ti</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cell r="BD422" t="str">
            <v/>
          </cell>
          <cell r="BE422" t="str">
            <v/>
          </cell>
          <cell r="BF422" t="str">
            <v/>
          </cell>
          <cell r="BG422" t="str">
            <v/>
          </cell>
          <cell r="BH422" t="str">
            <v>Co-5.83Ti-16.88VRuan, J. J. et al. Experimental investigation of phase equilibria and microstructure in the Co-Ti-V ternary system. Intermetallics 49, 121–131 (2014).</v>
          </cell>
          <cell r="BI422" t="str">
            <v>Co-5.8Ti-16.9V</v>
          </cell>
          <cell r="BJ422" t="str">
            <v>77.3Co-5.8Ti-16.9V</v>
          </cell>
        </row>
        <row r="423">
          <cell r="A423" t="str">
            <v>Co-5.Ti-15.V</v>
          </cell>
          <cell r="B423" t="str">
            <v>W-free</v>
          </cell>
          <cell r="C423" t="str">
            <v>-5Ti-15V</v>
          </cell>
          <cell r="D423" t="str">
            <v>Co-5Ti-15V</v>
          </cell>
          <cell r="E423" t="str">
            <v>Ruan, J. J. et al. Novel Co-Ti-V-base superalloys reinforced by L12-ordered γ′ phase. Intermetallics 92, 126–132 (2018).</v>
          </cell>
          <cell r="F423">
            <v>440</v>
          </cell>
          <cell r="G423">
            <v>80</v>
          </cell>
          <cell r="H423"/>
          <cell r="I423"/>
          <cell r="J423"/>
          <cell r="K423"/>
          <cell r="L423">
            <v>5</v>
          </cell>
          <cell r="M423"/>
          <cell r="N423"/>
          <cell r="O423">
            <v>15</v>
          </cell>
          <cell r="P423"/>
          <cell r="Q423"/>
          <cell r="R423"/>
          <cell r="S423"/>
          <cell r="T423"/>
          <cell r="U423"/>
          <cell r="V423"/>
          <cell r="W423"/>
          <cell r="X423"/>
          <cell r="Y423"/>
          <cell r="Z423"/>
          <cell r="AA423"/>
          <cell r="AB423"/>
          <cell r="AC423"/>
          <cell r="AD423"/>
          <cell r="AE423"/>
          <cell r="AF423">
            <v>8.261849999999999</v>
          </cell>
          <cell r="AG423"/>
          <cell r="AH423"/>
          <cell r="AI423" t="str">
            <v>Co</v>
          </cell>
          <cell r="AJ423" t="str">
            <v/>
          </cell>
          <cell r="AK423" t="str">
            <v/>
          </cell>
          <cell r="AL423" t="str">
            <v/>
          </cell>
          <cell r="AM423" t="str">
            <v/>
          </cell>
          <cell r="AN423" t="str">
            <v/>
          </cell>
          <cell r="AO423" t="str">
            <v/>
          </cell>
          <cell r="AP423" t="str">
            <v>-15.V</v>
          </cell>
          <cell r="AQ423" t="str">
            <v>-5.Ti</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cell r="BD423" t="str">
            <v/>
          </cell>
          <cell r="BE423" t="str">
            <v/>
          </cell>
          <cell r="BF423" t="str">
            <v/>
          </cell>
          <cell r="BG423" t="str">
            <v/>
          </cell>
          <cell r="BH423" t="str">
            <v>Co-5Ti-15VRuan, J. J. et al. Novel Co-Ti-V-base superalloys reinforced by L12-ordered γ′ phase. Intermetallics 92, 126–132 (2018).</v>
          </cell>
          <cell r="BI423" t="str">
            <v>Co-5.Ti-15.V</v>
          </cell>
          <cell r="BJ423" t="str">
            <v>80.0Co-5.0Ti-15.0V</v>
          </cell>
        </row>
        <row r="424">
          <cell r="A424" t="str">
            <v>Co-2.Al-5.Ti-15.V</v>
          </cell>
          <cell r="B424" t="str">
            <v>W-free</v>
          </cell>
          <cell r="C424" t="str">
            <v>-2Al-5Ti-15V</v>
          </cell>
          <cell r="D424" t="str">
            <v>Co-5Ti-15V-2Al</v>
          </cell>
          <cell r="E424" t="str">
            <v>Ruan, J. J. et al. Novel Co-Ti-V-base superalloys reinforced by L12-ordered γ′ phase. Intermetallics 92, 126–132 (2018).</v>
          </cell>
          <cell r="F424">
            <v>441</v>
          </cell>
          <cell r="G424">
            <v>78</v>
          </cell>
          <cell r="H424"/>
          <cell r="I424">
            <v>2</v>
          </cell>
          <cell r="J424"/>
          <cell r="K424"/>
          <cell r="L424">
            <v>5</v>
          </cell>
          <cell r="M424"/>
          <cell r="N424"/>
          <cell r="O424">
            <v>15</v>
          </cell>
          <cell r="P424"/>
          <cell r="Q424"/>
          <cell r="R424"/>
          <cell r="S424"/>
          <cell r="T424"/>
          <cell r="U424"/>
          <cell r="V424"/>
          <cell r="W424"/>
          <cell r="X424"/>
          <cell r="Y424"/>
          <cell r="Z424"/>
          <cell r="AA424"/>
          <cell r="AB424"/>
          <cell r="AC424"/>
          <cell r="AD424"/>
          <cell r="AE424"/>
          <cell r="AF424">
            <v>8.1378500000000003</v>
          </cell>
          <cell r="AG424"/>
          <cell r="AH424"/>
          <cell r="AI424" t="str">
            <v>Co</v>
          </cell>
          <cell r="AJ424" t="str">
            <v>-2.Al</v>
          </cell>
          <cell r="AK424" t="str">
            <v/>
          </cell>
          <cell r="AL424" t="str">
            <v/>
          </cell>
          <cell r="AM424" t="str">
            <v/>
          </cell>
          <cell r="AN424" t="str">
            <v/>
          </cell>
          <cell r="AO424" t="str">
            <v/>
          </cell>
          <cell r="AP424" t="str">
            <v>-15.V</v>
          </cell>
          <cell r="AQ424" t="str">
            <v>-5.Ti</v>
          </cell>
          <cell r="AR424" t="str">
            <v/>
          </cell>
          <cell r="AS424" t="str">
            <v/>
          </cell>
          <cell r="AT424" t="str">
            <v/>
          </cell>
          <cell r="AU424" t="str">
            <v/>
          </cell>
          <cell r="AV424" t="str">
            <v/>
          </cell>
          <cell r="AW424" t="str">
            <v/>
          </cell>
          <cell r="AX424" t="str">
            <v/>
          </cell>
          <cell r="AY424" t="str">
            <v/>
          </cell>
          <cell r="AZ424" t="str">
            <v/>
          </cell>
          <cell r="BA424" t="str">
            <v/>
          </cell>
          <cell r="BB424" t="str">
            <v/>
          </cell>
          <cell r="BC424" t="str">
            <v/>
          </cell>
          <cell r="BD424" t="str">
            <v/>
          </cell>
          <cell r="BE424" t="str">
            <v/>
          </cell>
          <cell r="BF424" t="str">
            <v/>
          </cell>
          <cell r="BG424" t="str">
            <v/>
          </cell>
          <cell r="BH424" t="str">
            <v>Co-5Ti-15V-2AlRuan, J. J. et al. Novel Co-Ti-V-base superalloys reinforced by L12-ordered γ′ phase. Intermetallics 92, 126–132 (2018).</v>
          </cell>
          <cell r="BI424" t="str">
            <v>Co-2.Al-5.Ti-15.V</v>
          </cell>
          <cell r="BJ424" t="str">
            <v>78.0Co-2.0Al-5.0Ti-15.0V</v>
          </cell>
        </row>
        <row r="425">
          <cell r="A425" t="str">
            <v>Co-2.Ni-5.Ti-15.V</v>
          </cell>
          <cell r="B425" t="str">
            <v>W-free</v>
          </cell>
          <cell r="C425" t="str">
            <v>-2Ni-5Ti-15V</v>
          </cell>
          <cell r="D425" t="str">
            <v>Co-5Ti-15V-2Ni</v>
          </cell>
          <cell r="E425" t="str">
            <v>Ruan, J. J. et al. Novel Co-Ti-V-base superalloys reinforced by L12-ordered γ′ phase. Intermetallics 92, 126–132 (2018).</v>
          </cell>
          <cell r="F425">
            <v>442</v>
          </cell>
          <cell r="G425">
            <v>78</v>
          </cell>
          <cell r="H425">
            <v>2</v>
          </cell>
          <cell r="I425"/>
          <cell r="J425"/>
          <cell r="K425"/>
          <cell r="L425">
            <v>5</v>
          </cell>
          <cell r="M425"/>
          <cell r="N425"/>
          <cell r="O425">
            <v>15</v>
          </cell>
          <cell r="P425"/>
          <cell r="Q425"/>
          <cell r="R425"/>
          <cell r="S425"/>
          <cell r="T425"/>
          <cell r="U425"/>
          <cell r="V425"/>
          <cell r="W425"/>
          <cell r="X425"/>
          <cell r="Y425"/>
          <cell r="Z425"/>
          <cell r="AA425"/>
          <cell r="AB425"/>
          <cell r="AC425"/>
          <cell r="AD425"/>
          <cell r="AE425"/>
          <cell r="AF425">
            <v>8.2620100000000001</v>
          </cell>
          <cell r="AG425"/>
          <cell r="AH425"/>
          <cell r="AI425" t="str">
            <v>Co</v>
          </cell>
          <cell r="AJ425" t="str">
            <v/>
          </cell>
          <cell r="AK425" t="str">
            <v/>
          </cell>
          <cell r="AL425" t="str">
            <v>-2.Ni</v>
          </cell>
          <cell r="AM425" t="str">
            <v/>
          </cell>
          <cell r="AN425" t="str">
            <v/>
          </cell>
          <cell r="AO425" t="str">
            <v/>
          </cell>
          <cell r="AP425" t="str">
            <v>-15.V</v>
          </cell>
          <cell r="AQ425" t="str">
            <v>-5.Ti</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cell r="BD425" t="str">
            <v/>
          </cell>
          <cell r="BE425" t="str">
            <v/>
          </cell>
          <cell r="BF425" t="str">
            <v/>
          </cell>
          <cell r="BG425" t="str">
            <v/>
          </cell>
          <cell r="BH425" t="str">
            <v>Co-5Ti-15V-2NiRuan, J. J. et al. Novel Co-Ti-V-base superalloys reinforced by L12-ordered γ′ phase. Intermetallics 92, 126–132 (2018).</v>
          </cell>
          <cell r="BI425" t="str">
            <v>Co-2.Ni-5.Ti-15.V</v>
          </cell>
          <cell r="BJ425" t="str">
            <v>80.0Co-2.0Ni-5.0Ti-15.0V</v>
          </cell>
        </row>
        <row r="426">
          <cell r="A426" t="str">
            <v>Co-9.Al-7.5W</v>
          </cell>
          <cell r="B426" t="str">
            <v>CoAlW-X</v>
          </cell>
          <cell r="C426" t="str">
            <v>-9Al-8W</v>
          </cell>
          <cell r="D426" t="str">
            <v>The Original</v>
          </cell>
          <cell r="E426" t="str">
            <v>Sato, J. et al. Cobalt-base high-temperature alloys. Science (80-. ). 312, 90–91 (2006).</v>
          </cell>
          <cell r="F426">
            <v>444</v>
          </cell>
          <cell r="G426">
            <v>83.5</v>
          </cell>
          <cell r="H426"/>
          <cell r="I426">
            <v>9</v>
          </cell>
          <cell r="J426"/>
          <cell r="K426">
            <v>7.5</v>
          </cell>
          <cell r="L426"/>
          <cell r="M426"/>
          <cell r="N426"/>
          <cell r="O426"/>
          <cell r="P426"/>
          <cell r="Q426"/>
          <cell r="R426"/>
          <cell r="S426"/>
          <cell r="T426"/>
          <cell r="U426"/>
          <cell r="V426"/>
          <cell r="W426"/>
          <cell r="X426"/>
          <cell r="Y426"/>
          <cell r="Z426"/>
          <cell r="AA426"/>
          <cell r="AB426"/>
          <cell r="AC426"/>
          <cell r="AD426"/>
          <cell r="AE426"/>
          <cell r="AF426">
            <v>9.1182499999999997</v>
          </cell>
          <cell r="AG426"/>
          <cell r="AH426"/>
          <cell r="AI426" t="str">
            <v>Co</v>
          </cell>
          <cell r="AJ426" t="str">
            <v>-9.Al</v>
          </cell>
          <cell r="AK426" t="str">
            <v>-7.5W</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cell r="BD426" t="str">
            <v/>
          </cell>
          <cell r="BE426" t="str">
            <v/>
          </cell>
          <cell r="BF426" t="str">
            <v/>
          </cell>
          <cell r="BG426" t="str">
            <v/>
          </cell>
          <cell r="BH426" t="str">
            <v>The OriginalSato, J. et al. Cobalt-base high-temperature alloys. Science (80-. ). 312, 90–91 (2006).</v>
          </cell>
          <cell r="BI426" t="str">
            <v>Co-9.Al-7.5W</v>
          </cell>
          <cell r="BJ426" t="str">
            <v>83.5Co-9.0Al-7.5W</v>
          </cell>
        </row>
        <row r="427">
          <cell r="A427" t="str">
            <v>Co-8.8Al-9.8W-2.Ta</v>
          </cell>
          <cell r="B427" t="str">
            <v>CoAlW-X</v>
          </cell>
          <cell r="C427" t="str">
            <v>-9Al-10W-2Ta</v>
          </cell>
          <cell r="D427" t="str">
            <v>Co-8.8Al-9.8W-2Ta</v>
          </cell>
          <cell r="E427" t="str">
            <v>Sato, J. et al. Cobalt-base high-temperature alloys. Science (80-. ). 312, 90–91 (2006).</v>
          </cell>
          <cell r="F427">
            <v>445</v>
          </cell>
          <cell r="G427">
            <v>79.400000000000006</v>
          </cell>
          <cell r="H427"/>
          <cell r="I427">
            <v>8.8000000000000007</v>
          </cell>
          <cell r="J427"/>
          <cell r="K427">
            <v>9.8000000000000007</v>
          </cell>
          <cell r="L427"/>
          <cell r="M427">
            <v>2</v>
          </cell>
          <cell r="N427"/>
          <cell r="O427"/>
          <cell r="P427"/>
          <cell r="Q427"/>
          <cell r="R427"/>
          <cell r="S427"/>
          <cell r="T427"/>
          <cell r="U427"/>
          <cell r="V427"/>
          <cell r="W427"/>
          <cell r="X427"/>
          <cell r="Y427"/>
          <cell r="Z427"/>
          <cell r="AA427"/>
          <cell r="AB427"/>
          <cell r="AC427"/>
          <cell r="AD427"/>
          <cell r="AE427"/>
          <cell r="AF427">
            <v>9.5236999999999998</v>
          </cell>
          <cell r="AG427"/>
          <cell r="AH427"/>
          <cell r="AI427" t="str">
            <v>Co</v>
          </cell>
          <cell r="AJ427" t="str">
            <v>-8.8Al</v>
          </cell>
          <cell r="AK427" t="str">
            <v>-9.8W</v>
          </cell>
          <cell r="AL427" t="str">
            <v/>
          </cell>
          <cell r="AM427" t="str">
            <v/>
          </cell>
          <cell r="AN427" t="str">
            <v>-2.Ta</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cell r="BD427" t="str">
            <v/>
          </cell>
          <cell r="BE427" t="str">
            <v/>
          </cell>
          <cell r="BF427" t="str">
            <v/>
          </cell>
          <cell r="BG427" t="str">
            <v/>
          </cell>
          <cell r="BH427" t="str">
            <v>Co-8.8Al-9.8W-2TaSato, J. et al. Cobalt-base high-temperature alloys. Science (80-. ). 312, 90–91 (2006).</v>
          </cell>
          <cell r="BI427" t="str">
            <v>Co-8.8Al-9.8W-2.Ta</v>
          </cell>
          <cell r="BJ427" t="str">
            <v>79.4Co-8.8Al-9.8W-2.0Ta</v>
          </cell>
        </row>
        <row r="428">
          <cell r="A428" t="str">
            <v>Co-9.2Al-9.W</v>
          </cell>
          <cell r="B428" t="str">
            <v>CoAlW-X</v>
          </cell>
          <cell r="C428" t="str">
            <v>-9Al-9W</v>
          </cell>
          <cell r="D428" t="str">
            <v>Co-9.2Al-9W</v>
          </cell>
          <cell r="E428" t="str">
            <v>Sato, J. et al. Cobalt-base high-temperature alloys. Science (80-. ). 312, 90–91 (2006).</v>
          </cell>
          <cell r="F428">
            <v>446</v>
          </cell>
          <cell r="G428">
            <v>81.8</v>
          </cell>
          <cell r="H428"/>
          <cell r="I428">
            <v>9.1999999999999993</v>
          </cell>
          <cell r="J428"/>
          <cell r="K428">
            <v>9</v>
          </cell>
          <cell r="L428"/>
          <cell r="M428"/>
          <cell r="N428"/>
          <cell r="O428"/>
          <cell r="P428"/>
          <cell r="Q428"/>
          <cell r="R428"/>
          <cell r="S428"/>
          <cell r="T428"/>
          <cell r="U428"/>
          <cell r="V428"/>
          <cell r="W428"/>
          <cell r="X428"/>
          <cell r="Y428"/>
          <cell r="Z428"/>
          <cell r="AA428"/>
          <cell r="AB428"/>
          <cell r="AC428"/>
          <cell r="AD428"/>
          <cell r="AE428"/>
          <cell r="AF428">
            <v>9.2611000000000008</v>
          </cell>
          <cell r="AG428"/>
          <cell r="AH428"/>
          <cell r="AI428" t="str">
            <v>Co</v>
          </cell>
          <cell r="AJ428" t="str">
            <v>-9.2Al</v>
          </cell>
          <cell r="AK428" t="str">
            <v>-9.W</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
          </cell>
          <cell r="BB428" t="str">
            <v/>
          </cell>
          <cell r="BC428" t="str">
            <v/>
          </cell>
          <cell r="BD428" t="str">
            <v/>
          </cell>
          <cell r="BE428" t="str">
            <v/>
          </cell>
          <cell r="BF428" t="str">
            <v/>
          </cell>
          <cell r="BG428" t="str">
            <v/>
          </cell>
          <cell r="BH428" t="str">
            <v>Co-9.2Al-9WSato, J. et al. Cobalt-base high-temperature alloys. Science (80-. ). 312, 90–91 (2006).</v>
          </cell>
          <cell r="BI428" t="str">
            <v>Co-9.2Al-9.W</v>
          </cell>
          <cell r="BJ428" t="str">
            <v>81.8Co-9.2Al-9.0W</v>
          </cell>
        </row>
        <row r="429">
          <cell r="A429" t="str">
            <v>Co-20.Ni-10.Al-10.W-2.Ta</v>
          </cell>
          <cell r="B429" t="str">
            <v>CoAlWX+</v>
          </cell>
          <cell r="C429" t="str">
            <v>-20Ni-10Al-10W-2Ta</v>
          </cell>
          <cell r="D429" t="str">
            <v>Co-20Ni-10Al-10W-2Ta</v>
          </cell>
          <cell r="E429" t="str">
            <v>Sato, J. et al. Cobalt-base high-temperature alloys. Science (80-. ). 312, 90–91 (2006).</v>
          </cell>
          <cell r="F429">
            <v>447</v>
          </cell>
          <cell r="G429">
            <v>58</v>
          </cell>
          <cell r="H429">
            <v>20</v>
          </cell>
          <cell r="I429">
            <v>10</v>
          </cell>
          <cell r="J429"/>
          <cell r="K429">
            <v>10</v>
          </cell>
          <cell r="L429"/>
          <cell r="M429">
            <v>2</v>
          </cell>
          <cell r="N429"/>
          <cell r="O429"/>
          <cell r="P429"/>
          <cell r="Q429"/>
          <cell r="R429"/>
          <cell r="S429"/>
          <cell r="T429"/>
          <cell r="U429"/>
          <cell r="V429"/>
          <cell r="W429"/>
          <cell r="X429"/>
          <cell r="Y429"/>
          <cell r="Z429"/>
          <cell r="AA429"/>
          <cell r="AB429"/>
          <cell r="AC429"/>
          <cell r="AD429"/>
          <cell r="AE429"/>
          <cell r="AF429">
            <v>9.4716000000000005</v>
          </cell>
          <cell r="AG429"/>
          <cell r="AH429"/>
          <cell r="AI429" t="str">
            <v>Co</v>
          </cell>
          <cell r="AJ429" t="str">
            <v>-10.Al</v>
          </cell>
          <cell r="AK429" t="str">
            <v>-10.W</v>
          </cell>
          <cell r="AL429" t="str">
            <v>-20.Ni</v>
          </cell>
          <cell r="AM429" t="str">
            <v/>
          </cell>
          <cell r="AN429" t="str">
            <v>-2.Ta</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cell r="BD429" t="str">
            <v/>
          </cell>
          <cell r="BE429" t="str">
            <v/>
          </cell>
          <cell r="BF429" t="str">
            <v/>
          </cell>
          <cell r="BG429" t="str">
            <v/>
          </cell>
          <cell r="BH429" t="str">
            <v>Co-20Ni-10Al-10W-2TaSato, J. et al. Cobalt-base high-temperature alloys. Science (80-. ). 312, 90–91 (2006).</v>
          </cell>
          <cell r="BI429" t="str">
            <v>Co-20.Ni-10.Al-10.W-2.Ta</v>
          </cell>
          <cell r="BJ429" t="str">
            <v>78.0Co-20.0Ni-10.0Al-10.0W-2.0Ta</v>
          </cell>
        </row>
        <row r="430">
          <cell r="A430" t="str">
            <v>Co-8.8Al-7.3W</v>
          </cell>
          <cell r="B430" t="str">
            <v>CoAlW-X</v>
          </cell>
          <cell r="C430" t="str">
            <v>-9Al-7W</v>
          </cell>
          <cell r="D430" t="str">
            <v>Co-8.8Al-7.3W</v>
          </cell>
          <cell r="E430" t="str">
            <v>Sauza, D. J., Bocchini, P. J., Dunand, D. C. &amp; Seidman, D. N. Influence of ruthenium on microstructural evolution in a model Co-Al-W superalloy. Acta Mater. 117, 135–145 (2016).</v>
          </cell>
          <cell r="F430">
            <v>448</v>
          </cell>
          <cell r="G430">
            <v>83.9</v>
          </cell>
          <cell r="H430"/>
          <cell r="I430">
            <v>8.8000000000000007</v>
          </cell>
          <cell r="J430"/>
          <cell r="K430">
            <v>7.3</v>
          </cell>
          <cell r="L430"/>
          <cell r="M430"/>
          <cell r="N430"/>
          <cell r="O430"/>
          <cell r="P430"/>
          <cell r="Q430"/>
          <cell r="R430"/>
          <cell r="S430"/>
          <cell r="T430"/>
          <cell r="U430"/>
          <cell r="V430"/>
          <cell r="W430"/>
          <cell r="X430"/>
          <cell r="Y430"/>
          <cell r="Z430"/>
          <cell r="AA430"/>
          <cell r="AB430"/>
          <cell r="AC430"/>
          <cell r="AD430"/>
          <cell r="AE430"/>
          <cell r="AF430">
            <v>9.1099499999999995</v>
          </cell>
          <cell r="AG430"/>
          <cell r="AH430"/>
          <cell r="AI430" t="str">
            <v>Co</v>
          </cell>
          <cell r="AJ430" t="str">
            <v>-8.8Al</v>
          </cell>
          <cell r="AK430" t="str">
            <v>-7.3W</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cell r="BD430" t="str">
            <v/>
          </cell>
          <cell r="BE430" t="str">
            <v/>
          </cell>
          <cell r="BF430" t="str">
            <v/>
          </cell>
          <cell r="BG430" t="str">
            <v/>
          </cell>
          <cell r="BH430" t="str">
            <v>Co-8.8Al-7.3WSauza, D. J., Bocchini, P. J., Dunand, D. C. &amp; Seidman, D. N. Influence of ruthenium on microstructural evolution in a model Co-Al-W superalloy. Acta Mater. 117, 135–145 (2016).</v>
          </cell>
          <cell r="BI430" t="str">
            <v>Co-8.8Al-7.3W</v>
          </cell>
          <cell r="BJ430" t="str">
            <v>83.9Co-8.8Al-7.3W</v>
          </cell>
        </row>
        <row r="431">
          <cell r="A431" t="str">
            <v>Co-9.7Al-7.1W-2.1Ru</v>
          </cell>
          <cell r="B431" t="str">
            <v>CoAlW-X</v>
          </cell>
          <cell r="C431" t="str">
            <v>-10Al-7W-2Ru</v>
          </cell>
          <cell r="D431" t="str">
            <v>Co-9.7Al-7.1W-2.1Ru</v>
          </cell>
          <cell r="E431" t="str">
            <v>Sauza, D. J., Bocchini, P. J., Dunand, D. C. &amp; Seidman, D. N. Influence of ruthenium on microstructural evolution in a model Co-Al-W superalloy. Acta Mater. 117, 135–145 (2016).</v>
          </cell>
          <cell r="F431">
            <v>449</v>
          </cell>
          <cell r="G431">
            <v>81.099999999999994</v>
          </cell>
          <cell r="H431"/>
          <cell r="I431">
            <v>9.6999999999999993</v>
          </cell>
          <cell r="J431"/>
          <cell r="K431">
            <v>7.1</v>
          </cell>
          <cell r="L431"/>
          <cell r="M431"/>
          <cell r="N431"/>
          <cell r="O431"/>
          <cell r="P431"/>
          <cell r="Q431"/>
          <cell r="R431"/>
          <cell r="S431"/>
          <cell r="T431"/>
          <cell r="U431"/>
          <cell r="V431"/>
          <cell r="W431"/>
          <cell r="X431"/>
          <cell r="Y431"/>
          <cell r="Z431"/>
          <cell r="AA431"/>
          <cell r="AB431"/>
          <cell r="AC431">
            <v>2.1</v>
          </cell>
          <cell r="AD431"/>
          <cell r="AE431"/>
          <cell r="AF431">
            <v>9.1063200000000002</v>
          </cell>
          <cell r="AG431"/>
          <cell r="AH431"/>
          <cell r="AI431" t="str">
            <v>Co</v>
          </cell>
          <cell r="AJ431" t="str">
            <v>-9.7Al</v>
          </cell>
          <cell r="AK431" t="str">
            <v>-7.1W</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cell r="BD431" t="str">
            <v/>
          </cell>
          <cell r="BE431" t="str">
            <v>-2.1Ru</v>
          </cell>
          <cell r="BF431" t="str">
            <v/>
          </cell>
          <cell r="BG431" t="str">
            <v/>
          </cell>
          <cell r="BH431" t="str">
            <v>Co-9.7Al-7.1W-2.1RuSauza, D. J., Bocchini, P. J., Dunand, D. C. &amp; Seidman, D. N. Influence of ruthenium on microstructural evolution in a model Co-Al-W superalloy. Acta Mater. 117, 135–145 (2016).</v>
          </cell>
          <cell r="BI431" t="str">
            <v>Co-9.7Al-7.1W-2.1Ru</v>
          </cell>
          <cell r="BJ431" t="str">
            <v>81.1Co-9.7Al-7.1W-2.1Ru</v>
          </cell>
        </row>
        <row r="432">
          <cell r="A432" t="str">
            <v>Co-9.9Ni-8.8Al-8.9W</v>
          </cell>
          <cell r="B432" t="str">
            <v>CoAlW-X</v>
          </cell>
          <cell r="C432" t="str">
            <v>-10Ni-9Al-9W</v>
          </cell>
          <cell r="D432" t="str">
            <v>Co-8.8Al-8.9W-9.9Ni</v>
          </cell>
          <cell r="E432" t="str">
            <v>Sauza, D. J., Dunand, D. C., Noebe, R. D. &amp; Seidman, D. N. γ’-(L12) precipitate evolution during isothermal aging of a Co–Al–W–Ni superalloy. Acta Mater. 164, 654–662 (2019).</v>
          </cell>
          <cell r="F432">
            <v>450</v>
          </cell>
          <cell r="G432">
            <v>72.400000000000006</v>
          </cell>
          <cell r="H432">
            <v>9.9</v>
          </cell>
          <cell r="I432">
            <v>8.8000000000000007</v>
          </cell>
          <cell r="J432"/>
          <cell r="K432">
            <v>8.9</v>
          </cell>
          <cell r="L432"/>
          <cell r="M432"/>
          <cell r="N432"/>
          <cell r="O432"/>
          <cell r="P432"/>
          <cell r="Q432"/>
          <cell r="R432"/>
          <cell r="S432"/>
          <cell r="T432"/>
          <cell r="U432"/>
          <cell r="V432"/>
          <cell r="W432"/>
          <cell r="X432"/>
          <cell r="Y432"/>
          <cell r="Z432"/>
          <cell r="AA432"/>
          <cell r="AB432"/>
          <cell r="AC432"/>
          <cell r="AD432"/>
          <cell r="AE432"/>
          <cell r="AF432">
            <v>9.2763420000000014</v>
          </cell>
          <cell r="AG432"/>
          <cell r="AH432"/>
          <cell r="AI432" t="str">
            <v>Co</v>
          </cell>
          <cell r="AJ432" t="str">
            <v>-8.8Al</v>
          </cell>
          <cell r="AK432" t="str">
            <v>-8.9W</v>
          </cell>
          <cell r="AL432" t="str">
            <v>-9.9Ni</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cell r="BD432" t="str">
            <v/>
          </cell>
          <cell r="BE432" t="str">
            <v/>
          </cell>
          <cell r="BF432" t="str">
            <v/>
          </cell>
          <cell r="BG432" t="str">
            <v/>
          </cell>
          <cell r="BH432" t="str">
            <v>Co-8.8Al-8.9W-9.9NiSauza, D. J., Dunand, D. C., Noebe, R. D. &amp; Seidman, D. N. γ’-(L12) precipitate evolution during isothermal aging of a Co–Al–W–Ni superalloy. Acta Mater. 164, 654–662 (2019).</v>
          </cell>
          <cell r="BI432" t="str">
            <v>Co-9.9Ni-8.8Al-8.9W</v>
          </cell>
          <cell r="BJ432" t="str">
            <v>82.3Co-9.9Ni-8.8Al-8.9W</v>
          </cell>
        </row>
        <row r="433">
          <cell r="A433" t="str">
            <v>Co-16.Ni-9.5Al-6.Cr-5.W</v>
          </cell>
          <cell r="B433" t="str">
            <v>CoAlWX+</v>
          </cell>
          <cell r="C433" t="str">
            <v>-16Ni-10Al-6Cr-5W</v>
          </cell>
          <cell r="D433" t="str">
            <v>0Ta</v>
          </cell>
          <cell r="E433" t="str">
            <v>Shi, L., Yu, J. J., Cui, C. Y. &amp; Sun, X. F. Effect of Ta additions on microstructure and mechanical properties of a single-crystal Co-Al-W-base alloy. Mater. Lett. 149, 58–61 (2015).</v>
          </cell>
          <cell r="F433">
            <v>451</v>
          </cell>
          <cell r="G433">
            <v>63.5</v>
          </cell>
          <cell r="H433">
            <v>16</v>
          </cell>
          <cell r="I433">
            <v>9.5</v>
          </cell>
          <cell r="J433">
            <v>6</v>
          </cell>
          <cell r="K433">
            <v>5</v>
          </cell>
          <cell r="L433"/>
          <cell r="M433"/>
          <cell r="N433"/>
          <cell r="O433"/>
          <cell r="P433"/>
          <cell r="Q433"/>
          <cell r="R433"/>
          <cell r="S433"/>
          <cell r="T433"/>
          <cell r="U433"/>
          <cell r="V433"/>
          <cell r="W433"/>
          <cell r="X433"/>
          <cell r="Y433"/>
          <cell r="Z433"/>
          <cell r="AA433"/>
          <cell r="AB433"/>
          <cell r="AC433"/>
          <cell r="AD433"/>
          <cell r="AE433"/>
          <cell r="AF433">
            <v>8.7271799999999988</v>
          </cell>
          <cell r="AG433">
            <v>8.86</v>
          </cell>
          <cell r="AH433" t="str">
            <v>single crystal</v>
          </cell>
          <cell r="AI433" t="str">
            <v>Co</v>
          </cell>
          <cell r="AJ433" t="str">
            <v>-9.5Al</v>
          </cell>
          <cell r="AK433" t="str">
            <v>-5.W</v>
          </cell>
          <cell r="AL433" t="str">
            <v>-16.Ni</v>
          </cell>
          <cell r="AM433" t="str">
            <v>-6.Cr</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cell r="BD433" t="str">
            <v/>
          </cell>
          <cell r="BE433" t="str">
            <v/>
          </cell>
          <cell r="BF433" t="str">
            <v/>
          </cell>
          <cell r="BG433" t="str">
            <v/>
          </cell>
          <cell r="BH433" t="str">
            <v>0TaShi, L., Yu, J. J., Cui, C. Y. &amp; Sun, X. F. Effect of Ta additions on microstructure and mechanical properties of a single-crystal Co-Al-W-base alloy. Mater. Lett. 149, 58–61 (2015).</v>
          </cell>
          <cell r="BI433" t="str">
            <v>Co-16.Ni-9.5Al-6.Cr-5.W</v>
          </cell>
          <cell r="BJ433" t="str">
            <v>79.5Co-16.0Ni-9.5Al-6.0Cr-5.0W</v>
          </cell>
        </row>
        <row r="434">
          <cell r="A434" t="str">
            <v>Co-16.Ni-9.5Al-6.Cr-5.W-1.8Ta</v>
          </cell>
          <cell r="B434" t="str">
            <v>CoAlWX+</v>
          </cell>
          <cell r="C434" t="str">
            <v>-16Ni-10Al-6Cr-5W-2Ta</v>
          </cell>
          <cell r="D434" t="str">
            <v>1.8Ta</v>
          </cell>
          <cell r="E434" t="str">
            <v>Shi, L., Yu, J. J., Cui, C. Y. &amp; Sun, X. F. Effect of Ta additions on microstructure and mechanical properties of a single-crystal Co-Al-W-base alloy. Mater. Lett. 149, 58–61 (2015).</v>
          </cell>
          <cell r="F434">
            <v>452</v>
          </cell>
          <cell r="G434">
            <v>61.7</v>
          </cell>
          <cell r="H434">
            <v>16</v>
          </cell>
          <cell r="I434">
            <v>9.5</v>
          </cell>
          <cell r="J434">
            <v>6</v>
          </cell>
          <cell r="K434">
            <v>5</v>
          </cell>
          <cell r="L434"/>
          <cell r="M434">
            <v>1.8</v>
          </cell>
          <cell r="N434"/>
          <cell r="O434"/>
          <cell r="P434"/>
          <cell r="Q434"/>
          <cell r="R434"/>
          <cell r="S434"/>
          <cell r="T434"/>
          <cell r="U434"/>
          <cell r="V434"/>
          <cell r="W434"/>
          <cell r="X434"/>
          <cell r="Y434"/>
          <cell r="Z434"/>
          <cell r="AA434"/>
          <cell r="AB434"/>
          <cell r="AC434"/>
          <cell r="AD434"/>
          <cell r="AE434"/>
          <cell r="AF434">
            <v>8.8666800000000006</v>
          </cell>
          <cell r="AG434">
            <v>9.09</v>
          </cell>
          <cell r="AH434" t="str">
            <v>single crystal</v>
          </cell>
          <cell r="AI434" t="str">
            <v>Co</v>
          </cell>
          <cell r="AJ434" t="str">
            <v>-9.5Al</v>
          </cell>
          <cell r="AK434" t="str">
            <v>-5.W</v>
          </cell>
          <cell r="AL434" t="str">
            <v>-16.Ni</v>
          </cell>
          <cell r="AM434" t="str">
            <v>-6.Cr</v>
          </cell>
          <cell r="AN434" t="str">
            <v>-1.8Ta</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cell r="BD434" t="str">
            <v/>
          </cell>
          <cell r="BE434" t="str">
            <v/>
          </cell>
          <cell r="BF434" t="str">
            <v/>
          </cell>
          <cell r="BG434" t="str">
            <v/>
          </cell>
          <cell r="BH434" t="str">
            <v>1.8TaShi, L., Yu, J. J., Cui, C. Y. &amp; Sun, X. F. Effect of Ta additions on microstructure and mechanical properties of a single-crystal Co-Al-W-base alloy. Mater. Lett. 149, 58–61 (2015).</v>
          </cell>
          <cell r="BI434" t="str">
            <v>Co-16.Ni-9.5Al-6.Cr-5.W-1.8Ta</v>
          </cell>
          <cell r="BJ434" t="str">
            <v>77.7Co-16.0Ni-9.5Al-6.0Cr-5.0W-1.8Ta</v>
          </cell>
        </row>
        <row r="435">
          <cell r="A435" t="str">
            <v>Co-16.Ni-9.5Al-6.Cr-5.W-2.8Ta</v>
          </cell>
          <cell r="B435" t="str">
            <v>CoAlWX+</v>
          </cell>
          <cell r="C435" t="str">
            <v>-16Ni-10Al-6Cr-5W-3Ta</v>
          </cell>
          <cell r="D435" t="str">
            <v>2.8Ta</v>
          </cell>
          <cell r="E435" t="str">
            <v>Shi, L., Yu, J. J., Cui, C. Y. &amp; Sun, X. F. Effect of Ta additions on microstructure and mechanical properties of a single-crystal Co-Al-W-base alloy. Mater. Lett. 149, 58–61 (2015).</v>
          </cell>
          <cell r="F435">
            <v>453</v>
          </cell>
          <cell r="G435">
            <v>60.7</v>
          </cell>
          <cell r="H435">
            <v>16</v>
          </cell>
          <cell r="I435">
            <v>9.5</v>
          </cell>
          <cell r="J435">
            <v>6</v>
          </cell>
          <cell r="K435">
            <v>5</v>
          </cell>
          <cell r="L435"/>
          <cell r="M435">
            <v>2.8</v>
          </cell>
          <cell r="N435"/>
          <cell r="O435"/>
          <cell r="P435"/>
          <cell r="Q435"/>
          <cell r="R435"/>
          <cell r="S435"/>
          <cell r="T435"/>
          <cell r="U435"/>
          <cell r="V435"/>
          <cell r="W435"/>
          <cell r="X435"/>
          <cell r="Y435"/>
          <cell r="Z435"/>
          <cell r="AA435"/>
          <cell r="AB435"/>
          <cell r="AC435"/>
          <cell r="AD435"/>
          <cell r="AE435"/>
          <cell r="AF435">
            <v>8.9441799999999994</v>
          </cell>
          <cell r="AG435">
            <v>9.32</v>
          </cell>
          <cell r="AH435" t="str">
            <v>single crystal</v>
          </cell>
          <cell r="AI435" t="str">
            <v>Co</v>
          </cell>
          <cell r="AJ435" t="str">
            <v>-9.5Al</v>
          </cell>
          <cell r="AK435" t="str">
            <v>-5.W</v>
          </cell>
          <cell r="AL435" t="str">
            <v>-16.Ni</v>
          </cell>
          <cell r="AM435" t="str">
            <v>-6.Cr</v>
          </cell>
          <cell r="AN435" t="str">
            <v>-2.8Ta</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cell r="BD435" t="str">
            <v/>
          </cell>
          <cell r="BE435" t="str">
            <v/>
          </cell>
          <cell r="BF435" t="str">
            <v/>
          </cell>
          <cell r="BG435" t="str">
            <v/>
          </cell>
          <cell r="BH435" t="str">
            <v>2.8TaShi, L., Yu, J. J., Cui, C. Y. &amp; Sun, X. F. Effect of Ta additions on microstructure and mechanical properties of a single-crystal Co-Al-W-base alloy. Mater. Lett. 149, 58–61 (2015).</v>
          </cell>
          <cell r="BI435" t="str">
            <v>Co-16.Ni-9.5Al-6.Cr-5.W-2.8Ta</v>
          </cell>
          <cell r="BJ435" t="str">
            <v>76.7Co-16.0Ni-9.5Al-6.0Cr-5.0W-2.8Ta</v>
          </cell>
        </row>
        <row r="436">
          <cell r="A436" t="str">
            <v>Co-17.Ni-9.Al-5.W-3.Ti</v>
          </cell>
          <cell r="B436" t="str">
            <v>Co3Ti</v>
          </cell>
          <cell r="C436" t="str">
            <v>-17Ni-9Al-5W-3Ti</v>
          </cell>
          <cell r="D436" t="str">
            <v>3Ti</v>
          </cell>
          <cell r="E436" t="str">
            <v>Shi, L., Yu, J. J., Cui, C. Y. &amp; Sun, X. F. Microstructural stability and tensile properties of a Ti-containing single-crystal Co-Ni-Al-W-base alloy. Mater. Sci. Eng. A 646, 45–51 (2015).</v>
          </cell>
          <cell r="F436">
            <v>454</v>
          </cell>
          <cell r="G436">
            <v>66</v>
          </cell>
          <cell r="H436">
            <v>17</v>
          </cell>
          <cell r="I436">
            <v>9</v>
          </cell>
          <cell r="J436"/>
          <cell r="K436">
            <v>5</v>
          </cell>
          <cell r="L436">
            <v>3</v>
          </cell>
          <cell r="M436"/>
          <cell r="N436"/>
          <cell r="O436"/>
          <cell r="P436"/>
          <cell r="Q436"/>
          <cell r="R436"/>
          <cell r="S436"/>
          <cell r="T436"/>
          <cell r="U436"/>
          <cell r="V436"/>
          <cell r="W436"/>
          <cell r="X436"/>
          <cell r="Y436"/>
          <cell r="Z436"/>
          <cell r="AA436"/>
          <cell r="AB436"/>
          <cell r="AC436"/>
          <cell r="AD436"/>
          <cell r="AE436"/>
          <cell r="AF436">
            <v>8.7290700000000001</v>
          </cell>
          <cell r="AG436">
            <v>8.8699999999999992</v>
          </cell>
          <cell r="AH436" t="str">
            <v>single crystal</v>
          </cell>
          <cell r="AI436" t="str">
            <v>Co</v>
          </cell>
          <cell r="AJ436" t="str">
            <v>-9.Al</v>
          </cell>
          <cell r="AK436" t="str">
            <v>-5.W</v>
          </cell>
          <cell r="AL436" t="str">
            <v>-17.Ni</v>
          </cell>
          <cell r="AM436" t="str">
            <v/>
          </cell>
          <cell r="AN436" t="str">
            <v/>
          </cell>
          <cell r="AO436" t="str">
            <v/>
          </cell>
          <cell r="AP436" t="str">
            <v/>
          </cell>
          <cell r="AQ436" t="str">
            <v>-3.Ti</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cell r="BD436" t="str">
            <v/>
          </cell>
          <cell r="BE436" t="str">
            <v/>
          </cell>
          <cell r="BF436" t="str">
            <v/>
          </cell>
          <cell r="BG436" t="str">
            <v/>
          </cell>
          <cell r="BH436" t="str">
            <v>3TiShi, L., Yu, J. J., Cui, C. Y. &amp; Sun, X. F. Microstructural stability and tensile properties of a Ti-containing single-crystal Co-Ni-Al-W-base alloy. Mater. Sci. Eng. A 646, 45–51 (2015).</v>
          </cell>
          <cell r="BI436" t="str">
            <v>Co-17.Ni-9.Al-5.W-3.Ti</v>
          </cell>
          <cell r="BJ436" t="str">
            <v>83.0Co-17.0Ni-9.0Al-5.0W-3.0Ti</v>
          </cell>
        </row>
        <row r="437">
          <cell r="A437" t="str">
            <v>Co-17.Ni-10.Al-6.Cr-5.W-2.7Ta</v>
          </cell>
          <cell r="B437" t="str">
            <v>CoAlWX+</v>
          </cell>
          <cell r="C437" t="str">
            <v>-17Ni-10Al-6Cr-5W-3Ta</v>
          </cell>
          <cell r="D437" t="str">
            <v>5W</v>
          </cell>
          <cell r="E437" t="str">
            <v>Shi, L., Yu, J. J., Cui, C. Y. &amp; Sun, X. F. The creep deformation behavior of a single-crystal Co-Al-W-base superalloy at 900°C. Mater. Sci. Eng. A 635, 50–58 (2015).</v>
          </cell>
          <cell r="F437">
            <v>455</v>
          </cell>
          <cell r="G437">
            <v>59.3</v>
          </cell>
          <cell r="H437">
            <v>17</v>
          </cell>
          <cell r="I437">
            <v>10</v>
          </cell>
          <cell r="J437">
            <v>6</v>
          </cell>
          <cell r="K437">
            <v>5</v>
          </cell>
          <cell r="L437"/>
          <cell r="M437">
            <v>2.7</v>
          </cell>
          <cell r="N437"/>
          <cell r="O437"/>
          <cell r="P437"/>
          <cell r="Q437"/>
          <cell r="R437"/>
          <cell r="S437"/>
          <cell r="T437"/>
          <cell r="U437"/>
          <cell r="V437"/>
          <cell r="W437"/>
          <cell r="X437"/>
          <cell r="Y437"/>
          <cell r="Z437"/>
          <cell r="AA437"/>
          <cell r="AB437"/>
          <cell r="AC437"/>
          <cell r="AD437"/>
          <cell r="AE437"/>
          <cell r="AF437">
            <v>8.9055099999999996</v>
          </cell>
          <cell r="AG437">
            <v>9.32</v>
          </cell>
          <cell r="AH437" t="str">
            <v>single crystal</v>
          </cell>
          <cell r="AI437" t="str">
            <v>Co</v>
          </cell>
          <cell r="AJ437" t="str">
            <v>-10.Al</v>
          </cell>
          <cell r="AK437" t="str">
            <v>-5.W</v>
          </cell>
          <cell r="AL437" t="str">
            <v>-17.Ni</v>
          </cell>
          <cell r="AM437" t="str">
            <v>-6.Cr</v>
          </cell>
          <cell r="AN437" t="str">
            <v>-2.7Ta</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cell r="BD437" t="str">
            <v/>
          </cell>
          <cell r="BE437" t="str">
            <v/>
          </cell>
          <cell r="BF437" t="str">
            <v/>
          </cell>
          <cell r="BG437" t="str">
            <v/>
          </cell>
          <cell r="BH437" t="str">
            <v>5WShi, L., Yu, J. J., Cui, C. Y. &amp; Sun, X. F. The creep deformation behavior of a single-crystal Co-Al-W-base superalloy at 900°C. Mater. Sci. Eng. A 635, 50–58 (2015).</v>
          </cell>
          <cell r="BI437" t="str">
            <v>Co-17.Ni-10.Al-6.Cr-5.W-2.7Ta</v>
          </cell>
          <cell r="BJ437" t="str">
            <v>76.3Co-17.0Ni-10.0Al-6.0Cr-5.0W-2.7Ta</v>
          </cell>
        </row>
        <row r="438">
          <cell r="A438" t="str">
            <v>Co-10.Ni-10.Al-10.W</v>
          </cell>
          <cell r="B438" t="str">
            <v>CoAlW-X</v>
          </cell>
          <cell r="C438" t="str">
            <v>-10Ni-10Al-10W</v>
          </cell>
          <cell r="D438" t="str">
            <v>10Ni-10Al-10W</v>
          </cell>
          <cell r="E438" t="str">
            <v>Shinagawa, K. et al. Phase equilibria and microstructure on γ′ phase in Co-Ni-Al-W system. Mater. Trans. 49, 1474–1479 (2008).</v>
          </cell>
          <cell r="F438">
            <v>456</v>
          </cell>
          <cell r="G438">
            <v>70</v>
          </cell>
          <cell r="H438">
            <v>10</v>
          </cell>
          <cell r="I438">
            <v>10</v>
          </cell>
          <cell r="J438"/>
          <cell r="K438">
            <v>10</v>
          </cell>
          <cell r="L438"/>
          <cell r="M438"/>
          <cell r="N438"/>
          <cell r="O438"/>
          <cell r="P438"/>
          <cell r="Q438"/>
          <cell r="R438"/>
          <cell r="S438"/>
          <cell r="T438"/>
          <cell r="U438"/>
          <cell r="V438"/>
          <cell r="W438"/>
          <cell r="X438"/>
          <cell r="Y438"/>
          <cell r="Z438"/>
          <cell r="AA438"/>
          <cell r="AB438"/>
          <cell r="AC438"/>
          <cell r="AD438"/>
          <cell r="AE438"/>
          <cell r="AF438">
            <v>9.3158000000000012</v>
          </cell>
          <cell r="AG438"/>
          <cell r="AH438"/>
          <cell r="AI438" t="str">
            <v>Co</v>
          </cell>
          <cell r="AJ438" t="str">
            <v>-10.Al</v>
          </cell>
          <cell r="AK438" t="str">
            <v>-10.W</v>
          </cell>
          <cell r="AL438" t="str">
            <v>-10.Ni</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cell r="BD438" t="str">
            <v/>
          </cell>
          <cell r="BE438" t="str">
            <v/>
          </cell>
          <cell r="BF438" t="str">
            <v/>
          </cell>
          <cell r="BG438" t="str">
            <v/>
          </cell>
          <cell r="BH438" t="str">
            <v>10Ni-10Al-10WShinagawa, K. et al. Phase equilibria and microstructure on γ′ phase in Co-Ni-Al-W system. Mater. Trans. 49, 1474–1479 (2008).</v>
          </cell>
          <cell r="BI438" t="str">
            <v>Co-10.Ni-10.Al-10.W</v>
          </cell>
          <cell r="BJ438" t="str">
            <v>80.0Co-10.0Ni-10.0Al-10.0W</v>
          </cell>
        </row>
        <row r="439">
          <cell r="A439" t="str">
            <v>Co-10.Ni-10.Al-7.5W</v>
          </cell>
          <cell r="B439" t="str">
            <v>CoAlW-X</v>
          </cell>
          <cell r="C439" t="str">
            <v>-10Ni-10Al-8W</v>
          </cell>
          <cell r="D439" t="str">
            <v>10Ni-10Al-7.5W</v>
          </cell>
          <cell r="E439" t="str">
            <v>Shinagawa, K. et al. Phase equilibria and microstructure on γ′ phase in Co-Ni-Al-W system. Mater. Trans. 49, 1474–1479 (2008).</v>
          </cell>
          <cell r="F439">
            <v>457</v>
          </cell>
          <cell r="G439">
            <v>72.5</v>
          </cell>
          <cell r="H439">
            <v>10</v>
          </cell>
          <cell r="I439">
            <v>10</v>
          </cell>
          <cell r="J439"/>
          <cell r="K439">
            <v>7.5</v>
          </cell>
          <cell r="L439"/>
          <cell r="M439"/>
          <cell r="N439"/>
          <cell r="O439"/>
          <cell r="P439"/>
          <cell r="Q439"/>
          <cell r="R439"/>
          <cell r="S439"/>
          <cell r="T439"/>
          <cell r="U439"/>
          <cell r="V439"/>
          <cell r="W439"/>
          <cell r="X439"/>
          <cell r="Y439"/>
          <cell r="Z439"/>
          <cell r="AA439"/>
          <cell r="AB439"/>
          <cell r="AC439"/>
          <cell r="AD439"/>
          <cell r="AE439"/>
          <cell r="AF439">
            <v>9.0570500000000003</v>
          </cell>
          <cell r="AG439"/>
          <cell r="AH439"/>
          <cell r="AI439" t="str">
            <v>Co</v>
          </cell>
          <cell r="AJ439" t="str">
            <v>-10.Al</v>
          </cell>
          <cell r="AK439" t="str">
            <v>-7.5W</v>
          </cell>
          <cell r="AL439" t="str">
            <v>-10.Ni</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cell r="BD439" t="str">
            <v/>
          </cell>
          <cell r="BE439" t="str">
            <v/>
          </cell>
          <cell r="BF439" t="str">
            <v/>
          </cell>
          <cell r="BG439" t="str">
            <v/>
          </cell>
          <cell r="BH439" t="str">
            <v>10Ni-10Al-7.5WShinagawa, K. et al. Phase equilibria and microstructure on γ′ phase in Co-Ni-Al-W system. Mater. Trans. 49, 1474–1479 (2008).</v>
          </cell>
          <cell r="BI439" t="str">
            <v>Co-10.Ni-10.Al-7.5W</v>
          </cell>
          <cell r="BJ439" t="str">
            <v>82.5Co-10.0Ni-10.0Al-7.5W</v>
          </cell>
        </row>
        <row r="440">
          <cell r="A440" t="str">
            <v>Co-10.Ni-12.5Al-7.5W</v>
          </cell>
          <cell r="B440" t="str">
            <v>CoAlW-X</v>
          </cell>
          <cell r="C440" t="str">
            <v>-10Ni-13Al-8W</v>
          </cell>
          <cell r="D440" t="str">
            <v>10Ni-12.5Al-7.5W</v>
          </cell>
          <cell r="E440" t="str">
            <v>Shinagawa, K. et al. Phase equilibria and microstructure on γ′ phase in Co-Ni-Al-W system. Mater. Trans. 49, 1474–1479 (2008).</v>
          </cell>
          <cell r="F440">
            <v>458</v>
          </cell>
          <cell r="G440">
            <v>70</v>
          </cell>
          <cell r="H440">
            <v>10</v>
          </cell>
          <cell r="I440">
            <v>12.5</v>
          </cell>
          <cell r="J440"/>
          <cell r="K440">
            <v>7.5</v>
          </cell>
          <cell r="L440"/>
          <cell r="M440"/>
          <cell r="N440"/>
          <cell r="O440"/>
          <cell r="P440"/>
          <cell r="Q440"/>
          <cell r="R440"/>
          <cell r="S440"/>
          <cell r="T440"/>
          <cell r="U440"/>
          <cell r="V440"/>
          <cell r="W440"/>
          <cell r="X440"/>
          <cell r="Y440"/>
          <cell r="Z440"/>
          <cell r="AA440"/>
          <cell r="AB440"/>
          <cell r="AC440"/>
          <cell r="AD440"/>
          <cell r="AE440"/>
          <cell r="AF440">
            <v>8.9020500000000009</v>
          </cell>
          <cell r="AG440"/>
          <cell r="AH440"/>
          <cell r="AI440" t="str">
            <v>Co</v>
          </cell>
          <cell r="AJ440" t="str">
            <v>-12.5Al</v>
          </cell>
          <cell r="AK440" t="str">
            <v>-7.5W</v>
          </cell>
          <cell r="AL440" t="str">
            <v>-10.Ni</v>
          </cell>
          <cell r="AM440" t="str">
            <v/>
          </cell>
          <cell r="AN440" t="str">
            <v/>
          </cell>
          <cell r="AO440" t="str">
            <v/>
          </cell>
          <cell r="AP440" t="str">
            <v/>
          </cell>
          <cell r="AQ440" t="str">
            <v/>
          </cell>
          <cell r="AR440" t="str">
            <v/>
          </cell>
          <cell r="AS440" t="str">
            <v/>
          </cell>
          <cell r="AT440" t="str">
            <v/>
          </cell>
          <cell r="AU440" t="str">
            <v/>
          </cell>
          <cell r="AV440" t="str">
            <v/>
          </cell>
          <cell r="AW440" t="str">
            <v/>
          </cell>
          <cell r="AX440" t="str">
            <v/>
          </cell>
          <cell r="AY440" t="str">
            <v/>
          </cell>
          <cell r="AZ440" t="str">
            <v/>
          </cell>
          <cell r="BA440" t="str">
            <v/>
          </cell>
          <cell r="BB440" t="str">
            <v/>
          </cell>
          <cell r="BC440" t="str">
            <v/>
          </cell>
          <cell r="BD440" t="str">
            <v/>
          </cell>
          <cell r="BE440" t="str">
            <v/>
          </cell>
          <cell r="BF440" t="str">
            <v/>
          </cell>
          <cell r="BG440" t="str">
            <v/>
          </cell>
          <cell r="BH440" t="str">
            <v>10Ni-12.5Al-7.5WShinagawa, K. et al. Phase equilibria and microstructure on γ′ phase in Co-Ni-Al-W system. Mater. Trans. 49, 1474–1479 (2008).</v>
          </cell>
          <cell r="BI440" t="str">
            <v>Co-10.Ni-12.5Al-7.5W</v>
          </cell>
          <cell r="BJ440" t="str">
            <v>80.0Co-10.0Ni-12.5Al-7.5W</v>
          </cell>
        </row>
        <row r="441">
          <cell r="A441" t="str">
            <v>Co-20.Ni-10.Al-10.W</v>
          </cell>
          <cell r="B441" t="str">
            <v>CoAlW-X</v>
          </cell>
          <cell r="C441" t="str">
            <v>-20Ni-10Al-10W</v>
          </cell>
          <cell r="D441" t="str">
            <v>20Ni-10Al-10W</v>
          </cell>
          <cell r="E441" t="str">
            <v>Shinagawa, K. et al. Phase equilibria and microstructure on γ′ phase in Co-Ni-Al-W system. Mater. Trans. 49, 1474–1479 (2008).</v>
          </cell>
          <cell r="F441">
            <v>459</v>
          </cell>
          <cell r="G441">
            <v>60</v>
          </cell>
          <cell r="H441">
            <v>20</v>
          </cell>
          <cell r="I441">
            <v>10</v>
          </cell>
          <cell r="J441"/>
          <cell r="K441">
            <v>10</v>
          </cell>
          <cell r="L441"/>
          <cell r="M441"/>
          <cell r="N441"/>
          <cell r="O441"/>
          <cell r="P441"/>
          <cell r="Q441"/>
          <cell r="R441"/>
          <cell r="S441"/>
          <cell r="T441"/>
          <cell r="U441"/>
          <cell r="V441"/>
          <cell r="W441"/>
          <cell r="X441"/>
          <cell r="Y441"/>
          <cell r="Z441"/>
          <cell r="AA441"/>
          <cell r="AB441"/>
          <cell r="AC441"/>
          <cell r="AD441"/>
          <cell r="AE441"/>
          <cell r="AF441">
            <v>9.3165999999999993</v>
          </cell>
          <cell r="AG441"/>
          <cell r="AH441"/>
          <cell r="AI441" t="str">
            <v>Co</v>
          </cell>
          <cell r="AJ441" t="str">
            <v>-10.Al</v>
          </cell>
          <cell r="AK441" t="str">
            <v>-10.W</v>
          </cell>
          <cell r="AL441" t="str">
            <v>-20.Ni</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cell r="BD441" t="str">
            <v/>
          </cell>
          <cell r="BE441" t="str">
            <v/>
          </cell>
          <cell r="BF441" t="str">
            <v/>
          </cell>
          <cell r="BG441" t="str">
            <v/>
          </cell>
          <cell r="BH441" t="str">
            <v>20Ni-10Al-10WShinagawa, K. et al. Phase equilibria and microstructure on γ′ phase in Co-Ni-Al-W system. Mater. Trans. 49, 1474–1479 (2008).</v>
          </cell>
          <cell r="BI441" t="str">
            <v>Co-20.Ni-10.Al-10.W</v>
          </cell>
          <cell r="BJ441" t="str">
            <v>80.0Co-20.0Ni-10.0Al-10.0W</v>
          </cell>
        </row>
        <row r="442">
          <cell r="A442" t="str">
            <v>Co-20.Ni-10.Al-7.5W</v>
          </cell>
          <cell r="B442" t="str">
            <v>CoAlW-X</v>
          </cell>
          <cell r="C442" t="str">
            <v>-20Ni-10Al-8W</v>
          </cell>
          <cell r="D442" t="str">
            <v>20Ni-10Al-7.5W</v>
          </cell>
          <cell r="E442" t="str">
            <v>Shinagawa, K. et al. Phase equilibria and microstructure on γ′ phase in Co-Ni-Al-W system. Mater. Trans. 49, 1474–1479 (2008).</v>
          </cell>
          <cell r="F442">
            <v>460</v>
          </cell>
          <cell r="G442">
            <v>62.5</v>
          </cell>
          <cell r="H442">
            <v>20</v>
          </cell>
          <cell r="I442">
            <v>10</v>
          </cell>
          <cell r="J442"/>
          <cell r="K442">
            <v>7.5</v>
          </cell>
          <cell r="L442"/>
          <cell r="M442"/>
          <cell r="N442"/>
          <cell r="O442"/>
          <cell r="P442"/>
          <cell r="Q442"/>
          <cell r="R442"/>
          <cell r="S442"/>
          <cell r="T442"/>
          <cell r="U442"/>
          <cell r="V442"/>
          <cell r="W442"/>
          <cell r="X442"/>
          <cell r="Y442"/>
          <cell r="Z442"/>
          <cell r="AA442"/>
          <cell r="AB442"/>
          <cell r="AC442"/>
          <cell r="AD442"/>
          <cell r="AE442"/>
          <cell r="AF442">
            <v>9.0578500000000002</v>
          </cell>
          <cell r="AG442"/>
          <cell r="AH442"/>
          <cell r="AI442" t="str">
            <v>Co</v>
          </cell>
          <cell r="AJ442" t="str">
            <v>-10.Al</v>
          </cell>
          <cell r="AK442" t="str">
            <v>-7.5W</v>
          </cell>
          <cell r="AL442" t="str">
            <v>-20.Ni</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cell r="BD442" t="str">
            <v/>
          </cell>
          <cell r="BE442" t="str">
            <v/>
          </cell>
          <cell r="BF442" t="str">
            <v/>
          </cell>
          <cell r="BG442" t="str">
            <v/>
          </cell>
          <cell r="BH442" t="str">
            <v>20Ni-10Al-7.5WShinagawa, K. et al. Phase equilibria and microstructure on γ′ phase in Co-Ni-Al-W system. Mater. Trans. 49, 1474–1479 (2008).</v>
          </cell>
          <cell r="BI442" t="str">
            <v>Co-20.Ni-10.Al-7.5W</v>
          </cell>
          <cell r="BJ442" t="str">
            <v>82.5Co-20.0Ni-10.0Al-7.5W</v>
          </cell>
        </row>
        <row r="443">
          <cell r="A443" t="str">
            <v>Co-20.Ni-12.5Al-5.W</v>
          </cell>
          <cell r="B443" t="str">
            <v>CoAlWX+</v>
          </cell>
          <cell r="C443" t="str">
            <v>-20Ni-13Al-5W</v>
          </cell>
          <cell r="D443" t="str">
            <v>20Ni-12.5Al-5W</v>
          </cell>
          <cell r="E443" t="str">
            <v>Shinagawa, K. et al. Phase equilibria and microstructure on γ′ phase in Co-Ni-Al-W system. Mater. Trans. 49, 1474–1479 (2008).</v>
          </cell>
          <cell r="F443">
            <v>461</v>
          </cell>
          <cell r="G443">
            <v>62.5</v>
          </cell>
          <cell r="H443">
            <v>20</v>
          </cell>
          <cell r="I443">
            <v>12.5</v>
          </cell>
          <cell r="J443"/>
          <cell r="K443">
            <v>5</v>
          </cell>
          <cell r="L443"/>
          <cell r="M443"/>
          <cell r="N443"/>
          <cell r="O443"/>
          <cell r="P443"/>
          <cell r="Q443"/>
          <cell r="R443"/>
          <cell r="S443"/>
          <cell r="T443"/>
          <cell r="U443"/>
          <cell r="V443"/>
          <cell r="W443"/>
          <cell r="X443"/>
          <cell r="Y443"/>
          <cell r="Z443"/>
          <cell r="AA443"/>
          <cell r="AB443"/>
          <cell r="AC443"/>
          <cell r="AD443"/>
          <cell r="AE443"/>
          <cell r="AF443">
            <v>8.6440999999999999</v>
          </cell>
          <cell r="AG443"/>
          <cell r="AH443"/>
          <cell r="AI443" t="str">
            <v>Co</v>
          </cell>
          <cell r="AJ443" t="str">
            <v>-12.5Al</v>
          </cell>
          <cell r="AK443" t="str">
            <v>-5.W</v>
          </cell>
          <cell r="AL443" t="str">
            <v>-20.Ni</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cell r="BD443" t="str">
            <v/>
          </cell>
          <cell r="BE443" t="str">
            <v/>
          </cell>
          <cell r="BF443" t="str">
            <v/>
          </cell>
          <cell r="BG443" t="str">
            <v/>
          </cell>
          <cell r="BH443" t="str">
            <v>20Ni-12.5Al-5WShinagawa, K. et al. Phase equilibria and microstructure on γ′ phase in Co-Ni-Al-W system. Mater. Trans. 49, 1474–1479 (2008).</v>
          </cell>
          <cell r="BI443" t="str">
            <v>Co-20.Ni-12.5Al-5.W</v>
          </cell>
          <cell r="BJ443" t="str">
            <v>82.5Co-20.0Ni-12.5Al-5.0W</v>
          </cell>
        </row>
        <row r="444">
          <cell r="A444" t="str">
            <v>Co-20.Ni-15.Al-5.W</v>
          </cell>
          <cell r="B444" t="str">
            <v>CoAlWX+</v>
          </cell>
          <cell r="C444" t="str">
            <v>-20Ni-15Al-5W</v>
          </cell>
          <cell r="D444" t="str">
            <v>20Ni-15Al-5W</v>
          </cell>
          <cell r="E444" t="str">
            <v>Shinagawa, K. et al. Phase equilibria and microstructure on γ′ phase in Co-Ni-Al-W system. Mater. Trans. 49, 1474–1479 (2008).</v>
          </cell>
          <cell r="F444">
            <v>462</v>
          </cell>
          <cell r="G444">
            <v>60</v>
          </cell>
          <cell r="H444">
            <v>20</v>
          </cell>
          <cell r="I444">
            <v>15</v>
          </cell>
          <cell r="J444"/>
          <cell r="K444">
            <v>5</v>
          </cell>
          <cell r="L444"/>
          <cell r="M444"/>
          <cell r="N444"/>
          <cell r="O444"/>
          <cell r="P444"/>
          <cell r="Q444"/>
          <cell r="R444"/>
          <cell r="S444"/>
          <cell r="T444"/>
          <cell r="U444"/>
          <cell r="V444"/>
          <cell r="W444"/>
          <cell r="X444"/>
          <cell r="Y444"/>
          <cell r="Z444"/>
          <cell r="AA444"/>
          <cell r="AB444"/>
          <cell r="AC444"/>
          <cell r="AD444"/>
          <cell r="AE444"/>
          <cell r="AF444">
            <v>8.4891000000000005</v>
          </cell>
          <cell r="AG444"/>
          <cell r="AH444"/>
          <cell r="AI444" t="str">
            <v>Co</v>
          </cell>
          <cell r="AJ444" t="str">
            <v>-15.Al</v>
          </cell>
          <cell r="AK444" t="str">
            <v>-5.W</v>
          </cell>
          <cell r="AL444" t="str">
            <v>-20.Ni</v>
          </cell>
          <cell r="AM444" t="str">
            <v/>
          </cell>
          <cell r="AN444" t="str">
            <v/>
          </cell>
          <cell r="AO444" t="str">
            <v/>
          </cell>
          <cell r="AP444" t="str">
            <v/>
          </cell>
          <cell r="AQ444" t="str">
            <v/>
          </cell>
          <cell r="AR444" t="str">
            <v/>
          </cell>
          <cell r="AS444" t="str">
            <v/>
          </cell>
          <cell r="AT444" t="str">
            <v/>
          </cell>
          <cell r="AU444" t="str">
            <v/>
          </cell>
          <cell r="AV444" t="str">
            <v/>
          </cell>
          <cell r="AW444" t="str">
            <v/>
          </cell>
          <cell r="AX444" t="str">
            <v/>
          </cell>
          <cell r="AY444" t="str">
            <v/>
          </cell>
          <cell r="AZ444" t="str">
            <v/>
          </cell>
          <cell r="BA444" t="str">
            <v/>
          </cell>
          <cell r="BB444" t="str">
            <v/>
          </cell>
          <cell r="BC444" t="str">
            <v/>
          </cell>
          <cell r="BD444" t="str">
            <v/>
          </cell>
          <cell r="BE444" t="str">
            <v/>
          </cell>
          <cell r="BF444" t="str">
            <v/>
          </cell>
          <cell r="BG444" t="str">
            <v/>
          </cell>
          <cell r="BH444" t="str">
            <v>20Ni-15Al-5WShinagawa, K. et al. Phase equilibria and microstructure on γ′ phase in Co-Ni-Al-W system. Mater. Trans. 49, 1474–1479 (2008).</v>
          </cell>
          <cell r="BI444" t="str">
            <v>Co-20.Ni-15.Al-5.W</v>
          </cell>
          <cell r="BJ444" t="str">
            <v>80.0Co-20.0Ni-15.0Al-5.0W</v>
          </cell>
        </row>
        <row r="445">
          <cell r="A445" t="str">
            <v>Co-30.Ni-10.Al-10.W</v>
          </cell>
          <cell r="B445" t="str">
            <v>CoAlW-X</v>
          </cell>
          <cell r="C445" t="str">
            <v>-30Ni-10Al-10W</v>
          </cell>
          <cell r="D445" t="str">
            <v>30Ni-10Al-10W</v>
          </cell>
          <cell r="E445" t="str">
            <v>Shinagawa, K. et al. Phase equilibria and microstructure on γ′ phase in Co-Ni-Al-W system. Mater. Trans. 49, 1474–1479 (2008).</v>
          </cell>
          <cell r="F445">
            <v>463</v>
          </cell>
          <cell r="G445">
            <v>50</v>
          </cell>
          <cell r="H445">
            <v>30</v>
          </cell>
          <cell r="I445">
            <v>10</v>
          </cell>
          <cell r="J445"/>
          <cell r="K445">
            <v>10</v>
          </cell>
          <cell r="L445"/>
          <cell r="M445"/>
          <cell r="N445"/>
          <cell r="O445"/>
          <cell r="P445"/>
          <cell r="Q445"/>
          <cell r="R445"/>
          <cell r="S445"/>
          <cell r="T445"/>
          <cell r="U445"/>
          <cell r="V445"/>
          <cell r="W445"/>
          <cell r="X445"/>
          <cell r="Y445"/>
          <cell r="Z445"/>
          <cell r="AA445"/>
          <cell r="AB445"/>
          <cell r="AC445"/>
          <cell r="AD445"/>
          <cell r="AE445"/>
          <cell r="AF445">
            <v>9.3173999999999992</v>
          </cell>
          <cell r="AG445"/>
          <cell r="AH445"/>
          <cell r="AI445" t="str">
            <v>Co</v>
          </cell>
          <cell r="AJ445" t="str">
            <v>-10.Al</v>
          </cell>
          <cell r="AK445" t="str">
            <v>-10.W</v>
          </cell>
          <cell r="AL445" t="str">
            <v>-30.Ni</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cell r="BD445" t="str">
            <v/>
          </cell>
          <cell r="BE445" t="str">
            <v/>
          </cell>
          <cell r="BF445" t="str">
            <v/>
          </cell>
          <cell r="BG445" t="str">
            <v/>
          </cell>
          <cell r="BH445" t="str">
            <v>30Ni-10Al-10WShinagawa, K. et al. Phase equilibria and microstructure on γ′ phase in Co-Ni-Al-W system. Mater. Trans. 49, 1474–1479 (2008).</v>
          </cell>
          <cell r="BI445" t="str">
            <v>Co-30.Ni-10.Al-10.W</v>
          </cell>
          <cell r="BJ445" t="str">
            <v>80.0Co-30.0Ni-10.0Al-10.0W</v>
          </cell>
        </row>
        <row r="446">
          <cell r="A446" t="str">
            <v>Co-30.Ni-10.Al-7.5W</v>
          </cell>
          <cell r="B446" t="str">
            <v>CoAlW-X</v>
          </cell>
          <cell r="C446" t="str">
            <v>-30Ni-10Al-8W</v>
          </cell>
          <cell r="D446" t="str">
            <v>30Ni-10Al-7.5W</v>
          </cell>
          <cell r="E446" t="str">
            <v>Shinagawa, K. et al. Phase equilibria and microstructure on γ′ phase in Co-Ni-Al-W system. Mater. Trans. 49, 1474–1479 (2008).</v>
          </cell>
          <cell r="F446">
            <v>464</v>
          </cell>
          <cell r="G446">
            <v>52.5</v>
          </cell>
          <cell r="H446">
            <v>30</v>
          </cell>
          <cell r="I446">
            <v>10</v>
          </cell>
          <cell r="J446"/>
          <cell r="K446">
            <v>7.5</v>
          </cell>
          <cell r="L446"/>
          <cell r="M446"/>
          <cell r="N446"/>
          <cell r="O446"/>
          <cell r="P446"/>
          <cell r="Q446"/>
          <cell r="R446"/>
          <cell r="S446"/>
          <cell r="T446"/>
          <cell r="U446"/>
          <cell r="V446"/>
          <cell r="W446"/>
          <cell r="X446"/>
          <cell r="Y446"/>
          <cell r="Z446"/>
          <cell r="AA446"/>
          <cell r="AB446"/>
          <cell r="AC446"/>
          <cell r="AD446"/>
          <cell r="AE446"/>
          <cell r="AF446">
            <v>9.0586500000000001</v>
          </cell>
          <cell r="AG446"/>
          <cell r="AH446"/>
          <cell r="AI446" t="str">
            <v>Co</v>
          </cell>
          <cell r="AJ446" t="str">
            <v>-10.Al</v>
          </cell>
          <cell r="AK446" t="str">
            <v>-7.5W</v>
          </cell>
          <cell r="AL446" t="str">
            <v>-30.Ni</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cell r="BD446" t="str">
            <v/>
          </cell>
          <cell r="BE446" t="str">
            <v/>
          </cell>
          <cell r="BF446" t="str">
            <v/>
          </cell>
          <cell r="BG446" t="str">
            <v/>
          </cell>
          <cell r="BH446" t="str">
            <v>30Ni-10Al-7.5WShinagawa, K. et al. Phase equilibria and microstructure on γ′ phase in Co-Ni-Al-W system. Mater. Trans. 49, 1474–1479 (2008).</v>
          </cell>
          <cell r="BI446" t="str">
            <v>Co-30.Ni-10.Al-7.5W</v>
          </cell>
          <cell r="BJ446" t="str">
            <v>82.5Co-30.0Ni-10.0Al-7.5W</v>
          </cell>
        </row>
        <row r="447">
          <cell r="A447" t="str">
            <v>Co-30.Ni-12.5Al-5.W</v>
          </cell>
          <cell r="B447" t="str">
            <v>CoAlWX+</v>
          </cell>
          <cell r="C447" t="str">
            <v>-30Ni-13Al-5W</v>
          </cell>
          <cell r="D447" t="str">
            <v>30Ni-12.5Al-5W</v>
          </cell>
          <cell r="E447" t="str">
            <v>Shinagawa, K. et al. Phase equilibria and microstructure on γ′ phase in Co-Ni-Al-W system. Mater. Trans. 49, 1474–1479 (2008).</v>
          </cell>
          <cell r="F447">
            <v>465</v>
          </cell>
          <cell r="G447">
            <v>52.5</v>
          </cell>
          <cell r="H447">
            <v>30</v>
          </cell>
          <cell r="I447">
            <v>12.5</v>
          </cell>
          <cell r="J447"/>
          <cell r="K447">
            <v>5</v>
          </cell>
          <cell r="L447"/>
          <cell r="M447"/>
          <cell r="N447"/>
          <cell r="O447"/>
          <cell r="P447"/>
          <cell r="Q447"/>
          <cell r="R447"/>
          <cell r="S447"/>
          <cell r="T447"/>
          <cell r="U447"/>
          <cell r="V447"/>
          <cell r="W447"/>
          <cell r="X447"/>
          <cell r="Y447"/>
          <cell r="Z447"/>
          <cell r="AA447"/>
          <cell r="AB447"/>
          <cell r="AC447"/>
          <cell r="AD447"/>
          <cell r="AE447"/>
          <cell r="AF447">
            <v>8.6448999999999998</v>
          </cell>
          <cell r="AG447"/>
          <cell r="AH447"/>
          <cell r="AI447" t="str">
            <v>Co</v>
          </cell>
          <cell r="AJ447" t="str">
            <v>-12.5Al</v>
          </cell>
          <cell r="AK447" t="str">
            <v>-5.W</v>
          </cell>
          <cell r="AL447" t="str">
            <v>-30.Ni</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cell r="BD447" t="str">
            <v/>
          </cell>
          <cell r="BE447" t="str">
            <v/>
          </cell>
          <cell r="BF447" t="str">
            <v/>
          </cell>
          <cell r="BG447" t="str">
            <v/>
          </cell>
          <cell r="BH447" t="str">
            <v>30Ni-12.5Al-5WShinagawa, K. et al. Phase equilibria and microstructure on γ′ phase in Co-Ni-Al-W system. Mater. Trans. 49, 1474–1479 (2008).</v>
          </cell>
          <cell r="BI447" t="str">
            <v>Co-30.Ni-12.5Al-5.W</v>
          </cell>
          <cell r="BJ447" t="str">
            <v>82.5Co-30.0Ni-12.5Al-5.0W</v>
          </cell>
        </row>
        <row r="448">
          <cell r="A448" t="str">
            <v>Co-30.Ni-12.5Al-2.5W</v>
          </cell>
          <cell r="B448" t="str">
            <v>CoAlW-X</v>
          </cell>
          <cell r="C448" t="str">
            <v>-30Ni-13Al-3W</v>
          </cell>
          <cell r="D448" t="str">
            <v>30Ni-12.5Al-2.5W</v>
          </cell>
          <cell r="E448" t="str">
            <v>Shinagawa, K. et al. Phase equilibria and microstructure on γ′ phase in Co-Ni-Al-W system. Mater. Trans. 49, 1474–1479 (2008).</v>
          </cell>
          <cell r="F448">
            <v>466</v>
          </cell>
          <cell r="G448">
            <v>55</v>
          </cell>
          <cell r="H448">
            <v>30</v>
          </cell>
          <cell r="I448">
            <v>12.5</v>
          </cell>
          <cell r="J448"/>
          <cell r="K448">
            <v>2.5</v>
          </cell>
          <cell r="L448"/>
          <cell r="M448"/>
          <cell r="N448"/>
          <cell r="O448"/>
          <cell r="P448"/>
          <cell r="Q448"/>
          <cell r="R448"/>
          <cell r="S448"/>
          <cell r="T448"/>
          <cell r="U448"/>
          <cell r="V448"/>
          <cell r="W448"/>
          <cell r="X448"/>
          <cell r="Y448"/>
          <cell r="Z448"/>
          <cell r="AA448"/>
          <cell r="AB448"/>
          <cell r="AC448"/>
          <cell r="AD448"/>
          <cell r="AE448"/>
          <cell r="AF448">
            <v>8.3861500000000007</v>
          </cell>
          <cell r="AG448"/>
          <cell r="AH448"/>
          <cell r="AI448" t="str">
            <v>Co</v>
          </cell>
          <cell r="AJ448" t="str">
            <v>-12.5Al</v>
          </cell>
          <cell r="AK448" t="str">
            <v>-2.5W</v>
          </cell>
          <cell r="AL448" t="str">
            <v>-30.Ni</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cell r="BD448" t="str">
            <v/>
          </cell>
          <cell r="BE448" t="str">
            <v/>
          </cell>
          <cell r="BF448" t="str">
            <v/>
          </cell>
          <cell r="BG448" t="str">
            <v/>
          </cell>
          <cell r="BH448" t="str">
            <v>30Ni-12.5Al-2.5WShinagawa, K. et al. Phase equilibria and microstructure on γ′ phase in Co-Ni-Al-W system. Mater. Trans. 49, 1474–1479 (2008).</v>
          </cell>
          <cell r="BI448" t="str">
            <v>Co-30.Ni-12.5Al-2.5W</v>
          </cell>
          <cell r="BJ448" t="str">
            <v>85.0Co-30.0Ni-12.5Al-2.5W</v>
          </cell>
        </row>
        <row r="449">
          <cell r="A449" t="str">
            <v>Co-30.Ni-17.5Al-2.5W</v>
          </cell>
          <cell r="B449" t="str">
            <v>CoAlW-X</v>
          </cell>
          <cell r="C449" t="str">
            <v>-30Ni-18Al-3W</v>
          </cell>
          <cell r="D449" t="str">
            <v>30Ni-17.5Al-2.5W</v>
          </cell>
          <cell r="E449" t="str">
            <v>Shinagawa, K. et al. Phase equilibria and microstructure on γ′ phase in Co-Ni-Al-W system. Mater. Trans. 49, 1474–1479 (2008).</v>
          </cell>
          <cell r="F449">
            <v>467</v>
          </cell>
          <cell r="G449">
            <v>50</v>
          </cell>
          <cell r="H449">
            <v>30</v>
          </cell>
          <cell r="I449">
            <v>17.5</v>
          </cell>
          <cell r="J449"/>
          <cell r="K449">
            <v>2.5</v>
          </cell>
          <cell r="L449"/>
          <cell r="M449"/>
          <cell r="N449"/>
          <cell r="O449"/>
          <cell r="P449"/>
          <cell r="Q449"/>
          <cell r="R449"/>
          <cell r="S449"/>
          <cell r="T449"/>
          <cell r="U449"/>
          <cell r="V449"/>
          <cell r="W449"/>
          <cell r="X449"/>
          <cell r="Y449"/>
          <cell r="Z449"/>
          <cell r="AA449"/>
          <cell r="AB449"/>
          <cell r="AC449"/>
          <cell r="AD449"/>
          <cell r="AE449"/>
          <cell r="AF449">
            <v>8.0761500000000002</v>
          </cell>
          <cell r="AG449"/>
          <cell r="AH449"/>
          <cell r="AI449" t="str">
            <v>Co</v>
          </cell>
          <cell r="AJ449" t="str">
            <v>-17.5Al</v>
          </cell>
          <cell r="AK449" t="str">
            <v>-2.5W</v>
          </cell>
          <cell r="AL449" t="str">
            <v>-30.Ni</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cell r="BD449" t="str">
            <v/>
          </cell>
          <cell r="BE449" t="str">
            <v/>
          </cell>
          <cell r="BF449" t="str">
            <v/>
          </cell>
          <cell r="BG449" t="str">
            <v/>
          </cell>
          <cell r="BH449" t="str">
            <v>30Ni-17.5Al-2.5WShinagawa, K. et al. Phase equilibria and microstructure on γ′ phase in Co-Ni-Al-W system. Mater. Trans. 49, 1474–1479 (2008).</v>
          </cell>
          <cell r="BI449" t="str">
            <v>Co-30.Ni-17.5Al-2.5W</v>
          </cell>
          <cell r="BJ449" t="str">
            <v>80.0Co-30.0Ni-17.5Al-2.5W</v>
          </cell>
        </row>
        <row r="450">
          <cell r="A450" t="str">
            <v>Co-40.Ni-10.Al-10.W</v>
          </cell>
          <cell r="B450" t="str">
            <v>CoAlW-X</v>
          </cell>
          <cell r="C450" t="str">
            <v>-40Ni-10Al-10W</v>
          </cell>
          <cell r="D450" t="str">
            <v>40Ni-10Al-10W</v>
          </cell>
          <cell r="E450" t="str">
            <v>Shinagawa, K. et al. Phase equilibria and microstructure on γ′ phase in Co-Ni-Al-W system. Mater. Trans. 49, 1474–1479 (2008).</v>
          </cell>
          <cell r="F450">
            <v>468</v>
          </cell>
          <cell r="G450">
            <v>40</v>
          </cell>
          <cell r="H450">
            <v>40</v>
          </cell>
          <cell r="I450">
            <v>10</v>
          </cell>
          <cell r="J450"/>
          <cell r="K450">
            <v>10</v>
          </cell>
          <cell r="L450"/>
          <cell r="M450"/>
          <cell r="N450"/>
          <cell r="O450"/>
          <cell r="P450"/>
          <cell r="Q450"/>
          <cell r="R450"/>
          <cell r="S450"/>
          <cell r="T450"/>
          <cell r="U450"/>
          <cell r="V450"/>
          <cell r="W450"/>
          <cell r="X450"/>
          <cell r="Y450"/>
          <cell r="Z450"/>
          <cell r="AA450"/>
          <cell r="AB450"/>
          <cell r="AC450"/>
          <cell r="AD450"/>
          <cell r="AE450"/>
          <cell r="AF450">
            <v>9.3181999999999992</v>
          </cell>
          <cell r="AG450"/>
          <cell r="AH450"/>
          <cell r="AI450" t="str">
            <v>Co</v>
          </cell>
          <cell r="AJ450" t="str">
            <v>-10.Al</v>
          </cell>
          <cell r="AK450" t="str">
            <v>-10.W</v>
          </cell>
          <cell r="AL450" t="str">
            <v>-40.Ni</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cell r="BD450" t="str">
            <v/>
          </cell>
          <cell r="BE450" t="str">
            <v/>
          </cell>
          <cell r="BF450" t="str">
            <v/>
          </cell>
          <cell r="BG450" t="str">
            <v/>
          </cell>
          <cell r="BH450" t="str">
            <v>40Ni-10Al-10WShinagawa, K. et al. Phase equilibria and microstructure on γ′ phase in Co-Ni-Al-W system. Mater. Trans. 49, 1474–1479 (2008).</v>
          </cell>
          <cell r="BI450" t="str">
            <v>Co-40.Ni-10.Al-10.W</v>
          </cell>
          <cell r="BJ450" t="str">
            <v>80.0Co-40.0Ni-10.0Al-10.0W</v>
          </cell>
        </row>
        <row r="451">
          <cell r="A451" t="str">
            <v>Co-40.Ni-10.Al-7.5W</v>
          </cell>
          <cell r="B451" t="str">
            <v>CoAlW-X</v>
          </cell>
          <cell r="C451" t="str">
            <v>-40Ni-10Al-8W</v>
          </cell>
          <cell r="D451" t="str">
            <v>40Ni-10Al-7.5W</v>
          </cell>
          <cell r="E451" t="str">
            <v>Shinagawa, K. et al. Phase equilibria and microstructure on γ′ phase in Co-Ni-Al-W system. Mater. Trans. 49, 1474–1479 (2008).</v>
          </cell>
          <cell r="F451">
            <v>469</v>
          </cell>
          <cell r="G451">
            <v>42.5</v>
          </cell>
          <cell r="H451">
            <v>40</v>
          </cell>
          <cell r="I451">
            <v>10</v>
          </cell>
          <cell r="J451"/>
          <cell r="K451">
            <v>7.5</v>
          </cell>
          <cell r="L451"/>
          <cell r="M451"/>
          <cell r="N451"/>
          <cell r="O451"/>
          <cell r="P451"/>
          <cell r="Q451"/>
          <cell r="R451"/>
          <cell r="S451"/>
          <cell r="T451"/>
          <cell r="U451"/>
          <cell r="V451"/>
          <cell r="W451"/>
          <cell r="X451"/>
          <cell r="Y451"/>
          <cell r="Z451"/>
          <cell r="AA451"/>
          <cell r="AB451"/>
          <cell r="AC451"/>
          <cell r="AD451"/>
          <cell r="AE451"/>
          <cell r="AF451">
            <v>9.05945</v>
          </cell>
          <cell r="AG451"/>
          <cell r="AH451"/>
          <cell r="AI451" t="str">
            <v>Co</v>
          </cell>
          <cell r="AJ451" t="str">
            <v>-10.Al</v>
          </cell>
          <cell r="AK451" t="str">
            <v>-7.5W</v>
          </cell>
          <cell r="AL451" t="str">
            <v>-40.Ni</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cell r="BD451" t="str">
            <v/>
          </cell>
          <cell r="BE451" t="str">
            <v/>
          </cell>
          <cell r="BF451" t="str">
            <v/>
          </cell>
          <cell r="BG451" t="str">
            <v/>
          </cell>
          <cell r="BH451" t="str">
            <v>40Ni-10Al-7.5WShinagawa, K. et al. Phase equilibria and microstructure on γ′ phase in Co-Ni-Al-W system. Mater. Trans. 49, 1474–1479 (2008).</v>
          </cell>
          <cell r="BI451" t="str">
            <v>Co-40.Ni-10.Al-7.5W</v>
          </cell>
          <cell r="BJ451" t="str">
            <v>82.5Co-40.0Ni-10.0Al-7.5W</v>
          </cell>
        </row>
        <row r="452">
          <cell r="A452" t="str">
            <v>Co-40.Ni-12.5Al-5.W</v>
          </cell>
          <cell r="B452" t="str">
            <v>CoAlWX+</v>
          </cell>
          <cell r="C452" t="str">
            <v>-40Ni-13Al-5W</v>
          </cell>
          <cell r="D452" t="str">
            <v>40Ni-12.5Al-5W</v>
          </cell>
          <cell r="E452" t="str">
            <v>Shinagawa, K. et al. Phase equilibria and microstructure on γ′ phase in Co-Ni-Al-W system. Mater. Trans. 49, 1474–1479 (2008).</v>
          </cell>
          <cell r="F452">
            <v>470</v>
          </cell>
          <cell r="G452">
            <v>42.5</v>
          </cell>
          <cell r="H452">
            <v>40</v>
          </cell>
          <cell r="I452">
            <v>12.5</v>
          </cell>
          <cell r="J452"/>
          <cell r="K452">
            <v>5</v>
          </cell>
          <cell r="L452"/>
          <cell r="M452"/>
          <cell r="N452"/>
          <cell r="O452"/>
          <cell r="P452"/>
          <cell r="Q452"/>
          <cell r="R452"/>
          <cell r="S452"/>
          <cell r="T452"/>
          <cell r="U452"/>
          <cell r="V452"/>
          <cell r="W452"/>
          <cell r="X452"/>
          <cell r="Y452"/>
          <cell r="Z452"/>
          <cell r="AA452"/>
          <cell r="AB452"/>
          <cell r="AC452"/>
          <cell r="AD452"/>
          <cell r="AE452"/>
          <cell r="AF452">
            <v>8.6456999999999997</v>
          </cell>
          <cell r="AG452"/>
          <cell r="AH452"/>
          <cell r="AI452" t="str">
            <v>Co</v>
          </cell>
          <cell r="AJ452" t="str">
            <v>-12.5Al</v>
          </cell>
          <cell r="AK452" t="str">
            <v>-5.W</v>
          </cell>
          <cell r="AL452" t="str">
            <v>-40.Ni</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cell r="BD452" t="str">
            <v/>
          </cell>
          <cell r="BE452" t="str">
            <v/>
          </cell>
          <cell r="BF452" t="str">
            <v/>
          </cell>
          <cell r="BG452" t="str">
            <v/>
          </cell>
          <cell r="BH452" t="str">
            <v>40Ni-12.5Al-5WShinagawa, K. et al. Phase equilibria and microstructure on γ′ phase in Co-Ni-Al-W system. Mater. Trans. 49, 1474–1479 (2008).</v>
          </cell>
          <cell r="BI452" t="str">
            <v>Co-40.Ni-12.5Al-5.W</v>
          </cell>
          <cell r="BJ452" t="str">
            <v>82.5Co-40.0Ni-12.5Al-5.0W</v>
          </cell>
        </row>
        <row r="453">
          <cell r="A453" t="str">
            <v>Co-40.Ni-12.5Al-2.5W</v>
          </cell>
          <cell r="B453" t="str">
            <v>CoAlW-X</v>
          </cell>
          <cell r="C453" t="str">
            <v>-40Ni-13Al-3W</v>
          </cell>
          <cell r="D453" t="str">
            <v>40Ni-12.5Al-2.5W</v>
          </cell>
          <cell r="E453" t="str">
            <v>Shinagawa, K. et al. Phase equilibria and microstructure on γ′ phase in Co-Ni-Al-W system. Mater. Trans. 49, 1474–1479 (2008).</v>
          </cell>
          <cell r="F453">
            <v>471</v>
          </cell>
          <cell r="G453">
            <v>45</v>
          </cell>
          <cell r="H453">
            <v>40</v>
          </cell>
          <cell r="I453">
            <v>12.5</v>
          </cell>
          <cell r="J453"/>
          <cell r="K453">
            <v>2.5</v>
          </cell>
          <cell r="L453"/>
          <cell r="M453"/>
          <cell r="N453"/>
          <cell r="O453"/>
          <cell r="P453"/>
          <cell r="Q453"/>
          <cell r="R453"/>
          <cell r="S453"/>
          <cell r="T453"/>
          <cell r="U453"/>
          <cell r="V453"/>
          <cell r="W453"/>
          <cell r="X453"/>
          <cell r="Y453"/>
          <cell r="Z453"/>
          <cell r="AA453"/>
          <cell r="AB453"/>
          <cell r="AC453"/>
          <cell r="AD453"/>
          <cell r="AE453"/>
          <cell r="AF453">
            <v>8.3869499999999988</v>
          </cell>
          <cell r="AG453"/>
          <cell r="AH453"/>
          <cell r="AI453" t="str">
            <v>Co</v>
          </cell>
          <cell r="AJ453" t="str">
            <v>-12.5Al</v>
          </cell>
          <cell r="AK453" t="str">
            <v>-2.5W</v>
          </cell>
          <cell r="AL453" t="str">
            <v>-40.Ni</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cell r="BD453" t="str">
            <v/>
          </cell>
          <cell r="BE453" t="str">
            <v/>
          </cell>
          <cell r="BF453" t="str">
            <v/>
          </cell>
          <cell r="BG453" t="str">
            <v/>
          </cell>
          <cell r="BH453" t="str">
            <v>40Ni-12.5Al-2.5WShinagawa, K. et al. Phase equilibria and microstructure on γ′ phase in Co-Ni-Al-W system. Mater. Trans. 49, 1474–1479 (2008).</v>
          </cell>
          <cell r="BI453" t="str">
            <v>Co-40.Ni-12.5Al-2.5W</v>
          </cell>
          <cell r="BJ453" t="str">
            <v>85.0Co-40.0Ni-12.5Al-2.5W</v>
          </cell>
        </row>
        <row r="454">
          <cell r="A454" t="str">
            <v>Co-40.Ni-20.Al-2.5W</v>
          </cell>
          <cell r="B454" t="str">
            <v>CoAlW-X</v>
          </cell>
          <cell r="C454" t="str">
            <v>-40Ni-20Al-3W</v>
          </cell>
          <cell r="D454" t="str">
            <v>40Ni-20Al-2.5W</v>
          </cell>
          <cell r="E454" t="str">
            <v>Shinagawa, K. et al. Phase equilibria and microstructure on γ′ phase in Co-Ni-Al-W system. Mater. Trans. 49, 1474–1479 (2008).</v>
          </cell>
          <cell r="F454">
            <v>472</v>
          </cell>
          <cell r="G454">
            <v>37.5</v>
          </cell>
          <cell r="H454">
            <v>40</v>
          </cell>
          <cell r="I454">
            <v>20</v>
          </cell>
          <cell r="J454"/>
          <cell r="K454">
            <v>2.5</v>
          </cell>
          <cell r="L454"/>
          <cell r="M454"/>
          <cell r="N454"/>
          <cell r="O454"/>
          <cell r="P454"/>
          <cell r="Q454"/>
          <cell r="R454"/>
          <cell r="S454"/>
          <cell r="T454"/>
          <cell r="U454"/>
          <cell r="V454"/>
          <cell r="W454"/>
          <cell r="X454"/>
          <cell r="Y454"/>
          <cell r="Z454"/>
          <cell r="AA454"/>
          <cell r="AB454"/>
          <cell r="AC454"/>
          <cell r="AD454"/>
          <cell r="AE454"/>
          <cell r="AF454">
            <v>7.9219499999999989</v>
          </cell>
          <cell r="AG454"/>
          <cell r="AH454"/>
          <cell r="AI454" t="str">
            <v>Co</v>
          </cell>
          <cell r="AJ454" t="str">
            <v>-20.Al</v>
          </cell>
          <cell r="AK454" t="str">
            <v>-2.5W</v>
          </cell>
          <cell r="AL454" t="str">
            <v>-40.Ni</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cell r="BD454" t="str">
            <v/>
          </cell>
          <cell r="BE454" t="str">
            <v/>
          </cell>
          <cell r="BF454" t="str">
            <v/>
          </cell>
          <cell r="BG454" t="str">
            <v/>
          </cell>
          <cell r="BH454" t="str">
            <v>40Ni-20Al-2.5WShinagawa, K. et al. Phase equilibria and microstructure on γ′ phase in Co-Ni-Al-W system. Mater. Trans. 49, 1474–1479 (2008).</v>
          </cell>
          <cell r="BI454" t="str">
            <v>Co-40.Ni-20.Al-2.5W</v>
          </cell>
          <cell r="BJ454" t="str">
            <v>77.5Co-40.0Ni-20.0Al-2.5W</v>
          </cell>
        </row>
        <row r="455">
          <cell r="A455" t="str">
            <v>Co-2.Ta</v>
          </cell>
          <cell r="B455" t="str">
            <v>W-free</v>
          </cell>
          <cell r="C455" t="str">
            <v>-2Ta</v>
          </cell>
          <cell r="D455" t="str">
            <v>Co-2Ta</v>
          </cell>
          <cell r="E455" t="str">
            <v>Shinagawa, K. et al. Phase equilibria and thermodynamic calculation of the Co-Ta binary system. Intermetallics 49, 87–97 (2014).</v>
          </cell>
          <cell r="F455">
            <v>473</v>
          </cell>
          <cell r="G455">
            <v>98</v>
          </cell>
          <cell r="H455"/>
          <cell r="I455"/>
          <cell r="J455"/>
          <cell r="K455"/>
          <cell r="L455"/>
          <cell r="M455">
            <v>2</v>
          </cell>
          <cell r="N455"/>
          <cell r="O455"/>
          <cell r="P455"/>
          <cell r="Q455"/>
          <cell r="R455"/>
          <cell r="S455"/>
          <cell r="T455"/>
          <cell r="U455"/>
          <cell r="V455"/>
          <cell r="W455"/>
          <cell r="X455"/>
          <cell r="Y455"/>
          <cell r="Z455"/>
          <cell r="AA455"/>
          <cell r="AB455"/>
          <cell r="AC455"/>
          <cell r="AD455"/>
          <cell r="AE455"/>
          <cell r="AF455">
            <v>9.0549999999999997</v>
          </cell>
          <cell r="AG455"/>
          <cell r="AH455"/>
          <cell r="AI455" t="str">
            <v>Co</v>
          </cell>
          <cell r="AJ455" t="str">
            <v/>
          </cell>
          <cell r="AK455" t="str">
            <v/>
          </cell>
          <cell r="AL455" t="str">
            <v/>
          </cell>
          <cell r="AM455" t="str">
            <v/>
          </cell>
          <cell r="AN455" t="str">
            <v>-2.Ta</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cell r="BD455" t="str">
            <v/>
          </cell>
          <cell r="BE455" t="str">
            <v/>
          </cell>
          <cell r="BF455" t="str">
            <v/>
          </cell>
          <cell r="BG455" t="str">
            <v/>
          </cell>
          <cell r="BH455" t="str">
            <v>Co-2TaShinagawa, K. et al. Phase equilibria and thermodynamic calculation of the Co-Ta binary system. Intermetallics 49, 87–97 (2014).</v>
          </cell>
          <cell r="BI455" t="str">
            <v>Co-2.Ta</v>
          </cell>
          <cell r="BJ455" t="str">
            <v>98.0Co-2.0Ta</v>
          </cell>
        </row>
        <row r="456">
          <cell r="A456" t="str">
            <v>Co-3.5Ta</v>
          </cell>
          <cell r="B456" t="str">
            <v>W-free</v>
          </cell>
          <cell r="C456" t="str">
            <v>-4Ta</v>
          </cell>
          <cell r="D456" t="str">
            <v>Co-3.5Ta</v>
          </cell>
          <cell r="E456" t="str">
            <v>Shinagawa, K. et al. Phase equilibria and thermodynamic calculation of the Co-Ta binary system. Intermetallics 49, 87–97 (2014).</v>
          </cell>
          <cell r="F456">
            <v>474</v>
          </cell>
          <cell r="G456">
            <v>96.5</v>
          </cell>
          <cell r="H456"/>
          <cell r="I456"/>
          <cell r="J456"/>
          <cell r="K456"/>
          <cell r="L456"/>
          <cell r="M456">
            <v>3.5</v>
          </cell>
          <cell r="N456"/>
          <cell r="O456"/>
          <cell r="P456"/>
          <cell r="Q456"/>
          <cell r="R456"/>
          <cell r="S456"/>
          <cell r="T456"/>
          <cell r="U456"/>
          <cell r="V456"/>
          <cell r="W456"/>
          <cell r="X456"/>
          <cell r="Y456"/>
          <cell r="Z456"/>
          <cell r="AA456"/>
          <cell r="AB456"/>
          <cell r="AC456"/>
          <cell r="AD456"/>
          <cell r="AE456"/>
          <cell r="AF456">
            <v>9.1712500000000006</v>
          </cell>
          <cell r="AG456"/>
          <cell r="AH456"/>
          <cell r="AI456" t="str">
            <v>Co</v>
          </cell>
          <cell r="AJ456" t="str">
            <v/>
          </cell>
          <cell r="AK456" t="str">
            <v/>
          </cell>
          <cell r="AL456" t="str">
            <v/>
          </cell>
          <cell r="AM456" t="str">
            <v/>
          </cell>
          <cell r="AN456" t="str">
            <v>-3.5Ta</v>
          </cell>
          <cell r="AO456" t="str">
            <v/>
          </cell>
          <cell r="AP456" t="str">
            <v/>
          </cell>
          <cell r="AQ456" t="str">
            <v/>
          </cell>
          <cell r="AR456" t="str">
            <v/>
          </cell>
          <cell r="AS456" t="str">
            <v/>
          </cell>
          <cell r="AT456" t="str">
            <v/>
          </cell>
          <cell r="AU456" t="str">
            <v/>
          </cell>
          <cell r="AV456" t="str">
            <v/>
          </cell>
          <cell r="AW456" t="str">
            <v/>
          </cell>
          <cell r="AX456" t="str">
            <v/>
          </cell>
          <cell r="AY456" t="str">
            <v/>
          </cell>
          <cell r="AZ456" t="str">
            <v/>
          </cell>
          <cell r="BA456" t="str">
            <v/>
          </cell>
          <cell r="BB456" t="str">
            <v/>
          </cell>
          <cell r="BC456" t="str">
            <v/>
          </cell>
          <cell r="BD456" t="str">
            <v/>
          </cell>
          <cell r="BE456" t="str">
            <v/>
          </cell>
          <cell r="BF456" t="str">
            <v/>
          </cell>
          <cell r="BG456" t="str">
            <v/>
          </cell>
          <cell r="BH456" t="str">
            <v>Co-3.5TaShinagawa, K. et al. Phase equilibria and thermodynamic calculation of the Co-Ta binary system. Intermetallics 49, 87–97 (2014).</v>
          </cell>
          <cell r="BI456" t="str">
            <v>Co-3.5Ta</v>
          </cell>
          <cell r="BJ456" t="str">
            <v>96.5Co-3.5Ta</v>
          </cell>
        </row>
        <row r="457">
          <cell r="A457" t="str">
            <v>Co-8.5Ta</v>
          </cell>
          <cell r="B457" t="str">
            <v>W-free</v>
          </cell>
          <cell r="C457" t="str">
            <v>-9Ta</v>
          </cell>
          <cell r="D457" t="str">
            <v>Co-8.5Ta</v>
          </cell>
          <cell r="E457" t="str">
            <v>Shinagawa, K. et al. Phase equilibria and thermodynamic calculation of the Co-Ta binary system. Intermetallics 49, 87–97 (2014).</v>
          </cell>
          <cell r="F457">
            <v>475</v>
          </cell>
          <cell r="G457">
            <v>91.5</v>
          </cell>
          <cell r="H457"/>
          <cell r="I457"/>
          <cell r="J457"/>
          <cell r="K457"/>
          <cell r="L457"/>
          <cell r="M457">
            <v>8.5</v>
          </cell>
          <cell r="N457"/>
          <cell r="O457"/>
          <cell r="P457"/>
          <cell r="Q457"/>
          <cell r="R457"/>
          <cell r="S457"/>
          <cell r="T457"/>
          <cell r="U457"/>
          <cell r="V457"/>
          <cell r="W457"/>
          <cell r="X457"/>
          <cell r="Y457"/>
          <cell r="Z457"/>
          <cell r="AA457"/>
          <cell r="AB457"/>
          <cell r="AC457"/>
          <cell r="AD457"/>
          <cell r="AE457"/>
          <cell r="AF457">
            <v>9.5587499999999999</v>
          </cell>
          <cell r="AG457"/>
          <cell r="AH457"/>
          <cell r="AI457" t="str">
            <v>Co</v>
          </cell>
          <cell r="AJ457" t="str">
            <v/>
          </cell>
          <cell r="AK457" t="str">
            <v/>
          </cell>
          <cell r="AL457" t="str">
            <v/>
          </cell>
          <cell r="AM457" t="str">
            <v/>
          </cell>
          <cell r="AN457" t="str">
            <v>-8.5Ta</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cell r="BD457" t="str">
            <v/>
          </cell>
          <cell r="BE457" t="str">
            <v/>
          </cell>
          <cell r="BF457" t="str">
            <v/>
          </cell>
          <cell r="BG457" t="str">
            <v/>
          </cell>
          <cell r="BH457" t="str">
            <v>Co-8.5TaShinagawa, K. et al. Phase equilibria and thermodynamic calculation of the Co-Ta binary system. Intermetallics 49, 87–97 (2014).</v>
          </cell>
          <cell r="BI457" t="str">
            <v>Co-8.5Ta</v>
          </cell>
          <cell r="BJ457" t="str">
            <v>91.5Co-8.5Ta</v>
          </cell>
        </row>
        <row r="458">
          <cell r="A458" t="str">
            <v>Co-12.Ta</v>
          </cell>
          <cell r="B458" t="str">
            <v>W-free</v>
          </cell>
          <cell r="C458" t="str">
            <v>-12Ta</v>
          </cell>
          <cell r="D458" t="str">
            <v>Co-12Ta</v>
          </cell>
          <cell r="E458" t="str">
            <v>Shinagawa, K. et al. Phase equilibria and thermodynamic calculation of the Co-Ta binary system. Intermetallics 49, 87–97 (2014).</v>
          </cell>
          <cell r="F458">
            <v>476</v>
          </cell>
          <cell r="G458">
            <v>88</v>
          </cell>
          <cell r="H458"/>
          <cell r="I458"/>
          <cell r="J458"/>
          <cell r="K458"/>
          <cell r="L458"/>
          <cell r="M458">
            <v>12</v>
          </cell>
          <cell r="N458"/>
          <cell r="O458"/>
          <cell r="P458"/>
          <cell r="Q458"/>
          <cell r="R458"/>
          <cell r="S458"/>
          <cell r="T458"/>
          <cell r="U458"/>
          <cell r="V458"/>
          <cell r="W458"/>
          <cell r="X458"/>
          <cell r="Y458"/>
          <cell r="Z458"/>
          <cell r="AA458"/>
          <cell r="AB458"/>
          <cell r="AC458"/>
          <cell r="AD458"/>
          <cell r="AE458"/>
          <cell r="AF458">
            <v>9.83</v>
          </cell>
          <cell r="AG458"/>
          <cell r="AH458"/>
          <cell r="AI458" t="str">
            <v>Co</v>
          </cell>
          <cell r="AJ458" t="str">
            <v/>
          </cell>
          <cell r="AK458" t="str">
            <v/>
          </cell>
          <cell r="AL458" t="str">
            <v/>
          </cell>
          <cell r="AM458" t="str">
            <v/>
          </cell>
          <cell r="AN458" t="str">
            <v>-12.Ta</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cell r="BD458" t="str">
            <v/>
          </cell>
          <cell r="BE458" t="str">
            <v/>
          </cell>
          <cell r="BF458" t="str">
            <v/>
          </cell>
          <cell r="BG458" t="str">
            <v/>
          </cell>
          <cell r="BH458" t="str">
            <v>Co-12TaShinagawa, K. et al. Phase equilibria and thermodynamic calculation of the Co-Ta binary system. Intermetallics 49, 87–97 (2014).</v>
          </cell>
          <cell r="BI458" t="str">
            <v>Co-12.Ta</v>
          </cell>
          <cell r="BJ458" t="str">
            <v>88.0Co-12.0Ta</v>
          </cell>
        </row>
        <row r="459">
          <cell r="A459" t="str">
            <v>Co-14.Ta</v>
          </cell>
          <cell r="B459" t="str">
            <v>W-free</v>
          </cell>
          <cell r="C459" t="str">
            <v>-14Ta</v>
          </cell>
          <cell r="D459" t="str">
            <v>Co-14Ta</v>
          </cell>
          <cell r="E459" t="str">
            <v>Shinagawa, K. et al. Phase equilibria and thermodynamic calculation of the Co-Ta binary system. Intermetallics 49, 87–97 (2014).</v>
          </cell>
          <cell r="F459">
            <v>477</v>
          </cell>
          <cell r="G459">
            <v>86</v>
          </cell>
          <cell r="H459"/>
          <cell r="I459"/>
          <cell r="J459"/>
          <cell r="K459"/>
          <cell r="L459"/>
          <cell r="M459">
            <v>14</v>
          </cell>
          <cell r="N459"/>
          <cell r="O459"/>
          <cell r="P459"/>
          <cell r="Q459"/>
          <cell r="R459"/>
          <cell r="S459"/>
          <cell r="T459"/>
          <cell r="U459"/>
          <cell r="V459"/>
          <cell r="W459"/>
          <cell r="X459"/>
          <cell r="Y459"/>
          <cell r="Z459"/>
          <cell r="AA459"/>
          <cell r="AB459"/>
          <cell r="AC459"/>
          <cell r="AD459"/>
          <cell r="AE459"/>
          <cell r="AF459">
            <v>9.9849999999999994</v>
          </cell>
          <cell r="AG459"/>
          <cell r="AH459"/>
          <cell r="AI459" t="str">
            <v>Co</v>
          </cell>
          <cell r="AJ459" t="str">
            <v/>
          </cell>
          <cell r="AK459" t="str">
            <v/>
          </cell>
          <cell r="AL459" t="str">
            <v/>
          </cell>
          <cell r="AM459" t="str">
            <v/>
          </cell>
          <cell r="AN459" t="str">
            <v>-14.Ta</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cell r="BD459" t="str">
            <v/>
          </cell>
          <cell r="BE459" t="str">
            <v/>
          </cell>
          <cell r="BF459" t="str">
            <v/>
          </cell>
          <cell r="BG459" t="str">
            <v/>
          </cell>
          <cell r="BH459" t="str">
            <v>Co-14TaShinagawa, K. et al. Phase equilibria and thermodynamic calculation of the Co-Ta binary system. Intermetallics 49, 87–97 (2014).</v>
          </cell>
          <cell r="BI459" t="str">
            <v>Co-14.Ta</v>
          </cell>
          <cell r="BJ459" t="str">
            <v>86.0Co-14.0Ta</v>
          </cell>
        </row>
        <row r="460">
          <cell r="A460" t="str">
            <v>Co-16.Ta</v>
          </cell>
          <cell r="B460" t="str">
            <v>W-free</v>
          </cell>
          <cell r="C460" t="str">
            <v>-16Ta</v>
          </cell>
          <cell r="D460" t="str">
            <v>Co-16Ta</v>
          </cell>
          <cell r="E460" t="str">
            <v>Shinagawa, K. et al. Phase equilibria and thermodynamic calculation of the Co-Ta binary system. Intermetallics 49, 87–97 (2014).</v>
          </cell>
          <cell r="F460">
            <v>478</v>
          </cell>
          <cell r="G460">
            <v>84</v>
          </cell>
          <cell r="H460"/>
          <cell r="I460"/>
          <cell r="J460"/>
          <cell r="K460"/>
          <cell r="L460"/>
          <cell r="M460">
            <v>16</v>
          </cell>
          <cell r="N460"/>
          <cell r="O460"/>
          <cell r="P460"/>
          <cell r="Q460"/>
          <cell r="R460"/>
          <cell r="S460"/>
          <cell r="T460"/>
          <cell r="U460"/>
          <cell r="V460"/>
          <cell r="W460"/>
          <cell r="X460"/>
          <cell r="Y460"/>
          <cell r="Z460"/>
          <cell r="AA460"/>
          <cell r="AB460"/>
          <cell r="AC460"/>
          <cell r="AD460"/>
          <cell r="AE460"/>
          <cell r="AF460">
            <v>10.14</v>
          </cell>
          <cell r="AG460"/>
          <cell r="AH460"/>
          <cell r="AI460" t="str">
            <v>Co</v>
          </cell>
          <cell r="AJ460" t="str">
            <v/>
          </cell>
          <cell r="AK460" t="str">
            <v/>
          </cell>
          <cell r="AL460" t="str">
            <v/>
          </cell>
          <cell r="AM460" t="str">
            <v/>
          </cell>
          <cell r="AN460" t="str">
            <v>-16.Ta</v>
          </cell>
          <cell r="AO460" t="str">
            <v/>
          </cell>
          <cell r="AP460" t="str">
            <v/>
          </cell>
          <cell r="AQ460" t="str">
            <v/>
          </cell>
          <cell r="AR460" t="str">
            <v/>
          </cell>
          <cell r="AS460" t="str">
            <v/>
          </cell>
          <cell r="AT460" t="str">
            <v/>
          </cell>
          <cell r="AU460" t="str">
            <v/>
          </cell>
          <cell r="AV460" t="str">
            <v/>
          </cell>
          <cell r="AW460" t="str">
            <v/>
          </cell>
          <cell r="AX460" t="str">
            <v/>
          </cell>
          <cell r="AY460" t="str">
            <v/>
          </cell>
          <cell r="AZ460" t="str">
            <v/>
          </cell>
          <cell r="BA460" t="str">
            <v/>
          </cell>
          <cell r="BB460" t="str">
            <v/>
          </cell>
          <cell r="BC460" t="str">
            <v/>
          </cell>
          <cell r="BD460" t="str">
            <v/>
          </cell>
          <cell r="BE460" t="str">
            <v/>
          </cell>
          <cell r="BF460" t="str">
            <v/>
          </cell>
          <cell r="BG460" t="str">
            <v/>
          </cell>
          <cell r="BH460" t="str">
            <v>Co-16TaShinagawa, K. et al. Phase equilibria and thermodynamic calculation of the Co-Ta binary system. Intermetallics 49, 87–97 (2014).</v>
          </cell>
          <cell r="BI460" t="str">
            <v>Co-16.Ta</v>
          </cell>
          <cell r="BJ460" t="str">
            <v>84.0Co-16.0Ta</v>
          </cell>
        </row>
        <row r="461">
          <cell r="A461" t="str">
            <v>Co-18.Ta</v>
          </cell>
          <cell r="B461" t="str">
            <v>W-free</v>
          </cell>
          <cell r="C461" t="str">
            <v>-18Ta</v>
          </cell>
          <cell r="D461" t="str">
            <v>Co-18Ta</v>
          </cell>
          <cell r="E461" t="str">
            <v>Shinagawa, K. et al. Phase equilibria and thermodynamic calculation of the Co-Ta binary system. Intermetallics 49, 87–97 (2014).</v>
          </cell>
          <cell r="F461">
            <v>479</v>
          </cell>
          <cell r="G461">
            <v>82</v>
          </cell>
          <cell r="H461"/>
          <cell r="I461"/>
          <cell r="J461"/>
          <cell r="K461"/>
          <cell r="L461"/>
          <cell r="M461">
            <v>18</v>
          </cell>
          <cell r="N461"/>
          <cell r="O461"/>
          <cell r="P461"/>
          <cell r="Q461"/>
          <cell r="R461"/>
          <cell r="S461"/>
          <cell r="T461"/>
          <cell r="U461"/>
          <cell r="V461"/>
          <cell r="W461"/>
          <cell r="X461"/>
          <cell r="Y461"/>
          <cell r="Z461"/>
          <cell r="AA461"/>
          <cell r="AB461"/>
          <cell r="AC461"/>
          <cell r="AD461"/>
          <cell r="AE461"/>
          <cell r="AF461">
            <v>10.295</v>
          </cell>
          <cell r="AG461"/>
          <cell r="AH461"/>
          <cell r="AI461" t="str">
            <v>Co</v>
          </cell>
          <cell r="AJ461" t="str">
            <v/>
          </cell>
          <cell r="AK461" t="str">
            <v/>
          </cell>
          <cell r="AL461" t="str">
            <v/>
          </cell>
          <cell r="AM461" t="str">
            <v/>
          </cell>
          <cell r="AN461" t="str">
            <v>-18.Ta</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cell r="BD461" t="str">
            <v/>
          </cell>
          <cell r="BE461" t="str">
            <v/>
          </cell>
          <cell r="BF461" t="str">
            <v/>
          </cell>
          <cell r="BG461" t="str">
            <v/>
          </cell>
          <cell r="BH461" t="str">
            <v>Co-18TaShinagawa, K. et al. Phase equilibria and thermodynamic calculation of the Co-Ta binary system. Intermetallics 49, 87–97 (2014).</v>
          </cell>
          <cell r="BI461" t="str">
            <v>Co-18.Ta</v>
          </cell>
          <cell r="BJ461" t="str">
            <v>82.0Co-18.0Ta</v>
          </cell>
        </row>
        <row r="462">
          <cell r="A462" t="str">
            <v>Co-21.Ta</v>
          </cell>
          <cell r="B462" t="str">
            <v>W-free</v>
          </cell>
          <cell r="C462" t="str">
            <v>-21Ta</v>
          </cell>
          <cell r="D462" t="str">
            <v>Co-21Ta</v>
          </cell>
          <cell r="E462" t="str">
            <v>Shinagawa, K. et al. Phase equilibria and thermodynamic calculation of the Co-Ta binary system. Intermetallics 49, 87–97 (2014).</v>
          </cell>
          <cell r="F462">
            <v>480</v>
          </cell>
          <cell r="G462">
            <v>79</v>
          </cell>
          <cell r="H462"/>
          <cell r="I462"/>
          <cell r="J462"/>
          <cell r="K462"/>
          <cell r="L462"/>
          <cell r="M462">
            <v>21</v>
          </cell>
          <cell r="N462"/>
          <cell r="O462"/>
          <cell r="P462"/>
          <cell r="Q462"/>
          <cell r="R462"/>
          <cell r="S462"/>
          <cell r="T462"/>
          <cell r="U462"/>
          <cell r="V462"/>
          <cell r="W462"/>
          <cell r="X462"/>
          <cell r="Y462"/>
          <cell r="Z462"/>
          <cell r="AA462"/>
          <cell r="AB462"/>
          <cell r="AC462"/>
          <cell r="AD462"/>
          <cell r="AE462"/>
          <cell r="AF462">
            <v>10.5275</v>
          </cell>
          <cell r="AG462"/>
          <cell r="AH462"/>
          <cell r="AI462" t="str">
            <v>Co</v>
          </cell>
          <cell r="AJ462" t="str">
            <v/>
          </cell>
          <cell r="AK462" t="str">
            <v/>
          </cell>
          <cell r="AL462" t="str">
            <v/>
          </cell>
          <cell r="AM462" t="str">
            <v/>
          </cell>
          <cell r="AN462" t="str">
            <v>-21.Ta</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cell r="BD462" t="str">
            <v/>
          </cell>
          <cell r="BE462" t="str">
            <v/>
          </cell>
          <cell r="BF462" t="str">
            <v/>
          </cell>
          <cell r="BG462" t="str">
            <v/>
          </cell>
          <cell r="BH462" t="str">
            <v>Co-21TaShinagawa, K. et al. Phase equilibria and thermodynamic calculation of the Co-Ta binary system. Intermetallics 49, 87–97 (2014).</v>
          </cell>
          <cell r="BI462" t="str">
            <v>Co-21.Ta</v>
          </cell>
          <cell r="BJ462" t="str">
            <v>79.0Co-21.0Ta</v>
          </cell>
        </row>
        <row r="463">
          <cell r="A463" t="str">
            <v>Co-24.Ta</v>
          </cell>
          <cell r="B463" t="str">
            <v>W-free</v>
          </cell>
          <cell r="C463" t="str">
            <v>-24Ta</v>
          </cell>
          <cell r="D463" t="str">
            <v>Co-24Ta</v>
          </cell>
          <cell r="E463" t="str">
            <v>Shinagawa, K. et al. Phase equilibria and thermodynamic calculation of the Co-Ta binary system. Intermetallics 49, 87–97 (2014).</v>
          </cell>
          <cell r="F463">
            <v>481</v>
          </cell>
          <cell r="G463">
            <v>76</v>
          </cell>
          <cell r="H463"/>
          <cell r="I463"/>
          <cell r="J463"/>
          <cell r="K463"/>
          <cell r="L463"/>
          <cell r="M463">
            <v>24</v>
          </cell>
          <cell r="N463"/>
          <cell r="O463"/>
          <cell r="P463"/>
          <cell r="Q463"/>
          <cell r="R463"/>
          <cell r="S463"/>
          <cell r="T463"/>
          <cell r="U463"/>
          <cell r="V463"/>
          <cell r="W463"/>
          <cell r="X463"/>
          <cell r="Y463"/>
          <cell r="Z463"/>
          <cell r="AA463"/>
          <cell r="AB463"/>
          <cell r="AC463"/>
          <cell r="AD463"/>
          <cell r="AE463"/>
          <cell r="AF463">
            <v>10.76</v>
          </cell>
          <cell r="AG463"/>
          <cell r="AH463"/>
          <cell r="AI463" t="str">
            <v>Co</v>
          </cell>
          <cell r="AJ463" t="str">
            <v/>
          </cell>
          <cell r="AK463" t="str">
            <v/>
          </cell>
          <cell r="AL463" t="str">
            <v/>
          </cell>
          <cell r="AM463" t="str">
            <v/>
          </cell>
          <cell r="AN463" t="str">
            <v>-24.Ta</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cell r="BD463" t="str">
            <v/>
          </cell>
          <cell r="BE463" t="str">
            <v/>
          </cell>
          <cell r="BF463" t="str">
            <v/>
          </cell>
          <cell r="BG463" t="str">
            <v/>
          </cell>
          <cell r="BH463" t="str">
            <v>Co-24TaShinagawa, K. et al. Phase equilibria and thermodynamic calculation of the Co-Ta binary system. Intermetallics 49, 87–97 (2014).</v>
          </cell>
          <cell r="BI463" t="str">
            <v>Co-24.Ta</v>
          </cell>
          <cell r="BJ463" t="str">
            <v>76.0Co-24.0Ta</v>
          </cell>
        </row>
        <row r="464">
          <cell r="A464" t="str">
            <v>Co-8.9Al-6.9W</v>
          </cell>
          <cell r="B464" t="str">
            <v>CoAlW-X</v>
          </cell>
          <cell r="C464" t="str">
            <v>-9Al-7W</v>
          </cell>
          <cell r="D464" t="str">
            <v>Co-8.9Al-6.9W</v>
          </cell>
          <cell r="E464" t="str">
            <v>Shinagawa, K., Omori, T., Oikawa, K., Kainuma, R. &amp; Ishida, K. Ductility enhancement by boron addition in Co-Al-W high-temperature alloys. Scr. Mater. 61, 612–615 (2009).</v>
          </cell>
          <cell r="F464">
            <v>482</v>
          </cell>
          <cell r="G464">
            <v>84.2</v>
          </cell>
          <cell r="H464"/>
          <cell r="I464">
            <v>8.9</v>
          </cell>
          <cell r="J464"/>
          <cell r="K464">
            <v>6.9</v>
          </cell>
          <cell r="L464"/>
          <cell r="M464"/>
          <cell r="N464"/>
          <cell r="O464"/>
          <cell r="P464"/>
          <cell r="Q464"/>
          <cell r="R464"/>
          <cell r="S464"/>
          <cell r="T464"/>
          <cell r="U464"/>
          <cell r="V464"/>
          <cell r="W464"/>
          <cell r="X464"/>
          <cell r="Y464"/>
          <cell r="Z464"/>
          <cell r="AA464"/>
          <cell r="AB464"/>
          <cell r="AC464"/>
          <cell r="AD464"/>
          <cell r="AE464"/>
          <cell r="AF464">
            <v>9.0623500000000021</v>
          </cell>
          <cell r="AG464"/>
          <cell r="AH464"/>
          <cell r="AI464" t="str">
            <v>Co</v>
          </cell>
          <cell r="AJ464" t="str">
            <v>-8.9Al</v>
          </cell>
          <cell r="AK464" t="str">
            <v>-6.9W</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cell r="BD464" t="str">
            <v/>
          </cell>
          <cell r="BE464" t="str">
            <v/>
          </cell>
          <cell r="BF464" t="str">
            <v/>
          </cell>
          <cell r="BG464" t="str">
            <v/>
          </cell>
          <cell r="BH464" t="str">
            <v>Co-8.9Al-6.9WShinagawa, K., Omori, T., Oikawa, K., Kainuma, R. &amp; Ishida, K. Ductility enhancement by boron addition in Co-Al-W high-temperature alloys. Scr. Mater. 61, 612–615 (2009).</v>
          </cell>
          <cell r="BI464" t="str">
            <v>Co-8.9Al-6.9W</v>
          </cell>
          <cell r="BJ464" t="str">
            <v>84.2Co-8.9Al-6.9W</v>
          </cell>
        </row>
        <row r="465">
          <cell r="A465" t="str">
            <v>Co-8.9Al-6.9W-0.02B</v>
          </cell>
          <cell r="B465" t="str">
            <v>CoAlW-X</v>
          </cell>
          <cell r="C465" t="str">
            <v>-9Al-7W-B</v>
          </cell>
          <cell r="D465" t="str">
            <v>Co-8.9Al-6.9W-0.02B</v>
          </cell>
          <cell r="E465" t="str">
            <v>Shinagawa, K., Omori, T., Oikawa, K., Kainuma, R. &amp; Ishida, K. Ductility enhancement by boron addition in Co-Al-W high-temperature alloys. Scr. Mater. 61, 612–615 (2009).</v>
          </cell>
          <cell r="F465">
            <v>483</v>
          </cell>
          <cell r="G465">
            <v>84.18</v>
          </cell>
          <cell r="H465"/>
          <cell r="I465">
            <v>8.9</v>
          </cell>
          <cell r="J465"/>
          <cell r="K465">
            <v>6.9</v>
          </cell>
          <cell r="L465"/>
          <cell r="M465"/>
          <cell r="N465"/>
          <cell r="O465"/>
          <cell r="P465"/>
          <cell r="Q465"/>
          <cell r="R465"/>
          <cell r="S465">
            <v>0.02</v>
          </cell>
          <cell r="T465"/>
          <cell r="U465"/>
          <cell r="V465"/>
          <cell r="W465"/>
          <cell r="X465"/>
          <cell r="Y465"/>
          <cell r="Z465"/>
          <cell r="AA465"/>
          <cell r="AB465"/>
          <cell r="AC465"/>
          <cell r="AD465"/>
          <cell r="AE465"/>
          <cell r="AF465">
            <v>9.0610620000000015</v>
          </cell>
          <cell r="AG465"/>
          <cell r="AH465"/>
          <cell r="AI465" t="str">
            <v>Co</v>
          </cell>
          <cell r="AJ465" t="str">
            <v>-8.9Al</v>
          </cell>
          <cell r="AK465" t="str">
            <v>-6.9W</v>
          </cell>
          <cell r="AL465" t="str">
            <v/>
          </cell>
          <cell r="AM465" t="str">
            <v/>
          </cell>
          <cell r="AN465" t="str">
            <v/>
          </cell>
          <cell r="AO465" t="str">
            <v/>
          </cell>
          <cell r="AP465" t="str">
            <v/>
          </cell>
          <cell r="AQ465" t="str">
            <v/>
          </cell>
          <cell r="AR465" t="str">
            <v/>
          </cell>
          <cell r="AS465" t="str">
            <v/>
          </cell>
          <cell r="AT465" t="str">
            <v/>
          </cell>
          <cell r="AU465" t="str">
            <v>-0.02B</v>
          </cell>
          <cell r="AV465" t="str">
            <v/>
          </cell>
          <cell r="AW465" t="str">
            <v/>
          </cell>
          <cell r="AX465" t="str">
            <v/>
          </cell>
          <cell r="AY465" t="str">
            <v/>
          </cell>
          <cell r="AZ465" t="str">
            <v/>
          </cell>
          <cell r="BA465" t="str">
            <v/>
          </cell>
          <cell r="BB465" t="str">
            <v/>
          </cell>
          <cell r="BC465" t="str">
            <v/>
          </cell>
          <cell r="BD465" t="str">
            <v/>
          </cell>
          <cell r="BE465" t="str">
            <v/>
          </cell>
          <cell r="BF465" t="str">
            <v/>
          </cell>
          <cell r="BG465" t="str">
            <v/>
          </cell>
          <cell r="BH465" t="str">
            <v>Co-8.9Al-6.9W-0.02BShinagawa, K., Omori, T., Oikawa, K., Kainuma, R. &amp; Ishida, K. Ductility enhancement by boron addition in Co-Al-W high-temperature alloys. Scr. Mater. 61, 612–615 (2009).</v>
          </cell>
          <cell r="BI465" t="str">
            <v>Co-8.9Al-6.9W-0.02B</v>
          </cell>
          <cell r="BJ465" t="str">
            <v>84.2Co-8.9Al-6.9W-0.02B</v>
          </cell>
        </row>
        <row r="466">
          <cell r="A466" t="str">
            <v>Co-9.Al-8.2W</v>
          </cell>
          <cell r="B466" t="str">
            <v>CoAlW-X</v>
          </cell>
          <cell r="C466" t="str">
            <v>-9Al-8W</v>
          </cell>
          <cell r="D466" t="str">
            <v>Co-9Al-8.2W</v>
          </cell>
          <cell r="E466" t="str">
            <v>Shinagawa, K., Omori, T., Oikawa, K., Kainuma, R. &amp; Ishida, K. Ductility enhancement by boron addition in Co-Al-W high-temperature alloys. Scr. Mater. 61, 612–615 (2009).</v>
          </cell>
          <cell r="F466">
            <v>484</v>
          </cell>
          <cell r="G466">
            <v>82.8</v>
          </cell>
          <cell r="H466"/>
          <cell r="I466">
            <v>9</v>
          </cell>
          <cell r="J466"/>
          <cell r="K466">
            <v>8.1999999999999993</v>
          </cell>
          <cell r="L466"/>
          <cell r="M466"/>
          <cell r="N466"/>
          <cell r="O466"/>
          <cell r="P466"/>
          <cell r="Q466"/>
          <cell r="R466"/>
          <cell r="S466"/>
          <cell r="T466"/>
          <cell r="U466"/>
          <cell r="V466"/>
          <cell r="W466"/>
          <cell r="X466"/>
          <cell r="Y466"/>
          <cell r="Z466"/>
          <cell r="AA466"/>
          <cell r="AB466"/>
          <cell r="AC466"/>
          <cell r="AD466"/>
          <cell r="AE466"/>
          <cell r="AF466">
            <v>9.1906999999999996</v>
          </cell>
          <cell r="AG466"/>
          <cell r="AH466"/>
          <cell r="AI466" t="str">
            <v>Co</v>
          </cell>
          <cell r="AJ466" t="str">
            <v>-9.Al</v>
          </cell>
          <cell r="AK466" t="str">
            <v>-8.2W</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cell r="BD466" t="str">
            <v/>
          </cell>
          <cell r="BE466" t="str">
            <v/>
          </cell>
          <cell r="BF466" t="str">
            <v/>
          </cell>
          <cell r="BG466" t="str">
            <v/>
          </cell>
          <cell r="BH466" t="str">
            <v>Co-9Al-8.2WShinagawa, K., Omori, T., Oikawa, K., Kainuma, R. &amp; Ishida, K. Ductility enhancement by boron addition in Co-Al-W high-temperature alloys. Scr. Mater. 61, 612–615 (2009).</v>
          </cell>
          <cell r="BI466" t="str">
            <v>Co-9.Al-8.2W</v>
          </cell>
          <cell r="BJ466" t="str">
            <v>82.8Co-9.0Al-8.2W</v>
          </cell>
        </row>
        <row r="467">
          <cell r="A467" t="str">
            <v>Co-9.Al-8.2W-0.02B</v>
          </cell>
          <cell r="B467" t="str">
            <v>CoAlW-X</v>
          </cell>
          <cell r="C467" t="str">
            <v>-9Al-8W-B</v>
          </cell>
          <cell r="D467" t="str">
            <v>Co-9Al-8.2W-0.02B</v>
          </cell>
          <cell r="E467" t="str">
            <v>Shinagawa, K., Omori, T., Oikawa, K., Kainuma, R. &amp; Ishida, K. Ductility enhancement by boron addition in Co-Al-W high-temperature alloys. Scr. Mater. 61, 612–615 (2009).</v>
          </cell>
          <cell r="F467">
            <v>485</v>
          </cell>
          <cell r="G467">
            <v>82.78</v>
          </cell>
          <cell r="H467"/>
          <cell r="I467">
            <v>9</v>
          </cell>
          <cell r="J467"/>
          <cell r="K467">
            <v>8.1999999999999993</v>
          </cell>
          <cell r="L467"/>
          <cell r="M467"/>
          <cell r="N467"/>
          <cell r="O467"/>
          <cell r="P467"/>
          <cell r="Q467"/>
          <cell r="R467"/>
          <cell r="S467">
            <v>0.02</v>
          </cell>
          <cell r="T467"/>
          <cell r="U467"/>
          <cell r="V467"/>
          <cell r="W467"/>
          <cell r="X467"/>
          <cell r="Y467"/>
          <cell r="Z467"/>
          <cell r="AA467"/>
          <cell r="AB467"/>
          <cell r="AC467"/>
          <cell r="AD467"/>
          <cell r="AE467"/>
          <cell r="AF467">
            <v>9.1894120000000008</v>
          </cell>
          <cell r="AG467"/>
          <cell r="AH467"/>
          <cell r="AI467" t="str">
            <v>Co</v>
          </cell>
          <cell r="AJ467" t="str">
            <v>-9.Al</v>
          </cell>
          <cell r="AK467" t="str">
            <v>-8.2W</v>
          </cell>
          <cell r="AL467" t="str">
            <v/>
          </cell>
          <cell r="AM467" t="str">
            <v/>
          </cell>
          <cell r="AN467" t="str">
            <v/>
          </cell>
          <cell r="AO467" t="str">
            <v/>
          </cell>
          <cell r="AP467" t="str">
            <v/>
          </cell>
          <cell r="AQ467" t="str">
            <v/>
          </cell>
          <cell r="AR467" t="str">
            <v/>
          </cell>
          <cell r="AS467" t="str">
            <v/>
          </cell>
          <cell r="AT467" t="str">
            <v/>
          </cell>
          <cell r="AU467" t="str">
            <v>-0.02B</v>
          </cell>
          <cell r="AV467" t="str">
            <v/>
          </cell>
          <cell r="AW467" t="str">
            <v/>
          </cell>
          <cell r="AX467" t="str">
            <v/>
          </cell>
          <cell r="AY467" t="str">
            <v/>
          </cell>
          <cell r="AZ467" t="str">
            <v/>
          </cell>
          <cell r="BA467" t="str">
            <v/>
          </cell>
          <cell r="BB467" t="str">
            <v/>
          </cell>
          <cell r="BC467" t="str">
            <v/>
          </cell>
          <cell r="BD467" t="str">
            <v/>
          </cell>
          <cell r="BE467" t="str">
            <v/>
          </cell>
          <cell r="BF467" t="str">
            <v/>
          </cell>
          <cell r="BG467" t="str">
            <v/>
          </cell>
          <cell r="BH467" t="str">
            <v>Co-9Al-8.2W-0.02BShinagawa, K., Omori, T., Oikawa, K., Kainuma, R. &amp; Ishida, K. Ductility enhancement by boron addition in Co-Al-W high-temperature alloys. Scr. Mater. 61, 612–615 (2009).</v>
          </cell>
          <cell r="BI467" t="str">
            <v>Co-9.Al-8.2W-0.02B</v>
          </cell>
          <cell r="BJ467" t="str">
            <v>82.8Co-9.0Al-8.2W-0.02B</v>
          </cell>
        </row>
        <row r="468">
          <cell r="A468" t="str">
            <v>Co-9.3Al-10.4W</v>
          </cell>
          <cell r="B468" t="str">
            <v>CoAlW-X</v>
          </cell>
          <cell r="C468" t="str">
            <v>-9Al-10W</v>
          </cell>
          <cell r="D468" t="str">
            <v>Co-9.3Al-10.4W</v>
          </cell>
          <cell r="E468" t="str">
            <v>Shinagawa, K., Omori, T., Oikawa, K., Kainuma, R. &amp; Ishida, K. Ductility enhancement by boron addition in Co-Al-W high-temperature alloys. Scr. Mater. 61, 612–615 (2009).</v>
          </cell>
          <cell r="F468">
            <v>486</v>
          </cell>
          <cell r="G468">
            <v>80.3</v>
          </cell>
          <cell r="H468"/>
          <cell r="I468">
            <v>9.3000000000000007</v>
          </cell>
          <cell r="J468"/>
          <cell r="K468">
            <v>10.4</v>
          </cell>
          <cell r="L468"/>
          <cell r="M468"/>
          <cell r="N468"/>
          <cell r="O468"/>
          <cell r="P468"/>
          <cell r="Q468"/>
          <cell r="R468"/>
          <cell r="S468"/>
          <cell r="T468"/>
          <cell r="U468"/>
          <cell r="V468"/>
          <cell r="W468"/>
          <cell r="X468"/>
          <cell r="Y468"/>
          <cell r="Z468"/>
          <cell r="AA468"/>
          <cell r="AB468"/>
          <cell r="AC468"/>
          <cell r="AD468"/>
          <cell r="AE468"/>
          <cell r="AF468">
            <v>9.3998000000000008</v>
          </cell>
          <cell r="AG468"/>
          <cell r="AH468"/>
          <cell r="AI468" t="str">
            <v>Co</v>
          </cell>
          <cell r="AJ468" t="str">
            <v>-9.3Al</v>
          </cell>
          <cell r="AK468" t="str">
            <v>-10.4W</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cell r="BD468" t="str">
            <v/>
          </cell>
          <cell r="BE468" t="str">
            <v/>
          </cell>
          <cell r="BF468" t="str">
            <v/>
          </cell>
          <cell r="BG468" t="str">
            <v/>
          </cell>
          <cell r="BH468" t="str">
            <v>Co-9.3Al-10.4WShinagawa, K., Omori, T., Oikawa, K., Kainuma, R. &amp; Ishida, K. Ductility enhancement by boron addition in Co-Al-W high-temperature alloys. Scr. Mater. 61, 612–615 (2009).</v>
          </cell>
          <cell r="BI468" t="str">
            <v>Co-9.3Al-10.4W</v>
          </cell>
          <cell r="BJ468" t="str">
            <v>80.3Co-9.3Al-10.4W</v>
          </cell>
        </row>
        <row r="469">
          <cell r="A469" t="str">
            <v>Co-9.3Al-10.4W-0.02B</v>
          </cell>
          <cell r="B469" t="str">
            <v>CoAlW-X</v>
          </cell>
          <cell r="C469" t="str">
            <v>-9Al-10W-B</v>
          </cell>
          <cell r="D469" t="str">
            <v>Co-9.3Al-10.4W-0.02B</v>
          </cell>
          <cell r="E469" t="str">
            <v>Shinagawa, K., Omori, T., Oikawa, K., Kainuma, R. &amp; Ishida, K. Ductility enhancement by boron addition in Co-Al-W high-temperature alloys. Scr. Mater. 61, 612–615 (2009).</v>
          </cell>
          <cell r="F469">
            <v>487</v>
          </cell>
          <cell r="G469">
            <v>80.28</v>
          </cell>
          <cell r="H469"/>
          <cell r="I469">
            <v>9.3000000000000007</v>
          </cell>
          <cell r="J469"/>
          <cell r="K469">
            <v>10.4</v>
          </cell>
          <cell r="L469"/>
          <cell r="M469"/>
          <cell r="N469"/>
          <cell r="O469"/>
          <cell r="P469"/>
          <cell r="Q469"/>
          <cell r="R469"/>
          <cell r="S469">
            <v>0.02</v>
          </cell>
          <cell r="T469"/>
          <cell r="U469"/>
          <cell r="V469"/>
          <cell r="W469"/>
          <cell r="X469"/>
          <cell r="Y469"/>
          <cell r="Z469"/>
          <cell r="AA469"/>
          <cell r="AB469"/>
          <cell r="AC469"/>
          <cell r="AD469"/>
          <cell r="AE469"/>
          <cell r="AF469">
            <v>9.398512000000002</v>
          </cell>
          <cell r="AG469"/>
          <cell r="AH469"/>
          <cell r="AI469" t="str">
            <v>Co</v>
          </cell>
          <cell r="AJ469" t="str">
            <v>-9.3Al</v>
          </cell>
          <cell r="AK469" t="str">
            <v>-10.4W</v>
          </cell>
          <cell r="AL469" t="str">
            <v/>
          </cell>
          <cell r="AM469" t="str">
            <v/>
          </cell>
          <cell r="AN469" t="str">
            <v/>
          </cell>
          <cell r="AO469" t="str">
            <v/>
          </cell>
          <cell r="AP469" t="str">
            <v/>
          </cell>
          <cell r="AQ469" t="str">
            <v/>
          </cell>
          <cell r="AR469" t="str">
            <v/>
          </cell>
          <cell r="AS469" t="str">
            <v/>
          </cell>
          <cell r="AT469" t="str">
            <v/>
          </cell>
          <cell r="AU469" t="str">
            <v>-0.02B</v>
          </cell>
          <cell r="AV469" t="str">
            <v/>
          </cell>
          <cell r="AW469" t="str">
            <v/>
          </cell>
          <cell r="AX469" t="str">
            <v/>
          </cell>
          <cell r="AY469" t="str">
            <v/>
          </cell>
          <cell r="AZ469" t="str">
            <v/>
          </cell>
          <cell r="BA469" t="str">
            <v/>
          </cell>
          <cell r="BB469" t="str">
            <v/>
          </cell>
          <cell r="BC469" t="str">
            <v/>
          </cell>
          <cell r="BD469" t="str">
            <v/>
          </cell>
          <cell r="BE469" t="str">
            <v/>
          </cell>
          <cell r="BF469" t="str">
            <v/>
          </cell>
          <cell r="BG469" t="str">
            <v/>
          </cell>
          <cell r="BH469" t="str">
            <v>Co-9.3Al-10.4W-0.02BShinagawa, K., Omori, T., Oikawa, K., Kainuma, R. &amp; Ishida, K. Ductility enhancement by boron addition in Co-Al-W high-temperature alloys. Scr. Mater. 61, 612–615 (2009).</v>
          </cell>
          <cell r="BI469" t="str">
            <v>Co-9.3Al-10.4W-0.02B</v>
          </cell>
          <cell r="BJ469" t="str">
            <v>80.3Co-9.3Al-10.4W-0.02B</v>
          </cell>
        </row>
        <row r="470">
          <cell r="A470" t="str">
            <v>Co-9.2Al-9.5W</v>
          </cell>
          <cell r="B470" t="str">
            <v>CoAlW-X</v>
          </cell>
          <cell r="C470" t="str">
            <v>-9Al-10W</v>
          </cell>
          <cell r="D470" t="str">
            <v>Co-9.2Al-9.5W</v>
          </cell>
          <cell r="E470" t="str">
            <v>Shinagawa, K., Omori, T., Oikawa, K., Kainuma, R. &amp; Ishida, K. Ductility enhancement by boron addition in Co-Al-W high-temperature alloys. Scr. Mater. 61, 612–615 (2009).</v>
          </cell>
          <cell r="F470">
            <v>488</v>
          </cell>
          <cell r="G470">
            <v>81.3</v>
          </cell>
          <cell r="H470"/>
          <cell r="I470">
            <v>9.1999999999999993</v>
          </cell>
          <cell r="J470"/>
          <cell r="K470">
            <v>9.5</v>
          </cell>
          <cell r="L470"/>
          <cell r="M470"/>
          <cell r="N470"/>
          <cell r="O470"/>
          <cell r="P470"/>
          <cell r="Q470"/>
          <cell r="R470"/>
          <cell r="S470"/>
          <cell r="T470"/>
          <cell r="U470"/>
          <cell r="V470"/>
          <cell r="W470"/>
          <cell r="X470"/>
          <cell r="Y470"/>
          <cell r="Z470"/>
          <cell r="AA470"/>
          <cell r="AB470"/>
          <cell r="AC470"/>
          <cell r="AD470"/>
          <cell r="AE470"/>
          <cell r="AF470">
            <v>9.312850000000001</v>
          </cell>
          <cell r="AG470"/>
          <cell r="AH470"/>
          <cell r="AI470" t="str">
            <v>Co</v>
          </cell>
          <cell r="AJ470" t="str">
            <v>-9.2Al</v>
          </cell>
          <cell r="AK470" t="str">
            <v>-9.5W</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cell r="BD470" t="str">
            <v/>
          </cell>
          <cell r="BE470" t="str">
            <v/>
          </cell>
          <cell r="BF470" t="str">
            <v/>
          </cell>
          <cell r="BG470" t="str">
            <v/>
          </cell>
          <cell r="BH470" t="str">
            <v>Co-9.2Al-9.5WShinagawa, K., Omori, T., Oikawa, K., Kainuma, R. &amp; Ishida, K. Ductility enhancement by boron addition in Co-Al-W high-temperature alloys. Scr. Mater. 61, 612–615 (2009).</v>
          </cell>
          <cell r="BI470" t="str">
            <v>Co-9.2Al-9.5W</v>
          </cell>
          <cell r="BJ470" t="str">
            <v>81.3Co-9.2Al-9.5W</v>
          </cell>
        </row>
        <row r="471">
          <cell r="A471" t="str">
            <v>Co-9.2Al-9.5W-0.02B</v>
          </cell>
          <cell r="B471" t="str">
            <v>CoAlW-X</v>
          </cell>
          <cell r="C471" t="str">
            <v>-9Al-10W-B</v>
          </cell>
          <cell r="D471" t="str">
            <v>Co-9.2Al-9.5W-0.02B</v>
          </cell>
          <cell r="E471" t="str">
            <v>Shinagawa, K., Omori, T., Oikawa, K., Kainuma, R. &amp; Ishida, K. Ductility enhancement by boron addition in Co-Al-W high-temperature alloys. Scr. Mater. 61, 612–615 (2009).</v>
          </cell>
          <cell r="F471">
            <v>489</v>
          </cell>
          <cell r="G471">
            <v>81.28</v>
          </cell>
          <cell r="H471"/>
          <cell r="I471">
            <v>9.1999999999999993</v>
          </cell>
          <cell r="J471"/>
          <cell r="K471">
            <v>9.5</v>
          </cell>
          <cell r="L471"/>
          <cell r="M471"/>
          <cell r="N471"/>
          <cell r="O471"/>
          <cell r="P471"/>
          <cell r="Q471"/>
          <cell r="R471"/>
          <cell r="S471">
            <v>0.02</v>
          </cell>
          <cell r="T471"/>
          <cell r="U471"/>
          <cell r="V471"/>
          <cell r="W471"/>
          <cell r="X471"/>
          <cell r="Y471"/>
          <cell r="Z471"/>
          <cell r="AA471"/>
          <cell r="AB471"/>
          <cell r="AC471"/>
          <cell r="AD471"/>
          <cell r="AE471"/>
          <cell r="AF471">
            <v>9.3115620000000021</v>
          </cell>
          <cell r="AG471"/>
          <cell r="AH471"/>
          <cell r="AI471" t="str">
            <v>Co</v>
          </cell>
          <cell r="AJ471" t="str">
            <v>-9.2Al</v>
          </cell>
          <cell r="AK471" t="str">
            <v>-9.5W</v>
          </cell>
          <cell r="AL471" t="str">
            <v/>
          </cell>
          <cell r="AM471" t="str">
            <v/>
          </cell>
          <cell r="AN471" t="str">
            <v/>
          </cell>
          <cell r="AO471" t="str">
            <v/>
          </cell>
          <cell r="AP471" t="str">
            <v/>
          </cell>
          <cell r="AQ471" t="str">
            <v/>
          </cell>
          <cell r="AR471" t="str">
            <v/>
          </cell>
          <cell r="AS471" t="str">
            <v/>
          </cell>
          <cell r="AT471" t="str">
            <v/>
          </cell>
          <cell r="AU471" t="str">
            <v>-0.02B</v>
          </cell>
          <cell r="AV471" t="str">
            <v/>
          </cell>
          <cell r="AW471" t="str">
            <v/>
          </cell>
          <cell r="AX471" t="str">
            <v/>
          </cell>
          <cell r="AY471" t="str">
            <v/>
          </cell>
          <cell r="AZ471" t="str">
            <v/>
          </cell>
          <cell r="BA471" t="str">
            <v/>
          </cell>
          <cell r="BB471" t="str">
            <v/>
          </cell>
          <cell r="BC471" t="str">
            <v/>
          </cell>
          <cell r="BD471" t="str">
            <v/>
          </cell>
          <cell r="BE471" t="str">
            <v/>
          </cell>
          <cell r="BF471" t="str">
            <v/>
          </cell>
          <cell r="BG471" t="str">
            <v/>
          </cell>
          <cell r="BH471" t="str">
            <v>Co-9.2Al-9.5W-0.02BShinagawa, K., Omori, T., Oikawa, K., Kainuma, R. &amp; Ishida, K. Ductility enhancement by boron addition in Co-Al-W high-temperature alloys. Scr. Mater. 61, 612–615 (2009).</v>
          </cell>
          <cell r="BI471" t="str">
            <v>Co-9.2Al-9.5W-0.02B</v>
          </cell>
          <cell r="BJ471" t="str">
            <v>81.3Co-9.2Al-9.5W-0.02B</v>
          </cell>
        </row>
        <row r="472">
          <cell r="A472" t="str">
            <v>Co-32.5Ni-11.7Al-3.3Cr-4.4W-1.5Ta</v>
          </cell>
          <cell r="B472" t="str">
            <v>CoAlWX+</v>
          </cell>
          <cell r="C472" t="str">
            <v>-33Ni-12Al-3Cr-4W-2Ta</v>
          </cell>
          <cell r="D472" t="str">
            <v>2-6G</v>
          </cell>
          <cell r="E472" t="str">
            <v>Stewart, C. A., Murray, S. P., Suzuki, A., Pollock, T. M. &amp; Levi, C. G. Accelerated discovery of oxidation resistant CoNi-base γ/γ’ alloys with high L12 solvus and low density. Mater. Des. 189, (2020).</v>
          </cell>
          <cell r="F472">
            <v>490</v>
          </cell>
          <cell r="G472">
            <v>46.6</v>
          </cell>
          <cell r="H472">
            <v>32.5</v>
          </cell>
          <cell r="I472">
            <v>11.7</v>
          </cell>
          <cell r="J472">
            <v>3.3</v>
          </cell>
          <cell r="K472">
            <v>4.4000000000000004</v>
          </cell>
          <cell r="L472"/>
          <cell r="M472">
            <v>1.5</v>
          </cell>
          <cell r="N472"/>
          <cell r="O472"/>
          <cell r="P472"/>
          <cell r="Q472"/>
          <cell r="R472"/>
          <cell r="S472"/>
          <cell r="T472"/>
          <cell r="U472"/>
          <cell r="V472"/>
          <cell r="W472"/>
          <cell r="X472"/>
          <cell r="Y472"/>
          <cell r="Z472"/>
          <cell r="AA472"/>
          <cell r="AB472"/>
          <cell r="AC472"/>
          <cell r="AD472"/>
          <cell r="AE472"/>
          <cell r="AF472">
            <v>8.6924200000000003</v>
          </cell>
          <cell r="AG472"/>
          <cell r="AH472"/>
          <cell r="AI472" t="str">
            <v>Co</v>
          </cell>
          <cell r="AJ472" t="str">
            <v>-11.7Al</v>
          </cell>
          <cell r="AK472" t="str">
            <v>-4.4W</v>
          </cell>
          <cell r="AL472" t="str">
            <v>-32.5Ni</v>
          </cell>
          <cell r="AM472" t="str">
            <v>-3.3Cr</v>
          </cell>
          <cell r="AN472" t="str">
            <v>-1.5Ta</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
          </cell>
          <cell r="BB472" t="str">
            <v/>
          </cell>
          <cell r="BC472" t="str">
            <v/>
          </cell>
          <cell r="BD472" t="str">
            <v/>
          </cell>
          <cell r="BE472" t="str">
            <v/>
          </cell>
          <cell r="BF472" t="str">
            <v/>
          </cell>
          <cell r="BG472" t="str">
            <v/>
          </cell>
          <cell r="BH472" t="str">
            <v>2-6GStewart, C. A., Murray, S. P., Suzuki, A., Pollock, T. M. &amp; Levi, C. G. Accelerated discovery of oxidation resistant CoNi-base γ/γ’ alloys with high L12 solvus and low density. Mater. Des. 189, (2020).</v>
          </cell>
          <cell r="BI472" t="str">
            <v>Co-32.5Ni-11.7Al-3.3Cr-4.4W-1.5Ta</v>
          </cell>
          <cell r="BJ472" t="str">
            <v>79.1Co-32.5Ni-11.7Al-3.3Cr-4.4W-1.5Ta</v>
          </cell>
        </row>
        <row r="473">
          <cell r="A473" t="str">
            <v>Co-34.8Ni-14.Al-3.3Cr-4.4W-3.5Ta</v>
          </cell>
          <cell r="B473" t="str">
            <v>CoAlWX+</v>
          </cell>
          <cell r="C473" t="str">
            <v>-35Ni-14Al-3Cr-4W-4Ta</v>
          </cell>
          <cell r="D473" t="str">
            <v>SB-CoNi-8</v>
          </cell>
          <cell r="E473" t="str">
            <v>Stewart, C. A., Murray, S. P., Suzuki, A., Pollock, T. M. &amp; Levi, C. G. Accelerated discovery of oxidation resistant CoNi-base γ/γ’ alloys with high L12 solvus and low density. Mater. Des. 189, (2020).</v>
          </cell>
          <cell r="F473">
            <v>491</v>
          </cell>
          <cell r="G473">
            <v>40.000000000000007</v>
          </cell>
          <cell r="H473">
            <v>34.799999999999997</v>
          </cell>
          <cell r="I473">
            <v>14</v>
          </cell>
          <cell r="J473">
            <v>3.3</v>
          </cell>
          <cell r="K473">
            <v>4.4000000000000004</v>
          </cell>
          <cell r="L473"/>
          <cell r="M473">
            <v>3.5</v>
          </cell>
          <cell r="N473"/>
          <cell r="O473"/>
          <cell r="P473"/>
          <cell r="Q473"/>
          <cell r="R473"/>
          <cell r="S473"/>
          <cell r="T473"/>
          <cell r="U473"/>
          <cell r="V473"/>
          <cell r="W473"/>
          <cell r="X473"/>
          <cell r="Y473"/>
          <cell r="Z473"/>
          <cell r="AA473"/>
          <cell r="AB473"/>
          <cell r="AC473"/>
          <cell r="AD473"/>
          <cell r="AE473"/>
          <cell r="AF473">
            <v>8.7050039999999989</v>
          </cell>
          <cell r="AG473"/>
          <cell r="AH473"/>
          <cell r="AI473" t="str">
            <v>Co</v>
          </cell>
          <cell r="AJ473" t="str">
            <v>-14.Al</v>
          </cell>
          <cell r="AK473" t="str">
            <v>-4.4W</v>
          </cell>
          <cell r="AL473" t="str">
            <v>-34.8Ni</v>
          </cell>
          <cell r="AM473" t="str">
            <v>-3.3Cr</v>
          </cell>
          <cell r="AN473" t="str">
            <v>-3.5Ta</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cell r="BD473" t="str">
            <v/>
          </cell>
          <cell r="BE473" t="str">
            <v/>
          </cell>
          <cell r="BF473" t="str">
            <v/>
          </cell>
          <cell r="BG473" t="str">
            <v/>
          </cell>
          <cell r="BH473" t="str">
            <v>SB-CoNi-8Stewart, C. A., Murray, S. P., Suzuki, A., Pollock, T. M. &amp; Levi, C. G. Accelerated discovery of oxidation resistant CoNi-base γ/γ’ alloys with high L12 solvus and low density. Mater. Des. 189, (2020).</v>
          </cell>
          <cell r="BI473" t="str">
            <v>Co-34.8Ni-14.Al-3.3Cr-4.4W-3.5Ta</v>
          </cell>
          <cell r="BJ473" t="str">
            <v>74.8Co-34.8Ni-14.0Al-3.3Cr-4.4W-3.5Ta</v>
          </cell>
        </row>
        <row r="474">
          <cell r="A474" t="str">
            <v>Co-35.2Ni-14.3Al-5.9Cr-1.W-3.2Ta</v>
          </cell>
          <cell r="B474" t="str">
            <v>Low-W</v>
          </cell>
          <cell r="C474" t="str">
            <v>-35Ni-14Al-6Cr-1W-3Ta</v>
          </cell>
          <cell r="D474" t="str">
            <v>SB-CoNi-9</v>
          </cell>
          <cell r="E474" t="str">
            <v>Stewart, C. A., Murray, S. P., Suzuki, A., Pollock, T. M. &amp; Levi, C. G. Accelerated discovery of oxidation resistant CoNi-base γ/γ’ alloys with high L12 solvus and low density. Mater. Des. 189, (2020).</v>
          </cell>
          <cell r="F474">
            <v>492</v>
          </cell>
          <cell r="G474">
            <v>40.4</v>
          </cell>
          <cell r="H474">
            <v>35.200000000000003</v>
          </cell>
          <cell r="I474">
            <v>14.3</v>
          </cell>
          <cell r="J474">
            <v>5.9</v>
          </cell>
          <cell r="K474">
            <v>1</v>
          </cell>
          <cell r="L474"/>
          <cell r="M474">
            <v>3.2</v>
          </cell>
          <cell r="N474"/>
          <cell r="O474"/>
          <cell r="P474"/>
          <cell r="Q474"/>
          <cell r="R474"/>
          <cell r="S474"/>
          <cell r="T474"/>
          <cell r="U474"/>
          <cell r="V474"/>
          <cell r="W474"/>
          <cell r="X474"/>
          <cell r="Y474"/>
          <cell r="Z474"/>
          <cell r="AA474"/>
          <cell r="AB474"/>
          <cell r="AC474"/>
          <cell r="AD474"/>
          <cell r="AE474"/>
          <cell r="AF474">
            <v>8.2668260000000018</v>
          </cell>
          <cell r="AG474"/>
          <cell r="AH474"/>
          <cell r="AI474" t="str">
            <v>Co</v>
          </cell>
          <cell r="AJ474" t="str">
            <v>-14.3Al</v>
          </cell>
          <cell r="AK474" t="str">
            <v>-1.W</v>
          </cell>
          <cell r="AL474" t="str">
            <v>-35.2Ni</v>
          </cell>
          <cell r="AM474" t="str">
            <v>-5.9Cr</v>
          </cell>
          <cell r="AN474" t="str">
            <v>-3.2Ta</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cell r="BD474" t="str">
            <v/>
          </cell>
          <cell r="BE474" t="str">
            <v/>
          </cell>
          <cell r="BF474" t="str">
            <v/>
          </cell>
          <cell r="BG474" t="str">
            <v/>
          </cell>
          <cell r="BH474" t="str">
            <v>SB-CoNi-9Stewart, C. A., Murray, S. P., Suzuki, A., Pollock, T. M. &amp; Levi, C. G. Accelerated discovery of oxidation resistant CoNi-base γ/γ’ alloys with high L12 solvus and low density. Mater. Des. 189, (2020).</v>
          </cell>
          <cell r="BI474" t="str">
            <v>Co-35.2Ni-14.3Al-5.9Cr-1.W-3.2Ta</v>
          </cell>
          <cell r="BJ474" t="str">
            <v>75.6Co-35.2Ni-14.3Al-5.9Cr-1.0W-3.2Ta</v>
          </cell>
        </row>
        <row r="475">
          <cell r="A475" t="str">
            <v>Co-37.1Ni-13.1Al-5.5Cr-1.W-3.5Ta</v>
          </cell>
          <cell r="B475" t="str">
            <v>Low-W</v>
          </cell>
          <cell r="C475" t="str">
            <v>-37Ni-13Al-6Cr-1W-4Ta</v>
          </cell>
          <cell r="D475" t="str">
            <v>SB-CoNi-10</v>
          </cell>
          <cell r="E475" t="str">
            <v>Stewart, C. A., Murray, S. P., Suzuki, A., Pollock, T. M. &amp; Levi, C. G. Accelerated discovery of oxidation resistant CoNi-base γ/γ’ alloys with high L12 solvus and low density. Mater. Des. 189, (2020).</v>
          </cell>
          <cell r="F475">
            <v>493</v>
          </cell>
          <cell r="G475">
            <v>39.799999999999997</v>
          </cell>
          <cell r="H475">
            <v>37.1</v>
          </cell>
          <cell r="I475">
            <v>13.1</v>
          </cell>
          <cell r="J475">
            <v>5.5</v>
          </cell>
          <cell r="K475">
            <v>1</v>
          </cell>
          <cell r="L475"/>
          <cell r="M475">
            <v>3.5</v>
          </cell>
          <cell r="N475"/>
          <cell r="O475"/>
          <cell r="P475"/>
          <cell r="Q475"/>
          <cell r="R475"/>
          <cell r="S475"/>
          <cell r="T475"/>
          <cell r="U475"/>
          <cell r="V475"/>
          <cell r="W475"/>
          <cell r="X475"/>
          <cell r="Y475"/>
          <cell r="Z475"/>
          <cell r="AA475"/>
          <cell r="AB475"/>
          <cell r="AC475"/>
          <cell r="AD475"/>
          <cell r="AE475"/>
          <cell r="AF475">
            <v>8.3714680000000001</v>
          </cell>
          <cell r="AG475">
            <v>8.65</v>
          </cell>
          <cell r="AH475"/>
          <cell r="AI475" t="str">
            <v>Co</v>
          </cell>
          <cell r="AJ475" t="str">
            <v>-13.1Al</v>
          </cell>
          <cell r="AK475" t="str">
            <v>-1.W</v>
          </cell>
          <cell r="AL475" t="str">
            <v>-37.1Ni</v>
          </cell>
          <cell r="AM475" t="str">
            <v>-5.5Cr</v>
          </cell>
          <cell r="AN475" t="str">
            <v>-3.5Ta</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cell r="BD475" t="str">
            <v/>
          </cell>
          <cell r="BE475" t="str">
            <v/>
          </cell>
          <cell r="BF475" t="str">
            <v/>
          </cell>
          <cell r="BG475" t="str">
            <v/>
          </cell>
          <cell r="BH475" t="str">
            <v>SB-CoNi-10Stewart, C. A., Murray, S. P., Suzuki, A., Pollock, T. M. &amp; Levi, C. G. Accelerated discovery of oxidation resistant CoNi-base γ/γ’ alloys with high L12 solvus and low density. Mater. Des. 189, (2020).</v>
          </cell>
          <cell r="BI475" t="str">
            <v>Co-37.1Ni-13.1Al-5.5Cr-1.W-3.5Ta</v>
          </cell>
          <cell r="BJ475" t="str">
            <v>76.9Co-37.1Ni-13.1Al-5.5Cr-1.0W-3.5Ta</v>
          </cell>
        </row>
        <row r="476">
          <cell r="A476" t="str">
            <v>Co-36.8Ni-13.3Al-5.8Cr-1.W-3.5Ta-0.Hf-0.06C-0.08B-0.Y</v>
          </cell>
          <cell r="B476" t="str">
            <v>Low-W</v>
          </cell>
          <cell r="C476" t="str">
            <v>-37Ni-13Al-6Cr-1W-4Ta-Hf-C-B-Y</v>
          </cell>
          <cell r="D476" t="str">
            <v>SB-CoNi-10+</v>
          </cell>
          <cell r="E476" t="str">
            <v>Stewart, C. A., Murray, S. P., Suzuki, A., Pollock, T. M. &amp; Levi, C. G. Accelerated discovery of oxidation resistant CoNi-base γ/γ’ alloys with high L12 solvus and low density. Mater. Des. 189, (2020).</v>
          </cell>
          <cell r="F476">
            <v>494</v>
          </cell>
          <cell r="G476">
            <v>39.430000000000007</v>
          </cell>
          <cell r="H476">
            <v>36.799999999999997</v>
          </cell>
          <cell r="I476">
            <v>13.3</v>
          </cell>
          <cell r="J476">
            <v>5.8</v>
          </cell>
          <cell r="K476">
            <v>1</v>
          </cell>
          <cell r="L476"/>
          <cell r="M476">
            <v>3.5</v>
          </cell>
          <cell r="N476"/>
          <cell r="O476"/>
          <cell r="P476"/>
          <cell r="Q476">
            <v>0.06</v>
          </cell>
          <cell r="R476"/>
          <cell r="S476">
            <v>0.08</v>
          </cell>
          <cell r="T476"/>
          <cell r="U476"/>
          <cell r="V476"/>
          <cell r="W476"/>
          <cell r="X476">
            <v>4.0000000000000001E-3</v>
          </cell>
          <cell r="Y476">
            <v>2.5999999999999999E-2</v>
          </cell>
          <cell r="Z476"/>
          <cell r="AA476"/>
          <cell r="AB476"/>
          <cell r="AC476"/>
          <cell r="AD476"/>
          <cell r="AE476"/>
          <cell r="AF476">
            <v>8.34574748</v>
          </cell>
          <cell r="AG476"/>
          <cell r="AH476"/>
          <cell r="AI476" t="str">
            <v>Co</v>
          </cell>
          <cell r="AJ476" t="str">
            <v>-13.3Al</v>
          </cell>
          <cell r="AK476" t="str">
            <v>-1.W</v>
          </cell>
          <cell r="AL476" t="str">
            <v>-36.8Ni</v>
          </cell>
          <cell r="AM476" t="str">
            <v>-5.8Cr</v>
          </cell>
          <cell r="AN476" t="str">
            <v>-3.5Ta</v>
          </cell>
          <cell r="AO476" t="str">
            <v/>
          </cell>
          <cell r="AP476" t="str">
            <v/>
          </cell>
          <cell r="AQ476" t="str">
            <v/>
          </cell>
          <cell r="AR476" t="str">
            <v/>
          </cell>
          <cell r="AS476" t="str">
            <v>-0.06C</v>
          </cell>
          <cell r="AT476" t="str">
            <v/>
          </cell>
          <cell r="AU476" t="str">
            <v>-0.08B</v>
          </cell>
          <cell r="AV476" t="str">
            <v/>
          </cell>
          <cell r="AW476" t="str">
            <v/>
          </cell>
          <cell r="AX476" t="str">
            <v/>
          </cell>
          <cell r="AY476" t="str">
            <v/>
          </cell>
          <cell r="AZ476" t="str">
            <v>-0.Y</v>
          </cell>
          <cell r="BA476" t="str">
            <v>-0.Hf</v>
          </cell>
          <cell r="BB476" t="str">
            <v/>
          </cell>
          <cell r="BC476" t="str">
            <v/>
          </cell>
          <cell r="BD476" t="str">
            <v/>
          </cell>
          <cell r="BE476" t="str">
            <v/>
          </cell>
          <cell r="BF476" t="str">
            <v/>
          </cell>
          <cell r="BG476" t="str">
            <v/>
          </cell>
          <cell r="BH476" t="str">
            <v>SB-CoNi-10+Stewart, C. A., Murray, S. P., Suzuki, A., Pollock, T. M. &amp; Levi, C. G. Accelerated discovery of oxidation resistant CoNi-base γ/γ’ alloys with high L12 solvus and low density. Mater. Des. 189, (2020).</v>
          </cell>
          <cell r="BI476" t="str">
            <v>Co-36.8Ni-13.3Al-5.8Cr-1.W-3.5Ta-0.Hf-0.06C-0.08B-0.Y</v>
          </cell>
          <cell r="BJ476" t="str">
            <v>76.2Co-36.8Ni-13.3Al-5.8Cr-1.0W-3.5Ta-0.0Hf-0.06C-0.08B-0.0Y</v>
          </cell>
        </row>
        <row r="477">
          <cell r="A477" t="str">
            <v>Co-9.2Al-9.W</v>
          </cell>
          <cell r="B477" t="str">
            <v>CoAlW-X</v>
          </cell>
          <cell r="C477" t="str">
            <v>-9Al-9W</v>
          </cell>
          <cell r="D477" t="str">
            <v>9W</v>
          </cell>
          <cell r="E477" t="str">
            <v>Suzuki, A. &amp; Pollock, T. M. High-temperature strength and deformation of γ/γ′ two-phase Co-Al-W-base alloys. Acta Mater. 56, 1288–1297 (2008).</v>
          </cell>
          <cell r="F477">
            <v>495</v>
          </cell>
          <cell r="G477">
            <v>81.8</v>
          </cell>
          <cell r="H477"/>
          <cell r="I477">
            <v>9.1999999999999993</v>
          </cell>
          <cell r="J477"/>
          <cell r="K477">
            <v>9</v>
          </cell>
          <cell r="L477"/>
          <cell r="M477"/>
          <cell r="N477"/>
          <cell r="O477"/>
          <cell r="P477"/>
          <cell r="Q477"/>
          <cell r="R477"/>
          <cell r="S477"/>
          <cell r="T477"/>
          <cell r="U477"/>
          <cell r="V477"/>
          <cell r="W477"/>
          <cell r="X477"/>
          <cell r="Y477"/>
          <cell r="Z477"/>
          <cell r="AA477"/>
          <cell r="AB477"/>
          <cell r="AC477"/>
          <cell r="AD477"/>
          <cell r="AE477"/>
          <cell r="AF477">
            <v>9.2611000000000008</v>
          </cell>
          <cell r="AG477"/>
          <cell r="AH477"/>
          <cell r="AI477" t="str">
            <v>Co</v>
          </cell>
          <cell r="AJ477" t="str">
            <v>-9.2Al</v>
          </cell>
          <cell r="AK477" t="str">
            <v>-9.W</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cell r="BD477" t="str">
            <v/>
          </cell>
          <cell r="BE477" t="str">
            <v/>
          </cell>
          <cell r="BF477" t="str">
            <v/>
          </cell>
          <cell r="BG477" t="str">
            <v/>
          </cell>
          <cell r="BH477" t="str">
            <v>9WSuzuki, A. &amp; Pollock, T. M. High-temperature strength and deformation of γ/γ′ two-phase Co-Al-W-base alloys. Acta Mater. 56, 1288–1297 (2008).</v>
          </cell>
          <cell r="BI477" t="str">
            <v>Co-9.2Al-9.W</v>
          </cell>
          <cell r="BJ477" t="str">
            <v>81.8Co-9.2Al-9.0W</v>
          </cell>
        </row>
        <row r="478">
          <cell r="A478" t="str">
            <v>Co-7.8Al-4.5Cr-7.8W-2.Ta</v>
          </cell>
          <cell r="B478" t="str">
            <v>CoAlWX+</v>
          </cell>
          <cell r="C478" t="str">
            <v>-8Al-5Cr-8W-2Ta</v>
          </cell>
          <cell r="D478" t="str">
            <v>CrTa</v>
          </cell>
          <cell r="E478" t="str">
            <v>Suzuki, A. &amp; Pollock, T. M. High-temperature strength and deformation of γ/γ′ two-phase Co-Al-W-base alloys. Acta Mater. 56, 1288–1297 (2008).</v>
          </cell>
          <cell r="F478">
            <v>499</v>
          </cell>
          <cell r="G478">
            <v>77.900000000000006</v>
          </cell>
          <cell r="H478"/>
          <cell r="I478">
            <v>7.8</v>
          </cell>
          <cell r="J478">
            <v>4.5</v>
          </cell>
          <cell r="K478">
            <v>7.8</v>
          </cell>
          <cell r="L478"/>
          <cell r="M478">
            <v>2</v>
          </cell>
          <cell r="N478"/>
          <cell r="O478"/>
          <cell r="P478"/>
          <cell r="Q478"/>
          <cell r="R478"/>
          <cell r="S478"/>
          <cell r="T478"/>
          <cell r="U478"/>
          <cell r="V478"/>
          <cell r="W478"/>
          <cell r="X478"/>
          <cell r="Y478"/>
          <cell r="Z478"/>
          <cell r="AA478"/>
          <cell r="AB478"/>
          <cell r="AC478"/>
          <cell r="AD478"/>
          <cell r="AE478"/>
          <cell r="AF478">
            <v>9.3017500000000002</v>
          </cell>
          <cell r="AG478"/>
          <cell r="AH478" t="str">
            <v>single crystal</v>
          </cell>
          <cell r="AI478" t="str">
            <v>Co</v>
          </cell>
          <cell r="AJ478" t="str">
            <v>-7.8Al</v>
          </cell>
          <cell r="AK478" t="str">
            <v>-7.8W</v>
          </cell>
          <cell r="AL478" t="str">
            <v/>
          </cell>
          <cell r="AM478" t="str">
            <v>-4.5Cr</v>
          </cell>
          <cell r="AN478" t="str">
            <v>-2.Ta</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cell r="BD478" t="str">
            <v/>
          </cell>
          <cell r="BE478" t="str">
            <v/>
          </cell>
          <cell r="BF478" t="str">
            <v/>
          </cell>
          <cell r="BG478" t="str">
            <v/>
          </cell>
          <cell r="BH478" t="str">
            <v>CrTaSuzuki, A. &amp; Pollock, T. M. High-temperature strength and deformation of γ/γ′ two-phase Co-Al-W-base alloys. Acta Mater. 56, 1288–1297 (2008).</v>
          </cell>
          <cell r="BI478" t="str">
            <v>Co-7.8Al-4.5Cr-7.8W-2.Ta</v>
          </cell>
          <cell r="BJ478" t="str">
            <v>77.9Co-7.8Al-4.5Cr-7.8W-2.0Ta</v>
          </cell>
        </row>
        <row r="479">
          <cell r="A479" t="str">
            <v>Co-9.4Al-10.7W</v>
          </cell>
          <cell r="B479" t="str">
            <v>CoAlW-X</v>
          </cell>
          <cell r="C479" t="str">
            <v>-9Al-11W</v>
          </cell>
          <cell r="D479" t="str">
            <v>11W-SX</v>
          </cell>
          <cell r="E479" t="str">
            <v>Suzuki, A. &amp; Pollock, T. M. High-temperature strength and deformation of γ/γ′ two-phase Co-Al-W-base alloys. Acta Mater. 56, 1288–1297 (2008).</v>
          </cell>
          <cell r="F479">
            <v>500</v>
          </cell>
          <cell r="G479">
            <v>79.900000000000006</v>
          </cell>
          <cell r="H479"/>
          <cell r="I479">
            <v>9.4</v>
          </cell>
          <cell r="J479"/>
          <cell r="K479">
            <v>10.7</v>
          </cell>
          <cell r="L479"/>
          <cell r="M479"/>
          <cell r="N479"/>
          <cell r="O479"/>
          <cell r="P479"/>
          <cell r="Q479"/>
          <cell r="R479"/>
          <cell r="S479"/>
          <cell r="T479"/>
          <cell r="U479"/>
          <cell r="V479"/>
          <cell r="W479"/>
          <cell r="X479"/>
          <cell r="Y479"/>
          <cell r="Z479"/>
          <cell r="AA479"/>
          <cell r="AB479"/>
          <cell r="AC479"/>
          <cell r="AD479"/>
          <cell r="AE479"/>
          <cell r="AF479">
            <v>9.4246500000000015</v>
          </cell>
          <cell r="AG479"/>
          <cell r="AH479" t="str">
            <v>single crystal</v>
          </cell>
          <cell r="AI479" t="str">
            <v>Co</v>
          </cell>
          <cell r="AJ479" t="str">
            <v>-9.4Al</v>
          </cell>
          <cell r="AK479" t="str">
            <v>-10.7W</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cell r="BD479" t="str">
            <v/>
          </cell>
          <cell r="BE479" t="str">
            <v/>
          </cell>
          <cell r="BF479" t="str">
            <v/>
          </cell>
          <cell r="BG479" t="str">
            <v/>
          </cell>
          <cell r="BH479" t="str">
            <v>11W-SXSuzuki, A. &amp; Pollock, T. M. High-temperature strength and deformation of γ/γ′ two-phase Co-Al-W-base alloys. Acta Mater. 56, 1288–1297 (2008).</v>
          </cell>
          <cell r="BI479" t="str">
            <v>Co-9.4Al-10.7W</v>
          </cell>
          <cell r="BJ479" t="str">
            <v>79.9Co-9.4Al-10.7W</v>
          </cell>
        </row>
        <row r="480">
          <cell r="A480" t="str">
            <v>Co-8.8Al-9.8W</v>
          </cell>
          <cell r="B480" t="str">
            <v>CoAlW-X</v>
          </cell>
          <cell r="C480" t="str">
            <v>-9Al-10W</v>
          </cell>
          <cell r="D480" t="str">
            <v>2Ta-SX</v>
          </cell>
          <cell r="E480" t="str">
            <v>Suzuki, A. &amp; Pollock, T. M. High-temperature strength and deformation of γ/γ′ two-phase Co-Al-W-base alloys. Acta Mater. 56, 1288–1297 (2008).</v>
          </cell>
          <cell r="F480">
            <v>501</v>
          </cell>
          <cell r="G480">
            <v>81.400000000000006</v>
          </cell>
          <cell r="H480"/>
          <cell r="I480">
            <v>8.8000000000000007</v>
          </cell>
          <cell r="J480"/>
          <cell r="K480">
            <v>9.8000000000000007</v>
          </cell>
          <cell r="L480"/>
          <cell r="M480"/>
          <cell r="N480"/>
          <cell r="O480"/>
          <cell r="P480"/>
          <cell r="Q480"/>
          <cell r="R480"/>
          <cell r="S480"/>
          <cell r="T480"/>
          <cell r="U480"/>
          <cell r="V480"/>
          <cell r="W480"/>
          <cell r="X480"/>
          <cell r="Y480"/>
          <cell r="Z480"/>
          <cell r="AA480"/>
          <cell r="AB480"/>
          <cell r="AC480"/>
          <cell r="AD480"/>
          <cell r="AE480"/>
          <cell r="AF480">
            <v>9.3687000000000005</v>
          </cell>
          <cell r="AG480"/>
          <cell r="AH480"/>
          <cell r="AI480" t="str">
            <v>Co</v>
          </cell>
          <cell r="AJ480" t="str">
            <v>-8.8Al</v>
          </cell>
          <cell r="AK480" t="str">
            <v>-9.8W</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cell r="BD480" t="str">
            <v/>
          </cell>
          <cell r="BE480" t="str">
            <v/>
          </cell>
          <cell r="BF480" t="str">
            <v/>
          </cell>
          <cell r="BG480" t="str">
            <v/>
          </cell>
          <cell r="BH480" t="str">
            <v>2Ta-SXSuzuki, A. &amp; Pollock, T. M. High-temperature strength and deformation of γ/γ′ two-phase Co-Al-W-base alloys. Acta Mater. 56, 1288–1297 (2008).</v>
          </cell>
          <cell r="BI480" t="str">
            <v>Co-8.8Al-9.8W</v>
          </cell>
          <cell r="BJ480" t="str">
            <v>81.4Co-8.8Al-9.8W</v>
          </cell>
        </row>
        <row r="481">
          <cell r="A481" t="str">
            <v>Co-9.Al-9.W</v>
          </cell>
          <cell r="B481" t="str">
            <v>CoAlW-X</v>
          </cell>
          <cell r="C481" t="str">
            <v>-9Al-9W</v>
          </cell>
          <cell r="D481" t="str">
            <v>Co–9Al–9W</v>
          </cell>
          <cell r="E481" t="str">
            <v>Suzuki, A., DeNolf, G. C. &amp; Pollock, T. M. Flow stress anomalies in γ/γ′ two-phase Co-Al-W-base alloys. Scr. Mater. 56, 385–388 (2007).</v>
          </cell>
          <cell r="F481">
            <v>502</v>
          </cell>
          <cell r="G481">
            <v>82</v>
          </cell>
          <cell r="H481"/>
          <cell r="I481">
            <v>9</v>
          </cell>
          <cell r="J481"/>
          <cell r="K481">
            <v>9</v>
          </cell>
          <cell r="L481"/>
          <cell r="M481"/>
          <cell r="N481"/>
          <cell r="O481"/>
          <cell r="P481"/>
          <cell r="Q481"/>
          <cell r="R481"/>
          <cell r="S481"/>
          <cell r="T481"/>
          <cell r="U481"/>
          <cell r="V481"/>
          <cell r="W481"/>
          <cell r="X481"/>
          <cell r="Y481"/>
          <cell r="Z481"/>
          <cell r="AA481"/>
          <cell r="AB481"/>
          <cell r="AC481"/>
          <cell r="AD481"/>
          <cell r="AE481"/>
          <cell r="AF481">
            <v>9.2735000000000003</v>
          </cell>
          <cell r="AG481"/>
          <cell r="AH481"/>
          <cell r="AI481" t="str">
            <v>Co</v>
          </cell>
          <cell r="AJ481" t="str">
            <v>-9.Al</v>
          </cell>
          <cell r="AK481" t="str">
            <v>-9.W</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cell r="BD481" t="str">
            <v/>
          </cell>
          <cell r="BE481" t="str">
            <v/>
          </cell>
          <cell r="BF481" t="str">
            <v/>
          </cell>
          <cell r="BG481" t="str">
            <v/>
          </cell>
          <cell r="BH481" t="str">
            <v>Co–9Al–9WSuzuki, A., DeNolf, G. C. &amp; Pollock, T. M. Flow stress anomalies in γ/γ′ two-phase Co-Al-W-base alloys. Scr. Mater. 56, 385–388 (2007).</v>
          </cell>
          <cell r="BI481" t="str">
            <v>Co-9.Al-9.W</v>
          </cell>
          <cell r="BJ481" t="str">
            <v>82.0Co-9.0Al-9.0W</v>
          </cell>
        </row>
        <row r="482">
          <cell r="A482" t="str">
            <v>Co-9.Al-9.W-2.Ta</v>
          </cell>
          <cell r="B482" t="str">
            <v>CoAlW-X</v>
          </cell>
          <cell r="C482" t="str">
            <v>-9Al-9W-2Ta</v>
          </cell>
          <cell r="D482" t="str">
            <v>Co–9Al–9W-2Ta</v>
          </cell>
          <cell r="E482" t="str">
            <v>Suzuki, A., DeNolf, G. C. &amp; Pollock, T. M. Flow stress anomalies in γ/γ′ two-phase Co-Al-W-base alloys. Scr. Mater. 56, 385–388 (2007).</v>
          </cell>
          <cell r="F482">
            <v>503</v>
          </cell>
          <cell r="G482">
            <v>80</v>
          </cell>
          <cell r="H482"/>
          <cell r="I482">
            <v>9</v>
          </cell>
          <cell r="J482"/>
          <cell r="K482">
            <v>9</v>
          </cell>
          <cell r="L482"/>
          <cell r="M482">
            <v>2</v>
          </cell>
          <cell r="N482"/>
          <cell r="O482"/>
          <cell r="P482"/>
          <cell r="Q482"/>
          <cell r="R482"/>
          <cell r="S482"/>
          <cell r="T482"/>
          <cell r="U482"/>
          <cell r="V482"/>
          <cell r="W482"/>
          <cell r="X482"/>
          <cell r="Y482"/>
          <cell r="Z482"/>
          <cell r="AA482"/>
          <cell r="AB482"/>
          <cell r="AC482"/>
          <cell r="AD482"/>
          <cell r="AE482"/>
          <cell r="AF482">
            <v>9.4284999999999997</v>
          </cell>
          <cell r="AG482"/>
          <cell r="AH482"/>
          <cell r="AI482" t="str">
            <v>Co</v>
          </cell>
          <cell r="AJ482" t="str">
            <v>-9.Al</v>
          </cell>
          <cell r="AK482" t="str">
            <v>-9.W</v>
          </cell>
          <cell r="AL482" t="str">
            <v/>
          </cell>
          <cell r="AM482" t="str">
            <v/>
          </cell>
          <cell r="AN482" t="str">
            <v>-2.Ta</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cell r="BD482" t="str">
            <v/>
          </cell>
          <cell r="BE482" t="str">
            <v/>
          </cell>
          <cell r="BF482" t="str">
            <v/>
          </cell>
          <cell r="BG482" t="str">
            <v/>
          </cell>
          <cell r="BH482" t="str">
            <v>Co–9Al–9W-2TaSuzuki, A., DeNolf, G. C. &amp; Pollock, T. M. Flow stress anomalies in γ/γ′ two-phase Co-Al-W-base alloys. Scr. Mater. 56, 385–388 (2007).</v>
          </cell>
          <cell r="BI482" t="str">
            <v>Co-9.Al-9.W-2.Ta</v>
          </cell>
          <cell r="BJ482" t="str">
            <v>80.0Co-9.0Al-9.0W-2.0Ta</v>
          </cell>
        </row>
        <row r="483">
          <cell r="A483" t="str">
            <v>Co-21.Ti</v>
          </cell>
          <cell r="B483" t="str">
            <v>Co3Ti</v>
          </cell>
          <cell r="C483" t="str">
            <v>-21Ti</v>
          </cell>
          <cell r="D483" t="str">
            <v>Co-21Ti</v>
          </cell>
          <cell r="E483" t="str">
            <v>Takasugi, T. HIGH TEMPERATURE STRENGTH AND DUCTILITY OF POLYCRYSTALLINE Co,Ti. Acro nferati vol. 33 (1985).</v>
          </cell>
          <cell r="F483">
            <v>505</v>
          </cell>
          <cell r="G483">
            <v>79</v>
          </cell>
          <cell r="H483"/>
          <cell r="I483"/>
          <cell r="J483"/>
          <cell r="K483"/>
          <cell r="L483">
            <v>21</v>
          </cell>
          <cell r="M483"/>
          <cell r="N483"/>
          <cell r="O483"/>
          <cell r="P483"/>
          <cell r="Q483"/>
          <cell r="R483"/>
          <cell r="S483"/>
          <cell r="T483"/>
          <cell r="U483"/>
          <cell r="V483"/>
          <cell r="W483"/>
          <cell r="X483"/>
          <cell r="Y483"/>
          <cell r="Z483"/>
          <cell r="AA483"/>
          <cell r="AB483"/>
          <cell r="AC483"/>
          <cell r="AD483"/>
          <cell r="AE483"/>
          <cell r="AF483">
            <v>7.9774700000000003</v>
          </cell>
          <cell r="AG483"/>
          <cell r="AH483"/>
          <cell r="AI483" t="str">
            <v>Co</v>
          </cell>
          <cell r="AJ483" t="str">
            <v/>
          </cell>
          <cell r="AK483" t="str">
            <v/>
          </cell>
          <cell r="AL483" t="str">
            <v/>
          </cell>
          <cell r="AM483" t="str">
            <v/>
          </cell>
          <cell r="AN483" t="str">
            <v/>
          </cell>
          <cell r="AO483" t="str">
            <v/>
          </cell>
          <cell r="AP483" t="str">
            <v/>
          </cell>
          <cell r="AQ483" t="str">
            <v>-21.Ti</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cell r="BD483" t="str">
            <v/>
          </cell>
          <cell r="BE483" t="str">
            <v/>
          </cell>
          <cell r="BF483" t="str">
            <v/>
          </cell>
          <cell r="BG483" t="str">
            <v/>
          </cell>
          <cell r="BH483" t="str">
            <v>Co-21TiTakasugi, T. HIGH TEMPERATURE STRENGTH AND DUCTILITY OF POLYCRYSTALLINE Co,Ti. Acro nferati vol. 33 (1985).</v>
          </cell>
          <cell r="BI483" t="str">
            <v>Co-21.Ti</v>
          </cell>
          <cell r="BJ483" t="str">
            <v>79.0Co-21.0Ti</v>
          </cell>
        </row>
        <row r="484">
          <cell r="A484" t="str">
            <v>Co-20.Ti</v>
          </cell>
          <cell r="B484" t="str">
            <v>Co3Ti</v>
          </cell>
          <cell r="C484" t="str">
            <v>-20Ti</v>
          </cell>
          <cell r="D484" t="str">
            <v>Co-20Ti</v>
          </cell>
          <cell r="E484" t="str">
            <v>Takasugi, T. HIGH TEMPERATURE STRENGTH AND DUCTILITY OF POLYCRYSTALLINE Co,Ti. Acro nferati vol. 33 (1985).</v>
          </cell>
          <cell r="F484">
            <v>506</v>
          </cell>
          <cell r="G484">
            <v>80</v>
          </cell>
          <cell r="H484"/>
          <cell r="I484"/>
          <cell r="J484"/>
          <cell r="K484"/>
          <cell r="L484">
            <v>20</v>
          </cell>
          <cell r="M484"/>
          <cell r="N484"/>
          <cell r="O484"/>
          <cell r="P484"/>
          <cell r="Q484"/>
          <cell r="R484"/>
          <cell r="S484"/>
          <cell r="T484"/>
          <cell r="U484"/>
          <cell r="V484"/>
          <cell r="W484"/>
          <cell r="X484"/>
          <cell r="Y484"/>
          <cell r="Z484"/>
          <cell r="AA484"/>
          <cell r="AB484"/>
          <cell r="AC484"/>
          <cell r="AD484"/>
          <cell r="AE484"/>
          <cell r="AF484">
            <v>8.0213999999999999</v>
          </cell>
          <cell r="AG484"/>
          <cell r="AH484"/>
          <cell r="AI484" t="str">
            <v>Co</v>
          </cell>
          <cell r="AJ484" t="str">
            <v/>
          </cell>
          <cell r="AK484" t="str">
            <v/>
          </cell>
          <cell r="AL484" t="str">
            <v/>
          </cell>
          <cell r="AM484" t="str">
            <v/>
          </cell>
          <cell r="AN484" t="str">
            <v/>
          </cell>
          <cell r="AO484" t="str">
            <v/>
          </cell>
          <cell r="AP484" t="str">
            <v/>
          </cell>
          <cell r="AQ484" t="str">
            <v>-20.Ti</v>
          </cell>
          <cell r="AR484" t="str">
            <v/>
          </cell>
          <cell r="AS484" t="str">
            <v/>
          </cell>
          <cell r="AT484" t="str">
            <v/>
          </cell>
          <cell r="AU484" t="str">
            <v/>
          </cell>
          <cell r="AV484" t="str">
            <v/>
          </cell>
          <cell r="AW484" t="str">
            <v/>
          </cell>
          <cell r="AX484" t="str">
            <v/>
          </cell>
          <cell r="AY484" t="str">
            <v/>
          </cell>
          <cell r="AZ484" t="str">
            <v/>
          </cell>
          <cell r="BA484" t="str">
            <v/>
          </cell>
          <cell r="BB484" t="str">
            <v/>
          </cell>
          <cell r="BC484" t="str">
            <v/>
          </cell>
          <cell r="BD484" t="str">
            <v/>
          </cell>
          <cell r="BE484" t="str">
            <v/>
          </cell>
          <cell r="BF484" t="str">
            <v/>
          </cell>
          <cell r="BG484" t="str">
            <v/>
          </cell>
          <cell r="BH484" t="str">
            <v>Co-20TiTakasugi, T. HIGH TEMPERATURE STRENGTH AND DUCTILITY OF POLYCRYSTALLINE Co,Ti. Acro nferati vol. 33 (1985).</v>
          </cell>
          <cell r="BI484" t="str">
            <v>Co-20.Ti</v>
          </cell>
          <cell r="BJ484" t="str">
            <v>80.0Co-20.0Ti</v>
          </cell>
        </row>
        <row r="485">
          <cell r="A485" t="str">
            <v>Co-9.Al-10.W-2.Ta</v>
          </cell>
          <cell r="B485" t="str">
            <v>CoAlW-X</v>
          </cell>
          <cell r="C485" t="str">
            <v>-9Al-10W-2Nb</v>
          </cell>
          <cell r="D485" t="str">
            <v>Tanaka alloy 2</v>
          </cell>
          <cell r="E485" t="str">
            <v>Tanaka, K. &amp; Inui, H. Microstructural change of monocrystalline Co-Al-W-based γ/γ′ two phase alloys by high temperature creep. (2013).</v>
          </cell>
          <cell r="F485">
            <v>507</v>
          </cell>
          <cell r="G485">
            <v>79</v>
          </cell>
          <cell r="H485"/>
          <cell r="I485">
            <v>9</v>
          </cell>
          <cell r="J485"/>
          <cell r="K485">
            <v>10</v>
          </cell>
          <cell r="L485"/>
          <cell r="M485">
            <v>2</v>
          </cell>
          <cell r="N485"/>
          <cell r="O485"/>
          <cell r="P485"/>
          <cell r="Q485"/>
          <cell r="R485"/>
          <cell r="S485"/>
          <cell r="T485"/>
          <cell r="U485"/>
          <cell r="V485"/>
          <cell r="W485"/>
          <cell r="X485"/>
          <cell r="Y485"/>
          <cell r="Z485"/>
          <cell r="AA485"/>
          <cell r="AB485"/>
          <cell r="AC485"/>
          <cell r="AD485"/>
          <cell r="AE485"/>
          <cell r="AF485">
            <v>9.532</v>
          </cell>
          <cell r="AG485"/>
          <cell r="AH485" t="str">
            <v>single crystal</v>
          </cell>
          <cell r="AI485" t="str">
            <v>Co</v>
          </cell>
          <cell r="AJ485" t="str">
            <v>-9.Al</v>
          </cell>
          <cell r="AK485" t="str">
            <v>-10.W</v>
          </cell>
          <cell r="AL485" t="str">
            <v/>
          </cell>
          <cell r="AM485" t="str">
            <v/>
          </cell>
          <cell r="AN485" t="str">
            <v>-2.Ta</v>
          </cell>
          <cell r="AO485" t="str">
            <v/>
          </cell>
          <cell r="AP485" t="str">
            <v/>
          </cell>
          <cell r="AQ485" t="str">
            <v/>
          </cell>
          <cell r="AR485" t="str">
            <v/>
          </cell>
          <cell r="AS485" t="str">
            <v/>
          </cell>
          <cell r="AT485" t="str">
            <v/>
          </cell>
          <cell r="AU485" t="str">
            <v/>
          </cell>
          <cell r="AV485" t="str">
            <v/>
          </cell>
          <cell r="AW485" t="str">
            <v/>
          </cell>
          <cell r="AX485" t="str">
            <v/>
          </cell>
          <cell r="AY485" t="str">
            <v/>
          </cell>
          <cell r="AZ485" t="str">
            <v/>
          </cell>
          <cell r="BA485" t="str">
            <v/>
          </cell>
          <cell r="BB485" t="str">
            <v/>
          </cell>
          <cell r="BC485" t="str">
            <v/>
          </cell>
          <cell r="BD485" t="str">
            <v/>
          </cell>
          <cell r="BE485" t="str">
            <v/>
          </cell>
          <cell r="BF485" t="str">
            <v/>
          </cell>
          <cell r="BG485" t="str">
            <v/>
          </cell>
          <cell r="BH485" t="str">
            <v>Tanaka alloy 2Tanaka, K. &amp; Inui, H. Microstructural change of monocrystalline Co-Al-W-based γ/γ′ two phase alloys by high temperature creep. (2013).</v>
          </cell>
          <cell r="BI485" t="str">
            <v>Co-9.Al-10.W-2.Ta</v>
          </cell>
          <cell r="BJ485" t="str">
            <v>79.0Co-9.0Al-10.0W-2.0Nb</v>
          </cell>
        </row>
        <row r="486">
          <cell r="A486" t="str">
            <v>Co-9.Al-8.W-2.Ta</v>
          </cell>
          <cell r="B486" t="str">
            <v>CoAlW-X</v>
          </cell>
          <cell r="C486" t="str">
            <v>-9Al-8W-2Nb</v>
          </cell>
          <cell r="D486" t="str">
            <v>Tanaka alloy 3</v>
          </cell>
          <cell r="E486" t="str">
            <v>Tanaka, K. &amp; Inui, H. Microstructural change of monocrystalline Co-Al-W-based γ/γ′ two phase alloys by high temperature creep. (2013).</v>
          </cell>
          <cell r="F486">
            <v>508</v>
          </cell>
          <cell r="G486">
            <v>81</v>
          </cell>
          <cell r="H486"/>
          <cell r="I486">
            <v>9</v>
          </cell>
          <cell r="J486"/>
          <cell r="K486">
            <v>8</v>
          </cell>
          <cell r="L486"/>
          <cell r="M486">
            <v>2</v>
          </cell>
          <cell r="N486"/>
          <cell r="O486"/>
          <cell r="P486"/>
          <cell r="Q486"/>
          <cell r="R486"/>
          <cell r="S486"/>
          <cell r="T486"/>
          <cell r="U486"/>
          <cell r="V486"/>
          <cell r="W486"/>
          <cell r="X486"/>
          <cell r="Y486"/>
          <cell r="Z486"/>
          <cell r="AA486"/>
          <cell r="AB486"/>
          <cell r="AC486"/>
          <cell r="AD486"/>
          <cell r="AE486"/>
          <cell r="AF486">
            <v>9.3249999999999993</v>
          </cell>
          <cell r="AG486"/>
          <cell r="AH486" t="str">
            <v>single crystal</v>
          </cell>
          <cell r="AI486" t="str">
            <v>Co</v>
          </cell>
          <cell r="AJ486" t="str">
            <v>-9.Al</v>
          </cell>
          <cell r="AK486" t="str">
            <v>-8.W</v>
          </cell>
          <cell r="AL486" t="str">
            <v/>
          </cell>
          <cell r="AM486" t="str">
            <v/>
          </cell>
          <cell r="AN486" t="str">
            <v>-2.Ta</v>
          </cell>
          <cell r="AO486" t="str">
            <v/>
          </cell>
          <cell r="AP486" t="str">
            <v/>
          </cell>
          <cell r="AQ486" t="str">
            <v/>
          </cell>
          <cell r="AR486" t="str">
            <v/>
          </cell>
          <cell r="AS486" t="str">
            <v/>
          </cell>
          <cell r="AT486" t="str">
            <v/>
          </cell>
          <cell r="AU486" t="str">
            <v/>
          </cell>
          <cell r="AV486" t="str">
            <v/>
          </cell>
          <cell r="AW486" t="str">
            <v/>
          </cell>
          <cell r="AX486" t="str">
            <v/>
          </cell>
          <cell r="AY486" t="str">
            <v/>
          </cell>
          <cell r="AZ486" t="str">
            <v/>
          </cell>
          <cell r="BA486" t="str">
            <v/>
          </cell>
          <cell r="BB486" t="str">
            <v/>
          </cell>
          <cell r="BC486" t="str">
            <v/>
          </cell>
          <cell r="BD486" t="str">
            <v/>
          </cell>
          <cell r="BE486" t="str">
            <v/>
          </cell>
          <cell r="BF486" t="str">
            <v/>
          </cell>
          <cell r="BG486" t="str">
            <v/>
          </cell>
          <cell r="BH486" t="str">
            <v>Tanaka alloy 3Tanaka, K. &amp; Inui, H. Microstructural change of monocrystalline Co-Al-W-based γ/γ′ two phase alloys by high temperature creep. (2013).</v>
          </cell>
          <cell r="BI486" t="str">
            <v>Co-9.Al-8.W-2.Ta</v>
          </cell>
          <cell r="BJ486" t="str">
            <v>81.0Co-9.0Al-8.0W-2.0Nb</v>
          </cell>
        </row>
        <row r="487">
          <cell r="A487" t="str">
            <v>Co-20.Ni-9.Al-7.W-2.Ta</v>
          </cell>
          <cell r="B487" t="str">
            <v>CoAlWX+</v>
          </cell>
          <cell r="C487" t="str">
            <v>-20Ni-9Al-7W-2Nb</v>
          </cell>
          <cell r="D487" t="str">
            <v>Tanaka alloy 4</v>
          </cell>
          <cell r="E487" t="str">
            <v>Tanaka, K. &amp; Inui, H. Microstructural change of monocrystalline Co-Al-W-based γ/γ′ two phase alloys by high temperature creep. (2013).</v>
          </cell>
          <cell r="F487">
            <v>509</v>
          </cell>
          <cell r="G487">
            <v>62</v>
          </cell>
          <cell r="H487">
            <v>20</v>
          </cell>
          <cell r="I487">
            <v>9</v>
          </cell>
          <cell r="J487"/>
          <cell r="K487">
            <v>7</v>
          </cell>
          <cell r="L487"/>
          <cell r="M487">
            <v>2</v>
          </cell>
          <cell r="N487"/>
          <cell r="O487"/>
          <cell r="P487"/>
          <cell r="Q487"/>
          <cell r="R487"/>
          <cell r="S487"/>
          <cell r="T487"/>
          <cell r="U487"/>
          <cell r="V487"/>
          <cell r="W487"/>
          <cell r="X487"/>
          <cell r="Y487"/>
          <cell r="Z487"/>
          <cell r="AA487"/>
          <cell r="AB487"/>
          <cell r="AC487"/>
          <cell r="AD487"/>
          <cell r="AE487"/>
          <cell r="AF487">
            <v>9.2230999999999987</v>
          </cell>
          <cell r="AG487"/>
          <cell r="AH487" t="str">
            <v>single crystal</v>
          </cell>
          <cell r="AI487" t="str">
            <v>Co</v>
          </cell>
          <cell r="AJ487" t="str">
            <v>-9.Al</v>
          </cell>
          <cell r="AK487" t="str">
            <v>-7.W</v>
          </cell>
          <cell r="AL487" t="str">
            <v>-20.Ni</v>
          </cell>
          <cell r="AM487" t="str">
            <v/>
          </cell>
          <cell r="AN487" t="str">
            <v>-2.Ta</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
          </cell>
          <cell r="BB487" t="str">
            <v/>
          </cell>
          <cell r="BC487" t="str">
            <v/>
          </cell>
          <cell r="BD487" t="str">
            <v/>
          </cell>
          <cell r="BE487" t="str">
            <v/>
          </cell>
          <cell r="BF487" t="str">
            <v/>
          </cell>
          <cell r="BG487" t="str">
            <v/>
          </cell>
          <cell r="BH487" t="str">
            <v>Tanaka alloy 4Tanaka, K. &amp; Inui, H. Microstructural change of monocrystalline Co-Al-W-based γ/γ′ two phase alloys by high temperature creep. (2013).</v>
          </cell>
          <cell r="BI487" t="str">
            <v>Co-20.Ni-9.Al-7.W-2.Ta</v>
          </cell>
          <cell r="BJ487" t="str">
            <v>82.0Co-20.0Ni-9.0Al-7.0W-2.0Nb</v>
          </cell>
        </row>
        <row r="488">
          <cell r="A488" t="str">
            <v>Co-9.Al-9.W</v>
          </cell>
          <cell r="B488" t="str">
            <v>CoAlW-X</v>
          </cell>
          <cell r="C488" t="str">
            <v>-9Al-9W</v>
          </cell>
          <cell r="D488" t="str">
            <v>Tanaka alloy 1</v>
          </cell>
          <cell r="E488" t="str">
            <v>Tanaka, K., Ooshima, M., Tsuno, N., Sato, A. &amp; Inui, H. Creep deformation of single crystals of new Co-Al-W-based alloys with fcc/L1 2 two-phase microstructures. Philos. Mag. 92, 4011–4027 (2012).</v>
          </cell>
          <cell r="F488">
            <v>510</v>
          </cell>
          <cell r="G488">
            <v>82</v>
          </cell>
          <cell r="H488"/>
          <cell r="I488">
            <v>9</v>
          </cell>
          <cell r="J488"/>
          <cell r="K488">
            <v>9</v>
          </cell>
          <cell r="L488"/>
          <cell r="M488"/>
          <cell r="N488"/>
          <cell r="O488"/>
          <cell r="P488"/>
          <cell r="Q488"/>
          <cell r="R488"/>
          <cell r="S488"/>
          <cell r="T488"/>
          <cell r="U488"/>
          <cell r="V488"/>
          <cell r="W488"/>
          <cell r="X488"/>
          <cell r="Y488"/>
          <cell r="Z488"/>
          <cell r="AA488"/>
          <cell r="AB488"/>
          <cell r="AC488"/>
          <cell r="AD488"/>
          <cell r="AE488"/>
          <cell r="AF488">
            <v>9.2735000000000003</v>
          </cell>
          <cell r="AG488"/>
          <cell r="AH488"/>
          <cell r="AI488" t="str">
            <v>Co</v>
          </cell>
          <cell r="AJ488" t="str">
            <v>-9.Al</v>
          </cell>
          <cell r="AK488" t="str">
            <v>-9.W</v>
          </cell>
          <cell r="AL488" t="str">
            <v/>
          </cell>
          <cell r="AM488" t="str">
            <v/>
          </cell>
          <cell r="AN488" t="str">
            <v/>
          </cell>
          <cell r="AO488" t="str">
            <v/>
          </cell>
          <cell r="AP488" t="str">
            <v/>
          </cell>
          <cell r="AQ488" t="str">
            <v/>
          </cell>
          <cell r="AR488" t="str">
            <v/>
          </cell>
          <cell r="AS488" t="str">
            <v/>
          </cell>
          <cell r="AT488" t="str">
            <v/>
          </cell>
          <cell r="AU488" t="str">
            <v/>
          </cell>
          <cell r="AV488" t="str">
            <v/>
          </cell>
          <cell r="AW488" t="str">
            <v/>
          </cell>
          <cell r="AX488" t="str">
            <v/>
          </cell>
          <cell r="AY488" t="str">
            <v/>
          </cell>
          <cell r="AZ488" t="str">
            <v/>
          </cell>
          <cell r="BA488" t="str">
            <v/>
          </cell>
          <cell r="BB488" t="str">
            <v/>
          </cell>
          <cell r="BC488" t="str">
            <v/>
          </cell>
          <cell r="BD488" t="str">
            <v/>
          </cell>
          <cell r="BE488" t="str">
            <v/>
          </cell>
          <cell r="BF488" t="str">
            <v/>
          </cell>
          <cell r="BG488" t="str">
            <v/>
          </cell>
          <cell r="BH488" t="str">
            <v>Tanaka alloy 1Tanaka, K., Ooshima, M., Tsuno, N., Sato, A. &amp; Inui, H. Creep deformation of single crystals of new Co-Al-W-based alloys with fcc/L1 2 two-phase microstructures. Philos. Mag. 92, 4011–4027 (2012).</v>
          </cell>
          <cell r="BI488" t="str">
            <v>Co-9.Al-9.W</v>
          </cell>
          <cell r="BJ488" t="str">
            <v>82.0Co-9.0Al-9.0W</v>
          </cell>
        </row>
        <row r="489">
          <cell r="A489" t="str">
            <v>Co-8.4Al-9.6W-2.2Ti-0.12B</v>
          </cell>
          <cell r="B489" t="str">
            <v>CoAlW-X</v>
          </cell>
          <cell r="C489" t="str">
            <v>-8Al-10W-2Ti-B</v>
          </cell>
          <cell r="D489" t="str">
            <v>0.12B2Ti</v>
          </cell>
          <cell r="E489" t="str">
            <v>Technischen Fakultät der, D. &amp; Leonhard Klein, D.-I. High Temperature Oxidation and Electrochemical Studies on Novel Co-Base Superalloys (Hochtemperaturoxidation und elektrochemische Untersuchungen an neuartigen Co-Basis-Superlegierungen). (2013).</v>
          </cell>
          <cell r="F489">
            <v>511</v>
          </cell>
          <cell r="G489">
            <v>79.680000000000007</v>
          </cell>
          <cell r="H489"/>
          <cell r="I489">
            <v>8.4</v>
          </cell>
          <cell r="J489"/>
          <cell r="K489">
            <v>9.6</v>
          </cell>
          <cell r="L489">
            <v>2.2000000000000002</v>
          </cell>
          <cell r="M489"/>
          <cell r="N489"/>
          <cell r="O489"/>
          <cell r="P489"/>
          <cell r="Q489"/>
          <cell r="R489"/>
          <cell r="S489">
            <v>0.12</v>
          </cell>
          <cell r="T489"/>
          <cell r="U489"/>
          <cell r="V489"/>
          <cell r="W489"/>
          <cell r="X489"/>
          <cell r="Y489"/>
          <cell r="Z489"/>
          <cell r="AA489"/>
          <cell r="AB489"/>
          <cell r="AC489"/>
          <cell r="AD489"/>
          <cell r="AE489"/>
          <cell r="AF489">
            <v>9.2684259999999998</v>
          </cell>
          <cell r="AG489"/>
          <cell r="AH489"/>
          <cell r="AI489" t="str">
            <v>Co</v>
          </cell>
          <cell r="AJ489" t="str">
            <v>-8.4Al</v>
          </cell>
          <cell r="AK489" t="str">
            <v>-9.6W</v>
          </cell>
          <cell r="AL489" t="str">
            <v/>
          </cell>
          <cell r="AM489" t="str">
            <v/>
          </cell>
          <cell r="AN489" t="str">
            <v/>
          </cell>
          <cell r="AO489" t="str">
            <v/>
          </cell>
          <cell r="AP489" t="str">
            <v/>
          </cell>
          <cell r="AQ489" t="str">
            <v>-2.2Ti</v>
          </cell>
          <cell r="AR489" t="str">
            <v/>
          </cell>
          <cell r="AS489" t="str">
            <v/>
          </cell>
          <cell r="AT489" t="str">
            <v/>
          </cell>
          <cell r="AU489" t="str">
            <v>-0.12B</v>
          </cell>
          <cell r="AV489" t="str">
            <v/>
          </cell>
          <cell r="AW489" t="str">
            <v/>
          </cell>
          <cell r="AX489" t="str">
            <v/>
          </cell>
          <cell r="AY489" t="str">
            <v/>
          </cell>
          <cell r="AZ489" t="str">
            <v/>
          </cell>
          <cell r="BA489" t="str">
            <v/>
          </cell>
          <cell r="BB489" t="str">
            <v/>
          </cell>
          <cell r="BC489" t="str">
            <v/>
          </cell>
          <cell r="BD489" t="str">
            <v/>
          </cell>
          <cell r="BE489" t="str">
            <v/>
          </cell>
          <cell r="BF489" t="str">
            <v/>
          </cell>
          <cell r="BG489" t="str">
            <v/>
          </cell>
          <cell r="BH489" t="str">
            <v>0.12B2TiTechnischen Fakultät der, D. &amp; Leonhard Klein, D.-I. High Temperature Oxidation and Electrochemical Studies on Novel Co-Base Superalloys (Hochtemperaturoxidation und elektrochemische Untersuchungen an neuartigen Co-Basis-Superlegierungen). (2013).</v>
          </cell>
          <cell r="BI489" t="str">
            <v>Co-8.4Al-9.6W-2.2Ti-0.12B</v>
          </cell>
          <cell r="BJ489" t="str">
            <v>79.7Co-8.4Al-9.6W-2.2Ti-0.12B</v>
          </cell>
        </row>
        <row r="490">
          <cell r="A490" t="str">
            <v>Co-8.1Al-8.4W</v>
          </cell>
          <cell r="B490" t="str">
            <v>CoAlW-X</v>
          </cell>
          <cell r="C490" t="str">
            <v>-8Al-8W</v>
          </cell>
          <cell r="D490" t="str">
            <v>9W</v>
          </cell>
          <cell r="E490" t="str">
            <v>Technischen Fakultät der, D. &amp; Leonhard Klein, D.-I. High Temperature Oxidation and Electrochemical Studies on Novel Co-Base Superalloys (Hochtemperaturoxidation und elektrochemische Untersuchungen an neuartigen Co-Basis-Superlegierungen). (2013).</v>
          </cell>
          <cell r="F490">
            <v>512</v>
          </cell>
          <cell r="G490">
            <v>83.5</v>
          </cell>
          <cell r="H490"/>
          <cell r="I490">
            <v>8.1</v>
          </cell>
          <cell r="J490"/>
          <cell r="K490">
            <v>8.4</v>
          </cell>
          <cell r="L490"/>
          <cell r="M490"/>
          <cell r="N490"/>
          <cell r="O490"/>
          <cell r="P490"/>
          <cell r="Q490"/>
          <cell r="R490"/>
          <cell r="S490"/>
          <cell r="T490"/>
          <cell r="U490"/>
          <cell r="V490"/>
          <cell r="W490"/>
          <cell r="X490"/>
          <cell r="Y490"/>
          <cell r="Z490"/>
          <cell r="AA490"/>
          <cell r="AB490"/>
          <cell r="AC490"/>
          <cell r="AD490"/>
          <cell r="AE490"/>
          <cell r="AF490">
            <v>9.2672000000000008</v>
          </cell>
          <cell r="AG490"/>
          <cell r="AH490"/>
          <cell r="AI490" t="str">
            <v>Co</v>
          </cell>
          <cell r="AJ490" t="str">
            <v>-8.1Al</v>
          </cell>
          <cell r="AK490" t="str">
            <v>-8.4W</v>
          </cell>
          <cell r="AL490" t="str">
            <v/>
          </cell>
          <cell r="AM490" t="str">
            <v/>
          </cell>
          <cell r="AN490" t="str">
            <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
          </cell>
          <cell r="BB490" t="str">
            <v/>
          </cell>
          <cell r="BC490" t="str">
            <v/>
          </cell>
          <cell r="BD490" t="str">
            <v/>
          </cell>
          <cell r="BE490" t="str">
            <v/>
          </cell>
          <cell r="BF490" t="str">
            <v/>
          </cell>
          <cell r="BG490" t="str">
            <v/>
          </cell>
          <cell r="BH490" t="str">
            <v>9WTechnischen Fakultät der, D. &amp; Leonhard Klein, D.-I. High Temperature Oxidation and Electrochemical Studies on Novel Co-Base Superalloys (Hochtemperaturoxidation und elektrochemische Untersuchungen an neuartigen Co-Basis-Superlegierungen). (2013).</v>
          </cell>
          <cell r="BI490" t="str">
            <v>Co-8.1Al-8.4W</v>
          </cell>
          <cell r="BJ490" t="str">
            <v>83.5Co-8.1Al-8.4W</v>
          </cell>
        </row>
        <row r="491">
          <cell r="A491" t="str">
            <v>Co-8.4Al-9.7W-0.04B</v>
          </cell>
          <cell r="B491" t="str">
            <v>CoAlW-X</v>
          </cell>
          <cell r="C491" t="str">
            <v>-8Al-10W-B</v>
          </cell>
          <cell r="D491" t="str">
            <v>0.04B</v>
          </cell>
          <cell r="E491" t="str">
            <v>Technischen Fakultät der, D. &amp; Leonhard Klein, D.-I. High Temperature Oxidation and Electrochemical Studies on Novel Co-Base Superalloys (Hochtemperaturoxidation und elektrochemische Untersuchungen an neuartigen Co-Basis-Superlegierungen). (2013).</v>
          </cell>
          <cell r="F491">
            <v>513</v>
          </cell>
          <cell r="G491">
            <v>81.86</v>
          </cell>
          <cell r="H491"/>
          <cell r="I491">
            <v>8.4</v>
          </cell>
          <cell r="J491"/>
          <cell r="K491">
            <v>9.6999999999999993</v>
          </cell>
          <cell r="L491"/>
          <cell r="M491"/>
          <cell r="N491"/>
          <cell r="O491"/>
          <cell r="P491"/>
          <cell r="Q491"/>
          <cell r="R491"/>
          <cell r="S491">
            <v>0.04</v>
          </cell>
          <cell r="T491"/>
          <cell r="U491"/>
          <cell r="V491"/>
          <cell r="W491"/>
          <cell r="X491"/>
          <cell r="Y491"/>
          <cell r="Z491"/>
          <cell r="AA491"/>
          <cell r="AB491"/>
          <cell r="AC491"/>
          <cell r="AD491"/>
          <cell r="AE491"/>
          <cell r="AF491">
            <v>9.3805739999999993</v>
          </cell>
          <cell r="AG491"/>
          <cell r="AH491"/>
          <cell r="AI491" t="str">
            <v>Co</v>
          </cell>
          <cell r="AJ491" t="str">
            <v>-8.4Al</v>
          </cell>
          <cell r="AK491" t="str">
            <v>-9.7W</v>
          </cell>
          <cell r="AL491" t="str">
            <v/>
          </cell>
          <cell r="AM491" t="str">
            <v/>
          </cell>
          <cell r="AN491" t="str">
            <v/>
          </cell>
          <cell r="AO491" t="str">
            <v/>
          </cell>
          <cell r="AP491" t="str">
            <v/>
          </cell>
          <cell r="AQ491" t="str">
            <v/>
          </cell>
          <cell r="AR491" t="str">
            <v/>
          </cell>
          <cell r="AS491" t="str">
            <v/>
          </cell>
          <cell r="AT491" t="str">
            <v/>
          </cell>
          <cell r="AU491" t="str">
            <v>-0.04B</v>
          </cell>
          <cell r="AV491" t="str">
            <v/>
          </cell>
          <cell r="AW491" t="str">
            <v/>
          </cell>
          <cell r="AX491" t="str">
            <v/>
          </cell>
          <cell r="AY491" t="str">
            <v/>
          </cell>
          <cell r="AZ491" t="str">
            <v/>
          </cell>
          <cell r="BA491" t="str">
            <v/>
          </cell>
          <cell r="BB491" t="str">
            <v/>
          </cell>
          <cell r="BC491" t="str">
            <v/>
          </cell>
          <cell r="BD491" t="str">
            <v/>
          </cell>
          <cell r="BE491" t="str">
            <v/>
          </cell>
          <cell r="BF491" t="str">
            <v/>
          </cell>
          <cell r="BG491" t="str">
            <v/>
          </cell>
          <cell r="BH491" t="str">
            <v>0.04BTechnischen Fakultät der, D. &amp; Leonhard Klein, D.-I. High Temperature Oxidation and Electrochemical Studies on Novel Co-Base Superalloys (Hochtemperaturoxidation und elektrochemische Untersuchungen an neuartigen Co-Basis-Superlegierungen). (2013).</v>
          </cell>
          <cell r="BI491" t="str">
            <v>Co-8.4Al-9.7W-0.04B</v>
          </cell>
          <cell r="BJ491" t="str">
            <v>81.9Co-8.4Al-9.7W-0.04B</v>
          </cell>
        </row>
        <row r="492">
          <cell r="A492" t="str">
            <v>Co-8.9Al-9.5W-0.08B</v>
          </cell>
          <cell r="B492" t="str">
            <v>CoAlW-X</v>
          </cell>
          <cell r="C492" t="str">
            <v>-9Al-10W-B</v>
          </cell>
          <cell r="D492" t="str">
            <v>0.08B</v>
          </cell>
          <cell r="E492" t="str">
            <v>Technischen Fakultät der, D. &amp; Leonhard Klein, D.-I. High Temperature Oxidation and Electrochemical Studies on Novel Co-Base Superalloys (Hochtemperaturoxidation und elektrochemische Untersuchungen an neuartigen Co-Basis-Superlegierungen). (2013).</v>
          </cell>
          <cell r="F492">
            <v>514</v>
          </cell>
          <cell r="G492">
            <v>81.52000000000001</v>
          </cell>
          <cell r="H492"/>
          <cell r="I492">
            <v>8.9</v>
          </cell>
          <cell r="J492"/>
          <cell r="K492">
            <v>9.5</v>
          </cell>
          <cell r="L492"/>
          <cell r="M492"/>
          <cell r="N492"/>
          <cell r="O492"/>
          <cell r="P492"/>
          <cell r="Q492"/>
          <cell r="R492"/>
          <cell r="S492">
            <v>0.08</v>
          </cell>
          <cell r="T492"/>
          <cell r="U492"/>
          <cell r="V492"/>
          <cell r="W492"/>
          <cell r="X492"/>
          <cell r="Y492"/>
          <cell r="Z492"/>
          <cell r="AA492"/>
          <cell r="AB492"/>
          <cell r="AC492"/>
          <cell r="AD492"/>
          <cell r="AE492"/>
          <cell r="AF492">
            <v>9.3262980000000013</v>
          </cell>
          <cell r="AG492"/>
          <cell r="AH492"/>
          <cell r="AI492" t="str">
            <v>Co</v>
          </cell>
          <cell r="AJ492" t="str">
            <v>-8.9Al</v>
          </cell>
          <cell r="AK492" t="str">
            <v>-9.5W</v>
          </cell>
          <cell r="AL492" t="str">
            <v/>
          </cell>
          <cell r="AM492" t="str">
            <v/>
          </cell>
          <cell r="AN492" t="str">
            <v/>
          </cell>
          <cell r="AO492" t="str">
            <v/>
          </cell>
          <cell r="AP492" t="str">
            <v/>
          </cell>
          <cell r="AQ492" t="str">
            <v/>
          </cell>
          <cell r="AR492" t="str">
            <v/>
          </cell>
          <cell r="AS492" t="str">
            <v/>
          </cell>
          <cell r="AT492" t="str">
            <v/>
          </cell>
          <cell r="AU492" t="str">
            <v>-0.08B</v>
          </cell>
          <cell r="AV492" t="str">
            <v/>
          </cell>
          <cell r="AW492" t="str">
            <v/>
          </cell>
          <cell r="AX492" t="str">
            <v/>
          </cell>
          <cell r="AY492" t="str">
            <v/>
          </cell>
          <cell r="AZ492" t="str">
            <v/>
          </cell>
          <cell r="BA492" t="str">
            <v/>
          </cell>
          <cell r="BB492" t="str">
            <v/>
          </cell>
          <cell r="BC492" t="str">
            <v/>
          </cell>
          <cell r="BD492" t="str">
            <v/>
          </cell>
          <cell r="BE492" t="str">
            <v/>
          </cell>
          <cell r="BF492" t="str">
            <v/>
          </cell>
          <cell r="BG492" t="str">
            <v/>
          </cell>
          <cell r="BH492" t="str">
            <v>0.08BTechnischen Fakultät der, D. &amp; Leonhard Klein, D.-I. High Temperature Oxidation and Electrochemical Studies on Novel Co-Base Superalloys (Hochtemperaturoxidation und elektrochemische Untersuchungen an neuartigen Co-Basis-Superlegierungen). (2013).</v>
          </cell>
          <cell r="BI492" t="str">
            <v>Co-8.9Al-9.5W-0.08B</v>
          </cell>
          <cell r="BJ492" t="str">
            <v>81.5Co-8.9Al-9.5W-0.08B</v>
          </cell>
        </row>
        <row r="493">
          <cell r="A493" t="str">
            <v>Co-8.8Al-9.3W-0.12B</v>
          </cell>
          <cell r="B493" t="str">
            <v>CoAlW-X</v>
          </cell>
          <cell r="C493" t="str">
            <v>-9Al-9W-B</v>
          </cell>
          <cell r="D493" t="str">
            <v>0.12B</v>
          </cell>
          <cell r="E493" t="str">
            <v>Technischen Fakultät der, D. &amp; Leonhard Klein, D.-I. High Temperature Oxidation and Electrochemical Studies on Novel Co-Base Superalloys (Hochtemperaturoxidation und elektrochemische Untersuchungen an neuartigen Co-Basis-Superlegierungen). (2013).</v>
          </cell>
          <cell r="F493">
            <v>515</v>
          </cell>
          <cell r="G493">
            <v>81.78</v>
          </cell>
          <cell r="H493"/>
          <cell r="I493">
            <v>8.8000000000000007</v>
          </cell>
          <cell r="J493"/>
          <cell r="K493">
            <v>9.3000000000000007</v>
          </cell>
          <cell r="L493"/>
          <cell r="M493"/>
          <cell r="N493"/>
          <cell r="O493"/>
          <cell r="P493"/>
          <cell r="Q493"/>
          <cell r="R493"/>
          <cell r="S493">
            <v>0.12</v>
          </cell>
          <cell r="T493"/>
          <cell r="U493"/>
          <cell r="V493"/>
          <cell r="W493"/>
          <cell r="X493"/>
          <cell r="Y493"/>
          <cell r="Z493"/>
          <cell r="AA493"/>
          <cell r="AB493"/>
          <cell r="AC493"/>
          <cell r="AD493"/>
          <cell r="AE493"/>
          <cell r="AF493">
            <v>9.3092220000000001</v>
          </cell>
          <cell r="AG493"/>
          <cell r="AH493"/>
          <cell r="AI493" t="str">
            <v>Co</v>
          </cell>
          <cell r="AJ493" t="str">
            <v>-8.8Al</v>
          </cell>
          <cell r="AK493" t="str">
            <v>-9.3W</v>
          </cell>
          <cell r="AL493" t="str">
            <v/>
          </cell>
          <cell r="AM493" t="str">
            <v/>
          </cell>
          <cell r="AN493" t="str">
            <v/>
          </cell>
          <cell r="AO493" t="str">
            <v/>
          </cell>
          <cell r="AP493" t="str">
            <v/>
          </cell>
          <cell r="AQ493" t="str">
            <v/>
          </cell>
          <cell r="AR493" t="str">
            <v/>
          </cell>
          <cell r="AS493" t="str">
            <v/>
          </cell>
          <cell r="AT493" t="str">
            <v/>
          </cell>
          <cell r="AU493" t="str">
            <v>-0.12B</v>
          </cell>
          <cell r="AV493" t="str">
            <v/>
          </cell>
          <cell r="AW493" t="str">
            <v/>
          </cell>
          <cell r="AX493" t="str">
            <v/>
          </cell>
          <cell r="AY493" t="str">
            <v/>
          </cell>
          <cell r="AZ493" t="str">
            <v/>
          </cell>
          <cell r="BA493" t="str">
            <v/>
          </cell>
          <cell r="BB493" t="str">
            <v/>
          </cell>
          <cell r="BC493" t="str">
            <v/>
          </cell>
          <cell r="BD493" t="str">
            <v/>
          </cell>
          <cell r="BE493" t="str">
            <v/>
          </cell>
          <cell r="BF493" t="str">
            <v/>
          </cell>
          <cell r="BG493" t="str">
            <v/>
          </cell>
          <cell r="BH493" t="str">
            <v>0.12BTechnischen Fakultät der, D. &amp; Leonhard Klein, D.-I. High Temperature Oxidation and Electrochemical Studies on Novel Co-Base Superalloys (Hochtemperaturoxidation und elektrochemische Untersuchungen an neuartigen Co-Basis-Superlegierungen). (2013).</v>
          </cell>
          <cell r="BI493" t="str">
            <v>Co-8.8Al-9.3W-0.12B</v>
          </cell>
          <cell r="BJ493" t="str">
            <v>81.8Co-8.8Al-9.3W-0.12B</v>
          </cell>
        </row>
        <row r="494">
          <cell r="A494" t="str">
            <v>Co-8.6Al-4.1Cr-9.5W-0.04B</v>
          </cell>
          <cell r="B494" t="str">
            <v>CoAlW-X</v>
          </cell>
          <cell r="C494" t="str">
            <v>-9Al-4Cr-10W-B</v>
          </cell>
          <cell r="D494" t="str">
            <v>0.04B4Cr</v>
          </cell>
          <cell r="E494" t="str">
            <v>Technischen Fakultät der, D. &amp; Leonhard Klein, D.-I. High Temperature Oxidation and Electrochemical Studies on Novel Co-Base Superalloys (Hochtemperaturoxidation und elektrochemische Untersuchungen an neuartigen Co-Basis-Superlegierungen). (2013).</v>
          </cell>
          <cell r="F494">
            <v>516</v>
          </cell>
          <cell r="G494">
            <v>77.760000000000005</v>
          </cell>
          <cell r="H494"/>
          <cell r="I494">
            <v>8.6</v>
          </cell>
          <cell r="J494">
            <v>4.0999999999999996</v>
          </cell>
          <cell r="K494">
            <v>9.5</v>
          </cell>
          <cell r="L494"/>
          <cell r="M494"/>
          <cell r="N494"/>
          <cell r="O494"/>
          <cell r="P494"/>
          <cell r="Q494"/>
          <cell r="R494"/>
          <cell r="S494">
            <v>0.04</v>
          </cell>
          <cell r="T494"/>
          <cell r="U494"/>
          <cell r="V494"/>
          <cell r="W494"/>
          <cell r="X494"/>
          <cell r="Y494"/>
          <cell r="Z494"/>
          <cell r="AA494"/>
          <cell r="AB494"/>
          <cell r="AC494"/>
          <cell r="AD494"/>
          <cell r="AE494"/>
          <cell r="AF494">
            <v>9.2773640000000004</v>
          </cell>
          <cell r="AG494"/>
          <cell r="AH494"/>
          <cell r="AI494" t="str">
            <v>Co</v>
          </cell>
          <cell r="AJ494" t="str">
            <v>-8.6Al</v>
          </cell>
          <cell r="AK494" t="str">
            <v>-9.5W</v>
          </cell>
          <cell r="AL494" t="str">
            <v/>
          </cell>
          <cell r="AM494" t="str">
            <v>-4.1Cr</v>
          </cell>
          <cell r="AN494" t="str">
            <v/>
          </cell>
          <cell r="AO494" t="str">
            <v/>
          </cell>
          <cell r="AP494" t="str">
            <v/>
          </cell>
          <cell r="AQ494" t="str">
            <v/>
          </cell>
          <cell r="AR494" t="str">
            <v/>
          </cell>
          <cell r="AS494" t="str">
            <v/>
          </cell>
          <cell r="AT494" t="str">
            <v/>
          </cell>
          <cell r="AU494" t="str">
            <v>-0.04B</v>
          </cell>
          <cell r="AV494" t="str">
            <v/>
          </cell>
          <cell r="AW494" t="str">
            <v/>
          </cell>
          <cell r="AX494" t="str">
            <v/>
          </cell>
          <cell r="AY494" t="str">
            <v/>
          </cell>
          <cell r="AZ494" t="str">
            <v/>
          </cell>
          <cell r="BA494" t="str">
            <v/>
          </cell>
          <cell r="BB494" t="str">
            <v/>
          </cell>
          <cell r="BC494" t="str">
            <v/>
          </cell>
          <cell r="BD494" t="str">
            <v/>
          </cell>
          <cell r="BE494" t="str">
            <v/>
          </cell>
          <cell r="BF494" t="str">
            <v/>
          </cell>
          <cell r="BG494" t="str">
            <v/>
          </cell>
          <cell r="BH494" t="str">
            <v>0.04B4CrTechnischen Fakultät der, D. &amp; Leonhard Klein, D.-I. High Temperature Oxidation and Electrochemical Studies on Novel Co-Base Superalloys (Hochtemperaturoxidation und elektrochemische Untersuchungen an neuartigen Co-Basis-Superlegierungen). (2013).</v>
          </cell>
          <cell r="BI494" t="str">
            <v>Co-8.6Al-4.1Cr-9.5W-0.04B</v>
          </cell>
          <cell r="BJ494" t="str">
            <v>77.8Co-8.6Al-4.1Cr-9.5W-0.04B</v>
          </cell>
        </row>
        <row r="495">
          <cell r="A495" t="str">
            <v>Co-8.7Al-8.2Cr-9.3W-0.04B</v>
          </cell>
          <cell r="B495" t="str">
            <v>CoAlW-X</v>
          </cell>
          <cell r="C495" t="str">
            <v>-9Al-8Cr-9W-B</v>
          </cell>
          <cell r="D495" t="str">
            <v>0.04B8Cr</v>
          </cell>
          <cell r="E495" t="str">
            <v>Technischen Fakultät der, D. &amp; Leonhard Klein, D.-I. High Temperature Oxidation and Electrochemical Studies on Novel Co-Base Superalloys (Hochtemperaturoxidation und elektrochemische Untersuchungen an neuartigen Co-Basis-Superlegierungen). (2013).</v>
          </cell>
          <cell r="F495">
            <v>517</v>
          </cell>
          <cell r="G495">
            <v>73.760000000000005</v>
          </cell>
          <cell r="H495"/>
          <cell r="I495">
            <v>8.6999999999999993</v>
          </cell>
          <cell r="J495">
            <v>8.1999999999999993</v>
          </cell>
          <cell r="K495">
            <v>9.3000000000000007</v>
          </cell>
          <cell r="L495"/>
          <cell r="M495"/>
          <cell r="N495"/>
          <cell r="O495"/>
          <cell r="P495"/>
          <cell r="Q495"/>
          <cell r="R495"/>
          <cell r="S495">
            <v>0.04</v>
          </cell>
          <cell r="T495"/>
          <cell r="U495"/>
          <cell r="V495"/>
          <cell r="W495"/>
          <cell r="X495"/>
          <cell r="Y495"/>
          <cell r="Z495"/>
          <cell r="AA495"/>
          <cell r="AB495"/>
          <cell r="AC495"/>
          <cell r="AD495"/>
          <cell r="AE495"/>
          <cell r="AF495">
            <v>9.1803539999999995</v>
          </cell>
          <cell r="AG495"/>
          <cell r="AH495"/>
          <cell r="AI495" t="str">
            <v>Co</v>
          </cell>
          <cell r="AJ495" t="str">
            <v>-8.7Al</v>
          </cell>
          <cell r="AK495" t="str">
            <v>-9.3W</v>
          </cell>
          <cell r="AL495" t="str">
            <v/>
          </cell>
          <cell r="AM495" t="str">
            <v>-8.2Cr</v>
          </cell>
          <cell r="AN495" t="str">
            <v/>
          </cell>
          <cell r="AO495" t="str">
            <v/>
          </cell>
          <cell r="AP495" t="str">
            <v/>
          </cell>
          <cell r="AQ495" t="str">
            <v/>
          </cell>
          <cell r="AR495" t="str">
            <v/>
          </cell>
          <cell r="AS495" t="str">
            <v/>
          </cell>
          <cell r="AT495" t="str">
            <v/>
          </cell>
          <cell r="AU495" t="str">
            <v>-0.04B</v>
          </cell>
          <cell r="AV495" t="str">
            <v/>
          </cell>
          <cell r="AW495" t="str">
            <v/>
          </cell>
          <cell r="AX495" t="str">
            <v/>
          </cell>
          <cell r="AY495" t="str">
            <v/>
          </cell>
          <cell r="AZ495" t="str">
            <v/>
          </cell>
          <cell r="BA495" t="str">
            <v/>
          </cell>
          <cell r="BB495" t="str">
            <v/>
          </cell>
          <cell r="BC495" t="str">
            <v/>
          </cell>
          <cell r="BD495" t="str">
            <v/>
          </cell>
          <cell r="BE495" t="str">
            <v/>
          </cell>
          <cell r="BF495" t="str">
            <v/>
          </cell>
          <cell r="BG495" t="str">
            <v/>
          </cell>
          <cell r="BH495" t="str">
            <v>0.04B8CrTechnischen Fakultät der, D. &amp; Leonhard Klein, D.-I. High Temperature Oxidation and Electrochemical Studies on Novel Co-Base Superalloys (Hochtemperaturoxidation und elektrochemische Untersuchungen an neuartigen Co-Basis-Superlegierungen). (2013).</v>
          </cell>
          <cell r="BI495" t="str">
            <v>Co-8.7Al-8.2Cr-9.3W-0.04B</v>
          </cell>
          <cell r="BJ495" t="str">
            <v>73.8Co-8.7Al-8.2Cr-9.3W-0.04B</v>
          </cell>
        </row>
        <row r="496">
          <cell r="A496" t="str">
            <v>Co-9.3Ni-9.6Al-9.6W-0.12B</v>
          </cell>
          <cell r="B496" t="str">
            <v>CoAlW-X</v>
          </cell>
          <cell r="C496" t="str">
            <v>-9Ni-10Al-10W-B</v>
          </cell>
          <cell r="D496" t="str">
            <v>0.12B9Ni</v>
          </cell>
          <cell r="E496" t="str">
            <v>Technischen Fakultät der, D. &amp; Leonhard Klein, D.-I. High Temperature Oxidation and Electrochemical Studies on Novel Co-Base Superalloys (Hochtemperaturoxidation und elektrochemische Untersuchungen an neuartigen Co-Basis-Superlegierungen). (2013).</v>
          </cell>
          <cell r="F496">
            <v>518</v>
          </cell>
          <cell r="G496">
            <v>71.38</v>
          </cell>
          <cell r="H496">
            <v>9.3000000000000007</v>
          </cell>
          <cell r="I496">
            <v>9.6</v>
          </cell>
          <cell r="J496"/>
          <cell r="K496">
            <v>9.6</v>
          </cell>
          <cell r="L496"/>
          <cell r="M496"/>
          <cell r="N496"/>
          <cell r="O496"/>
          <cell r="P496"/>
          <cell r="Q496"/>
          <cell r="R496"/>
          <cell r="S496">
            <v>0.12</v>
          </cell>
          <cell r="T496"/>
          <cell r="U496"/>
          <cell r="V496"/>
          <cell r="W496"/>
          <cell r="X496"/>
          <cell r="Y496"/>
          <cell r="Z496"/>
          <cell r="AA496"/>
          <cell r="AB496"/>
          <cell r="AC496"/>
          <cell r="AD496"/>
          <cell r="AE496"/>
          <cell r="AF496">
            <v>9.2914159999999999</v>
          </cell>
          <cell r="AG496"/>
          <cell r="AH496"/>
          <cell r="AI496" t="str">
            <v>Co</v>
          </cell>
          <cell r="AJ496" t="str">
            <v>-9.6Al</v>
          </cell>
          <cell r="AK496" t="str">
            <v>-9.6W</v>
          </cell>
          <cell r="AL496" t="str">
            <v>-9.3Ni</v>
          </cell>
          <cell r="AM496" t="str">
            <v/>
          </cell>
          <cell r="AN496" t="str">
            <v/>
          </cell>
          <cell r="AO496" t="str">
            <v/>
          </cell>
          <cell r="AP496" t="str">
            <v/>
          </cell>
          <cell r="AQ496" t="str">
            <v/>
          </cell>
          <cell r="AR496" t="str">
            <v/>
          </cell>
          <cell r="AS496" t="str">
            <v/>
          </cell>
          <cell r="AT496" t="str">
            <v/>
          </cell>
          <cell r="AU496" t="str">
            <v>-0.12B</v>
          </cell>
          <cell r="AV496" t="str">
            <v/>
          </cell>
          <cell r="AW496" t="str">
            <v/>
          </cell>
          <cell r="AX496" t="str">
            <v/>
          </cell>
          <cell r="AY496" t="str">
            <v/>
          </cell>
          <cell r="AZ496" t="str">
            <v/>
          </cell>
          <cell r="BA496" t="str">
            <v/>
          </cell>
          <cell r="BB496" t="str">
            <v/>
          </cell>
          <cell r="BC496" t="str">
            <v/>
          </cell>
          <cell r="BD496" t="str">
            <v/>
          </cell>
          <cell r="BE496" t="str">
            <v/>
          </cell>
          <cell r="BF496" t="str">
            <v/>
          </cell>
          <cell r="BG496" t="str">
            <v/>
          </cell>
          <cell r="BH496" t="str">
            <v>0.12B9NiTechnischen Fakultät der, D. &amp; Leonhard Klein, D.-I. High Temperature Oxidation and Electrochemical Studies on Novel Co-Base Superalloys (Hochtemperaturoxidation und elektrochemische Untersuchungen an neuartigen Co-Basis-Superlegierungen). (2013).</v>
          </cell>
          <cell r="BI496" t="str">
            <v>Co-9.3Ni-9.6Al-9.6W-0.12B</v>
          </cell>
          <cell r="BJ496" t="str">
            <v>80.7Co-9.3Ni-9.6Al-9.6W-0.12B</v>
          </cell>
        </row>
        <row r="497">
          <cell r="A497" t="str">
            <v>Co-18.Ni-9.2Al-9.6W-0.12B</v>
          </cell>
          <cell r="B497" t="str">
            <v>CoAlW-X</v>
          </cell>
          <cell r="C497" t="str">
            <v>-18Ni-9Al-10W-B</v>
          </cell>
          <cell r="D497" t="str">
            <v>0.12B18Ni</v>
          </cell>
          <cell r="E497" t="str">
            <v>Technischen Fakultät der, D. &amp; Leonhard Klein, D.-I. High Temperature Oxidation and Electrochemical Studies on Novel Co-Base Superalloys (Hochtemperaturoxidation und elektrochemische Untersuchungen an neuartigen Co-Basis-Superlegierungen). (2013).</v>
          </cell>
          <cell r="F497">
            <v>519</v>
          </cell>
          <cell r="G497">
            <v>63.080000000000005</v>
          </cell>
          <cell r="H497">
            <v>18</v>
          </cell>
          <cell r="I497">
            <v>9.1999999999999993</v>
          </cell>
          <cell r="J497"/>
          <cell r="K497">
            <v>9.6</v>
          </cell>
          <cell r="L497"/>
          <cell r="M497"/>
          <cell r="N497"/>
          <cell r="O497"/>
          <cell r="P497"/>
          <cell r="Q497"/>
          <cell r="R497"/>
          <cell r="S497">
            <v>0.12</v>
          </cell>
          <cell r="T497"/>
          <cell r="U497"/>
          <cell r="V497"/>
          <cell r="W497"/>
          <cell r="X497"/>
          <cell r="Y497"/>
          <cell r="Z497"/>
          <cell r="AA497"/>
          <cell r="AB497"/>
          <cell r="AC497"/>
          <cell r="AD497"/>
          <cell r="AE497"/>
          <cell r="AF497">
            <v>9.3169120000000003</v>
          </cell>
          <cell r="AG497"/>
          <cell r="AH497"/>
          <cell r="AI497" t="str">
            <v>Co</v>
          </cell>
          <cell r="AJ497" t="str">
            <v>-9.2Al</v>
          </cell>
          <cell r="AK497" t="str">
            <v>-9.6W</v>
          </cell>
          <cell r="AL497" t="str">
            <v>-18.Ni</v>
          </cell>
          <cell r="AM497" t="str">
            <v/>
          </cell>
          <cell r="AN497" t="str">
            <v/>
          </cell>
          <cell r="AO497" t="str">
            <v/>
          </cell>
          <cell r="AP497" t="str">
            <v/>
          </cell>
          <cell r="AQ497" t="str">
            <v/>
          </cell>
          <cell r="AR497" t="str">
            <v/>
          </cell>
          <cell r="AS497" t="str">
            <v/>
          </cell>
          <cell r="AT497" t="str">
            <v/>
          </cell>
          <cell r="AU497" t="str">
            <v>-0.12B</v>
          </cell>
          <cell r="AV497" t="str">
            <v/>
          </cell>
          <cell r="AW497" t="str">
            <v/>
          </cell>
          <cell r="AX497" t="str">
            <v/>
          </cell>
          <cell r="AY497" t="str">
            <v/>
          </cell>
          <cell r="AZ497" t="str">
            <v/>
          </cell>
          <cell r="BA497" t="str">
            <v/>
          </cell>
          <cell r="BB497" t="str">
            <v/>
          </cell>
          <cell r="BC497" t="str">
            <v/>
          </cell>
          <cell r="BD497" t="str">
            <v/>
          </cell>
          <cell r="BE497" t="str">
            <v/>
          </cell>
          <cell r="BF497" t="str">
            <v/>
          </cell>
          <cell r="BG497" t="str">
            <v/>
          </cell>
          <cell r="BH497" t="str">
            <v>0.12B18NiTechnischen Fakultät der, D. &amp; Leonhard Klein, D.-I. High Temperature Oxidation and Electrochemical Studies on Novel Co-Base Superalloys (Hochtemperaturoxidation und elektrochemische Untersuchungen an neuartigen Co-Basis-Superlegierungen). (2013).</v>
          </cell>
          <cell r="BI497" t="str">
            <v>Co-18.Ni-9.2Al-9.6W-0.12B</v>
          </cell>
          <cell r="BJ497" t="str">
            <v>81.1Co-18.0Ni-9.2Al-9.6W-0.12B</v>
          </cell>
        </row>
        <row r="498">
          <cell r="A498" t="str">
            <v>Co-8.1Al-9.4W-2.3Si-0.12B</v>
          </cell>
          <cell r="B498" t="str">
            <v>CoAlW-X</v>
          </cell>
          <cell r="C498" t="str">
            <v>-8Al-9W-Si-B</v>
          </cell>
          <cell r="D498" t="str">
            <v>0.12B2Si</v>
          </cell>
          <cell r="E498" t="str">
            <v>Technischen Fakultät der, D. &amp; Leonhard Klein, D.-I. High Temperature Oxidation and Electrochemical Studies on Novel Co-Base Superalloys (Hochtemperaturoxidation und elektrochemische Untersuchungen an neuartigen Co-Basis-Superlegierungen). (2013).</v>
          </cell>
          <cell r="F498">
            <v>520</v>
          </cell>
          <cell r="G498">
            <v>80.08</v>
          </cell>
          <cell r="H498"/>
          <cell r="I498">
            <v>8.1</v>
          </cell>
          <cell r="J498"/>
          <cell r="K498">
            <v>9.4</v>
          </cell>
          <cell r="L498"/>
          <cell r="M498"/>
          <cell r="N498"/>
          <cell r="O498"/>
          <cell r="P498"/>
          <cell r="Q498"/>
          <cell r="R498"/>
          <cell r="S498">
            <v>0.12</v>
          </cell>
          <cell r="T498"/>
          <cell r="U498"/>
          <cell r="V498">
            <v>2.2999999999999998</v>
          </cell>
          <cell r="W498"/>
          <cell r="X498"/>
          <cell r="Y498"/>
          <cell r="Z498"/>
          <cell r="AA498"/>
          <cell r="AB498"/>
          <cell r="AC498"/>
          <cell r="AD498"/>
          <cell r="AE498"/>
          <cell r="AF498">
            <v>9.2118620000000018</v>
          </cell>
          <cell r="AG498"/>
          <cell r="AH498"/>
          <cell r="AI498" t="str">
            <v>Co</v>
          </cell>
          <cell r="AJ498" t="str">
            <v>-8.1Al</v>
          </cell>
          <cell r="AK498" t="str">
            <v>-9.4W</v>
          </cell>
          <cell r="AL498" t="str">
            <v/>
          </cell>
          <cell r="AM498" t="str">
            <v/>
          </cell>
          <cell r="AN498" t="str">
            <v/>
          </cell>
          <cell r="AO498" t="str">
            <v/>
          </cell>
          <cell r="AP498" t="str">
            <v/>
          </cell>
          <cell r="AQ498" t="str">
            <v/>
          </cell>
          <cell r="AR498" t="str">
            <v/>
          </cell>
          <cell r="AS498" t="str">
            <v/>
          </cell>
          <cell r="AT498" t="str">
            <v/>
          </cell>
          <cell r="AU498" t="str">
            <v>-0.12B</v>
          </cell>
          <cell r="AV498" t="str">
            <v/>
          </cell>
          <cell r="AW498" t="str">
            <v/>
          </cell>
          <cell r="AX498" t="str">
            <v>-2.3Si</v>
          </cell>
          <cell r="AY498" t="str">
            <v/>
          </cell>
          <cell r="AZ498" t="str">
            <v/>
          </cell>
          <cell r="BA498" t="str">
            <v/>
          </cell>
          <cell r="BB498" t="str">
            <v/>
          </cell>
          <cell r="BC498" t="str">
            <v/>
          </cell>
          <cell r="BD498" t="str">
            <v/>
          </cell>
          <cell r="BE498" t="str">
            <v/>
          </cell>
          <cell r="BF498" t="str">
            <v/>
          </cell>
          <cell r="BG498" t="str">
            <v/>
          </cell>
          <cell r="BH498" t="str">
            <v>0.12B2SiTechnischen Fakultät der, D. &amp; Leonhard Klein, D.-I. High Temperature Oxidation and Electrochemical Studies on Novel Co-Base Superalloys (Hochtemperaturoxidation und elektrochemische Untersuchungen an neuartigen Co-Basis-Superlegierungen). (2013).</v>
          </cell>
          <cell r="BI498" t="str">
            <v>Co-8.1Al-9.4W-2.3Si-0.12B</v>
          </cell>
          <cell r="BJ498" t="str">
            <v>80.1Co-8.1Al-9.4W-2.3Si-0.12B</v>
          </cell>
        </row>
        <row r="499">
          <cell r="A499" t="str">
            <v>Co-7.9Al-9.2W-0.12B-0.Y</v>
          </cell>
          <cell r="B499" t="str">
            <v>CoAlW-X</v>
          </cell>
          <cell r="C499" t="str">
            <v>-8Al-9W-B-Y</v>
          </cell>
          <cell r="D499" t="str">
            <v>0.12B0.005Y</v>
          </cell>
          <cell r="E499" t="str">
            <v>Technischen Fakultät der, D. &amp; Leonhard Klein, D.-I. High Temperature Oxidation and Electrochemical Studies on Novel Co-Base Superalloys (Hochtemperaturoxidation und elektrochemische Untersuchungen an neuartigen Co-Basis-Superlegierungen). (2013).</v>
          </cell>
          <cell r="F499">
            <v>521</v>
          </cell>
          <cell r="G499">
            <v>82.775000000000006</v>
          </cell>
          <cell r="H499"/>
          <cell r="I499">
            <v>7.9</v>
          </cell>
          <cell r="J499"/>
          <cell r="K499">
            <v>9.1999999999999993</v>
          </cell>
          <cell r="L499"/>
          <cell r="M499"/>
          <cell r="N499"/>
          <cell r="O499"/>
          <cell r="P499"/>
          <cell r="Q499"/>
          <cell r="R499"/>
          <cell r="S499">
            <v>0.12</v>
          </cell>
          <cell r="T499"/>
          <cell r="U499"/>
          <cell r="V499"/>
          <cell r="W499"/>
          <cell r="X499">
            <v>5.0000000000000001E-3</v>
          </cell>
          <cell r="Y499"/>
          <cell r="Z499"/>
          <cell r="AA499"/>
          <cell r="AB499"/>
          <cell r="AC499"/>
          <cell r="AD499"/>
          <cell r="AE499"/>
          <cell r="AF499">
            <v>9.3544506000000016</v>
          </cell>
          <cell r="AG499"/>
          <cell r="AH499"/>
          <cell r="AI499" t="str">
            <v>Co</v>
          </cell>
          <cell r="AJ499" t="str">
            <v>-7.9Al</v>
          </cell>
          <cell r="AK499" t="str">
            <v>-9.2W</v>
          </cell>
          <cell r="AL499" t="str">
            <v/>
          </cell>
          <cell r="AM499" t="str">
            <v/>
          </cell>
          <cell r="AN499" t="str">
            <v/>
          </cell>
          <cell r="AO499" t="str">
            <v/>
          </cell>
          <cell r="AP499" t="str">
            <v/>
          </cell>
          <cell r="AQ499" t="str">
            <v/>
          </cell>
          <cell r="AR499" t="str">
            <v/>
          </cell>
          <cell r="AS499" t="str">
            <v/>
          </cell>
          <cell r="AT499" t="str">
            <v/>
          </cell>
          <cell r="AU499" t="str">
            <v>-0.12B</v>
          </cell>
          <cell r="AV499" t="str">
            <v/>
          </cell>
          <cell r="AW499" t="str">
            <v/>
          </cell>
          <cell r="AX499" t="str">
            <v/>
          </cell>
          <cell r="AY499" t="str">
            <v/>
          </cell>
          <cell r="AZ499" t="str">
            <v>-0.Y</v>
          </cell>
          <cell r="BA499" t="str">
            <v/>
          </cell>
          <cell r="BB499" t="str">
            <v/>
          </cell>
          <cell r="BC499" t="str">
            <v/>
          </cell>
          <cell r="BD499" t="str">
            <v/>
          </cell>
          <cell r="BE499" t="str">
            <v/>
          </cell>
          <cell r="BF499" t="str">
            <v/>
          </cell>
          <cell r="BG499" t="str">
            <v/>
          </cell>
          <cell r="BH499" t="str">
            <v>0.12B0.005YTechnischen Fakultät der, D. &amp; Leonhard Klein, D.-I. High Temperature Oxidation and Electrochemical Studies on Novel Co-Base Superalloys (Hochtemperaturoxidation und elektrochemische Untersuchungen an neuartigen Co-Basis-Superlegierungen). (2013).</v>
          </cell>
          <cell r="BI499" t="str">
            <v>Co-7.9Al-9.2W-0.12B-0.Y</v>
          </cell>
          <cell r="BJ499" t="str">
            <v>82.8Co-7.9Al-9.2W-0.12B-0.0Y</v>
          </cell>
        </row>
        <row r="500">
          <cell r="A500" t="str">
            <v>Co-38.Ni-9.3Al-6.4Cr-6.9W-1.4Ta</v>
          </cell>
          <cell r="B500" t="str">
            <v>CoAlWX+</v>
          </cell>
          <cell r="C500" t="str">
            <v>-38Ni-9Al-6Cr-7W-1Ta</v>
          </cell>
          <cell r="D500" t="str">
            <v>CoNi-C-2</v>
          </cell>
          <cell r="E500" t="str">
            <v>Titus, M. S. et al. High resolution energy dispersive spectroscopy mapping of planar defects in L12-containing Co-base superalloys. Acta Mater. 89, 423–437 (2015).</v>
          </cell>
          <cell r="F500">
            <v>522</v>
          </cell>
          <cell r="G500">
            <v>38.000000000000007</v>
          </cell>
          <cell r="H500">
            <v>38</v>
          </cell>
          <cell r="I500">
            <v>9.3000000000000007</v>
          </cell>
          <cell r="J500">
            <v>6.4</v>
          </cell>
          <cell r="K500">
            <v>6.9</v>
          </cell>
          <cell r="L500"/>
          <cell r="M500">
            <v>1.4</v>
          </cell>
          <cell r="N500"/>
          <cell r="O500"/>
          <cell r="P500"/>
          <cell r="Q500"/>
          <cell r="R500"/>
          <cell r="S500"/>
          <cell r="T500"/>
          <cell r="U500"/>
          <cell r="V500"/>
          <cell r="W500"/>
          <cell r="X500"/>
          <cell r="Y500"/>
          <cell r="Z500"/>
          <cell r="AA500"/>
          <cell r="AB500"/>
          <cell r="AC500"/>
          <cell r="AD500"/>
          <cell r="AE500"/>
          <cell r="AF500">
            <v>9.03965</v>
          </cell>
          <cell r="AG500"/>
          <cell r="AH500" t="str">
            <v>single crystal</v>
          </cell>
          <cell r="AI500" t="str">
            <v>Co</v>
          </cell>
          <cell r="AJ500" t="str">
            <v>-9.3Al</v>
          </cell>
          <cell r="AK500" t="str">
            <v>-6.9W</v>
          </cell>
          <cell r="AL500" t="str">
            <v>-38.Ni</v>
          </cell>
          <cell r="AM500" t="str">
            <v>-6.4Cr</v>
          </cell>
          <cell r="AN500" t="str">
            <v>-1.4Ta</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cell r="BD500" t="str">
            <v/>
          </cell>
          <cell r="BE500" t="str">
            <v/>
          </cell>
          <cell r="BF500" t="str">
            <v/>
          </cell>
          <cell r="BG500" t="str">
            <v/>
          </cell>
          <cell r="BH500" t="str">
            <v>CoNi-C-2Titus, M. S. et al. High resolution energy dispersive spectroscopy mapping of planar defects in L12-containing Co-base superalloys. Acta Mater. 89, 423–437 (2015).</v>
          </cell>
          <cell r="BI500" t="str">
            <v>Co-38.Ni-9.3Al-6.4Cr-6.9W-1.4Ta</v>
          </cell>
          <cell r="BJ500" t="str">
            <v>76.0Co-38.0Ni-9.3Al-6.4Cr-6.9W-1.4Ta</v>
          </cell>
        </row>
        <row r="501">
          <cell r="A501" t="str">
            <v>Co-38.Ni-11.2Al-6.5W-2.8Ta</v>
          </cell>
          <cell r="B501" t="str">
            <v>CoAlWX+</v>
          </cell>
          <cell r="C501" t="str">
            <v>-38Ni-11Al-7W-3Ta</v>
          </cell>
          <cell r="D501" t="str">
            <v>CoNi-C</v>
          </cell>
          <cell r="E501" t="str">
            <v>Titus, M. S., Eggeler, Y. M., Suzuki, A. &amp; Pollock, T. M. Creep-induced planar defects in L12-containing Co- and CoNi-base single-crystal superalloys. Acta Mater. 82, 530–539 (2015)</v>
          </cell>
          <cell r="F501">
            <v>528</v>
          </cell>
          <cell r="G501">
            <v>41.5</v>
          </cell>
          <cell r="H501">
            <v>38</v>
          </cell>
          <cell r="I501">
            <v>11.2</v>
          </cell>
          <cell r="J501"/>
          <cell r="K501">
            <v>6.5</v>
          </cell>
          <cell r="L501"/>
          <cell r="M501">
            <v>2.8</v>
          </cell>
          <cell r="N501"/>
          <cell r="O501"/>
          <cell r="P501"/>
          <cell r="Q501"/>
          <cell r="R501"/>
          <cell r="S501"/>
          <cell r="T501"/>
          <cell r="U501"/>
          <cell r="V501"/>
          <cell r="W501"/>
          <cell r="X501"/>
          <cell r="Y501"/>
          <cell r="Z501"/>
          <cell r="AA501"/>
          <cell r="AB501"/>
          <cell r="AC501"/>
          <cell r="AD501"/>
          <cell r="AE501"/>
          <cell r="AF501">
            <v>9.0983900000000002</v>
          </cell>
          <cell r="AG501"/>
          <cell r="AH501" t="str">
            <v>single crystal</v>
          </cell>
          <cell r="AI501" t="str">
            <v>Co</v>
          </cell>
          <cell r="AJ501" t="str">
            <v>-11.2Al</v>
          </cell>
          <cell r="AK501" t="str">
            <v>-6.5W</v>
          </cell>
          <cell r="AL501" t="str">
            <v>-38.Ni</v>
          </cell>
          <cell r="AM501" t="str">
            <v/>
          </cell>
          <cell r="AN501" t="str">
            <v>-2.8Ta</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cell r="BD501" t="str">
            <v/>
          </cell>
          <cell r="BE501" t="str">
            <v/>
          </cell>
          <cell r="BF501" t="str">
            <v/>
          </cell>
          <cell r="BG501" t="str">
            <v/>
          </cell>
          <cell r="BH501" t="str">
            <v>CoNi-CTitus, M. S., Eggeler, Y. M., Suzuki, A. &amp; Pollock, T. M. Creep-induced planar defects in L12-containing Co- and CoNi-base single-crystal superalloys. Acta Mater. 82, 530–539 (2015)</v>
          </cell>
          <cell r="BI501" t="str">
            <v>Co-38.Ni-11.2Al-6.5W-2.8Ta</v>
          </cell>
          <cell r="BJ501" t="str">
            <v>79.5Co-38.0Ni-11.2Al-6.5W-2.8Ta</v>
          </cell>
        </row>
        <row r="502">
          <cell r="A502" t="str">
            <v>Co-29.2Ni-9.8Al-6.4Cr-6.3W-2.4Ta-0.14C-0.02B</v>
          </cell>
          <cell r="B502" t="str">
            <v>CoAlWX+</v>
          </cell>
          <cell r="C502" t="str">
            <v>-29Ni-10Al-6Cr-6W-2Ta-C-B</v>
          </cell>
          <cell r="D502" t="str">
            <v>CoNi-A</v>
          </cell>
          <cell r="E502" t="str">
            <v>Titus, M. S., Suzuki, A. &amp; Pollock, T. M. Creep and directional coarsening in single crystals of new γ-γ′ Cobalt-base alloys. Scr. Mater. 66, 574–577 (2012).</v>
          </cell>
          <cell r="F502">
            <v>529</v>
          </cell>
          <cell r="G502">
            <v>45.74</v>
          </cell>
          <cell r="H502">
            <v>29.2</v>
          </cell>
          <cell r="I502">
            <v>9.8000000000000007</v>
          </cell>
          <cell r="J502">
            <v>6.4</v>
          </cell>
          <cell r="K502">
            <v>6.3</v>
          </cell>
          <cell r="L502"/>
          <cell r="M502">
            <v>2.4</v>
          </cell>
          <cell r="N502"/>
          <cell r="O502"/>
          <cell r="P502"/>
          <cell r="Q502">
            <v>0.14000000000000001</v>
          </cell>
          <cell r="R502"/>
          <cell r="S502">
            <v>0.02</v>
          </cell>
          <cell r="T502"/>
          <cell r="U502"/>
          <cell r="V502"/>
          <cell r="W502"/>
          <cell r="X502"/>
          <cell r="Y502"/>
          <cell r="Z502"/>
          <cell r="AA502"/>
          <cell r="AB502"/>
          <cell r="AC502"/>
          <cell r="AD502"/>
          <cell r="AE502"/>
          <cell r="AF502">
            <v>9.0127620000000022</v>
          </cell>
          <cell r="AG502"/>
          <cell r="AH502"/>
          <cell r="AI502" t="str">
            <v>Co</v>
          </cell>
          <cell r="AJ502" t="str">
            <v>-9.8Al</v>
          </cell>
          <cell r="AK502" t="str">
            <v>-6.3W</v>
          </cell>
          <cell r="AL502" t="str">
            <v>-29.2Ni</v>
          </cell>
          <cell r="AM502" t="str">
            <v>-6.4Cr</v>
          </cell>
          <cell r="AN502" t="str">
            <v>-2.4Ta</v>
          </cell>
          <cell r="AO502" t="str">
            <v/>
          </cell>
          <cell r="AP502" t="str">
            <v/>
          </cell>
          <cell r="AQ502" t="str">
            <v/>
          </cell>
          <cell r="AR502" t="str">
            <v/>
          </cell>
          <cell r="AS502" t="str">
            <v>-0.14C</v>
          </cell>
          <cell r="AT502" t="str">
            <v/>
          </cell>
          <cell r="AU502" t="str">
            <v>-0.02B</v>
          </cell>
          <cell r="AV502" t="str">
            <v/>
          </cell>
          <cell r="AW502" t="str">
            <v/>
          </cell>
          <cell r="AX502" t="str">
            <v/>
          </cell>
          <cell r="AY502" t="str">
            <v/>
          </cell>
          <cell r="AZ502" t="str">
            <v/>
          </cell>
          <cell r="BA502" t="str">
            <v/>
          </cell>
          <cell r="BB502" t="str">
            <v/>
          </cell>
          <cell r="BC502" t="str">
            <v/>
          </cell>
          <cell r="BD502" t="str">
            <v/>
          </cell>
          <cell r="BE502" t="str">
            <v/>
          </cell>
          <cell r="BF502" t="str">
            <v/>
          </cell>
          <cell r="BG502" t="str">
            <v/>
          </cell>
          <cell r="BH502" t="str">
            <v>CoNi-ATitus, M. S., Suzuki, A. &amp; Pollock, T. M. Creep and directional coarsening in single crystals of new γ-γ′ Cobalt-base alloys. Scr. Mater. 66, 574–577 (2012).</v>
          </cell>
          <cell r="BI502" t="str">
            <v>Co-29.2Ni-9.8Al-6.4Cr-6.3W-2.4Ta-0.14C-0.02B</v>
          </cell>
          <cell r="BJ502" t="str">
            <v>74.9Co-29.2Ni-9.8Al-6.4Cr-6.3W-2.4Ta-0.14C-0.02B</v>
          </cell>
        </row>
        <row r="503">
          <cell r="A503" t="str">
            <v>Co-29.2Ni-9.8Al-6.3Cr-6.3W-2.4Ta</v>
          </cell>
          <cell r="B503" t="str">
            <v>CoAlWX+</v>
          </cell>
          <cell r="C503" t="str">
            <v>-29Ni-10Al-6Cr-6W-2Ta</v>
          </cell>
          <cell r="D503" t="str">
            <v>CoNi-A+</v>
          </cell>
          <cell r="E503" t="str">
            <v>Titus, M. S., Suzuki, A. &amp; Pollock, T. M. Creep and directional coarsening in single crystals of new γ-γ′ Cobalt-base alloys. Scr. Mater. 66, 574–577 (2012).</v>
          </cell>
          <cell r="F503">
            <v>530</v>
          </cell>
          <cell r="G503">
            <v>46.000000000000007</v>
          </cell>
          <cell r="H503">
            <v>29.2</v>
          </cell>
          <cell r="I503">
            <v>9.8000000000000007</v>
          </cell>
          <cell r="J503">
            <v>6.3</v>
          </cell>
          <cell r="K503">
            <v>6.3</v>
          </cell>
          <cell r="L503"/>
          <cell r="M503">
            <v>2.4</v>
          </cell>
          <cell r="N503"/>
          <cell r="O503"/>
          <cell r="P503"/>
          <cell r="Q503"/>
          <cell r="R503"/>
          <cell r="S503"/>
          <cell r="T503"/>
          <cell r="U503"/>
          <cell r="V503"/>
          <cell r="W503"/>
          <cell r="X503"/>
          <cell r="Y503"/>
          <cell r="Z503"/>
          <cell r="AA503"/>
          <cell r="AB503"/>
          <cell r="AC503"/>
          <cell r="AD503"/>
          <cell r="AE503"/>
          <cell r="AF503">
            <v>9.0250560000000011</v>
          </cell>
          <cell r="AG503"/>
          <cell r="AH503"/>
          <cell r="AI503" t="str">
            <v>Co</v>
          </cell>
          <cell r="AJ503" t="str">
            <v>-9.8Al</v>
          </cell>
          <cell r="AK503" t="str">
            <v>-6.3W</v>
          </cell>
          <cell r="AL503" t="str">
            <v>-29.2Ni</v>
          </cell>
          <cell r="AM503" t="str">
            <v>-6.3Cr</v>
          </cell>
          <cell r="AN503" t="str">
            <v>-2.4Ta</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cell r="BD503" t="str">
            <v/>
          </cell>
          <cell r="BE503" t="str">
            <v/>
          </cell>
          <cell r="BF503" t="str">
            <v/>
          </cell>
          <cell r="BG503" t="str">
            <v/>
          </cell>
          <cell r="BH503" t="str">
            <v>CoNi-A+Titus, M. S., Suzuki, A. &amp; Pollock, T. M. Creep and directional coarsening in single crystals of new γ-γ′ Cobalt-base alloys. Scr. Mater. 66, 574–577 (2012).</v>
          </cell>
          <cell r="BI503" t="str">
            <v>Co-29.2Ni-9.8Al-6.3Cr-6.3W-2.4Ta</v>
          </cell>
          <cell r="BJ503" t="str">
            <v>75.2Co-29.2Ni-9.8Al-6.3Cr-6.3W-2.4Ta</v>
          </cell>
        </row>
        <row r="504">
          <cell r="A504" t="str">
            <v>Co-28.2Ni-8.8Al-10.1Cr-6.3W-2.1Ta</v>
          </cell>
          <cell r="B504" t="str">
            <v>CoAlWX+</v>
          </cell>
          <cell r="C504" t="str">
            <v>-28Ni-9Al-10Cr-6W-2Ta</v>
          </cell>
          <cell r="D504" t="str">
            <v>CoNi-B</v>
          </cell>
          <cell r="E504" t="str">
            <v>Titus, M. S., Suzuki, A. &amp; Pollock, T. M. Creep and directional coarsening in single crystals of new γ-γ′ Cobalt-base alloys. Scr. Mater. 66, 574–577 (2012).</v>
          </cell>
          <cell r="F504">
            <v>531</v>
          </cell>
          <cell r="G504">
            <v>44.5</v>
          </cell>
          <cell r="H504">
            <v>28.2</v>
          </cell>
          <cell r="I504">
            <v>8.8000000000000007</v>
          </cell>
          <cell r="J504">
            <v>10.1</v>
          </cell>
          <cell r="K504">
            <v>6.3</v>
          </cell>
          <cell r="L504"/>
          <cell r="M504">
            <v>2.1</v>
          </cell>
          <cell r="N504"/>
          <cell r="O504"/>
          <cell r="P504"/>
          <cell r="Q504"/>
          <cell r="R504"/>
          <cell r="S504"/>
          <cell r="T504"/>
          <cell r="U504"/>
          <cell r="V504"/>
          <cell r="W504"/>
          <cell r="X504"/>
          <cell r="Y504"/>
          <cell r="Z504"/>
          <cell r="AA504"/>
          <cell r="AB504"/>
          <cell r="AC504"/>
          <cell r="AD504"/>
          <cell r="AE504"/>
          <cell r="AF504">
            <v>8.9987460000000006</v>
          </cell>
          <cell r="AG504"/>
          <cell r="AH504"/>
          <cell r="AI504" t="str">
            <v>Co</v>
          </cell>
          <cell r="AJ504" t="str">
            <v>-8.8Al</v>
          </cell>
          <cell r="AK504" t="str">
            <v>-6.3W</v>
          </cell>
          <cell r="AL504" t="str">
            <v>-28.2Ni</v>
          </cell>
          <cell r="AM504" t="str">
            <v>-10.1Cr</v>
          </cell>
          <cell r="AN504" t="str">
            <v>-2.1Ta</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
          </cell>
          <cell r="BB504" t="str">
            <v/>
          </cell>
          <cell r="BC504" t="str">
            <v/>
          </cell>
          <cell r="BD504" t="str">
            <v/>
          </cell>
          <cell r="BE504" t="str">
            <v/>
          </cell>
          <cell r="BF504" t="str">
            <v/>
          </cell>
          <cell r="BG504" t="str">
            <v/>
          </cell>
          <cell r="BH504" t="str">
            <v>CoNi-BTitus, M. S., Suzuki, A. &amp; Pollock, T. M. Creep and directional coarsening in single crystals of new γ-γ′ Cobalt-base alloys. Scr. Mater. 66, 574–577 (2012).</v>
          </cell>
          <cell r="BI504" t="str">
            <v>Co-28.2Ni-8.8Al-10.1Cr-6.3W-2.1Ta</v>
          </cell>
          <cell r="BJ504" t="str">
            <v>72.7Co-28.2Ni-8.8Al-10.1Cr-6.3W-2.1Ta</v>
          </cell>
        </row>
        <row r="505">
          <cell r="A505" t="str">
            <v>Co-38.Ni-9.3Al-6.3Cr-6.9W-1.4Ta</v>
          </cell>
          <cell r="B505" t="str">
            <v>CoAlWX+</v>
          </cell>
          <cell r="C505" t="str">
            <v>-38Ni-9Al-6Cr-7W-1Ta</v>
          </cell>
          <cell r="D505" t="str">
            <v>CoNi-C</v>
          </cell>
          <cell r="E505" t="str">
            <v>Titus, M. S., Suzuki, A. &amp; Pollock, T. M. Creep and directional coarsening in single crystals of new γ-γ′ Cobalt-base alloys. Scr. Mater. 66, 574–577 (2012).</v>
          </cell>
          <cell r="F505">
            <v>532</v>
          </cell>
          <cell r="G505">
            <v>38.100000000000009</v>
          </cell>
          <cell r="H505">
            <v>38</v>
          </cell>
          <cell r="I505">
            <v>9.3000000000000007</v>
          </cell>
          <cell r="J505">
            <v>6.3</v>
          </cell>
          <cell r="K505">
            <v>6.9</v>
          </cell>
          <cell r="L505"/>
          <cell r="M505">
            <v>1.4</v>
          </cell>
          <cell r="N505"/>
          <cell r="O505"/>
          <cell r="P505"/>
          <cell r="Q505"/>
          <cell r="R505"/>
          <cell r="S505"/>
          <cell r="T505"/>
          <cell r="U505"/>
          <cell r="V505"/>
          <cell r="W505"/>
          <cell r="X505"/>
          <cell r="Y505"/>
          <cell r="Z505"/>
          <cell r="AA505"/>
          <cell r="AB505"/>
          <cell r="AC505"/>
          <cell r="AD505"/>
          <cell r="AE505"/>
          <cell r="AF505">
            <v>9.0413599999999992</v>
          </cell>
          <cell r="AG505"/>
          <cell r="AH505"/>
          <cell r="AI505" t="str">
            <v>Co</v>
          </cell>
          <cell r="AJ505" t="str">
            <v>-9.3Al</v>
          </cell>
          <cell r="AK505" t="str">
            <v>-6.9W</v>
          </cell>
          <cell r="AL505" t="str">
            <v>-38.Ni</v>
          </cell>
          <cell r="AM505" t="str">
            <v>-6.3Cr</v>
          </cell>
          <cell r="AN505" t="str">
            <v>-1.4Ta</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cell r="BD505" t="str">
            <v/>
          </cell>
          <cell r="BE505" t="str">
            <v/>
          </cell>
          <cell r="BF505" t="str">
            <v/>
          </cell>
          <cell r="BG505" t="str">
            <v/>
          </cell>
          <cell r="BH505" t="str">
            <v>CoNi-CTitus, M. S., Suzuki, A. &amp; Pollock, T. M. Creep and directional coarsening in single crystals of new γ-γ′ Cobalt-base alloys. Scr. Mater. 66, 574–577 (2012).</v>
          </cell>
          <cell r="BI505" t="str">
            <v>Co-38.Ni-9.3Al-6.3Cr-6.9W-1.4Ta</v>
          </cell>
          <cell r="BJ505" t="str">
            <v>76.1Co-38.0Ni-9.3Al-6.3Cr-6.9W-1.4Ta</v>
          </cell>
        </row>
        <row r="506">
          <cell r="A506" t="str">
            <v>Co-30.7Ni-9.6Al-6.2Cr-4.8W-1.9Ta-2.Mo</v>
          </cell>
          <cell r="B506" t="str">
            <v>CoAlWX+</v>
          </cell>
          <cell r="C506" t="str">
            <v>-31Ni-10Al-6Cr-5W-2Ta-2Mo</v>
          </cell>
          <cell r="D506" t="str">
            <v>CoNi-D</v>
          </cell>
          <cell r="E506" t="str">
            <v>Titus, M. S., Suzuki, A. &amp; Pollock, T. M. Creep and directional coarsening in single crystals of new γ-γ′ Cobalt-base alloys. Scr. Mater. 66, 574–577 (2012).</v>
          </cell>
          <cell r="F506">
            <v>533</v>
          </cell>
          <cell r="G506">
            <v>44.800000000000004</v>
          </cell>
          <cell r="H506">
            <v>30.7</v>
          </cell>
          <cell r="I506">
            <v>9.6</v>
          </cell>
          <cell r="J506">
            <v>6.2</v>
          </cell>
          <cell r="K506">
            <v>4.8</v>
          </cell>
          <cell r="L506"/>
          <cell r="M506">
            <v>1.9</v>
          </cell>
          <cell r="N506"/>
          <cell r="O506"/>
          <cell r="P506">
            <v>2</v>
          </cell>
          <cell r="Q506"/>
          <cell r="R506"/>
          <cell r="S506"/>
          <cell r="T506"/>
          <cell r="U506"/>
          <cell r="V506"/>
          <cell r="W506"/>
          <cell r="X506"/>
          <cell r="Y506"/>
          <cell r="Z506"/>
          <cell r="AA506"/>
          <cell r="AB506"/>
          <cell r="AC506"/>
          <cell r="AD506"/>
          <cell r="AE506"/>
          <cell r="AF506">
            <v>8.8728859999999994</v>
          </cell>
          <cell r="AG506"/>
          <cell r="AH506"/>
          <cell r="AI506" t="str">
            <v>Co</v>
          </cell>
          <cell r="AJ506" t="str">
            <v>-9.6Al</v>
          </cell>
          <cell r="AK506" t="str">
            <v>-4.8W</v>
          </cell>
          <cell r="AL506" t="str">
            <v>-30.7Ni</v>
          </cell>
          <cell r="AM506" t="str">
            <v>-6.2Cr</v>
          </cell>
          <cell r="AN506" t="str">
            <v>-1.9Ta</v>
          </cell>
          <cell r="AO506" t="str">
            <v/>
          </cell>
          <cell r="AP506" t="str">
            <v/>
          </cell>
          <cell r="AQ506" t="str">
            <v/>
          </cell>
          <cell r="AR506" t="str">
            <v>-2.Mo</v>
          </cell>
          <cell r="AS506" t="str">
            <v/>
          </cell>
          <cell r="AT506" t="str">
            <v/>
          </cell>
          <cell r="AU506" t="str">
            <v/>
          </cell>
          <cell r="AV506" t="str">
            <v/>
          </cell>
          <cell r="AW506" t="str">
            <v/>
          </cell>
          <cell r="AX506" t="str">
            <v/>
          </cell>
          <cell r="AY506" t="str">
            <v/>
          </cell>
          <cell r="AZ506" t="str">
            <v/>
          </cell>
          <cell r="BA506" t="str">
            <v/>
          </cell>
          <cell r="BB506" t="str">
            <v/>
          </cell>
          <cell r="BC506" t="str">
            <v/>
          </cell>
          <cell r="BD506" t="str">
            <v/>
          </cell>
          <cell r="BE506" t="str">
            <v/>
          </cell>
          <cell r="BF506" t="str">
            <v/>
          </cell>
          <cell r="BG506" t="str">
            <v/>
          </cell>
          <cell r="BH506" t="str">
            <v>CoNi-DTitus, M. S., Suzuki, A. &amp; Pollock, T. M. Creep and directional coarsening in single crystals of new γ-γ′ Cobalt-base alloys. Scr. Mater. 66, 574–577 (2012).</v>
          </cell>
          <cell r="BI506" t="str">
            <v>Co-30.7Ni-9.6Al-6.2Cr-4.8W-1.9Ta-2.Mo</v>
          </cell>
          <cell r="BJ506" t="str">
            <v>75.5Co-30.7Ni-9.6Al-6.2Cr-4.8W-1.9Ta-2.0Mo</v>
          </cell>
        </row>
        <row r="507">
          <cell r="A507" t="str">
            <v>Co-16.9Al-3.2W-11.7Ti</v>
          </cell>
          <cell r="B507" t="str">
            <v>Co3Ti</v>
          </cell>
          <cell r="C507" t="str">
            <v>-17Al-3W-12Ti</v>
          </cell>
          <cell r="D507" t="str">
            <v>10Ti</v>
          </cell>
          <cell r="E507" t="str">
            <v>TMS. 2016_Book_TMS2014143rdAnnualMeetingExhib: THE ROLE OF Ti ON REDUCING THE MISFIT OF A Co-AI-W ALLOY. (2014).</v>
          </cell>
          <cell r="F507">
            <v>535</v>
          </cell>
          <cell r="G507">
            <v>68.259999999999991</v>
          </cell>
          <cell r="H507"/>
          <cell r="I507">
            <v>16.87</v>
          </cell>
          <cell r="J507"/>
          <cell r="K507">
            <v>3.15</v>
          </cell>
          <cell r="L507">
            <v>11.72</v>
          </cell>
          <cell r="M507"/>
          <cell r="N507"/>
          <cell r="O507"/>
          <cell r="P507"/>
          <cell r="Q507"/>
          <cell r="R507"/>
          <cell r="S507"/>
          <cell r="T507"/>
          <cell r="U507"/>
          <cell r="V507"/>
          <cell r="W507"/>
          <cell r="X507"/>
          <cell r="Y507"/>
          <cell r="Z507"/>
          <cell r="AA507"/>
          <cell r="AB507"/>
          <cell r="AC507"/>
          <cell r="AD507"/>
          <cell r="AE507"/>
          <cell r="AF507">
            <v>7.6652253999999997</v>
          </cell>
          <cell r="AG507"/>
          <cell r="AH507"/>
          <cell r="AI507" t="str">
            <v>Co</v>
          </cell>
          <cell r="AJ507" t="str">
            <v>-16.9Al</v>
          </cell>
          <cell r="AK507" t="str">
            <v>-3.2W</v>
          </cell>
          <cell r="AL507" t="str">
            <v/>
          </cell>
          <cell r="AM507" t="str">
            <v/>
          </cell>
          <cell r="AN507" t="str">
            <v/>
          </cell>
          <cell r="AO507" t="str">
            <v/>
          </cell>
          <cell r="AP507" t="str">
            <v/>
          </cell>
          <cell r="AQ507" t="str">
            <v>-11.7Ti</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cell r="BD507" t="str">
            <v/>
          </cell>
          <cell r="BE507" t="str">
            <v/>
          </cell>
          <cell r="BF507" t="str">
            <v/>
          </cell>
          <cell r="BG507" t="str">
            <v/>
          </cell>
          <cell r="BH507" t="str">
            <v>10TiTMS. 2016_Book_TMS2014143rdAnnualMeetingExhib: THE ROLE OF Ti ON REDUCING THE MISFIT OF A Co-AI-W ALLOY. (2014).</v>
          </cell>
          <cell r="BI507" t="str">
            <v>Co-16.9Al-3.2W-11.7Ti</v>
          </cell>
          <cell r="BJ507" t="str">
            <v>68.3Co-16.9Al-3.2W-11.7Ti</v>
          </cell>
        </row>
        <row r="508">
          <cell r="A508" t="str">
            <v>Co-16.9Al-3.2W-9.4Ti</v>
          </cell>
          <cell r="B508" t="str">
            <v>Co3Ti</v>
          </cell>
          <cell r="C508" t="str">
            <v>-17Al-3W-9Ti</v>
          </cell>
          <cell r="D508" t="str">
            <v>8Ti</v>
          </cell>
          <cell r="E508" t="str">
            <v>TMS. 2016_Book_TMS2014143rdAnnualMeetingExhib: THE ROLE OF Ti ON REDUCING THE MISFIT OF A Co-AI-W ALLOY. (2014).</v>
          </cell>
          <cell r="F508">
            <v>536</v>
          </cell>
          <cell r="G508">
            <v>70.47999999999999</v>
          </cell>
          <cell r="H508"/>
          <cell r="I508">
            <v>16.940000000000001</v>
          </cell>
          <cell r="J508"/>
          <cell r="K508">
            <v>3.16</v>
          </cell>
          <cell r="L508">
            <v>9.42</v>
          </cell>
          <cell r="M508"/>
          <cell r="N508"/>
          <cell r="O508"/>
          <cell r="P508"/>
          <cell r="Q508"/>
          <cell r="R508"/>
          <cell r="S508"/>
          <cell r="T508"/>
          <cell r="U508"/>
          <cell r="V508"/>
          <cell r="W508"/>
          <cell r="X508"/>
          <cell r="Y508"/>
          <cell r="Z508"/>
          <cell r="AA508"/>
          <cell r="AB508"/>
          <cell r="AC508"/>
          <cell r="AD508"/>
          <cell r="AE508"/>
          <cell r="AF508">
            <v>7.7629593999999997</v>
          </cell>
          <cell r="AG508"/>
          <cell r="AH508"/>
          <cell r="AI508" t="str">
            <v>Co</v>
          </cell>
          <cell r="AJ508" t="str">
            <v>-16.9Al</v>
          </cell>
          <cell r="AK508" t="str">
            <v>-3.2W</v>
          </cell>
          <cell r="AL508" t="str">
            <v/>
          </cell>
          <cell r="AM508" t="str">
            <v/>
          </cell>
          <cell r="AN508" t="str">
            <v/>
          </cell>
          <cell r="AO508" t="str">
            <v/>
          </cell>
          <cell r="AP508" t="str">
            <v/>
          </cell>
          <cell r="AQ508" t="str">
            <v>-9.4Ti</v>
          </cell>
          <cell r="AR508" t="str">
            <v/>
          </cell>
          <cell r="AS508" t="str">
            <v/>
          </cell>
          <cell r="AT508" t="str">
            <v/>
          </cell>
          <cell r="AU508" t="str">
            <v/>
          </cell>
          <cell r="AV508" t="str">
            <v/>
          </cell>
          <cell r="AW508" t="str">
            <v/>
          </cell>
          <cell r="AX508" t="str">
            <v/>
          </cell>
          <cell r="AY508" t="str">
            <v/>
          </cell>
          <cell r="AZ508" t="str">
            <v/>
          </cell>
          <cell r="BA508" t="str">
            <v/>
          </cell>
          <cell r="BB508" t="str">
            <v/>
          </cell>
          <cell r="BC508" t="str">
            <v/>
          </cell>
          <cell r="BD508" t="str">
            <v/>
          </cell>
          <cell r="BE508" t="str">
            <v/>
          </cell>
          <cell r="BF508" t="str">
            <v/>
          </cell>
          <cell r="BG508" t="str">
            <v/>
          </cell>
          <cell r="BH508" t="str">
            <v>8TiTMS. 2016_Book_TMS2014143rdAnnualMeetingExhib: THE ROLE OF Ti ON REDUCING THE MISFIT OF A Co-AI-W ALLOY. (2014).</v>
          </cell>
          <cell r="BI508" t="str">
            <v>Co-16.9Al-3.2W-9.4Ti</v>
          </cell>
          <cell r="BJ508" t="str">
            <v>70.5Co-16.9Al-3.2W-9.4Ti</v>
          </cell>
        </row>
        <row r="509">
          <cell r="A509" t="str">
            <v>Co-17.Al-3.2W-7.1Ti</v>
          </cell>
          <cell r="B509" t="str">
            <v>Co3Ti</v>
          </cell>
          <cell r="C509" t="str">
            <v>-17Al-3W-7Ti</v>
          </cell>
          <cell r="D509" t="str">
            <v>6Tii</v>
          </cell>
          <cell r="E509" t="str">
            <v>TMS. 2016_Book_TMS2014143rdAnnualMeetingExhib: THE ROLE OF Ti ON REDUCING THE MISFIT OF A Co-AI-W ALLOY. (2014).</v>
          </cell>
          <cell r="F509">
            <v>537</v>
          </cell>
          <cell r="G509">
            <v>72.710000000000008</v>
          </cell>
          <cell r="H509"/>
          <cell r="I509">
            <v>17.02</v>
          </cell>
          <cell r="J509"/>
          <cell r="K509">
            <v>3.18</v>
          </cell>
          <cell r="L509">
            <v>7.09</v>
          </cell>
          <cell r="M509"/>
          <cell r="N509"/>
          <cell r="O509"/>
          <cell r="P509"/>
          <cell r="Q509"/>
          <cell r="R509"/>
          <cell r="S509"/>
          <cell r="T509"/>
          <cell r="U509"/>
          <cell r="V509"/>
          <cell r="W509"/>
          <cell r="X509"/>
          <cell r="Y509"/>
          <cell r="Z509"/>
          <cell r="AA509"/>
          <cell r="AB509"/>
          <cell r="AC509"/>
          <cell r="AD509"/>
          <cell r="AE509"/>
          <cell r="AF509">
            <v>7.862426300000001</v>
          </cell>
          <cell r="AG509"/>
          <cell r="AH509"/>
          <cell r="AI509" t="str">
            <v>Co</v>
          </cell>
          <cell r="AJ509" t="str">
            <v>-17.Al</v>
          </cell>
          <cell r="AK509" t="str">
            <v>-3.2W</v>
          </cell>
          <cell r="AL509" t="str">
            <v/>
          </cell>
          <cell r="AM509" t="str">
            <v/>
          </cell>
          <cell r="AN509" t="str">
            <v/>
          </cell>
          <cell r="AO509" t="str">
            <v/>
          </cell>
          <cell r="AP509" t="str">
            <v/>
          </cell>
          <cell r="AQ509" t="str">
            <v>-7.1Ti</v>
          </cell>
          <cell r="AR509" t="str">
            <v/>
          </cell>
          <cell r="AS509" t="str">
            <v/>
          </cell>
          <cell r="AT509" t="str">
            <v/>
          </cell>
          <cell r="AU509" t="str">
            <v/>
          </cell>
          <cell r="AV509" t="str">
            <v/>
          </cell>
          <cell r="AW509" t="str">
            <v/>
          </cell>
          <cell r="AX509" t="str">
            <v/>
          </cell>
          <cell r="AY509" t="str">
            <v/>
          </cell>
          <cell r="AZ509" t="str">
            <v/>
          </cell>
          <cell r="BA509" t="str">
            <v/>
          </cell>
          <cell r="BB509" t="str">
            <v/>
          </cell>
          <cell r="BC509" t="str">
            <v/>
          </cell>
          <cell r="BD509" t="str">
            <v/>
          </cell>
          <cell r="BE509" t="str">
            <v/>
          </cell>
          <cell r="BF509" t="str">
            <v/>
          </cell>
          <cell r="BG509" t="str">
            <v/>
          </cell>
          <cell r="BH509" t="str">
            <v>6TiiTMS. 2016_Book_TMS2014143rdAnnualMeetingExhib: THE ROLE OF Ti ON REDUCING THE MISFIT OF A Co-AI-W ALLOY. (2014).</v>
          </cell>
          <cell r="BI509" t="str">
            <v>Co-17.Al-3.2W-7.1Ti</v>
          </cell>
          <cell r="BJ509" t="str">
            <v>72.7Co-17.0Al-3.2W-7.1Ti</v>
          </cell>
        </row>
        <row r="510">
          <cell r="A510" t="str">
            <v>Co-17.1Al-3.2W-3.6Ti</v>
          </cell>
          <cell r="B510" t="str">
            <v>Co3Ti</v>
          </cell>
          <cell r="C510" t="str">
            <v>-17Al-3W-4Ti</v>
          </cell>
          <cell r="D510" t="str">
            <v>3Ti</v>
          </cell>
          <cell r="E510" t="str">
            <v>TMS. 2016_Book_TMS2014143rdAnnualMeetingExhib: THE ROLE OF Ti ON REDUCING THE MISFIT OF A Co-AI-W ALLOY. (2014).</v>
          </cell>
          <cell r="F510">
            <v>538</v>
          </cell>
          <cell r="G510">
            <v>76.099999999999994</v>
          </cell>
          <cell r="H510"/>
          <cell r="I510">
            <v>17.13</v>
          </cell>
          <cell r="J510"/>
          <cell r="K510">
            <v>3.2</v>
          </cell>
          <cell r="L510">
            <v>3.57</v>
          </cell>
          <cell r="M510"/>
          <cell r="N510"/>
          <cell r="O510"/>
          <cell r="P510"/>
          <cell r="Q510"/>
          <cell r="R510"/>
          <cell r="S510"/>
          <cell r="T510"/>
          <cell r="U510"/>
          <cell r="V510"/>
          <cell r="W510"/>
          <cell r="X510"/>
          <cell r="Y510"/>
          <cell r="Z510"/>
          <cell r="AA510"/>
          <cell r="AB510"/>
          <cell r="AC510"/>
          <cell r="AD510"/>
          <cell r="AE510"/>
          <cell r="AF510">
            <v>8.0123098999999982</v>
          </cell>
          <cell r="AG510"/>
          <cell r="AH510"/>
          <cell r="AI510" t="str">
            <v>Co</v>
          </cell>
          <cell r="AJ510" t="str">
            <v>-17.1Al</v>
          </cell>
          <cell r="AK510" t="str">
            <v>-3.2W</v>
          </cell>
          <cell r="AL510" t="str">
            <v/>
          </cell>
          <cell r="AM510" t="str">
            <v/>
          </cell>
          <cell r="AN510" t="str">
            <v/>
          </cell>
          <cell r="AO510" t="str">
            <v/>
          </cell>
          <cell r="AP510" t="str">
            <v/>
          </cell>
          <cell r="AQ510" t="str">
            <v>-3.6Ti</v>
          </cell>
          <cell r="AR510" t="str">
            <v/>
          </cell>
          <cell r="AS510" t="str">
            <v/>
          </cell>
          <cell r="AT510" t="str">
            <v/>
          </cell>
          <cell r="AU510" t="str">
            <v/>
          </cell>
          <cell r="AV510" t="str">
            <v/>
          </cell>
          <cell r="AW510" t="str">
            <v/>
          </cell>
          <cell r="AX510" t="str">
            <v/>
          </cell>
          <cell r="AY510" t="str">
            <v/>
          </cell>
          <cell r="AZ510" t="str">
            <v/>
          </cell>
          <cell r="BA510" t="str">
            <v/>
          </cell>
          <cell r="BB510" t="str">
            <v/>
          </cell>
          <cell r="BC510" t="str">
            <v/>
          </cell>
          <cell r="BD510" t="str">
            <v/>
          </cell>
          <cell r="BE510" t="str">
            <v/>
          </cell>
          <cell r="BF510" t="str">
            <v/>
          </cell>
          <cell r="BG510" t="str">
            <v/>
          </cell>
          <cell r="BH510" t="str">
            <v>3TiTMS. 2016_Book_TMS2014143rdAnnualMeetingExhib: THE ROLE OF Ti ON REDUCING THE MISFIT OF A Co-AI-W ALLOY. (2014).</v>
          </cell>
          <cell r="BI510" t="str">
            <v>Co-17.1Al-3.2W-3.6Ti</v>
          </cell>
          <cell r="BJ510" t="str">
            <v>76.1Co-17.1Al-3.2W-3.6Ti</v>
          </cell>
        </row>
        <row r="511">
          <cell r="A511" t="str">
            <v>Co-17.2Al-3.2W-1.2Ti</v>
          </cell>
          <cell r="B511" t="str">
            <v>CoAlW-X</v>
          </cell>
          <cell r="C511" t="str">
            <v>-17Al-3W-1Ti</v>
          </cell>
          <cell r="D511" t="str">
            <v>1Ti</v>
          </cell>
          <cell r="E511" t="str">
            <v>TMS. 2016_Book_TMS2014143rdAnnualMeetingExhib: THE ROLE OF Ti ON REDUCING THE MISFIT OF A Co-AI-W ALLOY. (2014).</v>
          </cell>
          <cell r="F511">
            <v>539</v>
          </cell>
          <cell r="G511">
            <v>78.39</v>
          </cell>
          <cell r="H511"/>
          <cell r="I511">
            <v>17.2</v>
          </cell>
          <cell r="J511"/>
          <cell r="K511">
            <v>3.21</v>
          </cell>
          <cell r="L511">
            <v>1.2</v>
          </cell>
          <cell r="M511"/>
          <cell r="N511"/>
          <cell r="O511"/>
          <cell r="P511"/>
          <cell r="Q511"/>
          <cell r="R511"/>
          <cell r="S511"/>
          <cell r="T511"/>
          <cell r="U511"/>
          <cell r="V511"/>
          <cell r="W511"/>
          <cell r="X511"/>
          <cell r="Y511"/>
          <cell r="Z511"/>
          <cell r="AA511"/>
          <cell r="AB511"/>
          <cell r="AC511"/>
          <cell r="AD511"/>
          <cell r="AE511"/>
          <cell r="AF511">
            <v>8.1131190000000011</v>
          </cell>
          <cell r="AG511"/>
          <cell r="AH511"/>
          <cell r="AI511" t="str">
            <v>Co</v>
          </cell>
          <cell r="AJ511" t="str">
            <v>-17.2Al</v>
          </cell>
          <cell r="AK511" t="str">
            <v>-3.2W</v>
          </cell>
          <cell r="AL511" t="str">
            <v/>
          </cell>
          <cell r="AM511" t="str">
            <v/>
          </cell>
          <cell r="AN511" t="str">
            <v/>
          </cell>
          <cell r="AO511" t="str">
            <v/>
          </cell>
          <cell r="AP511" t="str">
            <v/>
          </cell>
          <cell r="AQ511" t="str">
            <v>-1.2Ti</v>
          </cell>
          <cell r="AR511" t="str">
            <v/>
          </cell>
          <cell r="AS511" t="str">
            <v/>
          </cell>
          <cell r="AT511" t="str">
            <v/>
          </cell>
          <cell r="AU511" t="str">
            <v/>
          </cell>
          <cell r="AV511" t="str">
            <v/>
          </cell>
          <cell r="AW511" t="str">
            <v/>
          </cell>
          <cell r="AX511" t="str">
            <v/>
          </cell>
          <cell r="AY511" t="str">
            <v/>
          </cell>
          <cell r="AZ511" t="str">
            <v/>
          </cell>
          <cell r="BA511" t="str">
            <v/>
          </cell>
          <cell r="BB511" t="str">
            <v/>
          </cell>
          <cell r="BC511" t="str">
            <v/>
          </cell>
          <cell r="BD511" t="str">
            <v/>
          </cell>
          <cell r="BE511" t="str">
            <v/>
          </cell>
          <cell r="BF511" t="str">
            <v/>
          </cell>
          <cell r="BG511" t="str">
            <v/>
          </cell>
          <cell r="BH511" t="str">
            <v>1TiTMS. 2016_Book_TMS2014143rdAnnualMeetingExhib: THE ROLE OF Ti ON REDUCING THE MISFIT OF A Co-AI-W ALLOY. (2014).</v>
          </cell>
          <cell r="BI511" t="str">
            <v>Co-17.2Al-3.2W-1.2Ti</v>
          </cell>
          <cell r="BJ511" t="str">
            <v>78.4Co-17.2Al-3.2W-1.2Ti</v>
          </cell>
        </row>
        <row r="512">
          <cell r="A512" t="str">
            <v>Co-17.3Al-3.2W</v>
          </cell>
          <cell r="B512" t="str">
            <v>CoAlW-X</v>
          </cell>
          <cell r="C512" t="str">
            <v>-17Al-3W</v>
          </cell>
          <cell r="D512" t="str">
            <v>0Ti</v>
          </cell>
          <cell r="E512" t="str">
            <v>TMS. 2016_Book_TMS2014143rdAnnualMeetingExhib: THE ROLE OF Ti ON REDUCING THE MISFIT OF A Co-AI-W ALLOY. (2014).</v>
          </cell>
          <cell r="F512">
            <v>540</v>
          </cell>
          <cell r="G512">
            <v>79.53</v>
          </cell>
          <cell r="H512"/>
          <cell r="I512">
            <v>17.25</v>
          </cell>
          <cell r="J512"/>
          <cell r="K512">
            <v>3.22</v>
          </cell>
          <cell r="L512"/>
          <cell r="M512"/>
          <cell r="N512"/>
          <cell r="O512"/>
          <cell r="P512"/>
          <cell r="Q512"/>
          <cell r="R512"/>
          <cell r="S512"/>
          <cell r="T512"/>
          <cell r="U512"/>
          <cell r="V512"/>
          <cell r="W512"/>
          <cell r="X512"/>
          <cell r="Y512"/>
          <cell r="Z512"/>
          <cell r="AA512"/>
          <cell r="AB512"/>
          <cell r="AC512"/>
          <cell r="AD512"/>
          <cell r="AE512"/>
          <cell r="AF512">
            <v>8.1637700000000013</v>
          </cell>
          <cell r="AG512"/>
          <cell r="AH512"/>
          <cell r="AI512" t="str">
            <v>Co</v>
          </cell>
          <cell r="AJ512" t="str">
            <v>-17.3Al</v>
          </cell>
          <cell r="AK512" t="str">
            <v>-3.2W</v>
          </cell>
          <cell r="AL512" t="str">
            <v/>
          </cell>
          <cell r="AM512" t="str">
            <v/>
          </cell>
          <cell r="AN512" t="str">
            <v/>
          </cell>
          <cell r="AO512" t="str">
            <v/>
          </cell>
          <cell r="AP512" t="str">
            <v/>
          </cell>
          <cell r="AQ512" t="str">
            <v/>
          </cell>
          <cell r="AR512" t="str">
            <v/>
          </cell>
          <cell r="AS512" t="str">
            <v/>
          </cell>
          <cell r="AT512" t="str">
            <v/>
          </cell>
          <cell r="AU512" t="str">
            <v/>
          </cell>
          <cell r="AV512" t="str">
            <v/>
          </cell>
          <cell r="AW512" t="str">
            <v/>
          </cell>
          <cell r="AX512" t="str">
            <v/>
          </cell>
          <cell r="AY512" t="str">
            <v/>
          </cell>
          <cell r="AZ512" t="str">
            <v/>
          </cell>
          <cell r="BA512" t="str">
            <v/>
          </cell>
          <cell r="BB512" t="str">
            <v/>
          </cell>
          <cell r="BC512" t="str">
            <v/>
          </cell>
          <cell r="BD512" t="str">
            <v/>
          </cell>
          <cell r="BE512" t="str">
            <v/>
          </cell>
          <cell r="BF512" t="str">
            <v/>
          </cell>
          <cell r="BG512" t="str">
            <v/>
          </cell>
          <cell r="BH512" t="str">
            <v>0TiTMS. 2016_Book_TMS2014143rdAnnualMeetingExhib: THE ROLE OF Ti ON REDUCING THE MISFIT OF A Co-AI-W ALLOY. (2014).</v>
          </cell>
          <cell r="BI512" t="str">
            <v>Co-17.3Al-3.2W</v>
          </cell>
          <cell r="BJ512" t="str">
            <v>79.5Co-17.3Al-3.2W</v>
          </cell>
        </row>
        <row r="513">
          <cell r="A513" t="str">
            <v>Co-8.5Al-2.Nb-4.6Mo</v>
          </cell>
          <cell r="B513" t="str">
            <v>W-free</v>
          </cell>
          <cell r="C513" t="str">
            <v>-9Al-2Nb-5Mo</v>
          </cell>
          <cell r="D513" t="str">
            <v>Co-10Al-5Mo-2Nb</v>
          </cell>
          <cell r="E513" t="str">
            <v>Tomaszewska, A., Mikuszewski, T., Moskal, G. &amp; Migas, D. Primary microstructure, microsegregation and precipitates characterization of an as-cast new type γ-γ′ Co-Al-Mo-Nb cobalt-based superalloy. J. Alloys Compd. 750, 741–749 (2018).</v>
          </cell>
          <cell r="F513">
            <v>541</v>
          </cell>
          <cell r="G513">
            <v>84.9</v>
          </cell>
          <cell r="H513"/>
          <cell r="I513">
            <v>8.5</v>
          </cell>
          <cell r="J513"/>
          <cell r="K513"/>
          <cell r="L513"/>
          <cell r="M513"/>
          <cell r="N513">
            <v>2</v>
          </cell>
          <cell r="O513"/>
          <cell r="P513">
            <v>4.5999999999999996</v>
          </cell>
          <cell r="Q513"/>
          <cell r="R513"/>
          <cell r="S513"/>
          <cell r="T513"/>
          <cell r="U513"/>
          <cell r="V513"/>
          <cell r="W513"/>
          <cell r="X513"/>
          <cell r="Y513"/>
          <cell r="Z513"/>
          <cell r="AA513"/>
          <cell r="AB513"/>
          <cell r="AC513"/>
          <cell r="AD513"/>
          <cell r="AE513"/>
          <cell r="AF513">
            <v>8.4298800000000025</v>
          </cell>
          <cell r="AG513"/>
          <cell r="AH513"/>
          <cell r="AI513" t="str">
            <v>Co</v>
          </cell>
          <cell r="AJ513" t="str">
            <v>-8.5Al</v>
          </cell>
          <cell r="AK513" t="str">
            <v/>
          </cell>
          <cell r="AL513" t="str">
            <v/>
          </cell>
          <cell r="AM513" t="str">
            <v/>
          </cell>
          <cell r="AN513" t="str">
            <v/>
          </cell>
          <cell r="AO513" t="str">
            <v>-2.Nb</v>
          </cell>
          <cell r="AP513" t="str">
            <v/>
          </cell>
          <cell r="AQ513" t="str">
            <v/>
          </cell>
          <cell r="AR513" t="str">
            <v>-4.6Mo</v>
          </cell>
          <cell r="AS513" t="str">
            <v/>
          </cell>
          <cell r="AT513" t="str">
            <v/>
          </cell>
          <cell r="AU513" t="str">
            <v/>
          </cell>
          <cell r="AV513" t="str">
            <v/>
          </cell>
          <cell r="AW513" t="str">
            <v/>
          </cell>
          <cell r="AX513" t="str">
            <v/>
          </cell>
          <cell r="AY513" t="str">
            <v/>
          </cell>
          <cell r="AZ513" t="str">
            <v/>
          </cell>
          <cell r="BA513" t="str">
            <v/>
          </cell>
          <cell r="BB513" t="str">
            <v/>
          </cell>
          <cell r="BC513" t="str">
            <v/>
          </cell>
          <cell r="BD513" t="str">
            <v/>
          </cell>
          <cell r="BE513" t="str">
            <v/>
          </cell>
          <cell r="BF513" t="str">
            <v/>
          </cell>
          <cell r="BG513" t="str">
            <v/>
          </cell>
          <cell r="BH513" t="str">
            <v>Co-10Al-5Mo-2NbTomaszewska, A., Mikuszewski, T., Moskal, G. &amp; Migas, D. Primary microstructure, microsegregation and precipitates characterization of an as-cast new type γ-γ′ Co-Al-Mo-Nb cobalt-based superalloy. J. Alloys Compd. 750, 741–749 (2018).</v>
          </cell>
          <cell r="BI513" t="str">
            <v>Co-8.5Al-2.Nb-4.6Mo</v>
          </cell>
          <cell r="BJ513" t="str">
            <v>84.9Co-8.5Al-2.0Nb-4.6Mo</v>
          </cell>
        </row>
        <row r="514">
          <cell r="A514" t="str">
            <v>Co-9.1Al-9.2W</v>
          </cell>
          <cell r="B514" t="str">
            <v>CoAlWX+</v>
          </cell>
          <cell r="C514" t="str">
            <v>-9Al-9W</v>
          </cell>
          <cell r="D514" t="str">
            <v>Co-9Al-9W</v>
          </cell>
          <cell r="E514" t="str">
            <v>Tomaszewska, A., Moskal, G., Migas, D., Mikuśkiewicz, M. &amp; Maciąg, T. Thermal parameters determination of Co–Al–W as-cast alloy homogenization by DTA analysis. J. Therm. Anal. Calorim. 134, 157–164 (2018).</v>
          </cell>
          <cell r="F514">
            <v>542</v>
          </cell>
          <cell r="G514">
            <v>81.7</v>
          </cell>
          <cell r="H514"/>
          <cell r="I514">
            <v>9.1</v>
          </cell>
          <cell r="J514"/>
          <cell r="K514">
            <v>9.1999999999999993</v>
          </cell>
          <cell r="L514"/>
          <cell r="M514"/>
          <cell r="N514"/>
          <cell r="O514"/>
          <cell r="P514"/>
          <cell r="Q514"/>
          <cell r="R514"/>
          <cell r="S514"/>
          <cell r="T514"/>
          <cell r="U514"/>
          <cell r="V514"/>
          <cell r="W514"/>
          <cell r="X514"/>
          <cell r="Y514"/>
          <cell r="Z514"/>
          <cell r="AA514"/>
          <cell r="AB514"/>
          <cell r="AC514"/>
          <cell r="AD514"/>
          <cell r="AE514"/>
          <cell r="AF514">
            <v>9.288000000000002</v>
          </cell>
          <cell r="AG514"/>
          <cell r="AH514"/>
          <cell r="AI514" t="str">
            <v>Co</v>
          </cell>
          <cell r="AJ514" t="str">
            <v>-9.1Al</v>
          </cell>
          <cell r="AK514" t="str">
            <v>-9.2W</v>
          </cell>
          <cell r="AL514" t="str">
            <v/>
          </cell>
          <cell r="AM514" t="str">
            <v/>
          </cell>
          <cell r="AN514" t="str">
            <v/>
          </cell>
          <cell r="AO514" t="str">
            <v/>
          </cell>
          <cell r="AP514" t="str">
            <v/>
          </cell>
          <cell r="AQ514" t="str">
            <v/>
          </cell>
          <cell r="AR514" t="str">
            <v/>
          </cell>
          <cell r="AS514" t="str">
            <v/>
          </cell>
          <cell r="AT514" t="str">
            <v/>
          </cell>
          <cell r="AU514" t="str">
            <v/>
          </cell>
          <cell r="AV514" t="str">
            <v/>
          </cell>
          <cell r="AW514" t="str">
            <v/>
          </cell>
          <cell r="AX514" t="str">
            <v/>
          </cell>
          <cell r="AY514" t="str">
            <v/>
          </cell>
          <cell r="AZ514" t="str">
            <v/>
          </cell>
          <cell r="BA514" t="str">
            <v/>
          </cell>
          <cell r="BB514" t="str">
            <v/>
          </cell>
          <cell r="BC514" t="str">
            <v/>
          </cell>
          <cell r="BD514" t="str">
            <v/>
          </cell>
          <cell r="BE514" t="str">
            <v/>
          </cell>
          <cell r="BF514" t="str">
            <v/>
          </cell>
          <cell r="BG514" t="str">
            <v/>
          </cell>
          <cell r="BH514" t="str">
            <v>Co-9Al-9WTomaszewska, A., Moskal, G., Migas, D., Mikuśkiewicz, M. &amp; Maciąg, T. Thermal parameters determination of Co–Al–W as-cast alloy homogenization by DTA analysis. J. Therm. Anal. Calorim. 134, 157–164 (2018).</v>
          </cell>
          <cell r="BI514" t="str">
            <v>Co-9.1Al-9.2W</v>
          </cell>
          <cell r="BJ514" t="str">
            <v>81.7Co-9.1Al-9.2W</v>
          </cell>
        </row>
        <row r="515">
          <cell r="A515" t="str">
            <v>Co-6.Ti</v>
          </cell>
          <cell r="B515" t="str">
            <v>Co3Ti</v>
          </cell>
          <cell r="C515" t="str">
            <v>-6Ti</v>
          </cell>
          <cell r="D515" t="str">
            <v>Co-6Ti</v>
          </cell>
          <cell r="E515" t="str">
            <v>ur Rehman, H. &amp; Rehman, H. Solid solution strengthening and diffusion in nickel- and cobalt-based superalloys. (2016).</v>
          </cell>
          <cell r="F515">
            <v>546</v>
          </cell>
          <cell r="G515">
            <v>94</v>
          </cell>
          <cell r="H515"/>
          <cell r="I515"/>
          <cell r="J515"/>
          <cell r="K515"/>
          <cell r="L515">
            <v>6</v>
          </cell>
          <cell r="M515"/>
          <cell r="N515"/>
          <cell r="O515"/>
          <cell r="P515"/>
          <cell r="Q515"/>
          <cell r="R515"/>
          <cell r="S515"/>
          <cell r="T515"/>
          <cell r="U515"/>
          <cell r="V515"/>
          <cell r="W515"/>
          <cell r="X515"/>
          <cell r="Y515"/>
          <cell r="Z515"/>
          <cell r="AA515"/>
          <cell r="AB515"/>
          <cell r="AC515"/>
          <cell r="AD515"/>
          <cell r="AE515"/>
          <cell r="AF515">
            <v>8.6364200000000011</v>
          </cell>
          <cell r="AG515"/>
          <cell r="AH515" t="str">
            <v>diffusion couple</v>
          </cell>
          <cell r="AI515" t="str">
            <v>Co</v>
          </cell>
          <cell r="AJ515" t="str">
            <v/>
          </cell>
          <cell r="AK515" t="str">
            <v/>
          </cell>
          <cell r="AL515" t="str">
            <v/>
          </cell>
          <cell r="AM515" t="str">
            <v/>
          </cell>
          <cell r="AN515" t="str">
            <v/>
          </cell>
          <cell r="AO515" t="str">
            <v/>
          </cell>
          <cell r="AP515" t="str">
            <v/>
          </cell>
          <cell r="AQ515" t="str">
            <v>-6.Ti</v>
          </cell>
          <cell r="AR515" t="str">
            <v/>
          </cell>
          <cell r="AS515" t="str">
            <v/>
          </cell>
          <cell r="AT515" t="str">
            <v/>
          </cell>
          <cell r="AU515" t="str">
            <v/>
          </cell>
          <cell r="AV515" t="str">
            <v/>
          </cell>
          <cell r="AW515" t="str">
            <v/>
          </cell>
          <cell r="AX515" t="str">
            <v/>
          </cell>
          <cell r="AY515" t="str">
            <v/>
          </cell>
          <cell r="AZ515" t="str">
            <v/>
          </cell>
          <cell r="BA515" t="str">
            <v/>
          </cell>
          <cell r="BB515" t="str">
            <v/>
          </cell>
          <cell r="BC515" t="str">
            <v/>
          </cell>
          <cell r="BD515" t="str">
            <v/>
          </cell>
          <cell r="BE515" t="str">
            <v/>
          </cell>
          <cell r="BF515" t="str">
            <v/>
          </cell>
          <cell r="BG515" t="str">
            <v/>
          </cell>
          <cell r="BH515" t="str">
            <v>Co-6Tiur Rehman, H. &amp; Rehman, H. Solid solution strengthening and diffusion in nickel- and cobalt-based superalloys. (2016).</v>
          </cell>
          <cell r="BI515" t="str">
            <v>Co-6.Ti</v>
          </cell>
          <cell r="BJ515" t="str">
            <v>94.0Co-6.0Ti</v>
          </cell>
        </row>
        <row r="516">
          <cell r="A516" t="str">
            <v>Co-6.Al</v>
          </cell>
          <cell r="B516" t="str">
            <v>W-free</v>
          </cell>
          <cell r="C516" t="str">
            <v>-6Al</v>
          </cell>
          <cell r="D516" t="str">
            <v>Co-6Al</v>
          </cell>
          <cell r="E516" t="str">
            <v>ur Rehman, H. &amp; Rehman, H. Solid solution strengthening and diffusion in nickel- and cobalt-based superalloys. (2016).</v>
          </cell>
          <cell r="F516">
            <v>547</v>
          </cell>
          <cell r="G516">
            <v>94</v>
          </cell>
          <cell r="H516"/>
          <cell r="I516">
            <v>6</v>
          </cell>
          <cell r="J516"/>
          <cell r="K516"/>
          <cell r="L516"/>
          <cell r="M516"/>
          <cell r="N516"/>
          <cell r="O516"/>
          <cell r="P516"/>
          <cell r="Q516"/>
          <cell r="R516"/>
          <cell r="S516"/>
          <cell r="T516"/>
          <cell r="U516"/>
          <cell r="V516"/>
          <cell r="W516"/>
          <cell r="X516"/>
          <cell r="Y516"/>
          <cell r="Z516"/>
          <cell r="AA516"/>
          <cell r="AB516"/>
          <cell r="AC516"/>
          <cell r="AD516"/>
          <cell r="AE516"/>
          <cell r="AF516">
            <v>8.5280000000000005</v>
          </cell>
          <cell r="AG516"/>
          <cell r="AH516" t="str">
            <v>diffusion couple</v>
          </cell>
          <cell r="AI516" t="str">
            <v>Co</v>
          </cell>
          <cell r="AJ516" t="str">
            <v>-6.Al</v>
          </cell>
          <cell r="AK516" t="str">
            <v/>
          </cell>
          <cell r="AL516" t="str">
            <v/>
          </cell>
          <cell r="AM516" t="str">
            <v/>
          </cell>
          <cell r="AN516" t="str">
            <v/>
          </cell>
          <cell r="AO516" t="str">
            <v/>
          </cell>
          <cell r="AP516" t="str">
            <v/>
          </cell>
          <cell r="AQ516" t="str">
            <v/>
          </cell>
          <cell r="AR516" t="str">
            <v/>
          </cell>
          <cell r="AS516" t="str">
            <v/>
          </cell>
          <cell r="AT516" t="str">
            <v/>
          </cell>
          <cell r="AU516" t="str">
            <v/>
          </cell>
          <cell r="AV516" t="str">
            <v/>
          </cell>
          <cell r="AW516" t="str">
            <v/>
          </cell>
          <cell r="AX516" t="str">
            <v/>
          </cell>
          <cell r="AY516" t="str">
            <v/>
          </cell>
          <cell r="AZ516" t="str">
            <v/>
          </cell>
          <cell r="BA516" t="str">
            <v/>
          </cell>
          <cell r="BB516" t="str">
            <v/>
          </cell>
          <cell r="BC516" t="str">
            <v/>
          </cell>
          <cell r="BD516" t="str">
            <v/>
          </cell>
          <cell r="BE516" t="str">
            <v/>
          </cell>
          <cell r="BF516" t="str">
            <v/>
          </cell>
          <cell r="BG516" t="str">
            <v/>
          </cell>
          <cell r="BH516" t="str">
            <v>Co-6Alur Rehman, H. &amp; Rehman, H. Solid solution strengthening and diffusion in nickel- and cobalt-based superalloys. (2016).</v>
          </cell>
          <cell r="BI516" t="str">
            <v>Co-6.Al</v>
          </cell>
          <cell r="BJ516" t="str">
            <v>94.0Co-6.0Al</v>
          </cell>
        </row>
        <row r="517">
          <cell r="A517" t="str">
            <v>Co-6.V</v>
          </cell>
          <cell r="B517" t="str">
            <v>W-free</v>
          </cell>
          <cell r="C517" t="str">
            <v>-6V</v>
          </cell>
          <cell r="D517" t="str">
            <v>Co-6V</v>
          </cell>
          <cell r="E517" t="str">
            <v>ur Rehman, H. &amp; Rehman, H. Solid solution strengthening and diffusion in nickel- and cobalt-based superalloys. (2016).</v>
          </cell>
          <cell r="F517">
            <v>548</v>
          </cell>
          <cell r="G517">
            <v>94</v>
          </cell>
          <cell r="H517"/>
          <cell r="I517"/>
          <cell r="J517"/>
          <cell r="K517"/>
          <cell r="L517"/>
          <cell r="M517"/>
          <cell r="N517"/>
          <cell r="O517">
            <v>6</v>
          </cell>
          <cell r="P517"/>
          <cell r="Q517"/>
          <cell r="R517"/>
          <cell r="S517"/>
          <cell r="T517"/>
          <cell r="U517"/>
          <cell r="V517"/>
          <cell r="W517"/>
          <cell r="X517"/>
          <cell r="Y517"/>
          <cell r="Z517"/>
          <cell r="AA517"/>
          <cell r="AB517"/>
          <cell r="AC517"/>
          <cell r="AD517"/>
          <cell r="AE517"/>
          <cell r="AF517">
            <v>8.7325999999999997</v>
          </cell>
          <cell r="AG517"/>
          <cell r="AH517" t="str">
            <v>diffusion couple</v>
          </cell>
          <cell r="AI517" t="str">
            <v>Co</v>
          </cell>
          <cell r="AJ517" t="str">
            <v/>
          </cell>
          <cell r="AK517" t="str">
            <v/>
          </cell>
          <cell r="AL517" t="str">
            <v/>
          </cell>
          <cell r="AM517" t="str">
            <v/>
          </cell>
          <cell r="AN517" t="str">
            <v/>
          </cell>
          <cell r="AO517" t="str">
            <v/>
          </cell>
          <cell r="AP517" t="str">
            <v>-6.V</v>
          </cell>
          <cell r="AQ517" t="str">
            <v/>
          </cell>
          <cell r="AR517" t="str">
            <v/>
          </cell>
          <cell r="AS517" t="str">
            <v/>
          </cell>
          <cell r="AT517" t="str">
            <v/>
          </cell>
          <cell r="AU517" t="str">
            <v/>
          </cell>
          <cell r="AV517" t="str">
            <v/>
          </cell>
          <cell r="AW517" t="str">
            <v/>
          </cell>
          <cell r="AX517" t="str">
            <v/>
          </cell>
          <cell r="AY517" t="str">
            <v/>
          </cell>
          <cell r="AZ517" t="str">
            <v/>
          </cell>
          <cell r="BA517" t="str">
            <v/>
          </cell>
          <cell r="BB517" t="str">
            <v/>
          </cell>
          <cell r="BC517" t="str">
            <v/>
          </cell>
          <cell r="BD517" t="str">
            <v/>
          </cell>
          <cell r="BE517" t="str">
            <v/>
          </cell>
          <cell r="BF517" t="str">
            <v/>
          </cell>
          <cell r="BG517" t="str">
            <v/>
          </cell>
          <cell r="BH517" t="str">
            <v>Co-6Vur Rehman, H. &amp; Rehman, H. Solid solution strengthening and diffusion in nickel- and cobalt-based superalloys. (2016).</v>
          </cell>
          <cell r="BI517" t="str">
            <v>Co-6.V</v>
          </cell>
          <cell r="BJ517" t="str">
            <v>94.0Co-6.0V</v>
          </cell>
        </row>
        <row r="518">
          <cell r="A518" t="str">
            <v>Co-6.Cr</v>
          </cell>
          <cell r="B518" t="str">
            <v>W-free</v>
          </cell>
          <cell r="C518" t="str">
            <v>-6Cr</v>
          </cell>
          <cell r="D518" t="str">
            <v>Co-6Cr</v>
          </cell>
          <cell r="E518" t="str">
            <v>ur Rehman, H. &amp; Rehman, H. Solid solution strengthening and diffusion in nickel- and cobalt-based superalloys. (2016).</v>
          </cell>
          <cell r="F518">
            <v>549</v>
          </cell>
          <cell r="G518">
            <v>94</v>
          </cell>
          <cell r="H518"/>
          <cell r="I518"/>
          <cell r="J518">
            <v>6</v>
          </cell>
          <cell r="K518"/>
          <cell r="L518"/>
          <cell r="M518"/>
          <cell r="N518"/>
          <cell r="O518"/>
          <cell r="P518"/>
          <cell r="Q518"/>
          <cell r="R518"/>
          <cell r="S518"/>
          <cell r="T518"/>
          <cell r="U518"/>
          <cell r="V518"/>
          <cell r="W518"/>
          <cell r="X518"/>
          <cell r="Y518"/>
          <cell r="Z518"/>
          <cell r="AA518"/>
          <cell r="AB518"/>
          <cell r="AC518"/>
          <cell r="AD518"/>
          <cell r="AE518"/>
          <cell r="AF518">
            <v>8.7973999999999997</v>
          </cell>
          <cell r="AG518"/>
          <cell r="AH518" t="str">
            <v>diffusion couple</v>
          </cell>
          <cell r="AI518" t="str">
            <v>Co</v>
          </cell>
          <cell r="AJ518" t="str">
            <v/>
          </cell>
          <cell r="AK518" t="str">
            <v/>
          </cell>
          <cell r="AL518" t="str">
            <v/>
          </cell>
          <cell r="AM518" t="str">
            <v>-6.Cr</v>
          </cell>
          <cell r="AN518" t="str">
            <v/>
          </cell>
          <cell r="AO518" t="str">
            <v/>
          </cell>
          <cell r="AP518" t="str">
            <v/>
          </cell>
          <cell r="AQ518" t="str">
            <v/>
          </cell>
          <cell r="AR518" t="str">
            <v/>
          </cell>
          <cell r="AS518" t="str">
            <v/>
          </cell>
          <cell r="AT518" t="str">
            <v/>
          </cell>
          <cell r="AU518" t="str">
            <v/>
          </cell>
          <cell r="AV518" t="str">
            <v/>
          </cell>
          <cell r="AW518" t="str">
            <v/>
          </cell>
          <cell r="AX518" t="str">
            <v/>
          </cell>
          <cell r="AY518" t="str">
            <v/>
          </cell>
          <cell r="AZ518" t="str">
            <v/>
          </cell>
          <cell r="BA518" t="str">
            <v/>
          </cell>
          <cell r="BB518" t="str">
            <v/>
          </cell>
          <cell r="BC518" t="str">
            <v/>
          </cell>
          <cell r="BD518" t="str">
            <v/>
          </cell>
          <cell r="BE518" t="str">
            <v/>
          </cell>
          <cell r="BF518" t="str">
            <v/>
          </cell>
          <cell r="BG518" t="str">
            <v/>
          </cell>
          <cell r="BH518" t="str">
            <v>Co-6Crur Rehman, H. &amp; Rehman, H. Solid solution strengthening and diffusion in nickel- and cobalt-based superalloys. (2016).</v>
          </cell>
          <cell r="BI518" t="str">
            <v>Co-6.Cr</v>
          </cell>
          <cell r="BJ518" t="str">
            <v>94.0Co-6.0Cr</v>
          </cell>
        </row>
        <row r="519">
          <cell r="A519" t="str">
            <v>Co-6.Mn</v>
          </cell>
          <cell r="B519" t="str">
            <v>W-free</v>
          </cell>
          <cell r="C519" t="str">
            <v>-6Mn</v>
          </cell>
          <cell r="D519" t="str">
            <v>Co-6Mn</v>
          </cell>
          <cell r="E519" t="str">
            <v>ur Rehman, H. &amp; Rehman, H. Solid solution strengthening and diffusion in nickel- and cobalt-based superalloys. (2016).</v>
          </cell>
          <cell r="F519">
            <v>550</v>
          </cell>
          <cell r="G519">
            <v>94</v>
          </cell>
          <cell r="H519"/>
          <cell r="I519"/>
          <cell r="J519"/>
          <cell r="K519"/>
          <cell r="L519"/>
          <cell r="M519"/>
          <cell r="N519"/>
          <cell r="O519"/>
          <cell r="P519"/>
          <cell r="Q519"/>
          <cell r="R519"/>
          <cell r="S519"/>
          <cell r="T519"/>
          <cell r="U519"/>
          <cell r="V519"/>
          <cell r="W519"/>
          <cell r="X519"/>
          <cell r="Y519"/>
          <cell r="Z519"/>
          <cell r="AA519">
            <v>6</v>
          </cell>
          <cell r="AB519"/>
          <cell r="AC519"/>
          <cell r="AD519"/>
          <cell r="AE519"/>
          <cell r="AF519">
            <v>8.8142000000000014</v>
          </cell>
          <cell r="AG519"/>
          <cell r="AH519" t="str">
            <v>diffusion couple</v>
          </cell>
          <cell r="AI519" t="str">
            <v>Co</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V519" t="str">
            <v/>
          </cell>
          <cell r="AW519" t="str">
            <v/>
          </cell>
          <cell r="AX519" t="str">
            <v/>
          </cell>
          <cell r="AY519" t="str">
            <v/>
          </cell>
          <cell r="AZ519" t="str">
            <v/>
          </cell>
          <cell r="BA519" t="str">
            <v/>
          </cell>
          <cell r="BB519" t="str">
            <v/>
          </cell>
          <cell r="BC519" t="str">
            <v>-6.Mn</v>
          </cell>
          <cell r="BD519" t="str">
            <v/>
          </cell>
          <cell r="BE519" t="str">
            <v/>
          </cell>
          <cell r="BF519" t="str">
            <v/>
          </cell>
          <cell r="BG519" t="str">
            <v/>
          </cell>
          <cell r="BH519" t="str">
            <v>Co-6Mnur Rehman, H. &amp; Rehman, H. Solid solution strengthening and diffusion in nickel- and cobalt-based superalloys. (2016).</v>
          </cell>
          <cell r="BI519" t="str">
            <v>Co-6.Mn</v>
          </cell>
          <cell r="BJ519" t="str">
            <v>94.0Co-6.0Mn</v>
          </cell>
        </row>
        <row r="520">
          <cell r="A520" t="str">
            <v>Co-6.Fe</v>
          </cell>
          <cell r="B520" t="str">
            <v>W-free</v>
          </cell>
          <cell r="C520" t="str">
            <v>-6Fe</v>
          </cell>
          <cell r="D520" t="str">
            <v>Co-6Fe</v>
          </cell>
          <cell r="E520" t="str">
            <v>ur Rehman, H. &amp; Rehman, H. Solid solution strengthening and diffusion in nickel- and cobalt-based superalloys. (2016).</v>
          </cell>
          <cell r="F520">
            <v>551</v>
          </cell>
          <cell r="G520">
            <v>94</v>
          </cell>
          <cell r="H520"/>
          <cell r="I520"/>
          <cell r="J520"/>
          <cell r="K520"/>
          <cell r="L520"/>
          <cell r="M520"/>
          <cell r="N520"/>
          <cell r="O520"/>
          <cell r="P520"/>
          <cell r="Q520"/>
          <cell r="R520"/>
          <cell r="S520"/>
          <cell r="T520"/>
          <cell r="U520"/>
          <cell r="V520"/>
          <cell r="W520">
            <v>6</v>
          </cell>
          <cell r="X520"/>
          <cell r="Y520"/>
          <cell r="Z520"/>
          <cell r="AA520"/>
          <cell r="AB520"/>
          <cell r="AC520"/>
          <cell r="AD520"/>
          <cell r="AE520"/>
          <cell r="AF520">
            <v>8.8384400000000003</v>
          </cell>
          <cell r="AG520"/>
          <cell r="AH520" t="str">
            <v>diffusion couple</v>
          </cell>
          <cell r="AI520" t="str">
            <v>Co</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V520" t="str">
            <v/>
          </cell>
          <cell r="AW520" t="str">
            <v/>
          </cell>
          <cell r="AX520" t="str">
            <v/>
          </cell>
          <cell r="AY520" t="str">
            <v>-6.Fe</v>
          </cell>
          <cell r="AZ520" t="str">
            <v/>
          </cell>
          <cell r="BA520" t="str">
            <v/>
          </cell>
          <cell r="BB520" t="str">
            <v/>
          </cell>
          <cell r="BC520" t="str">
            <v/>
          </cell>
          <cell r="BD520" t="str">
            <v/>
          </cell>
          <cell r="BE520" t="str">
            <v/>
          </cell>
          <cell r="BF520" t="str">
            <v/>
          </cell>
          <cell r="BG520" t="str">
            <v/>
          </cell>
          <cell r="BH520" t="str">
            <v>Co-6Feur Rehman, H. &amp; Rehman, H. Solid solution strengthening and diffusion in nickel- and cobalt-based superalloys. (2016).</v>
          </cell>
          <cell r="BI520" t="str">
            <v>Co-6.Fe</v>
          </cell>
          <cell r="BJ520" t="str">
            <v>94.0Co-6.0Fe</v>
          </cell>
        </row>
        <row r="521">
          <cell r="A521" t="str">
            <v>Co-3.Nb</v>
          </cell>
          <cell r="B521" t="str">
            <v>W-free</v>
          </cell>
          <cell r="C521" t="str">
            <v>-3Nb</v>
          </cell>
          <cell r="D521" t="str">
            <v>Co-3Nb</v>
          </cell>
          <cell r="E521" t="str">
            <v>ur Rehman, H. &amp; Rehman, H. Solid solution strengthening and diffusion in nickel- and cobalt-based superalloys. (2016).</v>
          </cell>
          <cell r="F521">
            <v>552</v>
          </cell>
          <cell r="G521">
            <v>97</v>
          </cell>
          <cell r="H521"/>
          <cell r="I521"/>
          <cell r="J521"/>
          <cell r="K521"/>
          <cell r="L521"/>
          <cell r="M521"/>
          <cell r="N521">
            <v>3</v>
          </cell>
          <cell r="O521"/>
          <cell r="P521"/>
          <cell r="Q521"/>
          <cell r="R521"/>
          <cell r="S521"/>
          <cell r="T521"/>
          <cell r="U521"/>
          <cell r="V521"/>
          <cell r="W521"/>
          <cell r="X521"/>
          <cell r="Y521"/>
          <cell r="Z521"/>
          <cell r="AA521"/>
          <cell r="AB521"/>
          <cell r="AC521"/>
          <cell r="AD521"/>
          <cell r="AE521"/>
          <cell r="AF521">
            <v>8.8901000000000003</v>
          </cell>
          <cell r="AG521"/>
          <cell r="AH521" t="str">
            <v>diffusion couple</v>
          </cell>
          <cell r="AI521" t="str">
            <v>Co</v>
          </cell>
          <cell r="AJ521" t="str">
            <v/>
          </cell>
          <cell r="AK521" t="str">
            <v/>
          </cell>
          <cell r="AL521" t="str">
            <v/>
          </cell>
          <cell r="AM521" t="str">
            <v/>
          </cell>
          <cell r="AN521" t="str">
            <v/>
          </cell>
          <cell r="AO521" t="str">
            <v>-3.Nb</v>
          </cell>
          <cell r="AP521" t="str">
            <v/>
          </cell>
          <cell r="AQ521" t="str">
            <v/>
          </cell>
          <cell r="AR521" t="str">
            <v/>
          </cell>
          <cell r="AS521" t="str">
            <v/>
          </cell>
          <cell r="AT521" t="str">
            <v/>
          </cell>
          <cell r="AU521" t="str">
            <v/>
          </cell>
          <cell r="AV521" t="str">
            <v/>
          </cell>
          <cell r="AW521" t="str">
            <v/>
          </cell>
          <cell r="AX521" t="str">
            <v/>
          </cell>
          <cell r="AY521" t="str">
            <v/>
          </cell>
          <cell r="AZ521" t="str">
            <v/>
          </cell>
          <cell r="BA521" t="str">
            <v/>
          </cell>
          <cell r="BB521" t="str">
            <v/>
          </cell>
          <cell r="BC521" t="str">
            <v/>
          </cell>
          <cell r="BD521" t="str">
            <v/>
          </cell>
          <cell r="BE521" t="str">
            <v/>
          </cell>
          <cell r="BF521" t="str">
            <v/>
          </cell>
          <cell r="BG521" t="str">
            <v/>
          </cell>
          <cell r="BH521" t="str">
            <v>Co-3Nbur Rehman, H. &amp; Rehman, H. Solid solution strengthening and diffusion in nickel- and cobalt-based superalloys. (2016).</v>
          </cell>
          <cell r="BI521" t="str">
            <v>Co-3.Nb</v>
          </cell>
          <cell r="BJ521" t="str">
            <v>97.0Co-3.0Nb</v>
          </cell>
        </row>
        <row r="522">
          <cell r="A522" t="str">
            <v>Co-6.Mo</v>
          </cell>
          <cell r="B522" t="str">
            <v>W-free</v>
          </cell>
          <cell r="C522" t="str">
            <v>-6Mo</v>
          </cell>
          <cell r="D522" t="str">
            <v>Co-6Mo</v>
          </cell>
          <cell r="E522" t="str">
            <v>ur Rehman, H. &amp; Rehman, H. Solid solution strengthening and diffusion in nickel- and cobalt-based superalloys. (2016).</v>
          </cell>
          <cell r="F522">
            <v>553</v>
          </cell>
          <cell r="G522">
            <v>94</v>
          </cell>
          <cell r="H522"/>
          <cell r="I522"/>
          <cell r="J522"/>
          <cell r="K522"/>
          <cell r="L522"/>
          <cell r="M522"/>
          <cell r="N522"/>
          <cell r="O522"/>
          <cell r="P522">
            <v>6</v>
          </cell>
          <cell r="Q522"/>
          <cell r="R522"/>
          <cell r="S522"/>
          <cell r="T522"/>
          <cell r="U522"/>
          <cell r="V522"/>
          <cell r="W522"/>
          <cell r="X522"/>
          <cell r="Y522"/>
          <cell r="Z522"/>
          <cell r="AA522"/>
          <cell r="AB522"/>
          <cell r="AC522"/>
          <cell r="AD522"/>
          <cell r="AE522"/>
          <cell r="AF522">
            <v>8.9827999999999992</v>
          </cell>
          <cell r="AG522"/>
          <cell r="AH522" t="str">
            <v>diffusion couple</v>
          </cell>
          <cell r="AI522" t="str">
            <v>Co</v>
          </cell>
          <cell r="AJ522" t="str">
            <v/>
          </cell>
          <cell r="AK522" t="str">
            <v/>
          </cell>
          <cell r="AL522" t="str">
            <v/>
          </cell>
          <cell r="AM522" t="str">
            <v/>
          </cell>
          <cell r="AN522" t="str">
            <v/>
          </cell>
          <cell r="AO522" t="str">
            <v/>
          </cell>
          <cell r="AP522" t="str">
            <v/>
          </cell>
          <cell r="AQ522" t="str">
            <v/>
          </cell>
          <cell r="AR522" t="str">
            <v>-6.Mo</v>
          </cell>
          <cell r="AS522" t="str">
            <v/>
          </cell>
          <cell r="AT522" t="str">
            <v/>
          </cell>
          <cell r="AU522" t="str">
            <v/>
          </cell>
          <cell r="AV522" t="str">
            <v/>
          </cell>
          <cell r="AW522" t="str">
            <v/>
          </cell>
          <cell r="AX522" t="str">
            <v/>
          </cell>
          <cell r="AY522" t="str">
            <v/>
          </cell>
          <cell r="AZ522" t="str">
            <v/>
          </cell>
          <cell r="BA522" t="str">
            <v/>
          </cell>
          <cell r="BB522" t="str">
            <v/>
          </cell>
          <cell r="BC522" t="str">
            <v/>
          </cell>
          <cell r="BD522" t="str">
            <v/>
          </cell>
          <cell r="BE522" t="str">
            <v/>
          </cell>
          <cell r="BF522" t="str">
            <v/>
          </cell>
          <cell r="BG522" t="str">
            <v/>
          </cell>
          <cell r="BH522" t="str">
            <v>Co-6Mour Rehman, H. &amp; Rehman, H. Solid solution strengthening and diffusion in nickel- and cobalt-based superalloys. (2016).</v>
          </cell>
          <cell r="BI522" t="str">
            <v>Co-6.Mo</v>
          </cell>
          <cell r="BJ522" t="str">
            <v>94.0Co-6.0Mo</v>
          </cell>
        </row>
        <row r="523">
          <cell r="A523" t="str">
            <v>Co-6.Ru</v>
          </cell>
          <cell r="B523" t="str">
            <v>W-free</v>
          </cell>
          <cell r="C523" t="str">
            <v>-6Ru</v>
          </cell>
          <cell r="D523" t="str">
            <v>Co-6Ru</v>
          </cell>
          <cell r="E523" t="str">
            <v>ur Rehman, H. &amp; Rehman, H. Solid solution strengthening and diffusion in nickel- and cobalt-based superalloys. (2016).</v>
          </cell>
          <cell r="F523">
            <v>554</v>
          </cell>
          <cell r="G523">
            <v>94</v>
          </cell>
          <cell r="H523"/>
          <cell r="I523"/>
          <cell r="J523"/>
          <cell r="K523"/>
          <cell r="L523"/>
          <cell r="M523"/>
          <cell r="N523"/>
          <cell r="O523"/>
          <cell r="P523"/>
          <cell r="Q523"/>
          <cell r="R523"/>
          <cell r="S523"/>
          <cell r="T523"/>
          <cell r="U523"/>
          <cell r="V523"/>
          <cell r="W523"/>
          <cell r="X523"/>
          <cell r="Y523"/>
          <cell r="Z523"/>
          <cell r="AA523"/>
          <cell r="AB523"/>
          <cell r="AC523">
            <v>6</v>
          </cell>
          <cell r="AD523"/>
          <cell r="AE523"/>
          <cell r="AF523">
            <v>9.1082000000000001</v>
          </cell>
          <cell r="AG523"/>
          <cell r="AH523" t="str">
            <v>diffusion couple</v>
          </cell>
          <cell r="AI523" t="str">
            <v>Co</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V523" t="str">
            <v/>
          </cell>
          <cell r="AW523" t="str">
            <v/>
          </cell>
          <cell r="AX523" t="str">
            <v/>
          </cell>
          <cell r="AY523" t="str">
            <v/>
          </cell>
          <cell r="AZ523" t="str">
            <v/>
          </cell>
          <cell r="BA523" t="str">
            <v/>
          </cell>
          <cell r="BB523" t="str">
            <v/>
          </cell>
          <cell r="BC523" t="str">
            <v/>
          </cell>
          <cell r="BD523" t="str">
            <v/>
          </cell>
          <cell r="BE523" t="str">
            <v>-6.Ru</v>
          </cell>
          <cell r="BF523" t="str">
            <v/>
          </cell>
          <cell r="BG523" t="str">
            <v/>
          </cell>
          <cell r="BH523" t="str">
            <v>Co-6Ruur Rehman, H. &amp; Rehman, H. Solid solution strengthening and diffusion in nickel- and cobalt-based superalloys. (2016).</v>
          </cell>
          <cell r="BI523" t="str">
            <v>Co-6.Ru</v>
          </cell>
          <cell r="BJ523" t="str">
            <v>94.0Co-6.0Ru</v>
          </cell>
        </row>
        <row r="524">
          <cell r="A524" t="str">
            <v>Co-4.Ta</v>
          </cell>
          <cell r="B524" t="str">
            <v>W-free</v>
          </cell>
          <cell r="C524" t="str">
            <v>-4Ta</v>
          </cell>
          <cell r="D524" t="str">
            <v>Co-4Ta</v>
          </cell>
          <cell r="E524" t="str">
            <v>ur Rehman, H. &amp; Rehman, H. Solid solution strengthening and diffusion in nickel- and cobalt-based superalloys. (2016).</v>
          </cell>
          <cell r="F524">
            <v>555</v>
          </cell>
          <cell r="G524">
            <v>96</v>
          </cell>
          <cell r="H524"/>
          <cell r="I524"/>
          <cell r="J524"/>
          <cell r="K524"/>
          <cell r="L524"/>
          <cell r="M524">
            <v>4</v>
          </cell>
          <cell r="N524"/>
          <cell r="O524"/>
          <cell r="P524"/>
          <cell r="Q524"/>
          <cell r="R524"/>
          <cell r="S524"/>
          <cell r="T524"/>
          <cell r="U524"/>
          <cell r="V524"/>
          <cell r="W524"/>
          <cell r="X524"/>
          <cell r="Y524"/>
          <cell r="Z524"/>
          <cell r="AA524"/>
          <cell r="AB524"/>
          <cell r="AC524"/>
          <cell r="AD524"/>
          <cell r="AE524"/>
          <cell r="AF524">
            <v>9.2100000000000009</v>
          </cell>
          <cell r="AG524"/>
          <cell r="AH524" t="str">
            <v>diffusion couple</v>
          </cell>
          <cell r="AI524" t="str">
            <v>Co</v>
          </cell>
          <cell r="AJ524" t="str">
            <v/>
          </cell>
          <cell r="AK524" t="str">
            <v/>
          </cell>
          <cell r="AL524" t="str">
            <v/>
          </cell>
          <cell r="AM524" t="str">
            <v/>
          </cell>
          <cell r="AN524" t="str">
            <v>-4.Ta</v>
          </cell>
          <cell r="AO524" t="str">
            <v/>
          </cell>
          <cell r="AP524" t="str">
            <v/>
          </cell>
          <cell r="AQ524" t="str">
            <v/>
          </cell>
          <cell r="AR524" t="str">
            <v/>
          </cell>
          <cell r="AS524" t="str">
            <v/>
          </cell>
          <cell r="AT524" t="str">
            <v/>
          </cell>
          <cell r="AU524" t="str">
            <v/>
          </cell>
          <cell r="AV524" t="str">
            <v/>
          </cell>
          <cell r="AW524" t="str">
            <v/>
          </cell>
          <cell r="AX524" t="str">
            <v/>
          </cell>
          <cell r="AY524" t="str">
            <v/>
          </cell>
          <cell r="AZ524" t="str">
            <v/>
          </cell>
          <cell r="BA524" t="str">
            <v/>
          </cell>
          <cell r="BB524" t="str">
            <v/>
          </cell>
          <cell r="BC524" t="str">
            <v/>
          </cell>
          <cell r="BD524" t="str">
            <v/>
          </cell>
          <cell r="BE524" t="str">
            <v/>
          </cell>
          <cell r="BF524" t="str">
            <v/>
          </cell>
          <cell r="BG524" t="str">
            <v/>
          </cell>
          <cell r="BH524" t="str">
            <v>Co-4Taur Rehman, H. &amp; Rehman, H. Solid solution strengthening and diffusion in nickel- and cobalt-based superalloys. (2016).</v>
          </cell>
          <cell r="BI524" t="str">
            <v>Co-4.Ta</v>
          </cell>
          <cell r="BJ524" t="str">
            <v>96.0Co-4.0Ta</v>
          </cell>
        </row>
        <row r="525">
          <cell r="A525" t="str">
            <v>Co-6.Re</v>
          </cell>
          <cell r="B525" t="str">
            <v>W-free</v>
          </cell>
          <cell r="C525" t="str">
            <v>-6Re</v>
          </cell>
          <cell r="D525" t="str">
            <v>Co-6Re</v>
          </cell>
          <cell r="E525" t="str">
            <v>ur Rehman, H. &amp; Rehman, H. Solid solution strengthening and diffusion in nickel- and cobalt-based superalloys. (2016).</v>
          </cell>
          <cell r="F525">
            <v>557</v>
          </cell>
          <cell r="G525">
            <v>94</v>
          </cell>
          <cell r="H525"/>
          <cell r="I525"/>
          <cell r="J525"/>
          <cell r="K525"/>
          <cell r="L525"/>
          <cell r="M525"/>
          <cell r="N525"/>
          <cell r="O525"/>
          <cell r="P525"/>
          <cell r="Q525"/>
          <cell r="R525"/>
          <cell r="S525"/>
          <cell r="T525"/>
          <cell r="U525">
            <v>6</v>
          </cell>
          <cell r="V525"/>
          <cell r="W525"/>
          <cell r="X525"/>
          <cell r="Y525"/>
          <cell r="Z525"/>
          <cell r="AA525"/>
          <cell r="AB525"/>
          <cell r="AC525"/>
          <cell r="AD525"/>
          <cell r="AE525"/>
          <cell r="AF525">
            <v>9.6272000000000002</v>
          </cell>
          <cell r="AG525"/>
          <cell r="AH525" t="str">
            <v>diffusion couple</v>
          </cell>
          <cell r="AI525" t="str">
            <v>Co</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V525" t="str">
            <v/>
          </cell>
          <cell r="AW525" t="str">
            <v>-6.Re</v>
          </cell>
          <cell r="AX525" t="str">
            <v/>
          </cell>
          <cell r="AY525" t="str">
            <v/>
          </cell>
          <cell r="AZ525" t="str">
            <v/>
          </cell>
          <cell r="BA525" t="str">
            <v/>
          </cell>
          <cell r="BB525" t="str">
            <v/>
          </cell>
          <cell r="BC525" t="str">
            <v/>
          </cell>
          <cell r="BD525" t="str">
            <v/>
          </cell>
          <cell r="BE525" t="str">
            <v/>
          </cell>
          <cell r="BF525" t="str">
            <v/>
          </cell>
          <cell r="BG525" t="str">
            <v/>
          </cell>
          <cell r="BH525" t="str">
            <v>Co-6Reur Rehman, H. &amp; Rehman, H. Solid solution strengthening and diffusion in nickel- and cobalt-based superalloys. (2016).</v>
          </cell>
          <cell r="BI525" t="str">
            <v>Co-6.Re</v>
          </cell>
          <cell r="BJ525" t="str">
            <v>94.0Co-6.0Re</v>
          </cell>
        </row>
        <row r="526">
          <cell r="A526" t="str">
            <v>Co-20.Ni-8.Al-6.Cr-5.W-2.5Ti-1.5Ta-0.4Si-0.1Hf</v>
          </cell>
          <cell r="B526" t="str">
            <v>Co3Ti</v>
          </cell>
          <cell r="C526" t="str">
            <v>-20Ni-8Al-6Cr-5W-3Ti-2Ta-Si-Hf</v>
          </cell>
          <cell r="D526" t="str">
            <v>ERBOCo-0</v>
          </cell>
          <cell r="E526" t="str">
            <v>Volz, N. et al. Thermophysical and Mechanical Properties of Advanced Single Crystalline Co-base Superalloys. Metall. Mater. Trans. A Phys. Metall. Mater. Sci. 49, 4099–4109 (2018).</v>
          </cell>
          <cell r="F526">
            <v>558</v>
          </cell>
          <cell r="G526">
            <v>56.5</v>
          </cell>
          <cell r="H526">
            <v>20</v>
          </cell>
          <cell r="I526">
            <v>8</v>
          </cell>
          <cell r="J526">
            <v>6</v>
          </cell>
          <cell r="K526">
            <v>5</v>
          </cell>
          <cell r="L526">
            <v>2.5</v>
          </cell>
          <cell r="M526">
            <v>1.5</v>
          </cell>
          <cell r="N526"/>
          <cell r="O526"/>
          <cell r="P526"/>
          <cell r="Q526"/>
          <cell r="R526"/>
          <cell r="S526"/>
          <cell r="T526"/>
          <cell r="U526"/>
          <cell r="V526">
            <v>0.4</v>
          </cell>
          <cell r="W526"/>
          <cell r="X526"/>
          <cell r="Y526">
            <v>0.1</v>
          </cell>
          <cell r="Z526"/>
          <cell r="AA526"/>
          <cell r="AB526"/>
          <cell r="AC526"/>
          <cell r="AD526"/>
          <cell r="AE526"/>
          <cell r="AF526">
            <v>8.8050550000000012</v>
          </cell>
          <cell r="AG526"/>
          <cell r="AH526" t="str">
            <v>single crystal</v>
          </cell>
          <cell r="AI526" t="str">
            <v>Co</v>
          </cell>
          <cell r="AJ526" t="str">
            <v>-8.Al</v>
          </cell>
          <cell r="AK526" t="str">
            <v>-5.W</v>
          </cell>
          <cell r="AL526" t="str">
            <v>-20.Ni</v>
          </cell>
          <cell r="AM526" t="str">
            <v>-6.Cr</v>
          </cell>
          <cell r="AN526" t="str">
            <v>-1.5Ta</v>
          </cell>
          <cell r="AO526" t="str">
            <v/>
          </cell>
          <cell r="AP526" t="str">
            <v/>
          </cell>
          <cell r="AQ526" t="str">
            <v>-2.5Ti</v>
          </cell>
          <cell r="AR526" t="str">
            <v/>
          </cell>
          <cell r="AS526" t="str">
            <v/>
          </cell>
          <cell r="AT526" t="str">
            <v/>
          </cell>
          <cell r="AU526" t="str">
            <v/>
          </cell>
          <cell r="AV526" t="str">
            <v/>
          </cell>
          <cell r="AW526" t="str">
            <v/>
          </cell>
          <cell r="AX526" t="str">
            <v>-0.4Si</v>
          </cell>
          <cell r="AY526" t="str">
            <v/>
          </cell>
          <cell r="AZ526" t="str">
            <v/>
          </cell>
          <cell r="BA526" t="str">
            <v>-0.1Hf</v>
          </cell>
          <cell r="BB526" t="str">
            <v/>
          </cell>
          <cell r="BC526" t="str">
            <v/>
          </cell>
          <cell r="BD526" t="str">
            <v/>
          </cell>
          <cell r="BE526" t="str">
            <v/>
          </cell>
          <cell r="BF526" t="str">
            <v/>
          </cell>
          <cell r="BG526" t="str">
            <v/>
          </cell>
          <cell r="BH526" t="str">
            <v>ERBOCo-0Volz, N. et al. Thermophysical and Mechanical Properties of Advanced Single Crystalline Co-base Superalloys. Metall. Mater. Trans. A Phys. Metall. Mater. Sci. 49, 4099–4109 (2018).</v>
          </cell>
          <cell r="BI526" t="str">
            <v>Co-20.Ni-8.Al-6.Cr-5.W-2.5Ti-1.5Ta-0.4Si-0.1Hf</v>
          </cell>
          <cell r="BJ526" t="str">
            <v>76.5Co-20.0Ni-8.0Al-6.0Cr-5.0W-2.5Ti-1.5Ta-0.4Si-0.1Hf</v>
          </cell>
        </row>
        <row r="527">
          <cell r="A527" t="str">
            <v>Co-32.Ni-8.Al-6.Cr-5.W-2.5Ti-1.5Ta-0.4Si-0.1Hf</v>
          </cell>
          <cell r="B527" t="str">
            <v>Co3Ti</v>
          </cell>
          <cell r="C527" t="str">
            <v>-32Ni-8Al-6Cr-5W-3Ti-2Ta-Si-Hf</v>
          </cell>
          <cell r="D527" t="str">
            <v>ERBOCo-1</v>
          </cell>
          <cell r="E527" t="str">
            <v>Volz, N. et al. Thermophysical and Mechanical Properties of Advanced Single Crystalline Co-base Superalloys. Metall. Mater. Trans. A Phys. Metall. Mater. Sci. 49, 4099–4109 (2018).</v>
          </cell>
          <cell r="F527">
            <v>559</v>
          </cell>
          <cell r="G527">
            <v>44.5</v>
          </cell>
          <cell r="H527">
            <v>32</v>
          </cell>
          <cell r="I527">
            <v>8</v>
          </cell>
          <cell r="J527">
            <v>6</v>
          </cell>
          <cell r="K527">
            <v>5</v>
          </cell>
          <cell r="L527">
            <v>2.5</v>
          </cell>
          <cell r="M527">
            <v>1.5</v>
          </cell>
          <cell r="N527"/>
          <cell r="O527"/>
          <cell r="P527"/>
          <cell r="Q527"/>
          <cell r="R527"/>
          <cell r="S527"/>
          <cell r="T527"/>
          <cell r="U527"/>
          <cell r="V527">
            <v>0.4</v>
          </cell>
          <cell r="W527"/>
          <cell r="X527"/>
          <cell r="Y527">
            <v>0.1</v>
          </cell>
          <cell r="Z527"/>
          <cell r="AA527"/>
          <cell r="AB527"/>
          <cell r="AC527"/>
          <cell r="AD527"/>
          <cell r="AE527"/>
          <cell r="AF527">
            <v>8.8060150000000021</v>
          </cell>
          <cell r="AG527"/>
          <cell r="AH527" t="str">
            <v>single crystal</v>
          </cell>
          <cell r="AI527" t="str">
            <v>Co</v>
          </cell>
          <cell r="AJ527" t="str">
            <v>-8.Al</v>
          </cell>
          <cell r="AK527" t="str">
            <v>-5.W</v>
          </cell>
          <cell r="AL527" t="str">
            <v>-32.Ni</v>
          </cell>
          <cell r="AM527" t="str">
            <v>-6.Cr</v>
          </cell>
          <cell r="AN527" t="str">
            <v>-1.5Ta</v>
          </cell>
          <cell r="AO527" t="str">
            <v/>
          </cell>
          <cell r="AP527" t="str">
            <v/>
          </cell>
          <cell r="AQ527" t="str">
            <v>-2.5Ti</v>
          </cell>
          <cell r="AR527" t="str">
            <v/>
          </cell>
          <cell r="AS527" t="str">
            <v/>
          </cell>
          <cell r="AT527" t="str">
            <v/>
          </cell>
          <cell r="AU527" t="str">
            <v/>
          </cell>
          <cell r="AV527" t="str">
            <v/>
          </cell>
          <cell r="AW527" t="str">
            <v/>
          </cell>
          <cell r="AX527" t="str">
            <v>-0.4Si</v>
          </cell>
          <cell r="AY527" t="str">
            <v/>
          </cell>
          <cell r="AZ527" t="str">
            <v/>
          </cell>
          <cell r="BA527" t="str">
            <v>-0.1Hf</v>
          </cell>
          <cell r="BB527" t="str">
            <v/>
          </cell>
          <cell r="BC527" t="str">
            <v/>
          </cell>
          <cell r="BD527" t="str">
            <v/>
          </cell>
          <cell r="BE527" t="str">
            <v/>
          </cell>
          <cell r="BF527" t="str">
            <v/>
          </cell>
          <cell r="BG527" t="str">
            <v/>
          </cell>
          <cell r="BH527" t="str">
            <v>ERBOCo-1Volz, N. et al. Thermophysical and Mechanical Properties of Advanced Single Crystalline Co-base Superalloys. Metall. Mater. Trans. A Phys. Metall. Mater. Sci. 49, 4099–4109 (2018).</v>
          </cell>
          <cell r="BI527" t="str">
            <v>Co-32.Ni-8.Al-6.Cr-5.W-2.5Ti-1.5Ta-0.4Si-0.1Hf</v>
          </cell>
          <cell r="BJ527" t="str">
            <v>76.5Co-32.0Ni-8.0Al-6.0Cr-5.0W-2.5Ti-1.5Ta-0.4Si-0.1Hf</v>
          </cell>
        </row>
        <row r="528">
          <cell r="A528" t="str">
            <v>Co-32.Ni-8.Al-6.Cr-5.W-2.5Ti-1.5Ta-1.Re-0.4Si-0.1Hf</v>
          </cell>
          <cell r="B528" t="str">
            <v>Co3Ti</v>
          </cell>
          <cell r="C528" t="str">
            <v>-32Ni-8Al-6Cr-5W-3Ti-2Ta-1Re-Si-Hf</v>
          </cell>
          <cell r="D528" t="str">
            <v>ERBOCo-3</v>
          </cell>
          <cell r="E528" t="str">
            <v>Volz, N. et al. Thermophysical and Mechanical Properties of Advanced Single Crystalline Co-base Superalloys. Metall. Mater. Trans. A Phys. Metall. Mater. Sci. 49, 4099–4109 (2018).</v>
          </cell>
          <cell r="F528">
            <v>560</v>
          </cell>
          <cell r="G528">
            <v>43.5</v>
          </cell>
          <cell r="H528">
            <v>32</v>
          </cell>
          <cell r="I528">
            <v>8</v>
          </cell>
          <cell r="J528">
            <v>6</v>
          </cell>
          <cell r="K528">
            <v>5</v>
          </cell>
          <cell r="L528">
            <v>2.5</v>
          </cell>
          <cell r="M528">
            <v>1.5</v>
          </cell>
          <cell r="N528"/>
          <cell r="O528"/>
          <cell r="P528"/>
          <cell r="Q528"/>
          <cell r="R528"/>
          <cell r="S528"/>
          <cell r="T528"/>
          <cell r="U528">
            <v>1</v>
          </cell>
          <cell r="V528">
            <v>0.4</v>
          </cell>
          <cell r="W528"/>
          <cell r="X528"/>
          <cell r="Y528">
            <v>0.1</v>
          </cell>
          <cell r="Z528"/>
          <cell r="AA528"/>
          <cell r="AB528"/>
          <cell r="AC528"/>
          <cell r="AD528"/>
          <cell r="AE528"/>
          <cell r="AF528">
            <v>8.9272150000000003</v>
          </cell>
          <cell r="AG528"/>
          <cell r="AH528" t="str">
            <v>single crystal</v>
          </cell>
          <cell r="AI528" t="str">
            <v>Co</v>
          </cell>
          <cell r="AJ528" t="str">
            <v>-8.Al</v>
          </cell>
          <cell r="AK528" t="str">
            <v>-5.W</v>
          </cell>
          <cell r="AL528" t="str">
            <v>-32.Ni</v>
          </cell>
          <cell r="AM528" t="str">
            <v>-6.Cr</v>
          </cell>
          <cell r="AN528" t="str">
            <v>-1.5Ta</v>
          </cell>
          <cell r="AO528" t="str">
            <v/>
          </cell>
          <cell r="AP528" t="str">
            <v/>
          </cell>
          <cell r="AQ528" t="str">
            <v>-2.5Ti</v>
          </cell>
          <cell r="AR528" t="str">
            <v/>
          </cell>
          <cell r="AS528" t="str">
            <v/>
          </cell>
          <cell r="AT528" t="str">
            <v/>
          </cell>
          <cell r="AU528" t="str">
            <v/>
          </cell>
          <cell r="AV528" t="str">
            <v/>
          </cell>
          <cell r="AW528" t="str">
            <v>-1.Re</v>
          </cell>
          <cell r="AX528" t="str">
            <v>-0.4Si</v>
          </cell>
          <cell r="AY528" t="str">
            <v/>
          </cell>
          <cell r="AZ528" t="str">
            <v/>
          </cell>
          <cell r="BA528" t="str">
            <v>-0.1Hf</v>
          </cell>
          <cell r="BB528" t="str">
            <v/>
          </cell>
          <cell r="BC528" t="str">
            <v/>
          </cell>
          <cell r="BD528" t="str">
            <v/>
          </cell>
          <cell r="BE528" t="str">
            <v/>
          </cell>
          <cell r="BF528" t="str">
            <v/>
          </cell>
          <cell r="BG528" t="str">
            <v/>
          </cell>
          <cell r="BH528" t="str">
            <v>ERBOCo-3Volz, N. et al. Thermophysical and Mechanical Properties of Advanced Single Crystalline Co-base Superalloys. Metall. Mater. Trans. A Phys. Metall. Mater. Sci. 49, 4099–4109 (2018).</v>
          </cell>
          <cell r="BI528" t="str">
            <v>Co-32.Ni-8.Al-6.Cr-5.W-2.5Ti-1.5Ta-1.Re-0.4Si-0.1Hf</v>
          </cell>
          <cell r="BJ528" t="str">
            <v>75.5Co-32.0Ni-8.0Al-6.0Cr-5.0W-2.5Ti-1.5Ta-1.0Re-0.4Si-0.1Hf</v>
          </cell>
        </row>
        <row r="529">
          <cell r="A529" t="str">
            <v>Co-32.Ni-8.Al-6.Cr-5.7W-2.5Ti-1.8Ta-0.4Si-0.1Hf</v>
          </cell>
          <cell r="B529" t="str">
            <v>CoAlWX+</v>
          </cell>
          <cell r="C529" t="str">
            <v>-32Ni-8Al-6Cr-6W-3Ti-2Ta-Si-Hf</v>
          </cell>
          <cell r="D529" t="str">
            <v>ERBOCo-4</v>
          </cell>
          <cell r="E529" t="str">
            <v>Volz, N. et al. Thermophysical and Mechanical Properties of Advanced Single Crystalline Co-base Superalloys. Metall. Mater. Trans. A Phys. Metall. Mater. Sci. 49, 4099–4109 (2018).</v>
          </cell>
          <cell r="F529">
            <v>561</v>
          </cell>
          <cell r="G529">
            <v>43.5</v>
          </cell>
          <cell r="H529">
            <v>32</v>
          </cell>
          <cell r="I529">
            <v>8</v>
          </cell>
          <cell r="J529">
            <v>6</v>
          </cell>
          <cell r="K529">
            <v>5.7</v>
          </cell>
          <cell r="L529">
            <v>2.5</v>
          </cell>
          <cell r="M529">
            <v>1.8</v>
          </cell>
          <cell r="N529"/>
          <cell r="O529"/>
          <cell r="P529"/>
          <cell r="Q529"/>
          <cell r="R529"/>
          <cell r="S529"/>
          <cell r="T529"/>
          <cell r="U529"/>
          <cell r="V529">
            <v>0.4</v>
          </cell>
          <cell r="W529"/>
          <cell r="X529"/>
          <cell r="Y529">
            <v>0.1</v>
          </cell>
          <cell r="Z529"/>
          <cell r="AA529"/>
          <cell r="AB529"/>
          <cell r="AC529"/>
          <cell r="AD529"/>
          <cell r="AE529"/>
          <cell r="AF529">
            <v>8.9017150000000012</v>
          </cell>
          <cell r="AG529"/>
          <cell r="AH529" t="str">
            <v>single crystal</v>
          </cell>
          <cell r="AI529" t="str">
            <v>Co</v>
          </cell>
          <cell r="AJ529" t="str">
            <v>-8.Al</v>
          </cell>
          <cell r="AK529" t="str">
            <v>-5.7W</v>
          </cell>
          <cell r="AL529" t="str">
            <v>-32.Ni</v>
          </cell>
          <cell r="AM529" t="str">
            <v>-6.Cr</v>
          </cell>
          <cell r="AN529" t="str">
            <v>-1.8Ta</v>
          </cell>
          <cell r="AO529" t="str">
            <v/>
          </cell>
          <cell r="AP529" t="str">
            <v/>
          </cell>
          <cell r="AQ529" t="str">
            <v>-2.5Ti</v>
          </cell>
          <cell r="AR529" t="str">
            <v/>
          </cell>
          <cell r="AS529" t="str">
            <v/>
          </cell>
          <cell r="AT529" t="str">
            <v/>
          </cell>
          <cell r="AU529" t="str">
            <v/>
          </cell>
          <cell r="AV529" t="str">
            <v/>
          </cell>
          <cell r="AW529" t="str">
            <v/>
          </cell>
          <cell r="AX529" t="str">
            <v>-0.4Si</v>
          </cell>
          <cell r="AY529" t="str">
            <v/>
          </cell>
          <cell r="AZ529" t="str">
            <v/>
          </cell>
          <cell r="BA529" t="str">
            <v>-0.1Hf</v>
          </cell>
          <cell r="BB529" t="str">
            <v/>
          </cell>
          <cell r="BC529" t="str">
            <v/>
          </cell>
          <cell r="BD529" t="str">
            <v/>
          </cell>
          <cell r="BE529" t="str">
            <v/>
          </cell>
          <cell r="BF529" t="str">
            <v/>
          </cell>
          <cell r="BG529" t="str">
            <v/>
          </cell>
          <cell r="BH529" t="str">
            <v>ERBOCo-4Volz, N. et al. Thermophysical and Mechanical Properties of Advanced Single Crystalline Co-base Superalloys. Metall. Mater. Trans. A Phys. Metall. Mater. Sci. 49, 4099–4109 (2018).</v>
          </cell>
          <cell r="BI529" t="str">
            <v>Co-32.Ni-8.Al-6.Cr-5.7W-2.5Ti-1.8Ta-0.4Si-0.1Hf</v>
          </cell>
          <cell r="BJ529" t="str">
            <v>75.5Co-32.0Ni-8.0Al-6.0Cr-5.7W-2.5Ti-1.8Ta-0.4Si-0.1Hf</v>
          </cell>
        </row>
        <row r="530">
          <cell r="A530" t="str">
            <v>Co-9.9Al-4.8W</v>
          </cell>
          <cell r="B530" t="str">
            <v>CoAlW-X</v>
          </cell>
          <cell r="C530" t="str">
            <v>-10Al-5W</v>
          </cell>
          <cell r="D530" t="str">
            <v>Co-10Al-5W-2Ta</v>
          </cell>
          <cell r="E530" t="str">
            <v>Vorontsov, V. A. et al. Coarsening behaviour and interfacial structure of γ′ precipitates in Co-Al-W based superalloys. Acta Mater. 120, 14–23 (2016).</v>
          </cell>
          <cell r="F530">
            <v>563</v>
          </cell>
          <cell r="G530">
            <v>85.3</v>
          </cell>
          <cell r="H530"/>
          <cell r="I530">
            <v>9.9</v>
          </cell>
          <cell r="J530"/>
          <cell r="K530">
            <v>4.8</v>
          </cell>
          <cell r="L530"/>
          <cell r="M530"/>
          <cell r="N530"/>
          <cell r="O530"/>
          <cell r="P530"/>
          <cell r="Q530"/>
          <cell r="R530"/>
          <cell r="S530"/>
          <cell r="T530"/>
          <cell r="U530"/>
          <cell r="V530"/>
          <cell r="W530"/>
          <cell r="X530"/>
          <cell r="Y530"/>
          <cell r="Z530"/>
          <cell r="AA530"/>
          <cell r="AB530"/>
          <cell r="AC530"/>
          <cell r="AD530"/>
          <cell r="AE530"/>
          <cell r="AF530">
            <v>8.7829999999999995</v>
          </cell>
          <cell r="AG530"/>
          <cell r="AH530"/>
          <cell r="AI530" t="str">
            <v>Co</v>
          </cell>
          <cell r="AJ530" t="str">
            <v>-9.9Al</v>
          </cell>
          <cell r="AK530" t="str">
            <v>-4.8W</v>
          </cell>
          <cell r="AL530" t="str">
            <v/>
          </cell>
          <cell r="AM530" t="str">
            <v/>
          </cell>
          <cell r="AN530" t="str">
            <v/>
          </cell>
          <cell r="AO530" t="str">
            <v/>
          </cell>
          <cell r="AP530" t="str">
            <v/>
          </cell>
          <cell r="AQ530" t="str">
            <v/>
          </cell>
          <cell r="AR530" t="str">
            <v/>
          </cell>
          <cell r="AS530" t="str">
            <v/>
          </cell>
          <cell r="AT530" t="str">
            <v/>
          </cell>
          <cell r="AU530" t="str">
            <v/>
          </cell>
          <cell r="AV530" t="str">
            <v/>
          </cell>
          <cell r="AW530" t="str">
            <v/>
          </cell>
          <cell r="AX530" t="str">
            <v/>
          </cell>
          <cell r="AY530" t="str">
            <v/>
          </cell>
          <cell r="AZ530" t="str">
            <v/>
          </cell>
          <cell r="BA530" t="str">
            <v/>
          </cell>
          <cell r="BB530" t="str">
            <v/>
          </cell>
          <cell r="BC530" t="str">
            <v/>
          </cell>
          <cell r="BD530" t="str">
            <v/>
          </cell>
          <cell r="BE530" t="str">
            <v/>
          </cell>
          <cell r="BF530" t="str">
            <v/>
          </cell>
          <cell r="BG530" t="str">
            <v/>
          </cell>
          <cell r="BH530" t="str">
            <v>Co-10Al-5W-2TaVorontsov, V. A. et al. Coarsening behaviour and interfacial structure of γ′ precipitates in Co-Al-W based superalloys. Acta Mater. 120, 14–23 (2016).</v>
          </cell>
          <cell r="BI530" t="str">
            <v>Co-9.9Al-4.8W</v>
          </cell>
          <cell r="BJ530" t="str">
            <v>85.3Co-9.9Al-4.8W</v>
          </cell>
        </row>
        <row r="531">
          <cell r="A531" t="str">
            <v>Co-20.2Ni-7.3Al-7.W</v>
          </cell>
          <cell r="B531" t="str">
            <v>CoAlW-X</v>
          </cell>
          <cell r="C531" t="str">
            <v>-20Ni-7Al-7W</v>
          </cell>
          <cell r="D531" t="str">
            <v>Co-7Al-7W-20Ni</v>
          </cell>
          <cell r="E531" t="str">
            <v>Vorontsov, V. A. et al. Coarsening behaviour and interfacial structure of γ′ precipitates in Co-Al-W based superalloys. Acta Mater. 120, 14–23 (2016).</v>
          </cell>
          <cell r="F531">
            <v>564</v>
          </cell>
          <cell r="G531">
            <v>65.5</v>
          </cell>
          <cell r="H531">
            <v>20.2</v>
          </cell>
          <cell r="I531">
            <v>7.3</v>
          </cell>
          <cell r="J531"/>
          <cell r="K531">
            <v>7</v>
          </cell>
          <cell r="L531"/>
          <cell r="M531"/>
          <cell r="N531"/>
          <cell r="O531"/>
          <cell r="P531"/>
          <cell r="Q531"/>
          <cell r="R531"/>
          <cell r="S531"/>
          <cell r="T531"/>
          <cell r="U531"/>
          <cell r="V531"/>
          <cell r="W531"/>
          <cell r="X531"/>
          <cell r="Y531"/>
          <cell r="Z531"/>
          <cell r="AA531"/>
          <cell r="AB531"/>
          <cell r="AC531"/>
          <cell r="AD531"/>
          <cell r="AE531"/>
          <cell r="AF531">
            <v>9.1735160000000011</v>
          </cell>
          <cell r="AG531"/>
          <cell r="AH531"/>
          <cell r="AI531" t="str">
            <v>Co</v>
          </cell>
          <cell r="AJ531" t="str">
            <v>-7.3Al</v>
          </cell>
          <cell r="AK531" t="str">
            <v>-7.W</v>
          </cell>
          <cell r="AL531" t="str">
            <v>-20.2Ni</v>
          </cell>
          <cell r="AM531" t="str">
            <v/>
          </cell>
          <cell r="AN531" t="str">
            <v/>
          </cell>
          <cell r="AO531" t="str">
            <v/>
          </cell>
          <cell r="AP531" t="str">
            <v/>
          </cell>
          <cell r="AQ531" t="str">
            <v/>
          </cell>
          <cell r="AR531" t="str">
            <v/>
          </cell>
          <cell r="AS531" t="str">
            <v/>
          </cell>
          <cell r="AT531" t="str">
            <v/>
          </cell>
          <cell r="AU531" t="str">
            <v/>
          </cell>
          <cell r="AV531" t="str">
            <v/>
          </cell>
          <cell r="AW531" t="str">
            <v/>
          </cell>
          <cell r="AX531" t="str">
            <v/>
          </cell>
          <cell r="AY531" t="str">
            <v/>
          </cell>
          <cell r="AZ531" t="str">
            <v/>
          </cell>
          <cell r="BA531" t="str">
            <v/>
          </cell>
          <cell r="BB531" t="str">
            <v/>
          </cell>
          <cell r="BC531" t="str">
            <v/>
          </cell>
          <cell r="BD531" t="str">
            <v/>
          </cell>
          <cell r="BE531" t="str">
            <v/>
          </cell>
          <cell r="BF531" t="str">
            <v/>
          </cell>
          <cell r="BG531" t="str">
            <v/>
          </cell>
          <cell r="BH531" t="str">
            <v>Co-7Al-7W-20NiVorontsov, V. A. et al. Coarsening behaviour and interfacial structure of γ′ precipitates in Co-Al-W based superalloys. Acta Mater. 120, 14–23 (2016).</v>
          </cell>
          <cell r="BI531" t="str">
            <v>Co-20.2Ni-7.3Al-7.W</v>
          </cell>
          <cell r="BJ531" t="str">
            <v>85.7Co-20.2Ni-7.3Al-7.0W</v>
          </cell>
        </row>
        <row r="532">
          <cell r="A532" t="str">
            <v>Co-9.Al-9.W-2.Ti</v>
          </cell>
          <cell r="B532" t="str">
            <v>CoAlW-X</v>
          </cell>
          <cell r="C532" t="str">
            <v>-9Al-9W-2Ti</v>
          </cell>
          <cell r="D532" t="str">
            <v>Co-9Al-9W-2Ti</v>
          </cell>
          <cell r="E532" t="str">
            <v>Wang, L. et al. Microstructure, phase stability and element partitioning of γ-γ′ Co-9Al-9W-2X alloys in different annealing conditions. J. Alloys Compd. 787, 594–605 (2019).</v>
          </cell>
          <cell r="F532">
            <v>565</v>
          </cell>
          <cell r="G532">
            <v>80</v>
          </cell>
          <cell r="H532"/>
          <cell r="I532">
            <v>9</v>
          </cell>
          <cell r="J532"/>
          <cell r="K532">
            <v>9</v>
          </cell>
          <cell r="L532">
            <v>2</v>
          </cell>
          <cell r="M532"/>
          <cell r="N532"/>
          <cell r="O532"/>
          <cell r="P532"/>
          <cell r="Q532"/>
          <cell r="R532"/>
          <cell r="S532"/>
          <cell r="T532"/>
          <cell r="U532"/>
          <cell r="V532"/>
          <cell r="W532"/>
          <cell r="X532"/>
          <cell r="Y532"/>
          <cell r="Z532"/>
          <cell r="AA532"/>
          <cell r="AB532"/>
          <cell r="AC532"/>
          <cell r="AD532"/>
          <cell r="AE532"/>
          <cell r="AF532">
            <v>9.1856399999999994</v>
          </cell>
          <cell r="AG532"/>
          <cell r="AH532"/>
          <cell r="AI532" t="str">
            <v>Co</v>
          </cell>
          <cell r="AJ532" t="str">
            <v>-9.Al</v>
          </cell>
          <cell r="AK532" t="str">
            <v>-9.W</v>
          </cell>
          <cell r="AL532" t="str">
            <v/>
          </cell>
          <cell r="AM532" t="str">
            <v/>
          </cell>
          <cell r="AN532" t="str">
            <v/>
          </cell>
          <cell r="AO532" t="str">
            <v/>
          </cell>
          <cell r="AP532" t="str">
            <v/>
          </cell>
          <cell r="AQ532" t="str">
            <v>-2.Ti</v>
          </cell>
          <cell r="AR532" t="str">
            <v/>
          </cell>
          <cell r="AS532" t="str">
            <v/>
          </cell>
          <cell r="AT532" t="str">
            <v/>
          </cell>
          <cell r="AU532" t="str">
            <v/>
          </cell>
          <cell r="AV532" t="str">
            <v/>
          </cell>
          <cell r="AW532" t="str">
            <v/>
          </cell>
          <cell r="AX532" t="str">
            <v/>
          </cell>
          <cell r="AY532" t="str">
            <v/>
          </cell>
          <cell r="AZ532" t="str">
            <v/>
          </cell>
          <cell r="BA532" t="str">
            <v/>
          </cell>
          <cell r="BB532" t="str">
            <v/>
          </cell>
          <cell r="BC532" t="str">
            <v/>
          </cell>
          <cell r="BD532" t="str">
            <v/>
          </cell>
          <cell r="BE532" t="str">
            <v/>
          </cell>
          <cell r="BF532" t="str">
            <v/>
          </cell>
          <cell r="BG532" t="str">
            <v/>
          </cell>
          <cell r="BH532" t="str">
            <v>Co-9Al-9W-2TiWang, L. et al. Microstructure, phase stability and element partitioning of γ-γ′ Co-9Al-9W-2X alloys in different annealing conditions. J. Alloys Compd. 787, 594–605 (2019).</v>
          </cell>
          <cell r="BI532" t="str">
            <v>Co-9.Al-9.W-2.Ti</v>
          </cell>
          <cell r="BJ532" t="str">
            <v>80.0Co-9.0Al-9.0W-2.0Ti</v>
          </cell>
        </row>
        <row r="533">
          <cell r="A533" t="str">
            <v>Co-9.Al-9.W</v>
          </cell>
          <cell r="B533" t="str">
            <v>CoAlW-X</v>
          </cell>
          <cell r="C533" t="str">
            <v>-9Al-9W</v>
          </cell>
          <cell r="D533" t="str">
            <v>Co-9Al-9W</v>
          </cell>
          <cell r="E533" t="str">
            <v>Wang, L. et al. Microstructure, phase stability and element partitioning of γ-γ′ Co-9Al-9W-2X alloys in different annealing conditions. J. Alloys Compd. 787, 594–605 (2019).</v>
          </cell>
          <cell r="F533">
            <v>566</v>
          </cell>
          <cell r="G533">
            <v>82</v>
          </cell>
          <cell r="H533"/>
          <cell r="I533">
            <v>9</v>
          </cell>
          <cell r="J533"/>
          <cell r="K533">
            <v>9</v>
          </cell>
          <cell r="L533"/>
          <cell r="M533"/>
          <cell r="N533"/>
          <cell r="O533"/>
          <cell r="P533"/>
          <cell r="Q533"/>
          <cell r="R533"/>
          <cell r="S533"/>
          <cell r="T533"/>
          <cell r="U533"/>
          <cell r="V533"/>
          <cell r="W533"/>
          <cell r="X533"/>
          <cell r="Y533"/>
          <cell r="Z533"/>
          <cell r="AA533"/>
          <cell r="AB533"/>
          <cell r="AC533"/>
          <cell r="AD533"/>
          <cell r="AE533"/>
          <cell r="AF533">
            <v>9.2735000000000003</v>
          </cell>
          <cell r="AG533"/>
          <cell r="AH533"/>
          <cell r="AI533" t="str">
            <v>Co</v>
          </cell>
          <cell r="AJ533" t="str">
            <v>-9.Al</v>
          </cell>
          <cell r="AK533" t="str">
            <v>-9.W</v>
          </cell>
          <cell r="AL533" t="str">
            <v/>
          </cell>
          <cell r="AM533" t="str">
            <v/>
          </cell>
          <cell r="AN533" t="str">
            <v/>
          </cell>
          <cell r="AO533" t="str">
            <v/>
          </cell>
          <cell r="AP533" t="str">
            <v/>
          </cell>
          <cell r="AQ533" t="str">
            <v/>
          </cell>
          <cell r="AR533" t="str">
            <v/>
          </cell>
          <cell r="AS533" t="str">
            <v/>
          </cell>
          <cell r="AT533" t="str">
            <v/>
          </cell>
          <cell r="AU533" t="str">
            <v/>
          </cell>
          <cell r="AV533" t="str">
            <v/>
          </cell>
          <cell r="AW533" t="str">
            <v/>
          </cell>
          <cell r="AX533" t="str">
            <v/>
          </cell>
          <cell r="AY533" t="str">
            <v/>
          </cell>
          <cell r="AZ533" t="str">
            <v/>
          </cell>
          <cell r="BA533" t="str">
            <v/>
          </cell>
          <cell r="BB533" t="str">
            <v/>
          </cell>
          <cell r="BC533" t="str">
            <v/>
          </cell>
          <cell r="BD533" t="str">
            <v/>
          </cell>
          <cell r="BE533" t="str">
            <v/>
          </cell>
          <cell r="BF533" t="str">
            <v/>
          </cell>
          <cell r="BG533" t="str">
            <v/>
          </cell>
          <cell r="BH533" t="str">
            <v>Co-9Al-9WWang, L. et al. Microstructure, phase stability and element partitioning of γ-γ′ Co-9Al-9W-2X alloys in different annealing conditions. J. Alloys Compd. 787, 594–605 (2019).</v>
          </cell>
          <cell r="BI533" t="str">
            <v>Co-9.Al-9.W</v>
          </cell>
          <cell r="BJ533" t="str">
            <v>82.0Co-9.0Al-9.0W</v>
          </cell>
        </row>
        <row r="534">
          <cell r="A534" t="str">
            <v>Co-9.Al-2.Cr-9.W</v>
          </cell>
          <cell r="B534" t="str">
            <v>CoAlW-X</v>
          </cell>
          <cell r="C534" t="str">
            <v>-9Al-2Cr-9W</v>
          </cell>
          <cell r="D534" t="str">
            <v>Co-9Al-9W-2Cr</v>
          </cell>
          <cell r="E534" t="str">
            <v>Wang, L. et al. Microstructure, phase stability and element partitioning of γ-γ′ Co-9Al-9W-2X alloys in different annealing conditions. J. Alloys Compd. 787, 594–605 (2019).</v>
          </cell>
          <cell r="F534">
            <v>567</v>
          </cell>
          <cell r="G534">
            <v>80</v>
          </cell>
          <cell r="H534"/>
          <cell r="I534">
            <v>9</v>
          </cell>
          <cell r="J534">
            <v>2</v>
          </cell>
          <cell r="K534">
            <v>9</v>
          </cell>
          <cell r="L534"/>
          <cell r="M534"/>
          <cell r="N534"/>
          <cell r="O534"/>
          <cell r="P534"/>
          <cell r="Q534"/>
          <cell r="R534"/>
          <cell r="S534"/>
          <cell r="T534"/>
          <cell r="U534"/>
          <cell r="V534"/>
          <cell r="W534"/>
          <cell r="X534"/>
          <cell r="Y534"/>
          <cell r="Z534"/>
          <cell r="AA534"/>
          <cell r="AB534"/>
          <cell r="AC534"/>
          <cell r="AD534"/>
          <cell r="AE534"/>
          <cell r="AF534">
            <v>9.2393000000000001</v>
          </cell>
          <cell r="AG534"/>
          <cell r="AH534"/>
          <cell r="AI534" t="str">
            <v>Co</v>
          </cell>
          <cell r="AJ534" t="str">
            <v>-9.Al</v>
          </cell>
          <cell r="AK534" t="str">
            <v>-9.W</v>
          </cell>
          <cell r="AL534" t="str">
            <v/>
          </cell>
          <cell r="AM534" t="str">
            <v>-2.Cr</v>
          </cell>
          <cell r="AN534" t="str">
            <v/>
          </cell>
          <cell r="AO534" t="str">
            <v/>
          </cell>
          <cell r="AP534" t="str">
            <v/>
          </cell>
          <cell r="AQ534" t="str">
            <v/>
          </cell>
          <cell r="AR534" t="str">
            <v/>
          </cell>
          <cell r="AS534" t="str">
            <v/>
          </cell>
          <cell r="AT534" t="str">
            <v/>
          </cell>
          <cell r="AU534" t="str">
            <v/>
          </cell>
          <cell r="AV534" t="str">
            <v/>
          </cell>
          <cell r="AW534" t="str">
            <v/>
          </cell>
          <cell r="AX534" t="str">
            <v/>
          </cell>
          <cell r="AY534" t="str">
            <v/>
          </cell>
          <cell r="AZ534" t="str">
            <v/>
          </cell>
          <cell r="BA534" t="str">
            <v/>
          </cell>
          <cell r="BB534" t="str">
            <v/>
          </cell>
          <cell r="BC534" t="str">
            <v/>
          </cell>
          <cell r="BD534" t="str">
            <v/>
          </cell>
          <cell r="BE534" t="str">
            <v/>
          </cell>
          <cell r="BF534" t="str">
            <v/>
          </cell>
          <cell r="BG534" t="str">
            <v/>
          </cell>
          <cell r="BH534" t="str">
            <v>Co-9Al-9W-2CrWang, L. et al. Microstructure, phase stability and element partitioning of γ-γ′ Co-9Al-9W-2X alloys in different annealing conditions. J. Alloys Compd. 787, 594–605 (2019).</v>
          </cell>
          <cell r="BI534" t="str">
            <v>Co-9.Al-2.Cr-9.W</v>
          </cell>
          <cell r="BJ534" t="str">
            <v>80.0Co-9.0Al-2.0Cr-9.0W</v>
          </cell>
        </row>
        <row r="535">
          <cell r="A535" t="str">
            <v>Co-2.Ni-9.Al-9.W</v>
          </cell>
          <cell r="B535" t="str">
            <v>CoAlW-X</v>
          </cell>
          <cell r="C535" t="str">
            <v>-2Ni-9Al-9W</v>
          </cell>
          <cell r="D535" t="str">
            <v>Co-9Al-9W-2Ni</v>
          </cell>
          <cell r="E535" t="str">
            <v>Wang, L. et al. Microstructure, phase stability and element partitioning of γ-γ′ Co-9Al-9W-2X alloys in different annealing conditions. J. Alloys Compd. 787, 594–605 (2019).</v>
          </cell>
          <cell r="F535">
            <v>568</v>
          </cell>
          <cell r="G535">
            <v>80</v>
          </cell>
          <cell r="H535">
            <v>2</v>
          </cell>
          <cell r="I535">
            <v>9</v>
          </cell>
          <cell r="J535"/>
          <cell r="K535">
            <v>9</v>
          </cell>
          <cell r="L535"/>
          <cell r="M535"/>
          <cell r="N535"/>
          <cell r="O535"/>
          <cell r="P535"/>
          <cell r="Q535"/>
          <cell r="R535"/>
          <cell r="S535"/>
          <cell r="T535"/>
          <cell r="U535"/>
          <cell r="V535"/>
          <cell r="W535"/>
          <cell r="X535"/>
          <cell r="Y535"/>
          <cell r="Z535"/>
          <cell r="AA535"/>
          <cell r="AB535"/>
          <cell r="AC535"/>
          <cell r="AD535"/>
          <cell r="AE535"/>
          <cell r="AF535">
            <v>9.2736599999999996</v>
          </cell>
          <cell r="AG535"/>
          <cell r="AH535"/>
          <cell r="AI535" t="str">
            <v>Co</v>
          </cell>
          <cell r="AJ535" t="str">
            <v>-9.Al</v>
          </cell>
          <cell r="AK535" t="str">
            <v>-9.W</v>
          </cell>
          <cell r="AL535" t="str">
            <v>-2.Ni</v>
          </cell>
          <cell r="AM535" t="str">
            <v/>
          </cell>
          <cell r="AN535" t="str">
            <v/>
          </cell>
          <cell r="AO535" t="str">
            <v/>
          </cell>
          <cell r="AP535" t="str">
            <v/>
          </cell>
          <cell r="AQ535" t="str">
            <v/>
          </cell>
          <cell r="AR535" t="str">
            <v/>
          </cell>
          <cell r="AS535" t="str">
            <v/>
          </cell>
          <cell r="AT535" t="str">
            <v/>
          </cell>
          <cell r="AU535" t="str">
            <v/>
          </cell>
          <cell r="AV535" t="str">
            <v/>
          </cell>
          <cell r="AW535" t="str">
            <v/>
          </cell>
          <cell r="AX535" t="str">
            <v/>
          </cell>
          <cell r="AY535" t="str">
            <v/>
          </cell>
          <cell r="AZ535" t="str">
            <v/>
          </cell>
          <cell r="BA535" t="str">
            <v/>
          </cell>
          <cell r="BB535" t="str">
            <v/>
          </cell>
          <cell r="BC535" t="str">
            <v/>
          </cell>
          <cell r="BD535" t="str">
            <v/>
          </cell>
          <cell r="BE535" t="str">
            <v/>
          </cell>
          <cell r="BF535" t="str">
            <v/>
          </cell>
          <cell r="BG535" t="str">
            <v/>
          </cell>
          <cell r="BH535" t="str">
            <v>Co-9Al-9W-2NiWang, L. et al. Microstructure, phase stability and element partitioning of γ-γ′ Co-9Al-9W-2X alloys in different annealing conditions. J. Alloys Compd. 787, 594–605 (2019).</v>
          </cell>
          <cell r="BI535" t="str">
            <v>Co-2.Ni-9.Al-9.W</v>
          </cell>
          <cell r="BJ535" t="str">
            <v>82.0Co-2.0Ni-9.0Al-9.0W</v>
          </cell>
        </row>
        <row r="536">
          <cell r="A536" t="str">
            <v>Co-9.Al-9.W-2.Mo</v>
          </cell>
          <cell r="B536" t="str">
            <v>CoAlW-X</v>
          </cell>
          <cell r="C536" t="str">
            <v>-9Al-9W-2Mo</v>
          </cell>
          <cell r="D536" t="str">
            <v>Co-9Al-9W-2Mo</v>
          </cell>
          <cell r="E536" t="str">
            <v>Wang, L. et al. Microstructure, phase stability and element partitioning of γ-γ′ Co-9Al-9W-2X alloys in different annealing conditions. J. Alloys Compd. 787, 594–605 (2019).</v>
          </cell>
          <cell r="F536">
            <v>569</v>
          </cell>
          <cell r="G536">
            <v>80</v>
          </cell>
          <cell r="H536"/>
          <cell r="I536">
            <v>9</v>
          </cell>
          <cell r="J536"/>
          <cell r="K536">
            <v>9</v>
          </cell>
          <cell r="L536"/>
          <cell r="M536"/>
          <cell r="N536"/>
          <cell r="O536"/>
          <cell r="P536">
            <v>2</v>
          </cell>
          <cell r="Q536"/>
          <cell r="R536"/>
          <cell r="S536"/>
          <cell r="T536"/>
          <cell r="U536"/>
          <cell r="V536"/>
          <cell r="W536"/>
          <cell r="X536"/>
          <cell r="Y536"/>
          <cell r="Z536"/>
          <cell r="AA536"/>
          <cell r="AB536"/>
          <cell r="AC536"/>
          <cell r="AD536"/>
          <cell r="AE536"/>
          <cell r="AF536">
            <v>9.3010999999999981</v>
          </cell>
          <cell r="AG536"/>
          <cell r="AH536"/>
          <cell r="AI536" t="str">
            <v>Co</v>
          </cell>
          <cell r="AJ536" t="str">
            <v>-9.Al</v>
          </cell>
          <cell r="AK536" t="str">
            <v>-9.W</v>
          </cell>
          <cell r="AL536" t="str">
            <v/>
          </cell>
          <cell r="AM536" t="str">
            <v/>
          </cell>
          <cell r="AN536" t="str">
            <v/>
          </cell>
          <cell r="AO536" t="str">
            <v/>
          </cell>
          <cell r="AP536" t="str">
            <v/>
          </cell>
          <cell r="AQ536" t="str">
            <v/>
          </cell>
          <cell r="AR536" t="str">
            <v>-2.Mo</v>
          </cell>
          <cell r="AS536" t="str">
            <v/>
          </cell>
          <cell r="AT536" t="str">
            <v/>
          </cell>
          <cell r="AU536" t="str">
            <v/>
          </cell>
          <cell r="AV536" t="str">
            <v/>
          </cell>
          <cell r="AW536" t="str">
            <v/>
          </cell>
          <cell r="AX536" t="str">
            <v/>
          </cell>
          <cell r="AY536" t="str">
            <v/>
          </cell>
          <cell r="AZ536" t="str">
            <v/>
          </cell>
          <cell r="BA536" t="str">
            <v/>
          </cell>
          <cell r="BB536" t="str">
            <v/>
          </cell>
          <cell r="BC536" t="str">
            <v/>
          </cell>
          <cell r="BD536" t="str">
            <v/>
          </cell>
          <cell r="BE536" t="str">
            <v/>
          </cell>
          <cell r="BF536" t="str">
            <v/>
          </cell>
          <cell r="BG536" t="str">
            <v/>
          </cell>
          <cell r="BH536" t="str">
            <v>Co-9Al-9W-2MoWang, L. et al. Microstructure, phase stability and element partitioning of γ-γ′ Co-9Al-9W-2X alloys in different annealing conditions. J. Alloys Compd. 787, 594–605 (2019).</v>
          </cell>
          <cell r="BI536" t="str">
            <v>Co-9.Al-9.W-2.Mo</v>
          </cell>
          <cell r="BJ536" t="str">
            <v>80.0Co-9.0Al-9.0W-2.0Mo</v>
          </cell>
        </row>
        <row r="537">
          <cell r="A537" t="str">
            <v>Co-9.Al-9.W-2.Si</v>
          </cell>
          <cell r="B537" t="str">
            <v>CoAlW-X</v>
          </cell>
          <cell r="C537" t="str">
            <v>-9Al-9W-Si</v>
          </cell>
          <cell r="D537" t="str">
            <v>Co-9Al-9W-2Si</v>
          </cell>
          <cell r="E537" t="str">
            <v>Wang, L. et al. Microstructure, phase stability and element partitioning of γ-γ′ Co-9Al-9W-2X alloys in different annealing conditions. J. Alloys Compd. 787, 594–605 (2019).</v>
          </cell>
          <cell r="F537">
            <v>570</v>
          </cell>
          <cell r="G537">
            <v>80</v>
          </cell>
          <cell r="H537"/>
          <cell r="I537">
            <v>9</v>
          </cell>
          <cell r="J537"/>
          <cell r="K537">
            <v>9</v>
          </cell>
          <cell r="L537"/>
          <cell r="M537"/>
          <cell r="N537"/>
          <cell r="O537"/>
          <cell r="P537"/>
          <cell r="Q537"/>
          <cell r="R537"/>
          <cell r="S537"/>
          <cell r="T537"/>
          <cell r="U537"/>
          <cell r="V537">
            <v>2</v>
          </cell>
          <cell r="W537"/>
          <cell r="X537"/>
          <cell r="Y537"/>
          <cell r="Z537"/>
          <cell r="AA537"/>
          <cell r="AB537"/>
          <cell r="AC537"/>
          <cell r="AD537"/>
          <cell r="AE537"/>
          <cell r="AF537">
            <v>9.1420999999999992</v>
          </cell>
          <cell r="AG537"/>
          <cell r="AH537"/>
          <cell r="AI537" t="str">
            <v>Co</v>
          </cell>
          <cell r="AJ537" t="str">
            <v>-9.Al</v>
          </cell>
          <cell r="AK537" t="str">
            <v>-9.W</v>
          </cell>
          <cell r="AL537" t="str">
            <v/>
          </cell>
          <cell r="AM537" t="str">
            <v/>
          </cell>
          <cell r="AN537" t="str">
            <v/>
          </cell>
          <cell r="AO537" t="str">
            <v/>
          </cell>
          <cell r="AP537" t="str">
            <v/>
          </cell>
          <cell r="AQ537" t="str">
            <v/>
          </cell>
          <cell r="AR537" t="str">
            <v/>
          </cell>
          <cell r="AS537" t="str">
            <v/>
          </cell>
          <cell r="AT537" t="str">
            <v/>
          </cell>
          <cell r="AU537" t="str">
            <v/>
          </cell>
          <cell r="AV537" t="str">
            <v/>
          </cell>
          <cell r="AW537" t="str">
            <v/>
          </cell>
          <cell r="AX537" t="str">
            <v>-2.Si</v>
          </cell>
          <cell r="AY537" t="str">
            <v/>
          </cell>
          <cell r="AZ537" t="str">
            <v/>
          </cell>
          <cell r="BA537" t="str">
            <v/>
          </cell>
          <cell r="BB537" t="str">
            <v/>
          </cell>
          <cell r="BC537" t="str">
            <v/>
          </cell>
          <cell r="BD537" t="str">
            <v/>
          </cell>
          <cell r="BE537" t="str">
            <v/>
          </cell>
          <cell r="BF537" t="str">
            <v/>
          </cell>
          <cell r="BG537" t="str">
            <v/>
          </cell>
          <cell r="BH537" t="str">
            <v>Co-9Al-9W-2SiWang, L. et al. Microstructure, phase stability and element partitioning of γ-γ′ Co-9Al-9W-2X alloys in different annealing conditions. J. Alloys Compd. 787, 594–605 (2019).</v>
          </cell>
          <cell r="BI537" t="str">
            <v>Co-9.Al-9.W-2.Si</v>
          </cell>
          <cell r="BJ537" t="str">
            <v>80.0Co-9.0Al-9.0W-2.0Si</v>
          </cell>
        </row>
        <row r="538">
          <cell r="A538" t="str">
            <v>Co-9.Al-9.W-2.V</v>
          </cell>
          <cell r="B538" t="str">
            <v>CoAlW-X</v>
          </cell>
          <cell r="C538" t="str">
            <v>-9Al-9W-2V</v>
          </cell>
          <cell r="D538" t="str">
            <v>Co-9Al-9W-2V</v>
          </cell>
          <cell r="E538" t="str">
            <v>Wang, L. et al. Microstructure, phase stability and element partitioning of γ-γ′ Co-9Al-9W-2X alloys in different annealing conditions. J. Alloys Compd. 787, 594–605 (2019).</v>
          </cell>
          <cell r="F538">
            <v>571</v>
          </cell>
          <cell r="G538">
            <v>80</v>
          </cell>
          <cell r="H538"/>
          <cell r="I538">
            <v>9</v>
          </cell>
          <cell r="J538"/>
          <cell r="K538">
            <v>9</v>
          </cell>
          <cell r="L538"/>
          <cell r="M538"/>
          <cell r="N538"/>
          <cell r="O538">
            <v>2</v>
          </cell>
          <cell r="P538"/>
          <cell r="Q538"/>
          <cell r="R538"/>
          <cell r="S538"/>
          <cell r="T538"/>
          <cell r="U538"/>
          <cell r="V538"/>
          <cell r="W538"/>
          <cell r="X538"/>
          <cell r="Y538"/>
          <cell r="Z538"/>
          <cell r="AA538"/>
          <cell r="AB538"/>
          <cell r="AC538"/>
          <cell r="AD538"/>
          <cell r="AE538"/>
          <cell r="AF538">
            <v>9.2177000000000007</v>
          </cell>
          <cell r="AG538"/>
          <cell r="AH538"/>
          <cell r="AI538" t="str">
            <v>Co</v>
          </cell>
          <cell r="AJ538" t="str">
            <v>-9.Al</v>
          </cell>
          <cell r="AK538" t="str">
            <v>-9.W</v>
          </cell>
          <cell r="AL538" t="str">
            <v/>
          </cell>
          <cell r="AM538" t="str">
            <v/>
          </cell>
          <cell r="AN538" t="str">
            <v/>
          </cell>
          <cell r="AO538" t="str">
            <v/>
          </cell>
          <cell r="AP538" t="str">
            <v>-2.V</v>
          </cell>
          <cell r="AQ538" t="str">
            <v/>
          </cell>
          <cell r="AR538" t="str">
            <v/>
          </cell>
          <cell r="AS538" t="str">
            <v/>
          </cell>
          <cell r="AT538" t="str">
            <v/>
          </cell>
          <cell r="AU538" t="str">
            <v/>
          </cell>
          <cell r="AV538" t="str">
            <v/>
          </cell>
          <cell r="AW538" t="str">
            <v/>
          </cell>
          <cell r="AX538" t="str">
            <v/>
          </cell>
          <cell r="AY538" t="str">
            <v/>
          </cell>
          <cell r="AZ538" t="str">
            <v/>
          </cell>
          <cell r="BA538" t="str">
            <v/>
          </cell>
          <cell r="BB538" t="str">
            <v/>
          </cell>
          <cell r="BC538" t="str">
            <v/>
          </cell>
          <cell r="BD538" t="str">
            <v/>
          </cell>
          <cell r="BE538" t="str">
            <v/>
          </cell>
          <cell r="BF538" t="str">
            <v/>
          </cell>
          <cell r="BG538" t="str">
            <v/>
          </cell>
          <cell r="BH538" t="str">
            <v>Co-9Al-9W-2VWang, L. et al. Microstructure, phase stability and element partitioning of γ-γ′ Co-9Al-9W-2X alloys in different annealing conditions. J. Alloys Compd. 787, 594–605 (2019).</v>
          </cell>
          <cell r="BI538" t="str">
            <v>Co-9.Al-9.W-2.V</v>
          </cell>
          <cell r="BJ538" t="str">
            <v>80.0Co-9.0Al-9.0W-2.0V</v>
          </cell>
        </row>
        <row r="539">
          <cell r="A539" t="str">
            <v>Co-9.Al-9.W-2.Nb</v>
          </cell>
          <cell r="B539" t="str">
            <v>CoAlW-X</v>
          </cell>
          <cell r="C539" t="str">
            <v>-9Al-9W-2Nb</v>
          </cell>
          <cell r="D539" t="str">
            <v>Co-9Al-9W-2Nb</v>
          </cell>
          <cell r="E539" t="str">
            <v>Wang, L. et al. Microstructure, phase stability and element partitioning of γ-γ′ Co-9Al-9W-2X alloys in different annealing conditions. J. Alloys Compd. 787, 594–605 (2019).</v>
          </cell>
          <cell r="F539">
            <v>572</v>
          </cell>
          <cell r="G539">
            <v>80</v>
          </cell>
          <cell r="H539"/>
          <cell r="I539">
            <v>9</v>
          </cell>
          <cell r="J539"/>
          <cell r="K539">
            <v>9</v>
          </cell>
          <cell r="L539"/>
          <cell r="M539"/>
          <cell r="N539">
            <v>2</v>
          </cell>
          <cell r="O539"/>
          <cell r="P539"/>
          <cell r="Q539"/>
          <cell r="R539"/>
          <cell r="S539"/>
          <cell r="T539"/>
          <cell r="U539"/>
          <cell r="V539"/>
          <cell r="W539"/>
          <cell r="X539"/>
          <cell r="Y539"/>
          <cell r="Z539"/>
          <cell r="AA539"/>
          <cell r="AB539"/>
          <cell r="AC539"/>
          <cell r="AD539"/>
          <cell r="AE539"/>
          <cell r="AF539">
            <v>9.2668999999999997</v>
          </cell>
          <cell r="AG539"/>
          <cell r="AH539"/>
          <cell r="AI539" t="str">
            <v>Co</v>
          </cell>
          <cell r="AJ539" t="str">
            <v>-9.Al</v>
          </cell>
          <cell r="AK539" t="str">
            <v>-9.W</v>
          </cell>
          <cell r="AL539" t="str">
            <v/>
          </cell>
          <cell r="AM539" t="str">
            <v/>
          </cell>
          <cell r="AN539" t="str">
            <v/>
          </cell>
          <cell r="AO539" t="str">
            <v>-2.Nb</v>
          </cell>
          <cell r="AP539" t="str">
            <v/>
          </cell>
          <cell r="AQ539" t="str">
            <v/>
          </cell>
          <cell r="AR539" t="str">
            <v/>
          </cell>
          <cell r="AS539" t="str">
            <v/>
          </cell>
          <cell r="AT539" t="str">
            <v/>
          </cell>
          <cell r="AU539" t="str">
            <v/>
          </cell>
          <cell r="AV539" t="str">
            <v/>
          </cell>
          <cell r="AW539" t="str">
            <v/>
          </cell>
          <cell r="AX539" t="str">
            <v/>
          </cell>
          <cell r="AY539" t="str">
            <v/>
          </cell>
          <cell r="AZ539" t="str">
            <v/>
          </cell>
          <cell r="BA539" t="str">
            <v/>
          </cell>
          <cell r="BB539" t="str">
            <v/>
          </cell>
          <cell r="BC539" t="str">
            <v/>
          </cell>
          <cell r="BD539" t="str">
            <v/>
          </cell>
          <cell r="BE539" t="str">
            <v/>
          </cell>
          <cell r="BF539" t="str">
            <v/>
          </cell>
          <cell r="BG539" t="str">
            <v/>
          </cell>
          <cell r="BH539" t="str">
            <v>Co-9Al-9W-2NbWang, L. et al. Microstructure, phase stability and element partitioning of γ-γ′ Co-9Al-9W-2X alloys in different annealing conditions. J. Alloys Compd. 787, 594–605 (2019).</v>
          </cell>
          <cell r="BI539" t="str">
            <v>Co-9.Al-9.W-2.Nb</v>
          </cell>
          <cell r="BJ539" t="str">
            <v>80.0Co-9.0Al-9.0W-2.0Nb</v>
          </cell>
        </row>
        <row r="540">
          <cell r="A540" t="str">
            <v>Co-9.Al-9.W-2.Ta</v>
          </cell>
          <cell r="B540" t="str">
            <v>CoAlW-X</v>
          </cell>
          <cell r="C540" t="str">
            <v>-9Al-9W-2Ta</v>
          </cell>
          <cell r="D540" t="str">
            <v>Co-9Al-9W-2Ta</v>
          </cell>
          <cell r="E540" t="str">
            <v>Wang, L. et al. Microstructure, phase stability and element partitioning of γ-γ′ Co-9Al-9W-2X alloys in different annealing conditions. J. Alloys Compd. 787, 594–605 (2019).</v>
          </cell>
          <cell r="F540">
            <v>573</v>
          </cell>
          <cell r="G540">
            <v>80</v>
          </cell>
          <cell r="H540"/>
          <cell r="I540">
            <v>9</v>
          </cell>
          <cell r="J540"/>
          <cell r="K540">
            <v>9</v>
          </cell>
          <cell r="L540"/>
          <cell r="M540">
            <v>2</v>
          </cell>
          <cell r="N540"/>
          <cell r="O540"/>
          <cell r="P540"/>
          <cell r="Q540"/>
          <cell r="R540"/>
          <cell r="S540"/>
          <cell r="T540"/>
          <cell r="U540"/>
          <cell r="V540"/>
          <cell r="W540"/>
          <cell r="X540"/>
          <cell r="Y540"/>
          <cell r="Z540"/>
          <cell r="AA540"/>
          <cell r="AB540"/>
          <cell r="AC540"/>
          <cell r="AD540"/>
          <cell r="AE540"/>
          <cell r="AF540">
            <v>9.4284999999999997</v>
          </cell>
          <cell r="AG540"/>
          <cell r="AH540"/>
          <cell r="AI540" t="str">
            <v>Co</v>
          </cell>
          <cell r="AJ540" t="str">
            <v>-9.Al</v>
          </cell>
          <cell r="AK540" t="str">
            <v>-9.W</v>
          </cell>
          <cell r="AL540" t="str">
            <v/>
          </cell>
          <cell r="AM540" t="str">
            <v/>
          </cell>
          <cell r="AN540" t="str">
            <v>-2.Ta</v>
          </cell>
          <cell r="AO540" t="str">
            <v/>
          </cell>
          <cell r="AP540" t="str">
            <v/>
          </cell>
          <cell r="AQ540" t="str">
            <v/>
          </cell>
          <cell r="AR540" t="str">
            <v/>
          </cell>
          <cell r="AS540" t="str">
            <v/>
          </cell>
          <cell r="AT540" t="str">
            <v/>
          </cell>
          <cell r="AU540" t="str">
            <v/>
          </cell>
          <cell r="AV540" t="str">
            <v/>
          </cell>
          <cell r="AW540" t="str">
            <v/>
          </cell>
          <cell r="AX540" t="str">
            <v/>
          </cell>
          <cell r="AY540" t="str">
            <v/>
          </cell>
          <cell r="AZ540" t="str">
            <v/>
          </cell>
          <cell r="BA540" t="str">
            <v/>
          </cell>
          <cell r="BB540" t="str">
            <v/>
          </cell>
          <cell r="BC540" t="str">
            <v/>
          </cell>
          <cell r="BD540" t="str">
            <v/>
          </cell>
          <cell r="BE540" t="str">
            <v/>
          </cell>
          <cell r="BF540" t="str">
            <v/>
          </cell>
          <cell r="BG540" t="str">
            <v/>
          </cell>
          <cell r="BH540" t="str">
            <v>Co-9Al-9W-2TaWang, L. et al. Microstructure, phase stability and element partitioning of γ-γ′ Co-9Al-9W-2X alloys in different annealing conditions. J. Alloys Compd. 787, 594–605 (2019).</v>
          </cell>
          <cell r="BI540" t="str">
            <v>Co-9.Al-9.W-2.Ta</v>
          </cell>
          <cell r="BJ540" t="str">
            <v>80.0Co-9.0Al-9.0W-2.0Ta</v>
          </cell>
        </row>
        <row r="541">
          <cell r="A541" t="str">
            <v>Co-15.Ni-4.Al-5.Cr-15.W-8.Ta</v>
          </cell>
          <cell r="B541" t="str">
            <v>CoAlWX+</v>
          </cell>
          <cell r="C541" t="str">
            <v>-15Ni-4Al-5Cr-15W-8Ta</v>
          </cell>
          <cell r="D541" t="str">
            <v>Wang alloy 1</v>
          </cell>
          <cell r="E541" t="str">
            <v>Wang, S. Y. et al. Investigation on microstructure and mechanical properties of a vacuum brazed joint of γ′-strengthened Co-based single crystal superalloy before and after the post-bond heat treatment. Vacuum 177, (2020).</v>
          </cell>
          <cell r="F541">
            <v>574</v>
          </cell>
          <cell r="G541">
            <v>53</v>
          </cell>
          <cell r="H541">
            <v>15</v>
          </cell>
          <cell r="I541">
            <v>4</v>
          </cell>
          <cell r="J541">
            <v>5</v>
          </cell>
          <cell r="K541">
            <v>15</v>
          </cell>
          <cell r="L541"/>
          <cell r="M541">
            <v>8</v>
          </cell>
          <cell r="N541"/>
          <cell r="O541"/>
          <cell r="P541"/>
          <cell r="Q541"/>
          <cell r="R541"/>
          <cell r="S541"/>
          <cell r="T541"/>
          <cell r="U541"/>
          <cell r="V541"/>
          <cell r="W541"/>
          <cell r="X541"/>
          <cell r="Y541"/>
          <cell r="Z541"/>
          <cell r="AA541"/>
          <cell r="AB541"/>
          <cell r="AC541"/>
          <cell r="AD541"/>
          <cell r="AE541"/>
          <cell r="AF541">
            <v>10.7402</v>
          </cell>
          <cell r="AG541"/>
          <cell r="AH541"/>
          <cell r="AI541" t="str">
            <v>Co</v>
          </cell>
          <cell r="AJ541" t="str">
            <v>-4.Al</v>
          </cell>
          <cell r="AK541" t="str">
            <v>-15.W</v>
          </cell>
          <cell r="AL541" t="str">
            <v>-15.Ni</v>
          </cell>
          <cell r="AM541" t="str">
            <v>-5.Cr</v>
          </cell>
          <cell r="AN541" t="str">
            <v>-8.Ta</v>
          </cell>
          <cell r="AO541" t="str">
            <v/>
          </cell>
          <cell r="AP541" t="str">
            <v/>
          </cell>
          <cell r="AQ541" t="str">
            <v/>
          </cell>
          <cell r="AR541" t="str">
            <v/>
          </cell>
          <cell r="AS541" t="str">
            <v/>
          </cell>
          <cell r="AT541" t="str">
            <v/>
          </cell>
          <cell r="AU541" t="str">
            <v/>
          </cell>
          <cell r="AV541" t="str">
            <v/>
          </cell>
          <cell r="AW541" t="str">
            <v/>
          </cell>
          <cell r="AX541" t="str">
            <v/>
          </cell>
          <cell r="AY541" t="str">
            <v/>
          </cell>
          <cell r="AZ541" t="str">
            <v/>
          </cell>
          <cell r="BA541" t="str">
            <v/>
          </cell>
          <cell r="BB541" t="str">
            <v/>
          </cell>
          <cell r="BC541" t="str">
            <v/>
          </cell>
          <cell r="BD541" t="str">
            <v/>
          </cell>
          <cell r="BE541" t="str">
            <v/>
          </cell>
          <cell r="BF541" t="str">
            <v/>
          </cell>
          <cell r="BG541" t="str">
            <v/>
          </cell>
          <cell r="BH541" t="str">
            <v>Wang alloy 1Wang, S. Y. et al. Investigation on microstructure and mechanical properties of a vacuum brazed joint of γ′-strengthened Co-based single crystal superalloy before and after the post-bond heat treatment. Vacuum 177, (2020).</v>
          </cell>
          <cell r="BI541" t="str">
            <v>Co-15.Ni-4.Al-5.Cr-15.W-8.Ta</v>
          </cell>
          <cell r="BJ541" t="str">
            <v>68.0Co-15.0Ni-4.0Al-5.0Cr-15.0W-8.0Ta</v>
          </cell>
        </row>
        <row r="542">
          <cell r="A542" t="str">
            <v>Co-9.Al-7.W-2.Ta-2.Hf</v>
          </cell>
          <cell r="B542" t="str">
            <v>CoAlWX+</v>
          </cell>
          <cell r="C542" t="str">
            <v>-9Al-7W-2Ta-2Hf</v>
          </cell>
          <cell r="D542" t="str">
            <v>Co-9Al-7W-2Ta-2Hf</v>
          </cell>
          <cell r="E542" t="str">
            <v>Wang, S., Li, S. &amp; Sha, J. Effect of Hf additions on microstructure and mechanical properties of a Co-9Al-9W-2Ta alloy at room and high-temperatures. in Procedia Engineering vol. 27 1162–1168 (Elsevier Ltd, 2012).</v>
          </cell>
          <cell r="F542">
            <v>576</v>
          </cell>
          <cell r="G542">
            <v>80</v>
          </cell>
          <cell r="H542"/>
          <cell r="I542">
            <v>9</v>
          </cell>
          <cell r="J542"/>
          <cell r="K542">
            <v>7</v>
          </cell>
          <cell r="L542"/>
          <cell r="M542">
            <v>2</v>
          </cell>
          <cell r="N542"/>
          <cell r="O542"/>
          <cell r="P542"/>
          <cell r="Q542"/>
          <cell r="R542"/>
          <cell r="S542"/>
          <cell r="T542"/>
          <cell r="U542"/>
          <cell r="V542"/>
          <cell r="W542"/>
          <cell r="X542"/>
          <cell r="Y542">
            <v>2</v>
          </cell>
          <cell r="Z542"/>
          <cell r="AA542"/>
          <cell r="AB542"/>
          <cell r="AC542"/>
          <cell r="AD542"/>
          <cell r="AE542"/>
          <cell r="AF542">
            <v>9.3096999999999994</v>
          </cell>
          <cell r="AG542"/>
          <cell r="AH542"/>
          <cell r="AI542" t="str">
            <v>Co</v>
          </cell>
          <cell r="AJ542" t="str">
            <v>-9.Al</v>
          </cell>
          <cell r="AK542" t="str">
            <v>-7.W</v>
          </cell>
          <cell r="AL542" t="str">
            <v/>
          </cell>
          <cell r="AM542" t="str">
            <v/>
          </cell>
          <cell r="AN542" t="str">
            <v>-2.Ta</v>
          </cell>
          <cell r="AO542" t="str">
            <v/>
          </cell>
          <cell r="AP542" t="str">
            <v/>
          </cell>
          <cell r="AQ542" t="str">
            <v/>
          </cell>
          <cell r="AR542" t="str">
            <v/>
          </cell>
          <cell r="AS542" t="str">
            <v/>
          </cell>
          <cell r="AT542" t="str">
            <v/>
          </cell>
          <cell r="AU542" t="str">
            <v/>
          </cell>
          <cell r="AV542" t="str">
            <v/>
          </cell>
          <cell r="AW542" t="str">
            <v/>
          </cell>
          <cell r="AX542" t="str">
            <v/>
          </cell>
          <cell r="AY542" t="str">
            <v/>
          </cell>
          <cell r="AZ542" t="str">
            <v/>
          </cell>
          <cell r="BA542" t="str">
            <v>-2.Hf</v>
          </cell>
          <cell r="BB542" t="str">
            <v/>
          </cell>
          <cell r="BC542" t="str">
            <v/>
          </cell>
          <cell r="BD542" t="str">
            <v/>
          </cell>
          <cell r="BE542" t="str">
            <v/>
          </cell>
          <cell r="BF542" t="str">
            <v/>
          </cell>
          <cell r="BG542" t="str">
            <v/>
          </cell>
          <cell r="BH542" t="str">
            <v>Co-9Al-7W-2Ta-2HfWang, S., Li, S. &amp; Sha, J. Effect of Hf additions on microstructure and mechanical properties of a Co-9Al-9W-2Ta alloy at room and high-temperatures. in Procedia Engineering vol. 27 1162–1168 (Elsevier Ltd, 2012).</v>
          </cell>
          <cell r="BI542" t="str">
            <v>Co-9.Al-7.W-2.Ta-2.Hf</v>
          </cell>
          <cell r="BJ542" t="str">
            <v>80.0Co-9.0Al-7.0W-2.0Ta-2.0Hf</v>
          </cell>
        </row>
        <row r="543">
          <cell r="A543" t="str">
            <v>Co-9.Al-4.W-2.Ta-5.Hf</v>
          </cell>
          <cell r="B543" t="str">
            <v>CoAlWX+</v>
          </cell>
          <cell r="C543" t="str">
            <v>-9Al-4W-2Ta-4Hf</v>
          </cell>
          <cell r="D543" t="str">
            <v>Co-9Al-4W-2Ta-5Hf</v>
          </cell>
          <cell r="E543" t="str">
            <v>Wang, S., Li, S. &amp; Sha, J. Effect of Hf additions on microstructure and mechanical properties of a Co-9Al-9W-2Ta alloy at room and high-temperatures. in Procedia Engineering vol. 27 1162–1168 (Elsevier Ltd, 2012).</v>
          </cell>
          <cell r="F543">
            <v>577</v>
          </cell>
          <cell r="G543">
            <v>80</v>
          </cell>
          <cell r="H543"/>
          <cell r="I543">
            <v>9</v>
          </cell>
          <cell r="J543"/>
          <cell r="K543">
            <v>4</v>
          </cell>
          <cell r="L543"/>
          <cell r="M543">
            <v>2</v>
          </cell>
          <cell r="N543"/>
          <cell r="O543"/>
          <cell r="P543"/>
          <cell r="Q543"/>
          <cell r="R543"/>
          <cell r="S543"/>
          <cell r="T543"/>
          <cell r="U543"/>
          <cell r="V543"/>
          <cell r="W543"/>
          <cell r="X543"/>
          <cell r="Y543">
            <v>5</v>
          </cell>
          <cell r="Z543"/>
          <cell r="AA543"/>
          <cell r="AB543"/>
          <cell r="AC543"/>
          <cell r="AD543"/>
          <cell r="AE543"/>
          <cell r="AF543">
            <v>9.1314999999999991</v>
          </cell>
          <cell r="AG543"/>
          <cell r="AH543"/>
          <cell r="AI543" t="str">
            <v>Co</v>
          </cell>
          <cell r="AJ543" t="str">
            <v>-9.Al</v>
          </cell>
          <cell r="AK543" t="str">
            <v>-4.W</v>
          </cell>
          <cell r="AL543" t="str">
            <v/>
          </cell>
          <cell r="AM543" t="str">
            <v/>
          </cell>
          <cell r="AN543" t="str">
            <v>-2.Ta</v>
          </cell>
          <cell r="AO543" t="str">
            <v/>
          </cell>
          <cell r="AP543" t="str">
            <v/>
          </cell>
          <cell r="AQ543" t="str">
            <v/>
          </cell>
          <cell r="AR543" t="str">
            <v/>
          </cell>
          <cell r="AS543" t="str">
            <v/>
          </cell>
          <cell r="AT543" t="str">
            <v/>
          </cell>
          <cell r="AU543" t="str">
            <v/>
          </cell>
          <cell r="AV543" t="str">
            <v/>
          </cell>
          <cell r="AW543" t="str">
            <v/>
          </cell>
          <cell r="AX543" t="str">
            <v/>
          </cell>
          <cell r="AY543" t="str">
            <v/>
          </cell>
          <cell r="AZ543" t="str">
            <v/>
          </cell>
          <cell r="BA543" t="str">
            <v>-5.Hf</v>
          </cell>
          <cell r="BB543" t="str">
            <v/>
          </cell>
          <cell r="BC543" t="str">
            <v/>
          </cell>
          <cell r="BD543" t="str">
            <v/>
          </cell>
          <cell r="BE543" t="str">
            <v/>
          </cell>
          <cell r="BF543" t="str">
            <v/>
          </cell>
          <cell r="BG543" t="str">
            <v/>
          </cell>
          <cell r="BH543" t="str">
            <v>Co-9Al-4W-2Ta-5HfWang, S., Li, S. &amp; Sha, J. Effect of Hf additions on microstructure and mechanical properties of a Co-9Al-9W-2Ta alloy at room and high-temperatures. in Procedia Engineering vol. 27 1162–1168 (Elsevier Ltd, 2012).</v>
          </cell>
          <cell r="BI543" t="str">
            <v>Co-9.Al-4.W-2.Ta-5.Hf</v>
          </cell>
          <cell r="BJ543" t="str">
            <v>81.0Co-9.0Al-4.0W-2.0Ta-4.0Hf</v>
          </cell>
        </row>
        <row r="544">
          <cell r="A544" t="str">
            <v>Co-9.Al-3.W-2.Ta-6.Hf</v>
          </cell>
          <cell r="B544" t="str">
            <v>CoAlWX+</v>
          </cell>
          <cell r="C544" t="str">
            <v>-9Al-3W-2Ta-5Hf</v>
          </cell>
          <cell r="D544" t="str">
            <v>Co-9Al-3W-2Ta-6Hf</v>
          </cell>
          <cell r="E544" t="str">
            <v>Wang, S., Li, S. &amp; Sha, J. Effect of Hf additions on microstructure and mechanical properties of a Co-9Al-9W-2Ta alloy at room and high-temperatures. in Procedia Engineering vol. 27 1162–1168 (Elsevier Ltd, 2012).</v>
          </cell>
          <cell r="F544">
            <v>578</v>
          </cell>
          <cell r="G544">
            <v>80</v>
          </cell>
          <cell r="H544"/>
          <cell r="I544">
            <v>9</v>
          </cell>
          <cell r="J544"/>
          <cell r="K544">
            <v>3</v>
          </cell>
          <cell r="L544"/>
          <cell r="M544">
            <v>2</v>
          </cell>
          <cell r="N544"/>
          <cell r="O544"/>
          <cell r="P544"/>
          <cell r="Q544"/>
          <cell r="R544"/>
          <cell r="S544"/>
          <cell r="T544"/>
          <cell r="U544"/>
          <cell r="V544"/>
          <cell r="W544"/>
          <cell r="X544"/>
          <cell r="Y544">
            <v>6</v>
          </cell>
          <cell r="Z544"/>
          <cell r="AA544"/>
          <cell r="AB544"/>
          <cell r="AC544"/>
          <cell r="AD544"/>
          <cell r="AE544"/>
          <cell r="AF544">
            <v>9.0720999999999989</v>
          </cell>
          <cell r="AG544"/>
          <cell r="AH544"/>
          <cell r="AI544" t="str">
            <v>Co</v>
          </cell>
          <cell r="AJ544" t="str">
            <v>-9.Al</v>
          </cell>
          <cell r="AK544" t="str">
            <v>-3.W</v>
          </cell>
          <cell r="AL544" t="str">
            <v/>
          </cell>
          <cell r="AM544" t="str">
            <v/>
          </cell>
          <cell r="AN544" t="str">
            <v>-2.Ta</v>
          </cell>
          <cell r="AO544" t="str">
            <v/>
          </cell>
          <cell r="AP544" t="str">
            <v/>
          </cell>
          <cell r="AQ544" t="str">
            <v/>
          </cell>
          <cell r="AR544" t="str">
            <v/>
          </cell>
          <cell r="AS544" t="str">
            <v/>
          </cell>
          <cell r="AT544" t="str">
            <v/>
          </cell>
          <cell r="AU544" t="str">
            <v/>
          </cell>
          <cell r="AV544" t="str">
            <v/>
          </cell>
          <cell r="AW544" t="str">
            <v/>
          </cell>
          <cell r="AX544" t="str">
            <v/>
          </cell>
          <cell r="AY544" t="str">
            <v/>
          </cell>
          <cell r="AZ544" t="str">
            <v/>
          </cell>
          <cell r="BA544" t="str">
            <v>-6.Hf</v>
          </cell>
          <cell r="BB544" t="str">
            <v/>
          </cell>
          <cell r="BC544" t="str">
            <v/>
          </cell>
          <cell r="BD544" t="str">
            <v/>
          </cell>
          <cell r="BE544" t="str">
            <v/>
          </cell>
          <cell r="BF544" t="str">
            <v/>
          </cell>
          <cell r="BG544" t="str">
            <v/>
          </cell>
          <cell r="BH544" t="str">
            <v>Co-9Al-3W-2Ta-6HfWang, S., Li, S. &amp; Sha, J. Effect of Hf additions on microstructure and mechanical properties of a Co-9Al-9W-2Ta alloy at room and high-temperatures. in Procedia Engineering vol. 27 1162–1168 (Elsevier Ltd, 2012).</v>
          </cell>
          <cell r="BI544" t="str">
            <v>Co-9.Al-3.W-2.Ta-6.Hf</v>
          </cell>
          <cell r="BJ544" t="str">
            <v>81.0Co-9.0Al-3.0W-2.0Ta-5.0Hf</v>
          </cell>
        </row>
        <row r="545">
          <cell r="A545" t="str">
            <v>Co-9.Al-2.Ta-9.Hf</v>
          </cell>
          <cell r="B545" t="str">
            <v>W-free</v>
          </cell>
          <cell r="C545" t="str">
            <v>-9Al-2Ta-9Hf</v>
          </cell>
          <cell r="D545" t="str">
            <v>Co-9Al-2Ta-9Hf</v>
          </cell>
          <cell r="E545" t="str">
            <v>Wang, S., Li, S. &amp; Sha, J. Effect of Hf additions on microstructure and mechanical properties of a Co-9Al-9W-2Ta alloy at room and high-temperatures. in Procedia Engineering vol. 27 1162–1168 (Elsevier Ltd, 2012).</v>
          </cell>
          <cell r="F545">
            <v>579</v>
          </cell>
          <cell r="G545">
            <v>80</v>
          </cell>
          <cell r="H545"/>
          <cell r="I545">
            <v>9</v>
          </cell>
          <cell r="J545"/>
          <cell r="K545"/>
          <cell r="L545"/>
          <cell r="M545">
            <v>2</v>
          </cell>
          <cell r="N545"/>
          <cell r="O545"/>
          <cell r="P545"/>
          <cell r="Q545"/>
          <cell r="R545"/>
          <cell r="S545"/>
          <cell r="T545"/>
          <cell r="U545"/>
          <cell r="V545"/>
          <cell r="W545"/>
          <cell r="X545"/>
          <cell r="Y545">
            <v>9</v>
          </cell>
          <cell r="Z545"/>
          <cell r="AA545"/>
          <cell r="AB545"/>
          <cell r="AC545"/>
          <cell r="AD545"/>
          <cell r="AE545"/>
          <cell r="AF545">
            <v>8.8938999999999986</v>
          </cell>
          <cell r="AG545"/>
          <cell r="AH545"/>
          <cell r="AI545" t="str">
            <v>Co</v>
          </cell>
          <cell r="AJ545" t="str">
            <v>-9.Al</v>
          </cell>
          <cell r="AK545" t="str">
            <v/>
          </cell>
          <cell r="AL545" t="str">
            <v/>
          </cell>
          <cell r="AM545" t="str">
            <v/>
          </cell>
          <cell r="AN545" t="str">
            <v>-2.Ta</v>
          </cell>
          <cell r="AO545" t="str">
            <v/>
          </cell>
          <cell r="AP545" t="str">
            <v/>
          </cell>
          <cell r="AQ545" t="str">
            <v/>
          </cell>
          <cell r="AR545" t="str">
            <v/>
          </cell>
          <cell r="AS545" t="str">
            <v/>
          </cell>
          <cell r="AT545" t="str">
            <v/>
          </cell>
          <cell r="AU545" t="str">
            <v/>
          </cell>
          <cell r="AV545" t="str">
            <v/>
          </cell>
          <cell r="AW545" t="str">
            <v/>
          </cell>
          <cell r="AX545" t="str">
            <v/>
          </cell>
          <cell r="AY545" t="str">
            <v/>
          </cell>
          <cell r="AZ545" t="str">
            <v/>
          </cell>
          <cell r="BA545" t="str">
            <v>-9.Hf</v>
          </cell>
          <cell r="BB545" t="str">
            <v/>
          </cell>
          <cell r="BC545" t="str">
            <v/>
          </cell>
          <cell r="BD545" t="str">
            <v/>
          </cell>
          <cell r="BE545" t="str">
            <v/>
          </cell>
          <cell r="BF545" t="str">
            <v/>
          </cell>
          <cell r="BG545" t="str">
            <v/>
          </cell>
          <cell r="BH545" t="str">
            <v>Co-9Al-2Ta-9HfWang, S., Li, S. &amp; Sha, J. Effect of Hf additions on microstructure and mechanical properties of a Co-9Al-9W-2Ta alloy at room and high-temperatures. in Procedia Engineering vol. 27 1162–1168 (Elsevier Ltd, 2012).</v>
          </cell>
          <cell r="BI545" t="str">
            <v>Co-9.Al-2.Ta-9.Hf</v>
          </cell>
          <cell r="BJ545" t="str">
            <v>80.0Co-9.0Al-2.0Ta-9.0Hf</v>
          </cell>
        </row>
        <row r="546">
          <cell r="A546" t="str">
            <v>Co-8.4Al-8.9W-1.9Ta</v>
          </cell>
          <cell r="B546" t="str">
            <v>CoAlW-X</v>
          </cell>
          <cell r="C546" t="str">
            <v>-8Al-9W-2Ta</v>
          </cell>
          <cell r="D546" t="str">
            <v>Weaver Alloy 1</v>
          </cell>
          <cell r="E546" t="str">
            <v>Weaver, D. S., Shivpuri, R., Brevick, J. &amp; Fraser, H. Thermomechanical Processing of a Gamma-Prime Strengthened Cobalt-Base Superalloy.</v>
          </cell>
          <cell r="F546">
            <v>580</v>
          </cell>
          <cell r="G546">
            <v>80.8</v>
          </cell>
          <cell r="H546"/>
          <cell r="I546">
            <v>8.4</v>
          </cell>
          <cell r="J546"/>
          <cell r="K546">
            <v>8.9</v>
          </cell>
          <cell r="L546"/>
          <cell r="M546">
            <v>1.9</v>
          </cell>
          <cell r="N546"/>
          <cell r="O546"/>
          <cell r="P546"/>
          <cell r="Q546"/>
          <cell r="R546"/>
          <cell r="S546"/>
          <cell r="T546"/>
          <cell r="U546"/>
          <cell r="V546"/>
          <cell r="W546"/>
          <cell r="X546"/>
          <cell r="Y546"/>
          <cell r="Z546"/>
          <cell r="AA546"/>
          <cell r="AB546"/>
          <cell r="AC546"/>
          <cell r="AD546"/>
          <cell r="AE546"/>
          <cell r="AF546">
            <v>9.4475999999999996</v>
          </cell>
          <cell r="AG546">
            <v>10.2416</v>
          </cell>
          <cell r="AH546"/>
          <cell r="AI546" t="str">
            <v>Co</v>
          </cell>
          <cell r="AJ546" t="str">
            <v>-8.4Al</v>
          </cell>
          <cell r="AK546" t="str">
            <v>-8.9W</v>
          </cell>
          <cell r="AL546" t="str">
            <v/>
          </cell>
          <cell r="AM546" t="str">
            <v/>
          </cell>
          <cell r="AN546" t="str">
            <v>-1.9Ta</v>
          </cell>
          <cell r="AO546" t="str">
            <v/>
          </cell>
          <cell r="AP546" t="str">
            <v/>
          </cell>
          <cell r="AQ546" t="str">
            <v/>
          </cell>
          <cell r="AR546" t="str">
            <v/>
          </cell>
          <cell r="AS546" t="str">
            <v/>
          </cell>
          <cell r="AT546" t="str">
            <v/>
          </cell>
          <cell r="AU546" t="str">
            <v/>
          </cell>
          <cell r="AV546" t="str">
            <v/>
          </cell>
          <cell r="AW546" t="str">
            <v/>
          </cell>
          <cell r="AX546" t="str">
            <v/>
          </cell>
          <cell r="AY546" t="str">
            <v/>
          </cell>
          <cell r="AZ546" t="str">
            <v/>
          </cell>
          <cell r="BA546" t="str">
            <v/>
          </cell>
          <cell r="BB546" t="str">
            <v/>
          </cell>
          <cell r="BC546" t="str">
            <v/>
          </cell>
          <cell r="BD546" t="str">
            <v/>
          </cell>
          <cell r="BE546" t="str">
            <v/>
          </cell>
          <cell r="BF546" t="str">
            <v/>
          </cell>
          <cell r="BG546" t="str">
            <v/>
          </cell>
          <cell r="BH546" t="str">
            <v>Weaver Alloy 1Weaver, D. S., Shivpuri, R., Brevick, J. &amp; Fraser, H. Thermomechanical Processing of a Gamma-Prime Strengthened Cobalt-Base Superalloy.</v>
          </cell>
          <cell r="BI546" t="str">
            <v>Co-8.4Al-8.9W-1.9Ta</v>
          </cell>
          <cell r="BJ546" t="str">
            <v>80.8Co-8.4Al-8.9W-1.9Ta</v>
          </cell>
        </row>
        <row r="547">
          <cell r="A547" t="str">
            <v>Co-38.Ni-9.Al-6.Cr-2.W-5.Ti-1.Ta-1.Mo</v>
          </cell>
          <cell r="B547" t="str">
            <v>Co3Ti</v>
          </cell>
          <cell r="C547" t="str">
            <v>-38Ni-9Al-6Cr-2W-5Ti-1Ta-1Mo</v>
          </cell>
          <cell r="D547" t="str">
            <v>9Al</v>
          </cell>
          <cell r="E547" t="str">
            <v>Wen, M. et al. Effects of Al content on microstructures and high-temperature tensile properties of two newly designed CoNi-base superalloys. J. Alloys Compd. 155337 (2020) doi:10.1016/j.jallcom.2020.155337.</v>
          </cell>
          <cell r="F547">
            <v>581</v>
          </cell>
          <cell r="G547">
            <v>38</v>
          </cell>
          <cell r="H547">
            <v>38</v>
          </cell>
          <cell r="I547">
            <v>9</v>
          </cell>
          <cell r="J547">
            <v>6</v>
          </cell>
          <cell r="K547">
            <v>2</v>
          </cell>
          <cell r="L547">
            <v>5</v>
          </cell>
          <cell r="M547">
            <v>1</v>
          </cell>
          <cell r="N547"/>
          <cell r="O547"/>
          <cell r="P547">
            <v>1</v>
          </cell>
          <cell r="Q547"/>
          <cell r="R547"/>
          <cell r="S547"/>
          <cell r="T547"/>
          <cell r="U547"/>
          <cell r="V547"/>
          <cell r="W547"/>
          <cell r="X547"/>
          <cell r="Y547"/>
          <cell r="Z547"/>
          <cell r="AA547"/>
          <cell r="AB547"/>
          <cell r="AC547"/>
          <cell r="AD547"/>
          <cell r="AE547"/>
          <cell r="AF547">
            <v>8.3210899999999981</v>
          </cell>
          <cell r="AG547"/>
          <cell r="AH547"/>
          <cell r="AI547" t="str">
            <v>Co</v>
          </cell>
          <cell r="AJ547" t="str">
            <v>-9.Al</v>
          </cell>
          <cell r="AK547" t="str">
            <v>-2.W</v>
          </cell>
          <cell r="AL547" t="str">
            <v>-38.Ni</v>
          </cell>
          <cell r="AM547" t="str">
            <v>-6.Cr</v>
          </cell>
          <cell r="AN547" t="str">
            <v>-1.Ta</v>
          </cell>
          <cell r="AO547" t="str">
            <v/>
          </cell>
          <cell r="AP547" t="str">
            <v/>
          </cell>
          <cell r="AQ547" t="str">
            <v>-5.Ti</v>
          </cell>
          <cell r="AR547" t="str">
            <v>-1.Mo</v>
          </cell>
          <cell r="AS547" t="str">
            <v/>
          </cell>
          <cell r="AT547" t="str">
            <v/>
          </cell>
          <cell r="AU547" t="str">
            <v/>
          </cell>
          <cell r="AV547" t="str">
            <v/>
          </cell>
          <cell r="AW547" t="str">
            <v/>
          </cell>
          <cell r="AX547" t="str">
            <v/>
          </cell>
          <cell r="AY547" t="str">
            <v/>
          </cell>
          <cell r="AZ547" t="str">
            <v/>
          </cell>
          <cell r="BA547" t="str">
            <v/>
          </cell>
          <cell r="BB547" t="str">
            <v/>
          </cell>
          <cell r="BC547" t="str">
            <v/>
          </cell>
          <cell r="BD547" t="str">
            <v/>
          </cell>
          <cell r="BE547" t="str">
            <v/>
          </cell>
          <cell r="BF547" t="str">
            <v/>
          </cell>
          <cell r="BG547" t="str">
            <v/>
          </cell>
          <cell r="BH547" t="str">
            <v>9AlWen, M. et al. Effects of Al content on microstructures and high-temperature tensile properties of two newly designed CoNi-base superalloys. J. Alloys Compd. 155337 (2020) doi:10.1016/j.jallcom.2020.155337.</v>
          </cell>
          <cell r="BI547" t="str">
            <v>Co-38.Ni-9.Al-6.Cr-2.W-5.Ti-1.Ta-1.Mo</v>
          </cell>
          <cell r="BJ547" t="str">
            <v>76.0Co-38.0Ni-9.0Al-6.0Cr-2.0W-5.0Ti-1.0Ta-1.0Mo</v>
          </cell>
        </row>
        <row r="548">
          <cell r="A548" t="str">
            <v>Co-35.Ni-13.Al-6.Cr-2.W-5.Ti-1.Ta</v>
          </cell>
          <cell r="B548" t="str">
            <v>Co3Ti</v>
          </cell>
          <cell r="C548" t="str">
            <v>-35Ni-13Al-6Cr-2W-5Ti-1Ta</v>
          </cell>
          <cell r="D548" t="str">
            <v>13Al</v>
          </cell>
          <cell r="E548" t="str">
            <v>Wen, M. et al. Effects of Al content on microstructures and high-temperature tensile properties of two newly designed CoNi-base superalloys. J. Alloys Compd. 155337 (2020) doi:10.1016/j.jallcom.2020.155337.</v>
          </cell>
          <cell r="F548">
            <v>582</v>
          </cell>
          <cell r="G548">
            <v>38</v>
          </cell>
          <cell r="H548">
            <v>35</v>
          </cell>
          <cell r="I548">
            <v>13</v>
          </cell>
          <cell r="J548">
            <v>6</v>
          </cell>
          <cell r="K548">
            <v>2</v>
          </cell>
          <cell r="L548">
            <v>5</v>
          </cell>
          <cell r="M548">
            <v>1</v>
          </cell>
          <cell r="N548"/>
          <cell r="O548"/>
          <cell r="P548"/>
          <cell r="Q548"/>
          <cell r="R548"/>
          <cell r="S548"/>
          <cell r="T548"/>
          <cell r="U548"/>
          <cell r="V548"/>
          <cell r="W548"/>
          <cell r="X548"/>
          <cell r="Y548"/>
          <cell r="Z548"/>
          <cell r="AA548"/>
          <cell r="AB548"/>
          <cell r="AC548"/>
          <cell r="AD548"/>
          <cell r="AE548"/>
          <cell r="AF548">
            <v>8.0590499999999992</v>
          </cell>
          <cell r="AG548"/>
          <cell r="AH548"/>
          <cell r="AI548" t="str">
            <v>Co</v>
          </cell>
          <cell r="AJ548" t="str">
            <v>-13.Al</v>
          </cell>
          <cell r="AK548" t="str">
            <v>-2.W</v>
          </cell>
          <cell r="AL548" t="str">
            <v>-35.Ni</v>
          </cell>
          <cell r="AM548" t="str">
            <v>-6.Cr</v>
          </cell>
          <cell r="AN548" t="str">
            <v>-1.Ta</v>
          </cell>
          <cell r="AO548" t="str">
            <v/>
          </cell>
          <cell r="AP548" t="str">
            <v/>
          </cell>
          <cell r="AQ548" t="str">
            <v>-5.Ti</v>
          </cell>
          <cell r="AR548" t="str">
            <v/>
          </cell>
          <cell r="AS548" t="str">
            <v/>
          </cell>
          <cell r="AT548" t="str">
            <v/>
          </cell>
          <cell r="AU548" t="str">
            <v/>
          </cell>
          <cell r="AV548" t="str">
            <v/>
          </cell>
          <cell r="AW548" t="str">
            <v/>
          </cell>
          <cell r="AX548" t="str">
            <v/>
          </cell>
          <cell r="AY548" t="str">
            <v/>
          </cell>
          <cell r="AZ548" t="str">
            <v/>
          </cell>
          <cell r="BA548" t="str">
            <v/>
          </cell>
          <cell r="BB548" t="str">
            <v/>
          </cell>
          <cell r="BC548" t="str">
            <v/>
          </cell>
          <cell r="BD548" t="str">
            <v/>
          </cell>
          <cell r="BE548" t="str">
            <v/>
          </cell>
          <cell r="BF548" t="str">
            <v/>
          </cell>
          <cell r="BG548" t="str">
            <v/>
          </cell>
          <cell r="BH548" t="str">
            <v>13AlWen, M. et al. Effects of Al content on microstructures and high-temperature tensile properties of two newly designed CoNi-base superalloys. J. Alloys Compd. 155337 (2020) doi:10.1016/j.jallcom.2020.155337.</v>
          </cell>
          <cell r="BI548" t="str">
            <v>Co-35.Ni-13.Al-6.Cr-2.W-5.Ti-1.Ta</v>
          </cell>
          <cell r="BJ548" t="str">
            <v>73.0Co-35.0Ni-13.0Al-6.0Cr-2.0W-5.0Ti-1.0Ta</v>
          </cell>
        </row>
        <row r="549">
          <cell r="A549" t="str">
            <v>Co-2.Ni-9.Al-7.5W</v>
          </cell>
          <cell r="B549" t="str">
            <v>CoAlW-X</v>
          </cell>
          <cell r="C549" t="str">
            <v>-2Ni-9Al-8W</v>
          </cell>
          <cell r="D549" t="str">
            <v>ERBOCCo-2Ta</v>
          </cell>
          <cell r="E549" t="str">
            <v>Xue, F. et al. Double minimum creep in the rafting regime of a single-crystal Co-base superalloy. Scr. Mater. 142, 129–132 (2018).</v>
          </cell>
          <cell r="F549">
            <v>583</v>
          </cell>
          <cell r="G549">
            <v>81.5</v>
          </cell>
          <cell r="H549">
            <v>2</v>
          </cell>
          <cell r="I549">
            <v>9</v>
          </cell>
          <cell r="J549"/>
          <cell r="K549">
            <v>7.5</v>
          </cell>
          <cell r="L549"/>
          <cell r="M549"/>
          <cell r="N549"/>
          <cell r="O549"/>
          <cell r="P549"/>
          <cell r="Q549"/>
          <cell r="R549"/>
          <cell r="S549"/>
          <cell r="T549"/>
          <cell r="U549"/>
          <cell r="V549"/>
          <cell r="W549"/>
          <cell r="X549"/>
          <cell r="Y549"/>
          <cell r="Z549"/>
          <cell r="AA549"/>
          <cell r="AB549"/>
          <cell r="AC549"/>
          <cell r="AD549"/>
          <cell r="AE549"/>
          <cell r="AF549">
            <v>9.1184100000000008</v>
          </cell>
          <cell r="AG549"/>
          <cell r="AH549" t="str">
            <v>single crystal [001]</v>
          </cell>
          <cell r="AI549" t="str">
            <v>Co</v>
          </cell>
          <cell r="AJ549" t="str">
            <v>-9.Al</v>
          </cell>
          <cell r="AK549" t="str">
            <v>-7.5W</v>
          </cell>
          <cell r="AL549" t="str">
            <v>-2.Ni</v>
          </cell>
          <cell r="AM549" t="str">
            <v/>
          </cell>
          <cell r="AN549" t="str">
            <v/>
          </cell>
          <cell r="AO549" t="str">
            <v/>
          </cell>
          <cell r="AP549" t="str">
            <v/>
          </cell>
          <cell r="AQ549" t="str">
            <v/>
          </cell>
          <cell r="AR549" t="str">
            <v/>
          </cell>
          <cell r="AS549" t="str">
            <v/>
          </cell>
          <cell r="AT549" t="str">
            <v/>
          </cell>
          <cell r="AU549" t="str">
            <v/>
          </cell>
          <cell r="AV549" t="str">
            <v/>
          </cell>
          <cell r="AW549" t="str">
            <v/>
          </cell>
          <cell r="AX549" t="str">
            <v/>
          </cell>
          <cell r="AY549" t="str">
            <v/>
          </cell>
          <cell r="AZ549" t="str">
            <v/>
          </cell>
          <cell r="BA549" t="str">
            <v/>
          </cell>
          <cell r="BB549" t="str">
            <v/>
          </cell>
          <cell r="BC549" t="str">
            <v/>
          </cell>
          <cell r="BD549" t="str">
            <v/>
          </cell>
          <cell r="BE549" t="str">
            <v/>
          </cell>
          <cell r="BF549" t="str">
            <v/>
          </cell>
          <cell r="BG549" t="str">
            <v/>
          </cell>
          <cell r="BH549" t="str">
            <v>ERBOCCo-2TaXue, F. et al. Double minimum creep in the rafting regime of a single-crystal Co-base superalloy. Scr. Mater. 142, 129–132 (2018).</v>
          </cell>
          <cell r="BI549" t="str">
            <v>Co-2.Ni-9.Al-7.5W</v>
          </cell>
          <cell r="BJ549" t="str">
            <v>83.5Co-2.0Ni-9.0Al-7.5W</v>
          </cell>
        </row>
        <row r="550">
          <cell r="A550" t="str">
            <v>Co-9.Al-10.W-4.Ti</v>
          </cell>
          <cell r="B550" t="str">
            <v>CoAlW-X</v>
          </cell>
          <cell r="C550" t="str">
            <v>-9Al-10W-4Ti</v>
          </cell>
          <cell r="D550" t="str">
            <v>4Ti</v>
          </cell>
          <cell r="E550" t="str">
            <v>Xue, F., Wang, M. &amp; Feng, Q. Alloying Effects on Heat-Treated Microstructure in Co-Al-W-Base Superalloys at 1300°C and 900°C. Superalloys 2012 813–821 (2012) doi:10.1002/9781118516430.ch90.</v>
          </cell>
          <cell r="F550">
            <v>584</v>
          </cell>
          <cell r="G550">
            <v>77</v>
          </cell>
          <cell r="H550"/>
          <cell r="I550">
            <v>9</v>
          </cell>
          <cell r="J550"/>
          <cell r="K550">
            <v>10</v>
          </cell>
          <cell r="L550">
            <v>4</v>
          </cell>
          <cell r="M550"/>
          <cell r="N550"/>
          <cell r="O550"/>
          <cell r="P550"/>
          <cell r="Q550"/>
          <cell r="R550"/>
          <cell r="S550"/>
          <cell r="T550"/>
          <cell r="U550"/>
          <cell r="V550"/>
          <cell r="W550"/>
          <cell r="X550"/>
          <cell r="Y550"/>
          <cell r="Z550"/>
          <cell r="AA550"/>
          <cell r="AB550"/>
          <cell r="AC550"/>
          <cell r="AD550"/>
          <cell r="AE550"/>
          <cell r="AF550">
            <v>9.2012800000000006</v>
          </cell>
          <cell r="AG550"/>
          <cell r="AH550"/>
          <cell r="AI550" t="str">
            <v>Co</v>
          </cell>
          <cell r="AJ550" t="str">
            <v>-9.Al</v>
          </cell>
          <cell r="AK550" t="str">
            <v>-10.W</v>
          </cell>
          <cell r="AL550" t="str">
            <v/>
          </cell>
          <cell r="AM550" t="str">
            <v/>
          </cell>
          <cell r="AN550" t="str">
            <v/>
          </cell>
          <cell r="AO550" t="str">
            <v/>
          </cell>
          <cell r="AP550" t="str">
            <v/>
          </cell>
          <cell r="AQ550" t="str">
            <v>-4.Ti</v>
          </cell>
          <cell r="AR550" t="str">
            <v/>
          </cell>
          <cell r="AS550" t="str">
            <v/>
          </cell>
          <cell r="AT550" t="str">
            <v/>
          </cell>
          <cell r="AU550" t="str">
            <v/>
          </cell>
          <cell r="AV550" t="str">
            <v/>
          </cell>
          <cell r="AW550" t="str">
            <v/>
          </cell>
          <cell r="AX550" t="str">
            <v/>
          </cell>
          <cell r="AY550" t="str">
            <v/>
          </cell>
          <cell r="AZ550" t="str">
            <v/>
          </cell>
          <cell r="BA550" t="str">
            <v/>
          </cell>
          <cell r="BB550" t="str">
            <v/>
          </cell>
          <cell r="BC550" t="str">
            <v/>
          </cell>
          <cell r="BD550" t="str">
            <v/>
          </cell>
          <cell r="BE550" t="str">
            <v/>
          </cell>
          <cell r="BF550" t="str">
            <v/>
          </cell>
          <cell r="BG550" t="str">
            <v/>
          </cell>
          <cell r="BH550" t="str">
            <v>4TiXue, F., Wang, M. &amp; Feng, Q. Alloying Effects on Heat-Treated Microstructure in Co-Al-W-Base Superalloys at 1300°C and 900°C. Superalloys 2012 813–821 (2012) doi:10.1002/9781118516430.ch90.</v>
          </cell>
          <cell r="BI550" t="str">
            <v>Co-9.Al-10.W-4.Ti</v>
          </cell>
          <cell r="BJ550" t="str">
            <v>77.0Co-9.0Al-10.0W-4.0Ti</v>
          </cell>
        </row>
        <row r="551">
          <cell r="A551" t="str">
            <v>Co-9.Al-10.W-2.Ti</v>
          </cell>
          <cell r="B551" t="str">
            <v>CoAlW-X</v>
          </cell>
          <cell r="C551" t="str">
            <v>-9Al-10W-2Ti</v>
          </cell>
          <cell r="D551" t="str">
            <v>2Ti</v>
          </cell>
          <cell r="E551" t="str">
            <v>Xue, F., Wang, M. &amp; Feng, Q. Alloying Effects on Heat-Treated Microstructure in Co-Al-W-Base Superalloys at 1300°C and 900°C. Superalloys 2012 813–821 (2012) doi:10.1002/9781118516430.ch90.</v>
          </cell>
          <cell r="F551">
            <v>585</v>
          </cell>
          <cell r="G551">
            <v>79</v>
          </cell>
          <cell r="H551"/>
          <cell r="I551">
            <v>9</v>
          </cell>
          <cell r="J551"/>
          <cell r="K551">
            <v>10</v>
          </cell>
          <cell r="L551">
            <v>2</v>
          </cell>
          <cell r="M551"/>
          <cell r="N551"/>
          <cell r="O551"/>
          <cell r="P551"/>
          <cell r="Q551"/>
          <cell r="R551"/>
          <cell r="S551"/>
          <cell r="T551"/>
          <cell r="U551"/>
          <cell r="V551"/>
          <cell r="W551"/>
          <cell r="X551"/>
          <cell r="Y551"/>
          <cell r="Z551"/>
          <cell r="AA551"/>
          <cell r="AB551"/>
          <cell r="AC551"/>
          <cell r="AD551"/>
          <cell r="AE551"/>
          <cell r="AF551">
            <v>9.2891399999999997</v>
          </cell>
          <cell r="AG551"/>
          <cell r="AH551"/>
          <cell r="AI551" t="str">
            <v>Co</v>
          </cell>
          <cell r="AJ551" t="str">
            <v>-9.Al</v>
          </cell>
          <cell r="AK551" t="str">
            <v>-10.W</v>
          </cell>
          <cell r="AL551" t="str">
            <v/>
          </cell>
          <cell r="AM551" t="str">
            <v/>
          </cell>
          <cell r="AN551" t="str">
            <v/>
          </cell>
          <cell r="AO551" t="str">
            <v/>
          </cell>
          <cell r="AP551" t="str">
            <v/>
          </cell>
          <cell r="AQ551" t="str">
            <v>-2.Ti</v>
          </cell>
          <cell r="AR551" t="str">
            <v/>
          </cell>
          <cell r="AS551" t="str">
            <v/>
          </cell>
          <cell r="AT551" t="str">
            <v/>
          </cell>
          <cell r="AU551" t="str">
            <v/>
          </cell>
          <cell r="AV551" t="str">
            <v/>
          </cell>
          <cell r="AW551" t="str">
            <v/>
          </cell>
          <cell r="AX551" t="str">
            <v/>
          </cell>
          <cell r="AY551" t="str">
            <v/>
          </cell>
          <cell r="AZ551" t="str">
            <v/>
          </cell>
          <cell r="BA551" t="str">
            <v/>
          </cell>
          <cell r="BB551" t="str">
            <v/>
          </cell>
          <cell r="BC551" t="str">
            <v/>
          </cell>
          <cell r="BD551" t="str">
            <v/>
          </cell>
          <cell r="BE551" t="str">
            <v/>
          </cell>
          <cell r="BF551" t="str">
            <v/>
          </cell>
          <cell r="BG551" t="str">
            <v/>
          </cell>
          <cell r="BH551" t="str">
            <v>2TiXue, F., Wang, M. &amp; Feng, Q. Alloying Effects on Heat-Treated Microstructure in Co-Al-W-Base Superalloys at 1300°C and 900°C. Superalloys 2012 813–821 (2012) doi:10.1002/9781118516430.ch90.</v>
          </cell>
          <cell r="BI551" t="str">
            <v>Co-9.Al-10.W-2.Ti</v>
          </cell>
          <cell r="BJ551" t="str">
            <v>79.0Co-9.0Al-10.0W-2.0Ti</v>
          </cell>
        </row>
        <row r="552">
          <cell r="A552" t="str">
            <v>Co-9.Al-10.W</v>
          </cell>
          <cell r="B552" t="str">
            <v>CoAlW-X</v>
          </cell>
          <cell r="C552" t="str">
            <v>-9Al-10W</v>
          </cell>
          <cell r="D552" t="str">
            <v>baseline</v>
          </cell>
          <cell r="E552" t="str">
            <v>Xue, F., Wang, M. &amp; Feng, Q. Alloying Effects on Heat-Treated Microstructure in Co-Al-W-Base Superalloys at 1300°C and 900°C. Superalloys 2012 813–821 (2012) doi:10.1002/9781118516430.ch90.</v>
          </cell>
          <cell r="F552">
            <v>586</v>
          </cell>
          <cell r="G552">
            <v>81</v>
          </cell>
          <cell r="H552"/>
          <cell r="I552">
            <v>9</v>
          </cell>
          <cell r="J552"/>
          <cell r="K552">
            <v>10</v>
          </cell>
          <cell r="L552"/>
          <cell r="M552"/>
          <cell r="N552"/>
          <cell r="O552"/>
          <cell r="P552"/>
          <cell r="Q552"/>
          <cell r="R552"/>
          <cell r="S552"/>
          <cell r="T552"/>
          <cell r="U552"/>
          <cell r="V552"/>
          <cell r="W552"/>
          <cell r="X552"/>
          <cell r="Y552"/>
          <cell r="Z552"/>
          <cell r="AA552"/>
          <cell r="AB552"/>
          <cell r="AC552"/>
          <cell r="AD552"/>
          <cell r="AE552"/>
          <cell r="AF552">
            <v>9.3769999999999989</v>
          </cell>
          <cell r="AG552"/>
          <cell r="AH552"/>
          <cell r="AI552" t="str">
            <v>Co</v>
          </cell>
          <cell r="AJ552" t="str">
            <v>-9.Al</v>
          </cell>
          <cell r="AK552" t="str">
            <v>-10.W</v>
          </cell>
          <cell r="AL552" t="str">
            <v/>
          </cell>
          <cell r="AM552" t="str">
            <v/>
          </cell>
          <cell r="AN552" t="str">
            <v/>
          </cell>
          <cell r="AO552" t="str">
            <v/>
          </cell>
          <cell r="AP552" t="str">
            <v/>
          </cell>
          <cell r="AQ552" t="str">
            <v/>
          </cell>
          <cell r="AR552" t="str">
            <v/>
          </cell>
          <cell r="AS552" t="str">
            <v/>
          </cell>
          <cell r="AT552" t="str">
            <v/>
          </cell>
          <cell r="AU552" t="str">
            <v/>
          </cell>
          <cell r="AV552" t="str">
            <v/>
          </cell>
          <cell r="AW552" t="str">
            <v/>
          </cell>
          <cell r="AX552" t="str">
            <v/>
          </cell>
          <cell r="AY552" t="str">
            <v/>
          </cell>
          <cell r="AZ552" t="str">
            <v/>
          </cell>
          <cell r="BA552" t="str">
            <v/>
          </cell>
          <cell r="BB552" t="str">
            <v/>
          </cell>
          <cell r="BC552" t="str">
            <v/>
          </cell>
          <cell r="BD552" t="str">
            <v/>
          </cell>
          <cell r="BE552" t="str">
            <v/>
          </cell>
          <cell r="BF552" t="str">
            <v/>
          </cell>
          <cell r="BG552" t="str">
            <v/>
          </cell>
          <cell r="BH552" t="str">
            <v>baselineXue, F., Wang, M. &amp; Feng, Q. Alloying Effects on Heat-Treated Microstructure in Co-Al-W-Base Superalloys at 1300°C and 900°C. Superalloys 2012 813–821 (2012) doi:10.1002/9781118516430.ch90.</v>
          </cell>
          <cell r="BI552" t="str">
            <v>Co-9.Al-10.W</v>
          </cell>
          <cell r="BJ552" t="str">
            <v>81.0Co-9.0Al-10.0W</v>
          </cell>
        </row>
        <row r="553">
          <cell r="A553" t="str">
            <v>Co-9.Al-10.W-2.V</v>
          </cell>
          <cell r="B553" t="str">
            <v>CoAlW-X</v>
          </cell>
          <cell r="C553" t="str">
            <v>-9Al-10W-2V</v>
          </cell>
          <cell r="D553" t="str">
            <v>2V</v>
          </cell>
          <cell r="E553" t="str">
            <v>Xue, F., Wang, M. &amp; Feng, Q. Alloying Effects on Heat-Treated Microstructure in Co-Al-W-Base Superalloys at 1300°C and 900°C. Superalloys 2012 813–821 (2012) doi:10.1002/9781118516430.ch90.</v>
          </cell>
          <cell r="F553">
            <v>587</v>
          </cell>
          <cell r="G553">
            <v>79</v>
          </cell>
          <cell r="H553"/>
          <cell r="I553">
            <v>9</v>
          </cell>
          <cell r="J553"/>
          <cell r="K553">
            <v>10</v>
          </cell>
          <cell r="L553"/>
          <cell r="M553"/>
          <cell r="N553"/>
          <cell r="O553">
            <v>2</v>
          </cell>
          <cell r="P553"/>
          <cell r="Q553"/>
          <cell r="R553"/>
          <cell r="S553"/>
          <cell r="T553"/>
          <cell r="U553"/>
          <cell r="V553"/>
          <cell r="W553"/>
          <cell r="X553"/>
          <cell r="Y553"/>
          <cell r="Z553"/>
          <cell r="AA553"/>
          <cell r="AB553"/>
          <cell r="AC553"/>
          <cell r="AD553"/>
          <cell r="AE553"/>
          <cell r="AF553">
            <v>9.3211999999999993</v>
          </cell>
          <cell r="AG553"/>
          <cell r="AH553"/>
          <cell r="AI553" t="str">
            <v>Co</v>
          </cell>
          <cell r="AJ553" t="str">
            <v>-9.Al</v>
          </cell>
          <cell r="AK553" t="str">
            <v>-10.W</v>
          </cell>
          <cell r="AL553" t="str">
            <v/>
          </cell>
          <cell r="AM553" t="str">
            <v/>
          </cell>
          <cell r="AN553" t="str">
            <v/>
          </cell>
          <cell r="AO553" t="str">
            <v/>
          </cell>
          <cell r="AP553" t="str">
            <v>-2.V</v>
          </cell>
          <cell r="AQ553" t="str">
            <v/>
          </cell>
          <cell r="AR553" t="str">
            <v/>
          </cell>
          <cell r="AS553" t="str">
            <v/>
          </cell>
          <cell r="AT553" t="str">
            <v/>
          </cell>
          <cell r="AU553" t="str">
            <v/>
          </cell>
          <cell r="AV553" t="str">
            <v/>
          </cell>
          <cell r="AW553" t="str">
            <v/>
          </cell>
          <cell r="AX553" t="str">
            <v/>
          </cell>
          <cell r="AY553" t="str">
            <v/>
          </cell>
          <cell r="AZ553" t="str">
            <v/>
          </cell>
          <cell r="BA553" t="str">
            <v/>
          </cell>
          <cell r="BB553" t="str">
            <v/>
          </cell>
          <cell r="BC553" t="str">
            <v/>
          </cell>
          <cell r="BD553" t="str">
            <v/>
          </cell>
          <cell r="BE553" t="str">
            <v/>
          </cell>
          <cell r="BF553" t="str">
            <v/>
          </cell>
          <cell r="BG553" t="str">
            <v/>
          </cell>
          <cell r="BH553" t="str">
            <v>2VXue, F., Wang, M. &amp; Feng, Q. Alloying Effects on Heat-Treated Microstructure in Co-Al-W-Base Superalloys at 1300°C and 900°C. Superalloys 2012 813–821 (2012) doi:10.1002/9781118516430.ch90.</v>
          </cell>
          <cell r="BI553" t="str">
            <v>Co-9.Al-10.W-2.V</v>
          </cell>
          <cell r="BJ553" t="str">
            <v>79.0Co-9.0Al-10.0W-2.0V</v>
          </cell>
        </row>
        <row r="554">
          <cell r="A554" t="str">
            <v>Co-9.Al-10.W-4.V</v>
          </cell>
          <cell r="B554" t="str">
            <v>CoAlW-X</v>
          </cell>
          <cell r="C554" t="str">
            <v>-9Al-10W-4V</v>
          </cell>
          <cell r="D554" t="str">
            <v>4V</v>
          </cell>
          <cell r="E554" t="str">
            <v>Xue, F., Wang, M. &amp; Feng, Q. Alloying Effects on Heat-Treated Microstructure in Co-Al-W-Base Superalloys at 1300°C and 900°C. Superalloys 2012 813–821 (2012) doi:10.1002/9781118516430.ch90.</v>
          </cell>
          <cell r="F554">
            <v>588</v>
          </cell>
          <cell r="G554">
            <v>77</v>
          </cell>
          <cell r="H554"/>
          <cell r="I554">
            <v>9</v>
          </cell>
          <cell r="J554"/>
          <cell r="K554">
            <v>10</v>
          </cell>
          <cell r="L554"/>
          <cell r="M554"/>
          <cell r="N554"/>
          <cell r="O554">
            <v>4</v>
          </cell>
          <cell r="P554"/>
          <cell r="Q554"/>
          <cell r="R554"/>
          <cell r="S554"/>
          <cell r="T554"/>
          <cell r="U554"/>
          <cell r="V554"/>
          <cell r="W554"/>
          <cell r="X554"/>
          <cell r="Y554"/>
          <cell r="Z554"/>
          <cell r="AA554"/>
          <cell r="AB554"/>
          <cell r="AC554"/>
          <cell r="AD554"/>
          <cell r="AE554"/>
          <cell r="AF554">
            <v>9.2654000000000014</v>
          </cell>
          <cell r="AG554"/>
          <cell r="AH554"/>
          <cell r="AI554" t="str">
            <v>Co</v>
          </cell>
          <cell r="AJ554" t="str">
            <v>-9.Al</v>
          </cell>
          <cell r="AK554" t="str">
            <v>-10.W</v>
          </cell>
          <cell r="AL554" t="str">
            <v/>
          </cell>
          <cell r="AM554" t="str">
            <v/>
          </cell>
          <cell r="AN554" t="str">
            <v/>
          </cell>
          <cell r="AO554" t="str">
            <v/>
          </cell>
          <cell r="AP554" t="str">
            <v>-4.V</v>
          </cell>
          <cell r="AQ554" t="str">
            <v/>
          </cell>
          <cell r="AR554" t="str">
            <v/>
          </cell>
          <cell r="AS554" t="str">
            <v/>
          </cell>
          <cell r="AT554" t="str">
            <v/>
          </cell>
          <cell r="AU554" t="str">
            <v/>
          </cell>
          <cell r="AV554" t="str">
            <v/>
          </cell>
          <cell r="AW554" t="str">
            <v/>
          </cell>
          <cell r="AX554" t="str">
            <v/>
          </cell>
          <cell r="AY554" t="str">
            <v/>
          </cell>
          <cell r="AZ554" t="str">
            <v/>
          </cell>
          <cell r="BA554" t="str">
            <v/>
          </cell>
          <cell r="BB554" t="str">
            <v/>
          </cell>
          <cell r="BC554" t="str">
            <v/>
          </cell>
          <cell r="BD554" t="str">
            <v/>
          </cell>
          <cell r="BE554" t="str">
            <v/>
          </cell>
          <cell r="BF554" t="str">
            <v/>
          </cell>
          <cell r="BG554" t="str">
            <v/>
          </cell>
          <cell r="BH554" t="str">
            <v>4VXue, F., Wang, M. &amp; Feng, Q. Alloying Effects on Heat-Treated Microstructure in Co-Al-W-Base Superalloys at 1300°C and 900°C. Superalloys 2012 813–821 (2012) doi:10.1002/9781118516430.ch90.</v>
          </cell>
          <cell r="BI554" t="str">
            <v>Co-9.Al-10.W-4.V</v>
          </cell>
          <cell r="BJ554" t="str">
            <v>77.0Co-9.0Al-10.0W-4.0V</v>
          </cell>
        </row>
        <row r="555">
          <cell r="A555" t="str">
            <v>Co-9.Al-10.W-2.Mo</v>
          </cell>
          <cell r="B555" t="str">
            <v>CoAlW-X</v>
          </cell>
          <cell r="C555" t="str">
            <v>-9Al-10W-2Mo</v>
          </cell>
          <cell r="D555" t="str">
            <v>2Mo</v>
          </cell>
          <cell r="E555" t="str">
            <v>Xue, F., Wang, M. &amp; Feng, Q. Alloying Effects on Heat-Treated Microstructure in Co-Al-W-Base Superalloys at 1300°C and 900°C. Superalloys 2012 813–821 (2012) doi:10.1002/9781118516430.ch90.</v>
          </cell>
          <cell r="F555">
            <v>589</v>
          </cell>
          <cell r="G555">
            <v>79</v>
          </cell>
          <cell r="H555"/>
          <cell r="I555">
            <v>9</v>
          </cell>
          <cell r="J555"/>
          <cell r="K555">
            <v>10</v>
          </cell>
          <cell r="L555"/>
          <cell r="M555"/>
          <cell r="N555"/>
          <cell r="O555"/>
          <cell r="P555">
            <v>2</v>
          </cell>
          <cell r="Q555"/>
          <cell r="R555"/>
          <cell r="S555"/>
          <cell r="T555"/>
          <cell r="U555"/>
          <cell r="V555"/>
          <cell r="W555"/>
          <cell r="X555"/>
          <cell r="Y555"/>
          <cell r="Z555"/>
          <cell r="AA555"/>
          <cell r="AB555"/>
          <cell r="AC555"/>
          <cell r="AD555"/>
          <cell r="AE555"/>
          <cell r="AF555">
            <v>9.4045999999999985</v>
          </cell>
          <cell r="AG555"/>
          <cell r="AH555"/>
          <cell r="AI555" t="str">
            <v>Co</v>
          </cell>
          <cell r="AJ555" t="str">
            <v>-9.Al</v>
          </cell>
          <cell r="AK555" t="str">
            <v>-10.W</v>
          </cell>
          <cell r="AL555" t="str">
            <v/>
          </cell>
          <cell r="AM555" t="str">
            <v/>
          </cell>
          <cell r="AN555" t="str">
            <v/>
          </cell>
          <cell r="AO555" t="str">
            <v/>
          </cell>
          <cell r="AP555" t="str">
            <v/>
          </cell>
          <cell r="AQ555" t="str">
            <v/>
          </cell>
          <cell r="AR555" t="str">
            <v>-2.Mo</v>
          </cell>
          <cell r="AS555" t="str">
            <v/>
          </cell>
          <cell r="AT555" t="str">
            <v/>
          </cell>
          <cell r="AU555" t="str">
            <v/>
          </cell>
          <cell r="AV555" t="str">
            <v/>
          </cell>
          <cell r="AW555" t="str">
            <v/>
          </cell>
          <cell r="AX555" t="str">
            <v/>
          </cell>
          <cell r="AY555" t="str">
            <v/>
          </cell>
          <cell r="AZ555" t="str">
            <v/>
          </cell>
          <cell r="BA555" t="str">
            <v/>
          </cell>
          <cell r="BB555" t="str">
            <v/>
          </cell>
          <cell r="BC555" t="str">
            <v/>
          </cell>
          <cell r="BD555" t="str">
            <v/>
          </cell>
          <cell r="BE555" t="str">
            <v/>
          </cell>
          <cell r="BF555" t="str">
            <v/>
          </cell>
          <cell r="BG555" t="str">
            <v/>
          </cell>
          <cell r="BH555" t="str">
            <v>2MoXue, F., Wang, M. &amp; Feng, Q. Alloying Effects on Heat-Treated Microstructure in Co-Al-W-Base Superalloys at 1300°C and 900°C. Superalloys 2012 813–821 (2012) doi:10.1002/9781118516430.ch90.</v>
          </cell>
          <cell r="BI555" t="str">
            <v>Co-9.Al-10.W-2.Mo</v>
          </cell>
          <cell r="BJ555" t="str">
            <v>79.0Co-9.0Al-10.0W-2.0Mo</v>
          </cell>
        </row>
        <row r="556">
          <cell r="A556" t="str">
            <v>Co-9.Al-10.W-4.Mo</v>
          </cell>
          <cell r="B556" t="str">
            <v>CoAlW-X</v>
          </cell>
          <cell r="C556" t="str">
            <v>-9Al-10W-4Mo</v>
          </cell>
          <cell r="D556" t="str">
            <v>4Mo</v>
          </cell>
          <cell r="E556" t="str">
            <v>Xue, F., Wang, M. &amp; Feng, Q. Alloying Effects on Heat-Treated Microstructure in Co-Al-W-Base Superalloys at 1300°C and 900°C. Superalloys 2012 813–821 (2012) doi:10.1002/9781118516430.ch90.</v>
          </cell>
          <cell r="F556">
            <v>590</v>
          </cell>
          <cell r="G556">
            <v>77</v>
          </cell>
          <cell r="H556"/>
          <cell r="I556">
            <v>9</v>
          </cell>
          <cell r="J556"/>
          <cell r="K556">
            <v>10</v>
          </cell>
          <cell r="L556"/>
          <cell r="M556"/>
          <cell r="N556"/>
          <cell r="O556"/>
          <cell r="P556">
            <v>4</v>
          </cell>
          <cell r="Q556"/>
          <cell r="R556"/>
          <cell r="S556"/>
          <cell r="T556"/>
          <cell r="U556"/>
          <cell r="V556"/>
          <cell r="W556"/>
          <cell r="X556"/>
          <cell r="Y556"/>
          <cell r="Z556"/>
          <cell r="AA556"/>
          <cell r="AB556"/>
          <cell r="AC556"/>
          <cell r="AD556"/>
          <cell r="AE556"/>
          <cell r="AF556">
            <v>9.4321999999999999</v>
          </cell>
          <cell r="AG556"/>
          <cell r="AH556"/>
          <cell r="AI556" t="str">
            <v>Co</v>
          </cell>
          <cell r="AJ556" t="str">
            <v>-9.Al</v>
          </cell>
          <cell r="AK556" t="str">
            <v>-10.W</v>
          </cell>
          <cell r="AL556" t="str">
            <v/>
          </cell>
          <cell r="AM556" t="str">
            <v/>
          </cell>
          <cell r="AN556" t="str">
            <v/>
          </cell>
          <cell r="AO556" t="str">
            <v/>
          </cell>
          <cell r="AP556" t="str">
            <v/>
          </cell>
          <cell r="AQ556" t="str">
            <v/>
          </cell>
          <cell r="AR556" t="str">
            <v>-4.Mo</v>
          </cell>
          <cell r="AS556" t="str">
            <v/>
          </cell>
          <cell r="AT556" t="str">
            <v/>
          </cell>
          <cell r="AU556" t="str">
            <v/>
          </cell>
          <cell r="AV556" t="str">
            <v/>
          </cell>
          <cell r="AW556" t="str">
            <v/>
          </cell>
          <cell r="AX556" t="str">
            <v/>
          </cell>
          <cell r="AY556" t="str">
            <v/>
          </cell>
          <cell r="AZ556" t="str">
            <v/>
          </cell>
          <cell r="BA556" t="str">
            <v/>
          </cell>
          <cell r="BB556" t="str">
            <v/>
          </cell>
          <cell r="BC556" t="str">
            <v/>
          </cell>
          <cell r="BD556" t="str">
            <v/>
          </cell>
          <cell r="BE556" t="str">
            <v/>
          </cell>
          <cell r="BF556" t="str">
            <v/>
          </cell>
          <cell r="BG556" t="str">
            <v/>
          </cell>
          <cell r="BH556" t="str">
            <v>4MoXue, F., Wang, M. &amp; Feng, Q. Alloying Effects on Heat-Treated Microstructure in Co-Al-W-Base Superalloys at 1300°C and 900°C. Superalloys 2012 813–821 (2012) doi:10.1002/9781118516430.ch90.</v>
          </cell>
          <cell r="BI556" t="str">
            <v>Co-9.Al-10.W-4.Mo</v>
          </cell>
          <cell r="BJ556" t="str">
            <v>77.0Co-9.0Al-10.0W-4.0Mo</v>
          </cell>
        </row>
        <row r="557">
          <cell r="A557" t="str">
            <v>Co-9.Al-10.W-2.Nb</v>
          </cell>
          <cell r="B557" t="str">
            <v>CoAlW-X</v>
          </cell>
          <cell r="C557" t="str">
            <v>-9Al-10W-2Nb</v>
          </cell>
          <cell r="D557" t="str">
            <v>2Nb</v>
          </cell>
          <cell r="E557" t="str">
            <v>Xue, F., Wang, M. &amp; Feng, Q. Alloying Effects on Heat-Treated Microstructure in Co-Al-W-Base Superalloys at 1300°C and 900°C. Superalloys 2012 813–821 (2012) doi:10.1002/9781118516430.ch90.</v>
          </cell>
          <cell r="F557">
            <v>591</v>
          </cell>
          <cell r="G557">
            <v>79</v>
          </cell>
          <cell r="H557"/>
          <cell r="I557">
            <v>9</v>
          </cell>
          <cell r="J557"/>
          <cell r="K557">
            <v>10</v>
          </cell>
          <cell r="L557"/>
          <cell r="M557"/>
          <cell r="N557">
            <v>2</v>
          </cell>
          <cell r="O557"/>
          <cell r="P557"/>
          <cell r="Q557"/>
          <cell r="R557"/>
          <cell r="S557"/>
          <cell r="T557"/>
          <cell r="U557"/>
          <cell r="V557"/>
          <cell r="W557"/>
          <cell r="X557"/>
          <cell r="Y557"/>
          <cell r="Z557"/>
          <cell r="AA557"/>
          <cell r="AB557"/>
          <cell r="AC557"/>
          <cell r="AD557"/>
          <cell r="AE557"/>
          <cell r="AF557">
            <v>9.3704000000000001</v>
          </cell>
          <cell r="AG557"/>
          <cell r="AH557"/>
          <cell r="AI557" t="str">
            <v>Co</v>
          </cell>
          <cell r="AJ557" t="str">
            <v>-9.Al</v>
          </cell>
          <cell r="AK557" t="str">
            <v>-10.W</v>
          </cell>
          <cell r="AL557" t="str">
            <v/>
          </cell>
          <cell r="AM557" t="str">
            <v/>
          </cell>
          <cell r="AN557" t="str">
            <v/>
          </cell>
          <cell r="AO557" t="str">
            <v>-2.Nb</v>
          </cell>
          <cell r="AP557" t="str">
            <v/>
          </cell>
          <cell r="AQ557" t="str">
            <v/>
          </cell>
          <cell r="AR557" t="str">
            <v/>
          </cell>
          <cell r="AS557" t="str">
            <v/>
          </cell>
          <cell r="AT557" t="str">
            <v/>
          </cell>
          <cell r="AU557" t="str">
            <v/>
          </cell>
          <cell r="AV557" t="str">
            <v/>
          </cell>
          <cell r="AW557" t="str">
            <v/>
          </cell>
          <cell r="AX557" t="str">
            <v/>
          </cell>
          <cell r="AY557" t="str">
            <v/>
          </cell>
          <cell r="AZ557" t="str">
            <v/>
          </cell>
          <cell r="BA557" t="str">
            <v/>
          </cell>
          <cell r="BB557" t="str">
            <v/>
          </cell>
          <cell r="BC557" t="str">
            <v/>
          </cell>
          <cell r="BD557" t="str">
            <v/>
          </cell>
          <cell r="BE557" t="str">
            <v/>
          </cell>
          <cell r="BF557" t="str">
            <v/>
          </cell>
          <cell r="BG557" t="str">
            <v/>
          </cell>
          <cell r="BH557" t="str">
            <v>2NbXue, F., Wang, M. &amp; Feng, Q. Alloying Effects on Heat-Treated Microstructure in Co-Al-W-Base Superalloys at 1300°C and 900°C. Superalloys 2012 813–821 (2012) doi:10.1002/9781118516430.ch90.</v>
          </cell>
          <cell r="BI557" t="str">
            <v>Co-9.Al-10.W-2.Nb</v>
          </cell>
          <cell r="BJ557" t="str">
            <v>79.0Co-9.0Al-10.0W-2.0Nb</v>
          </cell>
        </row>
        <row r="558">
          <cell r="A558" t="str">
            <v>Co-9.Al-10.W-4.Nb</v>
          </cell>
          <cell r="B558" t="str">
            <v>CoAlW-X</v>
          </cell>
          <cell r="C558" t="str">
            <v>-9Al-10W-4Nb</v>
          </cell>
          <cell r="D558" t="str">
            <v>4Nb</v>
          </cell>
          <cell r="E558" t="str">
            <v>Xue, F., Wang, M. &amp; Feng, Q. Alloying Effects on Heat-Treated Microstructure in Co-Al-W-Base Superalloys at 1300°C and 900°C. Superalloys 2012 813–821 (2012) doi:10.1002/9781118516430.ch90.</v>
          </cell>
          <cell r="F558">
            <v>592</v>
          </cell>
          <cell r="G558">
            <v>77</v>
          </cell>
          <cell r="H558"/>
          <cell r="I558">
            <v>9</v>
          </cell>
          <cell r="J558"/>
          <cell r="K558">
            <v>10</v>
          </cell>
          <cell r="L558"/>
          <cell r="M558"/>
          <cell r="N558">
            <v>4</v>
          </cell>
          <cell r="O558"/>
          <cell r="P558"/>
          <cell r="Q558"/>
          <cell r="R558"/>
          <cell r="S558"/>
          <cell r="T558"/>
          <cell r="U558"/>
          <cell r="V558"/>
          <cell r="W558"/>
          <cell r="X558"/>
          <cell r="Y558"/>
          <cell r="Z558"/>
          <cell r="AA558"/>
          <cell r="AB558"/>
          <cell r="AC558"/>
          <cell r="AD558"/>
          <cell r="AE558"/>
          <cell r="AF558">
            <v>9.3637999999999995</v>
          </cell>
          <cell r="AG558"/>
          <cell r="AH558"/>
          <cell r="AI558" t="str">
            <v>Co</v>
          </cell>
          <cell r="AJ558" t="str">
            <v>-9.Al</v>
          </cell>
          <cell r="AK558" t="str">
            <v>-10.W</v>
          </cell>
          <cell r="AL558" t="str">
            <v/>
          </cell>
          <cell r="AM558" t="str">
            <v/>
          </cell>
          <cell r="AN558" t="str">
            <v/>
          </cell>
          <cell r="AO558" t="str">
            <v>-4.Nb</v>
          </cell>
          <cell r="AP558" t="str">
            <v/>
          </cell>
          <cell r="AQ558" t="str">
            <v/>
          </cell>
          <cell r="AR558" t="str">
            <v/>
          </cell>
          <cell r="AS558" t="str">
            <v/>
          </cell>
          <cell r="AT558" t="str">
            <v/>
          </cell>
          <cell r="AU558" t="str">
            <v/>
          </cell>
          <cell r="AV558" t="str">
            <v/>
          </cell>
          <cell r="AW558" t="str">
            <v/>
          </cell>
          <cell r="AX558" t="str">
            <v/>
          </cell>
          <cell r="AY558" t="str">
            <v/>
          </cell>
          <cell r="AZ558" t="str">
            <v/>
          </cell>
          <cell r="BA558" t="str">
            <v/>
          </cell>
          <cell r="BB558" t="str">
            <v/>
          </cell>
          <cell r="BC558" t="str">
            <v/>
          </cell>
          <cell r="BD558" t="str">
            <v/>
          </cell>
          <cell r="BE558" t="str">
            <v/>
          </cell>
          <cell r="BF558" t="str">
            <v/>
          </cell>
          <cell r="BG558" t="str">
            <v/>
          </cell>
          <cell r="BH558" t="str">
            <v>4NbXue, F., Wang, M. &amp; Feng, Q. Alloying Effects on Heat-Treated Microstructure in Co-Al-W-Base Superalloys at 1300°C and 900°C. Superalloys 2012 813–821 (2012) doi:10.1002/9781118516430.ch90.</v>
          </cell>
          <cell r="BI558" t="str">
            <v>Co-9.Al-10.W-4.Nb</v>
          </cell>
          <cell r="BJ558" t="str">
            <v>77.0Co-9.0Al-10.0W-4.0Nb</v>
          </cell>
        </row>
        <row r="559">
          <cell r="A559" t="str">
            <v>Co-9.Al-10.W-2.Ta</v>
          </cell>
          <cell r="B559" t="str">
            <v>CoAlW-X</v>
          </cell>
          <cell r="C559" t="str">
            <v>-9Al-10W-2Ta</v>
          </cell>
          <cell r="D559" t="str">
            <v>2Ta</v>
          </cell>
          <cell r="E559" t="str">
            <v>Xue, F., Wang, M. &amp; Feng, Q. Alloying Effects on Heat-Treated Microstructure in Co-Al-W-Base Superalloys at 1300°C and 900°C. Superalloys 2012 813–821 (2012) doi:10.1002/9781118516430.ch90.</v>
          </cell>
          <cell r="F559">
            <v>593</v>
          </cell>
          <cell r="G559">
            <v>79</v>
          </cell>
          <cell r="H559"/>
          <cell r="I559">
            <v>9</v>
          </cell>
          <cell r="J559"/>
          <cell r="K559">
            <v>10</v>
          </cell>
          <cell r="L559"/>
          <cell r="M559">
            <v>2</v>
          </cell>
          <cell r="N559"/>
          <cell r="O559"/>
          <cell r="P559"/>
          <cell r="Q559"/>
          <cell r="R559"/>
          <cell r="S559"/>
          <cell r="T559"/>
          <cell r="U559"/>
          <cell r="V559"/>
          <cell r="W559"/>
          <cell r="X559"/>
          <cell r="Y559"/>
          <cell r="Z559"/>
          <cell r="AA559"/>
          <cell r="AB559"/>
          <cell r="AC559"/>
          <cell r="AD559"/>
          <cell r="AE559"/>
          <cell r="AF559">
            <v>9.532</v>
          </cell>
          <cell r="AG559"/>
          <cell r="AH559"/>
          <cell r="AI559" t="str">
            <v>Co</v>
          </cell>
          <cell r="AJ559" t="str">
            <v>-9.Al</v>
          </cell>
          <cell r="AK559" t="str">
            <v>-10.W</v>
          </cell>
          <cell r="AL559" t="str">
            <v/>
          </cell>
          <cell r="AM559" t="str">
            <v/>
          </cell>
          <cell r="AN559" t="str">
            <v>-2.Ta</v>
          </cell>
          <cell r="AO559" t="str">
            <v/>
          </cell>
          <cell r="AP559" t="str">
            <v/>
          </cell>
          <cell r="AQ559" t="str">
            <v/>
          </cell>
          <cell r="AR559" t="str">
            <v/>
          </cell>
          <cell r="AS559" t="str">
            <v/>
          </cell>
          <cell r="AT559" t="str">
            <v/>
          </cell>
          <cell r="AU559" t="str">
            <v/>
          </cell>
          <cell r="AV559" t="str">
            <v/>
          </cell>
          <cell r="AW559" t="str">
            <v/>
          </cell>
          <cell r="AX559" t="str">
            <v/>
          </cell>
          <cell r="AY559" t="str">
            <v/>
          </cell>
          <cell r="AZ559" t="str">
            <v/>
          </cell>
          <cell r="BA559" t="str">
            <v/>
          </cell>
          <cell r="BB559" t="str">
            <v/>
          </cell>
          <cell r="BC559" t="str">
            <v/>
          </cell>
          <cell r="BD559" t="str">
            <v/>
          </cell>
          <cell r="BE559" t="str">
            <v/>
          </cell>
          <cell r="BF559" t="str">
            <v/>
          </cell>
          <cell r="BG559" t="str">
            <v/>
          </cell>
          <cell r="BH559" t="str">
            <v>2TaXue, F., Wang, M. &amp; Feng, Q. Alloying Effects on Heat-Treated Microstructure in Co-Al-W-Base Superalloys at 1300°C and 900°C. Superalloys 2012 813–821 (2012) doi:10.1002/9781118516430.ch90.</v>
          </cell>
          <cell r="BI559" t="str">
            <v>Co-9.Al-10.W-2.Ta</v>
          </cell>
          <cell r="BJ559" t="str">
            <v>79.0Co-9.0Al-10.0W-2.0Ta</v>
          </cell>
        </row>
        <row r="560">
          <cell r="A560" t="str">
            <v>Co-6.Al-6.W-6.Ti-2.Ta</v>
          </cell>
          <cell r="B560" t="str">
            <v>CoAlW-X</v>
          </cell>
          <cell r="C560" t="str">
            <v>-6Al-6W-6Ti-2Ta</v>
          </cell>
          <cell r="D560" t="str">
            <v>Alloy TaTi-D</v>
          </cell>
          <cell r="E560" t="str">
            <v>Xue, F., Zhou, H. J. &amp; Feng, Q. Improved High-Temperature Microstructural Stability and Creep Property of Novel Co-Base Single-Crystal Alloys Containing Ta and Ti. JOM 66, 2486–2494 (2014).</v>
          </cell>
          <cell r="F560">
            <v>595</v>
          </cell>
          <cell r="G560">
            <v>80</v>
          </cell>
          <cell r="H560"/>
          <cell r="I560">
            <v>6</v>
          </cell>
          <cell r="J560"/>
          <cell r="K560">
            <v>6</v>
          </cell>
          <cell r="L560">
            <v>6</v>
          </cell>
          <cell r="M560">
            <v>2</v>
          </cell>
          <cell r="N560"/>
          <cell r="O560"/>
          <cell r="P560"/>
          <cell r="Q560"/>
          <cell r="R560"/>
          <cell r="S560"/>
          <cell r="T560"/>
          <cell r="U560"/>
          <cell r="V560"/>
          <cell r="W560"/>
          <cell r="X560"/>
          <cell r="Y560"/>
          <cell r="Z560"/>
          <cell r="AA560"/>
          <cell r="AB560"/>
          <cell r="AC560"/>
          <cell r="AD560"/>
          <cell r="AE560"/>
          <cell r="AF560">
            <v>9.040420000000001</v>
          </cell>
          <cell r="AG560"/>
          <cell r="AH560"/>
          <cell r="AI560" t="str">
            <v>Co</v>
          </cell>
          <cell r="AJ560" t="str">
            <v>-6.Al</v>
          </cell>
          <cell r="AK560" t="str">
            <v>-6.W</v>
          </cell>
          <cell r="AL560" t="str">
            <v/>
          </cell>
          <cell r="AM560" t="str">
            <v/>
          </cell>
          <cell r="AN560" t="str">
            <v>-2.Ta</v>
          </cell>
          <cell r="AO560" t="str">
            <v/>
          </cell>
          <cell r="AP560" t="str">
            <v/>
          </cell>
          <cell r="AQ560" t="str">
            <v>-6.Ti</v>
          </cell>
          <cell r="AR560" t="str">
            <v/>
          </cell>
          <cell r="AS560" t="str">
            <v/>
          </cell>
          <cell r="AT560" t="str">
            <v/>
          </cell>
          <cell r="AU560" t="str">
            <v/>
          </cell>
          <cell r="AV560" t="str">
            <v/>
          </cell>
          <cell r="AW560" t="str">
            <v/>
          </cell>
          <cell r="AX560" t="str">
            <v/>
          </cell>
          <cell r="AY560" t="str">
            <v/>
          </cell>
          <cell r="AZ560" t="str">
            <v/>
          </cell>
          <cell r="BA560" t="str">
            <v/>
          </cell>
          <cell r="BB560" t="str">
            <v/>
          </cell>
          <cell r="BC560" t="str">
            <v/>
          </cell>
          <cell r="BD560" t="str">
            <v/>
          </cell>
          <cell r="BE560" t="str">
            <v/>
          </cell>
          <cell r="BF560" t="str">
            <v/>
          </cell>
          <cell r="BG560" t="str">
            <v/>
          </cell>
          <cell r="BH560" t="str">
            <v>Alloy TaTi-DXue, F., Zhou, H. J. &amp; Feng, Q. Improved High-Temperature Microstructural Stability and Creep Property of Novel Co-Base Single-Crystal Alloys Containing Ta and Ti. JOM 66, 2486–2494 (2014).</v>
          </cell>
          <cell r="BI560" t="str">
            <v>Co-6.Al-6.W-6.Ti-2.Ta</v>
          </cell>
          <cell r="BJ560" t="str">
            <v>80.0Co-6.0Al-6.0W-6.0Ti-2.0Ta</v>
          </cell>
        </row>
        <row r="561">
          <cell r="A561" t="str">
            <v>Co-7.Al-8.W-4.Ti</v>
          </cell>
          <cell r="B561" t="str">
            <v>CoAlW-X</v>
          </cell>
          <cell r="C561" t="str">
            <v>-7Al-8W-4Ti</v>
          </cell>
          <cell r="D561" t="str">
            <v>Alloy Ti</v>
          </cell>
          <cell r="E561" t="str">
            <v>Xue, F., Zhou, H. J. &amp; Feng, Q. Improved High-Temperature Microstructural Stability and Creep Property of Novel Co-Base Single-Crystal Alloys Containing Ta and Ti. JOM 66, 2486–2494 (2014).</v>
          </cell>
          <cell r="F561">
            <v>596</v>
          </cell>
          <cell r="G561">
            <v>81</v>
          </cell>
          <cell r="H561"/>
          <cell r="I561">
            <v>7</v>
          </cell>
          <cell r="J561"/>
          <cell r="K561">
            <v>8</v>
          </cell>
          <cell r="L561">
            <v>4</v>
          </cell>
          <cell r="M561"/>
          <cell r="N561"/>
          <cell r="O561"/>
          <cell r="P561"/>
          <cell r="Q561"/>
          <cell r="R561"/>
          <cell r="S561"/>
          <cell r="T561"/>
          <cell r="U561"/>
          <cell r="V561"/>
          <cell r="W561"/>
          <cell r="X561"/>
          <cell r="Y561"/>
          <cell r="Z561"/>
          <cell r="AA561"/>
          <cell r="AB561"/>
          <cell r="AC561"/>
          <cell r="AD561"/>
          <cell r="AE561"/>
          <cell r="AF561">
            <v>9.1182800000000004</v>
          </cell>
          <cell r="AG561"/>
          <cell r="AH561" t="str">
            <v>single crystal</v>
          </cell>
          <cell r="AI561" t="str">
            <v>Co</v>
          </cell>
          <cell r="AJ561" t="str">
            <v>-7.Al</v>
          </cell>
          <cell r="AK561" t="str">
            <v>-8.W</v>
          </cell>
          <cell r="AL561" t="str">
            <v/>
          </cell>
          <cell r="AM561" t="str">
            <v/>
          </cell>
          <cell r="AN561" t="str">
            <v/>
          </cell>
          <cell r="AO561" t="str">
            <v/>
          </cell>
          <cell r="AP561" t="str">
            <v/>
          </cell>
          <cell r="AQ561" t="str">
            <v>-4.Ti</v>
          </cell>
          <cell r="AR561" t="str">
            <v/>
          </cell>
          <cell r="AS561" t="str">
            <v/>
          </cell>
          <cell r="AT561" t="str">
            <v/>
          </cell>
          <cell r="AU561" t="str">
            <v/>
          </cell>
          <cell r="AV561" t="str">
            <v/>
          </cell>
          <cell r="AW561" t="str">
            <v/>
          </cell>
          <cell r="AX561" t="str">
            <v/>
          </cell>
          <cell r="AY561" t="str">
            <v/>
          </cell>
          <cell r="AZ561" t="str">
            <v/>
          </cell>
          <cell r="BA561" t="str">
            <v/>
          </cell>
          <cell r="BB561" t="str">
            <v/>
          </cell>
          <cell r="BC561" t="str">
            <v/>
          </cell>
          <cell r="BD561" t="str">
            <v/>
          </cell>
          <cell r="BE561" t="str">
            <v/>
          </cell>
          <cell r="BF561" t="str">
            <v/>
          </cell>
          <cell r="BG561" t="str">
            <v/>
          </cell>
          <cell r="BH561" t="str">
            <v>Alloy TiXue, F., Zhou, H. J. &amp; Feng, Q. Improved High-Temperature Microstructural Stability and Creep Property of Novel Co-Base Single-Crystal Alloys Containing Ta and Ti. JOM 66, 2486–2494 (2014).</v>
          </cell>
          <cell r="BI561" t="str">
            <v>Co-7.Al-8.W-4.Ti</v>
          </cell>
          <cell r="BJ561" t="str">
            <v>81.0Co-7.0Al-8.0W-4.0Ti</v>
          </cell>
        </row>
        <row r="562">
          <cell r="A562" t="str">
            <v>Co-7.Al-7.W-4.Ti-2.Ta</v>
          </cell>
          <cell r="B562" t="str">
            <v>CoAlWX+</v>
          </cell>
          <cell r="C562" t="str">
            <v>-7Al-7W-4Ti-2Ta</v>
          </cell>
          <cell r="D562" t="str">
            <v>Alloy TaTi-C</v>
          </cell>
          <cell r="E562" t="str">
            <v>Xue, F., Zhou, H. J. &amp; Feng, Q. Improved High-Temperature Microstructural Stability and Creep Property of Novel Co-Base Single-Crystal Alloys Containing Ta and Ti. JOM 66, 2486–2494 (2014).</v>
          </cell>
          <cell r="F562">
            <v>599</v>
          </cell>
          <cell r="G562">
            <v>80</v>
          </cell>
          <cell r="H562"/>
          <cell r="I562">
            <v>7</v>
          </cell>
          <cell r="J562"/>
          <cell r="K562">
            <v>7</v>
          </cell>
          <cell r="L562">
            <v>4</v>
          </cell>
          <cell r="M562">
            <v>2</v>
          </cell>
          <cell r="N562"/>
          <cell r="O562"/>
          <cell r="P562"/>
          <cell r="Q562"/>
          <cell r="R562"/>
          <cell r="S562"/>
          <cell r="T562"/>
          <cell r="U562"/>
          <cell r="V562"/>
          <cell r="W562"/>
          <cell r="X562"/>
          <cell r="Y562"/>
          <cell r="Z562"/>
          <cell r="AA562"/>
          <cell r="AB562"/>
          <cell r="AC562"/>
          <cell r="AD562"/>
          <cell r="AE562"/>
          <cell r="AF562">
            <v>9.1697799999999994</v>
          </cell>
          <cell r="AG562"/>
          <cell r="AH562"/>
          <cell r="AI562" t="str">
            <v>Co</v>
          </cell>
          <cell r="AJ562" t="str">
            <v>-7.Al</v>
          </cell>
          <cell r="AK562" t="str">
            <v>-7.W</v>
          </cell>
          <cell r="AL562" t="str">
            <v/>
          </cell>
          <cell r="AM562" t="str">
            <v/>
          </cell>
          <cell r="AN562" t="str">
            <v>-2.Ta</v>
          </cell>
          <cell r="AO562" t="str">
            <v/>
          </cell>
          <cell r="AP562" t="str">
            <v/>
          </cell>
          <cell r="AQ562" t="str">
            <v>-4.Ti</v>
          </cell>
          <cell r="AR562" t="str">
            <v/>
          </cell>
          <cell r="AS562" t="str">
            <v/>
          </cell>
          <cell r="AT562" t="str">
            <v/>
          </cell>
          <cell r="AU562" t="str">
            <v/>
          </cell>
          <cell r="AV562" t="str">
            <v/>
          </cell>
          <cell r="AW562" t="str">
            <v/>
          </cell>
          <cell r="AX562" t="str">
            <v/>
          </cell>
          <cell r="AY562" t="str">
            <v/>
          </cell>
          <cell r="AZ562" t="str">
            <v/>
          </cell>
          <cell r="BA562" t="str">
            <v/>
          </cell>
          <cell r="BB562" t="str">
            <v/>
          </cell>
          <cell r="BC562" t="str">
            <v/>
          </cell>
          <cell r="BD562" t="str">
            <v/>
          </cell>
          <cell r="BE562" t="str">
            <v/>
          </cell>
          <cell r="BF562" t="str">
            <v/>
          </cell>
          <cell r="BG562" t="str">
            <v/>
          </cell>
          <cell r="BH562" t="str">
            <v>Alloy TaTi-CXue, F., Zhou, H. J. &amp; Feng, Q. Improved High-Temperature Microstructural Stability and Creep Property of Novel Co-Base Single-Crystal Alloys Containing Ta and Ti. JOM 66, 2486–2494 (2014).</v>
          </cell>
          <cell r="BI562" t="str">
            <v>Co-7.Al-7.W-4.Ti-2.Ta</v>
          </cell>
          <cell r="BJ562" t="str">
            <v>80.0Co-7.0Al-7.0W-4.0Ti-2.0Ta</v>
          </cell>
        </row>
        <row r="563">
          <cell r="A563" t="str">
            <v>Co-6.3Al-4.4W-4.Ti-3.Ta</v>
          </cell>
          <cell r="B563" t="str">
            <v>CoAlWX+</v>
          </cell>
          <cell r="C563" t="str">
            <v>-6Al-4W-4Ti-3Ta</v>
          </cell>
          <cell r="D563" t="str">
            <v>Alloy TaTi-E</v>
          </cell>
          <cell r="E563" t="str">
            <v>Xue, F., Zhou, H. J. &amp; Feng, Q. Improved High-Temperature Microstructural Stability and Creep Property of Novel Co-Base Single-Crystal Alloys Containing Ta and Ti. JOM 66, 2486–2494 (2014).</v>
          </cell>
          <cell r="F563">
            <v>600</v>
          </cell>
          <cell r="G563">
            <v>82.3</v>
          </cell>
          <cell r="H563"/>
          <cell r="I563">
            <v>6.3</v>
          </cell>
          <cell r="J563"/>
          <cell r="K563">
            <v>4.4000000000000004</v>
          </cell>
          <cell r="L563">
            <v>4</v>
          </cell>
          <cell r="M563">
            <v>3</v>
          </cell>
          <cell r="N563"/>
          <cell r="O563"/>
          <cell r="P563"/>
          <cell r="Q563"/>
          <cell r="R563"/>
          <cell r="S563"/>
          <cell r="T563"/>
          <cell r="U563"/>
          <cell r="V563"/>
          <cell r="W563"/>
          <cell r="X563"/>
          <cell r="Y563"/>
          <cell r="Z563"/>
          <cell r="AA563"/>
          <cell r="AB563"/>
          <cell r="AC563"/>
          <cell r="AD563"/>
          <cell r="AE563"/>
          <cell r="AF563">
            <v>9.0215800000000019</v>
          </cell>
          <cell r="AG563"/>
          <cell r="AH563"/>
          <cell r="AI563" t="str">
            <v>Co</v>
          </cell>
          <cell r="AJ563" t="str">
            <v>-6.3Al</v>
          </cell>
          <cell r="AK563" t="str">
            <v>-4.4W</v>
          </cell>
          <cell r="AL563" t="str">
            <v/>
          </cell>
          <cell r="AM563" t="str">
            <v/>
          </cell>
          <cell r="AN563" t="str">
            <v>-3.Ta</v>
          </cell>
          <cell r="AO563" t="str">
            <v/>
          </cell>
          <cell r="AP563" t="str">
            <v/>
          </cell>
          <cell r="AQ563" t="str">
            <v>-4.Ti</v>
          </cell>
          <cell r="AR563" t="str">
            <v/>
          </cell>
          <cell r="AS563" t="str">
            <v/>
          </cell>
          <cell r="AT563" t="str">
            <v/>
          </cell>
          <cell r="AU563" t="str">
            <v/>
          </cell>
          <cell r="AV563" t="str">
            <v/>
          </cell>
          <cell r="AW563" t="str">
            <v/>
          </cell>
          <cell r="AX563" t="str">
            <v/>
          </cell>
          <cell r="AY563" t="str">
            <v/>
          </cell>
          <cell r="AZ563" t="str">
            <v/>
          </cell>
          <cell r="BA563" t="str">
            <v/>
          </cell>
          <cell r="BB563" t="str">
            <v/>
          </cell>
          <cell r="BC563" t="str">
            <v/>
          </cell>
          <cell r="BD563" t="str">
            <v/>
          </cell>
          <cell r="BE563" t="str">
            <v/>
          </cell>
          <cell r="BF563" t="str">
            <v/>
          </cell>
          <cell r="BG563" t="str">
            <v/>
          </cell>
          <cell r="BH563" t="str">
            <v>Alloy TaTi-EXue, F., Zhou, H. J. &amp; Feng, Q. Improved High-Temperature Microstructural Stability and Creep Property of Novel Co-Base Single-Crystal Alloys Containing Ta and Ti. JOM 66, 2486–2494 (2014).</v>
          </cell>
          <cell r="BI563" t="str">
            <v>Co-6.3Al-4.4W-4.Ti-3.Ta</v>
          </cell>
          <cell r="BJ563" t="str">
            <v>82.3Co-6.3Al-4.4W-4.0Ti-3.0Ta</v>
          </cell>
        </row>
        <row r="564">
          <cell r="A564" t="str">
            <v>Co-8.6Al-6.6W-2.Ti-1.7Ta</v>
          </cell>
          <cell r="B564" t="str">
            <v>CoAlWX+</v>
          </cell>
          <cell r="C564" t="str">
            <v>-9Al-7W-2Ti-2Ta</v>
          </cell>
          <cell r="D564" t="str">
            <v>Alloy TaTi-A</v>
          </cell>
          <cell r="E564" t="str">
            <v>Xue, F., Zhou, H. J. &amp; Feng, Q. Improved High-Temperature Microstructural Stability and Creep Property of Novel Co-Base Single-Crystal Alloys Containing Ta and Ti. JOM 66, 2486–2494 (2014).</v>
          </cell>
          <cell r="F564">
            <v>601</v>
          </cell>
          <cell r="G564">
            <v>81.099999999999994</v>
          </cell>
          <cell r="H564"/>
          <cell r="I564">
            <v>8.6</v>
          </cell>
          <cell r="J564"/>
          <cell r="K564">
            <v>6.6</v>
          </cell>
          <cell r="L564">
            <v>2</v>
          </cell>
          <cell r="M564">
            <v>1.7</v>
          </cell>
          <cell r="N564"/>
          <cell r="O564"/>
          <cell r="P564"/>
          <cell r="Q564"/>
          <cell r="R564"/>
          <cell r="S564"/>
          <cell r="T564"/>
          <cell r="U564"/>
          <cell r="V564"/>
          <cell r="W564"/>
          <cell r="X564"/>
          <cell r="Y564"/>
          <cell r="Z564"/>
          <cell r="AA564"/>
          <cell r="AB564"/>
          <cell r="AC564"/>
          <cell r="AD564"/>
          <cell r="AE564"/>
          <cell r="AF564">
            <v>9.0937899999999985</v>
          </cell>
          <cell r="AG564"/>
          <cell r="AH564"/>
          <cell r="AI564" t="str">
            <v>Co</v>
          </cell>
          <cell r="AJ564" t="str">
            <v>-8.6Al</v>
          </cell>
          <cell r="AK564" t="str">
            <v>-6.6W</v>
          </cell>
          <cell r="AL564" t="str">
            <v/>
          </cell>
          <cell r="AM564" t="str">
            <v/>
          </cell>
          <cell r="AN564" t="str">
            <v>-1.7Ta</v>
          </cell>
          <cell r="AO564" t="str">
            <v/>
          </cell>
          <cell r="AP564" t="str">
            <v/>
          </cell>
          <cell r="AQ564" t="str">
            <v>-2.Ti</v>
          </cell>
          <cell r="AR564" t="str">
            <v/>
          </cell>
          <cell r="AS564" t="str">
            <v/>
          </cell>
          <cell r="AT564" t="str">
            <v/>
          </cell>
          <cell r="AU564" t="str">
            <v/>
          </cell>
          <cell r="AV564" t="str">
            <v/>
          </cell>
          <cell r="AW564" t="str">
            <v/>
          </cell>
          <cell r="AX564" t="str">
            <v/>
          </cell>
          <cell r="AY564" t="str">
            <v/>
          </cell>
          <cell r="AZ564" t="str">
            <v/>
          </cell>
          <cell r="BA564" t="str">
            <v/>
          </cell>
          <cell r="BB564" t="str">
            <v/>
          </cell>
          <cell r="BC564" t="str">
            <v/>
          </cell>
          <cell r="BD564" t="str">
            <v/>
          </cell>
          <cell r="BE564" t="str">
            <v/>
          </cell>
          <cell r="BF564" t="str">
            <v/>
          </cell>
          <cell r="BG564" t="str">
            <v/>
          </cell>
          <cell r="BH564" t="str">
            <v>Alloy TaTi-AXue, F., Zhou, H. J. &amp; Feng, Q. Improved High-Temperature Microstructural Stability and Creep Property of Novel Co-Base Single-Crystal Alloys Containing Ta and Ti. JOM 66, 2486–2494 (2014).</v>
          </cell>
          <cell r="BI564" t="str">
            <v>Co-8.6Al-6.6W-2.Ti-1.7Ta</v>
          </cell>
          <cell r="BJ564" t="str">
            <v>81.1Co-8.6Al-6.6W-2.0Ti-1.7Ta</v>
          </cell>
        </row>
        <row r="565">
          <cell r="A565" t="str">
            <v>Co-7.Al-8.W</v>
          </cell>
          <cell r="B565" t="str">
            <v>CoAlW-X</v>
          </cell>
          <cell r="C565" t="str">
            <v>-7Al-8W</v>
          </cell>
          <cell r="D565" t="str">
            <v>alloy base</v>
          </cell>
          <cell r="E565" t="str">
            <v>Xue, F., Zhou, H. J. &amp; Feng, Q. Improved High-Temperature Microstructural Stability and Creep Property of Novel Co-Base Single-Crystal Alloys Containing Ta and Ti. JOM 66, 2486–2494 (2014).</v>
          </cell>
          <cell r="F565">
            <v>602</v>
          </cell>
          <cell r="G565">
            <v>85</v>
          </cell>
          <cell r="H565"/>
          <cell r="I565">
            <v>7</v>
          </cell>
          <cell r="J565"/>
          <cell r="K565">
            <v>8</v>
          </cell>
          <cell r="L565"/>
          <cell r="M565"/>
          <cell r="N565"/>
          <cell r="O565"/>
          <cell r="P565"/>
          <cell r="Q565"/>
          <cell r="R565"/>
          <cell r="S565"/>
          <cell r="T565"/>
          <cell r="U565"/>
          <cell r="V565"/>
          <cell r="W565"/>
          <cell r="X565"/>
          <cell r="Y565"/>
          <cell r="Z565"/>
          <cell r="AA565"/>
          <cell r="AB565"/>
          <cell r="AC565"/>
          <cell r="AD565"/>
          <cell r="AE565"/>
          <cell r="AF565">
            <v>9.2940000000000005</v>
          </cell>
          <cell r="AG565"/>
          <cell r="AH565" t="str">
            <v>single crystal</v>
          </cell>
          <cell r="AI565" t="str">
            <v>Co</v>
          </cell>
          <cell r="AJ565" t="str">
            <v>-7.Al</v>
          </cell>
          <cell r="AK565" t="str">
            <v>-8.W</v>
          </cell>
          <cell r="AL565" t="str">
            <v/>
          </cell>
          <cell r="AM565" t="str">
            <v/>
          </cell>
          <cell r="AN565" t="str">
            <v/>
          </cell>
          <cell r="AO565" t="str">
            <v/>
          </cell>
          <cell r="AP565" t="str">
            <v/>
          </cell>
          <cell r="AQ565" t="str">
            <v/>
          </cell>
          <cell r="AR565" t="str">
            <v/>
          </cell>
          <cell r="AS565" t="str">
            <v/>
          </cell>
          <cell r="AT565" t="str">
            <v/>
          </cell>
          <cell r="AU565" t="str">
            <v/>
          </cell>
          <cell r="AV565" t="str">
            <v/>
          </cell>
          <cell r="AW565" t="str">
            <v/>
          </cell>
          <cell r="AX565" t="str">
            <v/>
          </cell>
          <cell r="AY565" t="str">
            <v/>
          </cell>
          <cell r="AZ565" t="str">
            <v/>
          </cell>
          <cell r="BA565" t="str">
            <v/>
          </cell>
          <cell r="BB565" t="str">
            <v/>
          </cell>
          <cell r="BC565" t="str">
            <v/>
          </cell>
          <cell r="BD565" t="str">
            <v/>
          </cell>
          <cell r="BE565" t="str">
            <v/>
          </cell>
          <cell r="BF565" t="str">
            <v/>
          </cell>
          <cell r="BG565" t="str">
            <v/>
          </cell>
          <cell r="BH565" t="str">
            <v>alloy baseXue, F., Zhou, H. J. &amp; Feng, Q. Improved High-Temperature Microstructural Stability and Creep Property of Novel Co-Base Single-Crystal Alloys Containing Ta and Ti. JOM 66, 2486–2494 (2014).</v>
          </cell>
          <cell r="BI565" t="str">
            <v>Co-7.Al-8.W</v>
          </cell>
          <cell r="BJ565" t="str">
            <v>85.0Co-7.0Al-8.0W</v>
          </cell>
        </row>
        <row r="566">
          <cell r="A566" t="str">
            <v>Co-7.Al-8.W-1.Ta</v>
          </cell>
          <cell r="B566" t="str">
            <v>CoAlW-X</v>
          </cell>
          <cell r="C566" t="str">
            <v>-7Al-8W-1Ta</v>
          </cell>
          <cell r="D566" t="str">
            <v>Alloy Ta</v>
          </cell>
          <cell r="E566" t="str">
            <v>Xue, F., Zhou, H. J. &amp; Feng, Q. Improved High-Temperature Microstructural Stability and Creep Property of Novel Co-Base Single-Crystal Alloys Containing Ta and Ti. JOM 66, 2486–2494 (2014).</v>
          </cell>
          <cell r="F566">
            <v>603</v>
          </cell>
          <cell r="G566">
            <v>84</v>
          </cell>
          <cell r="H566"/>
          <cell r="I566">
            <v>7</v>
          </cell>
          <cell r="J566"/>
          <cell r="K566">
            <v>8</v>
          </cell>
          <cell r="L566"/>
          <cell r="M566">
            <v>1</v>
          </cell>
          <cell r="N566"/>
          <cell r="O566"/>
          <cell r="P566"/>
          <cell r="Q566"/>
          <cell r="R566"/>
          <cell r="S566"/>
          <cell r="T566"/>
          <cell r="U566"/>
          <cell r="V566"/>
          <cell r="W566"/>
          <cell r="X566"/>
          <cell r="Y566"/>
          <cell r="Z566"/>
          <cell r="AA566"/>
          <cell r="AB566"/>
          <cell r="AC566"/>
          <cell r="AD566"/>
          <cell r="AE566"/>
          <cell r="AF566">
            <v>9.3714999999999993</v>
          </cell>
          <cell r="AG566"/>
          <cell r="AH566" t="str">
            <v>single crystal</v>
          </cell>
          <cell r="AI566" t="str">
            <v>Co</v>
          </cell>
          <cell r="AJ566" t="str">
            <v>-7.Al</v>
          </cell>
          <cell r="AK566" t="str">
            <v>-8.W</v>
          </cell>
          <cell r="AL566" t="str">
            <v/>
          </cell>
          <cell r="AM566" t="str">
            <v/>
          </cell>
          <cell r="AN566" t="str">
            <v>-1.Ta</v>
          </cell>
          <cell r="AO566" t="str">
            <v/>
          </cell>
          <cell r="AP566" t="str">
            <v/>
          </cell>
          <cell r="AQ566" t="str">
            <v/>
          </cell>
          <cell r="AR566" t="str">
            <v/>
          </cell>
          <cell r="AS566" t="str">
            <v/>
          </cell>
          <cell r="AT566" t="str">
            <v/>
          </cell>
          <cell r="AU566" t="str">
            <v/>
          </cell>
          <cell r="AV566" t="str">
            <v/>
          </cell>
          <cell r="AW566" t="str">
            <v/>
          </cell>
          <cell r="AX566" t="str">
            <v/>
          </cell>
          <cell r="AY566" t="str">
            <v/>
          </cell>
          <cell r="AZ566" t="str">
            <v/>
          </cell>
          <cell r="BA566" t="str">
            <v/>
          </cell>
          <cell r="BB566" t="str">
            <v/>
          </cell>
          <cell r="BC566" t="str">
            <v/>
          </cell>
          <cell r="BD566" t="str">
            <v/>
          </cell>
          <cell r="BE566" t="str">
            <v/>
          </cell>
          <cell r="BF566" t="str">
            <v/>
          </cell>
          <cell r="BG566" t="str">
            <v/>
          </cell>
          <cell r="BH566" t="str">
            <v>Alloy TaXue, F., Zhou, H. J. &amp; Feng, Q. Improved High-Temperature Microstructural Stability and Creep Property of Novel Co-Base Single-Crystal Alloys Containing Ta and Ti. JOM 66, 2486–2494 (2014).</v>
          </cell>
          <cell r="BI566" t="str">
            <v>Co-7.Al-8.W-1.Ta</v>
          </cell>
          <cell r="BJ566" t="str">
            <v>84.0Co-7.0Al-8.0W-1.0Ta</v>
          </cell>
        </row>
        <row r="567">
          <cell r="A567" t="str">
            <v>Co-6.5Al-6.W-2.3Ti</v>
          </cell>
          <cell r="B567" t="str">
            <v>CoAlWX+</v>
          </cell>
          <cell r="C567" t="str">
            <v>-7Al-6W-2Ti</v>
          </cell>
          <cell r="D567" t="str">
            <v>2Ti-2</v>
          </cell>
          <cell r="E567" t="str">
            <v>Yan, H. Y. et al. Alloying and the micromechanics of Co-Al-W-X quaternary alloys. Mater. Sci. Eng. A 613, 201–208 (2014).</v>
          </cell>
          <cell r="F567">
            <v>606</v>
          </cell>
          <cell r="G567">
            <v>85.2</v>
          </cell>
          <cell r="H567"/>
          <cell r="I567">
            <v>6.5</v>
          </cell>
          <cell r="J567"/>
          <cell r="K567">
            <v>6</v>
          </cell>
          <cell r="L567">
            <v>2.2999999999999998</v>
          </cell>
          <cell r="M567"/>
          <cell r="N567"/>
          <cell r="O567"/>
          <cell r="P567"/>
          <cell r="Q567"/>
          <cell r="R567"/>
          <cell r="S567"/>
          <cell r="T567"/>
          <cell r="U567"/>
          <cell r="V567"/>
          <cell r="W567"/>
          <cell r="X567"/>
          <cell r="Y567"/>
          <cell r="Z567"/>
          <cell r="AA567"/>
          <cell r="AB567"/>
          <cell r="AC567"/>
          <cell r="AD567"/>
          <cell r="AE567"/>
          <cell r="AF567">
            <v>9.0169610000000002</v>
          </cell>
          <cell r="AG567"/>
          <cell r="AH567"/>
          <cell r="AI567" t="str">
            <v>Co</v>
          </cell>
          <cell r="AJ567" t="str">
            <v>-6.5Al</v>
          </cell>
          <cell r="AK567" t="str">
            <v>-6.W</v>
          </cell>
          <cell r="AL567" t="str">
            <v/>
          </cell>
          <cell r="AM567" t="str">
            <v/>
          </cell>
          <cell r="AN567" t="str">
            <v/>
          </cell>
          <cell r="AO567" t="str">
            <v/>
          </cell>
          <cell r="AP567" t="str">
            <v/>
          </cell>
          <cell r="AQ567" t="str">
            <v>-2.3Ti</v>
          </cell>
          <cell r="AR567" t="str">
            <v/>
          </cell>
          <cell r="AS567" t="str">
            <v/>
          </cell>
          <cell r="AT567" t="str">
            <v/>
          </cell>
          <cell r="AU567" t="str">
            <v/>
          </cell>
          <cell r="AV567" t="str">
            <v/>
          </cell>
          <cell r="AW567" t="str">
            <v/>
          </cell>
          <cell r="AX567" t="str">
            <v/>
          </cell>
          <cell r="AY567" t="str">
            <v/>
          </cell>
          <cell r="AZ567" t="str">
            <v/>
          </cell>
          <cell r="BA567" t="str">
            <v/>
          </cell>
          <cell r="BB567" t="str">
            <v/>
          </cell>
          <cell r="BC567" t="str">
            <v/>
          </cell>
          <cell r="BD567" t="str">
            <v/>
          </cell>
          <cell r="BE567" t="str">
            <v/>
          </cell>
          <cell r="BF567" t="str">
            <v/>
          </cell>
          <cell r="BG567" t="str">
            <v/>
          </cell>
          <cell r="BH567" t="str">
            <v>2Ti-2Yan, H. Y. et al. Alloying and the micromechanics of Co-Al-W-X quaternary alloys. Mater. Sci. Eng. A 613, 201–208 (2014).</v>
          </cell>
          <cell r="BI567" t="str">
            <v>Co-6.5Al-6.W-2.3Ti</v>
          </cell>
          <cell r="BJ567" t="str">
            <v>85.2Co-6.5Al-6.0W-2.3Ti</v>
          </cell>
        </row>
        <row r="568">
          <cell r="A568" t="str">
            <v>Co-10.1Al-4.9W-1.7Ta</v>
          </cell>
          <cell r="B568" t="str">
            <v>CoAlWX+</v>
          </cell>
          <cell r="C568" t="str">
            <v>-10Al-5W-2Ta</v>
          </cell>
          <cell r="D568" t="str">
            <v>2Ta-2</v>
          </cell>
          <cell r="E568" t="str">
            <v>Yan, H. Y. et al. Alloying and the micromechanics of Co-Al-W-X quaternary alloys. Mater. Sci. Eng. A 613, 201–208 (2014).</v>
          </cell>
          <cell r="F568">
            <v>607</v>
          </cell>
          <cell r="G568">
            <v>83.3</v>
          </cell>
          <cell r="H568"/>
          <cell r="I568">
            <v>10.1</v>
          </cell>
          <cell r="J568"/>
          <cell r="K568">
            <v>4.9000000000000004</v>
          </cell>
          <cell r="L568"/>
          <cell r="M568">
            <v>1.7</v>
          </cell>
          <cell r="N568"/>
          <cell r="O568"/>
          <cell r="P568"/>
          <cell r="Q568"/>
          <cell r="R568"/>
          <cell r="S568"/>
          <cell r="T568"/>
          <cell r="U568"/>
          <cell r="V568"/>
          <cell r="W568"/>
          <cell r="X568"/>
          <cell r="Y568"/>
          <cell r="Z568"/>
          <cell r="AA568"/>
          <cell r="AB568"/>
          <cell r="AC568"/>
          <cell r="AD568"/>
          <cell r="AE568"/>
          <cell r="AF568">
            <v>8.9126999999999992</v>
          </cell>
          <cell r="AG568"/>
          <cell r="AH568"/>
          <cell r="AI568" t="str">
            <v>Co</v>
          </cell>
          <cell r="AJ568" t="str">
            <v>-10.1Al</v>
          </cell>
          <cell r="AK568" t="str">
            <v>-4.9W</v>
          </cell>
          <cell r="AL568" t="str">
            <v/>
          </cell>
          <cell r="AM568" t="str">
            <v/>
          </cell>
          <cell r="AN568" t="str">
            <v>-1.7Ta</v>
          </cell>
          <cell r="AO568" t="str">
            <v/>
          </cell>
          <cell r="AP568" t="str">
            <v/>
          </cell>
          <cell r="AQ568" t="str">
            <v/>
          </cell>
          <cell r="AR568" t="str">
            <v/>
          </cell>
          <cell r="AS568" t="str">
            <v/>
          </cell>
          <cell r="AT568" t="str">
            <v/>
          </cell>
          <cell r="AU568" t="str">
            <v/>
          </cell>
          <cell r="AV568" t="str">
            <v/>
          </cell>
          <cell r="AW568" t="str">
            <v/>
          </cell>
          <cell r="AX568" t="str">
            <v/>
          </cell>
          <cell r="AY568" t="str">
            <v/>
          </cell>
          <cell r="AZ568" t="str">
            <v/>
          </cell>
          <cell r="BA568" t="str">
            <v/>
          </cell>
          <cell r="BB568" t="str">
            <v/>
          </cell>
          <cell r="BC568" t="str">
            <v/>
          </cell>
          <cell r="BD568" t="str">
            <v/>
          </cell>
          <cell r="BE568" t="str">
            <v/>
          </cell>
          <cell r="BF568" t="str">
            <v/>
          </cell>
          <cell r="BG568" t="str">
            <v/>
          </cell>
          <cell r="BH568" t="str">
            <v>2Ta-2Yan, H. Y. et al. Alloying and the micromechanics of Co-Al-W-X quaternary alloys. Mater. Sci. Eng. A 613, 201–208 (2014).</v>
          </cell>
          <cell r="BI568" t="str">
            <v>Co-10.1Al-4.9W-1.7Ta</v>
          </cell>
          <cell r="BJ568" t="str">
            <v>83.3Co-10.1Al-4.9W-1.7Ta</v>
          </cell>
        </row>
        <row r="569">
          <cell r="A569" t="str">
            <v>Co-6.4Al-6.W-2.2Ti</v>
          </cell>
          <cell r="B569" t="str">
            <v>CoAlW-X</v>
          </cell>
          <cell r="C569" t="str">
            <v>-6Al-6W-2Ti</v>
          </cell>
          <cell r="D569" t="str">
            <v>2Ti</v>
          </cell>
          <cell r="E569" t="str">
            <v>Yan, H. Y., Vorontsov, V. A. &amp; Dye, D. Alloying effects in polycrystalline γ′ strengthened Co-Al-W base alloys. Intermetallics 48, 44–53 (2014).</v>
          </cell>
          <cell r="F569">
            <v>608</v>
          </cell>
          <cell r="G569">
            <v>85.4</v>
          </cell>
          <cell r="H569"/>
          <cell r="I569">
            <v>6.4</v>
          </cell>
          <cell r="J569"/>
          <cell r="K569">
            <v>6</v>
          </cell>
          <cell r="L569">
            <v>2.2000000000000002</v>
          </cell>
          <cell r="M569"/>
          <cell r="N569"/>
          <cell r="O569"/>
          <cell r="P569"/>
          <cell r="Q569"/>
          <cell r="R569"/>
          <cell r="S569"/>
          <cell r="T569"/>
          <cell r="U569"/>
          <cell r="V569"/>
          <cell r="W569"/>
          <cell r="X569"/>
          <cell r="Y569"/>
          <cell r="Z569"/>
          <cell r="AA569"/>
          <cell r="AB569"/>
          <cell r="AC569"/>
          <cell r="AD569"/>
          <cell r="AE569"/>
          <cell r="AF569">
            <v>9.0275540000000003</v>
          </cell>
          <cell r="AG569">
            <v>9.16</v>
          </cell>
          <cell r="AH569"/>
          <cell r="AI569" t="str">
            <v>Co</v>
          </cell>
          <cell r="AJ569" t="str">
            <v>-6.4Al</v>
          </cell>
          <cell r="AK569" t="str">
            <v>-6.W</v>
          </cell>
          <cell r="AL569" t="str">
            <v/>
          </cell>
          <cell r="AM569" t="str">
            <v/>
          </cell>
          <cell r="AN569" t="str">
            <v/>
          </cell>
          <cell r="AO569" t="str">
            <v/>
          </cell>
          <cell r="AP569" t="str">
            <v/>
          </cell>
          <cell r="AQ569" t="str">
            <v>-2.2Ti</v>
          </cell>
          <cell r="AR569" t="str">
            <v/>
          </cell>
          <cell r="AS569" t="str">
            <v/>
          </cell>
          <cell r="AT569" t="str">
            <v/>
          </cell>
          <cell r="AU569" t="str">
            <v/>
          </cell>
          <cell r="AV569" t="str">
            <v/>
          </cell>
          <cell r="AW569" t="str">
            <v/>
          </cell>
          <cell r="AX569" t="str">
            <v/>
          </cell>
          <cell r="AY569" t="str">
            <v/>
          </cell>
          <cell r="AZ569" t="str">
            <v/>
          </cell>
          <cell r="BA569" t="str">
            <v/>
          </cell>
          <cell r="BB569" t="str">
            <v/>
          </cell>
          <cell r="BC569" t="str">
            <v/>
          </cell>
          <cell r="BD569" t="str">
            <v/>
          </cell>
          <cell r="BE569" t="str">
            <v/>
          </cell>
          <cell r="BF569" t="str">
            <v/>
          </cell>
          <cell r="BG569" t="str">
            <v/>
          </cell>
          <cell r="BH569" t="str">
            <v>2TiYan, H. Y., Vorontsov, V. A. &amp; Dye, D. Alloying effects in polycrystalline γ′ strengthened Co-Al-W base alloys. Intermetallics 48, 44–53 (2014).</v>
          </cell>
          <cell r="BI569" t="str">
            <v>Co-6.4Al-6.W-2.2Ti</v>
          </cell>
          <cell r="BJ569" t="str">
            <v>85.4Co-6.4Al-6.0W-2.2Ti</v>
          </cell>
        </row>
        <row r="570">
          <cell r="A570" t="str">
            <v>Co-7.3Al-6.8W</v>
          </cell>
          <cell r="B570" t="str">
            <v>CoAlW-X</v>
          </cell>
          <cell r="C570" t="str">
            <v>-7Al-7W</v>
          </cell>
          <cell r="D570" t="str">
            <v>Base</v>
          </cell>
          <cell r="E570" t="str">
            <v>Yan, H. Y., Vorontsov, V. A. &amp; Dye, D. Alloying effects in polycrystalline γ′ strengthened Co-Al-W base alloys. Intermetallics 48, 44–53 (2014).</v>
          </cell>
          <cell r="F570">
            <v>609</v>
          </cell>
          <cell r="G570">
            <v>85.9</v>
          </cell>
          <cell r="H570"/>
          <cell r="I570">
            <v>7.3</v>
          </cell>
          <cell r="J570"/>
          <cell r="K570">
            <v>6.8</v>
          </cell>
          <cell r="L570"/>
          <cell r="M570"/>
          <cell r="N570"/>
          <cell r="O570"/>
          <cell r="P570"/>
          <cell r="Q570"/>
          <cell r="R570"/>
          <cell r="S570"/>
          <cell r="T570"/>
          <cell r="U570"/>
          <cell r="V570"/>
          <cell r="W570"/>
          <cell r="X570"/>
          <cell r="Y570"/>
          <cell r="Z570"/>
          <cell r="AA570"/>
          <cell r="AB570"/>
          <cell r="AC570"/>
          <cell r="AD570"/>
          <cell r="AE570"/>
          <cell r="AF570">
            <v>9.1512000000000011</v>
          </cell>
          <cell r="AG570">
            <v>9.18</v>
          </cell>
          <cell r="AH570"/>
          <cell r="AI570" t="str">
            <v>Co</v>
          </cell>
          <cell r="AJ570" t="str">
            <v>-7.3Al</v>
          </cell>
          <cell r="AK570" t="str">
            <v>-6.8W</v>
          </cell>
          <cell r="AL570" t="str">
            <v/>
          </cell>
          <cell r="AM570" t="str">
            <v/>
          </cell>
          <cell r="AN570" t="str">
            <v/>
          </cell>
          <cell r="AO570" t="str">
            <v/>
          </cell>
          <cell r="AP570" t="str">
            <v/>
          </cell>
          <cell r="AQ570" t="str">
            <v/>
          </cell>
          <cell r="AR570" t="str">
            <v/>
          </cell>
          <cell r="AS570" t="str">
            <v/>
          </cell>
          <cell r="AT570" t="str">
            <v/>
          </cell>
          <cell r="AU570" t="str">
            <v/>
          </cell>
          <cell r="AV570" t="str">
            <v/>
          </cell>
          <cell r="AW570" t="str">
            <v/>
          </cell>
          <cell r="AX570" t="str">
            <v/>
          </cell>
          <cell r="AY570" t="str">
            <v/>
          </cell>
          <cell r="AZ570" t="str">
            <v/>
          </cell>
          <cell r="BA570" t="str">
            <v/>
          </cell>
          <cell r="BB570" t="str">
            <v/>
          </cell>
          <cell r="BC570" t="str">
            <v/>
          </cell>
          <cell r="BD570" t="str">
            <v/>
          </cell>
          <cell r="BE570" t="str">
            <v/>
          </cell>
          <cell r="BF570" t="str">
            <v/>
          </cell>
          <cell r="BG570" t="str">
            <v/>
          </cell>
          <cell r="BH570" t="str">
            <v>BaseYan, H. Y., Vorontsov, V. A. &amp; Dye, D. Alloying effects in polycrystalline γ′ strengthened Co-Al-W base alloys. Intermetallics 48, 44–53 (2014).</v>
          </cell>
          <cell r="BI570" t="str">
            <v>Co-7.3Al-6.8W</v>
          </cell>
          <cell r="BJ570" t="str">
            <v>85.9Co-7.3Al-6.8W</v>
          </cell>
        </row>
        <row r="571">
          <cell r="A571" t="str">
            <v>Co-7.2Al-4.7W-1.8Mo</v>
          </cell>
          <cell r="B571" t="str">
            <v>CoAlW-X</v>
          </cell>
          <cell r="C571" t="str">
            <v>-7Al-5W-2Mo</v>
          </cell>
          <cell r="D571" t="str">
            <v>2Mo</v>
          </cell>
          <cell r="E571" t="str">
            <v>Yan, H. Y., Vorontsov, V. A. &amp; Dye, D. Alloying effects in polycrystalline γ′ strengthened Co-Al-W base alloys. Intermetallics 48, 44–53 (2014).</v>
          </cell>
          <cell r="F571">
            <v>610</v>
          </cell>
          <cell r="G571">
            <v>86.3</v>
          </cell>
          <cell r="H571"/>
          <cell r="I571">
            <v>7.2</v>
          </cell>
          <cell r="J571"/>
          <cell r="K571">
            <v>4.7</v>
          </cell>
          <cell r="L571"/>
          <cell r="M571"/>
          <cell r="N571"/>
          <cell r="O571"/>
          <cell r="P571">
            <v>1.8</v>
          </cell>
          <cell r="Q571"/>
          <cell r="R571"/>
          <cell r="S571"/>
          <cell r="T571"/>
          <cell r="U571"/>
          <cell r="V571"/>
          <cell r="W571"/>
          <cell r="X571"/>
          <cell r="Y571"/>
          <cell r="Z571"/>
          <cell r="AA571"/>
          <cell r="AB571"/>
          <cell r="AC571"/>
          <cell r="AD571"/>
          <cell r="AE571"/>
          <cell r="AF571">
            <v>8.9648900000000022</v>
          </cell>
          <cell r="AG571">
            <v>8.92</v>
          </cell>
          <cell r="AH571"/>
          <cell r="AI571" t="str">
            <v>Co</v>
          </cell>
          <cell r="AJ571" t="str">
            <v>-7.2Al</v>
          </cell>
          <cell r="AK571" t="str">
            <v>-4.7W</v>
          </cell>
          <cell r="AL571" t="str">
            <v/>
          </cell>
          <cell r="AM571" t="str">
            <v/>
          </cell>
          <cell r="AN571" t="str">
            <v/>
          </cell>
          <cell r="AO571" t="str">
            <v/>
          </cell>
          <cell r="AP571" t="str">
            <v/>
          </cell>
          <cell r="AQ571" t="str">
            <v/>
          </cell>
          <cell r="AR571" t="str">
            <v>-1.8Mo</v>
          </cell>
          <cell r="AS571" t="str">
            <v/>
          </cell>
          <cell r="AT571" t="str">
            <v/>
          </cell>
          <cell r="AU571" t="str">
            <v/>
          </cell>
          <cell r="AV571" t="str">
            <v/>
          </cell>
          <cell r="AW571" t="str">
            <v/>
          </cell>
          <cell r="AX571" t="str">
            <v/>
          </cell>
          <cell r="AY571" t="str">
            <v/>
          </cell>
          <cell r="AZ571" t="str">
            <v/>
          </cell>
          <cell r="BA571" t="str">
            <v/>
          </cell>
          <cell r="BB571" t="str">
            <v/>
          </cell>
          <cell r="BC571" t="str">
            <v/>
          </cell>
          <cell r="BD571" t="str">
            <v/>
          </cell>
          <cell r="BE571" t="str">
            <v/>
          </cell>
          <cell r="BF571" t="str">
            <v/>
          </cell>
          <cell r="BG571" t="str">
            <v/>
          </cell>
          <cell r="BH571" t="str">
            <v>2MoYan, H. Y., Vorontsov, V. A. &amp; Dye, D. Alloying effects in polycrystalline γ′ strengthened Co-Al-W base alloys. Intermetallics 48, 44–53 (2014).</v>
          </cell>
          <cell r="BI571" t="str">
            <v>Co-7.2Al-4.7W-1.8Mo</v>
          </cell>
          <cell r="BJ571" t="str">
            <v>86.3Co-7.2Al-4.7W-1.8Mo</v>
          </cell>
        </row>
        <row r="572">
          <cell r="A572" t="str">
            <v>Co-7.3Al-4.8W-2.1V</v>
          </cell>
          <cell r="B572" t="str">
            <v>CoAlW-X</v>
          </cell>
          <cell r="C572" t="str">
            <v>-7Al-5W-2V</v>
          </cell>
          <cell r="D572" t="str">
            <v>2V</v>
          </cell>
          <cell r="E572" t="str">
            <v>Yan, H. Y., Vorontsov, V. A. &amp; Dye, D. Alloying effects in polycrystalline γ′ strengthened Co-Al-W base alloys. Intermetallics 48, 44–53 (2014).</v>
          </cell>
          <cell r="F572">
            <v>611</v>
          </cell>
          <cell r="G572">
            <v>85.8</v>
          </cell>
          <cell r="H572"/>
          <cell r="I572">
            <v>7.3</v>
          </cell>
          <cell r="J572"/>
          <cell r="K572">
            <v>4.8</v>
          </cell>
          <cell r="L572"/>
          <cell r="M572"/>
          <cell r="N572"/>
          <cell r="O572">
            <v>2.1</v>
          </cell>
          <cell r="P572"/>
          <cell r="Q572"/>
          <cell r="R572"/>
          <cell r="S572"/>
          <cell r="T572"/>
          <cell r="U572"/>
          <cell r="V572"/>
          <cell r="W572"/>
          <cell r="X572"/>
          <cell r="Y572"/>
          <cell r="Z572"/>
          <cell r="AA572"/>
          <cell r="AB572"/>
          <cell r="AC572"/>
          <cell r="AD572"/>
          <cell r="AE572"/>
          <cell r="AF572">
            <v>8.8856099999999998</v>
          </cell>
          <cell r="AG572">
            <v>8.5</v>
          </cell>
          <cell r="AH572"/>
          <cell r="AI572" t="str">
            <v>Co</v>
          </cell>
          <cell r="AJ572" t="str">
            <v>-7.3Al</v>
          </cell>
          <cell r="AK572" t="str">
            <v>-4.8W</v>
          </cell>
          <cell r="AL572" t="str">
            <v/>
          </cell>
          <cell r="AM572" t="str">
            <v/>
          </cell>
          <cell r="AN572" t="str">
            <v/>
          </cell>
          <cell r="AO572" t="str">
            <v/>
          </cell>
          <cell r="AP572" t="str">
            <v>-2.1V</v>
          </cell>
          <cell r="AQ572" t="str">
            <v/>
          </cell>
          <cell r="AR572" t="str">
            <v/>
          </cell>
          <cell r="AS572" t="str">
            <v/>
          </cell>
          <cell r="AT572" t="str">
            <v/>
          </cell>
          <cell r="AU572" t="str">
            <v/>
          </cell>
          <cell r="AV572" t="str">
            <v/>
          </cell>
          <cell r="AW572" t="str">
            <v/>
          </cell>
          <cell r="AX572" t="str">
            <v/>
          </cell>
          <cell r="AY572" t="str">
            <v/>
          </cell>
          <cell r="AZ572" t="str">
            <v/>
          </cell>
          <cell r="BA572" t="str">
            <v/>
          </cell>
          <cell r="BB572" t="str">
            <v/>
          </cell>
          <cell r="BC572" t="str">
            <v/>
          </cell>
          <cell r="BD572" t="str">
            <v/>
          </cell>
          <cell r="BE572" t="str">
            <v/>
          </cell>
          <cell r="BF572" t="str">
            <v/>
          </cell>
          <cell r="BG572" t="str">
            <v/>
          </cell>
          <cell r="BH572" t="str">
            <v>2VYan, H. Y., Vorontsov, V. A. &amp; Dye, D. Alloying effects in polycrystalline γ′ strengthened Co-Al-W base alloys. Intermetallics 48, 44–53 (2014).</v>
          </cell>
          <cell r="BI572" t="str">
            <v>Co-7.3Al-4.8W-2.1V</v>
          </cell>
          <cell r="BJ572" t="str">
            <v>85.8Co-7.3Al-4.8W-2.1V</v>
          </cell>
        </row>
        <row r="573">
          <cell r="A573" t="str">
            <v>Co-6.4Ni-7.7Al-3.W-4.2V</v>
          </cell>
          <cell r="B573" t="str">
            <v>Low-W</v>
          </cell>
          <cell r="C573" t="str">
            <v>-6Ni-8Al-3W-4V</v>
          </cell>
          <cell r="D573" t="str">
            <v>6Ni-4V</v>
          </cell>
          <cell r="E573" t="str">
            <v>Yan, H. Y., Vorontsov, V. A. &amp; Dye, D. Alloying effects in polycrystalline γ′ strengthened Co-Al-W base alloys. Intermetallics 48, 44–53 (2014).</v>
          </cell>
          <cell r="F573">
            <v>614</v>
          </cell>
          <cell r="G573">
            <v>78.7</v>
          </cell>
          <cell r="H573">
            <v>6.4</v>
          </cell>
          <cell r="I573">
            <v>7.7</v>
          </cell>
          <cell r="J573"/>
          <cell r="K573">
            <v>3</v>
          </cell>
          <cell r="L573"/>
          <cell r="M573"/>
          <cell r="N573"/>
          <cell r="O573">
            <v>4.2</v>
          </cell>
          <cell r="P573"/>
          <cell r="Q573"/>
          <cell r="R573"/>
          <cell r="S573"/>
          <cell r="T573"/>
          <cell r="U573"/>
          <cell r="V573"/>
          <cell r="W573"/>
          <cell r="X573"/>
          <cell r="Y573"/>
          <cell r="Z573"/>
          <cell r="AA573"/>
          <cell r="AB573"/>
          <cell r="AC573"/>
          <cell r="AD573"/>
          <cell r="AE573"/>
          <cell r="AF573">
            <v>8.6164320000000014</v>
          </cell>
          <cell r="AG573">
            <v>8.58</v>
          </cell>
          <cell r="AH573"/>
          <cell r="AI573" t="str">
            <v>Co</v>
          </cell>
          <cell r="AJ573" t="str">
            <v>-7.7Al</v>
          </cell>
          <cell r="AK573" t="str">
            <v>-3.W</v>
          </cell>
          <cell r="AL573" t="str">
            <v>-6.4Ni</v>
          </cell>
          <cell r="AM573" t="str">
            <v/>
          </cell>
          <cell r="AN573" t="str">
            <v/>
          </cell>
          <cell r="AO573" t="str">
            <v/>
          </cell>
          <cell r="AP573" t="str">
            <v>-4.2V</v>
          </cell>
          <cell r="AQ573" t="str">
            <v/>
          </cell>
          <cell r="AR573" t="str">
            <v/>
          </cell>
          <cell r="AS573" t="str">
            <v/>
          </cell>
          <cell r="AT573" t="str">
            <v/>
          </cell>
          <cell r="AU573" t="str">
            <v/>
          </cell>
          <cell r="AV573" t="str">
            <v/>
          </cell>
          <cell r="AW573" t="str">
            <v/>
          </cell>
          <cell r="AX573" t="str">
            <v/>
          </cell>
          <cell r="AY573" t="str">
            <v/>
          </cell>
          <cell r="AZ573" t="str">
            <v/>
          </cell>
          <cell r="BA573" t="str">
            <v/>
          </cell>
          <cell r="BB573" t="str">
            <v/>
          </cell>
          <cell r="BC573" t="str">
            <v/>
          </cell>
          <cell r="BD573" t="str">
            <v/>
          </cell>
          <cell r="BE573" t="str">
            <v/>
          </cell>
          <cell r="BF573" t="str">
            <v/>
          </cell>
          <cell r="BG573" t="str">
            <v/>
          </cell>
          <cell r="BH573" t="str">
            <v>6Ni-4VYan, H. Y., Vorontsov, V. A. &amp; Dye, D. Alloying effects in polycrystalline γ′ strengthened Co-Al-W base alloys. Intermetallics 48, 44–53 (2014).</v>
          </cell>
          <cell r="BI573" t="str">
            <v>Co-6.4Ni-7.7Al-3.W-4.2V</v>
          </cell>
          <cell r="BJ573" t="str">
            <v>85.1Co-6.4Ni-7.7Al-3.0W-4.2V</v>
          </cell>
        </row>
        <row r="574">
          <cell r="A574" t="str">
            <v>Co-7.2Al-7.2W-0.7Si</v>
          </cell>
          <cell r="B574" t="str">
            <v>CoAlW-X</v>
          </cell>
          <cell r="C574" t="str">
            <v>-7Al-7W-Si</v>
          </cell>
          <cell r="D574" t="str">
            <v>1Si</v>
          </cell>
          <cell r="E574" t="str">
            <v>Yan, H. Y., Vorontsov, V. A. &amp; Dye, D. Alloying effects in polycrystalline γ′ strengthened Co-Al-W base alloys. Intermetallics 48, 44–53 (2014).</v>
          </cell>
          <cell r="F574">
            <v>615</v>
          </cell>
          <cell r="G574">
            <v>84.9</v>
          </cell>
          <cell r="H574"/>
          <cell r="I574">
            <v>7.2</v>
          </cell>
          <cell r="J574"/>
          <cell r="K574">
            <v>7.2</v>
          </cell>
          <cell r="L574"/>
          <cell r="M574"/>
          <cell r="N574"/>
          <cell r="O574"/>
          <cell r="P574"/>
          <cell r="Q574"/>
          <cell r="R574"/>
          <cell r="S574"/>
          <cell r="T574"/>
          <cell r="U574"/>
          <cell r="V574">
            <v>0.7</v>
          </cell>
          <cell r="W574"/>
          <cell r="X574"/>
          <cell r="Y574"/>
          <cell r="Z574"/>
          <cell r="AA574"/>
          <cell r="AB574"/>
          <cell r="AC574"/>
          <cell r="AD574"/>
          <cell r="AE574"/>
          <cell r="AF574">
            <v>9.1528100000000023</v>
          </cell>
          <cell r="AG574">
            <v>9.25</v>
          </cell>
          <cell r="AH574"/>
          <cell r="AI574" t="str">
            <v>Co</v>
          </cell>
          <cell r="AJ574" t="str">
            <v>-7.2Al</v>
          </cell>
          <cell r="AK574" t="str">
            <v>-7.2W</v>
          </cell>
          <cell r="AL574" t="str">
            <v/>
          </cell>
          <cell r="AM574" t="str">
            <v/>
          </cell>
          <cell r="AN574" t="str">
            <v/>
          </cell>
          <cell r="AO574" t="str">
            <v/>
          </cell>
          <cell r="AP574" t="str">
            <v/>
          </cell>
          <cell r="AQ574" t="str">
            <v/>
          </cell>
          <cell r="AR574" t="str">
            <v/>
          </cell>
          <cell r="AS574" t="str">
            <v/>
          </cell>
          <cell r="AT574" t="str">
            <v/>
          </cell>
          <cell r="AU574" t="str">
            <v/>
          </cell>
          <cell r="AV574" t="str">
            <v/>
          </cell>
          <cell r="AW574" t="str">
            <v/>
          </cell>
          <cell r="AX574" t="str">
            <v>-0.7Si</v>
          </cell>
          <cell r="AY574" t="str">
            <v/>
          </cell>
          <cell r="AZ574" t="str">
            <v/>
          </cell>
          <cell r="BA574" t="str">
            <v/>
          </cell>
          <cell r="BB574" t="str">
            <v/>
          </cell>
          <cell r="BC574" t="str">
            <v/>
          </cell>
          <cell r="BD574" t="str">
            <v/>
          </cell>
          <cell r="BE574" t="str">
            <v/>
          </cell>
          <cell r="BF574" t="str">
            <v/>
          </cell>
          <cell r="BG574" t="str">
            <v/>
          </cell>
          <cell r="BH574" t="str">
            <v>1SiYan, H. Y., Vorontsov, V. A. &amp; Dye, D. Alloying effects in polycrystalline γ′ strengthened Co-Al-W base alloys. Intermetallics 48, 44–53 (2014).</v>
          </cell>
          <cell r="BI574" t="str">
            <v>Co-7.2Al-7.2W-0.7Si</v>
          </cell>
          <cell r="BJ574" t="str">
            <v>84.9Co-7.2Al-7.2W-0.7Si</v>
          </cell>
        </row>
        <row r="575">
          <cell r="A575" t="str">
            <v>Co-7.3Al-7.W-19.5Si</v>
          </cell>
          <cell r="B575" t="str">
            <v>CoAlW-X</v>
          </cell>
          <cell r="C575" t="str">
            <v>-7Al-7W-Si</v>
          </cell>
          <cell r="D575" t="str">
            <v>20Fe</v>
          </cell>
          <cell r="E575" t="str">
            <v>Yan, H. Y., Vorontsov, V. A. &amp; Dye, D. Alloying effects in polycrystalline γ′ strengthened Co-Al-W base alloys. Intermetallics 48, 44–53 (2014).</v>
          </cell>
          <cell r="F575">
            <v>616</v>
          </cell>
          <cell r="G575">
            <v>66.2</v>
          </cell>
          <cell r="H575"/>
          <cell r="I575">
            <v>7.3</v>
          </cell>
          <cell r="J575"/>
          <cell r="K575">
            <v>7</v>
          </cell>
          <cell r="L575"/>
          <cell r="M575"/>
          <cell r="N575"/>
          <cell r="O575"/>
          <cell r="P575"/>
          <cell r="Q575"/>
          <cell r="R575"/>
          <cell r="S575"/>
          <cell r="T575"/>
          <cell r="U575"/>
          <cell r="V575">
            <v>19.5</v>
          </cell>
          <cell r="W575"/>
          <cell r="X575"/>
          <cell r="Y575"/>
          <cell r="Z575"/>
          <cell r="AA575"/>
          <cell r="AB575"/>
          <cell r="AC575"/>
          <cell r="AD575"/>
          <cell r="AE575"/>
          <cell r="AF575">
            <v>7.8907500000000006</v>
          </cell>
          <cell r="AG575">
            <v>9.0399999999999991</v>
          </cell>
          <cell r="AH575"/>
          <cell r="AI575" t="str">
            <v>Co</v>
          </cell>
          <cell r="AJ575" t="str">
            <v>-7.3Al</v>
          </cell>
          <cell r="AK575" t="str">
            <v>-7.W</v>
          </cell>
          <cell r="AL575" t="str">
            <v/>
          </cell>
          <cell r="AM575" t="str">
            <v/>
          </cell>
          <cell r="AN575" t="str">
            <v/>
          </cell>
          <cell r="AO575" t="str">
            <v/>
          </cell>
          <cell r="AP575" t="str">
            <v/>
          </cell>
          <cell r="AQ575" t="str">
            <v/>
          </cell>
          <cell r="AR575" t="str">
            <v/>
          </cell>
          <cell r="AS575" t="str">
            <v/>
          </cell>
          <cell r="AT575" t="str">
            <v/>
          </cell>
          <cell r="AU575" t="str">
            <v/>
          </cell>
          <cell r="AV575" t="str">
            <v/>
          </cell>
          <cell r="AW575" t="str">
            <v/>
          </cell>
          <cell r="AX575" t="str">
            <v>-19.5Si</v>
          </cell>
          <cell r="AY575" t="str">
            <v/>
          </cell>
          <cell r="AZ575" t="str">
            <v/>
          </cell>
          <cell r="BA575" t="str">
            <v/>
          </cell>
          <cell r="BB575" t="str">
            <v/>
          </cell>
          <cell r="BC575" t="str">
            <v/>
          </cell>
          <cell r="BD575" t="str">
            <v/>
          </cell>
          <cell r="BE575" t="str">
            <v/>
          </cell>
          <cell r="BF575" t="str">
            <v/>
          </cell>
          <cell r="BG575" t="str">
            <v/>
          </cell>
          <cell r="BH575" t="str">
            <v>20FeYan, H. Y., Vorontsov, V. A. &amp; Dye, D. Alloying effects in polycrystalline γ′ strengthened Co-Al-W base alloys. Intermetallics 48, 44–53 (2014).</v>
          </cell>
          <cell r="BI575" t="str">
            <v>Co-7.3Al-7.W-19.5Si</v>
          </cell>
          <cell r="BJ575" t="str">
            <v>66.2Co-7.3Al-7.0W-19.5Si</v>
          </cell>
        </row>
        <row r="576">
          <cell r="A576" t="str">
            <v>Co-7.2Al-9.8Cr-6.8W</v>
          </cell>
          <cell r="B576" t="str">
            <v>CoAlW-X</v>
          </cell>
          <cell r="C576" t="str">
            <v>-7Al-10Cr-7W</v>
          </cell>
          <cell r="D576" t="str">
            <v>10Cr</v>
          </cell>
          <cell r="E576" t="str">
            <v>Yan, H. Y., Vorontsov, V. A. &amp; Dye, D. Alloying effects in polycrystalline γ′ strengthened Co-Al-W base alloys. Intermetallics 48, 44–53 (2014).</v>
          </cell>
          <cell r="F576">
            <v>617</v>
          </cell>
          <cell r="G576">
            <v>76.2</v>
          </cell>
          <cell r="H576"/>
          <cell r="I576">
            <v>7.2</v>
          </cell>
          <cell r="J576">
            <v>9.8000000000000007</v>
          </cell>
          <cell r="K576">
            <v>6.8</v>
          </cell>
          <cell r="L576"/>
          <cell r="M576"/>
          <cell r="N576"/>
          <cell r="O576"/>
          <cell r="P576"/>
          <cell r="Q576"/>
          <cell r="R576"/>
          <cell r="S576"/>
          <cell r="T576"/>
          <cell r="U576"/>
          <cell r="V576"/>
          <cell r="W576"/>
          <cell r="X576"/>
          <cell r="Y576"/>
          <cell r="Z576"/>
          <cell r="AA576"/>
          <cell r="AB576"/>
          <cell r="AC576"/>
          <cell r="AD576"/>
          <cell r="AE576"/>
          <cell r="AF576">
            <v>8.9898200000000017</v>
          </cell>
          <cell r="AG576">
            <v>9.2899999999999991</v>
          </cell>
          <cell r="AH576"/>
          <cell r="AI576" t="str">
            <v>Co</v>
          </cell>
          <cell r="AJ576" t="str">
            <v>-7.2Al</v>
          </cell>
          <cell r="AK576" t="str">
            <v>-6.8W</v>
          </cell>
          <cell r="AL576" t="str">
            <v/>
          </cell>
          <cell r="AM576" t="str">
            <v>-9.8Cr</v>
          </cell>
          <cell r="AN576" t="str">
            <v/>
          </cell>
          <cell r="AO576" t="str">
            <v/>
          </cell>
          <cell r="AP576" t="str">
            <v/>
          </cell>
          <cell r="AQ576" t="str">
            <v/>
          </cell>
          <cell r="AR576" t="str">
            <v/>
          </cell>
          <cell r="AS576" t="str">
            <v/>
          </cell>
          <cell r="AT576" t="str">
            <v/>
          </cell>
          <cell r="AU576" t="str">
            <v/>
          </cell>
          <cell r="AV576" t="str">
            <v/>
          </cell>
          <cell r="AW576" t="str">
            <v/>
          </cell>
          <cell r="AX576" t="str">
            <v/>
          </cell>
          <cell r="AY576" t="str">
            <v/>
          </cell>
          <cell r="AZ576" t="str">
            <v/>
          </cell>
          <cell r="BA576" t="str">
            <v/>
          </cell>
          <cell r="BB576" t="str">
            <v/>
          </cell>
          <cell r="BC576" t="str">
            <v/>
          </cell>
          <cell r="BD576" t="str">
            <v/>
          </cell>
          <cell r="BE576" t="str">
            <v/>
          </cell>
          <cell r="BF576" t="str">
            <v/>
          </cell>
          <cell r="BG576" t="str">
            <v/>
          </cell>
          <cell r="BH576" t="str">
            <v>10CrYan, H. Y., Vorontsov, V. A. &amp; Dye, D. Alloying effects in polycrystalline γ′ strengthened Co-Al-W base alloys. Intermetallics 48, 44–53 (2014).</v>
          </cell>
          <cell r="BI576" t="str">
            <v>Co-7.2Al-9.8Cr-6.8W</v>
          </cell>
          <cell r="BJ576" t="str">
            <v>76.2Co-7.2Al-9.8Cr-6.8W</v>
          </cell>
        </row>
        <row r="577">
          <cell r="A577" t="str">
            <v>Co-7.4Al-13.2Cr-7.1W</v>
          </cell>
          <cell r="B577" t="str">
            <v>CoAlW-X</v>
          </cell>
          <cell r="C577" t="str">
            <v>-7Al-13Cr-7W</v>
          </cell>
          <cell r="D577" t="str">
            <v>13Cr</v>
          </cell>
          <cell r="E577" t="str">
            <v>Yan, H. Y., Vorontsov, V. A. &amp; Dye, D. Alloying effects in polycrystalline γ′ strengthened Co-Al-W base alloys. Intermetallics 48, 44–53 (2014).</v>
          </cell>
          <cell r="F577">
            <v>618</v>
          </cell>
          <cell r="G577">
            <v>72.3</v>
          </cell>
          <cell r="H577"/>
          <cell r="I577">
            <v>7.4</v>
          </cell>
          <cell r="J577">
            <v>13.2</v>
          </cell>
          <cell r="K577">
            <v>7.1</v>
          </cell>
          <cell r="L577"/>
          <cell r="M577"/>
          <cell r="N577"/>
          <cell r="O577"/>
          <cell r="P577"/>
          <cell r="Q577"/>
          <cell r="R577"/>
          <cell r="S577"/>
          <cell r="T577"/>
          <cell r="U577"/>
          <cell r="V577"/>
          <cell r="W577"/>
          <cell r="X577"/>
          <cell r="Y577"/>
          <cell r="Z577"/>
          <cell r="AA577"/>
          <cell r="AB577"/>
          <cell r="AC577"/>
          <cell r="AD577"/>
          <cell r="AE577"/>
          <cell r="AF577">
            <v>8.950330000000001</v>
          </cell>
          <cell r="AG577">
            <v>9.39</v>
          </cell>
          <cell r="AH577"/>
          <cell r="AI577" t="str">
            <v>Co</v>
          </cell>
          <cell r="AJ577" t="str">
            <v>-7.4Al</v>
          </cell>
          <cell r="AK577" t="str">
            <v>-7.1W</v>
          </cell>
          <cell r="AL577" t="str">
            <v/>
          </cell>
          <cell r="AM577" t="str">
            <v>-13.2Cr</v>
          </cell>
          <cell r="AN577" t="str">
            <v/>
          </cell>
          <cell r="AO577" t="str">
            <v/>
          </cell>
          <cell r="AP577" t="str">
            <v/>
          </cell>
          <cell r="AQ577" t="str">
            <v/>
          </cell>
          <cell r="AR577" t="str">
            <v/>
          </cell>
          <cell r="AS577" t="str">
            <v/>
          </cell>
          <cell r="AT577" t="str">
            <v/>
          </cell>
          <cell r="AU577" t="str">
            <v/>
          </cell>
          <cell r="AV577" t="str">
            <v/>
          </cell>
          <cell r="AW577" t="str">
            <v/>
          </cell>
          <cell r="AX577" t="str">
            <v/>
          </cell>
          <cell r="AY577" t="str">
            <v/>
          </cell>
          <cell r="AZ577" t="str">
            <v/>
          </cell>
          <cell r="BA577" t="str">
            <v/>
          </cell>
          <cell r="BB577" t="str">
            <v/>
          </cell>
          <cell r="BC577" t="str">
            <v/>
          </cell>
          <cell r="BD577" t="str">
            <v/>
          </cell>
          <cell r="BE577" t="str">
            <v/>
          </cell>
          <cell r="BF577" t="str">
            <v/>
          </cell>
          <cell r="BG577" t="str">
            <v/>
          </cell>
          <cell r="BH577" t="str">
            <v>13CrYan, H. Y., Vorontsov, V. A. &amp; Dye, D. Alloying effects in polycrystalline γ′ strengthened Co-Al-W base alloys. Intermetallics 48, 44–53 (2014).</v>
          </cell>
          <cell r="BI577" t="str">
            <v>Co-7.4Al-13.2Cr-7.1W</v>
          </cell>
          <cell r="BJ577" t="str">
            <v>72.3Co-7.4Al-13.2Cr-7.1W</v>
          </cell>
        </row>
        <row r="578">
          <cell r="A578" t="str">
            <v>Co-7.5Al-17.3Cr-7.W</v>
          </cell>
          <cell r="B578" t="str">
            <v>CoAlW-X</v>
          </cell>
          <cell r="C578" t="str">
            <v>-8Al-17Cr-7W</v>
          </cell>
          <cell r="D578" t="str">
            <v>17Cr</v>
          </cell>
          <cell r="E578" t="str">
            <v>Yan, H. Y., Vorontsov, V. A. &amp; Dye, D. Alloying effects in polycrystalline γ′ strengthened Co-Al-W base alloys. Intermetallics 48, 44–53 (2014).</v>
          </cell>
          <cell r="F578">
            <v>619</v>
          </cell>
          <cell r="G578">
            <v>68.2</v>
          </cell>
          <cell r="H578"/>
          <cell r="I578">
            <v>7.5</v>
          </cell>
          <cell r="J578">
            <v>17.3</v>
          </cell>
          <cell r="K578">
            <v>7</v>
          </cell>
          <cell r="L578"/>
          <cell r="M578"/>
          <cell r="N578"/>
          <cell r="O578"/>
          <cell r="P578"/>
          <cell r="Q578"/>
          <cell r="R578"/>
          <cell r="S578"/>
          <cell r="T578"/>
          <cell r="U578"/>
          <cell r="V578"/>
          <cell r="W578"/>
          <cell r="X578"/>
          <cell r="Y578"/>
          <cell r="Z578"/>
          <cell r="AA578"/>
          <cell r="AB578"/>
          <cell r="AC578"/>
          <cell r="AD578"/>
          <cell r="AE578"/>
          <cell r="AF578">
            <v>8.8636700000000008</v>
          </cell>
          <cell r="AG578">
            <v>9.1300000000000008</v>
          </cell>
          <cell r="AH578"/>
          <cell r="AI578" t="str">
            <v>Co</v>
          </cell>
          <cell r="AJ578" t="str">
            <v>-7.5Al</v>
          </cell>
          <cell r="AK578" t="str">
            <v>-7.W</v>
          </cell>
          <cell r="AL578" t="str">
            <v/>
          </cell>
          <cell r="AM578" t="str">
            <v>-17.3Cr</v>
          </cell>
          <cell r="AN578" t="str">
            <v/>
          </cell>
          <cell r="AO578" t="str">
            <v/>
          </cell>
          <cell r="AP578" t="str">
            <v/>
          </cell>
          <cell r="AQ578" t="str">
            <v/>
          </cell>
          <cell r="AR578" t="str">
            <v/>
          </cell>
          <cell r="AS578" t="str">
            <v/>
          </cell>
          <cell r="AT578" t="str">
            <v/>
          </cell>
          <cell r="AU578" t="str">
            <v/>
          </cell>
          <cell r="AV578" t="str">
            <v/>
          </cell>
          <cell r="AW578" t="str">
            <v/>
          </cell>
          <cell r="AX578" t="str">
            <v/>
          </cell>
          <cell r="AY578" t="str">
            <v/>
          </cell>
          <cell r="AZ578" t="str">
            <v/>
          </cell>
          <cell r="BA578" t="str">
            <v/>
          </cell>
          <cell r="BB578" t="str">
            <v/>
          </cell>
          <cell r="BC578" t="str">
            <v/>
          </cell>
          <cell r="BD578" t="str">
            <v/>
          </cell>
          <cell r="BE578" t="str">
            <v/>
          </cell>
          <cell r="BF578" t="str">
            <v/>
          </cell>
          <cell r="BG578" t="str">
            <v/>
          </cell>
          <cell r="BH578" t="str">
            <v>17CrYan, H. Y., Vorontsov, V. A. &amp; Dye, D. Alloying effects in polycrystalline γ′ strengthened Co-Al-W base alloys. Intermetallics 48, 44–53 (2014).</v>
          </cell>
          <cell r="BI578" t="str">
            <v>Co-7.5Al-17.3Cr-7.W</v>
          </cell>
          <cell r="BJ578" t="str">
            <v>68.2Co-7.5Al-17.3Cr-7.0W</v>
          </cell>
        </row>
        <row r="579">
          <cell r="A579" t="str">
            <v>Co-7.6Al-21.3Cr-7.2W</v>
          </cell>
          <cell r="B579" t="str">
            <v>CoAlW-X</v>
          </cell>
          <cell r="C579" t="str">
            <v>-8Al-21Cr-7W</v>
          </cell>
          <cell r="D579" t="str">
            <v>21Cr</v>
          </cell>
          <cell r="E579" t="str">
            <v>Yan, H. Y., Vorontsov, V. A. &amp; Dye, D. Alloying effects in polycrystalline γ′ strengthened Co-Al-W base alloys. Intermetallics 48, 44–53 (2014).</v>
          </cell>
          <cell r="F579">
            <v>620</v>
          </cell>
          <cell r="G579">
            <v>63.9</v>
          </cell>
          <cell r="H579"/>
          <cell r="I579">
            <v>7.6</v>
          </cell>
          <cell r="J579">
            <v>21.3</v>
          </cell>
          <cell r="K579">
            <v>7.2</v>
          </cell>
          <cell r="L579"/>
          <cell r="M579"/>
          <cell r="N579"/>
          <cell r="O579"/>
          <cell r="P579"/>
          <cell r="Q579"/>
          <cell r="R579"/>
          <cell r="S579"/>
          <cell r="T579"/>
          <cell r="U579"/>
          <cell r="V579"/>
          <cell r="W579"/>
          <cell r="X579"/>
          <cell r="Y579"/>
          <cell r="Z579"/>
          <cell r="AA579"/>
          <cell r="AB579"/>
          <cell r="AC579"/>
          <cell r="AD579"/>
          <cell r="AE579"/>
          <cell r="AF579">
            <v>8.8097700000000003</v>
          </cell>
          <cell r="AG579">
            <v>9.16</v>
          </cell>
          <cell r="AH579"/>
          <cell r="AI579" t="str">
            <v>Co</v>
          </cell>
          <cell r="AJ579" t="str">
            <v>-7.6Al</v>
          </cell>
          <cell r="AK579" t="str">
            <v>-7.2W</v>
          </cell>
          <cell r="AL579" t="str">
            <v/>
          </cell>
          <cell r="AM579" t="str">
            <v>-21.3Cr</v>
          </cell>
          <cell r="AN579" t="str">
            <v/>
          </cell>
          <cell r="AO579" t="str">
            <v/>
          </cell>
          <cell r="AP579" t="str">
            <v/>
          </cell>
          <cell r="AQ579" t="str">
            <v/>
          </cell>
          <cell r="AR579" t="str">
            <v/>
          </cell>
          <cell r="AS579" t="str">
            <v/>
          </cell>
          <cell r="AT579" t="str">
            <v/>
          </cell>
          <cell r="AU579" t="str">
            <v/>
          </cell>
          <cell r="AV579" t="str">
            <v/>
          </cell>
          <cell r="AW579" t="str">
            <v/>
          </cell>
          <cell r="AX579" t="str">
            <v/>
          </cell>
          <cell r="AY579" t="str">
            <v/>
          </cell>
          <cell r="AZ579" t="str">
            <v/>
          </cell>
          <cell r="BA579" t="str">
            <v/>
          </cell>
          <cell r="BB579" t="str">
            <v/>
          </cell>
          <cell r="BC579" t="str">
            <v/>
          </cell>
          <cell r="BD579" t="str">
            <v/>
          </cell>
          <cell r="BE579" t="str">
            <v/>
          </cell>
          <cell r="BF579" t="str">
            <v/>
          </cell>
          <cell r="BG579" t="str">
            <v/>
          </cell>
          <cell r="BH579" t="str">
            <v>21CrYan, H. Y., Vorontsov, V. A. &amp; Dye, D. Alloying effects in polycrystalline γ′ strengthened Co-Al-W base alloys. Intermetallics 48, 44–53 (2014).</v>
          </cell>
          <cell r="BI579" t="str">
            <v>Co-7.6Al-21.3Cr-7.2W</v>
          </cell>
          <cell r="BJ579" t="str">
            <v>63.9Co-7.6Al-21.3Cr-7.2W</v>
          </cell>
        </row>
        <row r="580">
          <cell r="A580" t="str">
            <v>Co-4.8Al-22.9Cr-6.6W</v>
          </cell>
          <cell r="B580" t="str">
            <v>CoAlW-X</v>
          </cell>
          <cell r="C580" t="str">
            <v>-5Al-23Cr-7W</v>
          </cell>
          <cell r="D580" t="str">
            <v>23Cr</v>
          </cell>
          <cell r="E580" t="str">
            <v>Yan, H. Y., Vorontsov, V. A. &amp; Dye, D. Alloying effects in polycrystalline γ′ strengthened Co-Al-W base alloys. Intermetallics 48, 44–53 (2014).</v>
          </cell>
          <cell r="F580">
            <v>621</v>
          </cell>
          <cell r="G580">
            <v>65.7</v>
          </cell>
          <cell r="H580"/>
          <cell r="I580">
            <v>4.8</v>
          </cell>
          <cell r="J580">
            <v>22.9</v>
          </cell>
          <cell r="K580">
            <v>6.6</v>
          </cell>
          <cell r="L580"/>
          <cell r="M580"/>
          <cell r="N580"/>
          <cell r="O580"/>
          <cell r="P580"/>
          <cell r="Q580"/>
          <cell r="R580"/>
          <cell r="S580"/>
          <cell r="T580"/>
          <cell r="U580"/>
          <cell r="V580"/>
          <cell r="W580"/>
          <cell r="X580"/>
          <cell r="Y580"/>
          <cell r="Z580"/>
          <cell r="AA580"/>
          <cell r="AB580"/>
          <cell r="AC580"/>
          <cell r="AD580"/>
          <cell r="AE580"/>
          <cell r="AF580">
            <v>8.89391</v>
          </cell>
          <cell r="AG580">
            <v>8.7799999999999994</v>
          </cell>
          <cell r="AH580"/>
          <cell r="AI580" t="str">
            <v>Co</v>
          </cell>
          <cell r="AJ580" t="str">
            <v>-4.8Al</v>
          </cell>
          <cell r="AK580" t="str">
            <v>-6.6W</v>
          </cell>
          <cell r="AL580" t="str">
            <v/>
          </cell>
          <cell r="AM580" t="str">
            <v>-22.9Cr</v>
          </cell>
          <cell r="AN580" t="str">
            <v/>
          </cell>
          <cell r="AO580" t="str">
            <v/>
          </cell>
          <cell r="AP580" t="str">
            <v/>
          </cell>
          <cell r="AQ580" t="str">
            <v/>
          </cell>
          <cell r="AR580" t="str">
            <v/>
          </cell>
          <cell r="AS580" t="str">
            <v/>
          </cell>
          <cell r="AT580" t="str">
            <v/>
          </cell>
          <cell r="AU580" t="str">
            <v/>
          </cell>
          <cell r="AV580" t="str">
            <v/>
          </cell>
          <cell r="AW580" t="str">
            <v/>
          </cell>
          <cell r="AX580" t="str">
            <v/>
          </cell>
          <cell r="AY580" t="str">
            <v/>
          </cell>
          <cell r="AZ580" t="str">
            <v/>
          </cell>
          <cell r="BA580" t="str">
            <v/>
          </cell>
          <cell r="BB580" t="str">
            <v/>
          </cell>
          <cell r="BC580" t="str">
            <v/>
          </cell>
          <cell r="BD580" t="str">
            <v/>
          </cell>
          <cell r="BE580" t="str">
            <v/>
          </cell>
          <cell r="BF580" t="str">
            <v/>
          </cell>
          <cell r="BG580" t="str">
            <v/>
          </cell>
          <cell r="BH580" t="str">
            <v>23CrYan, H. Y., Vorontsov, V. A. &amp; Dye, D. Alloying effects in polycrystalline γ′ strengthened Co-Al-W base alloys. Intermetallics 48, 44–53 (2014).</v>
          </cell>
          <cell r="BI580" t="str">
            <v>Co-4.8Al-22.9Cr-6.6W</v>
          </cell>
          <cell r="BJ580" t="str">
            <v>65.7Co-4.8Al-22.9Cr-6.6W</v>
          </cell>
        </row>
        <row r="581">
          <cell r="A581" t="str">
            <v>Co-11.1Ni-7.5Al-20.8Cr-7.2W</v>
          </cell>
          <cell r="B581" t="str">
            <v>CoAlWX+</v>
          </cell>
          <cell r="C581" t="str">
            <v>-11Ni-8Al-21Cr-7W</v>
          </cell>
          <cell r="D581" t="str">
            <v>21Cr-11Ni</v>
          </cell>
          <cell r="E581" t="str">
            <v>Yan, H. Y., Vorontsov, V. A. &amp; Dye, D. Alloying effects in polycrystalline γ′ strengthened Co-Al-W base alloys. Intermetallics 48, 44–53 (2014).</v>
          </cell>
          <cell r="F581">
            <v>622</v>
          </cell>
          <cell r="G581">
            <v>53.399999999999991</v>
          </cell>
          <cell r="H581">
            <v>11.1</v>
          </cell>
          <cell r="I581">
            <v>7.5</v>
          </cell>
          <cell r="J581">
            <v>20.8</v>
          </cell>
          <cell r="K581">
            <v>7.2</v>
          </cell>
          <cell r="L581"/>
          <cell r="M581"/>
          <cell r="N581"/>
          <cell r="O581"/>
          <cell r="P581"/>
          <cell r="Q581"/>
          <cell r="R581"/>
          <cell r="S581"/>
          <cell r="T581"/>
          <cell r="U581"/>
          <cell r="V581"/>
          <cell r="W581"/>
          <cell r="X581"/>
          <cell r="Y581"/>
          <cell r="Z581"/>
          <cell r="AA581"/>
          <cell r="AB581"/>
          <cell r="AC581"/>
          <cell r="AD581"/>
          <cell r="AE581"/>
          <cell r="AF581">
            <v>8.8254079999999995</v>
          </cell>
          <cell r="AG581">
            <v>9.1300000000000008</v>
          </cell>
          <cell r="AH581"/>
          <cell r="AI581" t="str">
            <v>Co</v>
          </cell>
          <cell r="AJ581" t="str">
            <v>-7.5Al</v>
          </cell>
          <cell r="AK581" t="str">
            <v>-7.2W</v>
          </cell>
          <cell r="AL581" t="str">
            <v>-11.1Ni</v>
          </cell>
          <cell r="AM581" t="str">
            <v>-20.8Cr</v>
          </cell>
          <cell r="AN581" t="str">
            <v/>
          </cell>
          <cell r="AO581" t="str">
            <v/>
          </cell>
          <cell r="AP581" t="str">
            <v/>
          </cell>
          <cell r="AQ581" t="str">
            <v/>
          </cell>
          <cell r="AR581" t="str">
            <v/>
          </cell>
          <cell r="AS581" t="str">
            <v/>
          </cell>
          <cell r="AT581" t="str">
            <v/>
          </cell>
          <cell r="AU581" t="str">
            <v/>
          </cell>
          <cell r="AV581" t="str">
            <v/>
          </cell>
          <cell r="AW581" t="str">
            <v/>
          </cell>
          <cell r="AX581" t="str">
            <v/>
          </cell>
          <cell r="AY581" t="str">
            <v/>
          </cell>
          <cell r="AZ581" t="str">
            <v/>
          </cell>
          <cell r="BA581" t="str">
            <v/>
          </cell>
          <cell r="BB581" t="str">
            <v/>
          </cell>
          <cell r="BC581" t="str">
            <v/>
          </cell>
          <cell r="BD581" t="str">
            <v/>
          </cell>
          <cell r="BE581" t="str">
            <v/>
          </cell>
          <cell r="BF581" t="str">
            <v/>
          </cell>
          <cell r="BG581" t="str">
            <v/>
          </cell>
          <cell r="BH581" t="str">
            <v>21Cr-11NiYan, H. Y., Vorontsov, V. A. &amp; Dye, D. Alloying effects in polycrystalline γ′ strengthened Co-Al-W base alloys. Intermetallics 48, 44–53 (2014).</v>
          </cell>
          <cell r="BI581" t="str">
            <v>Co-11.1Ni-7.5Al-20.8Cr-7.2W</v>
          </cell>
          <cell r="BJ581" t="str">
            <v>64.5Co-11.1Ni-7.5Al-20.8Cr-7.2W</v>
          </cell>
        </row>
        <row r="582">
          <cell r="A582" t="str">
            <v>Co-21.7Ni-6.9Al-21.5Cr-7.3W</v>
          </cell>
          <cell r="B582" t="str">
            <v>CoAlWX+</v>
          </cell>
          <cell r="C582" t="str">
            <v>-22Ni-7Al-22Cr-7W</v>
          </cell>
          <cell r="D582" t="str">
            <v>21Cr-21Ni</v>
          </cell>
          <cell r="E582" t="str">
            <v>Yan, H. Y., Vorontsov, V. A. &amp; Dye, D. Alloying effects in polycrystalline γ′ strengthened Co-Al-W base alloys. Intermetallics 48, 44–53 (2014).</v>
          </cell>
          <cell r="F582">
            <v>623</v>
          </cell>
          <cell r="G582">
            <v>42.6</v>
          </cell>
          <cell r="H582">
            <v>21.7</v>
          </cell>
          <cell r="I582">
            <v>6.9</v>
          </cell>
          <cell r="J582">
            <v>21.5</v>
          </cell>
          <cell r="K582">
            <v>7.3</v>
          </cell>
          <cell r="L582"/>
          <cell r="M582"/>
          <cell r="N582"/>
          <cell r="O582"/>
          <cell r="P582"/>
          <cell r="Q582"/>
          <cell r="R582"/>
          <cell r="S582"/>
          <cell r="T582"/>
          <cell r="U582"/>
          <cell r="V582"/>
          <cell r="W582"/>
          <cell r="X582"/>
          <cell r="Y582"/>
          <cell r="Z582"/>
          <cell r="AA582"/>
          <cell r="AB582"/>
          <cell r="AC582"/>
          <cell r="AD582"/>
          <cell r="AE582"/>
          <cell r="AF582">
            <v>8.8618360000000003</v>
          </cell>
          <cell r="AG582">
            <v>9.07</v>
          </cell>
          <cell r="AH582"/>
          <cell r="AI582" t="str">
            <v>Co</v>
          </cell>
          <cell r="AJ582" t="str">
            <v>-6.9Al</v>
          </cell>
          <cell r="AK582" t="str">
            <v>-7.3W</v>
          </cell>
          <cell r="AL582" t="str">
            <v>-21.7Ni</v>
          </cell>
          <cell r="AM582" t="str">
            <v>-21.5Cr</v>
          </cell>
          <cell r="AN582" t="str">
            <v/>
          </cell>
          <cell r="AO582" t="str">
            <v/>
          </cell>
          <cell r="AP582" t="str">
            <v/>
          </cell>
          <cell r="AQ582" t="str">
            <v/>
          </cell>
          <cell r="AR582" t="str">
            <v/>
          </cell>
          <cell r="AS582" t="str">
            <v/>
          </cell>
          <cell r="AT582" t="str">
            <v/>
          </cell>
          <cell r="AU582" t="str">
            <v/>
          </cell>
          <cell r="AV582" t="str">
            <v/>
          </cell>
          <cell r="AW582" t="str">
            <v/>
          </cell>
          <cell r="AX582" t="str">
            <v/>
          </cell>
          <cell r="AY582" t="str">
            <v/>
          </cell>
          <cell r="AZ582" t="str">
            <v/>
          </cell>
          <cell r="BA582" t="str">
            <v/>
          </cell>
          <cell r="BB582" t="str">
            <v/>
          </cell>
          <cell r="BC582" t="str">
            <v/>
          </cell>
          <cell r="BD582" t="str">
            <v/>
          </cell>
          <cell r="BE582" t="str">
            <v/>
          </cell>
          <cell r="BF582" t="str">
            <v/>
          </cell>
          <cell r="BG582" t="str">
            <v/>
          </cell>
          <cell r="BH582" t="str">
            <v>21Cr-21NiYan, H. Y., Vorontsov, V. A. &amp; Dye, D. Alloying effects in polycrystalline γ′ strengthened Co-Al-W base alloys. Intermetallics 48, 44–53 (2014).</v>
          </cell>
          <cell r="BI582" t="str">
            <v>Co-21.7Ni-6.9Al-21.5Cr-7.3W</v>
          </cell>
          <cell r="BJ582" t="str">
            <v>64.3Co-21.7Ni-6.9Al-21.5Cr-7.3W</v>
          </cell>
        </row>
        <row r="583">
          <cell r="A583" t="str">
            <v>Co-33.2Ni-7.7Al-20.8Cr-6.5W</v>
          </cell>
          <cell r="B583" t="str">
            <v>CoAlWX+</v>
          </cell>
          <cell r="C583" t="str">
            <v>-33Ni-8Al-21Cr-7W</v>
          </cell>
          <cell r="D583" t="str">
            <v>21Cr-32Ni</v>
          </cell>
          <cell r="E583" t="str">
            <v>Yan, H. Y., Vorontsov, V. A. &amp; Dye, D. Alloying effects in polycrystalline γ′ strengthened Co-Al-W base alloys. Intermetallics 48, 44–53 (2014).</v>
          </cell>
          <cell r="F583">
            <v>624</v>
          </cell>
          <cell r="G583">
            <v>31.799999999999997</v>
          </cell>
          <cell r="H583">
            <v>33.200000000000003</v>
          </cell>
          <cell r="I583">
            <v>7.7</v>
          </cell>
          <cell r="J583">
            <v>20.8</v>
          </cell>
          <cell r="K583">
            <v>6.5</v>
          </cell>
          <cell r="L583"/>
          <cell r="M583"/>
          <cell r="N583"/>
          <cell r="O583"/>
          <cell r="P583"/>
          <cell r="Q583"/>
          <cell r="R583"/>
          <cell r="S583"/>
          <cell r="T583"/>
          <cell r="U583"/>
          <cell r="V583"/>
          <cell r="W583"/>
          <cell r="X583"/>
          <cell r="Y583"/>
          <cell r="Z583"/>
          <cell r="AA583"/>
          <cell r="AB583"/>
          <cell r="AC583"/>
          <cell r="AD583"/>
          <cell r="AE583"/>
          <cell r="AF583">
            <v>8.7423260000000003</v>
          </cell>
          <cell r="AG583">
            <v>9.09</v>
          </cell>
          <cell r="AH583"/>
          <cell r="AI583" t="str">
            <v>Co</v>
          </cell>
          <cell r="AJ583" t="str">
            <v>-7.7Al</v>
          </cell>
          <cell r="AK583" t="str">
            <v>-6.5W</v>
          </cell>
          <cell r="AL583" t="str">
            <v>-33.2Ni</v>
          </cell>
          <cell r="AM583" t="str">
            <v>-20.8Cr</v>
          </cell>
          <cell r="AN583" t="str">
            <v/>
          </cell>
          <cell r="AO583" t="str">
            <v/>
          </cell>
          <cell r="AP583" t="str">
            <v/>
          </cell>
          <cell r="AQ583" t="str">
            <v/>
          </cell>
          <cell r="AR583" t="str">
            <v/>
          </cell>
          <cell r="AS583" t="str">
            <v/>
          </cell>
          <cell r="AT583" t="str">
            <v/>
          </cell>
          <cell r="AU583" t="str">
            <v/>
          </cell>
          <cell r="AV583" t="str">
            <v/>
          </cell>
          <cell r="AW583" t="str">
            <v/>
          </cell>
          <cell r="AX583" t="str">
            <v/>
          </cell>
          <cell r="AY583" t="str">
            <v/>
          </cell>
          <cell r="AZ583" t="str">
            <v/>
          </cell>
          <cell r="BA583" t="str">
            <v/>
          </cell>
          <cell r="BB583" t="str">
            <v/>
          </cell>
          <cell r="BC583" t="str">
            <v/>
          </cell>
          <cell r="BD583" t="str">
            <v/>
          </cell>
          <cell r="BE583" t="str">
            <v/>
          </cell>
          <cell r="BF583" t="str">
            <v/>
          </cell>
          <cell r="BG583" t="str">
            <v/>
          </cell>
          <cell r="BH583" t="str">
            <v>21Cr-32NiYan, H. Y., Vorontsov, V. A. &amp; Dye, D. Alloying effects in polycrystalline γ′ strengthened Co-Al-W base alloys. Intermetallics 48, 44–53 (2014).</v>
          </cell>
          <cell r="BI583" t="str">
            <v>Co-33.2Ni-7.7Al-20.8Cr-6.5W</v>
          </cell>
          <cell r="BJ583" t="str">
            <v>65.0Co-33.2Ni-7.7Al-20.8Cr-6.5W</v>
          </cell>
        </row>
        <row r="584">
          <cell r="A584" t="str">
            <v>Co-10.9Ni-8.5Al-21.Cr-5.5W</v>
          </cell>
          <cell r="B584" t="str">
            <v>CoAlWX+</v>
          </cell>
          <cell r="C584" t="str">
            <v>-11Ni-9Al-21Cr-6W</v>
          </cell>
          <cell r="D584" t="str">
            <v>21Cr-11Ni-A</v>
          </cell>
          <cell r="E584" t="str">
            <v>Yan, H. Y., Vorontsov, V. A. &amp; Dye, D. Alloying effects in polycrystalline γ′ strengthened Co-Al-W base alloys. Intermetallics 48, 44–53 (2014).</v>
          </cell>
          <cell r="F584">
            <v>625</v>
          </cell>
          <cell r="G584">
            <v>54.1</v>
          </cell>
          <cell r="H584">
            <v>10.9</v>
          </cell>
          <cell r="I584">
            <v>8.5</v>
          </cell>
          <cell r="J584">
            <v>21</v>
          </cell>
          <cell r="K584">
            <v>5.5</v>
          </cell>
          <cell r="L584"/>
          <cell r="M584"/>
          <cell r="N584"/>
          <cell r="O584"/>
          <cell r="P584"/>
          <cell r="Q584"/>
          <cell r="R584"/>
          <cell r="S584"/>
          <cell r="T584"/>
          <cell r="U584"/>
          <cell r="V584"/>
          <cell r="W584"/>
          <cell r="X584"/>
          <cell r="Y584"/>
          <cell r="Z584"/>
          <cell r="AA584"/>
          <cell r="AB584"/>
          <cell r="AC584"/>
          <cell r="AD584"/>
          <cell r="AE584"/>
          <cell r="AF584">
            <v>8.5840220000000009</v>
          </cell>
          <cell r="AG584">
            <v>8.89</v>
          </cell>
          <cell r="AH584"/>
          <cell r="AI584" t="str">
            <v>Co</v>
          </cell>
          <cell r="AJ584" t="str">
            <v>-8.5Al</v>
          </cell>
          <cell r="AK584" t="str">
            <v>-5.5W</v>
          </cell>
          <cell r="AL584" t="str">
            <v>-10.9Ni</v>
          </cell>
          <cell r="AM584" t="str">
            <v>-21.Cr</v>
          </cell>
          <cell r="AN584" t="str">
            <v/>
          </cell>
          <cell r="AO584" t="str">
            <v/>
          </cell>
          <cell r="AP584" t="str">
            <v/>
          </cell>
          <cell r="AQ584" t="str">
            <v/>
          </cell>
          <cell r="AR584" t="str">
            <v/>
          </cell>
          <cell r="AS584" t="str">
            <v/>
          </cell>
          <cell r="AT584" t="str">
            <v/>
          </cell>
          <cell r="AU584" t="str">
            <v/>
          </cell>
          <cell r="AV584" t="str">
            <v/>
          </cell>
          <cell r="AW584" t="str">
            <v/>
          </cell>
          <cell r="AX584" t="str">
            <v/>
          </cell>
          <cell r="AY584" t="str">
            <v/>
          </cell>
          <cell r="AZ584" t="str">
            <v/>
          </cell>
          <cell r="BA584" t="str">
            <v/>
          </cell>
          <cell r="BB584" t="str">
            <v/>
          </cell>
          <cell r="BC584" t="str">
            <v/>
          </cell>
          <cell r="BD584" t="str">
            <v/>
          </cell>
          <cell r="BE584" t="str">
            <v/>
          </cell>
          <cell r="BF584" t="str">
            <v/>
          </cell>
          <cell r="BG584" t="str">
            <v/>
          </cell>
          <cell r="BH584" t="str">
            <v>21Cr-11Ni-AYan, H. Y., Vorontsov, V. A. &amp; Dye, D. Alloying effects in polycrystalline γ′ strengthened Co-Al-W base alloys. Intermetallics 48, 44–53 (2014).</v>
          </cell>
          <cell r="BI584" t="str">
            <v>Co-10.9Ni-8.5Al-21.Cr-5.5W</v>
          </cell>
          <cell r="BJ584" t="str">
            <v>65.0Co-10.9Ni-8.5Al-21.0Cr-5.5W</v>
          </cell>
        </row>
        <row r="585">
          <cell r="A585" t="str">
            <v>Co-21.3Ni-9.3Al-21.1Cr-4.7W</v>
          </cell>
          <cell r="B585" t="str">
            <v>CoAlWX+</v>
          </cell>
          <cell r="C585" t="str">
            <v>-21Ni-9Al-21Cr-5W</v>
          </cell>
          <cell r="D585" t="str">
            <v>21Cr-21Ni-A</v>
          </cell>
          <cell r="E585" t="str">
            <v>Yan, H. Y., Vorontsov, V. A. &amp; Dye, D. Alloying effects in polycrystalline γ′ strengthened Co-Al-W base alloys. Intermetallics 48, 44–53 (2014).</v>
          </cell>
          <cell r="F585">
            <v>626</v>
          </cell>
          <cell r="G585">
            <v>43.599999999999994</v>
          </cell>
          <cell r="H585">
            <v>21.3</v>
          </cell>
          <cell r="I585">
            <v>9.3000000000000007</v>
          </cell>
          <cell r="J585">
            <v>21.1</v>
          </cell>
          <cell r="K585">
            <v>4.7</v>
          </cell>
          <cell r="L585"/>
          <cell r="M585"/>
          <cell r="N585"/>
          <cell r="O585"/>
          <cell r="P585"/>
          <cell r="Q585"/>
          <cell r="R585"/>
          <cell r="S585"/>
          <cell r="T585"/>
          <cell r="U585"/>
          <cell r="V585"/>
          <cell r="W585"/>
          <cell r="X585"/>
          <cell r="Y585"/>
          <cell r="Z585"/>
          <cell r="AA585"/>
          <cell r="AB585"/>
          <cell r="AC585"/>
          <cell r="AD585"/>
          <cell r="AE585"/>
          <cell r="AF585">
            <v>8.4507440000000003</v>
          </cell>
          <cell r="AG585">
            <v>8.69</v>
          </cell>
          <cell r="AH585"/>
          <cell r="AI585" t="str">
            <v>Co</v>
          </cell>
          <cell r="AJ585" t="str">
            <v>-9.3Al</v>
          </cell>
          <cell r="AK585" t="str">
            <v>-4.7W</v>
          </cell>
          <cell r="AL585" t="str">
            <v>-21.3Ni</v>
          </cell>
          <cell r="AM585" t="str">
            <v>-21.1Cr</v>
          </cell>
          <cell r="AN585" t="str">
            <v/>
          </cell>
          <cell r="AO585" t="str">
            <v/>
          </cell>
          <cell r="AP585" t="str">
            <v/>
          </cell>
          <cell r="AQ585" t="str">
            <v/>
          </cell>
          <cell r="AR585" t="str">
            <v/>
          </cell>
          <cell r="AS585" t="str">
            <v/>
          </cell>
          <cell r="AT585" t="str">
            <v/>
          </cell>
          <cell r="AU585" t="str">
            <v/>
          </cell>
          <cell r="AV585" t="str">
            <v/>
          </cell>
          <cell r="AW585" t="str">
            <v/>
          </cell>
          <cell r="AX585" t="str">
            <v/>
          </cell>
          <cell r="AY585" t="str">
            <v/>
          </cell>
          <cell r="AZ585" t="str">
            <v/>
          </cell>
          <cell r="BA585" t="str">
            <v/>
          </cell>
          <cell r="BB585" t="str">
            <v/>
          </cell>
          <cell r="BC585" t="str">
            <v/>
          </cell>
          <cell r="BD585" t="str">
            <v/>
          </cell>
          <cell r="BE585" t="str">
            <v/>
          </cell>
          <cell r="BF585" t="str">
            <v/>
          </cell>
          <cell r="BG585" t="str">
            <v/>
          </cell>
          <cell r="BH585" t="str">
            <v>21Cr-21Ni-AYan, H. Y., Vorontsov, V. A. &amp; Dye, D. Alloying effects in polycrystalline γ′ strengthened Co-Al-W base alloys. Intermetallics 48, 44–53 (2014).</v>
          </cell>
          <cell r="BI585" t="str">
            <v>Co-21.3Ni-9.3Al-21.1Cr-4.7W</v>
          </cell>
          <cell r="BJ585" t="str">
            <v>64.9Co-21.3Ni-9.3Al-21.1Cr-4.7W</v>
          </cell>
        </row>
        <row r="586">
          <cell r="A586" t="str">
            <v>Co-32.5Ni-11.2Al-20.5Cr-3.4W</v>
          </cell>
          <cell r="B586" t="str">
            <v>CoAlWX+</v>
          </cell>
          <cell r="C586" t="str">
            <v>-33Ni-11Al-21Cr-3W</v>
          </cell>
          <cell r="D586" t="str">
            <v>21Cr-32Ni-A</v>
          </cell>
          <cell r="E586" t="str">
            <v>Yan, H. Y., Vorontsov, V. A. &amp; Dye, D. Alloying effects in polycrystalline γ′ strengthened Co-Al-W base alloys. Intermetallics 48, 44–53 (2014).</v>
          </cell>
          <cell r="F586">
            <v>627</v>
          </cell>
          <cell r="G586">
            <v>32.399999999999991</v>
          </cell>
          <cell r="H586">
            <v>32.5</v>
          </cell>
          <cell r="I586">
            <v>11.2</v>
          </cell>
          <cell r="J586">
            <v>20.5</v>
          </cell>
          <cell r="K586">
            <v>3.4</v>
          </cell>
          <cell r="L586"/>
          <cell r="M586"/>
          <cell r="N586"/>
          <cell r="O586"/>
          <cell r="P586"/>
          <cell r="Q586"/>
          <cell r="R586"/>
          <cell r="S586"/>
          <cell r="T586"/>
          <cell r="U586"/>
          <cell r="V586"/>
          <cell r="W586"/>
          <cell r="X586"/>
          <cell r="Y586"/>
          <cell r="Z586"/>
          <cell r="AA586"/>
          <cell r="AB586"/>
          <cell r="AC586"/>
          <cell r="AD586"/>
          <cell r="AE586"/>
          <cell r="AF586">
            <v>8.2095500000000001</v>
          </cell>
          <cell r="AG586">
            <v>8.36</v>
          </cell>
          <cell r="AH586"/>
          <cell r="AI586" t="str">
            <v>Co</v>
          </cell>
          <cell r="AJ586" t="str">
            <v>-11.2Al</v>
          </cell>
          <cell r="AK586" t="str">
            <v>-3.4W</v>
          </cell>
          <cell r="AL586" t="str">
            <v>-32.5Ni</v>
          </cell>
          <cell r="AM586" t="str">
            <v>-20.5Cr</v>
          </cell>
          <cell r="AN586" t="str">
            <v/>
          </cell>
          <cell r="AO586" t="str">
            <v/>
          </cell>
          <cell r="AP586" t="str">
            <v/>
          </cell>
          <cell r="AQ586" t="str">
            <v/>
          </cell>
          <cell r="AR586" t="str">
            <v/>
          </cell>
          <cell r="AS586" t="str">
            <v/>
          </cell>
          <cell r="AT586" t="str">
            <v/>
          </cell>
          <cell r="AU586" t="str">
            <v/>
          </cell>
          <cell r="AV586" t="str">
            <v/>
          </cell>
          <cell r="AW586" t="str">
            <v/>
          </cell>
          <cell r="AX586" t="str">
            <v/>
          </cell>
          <cell r="AY586" t="str">
            <v/>
          </cell>
          <cell r="AZ586" t="str">
            <v/>
          </cell>
          <cell r="BA586" t="str">
            <v/>
          </cell>
          <cell r="BB586" t="str">
            <v/>
          </cell>
          <cell r="BC586" t="str">
            <v/>
          </cell>
          <cell r="BD586" t="str">
            <v/>
          </cell>
          <cell r="BE586" t="str">
            <v/>
          </cell>
          <cell r="BF586" t="str">
            <v/>
          </cell>
          <cell r="BG586" t="str">
            <v/>
          </cell>
          <cell r="BH586" t="str">
            <v>21Cr-32Ni-AYan, H. Y., Vorontsov, V. A. &amp; Dye, D. Alloying effects in polycrystalline γ′ strengthened Co-Al-W base alloys. Intermetallics 48, 44–53 (2014).</v>
          </cell>
          <cell r="BI586" t="str">
            <v>Co-32.5Ni-11.2Al-20.5Cr-3.4W</v>
          </cell>
          <cell r="BJ586" t="str">
            <v>64.9Co-32.5Ni-11.2Al-20.5Cr-3.4W</v>
          </cell>
        </row>
        <row r="587">
          <cell r="A587" t="str">
            <v>Co-30.Ni-10.Al-10.W-0.Si</v>
          </cell>
          <cell r="B587" t="str">
            <v>CoAlW-X</v>
          </cell>
          <cell r="C587" t="str">
            <v>-30Ni-10Al-10W-Si</v>
          </cell>
          <cell r="D587" t="str">
            <v>FC-0.0</v>
          </cell>
          <cell r="E587" t="str">
            <v>Yeh, A. C., Wang, S. C., Cheng, C. F., Chang, Y. J. &amp; Chang, S. C. Oxidation Behaviour of Si-Bearing Co-Based Alloys. Oxid. Met. 86, 99–112 (2016).</v>
          </cell>
          <cell r="F587">
            <v>628</v>
          </cell>
          <cell r="G587">
            <v>50</v>
          </cell>
          <cell r="H587">
            <v>30</v>
          </cell>
          <cell r="I587">
            <v>10</v>
          </cell>
          <cell r="J587"/>
          <cell r="K587">
            <v>10</v>
          </cell>
          <cell r="L587"/>
          <cell r="M587"/>
          <cell r="N587"/>
          <cell r="O587"/>
          <cell r="P587"/>
          <cell r="Q587"/>
          <cell r="R587"/>
          <cell r="S587"/>
          <cell r="T587"/>
          <cell r="U587"/>
          <cell r="V587">
            <v>0</v>
          </cell>
          <cell r="W587"/>
          <cell r="X587"/>
          <cell r="Y587"/>
          <cell r="Z587"/>
          <cell r="AA587"/>
          <cell r="AB587"/>
          <cell r="AC587"/>
          <cell r="AD587"/>
          <cell r="AE587"/>
          <cell r="AF587">
            <v>9.3173999999999992</v>
          </cell>
          <cell r="AG587"/>
          <cell r="AH587"/>
          <cell r="AI587" t="str">
            <v>Co</v>
          </cell>
          <cell r="AJ587" t="str">
            <v>-10.Al</v>
          </cell>
          <cell r="AK587" t="str">
            <v>-10.W</v>
          </cell>
          <cell r="AL587" t="str">
            <v>-30.Ni</v>
          </cell>
          <cell r="AM587" t="str">
            <v/>
          </cell>
          <cell r="AN587" t="str">
            <v/>
          </cell>
          <cell r="AO587" t="str">
            <v/>
          </cell>
          <cell r="AP587" t="str">
            <v/>
          </cell>
          <cell r="AQ587" t="str">
            <v/>
          </cell>
          <cell r="AR587" t="str">
            <v/>
          </cell>
          <cell r="AS587" t="str">
            <v/>
          </cell>
          <cell r="AT587" t="str">
            <v/>
          </cell>
          <cell r="AU587" t="str">
            <v/>
          </cell>
          <cell r="AV587" t="str">
            <v/>
          </cell>
          <cell r="AW587" t="str">
            <v/>
          </cell>
          <cell r="AX587" t="str">
            <v>-0.Si</v>
          </cell>
          <cell r="AY587" t="str">
            <v/>
          </cell>
          <cell r="AZ587" t="str">
            <v/>
          </cell>
          <cell r="BA587" t="str">
            <v/>
          </cell>
          <cell r="BB587" t="str">
            <v/>
          </cell>
          <cell r="BC587" t="str">
            <v/>
          </cell>
          <cell r="BD587" t="str">
            <v/>
          </cell>
          <cell r="BE587" t="str">
            <v/>
          </cell>
          <cell r="BF587" t="str">
            <v/>
          </cell>
          <cell r="BG587" t="str">
            <v/>
          </cell>
          <cell r="BH587" t="str">
            <v>FC-0.0Yeh, A. C., Wang, S. C., Cheng, C. F., Chang, Y. J. &amp; Chang, S. C. Oxidation Behaviour of Si-Bearing Co-Based Alloys. Oxid. Met. 86, 99–112 (2016).</v>
          </cell>
          <cell r="BI587" t="str">
            <v>Co-30.Ni-10.Al-10.W-0.Si</v>
          </cell>
          <cell r="BJ587" t="str">
            <v>80.0Co-30.0Ni-10.0Al-10.0W-0.0Si</v>
          </cell>
        </row>
        <row r="588">
          <cell r="A588" t="str">
            <v>Co-30.Ni-10.Al-10.W-0.5Si</v>
          </cell>
          <cell r="B588" t="str">
            <v>CoAlWX+</v>
          </cell>
          <cell r="C588" t="str">
            <v>-30Ni-10Al-10W-Si</v>
          </cell>
          <cell r="D588" t="str">
            <v>FC-0.5</v>
          </cell>
          <cell r="E588" t="str">
            <v>Yeh, A. C., Wang, S. C., Cheng, C. F., Chang, Y. J. &amp; Chang, S. C. Oxidation Behaviour of Si-Bearing Co-Based Alloys. Oxid. Met. 86, 99–112 (2016).</v>
          </cell>
          <cell r="F588">
            <v>629</v>
          </cell>
          <cell r="G588">
            <v>49.5</v>
          </cell>
          <cell r="H588">
            <v>30</v>
          </cell>
          <cell r="I588">
            <v>10</v>
          </cell>
          <cell r="J588"/>
          <cell r="K588">
            <v>10</v>
          </cell>
          <cell r="L588"/>
          <cell r="M588"/>
          <cell r="N588"/>
          <cell r="O588"/>
          <cell r="P588"/>
          <cell r="Q588"/>
          <cell r="R588"/>
          <cell r="S588"/>
          <cell r="T588"/>
          <cell r="U588"/>
          <cell r="V588">
            <v>0.5</v>
          </cell>
          <cell r="W588"/>
          <cell r="X588"/>
          <cell r="Y588"/>
          <cell r="Z588"/>
          <cell r="AA588"/>
          <cell r="AB588"/>
          <cell r="AC588"/>
          <cell r="AD588"/>
          <cell r="AE588"/>
          <cell r="AF588">
            <v>9.2845499999999994</v>
          </cell>
          <cell r="AG588"/>
          <cell r="AH588"/>
          <cell r="AI588" t="str">
            <v>Co</v>
          </cell>
          <cell r="AJ588" t="str">
            <v>-10.Al</v>
          </cell>
          <cell r="AK588" t="str">
            <v>-10.W</v>
          </cell>
          <cell r="AL588" t="str">
            <v>-30.Ni</v>
          </cell>
          <cell r="AM588" t="str">
            <v/>
          </cell>
          <cell r="AN588" t="str">
            <v/>
          </cell>
          <cell r="AO588" t="str">
            <v/>
          </cell>
          <cell r="AP588" t="str">
            <v/>
          </cell>
          <cell r="AQ588" t="str">
            <v/>
          </cell>
          <cell r="AR588" t="str">
            <v/>
          </cell>
          <cell r="AS588" t="str">
            <v/>
          </cell>
          <cell r="AT588" t="str">
            <v/>
          </cell>
          <cell r="AU588" t="str">
            <v/>
          </cell>
          <cell r="AV588" t="str">
            <v/>
          </cell>
          <cell r="AW588" t="str">
            <v/>
          </cell>
          <cell r="AX588" t="str">
            <v>-0.5Si</v>
          </cell>
          <cell r="AY588" t="str">
            <v/>
          </cell>
          <cell r="AZ588" t="str">
            <v/>
          </cell>
          <cell r="BA588" t="str">
            <v/>
          </cell>
          <cell r="BB588" t="str">
            <v/>
          </cell>
          <cell r="BC588" t="str">
            <v/>
          </cell>
          <cell r="BD588" t="str">
            <v/>
          </cell>
          <cell r="BE588" t="str">
            <v/>
          </cell>
          <cell r="BF588" t="str">
            <v/>
          </cell>
          <cell r="BG588" t="str">
            <v/>
          </cell>
          <cell r="BH588" t="str">
            <v>FC-0.5Yeh, A. C., Wang, S. C., Cheng, C. F., Chang, Y. J. &amp; Chang, S. C. Oxidation Behaviour of Si-Bearing Co-Based Alloys. Oxid. Met. 86, 99–112 (2016).</v>
          </cell>
          <cell r="BI588" t="str">
            <v>Co-30.Ni-10.Al-10.W-0.5Si</v>
          </cell>
          <cell r="BJ588" t="str">
            <v>79.5Co-30.0Ni-10.0Al-10.0W-0.5Si</v>
          </cell>
        </row>
        <row r="589">
          <cell r="A589" t="str">
            <v>Co-30.Ni-10.Al-10.W-1.Si</v>
          </cell>
          <cell r="B589" t="str">
            <v>CoAlWX+</v>
          </cell>
          <cell r="C589" t="str">
            <v>-30Ni-10Al-10W-Si</v>
          </cell>
          <cell r="D589" t="str">
            <v>FC-1.0</v>
          </cell>
          <cell r="E589" t="str">
            <v>Yeh, A. C., Wang, S. C., Cheng, C. F., Chang, Y. J. &amp; Chang, S. C. Oxidation Behaviour of Si-Bearing Co-Based Alloys. Oxid. Met. 86, 99–112 (2016).</v>
          </cell>
          <cell r="F589">
            <v>630</v>
          </cell>
          <cell r="G589">
            <v>49</v>
          </cell>
          <cell r="H589">
            <v>30</v>
          </cell>
          <cell r="I589">
            <v>10</v>
          </cell>
          <cell r="J589"/>
          <cell r="K589">
            <v>10</v>
          </cell>
          <cell r="L589"/>
          <cell r="M589"/>
          <cell r="N589"/>
          <cell r="O589"/>
          <cell r="P589"/>
          <cell r="Q589"/>
          <cell r="R589"/>
          <cell r="S589"/>
          <cell r="T589"/>
          <cell r="U589"/>
          <cell r="V589">
            <v>1</v>
          </cell>
          <cell r="W589"/>
          <cell r="X589"/>
          <cell r="Y589"/>
          <cell r="Z589"/>
          <cell r="AA589"/>
          <cell r="AB589"/>
          <cell r="AC589"/>
          <cell r="AD589"/>
          <cell r="AE589"/>
          <cell r="AF589">
            <v>9.2517000000000014</v>
          </cell>
          <cell r="AG589"/>
          <cell r="AH589"/>
          <cell r="AI589" t="str">
            <v>Co</v>
          </cell>
          <cell r="AJ589" t="str">
            <v>-10.Al</v>
          </cell>
          <cell r="AK589" t="str">
            <v>-10.W</v>
          </cell>
          <cell r="AL589" t="str">
            <v>-30.Ni</v>
          </cell>
          <cell r="AM589" t="str">
            <v/>
          </cell>
          <cell r="AN589" t="str">
            <v/>
          </cell>
          <cell r="AO589" t="str">
            <v/>
          </cell>
          <cell r="AP589" t="str">
            <v/>
          </cell>
          <cell r="AQ589" t="str">
            <v/>
          </cell>
          <cell r="AR589" t="str">
            <v/>
          </cell>
          <cell r="AS589" t="str">
            <v/>
          </cell>
          <cell r="AT589" t="str">
            <v/>
          </cell>
          <cell r="AU589" t="str">
            <v/>
          </cell>
          <cell r="AV589" t="str">
            <v/>
          </cell>
          <cell r="AW589" t="str">
            <v/>
          </cell>
          <cell r="AX589" t="str">
            <v>-1.Si</v>
          </cell>
          <cell r="AY589" t="str">
            <v/>
          </cell>
          <cell r="AZ589" t="str">
            <v/>
          </cell>
          <cell r="BA589" t="str">
            <v/>
          </cell>
          <cell r="BB589" t="str">
            <v/>
          </cell>
          <cell r="BC589" t="str">
            <v/>
          </cell>
          <cell r="BD589" t="str">
            <v/>
          </cell>
          <cell r="BE589" t="str">
            <v/>
          </cell>
          <cell r="BF589" t="str">
            <v/>
          </cell>
          <cell r="BG589" t="str">
            <v/>
          </cell>
          <cell r="BH589" t="str">
            <v>FC-1.0Yeh, A. C., Wang, S. C., Cheng, C. F., Chang, Y. J. &amp; Chang, S. C. Oxidation Behaviour of Si-Bearing Co-Based Alloys. Oxid. Met. 86, 99–112 (2016).</v>
          </cell>
          <cell r="BI589" t="str">
            <v>Co-30.Ni-10.Al-10.W-1.Si</v>
          </cell>
          <cell r="BJ589" t="str">
            <v>79.0Co-30.0Ni-10.0Al-10.0W-1.0Si</v>
          </cell>
        </row>
        <row r="590">
          <cell r="A590" t="str">
            <v>Co-30.Ni-10.Al-10.W-1.5Si</v>
          </cell>
          <cell r="B590" t="str">
            <v>CoAlWX+</v>
          </cell>
          <cell r="C590" t="str">
            <v>-30Ni-10Al-10W-Si</v>
          </cell>
          <cell r="D590" t="str">
            <v>FC-1.5</v>
          </cell>
          <cell r="E590" t="str">
            <v>Yeh, A. C., Wang, S. C., Cheng, C. F., Chang, Y. J. &amp; Chang, S. C. Oxidation Behaviour of Si-Bearing Co-Based Alloys. Oxid. Met. 86, 99–112 (2016).</v>
          </cell>
          <cell r="F590">
            <v>631</v>
          </cell>
          <cell r="G590">
            <v>48.5</v>
          </cell>
          <cell r="H590">
            <v>30</v>
          </cell>
          <cell r="I590">
            <v>10</v>
          </cell>
          <cell r="J590"/>
          <cell r="K590">
            <v>10</v>
          </cell>
          <cell r="L590"/>
          <cell r="M590"/>
          <cell r="N590"/>
          <cell r="O590"/>
          <cell r="P590"/>
          <cell r="Q590"/>
          <cell r="R590"/>
          <cell r="S590"/>
          <cell r="T590"/>
          <cell r="U590"/>
          <cell r="V590">
            <v>1.5</v>
          </cell>
          <cell r="W590"/>
          <cell r="X590"/>
          <cell r="Y590"/>
          <cell r="Z590"/>
          <cell r="AA590"/>
          <cell r="AB590"/>
          <cell r="AC590"/>
          <cell r="AD590"/>
          <cell r="AE590"/>
          <cell r="AF590">
            <v>9.2188500000000015</v>
          </cell>
          <cell r="AG590"/>
          <cell r="AH590"/>
          <cell r="AI590" t="str">
            <v>Co</v>
          </cell>
          <cell r="AJ590" t="str">
            <v>-10.Al</v>
          </cell>
          <cell r="AK590" t="str">
            <v>-10.W</v>
          </cell>
          <cell r="AL590" t="str">
            <v>-30.Ni</v>
          </cell>
          <cell r="AM590" t="str">
            <v/>
          </cell>
          <cell r="AN590" t="str">
            <v/>
          </cell>
          <cell r="AO590" t="str">
            <v/>
          </cell>
          <cell r="AP590" t="str">
            <v/>
          </cell>
          <cell r="AQ590" t="str">
            <v/>
          </cell>
          <cell r="AR590" t="str">
            <v/>
          </cell>
          <cell r="AS590" t="str">
            <v/>
          </cell>
          <cell r="AT590" t="str">
            <v/>
          </cell>
          <cell r="AU590" t="str">
            <v/>
          </cell>
          <cell r="AV590" t="str">
            <v/>
          </cell>
          <cell r="AW590" t="str">
            <v/>
          </cell>
          <cell r="AX590" t="str">
            <v>-1.5Si</v>
          </cell>
          <cell r="AY590" t="str">
            <v/>
          </cell>
          <cell r="AZ590" t="str">
            <v/>
          </cell>
          <cell r="BA590" t="str">
            <v/>
          </cell>
          <cell r="BB590" t="str">
            <v/>
          </cell>
          <cell r="BC590" t="str">
            <v/>
          </cell>
          <cell r="BD590" t="str">
            <v/>
          </cell>
          <cell r="BE590" t="str">
            <v/>
          </cell>
          <cell r="BF590" t="str">
            <v/>
          </cell>
          <cell r="BG590" t="str">
            <v/>
          </cell>
          <cell r="BH590" t="str">
            <v>FC-1.5Yeh, A. C., Wang, S. C., Cheng, C. F., Chang, Y. J. &amp; Chang, S. C. Oxidation Behaviour of Si-Bearing Co-Based Alloys. Oxid. Met. 86, 99–112 (2016).</v>
          </cell>
          <cell r="BI590" t="str">
            <v>Co-30.Ni-10.Al-10.W-1.5Si</v>
          </cell>
          <cell r="BJ590" t="str">
            <v>78.5Co-30.0Ni-10.0Al-10.0W-1.5Si</v>
          </cell>
        </row>
        <row r="591">
          <cell r="A591" t="str">
            <v>Co-30.Ni-10.Al-10.W-2.Si</v>
          </cell>
          <cell r="B591" t="str">
            <v>CoAlWX+</v>
          </cell>
          <cell r="C591" t="str">
            <v>-30Ni-10Al-10W-Si</v>
          </cell>
          <cell r="D591" t="str">
            <v>FC-2.0</v>
          </cell>
          <cell r="E591" t="str">
            <v>Yeh, A. C., Wang, S. C., Cheng, C. F., Chang, Y. J. &amp; Chang, S. C. Oxidation Behaviour of Si-Bearing Co-Based Alloys. Oxid. Met. 86, 99–112 (2016).</v>
          </cell>
          <cell r="F591">
            <v>632</v>
          </cell>
          <cell r="G591">
            <v>48</v>
          </cell>
          <cell r="H591">
            <v>30</v>
          </cell>
          <cell r="I591">
            <v>10</v>
          </cell>
          <cell r="J591"/>
          <cell r="K591">
            <v>10</v>
          </cell>
          <cell r="L591"/>
          <cell r="M591"/>
          <cell r="N591"/>
          <cell r="O591"/>
          <cell r="P591"/>
          <cell r="Q591"/>
          <cell r="R591"/>
          <cell r="S591"/>
          <cell r="T591"/>
          <cell r="U591"/>
          <cell r="V591">
            <v>2</v>
          </cell>
          <cell r="W591"/>
          <cell r="X591"/>
          <cell r="Y591"/>
          <cell r="Z591"/>
          <cell r="AA591"/>
          <cell r="AB591"/>
          <cell r="AC591"/>
          <cell r="AD591"/>
          <cell r="AE591"/>
          <cell r="AF591">
            <v>9.1859999999999999</v>
          </cell>
          <cell r="AG591"/>
          <cell r="AH591"/>
          <cell r="AI591" t="str">
            <v>Co</v>
          </cell>
          <cell r="AJ591" t="str">
            <v>-10.Al</v>
          </cell>
          <cell r="AK591" t="str">
            <v>-10.W</v>
          </cell>
          <cell r="AL591" t="str">
            <v>-30.Ni</v>
          </cell>
          <cell r="AM591" t="str">
            <v/>
          </cell>
          <cell r="AN591" t="str">
            <v/>
          </cell>
          <cell r="AO591" t="str">
            <v/>
          </cell>
          <cell r="AP591" t="str">
            <v/>
          </cell>
          <cell r="AQ591" t="str">
            <v/>
          </cell>
          <cell r="AR591" t="str">
            <v/>
          </cell>
          <cell r="AS591" t="str">
            <v/>
          </cell>
          <cell r="AT591" t="str">
            <v/>
          </cell>
          <cell r="AU591" t="str">
            <v/>
          </cell>
          <cell r="AV591" t="str">
            <v/>
          </cell>
          <cell r="AW591" t="str">
            <v/>
          </cell>
          <cell r="AX591" t="str">
            <v>-2.Si</v>
          </cell>
          <cell r="AY591" t="str">
            <v/>
          </cell>
          <cell r="AZ591" t="str">
            <v/>
          </cell>
          <cell r="BA591" t="str">
            <v/>
          </cell>
          <cell r="BB591" t="str">
            <v/>
          </cell>
          <cell r="BC591" t="str">
            <v/>
          </cell>
          <cell r="BD591" t="str">
            <v/>
          </cell>
          <cell r="BE591" t="str">
            <v/>
          </cell>
          <cell r="BF591" t="str">
            <v/>
          </cell>
          <cell r="BG591" t="str">
            <v/>
          </cell>
          <cell r="BH591" t="str">
            <v>FC-2.0Yeh, A. C., Wang, S. C., Cheng, C. F., Chang, Y. J. &amp; Chang, S. C. Oxidation Behaviour of Si-Bearing Co-Based Alloys. Oxid. Met. 86, 99–112 (2016).</v>
          </cell>
          <cell r="BI591" t="str">
            <v>Co-30.Ni-10.Al-10.W-2.Si</v>
          </cell>
          <cell r="BJ591" t="str">
            <v>78.0Co-30.0Ni-10.0Al-10.0W-2.0Si</v>
          </cell>
        </row>
        <row r="592">
          <cell r="A592" t="str">
            <v>Co-30.Ni-10.Al-5.W-2.Si</v>
          </cell>
          <cell r="B592" t="str">
            <v>CoAlWX+</v>
          </cell>
          <cell r="C592" t="str">
            <v>-30Ni-10Al-5W-Si</v>
          </cell>
          <cell r="D592" t="str">
            <v>CS-4</v>
          </cell>
          <cell r="E592" t="str">
            <v>Yeh, A. C., Wang, S. C., Cheng, C. F., Chang, Y. J. &amp; Chang, S. C. Oxidation Behaviour of Si-Bearing Co-Based Alloys. Oxid. Met. 86, 99–112 (2016).</v>
          </cell>
          <cell r="F592">
            <v>633</v>
          </cell>
          <cell r="G592">
            <v>53</v>
          </cell>
          <cell r="H592">
            <v>30</v>
          </cell>
          <cell r="I592">
            <v>10</v>
          </cell>
          <cell r="J592"/>
          <cell r="K592">
            <v>5</v>
          </cell>
          <cell r="L592"/>
          <cell r="M592"/>
          <cell r="N592"/>
          <cell r="O592"/>
          <cell r="P592"/>
          <cell r="Q592"/>
          <cell r="R592"/>
          <cell r="S592"/>
          <cell r="T592"/>
          <cell r="U592"/>
          <cell r="V592">
            <v>2</v>
          </cell>
          <cell r="W592"/>
          <cell r="X592"/>
          <cell r="Y592"/>
          <cell r="Z592"/>
          <cell r="AA592"/>
          <cell r="AB592"/>
          <cell r="AC592"/>
          <cell r="AD592"/>
          <cell r="AE592"/>
          <cell r="AF592">
            <v>8.6684999999999999</v>
          </cell>
          <cell r="AG592"/>
          <cell r="AH592"/>
          <cell r="AI592" t="str">
            <v>Co</v>
          </cell>
          <cell r="AJ592" t="str">
            <v>-10.Al</v>
          </cell>
          <cell r="AK592" t="str">
            <v>-5.W</v>
          </cell>
          <cell r="AL592" t="str">
            <v>-30.Ni</v>
          </cell>
          <cell r="AM592" t="str">
            <v/>
          </cell>
          <cell r="AN592" t="str">
            <v/>
          </cell>
          <cell r="AO592" t="str">
            <v/>
          </cell>
          <cell r="AP592" t="str">
            <v/>
          </cell>
          <cell r="AQ592" t="str">
            <v/>
          </cell>
          <cell r="AR592" t="str">
            <v/>
          </cell>
          <cell r="AS592" t="str">
            <v/>
          </cell>
          <cell r="AT592" t="str">
            <v/>
          </cell>
          <cell r="AU592" t="str">
            <v/>
          </cell>
          <cell r="AV592" t="str">
            <v/>
          </cell>
          <cell r="AW592" t="str">
            <v/>
          </cell>
          <cell r="AX592" t="str">
            <v>-2.Si</v>
          </cell>
          <cell r="AY592" t="str">
            <v/>
          </cell>
          <cell r="AZ592" t="str">
            <v/>
          </cell>
          <cell r="BA592" t="str">
            <v/>
          </cell>
          <cell r="BB592" t="str">
            <v/>
          </cell>
          <cell r="BC592" t="str">
            <v/>
          </cell>
          <cell r="BD592" t="str">
            <v/>
          </cell>
          <cell r="BE592" t="str">
            <v/>
          </cell>
          <cell r="BF592" t="str">
            <v/>
          </cell>
          <cell r="BG592" t="str">
            <v/>
          </cell>
          <cell r="BH592" t="str">
            <v>CS-4Yeh, A. C., Wang, S. C., Cheng, C. F., Chang, Y. J. &amp; Chang, S. C. Oxidation Behaviour of Si-Bearing Co-Based Alloys. Oxid. Met. 86, 99–112 (2016).</v>
          </cell>
          <cell r="BI592" t="str">
            <v>Co-30.Ni-10.Al-5.W-2.Si</v>
          </cell>
          <cell r="BJ592" t="str">
            <v>83.0Co-30.0Ni-10.0Al-5.0W-2.0Si</v>
          </cell>
        </row>
        <row r="593">
          <cell r="A593" t="str">
            <v>Co-3.1W-14.7Ti</v>
          </cell>
          <cell r="B593" t="str">
            <v>Co3Ti</v>
          </cell>
          <cell r="C593" t="str">
            <v>-3W-15Ti</v>
          </cell>
          <cell r="D593" t="str">
            <v>Co-15Ti-3W</v>
          </cell>
          <cell r="E593" t="str">
            <v>Yoo, B., Im, H. J., Seol, J. B. &amp; Choi, P. P. On the microstructural evolution and partitioning behavior of L12-structured γ′-based Co-Ti-W alloys upon Cr and Al alloying. Intermetallics 104, 97–102 (2019).</v>
          </cell>
          <cell r="F593">
            <v>634</v>
          </cell>
          <cell r="G593">
            <v>82.2</v>
          </cell>
          <cell r="H593"/>
          <cell r="I593"/>
          <cell r="J593"/>
          <cell r="K593">
            <v>3.1</v>
          </cell>
          <cell r="L593">
            <v>14.7</v>
          </cell>
          <cell r="M593"/>
          <cell r="N593"/>
          <cell r="O593"/>
          <cell r="P593"/>
          <cell r="Q593"/>
          <cell r="R593"/>
          <cell r="S593"/>
          <cell r="T593"/>
          <cell r="U593"/>
          <cell r="V593"/>
          <cell r="W593"/>
          <cell r="X593"/>
          <cell r="Y593"/>
          <cell r="Z593"/>
          <cell r="AA593"/>
          <cell r="AB593"/>
          <cell r="AC593"/>
          <cell r="AD593"/>
          <cell r="AE593"/>
          <cell r="AF593">
            <v>8.5750789999999988</v>
          </cell>
          <cell r="AG593"/>
          <cell r="AH593"/>
          <cell r="AI593" t="str">
            <v>Co</v>
          </cell>
          <cell r="AJ593" t="str">
            <v/>
          </cell>
          <cell r="AK593" t="str">
            <v>-3.1W</v>
          </cell>
          <cell r="AL593" t="str">
            <v/>
          </cell>
          <cell r="AM593" t="str">
            <v/>
          </cell>
          <cell r="AN593" t="str">
            <v/>
          </cell>
          <cell r="AO593" t="str">
            <v/>
          </cell>
          <cell r="AP593" t="str">
            <v/>
          </cell>
          <cell r="AQ593" t="str">
            <v>-14.7Ti</v>
          </cell>
          <cell r="AR593" t="str">
            <v/>
          </cell>
          <cell r="AS593" t="str">
            <v/>
          </cell>
          <cell r="AT593" t="str">
            <v/>
          </cell>
          <cell r="AU593" t="str">
            <v/>
          </cell>
          <cell r="AV593" t="str">
            <v/>
          </cell>
          <cell r="AW593" t="str">
            <v/>
          </cell>
          <cell r="AX593" t="str">
            <v/>
          </cell>
          <cell r="AY593" t="str">
            <v/>
          </cell>
          <cell r="AZ593" t="str">
            <v/>
          </cell>
          <cell r="BA593" t="str">
            <v/>
          </cell>
          <cell r="BB593" t="str">
            <v/>
          </cell>
          <cell r="BC593" t="str">
            <v/>
          </cell>
          <cell r="BD593" t="str">
            <v/>
          </cell>
          <cell r="BE593" t="str">
            <v/>
          </cell>
          <cell r="BF593" t="str">
            <v/>
          </cell>
          <cell r="BG593" t="str">
            <v/>
          </cell>
          <cell r="BH593" t="str">
            <v>Co-15Ti-3WYoo, B., Im, H. J., Seol, J. B. &amp; Choi, P. P. On the microstructural evolution and partitioning behavior of L12-structured γ′-based Co-Ti-W alloys upon Cr and Al alloying. Intermetallics 104, 97–102 (2019).</v>
          </cell>
          <cell r="BI593" t="str">
            <v>Co-3.1W-14.7Ti</v>
          </cell>
          <cell r="BJ593" t="str">
            <v>82.2Co-3.1W-14.7Ti</v>
          </cell>
        </row>
        <row r="594">
          <cell r="A594" t="str">
            <v>Co-3.Al-2.6W-13.5Ti</v>
          </cell>
          <cell r="B594" t="str">
            <v>Co3Ti</v>
          </cell>
          <cell r="C594" t="str">
            <v>-3Al-3W-14Ti</v>
          </cell>
          <cell r="D594" t="str">
            <v>Co-13Ti-3W-3Al</v>
          </cell>
          <cell r="E594" t="str">
            <v>Yoo, B., Im, H. J., Seol, J. B. &amp; Choi, P. P. On the microstructural evolution and partitioning behavior of L12-structured γ′-based Co-Ti-W alloys upon Cr and Al alloying. Intermetallics 104, 97–102 (2019).</v>
          </cell>
          <cell r="F594">
            <v>635</v>
          </cell>
          <cell r="G594">
            <v>80.900000000000006</v>
          </cell>
          <cell r="H594"/>
          <cell r="I594">
            <v>3</v>
          </cell>
          <cell r="J594"/>
          <cell r="K594">
            <v>2.6</v>
          </cell>
          <cell r="L594">
            <v>13.5</v>
          </cell>
          <cell r="M594"/>
          <cell r="N594"/>
          <cell r="O594"/>
          <cell r="P594"/>
          <cell r="Q594"/>
          <cell r="R594"/>
          <cell r="S594"/>
          <cell r="T594"/>
          <cell r="U594"/>
          <cell r="V594"/>
          <cell r="W594"/>
          <cell r="X594"/>
          <cell r="Y594"/>
          <cell r="Z594"/>
          <cell r="AA594"/>
          <cell r="AB594"/>
          <cell r="AC594"/>
          <cell r="AD594"/>
          <cell r="AE594"/>
          <cell r="AF594">
            <v>8.3900450000000006</v>
          </cell>
          <cell r="AG594"/>
          <cell r="AH594"/>
          <cell r="AI594" t="str">
            <v>Co</v>
          </cell>
          <cell r="AJ594" t="str">
            <v>-3.Al</v>
          </cell>
          <cell r="AK594" t="str">
            <v>-2.6W</v>
          </cell>
          <cell r="AL594" t="str">
            <v/>
          </cell>
          <cell r="AM594" t="str">
            <v/>
          </cell>
          <cell r="AN594" t="str">
            <v/>
          </cell>
          <cell r="AO594" t="str">
            <v/>
          </cell>
          <cell r="AP594" t="str">
            <v/>
          </cell>
          <cell r="AQ594" t="str">
            <v>-13.5Ti</v>
          </cell>
          <cell r="AR594" t="str">
            <v/>
          </cell>
          <cell r="AS594" t="str">
            <v/>
          </cell>
          <cell r="AT594" t="str">
            <v/>
          </cell>
          <cell r="AU594" t="str">
            <v/>
          </cell>
          <cell r="AV594" t="str">
            <v/>
          </cell>
          <cell r="AW594" t="str">
            <v/>
          </cell>
          <cell r="AX594" t="str">
            <v/>
          </cell>
          <cell r="AY594" t="str">
            <v/>
          </cell>
          <cell r="AZ594" t="str">
            <v/>
          </cell>
          <cell r="BA594" t="str">
            <v/>
          </cell>
          <cell r="BB594" t="str">
            <v/>
          </cell>
          <cell r="BC594" t="str">
            <v/>
          </cell>
          <cell r="BD594" t="str">
            <v/>
          </cell>
          <cell r="BE594" t="str">
            <v/>
          </cell>
          <cell r="BF594" t="str">
            <v/>
          </cell>
          <cell r="BG594" t="str">
            <v/>
          </cell>
          <cell r="BH594" t="str">
            <v>Co-13Ti-3W-3AlYoo, B., Im, H. J., Seol, J. B. &amp; Choi, P. P. On the microstructural evolution and partitioning behavior of L12-structured γ′-based Co-Ti-W alloys upon Cr and Al alloying. Intermetallics 104, 97–102 (2019).</v>
          </cell>
          <cell r="BI594" t="str">
            <v>Co-3.Al-2.6W-13.5Ti</v>
          </cell>
          <cell r="BJ594" t="str">
            <v>80.9Co-3.0Al-2.6W-13.5Ti</v>
          </cell>
        </row>
        <row r="595">
          <cell r="A595" t="str">
            <v>Co-5.6Al-2.6W-13.3Ti</v>
          </cell>
          <cell r="B595" t="str">
            <v>Co3Ti</v>
          </cell>
          <cell r="C595" t="str">
            <v>-6Al-3W-13Ti</v>
          </cell>
          <cell r="D595" t="str">
            <v>Co-13Ti-3W-6Al</v>
          </cell>
          <cell r="E595" t="str">
            <v>Yoo, B., Im, H. J., Seol, J. B. &amp; Choi, P. P. On the microstructural evolution and partitioning behavior of L12-structured γ′-based Co-Ti-W alloys upon Cr and Al alloying. Intermetallics 104, 97–102 (2019).</v>
          </cell>
          <cell r="F595">
            <v>636</v>
          </cell>
          <cell r="G595">
            <v>78.5</v>
          </cell>
          <cell r="H595"/>
          <cell r="I595">
            <v>5.6</v>
          </cell>
          <cell r="J595"/>
          <cell r="K595">
            <v>2.6</v>
          </cell>
          <cell r="L595">
            <v>13.3</v>
          </cell>
          <cell r="M595"/>
          <cell r="N595"/>
          <cell r="O595"/>
          <cell r="P595"/>
          <cell r="Q595"/>
          <cell r="R595"/>
          <cell r="S595"/>
          <cell r="T595"/>
          <cell r="U595"/>
          <cell r="V595"/>
          <cell r="W595"/>
          <cell r="X595"/>
          <cell r="Y595"/>
          <cell r="Z595"/>
          <cell r="AA595"/>
          <cell r="AB595"/>
          <cell r="AC595"/>
          <cell r="AD595"/>
          <cell r="AE595"/>
          <cell r="AF595">
            <v>8.2376309999999986</v>
          </cell>
          <cell r="AG595"/>
          <cell r="AH595"/>
          <cell r="AI595" t="str">
            <v>Co</v>
          </cell>
          <cell r="AJ595" t="str">
            <v>-5.6Al</v>
          </cell>
          <cell r="AK595" t="str">
            <v>-2.6W</v>
          </cell>
          <cell r="AL595" t="str">
            <v/>
          </cell>
          <cell r="AM595" t="str">
            <v/>
          </cell>
          <cell r="AN595" t="str">
            <v/>
          </cell>
          <cell r="AO595" t="str">
            <v/>
          </cell>
          <cell r="AP595" t="str">
            <v/>
          </cell>
          <cell r="AQ595" t="str">
            <v>-13.3Ti</v>
          </cell>
          <cell r="AR595" t="str">
            <v/>
          </cell>
          <cell r="AS595" t="str">
            <v/>
          </cell>
          <cell r="AT595" t="str">
            <v/>
          </cell>
          <cell r="AU595" t="str">
            <v/>
          </cell>
          <cell r="AV595" t="str">
            <v/>
          </cell>
          <cell r="AW595" t="str">
            <v/>
          </cell>
          <cell r="AX595" t="str">
            <v/>
          </cell>
          <cell r="AY595" t="str">
            <v/>
          </cell>
          <cell r="AZ595" t="str">
            <v/>
          </cell>
          <cell r="BA595" t="str">
            <v/>
          </cell>
          <cell r="BB595" t="str">
            <v/>
          </cell>
          <cell r="BC595" t="str">
            <v/>
          </cell>
          <cell r="BD595" t="str">
            <v/>
          </cell>
          <cell r="BE595" t="str">
            <v/>
          </cell>
          <cell r="BF595" t="str">
            <v/>
          </cell>
          <cell r="BG595" t="str">
            <v/>
          </cell>
          <cell r="BH595" t="str">
            <v>Co-13Ti-3W-6AlYoo, B., Im, H. J., Seol, J. B. &amp; Choi, P. P. On the microstructural evolution and partitioning behavior of L12-structured γ′-based Co-Ti-W alloys upon Cr and Al alloying. Intermetallics 104, 97–102 (2019).</v>
          </cell>
          <cell r="BI595" t="str">
            <v>Co-5.6Al-2.6W-13.3Ti</v>
          </cell>
          <cell r="BJ595" t="str">
            <v>78.5Co-5.6Al-2.6W-13.3Ti</v>
          </cell>
        </row>
        <row r="596">
          <cell r="A596" t="str">
            <v>Co-2.1Ni-2.7W-13.2Ti</v>
          </cell>
          <cell r="B596" t="str">
            <v>Co3Ti</v>
          </cell>
          <cell r="C596" t="str">
            <v>-2Ni-3W-13Ti</v>
          </cell>
          <cell r="D596" t="str">
            <v>Co-13Ti-3W-2Cr</v>
          </cell>
          <cell r="E596" t="str">
            <v>Yoo, B., Im, H. J., Seol, J. B. &amp; Choi, P. P. On the microstructural evolution and partitioning behavior of L12-structured γ′-based Co-Ti-W alloys upon Cr and Al alloying. Intermetallics 104, 97–102 (2019).</v>
          </cell>
          <cell r="F596">
            <v>637</v>
          </cell>
          <cell r="G596">
            <v>82</v>
          </cell>
          <cell r="H596">
            <v>2.1</v>
          </cell>
          <cell r="I596"/>
          <cell r="J596"/>
          <cell r="K596">
            <v>2.7</v>
          </cell>
          <cell r="L596">
            <v>13.2</v>
          </cell>
          <cell r="M596"/>
          <cell r="N596"/>
          <cell r="O596"/>
          <cell r="P596"/>
          <cell r="Q596"/>
          <cell r="R596"/>
          <cell r="S596"/>
          <cell r="T596"/>
          <cell r="U596"/>
          <cell r="V596"/>
          <cell r="W596"/>
          <cell r="X596"/>
          <cell r="Y596"/>
          <cell r="Z596"/>
          <cell r="AA596"/>
          <cell r="AB596"/>
          <cell r="AC596"/>
          <cell r="AD596"/>
          <cell r="AE596"/>
          <cell r="AF596">
            <v>8.5997420000000009</v>
          </cell>
          <cell r="AG596"/>
          <cell r="AH596"/>
          <cell r="AI596" t="str">
            <v>Co</v>
          </cell>
          <cell r="AJ596" t="str">
            <v/>
          </cell>
          <cell r="AK596" t="str">
            <v>-2.7W</v>
          </cell>
          <cell r="AL596" t="str">
            <v>-2.1Ni</v>
          </cell>
          <cell r="AM596" t="str">
            <v/>
          </cell>
          <cell r="AN596" t="str">
            <v/>
          </cell>
          <cell r="AO596" t="str">
            <v/>
          </cell>
          <cell r="AP596" t="str">
            <v/>
          </cell>
          <cell r="AQ596" t="str">
            <v>-13.2Ti</v>
          </cell>
          <cell r="AR596" t="str">
            <v/>
          </cell>
          <cell r="AS596" t="str">
            <v/>
          </cell>
          <cell r="AT596" t="str">
            <v/>
          </cell>
          <cell r="AU596" t="str">
            <v/>
          </cell>
          <cell r="AV596" t="str">
            <v/>
          </cell>
          <cell r="AW596" t="str">
            <v/>
          </cell>
          <cell r="AX596" t="str">
            <v/>
          </cell>
          <cell r="AY596" t="str">
            <v/>
          </cell>
          <cell r="AZ596" t="str">
            <v/>
          </cell>
          <cell r="BA596" t="str">
            <v/>
          </cell>
          <cell r="BB596" t="str">
            <v/>
          </cell>
          <cell r="BC596" t="str">
            <v/>
          </cell>
          <cell r="BD596" t="str">
            <v/>
          </cell>
          <cell r="BE596" t="str">
            <v/>
          </cell>
          <cell r="BF596" t="str">
            <v/>
          </cell>
          <cell r="BG596" t="str">
            <v/>
          </cell>
          <cell r="BH596" t="str">
            <v>Co-13Ti-3W-2CrYoo, B., Im, H. J., Seol, J. B. &amp; Choi, P. P. On the microstructural evolution and partitioning behavior of L12-structured γ′-based Co-Ti-W alloys upon Cr and Al alloying. Intermetallics 104, 97–102 (2019).</v>
          </cell>
          <cell r="BI596" t="str">
            <v>Co-2.1Ni-2.7W-13.2Ti</v>
          </cell>
          <cell r="BJ596" t="str">
            <v>84.1Co-2.1Ni-2.7W-13.2Ti</v>
          </cell>
        </row>
        <row r="597">
          <cell r="A597" t="str">
            <v>Co-4.2Ni-4.9W-12.7Ti</v>
          </cell>
          <cell r="B597" t="str">
            <v>Co3Ti</v>
          </cell>
          <cell r="C597" t="str">
            <v>-4Ni-5W-13Ti</v>
          </cell>
          <cell r="D597" t="str">
            <v>Co-13Ti-3W-4Cr</v>
          </cell>
          <cell r="E597" t="str">
            <v>Yoo, B., Im, H. J., Seol, J. B. &amp; Choi, P. P. On the microstructural evolution and partitioning behavior of L12-structured γ′-based Co-Ti-W alloys upon Cr and Al alloying. Intermetallics 104, 97–102 (2019).</v>
          </cell>
          <cell r="F597">
            <v>638</v>
          </cell>
          <cell r="G597">
            <v>78.2</v>
          </cell>
          <cell r="H597">
            <v>4.2</v>
          </cell>
          <cell r="I597"/>
          <cell r="J597"/>
          <cell r="K597">
            <v>4.9000000000000004</v>
          </cell>
          <cell r="L597">
            <v>12.7</v>
          </cell>
          <cell r="M597"/>
          <cell r="N597"/>
          <cell r="O597"/>
          <cell r="P597"/>
          <cell r="Q597"/>
          <cell r="R597"/>
          <cell r="S597"/>
          <cell r="T597"/>
          <cell r="U597"/>
          <cell r="V597"/>
          <cell r="W597"/>
          <cell r="X597"/>
          <cell r="Y597"/>
          <cell r="Z597"/>
          <cell r="AA597"/>
          <cell r="AB597"/>
          <cell r="AC597"/>
          <cell r="AD597"/>
          <cell r="AE597"/>
          <cell r="AF597">
            <v>8.8495749999999997</v>
          </cell>
          <cell r="AG597"/>
          <cell r="AH597"/>
          <cell r="AI597" t="str">
            <v>Co</v>
          </cell>
          <cell r="AJ597" t="str">
            <v/>
          </cell>
          <cell r="AK597" t="str">
            <v>-4.9W</v>
          </cell>
          <cell r="AL597" t="str">
            <v>-4.2Ni</v>
          </cell>
          <cell r="AM597" t="str">
            <v/>
          </cell>
          <cell r="AN597" t="str">
            <v/>
          </cell>
          <cell r="AO597" t="str">
            <v/>
          </cell>
          <cell r="AP597" t="str">
            <v/>
          </cell>
          <cell r="AQ597" t="str">
            <v>-12.7Ti</v>
          </cell>
          <cell r="AR597" t="str">
            <v/>
          </cell>
          <cell r="AS597" t="str">
            <v/>
          </cell>
          <cell r="AT597" t="str">
            <v/>
          </cell>
          <cell r="AU597" t="str">
            <v/>
          </cell>
          <cell r="AV597" t="str">
            <v/>
          </cell>
          <cell r="AW597" t="str">
            <v/>
          </cell>
          <cell r="AX597" t="str">
            <v/>
          </cell>
          <cell r="AY597" t="str">
            <v/>
          </cell>
          <cell r="AZ597" t="str">
            <v/>
          </cell>
          <cell r="BA597" t="str">
            <v/>
          </cell>
          <cell r="BB597" t="str">
            <v/>
          </cell>
          <cell r="BC597" t="str">
            <v/>
          </cell>
          <cell r="BD597" t="str">
            <v/>
          </cell>
          <cell r="BE597" t="str">
            <v/>
          </cell>
          <cell r="BF597" t="str">
            <v/>
          </cell>
          <cell r="BG597" t="str">
            <v/>
          </cell>
          <cell r="BH597" t="str">
            <v>Co-13Ti-3W-4CrYoo, B., Im, H. J., Seol, J. B. &amp; Choi, P. P. On the microstructural evolution and partitioning behavior of L12-structured γ′-based Co-Ti-W alloys upon Cr and Al alloying. Intermetallics 104, 97–102 (2019).</v>
          </cell>
          <cell r="BI597" t="str">
            <v>Co-4.2Ni-4.9W-12.7Ti</v>
          </cell>
          <cell r="BJ597" t="str">
            <v>82.4Co-4.2Ni-4.9W-12.7Ti</v>
          </cell>
        </row>
        <row r="598">
          <cell r="A598" t="str">
            <v>Co-8.Ti-8.V</v>
          </cell>
          <cell r="B598" t="str">
            <v>Co3Ti</v>
          </cell>
          <cell r="C598" t="str">
            <v>-8Ti-8V</v>
          </cell>
          <cell r="D598" t="str">
            <v>Co-8V-8Ti</v>
          </cell>
          <cell r="E598" t="str">
            <v>Yu, J. et al. A two-stage predicting model for γ′ solvus temperature of L12-strengthened Co-base superalloys based on machine learning. Intermetallics 110, 106466 (2019).</v>
          </cell>
          <cell r="F598">
            <v>639</v>
          </cell>
          <cell r="G598">
            <v>84</v>
          </cell>
          <cell r="H598"/>
          <cell r="I598"/>
          <cell r="J598"/>
          <cell r="K598"/>
          <cell r="L598">
            <v>8</v>
          </cell>
          <cell r="M598"/>
          <cell r="N598"/>
          <cell r="O598">
            <v>8</v>
          </cell>
          <cell r="P598"/>
          <cell r="Q598"/>
          <cell r="R598"/>
          <cell r="S598"/>
          <cell r="T598"/>
          <cell r="U598"/>
          <cell r="V598"/>
          <cell r="W598"/>
          <cell r="X598"/>
          <cell r="Y598"/>
          <cell r="Z598"/>
          <cell r="AA598"/>
          <cell r="AB598"/>
          <cell r="AC598"/>
          <cell r="AD598"/>
          <cell r="AE598"/>
          <cell r="AF598">
            <v>8.3253599999999999</v>
          </cell>
          <cell r="AG598"/>
          <cell r="AH598"/>
          <cell r="AI598" t="str">
            <v>Co</v>
          </cell>
          <cell r="AJ598" t="str">
            <v/>
          </cell>
          <cell r="AK598" t="str">
            <v/>
          </cell>
          <cell r="AL598" t="str">
            <v/>
          </cell>
          <cell r="AM598" t="str">
            <v/>
          </cell>
          <cell r="AN598" t="str">
            <v/>
          </cell>
          <cell r="AO598" t="str">
            <v/>
          </cell>
          <cell r="AP598" t="str">
            <v>-8.V</v>
          </cell>
          <cell r="AQ598" t="str">
            <v>-8.Ti</v>
          </cell>
          <cell r="AR598" t="str">
            <v/>
          </cell>
          <cell r="AS598" t="str">
            <v/>
          </cell>
          <cell r="AT598" t="str">
            <v/>
          </cell>
          <cell r="AU598" t="str">
            <v/>
          </cell>
          <cell r="AV598" t="str">
            <v/>
          </cell>
          <cell r="AW598" t="str">
            <v/>
          </cell>
          <cell r="AX598" t="str">
            <v/>
          </cell>
          <cell r="AY598" t="str">
            <v/>
          </cell>
          <cell r="AZ598" t="str">
            <v/>
          </cell>
          <cell r="BA598" t="str">
            <v/>
          </cell>
          <cell r="BB598" t="str">
            <v/>
          </cell>
          <cell r="BC598" t="str">
            <v/>
          </cell>
          <cell r="BD598" t="str">
            <v/>
          </cell>
          <cell r="BE598" t="str">
            <v/>
          </cell>
          <cell r="BF598" t="str">
            <v/>
          </cell>
          <cell r="BG598" t="str">
            <v/>
          </cell>
          <cell r="BH598" t="str">
            <v>Co-8V-8TiYu, J. et al. A two-stage predicting model for γ′ solvus temperature of L12-strengthened Co-base superalloys based on machine learning. Intermetallics 110, 106466 (2019).</v>
          </cell>
          <cell r="BI598" t="str">
            <v>Co-8.Ti-8.V</v>
          </cell>
          <cell r="BJ598" t="str">
            <v>84.0Co-8.0Ti-8.0V</v>
          </cell>
        </row>
        <row r="599">
          <cell r="A599" t="str">
            <v>Co-7.7Ti-8.3V-0.9Mo</v>
          </cell>
          <cell r="B599" t="str">
            <v>W-free</v>
          </cell>
          <cell r="C599" t="str">
            <v>-8Ti-8V-1Mo</v>
          </cell>
          <cell r="D599" t="str">
            <v>Co-8V-8Ti-2W</v>
          </cell>
          <cell r="E599" t="str">
            <v>Yu, J. et al. A two-stage predicting model for γ′ solvus temperature of L12-strengthened Co-base superalloys based on machine learning. Intermetallics 110, 106466 (2019).</v>
          </cell>
          <cell r="F599">
            <v>640</v>
          </cell>
          <cell r="G599">
            <v>83.06</v>
          </cell>
          <cell r="H599"/>
          <cell r="I599"/>
          <cell r="J599"/>
          <cell r="K599"/>
          <cell r="L599">
            <v>7.71</v>
          </cell>
          <cell r="M599"/>
          <cell r="N599"/>
          <cell r="O599">
            <v>8.3000000000000007</v>
          </cell>
          <cell r="P599">
            <v>0.93</v>
          </cell>
          <cell r="Q599"/>
          <cell r="R599"/>
          <cell r="S599"/>
          <cell r="T599"/>
          <cell r="U599"/>
          <cell r="V599"/>
          <cell r="W599"/>
          <cell r="X599"/>
          <cell r="Y599"/>
          <cell r="Z599"/>
          <cell r="AA599"/>
          <cell r="AB599"/>
          <cell r="AC599"/>
          <cell r="AD599"/>
          <cell r="AE599"/>
          <cell r="AF599">
            <v>8.3425636999999995</v>
          </cell>
          <cell r="AG599"/>
          <cell r="AH599"/>
          <cell r="AI599" t="str">
            <v>Co</v>
          </cell>
          <cell r="AJ599" t="str">
            <v/>
          </cell>
          <cell r="AK599" t="str">
            <v/>
          </cell>
          <cell r="AL599" t="str">
            <v/>
          </cell>
          <cell r="AM599" t="str">
            <v/>
          </cell>
          <cell r="AN599" t="str">
            <v/>
          </cell>
          <cell r="AO599" t="str">
            <v/>
          </cell>
          <cell r="AP599" t="str">
            <v>-8.3V</v>
          </cell>
          <cell r="AQ599" t="str">
            <v>-7.7Ti</v>
          </cell>
          <cell r="AR599" t="str">
            <v>-0.9Mo</v>
          </cell>
          <cell r="AS599" t="str">
            <v/>
          </cell>
          <cell r="AT599" t="str">
            <v/>
          </cell>
          <cell r="AU599" t="str">
            <v/>
          </cell>
          <cell r="AV599" t="str">
            <v/>
          </cell>
          <cell r="AW599" t="str">
            <v/>
          </cell>
          <cell r="AX599" t="str">
            <v/>
          </cell>
          <cell r="AY599" t="str">
            <v/>
          </cell>
          <cell r="AZ599" t="str">
            <v/>
          </cell>
          <cell r="BA599" t="str">
            <v/>
          </cell>
          <cell r="BB599" t="str">
            <v/>
          </cell>
          <cell r="BC599" t="str">
            <v/>
          </cell>
          <cell r="BD599" t="str">
            <v/>
          </cell>
          <cell r="BE599" t="str">
            <v/>
          </cell>
          <cell r="BF599" t="str">
            <v/>
          </cell>
          <cell r="BG599" t="str">
            <v/>
          </cell>
          <cell r="BH599" t="str">
            <v>Co-8V-8Ti-2WYu, J. et al. A two-stage predicting model for γ′ solvus temperature of L12-strengthened Co-base superalloys based on machine learning. Intermetallics 110, 106466 (2019).</v>
          </cell>
          <cell r="BI599" t="str">
            <v>Co-7.7Ti-8.3V-0.9Mo</v>
          </cell>
          <cell r="BJ599" t="str">
            <v>83.1Co-7.7Ti-8.3V-0.9Mo</v>
          </cell>
        </row>
        <row r="600">
          <cell r="A600" t="str">
            <v>Co-7.6Ti-8.3V-2.Mo</v>
          </cell>
          <cell r="B600" t="str">
            <v>W-free</v>
          </cell>
          <cell r="C600" t="str">
            <v>-8Ti-8V-2Mo</v>
          </cell>
          <cell r="D600" t="str">
            <v>Co-8V-8Ti-2Mo</v>
          </cell>
          <cell r="E600" t="str">
            <v>Yu, J. et al. A two-stage predicting model for γ′ solvus temperature of L12-strengthened Co-base superalloys based on machine learning. Intermetallics 110, 106466 (2019).</v>
          </cell>
          <cell r="F600">
            <v>641</v>
          </cell>
          <cell r="G600">
            <v>82.12</v>
          </cell>
          <cell r="H600"/>
          <cell r="I600"/>
          <cell r="J600"/>
          <cell r="K600"/>
          <cell r="L600">
            <v>7.63</v>
          </cell>
          <cell r="M600"/>
          <cell r="N600"/>
          <cell r="O600">
            <v>8.3000000000000007</v>
          </cell>
          <cell r="P600">
            <v>1.95</v>
          </cell>
          <cell r="Q600"/>
          <cell r="R600"/>
          <cell r="S600"/>
          <cell r="T600"/>
          <cell r="U600"/>
          <cell r="V600"/>
          <cell r="W600"/>
          <cell r="X600"/>
          <cell r="Y600"/>
          <cell r="Z600"/>
          <cell r="AA600"/>
          <cell r="AB600"/>
          <cell r="AC600"/>
          <cell r="AD600"/>
          <cell r="AE600"/>
          <cell r="AF600">
            <v>8.3601541000000008</v>
          </cell>
          <cell r="AG600"/>
          <cell r="AH600"/>
          <cell r="AI600" t="str">
            <v>Co</v>
          </cell>
          <cell r="AJ600" t="str">
            <v/>
          </cell>
          <cell r="AK600" t="str">
            <v/>
          </cell>
          <cell r="AL600" t="str">
            <v/>
          </cell>
          <cell r="AM600" t="str">
            <v/>
          </cell>
          <cell r="AN600" t="str">
            <v/>
          </cell>
          <cell r="AO600" t="str">
            <v/>
          </cell>
          <cell r="AP600" t="str">
            <v>-8.3V</v>
          </cell>
          <cell r="AQ600" t="str">
            <v>-7.6Ti</v>
          </cell>
          <cell r="AR600" t="str">
            <v>-2.Mo</v>
          </cell>
          <cell r="AS600" t="str">
            <v/>
          </cell>
          <cell r="AT600" t="str">
            <v/>
          </cell>
          <cell r="AU600" t="str">
            <v/>
          </cell>
          <cell r="AV600" t="str">
            <v/>
          </cell>
          <cell r="AW600" t="str">
            <v/>
          </cell>
          <cell r="AX600" t="str">
            <v/>
          </cell>
          <cell r="AY600" t="str">
            <v/>
          </cell>
          <cell r="AZ600" t="str">
            <v/>
          </cell>
          <cell r="BA600" t="str">
            <v/>
          </cell>
          <cell r="BB600" t="str">
            <v/>
          </cell>
          <cell r="BC600" t="str">
            <v/>
          </cell>
          <cell r="BD600" t="str">
            <v/>
          </cell>
          <cell r="BE600" t="str">
            <v/>
          </cell>
          <cell r="BF600" t="str">
            <v/>
          </cell>
          <cell r="BG600" t="str">
            <v/>
          </cell>
          <cell r="BH600" t="str">
            <v>Co-8V-8Ti-2MoYu, J. et al. A two-stage predicting model for γ′ solvus temperature of L12-strengthened Co-base superalloys based on machine learning. Intermetallics 110, 106466 (2019).</v>
          </cell>
          <cell r="BI600" t="str">
            <v>Co-7.6Ti-8.3V-2.Mo</v>
          </cell>
          <cell r="BJ600" t="str">
            <v>82.1Co-7.6Ti-8.3V-2.0Mo</v>
          </cell>
        </row>
        <row r="601">
          <cell r="A601" t="str">
            <v>Co-7.Ti-1.Nb-9.4V</v>
          </cell>
          <cell r="B601" t="str">
            <v>Co3Ti</v>
          </cell>
          <cell r="C601" t="str">
            <v>-7Ti-1Nb-9V</v>
          </cell>
          <cell r="D601" t="str">
            <v>Co-8V-8Ti-2Nb</v>
          </cell>
          <cell r="E601" t="str">
            <v>Yu, J. et al. A two-stage predicting model for γ′ solvus temperature of L12-strengthened Co-base superalloys based on machine learning. Intermetallics 110, 106466 (2019).</v>
          </cell>
          <cell r="F601">
            <v>642</v>
          </cell>
          <cell r="G601">
            <v>82.62</v>
          </cell>
          <cell r="H601"/>
          <cell r="I601"/>
          <cell r="J601"/>
          <cell r="K601"/>
          <cell r="L601">
            <v>7.01</v>
          </cell>
          <cell r="M601"/>
          <cell r="N601">
            <v>0.95</v>
          </cell>
          <cell r="O601">
            <v>9.42</v>
          </cell>
          <cell r="P601"/>
          <cell r="Q601"/>
          <cell r="R601"/>
          <cell r="S601"/>
          <cell r="T601"/>
          <cell r="U601"/>
          <cell r="V601"/>
          <cell r="W601"/>
          <cell r="X601"/>
          <cell r="Y601"/>
          <cell r="Z601"/>
          <cell r="AA601"/>
          <cell r="AB601"/>
          <cell r="AC601"/>
          <cell r="AD601"/>
          <cell r="AE601"/>
          <cell r="AF601">
            <v>8.3260977</v>
          </cell>
          <cell r="AG601"/>
          <cell r="AH601"/>
          <cell r="AI601" t="str">
            <v>Co</v>
          </cell>
          <cell r="AJ601" t="str">
            <v/>
          </cell>
          <cell r="AK601" t="str">
            <v/>
          </cell>
          <cell r="AL601" t="str">
            <v/>
          </cell>
          <cell r="AM601" t="str">
            <v/>
          </cell>
          <cell r="AN601" t="str">
            <v/>
          </cell>
          <cell r="AO601" t="str">
            <v>-1.Nb</v>
          </cell>
          <cell r="AP601" t="str">
            <v>-9.4V</v>
          </cell>
          <cell r="AQ601" t="str">
            <v>-7.Ti</v>
          </cell>
          <cell r="AR601" t="str">
            <v/>
          </cell>
          <cell r="AS601" t="str">
            <v/>
          </cell>
          <cell r="AT601" t="str">
            <v/>
          </cell>
          <cell r="AU601" t="str">
            <v/>
          </cell>
          <cell r="AV601" t="str">
            <v/>
          </cell>
          <cell r="AW601" t="str">
            <v/>
          </cell>
          <cell r="AX601" t="str">
            <v/>
          </cell>
          <cell r="AY601" t="str">
            <v/>
          </cell>
          <cell r="AZ601" t="str">
            <v/>
          </cell>
          <cell r="BA601" t="str">
            <v/>
          </cell>
          <cell r="BB601" t="str">
            <v/>
          </cell>
          <cell r="BC601" t="str">
            <v/>
          </cell>
          <cell r="BD601" t="str">
            <v/>
          </cell>
          <cell r="BE601" t="str">
            <v/>
          </cell>
          <cell r="BF601" t="str">
            <v/>
          </cell>
          <cell r="BG601" t="str">
            <v/>
          </cell>
          <cell r="BH601" t="str">
            <v>Co-8V-8Ti-2NbYu, J. et al. A two-stage predicting model for γ′ solvus temperature of L12-strengthened Co-base superalloys based on machine learning. Intermetallics 110, 106466 (2019).</v>
          </cell>
          <cell r="BI601" t="str">
            <v>Co-7.Ti-1.Nb-9.4V</v>
          </cell>
          <cell r="BJ601" t="str">
            <v>82.6Co-7.0Ti-1.0Nb-9.4V</v>
          </cell>
        </row>
        <row r="602">
          <cell r="A602" t="str">
            <v>Co-6.8Ti-8.3V-1.1Mo</v>
          </cell>
          <cell r="B602" t="str">
            <v>Co3Ti</v>
          </cell>
          <cell r="C602" t="str">
            <v>-7Ti-8V-1Mo</v>
          </cell>
          <cell r="D602" t="str">
            <v>Co-8V-8Ti-2Ta</v>
          </cell>
          <cell r="E602" t="str">
            <v>Yu, J. et al. A two-stage predicting model for γ′ solvus temperature of L12-strengthened Co-base superalloys based on machine learning. Intermetallics 110, 106466 (2019).</v>
          </cell>
          <cell r="F602">
            <v>643</v>
          </cell>
          <cell r="G602">
            <v>83.81</v>
          </cell>
          <cell r="H602"/>
          <cell r="I602"/>
          <cell r="J602"/>
          <cell r="K602"/>
          <cell r="L602">
            <v>6.75</v>
          </cell>
          <cell r="M602"/>
          <cell r="N602"/>
          <cell r="O602">
            <v>8.33</v>
          </cell>
          <cell r="P602">
            <v>1.1100000000000001</v>
          </cell>
          <cell r="Q602"/>
          <cell r="R602"/>
          <cell r="S602"/>
          <cell r="T602"/>
          <cell r="U602"/>
          <cell r="V602"/>
          <cell r="W602"/>
          <cell r="X602"/>
          <cell r="Y602"/>
          <cell r="Z602"/>
          <cell r="AA602"/>
          <cell r="AB602"/>
          <cell r="AC602"/>
          <cell r="AD602"/>
          <cell r="AE602"/>
          <cell r="AF602">
            <v>8.3863835000000009</v>
          </cell>
          <cell r="AG602"/>
          <cell r="AH602"/>
          <cell r="AI602" t="str">
            <v>Co</v>
          </cell>
          <cell r="AJ602" t="str">
            <v/>
          </cell>
          <cell r="AK602" t="str">
            <v/>
          </cell>
          <cell r="AL602" t="str">
            <v/>
          </cell>
          <cell r="AM602" t="str">
            <v/>
          </cell>
          <cell r="AN602" t="str">
            <v/>
          </cell>
          <cell r="AO602" t="str">
            <v/>
          </cell>
          <cell r="AP602" t="str">
            <v>-8.3V</v>
          </cell>
          <cell r="AQ602" t="str">
            <v>-6.8Ti</v>
          </cell>
          <cell r="AR602" t="str">
            <v>-1.1Mo</v>
          </cell>
          <cell r="AS602" t="str">
            <v/>
          </cell>
          <cell r="AT602" t="str">
            <v/>
          </cell>
          <cell r="AU602" t="str">
            <v/>
          </cell>
          <cell r="AV602" t="str">
            <v/>
          </cell>
          <cell r="AW602" t="str">
            <v/>
          </cell>
          <cell r="AX602" t="str">
            <v/>
          </cell>
          <cell r="AY602" t="str">
            <v/>
          </cell>
          <cell r="AZ602" t="str">
            <v/>
          </cell>
          <cell r="BA602" t="str">
            <v/>
          </cell>
          <cell r="BB602" t="str">
            <v/>
          </cell>
          <cell r="BC602" t="str">
            <v/>
          </cell>
          <cell r="BD602" t="str">
            <v/>
          </cell>
          <cell r="BE602" t="str">
            <v/>
          </cell>
          <cell r="BF602" t="str">
            <v/>
          </cell>
          <cell r="BG602" t="str">
            <v/>
          </cell>
          <cell r="BH602" t="str">
            <v>Co-8V-8Ti-2TaYu, J. et al. A two-stage predicting model for γ′ solvus temperature of L12-strengthened Co-base superalloys based on machine learning. Intermetallics 110, 106466 (2019).</v>
          </cell>
          <cell r="BI602" t="str">
            <v>Co-6.8Ti-8.3V-1.1Mo</v>
          </cell>
          <cell r="BJ602" t="str">
            <v>83.8Co-6.8Ti-8.3V-1.1Mo</v>
          </cell>
        </row>
        <row r="603">
          <cell r="A603" t="str">
            <v>Co-15.Cr-11.Ti</v>
          </cell>
          <cell r="B603" t="str">
            <v>Co3Ti</v>
          </cell>
          <cell r="C603" t="str">
            <v>-15Cr-11Ti</v>
          </cell>
          <cell r="D603" t="str">
            <v>CTC-1</v>
          </cell>
          <cell r="E603" t="str">
            <v>Zenk, C. H. et al. A novel type of Co–Ti–Cr-base γ/γ′ superalloys with low mass density. Acta Mater. 135, 244–251 (2017).</v>
          </cell>
          <cell r="F603">
            <v>644</v>
          </cell>
          <cell r="G603">
            <v>74</v>
          </cell>
          <cell r="H603"/>
          <cell r="I603"/>
          <cell r="J603">
            <v>15</v>
          </cell>
          <cell r="K603"/>
          <cell r="L603">
            <v>11</v>
          </cell>
          <cell r="M603"/>
          <cell r="N603"/>
          <cell r="O603"/>
          <cell r="P603"/>
          <cell r="Q603"/>
          <cell r="R603"/>
          <cell r="S603"/>
          <cell r="T603"/>
          <cell r="U603"/>
          <cell r="V603"/>
          <cell r="W603"/>
          <cell r="X603"/>
          <cell r="Y603"/>
          <cell r="Z603"/>
          <cell r="AA603"/>
          <cell r="AB603"/>
          <cell r="AC603"/>
          <cell r="AD603"/>
          <cell r="AE603"/>
          <cell r="AF603">
            <v>8.1602700000000006</v>
          </cell>
          <cell r="AG603">
            <v>8.1</v>
          </cell>
          <cell r="AH603"/>
          <cell r="AI603" t="str">
            <v>Co</v>
          </cell>
          <cell r="AJ603" t="str">
            <v/>
          </cell>
          <cell r="AK603" t="str">
            <v/>
          </cell>
          <cell r="AL603" t="str">
            <v/>
          </cell>
          <cell r="AM603" t="str">
            <v>-15.Cr</v>
          </cell>
          <cell r="AN603" t="str">
            <v/>
          </cell>
          <cell r="AO603" t="str">
            <v/>
          </cell>
          <cell r="AP603" t="str">
            <v/>
          </cell>
          <cell r="AQ603" t="str">
            <v>-11.Ti</v>
          </cell>
          <cell r="AR603" t="str">
            <v/>
          </cell>
          <cell r="AS603" t="str">
            <v/>
          </cell>
          <cell r="AT603" t="str">
            <v/>
          </cell>
          <cell r="AU603" t="str">
            <v/>
          </cell>
          <cell r="AV603" t="str">
            <v/>
          </cell>
          <cell r="AW603" t="str">
            <v/>
          </cell>
          <cell r="AX603" t="str">
            <v/>
          </cell>
          <cell r="AY603" t="str">
            <v/>
          </cell>
          <cell r="AZ603" t="str">
            <v/>
          </cell>
          <cell r="BA603" t="str">
            <v/>
          </cell>
          <cell r="BB603" t="str">
            <v/>
          </cell>
          <cell r="BC603" t="str">
            <v/>
          </cell>
          <cell r="BD603" t="str">
            <v/>
          </cell>
          <cell r="BE603" t="str">
            <v/>
          </cell>
          <cell r="BF603" t="str">
            <v/>
          </cell>
          <cell r="BG603" t="str">
            <v/>
          </cell>
          <cell r="BH603" t="str">
            <v>CTC-1Zenk, C. H. et al. A novel type of Co–Ti–Cr-base γ/γ′ superalloys with low mass density. Acta Mater. 135, 244–251 (2017).</v>
          </cell>
          <cell r="BI603" t="str">
            <v>Co-15.Cr-11.Ti</v>
          </cell>
          <cell r="BJ603" t="str">
            <v>74.0Co-15.0Cr-11.0Ti</v>
          </cell>
        </row>
        <row r="604">
          <cell r="A604" t="str">
            <v>Co-37.5Ni-9.Al-8.Cr-9.W-0.04B</v>
          </cell>
          <cell r="B604" t="str">
            <v>CoAlWX+</v>
          </cell>
          <cell r="C604" t="str">
            <v>-38Ni-9Al-8Cr-9W-B</v>
          </cell>
          <cell r="D604" t="str">
            <v>NC50</v>
          </cell>
          <cell r="E604" t="str">
            <v>Zenk, C. H. et al. Intermediate Co/Ni-base model superalloys - Thermophysical properties, creep and oxidation. Scr. Mater. 112, 83–86 (2016).</v>
          </cell>
          <cell r="F604">
            <v>645</v>
          </cell>
          <cell r="G604">
            <v>36.46</v>
          </cell>
          <cell r="H604">
            <v>37.5</v>
          </cell>
          <cell r="I604">
            <v>9</v>
          </cell>
          <cell r="J604">
            <v>8</v>
          </cell>
          <cell r="K604">
            <v>9</v>
          </cell>
          <cell r="L604"/>
          <cell r="M604"/>
          <cell r="N604"/>
          <cell r="O604"/>
          <cell r="P604"/>
          <cell r="Q604"/>
          <cell r="R604"/>
          <cell r="S604">
            <v>0.04</v>
          </cell>
          <cell r="T604"/>
          <cell r="U604"/>
          <cell r="V604"/>
          <cell r="W604"/>
          <cell r="X604"/>
          <cell r="Y604"/>
          <cell r="Z604"/>
          <cell r="AA604"/>
          <cell r="AB604"/>
          <cell r="AC604"/>
          <cell r="AD604"/>
          <cell r="AE604"/>
          <cell r="AF604">
            <v>9.137124</v>
          </cell>
          <cell r="AG604"/>
          <cell r="AH604"/>
          <cell r="AI604" t="str">
            <v>Co</v>
          </cell>
          <cell r="AJ604" t="str">
            <v>-9.Al</v>
          </cell>
          <cell r="AK604" t="str">
            <v>-9.W</v>
          </cell>
          <cell r="AL604" t="str">
            <v>-37.5Ni</v>
          </cell>
          <cell r="AM604" t="str">
            <v>-8.Cr</v>
          </cell>
          <cell r="AN604" t="str">
            <v/>
          </cell>
          <cell r="AO604" t="str">
            <v/>
          </cell>
          <cell r="AP604" t="str">
            <v/>
          </cell>
          <cell r="AQ604" t="str">
            <v/>
          </cell>
          <cell r="AR604" t="str">
            <v/>
          </cell>
          <cell r="AS604" t="str">
            <v/>
          </cell>
          <cell r="AT604" t="str">
            <v/>
          </cell>
          <cell r="AU604" t="str">
            <v>-0.04B</v>
          </cell>
          <cell r="AV604" t="str">
            <v/>
          </cell>
          <cell r="AW604" t="str">
            <v/>
          </cell>
          <cell r="AX604" t="str">
            <v/>
          </cell>
          <cell r="AY604" t="str">
            <v/>
          </cell>
          <cell r="AZ604" t="str">
            <v/>
          </cell>
          <cell r="BA604" t="str">
            <v/>
          </cell>
          <cell r="BB604" t="str">
            <v/>
          </cell>
          <cell r="BC604" t="str">
            <v/>
          </cell>
          <cell r="BD604" t="str">
            <v/>
          </cell>
          <cell r="BE604" t="str">
            <v/>
          </cell>
          <cell r="BF604" t="str">
            <v/>
          </cell>
          <cell r="BG604" t="str">
            <v/>
          </cell>
          <cell r="BH604" t="str">
            <v>NC50Zenk, C. H. et al. Intermediate Co/Ni-base model superalloys - Thermophysical properties, creep and oxidation. Scr. Mater. 112, 83–86 (2016).</v>
          </cell>
          <cell r="BI604" t="str">
            <v>Co-37.5Ni-9.Al-8.Cr-9.W-0.04B</v>
          </cell>
          <cell r="BJ604" t="str">
            <v>74.0Co-37.5Ni-9.0Al-8.0Cr-9.0W-0.04B</v>
          </cell>
        </row>
        <row r="605">
          <cell r="A605" t="str">
            <v>Co-18.8Ni-9.Al-8.Cr-9.W-0.04B</v>
          </cell>
          <cell r="B605" t="str">
            <v>CoAlWX+</v>
          </cell>
          <cell r="C605" t="str">
            <v>-19Ni-9Al-8Cr-9W-B</v>
          </cell>
          <cell r="D605" t="str">
            <v>NC75</v>
          </cell>
          <cell r="E605" t="str">
            <v>Zenk, C. H. et al. Intermediate Co/Ni-base model superalloys - Thermophysical properties, creep and oxidation. Scr. Mater. 112, 83–86 (2016).</v>
          </cell>
          <cell r="F605">
            <v>646</v>
          </cell>
          <cell r="G605">
            <v>55.160000000000004</v>
          </cell>
          <cell r="H605">
            <v>18.8</v>
          </cell>
          <cell r="I605">
            <v>9</v>
          </cell>
          <cell r="J605">
            <v>8</v>
          </cell>
          <cell r="K605">
            <v>9</v>
          </cell>
          <cell r="L605"/>
          <cell r="M605"/>
          <cell r="N605"/>
          <cell r="O605"/>
          <cell r="P605"/>
          <cell r="Q605"/>
          <cell r="R605"/>
          <cell r="S605">
            <v>0.04</v>
          </cell>
          <cell r="T605"/>
          <cell r="U605"/>
          <cell r="V605"/>
          <cell r="W605"/>
          <cell r="X605"/>
          <cell r="Y605"/>
          <cell r="Z605"/>
          <cell r="AA605"/>
          <cell r="AB605"/>
          <cell r="AC605"/>
          <cell r="AD605"/>
          <cell r="AE605"/>
          <cell r="AF605">
            <v>9.1356280000000005</v>
          </cell>
          <cell r="AG605"/>
          <cell r="AH605"/>
          <cell r="AI605" t="str">
            <v>Co</v>
          </cell>
          <cell r="AJ605" t="str">
            <v>-9.Al</v>
          </cell>
          <cell r="AK605" t="str">
            <v>-9.W</v>
          </cell>
          <cell r="AL605" t="str">
            <v>-18.8Ni</v>
          </cell>
          <cell r="AM605" t="str">
            <v>-8.Cr</v>
          </cell>
          <cell r="AN605" t="str">
            <v/>
          </cell>
          <cell r="AO605" t="str">
            <v/>
          </cell>
          <cell r="AP605" t="str">
            <v/>
          </cell>
          <cell r="AQ605" t="str">
            <v/>
          </cell>
          <cell r="AR605" t="str">
            <v/>
          </cell>
          <cell r="AS605" t="str">
            <v/>
          </cell>
          <cell r="AT605" t="str">
            <v/>
          </cell>
          <cell r="AU605" t="str">
            <v>-0.04B</v>
          </cell>
          <cell r="AV605" t="str">
            <v/>
          </cell>
          <cell r="AW605" t="str">
            <v/>
          </cell>
          <cell r="AX605" t="str">
            <v/>
          </cell>
          <cell r="AY605" t="str">
            <v/>
          </cell>
          <cell r="AZ605" t="str">
            <v/>
          </cell>
          <cell r="BA605" t="str">
            <v/>
          </cell>
          <cell r="BB605" t="str">
            <v/>
          </cell>
          <cell r="BC605" t="str">
            <v/>
          </cell>
          <cell r="BD605" t="str">
            <v/>
          </cell>
          <cell r="BE605" t="str">
            <v/>
          </cell>
          <cell r="BF605" t="str">
            <v/>
          </cell>
          <cell r="BG605" t="str">
            <v/>
          </cell>
          <cell r="BH605" t="str">
            <v>NC75Zenk, C. H. et al. Intermediate Co/Ni-base model superalloys - Thermophysical properties, creep and oxidation. Scr. Mater. 112, 83–86 (2016).</v>
          </cell>
          <cell r="BI605" t="str">
            <v>Co-18.8Ni-9.Al-8.Cr-9.W-0.04B</v>
          </cell>
          <cell r="BJ605" t="str">
            <v>74.0Co-18.8Ni-9.0Al-8.0Cr-9.0W-0.04B</v>
          </cell>
        </row>
        <row r="606">
          <cell r="A606" t="str">
            <v>Co-9.Al-8.Cr-9.W-0.04B</v>
          </cell>
          <cell r="B606" t="str">
            <v>CoAlW-X</v>
          </cell>
          <cell r="C606" t="str">
            <v>-9Al-8Cr-9W-B</v>
          </cell>
          <cell r="D606" t="str">
            <v>NC100</v>
          </cell>
          <cell r="E606" t="str">
            <v>Zenk, C. H. et al. Intermediate Co/Ni-base model superalloys - Thermophysical properties, creep and oxidation. Scr. Mater. 112, 83–86 (2016).</v>
          </cell>
          <cell r="F606">
            <v>647</v>
          </cell>
          <cell r="G606">
            <v>73.960000000000008</v>
          </cell>
          <cell r="H606"/>
          <cell r="I606">
            <v>9</v>
          </cell>
          <cell r="J606">
            <v>8</v>
          </cell>
          <cell r="K606">
            <v>9</v>
          </cell>
          <cell r="L606"/>
          <cell r="M606"/>
          <cell r="N606"/>
          <cell r="O606"/>
          <cell r="P606"/>
          <cell r="Q606"/>
          <cell r="R606"/>
          <cell r="S606">
            <v>0.04</v>
          </cell>
          <cell r="T606"/>
          <cell r="U606"/>
          <cell r="V606"/>
          <cell r="W606"/>
          <cell r="X606"/>
          <cell r="Y606"/>
          <cell r="Z606"/>
          <cell r="AA606"/>
          <cell r="AB606"/>
          <cell r="AC606"/>
          <cell r="AD606"/>
          <cell r="AE606"/>
          <cell r="AF606">
            <v>9.1341239999999999</v>
          </cell>
          <cell r="AG606"/>
          <cell r="AH606"/>
          <cell r="AI606" t="str">
            <v>Co</v>
          </cell>
          <cell r="AJ606" t="str">
            <v>-9.Al</v>
          </cell>
          <cell r="AK606" t="str">
            <v>-9.W</v>
          </cell>
          <cell r="AL606" t="str">
            <v/>
          </cell>
          <cell r="AM606" t="str">
            <v>-8.Cr</v>
          </cell>
          <cell r="AN606" t="str">
            <v/>
          </cell>
          <cell r="AO606" t="str">
            <v/>
          </cell>
          <cell r="AP606" t="str">
            <v/>
          </cell>
          <cell r="AQ606" t="str">
            <v/>
          </cell>
          <cell r="AR606" t="str">
            <v/>
          </cell>
          <cell r="AS606" t="str">
            <v/>
          </cell>
          <cell r="AT606" t="str">
            <v/>
          </cell>
          <cell r="AU606" t="str">
            <v>-0.04B</v>
          </cell>
          <cell r="AV606" t="str">
            <v/>
          </cell>
          <cell r="AW606" t="str">
            <v/>
          </cell>
          <cell r="AX606" t="str">
            <v/>
          </cell>
          <cell r="AY606" t="str">
            <v/>
          </cell>
          <cell r="AZ606" t="str">
            <v/>
          </cell>
          <cell r="BA606" t="str">
            <v/>
          </cell>
          <cell r="BB606" t="str">
            <v/>
          </cell>
          <cell r="BC606" t="str">
            <v/>
          </cell>
          <cell r="BD606" t="str">
            <v/>
          </cell>
          <cell r="BE606" t="str">
            <v/>
          </cell>
          <cell r="BF606" t="str">
            <v/>
          </cell>
          <cell r="BG606" t="str">
            <v/>
          </cell>
          <cell r="BH606" t="str">
            <v>NC100Zenk, C. H. et al. Intermediate Co/Ni-base model superalloys - Thermophysical properties, creep and oxidation. Scr. Mater. 112, 83–86 (2016).</v>
          </cell>
          <cell r="BI606" t="str">
            <v>Co-9.Al-8.Cr-9.W-0.04B</v>
          </cell>
          <cell r="BJ606" t="str">
            <v>74.0Co-9.0Al-8.0Cr-9.0W-0.04B</v>
          </cell>
        </row>
        <row r="607">
          <cell r="A607" t="str">
            <v>Co-41.5Ni-9.6Al-7.4W-0.04B</v>
          </cell>
          <cell r="B607" t="str">
            <v>CoAlW-X</v>
          </cell>
          <cell r="C607" t="str">
            <v>-42Ni-10Al-7W-B</v>
          </cell>
          <cell r="D607" t="str">
            <v>ERBO-NC50_0Cr</v>
          </cell>
          <cell r="E607" t="str">
            <v>Zenk, C. H. et al. The role of the base element in γ strengthened cobalt/nickel-base superalloys. Proc. Int. Symp. Superalloys 2016-Janua, 971–980 (2016).</v>
          </cell>
          <cell r="F607">
            <v>648</v>
          </cell>
          <cell r="G607">
            <v>41.48</v>
          </cell>
          <cell r="H607">
            <v>41.5</v>
          </cell>
          <cell r="I607">
            <v>9.6</v>
          </cell>
          <cell r="J607"/>
          <cell r="K607">
            <v>7.38</v>
          </cell>
          <cell r="L607"/>
          <cell r="M607"/>
          <cell r="N607"/>
          <cell r="O607"/>
          <cell r="P607"/>
          <cell r="Q607"/>
          <cell r="R607"/>
          <cell r="S607">
            <v>0.04</v>
          </cell>
          <cell r="T607"/>
          <cell r="U607"/>
          <cell r="V607"/>
          <cell r="W607"/>
          <cell r="X607"/>
          <cell r="Y607"/>
          <cell r="Z607"/>
          <cell r="AA607"/>
          <cell r="AB607"/>
          <cell r="AC607"/>
          <cell r="AD607"/>
          <cell r="AE607"/>
          <cell r="AF607">
            <v>9.0693739999999998</v>
          </cell>
          <cell r="AG607"/>
          <cell r="AH607"/>
          <cell r="AI607" t="str">
            <v>Co</v>
          </cell>
          <cell r="AJ607" t="str">
            <v>-9.6Al</v>
          </cell>
          <cell r="AK607" t="str">
            <v>-7.4W</v>
          </cell>
          <cell r="AL607" t="str">
            <v>-41.5Ni</v>
          </cell>
          <cell r="AM607" t="str">
            <v/>
          </cell>
          <cell r="AN607" t="str">
            <v/>
          </cell>
          <cell r="AO607" t="str">
            <v/>
          </cell>
          <cell r="AP607" t="str">
            <v/>
          </cell>
          <cell r="AQ607" t="str">
            <v/>
          </cell>
          <cell r="AR607" t="str">
            <v/>
          </cell>
          <cell r="AS607" t="str">
            <v/>
          </cell>
          <cell r="AT607" t="str">
            <v/>
          </cell>
          <cell r="AU607" t="str">
            <v>-0.04B</v>
          </cell>
          <cell r="AV607" t="str">
            <v/>
          </cell>
          <cell r="AW607" t="str">
            <v/>
          </cell>
          <cell r="AX607" t="str">
            <v/>
          </cell>
          <cell r="AY607" t="str">
            <v/>
          </cell>
          <cell r="AZ607" t="str">
            <v/>
          </cell>
          <cell r="BA607" t="str">
            <v/>
          </cell>
          <cell r="BB607" t="str">
            <v/>
          </cell>
          <cell r="BC607" t="str">
            <v/>
          </cell>
          <cell r="BD607" t="str">
            <v/>
          </cell>
          <cell r="BE607" t="str">
            <v/>
          </cell>
          <cell r="BF607" t="str">
            <v/>
          </cell>
          <cell r="BG607" t="str">
            <v/>
          </cell>
          <cell r="BH607" t="str">
            <v>ERBO-NC50_0CrZenk, C. H. et al. The role of the base element in γ strengthened cobalt/nickel-base superalloys. Proc. Int. Symp. Superalloys 2016-Janua, 971–980 (2016).</v>
          </cell>
          <cell r="BI607" t="str">
            <v>Co-41.5Ni-9.6Al-7.4W-0.04B</v>
          </cell>
          <cell r="BJ607" t="str">
            <v>83.0Co-41.5Ni-9.6Al-7.4W-0.04B</v>
          </cell>
        </row>
        <row r="608">
          <cell r="A608" t="str">
            <v>Co-20.8Ni-9.2Al-7.4W-0.04B</v>
          </cell>
          <cell r="B608" t="str">
            <v>CoAlW-X</v>
          </cell>
          <cell r="C608" t="str">
            <v>-21Ni-9Al-7W-B</v>
          </cell>
          <cell r="D608" t="str">
            <v>ERBO-NC75_0Cr</v>
          </cell>
          <cell r="E608" t="str">
            <v>Zenk, C. H. et al. The role of the base element in γ strengthened cobalt/nickel-base superalloys. Proc. Int. Symp. Superalloys 2016-Janua, 971–980 (2016).</v>
          </cell>
          <cell r="F608">
            <v>649</v>
          </cell>
          <cell r="G608">
            <v>62.6</v>
          </cell>
          <cell r="H608">
            <v>20.75</v>
          </cell>
          <cell r="I608">
            <v>9.1999999999999993</v>
          </cell>
          <cell r="J608"/>
          <cell r="K608">
            <v>7.41</v>
          </cell>
          <cell r="L608"/>
          <cell r="M608"/>
          <cell r="N608"/>
          <cell r="O608"/>
          <cell r="P608"/>
          <cell r="Q608"/>
          <cell r="R608"/>
          <cell r="S608">
            <v>0.04</v>
          </cell>
          <cell r="T608"/>
          <cell r="U608"/>
          <cell r="V608"/>
          <cell r="W608"/>
          <cell r="X608"/>
          <cell r="Y608"/>
          <cell r="Z608"/>
          <cell r="AA608"/>
          <cell r="AB608"/>
          <cell r="AC608"/>
          <cell r="AD608"/>
          <cell r="AE608"/>
          <cell r="AF608">
            <v>9.095619000000001</v>
          </cell>
          <cell r="AG608"/>
          <cell r="AH608"/>
          <cell r="AI608" t="str">
            <v>Co</v>
          </cell>
          <cell r="AJ608" t="str">
            <v>-9.2Al</v>
          </cell>
          <cell r="AK608" t="str">
            <v>-7.4W</v>
          </cell>
          <cell r="AL608" t="str">
            <v>-20.8Ni</v>
          </cell>
          <cell r="AM608" t="str">
            <v/>
          </cell>
          <cell r="AN608" t="str">
            <v/>
          </cell>
          <cell r="AO608" t="str">
            <v/>
          </cell>
          <cell r="AP608" t="str">
            <v/>
          </cell>
          <cell r="AQ608" t="str">
            <v/>
          </cell>
          <cell r="AR608" t="str">
            <v/>
          </cell>
          <cell r="AS608" t="str">
            <v/>
          </cell>
          <cell r="AT608" t="str">
            <v/>
          </cell>
          <cell r="AU608" t="str">
            <v>-0.04B</v>
          </cell>
          <cell r="AV608" t="str">
            <v/>
          </cell>
          <cell r="AW608" t="str">
            <v/>
          </cell>
          <cell r="AX608" t="str">
            <v/>
          </cell>
          <cell r="AY608" t="str">
            <v/>
          </cell>
          <cell r="AZ608" t="str">
            <v/>
          </cell>
          <cell r="BA608" t="str">
            <v/>
          </cell>
          <cell r="BB608" t="str">
            <v/>
          </cell>
          <cell r="BC608" t="str">
            <v/>
          </cell>
          <cell r="BD608" t="str">
            <v/>
          </cell>
          <cell r="BE608" t="str">
            <v/>
          </cell>
          <cell r="BF608" t="str">
            <v/>
          </cell>
          <cell r="BG608" t="str">
            <v/>
          </cell>
          <cell r="BH608" t="str">
            <v>ERBO-NC75_0CrZenk, C. H. et al. The role of the base element in γ strengthened cobalt/nickel-base superalloys. Proc. Int. Symp. Superalloys 2016-Janua, 971–980 (2016).</v>
          </cell>
          <cell r="BI608" t="str">
            <v>Co-20.8Ni-9.2Al-7.4W-0.04B</v>
          </cell>
          <cell r="BJ608" t="str">
            <v>83.4Co-20.8Ni-9.2Al-7.4W-0.04B</v>
          </cell>
        </row>
        <row r="609">
          <cell r="A609" t="str">
            <v>Co-9.4Al-7.5W-0.04B</v>
          </cell>
          <cell r="B609" t="str">
            <v>CoAlW-X</v>
          </cell>
          <cell r="C609" t="str">
            <v>-9Al-8W-B</v>
          </cell>
          <cell r="D609" t="str">
            <v>ERBO-NC100_0Cr</v>
          </cell>
          <cell r="E609" t="str">
            <v>Zenk, C. H. et al. The role of the base element in γ strengthened cobalt/nickel-base superalloys. Proc. Int. Symp. Superalloys 2016-Janua, 971–980 (2016).</v>
          </cell>
          <cell r="F609">
            <v>650</v>
          </cell>
          <cell r="G609">
            <v>83.03</v>
          </cell>
          <cell r="H609"/>
          <cell r="I609">
            <v>9.4</v>
          </cell>
          <cell r="J609"/>
          <cell r="K609">
            <v>7.53</v>
          </cell>
          <cell r="L609"/>
          <cell r="M609"/>
          <cell r="N609"/>
          <cell r="O609"/>
          <cell r="P609"/>
          <cell r="Q609"/>
          <cell r="R609"/>
          <cell r="S609">
            <v>0.04</v>
          </cell>
          <cell r="T609"/>
          <cell r="U609"/>
          <cell r="V609"/>
          <cell r="W609"/>
          <cell r="X609"/>
          <cell r="Y609"/>
          <cell r="Z609"/>
          <cell r="AA609"/>
          <cell r="AB609"/>
          <cell r="AC609"/>
          <cell r="AD609"/>
          <cell r="AE609"/>
          <cell r="AF609">
            <v>9.0939789999999991</v>
          </cell>
          <cell r="AG609"/>
          <cell r="AH609"/>
          <cell r="AI609" t="str">
            <v>Co</v>
          </cell>
          <cell r="AJ609" t="str">
            <v>-9.4Al</v>
          </cell>
          <cell r="AK609" t="str">
            <v>-7.5W</v>
          </cell>
          <cell r="AL609" t="str">
            <v/>
          </cell>
          <cell r="AM609" t="str">
            <v/>
          </cell>
          <cell r="AN609" t="str">
            <v/>
          </cell>
          <cell r="AO609" t="str">
            <v/>
          </cell>
          <cell r="AP609" t="str">
            <v/>
          </cell>
          <cell r="AQ609" t="str">
            <v/>
          </cell>
          <cell r="AR609" t="str">
            <v/>
          </cell>
          <cell r="AS609" t="str">
            <v/>
          </cell>
          <cell r="AT609" t="str">
            <v/>
          </cell>
          <cell r="AU609" t="str">
            <v>-0.04B</v>
          </cell>
          <cell r="AV609" t="str">
            <v/>
          </cell>
          <cell r="AW609" t="str">
            <v/>
          </cell>
          <cell r="AX609" t="str">
            <v/>
          </cell>
          <cell r="AY609" t="str">
            <v/>
          </cell>
          <cell r="AZ609" t="str">
            <v/>
          </cell>
          <cell r="BA609" t="str">
            <v/>
          </cell>
          <cell r="BB609" t="str">
            <v/>
          </cell>
          <cell r="BC609" t="str">
            <v/>
          </cell>
          <cell r="BD609" t="str">
            <v/>
          </cell>
          <cell r="BE609" t="str">
            <v/>
          </cell>
          <cell r="BF609" t="str">
            <v/>
          </cell>
          <cell r="BG609" t="str">
            <v/>
          </cell>
          <cell r="BH609" t="str">
            <v>ERBO-NC100_0CrZenk, C. H. et al. The role of the base element in γ strengthened cobalt/nickel-base superalloys. Proc. Int. Symp. Superalloys 2016-Janua, 971–980 (2016).</v>
          </cell>
          <cell r="BI609" t="str">
            <v>Co-9.4Al-7.5W-0.04B</v>
          </cell>
          <cell r="BJ609" t="str">
            <v>83.0Co-9.4Al-7.5W-0.04B</v>
          </cell>
        </row>
        <row r="610">
          <cell r="A610" t="str">
            <v>Co-37.5Ni-9.Al-8.Cr-7.3W-0.04B</v>
          </cell>
          <cell r="B610" t="str">
            <v>CoAlWX+</v>
          </cell>
          <cell r="C610" t="str">
            <v>-38Ni-9Al-8Cr-7W-B</v>
          </cell>
          <cell r="D610" t="str">
            <v>ERBO-NC50_8Cr</v>
          </cell>
          <cell r="E610" t="str">
            <v>Zenk, C. H. et al. The role of the base element in γ strengthened cobalt/nickel-base superalloys. Proc. Int. Symp. Superalloys 2016-Janua, 971–980 (2016).</v>
          </cell>
          <cell r="F610">
            <v>651</v>
          </cell>
          <cell r="G610">
            <v>38.160000000000004</v>
          </cell>
          <cell r="H610">
            <v>37.5</v>
          </cell>
          <cell r="I610">
            <v>9</v>
          </cell>
          <cell r="J610">
            <v>8</v>
          </cell>
          <cell r="K610">
            <v>7.3</v>
          </cell>
          <cell r="L610"/>
          <cell r="M610"/>
          <cell r="N610"/>
          <cell r="O610"/>
          <cell r="P610"/>
          <cell r="Q610"/>
          <cell r="R610"/>
          <cell r="S610">
            <v>0.04</v>
          </cell>
          <cell r="T610"/>
          <cell r="U610"/>
          <cell r="V610"/>
          <cell r="W610"/>
          <cell r="X610"/>
          <cell r="Y610"/>
          <cell r="Z610"/>
          <cell r="AA610"/>
          <cell r="AB610"/>
          <cell r="AC610"/>
          <cell r="AD610"/>
          <cell r="AE610"/>
          <cell r="AF610">
            <v>8.9611739999999998</v>
          </cell>
          <cell r="AG610"/>
          <cell r="AH610"/>
          <cell r="AI610" t="str">
            <v>Co</v>
          </cell>
          <cell r="AJ610" t="str">
            <v>-9.Al</v>
          </cell>
          <cell r="AK610" t="str">
            <v>-7.3W</v>
          </cell>
          <cell r="AL610" t="str">
            <v>-37.5Ni</v>
          </cell>
          <cell r="AM610" t="str">
            <v>-8.Cr</v>
          </cell>
          <cell r="AN610" t="str">
            <v/>
          </cell>
          <cell r="AO610" t="str">
            <v/>
          </cell>
          <cell r="AP610" t="str">
            <v/>
          </cell>
          <cell r="AQ610" t="str">
            <v/>
          </cell>
          <cell r="AR610" t="str">
            <v/>
          </cell>
          <cell r="AS610" t="str">
            <v/>
          </cell>
          <cell r="AT610" t="str">
            <v/>
          </cell>
          <cell r="AU610" t="str">
            <v>-0.04B</v>
          </cell>
          <cell r="AV610" t="str">
            <v/>
          </cell>
          <cell r="AW610" t="str">
            <v/>
          </cell>
          <cell r="AX610" t="str">
            <v/>
          </cell>
          <cell r="AY610" t="str">
            <v/>
          </cell>
          <cell r="AZ610" t="str">
            <v/>
          </cell>
          <cell r="BA610" t="str">
            <v/>
          </cell>
          <cell r="BB610" t="str">
            <v/>
          </cell>
          <cell r="BC610" t="str">
            <v/>
          </cell>
          <cell r="BD610" t="str">
            <v/>
          </cell>
          <cell r="BE610" t="str">
            <v/>
          </cell>
          <cell r="BF610" t="str">
            <v/>
          </cell>
          <cell r="BG610" t="str">
            <v/>
          </cell>
          <cell r="BH610" t="str">
            <v>ERBO-NC50_8CrZenk, C. H. et al. The role of the base element in γ strengthened cobalt/nickel-base superalloys. Proc. Int. Symp. Superalloys 2016-Janua, 971–980 (2016).</v>
          </cell>
          <cell r="BI610" t="str">
            <v>Co-37.5Ni-9.Al-8.Cr-7.3W-0.04B</v>
          </cell>
          <cell r="BJ610" t="str">
            <v>75.7Co-37.5Ni-9.0Al-8.0Cr-7.3W-0.04B</v>
          </cell>
        </row>
        <row r="611">
          <cell r="A611" t="str">
            <v>Co-18.8Ni-9.2Al-8.Cr-7.6W-0.04B</v>
          </cell>
          <cell r="B611" t="str">
            <v>CoAlWX+</v>
          </cell>
          <cell r="C611" t="str">
            <v>-19Ni-9Al-8Cr-8W-B</v>
          </cell>
          <cell r="D611" t="str">
            <v>ERBO-NC75_8Cr</v>
          </cell>
          <cell r="E611" t="str">
            <v>Zenk, C. H. et al. The role of the base element in γ strengthened cobalt/nickel-base superalloys. Proc. Int. Symp. Superalloys 2016-Janua, 971–980 (2016).</v>
          </cell>
          <cell r="F611">
            <v>652</v>
          </cell>
          <cell r="G611">
            <v>56.41</v>
          </cell>
          <cell r="H611">
            <v>18.75</v>
          </cell>
          <cell r="I611">
            <v>9.1999999999999993</v>
          </cell>
          <cell r="J611">
            <v>8</v>
          </cell>
          <cell r="K611">
            <v>7.6</v>
          </cell>
          <cell r="L611"/>
          <cell r="M611"/>
          <cell r="N611"/>
          <cell r="O611"/>
          <cell r="P611"/>
          <cell r="Q611"/>
          <cell r="R611"/>
          <cell r="S611">
            <v>0.04</v>
          </cell>
          <cell r="T611"/>
          <cell r="U611"/>
          <cell r="V611"/>
          <cell r="W611"/>
          <cell r="X611"/>
          <cell r="Y611"/>
          <cell r="Z611"/>
          <cell r="AA611"/>
          <cell r="AB611"/>
          <cell r="AC611"/>
          <cell r="AD611"/>
          <cell r="AE611"/>
          <cell r="AF611">
            <v>8.9783239999999989</v>
          </cell>
          <cell r="AG611"/>
          <cell r="AH611"/>
          <cell r="AI611" t="str">
            <v>Co</v>
          </cell>
          <cell r="AJ611" t="str">
            <v>-9.2Al</v>
          </cell>
          <cell r="AK611" t="str">
            <v>-7.6W</v>
          </cell>
          <cell r="AL611" t="str">
            <v>-18.8Ni</v>
          </cell>
          <cell r="AM611" t="str">
            <v>-8.Cr</v>
          </cell>
          <cell r="AN611" t="str">
            <v/>
          </cell>
          <cell r="AO611" t="str">
            <v/>
          </cell>
          <cell r="AP611" t="str">
            <v/>
          </cell>
          <cell r="AQ611" t="str">
            <v/>
          </cell>
          <cell r="AR611" t="str">
            <v/>
          </cell>
          <cell r="AS611" t="str">
            <v/>
          </cell>
          <cell r="AT611" t="str">
            <v/>
          </cell>
          <cell r="AU611" t="str">
            <v>-0.04B</v>
          </cell>
          <cell r="AV611" t="str">
            <v/>
          </cell>
          <cell r="AW611" t="str">
            <v/>
          </cell>
          <cell r="AX611" t="str">
            <v/>
          </cell>
          <cell r="AY611" t="str">
            <v/>
          </cell>
          <cell r="AZ611" t="str">
            <v/>
          </cell>
          <cell r="BA611" t="str">
            <v/>
          </cell>
          <cell r="BB611" t="str">
            <v/>
          </cell>
          <cell r="BC611" t="str">
            <v/>
          </cell>
          <cell r="BD611" t="str">
            <v/>
          </cell>
          <cell r="BE611" t="str">
            <v/>
          </cell>
          <cell r="BF611" t="str">
            <v/>
          </cell>
          <cell r="BG611" t="str">
            <v/>
          </cell>
          <cell r="BH611" t="str">
            <v>ERBO-NC75_8CrZenk, C. H. et al. The role of the base element in γ strengthened cobalt/nickel-base superalloys. Proc. Int. Symp. Superalloys 2016-Janua, 971–980 (2016).</v>
          </cell>
          <cell r="BI611" t="str">
            <v>Co-18.8Ni-9.2Al-8.Cr-7.6W-0.04B</v>
          </cell>
          <cell r="BJ611" t="str">
            <v>75.2Co-18.8Ni-9.2Al-8.0Cr-7.6W-0.04B</v>
          </cell>
        </row>
        <row r="612">
          <cell r="A612" t="str">
            <v>Co-8.7Al-8.Cr-7.9W-0.04B</v>
          </cell>
          <cell r="B612" t="str">
            <v>CoAlW-X</v>
          </cell>
          <cell r="C612" t="str">
            <v>-9Al-8Cr-8W-B</v>
          </cell>
          <cell r="D612" t="str">
            <v>ERBO-NC100_8Cr</v>
          </cell>
          <cell r="E612" t="str">
            <v>Zenk, C. H. et al. The role of the base element in γ strengthened cobalt/nickel-base superalloys. Proc. Int. Symp. Superalloys 2016-Janua, 971–980 (2016).</v>
          </cell>
          <cell r="F612">
            <v>653</v>
          </cell>
          <cell r="G612">
            <v>75.36</v>
          </cell>
          <cell r="H612"/>
          <cell r="I612">
            <v>8.6999999999999993</v>
          </cell>
          <cell r="J612">
            <v>8</v>
          </cell>
          <cell r="K612">
            <v>7.9</v>
          </cell>
          <cell r="L612"/>
          <cell r="M612"/>
          <cell r="N612"/>
          <cell r="O612"/>
          <cell r="P612"/>
          <cell r="Q612"/>
          <cell r="R612"/>
          <cell r="S612">
            <v>0.04</v>
          </cell>
          <cell r="T612"/>
          <cell r="U612"/>
          <cell r="V612"/>
          <cell r="W612"/>
          <cell r="X612"/>
          <cell r="Y612"/>
          <cell r="Z612"/>
          <cell r="AA612"/>
          <cell r="AB612"/>
          <cell r="AC612"/>
          <cell r="AD612"/>
          <cell r="AE612"/>
          <cell r="AF612">
            <v>9.0388739999999999</v>
          </cell>
          <cell r="AG612"/>
          <cell r="AH612"/>
          <cell r="AI612" t="str">
            <v>Co</v>
          </cell>
          <cell r="AJ612" t="str">
            <v>-8.7Al</v>
          </cell>
          <cell r="AK612" t="str">
            <v>-7.9W</v>
          </cell>
          <cell r="AL612" t="str">
            <v/>
          </cell>
          <cell r="AM612" t="str">
            <v>-8.Cr</v>
          </cell>
          <cell r="AN612" t="str">
            <v/>
          </cell>
          <cell r="AO612" t="str">
            <v/>
          </cell>
          <cell r="AP612" t="str">
            <v/>
          </cell>
          <cell r="AQ612" t="str">
            <v/>
          </cell>
          <cell r="AR612" t="str">
            <v/>
          </cell>
          <cell r="AS612" t="str">
            <v/>
          </cell>
          <cell r="AT612" t="str">
            <v/>
          </cell>
          <cell r="AU612" t="str">
            <v>-0.04B</v>
          </cell>
          <cell r="AV612" t="str">
            <v/>
          </cell>
          <cell r="AW612" t="str">
            <v/>
          </cell>
          <cell r="AX612" t="str">
            <v/>
          </cell>
          <cell r="AY612" t="str">
            <v/>
          </cell>
          <cell r="AZ612" t="str">
            <v/>
          </cell>
          <cell r="BA612" t="str">
            <v/>
          </cell>
          <cell r="BB612" t="str">
            <v/>
          </cell>
          <cell r="BC612" t="str">
            <v/>
          </cell>
          <cell r="BD612" t="str">
            <v/>
          </cell>
          <cell r="BE612" t="str">
            <v/>
          </cell>
          <cell r="BF612" t="str">
            <v/>
          </cell>
          <cell r="BG612" t="str">
            <v/>
          </cell>
          <cell r="BH612" t="str">
            <v>ERBO-NC100_8CrZenk, C. H. et al. The role of the base element in γ strengthened cobalt/nickel-base superalloys. Proc. Int. Symp. Superalloys 2016-Janua, 971–980 (2016).</v>
          </cell>
          <cell r="BI612" t="str">
            <v>Co-8.7Al-8.Cr-7.9W-0.04B</v>
          </cell>
          <cell r="BJ612" t="str">
            <v>75.4Co-8.7Al-8.0Cr-7.9W-0.04B</v>
          </cell>
        </row>
        <row r="613">
          <cell r="A613" t="str">
            <v>Co-12.6Ti</v>
          </cell>
          <cell r="B613" t="str">
            <v>Co3Ti</v>
          </cell>
          <cell r="C613" t="str">
            <v>-13Ti</v>
          </cell>
          <cell r="D613" t="str">
            <v>WG_B</v>
          </cell>
          <cell r="E613" t="str">
            <v>Zenk, C. H., Neumeier, S., Stone, H. J. &amp; Göken, M. Mechanical properties and lattice misfit of γ/γ’ strengthened Co-base superalloys in the Co-W-Al-Ti quaternary system. Intermetallics 55, 28–39 (2014).</v>
          </cell>
          <cell r="F613">
            <v>654</v>
          </cell>
          <cell r="G613">
            <v>87.4</v>
          </cell>
          <cell r="H613"/>
          <cell r="I613"/>
          <cell r="J613"/>
          <cell r="K613"/>
          <cell r="L613">
            <v>12.6</v>
          </cell>
          <cell r="M613"/>
          <cell r="N613"/>
          <cell r="O613"/>
          <cell r="P613"/>
          <cell r="Q613"/>
          <cell r="R613"/>
          <cell r="S613"/>
          <cell r="T613"/>
          <cell r="U613"/>
          <cell r="V613"/>
          <cell r="W613"/>
          <cell r="X613"/>
          <cell r="Y613"/>
          <cell r="Z613"/>
          <cell r="AA613"/>
          <cell r="AB613"/>
          <cell r="AC613"/>
          <cell r="AD613"/>
          <cell r="AE613"/>
          <cell r="AF613">
            <v>8.3464820000000017</v>
          </cell>
          <cell r="AG613"/>
          <cell r="AH613"/>
          <cell r="AI613" t="str">
            <v>Co</v>
          </cell>
          <cell r="AJ613" t="str">
            <v/>
          </cell>
          <cell r="AK613" t="str">
            <v/>
          </cell>
          <cell r="AL613" t="str">
            <v/>
          </cell>
          <cell r="AM613" t="str">
            <v/>
          </cell>
          <cell r="AN613" t="str">
            <v/>
          </cell>
          <cell r="AO613" t="str">
            <v/>
          </cell>
          <cell r="AP613" t="str">
            <v/>
          </cell>
          <cell r="AQ613" t="str">
            <v>-12.6Ti</v>
          </cell>
          <cell r="AR613" t="str">
            <v/>
          </cell>
          <cell r="AS613" t="str">
            <v/>
          </cell>
          <cell r="AT613" t="str">
            <v/>
          </cell>
          <cell r="AU613" t="str">
            <v/>
          </cell>
          <cell r="AV613" t="str">
            <v/>
          </cell>
          <cell r="AW613" t="str">
            <v/>
          </cell>
          <cell r="AX613" t="str">
            <v/>
          </cell>
          <cell r="AY613" t="str">
            <v/>
          </cell>
          <cell r="AZ613" t="str">
            <v/>
          </cell>
          <cell r="BA613" t="str">
            <v/>
          </cell>
          <cell r="BB613" t="str">
            <v/>
          </cell>
          <cell r="BC613" t="str">
            <v/>
          </cell>
          <cell r="BD613" t="str">
            <v/>
          </cell>
          <cell r="BE613" t="str">
            <v/>
          </cell>
          <cell r="BF613" t="str">
            <v/>
          </cell>
          <cell r="BG613" t="str">
            <v/>
          </cell>
          <cell r="BH613" t="str">
            <v>WG_BZenk, C. H., Neumeier, S., Stone, H. J. &amp; Göken, M. Mechanical properties and lattice misfit of γ/γ’ strengthened Co-base superalloys in the Co-W-Al-Ti quaternary system. Intermetallics 55, 28–39 (2014).</v>
          </cell>
          <cell r="BI613" t="str">
            <v>Co-12.6Ti</v>
          </cell>
          <cell r="BJ613" t="str">
            <v>87.4Co-12.6Ti</v>
          </cell>
        </row>
        <row r="614">
          <cell r="A614" t="str">
            <v>Co-12.2Ti</v>
          </cell>
          <cell r="B614" t="str">
            <v>Co3Ti</v>
          </cell>
          <cell r="C614" t="str">
            <v>-12Ti</v>
          </cell>
          <cell r="D614" t="str">
            <v>WG</v>
          </cell>
          <cell r="E614" t="str">
            <v>Zenk, C. H., Neumeier, S., Stone, H. J. &amp; Göken, M. Mechanical properties and lattice misfit of γ/γ’ strengthened Co-base superalloys in the Co-W-Al-Ti quaternary system. Intermetallics 55, 28–39 (2014).</v>
          </cell>
          <cell r="F614">
            <v>655</v>
          </cell>
          <cell r="G614">
            <v>87.8</v>
          </cell>
          <cell r="H614"/>
          <cell r="I614"/>
          <cell r="J614"/>
          <cell r="K614"/>
          <cell r="L614">
            <v>12.2</v>
          </cell>
          <cell r="M614"/>
          <cell r="N614"/>
          <cell r="O614"/>
          <cell r="P614"/>
          <cell r="Q614"/>
          <cell r="R614"/>
          <cell r="S614"/>
          <cell r="T614"/>
          <cell r="U614"/>
          <cell r="V614"/>
          <cell r="W614"/>
          <cell r="X614"/>
          <cell r="Y614"/>
          <cell r="Z614"/>
          <cell r="AA614"/>
          <cell r="AB614"/>
          <cell r="AC614"/>
          <cell r="AD614"/>
          <cell r="AE614"/>
          <cell r="AF614">
            <v>8.3640539999999994</v>
          </cell>
          <cell r="AG614"/>
          <cell r="AH614"/>
          <cell r="AI614" t="str">
            <v>Co</v>
          </cell>
          <cell r="AJ614" t="str">
            <v/>
          </cell>
          <cell r="AK614" t="str">
            <v/>
          </cell>
          <cell r="AL614" t="str">
            <v/>
          </cell>
          <cell r="AM614" t="str">
            <v/>
          </cell>
          <cell r="AN614" t="str">
            <v/>
          </cell>
          <cell r="AO614" t="str">
            <v/>
          </cell>
          <cell r="AP614" t="str">
            <v/>
          </cell>
          <cell r="AQ614" t="str">
            <v>-12.2Ti</v>
          </cell>
          <cell r="AR614" t="str">
            <v/>
          </cell>
          <cell r="AS614" t="str">
            <v/>
          </cell>
          <cell r="AT614" t="str">
            <v/>
          </cell>
          <cell r="AU614" t="str">
            <v/>
          </cell>
          <cell r="AV614" t="str">
            <v/>
          </cell>
          <cell r="AW614" t="str">
            <v/>
          </cell>
          <cell r="AX614" t="str">
            <v/>
          </cell>
          <cell r="AY614" t="str">
            <v/>
          </cell>
          <cell r="AZ614" t="str">
            <v/>
          </cell>
          <cell r="BA614" t="str">
            <v/>
          </cell>
          <cell r="BB614" t="str">
            <v/>
          </cell>
          <cell r="BC614" t="str">
            <v/>
          </cell>
          <cell r="BD614" t="str">
            <v/>
          </cell>
          <cell r="BE614" t="str">
            <v/>
          </cell>
          <cell r="BF614" t="str">
            <v/>
          </cell>
          <cell r="BG614" t="str">
            <v/>
          </cell>
          <cell r="BH614" t="str">
            <v>WGZenk, C. H., Neumeier, S., Stone, H. J. &amp; Göken, M. Mechanical properties and lattice misfit of γ/γ’ strengthened Co-base superalloys in the Co-W-Al-Ti quaternary system. Intermetallics 55, 28–39 (2014).</v>
          </cell>
          <cell r="BI614" t="str">
            <v>Co-12.2Ti</v>
          </cell>
          <cell r="BJ614" t="str">
            <v>87.8Co-12.2Ti</v>
          </cell>
        </row>
        <row r="615">
          <cell r="A615" t="str">
            <v>Co-1.2Al-1.W-11.2Ti</v>
          </cell>
          <cell r="B615" t="str">
            <v>Co3Ti</v>
          </cell>
          <cell r="C615" t="str">
            <v>-1Al-1W-11Ti</v>
          </cell>
          <cell r="D615" t="str">
            <v>WF_B</v>
          </cell>
          <cell r="E615" t="str">
            <v>Zenk, C. H., Neumeier, S., Stone, H. J. &amp; Göken, M. Mechanical properties and lattice misfit of γ/γ’ strengthened Co-base superalloys in the Co-W-Al-Ti quaternary system. Intermetallics 55, 28–39 (2014).</v>
          </cell>
          <cell r="F615">
            <v>656</v>
          </cell>
          <cell r="G615">
            <v>86.6</v>
          </cell>
          <cell r="H615"/>
          <cell r="I615">
            <v>1.2</v>
          </cell>
          <cell r="J615"/>
          <cell r="K615">
            <v>1</v>
          </cell>
          <cell r="L615">
            <v>11.2</v>
          </cell>
          <cell r="M615"/>
          <cell r="N615"/>
          <cell r="O615"/>
          <cell r="P615"/>
          <cell r="Q615"/>
          <cell r="R615"/>
          <cell r="S615"/>
          <cell r="T615"/>
          <cell r="U615"/>
          <cell r="V615"/>
          <cell r="W615"/>
          <cell r="X615"/>
          <cell r="Y615"/>
          <cell r="Z615"/>
          <cell r="AA615"/>
          <cell r="AB615"/>
          <cell r="AC615"/>
          <cell r="AD615"/>
          <cell r="AE615"/>
          <cell r="AF615">
            <v>8.4370840000000005</v>
          </cell>
          <cell r="AG615"/>
          <cell r="AH615"/>
          <cell r="AI615" t="str">
            <v>Co</v>
          </cell>
          <cell r="AJ615" t="str">
            <v>-1.2Al</v>
          </cell>
          <cell r="AK615" t="str">
            <v>-1.W</v>
          </cell>
          <cell r="AL615" t="str">
            <v/>
          </cell>
          <cell r="AM615" t="str">
            <v/>
          </cell>
          <cell r="AN615" t="str">
            <v/>
          </cell>
          <cell r="AO615" t="str">
            <v/>
          </cell>
          <cell r="AP615" t="str">
            <v/>
          </cell>
          <cell r="AQ615" t="str">
            <v>-11.2Ti</v>
          </cell>
          <cell r="AR615" t="str">
            <v/>
          </cell>
          <cell r="AS615" t="str">
            <v/>
          </cell>
          <cell r="AT615" t="str">
            <v/>
          </cell>
          <cell r="AU615" t="str">
            <v/>
          </cell>
          <cell r="AV615" t="str">
            <v/>
          </cell>
          <cell r="AW615" t="str">
            <v/>
          </cell>
          <cell r="AX615" t="str">
            <v/>
          </cell>
          <cell r="AY615" t="str">
            <v/>
          </cell>
          <cell r="AZ615" t="str">
            <v/>
          </cell>
          <cell r="BA615" t="str">
            <v/>
          </cell>
          <cell r="BB615" t="str">
            <v/>
          </cell>
          <cell r="BC615" t="str">
            <v/>
          </cell>
          <cell r="BD615" t="str">
            <v/>
          </cell>
          <cell r="BE615" t="str">
            <v/>
          </cell>
          <cell r="BF615" t="str">
            <v/>
          </cell>
          <cell r="BG615" t="str">
            <v/>
          </cell>
          <cell r="BH615" t="str">
            <v>WF_BZenk, C. H., Neumeier, S., Stone, H. J. &amp; Göken, M. Mechanical properties and lattice misfit of γ/γ’ strengthened Co-base superalloys in the Co-W-Al-Ti quaternary system. Intermetallics 55, 28–39 (2014).</v>
          </cell>
          <cell r="BI615" t="str">
            <v>Co-1.2Al-1.W-11.2Ti</v>
          </cell>
          <cell r="BJ615" t="str">
            <v>86.6Co-1.2Al-1.0W-11.2Ti</v>
          </cell>
        </row>
        <row r="616">
          <cell r="A616" t="str">
            <v>Co-1.4Al-1.3W-10.3Ti</v>
          </cell>
          <cell r="B616" t="str">
            <v>Co3Ti</v>
          </cell>
          <cell r="C616" t="str">
            <v>-1Al-1W-10Ti</v>
          </cell>
          <cell r="D616" t="str">
            <v>WF</v>
          </cell>
          <cell r="E616" t="str">
            <v>Zenk, C. H., Neumeier, S., Stone, H. J. &amp; Göken, M. Mechanical properties and lattice misfit of γ/γ’ strengthened Co-base superalloys in the Co-W-Al-Ti quaternary system. Intermetallics 55, 28–39 (2014).</v>
          </cell>
          <cell r="F616">
            <v>657</v>
          </cell>
          <cell r="G616">
            <v>87</v>
          </cell>
          <cell r="H616"/>
          <cell r="I616">
            <v>1.4</v>
          </cell>
          <cell r="J616"/>
          <cell r="K616">
            <v>1.3</v>
          </cell>
          <cell r="L616">
            <v>10.3</v>
          </cell>
          <cell r="M616"/>
          <cell r="N616"/>
          <cell r="O616"/>
          <cell r="P616"/>
          <cell r="Q616"/>
          <cell r="R616"/>
          <cell r="S616"/>
          <cell r="T616"/>
          <cell r="U616"/>
          <cell r="V616"/>
          <cell r="W616"/>
          <cell r="X616"/>
          <cell r="Y616"/>
          <cell r="Z616"/>
          <cell r="AA616"/>
          <cell r="AB616"/>
          <cell r="AC616"/>
          <cell r="AD616"/>
          <cell r="AE616"/>
          <cell r="AF616">
            <v>8.4952710000000007</v>
          </cell>
          <cell r="AG616"/>
          <cell r="AH616"/>
          <cell r="AI616" t="str">
            <v>Co</v>
          </cell>
          <cell r="AJ616" t="str">
            <v>-1.4Al</v>
          </cell>
          <cell r="AK616" t="str">
            <v>-1.3W</v>
          </cell>
          <cell r="AL616" t="str">
            <v/>
          </cell>
          <cell r="AM616" t="str">
            <v/>
          </cell>
          <cell r="AN616" t="str">
            <v/>
          </cell>
          <cell r="AO616" t="str">
            <v/>
          </cell>
          <cell r="AP616" t="str">
            <v/>
          </cell>
          <cell r="AQ616" t="str">
            <v>-10.3Ti</v>
          </cell>
          <cell r="AR616" t="str">
            <v/>
          </cell>
          <cell r="AS616" t="str">
            <v/>
          </cell>
          <cell r="AT616" t="str">
            <v/>
          </cell>
          <cell r="AU616" t="str">
            <v/>
          </cell>
          <cell r="AV616" t="str">
            <v/>
          </cell>
          <cell r="AW616" t="str">
            <v/>
          </cell>
          <cell r="AX616" t="str">
            <v/>
          </cell>
          <cell r="AY616" t="str">
            <v/>
          </cell>
          <cell r="AZ616" t="str">
            <v/>
          </cell>
          <cell r="BA616" t="str">
            <v/>
          </cell>
          <cell r="BB616" t="str">
            <v/>
          </cell>
          <cell r="BC616" t="str">
            <v/>
          </cell>
          <cell r="BD616" t="str">
            <v/>
          </cell>
          <cell r="BE616" t="str">
            <v/>
          </cell>
          <cell r="BF616" t="str">
            <v/>
          </cell>
          <cell r="BG616" t="str">
            <v/>
          </cell>
          <cell r="BH616" t="str">
            <v>WFZenk, C. H., Neumeier, S., Stone, H. J. &amp; Göken, M. Mechanical properties and lattice misfit of γ/γ’ strengthened Co-base superalloys in the Co-W-Al-Ti quaternary system. Intermetallics 55, 28–39 (2014).</v>
          </cell>
          <cell r="BI616" t="str">
            <v>Co-1.4Al-1.3W-10.3Ti</v>
          </cell>
          <cell r="BJ616" t="str">
            <v>87.0Co-1.4Al-1.3W-10.3Ti</v>
          </cell>
        </row>
        <row r="617">
          <cell r="A617" t="str">
            <v>Co-2.7Al-2.5W-8.8Ti</v>
          </cell>
          <cell r="B617" t="str">
            <v>Co3Ti</v>
          </cell>
          <cell r="C617" t="str">
            <v>-3Al-3W-9Ti</v>
          </cell>
          <cell r="D617" t="str">
            <v>WE_B</v>
          </cell>
          <cell r="E617" t="str">
            <v>Zenk, C. H., Neumeier, S., Stone, H. J. &amp; Göken, M. Mechanical properties and lattice misfit of γ/γ’ strengthened Co-base superalloys in the Co-W-Al-Ti quaternary system. Intermetallics 55, 28–39 (2014).</v>
          </cell>
          <cell r="F617">
            <v>658</v>
          </cell>
          <cell r="G617">
            <v>86</v>
          </cell>
          <cell r="H617"/>
          <cell r="I617">
            <v>2.7</v>
          </cell>
          <cell r="J617"/>
          <cell r="K617">
            <v>2.5</v>
          </cell>
          <cell r="L617">
            <v>8.8000000000000007</v>
          </cell>
          <cell r="M617"/>
          <cell r="N617"/>
          <cell r="O617"/>
          <cell r="P617"/>
          <cell r="Q617"/>
          <cell r="R617"/>
          <cell r="S617"/>
          <cell r="T617"/>
          <cell r="U617"/>
          <cell r="V617"/>
          <cell r="W617"/>
          <cell r="X617"/>
          <cell r="Y617"/>
          <cell r="Z617"/>
          <cell r="AA617"/>
          <cell r="AB617"/>
          <cell r="AC617"/>
          <cell r="AD617"/>
          <cell r="AE617"/>
          <cell r="AF617">
            <v>8.6047659999999997</v>
          </cell>
          <cell r="AG617"/>
          <cell r="AH617"/>
          <cell r="AI617" t="str">
            <v>Co</v>
          </cell>
          <cell r="AJ617" t="str">
            <v>-2.7Al</v>
          </cell>
          <cell r="AK617" t="str">
            <v>-2.5W</v>
          </cell>
          <cell r="AL617" t="str">
            <v/>
          </cell>
          <cell r="AM617" t="str">
            <v/>
          </cell>
          <cell r="AN617" t="str">
            <v/>
          </cell>
          <cell r="AO617" t="str">
            <v/>
          </cell>
          <cell r="AP617" t="str">
            <v/>
          </cell>
          <cell r="AQ617" t="str">
            <v>-8.8Ti</v>
          </cell>
          <cell r="AR617" t="str">
            <v/>
          </cell>
          <cell r="AS617" t="str">
            <v/>
          </cell>
          <cell r="AT617" t="str">
            <v/>
          </cell>
          <cell r="AU617" t="str">
            <v/>
          </cell>
          <cell r="AV617" t="str">
            <v/>
          </cell>
          <cell r="AW617" t="str">
            <v/>
          </cell>
          <cell r="AX617" t="str">
            <v/>
          </cell>
          <cell r="AY617" t="str">
            <v/>
          </cell>
          <cell r="AZ617" t="str">
            <v/>
          </cell>
          <cell r="BA617" t="str">
            <v/>
          </cell>
          <cell r="BB617" t="str">
            <v/>
          </cell>
          <cell r="BC617" t="str">
            <v/>
          </cell>
          <cell r="BD617" t="str">
            <v/>
          </cell>
          <cell r="BE617" t="str">
            <v/>
          </cell>
          <cell r="BF617" t="str">
            <v/>
          </cell>
          <cell r="BG617" t="str">
            <v/>
          </cell>
          <cell r="BH617" t="str">
            <v>WE_BZenk, C. H., Neumeier, S., Stone, H. J. &amp; Göken, M. Mechanical properties and lattice misfit of γ/γ’ strengthened Co-base superalloys in the Co-W-Al-Ti quaternary system. Intermetallics 55, 28–39 (2014).</v>
          </cell>
          <cell r="BI617" t="str">
            <v>Co-2.7Al-2.5W-8.8Ti</v>
          </cell>
          <cell r="BJ617" t="str">
            <v>86.0Co-2.7Al-2.5W-8.8Ti</v>
          </cell>
        </row>
        <row r="618">
          <cell r="A618" t="str">
            <v>Co-2.8Al-2.5W-8.5Ti</v>
          </cell>
          <cell r="B618" t="str">
            <v>Co3Ti</v>
          </cell>
          <cell r="C618" t="str">
            <v>-3Al-3W-9Ti</v>
          </cell>
          <cell r="D618" t="str">
            <v>WE</v>
          </cell>
          <cell r="E618" t="str">
            <v>Zenk, C. H., Neumeier, S., Stone, H. J. &amp; Göken, M. Mechanical properties and lattice misfit of γ/γ’ strengthened Co-base superalloys in the Co-W-Al-Ti quaternary system. Intermetallics 55, 28–39 (2014).</v>
          </cell>
          <cell r="F618">
            <v>659</v>
          </cell>
          <cell r="G618">
            <v>86.2</v>
          </cell>
          <cell r="H618"/>
          <cell r="I618">
            <v>2.8</v>
          </cell>
          <cell r="J618"/>
          <cell r="K618">
            <v>2.5</v>
          </cell>
          <cell r="L618">
            <v>8.5</v>
          </cell>
          <cell r="M618"/>
          <cell r="N618"/>
          <cell r="O618"/>
          <cell r="P618"/>
          <cell r="Q618"/>
          <cell r="R618"/>
          <cell r="S618"/>
          <cell r="T618"/>
          <cell r="U618"/>
          <cell r="V618"/>
          <cell r="W618"/>
          <cell r="X618"/>
          <cell r="Y618"/>
          <cell r="Z618"/>
          <cell r="AA618"/>
          <cell r="AB618"/>
          <cell r="AC618"/>
          <cell r="AD618"/>
          <cell r="AE618"/>
          <cell r="AF618">
            <v>8.6117449999999991</v>
          </cell>
          <cell r="AG618"/>
          <cell r="AH618"/>
          <cell r="AI618" t="str">
            <v>Co</v>
          </cell>
          <cell r="AJ618" t="str">
            <v>-2.8Al</v>
          </cell>
          <cell r="AK618" t="str">
            <v>-2.5W</v>
          </cell>
          <cell r="AL618" t="str">
            <v/>
          </cell>
          <cell r="AM618" t="str">
            <v/>
          </cell>
          <cell r="AN618" t="str">
            <v/>
          </cell>
          <cell r="AO618" t="str">
            <v/>
          </cell>
          <cell r="AP618" t="str">
            <v/>
          </cell>
          <cell r="AQ618" t="str">
            <v>-8.5Ti</v>
          </cell>
          <cell r="AR618" t="str">
            <v/>
          </cell>
          <cell r="AS618" t="str">
            <v/>
          </cell>
          <cell r="AT618" t="str">
            <v/>
          </cell>
          <cell r="AU618" t="str">
            <v/>
          </cell>
          <cell r="AV618" t="str">
            <v/>
          </cell>
          <cell r="AW618" t="str">
            <v/>
          </cell>
          <cell r="AX618" t="str">
            <v/>
          </cell>
          <cell r="AY618" t="str">
            <v/>
          </cell>
          <cell r="AZ618" t="str">
            <v/>
          </cell>
          <cell r="BA618" t="str">
            <v/>
          </cell>
          <cell r="BB618" t="str">
            <v/>
          </cell>
          <cell r="BC618" t="str">
            <v/>
          </cell>
          <cell r="BD618" t="str">
            <v/>
          </cell>
          <cell r="BE618" t="str">
            <v/>
          </cell>
          <cell r="BF618" t="str">
            <v/>
          </cell>
          <cell r="BG618" t="str">
            <v/>
          </cell>
          <cell r="BH618" t="str">
            <v>WEZenk, C. H., Neumeier, S., Stone, H. J. &amp; Göken, M. Mechanical properties and lattice misfit of γ/γ’ strengthened Co-base superalloys in the Co-W-Al-Ti quaternary system. Intermetallics 55, 28–39 (2014).</v>
          </cell>
          <cell r="BI618" t="str">
            <v>Co-2.8Al-2.5W-8.5Ti</v>
          </cell>
          <cell r="BJ618" t="str">
            <v>86.2Co-2.8Al-2.5W-8.5Ti</v>
          </cell>
        </row>
        <row r="619">
          <cell r="A619" t="str">
            <v>Co-4.2Al-3.7W-6.7Ti</v>
          </cell>
          <cell r="B619" t="str">
            <v>CoAlW-X</v>
          </cell>
          <cell r="C619" t="str">
            <v>-4Al-4W-7Ti</v>
          </cell>
          <cell r="D619" t="str">
            <v>WD_B</v>
          </cell>
          <cell r="E619" t="str">
            <v>Zenk, C. H., Neumeier, S., Stone, H. J. &amp; Göken, M. Mechanical properties and lattice misfit of γ/γ’ strengthened Co-base superalloys in the Co-W-Al-Ti quaternary system. Intermetallics 55, 28–39 (2014).</v>
          </cell>
          <cell r="F619">
            <v>660</v>
          </cell>
          <cell r="G619">
            <v>85.4</v>
          </cell>
          <cell r="H619"/>
          <cell r="I619">
            <v>4.2</v>
          </cell>
          <cell r="J619"/>
          <cell r="K619">
            <v>3.7</v>
          </cell>
          <cell r="L619">
            <v>6.7</v>
          </cell>
          <cell r="M619"/>
          <cell r="N619"/>
          <cell r="O619"/>
          <cell r="P619"/>
          <cell r="Q619"/>
          <cell r="R619"/>
          <cell r="S619"/>
          <cell r="T619"/>
          <cell r="U619"/>
          <cell r="V619"/>
          <cell r="W619"/>
          <cell r="X619"/>
          <cell r="Y619"/>
          <cell r="Z619"/>
          <cell r="AA619"/>
          <cell r="AB619"/>
          <cell r="AC619"/>
          <cell r="AD619"/>
          <cell r="AE619"/>
          <cell r="AF619">
            <v>8.7282190000000011</v>
          </cell>
          <cell r="AG619"/>
          <cell r="AH619"/>
          <cell r="AI619" t="str">
            <v>Co</v>
          </cell>
          <cell r="AJ619" t="str">
            <v>-4.2Al</v>
          </cell>
          <cell r="AK619" t="str">
            <v>-3.7W</v>
          </cell>
          <cell r="AL619" t="str">
            <v/>
          </cell>
          <cell r="AM619" t="str">
            <v/>
          </cell>
          <cell r="AN619" t="str">
            <v/>
          </cell>
          <cell r="AO619" t="str">
            <v/>
          </cell>
          <cell r="AP619" t="str">
            <v/>
          </cell>
          <cell r="AQ619" t="str">
            <v>-6.7Ti</v>
          </cell>
          <cell r="AR619" t="str">
            <v/>
          </cell>
          <cell r="AS619" t="str">
            <v/>
          </cell>
          <cell r="AT619" t="str">
            <v/>
          </cell>
          <cell r="AU619" t="str">
            <v/>
          </cell>
          <cell r="AV619" t="str">
            <v/>
          </cell>
          <cell r="AW619" t="str">
            <v/>
          </cell>
          <cell r="AX619" t="str">
            <v/>
          </cell>
          <cell r="AY619" t="str">
            <v/>
          </cell>
          <cell r="AZ619" t="str">
            <v/>
          </cell>
          <cell r="BA619" t="str">
            <v/>
          </cell>
          <cell r="BB619" t="str">
            <v/>
          </cell>
          <cell r="BC619" t="str">
            <v/>
          </cell>
          <cell r="BD619" t="str">
            <v/>
          </cell>
          <cell r="BE619" t="str">
            <v/>
          </cell>
          <cell r="BF619" t="str">
            <v/>
          </cell>
          <cell r="BG619" t="str">
            <v/>
          </cell>
          <cell r="BH619" t="str">
            <v>WD_BZenk, C. H., Neumeier, S., Stone, H. J. &amp; Göken, M. Mechanical properties and lattice misfit of γ/γ’ strengthened Co-base superalloys in the Co-W-Al-Ti quaternary system. Intermetallics 55, 28–39 (2014).</v>
          </cell>
          <cell r="BI619" t="str">
            <v>Co-4.2Al-3.7W-6.7Ti</v>
          </cell>
          <cell r="BJ619" t="str">
            <v>85.4Co-4.2Al-3.7W-6.7Ti</v>
          </cell>
        </row>
        <row r="620">
          <cell r="A620" t="str">
            <v>Co-4.5Al-4.1W-6.1Ti</v>
          </cell>
          <cell r="B620" t="str">
            <v>CoAlW-X</v>
          </cell>
          <cell r="C620" t="str">
            <v>-5Al-4W-6Ti</v>
          </cell>
          <cell r="D620" t="str">
            <v>WD</v>
          </cell>
          <cell r="E620" t="str">
            <v>Zenk, C. H., Neumeier, S., Stone, H. J. &amp; Göken, M. Mechanical properties and lattice misfit of γ/γ’ strengthened Co-base superalloys in the Co-W-Al-Ti quaternary system. Intermetallics 55, 28–39 (2014).</v>
          </cell>
          <cell r="F620">
            <v>661</v>
          </cell>
          <cell r="G620">
            <v>85.3</v>
          </cell>
          <cell r="H620"/>
          <cell r="I620">
            <v>4.5</v>
          </cell>
          <cell r="J620"/>
          <cell r="K620">
            <v>4.0999999999999996</v>
          </cell>
          <cell r="L620">
            <v>6.1</v>
          </cell>
          <cell r="M620"/>
          <cell r="N620"/>
          <cell r="O620"/>
          <cell r="P620"/>
          <cell r="Q620"/>
          <cell r="R620"/>
          <cell r="S620"/>
          <cell r="T620"/>
          <cell r="U620"/>
          <cell r="V620"/>
          <cell r="W620"/>
          <cell r="X620"/>
          <cell r="Y620"/>
          <cell r="Z620"/>
          <cell r="AA620"/>
          <cell r="AB620"/>
          <cell r="AC620"/>
          <cell r="AD620"/>
          <cell r="AE620"/>
          <cell r="AF620">
            <v>8.7773769999999995</v>
          </cell>
          <cell r="AG620"/>
          <cell r="AH620"/>
          <cell r="AI620" t="str">
            <v>Co</v>
          </cell>
          <cell r="AJ620" t="str">
            <v>-4.5Al</v>
          </cell>
          <cell r="AK620" t="str">
            <v>-4.1W</v>
          </cell>
          <cell r="AL620" t="str">
            <v/>
          </cell>
          <cell r="AM620" t="str">
            <v/>
          </cell>
          <cell r="AN620" t="str">
            <v/>
          </cell>
          <cell r="AO620" t="str">
            <v/>
          </cell>
          <cell r="AP620" t="str">
            <v/>
          </cell>
          <cell r="AQ620" t="str">
            <v>-6.1Ti</v>
          </cell>
          <cell r="AR620" t="str">
            <v/>
          </cell>
          <cell r="AS620" t="str">
            <v/>
          </cell>
          <cell r="AT620" t="str">
            <v/>
          </cell>
          <cell r="AU620" t="str">
            <v/>
          </cell>
          <cell r="AV620" t="str">
            <v/>
          </cell>
          <cell r="AW620" t="str">
            <v/>
          </cell>
          <cell r="AX620" t="str">
            <v/>
          </cell>
          <cell r="AY620" t="str">
            <v/>
          </cell>
          <cell r="AZ620" t="str">
            <v/>
          </cell>
          <cell r="BA620" t="str">
            <v/>
          </cell>
          <cell r="BB620" t="str">
            <v/>
          </cell>
          <cell r="BC620" t="str">
            <v/>
          </cell>
          <cell r="BD620" t="str">
            <v/>
          </cell>
          <cell r="BE620" t="str">
            <v/>
          </cell>
          <cell r="BF620" t="str">
            <v/>
          </cell>
          <cell r="BG620" t="str">
            <v/>
          </cell>
          <cell r="BH620" t="str">
            <v>WDZenk, C. H., Neumeier, S., Stone, H. J. &amp; Göken, M. Mechanical properties and lattice misfit of γ/γ’ strengthened Co-base superalloys in the Co-W-Al-Ti quaternary system. Intermetallics 55, 28–39 (2014).</v>
          </cell>
          <cell r="BI620" t="str">
            <v>Co-4.5Al-4.1W-6.1Ti</v>
          </cell>
          <cell r="BJ620" t="str">
            <v>85.3Co-4.5Al-4.1W-6.1Ti</v>
          </cell>
        </row>
        <row r="621">
          <cell r="A621" t="str">
            <v>Co-6.Al-5.5W-4.3Ti</v>
          </cell>
          <cell r="B621" t="str">
            <v>CoAlWX+</v>
          </cell>
          <cell r="C621" t="str">
            <v>-6Al-6W-4Ti</v>
          </cell>
          <cell r="D621" t="str">
            <v>WC_B</v>
          </cell>
          <cell r="E621" t="str">
            <v>Zenk, C. H., Neumeier, S., Stone, H. J. &amp; Göken, M. Mechanical properties and lattice misfit of γ/γ’ strengthened Co-base superalloys in the Co-W-Al-Ti quaternary system. Intermetallics 55, 28–39 (2014).</v>
          </cell>
          <cell r="F621">
            <v>662</v>
          </cell>
          <cell r="G621">
            <v>84.2</v>
          </cell>
          <cell r="H621"/>
          <cell r="I621">
            <v>6</v>
          </cell>
          <cell r="J621"/>
          <cell r="K621">
            <v>5.5</v>
          </cell>
          <cell r="L621">
            <v>4.3</v>
          </cell>
          <cell r="M621"/>
          <cell r="N621"/>
          <cell r="O621"/>
          <cell r="P621"/>
          <cell r="Q621"/>
          <cell r="R621"/>
          <cell r="S621"/>
          <cell r="T621"/>
          <cell r="U621"/>
          <cell r="V621"/>
          <cell r="W621"/>
          <cell r="X621"/>
          <cell r="Y621"/>
          <cell r="Z621"/>
          <cell r="AA621"/>
          <cell r="AB621"/>
          <cell r="AC621"/>
          <cell r="AD621"/>
          <cell r="AE621"/>
          <cell r="AF621">
            <v>8.9083510000000015</v>
          </cell>
          <cell r="AG621"/>
          <cell r="AH621"/>
          <cell r="AI621" t="str">
            <v>Co</v>
          </cell>
          <cell r="AJ621" t="str">
            <v>-6.Al</v>
          </cell>
          <cell r="AK621" t="str">
            <v>-5.5W</v>
          </cell>
          <cell r="AL621" t="str">
            <v/>
          </cell>
          <cell r="AM621" t="str">
            <v/>
          </cell>
          <cell r="AN621" t="str">
            <v/>
          </cell>
          <cell r="AO621" t="str">
            <v/>
          </cell>
          <cell r="AP621" t="str">
            <v/>
          </cell>
          <cell r="AQ621" t="str">
            <v>-4.3Ti</v>
          </cell>
          <cell r="AR621" t="str">
            <v/>
          </cell>
          <cell r="AS621" t="str">
            <v/>
          </cell>
          <cell r="AT621" t="str">
            <v/>
          </cell>
          <cell r="AU621" t="str">
            <v/>
          </cell>
          <cell r="AV621" t="str">
            <v/>
          </cell>
          <cell r="AW621" t="str">
            <v/>
          </cell>
          <cell r="AX621" t="str">
            <v/>
          </cell>
          <cell r="AY621" t="str">
            <v/>
          </cell>
          <cell r="AZ621" t="str">
            <v/>
          </cell>
          <cell r="BA621" t="str">
            <v/>
          </cell>
          <cell r="BB621" t="str">
            <v/>
          </cell>
          <cell r="BC621" t="str">
            <v/>
          </cell>
          <cell r="BD621" t="str">
            <v/>
          </cell>
          <cell r="BE621" t="str">
            <v/>
          </cell>
          <cell r="BF621" t="str">
            <v/>
          </cell>
          <cell r="BG621" t="str">
            <v/>
          </cell>
          <cell r="BH621" t="str">
            <v>WC_BZenk, C. H., Neumeier, S., Stone, H. J. &amp; Göken, M. Mechanical properties and lattice misfit of γ/γ’ strengthened Co-base superalloys in the Co-W-Al-Ti quaternary system. Intermetallics 55, 28–39 (2014).</v>
          </cell>
          <cell r="BI621" t="str">
            <v>Co-6.Al-5.5W-4.3Ti</v>
          </cell>
          <cell r="BJ621" t="str">
            <v>84.2Co-6.0Al-5.5W-4.3Ti</v>
          </cell>
        </row>
        <row r="622">
          <cell r="A622" t="str">
            <v>Co-7.Al-6.1W-3.7Ti</v>
          </cell>
          <cell r="B622" t="str">
            <v>CoAlWX+</v>
          </cell>
          <cell r="C622" t="str">
            <v>-7Al-6W-4Ti</v>
          </cell>
          <cell r="D622" t="str">
            <v>WC</v>
          </cell>
          <cell r="E622" t="str">
            <v>Zenk, C. H., Neumeier, S., Stone, H. J. &amp; Göken, M. Mechanical properties and lattice misfit of γ/γ’ strengthened Co-base superalloys in the Co-W-Al-Ti quaternary system. Intermetallics 55, 28–39 (2014).</v>
          </cell>
          <cell r="F622">
            <v>663</v>
          </cell>
          <cell r="G622">
            <v>83.2</v>
          </cell>
          <cell r="H622"/>
          <cell r="I622">
            <v>7</v>
          </cell>
          <cell r="J622"/>
          <cell r="K622">
            <v>6.1</v>
          </cell>
          <cell r="L622">
            <v>3.7</v>
          </cell>
          <cell r="M622"/>
          <cell r="N622"/>
          <cell r="O622"/>
          <cell r="P622"/>
          <cell r="Q622"/>
          <cell r="R622"/>
          <cell r="S622"/>
          <cell r="T622"/>
          <cell r="U622"/>
          <cell r="V622"/>
          <cell r="W622"/>
          <cell r="X622"/>
          <cell r="Y622"/>
          <cell r="Z622"/>
          <cell r="AA622"/>
          <cell r="AB622"/>
          <cell r="AC622"/>
          <cell r="AD622"/>
          <cell r="AE622"/>
          <cell r="AF622">
            <v>8.9348089999999996</v>
          </cell>
          <cell r="AG622"/>
          <cell r="AH622"/>
          <cell r="AI622" t="str">
            <v>Co</v>
          </cell>
          <cell r="AJ622" t="str">
            <v>-7.Al</v>
          </cell>
          <cell r="AK622" t="str">
            <v>-6.1W</v>
          </cell>
          <cell r="AL622" t="str">
            <v/>
          </cell>
          <cell r="AM622" t="str">
            <v/>
          </cell>
          <cell r="AN622" t="str">
            <v/>
          </cell>
          <cell r="AO622" t="str">
            <v/>
          </cell>
          <cell r="AP622" t="str">
            <v/>
          </cell>
          <cell r="AQ622" t="str">
            <v>-3.7Ti</v>
          </cell>
          <cell r="AR622" t="str">
            <v/>
          </cell>
          <cell r="AS622" t="str">
            <v/>
          </cell>
          <cell r="AT622" t="str">
            <v/>
          </cell>
          <cell r="AU622" t="str">
            <v/>
          </cell>
          <cell r="AV622" t="str">
            <v/>
          </cell>
          <cell r="AW622" t="str">
            <v/>
          </cell>
          <cell r="AX622" t="str">
            <v/>
          </cell>
          <cell r="AY622" t="str">
            <v/>
          </cell>
          <cell r="AZ622" t="str">
            <v/>
          </cell>
          <cell r="BA622" t="str">
            <v/>
          </cell>
          <cell r="BB622" t="str">
            <v/>
          </cell>
          <cell r="BC622" t="str">
            <v/>
          </cell>
          <cell r="BD622" t="str">
            <v/>
          </cell>
          <cell r="BE622" t="str">
            <v/>
          </cell>
          <cell r="BF622" t="str">
            <v/>
          </cell>
          <cell r="BG622" t="str">
            <v/>
          </cell>
          <cell r="BH622" t="str">
            <v>WCZenk, C. H., Neumeier, S., Stone, H. J. &amp; Göken, M. Mechanical properties and lattice misfit of γ/γ’ strengthened Co-base superalloys in the Co-W-Al-Ti quaternary system. Intermetallics 55, 28–39 (2014).</v>
          </cell>
          <cell r="BI622" t="str">
            <v>Co-7.Al-6.1W-3.7Ti</v>
          </cell>
          <cell r="BJ622" t="str">
            <v>83.2Co-7.0Al-6.1W-3.7Ti</v>
          </cell>
        </row>
        <row r="623">
          <cell r="A623" t="str">
            <v>Co-7.5Al-6.8W-2.3Ti</v>
          </cell>
          <cell r="B623" t="str">
            <v>CoAlWX+</v>
          </cell>
          <cell r="C623" t="str">
            <v>-8Al-7W-2Ti</v>
          </cell>
          <cell r="D623" t="str">
            <v>WB_B</v>
          </cell>
          <cell r="E623" t="str">
            <v>Zenk, C. H., Neumeier, S., Stone, H. J. &amp; Göken, M. Mechanical properties and lattice misfit of γ/γ’ strengthened Co-base superalloys in the Co-W-Al-Ti quaternary system. Intermetallics 55, 28–39 (2014).</v>
          </cell>
          <cell r="F623">
            <v>664</v>
          </cell>
          <cell r="G623">
            <v>83.4</v>
          </cell>
          <cell r="H623"/>
          <cell r="I623">
            <v>7.5</v>
          </cell>
          <cell r="J623"/>
          <cell r="K623">
            <v>6.8</v>
          </cell>
          <cell r="L623">
            <v>2.2999999999999998</v>
          </cell>
          <cell r="M623"/>
          <cell r="N623"/>
          <cell r="O623"/>
          <cell r="P623"/>
          <cell r="Q623"/>
          <cell r="R623"/>
          <cell r="S623"/>
          <cell r="T623"/>
          <cell r="U623"/>
          <cell r="V623"/>
          <cell r="W623"/>
          <cell r="X623"/>
          <cell r="Y623"/>
          <cell r="Z623"/>
          <cell r="AA623"/>
          <cell r="AB623"/>
          <cell r="AC623"/>
          <cell r="AD623"/>
          <cell r="AE623"/>
          <cell r="AF623">
            <v>9.0377609999999997</v>
          </cell>
          <cell r="AG623"/>
          <cell r="AH623"/>
          <cell r="AI623" t="str">
            <v>Co</v>
          </cell>
          <cell r="AJ623" t="str">
            <v>-7.5Al</v>
          </cell>
          <cell r="AK623" t="str">
            <v>-6.8W</v>
          </cell>
          <cell r="AL623" t="str">
            <v/>
          </cell>
          <cell r="AM623" t="str">
            <v/>
          </cell>
          <cell r="AN623" t="str">
            <v/>
          </cell>
          <cell r="AO623" t="str">
            <v/>
          </cell>
          <cell r="AP623" t="str">
            <v/>
          </cell>
          <cell r="AQ623" t="str">
            <v>-2.3Ti</v>
          </cell>
          <cell r="AR623" t="str">
            <v/>
          </cell>
          <cell r="AS623" t="str">
            <v/>
          </cell>
          <cell r="AT623" t="str">
            <v/>
          </cell>
          <cell r="AU623" t="str">
            <v/>
          </cell>
          <cell r="AV623" t="str">
            <v/>
          </cell>
          <cell r="AW623" t="str">
            <v/>
          </cell>
          <cell r="AX623" t="str">
            <v/>
          </cell>
          <cell r="AY623" t="str">
            <v/>
          </cell>
          <cell r="AZ623" t="str">
            <v/>
          </cell>
          <cell r="BA623" t="str">
            <v/>
          </cell>
          <cell r="BB623" t="str">
            <v/>
          </cell>
          <cell r="BC623" t="str">
            <v/>
          </cell>
          <cell r="BD623" t="str">
            <v/>
          </cell>
          <cell r="BE623" t="str">
            <v/>
          </cell>
          <cell r="BF623" t="str">
            <v/>
          </cell>
          <cell r="BG623" t="str">
            <v/>
          </cell>
          <cell r="BH623" t="str">
            <v>WB_BZenk, C. H., Neumeier, S., Stone, H. J. &amp; Göken, M. Mechanical properties and lattice misfit of γ/γ’ strengthened Co-base superalloys in the Co-W-Al-Ti quaternary system. Intermetallics 55, 28–39 (2014).</v>
          </cell>
          <cell r="BI623" t="str">
            <v>Co-7.5Al-6.8W-2.3Ti</v>
          </cell>
          <cell r="BJ623" t="str">
            <v>83.4Co-7.5Al-6.8W-2.3Ti</v>
          </cell>
        </row>
        <row r="624">
          <cell r="A624" t="str">
            <v>Co-8.4Al-7.5W-1.9Ti</v>
          </cell>
          <cell r="B624" t="str">
            <v>CoAlWX+</v>
          </cell>
          <cell r="C624" t="str">
            <v>-8Al-8W-2Ti</v>
          </cell>
          <cell r="D624" t="str">
            <v>WB</v>
          </cell>
          <cell r="E624" t="str">
            <v>Zenk, C. H., Neumeier, S., Stone, H. J. &amp; Göken, M. Mechanical properties and lattice misfit of γ/γ’ strengthened Co-base superalloys in the Co-W-Al-Ti quaternary system. Intermetallics 55, 28–39 (2014).</v>
          </cell>
          <cell r="F624">
            <v>665</v>
          </cell>
          <cell r="G624">
            <v>82.2</v>
          </cell>
          <cell r="H624"/>
          <cell r="I624">
            <v>8.4</v>
          </cell>
          <cell r="J624"/>
          <cell r="K624">
            <v>7.5</v>
          </cell>
          <cell r="L624">
            <v>1.9</v>
          </cell>
          <cell r="M624"/>
          <cell r="N624"/>
          <cell r="O624"/>
          <cell r="P624"/>
          <cell r="Q624"/>
          <cell r="R624"/>
          <cell r="S624"/>
          <cell r="T624"/>
          <cell r="U624"/>
          <cell r="V624"/>
          <cell r="W624"/>
          <cell r="X624"/>
          <cell r="Y624"/>
          <cell r="Z624"/>
          <cell r="AA624"/>
          <cell r="AB624"/>
          <cell r="AC624"/>
          <cell r="AD624"/>
          <cell r="AE624"/>
          <cell r="AF624">
            <v>9.0719829999999995</v>
          </cell>
          <cell r="AG624"/>
          <cell r="AH624"/>
          <cell r="AI624" t="str">
            <v>Co</v>
          </cell>
          <cell r="AJ624" t="str">
            <v>-8.4Al</v>
          </cell>
          <cell r="AK624" t="str">
            <v>-7.5W</v>
          </cell>
          <cell r="AL624" t="str">
            <v/>
          </cell>
          <cell r="AM624" t="str">
            <v/>
          </cell>
          <cell r="AN624" t="str">
            <v/>
          </cell>
          <cell r="AO624" t="str">
            <v/>
          </cell>
          <cell r="AP624" t="str">
            <v/>
          </cell>
          <cell r="AQ624" t="str">
            <v>-1.9Ti</v>
          </cell>
          <cell r="AR624" t="str">
            <v/>
          </cell>
          <cell r="AS624" t="str">
            <v/>
          </cell>
          <cell r="AT624" t="str">
            <v/>
          </cell>
          <cell r="AU624" t="str">
            <v/>
          </cell>
          <cell r="AV624" t="str">
            <v/>
          </cell>
          <cell r="AW624" t="str">
            <v/>
          </cell>
          <cell r="AX624" t="str">
            <v/>
          </cell>
          <cell r="AY624" t="str">
            <v/>
          </cell>
          <cell r="AZ624" t="str">
            <v/>
          </cell>
          <cell r="BA624" t="str">
            <v/>
          </cell>
          <cell r="BB624" t="str">
            <v/>
          </cell>
          <cell r="BC624" t="str">
            <v/>
          </cell>
          <cell r="BD624" t="str">
            <v/>
          </cell>
          <cell r="BE624" t="str">
            <v/>
          </cell>
          <cell r="BF624" t="str">
            <v/>
          </cell>
          <cell r="BG624" t="str">
            <v/>
          </cell>
          <cell r="BH624" t="str">
            <v>WBZenk, C. H., Neumeier, S., Stone, H. J. &amp; Göken, M. Mechanical properties and lattice misfit of γ/γ’ strengthened Co-base superalloys in the Co-W-Al-Ti quaternary system. Intermetallics 55, 28–39 (2014).</v>
          </cell>
          <cell r="BI624" t="str">
            <v>Co-8.4Al-7.5W-1.9Ti</v>
          </cell>
          <cell r="BJ624" t="str">
            <v>82.2Co-8.4Al-7.5W-1.9Ti</v>
          </cell>
        </row>
        <row r="625">
          <cell r="A625" t="str">
            <v>Co-9.9Al-8.8W</v>
          </cell>
          <cell r="B625" t="str">
            <v>CoAlW-X</v>
          </cell>
          <cell r="C625" t="str">
            <v>-10Al-9W</v>
          </cell>
          <cell r="D625" t="str">
            <v>WA</v>
          </cell>
          <cell r="E625" t="str">
            <v>Zenk, C. H., Neumeier, S., Stone, H. J. &amp; Göken, M. Mechanical properties and lattice misfit of γ/γ’ strengthened Co-base superalloys in the Co-W-Al-Ti quaternary system. Intermetallics 55, 28–39 (2014).</v>
          </cell>
          <cell r="F625">
            <v>666</v>
          </cell>
          <cell r="G625">
            <v>81.3</v>
          </cell>
          <cell r="H625"/>
          <cell r="I625">
            <v>9.9</v>
          </cell>
          <cell r="J625"/>
          <cell r="K625">
            <v>8.8000000000000007</v>
          </cell>
          <cell r="L625"/>
          <cell r="M625"/>
          <cell r="N625"/>
          <cell r="O625"/>
          <cell r="P625"/>
          <cell r="Q625"/>
          <cell r="R625"/>
          <cell r="S625"/>
          <cell r="T625"/>
          <cell r="U625"/>
          <cell r="V625"/>
          <cell r="W625"/>
          <cell r="X625"/>
          <cell r="Y625"/>
          <cell r="Z625"/>
          <cell r="AA625"/>
          <cell r="AB625"/>
          <cell r="AC625"/>
          <cell r="AD625"/>
          <cell r="AE625"/>
          <cell r="AF625">
            <v>9.197000000000001</v>
          </cell>
          <cell r="AG625"/>
          <cell r="AH625"/>
          <cell r="AI625" t="str">
            <v>Co</v>
          </cell>
          <cell r="AJ625" t="str">
            <v>-9.9Al</v>
          </cell>
          <cell r="AK625" t="str">
            <v>-8.8W</v>
          </cell>
          <cell r="AL625" t="str">
            <v/>
          </cell>
          <cell r="AM625" t="str">
            <v/>
          </cell>
          <cell r="AN625" t="str">
            <v/>
          </cell>
          <cell r="AO625" t="str">
            <v/>
          </cell>
          <cell r="AP625" t="str">
            <v/>
          </cell>
          <cell r="AQ625" t="str">
            <v/>
          </cell>
          <cell r="AR625" t="str">
            <v/>
          </cell>
          <cell r="AS625" t="str">
            <v/>
          </cell>
          <cell r="AT625" t="str">
            <v/>
          </cell>
          <cell r="AU625" t="str">
            <v/>
          </cell>
          <cell r="AV625" t="str">
            <v/>
          </cell>
          <cell r="AW625" t="str">
            <v/>
          </cell>
          <cell r="AX625" t="str">
            <v/>
          </cell>
          <cell r="AY625" t="str">
            <v/>
          </cell>
          <cell r="AZ625" t="str">
            <v/>
          </cell>
          <cell r="BA625" t="str">
            <v/>
          </cell>
          <cell r="BB625" t="str">
            <v/>
          </cell>
          <cell r="BC625" t="str">
            <v/>
          </cell>
          <cell r="BD625" t="str">
            <v/>
          </cell>
          <cell r="BE625" t="str">
            <v/>
          </cell>
          <cell r="BF625" t="str">
            <v/>
          </cell>
          <cell r="BG625" t="str">
            <v/>
          </cell>
          <cell r="BH625" t="str">
            <v>WAZenk, C. H., Neumeier, S., Stone, H. J. &amp; Göken, M. Mechanical properties and lattice misfit of γ/γ’ strengthened Co-base superalloys in the Co-W-Al-Ti quaternary system. Intermetallics 55, 28–39 (2014).</v>
          </cell>
          <cell r="BI625" t="str">
            <v>Co-9.9Al-8.8W</v>
          </cell>
          <cell r="BJ625" t="str">
            <v>81.3Co-9.9Al-8.8W</v>
          </cell>
        </row>
        <row r="626">
          <cell r="A626" t="str">
            <v>Co-8.9Al-8.2W</v>
          </cell>
          <cell r="B626" t="str">
            <v>CoAlW-X</v>
          </cell>
          <cell r="C626" t="str">
            <v>-9Al-8W</v>
          </cell>
          <cell r="D626" t="str">
            <v>WA_B</v>
          </cell>
          <cell r="E626" t="str">
            <v>Zenk, C. H., Neumeier, S., Stone, H. J. &amp; Göken, M. Mechanical properties and lattice misfit of γ/γ’ strengthened Co-base superalloys in the Co-W-Al-Ti quaternary system. Intermetallics 55, 28–39 (2014).</v>
          </cell>
          <cell r="F626">
            <v>667</v>
          </cell>
          <cell r="G626">
            <v>82.9</v>
          </cell>
          <cell r="H626"/>
          <cell r="I626">
            <v>8.9</v>
          </cell>
          <cell r="J626"/>
          <cell r="K626">
            <v>8.1999999999999993</v>
          </cell>
          <cell r="L626"/>
          <cell r="M626"/>
          <cell r="N626"/>
          <cell r="O626"/>
          <cell r="P626"/>
          <cell r="Q626"/>
          <cell r="R626"/>
          <cell r="S626"/>
          <cell r="T626"/>
          <cell r="U626"/>
          <cell r="V626"/>
          <cell r="W626"/>
          <cell r="X626"/>
          <cell r="Y626"/>
          <cell r="Z626"/>
          <cell r="AA626"/>
          <cell r="AB626"/>
          <cell r="AC626"/>
          <cell r="AD626"/>
          <cell r="AE626"/>
          <cell r="AF626">
            <v>9.1969000000000012</v>
          </cell>
          <cell r="AG626"/>
          <cell r="AH626"/>
          <cell r="AI626" t="str">
            <v>Co</v>
          </cell>
          <cell r="AJ626" t="str">
            <v>-8.9Al</v>
          </cell>
          <cell r="AK626" t="str">
            <v>-8.2W</v>
          </cell>
          <cell r="AL626" t="str">
            <v/>
          </cell>
          <cell r="AM626" t="str">
            <v/>
          </cell>
          <cell r="AN626" t="str">
            <v/>
          </cell>
          <cell r="AO626" t="str">
            <v/>
          </cell>
          <cell r="AP626" t="str">
            <v/>
          </cell>
          <cell r="AQ626" t="str">
            <v/>
          </cell>
          <cell r="AR626" t="str">
            <v/>
          </cell>
          <cell r="AS626" t="str">
            <v/>
          </cell>
          <cell r="AT626" t="str">
            <v/>
          </cell>
          <cell r="AU626" t="str">
            <v/>
          </cell>
          <cell r="AV626" t="str">
            <v/>
          </cell>
          <cell r="AW626" t="str">
            <v/>
          </cell>
          <cell r="AX626" t="str">
            <v/>
          </cell>
          <cell r="AY626" t="str">
            <v/>
          </cell>
          <cell r="AZ626" t="str">
            <v/>
          </cell>
          <cell r="BA626" t="str">
            <v/>
          </cell>
          <cell r="BB626" t="str">
            <v/>
          </cell>
          <cell r="BC626" t="str">
            <v/>
          </cell>
          <cell r="BD626" t="str">
            <v/>
          </cell>
          <cell r="BE626" t="str">
            <v/>
          </cell>
          <cell r="BF626" t="str">
            <v/>
          </cell>
          <cell r="BG626" t="str">
            <v/>
          </cell>
          <cell r="BH626" t="str">
            <v>WA_BZenk, C. H., Neumeier, S., Stone, H. J. &amp; Göken, M. Mechanical properties and lattice misfit of γ/γ’ strengthened Co-base superalloys in the Co-W-Al-Ti quaternary system. Intermetallics 55, 28–39 (2014).</v>
          </cell>
          <cell r="BI626" t="str">
            <v>Co-8.9Al-8.2W</v>
          </cell>
          <cell r="BJ626" t="str">
            <v>82.9Co-8.9Al-8.2W</v>
          </cell>
        </row>
        <row r="627">
          <cell r="A627" t="str">
            <v>Co-30.Ni-4.1Al-12.Cr-2.W-4.9Ti-1.Ta-1.6Mo-0.4Si-0.1Hf-0.07C-0.01Zr-0.09B</v>
          </cell>
          <cell r="B627" t="str">
            <v>Low-W</v>
          </cell>
          <cell r="C627" t="str">
            <v>-30Ni-4Al-12Cr-2W-5Ti-1Ta-2Mo-Si-Hf-C-Zr-B</v>
          </cell>
          <cell r="D627" t="str">
            <v>4Al-4.9Ti</v>
          </cell>
          <cell r="E627" t="str">
            <v>Zhang, Y. Y. et al. Microstructure Evolution of Multicomponent γ′-Strengthened Co-Based Superalloy at 750 °C and 1000 °C with Different Al and Ti Contents. Metall. Mater. Trans. A Phys. Metall. Mater. Sci. 51, 1755–1770 (2020).</v>
          </cell>
          <cell r="F627">
            <v>668</v>
          </cell>
          <cell r="G627">
            <v>43.830000000000013</v>
          </cell>
          <cell r="H627">
            <v>30.04</v>
          </cell>
          <cell r="I627">
            <v>4.08</v>
          </cell>
          <cell r="J627">
            <v>11.95</v>
          </cell>
          <cell r="K627">
            <v>1.98</v>
          </cell>
          <cell r="L627">
            <v>4.8499999999999996</v>
          </cell>
          <cell r="M627">
            <v>1.04</v>
          </cell>
          <cell r="N627"/>
          <cell r="O627"/>
          <cell r="P627">
            <v>1.55</v>
          </cell>
          <cell r="Q627">
            <v>7.0000000000000007E-2</v>
          </cell>
          <cell r="R627">
            <v>0.01</v>
          </cell>
          <cell r="S627">
            <v>0.09</v>
          </cell>
          <cell r="T627"/>
          <cell r="U627"/>
          <cell r="V627">
            <v>0.41</v>
          </cell>
          <cell r="W627"/>
          <cell r="X627"/>
          <cell r="Y627">
            <v>0.1</v>
          </cell>
          <cell r="Z627"/>
          <cell r="AA627"/>
          <cell r="AB627"/>
          <cell r="AC627"/>
          <cell r="AD627"/>
          <cell r="AE627"/>
          <cell r="AF627">
            <v>8.5057478000000017</v>
          </cell>
          <cell r="AG627"/>
          <cell r="AH627"/>
          <cell r="AI627" t="str">
            <v>Co</v>
          </cell>
          <cell r="AJ627" t="str">
            <v>-4.1Al</v>
          </cell>
          <cell r="AK627" t="str">
            <v>-2.W</v>
          </cell>
          <cell r="AL627" t="str">
            <v>-30.Ni</v>
          </cell>
          <cell r="AM627" t="str">
            <v>-12.Cr</v>
          </cell>
          <cell r="AN627" t="str">
            <v>-1.Ta</v>
          </cell>
          <cell r="AO627" t="str">
            <v/>
          </cell>
          <cell r="AP627" t="str">
            <v/>
          </cell>
          <cell r="AQ627" t="str">
            <v>-4.9Ti</v>
          </cell>
          <cell r="AR627" t="str">
            <v>-1.6Mo</v>
          </cell>
          <cell r="AS627" t="str">
            <v>-0.07C</v>
          </cell>
          <cell r="AT627" t="str">
            <v>-0.01Zr</v>
          </cell>
          <cell r="AU627" t="str">
            <v>-0.09B</v>
          </cell>
          <cell r="AV627" t="str">
            <v/>
          </cell>
          <cell r="AW627" t="str">
            <v/>
          </cell>
          <cell r="AX627" t="str">
            <v>-0.4Si</v>
          </cell>
          <cell r="AY627" t="str">
            <v/>
          </cell>
          <cell r="AZ627" t="str">
            <v/>
          </cell>
          <cell r="BA627" t="str">
            <v>-0.1Hf</v>
          </cell>
          <cell r="BB627" t="str">
            <v/>
          </cell>
          <cell r="BC627" t="str">
            <v/>
          </cell>
          <cell r="BD627" t="str">
            <v/>
          </cell>
          <cell r="BE627" t="str">
            <v/>
          </cell>
          <cell r="BF627" t="str">
            <v/>
          </cell>
          <cell r="BG627" t="str">
            <v/>
          </cell>
          <cell r="BH627" t="str">
            <v>4Al-4.9TiZhang, Y. Y. et al. Microstructure Evolution of Multicomponent γ′-Strengthened Co-Based Superalloy at 750 °C and 1000 °C with Different Al and Ti Contents. Metall. Mater. Trans. A Phys. Metall. Mater. Sci. 51, 1755–1770 (2020).</v>
          </cell>
          <cell r="BI627" t="str">
            <v>Co-30.Ni-4.1Al-12.Cr-2.W-4.9Ti-1.Ta-1.6Mo-0.4Si-0.1Hf-0.07C-0.01Zr-0.09B</v>
          </cell>
          <cell r="BJ627" t="str">
            <v>73.9Co-30.0Ni-4.1Al-12.0Cr-2.0W-4.9Ti-1.0Ta-1.6Mo-0.4Si-0.1Hf-0.07C-0.01Zr-0.09B</v>
          </cell>
        </row>
        <row r="628">
          <cell r="A628" t="str">
            <v>Co-30.1Ni-5.6Al-11.9Cr-2.1W-4.3Ti-1.Ta-1.6Mo-0.4Si-0.1Hf-0.07C-0.01Zr-0.09B</v>
          </cell>
          <cell r="B628" t="str">
            <v>Low-W</v>
          </cell>
          <cell r="C628" t="str">
            <v>-30Ni-6Al-12Cr-2W-4Ti-1Ta-2Mo-Si-Hf-C-Zr-B</v>
          </cell>
          <cell r="D628" t="str">
            <v>5.5Al-5.2Ti</v>
          </cell>
          <cell r="E628" t="str">
            <v>Zhang, Y. Y. et al. Microstructure Evolution of Multicomponent γ′-Strengthened Co-Based Superalloy at 750 °C and 1000 °C with Different Al and Ti Contents. Metall. Mater. Trans. A Phys. Metall. Mater. Sci. 51, 1755–1770 (2020).</v>
          </cell>
          <cell r="F628">
            <v>669</v>
          </cell>
          <cell r="G628">
            <v>42.794999999999995</v>
          </cell>
          <cell r="H628">
            <v>30.1</v>
          </cell>
          <cell r="I628">
            <v>5.59</v>
          </cell>
          <cell r="J628">
            <v>11.89</v>
          </cell>
          <cell r="K628">
            <v>2.1</v>
          </cell>
          <cell r="L628">
            <v>4.3099999999999996</v>
          </cell>
          <cell r="M628">
            <v>0.95</v>
          </cell>
          <cell r="N628"/>
          <cell r="O628"/>
          <cell r="P628">
            <v>1.6</v>
          </cell>
          <cell r="Q628">
            <v>7.0999999999999994E-2</v>
          </cell>
          <cell r="R628">
            <v>8.9999999999999993E-3</v>
          </cell>
          <cell r="S628">
            <v>8.5000000000000006E-2</v>
          </cell>
          <cell r="T628"/>
          <cell r="U628"/>
          <cell r="V628">
            <v>0.39</v>
          </cell>
          <cell r="W628"/>
          <cell r="X628"/>
          <cell r="Y628">
            <v>0.11</v>
          </cell>
          <cell r="Z628"/>
          <cell r="AA628"/>
          <cell r="AB628"/>
          <cell r="AC628"/>
          <cell r="AD628"/>
          <cell r="AE628"/>
          <cell r="AF628">
            <v>8.4450502899999993</v>
          </cell>
          <cell r="AG628"/>
          <cell r="AH628"/>
          <cell r="AI628" t="str">
            <v>Co</v>
          </cell>
          <cell r="AJ628" t="str">
            <v>-5.6Al</v>
          </cell>
          <cell r="AK628" t="str">
            <v>-2.1W</v>
          </cell>
          <cell r="AL628" t="str">
            <v>-30.1Ni</v>
          </cell>
          <cell r="AM628" t="str">
            <v>-11.9Cr</v>
          </cell>
          <cell r="AN628" t="str">
            <v>-1.Ta</v>
          </cell>
          <cell r="AO628" t="str">
            <v/>
          </cell>
          <cell r="AP628" t="str">
            <v/>
          </cell>
          <cell r="AQ628" t="str">
            <v>-4.3Ti</v>
          </cell>
          <cell r="AR628" t="str">
            <v>-1.6Mo</v>
          </cell>
          <cell r="AS628" t="str">
            <v>-0.07C</v>
          </cell>
          <cell r="AT628" t="str">
            <v>-0.01Zr</v>
          </cell>
          <cell r="AU628" t="str">
            <v>-0.09B</v>
          </cell>
          <cell r="AV628" t="str">
            <v/>
          </cell>
          <cell r="AW628" t="str">
            <v/>
          </cell>
          <cell r="AX628" t="str">
            <v>-0.4Si</v>
          </cell>
          <cell r="AY628" t="str">
            <v/>
          </cell>
          <cell r="AZ628" t="str">
            <v/>
          </cell>
          <cell r="BA628" t="str">
            <v>-0.1Hf</v>
          </cell>
          <cell r="BB628" t="str">
            <v/>
          </cell>
          <cell r="BC628" t="str">
            <v/>
          </cell>
          <cell r="BD628" t="str">
            <v/>
          </cell>
          <cell r="BE628" t="str">
            <v/>
          </cell>
          <cell r="BF628" t="str">
            <v/>
          </cell>
          <cell r="BG628" t="str">
            <v/>
          </cell>
          <cell r="BH628" t="str">
            <v>5.5Al-5.2TiZhang, Y. Y. et al. Microstructure Evolution of Multicomponent γ′-Strengthened Co-Based Superalloy at 750 °C and 1000 °C with Different Al and Ti Contents. Metall. Mater. Trans. A Phys. Metall. Mater. Sci. 51, 1755–1770 (2020).</v>
          </cell>
          <cell r="BI628" t="str">
            <v>Co-30.1Ni-5.6Al-11.9Cr-2.1W-4.3Ti-1.Ta-1.6Mo-0.4Si-0.1Hf-0.07C-0.01Zr-0.09B</v>
          </cell>
          <cell r="BJ628" t="str">
            <v>72.9Co-30.1Ni-5.6Al-11.9Cr-2.1W-4.3Ti-1.0Ta-1.6Mo-0.4Si-0.1Hf-0.07C-0.01Zr-0.09B</v>
          </cell>
        </row>
        <row r="629">
          <cell r="A629" t="str">
            <v>Co-30.1Ni-7.1Al-12.1Cr-2.W-3.5Ti-1.Ta-1.3Mo-0.4Si-0.1Hf-0.08C-0.01Zr-0.09B</v>
          </cell>
          <cell r="B629" t="str">
            <v>Low-W</v>
          </cell>
          <cell r="C629" t="str">
            <v>-30Ni-7Al-12Cr-2W-3Ti-1Ta-1Mo-Si-Hf-C-Zr-B</v>
          </cell>
          <cell r="D629" t="str">
            <v>7Al-3.5Ti</v>
          </cell>
          <cell r="E629" t="str">
            <v>Zhang, Y. Y. et al. Microstructure Evolution of Multicomponent γ′-Strengthened Co-Based Superalloy at 750 °C and 1000 °C with Different Al and Ti Contents. Metall. Mater. Trans. A Phys. Metall. Mater. Sci. 51, 1755–1770 (2020).</v>
          </cell>
          <cell r="F629">
            <v>670</v>
          </cell>
          <cell r="G629">
            <v>42.246000000000002</v>
          </cell>
          <cell r="H629">
            <v>30.08</v>
          </cell>
          <cell r="I629">
            <v>7.1</v>
          </cell>
          <cell r="J629">
            <v>12.1</v>
          </cell>
          <cell r="K629">
            <v>2.04</v>
          </cell>
          <cell r="L629">
            <v>3.47</v>
          </cell>
          <cell r="M629">
            <v>1.03</v>
          </cell>
          <cell r="N629"/>
          <cell r="O629"/>
          <cell r="P629">
            <v>1.26</v>
          </cell>
          <cell r="Q629">
            <v>0.08</v>
          </cell>
          <cell r="R629">
            <v>8.9999999999999993E-3</v>
          </cell>
          <cell r="S629">
            <v>8.5000000000000006E-2</v>
          </cell>
          <cell r="T629"/>
          <cell r="U629"/>
          <cell r="V629">
            <v>0.39</v>
          </cell>
          <cell r="W629"/>
          <cell r="X629"/>
          <cell r="Y629">
            <v>0.11</v>
          </cell>
          <cell r="Z629"/>
          <cell r="AA629"/>
          <cell r="AB629"/>
          <cell r="AC629"/>
          <cell r="AD629"/>
          <cell r="AE629"/>
          <cell r="AF629">
            <v>8.3794392899999988</v>
          </cell>
          <cell r="AG629"/>
          <cell r="AH629"/>
          <cell r="AI629" t="str">
            <v>Co</v>
          </cell>
          <cell r="AJ629" t="str">
            <v>-7.1Al</v>
          </cell>
          <cell r="AK629" t="str">
            <v>-2.W</v>
          </cell>
          <cell r="AL629" t="str">
            <v>-30.1Ni</v>
          </cell>
          <cell r="AM629" t="str">
            <v>-12.1Cr</v>
          </cell>
          <cell r="AN629" t="str">
            <v>-1.Ta</v>
          </cell>
          <cell r="AO629" t="str">
            <v/>
          </cell>
          <cell r="AP629" t="str">
            <v/>
          </cell>
          <cell r="AQ629" t="str">
            <v>-3.5Ti</v>
          </cell>
          <cell r="AR629" t="str">
            <v>-1.3Mo</v>
          </cell>
          <cell r="AS629" t="str">
            <v>-0.08C</v>
          </cell>
          <cell r="AT629" t="str">
            <v>-0.01Zr</v>
          </cell>
          <cell r="AU629" t="str">
            <v>-0.09B</v>
          </cell>
          <cell r="AV629" t="str">
            <v/>
          </cell>
          <cell r="AW629" t="str">
            <v/>
          </cell>
          <cell r="AX629" t="str">
            <v>-0.4Si</v>
          </cell>
          <cell r="AY629" t="str">
            <v/>
          </cell>
          <cell r="AZ629" t="str">
            <v/>
          </cell>
          <cell r="BA629" t="str">
            <v>-0.1Hf</v>
          </cell>
          <cell r="BB629" t="str">
            <v/>
          </cell>
          <cell r="BC629" t="str">
            <v/>
          </cell>
          <cell r="BD629" t="str">
            <v/>
          </cell>
          <cell r="BE629" t="str">
            <v/>
          </cell>
          <cell r="BF629" t="str">
            <v/>
          </cell>
          <cell r="BG629" t="str">
            <v/>
          </cell>
          <cell r="BH629" t="str">
            <v>7Al-3.5TiZhang, Y. Y. et al. Microstructure Evolution of Multicomponent γ′-Strengthened Co-Based Superalloy at 750 °C and 1000 °C with Different Al and Ti Contents. Metall. Mater. Trans. A Phys. Metall. Mater. Sci. 51, 1755–1770 (2020).</v>
          </cell>
          <cell r="BI629" t="str">
            <v>Co-30.1Ni-7.1Al-12.1Cr-2.W-3.5Ti-1.Ta-1.3Mo-0.4Si-0.1Hf-0.08C-0.01Zr-0.09B</v>
          </cell>
          <cell r="BJ629" t="str">
            <v>72.3Co-30.1Ni-7.1Al-12.1Cr-2.0W-3.5Ti-1.0Ta-1.3Mo-0.4Si-0.1Hf-0.08C-0.01Zr-0.09B</v>
          </cell>
        </row>
        <row r="630">
          <cell r="A630" t="str">
            <v>Co-30.Ni-4.Al-12.Cr-2.W-4.9Ti-1.Ta-1.5Mo-0.4Si-0.1Hf-0.07C-0.01Zr-0.09B</v>
          </cell>
          <cell r="B630" t="str">
            <v>Low-W</v>
          </cell>
          <cell r="C630" t="str">
            <v>-30Ni-4Al-12Cr-2W-5Ti-1Ta-2Mo-Si-Hf-C-Zr-B</v>
          </cell>
          <cell r="D630" t="str">
            <v>4Al-4.9Ti</v>
          </cell>
          <cell r="E630" t="str">
            <v>Zhang, Y. Y. Y. Y., Fu, H., Zhou, X., Zhang, Y. Y. Y. Y. &amp; Xie, J. Enhanced mechanical properties of wrought γ′-strengthened Co-base superalloys by adjusting the relative content of Al and Ti. Intermetallics 112, 106543 (2019).</v>
          </cell>
          <cell r="F630">
            <v>671</v>
          </cell>
          <cell r="G630">
            <v>43.92</v>
          </cell>
          <cell r="H630">
            <v>30</v>
          </cell>
          <cell r="I630">
            <v>4</v>
          </cell>
          <cell r="J630">
            <v>12</v>
          </cell>
          <cell r="K630">
            <v>2</v>
          </cell>
          <cell r="L630">
            <v>4.9000000000000004</v>
          </cell>
          <cell r="M630">
            <v>1</v>
          </cell>
          <cell r="N630"/>
          <cell r="O630"/>
          <cell r="P630">
            <v>1.5</v>
          </cell>
          <cell r="Q630">
            <v>7.0000000000000007E-2</v>
          </cell>
          <cell r="R630">
            <v>0.01</v>
          </cell>
          <cell r="S630">
            <v>0.09</v>
          </cell>
          <cell r="T630"/>
          <cell r="U630"/>
          <cell r="V630">
            <v>0.41</v>
          </cell>
          <cell r="W630"/>
          <cell r="X630"/>
          <cell r="Y630">
            <v>0.1</v>
          </cell>
          <cell r="Z630"/>
          <cell r="AA630"/>
          <cell r="AB630"/>
          <cell r="AC630"/>
          <cell r="AD630"/>
          <cell r="AE630"/>
          <cell r="AF630">
            <v>8.5059331</v>
          </cell>
          <cell r="AG630">
            <v>8.73</v>
          </cell>
          <cell r="AH630"/>
          <cell r="AI630" t="str">
            <v>Co</v>
          </cell>
          <cell r="AJ630" t="str">
            <v>-4.Al</v>
          </cell>
          <cell r="AK630" t="str">
            <v>-2.W</v>
          </cell>
          <cell r="AL630" t="str">
            <v>-30.Ni</v>
          </cell>
          <cell r="AM630" t="str">
            <v>-12.Cr</v>
          </cell>
          <cell r="AN630" t="str">
            <v>-1.Ta</v>
          </cell>
          <cell r="AO630" t="str">
            <v/>
          </cell>
          <cell r="AP630" t="str">
            <v/>
          </cell>
          <cell r="AQ630" t="str">
            <v>-4.9Ti</v>
          </cell>
          <cell r="AR630" t="str">
            <v>-1.5Mo</v>
          </cell>
          <cell r="AS630" t="str">
            <v>-0.07C</v>
          </cell>
          <cell r="AT630" t="str">
            <v>-0.01Zr</v>
          </cell>
          <cell r="AU630" t="str">
            <v>-0.09B</v>
          </cell>
          <cell r="AV630" t="str">
            <v/>
          </cell>
          <cell r="AW630" t="str">
            <v/>
          </cell>
          <cell r="AX630" t="str">
            <v>-0.4Si</v>
          </cell>
          <cell r="AY630" t="str">
            <v/>
          </cell>
          <cell r="AZ630" t="str">
            <v/>
          </cell>
          <cell r="BA630" t="str">
            <v>-0.1Hf</v>
          </cell>
          <cell r="BB630" t="str">
            <v/>
          </cell>
          <cell r="BC630" t="str">
            <v/>
          </cell>
          <cell r="BD630" t="str">
            <v/>
          </cell>
          <cell r="BE630" t="str">
            <v/>
          </cell>
          <cell r="BF630" t="str">
            <v/>
          </cell>
          <cell r="BG630" t="str">
            <v/>
          </cell>
          <cell r="BH630" t="str">
            <v>4Al-4.9TiZhang, Y. Y. Y. Y., Fu, H., Zhou, X., Zhang, Y. Y. Y. Y. &amp; Xie, J. Enhanced mechanical properties of wrought γ′-strengthened Co-base superalloys by adjusting the relative content of Al and Ti. Intermetallics 112, 106543 (2019).</v>
          </cell>
          <cell r="BI630" t="str">
            <v>Co-30.Ni-4.Al-12.Cr-2.W-4.9Ti-1.Ta-1.5Mo-0.4Si-0.1Hf-0.07C-0.01Zr-0.09B</v>
          </cell>
          <cell r="BJ630" t="str">
            <v>73.9Co-30.0Ni-4.0Al-12.0Cr-2.0W-4.9Ti-1.0Ta-1.5Mo-0.4Si-0.1Hf-0.07C-0.01Zr-0.09B</v>
          </cell>
        </row>
        <row r="631">
          <cell r="A631" t="str">
            <v>Co-30.Ni-5.5Al-12.Cr-2.W-4.2Ti-1.Ta-1.5Mo-0.4Si-0.1Hf-0.07C-0.01Zr-0.09B</v>
          </cell>
          <cell r="B631" t="str">
            <v>Low-W</v>
          </cell>
          <cell r="C631" t="str">
            <v>-30Ni-6Al-12Cr-2W-4Ti-1Ta-2Mo-Si-Hf-C-Zr-B</v>
          </cell>
          <cell r="D631" t="str">
            <v>5.5Al-4.2Ti</v>
          </cell>
          <cell r="E631" t="str">
            <v>Zhang, Y. Y. Y. Y., Fu, H., Zhou, X., Zhang, Y. Y. Y. Y. &amp; Xie, J. Enhanced mechanical properties of wrought γ′-strengthened Co-base superalloys by adjusting the relative content of Al and Ti. Intermetallics 112, 106543 (2019).</v>
          </cell>
          <cell r="F631">
            <v>672</v>
          </cell>
          <cell r="G631">
            <v>43.134999999999998</v>
          </cell>
          <cell r="H631">
            <v>30</v>
          </cell>
          <cell r="I631">
            <v>5.5</v>
          </cell>
          <cell r="J631">
            <v>12</v>
          </cell>
          <cell r="K631">
            <v>2</v>
          </cell>
          <cell r="L631">
            <v>4.2</v>
          </cell>
          <cell r="M631">
            <v>1</v>
          </cell>
          <cell r="N631"/>
          <cell r="O631"/>
          <cell r="P631">
            <v>1.5</v>
          </cell>
          <cell r="Q631">
            <v>7.0999999999999994E-2</v>
          </cell>
          <cell r="R631">
            <v>8.9999999999999993E-3</v>
          </cell>
          <cell r="S631">
            <v>8.5000000000000006E-2</v>
          </cell>
          <cell r="T631"/>
          <cell r="U631"/>
          <cell r="V631">
            <v>0.39</v>
          </cell>
          <cell r="W631"/>
          <cell r="X631"/>
          <cell r="Y631">
            <v>0.11</v>
          </cell>
          <cell r="Z631"/>
          <cell r="AA631"/>
          <cell r="AB631"/>
          <cell r="AC631"/>
          <cell r="AD631"/>
          <cell r="AE631"/>
          <cell r="AF631">
            <v>8.4457185899999985</v>
          </cell>
          <cell r="AG631">
            <v>8.66</v>
          </cell>
          <cell r="AH631"/>
          <cell r="AI631" t="str">
            <v>Co</v>
          </cell>
          <cell r="AJ631" t="str">
            <v>-5.5Al</v>
          </cell>
          <cell r="AK631" t="str">
            <v>-2.W</v>
          </cell>
          <cell r="AL631" t="str">
            <v>-30.Ni</v>
          </cell>
          <cell r="AM631" t="str">
            <v>-12.Cr</v>
          </cell>
          <cell r="AN631" t="str">
            <v>-1.Ta</v>
          </cell>
          <cell r="AO631" t="str">
            <v/>
          </cell>
          <cell r="AP631" t="str">
            <v/>
          </cell>
          <cell r="AQ631" t="str">
            <v>-4.2Ti</v>
          </cell>
          <cell r="AR631" t="str">
            <v>-1.5Mo</v>
          </cell>
          <cell r="AS631" t="str">
            <v>-0.07C</v>
          </cell>
          <cell r="AT631" t="str">
            <v>-0.01Zr</v>
          </cell>
          <cell r="AU631" t="str">
            <v>-0.09B</v>
          </cell>
          <cell r="AV631" t="str">
            <v/>
          </cell>
          <cell r="AW631" t="str">
            <v/>
          </cell>
          <cell r="AX631" t="str">
            <v>-0.4Si</v>
          </cell>
          <cell r="AY631" t="str">
            <v/>
          </cell>
          <cell r="AZ631" t="str">
            <v/>
          </cell>
          <cell r="BA631" t="str">
            <v>-0.1Hf</v>
          </cell>
          <cell r="BB631" t="str">
            <v/>
          </cell>
          <cell r="BC631" t="str">
            <v/>
          </cell>
          <cell r="BD631" t="str">
            <v/>
          </cell>
          <cell r="BE631" t="str">
            <v/>
          </cell>
          <cell r="BF631" t="str">
            <v/>
          </cell>
          <cell r="BG631" t="str">
            <v/>
          </cell>
          <cell r="BH631" t="str">
            <v>5.5Al-4.2TiZhang, Y. Y. Y. Y., Fu, H., Zhou, X., Zhang, Y. Y. Y. Y. &amp; Xie, J. Enhanced mechanical properties of wrought γ′-strengthened Co-base superalloys by adjusting the relative content of Al and Ti. Intermetallics 112, 106543 (2019).</v>
          </cell>
          <cell r="BI631" t="str">
            <v>Co-30.Ni-5.5Al-12.Cr-2.W-4.2Ti-1.Ta-1.5Mo-0.4Si-0.1Hf-0.07C-0.01Zr-0.09B</v>
          </cell>
          <cell r="BJ631" t="str">
            <v>73.1Co-30.0Ni-5.5Al-12.0Cr-2.0W-4.2Ti-1.0Ta-1.5Mo-0.4Si-0.1Hf-0.07C-0.01Zr-0.09B</v>
          </cell>
        </row>
        <row r="632">
          <cell r="A632" t="str">
            <v>Co-30.Ni-6.Al-12.Cr-2.W-3.5Ti-1.Ta-1.5Mo-0.4Si-0.1Hf-0.09C-0.01Zr-0.08B</v>
          </cell>
          <cell r="B632" t="str">
            <v>Low-W</v>
          </cell>
          <cell r="C632" t="str">
            <v>-30Ni-6Al-12Cr-2W-4Ti-1Ta-2Mo-Si-Hf-C-Zr-B</v>
          </cell>
          <cell r="D632" t="str">
            <v>6Al-3.5Ti</v>
          </cell>
          <cell r="E632" t="str">
            <v>Zhang, Y. Y. Y. Y., Fu, H., Zhou, X., Zhang, Y. Y. Y. Y. &amp; Xie, J. Enhanced mechanical properties of wrought γ′-strengthened Co-base superalloys by adjusting the relative content of Al and Ti. Intermetallics 112, 106543 (2019).</v>
          </cell>
          <cell r="F632">
            <v>673</v>
          </cell>
          <cell r="G632">
            <v>43.321999999999996</v>
          </cell>
          <cell r="H632">
            <v>30</v>
          </cell>
          <cell r="I632">
            <v>6</v>
          </cell>
          <cell r="J632">
            <v>12</v>
          </cell>
          <cell r="K632">
            <v>2</v>
          </cell>
          <cell r="L632">
            <v>3.5</v>
          </cell>
          <cell r="M632">
            <v>1</v>
          </cell>
          <cell r="N632"/>
          <cell r="O632"/>
          <cell r="P632">
            <v>1.5</v>
          </cell>
          <cell r="Q632">
            <v>8.5000000000000006E-2</v>
          </cell>
          <cell r="R632">
            <v>8.9999999999999993E-3</v>
          </cell>
          <cell r="S632">
            <v>8.4000000000000005E-2</v>
          </cell>
          <cell r="T632"/>
          <cell r="U632"/>
          <cell r="V632">
            <v>0.39</v>
          </cell>
          <cell r="W632"/>
          <cell r="X632"/>
          <cell r="Y632">
            <v>0.11</v>
          </cell>
          <cell r="Z632"/>
          <cell r="AA632"/>
          <cell r="AB632"/>
          <cell r="AC632"/>
          <cell r="AD632"/>
          <cell r="AE632"/>
          <cell r="AF632">
            <v>8.4446043899999967</v>
          </cell>
          <cell r="AG632">
            <v>8.65</v>
          </cell>
          <cell r="AH632"/>
          <cell r="AI632" t="str">
            <v>Co</v>
          </cell>
          <cell r="AJ632" t="str">
            <v>-6.Al</v>
          </cell>
          <cell r="AK632" t="str">
            <v>-2.W</v>
          </cell>
          <cell r="AL632" t="str">
            <v>-30.Ni</v>
          </cell>
          <cell r="AM632" t="str">
            <v>-12.Cr</v>
          </cell>
          <cell r="AN632" t="str">
            <v>-1.Ta</v>
          </cell>
          <cell r="AO632" t="str">
            <v/>
          </cell>
          <cell r="AP632" t="str">
            <v/>
          </cell>
          <cell r="AQ632" t="str">
            <v>-3.5Ti</v>
          </cell>
          <cell r="AR632" t="str">
            <v>-1.5Mo</v>
          </cell>
          <cell r="AS632" t="str">
            <v>-0.09C</v>
          </cell>
          <cell r="AT632" t="str">
            <v>-0.01Zr</v>
          </cell>
          <cell r="AU632" t="str">
            <v>-0.08B</v>
          </cell>
          <cell r="AV632" t="str">
            <v/>
          </cell>
          <cell r="AW632" t="str">
            <v/>
          </cell>
          <cell r="AX632" t="str">
            <v>-0.4Si</v>
          </cell>
          <cell r="AY632" t="str">
            <v/>
          </cell>
          <cell r="AZ632" t="str">
            <v/>
          </cell>
          <cell r="BA632" t="str">
            <v>-0.1Hf</v>
          </cell>
          <cell r="BB632" t="str">
            <v/>
          </cell>
          <cell r="BC632" t="str">
            <v/>
          </cell>
          <cell r="BD632" t="str">
            <v/>
          </cell>
          <cell r="BE632" t="str">
            <v/>
          </cell>
          <cell r="BF632" t="str">
            <v/>
          </cell>
          <cell r="BG632" t="str">
            <v/>
          </cell>
          <cell r="BH632" t="str">
            <v>6Al-3.5TiZhang, Y. Y. Y. Y., Fu, H., Zhou, X., Zhang, Y. Y. Y. Y. &amp; Xie, J. Enhanced mechanical properties of wrought γ′-strengthened Co-base superalloys by adjusting the relative content of Al and Ti. Intermetallics 112, 106543 (2019).</v>
          </cell>
          <cell r="BI632" t="str">
            <v>Co-30.Ni-6.Al-12.Cr-2.W-3.5Ti-1.Ta-1.5Mo-0.4Si-0.1Hf-0.09C-0.01Zr-0.08B</v>
          </cell>
          <cell r="BJ632" t="str">
            <v>73.3Co-30.0Ni-6.0Al-12.0Cr-2.0W-3.5Ti-1.0Ta-1.5Mo-0.4Si-0.1Hf-0.09C-0.01Zr-0.08B</v>
          </cell>
        </row>
        <row r="633">
          <cell r="A633" t="str">
            <v>Co-30.Ni-7.Al-12.Cr-2.W-3.5Ti-1.Ta-1.5Mo-0.4Si-0.1Hf-0.08C-0.01Zr-0.09B</v>
          </cell>
          <cell r="B633" t="str">
            <v>Low-W</v>
          </cell>
          <cell r="C633" t="str">
            <v>-30Ni-7Al-12Cr-2W-4Ti-1Ta-2Mo-Si-Hf-C-Zr-B</v>
          </cell>
          <cell r="D633" t="str">
            <v>7Al-3.5Ti</v>
          </cell>
          <cell r="E633" t="str">
            <v>Zhang, Y. Y. Y. Y., Fu, H., Zhou, X., Zhang, Y. Y. Y. Y. &amp; Xie, J. Enhanced mechanical properties of wrought γ′-strengthened Co-base superalloys by adjusting the relative content of Al and Ti. Intermetallics 112, 106543 (2019).</v>
          </cell>
          <cell r="F633">
            <v>674</v>
          </cell>
          <cell r="G633">
            <v>42.326000000000001</v>
          </cell>
          <cell r="H633">
            <v>30</v>
          </cell>
          <cell r="I633">
            <v>7</v>
          </cell>
          <cell r="J633">
            <v>12</v>
          </cell>
          <cell r="K633">
            <v>2</v>
          </cell>
          <cell r="L633">
            <v>3.5</v>
          </cell>
          <cell r="M633">
            <v>1</v>
          </cell>
          <cell r="N633"/>
          <cell r="O633"/>
          <cell r="P633">
            <v>1.5</v>
          </cell>
          <cell r="Q633">
            <v>0.08</v>
          </cell>
          <cell r="R633">
            <v>8.9999999999999993E-3</v>
          </cell>
          <cell r="S633">
            <v>8.5000000000000006E-2</v>
          </cell>
          <cell r="T633"/>
          <cell r="U633"/>
          <cell r="V633">
            <v>0.39</v>
          </cell>
          <cell r="W633"/>
          <cell r="X633"/>
          <cell r="Y633">
            <v>0.11</v>
          </cell>
          <cell r="Z633"/>
          <cell r="AA633"/>
          <cell r="AB633"/>
          <cell r="AC633"/>
          <cell r="AD633"/>
          <cell r="AE633"/>
          <cell r="AF633">
            <v>8.3828719899999982</v>
          </cell>
          <cell r="AG633">
            <v>8.58</v>
          </cell>
          <cell r="AH633"/>
          <cell r="AI633" t="str">
            <v>Co</v>
          </cell>
          <cell r="AJ633" t="str">
            <v>-7.Al</v>
          </cell>
          <cell r="AK633" t="str">
            <v>-2.W</v>
          </cell>
          <cell r="AL633" t="str">
            <v>-30.Ni</v>
          </cell>
          <cell r="AM633" t="str">
            <v>-12.Cr</v>
          </cell>
          <cell r="AN633" t="str">
            <v>-1.Ta</v>
          </cell>
          <cell r="AO633" t="str">
            <v/>
          </cell>
          <cell r="AP633" t="str">
            <v/>
          </cell>
          <cell r="AQ633" t="str">
            <v>-3.5Ti</v>
          </cell>
          <cell r="AR633" t="str">
            <v>-1.5Mo</v>
          </cell>
          <cell r="AS633" t="str">
            <v>-0.08C</v>
          </cell>
          <cell r="AT633" t="str">
            <v>-0.01Zr</v>
          </cell>
          <cell r="AU633" t="str">
            <v>-0.09B</v>
          </cell>
          <cell r="AV633" t="str">
            <v/>
          </cell>
          <cell r="AW633" t="str">
            <v/>
          </cell>
          <cell r="AX633" t="str">
            <v>-0.4Si</v>
          </cell>
          <cell r="AY633" t="str">
            <v/>
          </cell>
          <cell r="AZ633" t="str">
            <v/>
          </cell>
          <cell r="BA633" t="str">
            <v>-0.1Hf</v>
          </cell>
          <cell r="BB633" t="str">
            <v/>
          </cell>
          <cell r="BC633" t="str">
            <v/>
          </cell>
          <cell r="BD633" t="str">
            <v/>
          </cell>
          <cell r="BE633" t="str">
            <v/>
          </cell>
          <cell r="BF633" t="str">
            <v/>
          </cell>
          <cell r="BG633" t="str">
            <v/>
          </cell>
          <cell r="BH633" t="str">
            <v>7Al-3.5TiZhang, Y. Y. Y. Y., Fu, H., Zhou, X., Zhang, Y. Y. Y. Y. &amp; Xie, J. Enhanced mechanical properties of wrought γ′-strengthened Co-base superalloys by adjusting the relative content of Al and Ti. Intermetallics 112, 106543 (2019).</v>
          </cell>
          <cell r="BI633" t="str">
            <v>Co-30.Ni-7.Al-12.Cr-2.W-3.5Ti-1.Ta-1.5Mo-0.4Si-0.1Hf-0.08C-0.01Zr-0.09B</v>
          </cell>
          <cell r="BJ633" t="str">
            <v>72.3Co-30.0Ni-7.0Al-12.0Cr-2.0W-3.5Ti-1.0Ta-1.5Mo-0.4Si-0.1Hf-0.08C-0.01Zr-0.09B</v>
          </cell>
        </row>
        <row r="634">
          <cell r="A634" t="str">
            <v>Co-6.Al-3.W</v>
          </cell>
          <cell r="B634" t="str">
            <v>CoAlW-X</v>
          </cell>
          <cell r="C634" t="str">
            <v>-6Al-3W</v>
          </cell>
          <cell r="D634" t="str">
            <v>6Al3W</v>
          </cell>
          <cell r="E634" t="str">
            <v>Zhang, Y. Y. Y., Fu, H., Zhou, X., Zhang, Y. Y. Y. &amp; Xie, J. Effects of aluminum and molybdenum content on the microstructure and properties of multi-component γ′-strengthened cobalt-base superalloys. Mater. Sci. Eng. A 737, 265–273 (2018).</v>
          </cell>
          <cell r="F634">
            <v>675</v>
          </cell>
          <cell r="G634">
            <v>91</v>
          </cell>
          <cell r="H634"/>
          <cell r="I634">
            <v>6</v>
          </cell>
          <cell r="J634"/>
          <cell r="K634">
            <v>3</v>
          </cell>
          <cell r="L634"/>
          <cell r="M634"/>
          <cell r="N634"/>
          <cell r="O634"/>
          <cell r="P634"/>
          <cell r="Q634"/>
          <cell r="R634"/>
          <cell r="S634"/>
          <cell r="T634"/>
          <cell r="U634"/>
          <cell r="V634"/>
          <cell r="W634"/>
          <cell r="X634"/>
          <cell r="Y634"/>
          <cell r="Z634"/>
          <cell r="AA634"/>
          <cell r="AB634"/>
          <cell r="AC634"/>
          <cell r="AD634"/>
          <cell r="AE634"/>
          <cell r="AF634">
            <v>8.8384999999999998</v>
          </cell>
          <cell r="AG634">
            <v>8.81</v>
          </cell>
          <cell r="AH634"/>
          <cell r="AI634" t="str">
            <v>Co</v>
          </cell>
          <cell r="AJ634" t="str">
            <v>-6.Al</v>
          </cell>
          <cell r="AK634" t="str">
            <v>-3.W</v>
          </cell>
          <cell r="AL634" t="str">
            <v/>
          </cell>
          <cell r="AM634" t="str">
            <v/>
          </cell>
          <cell r="AN634" t="str">
            <v/>
          </cell>
          <cell r="AO634" t="str">
            <v/>
          </cell>
          <cell r="AP634" t="str">
            <v/>
          </cell>
          <cell r="AQ634" t="str">
            <v/>
          </cell>
          <cell r="AR634" t="str">
            <v/>
          </cell>
          <cell r="AS634" t="str">
            <v/>
          </cell>
          <cell r="AT634" t="str">
            <v/>
          </cell>
          <cell r="AU634" t="str">
            <v/>
          </cell>
          <cell r="AV634" t="str">
            <v/>
          </cell>
          <cell r="AW634" t="str">
            <v/>
          </cell>
          <cell r="AX634" t="str">
            <v/>
          </cell>
          <cell r="AY634" t="str">
            <v/>
          </cell>
          <cell r="AZ634" t="str">
            <v/>
          </cell>
          <cell r="BA634" t="str">
            <v/>
          </cell>
          <cell r="BB634" t="str">
            <v/>
          </cell>
          <cell r="BC634" t="str">
            <v/>
          </cell>
          <cell r="BD634" t="str">
            <v/>
          </cell>
          <cell r="BE634" t="str">
            <v/>
          </cell>
          <cell r="BF634" t="str">
            <v/>
          </cell>
          <cell r="BG634" t="str">
            <v/>
          </cell>
          <cell r="BH634" t="str">
            <v>6Al3WZhang, Y. Y. Y., Fu, H., Zhou, X., Zhang, Y. Y. Y. &amp; Xie, J. Effects of aluminum and molybdenum content on the microstructure and properties of multi-component γ′-strengthened cobalt-base superalloys. Mater. Sci. Eng. A 737, 265–273 (2018).</v>
          </cell>
          <cell r="BI634" t="str">
            <v>Co-6.Al-3.W</v>
          </cell>
          <cell r="BJ634" t="str">
            <v>91.0Co-6.0Al-3.0W</v>
          </cell>
        </row>
        <row r="635">
          <cell r="A635" t="str">
            <v>Co-6.Al-2.W-1.Mo</v>
          </cell>
          <cell r="B635" t="str">
            <v>Low-W</v>
          </cell>
          <cell r="C635" t="str">
            <v>-6Al-2W-1Mo</v>
          </cell>
          <cell r="D635" t="str">
            <v>6Al2W1Mo</v>
          </cell>
          <cell r="E635" t="str">
            <v>Zhang, Y. Y. Y., Fu, H., Zhou, X., Zhang, Y. Y. Y. &amp; Xie, J. Effects of aluminum and molybdenum content on the microstructure and properties of multi-component γ′-strengthened cobalt-base superalloys. Mater. Sci. Eng. A 737, 265–273 (2018).</v>
          </cell>
          <cell r="F635">
            <v>676</v>
          </cell>
          <cell r="G635">
            <v>91</v>
          </cell>
          <cell r="H635"/>
          <cell r="I635">
            <v>6</v>
          </cell>
          <cell r="J635"/>
          <cell r="K635">
            <v>2</v>
          </cell>
          <cell r="L635"/>
          <cell r="M635"/>
          <cell r="N635"/>
          <cell r="O635"/>
          <cell r="P635">
            <v>1</v>
          </cell>
          <cell r="Q635"/>
          <cell r="R635"/>
          <cell r="S635"/>
          <cell r="T635"/>
          <cell r="U635"/>
          <cell r="V635"/>
          <cell r="W635"/>
          <cell r="X635"/>
          <cell r="Y635"/>
          <cell r="Z635"/>
          <cell r="AA635"/>
          <cell r="AB635"/>
          <cell r="AC635"/>
          <cell r="AD635"/>
          <cell r="AE635"/>
          <cell r="AF635">
            <v>8.7487999999999992</v>
          </cell>
          <cell r="AG635">
            <v>8.69</v>
          </cell>
          <cell r="AH635"/>
          <cell r="AI635" t="str">
            <v>Co</v>
          </cell>
          <cell r="AJ635" t="str">
            <v>-6.Al</v>
          </cell>
          <cell r="AK635" t="str">
            <v>-2.W</v>
          </cell>
          <cell r="AL635" t="str">
            <v/>
          </cell>
          <cell r="AM635" t="str">
            <v/>
          </cell>
          <cell r="AN635" t="str">
            <v/>
          </cell>
          <cell r="AO635" t="str">
            <v/>
          </cell>
          <cell r="AP635" t="str">
            <v/>
          </cell>
          <cell r="AQ635" t="str">
            <v/>
          </cell>
          <cell r="AR635" t="str">
            <v>-1.Mo</v>
          </cell>
          <cell r="AS635" t="str">
            <v/>
          </cell>
          <cell r="AT635" t="str">
            <v/>
          </cell>
          <cell r="AU635" t="str">
            <v/>
          </cell>
          <cell r="AV635" t="str">
            <v/>
          </cell>
          <cell r="AW635" t="str">
            <v/>
          </cell>
          <cell r="AX635" t="str">
            <v/>
          </cell>
          <cell r="AY635" t="str">
            <v/>
          </cell>
          <cell r="AZ635" t="str">
            <v/>
          </cell>
          <cell r="BA635" t="str">
            <v/>
          </cell>
          <cell r="BB635" t="str">
            <v/>
          </cell>
          <cell r="BC635" t="str">
            <v/>
          </cell>
          <cell r="BD635" t="str">
            <v/>
          </cell>
          <cell r="BE635" t="str">
            <v/>
          </cell>
          <cell r="BF635" t="str">
            <v/>
          </cell>
          <cell r="BG635" t="str">
            <v/>
          </cell>
          <cell r="BH635" t="str">
            <v>6Al2W1MoZhang, Y. Y. Y., Fu, H., Zhou, X., Zhang, Y. Y. Y. &amp; Xie, J. Effects of aluminum and molybdenum content on the microstructure and properties of multi-component γ′-strengthened cobalt-base superalloys. Mater. Sci. Eng. A 737, 265–273 (2018).</v>
          </cell>
          <cell r="BI635" t="str">
            <v>Co-6.Al-2.W-1.Mo</v>
          </cell>
          <cell r="BJ635" t="str">
            <v>91.0Co-6.0Al-2.0W-1.0Mo</v>
          </cell>
        </row>
        <row r="636">
          <cell r="A636" t="str">
            <v>Co-8.Al-3.W</v>
          </cell>
          <cell r="B636" t="str">
            <v>CoAlW-X</v>
          </cell>
          <cell r="C636" t="str">
            <v>-8Al-3W</v>
          </cell>
          <cell r="D636" t="str">
            <v>8Al3W</v>
          </cell>
          <cell r="E636" t="str">
            <v>Zhang, Y. Y. Y., Fu, H., Zhou, X., Zhang, Y. Y. Y. &amp; Xie, J. Effects of aluminum and molybdenum content on the microstructure and properties of multi-component γ′-strengthened cobalt-base superalloys. Mater. Sci. Eng. A 737, 265–273 (2018).</v>
          </cell>
          <cell r="F636">
            <v>677</v>
          </cell>
          <cell r="G636">
            <v>89</v>
          </cell>
          <cell r="H636"/>
          <cell r="I636">
            <v>8</v>
          </cell>
          <cell r="J636"/>
          <cell r="K636">
            <v>3</v>
          </cell>
          <cell r="L636"/>
          <cell r="M636"/>
          <cell r="N636"/>
          <cell r="O636"/>
          <cell r="P636"/>
          <cell r="Q636"/>
          <cell r="R636"/>
          <cell r="S636"/>
          <cell r="T636"/>
          <cell r="U636"/>
          <cell r="V636"/>
          <cell r="W636"/>
          <cell r="X636"/>
          <cell r="Y636"/>
          <cell r="Z636"/>
          <cell r="AA636"/>
          <cell r="AB636"/>
          <cell r="AC636"/>
          <cell r="AD636"/>
          <cell r="AE636"/>
          <cell r="AF636">
            <v>8.714500000000001</v>
          </cell>
          <cell r="AG636">
            <v>8.7200000000000006</v>
          </cell>
          <cell r="AH636"/>
          <cell r="AI636" t="str">
            <v>Co</v>
          </cell>
          <cell r="AJ636" t="str">
            <v>-8.Al</v>
          </cell>
          <cell r="AK636" t="str">
            <v>-3.W</v>
          </cell>
          <cell r="AL636" t="str">
            <v/>
          </cell>
          <cell r="AM636" t="str">
            <v/>
          </cell>
          <cell r="AN636" t="str">
            <v/>
          </cell>
          <cell r="AO636" t="str">
            <v/>
          </cell>
          <cell r="AP636" t="str">
            <v/>
          </cell>
          <cell r="AQ636" t="str">
            <v/>
          </cell>
          <cell r="AR636" t="str">
            <v/>
          </cell>
          <cell r="AS636" t="str">
            <v/>
          </cell>
          <cell r="AT636" t="str">
            <v/>
          </cell>
          <cell r="AU636" t="str">
            <v/>
          </cell>
          <cell r="AV636" t="str">
            <v/>
          </cell>
          <cell r="AW636" t="str">
            <v/>
          </cell>
          <cell r="AX636" t="str">
            <v/>
          </cell>
          <cell r="AY636" t="str">
            <v/>
          </cell>
          <cell r="AZ636" t="str">
            <v/>
          </cell>
          <cell r="BA636" t="str">
            <v/>
          </cell>
          <cell r="BB636" t="str">
            <v/>
          </cell>
          <cell r="BC636" t="str">
            <v/>
          </cell>
          <cell r="BD636" t="str">
            <v/>
          </cell>
          <cell r="BE636" t="str">
            <v/>
          </cell>
          <cell r="BF636" t="str">
            <v/>
          </cell>
          <cell r="BG636" t="str">
            <v/>
          </cell>
          <cell r="BH636" t="str">
            <v>8Al3WZhang, Y. Y. Y., Fu, H., Zhou, X., Zhang, Y. Y. Y. &amp; Xie, J. Effects of aluminum and molybdenum content on the microstructure and properties of multi-component γ′-strengthened cobalt-base superalloys. Mater. Sci. Eng. A 737, 265–273 (2018).</v>
          </cell>
          <cell r="BI636" t="str">
            <v>Co-8.Al-3.W</v>
          </cell>
          <cell r="BJ636" t="str">
            <v>89.0Co-8.0Al-3.0W</v>
          </cell>
        </row>
        <row r="637">
          <cell r="A637" t="str">
            <v>Co-8.Al-2.W-1.Mo</v>
          </cell>
          <cell r="B637" t="str">
            <v>Low-W</v>
          </cell>
          <cell r="C637" t="str">
            <v>-8Al-2W-1Mo</v>
          </cell>
          <cell r="D637" t="str">
            <v>8Al2W1Mo</v>
          </cell>
          <cell r="E637" t="str">
            <v>Zhang, Y. Y. Y., Fu, H., Zhou, X., Zhang, Y. Y. Y. &amp; Xie, J. Effects of aluminum and molybdenum content on the microstructure and properties of multi-component γ′-strengthened cobalt-base superalloys. Mater. Sci. Eng. A 737, 265–273 (2018).</v>
          </cell>
          <cell r="F637">
            <v>678</v>
          </cell>
          <cell r="G637">
            <v>89</v>
          </cell>
          <cell r="H637"/>
          <cell r="I637">
            <v>8</v>
          </cell>
          <cell r="J637"/>
          <cell r="K637">
            <v>2</v>
          </cell>
          <cell r="L637"/>
          <cell r="M637"/>
          <cell r="N637"/>
          <cell r="O637"/>
          <cell r="P637">
            <v>1</v>
          </cell>
          <cell r="Q637"/>
          <cell r="R637"/>
          <cell r="S637"/>
          <cell r="T637"/>
          <cell r="U637"/>
          <cell r="V637"/>
          <cell r="W637"/>
          <cell r="X637"/>
          <cell r="Y637"/>
          <cell r="Z637"/>
          <cell r="AA637"/>
          <cell r="AB637"/>
          <cell r="AC637"/>
          <cell r="AD637"/>
          <cell r="AE637"/>
          <cell r="AF637">
            <v>8.6248000000000005</v>
          </cell>
          <cell r="AG637">
            <v>8.5500000000000007</v>
          </cell>
          <cell r="AH637"/>
          <cell r="AI637" t="str">
            <v>Co</v>
          </cell>
          <cell r="AJ637" t="str">
            <v>-8.Al</v>
          </cell>
          <cell r="AK637" t="str">
            <v>-2.W</v>
          </cell>
          <cell r="AL637" t="str">
            <v/>
          </cell>
          <cell r="AM637" t="str">
            <v/>
          </cell>
          <cell r="AN637" t="str">
            <v/>
          </cell>
          <cell r="AO637" t="str">
            <v/>
          </cell>
          <cell r="AP637" t="str">
            <v/>
          </cell>
          <cell r="AQ637" t="str">
            <v/>
          </cell>
          <cell r="AR637" t="str">
            <v>-1.Mo</v>
          </cell>
          <cell r="AS637" t="str">
            <v/>
          </cell>
          <cell r="AT637" t="str">
            <v/>
          </cell>
          <cell r="AU637" t="str">
            <v/>
          </cell>
          <cell r="AV637" t="str">
            <v/>
          </cell>
          <cell r="AW637" t="str">
            <v/>
          </cell>
          <cell r="AX637" t="str">
            <v/>
          </cell>
          <cell r="AY637" t="str">
            <v/>
          </cell>
          <cell r="AZ637" t="str">
            <v/>
          </cell>
          <cell r="BA637" t="str">
            <v/>
          </cell>
          <cell r="BB637" t="str">
            <v/>
          </cell>
          <cell r="BC637" t="str">
            <v/>
          </cell>
          <cell r="BD637" t="str">
            <v/>
          </cell>
          <cell r="BE637" t="str">
            <v/>
          </cell>
          <cell r="BF637" t="str">
            <v/>
          </cell>
          <cell r="BG637" t="str">
            <v/>
          </cell>
          <cell r="BH637" t="str">
            <v>8Al2W1MoZhang, Y. Y. Y., Fu, H., Zhou, X., Zhang, Y. Y. Y. &amp; Xie, J. Effects of aluminum and molybdenum content on the microstructure and properties of multi-component γ′-strengthened cobalt-base superalloys. Mater. Sci. Eng. A 737, 265–273 (2018).</v>
          </cell>
          <cell r="BI637" t="str">
            <v>Co-8.Al-2.W-1.Mo</v>
          </cell>
          <cell r="BJ637" t="str">
            <v>89.0Co-8.0Al-2.0W-1.0Mo</v>
          </cell>
        </row>
        <row r="638">
          <cell r="A638" t="str">
            <v>Co-8.Al-1.W-2.Mo</v>
          </cell>
          <cell r="B638" t="str">
            <v>Low-W</v>
          </cell>
          <cell r="C638" t="str">
            <v>-8Al-1W-2Mo</v>
          </cell>
          <cell r="D638" t="str">
            <v>8Al1W2Mo</v>
          </cell>
          <cell r="E638" t="str">
            <v>Zhang, Y. Y. Y., Fu, H., Zhou, X., Zhang, Y. Y. Y. &amp; Xie, J. Effects of aluminum and molybdenum content on the microstructure and properties of multi-component γ′-strengthened cobalt-base superalloys. Mater. Sci. Eng. A 737, 265–273 (2018).</v>
          </cell>
          <cell r="F638">
            <v>679</v>
          </cell>
          <cell r="G638">
            <v>89</v>
          </cell>
          <cell r="H638"/>
          <cell r="I638">
            <v>8</v>
          </cell>
          <cell r="J638"/>
          <cell r="K638">
            <v>1</v>
          </cell>
          <cell r="L638"/>
          <cell r="M638"/>
          <cell r="N638"/>
          <cell r="O638"/>
          <cell r="P638">
            <v>2</v>
          </cell>
          <cell r="Q638"/>
          <cell r="R638"/>
          <cell r="S638"/>
          <cell r="T638"/>
          <cell r="U638"/>
          <cell r="V638"/>
          <cell r="W638"/>
          <cell r="X638"/>
          <cell r="Y638"/>
          <cell r="Z638"/>
          <cell r="AA638"/>
          <cell r="AB638"/>
          <cell r="AC638"/>
          <cell r="AD638"/>
          <cell r="AE638"/>
          <cell r="AF638">
            <v>8.5350999999999999</v>
          </cell>
          <cell r="AG638">
            <v>8.43</v>
          </cell>
          <cell r="AH638"/>
          <cell r="AI638" t="str">
            <v>Co</v>
          </cell>
          <cell r="AJ638" t="str">
            <v>-8.Al</v>
          </cell>
          <cell r="AK638" t="str">
            <v>-1.W</v>
          </cell>
          <cell r="AL638" t="str">
            <v/>
          </cell>
          <cell r="AM638" t="str">
            <v/>
          </cell>
          <cell r="AN638" t="str">
            <v/>
          </cell>
          <cell r="AO638" t="str">
            <v/>
          </cell>
          <cell r="AP638" t="str">
            <v/>
          </cell>
          <cell r="AQ638" t="str">
            <v/>
          </cell>
          <cell r="AR638" t="str">
            <v>-2.Mo</v>
          </cell>
          <cell r="AS638" t="str">
            <v/>
          </cell>
          <cell r="AT638" t="str">
            <v/>
          </cell>
          <cell r="AU638" t="str">
            <v/>
          </cell>
          <cell r="AV638" t="str">
            <v/>
          </cell>
          <cell r="AW638" t="str">
            <v/>
          </cell>
          <cell r="AX638" t="str">
            <v/>
          </cell>
          <cell r="AY638" t="str">
            <v/>
          </cell>
          <cell r="AZ638" t="str">
            <v/>
          </cell>
          <cell r="BA638" t="str">
            <v/>
          </cell>
          <cell r="BB638" t="str">
            <v/>
          </cell>
          <cell r="BC638" t="str">
            <v/>
          </cell>
          <cell r="BD638" t="str">
            <v/>
          </cell>
          <cell r="BE638" t="str">
            <v/>
          </cell>
          <cell r="BF638" t="str">
            <v/>
          </cell>
          <cell r="BG638" t="str">
            <v/>
          </cell>
          <cell r="BH638" t="str">
            <v>8Al1W2MoZhang, Y. Y. Y., Fu, H., Zhou, X., Zhang, Y. Y. Y. &amp; Xie, J. Effects of aluminum and molybdenum content on the microstructure and properties of multi-component γ′-strengthened cobalt-base superalloys. Mater. Sci. Eng. A 737, 265–273 (2018).</v>
          </cell>
          <cell r="BI638" t="str">
            <v>Co-8.Al-1.W-2.Mo</v>
          </cell>
          <cell r="BJ638" t="str">
            <v>89.0Co-8.0Al-1.0W-2.0Mo</v>
          </cell>
        </row>
        <row r="639">
          <cell r="A639" t="str">
            <v>Co-9.Al-9.W-2.Ta-0.02B</v>
          </cell>
          <cell r="B639" t="str">
            <v>CoAlW-X</v>
          </cell>
          <cell r="C639" t="str">
            <v>-9Al-9W-2Ta-B</v>
          </cell>
          <cell r="D639" t="str">
            <v>Co–9Al–9W–2Ta–0.02B</v>
          </cell>
          <cell r="E639" t="str">
            <v>Zhong, F., Li, S. &amp; Sha, J. Tensile behaviour of Co-Al-W-Ta-B-Mo alloys with a coherent γ/γ’ microstructure at room and high temperatures. Mater. Sci. Eng. A 637, 175–182 (2015).</v>
          </cell>
          <cell r="F639">
            <v>680</v>
          </cell>
          <cell r="G639">
            <v>79.98</v>
          </cell>
          <cell r="H639"/>
          <cell r="I639">
            <v>9</v>
          </cell>
          <cell r="J639"/>
          <cell r="K639">
            <v>9</v>
          </cell>
          <cell r="L639"/>
          <cell r="M639">
            <v>2</v>
          </cell>
          <cell r="N639"/>
          <cell r="O639"/>
          <cell r="P639"/>
          <cell r="Q639"/>
          <cell r="R639"/>
          <cell r="S639">
            <v>0.02</v>
          </cell>
          <cell r="T639"/>
          <cell r="U639"/>
          <cell r="V639"/>
          <cell r="W639"/>
          <cell r="X639"/>
          <cell r="Y639"/>
          <cell r="Z639"/>
          <cell r="AA639"/>
          <cell r="AB639"/>
          <cell r="AC639"/>
          <cell r="AD639"/>
          <cell r="AE639"/>
          <cell r="AF639">
            <v>9.4272120000000008</v>
          </cell>
          <cell r="AG639"/>
          <cell r="AH639"/>
          <cell r="AI639" t="str">
            <v>Co</v>
          </cell>
          <cell r="AJ639" t="str">
            <v>-9.Al</v>
          </cell>
          <cell r="AK639" t="str">
            <v>-9.W</v>
          </cell>
          <cell r="AL639" t="str">
            <v/>
          </cell>
          <cell r="AM639" t="str">
            <v/>
          </cell>
          <cell r="AN639" t="str">
            <v>-2.Ta</v>
          </cell>
          <cell r="AO639" t="str">
            <v/>
          </cell>
          <cell r="AP639" t="str">
            <v/>
          </cell>
          <cell r="AQ639" t="str">
            <v/>
          </cell>
          <cell r="AR639" t="str">
            <v/>
          </cell>
          <cell r="AS639" t="str">
            <v/>
          </cell>
          <cell r="AT639" t="str">
            <v/>
          </cell>
          <cell r="AU639" t="str">
            <v>-0.02B</v>
          </cell>
          <cell r="AV639" t="str">
            <v/>
          </cell>
          <cell r="AW639" t="str">
            <v/>
          </cell>
          <cell r="AX639" t="str">
            <v/>
          </cell>
          <cell r="AY639" t="str">
            <v/>
          </cell>
          <cell r="AZ639" t="str">
            <v/>
          </cell>
          <cell r="BA639" t="str">
            <v/>
          </cell>
          <cell r="BB639" t="str">
            <v/>
          </cell>
          <cell r="BC639" t="str">
            <v/>
          </cell>
          <cell r="BD639" t="str">
            <v/>
          </cell>
          <cell r="BE639" t="str">
            <v/>
          </cell>
          <cell r="BF639" t="str">
            <v/>
          </cell>
          <cell r="BG639" t="str">
            <v/>
          </cell>
          <cell r="BH639" t="str">
            <v>Co–9Al–9W–2Ta–0.02BZhong, F., Li, S. &amp; Sha, J. Tensile behaviour of Co-Al-W-Ta-B-Mo alloys with a coherent γ/γ’ microstructure at room and high temperatures. Mater. Sci. Eng. A 637, 175–182 (2015).</v>
          </cell>
          <cell r="BI639" t="str">
            <v>Co-9.Al-9.W-2.Ta-0.02B</v>
          </cell>
          <cell r="BJ639" t="str">
            <v>80.0Co-9.0Al-9.0W-2.0Ta-0.02B</v>
          </cell>
        </row>
        <row r="640">
          <cell r="A640" t="str">
            <v>Co-9.Al-7.W-2.Ta-2.Mo-0.02B</v>
          </cell>
          <cell r="B640" t="str">
            <v>CoAlWX+</v>
          </cell>
          <cell r="C640" t="str">
            <v>-9Al-7W-2Ta-2Mo-B</v>
          </cell>
          <cell r="D640" t="str">
            <v>Co–9Al–7W–2Ta–0.02B–2Mo</v>
          </cell>
          <cell r="E640" t="str">
            <v>Zhong, F., Li, S. &amp; Sha, J. Tensile behaviour of Co-Al-W-Ta-B-Mo alloys with a coherent γ/γ’ microstructure at room and high temperatures. Mater. Sci. Eng. A 637, 175–182 (2015).</v>
          </cell>
          <cell r="F640">
            <v>681</v>
          </cell>
          <cell r="G640">
            <v>79.98</v>
          </cell>
          <cell r="H640"/>
          <cell r="I640">
            <v>9</v>
          </cell>
          <cell r="J640"/>
          <cell r="K640">
            <v>7</v>
          </cell>
          <cell r="L640"/>
          <cell r="M640">
            <v>2</v>
          </cell>
          <cell r="N640"/>
          <cell r="O640"/>
          <cell r="P640">
            <v>2</v>
          </cell>
          <cell r="Q640"/>
          <cell r="R640"/>
          <cell r="S640">
            <v>0.02</v>
          </cell>
          <cell r="T640"/>
          <cell r="U640"/>
          <cell r="V640"/>
          <cell r="W640"/>
          <cell r="X640"/>
          <cell r="Y640"/>
          <cell r="Z640"/>
          <cell r="AA640"/>
          <cell r="AB640"/>
          <cell r="AC640"/>
          <cell r="AD640"/>
          <cell r="AE640"/>
          <cell r="AF640">
            <v>9.2478119999999997</v>
          </cell>
          <cell r="AG640"/>
          <cell r="AH640"/>
          <cell r="AI640" t="str">
            <v>Co</v>
          </cell>
          <cell r="AJ640" t="str">
            <v>-9.Al</v>
          </cell>
          <cell r="AK640" t="str">
            <v>-7.W</v>
          </cell>
          <cell r="AL640" t="str">
            <v/>
          </cell>
          <cell r="AM640" t="str">
            <v/>
          </cell>
          <cell r="AN640" t="str">
            <v>-2.Ta</v>
          </cell>
          <cell r="AO640" t="str">
            <v/>
          </cell>
          <cell r="AP640" t="str">
            <v/>
          </cell>
          <cell r="AQ640" t="str">
            <v/>
          </cell>
          <cell r="AR640" t="str">
            <v>-2.Mo</v>
          </cell>
          <cell r="AS640" t="str">
            <v/>
          </cell>
          <cell r="AT640" t="str">
            <v/>
          </cell>
          <cell r="AU640" t="str">
            <v>-0.02B</v>
          </cell>
          <cell r="AV640" t="str">
            <v/>
          </cell>
          <cell r="AW640" t="str">
            <v/>
          </cell>
          <cell r="AX640" t="str">
            <v/>
          </cell>
          <cell r="AY640" t="str">
            <v/>
          </cell>
          <cell r="AZ640" t="str">
            <v/>
          </cell>
          <cell r="BA640" t="str">
            <v/>
          </cell>
          <cell r="BB640" t="str">
            <v/>
          </cell>
          <cell r="BC640" t="str">
            <v/>
          </cell>
          <cell r="BD640" t="str">
            <v/>
          </cell>
          <cell r="BE640" t="str">
            <v/>
          </cell>
          <cell r="BF640" t="str">
            <v/>
          </cell>
          <cell r="BG640" t="str">
            <v/>
          </cell>
          <cell r="BH640" t="str">
            <v>Co–9Al–7W–2Ta–0.02B–2MoZhong, F., Li, S. &amp; Sha, J. Tensile behaviour of Co-Al-W-Ta-B-Mo alloys with a coherent γ/γ’ microstructure at room and high temperatures. Mater. Sci. Eng. A 637, 175–182 (2015).</v>
          </cell>
          <cell r="BI640" t="str">
            <v>Co-9.Al-7.W-2.Ta-2.Mo-0.02B</v>
          </cell>
          <cell r="BJ640" t="str">
            <v>80.0Co-9.0Al-7.0W-2.0Ta-2.0Mo-0.02B</v>
          </cell>
        </row>
        <row r="641">
          <cell r="A641" t="str">
            <v>Co-9.Al-5.W-2.Ta-4.Mo-0.02B</v>
          </cell>
          <cell r="B641" t="str">
            <v>CoAlWX+</v>
          </cell>
          <cell r="C641" t="str">
            <v>-9Al-5W-2Ta-4Mo-B</v>
          </cell>
          <cell r="D641" t="str">
            <v>Co–9Al–5W–2Ta–0.02B–4Mo</v>
          </cell>
          <cell r="E641" t="str">
            <v>Zhong, F., Li, S. &amp; Sha, J. Tensile behaviour of Co-Al-W-Ta-B-Mo alloys with a coherent γ/γ’ microstructure at room and high temperatures. Mater. Sci. Eng. A 637, 175–182 (2015).</v>
          </cell>
          <cell r="F641">
            <v>682</v>
          </cell>
          <cell r="G641">
            <v>79.98</v>
          </cell>
          <cell r="H641"/>
          <cell r="I641">
            <v>9</v>
          </cell>
          <cell r="J641"/>
          <cell r="K641">
            <v>5</v>
          </cell>
          <cell r="L641"/>
          <cell r="M641">
            <v>2</v>
          </cell>
          <cell r="N641"/>
          <cell r="O641"/>
          <cell r="P641">
            <v>4</v>
          </cell>
          <cell r="Q641"/>
          <cell r="R641"/>
          <cell r="S641">
            <v>0.02</v>
          </cell>
          <cell r="T641"/>
          <cell r="U641"/>
          <cell r="V641"/>
          <cell r="W641"/>
          <cell r="X641"/>
          <cell r="Y641"/>
          <cell r="Z641"/>
          <cell r="AA641"/>
          <cell r="AB641"/>
          <cell r="AC641"/>
          <cell r="AD641"/>
          <cell r="AE641"/>
          <cell r="AF641">
            <v>9.0684120000000004</v>
          </cell>
          <cell r="AG641"/>
          <cell r="AH641"/>
          <cell r="AI641" t="str">
            <v>Co</v>
          </cell>
          <cell r="AJ641" t="str">
            <v>-9.Al</v>
          </cell>
          <cell r="AK641" t="str">
            <v>-5.W</v>
          </cell>
          <cell r="AL641" t="str">
            <v/>
          </cell>
          <cell r="AM641" t="str">
            <v/>
          </cell>
          <cell r="AN641" t="str">
            <v>-2.Ta</v>
          </cell>
          <cell r="AO641" t="str">
            <v/>
          </cell>
          <cell r="AP641" t="str">
            <v/>
          </cell>
          <cell r="AQ641" t="str">
            <v/>
          </cell>
          <cell r="AR641" t="str">
            <v>-4.Mo</v>
          </cell>
          <cell r="AS641" t="str">
            <v/>
          </cell>
          <cell r="AT641" t="str">
            <v/>
          </cell>
          <cell r="AU641" t="str">
            <v>-0.02B</v>
          </cell>
          <cell r="AV641" t="str">
            <v/>
          </cell>
          <cell r="AW641" t="str">
            <v/>
          </cell>
          <cell r="AX641" t="str">
            <v/>
          </cell>
          <cell r="AY641" t="str">
            <v/>
          </cell>
          <cell r="AZ641" t="str">
            <v/>
          </cell>
          <cell r="BA641" t="str">
            <v/>
          </cell>
          <cell r="BB641" t="str">
            <v/>
          </cell>
          <cell r="BC641" t="str">
            <v/>
          </cell>
          <cell r="BD641" t="str">
            <v/>
          </cell>
          <cell r="BE641" t="str">
            <v/>
          </cell>
          <cell r="BF641" t="str">
            <v/>
          </cell>
          <cell r="BG641" t="str">
            <v/>
          </cell>
          <cell r="BH641" t="str">
            <v>Co–9Al–5W–2Ta–0.02B–4MoZhong, F., Li, S. &amp; Sha, J. Tensile behaviour of Co-Al-W-Ta-B-Mo alloys with a coherent γ/γ’ microstructure at room and high temperatures. Mater. Sci. Eng. A 637, 175–182 (2015).</v>
          </cell>
          <cell r="BI641" t="str">
            <v>Co-9.Al-5.W-2.Ta-4.Mo-0.02B</v>
          </cell>
          <cell r="BJ641" t="str">
            <v>80.0Co-9.0Al-5.0W-2.0Ta-4.0Mo-0.02B</v>
          </cell>
        </row>
        <row r="642">
          <cell r="A642" t="str">
            <v>Co-9.Al-4.5W-2.Ta-4.5Mo-0.01Ce-0.02B</v>
          </cell>
          <cell r="B642" t="str">
            <v>CoAlWX+</v>
          </cell>
          <cell r="C642" t="str">
            <v>-9Al-5W-2Ta-5Mo-0Ce-B</v>
          </cell>
          <cell r="D642" t="str">
            <v>Co-9Al-4.5W-4.5Mo-2Ta-0.02B-0.01Ce</v>
          </cell>
          <cell r="E642" t="str">
            <v>Zhong, F., Yu, Y. X., Li, S. S. &amp; Sha, J. B. In-situ SEM and TEM tensile observations of novel Co-Al-W-Mo-Ta-B-Ce alloys with a coherent γ-CoSS/γ’-Co3(Al,W) microstructure at room temperature. Mater. Sci. Eng. A 696, 96–103 (2017).</v>
          </cell>
          <cell r="F642">
            <v>683</v>
          </cell>
          <cell r="G642">
            <v>79.97</v>
          </cell>
          <cell r="H642"/>
          <cell r="I642">
            <v>9</v>
          </cell>
          <cell r="J642"/>
          <cell r="K642">
            <v>4.5</v>
          </cell>
          <cell r="L642"/>
          <cell r="M642">
            <v>2</v>
          </cell>
          <cell r="N642"/>
          <cell r="O642"/>
          <cell r="P642">
            <v>4.5</v>
          </cell>
          <cell r="Q642"/>
          <cell r="R642"/>
          <cell r="S642">
            <v>0.02</v>
          </cell>
          <cell r="T642"/>
          <cell r="U642"/>
          <cell r="V642"/>
          <cell r="W642"/>
          <cell r="X642"/>
          <cell r="Y642"/>
          <cell r="Z642"/>
          <cell r="AA642"/>
          <cell r="AB642"/>
          <cell r="AC642"/>
          <cell r="AD642">
            <v>0.01</v>
          </cell>
          <cell r="AE642"/>
          <cell r="AF642">
            <v>9.0233408999999991</v>
          </cell>
          <cell r="AG642"/>
          <cell r="AH642"/>
          <cell r="AI642" t="str">
            <v>Co</v>
          </cell>
          <cell r="AJ642" t="str">
            <v>-9.Al</v>
          </cell>
          <cell r="AK642" t="str">
            <v>-4.5W</v>
          </cell>
          <cell r="AL642" t="str">
            <v/>
          </cell>
          <cell r="AM642" t="str">
            <v/>
          </cell>
          <cell r="AN642" t="str">
            <v>-2.Ta</v>
          </cell>
          <cell r="AO642" t="str">
            <v/>
          </cell>
          <cell r="AP642" t="str">
            <v/>
          </cell>
          <cell r="AQ642" t="str">
            <v/>
          </cell>
          <cell r="AR642" t="str">
            <v>-4.5Mo</v>
          </cell>
          <cell r="AS642" t="str">
            <v/>
          </cell>
          <cell r="AT642" t="str">
            <v/>
          </cell>
          <cell r="AU642" t="str">
            <v>-0.02B</v>
          </cell>
          <cell r="AV642" t="str">
            <v/>
          </cell>
          <cell r="AW642" t="str">
            <v/>
          </cell>
          <cell r="AX642" t="str">
            <v/>
          </cell>
          <cell r="AY642" t="str">
            <v/>
          </cell>
          <cell r="AZ642" t="str">
            <v/>
          </cell>
          <cell r="BA642" t="str">
            <v/>
          </cell>
          <cell r="BB642" t="str">
            <v/>
          </cell>
          <cell r="BC642" t="str">
            <v/>
          </cell>
          <cell r="BD642" t="str">
            <v/>
          </cell>
          <cell r="BE642" t="str">
            <v/>
          </cell>
          <cell r="BF642" t="str">
            <v>-0.01Ce</v>
          </cell>
          <cell r="BG642" t="str">
            <v/>
          </cell>
          <cell r="BH642" t="str">
            <v>Co-9Al-4.5W-4.5Mo-2Ta-0.02B-0.01CeZhong, F., Yu, Y. X., Li, S. S. &amp; Sha, J. B. In-situ SEM and TEM tensile observations of novel Co-Al-W-Mo-Ta-B-Ce alloys with a coherent γ-CoSS/γ’-Co3(Al,W) microstructure at room temperature. Mater. Sci. Eng. A 696, 96–103 (2017).</v>
          </cell>
          <cell r="BI642" t="str">
            <v>Co-9.Al-4.5W-2.Ta-4.5Mo-0.01Ce-0.02B</v>
          </cell>
          <cell r="BJ642" t="str">
            <v>80.0Co-9.0Al-4.5W-2.0Ta-4.5Mo-0.0Ce-0.02B</v>
          </cell>
        </row>
        <row r="643">
          <cell r="A643" t="str">
            <v>Co-9.Al-4.5W-2.Ta-4.5Mo-0.1Ce-0.02B</v>
          </cell>
          <cell r="B643" t="str">
            <v>CoAlWX+</v>
          </cell>
          <cell r="C643" t="str">
            <v>-9Al-5W-2Ta-5Mo-0Ce-B</v>
          </cell>
          <cell r="D643" t="str">
            <v>Co-9Al-4.5W-4.5Mo-2Ta-0.02B-0.1Ce</v>
          </cell>
          <cell r="E643" t="str">
            <v>Zhong, F., Yu, Y. X., Li, S. S. &amp; Sha, J. B. In-situ SEM and TEM tensile observations of novel Co-Al-W-Mo-Ta-B-Ce alloys with a coherent γ-CoSS/γ’-Co3(Al,W) microstructure at room temperature. Mater. Sci. Eng. A 696, 96–103 (2017).</v>
          </cell>
          <cell r="F643">
            <v>684</v>
          </cell>
          <cell r="G643">
            <v>79.88</v>
          </cell>
          <cell r="H643"/>
          <cell r="I643">
            <v>9</v>
          </cell>
          <cell r="J643"/>
          <cell r="K643">
            <v>4.5</v>
          </cell>
          <cell r="L643"/>
          <cell r="M643">
            <v>2</v>
          </cell>
          <cell r="N643"/>
          <cell r="O643"/>
          <cell r="P643">
            <v>4.5</v>
          </cell>
          <cell r="Q643"/>
          <cell r="R643"/>
          <cell r="S643">
            <v>0.02</v>
          </cell>
          <cell r="T643"/>
          <cell r="U643"/>
          <cell r="V643"/>
          <cell r="W643"/>
          <cell r="X643"/>
          <cell r="Y643"/>
          <cell r="Z643"/>
          <cell r="AA643"/>
          <cell r="AB643"/>
          <cell r="AC643"/>
          <cell r="AD643">
            <v>0.1</v>
          </cell>
          <cell r="AE643"/>
          <cell r="AF643">
            <v>9.0213509999999992</v>
          </cell>
          <cell r="AG643"/>
          <cell r="AH643"/>
          <cell r="AI643" t="str">
            <v>Co</v>
          </cell>
          <cell r="AJ643" t="str">
            <v>-9.Al</v>
          </cell>
          <cell r="AK643" t="str">
            <v>-4.5W</v>
          </cell>
          <cell r="AL643" t="str">
            <v/>
          </cell>
          <cell r="AM643" t="str">
            <v/>
          </cell>
          <cell r="AN643" t="str">
            <v>-2.Ta</v>
          </cell>
          <cell r="AO643" t="str">
            <v/>
          </cell>
          <cell r="AP643" t="str">
            <v/>
          </cell>
          <cell r="AQ643" t="str">
            <v/>
          </cell>
          <cell r="AR643" t="str">
            <v>-4.5Mo</v>
          </cell>
          <cell r="AS643" t="str">
            <v/>
          </cell>
          <cell r="AT643" t="str">
            <v/>
          </cell>
          <cell r="AU643" t="str">
            <v>-0.02B</v>
          </cell>
          <cell r="AV643" t="str">
            <v/>
          </cell>
          <cell r="AW643" t="str">
            <v/>
          </cell>
          <cell r="AX643" t="str">
            <v/>
          </cell>
          <cell r="AY643" t="str">
            <v/>
          </cell>
          <cell r="AZ643" t="str">
            <v/>
          </cell>
          <cell r="BA643" t="str">
            <v/>
          </cell>
          <cell r="BB643" t="str">
            <v/>
          </cell>
          <cell r="BC643" t="str">
            <v/>
          </cell>
          <cell r="BD643" t="str">
            <v/>
          </cell>
          <cell r="BE643" t="str">
            <v/>
          </cell>
          <cell r="BF643" t="str">
            <v>-0.1Ce</v>
          </cell>
          <cell r="BG643" t="str">
            <v/>
          </cell>
          <cell r="BH643" t="str">
            <v>Co-9Al-4.5W-4.5Mo-2Ta-0.02B-0.1CeZhong, F., Yu, Y. X., Li, S. S. &amp; Sha, J. B. In-situ SEM and TEM tensile observations of novel Co-Al-W-Mo-Ta-B-Ce alloys with a coherent γ-CoSS/γ’-Co3(Al,W) microstructure at room temperature. Mater. Sci. Eng. A 696, 96–103 (2017).</v>
          </cell>
          <cell r="BI643" t="str">
            <v>Co-9.Al-4.5W-2.Ta-4.5Mo-0.1Ce-0.02B</v>
          </cell>
          <cell r="BJ643" t="str">
            <v>79.9Co-9.0Al-4.5W-2.0Ta-4.5Mo-0.1Ce-0.02B</v>
          </cell>
        </row>
        <row r="644">
          <cell r="A644" t="str">
            <v>Co-31.Ni-2.6Al-11.Cr-9.W-2.Ti-0.2Si-0.3Hf-0.07C-0.02B</v>
          </cell>
          <cell r="B644" t="str">
            <v>CoAlWX+</v>
          </cell>
          <cell r="C644" t="str">
            <v>-31Ni-3Al-11Cr-9W-2Ti-Si-Hf-C-B</v>
          </cell>
          <cell r="D644" t="str">
            <v>Zhong alloy 1</v>
          </cell>
          <cell r="E644" t="str">
            <v>Zhong, X. &amp; Han, F. Hot deformation behavior of a new tailored cobalt-based superalloy for turbine discs. J. Mater. Res. 35, 633–643 (2020).</v>
          </cell>
          <cell r="F644">
            <v>685</v>
          </cell>
          <cell r="G644">
            <v>43.794999999999995</v>
          </cell>
          <cell r="H644">
            <v>31</v>
          </cell>
          <cell r="I644">
            <v>2.63</v>
          </cell>
          <cell r="J644">
            <v>11</v>
          </cell>
          <cell r="K644">
            <v>9</v>
          </cell>
          <cell r="L644">
            <v>1.98</v>
          </cell>
          <cell r="M644"/>
          <cell r="N644"/>
          <cell r="O644"/>
          <cell r="P644"/>
          <cell r="Q644">
            <v>7.0000000000000007E-2</v>
          </cell>
          <cell r="R644"/>
          <cell r="S644">
            <v>1.4999999999999999E-2</v>
          </cell>
          <cell r="T644"/>
          <cell r="U644"/>
          <cell r="V644">
            <v>0.2</v>
          </cell>
          <cell r="W644"/>
          <cell r="X644"/>
          <cell r="Y644">
            <v>0.31</v>
          </cell>
          <cell r="Z644"/>
          <cell r="AA644"/>
          <cell r="AB644"/>
          <cell r="AC644"/>
          <cell r="AD644"/>
          <cell r="AE644"/>
          <cell r="AF644">
            <v>9.3907555999999985</v>
          </cell>
          <cell r="AG644"/>
          <cell r="AH644"/>
          <cell r="AI644" t="str">
            <v>Co</v>
          </cell>
          <cell r="AJ644" t="str">
            <v>-2.6Al</v>
          </cell>
          <cell r="AK644" t="str">
            <v>-9.W</v>
          </cell>
          <cell r="AL644" t="str">
            <v>-31.Ni</v>
          </cell>
          <cell r="AM644" t="str">
            <v>-11.Cr</v>
          </cell>
          <cell r="AN644" t="str">
            <v/>
          </cell>
          <cell r="AO644" t="str">
            <v/>
          </cell>
          <cell r="AP644" t="str">
            <v/>
          </cell>
          <cell r="AQ644" t="str">
            <v>-2.Ti</v>
          </cell>
          <cell r="AR644" t="str">
            <v/>
          </cell>
          <cell r="AS644" t="str">
            <v>-0.07C</v>
          </cell>
          <cell r="AT644" t="str">
            <v/>
          </cell>
          <cell r="AU644" t="str">
            <v>-0.02B</v>
          </cell>
          <cell r="AV644" t="str">
            <v/>
          </cell>
          <cell r="AW644" t="str">
            <v/>
          </cell>
          <cell r="AX644" t="str">
            <v>-0.2Si</v>
          </cell>
          <cell r="AY644" t="str">
            <v/>
          </cell>
          <cell r="AZ644" t="str">
            <v/>
          </cell>
          <cell r="BA644" t="str">
            <v>-0.3Hf</v>
          </cell>
          <cell r="BB644" t="str">
            <v/>
          </cell>
          <cell r="BC644" t="str">
            <v/>
          </cell>
          <cell r="BD644" t="str">
            <v/>
          </cell>
          <cell r="BE644" t="str">
            <v/>
          </cell>
          <cell r="BF644" t="str">
            <v/>
          </cell>
          <cell r="BG644" t="str">
            <v/>
          </cell>
          <cell r="BH644" t="str">
            <v>Zhong alloy 1Zhong, X. &amp; Han, F. Hot deformation behavior of a new tailored cobalt-based superalloy for turbine discs. J. Mater. Res. 35, 633–643 (2020).</v>
          </cell>
          <cell r="BI644" t="str">
            <v>Co-31.Ni-2.6Al-11.Cr-9.W-2.Ti-0.2Si-0.3Hf-0.07C-0.02B</v>
          </cell>
          <cell r="BJ644" t="str">
            <v>74.8Co-31.0Ni-2.6Al-11.0Cr-9.0W-2.0Ti-0.2Si-0.3Hf-0.07C-0.02B</v>
          </cell>
        </row>
        <row r="645">
          <cell r="A645" t="str">
            <v>Co-32.Ni-0.3Fe-6.Al-12.Cr-3.W-2.5Ti-1.5Ta-0.4Nb</v>
          </cell>
          <cell r="B645" t="str">
            <v>Low-W</v>
          </cell>
          <cell r="C645" t="str">
            <v>-32Ni-0Fe-6Al-12Cr-3W-3Ti-2Ta-0Nb</v>
          </cell>
          <cell r="D645" t="str">
            <v>Co-32Ni-12Cr-6Al-3W-2.5Ti-1.5Ta-0.3Fe-0.4Nb</v>
          </cell>
          <cell r="E645" t="str">
            <v>Zhong, X. K., Wang, X. F., Si, Y. L. &amp; Han, F. S. Evolution of Microstructures and Properties of a New γ/γ′ Co-Based Superalloy via Forging Process. JOM 71, 4034–4040 (2019).</v>
          </cell>
          <cell r="F645">
            <v>686</v>
          </cell>
          <cell r="G645">
            <v>42.300000000000004</v>
          </cell>
          <cell r="H645">
            <v>32</v>
          </cell>
          <cell r="I645">
            <v>6</v>
          </cell>
          <cell r="J645">
            <v>12</v>
          </cell>
          <cell r="K645">
            <v>3</v>
          </cell>
          <cell r="L645">
            <v>2.5</v>
          </cell>
          <cell r="M645">
            <v>1.5</v>
          </cell>
          <cell r="N645">
            <v>0.4</v>
          </cell>
          <cell r="O645"/>
          <cell r="P645"/>
          <cell r="Q645"/>
          <cell r="R645"/>
          <cell r="S645"/>
          <cell r="T645"/>
          <cell r="U645"/>
          <cell r="V645"/>
          <cell r="W645">
            <v>0.3</v>
          </cell>
          <cell r="X645"/>
          <cell r="Y645"/>
          <cell r="Z645"/>
          <cell r="AA645"/>
          <cell r="AB645"/>
          <cell r="AC645"/>
          <cell r="AD645"/>
          <cell r="AE645"/>
          <cell r="AF645">
            <v>8.637887000000001</v>
          </cell>
          <cell r="AG645"/>
          <cell r="AH645"/>
          <cell r="AI645" t="str">
            <v>Co</v>
          </cell>
          <cell r="AJ645" t="str">
            <v>-6.Al</v>
          </cell>
          <cell r="AK645" t="str">
            <v>-3.W</v>
          </cell>
          <cell r="AL645" t="str">
            <v>-32.Ni</v>
          </cell>
          <cell r="AM645" t="str">
            <v>-12.Cr</v>
          </cell>
          <cell r="AN645" t="str">
            <v>-1.5Ta</v>
          </cell>
          <cell r="AO645" t="str">
            <v>-0.4Nb</v>
          </cell>
          <cell r="AP645" t="str">
            <v/>
          </cell>
          <cell r="AQ645" t="str">
            <v>-2.5Ti</v>
          </cell>
          <cell r="AR645" t="str">
            <v/>
          </cell>
          <cell r="AS645" t="str">
            <v/>
          </cell>
          <cell r="AT645" t="str">
            <v/>
          </cell>
          <cell r="AU645" t="str">
            <v/>
          </cell>
          <cell r="AV645" t="str">
            <v/>
          </cell>
          <cell r="AW645" t="str">
            <v/>
          </cell>
          <cell r="AX645" t="str">
            <v/>
          </cell>
          <cell r="AY645" t="str">
            <v>-0.3Fe</v>
          </cell>
          <cell r="AZ645" t="str">
            <v/>
          </cell>
          <cell r="BA645" t="str">
            <v/>
          </cell>
          <cell r="BB645" t="str">
            <v/>
          </cell>
          <cell r="BC645" t="str">
            <v/>
          </cell>
          <cell r="BD645" t="str">
            <v/>
          </cell>
          <cell r="BE645" t="str">
            <v/>
          </cell>
          <cell r="BF645" t="str">
            <v/>
          </cell>
          <cell r="BG645" t="str">
            <v/>
          </cell>
          <cell r="BH645" t="str">
            <v>Co-32Ni-12Cr-6Al-3W-2.5Ti-1.5Ta-0.3Fe-0.4NbZhong, X. K., Wang, X. F., Si, Y. L. &amp; Han, F. S. Evolution of Microstructures and Properties of a New γ/γ′ Co-Based Superalloy via Forging Process. JOM 71, 4034–4040 (2019).</v>
          </cell>
          <cell r="BI645" t="str">
            <v>Co-32.Ni-0.3Fe-6.Al-12.Cr-3.W-2.5Ti-1.5Ta-0.4Nb</v>
          </cell>
          <cell r="BJ645" t="str">
            <v>74.3Co-32.0Ni-0.3Fe-6.0Al-12.0Cr-3.0W-2.5Ti-1.5Ta-0.4Nb</v>
          </cell>
        </row>
        <row r="646">
          <cell r="A646" t="str">
            <v>Co-20.7Ta</v>
          </cell>
          <cell r="B646" t="str">
            <v>W-free</v>
          </cell>
          <cell r="C646" t="str">
            <v>-21Ta</v>
          </cell>
          <cell r="D646" t="str">
            <v>A1</v>
          </cell>
          <cell r="E646" t="str">
            <v>Zhou, C., Guo, C., Li, C. &amp; Du, Z. Investigation on the intermetallic compound Co 3 Ta and high-temperature phase equilibria in the Co–Ni–Ta system. Intermetallics 108, 1–18 (2019).</v>
          </cell>
          <cell r="F646">
            <v>687</v>
          </cell>
          <cell r="G646">
            <v>79.3</v>
          </cell>
          <cell r="H646"/>
          <cell r="I646"/>
          <cell r="J646"/>
          <cell r="K646"/>
          <cell r="L646"/>
          <cell r="M646">
            <v>20.7</v>
          </cell>
          <cell r="N646"/>
          <cell r="O646"/>
          <cell r="P646"/>
          <cell r="Q646"/>
          <cell r="R646"/>
          <cell r="S646"/>
          <cell r="T646"/>
          <cell r="U646"/>
          <cell r="V646"/>
          <cell r="W646"/>
          <cell r="X646"/>
          <cell r="Y646"/>
          <cell r="Z646"/>
          <cell r="AA646"/>
          <cell r="AB646"/>
          <cell r="AC646"/>
          <cell r="AD646"/>
          <cell r="AE646"/>
          <cell r="AF646">
            <v>10.504249999999999</v>
          </cell>
          <cell r="AG646"/>
          <cell r="AH646"/>
          <cell r="AI646" t="str">
            <v>Co</v>
          </cell>
          <cell r="AJ646" t="str">
            <v/>
          </cell>
          <cell r="AK646" t="str">
            <v/>
          </cell>
          <cell r="AL646" t="str">
            <v/>
          </cell>
          <cell r="AM646" t="str">
            <v/>
          </cell>
          <cell r="AN646" t="str">
            <v>-20.7Ta</v>
          </cell>
          <cell r="AO646" t="str">
            <v/>
          </cell>
          <cell r="AP646" t="str">
            <v/>
          </cell>
          <cell r="AQ646" t="str">
            <v/>
          </cell>
          <cell r="AR646" t="str">
            <v/>
          </cell>
          <cell r="AS646" t="str">
            <v/>
          </cell>
          <cell r="AT646" t="str">
            <v/>
          </cell>
          <cell r="AU646" t="str">
            <v/>
          </cell>
          <cell r="AV646" t="str">
            <v/>
          </cell>
          <cell r="AW646" t="str">
            <v/>
          </cell>
          <cell r="AX646" t="str">
            <v/>
          </cell>
          <cell r="AY646" t="str">
            <v/>
          </cell>
          <cell r="AZ646" t="str">
            <v/>
          </cell>
          <cell r="BA646" t="str">
            <v/>
          </cell>
          <cell r="BB646" t="str">
            <v/>
          </cell>
          <cell r="BC646" t="str">
            <v/>
          </cell>
          <cell r="BD646" t="str">
            <v/>
          </cell>
          <cell r="BE646" t="str">
            <v/>
          </cell>
          <cell r="BF646" t="str">
            <v/>
          </cell>
          <cell r="BG646" t="str">
            <v/>
          </cell>
          <cell r="BH646" t="str">
            <v>A1Zhou, C., Guo, C., Li, C. &amp; Du, Z. Investigation on the intermetallic compound Co 3 Ta and high-temperature phase equilibria in the Co–Ni–Ta system. Intermetallics 108, 1–18 (2019).</v>
          </cell>
          <cell r="BI646" t="str">
            <v>Co-20.7Ta</v>
          </cell>
          <cell r="BJ646" t="str">
            <v>79.3Co-20.7Ta</v>
          </cell>
        </row>
        <row r="647">
          <cell r="A647" t="str">
            <v>Co-21.3Ta</v>
          </cell>
          <cell r="B647" t="str">
            <v>W-free</v>
          </cell>
          <cell r="C647" t="str">
            <v>-21Ta</v>
          </cell>
          <cell r="D647" t="str">
            <v>A2</v>
          </cell>
          <cell r="E647" t="str">
            <v>Zhou, C., Guo, C., Li, C. &amp; Du, Z. Investigation on the intermetallic compound Co 3 Ta and high-temperature phase equilibria in the Co–Ni–Ta system. Intermetallics 108, 1–18 (2019).</v>
          </cell>
          <cell r="F647">
            <v>688</v>
          </cell>
          <cell r="G647">
            <v>78.7</v>
          </cell>
          <cell r="H647"/>
          <cell r="I647"/>
          <cell r="J647"/>
          <cell r="K647"/>
          <cell r="L647"/>
          <cell r="M647">
            <v>21.3</v>
          </cell>
          <cell r="N647"/>
          <cell r="O647"/>
          <cell r="P647"/>
          <cell r="Q647"/>
          <cell r="R647"/>
          <cell r="S647"/>
          <cell r="T647"/>
          <cell r="U647"/>
          <cell r="V647"/>
          <cell r="W647"/>
          <cell r="X647"/>
          <cell r="Y647"/>
          <cell r="Z647"/>
          <cell r="AA647"/>
          <cell r="AB647"/>
          <cell r="AC647"/>
          <cell r="AD647"/>
          <cell r="AE647"/>
          <cell r="AF647">
            <v>10.550750000000001</v>
          </cell>
          <cell r="AG647"/>
          <cell r="AH647"/>
          <cell r="AI647" t="str">
            <v>Co</v>
          </cell>
          <cell r="AJ647" t="str">
            <v/>
          </cell>
          <cell r="AK647" t="str">
            <v/>
          </cell>
          <cell r="AL647" t="str">
            <v/>
          </cell>
          <cell r="AM647" t="str">
            <v/>
          </cell>
          <cell r="AN647" t="str">
            <v>-21.3Ta</v>
          </cell>
          <cell r="AO647" t="str">
            <v/>
          </cell>
          <cell r="AP647" t="str">
            <v/>
          </cell>
          <cell r="AQ647" t="str">
            <v/>
          </cell>
          <cell r="AR647" t="str">
            <v/>
          </cell>
          <cell r="AS647" t="str">
            <v/>
          </cell>
          <cell r="AT647" t="str">
            <v/>
          </cell>
          <cell r="AU647" t="str">
            <v/>
          </cell>
          <cell r="AV647" t="str">
            <v/>
          </cell>
          <cell r="AW647" t="str">
            <v/>
          </cell>
          <cell r="AX647" t="str">
            <v/>
          </cell>
          <cell r="AY647" t="str">
            <v/>
          </cell>
          <cell r="AZ647" t="str">
            <v/>
          </cell>
          <cell r="BA647" t="str">
            <v/>
          </cell>
          <cell r="BB647" t="str">
            <v/>
          </cell>
          <cell r="BC647" t="str">
            <v/>
          </cell>
          <cell r="BD647" t="str">
            <v/>
          </cell>
          <cell r="BE647" t="str">
            <v/>
          </cell>
          <cell r="BF647" t="str">
            <v/>
          </cell>
          <cell r="BG647" t="str">
            <v/>
          </cell>
          <cell r="BH647" t="str">
            <v>A2Zhou, C., Guo, C., Li, C. &amp; Du, Z. Investigation on the intermetallic compound Co 3 Ta and high-temperature phase equilibria in the Co–Ni–Ta system. Intermetallics 108, 1–18 (2019).</v>
          </cell>
          <cell r="BI647" t="str">
            <v>Co-21.3Ta</v>
          </cell>
          <cell r="BJ647" t="str">
            <v>78.7Co-21.3Ta</v>
          </cell>
        </row>
        <row r="648">
          <cell r="A648" t="str">
            <v>Co-23.7Ta</v>
          </cell>
          <cell r="B648" t="str">
            <v>W-free</v>
          </cell>
          <cell r="C648" t="str">
            <v>-24Ta</v>
          </cell>
          <cell r="D648" t="str">
            <v>A3</v>
          </cell>
          <cell r="E648" t="str">
            <v>Zhou, C., Guo, C., Li, C. &amp; Du, Z. Investigation on the intermetallic compound Co 3 Ta and high-temperature phase equilibria in the Co–Ni–Ta system. Intermetallics 108, 1–18 (2019).</v>
          </cell>
          <cell r="F648">
            <v>689</v>
          </cell>
          <cell r="G648">
            <v>76.3</v>
          </cell>
          <cell r="H648"/>
          <cell r="I648"/>
          <cell r="J648"/>
          <cell r="K648"/>
          <cell r="L648"/>
          <cell r="M648">
            <v>23.7</v>
          </cell>
          <cell r="N648"/>
          <cell r="O648"/>
          <cell r="P648"/>
          <cell r="Q648"/>
          <cell r="R648"/>
          <cell r="S648"/>
          <cell r="T648"/>
          <cell r="U648"/>
          <cell r="V648"/>
          <cell r="W648"/>
          <cell r="X648"/>
          <cell r="Y648"/>
          <cell r="Z648"/>
          <cell r="AA648"/>
          <cell r="AB648"/>
          <cell r="AC648"/>
          <cell r="AD648"/>
          <cell r="AE648"/>
          <cell r="AF648">
            <v>10.736749999999999</v>
          </cell>
          <cell r="AG648"/>
          <cell r="AH648"/>
          <cell r="AI648" t="str">
            <v>Co</v>
          </cell>
          <cell r="AJ648" t="str">
            <v/>
          </cell>
          <cell r="AK648" t="str">
            <v/>
          </cell>
          <cell r="AL648" t="str">
            <v/>
          </cell>
          <cell r="AM648" t="str">
            <v/>
          </cell>
          <cell r="AN648" t="str">
            <v>-23.7Ta</v>
          </cell>
          <cell r="AO648" t="str">
            <v/>
          </cell>
          <cell r="AP648" t="str">
            <v/>
          </cell>
          <cell r="AQ648" t="str">
            <v/>
          </cell>
          <cell r="AR648" t="str">
            <v/>
          </cell>
          <cell r="AS648" t="str">
            <v/>
          </cell>
          <cell r="AT648" t="str">
            <v/>
          </cell>
          <cell r="AU648" t="str">
            <v/>
          </cell>
          <cell r="AV648" t="str">
            <v/>
          </cell>
          <cell r="AW648" t="str">
            <v/>
          </cell>
          <cell r="AX648" t="str">
            <v/>
          </cell>
          <cell r="AY648" t="str">
            <v/>
          </cell>
          <cell r="AZ648" t="str">
            <v/>
          </cell>
          <cell r="BA648" t="str">
            <v/>
          </cell>
          <cell r="BB648" t="str">
            <v/>
          </cell>
          <cell r="BC648" t="str">
            <v/>
          </cell>
          <cell r="BD648" t="str">
            <v/>
          </cell>
          <cell r="BE648" t="str">
            <v/>
          </cell>
          <cell r="BF648" t="str">
            <v/>
          </cell>
          <cell r="BG648" t="str">
            <v/>
          </cell>
          <cell r="BH648" t="str">
            <v>A3Zhou, C., Guo, C., Li, C. &amp; Du, Z. Investigation on the intermetallic compound Co 3 Ta and high-temperature phase equilibria in the Co–Ni–Ta system. Intermetallics 108, 1–18 (2019).</v>
          </cell>
          <cell r="BI648" t="str">
            <v>Co-23.7Ta</v>
          </cell>
          <cell r="BJ648" t="str">
            <v>76.3Co-23.7Ta</v>
          </cell>
        </row>
        <row r="649">
          <cell r="A649" t="str">
            <v>Co-24.4Ta</v>
          </cell>
          <cell r="B649" t="str">
            <v>W-free</v>
          </cell>
          <cell r="C649" t="str">
            <v>-24Ta</v>
          </cell>
          <cell r="D649" t="str">
            <v>A4</v>
          </cell>
          <cell r="E649" t="str">
            <v>Zhou, C., Guo, C., Li, C. &amp; Du, Z. Investigation on the intermetallic compound Co 3 Ta and high-temperature phase equilibria in the Co–Ni–Ta system. Intermetallics 108, 1–18 (2019).</v>
          </cell>
          <cell r="F649">
            <v>690</v>
          </cell>
          <cell r="G649">
            <v>75.599999999999994</v>
          </cell>
          <cell r="H649"/>
          <cell r="I649"/>
          <cell r="J649"/>
          <cell r="K649"/>
          <cell r="L649"/>
          <cell r="M649">
            <v>24.4</v>
          </cell>
          <cell r="N649"/>
          <cell r="O649"/>
          <cell r="P649"/>
          <cell r="Q649"/>
          <cell r="R649"/>
          <cell r="S649"/>
          <cell r="T649"/>
          <cell r="U649"/>
          <cell r="V649"/>
          <cell r="W649"/>
          <cell r="X649"/>
          <cell r="Y649"/>
          <cell r="Z649"/>
          <cell r="AA649"/>
          <cell r="AB649"/>
          <cell r="AC649"/>
          <cell r="AD649"/>
          <cell r="AE649"/>
          <cell r="AF649">
            <v>10.790999999999999</v>
          </cell>
          <cell r="AG649"/>
          <cell r="AH649"/>
          <cell r="AI649" t="str">
            <v>Co</v>
          </cell>
          <cell r="AJ649" t="str">
            <v/>
          </cell>
          <cell r="AK649" t="str">
            <v/>
          </cell>
          <cell r="AL649" t="str">
            <v/>
          </cell>
          <cell r="AM649" t="str">
            <v/>
          </cell>
          <cell r="AN649" t="str">
            <v>-24.4Ta</v>
          </cell>
          <cell r="AO649" t="str">
            <v/>
          </cell>
          <cell r="AP649" t="str">
            <v/>
          </cell>
          <cell r="AQ649" t="str">
            <v/>
          </cell>
          <cell r="AR649" t="str">
            <v/>
          </cell>
          <cell r="AS649" t="str">
            <v/>
          </cell>
          <cell r="AT649" t="str">
            <v/>
          </cell>
          <cell r="AU649" t="str">
            <v/>
          </cell>
          <cell r="AV649" t="str">
            <v/>
          </cell>
          <cell r="AW649" t="str">
            <v/>
          </cell>
          <cell r="AX649" t="str">
            <v/>
          </cell>
          <cell r="AY649" t="str">
            <v/>
          </cell>
          <cell r="AZ649" t="str">
            <v/>
          </cell>
          <cell r="BA649" t="str">
            <v/>
          </cell>
          <cell r="BB649" t="str">
            <v/>
          </cell>
          <cell r="BC649" t="str">
            <v/>
          </cell>
          <cell r="BD649" t="str">
            <v/>
          </cell>
          <cell r="BE649" t="str">
            <v/>
          </cell>
          <cell r="BF649" t="str">
            <v/>
          </cell>
          <cell r="BG649" t="str">
            <v/>
          </cell>
          <cell r="BH649" t="str">
            <v>A4Zhou, C., Guo, C., Li, C. &amp; Du, Z. Investigation on the intermetallic compound Co 3 Ta and high-temperature phase equilibria in the Co–Ni–Ta system. Intermetallics 108, 1–18 (2019).</v>
          </cell>
          <cell r="BI649" t="str">
            <v>Co-24.4Ta</v>
          </cell>
          <cell r="BJ649" t="str">
            <v>75.6Co-24.4Ta</v>
          </cell>
        </row>
        <row r="650">
          <cell r="A650" t="str">
            <v>Co-25.8Ta</v>
          </cell>
          <cell r="B650" t="str">
            <v>W-free</v>
          </cell>
          <cell r="C650" t="str">
            <v>-26Ta</v>
          </cell>
          <cell r="D650" t="str">
            <v>A5</v>
          </cell>
          <cell r="E650" t="str">
            <v>Zhou, C., Guo, C., Li, C. &amp; Du, Z. Investigation on the intermetallic compound Co 3 Ta and high-temperature phase equilibria in the Co–Ni–Ta system. Intermetallics 108, 1–18 (2019).</v>
          </cell>
          <cell r="F650">
            <v>691</v>
          </cell>
          <cell r="G650">
            <v>74.2</v>
          </cell>
          <cell r="H650"/>
          <cell r="I650"/>
          <cell r="J650"/>
          <cell r="K650"/>
          <cell r="L650"/>
          <cell r="M650">
            <v>25.8</v>
          </cell>
          <cell r="N650"/>
          <cell r="O650"/>
          <cell r="P650"/>
          <cell r="Q650"/>
          <cell r="R650"/>
          <cell r="S650"/>
          <cell r="T650"/>
          <cell r="U650"/>
          <cell r="V650"/>
          <cell r="W650"/>
          <cell r="X650"/>
          <cell r="Y650"/>
          <cell r="Z650"/>
          <cell r="AA650"/>
          <cell r="AB650"/>
          <cell r="AC650"/>
          <cell r="AD650"/>
          <cell r="AE650"/>
          <cell r="AF650">
            <v>10.8995</v>
          </cell>
          <cell r="AG650"/>
          <cell r="AH650"/>
          <cell r="AI650" t="str">
            <v>Co</v>
          </cell>
          <cell r="AJ650" t="str">
            <v/>
          </cell>
          <cell r="AK650" t="str">
            <v/>
          </cell>
          <cell r="AL650" t="str">
            <v/>
          </cell>
          <cell r="AM650" t="str">
            <v/>
          </cell>
          <cell r="AN650" t="str">
            <v>-25.8Ta</v>
          </cell>
          <cell r="AO650" t="str">
            <v/>
          </cell>
          <cell r="AP650" t="str">
            <v/>
          </cell>
          <cell r="AQ650" t="str">
            <v/>
          </cell>
          <cell r="AR650" t="str">
            <v/>
          </cell>
          <cell r="AS650" t="str">
            <v/>
          </cell>
          <cell r="AT650" t="str">
            <v/>
          </cell>
          <cell r="AU650" t="str">
            <v/>
          </cell>
          <cell r="AV650" t="str">
            <v/>
          </cell>
          <cell r="AW650" t="str">
            <v/>
          </cell>
          <cell r="AX650" t="str">
            <v/>
          </cell>
          <cell r="AY650" t="str">
            <v/>
          </cell>
          <cell r="AZ650" t="str">
            <v/>
          </cell>
          <cell r="BA650" t="str">
            <v/>
          </cell>
          <cell r="BB650" t="str">
            <v/>
          </cell>
          <cell r="BC650" t="str">
            <v/>
          </cell>
          <cell r="BD650" t="str">
            <v/>
          </cell>
          <cell r="BE650" t="str">
            <v/>
          </cell>
          <cell r="BF650" t="str">
            <v/>
          </cell>
          <cell r="BG650" t="str">
            <v/>
          </cell>
          <cell r="BH650" t="str">
            <v>A5Zhou, C., Guo, C., Li, C. &amp; Du, Z. Investigation on the intermetallic compound Co 3 Ta and high-temperature phase equilibria in the Co–Ni–Ta system. Intermetallics 108, 1–18 (2019).</v>
          </cell>
          <cell r="BI650" t="str">
            <v>Co-25.8Ta</v>
          </cell>
          <cell r="BJ650" t="str">
            <v>74.2Co-25.8Ta</v>
          </cell>
        </row>
        <row r="651">
          <cell r="A651" t="str">
            <v>Co-27.4Ta</v>
          </cell>
          <cell r="B651" t="str">
            <v>W-free</v>
          </cell>
          <cell r="C651" t="str">
            <v>-27Ta</v>
          </cell>
          <cell r="D651" t="str">
            <v>A6</v>
          </cell>
          <cell r="E651" t="str">
            <v>Zhou, C., Guo, C., Li, C. &amp; Du, Z. Investigation on the intermetallic compound Co 3 Ta and high-temperature phase equilibria in the Co–Ni–Ta system. Intermetallics 108, 1–18 (2019).</v>
          </cell>
          <cell r="F651">
            <v>692</v>
          </cell>
          <cell r="G651">
            <v>72.599999999999994</v>
          </cell>
          <cell r="H651"/>
          <cell r="I651"/>
          <cell r="J651"/>
          <cell r="K651"/>
          <cell r="L651"/>
          <cell r="M651">
            <v>27.4</v>
          </cell>
          <cell r="N651"/>
          <cell r="O651"/>
          <cell r="P651"/>
          <cell r="Q651"/>
          <cell r="R651"/>
          <cell r="S651"/>
          <cell r="T651"/>
          <cell r="U651"/>
          <cell r="V651"/>
          <cell r="W651"/>
          <cell r="X651"/>
          <cell r="Y651"/>
          <cell r="Z651"/>
          <cell r="AA651"/>
          <cell r="AB651"/>
          <cell r="AC651"/>
          <cell r="AD651"/>
          <cell r="AE651"/>
          <cell r="AF651">
            <v>11.023499999999999</v>
          </cell>
          <cell r="AG651"/>
          <cell r="AH651"/>
          <cell r="AI651" t="str">
            <v>Co</v>
          </cell>
          <cell r="AJ651" t="str">
            <v/>
          </cell>
          <cell r="AK651" t="str">
            <v/>
          </cell>
          <cell r="AL651" t="str">
            <v/>
          </cell>
          <cell r="AM651" t="str">
            <v/>
          </cell>
          <cell r="AN651" t="str">
            <v>-27.4Ta</v>
          </cell>
          <cell r="AO651" t="str">
            <v/>
          </cell>
          <cell r="AP651" t="str">
            <v/>
          </cell>
          <cell r="AQ651" t="str">
            <v/>
          </cell>
          <cell r="AR651" t="str">
            <v/>
          </cell>
          <cell r="AS651" t="str">
            <v/>
          </cell>
          <cell r="AT651" t="str">
            <v/>
          </cell>
          <cell r="AU651" t="str">
            <v/>
          </cell>
          <cell r="AV651" t="str">
            <v/>
          </cell>
          <cell r="AW651" t="str">
            <v/>
          </cell>
          <cell r="AX651" t="str">
            <v/>
          </cell>
          <cell r="AY651" t="str">
            <v/>
          </cell>
          <cell r="AZ651" t="str">
            <v/>
          </cell>
          <cell r="BA651" t="str">
            <v/>
          </cell>
          <cell r="BB651" t="str">
            <v/>
          </cell>
          <cell r="BC651" t="str">
            <v/>
          </cell>
          <cell r="BD651" t="str">
            <v/>
          </cell>
          <cell r="BE651" t="str">
            <v/>
          </cell>
          <cell r="BF651" t="str">
            <v/>
          </cell>
          <cell r="BG651" t="str">
            <v/>
          </cell>
          <cell r="BH651" t="str">
            <v>A6Zhou, C., Guo, C., Li, C. &amp; Du, Z. Investigation on the intermetallic compound Co 3 Ta and high-temperature phase equilibria in the Co–Ni–Ta system. Intermetallics 108, 1–18 (2019).</v>
          </cell>
          <cell r="BI651" t="str">
            <v>Co-27.4Ta</v>
          </cell>
          <cell r="BJ651" t="str">
            <v>72.6Co-27.4Ta</v>
          </cell>
        </row>
        <row r="652">
          <cell r="A652" t="str">
            <v>Co-12.6Ni-76.8Ta</v>
          </cell>
          <cell r="B652" t="str">
            <v>W-free</v>
          </cell>
          <cell r="C652" t="str">
            <v>-13Ni-77Ta</v>
          </cell>
          <cell r="D652" t="str">
            <v>B1</v>
          </cell>
          <cell r="E652" t="str">
            <v>Zhou, C., Guo, C., Li, C. &amp; Du, Z. Investigation on the intermetallic compound Co 3 Ta and high-temperature phase equilibria in the Co–Ni–Ta system. Intermetallics 108, 1–18 (2019).</v>
          </cell>
          <cell r="F652">
            <v>693</v>
          </cell>
          <cell r="G652">
            <v>10.600000000000009</v>
          </cell>
          <cell r="H652">
            <v>12.6</v>
          </cell>
          <cell r="I652"/>
          <cell r="J652"/>
          <cell r="K652"/>
          <cell r="L652"/>
          <cell r="M652">
            <v>76.8</v>
          </cell>
          <cell r="N652"/>
          <cell r="O652"/>
          <cell r="P652"/>
          <cell r="Q652"/>
          <cell r="R652"/>
          <cell r="S652"/>
          <cell r="T652"/>
          <cell r="U652"/>
          <cell r="V652"/>
          <cell r="W652"/>
          <cell r="X652"/>
          <cell r="Y652"/>
          <cell r="Z652"/>
          <cell r="AA652"/>
          <cell r="AB652"/>
          <cell r="AC652"/>
          <cell r="AD652"/>
          <cell r="AE652"/>
          <cell r="AF652">
            <v>14.853007999999999</v>
          </cell>
          <cell r="AG652"/>
          <cell r="AH652"/>
          <cell r="AI652" t="str">
            <v>Co</v>
          </cell>
          <cell r="AJ652" t="str">
            <v/>
          </cell>
          <cell r="AK652" t="str">
            <v/>
          </cell>
          <cell r="AL652" t="str">
            <v>-12.6Ni</v>
          </cell>
          <cell r="AM652" t="str">
            <v/>
          </cell>
          <cell r="AN652" t="str">
            <v>-76.8Ta</v>
          </cell>
          <cell r="AO652" t="str">
            <v/>
          </cell>
          <cell r="AP652" t="str">
            <v/>
          </cell>
          <cell r="AQ652" t="str">
            <v/>
          </cell>
          <cell r="AR652" t="str">
            <v/>
          </cell>
          <cell r="AS652" t="str">
            <v/>
          </cell>
          <cell r="AT652" t="str">
            <v/>
          </cell>
          <cell r="AU652" t="str">
            <v/>
          </cell>
          <cell r="AV652" t="str">
            <v/>
          </cell>
          <cell r="AW652" t="str">
            <v/>
          </cell>
          <cell r="AX652" t="str">
            <v/>
          </cell>
          <cell r="AY652" t="str">
            <v/>
          </cell>
          <cell r="AZ652" t="str">
            <v/>
          </cell>
          <cell r="BA652" t="str">
            <v/>
          </cell>
          <cell r="BB652" t="str">
            <v/>
          </cell>
          <cell r="BC652" t="str">
            <v/>
          </cell>
          <cell r="BD652" t="str">
            <v/>
          </cell>
          <cell r="BE652" t="str">
            <v/>
          </cell>
          <cell r="BF652" t="str">
            <v/>
          </cell>
          <cell r="BG652" t="str">
            <v/>
          </cell>
          <cell r="BH652" t="str">
            <v>B1Zhou, C., Guo, C., Li, C. &amp; Du, Z. Investigation on the intermetallic compound Co 3 Ta and high-temperature phase equilibria in the Co–Ni–Ta system. Intermetallics 108, 1–18 (2019).</v>
          </cell>
          <cell r="BI652" t="str">
            <v>Co-12.6Ni-76.8Ta</v>
          </cell>
          <cell r="BJ652" t="str">
            <v>23.2Co-12.6Ni-76.8Ta</v>
          </cell>
        </row>
        <row r="653">
          <cell r="A653" t="str">
            <v>Co-15.1Ni-68.6Ta</v>
          </cell>
          <cell r="B653" t="str">
            <v>W-free</v>
          </cell>
          <cell r="C653" t="str">
            <v>-15Ni-69Ta</v>
          </cell>
          <cell r="D653" t="str">
            <v>B2</v>
          </cell>
          <cell r="E653" t="str">
            <v>Zhou, C., Guo, C., Li, C. &amp; Du, Z. Investigation on the intermetallic compound Co 3 Ta and high-temperature phase equilibria in the Co–Ni–Ta system. Intermetallics 108, 1–18 (2019).</v>
          </cell>
          <cell r="F653">
            <v>694</v>
          </cell>
          <cell r="G653">
            <v>16.300000000000011</v>
          </cell>
          <cell r="H653">
            <v>15.1</v>
          </cell>
          <cell r="I653"/>
          <cell r="J653"/>
          <cell r="K653"/>
          <cell r="L653"/>
          <cell r="M653">
            <v>68.599999999999994</v>
          </cell>
          <cell r="N653"/>
          <cell r="O653"/>
          <cell r="P653"/>
          <cell r="Q653"/>
          <cell r="R653"/>
          <cell r="S653"/>
          <cell r="T653"/>
          <cell r="U653"/>
          <cell r="V653"/>
          <cell r="W653"/>
          <cell r="X653"/>
          <cell r="Y653"/>
          <cell r="Z653"/>
          <cell r="AA653"/>
          <cell r="AB653"/>
          <cell r="AC653"/>
          <cell r="AD653"/>
          <cell r="AE653"/>
          <cell r="AF653">
            <v>14.217707999999998</v>
          </cell>
          <cell r="AG653"/>
          <cell r="AH653"/>
          <cell r="AI653" t="str">
            <v>Co</v>
          </cell>
          <cell r="AJ653" t="str">
            <v/>
          </cell>
          <cell r="AK653" t="str">
            <v/>
          </cell>
          <cell r="AL653" t="str">
            <v>-15.1Ni</v>
          </cell>
          <cell r="AM653" t="str">
            <v/>
          </cell>
          <cell r="AN653" t="str">
            <v>-68.6Ta</v>
          </cell>
          <cell r="AO653" t="str">
            <v/>
          </cell>
          <cell r="AP653" t="str">
            <v/>
          </cell>
          <cell r="AQ653" t="str">
            <v/>
          </cell>
          <cell r="AR653" t="str">
            <v/>
          </cell>
          <cell r="AS653" t="str">
            <v/>
          </cell>
          <cell r="AT653" t="str">
            <v/>
          </cell>
          <cell r="AU653" t="str">
            <v/>
          </cell>
          <cell r="AV653" t="str">
            <v/>
          </cell>
          <cell r="AW653" t="str">
            <v/>
          </cell>
          <cell r="AX653" t="str">
            <v/>
          </cell>
          <cell r="AY653" t="str">
            <v/>
          </cell>
          <cell r="AZ653" t="str">
            <v/>
          </cell>
          <cell r="BA653" t="str">
            <v/>
          </cell>
          <cell r="BB653" t="str">
            <v/>
          </cell>
          <cell r="BC653" t="str">
            <v/>
          </cell>
          <cell r="BD653" t="str">
            <v/>
          </cell>
          <cell r="BE653" t="str">
            <v/>
          </cell>
          <cell r="BF653" t="str">
            <v/>
          </cell>
          <cell r="BG653" t="str">
            <v/>
          </cell>
          <cell r="BH653" t="str">
            <v>B2Zhou, C., Guo, C., Li, C. &amp; Du, Z. Investigation on the intermetallic compound Co 3 Ta and high-temperature phase equilibria in the Co–Ni–Ta system. Intermetallics 108, 1–18 (2019).</v>
          </cell>
          <cell r="BI653" t="str">
            <v>Co-15.1Ni-68.6Ta</v>
          </cell>
          <cell r="BJ653" t="str">
            <v>31.4Co-15.1Ni-68.6Ta</v>
          </cell>
        </row>
        <row r="654">
          <cell r="A654" t="str">
            <v>Co-11.6Ni-59.1Ta</v>
          </cell>
          <cell r="B654" t="str">
            <v>W-free</v>
          </cell>
          <cell r="C654" t="str">
            <v>-12Ni-59Ta</v>
          </cell>
          <cell r="D654" t="str">
            <v>B3</v>
          </cell>
          <cell r="E654" t="str">
            <v>Zhou, C., Guo, C., Li, C. &amp; Du, Z. Investigation on the intermetallic compound Co 3 Ta and high-temperature phase equilibria in the Co–Ni–Ta system. Intermetallics 108, 1–18 (2019).</v>
          </cell>
          <cell r="F654">
            <v>695</v>
          </cell>
          <cell r="G654">
            <v>29.299999999999997</v>
          </cell>
          <cell r="H654">
            <v>11.6</v>
          </cell>
          <cell r="I654"/>
          <cell r="J654"/>
          <cell r="K654"/>
          <cell r="L654"/>
          <cell r="M654">
            <v>59.1</v>
          </cell>
          <cell r="N654"/>
          <cell r="O654"/>
          <cell r="P654"/>
          <cell r="Q654"/>
          <cell r="R654"/>
          <cell r="S654"/>
          <cell r="T654"/>
          <cell r="U654"/>
          <cell r="V654"/>
          <cell r="W654"/>
          <cell r="X654"/>
          <cell r="Y654"/>
          <cell r="Z654"/>
          <cell r="AA654"/>
          <cell r="AB654"/>
          <cell r="AC654"/>
          <cell r="AD654"/>
          <cell r="AE654"/>
          <cell r="AF654">
            <v>13.481178</v>
          </cell>
          <cell r="AG654"/>
          <cell r="AH654"/>
          <cell r="AI654" t="str">
            <v>Co</v>
          </cell>
          <cell r="AJ654" t="str">
            <v/>
          </cell>
          <cell r="AK654" t="str">
            <v/>
          </cell>
          <cell r="AL654" t="str">
            <v>-11.6Ni</v>
          </cell>
          <cell r="AM654" t="str">
            <v/>
          </cell>
          <cell r="AN654" t="str">
            <v>-59.1Ta</v>
          </cell>
          <cell r="AO654" t="str">
            <v/>
          </cell>
          <cell r="AP654" t="str">
            <v/>
          </cell>
          <cell r="AQ654" t="str">
            <v/>
          </cell>
          <cell r="AR654" t="str">
            <v/>
          </cell>
          <cell r="AS654" t="str">
            <v/>
          </cell>
          <cell r="AT654" t="str">
            <v/>
          </cell>
          <cell r="AU654" t="str">
            <v/>
          </cell>
          <cell r="AV654" t="str">
            <v/>
          </cell>
          <cell r="AW654" t="str">
            <v/>
          </cell>
          <cell r="AX654" t="str">
            <v/>
          </cell>
          <cell r="AY654" t="str">
            <v/>
          </cell>
          <cell r="AZ654" t="str">
            <v/>
          </cell>
          <cell r="BA654" t="str">
            <v/>
          </cell>
          <cell r="BB654" t="str">
            <v/>
          </cell>
          <cell r="BC654" t="str">
            <v/>
          </cell>
          <cell r="BD654" t="str">
            <v/>
          </cell>
          <cell r="BE654" t="str">
            <v/>
          </cell>
          <cell r="BF654" t="str">
            <v/>
          </cell>
          <cell r="BG654" t="str">
            <v/>
          </cell>
          <cell r="BH654" t="str">
            <v>B3Zhou, C., Guo, C., Li, C. &amp; Du, Z. Investigation on the intermetallic compound Co 3 Ta and high-temperature phase equilibria in the Co–Ni–Ta system. Intermetallics 108, 1–18 (2019).</v>
          </cell>
          <cell r="BI654" t="str">
            <v>Co-11.6Ni-59.1Ta</v>
          </cell>
          <cell r="BJ654" t="str">
            <v>40.9Co-11.6Ni-59.1Ta</v>
          </cell>
        </row>
        <row r="655">
          <cell r="A655" t="str">
            <v>Co-28.6Ni-59.2Ta</v>
          </cell>
          <cell r="B655" t="str">
            <v>W-free</v>
          </cell>
          <cell r="C655" t="str">
            <v>-29Ni-59Ta</v>
          </cell>
          <cell r="D655" t="str">
            <v>B4</v>
          </cell>
          <cell r="E655" t="str">
            <v>Zhou, C., Guo, C., Li, C. &amp; Du, Z. Investigation on the intermetallic compound Co 3 Ta and high-temperature phase equilibria in the Co–Ni–Ta system. Intermetallics 108, 1–18 (2019).</v>
          </cell>
          <cell r="F655">
            <v>696</v>
          </cell>
          <cell r="G655">
            <v>12.199999999999989</v>
          </cell>
          <cell r="H655">
            <v>28.6</v>
          </cell>
          <cell r="I655"/>
          <cell r="J655"/>
          <cell r="K655"/>
          <cell r="L655"/>
          <cell r="M655">
            <v>59.2</v>
          </cell>
          <cell r="N655"/>
          <cell r="O655"/>
          <cell r="P655"/>
          <cell r="Q655"/>
          <cell r="R655"/>
          <cell r="S655"/>
          <cell r="T655"/>
          <cell r="U655"/>
          <cell r="V655"/>
          <cell r="W655"/>
          <cell r="X655"/>
          <cell r="Y655"/>
          <cell r="Z655"/>
          <cell r="AA655"/>
          <cell r="AB655"/>
          <cell r="AC655"/>
          <cell r="AD655"/>
          <cell r="AE655"/>
          <cell r="AF655">
            <v>13.490287999999998</v>
          </cell>
          <cell r="AG655"/>
          <cell r="AH655"/>
          <cell r="AI655" t="str">
            <v>Co</v>
          </cell>
          <cell r="AJ655" t="str">
            <v/>
          </cell>
          <cell r="AK655" t="str">
            <v/>
          </cell>
          <cell r="AL655" t="str">
            <v>-28.6Ni</v>
          </cell>
          <cell r="AM655" t="str">
            <v/>
          </cell>
          <cell r="AN655" t="str">
            <v>-59.2Ta</v>
          </cell>
          <cell r="AO655" t="str">
            <v/>
          </cell>
          <cell r="AP655" t="str">
            <v/>
          </cell>
          <cell r="AQ655" t="str">
            <v/>
          </cell>
          <cell r="AR655" t="str">
            <v/>
          </cell>
          <cell r="AS655" t="str">
            <v/>
          </cell>
          <cell r="AT655" t="str">
            <v/>
          </cell>
          <cell r="AU655" t="str">
            <v/>
          </cell>
          <cell r="AV655" t="str">
            <v/>
          </cell>
          <cell r="AW655" t="str">
            <v/>
          </cell>
          <cell r="AX655" t="str">
            <v/>
          </cell>
          <cell r="AY655" t="str">
            <v/>
          </cell>
          <cell r="AZ655" t="str">
            <v/>
          </cell>
          <cell r="BA655" t="str">
            <v/>
          </cell>
          <cell r="BB655" t="str">
            <v/>
          </cell>
          <cell r="BC655" t="str">
            <v/>
          </cell>
          <cell r="BD655" t="str">
            <v/>
          </cell>
          <cell r="BE655" t="str">
            <v/>
          </cell>
          <cell r="BF655" t="str">
            <v/>
          </cell>
          <cell r="BG655" t="str">
            <v/>
          </cell>
          <cell r="BH655" t="str">
            <v>B4Zhou, C., Guo, C., Li, C. &amp; Du, Z. Investigation on the intermetallic compound Co 3 Ta and high-temperature phase equilibria in the Co–Ni–Ta system. Intermetallics 108, 1–18 (2019).</v>
          </cell>
          <cell r="BI655" t="str">
            <v>Co-28.6Ni-59.2Ta</v>
          </cell>
          <cell r="BJ655" t="str">
            <v>40.8Co-28.6Ni-59.2Ta</v>
          </cell>
        </row>
        <row r="656">
          <cell r="A656" t="str">
            <v>Co-11.1Ni-50.7Ta</v>
          </cell>
          <cell r="B656" t="str">
            <v>W-free</v>
          </cell>
          <cell r="C656" t="str">
            <v>-11Ni-51Ta</v>
          </cell>
          <cell r="D656" t="str">
            <v>B5</v>
          </cell>
          <cell r="E656" t="str">
            <v>Zhou, C., Guo, C., Li, C. &amp; Du, Z. Investigation on the intermetallic compound Co 3 Ta and high-temperature phase equilibria in the Co–Ni–Ta system. Intermetallics 108, 1–18 (2019).</v>
          </cell>
          <cell r="F656">
            <v>697</v>
          </cell>
          <cell r="G656">
            <v>38.199999999999996</v>
          </cell>
          <cell r="H656">
            <v>11.1</v>
          </cell>
          <cell r="I656"/>
          <cell r="J656"/>
          <cell r="K656"/>
          <cell r="L656"/>
          <cell r="M656">
            <v>50.7</v>
          </cell>
          <cell r="N656"/>
          <cell r="O656"/>
          <cell r="P656"/>
          <cell r="Q656"/>
          <cell r="R656"/>
          <cell r="S656"/>
          <cell r="T656"/>
          <cell r="U656"/>
          <cell r="V656"/>
          <cell r="W656"/>
          <cell r="X656"/>
          <cell r="Y656"/>
          <cell r="Z656"/>
          <cell r="AA656"/>
          <cell r="AB656"/>
          <cell r="AC656"/>
          <cell r="AD656"/>
          <cell r="AE656"/>
          <cell r="AF656">
            <v>12.830138</v>
          </cell>
          <cell r="AG656"/>
          <cell r="AH656"/>
          <cell r="AI656" t="str">
            <v>Co</v>
          </cell>
          <cell r="AJ656" t="str">
            <v/>
          </cell>
          <cell r="AK656" t="str">
            <v/>
          </cell>
          <cell r="AL656" t="str">
            <v>-11.1Ni</v>
          </cell>
          <cell r="AM656" t="str">
            <v/>
          </cell>
          <cell r="AN656" t="str">
            <v>-50.7Ta</v>
          </cell>
          <cell r="AO656" t="str">
            <v/>
          </cell>
          <cell r="AP656" t="str">
            <v/>
          </cell>
          <cell r="AQ656" t="str">
            <v/>
          </cell>
          <cell r="AR656" t="str">
            <v/>
          </cell>
          <cell r="AS656" t="str">
            <v/>
          </cell>
          <cell r="AT656" t="str">
            <v/>
          </cell>
          <cell r="AU656" t="str">
            <v/>
          </cell>
          <cell r="AV656" t="str">
            <v/>
          </cell>
          <cell r="AW656" t="str">
            <v/>
          </cell>
          <cell r="AX656" t="str">
            <v/>
          </cell>
          <cell r="AY656" t="str">
            <v/>
          </cell>
          <cell r="AZ656" t="str">
            <v/>
          </cell>
          <cell r="BA656" t="str">
            <v/>
          </cell>
          <cell r="BB656" t="str">
            <v/>
          </cell>
          <cell r="BC656" t="str">
            <v/>
          </cell>
          <cell r="BD656" t="str">
            <v/>
          </cell>
          <cell r="BE656" t="str">
            <v/>
          </cell>
          <cell r="BF656" t="str">
            <v/>
          </cell>
          <cell r="BG656" t="str">
            <v/>
          </cell>
          <cell r="BH656" t="str">
            <v>B5Zhou, C., Guo, C., Li, C. &amp; Du, Z. Investigation on the intermetallic compound Co 3 Ta and high-temperature phase equilibria in the Co–Ni–Ta system. Intermetallics 108, 1–18 (2019).</v>
          </cell>
          <cell r="BI656" t="str">
            <v>Co-11.1Ni-50.7Ta</v>
          </cell>
          <cell r="BJ656" t="str">
            <v>49.3Co-11.1Ni-50.7Ta</v>
          </cell>
        </row>
        <row r="657">
          <cell r="A657" t="str">
            <v>Co-39.7Ni-48.7Ta</v>
          </cell>
          <cell r="B657" t="str">
            <v>W-free</v>
          </cell>
          <cell r="C657" t="str">
            <v>-40Ni-49Ta</v>
          </cell>
          <cell r="D657" t="str">
            <v>B6</v>
          </cell>
          <cell r="E657" t="str">
            <v>Zhou, C., Guo, C., Li, C. &amp; Du, Z. Investigation on the intermetallic compound Co 3 Ta and high-temperature phase equilibria in the Co–Ni–Ta system. Intermetallics 108, 1–18 (2019).</v>
          </cell>
          <cell r="F657">
            <v>698</v>
          </cell>
          <cell r="G657">
            <v>11.599999999999994</v>
          </cell>
          <cell r="H657">
            <v>39.700000000000003</v>
          </cell>
          <cell r="I657"/>
          <cell r="J657"/>
          <cell r="K657"/>
          <cell r="L657"/>
          <cell r="M657">
            <v>48.7</v>
          </cell>
          <cell r="N657"/>
          <cell r="O657"/>
          <cell r="P657"/>
          <cell r="Q657"/>
          <cell r="R657"/>
          <cell r="S657"/>
          <cell r="T657"/>
          <cell r="U657"/>
          <cell r="V657"/>
          <cell r="W657"/>
          <cell r="X657"/>
          <cell r="Y657"/>
          <cell r="Z657"/>
          <cell r="AA657"/>
          <cell r="AB657"/>
          <cell r="AC657"/>
          <cell r="AD657"/>
          <cell r="AE657"/>
          <cell r="AF657">
            <v>12.677426000000001</v>
          </cell>
          <cell r="AG657"/>
          <cell r="AH657"/>
          <cell r="AI657" t="str">
            <v>Co</v>
          </cell>
          <cell r="AJ657" t="str">
            <v/>
          </cell>
          <cell r="AK657" t="str">
            <v/>
          </cell>
          <cell r="AL657" t="str">
            <v>-39.7Ni</v>
          </cell>
          <cell r="AM657" t="str">
            <v/>
          </cell>
          <cell r="AN657" t="str">
            <v>-48.7Ta</v>
          </cell>
          <cell r="AO657" t="str">
            <v/>
          </cell>
          <cell r="AP657" t="str">
            <v/>
          </cell>
          <cell r="AQ657" t="str">
            <v/>
          </cell>
          <cell r="AR657" t="str">
            <v/>
          </cell>
          <cell r="AS657" t="str">
            <v/>
          </cell>
          <cell r="AT657" t="str">
            <v/>
          </cell>
          <cell r="AU657" t="str">
            <v/>
          </cell>
          <cell r="AV657" t="str">
            <v/>
          </cell>
          <cell r="AW657" t="str">
            <v/>
          </cell>
          <cell r="AX657" t="str">
            <v/>
          </cell>
          <cell r="AY657" t="str">
            <v/>
          </cell>
          <cell r="AZ657" t="str">
            <v/>
          </cell>
          <cell r="BA657" t="str">
            <v/>
          </cell>
          <cell r="BB657" t="str">
            <v/>
          </cell>
          <cell r="BC657" t="str">
            <v/>
          </cell>
          <cell r="BD657" t="str">
            <v/>
          </cell>
          <cell r="BE657" t="str">
            <v/>
          </cell>
          <cell r="BF657" t="str">
            <v/>
          </cell>
          <cell r="BG657" t="str">
            <v/>
          </cell>
          <cell r="BH657" t="str">
            <v>B6Zhou, C., Guo, C., Li, C. &amp; Du, Z. Investigation on the intermetallic compound Co 3 Ta and high-temperature phase equilibria in the Co–Ni–Ta system. Intermetallics 108, 1–18 (2019).</v>
          </cell>
          <cell r="BI657" t="str">
            <v>Co-39.7Ni-48.7Ta</v>
          </cell>
          <cell r="BJ657" t="str">
            <v>51.3Co-39.7Ni-48.7Ta</v>
          </cell>
        </row>
        <row r="658">
          <cell r="A658" t="str">
            <v>Co-9.Ni-41.1Ta</v>
          </cell>
          <cell r="B658" t="str">
            <v>W-free</v>
          </cell>
          <cell r="C658" t="str">
            <v>-9Ni-41Ta</v>
          </cell>
          <cell r="D658" t="str">
            <v>B7</v>
          </cell>
          <cell r="E658" t="str">
            <v>Zhou, C., Guo, C., Li, C. &amp; Du, Z. Investigation on the intermetallic compound Co 3 Ta and high-temperature phase equilibria in the Co–Ni–Ta system. Intermetallics 108, 1–18 (2019).</v>
          </cell>
          <cell r="F658">
            <v>699</v>
          </cell>
          <cell r="G658">
            <v>49.9</v>
          </cell>
          <cell r="H658">
            <v>9</v>
          </cell>
          <cell r="I658"/>
          <cell r="J658"/>
          <cell r="K658"/>
          <cell r="L658"/>
          <cell r="M658">
            <v>41.1</v>
          </cell>
          <cell r="N658"/>
          <cell r="O658"/>
          <cell r="P658"/>
          <cell r="Q658"/>
          <cell r="R658"/>
          <cell r="S658"/>
          <cell r="T658"/>
          <cell r="U658"/>
          <cell r="V658"/>
          <cell r="W658"/>
          <cell r="X658"/>
          <cell r="Y658"/>
          <cell r="Z658"/>
          <cell r="AA658"/>
          <cell r="AB658"/>
          <cell r="AC658"/>
          <cell r="AD658"/>
          <cell r="AE658"/>
          <cell r="AF658">
            <v>12.08597</v>
          </cell>
          <cell r="AG658"/>
          <cell r="AH658"/>
          <cell r="AI658" t="str">
            <v>Co</v>
          </cell>
          <cell r="AJ658" t="str">
            <v/>
          </cell>
          <cell r="AK658" t="str">
            <v/>
          </cell>
          <cell r="AL658" t="str">
            <v>-9.Ni</v>
          </cell>
          <cell r="AM658" t="str">
            <v/>
          </cell>
          <cell r="AN658" t="str">
            <v>-41.1Ta</v>
          </cell>
          <cell r="AO658" t="str">
            <v/>
          </cell>
          <cell r="AP658" t="str">
            <v/>
          </cell>
          <cell r="AQ658" t="str">
            <v/>
          </cell>
          <cell r="AR658" t="str">
            <v/>
          </cell>
          <cell r="AS658" t="str">
            <v/>
          </cell>
          <cell r="AT658" t="str">
            <v/>
          </cell>
          <cell r="AU658" t="str">
            <v/>
          </cell>
          <cell r="AV658" t="str">
            <v/>
          </cell>
          <cell r="AW658" t="str">
            <v/>
          </cell>
          <cell r="AX658" t="str">
            <v/>
          </cell>
          <cell r="AY658" t="str">
            <v/>
          </cell>
          <cell r="AZ658" t="str">
            <v/>
          </cell>
          <cell r="BA658" t="str">
            <v/>
          </cell>
          <cell r="BB658" t="str">
            <v/>
          </cell>
          <cell r="BC658" t="str">
            <v/>
          </cell>
          <cell r="BD658" t="str">
            <v/>
          </cell>
          <cell r="BE658" t="str">
            <v/>
          </cell>
          <cell r="BF658" t="str">
            <v/>
          </cell>
          <cell r="BG658" t="str">
            <v/>
          </cell>
          <cell r="BH658" t="str">
            <v>B7Zhou, C., Guo, C., Li, C. &amp; Du, Z. Investigation on the intermetallic compound Co 3 Ta and high-temperature phase equilibria in the Co–Ni–Ta system. Intermetallics 108, 1–18 (2019).</v>
          </cell>
          <cell r="BI658" t="str">
            <v>Co-9.Ni-41.1Ta</v>
          </cell>
          <cell r="BJ658" t="str">
            <v>58.9Co-9.0Ni-41.1Ta</v>
          </cell>
        </row>
        <row r="659">
          <cell r="A659" t="str">
            <v>Co-40.1Ni-40.6Ta</v>
          </cell>
          <cell r="B659" t="str">
            <v>W-free</v>
          </cell>
          <cell r="C659" t="str">
            <v>-40Ni-41Ta</v>
          </cell>
          <cell r="D659" t="str">
            <v>B8</v>
          </cell>
          <cell r="E659" t="str">
            <v>Zhou, C., Guo, C., Li, C. &amp; Du, Z. Investigation on the intermetallic compound Co 3 Ta and high-temperature phase equilibria in the Co–Ni–Ta system. Intermetallics 108, 1–18 (2019).</v>
          </cell>
          <cell r="F659">
            <v>700</v>
          </cell>
          <cell r="G659">
            <v>19.299999999999997</v>
          </cell>
          <cell r="H659">
            <v>40.1</v>
          </cell>
          <cell r="I659"/>
          <cell r="J659"/>
          <cell r="K659"/>
          <cell r="L659"/>
          <cell r="M659">
            <v>40.6</v>
          </cell>
          <cell r="N659"/>
          <cell r="O659"/>
          <cell r="P659"/>
          <cell r="Q659"/>
          <cell r="R659"/>
          <cell r="S659"/>
          <cell r="T659"/>
          <cell r="U659"/>
          <cell r="V659"/>
          <cell r="W659"/>
          <cell r="X659"/>
          <cell r="Y659"/>
          <cell r="Z659"/>
          <cell r="AA659"/>
          <cell r="AB659"/>
          <cell r="AC659"/>
          <cell r="AD659"/>
          <cell r="AE659"/>
          <cell r="AF659">
            <v>12.049708000000001</v>
          </cell>
          <cell r="AG659"/>
          <cell r="AH659"/>
          <cell r="AI659" t="str">
            <v>Co</v>
          </cell>
          <cell r="AJ659" t="str">
            <v/>
          </cell>
          <cell r="AK659" t="str">
            <v/>
          </cell>
          <cell r="AL659" t="str">
            <v>-40.1Ni</v>
          </cell>
          <cell r="AM659" t="str">
            <v/>
          </cell>
          <cell r="AN659" t="str">
            <v>-40.6Ta</v>
          </cell>
          <cell r="AO659" t="str">
            <v/>
          </cell>
          <cell r="AP659" t="str">
            <v/>
          </cell>
          <cell r="AQ659" t="str">
            <v/>
          </cell>
          <cell r="AR659" t="str">
            <v/>
          </cell>
          <cell r="AS659" t="str">
            <v/>
          </cell>
          <cell r="AT659" t="str">
            <v/>
          </cell>
          <cell r="AU659" t="str">
            <v/>
          </cell>
          <cell r="AV659" t="str">
            <v/>
          </cell>
          <cell r="AW659" t="str">
            <v/>
          </cell>
          <cell r="AX659" t="str">
            <v/>
          </cell>
          <cell r="AY659" t="str">
            <v/>
          </cell>
          <cell r="AZ659" t="str">
            <v/>
          </cell>
          <cell r="BA659" t="str">
            <v/>
          </cell>
          <cell r="BB659" t="str">
            <v/>
          </cell>
          <cell r="BC659" t="str">
            <v/>
          </cell>
          <cell r="BD659" t="str">
            <v/>
          </cell>
          <cell r="BE659" t="str">
            <v/>
          </cell>
          <cell r="BF659" t="str">
            <v/>
          </cell>
          <cell r="BG659" t="str">
            <v/>
          </cell>
          <cell r="BH659" t="str">
            <v>B8Zhou, C., Guo, C., Li, C. &amp; Du, Z. Investigation on the intermetallic compound Co 3 Ta and high-temperature phase equilibria in the Co–Ni–Ta system. Intermetallics 108, 1–18 (2019).</v>
          </cell>
          <cell r="BI659" t="str">
            <v>Co-40.1Ni-40.6Ta</v>
          </cell>
          <cell r="BJ659" t="str">
            <v>59.4Co-40.1Ni-40.6Ta</v>
          </cell>
        </row>
        <row r="660">
          <cell r="A660" t="str">
            <v>Co-10.4Ni-30.3Ta</v>
          </cell>
          <cell r="B660" t="str">
            <v>W-free</v>
          </cell>
          <cell r="C660" t="str">
            <v>-10Ni-30Ta</v>
          </cell>
          <cell r="D660" t="str">
            <v>B9</v>
          </cell>
          <cell r="E660" t="str">
            <v>Zhou, C., Guo, C., Li, C. &amp; Du, Z. Investigation on the intermetallic compound Co 3 Ta and high-temperature phase equilibria in the Co–Ni–Ta system. Intermetallics 108, 1–18 (2019).</v>
          </cell>
          <cell r="F660">
            <v>701</v>
          </cell>
          <cell r="G660">
            <v>59.3</v>
          </cell>
          <cell r="H660">
            <v>10.4</v>
          </cell>
          <cell r="I660"/>
          <cell r="J660"/>
          <cell r="K660"/>
          <cell r="L660"/>
          <cell r="M660">
            <v>30.3</v>
          </cell>
          <cell r="N660"/>
          <cell r="O660"/>
          <cell r="P660"/>
          <cell r="Q660"/>
          <cell r="R660"/>
          <cell r="S660"/>
          <cell r="T660"/>
          <cell r="U660"/>
          <cell r="V660"/>
          <cell r="W660"/>
          <cell r="X660"/>
          <cell r="Y660"/>
          <cell r="Z660"/>
          <cell r="AA660"/>
          <cell r="AB660"/>
          <cell r="AC660"/>
          <cell r="AD660"/>
          <cell r="AE660"/>
          <cell r="AF660">
            <v>11.249081999999998</v>
          </cell>
          <cell r="AG660"/>
          <cell r="AH660"/>
          <cell r="AI660" t="str">
            <v>Co</v>
          </cell>
          <cell r="AJ660" t="str">
            <v/>
          </cell>
          <cell r="AK660" t="str">
            <v/>
          </cell>
          <cell r="AL660" t="str">
            <v>-10.4Ni</v>
          </cell>
          <cell r="AM660" t="str">
            <v/>
          </cell>
          <cell r="AN660" t="str">
            <v>-30.3Ta</v>
          </cell>
          <cell r="AO660" t="str">
            <v/>
          </cell>
          <cell r="AP660" t="str">
            <v/>
          </cell>
          <cell r="AQ660" t="str">
            <v/>
          </cell>
          <cell r="AR660" t="str">
            <v/>
          </cell>
          <cell r="AS660" t="str">
            <v/>
          </cell>
          <cell r="AT660" t="str">
            <v/>
          </cell>
          <cell r="AU660" t="str">
            <v/>
          </cell>
          <cell r="AV660" t="str">
            <v/>
          </cell>
          <cell r="AW660" t="str">
            <v/>
          </cell>
          <cell r="AX660" t="str">
            <v/>
          </cell>
          <cell r="AY660" t="str">
            <v/>
          </cell>
          <cell r="AZ660" t="str">
            <v/>
          </cell>
          <cell r="BA660" t="str">
            <v/>
          </cell>
          <cell r="BB660" t="str">
            <v/>
          </cell>
          <cell r="BC660" t="str">
            <v/>
          </cell>
          <cell r="BD660" t="str">
            <v/>
          </cell>
          <cell r="BE660" t="str">
            <v/>
          </cell>
          <cell r="BF660" t="str">
            <v/>
          </cell>
          <cell r="BG660" t="str">
            <v/>
          </cell>
          <cell r="BH660" t="str">
            <v>B9Zhou, C., Guo, C., Li, C. &amp; Du, Z. Investigation on the intermetallic compound Co 3 Ta and high-temperature phase equilibria in the Co–Ni–Ta system. Intermetallics 108, 1–18 (2019).</v>
          </cell>
          <cell r="BI660" t="str">
            <v>Co-10.4Ni-30.3Ta</v>
          </cell>
          <cell r="BJ660" t="str">
            <v>69.7Co-10.4Ni-30.3Ta</v>
          </cell>
        </row>
        <row r="661">
          <cell r="A661" t="str">
            <v>Co-18.6Ni-30.6Ta</v>
          </cell>
          <cell r="B661" t="str">
            <v>W-free</v>
          </cell>
          <cell r="C661" t="str">
            <v>-19Ni-31Ta</v>
          </cell>
          <cell r="D661" t="str">
            <v>B10</v>
          </cell>
          <cell r="E661" t="str">
            <v>Zhou, C., Guo, C., Li, C. &amp; Du, Z. Investigation on the intermetallic compound Co 3 Ta and high-temperature phase equilibria in the Co–Ni–Ta system. Intermetallics 108, 1–18 (2019).</v>
          </cell>
          <cell r="F661">
            <v>702</v>
          </cell>
          <cell r="G661">
            <v>50.8</v>
          </cell>
          <cell r="H661">
            <v>18.600000000000001</v>
          </cell>
          <cell r="I661"/>
          <cell r="J661"/>
          <cell r="K661"/>
          <cell r="L661"/>
          <cell r="M661">
            <v>30.6</v>
          </cell>
          <cell r="N661"/>
          <cell r="O661"/>
          <cell r="P661"/>
          <cell r="Q661"/>
          <cell r="R661"/>
          <cell r="S661"/>
          <cell r="T661"/>
          <cell r="U661"/>
          <cell r="V661"/>
          <cell r="W661"/>
          <cell r="X661"/>
          <cell r="Y661"/>
          <cell r="Z661"/>
          <cell r="AA661"/>
          <cell r="AB661"/>
          <cell r="AC661"/>
          <cell r="AD661"/>
          <cell r="AE661"/>
          <cell r="AF661">
            <v>11.272988</v>
          </cell>
          <cell r="AG661"/>
          <cell r="AH661"/>
          <cell r="AI661" t="str">
            <v>Co</v>
          </cell>
          <cell r="AJ661" t="str">
            <v/>
          </cell>
          <cell r="AK661" t="str">
            <v/>
          </cell>
          <cell r="AL661" t="str">
            <v>-18.6Ni</v>
          </cell>
          <cell r="AM661" t="str">
            <v/>
          </cell>
          <cell r="AN661" t="str">
            <v>-30.6Ta</v>
          </cell>
          <cell r="AO661" t="str">
            <v/>
          </cell>
          <cell r="AP661" t="str">
            <v/>
          </cell>
          <cell r="AQ661" t="str">
            <v/>
          </cell>
          <cell r="AR661" t="str">
            <v/>
          </cell>
          <cell r="AS661" t="str">
            <v/>
          </cell>
          <cell r="AT661" t="str">
            <v/>
          </cell>
          <cell r="AU661" t="str">
            <v/>
          </cell>
          <cell r="AV661" t="str">
            <v/>
          </cell>
          <cell r="AW661" t="str">
            <v/>
          </cell>
          <cell r="AX661" t="str">
            <v/>
          </cell>
          <cell r="AY661" t="str">
            <v/>
          </cell>
          <cell r="AZ661" t="str">
            <v/>
          </cell>
          <cell r="BA661" t="str">
            <v/>
          </cell>
          <cell r="BB661" t="str">
            <v/>
          </cell>
          <cell r="BC661" t="str">
            <v/>
          </cell>
          <cell r="BD661" t="str">
            <v/>
          </cell>
          <cell r="BE661" t="str">
            <v/>
          </cell>
          <cell r="BF661" t="str">
            <v/>
          </cell>
          <cell r="BG661" t="str">
            <v/>
          </cell>
          <cell r="BH661" t="str">
            <v>B10Zhou, C., Guo, C., Li, C. &amp; Du, Z. Investigation on the intermetallic compound Co 3 Ta and high-temperature phase equilibria in the Co–Ni–Ta system. Intermetallics 108, 1–18 (2019).</v>
          </cell>
          <cell r="BI661" t="str">
            <v>Co-18.6Ni-30.6Ta</v>
          </cell>
          <cell r="BJ661" t="str">
            <v>69.4Co-18.6Ni-30.6Ta</v>
          </cell>
        </row>
        <row r="662">
          <cell r="A662" t="str">
            <v>Co-26.8Ni-29.2Ta</v>
          </cell>
          <cell r="B662" t="str">
            <v>W-free</v>
          </cell>
          <cell r="C662" t="str">
            <v>-27Ni-29Ta</v>
          </cell>
          <cell r="D662" t="str">
            <v>B11</v>
          </cell>
          <cell r="E662" t="str">
            <v>Zhou, C., Guo, C., Li, C. &amp; Du, Z. Investigation on the intermetallic compound Co 3 Ta and high-temperature phase equilibria in the Co–Ni–Ta system. Intermetallics 108, 1–18 (2019).</v>
          </cell>
          <cell r="F662">
            <v>703</v>
          </cell>
          <cell r="G662">
            <v>43.980000000000004</v>
          </cell>
          <cell r="H662">
            <v>26.8</v>
          </cell>
          <cell r="I662"/>
          <cell r="J662"/>
          <cell r="K662"/>
          <cell r="L662"/>
          <cell r="M662">
            <v>29.22</v>
          </cell>
          <cell r="N662"/>
          <cell r="O662"/>
          <cell r="P662"/>
          <cell r="Q662"/>
          <cell r="R662"/>
          <cell r="S662"/>
          <cell r="T662"/>
          <cell r="U662"/>
          <cell r="V662"/>
          <cell r="W662"/>
          <cell r="X662"/>
          <cell r="Y662"/>
          <cell r="Z662"/>
          <cell r="AA662"/>
          <cell r="AB662"/>
          <cell r="AC662"/>
          <cell r="AD662"/>
          <cell r="AE662"/>
          <cell r="AF662">
            <v>11.166694</v>
          </cell>
          <cell r="AG662"/>
          <cell r="AH662"/>
          <cell r="AI662" t="str">
            <v>Co</v>
          </cell>
          <cell r="AJ662" t="str">
            <v/>
          </cell>
          <cell r="AK662" t="str">
            <v/>
          </cell>
          <cell r="AL662" t="str">
            <v>-26.8Ni</v>
          </cell>
          <cell r="AM662" t="str">
            <v/>
          </cell>
          <cell r="AN662" t="str">
            <v>-29.2Ta</v>
          </cell>
          <cell r="AO662" t="str">
            <v/>
          </cell>
          <cell r="AP662" t="str">
            <v/>
          </cell>
          <cell r="AQ662" t="str">
            <v/>
          </cell>
          <cell r="AR662" t="str">
            <v/>
          </cell>
          <cell r="AS662" t="str">
            <v/>
          </cell>
          <cell r="AT662" t="str">
            <v/>
          </cell>
          <cell r="AU662" t="str">
            <v/>
          </cell>
          <cell r="AV662" t="str">
            <v/>
          </cell>
          <cell r="AW662" t="str">
            <v/>
          </cell>
          <cell r="AX662" t="str">
            <v/>
          </cell>
          <cell r="AY662" t="str">
            <v/>
          </cell>
          <cell r="AZ662" t="str">
            <v/>
          </cell>
          <cell r="BA662" t="str">
            <v/>
          </cell>
          <cell r="BB662" t="str">
            <v/>
          </cell>
          <cell r="BC662" t="str">
            <v/>
          </cell>
          <cell r="BD662" t="str">
            <v/>
          </cell>
          <cell r="BE662" t="str">
            <v/>
          </cell>
          <cell r="BF662" t="str">
            <v/>
          </cell>
          <cell r="BG662" t="str">
            <v/>
          </cell>
          <cell r="BH662" t="str">
            <v>B11Zhou, C., Guo, C., Li, C. &amp; Du, Z. Investigation on the intermetallic compound Co 3 Ta and high-temperature phase equilibria in the Co–Ni–Ta system. Intermetallics 108, 1–18 (2019).</v>
          </cell>
          <cell r="BI662" t="str">
            <v>Co-26.8Ni-29.2Ta</v>
          </cell>
          <cell r="BJ662" t="str">
            <v>70.8Co-26.8Ni-29.2Ta</v>
          </cell>
        </row>
        <row r="663">
          <cell r="A663" t="str">
            <v>Co-3.1Ni-29.9Ta</v>
          </cell>
          <cell r="B663" t="str">
            <v>W-free</v>
          </cell>
          <cell r="C663" t="str">
            <v>-3Ni-30Ta</v>
          </cell>
          <cell r="D663" t="str">
            <v>B12</v>
          </cell>
          <cell r="E663" t="str">
            <v>Zhou, C., Guo, C., Li, C. &amp; Du, Z. Investigation on the intermetallic compound Co 3 Ta and high-temperature phase equilibria in the Co–Ni–Ta system. Intermetallics 108, 1–18 (2019).</v>
          </cell>
          <cell r="F663">
            <v>704</v>
          </cell>
          <cell r="G663">
            <v>66.990000000000009</v>
          </cell>
          <cell r="H663">
            <v>3.11</v>
          </cell>
          <cell r="I663"/>
          <cell r="J663"/>
          <cell r="K663"/>
          <cell r="L663"/>
          <cell r="M663">
            <v>29.9</v>
          </cell>
          <cell r="N663"/>
          <cell r="O663"/>
          <cell r="P663"/>
          <cell r="Q663"/>
          <cell r="R663"/>
          <cell r="S663"/>
          <cell r="T663"/>
          <cell r="U663"/>
          <cell r="V663"/>
          <cell r="W663"/>
          <cell r="X663"/>
          <cell r="Y663"/>
          <cell r="Z663"/>
          <cell r="AA663"/>
          <cell r="AB663"/>
          <cell r="AC663"/>
          <cell r="AD663"/>
          <cell r="AE663"/>
          <cell r="AF663">
            <v>11.217498800000001</v>
          </cell>
          <cell r="AG663"/>
          <cell r="AH663"/>
          <cell r="AI663" t="str">
            <v>Co</v>
          </cell>
          <cell r="AJ663" t="str">
            <v/>
          </cell>
          <cell r="AK663" t="str">
            <v/>
          </cell>
          <cell r="AL663" t="str">
            <v>-3.1Ni</v>
          </cell>
          <cell r="AM663" t="str">
            <v/>
          </cell>
          <cell r="AN663" t="str">
            <v>-29.9Ta</v>
          </cell>
          <cell r="AO663" t="str">
            <v/>
          </cell>
          <cell r="AP663" t="str">
            <v/>
          </cell>
          <cell r="AQ663" t="str">
            <v/>
          </cell>
          <cell r="AR663" t="str">
            <v/>
          </cell>
          <cell r="AS663" t="str">
            <v/>
          </cell>
          <cell r="AT663" t="str">
            <v/>
          </cell>
          <cell r="AU663" t="str">
            <v/>
          </cell>
          <cell r="AV663" t="str">
            <v/>
          </cell>
          <cell r="AW663" t="str">
            <v/>
          </cell>
          <cell r="AX663" t="str">
            <v/>
          </cell>
          <cell r="AY663" t="str">
            <v/>
          </cell>
          <cell r="AZ663" t="str">
            <v/>
          </cell>
          <cell r="BA663" t="str">
            <v/>
          </cell>
          <cell r="BB663" t="str">
            <v/>
          </cell>
          <cell r="BC663" t="str">
            <v/>
          </cell>
          <cell r="BD663" t="str">
            <v/>
          </cell>
          <cell r="BE663" t="str">
            <v/>
          </cell>
          <cell r="BF663" t="str">
            <v/>
          </cell>
          <cell r="BG663" t="str">
            <v/>
          </cell>
          <cell r="BH663" t="str">
            <v>B12Zhou, C., Guo, C., Li, C. &amp; Du, Z. Investigation on the intermetallic compound Co 3 Ta and high-temperature phase equilibria in the Co–Ni–Ta system. Intermetallics 108, 1–18 (2019).</v>
          </cell>
          <cell r="BI663" t="str">
            <v>Co-3.1Ni-29.9Ta</v>
          </cell>
          <cell r="BJ663" t="str">
            <v>70.1Co-3.1Ni-29.9Ta</v>
          </cell>
        </row>
        <row r="664">
          <cell r="A664" t="str">
            <v>Co-36.7Ni-29.8Ta</v>
          </cell>
          <cell r="B664" t="str">
            <v>W-free</v>
          </cell>
          <cell r="C664" t="str">
            <v>-37Ni-30Ta</v>
          </cell>
          <cell r="D664" t="str">
            <v>B13</v>
          </cell>
          <cell r="E664" t="str">
            <v>Zhou, C., Guo, C., Li, C. &amp; Du, Z. Investigation on the intermetallic compound Co 3 Ta and high-temperature phase equilibria in the Co–Ni–Ta system. Intermetallics 108, 1–18 (2019).</v>
          </cell>
          <cell r="F664">
            <v>705</v>
          </cell>
          <cell r="G664">
            <v>33.5</v>
          </cell>
          <cell r="H664">
            <v>36.700000000000003</v>
          </cell>
          <cell r="I664"/>
          <cell r="J664"/>
          <cell r="K664"/>
          <cell r="L664"/>
          <cell r="M664">
            <v>29.8</v>
          </cell>
          <cell r="N664"/>
          <cell r="O664"/>
          <cell r="P664"/>
          <cell r="Q664"/>
          <cell r="R664"/>
          <cell r="S664"/>
          <cell r="T664"/>
          <cell r="U664"/>
          <cell r="V664"/>
          <cell r="W664"/>
          <cell r="X664"/>
          <cell r="Y664"/>
          <cell r="Z664"/>
          <cell r="AA664"/>
          <cell r="AB664"/>
          <cell r="AC664"/>
          <cell r="AD664"/>
          <cell r="AE664"/>
          <cell r="AF664">
            <v>11.212436</v>
          </cell>
          <cell r="AG664"/>
          <cell r="AH664"/>
          <cell r="AI664" t="str">
            <v>Co</v>
          </cell>
          <cell r="AJ664" t="str">
            <v/>
          </cell>
          <cell r="AK664" t="str">
            <v/>
          </cell>
          <cell r="AL664" t="str">
            <v>-36.7Ni</v>
          </cell>
          <cell r="AM664" t="str">
            <v/>
          </cell>
          <cell r="AN664" t="str">
            <v>-29.8Ta</v>
          </cell>
          <cell r="AO664" t="str">
            <v/>
          </cell>
          <cell r="AP664" t="str">
            <v/>
          </cell>
          <cell r="AQ664" t="str">
            <v/>
          </cell>
          <cell r="AR664" t="str">
            <v/>
          </cell>
          <cell r="AS664" t="str">
            <v/>
          </cell>
          <cell r="AT664" t="str">
            <v/>
          </cell>
          <cell r="AU664" t="str">
            <v/>
          </cell>
          <cell r="AV664" t="str">
            <v/>
          </cell>
          <cell r="AW664" t="str">
            <v/>
          </cell>
          <cell r="AX664" t="str">
            <v/>
          </cell>
          <cell r="AY664" t="str">
            <v/>
          </cell>
          <cell r="AZ664" t="str">
            <v/>
          </cell>
          <cell r="BA664" t="str">
            <v/>
          </cell>
          <cell r="BB664" t="str">
            <v/>
          </cell>
          <cell r="BC664" t="str">
            <v/>
          </cell>
          <cell r="BD664" t="str">
            <v/>
          </cell>
          <cell r="BE664" t="str">
            <v/>
          </cell>
          <cell r="BF664" t="str">
            <v/>
          </cell>
          <cell r="BG664" t="str">
            <v/>
          </cell>
          <cell r="BH664" t="str">
            <v>B13Zhou, C., Guo, C., Li, C. &amp; Du, Z. Investigation on the intermetallic compound Co 3 Ta and high-temperature phase equilibria in the Co–Ni–Ta system. Intermetallics 108, 1–18 (2019).</v>
          </cell>
          <cell r="BI664" t="str">
            <v>Co-36.7Ni-29.8Ta</v>
          </cell>
          <cell r="BJ664" t="str">
            <v>70.2Co-36.7Ni-29.8Ta</v>
          </cell>
        </row>
        <row r="665">
          <cell r="A665" t="str">
            <v>Co-40.6Ni-30.Ta</v>
          </cell>
          <cell r="B665" t="str">
            <v>W-free</v>
          </cell>
          <cell r="C665" t="str">
            <v>-41Ni-30Ta</v>
          </cell>
          <cell r="D665" t="str">
            <v>B14</v>
          </cell>
          <cell r="E665" t="str">
            <v>Zhou, C., Guo, C., Li, C. &amp; Du, Z. Investigation on the intermetallic compound Co 3 Ta and high-temperature phase equilibria in the Co–Ni–Ta system. Intermetallics 108, 1–18 (2019).</v>
          </cell>
          <cell r="F665">
            <v>706</v>
          </cell>
          <cell r="G665">
            <v>29.400000000000006</v>
          </cell>
          <cell r="H665">
            <v>40.6</v>
          </cell>
          <cell r="I665"/>
          <cell r="J665"/>
          <cell r="K665"/>
          <cell r="L665"/>
          <cell r="M665">
            <v>30</v>
          </cell>
          <cell r="N665"/>
          <cell r="O665"/>
          <cell r="P665"/>
          <cell r="Q665"/>
          <cell r="R665"/>
          <cell r="S665"/>
          <cell r="T665"/>
          <cell r="U665"/>
          <cell r="V665"/>
          <cell r="W665"/>
          <cell r="X665"/>
          <cell r="Y665"/>
          <cell r="Z665"/>
          <cell r="AA665"/>
          <cell r="AB665"/>
          <cell r="AC665"/>
          <cell r="AD665"/>
          <cell r="AE665"/>
          <cell r="AF665">
            <v>11.228248000000001</v>
          </cell>
          <cell r="AG665"/>
          <cell r="AH665"/>
          <cell r="AI665" t="str">
            <v>Co</v>
          </cell>
          <cell r="AJ665" t="str">
            <v/>
          </cell>
          <cell r="AK665" t="str">
            <v/>
          </cell>
          <cell r="AL665" t="str">
            <v>-40.6Ni</v>
          </cell>
          <cell r="AM665" t="str">
            <v/>
          </cell>
          <cell r="AN665" t="str">
            <v>-30.Ta</v>
          </cell>
          <cell r="AO665" t="str">
            <v/>
          </cell>
          <cell r="AP665" t="str">
            <v/>
          </cell>
          <cell r="AQ665" t="str">
            <v/>
          </cell>
          <cell r="AR665" t="str">
            <v/>
          </cell>
          <cell r="AS665" t="str">
            <v/>
          </cell>
          <cell r="AT665" t="str">
            <v/>
          </cell>
          <cell r="AU665" t="str">
            <v/>
          </cell>
          <cell r="AV665" t="str">
            <v/>
          </cell>
          <cell r="AW665" t="str">
            <v/>
          </cell>
          <cell r="AX665" t="str">
            <v/>
          </cell>
          <cell r="AY665" t="str">
            <v/>
          </cell>
          <cell r="AZ665" t="str">
            <v/>
          </cell>
          <cell r="BA665" t="str">
            <v/>
          </cell>
          <cell r="BB665" t="str">
            <v/>
          </cell>
          <cell r="BC665" t="str">
            <v/>
          </cell>
          <cell r="BD665" t="str">
            <v/>
          </cell>
          <cell r="BE665" t="str">
            <v/>
          </cell>
          <cell r="BF665" t="str">
            <v/>
          </cell>
          <cell r="BG665" t="str">
            <v/>
          </cell>
          <cell r="BH665" t="str">
            <v>B14Zhou, C., Guo, C., Li, C. &amp; Du, Z. Investigation on the intermetallic compound Co 3 Ta and high-temperature phase equilibria in the Co–Ni–Ta system. Intermetallics 108, 1–18 (2019).</v>
          </cell>
          <cell r="BI665" t="str">
            <v>Co-40.6Ni-30.Ta</v>
          </cell>
          <cell r="BJ665" t="str">
            <v>70.0Co-40.6Ni-30.0Ta</v>
          </cell>
        </row>
        <row r="666">
          <cell r="A666" t="str">
            <v>Co-46.7Ni-29.2Ta</v>
          </cell>
          <cell r="B666" t="str">
            <v>W-free</v>
          </cell>
          <cell r="C666" t="str">
            <v>-47Ni-29Ta</v>
          </cell>
          <cell r="D666" t="str">
            <v>B15</v>
          </cell>
          <cell r="E666" t="str">
            <v>Zhou, C., Guo, C., Li, C. &amp; Du, Z. Investigation on the intermetallic compound Co 3 Ta and high-temperature phase equilibria in the Co–Ni–Ta system. Intermetallics 108, 1–18 (2019).</v>
          </cell>
          <cell r="F666">
            <v>707</v>
          </cell>
          <cell r="G666">
            <v>24.099999999999994</v>
          </cell>
          <cell r="H666">
            <v>46.7</v>
          </cell>
          <cell r="I666"/>
          <cell r="J666"/>
          <cell r="K666"/>
          <cell r="L666"/>
          <cell r="M666">
            <v>29.2</v>
          </cell>
          <cell r="N666"/>
          <cell r="O666"/>
          <cell r="P666"/>
          <cell r="Q666"/>
          <cell r="R666"/>
          <cell r="S666"/>
          <cell r="T666"/>
          <cell r="U666"/>
          <cell r="V666"/>
          <cell r="W666"/>
          <cell r="X666"/>
          <cell r="Y666"/>
          <cell r="Z666"/>
          <cell r="AA666"/>
          <cell r="AB666"/>
          <cell r="AC666"/>
          <cell r="AD666"/>
          <cell r="AE666"/>
          <cell r="AF666">
            <v>11.166736</v>
          </cell>
          <cell r="AG666"/>
          <cell r="AH666"/>
          <cell r="AI666" t="str">
            <v>Co</v>
          </cell>
          <cell r="AJ666" t="str">
            <v/>
          </cell>
          <cell r="AK666" t="str">
            <v/>
          </cell>
          <cell r="AL666" t="str">
            <v>-46.7Ni</v>
          </cell>
          <cell r="AM666" t="str">
            <v/>
          </cell>
          <cell r="AN666" t="str">
            <v>-29.2Ta</v>
          </cell>
          <cell r="AO666" t="str">
            <v/>
          </cell>
          <cell r="AP666" t="str">
            <v/>
          </cell>
          <cell r="AQ666" t="str">
            <v/>
          </cell>
          <cell r="AR666" t="str">
            <v/>
          </cell>
          <cell r="AS666" t="str">
            <v/>
          </cell>
          <cell r="AT666" t="str">
            <v/>
          </cell>
          <cell r="AU666" t="str">
            <v/>
          </cell>
          <cell r="AV666" t="str">
            <v/>
          </cell>
          <cell r="AW666" t="str">
            <v/>
          </cell>
          <cell r="AX666" t="str">
            <v/>
          </cell>
          <cell r="AY666" t="str">
            <v/>
          </cell>
          <cell r="AZ666" t="str">
            <v/>
          </cell>
          <cell r="BA666" t="str">
            <v/>
          </cell>
          <cell r="BB666" t="str">
            <v/>
          </cell>
          <cell r="BC666" t="str">
            <v/>
          </cell>
          <cell r="BD666" t="str">
            <v/>
          </cell>
          <cell r="BE666" t="str">
            <v/>
          </cell>
          <cell r="BF666" t="str">
            <v/>
          </cell>
          <cell r="BG666" t="str">
            <v/>
          </cell>
          <cell r="BH666" t="str">
            <v>B15Zhou, C., Guo, C., Li, C. &amp; Du, Z. Investigation on the intermetallic compound Co 3 Ta and high-temperature phase equilibria in the Co–Ni–Ta system. Intermetallics 108, 1–18 (2019).</v>
          </cell>
          <cell r="BI666" t="str">
            <v>Co-46.7Ni-29.2Ta</v>
          </cell>
          <cell r="BJ666" t="str">
            <v>70.8Co-46.7Ni-29.2Ta</v>
          </cell>
        </row>
        <row r="667">
          <cell r="A667" t="str">
            <v>Co-50.9Ni-30.1Ta</v>
          </cell>
          <cell r="B667" t="str">
            <v>W-free</v>
          </cell>
          <cell r="C667" t="str">
            <v>-51Ni-30Ta</v>
          </cell>
          <cell r="D667" t="str">
            <v>B16</v>
          </cell>
          <cell r="E667" t="str">
            <v>Zhou, C., Guo, C., Li, C. &amp; Du, Z. Investigation on the intermetallic compound Co 3 Ta and high-temperature phase equilibria in the Co–Ni–Ta system. Intermetallics 108, 1–18 (2019).</v>
          </cell>
          <cell r="F667">
            <v>708</v>
          </cell>
          <cell r="G667">
            <v>19</v>
          </cell>
          <cell r="H667">
            <v>50.9</v>
          </cell>
          <cell r="I667"/>
          <cell r="J667"/>
          <cell r="K667"/>
          <cell r="L667"/>
          <cell r="M667">
            <v>30.1</v>
          </cell>
          <cell r="N667"/>
          <cell r="O667"/>
          <cell r="P667"/>
          <cell r="Q667"/>
          <cell r="R667"/>
          <cell r="S667"/>
          <cell r="T667"/>
          <cell r="U667"/>
          <cell r="V667"/>
          <cell r="W667"/>
          <cell r="X667"/>
          <cell r="Y667"/>
          <cell r="Z667"/>
          <cell r="AA667"/>
          <cell r="AB667"/>
          <cell r="AC667"/>
          <cell r="AD667"/>
          <cell r="AE667"/>
          <cell r="AF667">
            <v>11.236822</v>
          </cell>
          <cell r="AG667"/>
          <cell r="AH667"/>
          <cell r="AI667" t="str">
            <v>Co</v>
          </cell>
          <cell r="AJ667" t="str">
            <v/>
          </cell>
          <cell r="AK667" t="str">
            <v/>
          </cell>
          <cell r="AL667" t="str">
            <v>-50.9Ni</v>
          </cell>
          <cell r="AM667" t="str">
            <v/>
          </cell>
          <cell r="AN667" t="str">
            <v>-30.1Ta</v>
          </cell>
          <cell r="AO667" t="str">
            <v/>
          </cell>
          <cell r="AP667" t="str">
            <v/>
          </cell>
          <cell r="AQ667" t="str">
            <v/>
          </cell>
          <cell r="AR667" t="str">
            <v/>
          </cell>
          <cell r="AS667" t="str">
            <v/>
          </cell>
          <cell r="AT667" t="str">
            <v/>
          </cell>
          <cell r="AU667" t="str">
            <v/>
          </cell>
          <cell r="AV667" t="str">
            <v/>
          </cell>
          <cell r="AW667" t="str">
            <v/>
          </cell>
          <cell r="AX667" t="str">
            <v/>
          </cell>
          <cell r="AY667" t="str">
            <v/>
          </cell>
          <cell r="AZ667" t="str">
            <v/>
          </cell>
          <cell r="BA667" t="str">
            <v/>
          </cell>
          <cell r="BB667" t="str">
            <v/>
          </cell>
          <cell r="BC667" t="str">
            <v/>
          </cell>
          <cell r="BD667" t="str">
            <v/>
          </cell>
          <cell r="BE667" t="str">
            <v/>
          </cell>
          <cell r="BF667" t="str">
            <v/>
          </cell>
          <cell r="BG667" t="str">
            <v/>
          </cell>
          <cell r="BH667" t="str">
            <v>B16Zhou, C., Guo, C., Li, C. &amp; Du, Z. Investigation on the intermetallic compound Co 3 Ta and high-temperature phase equilibria in the Co–Ni–Ta system. Intermetallics 108, 1–18 (2019).</v>
          </cell>
          <cell r="BI667" t="str">
            <v>Co-50.9Ni-30.1Ta</v>
          </cell>
          <cell r="BJ667" t="str">
            <v>69.9Co-50.9Ni-30.1Ta</v>
          </cell>
        </row>
        <row r="668">
          <cell r="A668" t="str">
            <v>Co-55.9Ni-30.Ta</v>
          </cell>
          <cell r="B668" t="str">
            <v>W-free</v>
          </cell>
          <cell r="C668" t="str">
            <v>-56Ni-30Ta</v>
          </cell>
          <cell r="D668" t="str">
            <v>B17</v>
          </cell>
          <cell r="E668" t="str">
            <v>Zhou, C., Guo, C., Li, C. &amp; Du, Z. Investigation on the intermetallic compound Co 3 Ta and high-temperature phase equilibria in the Co–Ni–Ta system. Intermetallics 108, 1–18 (2019).</v>
          </cell>
          <cell r="F668">
            <v>709</v>
          </cell>
          <cell r="G668">
            <v>14.099999999999994</v>
          </cell>
          <cell r="H668">
            <v>55.9</v>
          </cell>
          <cell r="I668"/>
          <cell r="J668"/>
          <cell r="K668"/>
          <cell r="L668"/>
          <cell r="M668">
            <v>30</v>
          </cell>
          <cell r="N668"/>
          <cell r="O668"/>
          <cell r="P668"/>
          <cell r="Q668"/>
          <cell r="R668"/>
          <cell r="S668"/>
          <cell r="T668"/>
          <cell r="U668"/>
          <cell r="V668"/>
          <cell r="W668"/>
          <cell r="X668"/>
          <cell r="Y668"/>
          <cell r="Z668"/>
          <cell r="AA668"/>
          <cell r="AB668"/>
          <cell r="AC668"/>
          <cell r="AD668"/>
          <cell r="AE668"/>
          <cell r="AF668">
            <v>11.229471999999998</v>
          </cell>
          <cell r="AG668"/>
          <cell r="AH668"/>
          <cell r="AI668" t="str">
            <v>Co</v>
          </cell>
          <cell r="AJ668" t="str">
            <v/>
          </cell>
          <cell r="AK668" t="str">
            <v/>
          </cell>
          <cell r="AL668" t="str">
            <v>-55.9Ni</v>
          </cell>
          <cell r="AM668" t="str">
            <v/>
          </cell>
          <cell r="AN668" t="str">
            <v>-30.Ta</v>
          </cell>
          <cell r="AO668" t="str">
            <v/>
          </cell>
          <cell r="AP668" t="str">
            <v/>
          </cell>
          <cell r="AQ668" t="str">
            <v/>
          </cell>
          <cell r="AR668" t="str">
            <v/>
          </cell>
          <cell r="AS668" t="str">
            <v/>
          </cell>
          <cell r="AT668" t="str">
            <v/>
          </cell>
          <cell r="AU668" t="str">
            <v/>
          </cell>
          <cell r="AV668" t="str">
            <v/>
          </cell>
          <cell r="AW668" t="str">
            <v/>
          </cell>
          <cell r="AX668" t="str">
            <v/>
          </cell>
          <cell r="AY668" t="str">
            <v/>
          </cell>
          <cell r="AZ668" t="str">
            <v/>
          </cell>
          <cell r="BA668" t="str">
            <v/>
          </cell>
          <cell r="BB668" t="str">
            <v/>
          </cell>
          <cell r="BC668" t="str">
            <v/>
          </cell>
          <cell r="BD668" t="str">
            <v/>
          </cell>
          <cell r="BE668" t="str">
            <v/>
          </cell>
          <cell r="BF668" t="str">
            <v/>
          </cell>
          <cell r="BG668" t="str">
            <v/>
          </cell>
          <cell r="BH668" t="str">
            <v>B17Zhou, C., Guo, C., Li, C. &amp; Du, Z. Investigation on the intermetallic compound Co 3 Ta and high-temperature phase equilibria in the Co–Ni–Ta system. Intermetallics 108, 1–18 (2019).</v>
          </cell>
          <cell r="BI668" t="str">
            <v>Co-55.9Ni-30.Ta</v>
          </cell>
          <cell r="BJ668" t="str">
            <v>70.0Co-55.9Ni-30.0Ta</v>
          </cell>
        </row>
        <row r="669">
          <cell r="A669" t="str">
            <v>Co-60.6Ni-30.Ta</v>
          </cell>
          <cell r="B669" t="str">
            <v>W-free</v>
          </cell>
          <cell r="C669" t="str">
            <v>-61Ni-30Ta</v>
          </cell>
          <cell r="D669" t="str">
            <v>B18</v>
          </cell>
          <cell r="E669" t="str">
            <v>Zhou, C., Guo, C., Li, C. &amp; Du, Z. Investigation on the intermetallic compound Co 3 Ta and high-temperature phase equilibria in the Co–Ni–Ta system. Intermetallics 108, 1–18 (2019).</v>
          </cell>
          <cell r="F669">
            <v>710</v>
          </cell>
          <cell r="G669">
            <v>9.4000000000000057</v>
          </cell>
          <cell r="H669">
            <v>60.6</v>
          </cell>
          <cell r="I669"/>
          <cell r="J669"/>
          <cell r="K669"/>
          <cell r="L669"/>
          <cell r="M669">
            <v>30</v>
          </cell>
          <cell r="N669"/>
          <cell r="O669"/>
          <cell r="P669"/>
          <cell r="Q669"/>
          <cell r="R669"/>
          <cell r="S669"/>
          <cell r="T669"/>
          <cell r="U669"/>
          <cell r="V669"/>
          <cell r="W669"/>
          <cell r="X669"/>
          <cell r="Y669"/>
          <cell r="Z669"/>
          <cell r="AA669"/>
          <cell r="AB669"/>
          <cell r="AC669"/>
          <cell r="AD669"/>
          <cell r="AE669"/>
          <cell r="AF669">
            <v>11.229847999999999</v>
          </cell>
          <cell r="AG669"/>
          <cell r="AH669"/>
          <cell r="AI669" t="str">
            <v>Co</v>
          </cell>
          <cell r="AJ669" t="str">
            <v/>
          </cell>
          <cell r="AK669" t="str">
            <v/>
          </cell>
          <cell r="AL669" t="str">
            <v>-60.6Ni</v>
          </cell>
          <cell r="AM669" t="str">
            <v/>
          </cell>
          <cell r="AN669" t="str">
            <v>-30.Ta</v>
          </cell>
          <cell r="AO669" t="str">
            <v/>
          </cell>
          <cell r="AP669" t="str">
            <v/>
          </cell>
          <cell r="AQ669" t="str">
            <v/>
          </cell>
          <cell r="AR669" t="str">
            <v/>
          </cell>
          <cell r="AS669" t="str">
            <v/>
          </cell>
          <cell r="AT669" t="str">
            <v/>
          </cell>
          <cell r="AU669" t="str">
            <v/>
          </cell>
          <cell r="AV669" t="str">
            <v/>
          </cell>
          <cell r="AW669" t="str">
            <v/>
          </cell>
          <cell r="AX669" t="str">
            <v/>
          </cell>
          <cell r="AY669" t="str">
            <v/>
          </cell>
          <cell r="AZ669" t="str">
            <v/>
          </cell>
          <cell r="BA669" t="str">
            <v/>
          </cell>
          <cell r="BB669" t="str">
            <v/>
          </cell>
          <cell r="BC669" t="str">
            <v/>
          </cell>
          <cell r="BD669" t="str">
            <v/>
          </cell>
          <cell r="BE669" t="str">
            <v/>
          </cell>
          <cell r="BF669" t="str">
            <v/>
          </cell>
          <cell r="BG669" t="str">
            <v/>
          </cell>
          <cell r="BH669" t="str">
            <v>B18Zhou, C., Guo, C., Li, C. &amp; Du, Z. Investigation on the intermetallic compound Co 3 Ta and high-temperature phase equilibria in the Co–Ni–Ta system. Intermetallics 108, 1–18 (2019).</v>
          </cell>
          <cell r="BI669" t="str">
            <v>Co-60.6Ni-30.Ta</v>
          </cell>
          <cell r="BJ669" t="str">
            <v>70.0Co-60.6Ni-30.0Ta</v>
          </cell>
        </row>
        <row r="670">
          <cell r="A670" t="str">
            <v>Co-11.5Ni-19.8Ta</v>
          </cell>
          <cell r="B670" t="str">
            <v>W-free</v>
          </cell>
          <cell r="C670" t="str">
            <v>-12Ni-20Ta</v>
          </cell>
          <cell r="D670" t="str">
            <v>B19</v>
          </cell>
          <cell r="E670" t="str">
            <v>Zhou, C., Guo, C., Li, C. &amp; Du, Z. Investigation on the intermetallic compound Co 3 Ta and high-temperature phase equilibria in the Co–Ni–Ta system. Intermetallics 108, 1–18 (2019).</v>
          </cell>
          <cell r="F670">
            <v>711</v>
          </cell>
          <cell r="G670">
            <v>68.7</v>
          </cell>
          <cell r="H670">
            <v>11.5</v>
          </cell>
          <cell r="I670"/>
          <cell r="J670"/>
          <cell r="K670"/>
          <cell r="L670"/>
          <cell r="M670">
            <v>19.8</v>
          </cell>
          <cell r="N670"/>
          <cell r="O670"/>
          <cell r="P670"/>
          <cell r="Q670"/>
          <cell r="R670"/>
          <cell r="S670"/>
          <cell r="T670"/>
          <cell r="U670"/>
          <cell r="V670"/>
          <cell r="W670"/>
          <cell r="X670"/>
          <cell r="Y670"/>
          <cell r="Z670"/>
          <cell r="AA670"/>
          <cell r="AB670"/>
          <cell r="AC670"/>
          <cell r="AD670"/>
          <cell r="AE670"/>
          <cell r="AF670">
            <v>10.435419999999999</v>
          </cell>
          <cell r="AG670"/>
          <cell r="AH670"/>
          <cell r="AI670" t="str">
            <v>Co</v>
          </cell>
          <cell r="AJ670" t="str">
            <v/>
          </cell>
          <cell r="AK670" t="str">
            <v/>
          </cell>
          <cell r="AL670" t="str">
            <v>-11.5Ni</v>
          </cell>
          <cell r="AM670" t="str">
            <v/>
          </cell>
          <cell r="AN670" t="str">
            <v>-19.8Ta</v>
          </cell>
          <cell r="AO670" t="str">
            <v/>
          </cell>
          <cell r="AP670" t="str">
            <v/>
          </cell>
          <cell r="AQ670" t="str">
            <v/>
          </cell>
          <cell r="AR670" t="str">
            <v/>
          </cell>
          <cell r="AS670" t="str">
            <v/>
          </cell>
          <cell r="AT670" t="str">
            <v/>
          </cell>
          <cell r="AU670" t="str">
            <v/>
          </cell>
          <cell r="AV670" t="str">
            <v/>
          </cell>
          <cell r="AW670" t="str">
            <v/>
          </cell>
          <cell r="AX670" t="str">
            <v/>
          </cell>
          <cell r="AY670" t="str">
            <v/>
          </cell>
          <cell r="AZ670" t="str">
            <v/>
          </cell>
          <cell r="BA670" t="str">
            <v/>
          </cell>
          <cell r="BB670" t="str">
            <v/>
          </cell>
          <cell r="BC670" t="str">
            <v/>
          </cell>
          <cell r="BD670" t="str">
            <v/>
          </cell>
          <cell r="BE670" t="str">
            <v/>
          </cell>
          <cell r="BF670" t="str">
            <v/>
          </cell>
          <cell r="BG670" t="str">
            <v/>
          </cell>
          <cell r="BH670" t="str">
            <v>B19Zhou, C., Guo, C., Li, C. &amp; Du, Z. Investigation on the intermetallic compound Co 3 Ta and high-temperature phase equilibria in the Co–Ni–Ta system. Intermetallics 108, 1–18 (2019).</v>
          </cell>
          <cell r="BI670" t="str">
            <v>Co-11.5Ni-19.8Ta</v>
          </cell>
          <cell r="BJ670" t="str">
            <v>80.2Co-11.5Ni-19.8Ta</v>
          </cell>
        </row>
        <row r="671">
          <cell r="A671" t="str">
            <v>Co-20.5Ni-19.8Ta</v>
          </cell>
          <cell r="B671" t="str">
            <v>W-free</v>
          </cell>
          <cell r="C671" t="str">
            <v>-21Ni-20Ta</v>
          </cell>
          <cell r="D671" t="str">
            <v>B20</v>
          </cell>
          <cell r="E671" t="str">
            <v>Zhou, C., Guo, C., Li, C. &amp; Du, Z. Investigation on the intermetallic compound Co 3 Ta and high-temperature phase equilibria in the Co–Ni–Ta system. Intermetallics 108, 1–18 (2019).</v>
          </cell>
          <cell r="F671">
            <v>712</v>
          </cell>
          <cell r="G671">
            <v>59.7</v>
          </cell>
          <cell r="H671">
            <v>20.5</v>
          </cell>
          <cell r="I671"/>
          <cell r="J671"/>
          <cell r="K671"/>
          <cell r="L671"/>
          <cell r="M671">
            <v>19.8</v>
          </cell>
          <cell r="N671"/>
          <cell r="O671"/>
          <cell r="P671"/>
          <cell r="Q671"/>
          <cell r="R671"/>
          <cell r="S671"/>
          <cell r="T671"/>
          <cell r="U671"/>
          <cell r="V671"/>
          <cell r="W671"/>
          <cell r="X671"/>
          <cell r="Y671"/>
          <cell r="Z671"/>
          <cell r="AA671"/>
          <cell r="AB671"/>
          <cell r="AC671"/>
          <cell r="AD671"/>
          <cell r="AE671"/>
          <cell r="AF671">
            <v>10.43614</v>
          </cell>
          <cell r="AG671"/>
          <cell r="AH671"/>
          <cell r="AI671" t="str">
            <v>Co</v>
          </cell>
          <cell r="AJ671" t="str">
            <v/>
          </cell>
          <cell r="AK671" t="str">
            <v/>
          </cell>
          <cell r="AL671" t="str">
            <v>-20.5Ni</v>
          </cell>
          <cell r="AM671" t="str">
            <v/>
          </cell>
          <cell r="AN671" t="str">
            <v>-19.8Ta</v>
          </cell>
          <cell r="AO671" t="str">
            <v/>
          </cell>
          <cell r="AP671" t="str">
            <v/>
          </cell>
          <cell r="AQ671" t="str">
            <v/>
          </cell>
          <cell r="AR671" t="str">
            <v/>
          </cell>
          <cell r="AS671" t="str">
            <v/>
          </cell>
          <cell r="AT671" t="str">
            <v/>
          </cell>
          <cell r="AU671" t="str">
            <v/>
          </cell>
          <cell r="AV671" t="str">
            <v/>
          </cell>
          <cell r="AW671" t="str">
            <v/>
          </cell>
          <cell r="AX671" t="str">
            <v/>
          </cell>
          <cell r="AY671" t="str">
            <v/>
          </cell>
          <cell r="AZ671" t="str">
            <v/>
          </cell>
          <cell r="BA671" t="str">
            <v/>
          </cell>
          <cell r="BB671" t="str">
            <v/>
          </cell>
          <cell r="BC671" t="str">
            <v/>
          </cell>
          <cell r="BD671" t="str">
            <v/>
          </cell>
          <cell r="BE671" t="str">
            <v/>
          </cell>
          <cell r="BF671" t="str">
            <v/>
          </cell>
          <cell r="BG671" t="str">
            <v/>
          </cell>
          <cell r="BH671" t="str">
            <v>B20Zhou, C., Guo, C., Li, C. &amp; Du, Z. Investigation on the intermetallic compound Co 3 Ta and high-temperature phase equilibria in the Co–Ni–Ta system. Intermetallics 108, 1–18 (2019).</v>
          </cell>
          <cell r="BI671" t="str">
            <v>Co-20.5Ni-19.8Ta</v>
          </cell>
          <cell r="BJ671" t="str">
            <v>80.2Co-20.5Ni-19.8Ta</v>
          </cell>
        </row>
        <row r="672">
          <cell r="A672" t="str">
            <v>Co-30.2Ni-19.8Ta</v>
          </cell>
          <cell r="B672" t="str">
            <v>W-free</v>
          </cell>
          <cell r="C672" t="str">
            <v>-30Ni-20Ta</v>
          </cell>
          <cell r="D672" t="str">
            <v>B21</v>
          </cell>
          <cell r="E672" t="str">
            <v>Zhou, C., Guo, C., Li, C. &amp; Du, Z. Investigation on the intermetallic compound Co 3 Ta and high-temperature phase equilibria in the Co–Ni–Ta system. Intermetallics 108, 1–18 (2019).</v>
          </cell>
          <cell r="F672">
            <v>713</v>
          </cell>
          <cell r="G672">
            <v>50</v>
          </cell>
          <cell r="H672">
            <v>30.2</v>
          </cell>
          <cell r="I672"/>
          <cell r="J672"/>
          <cell r="K672"/>
          <cell r="L672"/>
          <cell r="M672">
            <v>19.8</v>
          </cell>
          <cell r="N672"/>
          <cell r="O672"/>
          <cell r="P672"/>
          <cell r="Q672"/>
          <cell r="R672"/>
          <cell r="S672"/>
          <cell r="T672"/>
          <cell r="U672"/>
          <cell r="V672"/>
          <cell r="W672"/>
          <cell r="X672"/>
          <cell r="Y672"/>
          <cell r="Z672"/>
          <cell r="AA672"/>
          <cell r="AB672"/>
          <cell r="AC672"/>
          <cell r="AD672"/>
          <cell r="AE672"/>
          <cell r="AF672">
            <v>10.436916000000002</v>
          </cell>
          <cell r="AG672"/>
          <cell r="AH672"/>
          <cell r="AI672" t="str">
            <v>Co</v>
          </cell>
          <cell r="AJ672" t="str">
            <v/>
          </cell>
          <cell r="AK672" t="str">
            <v/>
          </cell>
          <cell r="AL672" t="str">
            <v>-30.2Ni</v>
          </cell>
          <cell r="AM672" t="str">
            <v/>
          </cell>
          <cell r="AN672" t="str">
            <v>-19.8Ta</v>
          </cell>
          <cell r="AO672" t="str">
            <v/>
          </cell>
          <cell r="AP672" t="str">
            <v/>
          </cell>
          <cell r="AQ672" t="str">
            <v/>
          </cell>
          <cell r="AR672" t="str">
            <v/>
          </cell>
          <cell r="AS672" t="str">
            <v/>
          </cell>
          <cell r="AT672" t="str">
            <v/>
          </cell>
          <cell r="AU672" t="str">
            <v/>
          </cell>
          <cell r="AV672" t="str">
            <v/>
          </cell>
          <cell r="AW672" t="str">
            <v/>
          </cell>
          <cell r="AX672" t="str">
            <v/>
          </cell>
          <cell r="AY672" t="str">
            <v/>
          </cell>
          <cell r="AZ672" t="str">
            <v/>
          </cell>
          <cell r="BA672" t="str">
            <v/>
          </cell>
          <cell r="BB672" t="str">
            <v/>
          </cell>
          <cell r="BC672" t="str">
            <v/>
          </cell>
          <cell r="BD672" t="str">
            <v/>
          </cell>
          <cell r="BE672" t="str">
            <v/>
          </cell>
          <cell r="BF672" t="str">
            <v/>
          </cell>
          <cell r="BG672" t="str">
            <v/>
          </cell>
          <cell r="BH672" t="str">
            <v>B21Zhou, C., Guo, C., Li, C. &amp; Du, Z. Investigation on the intermetallic compound Co 3 Ta and high-temperature phase equilibria in the Co–Ni–Ta system. Intermetallics 108, 1–18 (2019).</v>
          </cell>
          <cell r="BI672" t="str">
            <v>Co-30.2Ni-19.8Ta</v>
          </cell>
          <cell r="BJ672" t="str">
            <v>80.2Co-30.2Ni-19.8Ta</v>
          </cell>
        </row>
        <row r="673">
          <cell r="A673" t="str">
            <v>Co-41.3Ni-20.2Ta</v>
          </cell>
          <cell r="B673" t="str">
            <v>W-free</v>
          </cell>
          <cell r="C673" t="str">
            <v>-41Ni-20Ta</v>
          </cell>
          <cell r="D673" t="str">
            <v>B22</v>
          </cell>
          <cell r="E673" t="str">
            <v>Zhou, C., Guo, C., Li, C. &amp; Du, Z. Investigation on the intermetallic compound Co 3 Ta and high-temperature phase equilibria in the Co–Ni–Ta system. Intermetallics 108, 1–18 (2019).</v>
          </cell>
          <cell r="F673">
            <v>714</v>
          </cell>
          <cell r="G673">
            <v>38.5</v>
          </cell>
          <cell r="H673">
            <v>41.3</v>
          </cell>
          <cell r="I673"/>
          <cell r="J673"/>
          <cell r="K673"/>
          <cell r="L673"/>
          <cell r="M673">
            <v>20.2</v>
          </cell>
          <cell r="N673"/>
          <cell r="O673"/>
          <cell r="P673"/>
          <cell r="Q673"/>
          <cell r="R673"/>
          <cell r="S673"/>
          <cell r="T673"/>
          <cell r="U673"/>
          <cell r="V673"/>
          <cell r="W673"/>
          <cell r="X673"/>
          <cell r="Y673"/>
          <cell r="Z673"/>
          <cell r="AA673"/>
          <cell r="AB673"/>
          <cell r="AC673"/>
          <cell r="AD673"/>
          <cell r="AE673"/>
          <cell r="AF673">
            <v>10.468804</v>
          </cell>
          <cell r="AG673"/>
          <cell r="AH673"/>
          <cell r="AI673" t="str">
            <v>Co</v>
          </cell>
          <cell r="AJ673" t="str">
            <v/>
          </cell>
          <cell r="AK673" t="str">
            <v/>
          </cell>
          <cell r="AL673" t="str">
            <v>-41.3Ni</v>
          </cell>
          <cell r="AM673" t="str">
            <v/>
          </cell>
          <cell r="AN673" t="str">
            <v>-20.2Ta</v>
          </cell>
          <cell r="AO673" t="str">
            <v/>
          </cell>
          <cell r="AP673" t="str">
            <v/>
          </cell>
          <cell r="AQ673" t="str">
            <v/>
          </cell>
          <cell r="AR673" t="str">
            <v/>
          </cell>
          <cell r="AS673" t="str">
            <v/>
          </cell>
          <cell r="AT673" t="str">
            <v/>
          </cell>
          <cell r="AU673" t="str">
            <v/>
          </cell>
          <cell r="AV673" t="str">
            <v/>
          </cell>
          <cell r="AW673" t="str">
            <v/>
          </cell>
          <cell r="AX673" t="str">
            <v/>
          </cell>
          <cell r="AY673" t="str">
            <v/>
          </cell>
          <cell r="AZ673" t="str">
            <v/>
          </cell>
          <cell r="BA673" t="str">
            <v/>
          </cell>
          <cell r="BB673" t="str">
            <v/>
          </cell>
          <cell r="BC673" t="str">
            <v/>
          </cell>
          <cell r="BD673" t="str">
            <v/>
          </cell>
          <cell r="BE673" t="str">
            <v/>
          </cell>
          <cell r="BF673" t="str">
            <v/>
          </cell>
          <cell r="BG673" t="str">
            <v/>
          </cell>
          <cell r="BH673" t="str">
            <v>B22Zhou, C., Guo, C., Li, C. &amp; Du, Z. Investigation on the intermetallic compound Co 3 Ta and high-temperature phase equilibria in the Co–Ni–Ta system. Intermetallics 108, 1–18 (2019).</v>
          </cell>
          <cell r="BI673" t="str">
            <v>Co-41.3Ni-20.2Ta</v>
          </cell>
          <cell r="BJ673" t="str">
            <v>79.8Co-41.3Ni-20.2Ta</v>
          </cell>
        </row>
        <row r="674">
          <cell r="A674" t="str">
            <v>Co-48.2Ni-20.9Ta</v>
          </cell>
          <cell r="B674" t="str">
            <v>W-free</v>
          </cell>
          <cell r="C674" t="str">
            <v>-48Ni-21Ta</v>
          </cell>
          <cell r="D674" t="str">
            <v>B23</v>
          </cell>
          <cell r="E674" t="str">
            <v>Zhou, C., Guo, C., Li, C. &amp; Du, Z. Investigation on the intermetallic compound Co 3 Ta and high-temperature phase equilibria in the Co–Ni–Ta system. Intermetallics 108, 1–18 (2019).</v>
          </cell>
          <cell r="F674">
            <v>715</v>
          </cell>
          <cell r="G674">
            <v>30.900000000000006</v>
          </cell>
          <cell r="H674">
            <v>48.2</v>
          </cell>
          <cell r="I674"/>
          <cell r="J674"/>
          <cell r="K674"/>
          <cell r="L674"/>
          <cell r="M674">
            <v>20.9</v>
          </cell>
          <cell r="N674"/>
          <cell r="O674"/>
          <cell r="P674"/>
          <cell r="Q674"/>
          <cell r="R674"/>
          <cell r="S674"/>
          <cell r="T674"/>
          <cell r="U674"/>
          <cell r="V674"/>
          <cell r="W674"/>
          <cell r="X674"/>
          <cell r="Y674"/>
          <cell r="Z674"/>
          <cell r="AA674"/>
          <cell r="AB674"/>
          <cell r="AC674"/>
          <cell r="AD674"/>
          <cell r="AE674"/>
          <cell r="AF674">
            <v>10.523605999999999</v>
          </cell>
          <cell r="AG674"/>
          <cell r="AH674"/>
          <cell r="AI674" t="str">
            <v>Co</v>
          </cell>
          <cell r="AJ674" t="str">
            <v/>
          </cell>
          <cell r="AK674" t="str">
            <v/>
          </cell>
          <cell r="AL674" t="str">
            <v>-48.2Ni</v>
          </cell>
          <cell r="AM674" t="str">
            <v/>
          </cell>
          <cell r="AN674" t="str">
            <v>-20.9Ta</v>
          </cell>
          <cell r="AO674" t="str">
            <v/>
          </cell>
          <cell r="AP674" t="str">
            <v/>
          </cell>
          <cell r="AQ674" t="str">
            <v/>
          </cell>
          <cell r="AR674" t="str">
            <v/>
          </cell>
          <cell r="AS674" t="str">
            <v/>
          </cell>
          <cell r="AT674" t="str">
            <v/>
          </cell>
          <cell r="AU674" t="str">
            <v/>
          </cell>
          <cell r="AV674" t="str">
            <v/>
          </cell>
          <cell r="AW674" t="str">
            <v/>
          </cell>
          <cell r="AX674" t="str">
            <v/>
          </cell>
          <cell r="AY674" t="str">
            <v/>
          </cell>
          <cell r="AZ674" t="str">
            <v/>
          </cell>
          <cell r="BA674" t="str">
            <v/>
          </cell>
          <cell r="BB674" t="str">
            <v/>
          </cell>
          <cell r="BC674" t="str">
            <v/>
          </cell>
          <cell r="BD674" t="str">
            <v/>
          </cell>
          <cell r="BE674" t="str">
            <v/>
          </cell>
          <cell r="BF674" t="str">
            <v/>
          </cell>
          <cell r="BG674" t="str">
            <v/>
          </cell>
          <cell r="BH674" t="str">
            <v>B23Zhou, C., Guo, C., Li, C. &amp; Du, Z. Investigation on the intermetallic compound Co 3 Ta and high-temperature phase equilibria in the Co–Ni–Ta system. Intermetallics 108, 1–18 (2019).</v>
          </cell>
          <cell r="BI674" t="str">
            <v>Co-48.2Ni-20.9Ta</v>
          </cell>
          <cell r="BJ674" t="str">
            <v>79.1Co-48.2Ni-20.9Ta</v>
          </cell>
        </row>
        <row r="675">
          <cell r="A675" t="str">
            <v>Co-59.6Ni-19.9Ta</v>
          </cell>
          <cell r="B675" t="str">
            <v>W-free</v>
          </cell>
          <cell r="C675" t="str">
            <v>-60Ni-20Ta</v>
          </cell>
          <cell r="D675" t="str">
            <v>B24</v>
          </cell>
          <cell r="E675" t="str">
            <v>Zhou, C., Guo, C., Li, C. &amp; Du, Z. Investigation on the intermetallic compound Co 3 Ta and high-temperature phase equilibria in the Co–Ni–Ta system. Intermetallics 108, 1–18 (2019).</v>
          </cell>
          <cell r="F675">
            <v>716</v>
          </cell>
          <cell r="G675">
            <v>20.5</v>
          </cell>
          <cell r="H675">
            <v>59.6</v>
          </cell>
          <cell r="I675"/>
          <cell r="J675"/>
          <cell r="K675"/>
          <cell r="L675"/>
          <cell r="M675">
            <v>19.899999999999999</v>
          </cell>
          <cell r="N675"/>
          <cell r="O675"/>
          <cell r="P675"/>
          <cell r="Q675"/>
          <cell r="R675"/>
          <cell r="S675"/>
          <cell r="T675"/>
          <cell r="U675"/>
          <cell r="V675"/>
          <cell r="W675"/>
          <cell r="X675"/>
          <cell r="Y675"/>
          <cell r="Z675"/>
          <cell r="AA675"/>
          <cell r="AB675"/>
          <cell r="AC675"/>
          <cell r="AD675"/>
          <cell r="AE675"/>
          <cell r="AF675">
            <v>10.447017999999998</v>
          </cell>
          <cell r="AG675"/>
          <cell r="AH675"/>
          <cell r="AI675" t="str">
            <v>Co</v>
          </cell>
          <cell r="AJ675" t="str">
            <v/>
          </cell>
          <cell r="AK675" t="str">
            <v/>
          </cell>
          <cell r="AL675" t="str">
            <v>-59.6Ni</v>
          </cell>
          <cell r="AM675" t="str">
            <v/>
          </cell>
          <cell r="AN675" t="str">
            <v>-19.9Ta</v>
          </cell>
          <cell r="AO675" t="str">
            <v/>
          </cell>
          <cell r="AP675" t="str">
            <v/>
          </cell>
          <cell r="AQ675" t="str">
            <v/>
          </cell>
          <cell r="AR675" t="str">
            <v/>
          </cell>
          <cell r="AS675" t="str">
            <v/>
          </cell>
          <cell r="AT675" t="str">
            <v/>
          </cell>
          <cell r="AU675" t="str">
            <v/>
          </cell>
          <cell r="AV675" t="str">
            <v/>
          </cell>
          <cell r="AW675" t="str">
            <v/>
          </cell>
          <cell r="AX675" t="str">
            <v/>
          </cell>
          <cell r="AY675" t="str">
            <v/>
          </cell>
          <cell r="AZ675" t="str">
            <v/>
          </cell>
          <cell r="BA675" t="str">
            <v/>
          </cell>
          <cell r="BB675" t="str">
            <v/>
          </cell>
          <cell r="BC675" t="str">
            <v/>
          </cell>
          <cell r="BD675" t="str">
            <v/>
          </cell>
          <cell r="BE675" t="str">
            <v/>
          </cell>
          <cell r="BF675" t="str">
            <v/>
          </cell>
          <cell r="BG675" t="str">
            <v/>
          </cell>
          <cell r="BH675" t="str">
            <v>B24Zhou, C., Guo, C., Li, C. &amp; Du, Z. Investigation on the intermetallic compound Co 3 Ta and high-temperature phase equilibria in the Co–Ni–Ta system. Intermetallics 108, 1–18 (2019).</v>
          </cell>
          <cell r="BI675" t="str">
            <v>Co-59.6Ni-19.9Ta</v>
          </cell>
          <cell r="BJ675" t="str">
            <v>80.1Co-59.6Ni-19.9Ta</v>
          </cell>
        </row>
        <row r="676">
          <cell r="A676" t="str">
            <v>Co-68.9Ni-20.9Ta</v>
          </cell>
          <cell r="B676" t="str">
            <v>W-free</v>
          </cell>
          <cell r="C676" t="str">
            <v>-69Ni-21Ta</v>
          </cell>
          <cell r="D676" t="str">
            <v>B25</v>
          </cell>
          <cell r="E676" t="str">
            <v>Zhou, C., Guo, C., Li, C. &amp; Du, Z. Investigation on the intermetallic compound Co 3 Ta and high-temperature phase equilibria in the Co–Ni–Ta system. Intermetallics 108, 1–18 (2019).</v>
          </cell>
          <cell r="F676">
            <v>717</v>
          </cell>
          <cell r="G676">
            <v>10.199999999999989</v>
          </cell>
          <cell r="H676">
            <v>68.900000000000006</v>
          </cell>
          <cell r="I676"/>
          <cell r="J676"/>
          <cell r="K676"/>
          <cell r="L676"/>
          <cell r="M676">
            <v>20.9</v>
          </cell>
          <cell r="N676"/>
          <cell r="O676"/>
          <cell r="P676"/>
          <cell r="Q676"/>
          <cell r="R676"/>
          <cell r="S676"/>
          <cell r="T676"/>
          <cell r="U676"/>
          <cell r="V676"/>
          <cell r="W676"/>
          <cell r="X676"/>
          <cell r="Y676"/>
          <cell r="Z676"/>
          <cell r="AA676"/>
          <cell r="AB676"/>
          <cell r="AC676"/>
          <cell r="AD676"/>
          <cell r="AE676"/>
          <cell r="AF676">
            <v>10.525261999999998</v>
          </cell>
          <cell r="AG676"/>
          <cell r="AH676"/>
          <cell r="AI676" t="str">
            <v>Co</v>
          </cell>
          <cell r="AJ676" t="str">
            <v/>
          </cell>
          <cell r="AK676" t="str">
            <v/>
          </cell>
          <cell r="AL676" t="str">
            <v>-68.9Ni</v>
          </cell>
          <cell r="AM676" t="str">
            <v/>
          </cell>
          <cell r="AN676" t="str">
            <v>-20.9Ta</v>
          </cell>
          <cell r="AO676" t="str">
            <v/>
          </cell>
          <cell r="AP676" t="str">
            <v/>
          </cell>
          <cell r="AQ676" t="str">
            <v/>
          </cell>
          <cell r="AR676" t="str">
            <v/>
          </cell>
          <cell r="AS676" t="str">
            <v/>
          </cell>
          <cell r="AT676" t="str">
            <v/>
          </cell>
          <cell r="AU676" t="str">
            <v/>
          </cell>
          <cell r="AV676" t="str">
            <v/>
          </cell>
          <cell r="AW676" t="str">
            <v/>
          </cell>
          <cell r="AX676" t="str">
            <v/>
          </cell>
          <cell r="AY676" t="str">
            <v/>
          </cell>
          <cell r="AZ676" t="str">
            <v/>
          </cell>
          <cell r="BA676" t="str">
            <v/>
          </cell>
          <cell r="BB676" t="str">
            <v/>
          </cell>
          <cell r="BC676" t="str">
            <v/>
          </cell>
          <cell r="BD676" t="str">
            <v/>
          </cell>
          <cell r="BE676" t="str">
            <v/>
          </cell>
          <cell r="BF676" t="str">
            <v/>
          </cell>
          <cell r="BG676" t="str">
            <v/>
          </cell>
          <cell r="BH676" t="str">
            <v>B25Zhou, C., Guo, C., Li, C. &amp; Du, Z. Investigation on the intermetallic compound Co 3 Ta and high-temperature phase equilibria in the Co–Ni–Ta system. Intermetallics 108, 1–18 (2019).</v>
          </cell>
          <cell r="BI676" t="str">
            <v>Co-68.9Ni-20.9Ta</v>
          </cell>
          <cell r="BJ676" t="str">
            <v>79.1Co-68.9Ni-20.9Ta</v>
          </cell>
        </row>
        <row r="677">
          <cell r="A677" t="str">
            <v>Co-4.8Ni-13.7Ta</v>
          </cell>
          <cell r="B677" t="str">
            <v>W-free</v>
          </cell>
          <cell r="C677" t="str">
            <v>-5Ni-14Ta</v>
          </cell>
          <cell r="D677" t="str">
            <v>B26</v>
          </cell>
          <cell r="E677" t="str">
            <v>Zhou, C., Guo, C., Li, C. &amp; Du, Z. Investigation on the intermetallic compound Co 3 Ta and high-temperature phase equilibria in the Co–Ni–Ta system. Intermetallics 108, 1–18 (2019).</v>
          </cell>
          <cell r="F677">
            <v>718</v>
          </cell>
          <cell r="G677">
            <v>81.5</v>
          </cell>
          <cell r="H677">
            <v>4.8</v>
          </cell>
          <cell r="I677"/>
          <cell r="J677"/>
          <cell r="K677"/>
          <cell r="L677"/>
          <cell r="M677">
            <v>13.7</v>
          </cell>
          <cell r="N677"/>
          <cell r="O677"/>
          <cell r="P677"/>
          <cell r="Q677"/>
          <cell r="R677"/>
          <cell r="S677"/>
          <cell r="T677"/>
          <cell r="U677"/>
          <cell r="V677"/>
          <cell r="W677"/>
          <cell r="X677"/>
          <cell r="Y677"/>
          <cell r="Z677"/>
          <cell r="AA677"/>
          <cell r="AB677"/>
          <cell r="AC677"/>
          <cell r="AD677"/>
          <cell r="AE677"/>
          <cell r="AF677">
            <v>9.9621340000000007</v>
          </cell>
          <cell r="AG677"/>
          <cell r="AH677"/>
          <cell r="AI677" t="str">
            <v>Co</v>
          </cell>
          <cell r="AJ677" t="str">
            <v/>
          </cell>
          <cell r="AK677" t="str">
            <v/>
          </cell>
          <cell r="AL677" t="str">
            <v>-4.8Ni</v>
          </cell>
          <cell r="AM677" t="str">
            <v/>
          </cell>
          <cell r="AN677" t="str">
            <v>-13.7Ta</v>
          </cell>
          <cell r="AO677" t="str">
            <v/>
          </cell>
          <cell r="AP677" t="str">
            <v/>
          </cell>
          <cell r="AQ677" t="str">
            <v/>
          </cell>
          <cell r="AR677" t="str">
            <v/>
          </cell>
          <cell r="AS677" t="str">
            <v/>
          </cell>
          <cell r="AT677" t="str">
            <v/>
          </cell>
          <cell r="AU677" t="str">
            <v/>
          </cell>
          <cell r="AV677" t="str">
            <v/>
          </cell>
          <cell r="AW677" t="str">
            <v/>
          </cell>
          <cell r="AX677" t="str">
            <v/>
          </cell>
          <cell r="AY677" t="str">
            <v/>
          </cell>
          <cell r="AZ677" t="str">
            <v/>
          </cell>
          <cell r="BA677" t="str">
            <v/>
          </cell>
          <cell r="BB677" t="str">
            <v/>
          </cell>
          <cell r="BC677" t="str">
            <v/>
          </cell>
          <cell r="BD677" t="str">
            <v/>
          </cell>
          <cell r="BE677" t="str">
            <v/>
          </cell>
          <cell r="BF677" t="str">
            <v/>
          </cell>
          <cell r="BG677" t="str">
            <v/>
          </cell>
          <cell r="BH677" t="str">
            <v>B26Zhou, C., Guo, C., Li, C. &amp; Du, Z. Investigation on the intermetallic compound Co 3 Ta and high-temperature phase equilibria in the Co–Ni–Ta system. Intermetallics 108, 1–18 (2019).</v>
          </cell>
          <cell r="BI677" t="str">
            <v>Co-4.8Ni-13.7Ta</v>
          </cell>
          <cell r="BJ677" t="str">
            <v>86.3Co-4.8Ni-13.7Ta</v>
          </cell>
        </row>
        <row r="678">
          <cell r="A678" t="str">
            <v>Co-9.4Ni-13.7Ta</v>
          </cell>
          <cell r="B678" t="str">
            <v>W-free</v>
          </cell>
          <cell r="C678" t="str">
            <v>-9Ni-14Ta</v>
          </cell>
          <cell r="D678" t="str">
            <v>B27</v>
          </cell>
          <cell r="E678" t="str">
            <v>Zhou, C., Guo, C., Li, C. &amp; Du, Z. Investigation on the intermetallic compound Co 3 Ta and high-temperature phase equilibria in the Co–Ni–Ta system. Intermetallics 108, 1–18 (2019).</v>
          </cell>
          <cell r="F678">
            <v>719</v>
          </cell>
          <cell r="G678">
            <v>76.900000000000006</v>
          </cell>
          <cell r="H678">
            <v>9.4</v>
          </cell>
          <cell r="I678"/>
          <cell r="J678"/>
          <cell r="K678"/>
          <cell r="L678"/>
          <cell r="M678">
            <v>13.7</v>
          </cell>
          <cell r="N678"/>
          <cell r="O678"/>
          <cell r="P678"/>
          <cell r="Q678"/>
          <cell r="R678"/>
          <cell r="S678"/>
          <cell r="T678"/>
          <cell r="U678"/>
          <cell r="V678"/>
          <cell r="W678"/>
          <cell r="X678"/>
          <cell r="Y678"/>
          <cell r="Z678"/>
          <cell r="AA678"/>
          <cell r="AB678"/>
          <cell r="AC678"/>
          <cell r="AD678"/>
          <cell r="AE678"/>
          <cell r="AF678">
            <v>9.9625019999999989</v>
          </cell>
          <cell r="AG678"/>
          <cell r="AH678"/>
          <cell r="AI678" t="str">
            <v>Co</v>
          </cell>
          <cell r="AJ678" t="str">
            <v/>
          </cell>
          <cell r="AK678" t="str">
            <v/>
          </cell>
          <cell r="AL678" t="str">
            <v>-9.4Ni</v>
          </cell>
          <cell r="AM678" t="str">
            <v/>
          </cell>
          <cell r="AN678" t="str">
            <v>-13.7Ta</v>
          </cell>
          <cell r="AO678" t="str">
            <v/>
          </cell>
          <cell r="AP678" t="str">
            <v/>
          </cell>
          <cell r="AQ678" t="str">
            <v/>
          </cell>
          <cell r="AR678" t="str">
            <v/>
          </cell>
          <cell r="AS678" t="str">
            <v/>
          </cell>
          <cell r="AT678" t="str">
            <v/>
          </cell>
          <cell r="AU678" t="str">
            <v/>
          </cell>
          <cell r="AV678" t="str">
            <v/>
          </cell>
          <cell r="AW678" t="str">
            <v/>
          </cell>
          <cell r="AX678" t="str">
            <v/>
          </cell>
          <cell r="AY678" t="str">
            <v/>
          </cell>
          <cell r="AZ678" t="str">
            <v/>
          </cell>
          <cell r="BA678" t="str">
            <v/>
          </cell>
          <cell r="BB678" t="str">
            <v/>
          </cell>
          <cell r="BC678" t="str">
            <v/>
          </cell>
          <cell r="BD678" t="str">
            <v/>
          </cell>
          <cell r="BE678" t="str">
            <v/>
          </cell>
          <cell r="BF678" t="str">
            <v/>
          </cell>
          <cell r="BG678" t="str">
            <v/>
          </cell>
          <cell r="BH678" t="str">
            <v>B27Zhou, C., Guo, C., Li, C. &amp; Du, Z. Investigation on the intermetallic compound Co 3 Ta and high-temperature phase equilibria in the Co–Ni–Ta system. Intermetallics 108, 1–18 (2019).</v>
          </cell>
          <cell r="BI678" t="str">
            <v>Co-9.4Ni-13.7Ta</v>
          </cell>
          <cell r="BJ678" t="str">
            <v>86.3Co-9.4Ni-13.7Ta</v>
          </cell>
        </row>
        <row r="679">
          <cell r="A679" t="str">
            <v>Co-20.5Ni-13.8Ta</v>
          </cell>
          <cell r="B679" t="str">
            <v>W-free</v>
          </cell>
          <cell r="C679" t="str">
            <v>-21Ni-14Ta</v>
          </cell>
          <cell r="D679" t="str">
            <v>B28</v>
          </cell>
          <cell r="E679" t="str">
            <v>Zhou, C., Guo, C., Li, C. &amp; Du, Z. Investigation on the intermetallic compound Co 3 Ta and high-temperature phase equilibria in the Co–Ni–Ta system. Intermetallics 108, 1–18 (2019).</v>
          </cell>
          <cell r="F679">
            <v>720</v>
          </cell>
          <cell r="G679">
            <v>65.7</v>
          </cell>
          <cell r="H679">
            <v>20.5</v>
          </cell>
          <cell r="I679"/>
          <cell r="J679"/>
          <cell r="K679"/>
          <cell r="L679"/>
          <cell r="M679">
            <v>13.8</v>
          </cell>
          <cell r="N679"/>
          <cell r="O679"/>
          <cell r="P679"/>
          <cell r="Q679"/>
          <cell r="R679"/>
          <cell r="S679"/>
          <cell r="T679"/>
          <cell r="U679"/>
          <cell r="V679"/>
          <cell r="W679"/>
          <cell r="X679"/>
          <cell r="Y679"/>
          <cell r="Z679"/>
          <cell r="AA679"/>
          <cell r="AB679"/>
          <cell r="AC679"/>
          <cell r="AD679"/>
          <cell r="AE679"/>
          <cell r="AF679">
            <v>9.9711400000000001</v>
          </cell>
          <cell r="AG679"/>
          <cell r="AH679"/>
          <cell r="AI679" t="str">
            <v>Co</v>
          </cell>
          <cell r="AJ679" t="str">
            <v/>
          </cell>
          <cell r="AK679" t="str">
            <v/>
          </cell>
          <cell r="AL679" t="str">
            <v>-20.5Ni</v>
          </cell>
          <cell r="AM679" t="str">
            <v/>
          </cell>
          <cell r="AN679" t="str">
            <v>-13.8Ta</v>
          </cell>
          <cell r="AO679" t="str">
            <v/>
          </cell>
          <cell r="AP679" t="str">
            <v/>
          </cell>
          <cell r="AQ679" t="str">
            <v/>
          </cell>
          <cell r="AR679" t="str">
            <v/>
          </cell>
          <cell r="AS679" t="str">
            <v/>
          </cell>
          <cell r="AT679" t="str">
            <v/>
          </cell>
          <cell r="AU679" t="str">
            <v/>
          </cell>
          <cell r="AV679" t="str">
            <v/>
          </cell>
          <cell r="AW679" t="str">
            <v/>
          </cell>
          <cell r="AX679" t="str">
            <v/>
          </cell>
          <cell r="AY679" t="str">
            <v/>
          </cell>
          <cell r="AZ679" t="str">
            <v/>
          </cell>
          <cell r="BA679" t="str">
            <v/>
          </cell>
          <cell r="BB679" t="str">
            <v/>
          </cell>
          <cell r="BC679" t="str">
            <v/>
          </cell>
          <cell r="BD679" t="str">
            <v/>
          </cell>
          <cell r="BE679" t="str">
            <v/>
          </cell>
          <cell r="BF679" t="str">
            <v/>
          </cell>
          <cell r="BG679" t="str">
            <v/>
          </cell>
          <cell r="BH679" t="str">
            <v>B28Zhou, C., Guo, C., Li, C. &amp; Du, Z. Investigation on the intermetallic compound Co 3 Ta and high-temperature phase equilibria in the Co–Ni–Ta system. Intermetallics 108, 1–18 (2019).</v>
          </cell>
          <cell r="BI679" t="str">
            <v>Co-20.5Ni-13.8Ta</v>
          </cell>
          <cell r="BJ679" t="str">
            <v>86.2Co-20.5Ni-13.8Ta</v>
          </cell>
        </row>
        <row r="680">
          <cell r="A680" t="str">
            <v>Co-25.8Ni-14.6Ta</v>
          </cell>
          <cell r="B680" t="str">
            <v>W-free</v>
          </cell>
          <cell r="C680" t="str">
            <v>-26Ni-15Ta</v>
          </cell>
          <cell r="D680" t="str">
            <v>B29</v>
          </cell>
          <cell r="E680" t="str">
            <v>Zhou, C., Guo, C., Li, C. &amp; Du, Z. Investigation on the intermetallic compound Co 3 Ta and high-temperature phase equilibria in the Co–Ni–Ta system. Intermetallics 108, 1–18 (2019).</v>
          </cell>
          <cell r="F680">
            <v>721</v>
          </cell>
          <cell r="G680">
            <v>59.6</v>
          </cell>
          <cell r="H680">
            <v>25.8</v>
          </cell>
          <cell r="I680"/>
          <cell r="J680"/>
          <cell r="K680"/>
          <cell r="L680"/>
          <cell r="M680">
            <v>14.6</v>
          </cell>
          <cell r="N680"/>
          <cell r="O680"/>
          <cell r="P680"/>
          <cell r="Q680"/>
          <cell r="R680"/>
          <cell r="S680"/>
          <cell r="T680"/>
          <cell r="U680"/>
          <cell r="V680"/>
          <cell r="W680"/>
          <cell r="X680"/>
          <cell r="Y680"/>
          <cell r="Z680"/>
          <cell r="AA680"/>
          <cell r="AB680"/>
          <cell r="AC680"/>
          <cell r="AD680"/>
          <cell r="AE680"/>
          <cell r="AF680">
            <v>10.033564000000002</v>
          </cell>
          <cell r="AG680"/>
          <cell r="AH680"/>
          <cell r="AI680" t="str">
            <v>Co</v>
          </cell>
          <cell r="AJ680" t="str">
            <v/>
          </cell>
          <cell r="AK680" t="str">
            <v/>
          </cell>
          <cell r="AL680" t="str">
            <v>-25.8Ni</v>
          </cell>
          <cell r="AM680" t="str">
            <v/>
          </cell>
          <cell r="AN680" t="str">
            <v>-14.6Ta</v>
          </cell>
          <cell r="AO680" t="str">
            <v/>
          </cell>
          <cell r="AP680" t="str">
            <v/>
          </cell>
          <cell r="AQ680" t="str">
            <v/>
          </cell>
          <cell r="AR680" t="str">
            <v/>
          </cell>
          <cell r="AS680" t="str">
            <v/>
          </cell>
          <cell r="AT680" t="str">
            <v/>
          </cell>
          <cell r="AU680" t="str">
            <v/>
          </cell>
          <cell r="AV680" t="str">
            <v/>
          </cell>
          <cell r="AW680" t="str">
            <v/>
          </cell>
          <cell r="AX680" t="str">
            <v/>
          </cell>
          <cell r="AY680" t="str">
            <v/>
          </cell>
          <cell r="AZ680" t="str">
            <v/>
          </cell>
          <cell r="BA680" t="str">
            <v/>
          </cell>
          <cell r="BB680" t="str">
            <v/>
          </cell>
          <cell r="BC680" t="str">
            <v/>
          </cell>
          <cell r="BD680" t="str">
            <v/>
          </cell>
          <cell r="BE680" t="str">
            <v/>
          </cell>
          <cell r="BF680" t="str">
            <v/>
          </cell>
          <cell r="BG680" t="str">
            <v/>
          </cell>
          <cell r="BH680" t="str">
            <v>B29Zhou, C., Guo, C., Li, C. &amp; Du, Z. Investigation on the intermetallic compound Co 3 Ta and high-temperature phase equilibria in the Co–Ni–Ta system. Intermetallics 108, 1–18 (2019).</v>
          </cell>
          <cell r="BI680" t="str">
            <v>Co-25.8Ni-14.6Ta</v>
          </cell>
          <cell r="BJ680" t="str">
            <v>85.4Co-25.8Ni-14.6Ta</v>
          </cell>
        </row>
        <row r="681">
          <cell r="A681" t="str">
            <v>Co-30.5Ni-14.2Ta</v>
          </cell>
          <cell r="B681" t="str">
            <v>W-free</v>
          </cell>
          <cell r="C681" t="str">
            <v>-31Ni-14Ta</v>
          </cell>
          <cell r="D681" t="str">
            <v>B30</v>
          </cell>
          <cell r="E681" t="str">
            <v>Zhou, C., Guo, C., Li, C. &amp; Du, Z. Investigation on the intermetallic compound Co 3 Ta and high-temperature phase equilibria in the Co–Ni–Ta system. Intermetallics 108, 1–18 (2019).</v>
          </cell>
          <cell r="F681">
            <v>722</v>
          </cell>
          <cell r="G681">
            <v>55.3</v>
          </cell>
          <cell r="H681">
            <v>30.5</v>
          </cell>
          <cell r="I681"/>
          <cell r="J681"/>
          <cell r="K681"/>
          <cell r="L681"/>
          <cell r="M681">
            <v>14.2</v>
          </cell>
          <cell r="N681"/>
          <cell r="O681"/>
          <cell r="P681"/>
          <cell r="Q681"/>
          <cell r="R681"/>
          <cell r="S681"/>
          <cell r="T681"/>
          <cell r="U681"/>
          <cell r="V681"/>
          <cell r="W681"/>
          <cell r="X681"/>
          <cell r="Y681"/>
          <cell r="Z681"/>
          <cell r="AA681"/>
          <cell r="AB681"/>
          <cell r="AC681"/>
          <cell r="AD681"/>
          <cell r="AE681"/>
          <cell r="AF681">
            <v>10.002940000000001</v>
          </cell>
          <cell r="AG681"/>
          <cell r="AH681"/>
          <cell r="AI681" t="str">
            <v>Co</v>
          </cell>
          <cell r="AJ681" t="str">
            <v/>
          </cell>
          <cell r="AK681" t="str">
            <v/>
          </cell>
          <cell r="AL681" t="str">
            <v>-30.5Ni</v>
          </cell>
          <cell r="AM681" t="str">
            <v/>
          </cell>
          <cell r="AN681" t="str">
            <v>-14.2Ta</v>
          </cell>
          <cell r="AO681" t="str">
            <v/>
          </cell>
          <cell r="AP681" t="str">
            <v/>
          </cell>
          <cell r="AQ681" t="str">
            <v/>
          </cell>
          <cell r="AR681" t="str">
            <v/>
          </cell>
          <cell r="AS681" t="str">
            <v/>
          </cell>
          <cell r="AT681" t="str">
            <v/>
          </cell>
          <cell r="AU681" t="str">
            <v/>
          </cell>
          <cell r="AV681" t="str">
            <v/>
          </cell>
          <cell r="AW681" t="str">
            <v/>
          </cell>
          <cell r="AX681" t="str">
            <v/>
          </cell>
          <cell r="AY681" t="str">
            <v/>
          </cell>
          <cell r="AZ681" t="str">
            <v/>
          </cell>
          <cell r="BA681" t="str">
            <v/>
          </cell>
          <cell r="BB681" t="str">
            <v/>
          </cell>
          <cell r="BC681" t="str">
            <v/>
          </cell>
          <cell r="BD681" t="str">
            <v/>
          </cell>
          <cell r="BE681" t="str">
            <v/>
          </cell>
          <cell r="BF681" t="str">
            <v/>
          </cell>
          <cell r="BG681" t="str">
            <v/>
          </cell>
          <cell r="BH681" t="str">
            <v>B30Zhou, C., Guo, C., Li, C. &amp; Du, Z. Investigation on the intermetallic compound Co 3 Ta and high-temperature phase equilibria in the Co–Ni–Ta system. Intermetallics 108, 1–18 (2019).</v>
          </cell>
          <cell r="BI681" t="str">
            <v>Co-30.5Ni-14.2Ta</v>
          </cell>
          <cell r="BJ681" t="str">
            <v>85.8Co-30.5Ni-14.2Ta</v>
          </cell>
        </row>
        <row r="682">
          <cell r="A682" t="str">
            <v>Co-35.3Ni-14.2Ta</v>
          </cell>
          <cell r="B682" t="str">
            <v>W-free</v>
          </cell>
          <cell r="C682" t="str">
            <v>-35Ni-14Ta</v>
          </cell>
          <cell r="D682" t="str">
            <v>B31</v>
          </cell>
          <cell r="E682" t="str">
            <v>Zhou, C., Guo, C., Li, C. &amp; Du, Z. Investigation on the intermetallic compound Co 3 Ta and high-temperature phase equilibria in the Co–Ni–Ta system. Intermetallics 108, 1–18 (2019).</v>
          </cell>
          <cell r="F682">
            <v>723</v>
          </cell>
          <cell r="G682">
            <v>50.5</v>
          </cell>
          <cell r="H682">
            <v>35.299999999999997</v>
          </cell>
          <cell r="I682"/>
          <cell r="J682"/>
          <cell r="K682"/>
          <cell r="L682"/>
          <cell r="M682">
            <v>14.2</v>
          </cell>
          <cell r="N682"/>
          <cell r="O682"/>
          <cell r="P682"/>
          <cell r="Q682"/>
          <cell r="R682"/>
          <cell r="S682"/>
          <cell r="T682"/>
          <cell r="U682"/>
          <cell r="V682"/>
          <cell r="W682"/>
          <cell r="X682"/>
          <cell r="Y682"/>
          <cell r="Z682"/>
          <cell r="AA682"/>
          <cell r="AB682"/>
          <cell r="AC682"/>
          <cell r="AD682"/>
          <cell r="AE682"/>
          <cell r="AF682">
            <v>10.003323999999999</v>
          </cell>
          <cell r="AG682"/>
          <cell r="AH682"/>
          <cell r="AI682" t="str">
            <v>Co</v>
          </cell>
          <cell r="AJ682" t="str">
            <v/>
          </cell>
          <cell r="AK682" t="str">
            <v/>
          </cell>
          <cell r="AL682" t="str">
            <v>-35.3Ni</v>
          </cell>
          <cell r="AM682" t="str">
            <v/>
          </cell>
          <cell r="AN682" t="str">
            <v>-14.2Ta</v>
          </cell>
          <cell r="AO682" t="str">
            <v/>
          </cell>
          <cell r="AP682" t="str">
            <v/>
          </cell>
          <cell r="AQ682" t="str">
            <v/>
          </cell>
          <cell r="AR682" t="str">
            <v/>
          </cell>
          <cell r="AS682" t="str">
            <v/>
          </cell>
          <cell r="AT682" t="str">
            <v/>
          </cell>
          <cell r="AU682" t="str">
            <v/>
          </cell>
          <cell r="AV682" t="str">
            <v/>
          </cell>
          <cell r="AW682" t="str">
            <v/>
          </cell>
          <cell r="AX682" t="str">
            <v/>
          </cell>
          <cell r="AY682" t="str">
            <v/>
          </cell>
          <cell r="AZ682" t="str">
            <v/>
          </cell>
          <cell r="BA682" t="str">
            <v/>
          </cell>
          <cell r="BB682" t="str">
            <v/>
          </cell>
          <cell r="BC682" t="str">
            <v/>
          </cell>
          <cell r="BD682" t="str">
            <v/>
          </cell>
          <cell r="BE682" t="str">
            <v/>
          </cell>
          <cell r="BF682" t="str">
            <v/>
          </cell>
          <cell r="BG682" t="str">
            <v/>
          </cell>
          <cell r="BH682" t="str">
            <v>B31Zhou, C., Guo, C., Li, C. &amp; Du, Z. Investigation on the intermetallic compound Co 3 Ta and high-temperature phase equilibria in the Co–Ni–Ta system. Intermetallics 108, 1–18 (2019).</v>
          </cell>
          <cell r="BI682" t="str">
            <v>Co-35.3Ni-14.2Ta</v>
          </cell>
          <cell r="BJ682" t="str">
            <v>85.8Co-35.3Ni-14.2Ta</v>
          </cell>
        </row>
        <row r="683">
          <cell r="A683" t="str">
            <v>Co-39.1Ni-14.5Ta</v>
          </cell>
          <cell r="B683" t="str">
            <v>W-free</v>
          </cell>
          <cell r="C683" t="str">
            <v>-39Ni-15Ta</v>
          </cell>
          <cell r="D683" t="str">
            <v>B32</v>
          </cell>
          <cell r="E683" t="str">
            <v>Zhou, C., Guo, C., Li, C. &amp; Du, Z. Investigation on the intermetallic compound Co 3 Ta and high-temperature phase equilibria in the Co–Ni–Ta system. Intermetallics 108, 1–18 (2019).</v>
          </cell>
          <cell r="F683">
            <v>724</v>
          </cell>
          <cell r="G683">
            <v>46.4</v>
          </cell>
          <cell r="H683">
            <v>39.1</v>
          </cell>
          <cell r="I683"/>
          <cell r="J683"/>
          <cell r="K683"/>
          <cell r="L683"/>
          <cell r="M683">
            <v>14.5</v>
          </cell>
          <cell r="N683"/>
          <cell r="O683"/>
          <cell r="P683"/>
          <cell r="Q683"/>
          <cell r="R683"/>
          <cell r="S683"/>
          <cell r="T683"/>
          <cell r="U683"/>
          <cell r="V683"/>
          <cell r="W683"/>
          <cell r="X683"/>
          <cell r="Y683"/>
          <cell r="Z683"/>
          <cell r="AA683"/>
          <cell r="AB683"/>
          <cell r="AC683"/>
          <cell r="AD683"/>
          <cell r="AE683"/>
          <cell r="AF683">
            <v>10.026878</v>
          </cell>
          <cell r="AG683"/>
          <cell r="AH683"/>
          <cell r="AI683" t="str">
            <v>Co</v>
          </cell>
          <cell r="AJ683" t="str">
            <v/>
          </cell>
          <cell r="AK683" t="str">
            <v/>
          </cell>
          <cell r="AL683" t="str">
            <v>-39.1Ni</v>
          </cell>
          <cell r="AM683" t="str">
            <v/>
          </cell>
          <cell r="AN683" t="str">
            <v>-14.5Ta</v>
          </cell>
          <cell r="AO683" t="str">
            <v/>
          </cell>
          <cell r="AP683" t="str">
            <v/>
          </cell>
          <cell r="AQ683" t="str">
            <v/>
          </cell>
          <cell r="AR683" t="str">
            <v/>
          </cell>
          <cell r="AS683" t="str">
            <v/>
          </cell>
          <cell r="AT683" t="str">
            <v/>
          </cell>
          <cell r="AU683" t="str">
            <v/>
          </cell>
          <cell r="AV683" t="str">
            <v/>
          </cell>
          <cell r="AW683" t="str">
            <v/>
          </cell>
          <cell r="AX683" t="str">
            <v/>
          </cell>
          <cell r="AY683" t="str">
            <v/>
          </cell>
          <cell r="AZ683" t="str">
            <v/>
          </cell>
          <cell r="BA683" t="str">
            <v/>
          </cell>
          <cell r="BB683" t="str">
            <v/>
          </cell>
          <cell r="BC683" t="str">
            <v/>
          </cell>
          <cell r="BD683" t="str">
            <v/>
          </cell>
          <cell r="BE683" t="str">
            <v/>
          </cell>
          <cell r="BF683" t="str">
            <v/>
          </cell>
          <cell r="BG683" t="str">
            <v/>
          </cell>
          <cell r="BH683" t="str">
            <v>B32Zhou, C., Guo, C., Li, C. &amp; Du, Z. Investigation on the intermetallic compound Co 3 Ta and high-temperature phase equilibria in the Co–Ni–Ta system. Intermetallics 108, 1–18 (2019).</v>
          </cell>
          <cell r="BI683" t="str">
            <v>Co-39.1Ni-14.5Ta</v>
          </cell>
          <cell r="BJ683" t="str">
            <v>85.5Co-39.1Ni-14.5Ta</v>
          </cell>
        </row>
        <row r="684">
          <cell r="A684" t="str">
            <v>Co-45.8Ni-14.2Ta</v>
          </cell>
          <cell r="B684" t="str">
            <v>W-free</v>
          </cell>
          <cell r="C684" t="str">
            <v>-46Ni-14Ta</v>
          </cell>
          <cell r="D684" t="str">
            <v>B33</v>
          </cell>
          <cell r="E684" t="str">
            <v>Zhou, C., Guo, C., Li, C. &amp; Du, Z. Investigation on the intermetallic compound Co 3 Ta and high-temperature phase equilibria in the Co–Ni–Ta system. Intermetallics 108, 1–18 (2019).</v>
          </cell>
          <cell r="F684">
            <v>725</v>
          </cell>
          <cell r="G684">
            <v>40</v>
          </cell>
          <cell r="H684">
            <v>45.8</v>
          </cell>
          <cell r="I684"/>
          <cell r="J684"/>
          <cell r="K684"/>
          <cell r="L684"/>
          <cell r="M684">
            <v>14.2</v>
          </cell>
          <cell r="N684"/>
          <cell r="O684"/>
          <cell r="P684"/>
          <cell r="Q684"/>
          <cell r="R684"/>
          <cell r="S684"/>
          <cell r="T684"/>
          <cell r="U684"/>
          <cell r="V684"/>
          <cell r="W684"/>
          <cell r="X684"/>
          <cell r="Y684"/>
          <cell r="Z684"/>
          <cell r="AA684"/>
          <cell r="AB684"/>
          <cell r="AC684"/>
          <cell r="AD684"/>
          <cell r="AE684"/>
          <cell r="AF684">
            <v>10.004163999999999</v>
          </cell>
          <cell r="AG684"/>
          <cell r="AH684"/>
          <cell r="AI684" t="str">
            <v>Co</v>
          </cell>
          <cell r="AJ684" t="str">
            <v/>
          </cell>
          <cell r="AK684" t="str">
            <v/>
          </cell>
          <cell r="AL684" t="str">
            <v>-45.8Ni</v>
          </cell>
          <cell r="AM684" t="str">
            <v/>
          </cell>
          <cell r="AN684" t="str">
            <v>-14.2Ta</v>
          </cell>
          <cell r="AO684" t="str">
            <v/>
          </cell>
          <cell r="AP684" t="str">
            <v/>
          </cell>
          <cell r="AQ684" t="str">
            <v/>
          </cell>
          <cell r="AR684" t="str">
            <v/>
          </cell>
          <cell r="AS684" t="str">
            <v/>
          </cell>
          <cell r="AT684" t="str">
            <v/>
          </cell>
          <cell r="AU684" t="str">
            <v/>
          </cell>
          <cell r="AV684" t="str">
            <v/>
          </cell>
          <cell r="AW684" t="str">
            <v/>
          </cell>
          <cell r="AX684" t="str">
            <v/>
          </cell>
          <cell r="AY684" t="str">
            <v/>
          </cell>
          <cell r="AZ684" t="str">
            <v/>
          </cell>
          <cell r="BA684" t="str">
            <v/>
          </cell>
          <cell r="BB684" t="str">
            <v/>
          </cell>
          <cell r="BC684" t="str">
            <v/>
          </cell>
          <cell r="BD684" t="str">
            <v/>
          </cell>
          <cell r="BE684" t="str">
            <v/>
          </cell>
          <cell r="BF684" t="str">
            <v/>
          </cell>
          <cell r="BG684" t="str">
            <v/>
          </cell>
          <cell r="BH684" t="str">
            <v>B33Zhou, C., Guo, C., Li, C. &amp; Du, Z. Investigation on the intermetallic compound Co 3 Ta and high-temperature phase equilibria in the Co–Ni–Ta system. Intermetallics 108, 1–18 (2019).</v>
          </cell>
          <cell r="BI684" t="str">
            <v>Co-45.8Ni-14.2Ta</v>
          </cell>
          <cell r="BJ684" t="str">
            <v>85.8Co-45.8Ni-14.2Ta</v>
          </cell>
        </row>
        <row r="685">
          <cell r="A685" t="str">
            <v>Co-51.2Ni-14.3Ta</v>
          </cell>
          <cell r="B685" t="str">
            <v>W-free</v>
          </cell>
          <cell r="C685" t="str">
            <v>-51Ni-14Ta</v>
          </cell>
          <cell r="D685" t="str">
            <v>B34</v>
          </cell>
          <cell r="E685" t="str">
            <v>Zhou, C., Guo, C., Li, C. &amp; Du, Z. Investigation on the intermetallic compound Co 3 Ta and high-temperature phase equilibria in the Co–Ni–Ta system. Intermetallics 108, 1–18 (2019).</v>
          </cell>
          <cell r="F685">
            <v>726</v>
          </cell>
          <cell r="G685">
            <v>34.5</v>
          </cell>
          <cell r="H685">
            <v>51.2</v>
          </cell>
          <cell r="I685"/>
          <cell r="J685"/>
          <cell r="K685"/>
          <cell r="L685"/>
          <cell r="M685">
            <v>14.3</v>
          </cell>
          <cell r="N685"/>
          <cell r="O685"/>
          <cell r="P685"/>
          <cell r="Q685"/>
          <cell r="R685"/>
          <cell r="S685"/>
          <cell r="T685"/>
          <cell r="U685"/>
          <cell r="V685"/>
          <cell r="W685"/>
          <cell r="X685"/>
          <cell r="Y685"/>
          <cell r="Z685"/>
          <cell r="AA685"/>
          <cell r="AB685"/>
          <cell r="AC685"/>
          <cell r="AD685"/>
          <cell r="AE685"/>
          <cell r="AF685">
            <v>10.012346000000001</v>
          </cell>
          <cell r="AG685"/>
          <cell r="AH685"/>
          <cell r="AI685" t="str">
            <v>Co</v>
          </cell>
          <cell r="AJ685" t="str">
            <v/>
          </cell>
          <cell r="AK685" t="str">
            <v/>
          </cell>
          <cell r="AL685" t="str">
            <v>-51.2Ni</v>
          </cell>
          <cell r="AM685" t="str">
            <v/>
          </cell>
          <cell r="AN685" t="str">
            <v>-14.3Ta</v>
          </cell>
          <cell r="AO685" t="str">
            <v/>
          </cell>
          <cell r="AP685" t="str">
            <v/>
          </cell>
          <cell r="AQ685" t="str">
            <v/>
          </cell>
          <cell r="AR685" t="str">
            <v/>
          </cell>
          <cell r="AS685" t="str">
            <v/>
          </cell>
          <cell r="AT685" t="str">
            <v/>
          </cell>
          <cell r="AU685" t="str">
            <v/>
          </cell>
          <cell r="AV685" t="str">
            <v/>
          </cell>
          <cell r="AW685" t="str">
            <v/>
          </cell>
          <cell r="AX685" t="str">
            <v/>
          </cell>
          <cell r="AY685" t="str">
            <v/>
          </cell>
          <cell r="AZ685" t="str">
            <v/>
          </cell>
          <cell r="BA685" t="str">
            <v/>
          </cell>
          <cell r="BB685" t="str">
            <v/>
          </cell>
          <cell r="BC685" t="str">
            <v/>
          </cell>
          <cell r="BD685" t="str">
            <v/>
          </cell>
          <cell r="BE685" t="str">
            <v/>
          </cell>
          <cell r="BF685" t="str">
            <v/>
          </cell>
          <cell r="BG685" t="str">
            <v/>
          </cell>
          <cell r="BH685" t="str">
            <v>B34Zhou, C., Guo, C., Li, C. &amp; Du, Z. Investigation on the intermetallic compound Co 3 Ta and high-temperature phase equilibria in the Co–Ni–Ta system. Intermetallics 108, 1–18 (2019).</v>
          </cell>
          <cell r="BI685" t="str">
            <v>Co-51.2Ni-14.3Ta</v>
          </cell>
          <cell r="BJ685" t="str">
            <v>85.7Co-51.2Ni-14.3Ta</v>
          </cell>
        </row>
        <row r="686">
          <cell r="A686" t="str">
            <v>Co-54.8Ni-15.Ta</v>
          </cell>
          <cell r="B686" t="str">
            <v>W-free</v>
          </cell>
          <cell r="C686" t="str">
            <v>-55Ni-15Ta</v>
          </cell>
          <cell r="D686" t="str">
            <v>B35</v>
          </cell>
          <cell r="E686" t="str">
            <v>Zhou, C., Guo, C., Li, C. &amp; Du, Z. Investigation on the intermetallic compound Co 3 Ta and high-temperature phase equilibria in the Co–Ni–Ta system. Intermetallics 108, 1–18 (2019).</v>
          </cell>
          <cell r="F686">
            <v>727</v>
          </cell>
          <cell r="G686">
            <v>30.200000000000003</v>
          </cell>
          <cell r="H686">
            <v>54.8</v>
          </cell>
          <cell r="I686"/>
          <cell r="J686"/>
          <cell r="K686"/>
          <cell r="L686"/>
          <cell r="M686">
            <v>15</v>
          </cell>
          <cell r="N686"/>
          <cell r="O686"/>
          <cell r="P686"/>
          <cell r="Q686"/>
          <cell r="R686"/>
          <cell r="S686"/>
          <cell r="T686"/>
          <cell r="U686"/>
          <cell r="V686"/>
          <cell r="W686"/>
          <cell r="X686"/>
          <cell r="Y686"/>
          <cell r="Z686"/>
          <cell r="AA686"/>
          <cell r="AB686"/>
          <cell r="AC686"/>
          <cell r="AD686"/>
          <cell r="AE686"/>
          <cell r="AF686">
            <v>10.066884</v>
          </cell>
          <cell r="AG686"/>
          <cell r="AH686"/>
          <cell r="AI686" t="str">
            <v>Co</v>
          </cell>
          <cell r="AJ686" t="str">
            <v/>
          </cell>
          <cell r="AK686" t="str">
            <v/>
          </cell>
          <cell r="AL686" t="str">
            <v>-54.8Ni</v>
          </cell>
          <cell r="AM686" t="str">
            <v/>
          </cell>
          <cell r="AN686" t="str">
            <v>-15.Ta</v>
          </cell>
          <cell r="AO686" t="str">
            <v/>
          </cell>
          <cell r="AP686" t="str">
            <v/>
          </cell>
          <cell r="AQ686" t="str">
            <v/>
          </cell>
          <cell r="AR686" t="str">
            <v/>
          </cell>
          <cell r="AS686" t="str">
            <v/>
          </cell>
          <cell r="AT686" t="str">
            <v/>
          </cell>
          <cell r="AU686" t="str">
            <v/>
          </cell>
          <cell r="AV686" t="str">
            <v/>
          </cell>
          <cell r="AW686" t="str">
            <v/>
          </cell>
          <cell r="AX686" t="str">
            <v/>
          </cell>
          <cell r="AY686" t="str">
            <v/>
          </cell>
          <cell r="AZ686" t="str">
            <v/>
          </cell>
          <cell r="BA686" t="str">
            <v/>
          </cell>
          <cell r="BB686" t="str">
            <v/>
          </cell>
          <cell r="BC686" t="str">
            <v/>
          </cell>
          <cell r="BD686" t="str">
            <v/>
          </cell>
          <cell r="BE686" t="str">
            <v/>
          </cell>
          <cell r="BF686" t="str">
            <v/>
          </cell>
          <cell r="BG686" t="str">
            <v/>
          </cell>
          <cell r="BH686" t="str">
            <v>B35Zhou, C., Guo, C., Li, C. &amp; Du, Z. Investigation on the intermetallic compound Co 3 Ta and high-temperature phase equilibria in the Co–Ni–Ta system. Intermetallics 108, 1–18 (2019).</v>
          </cell>
          <cell r="BI686" t="str">
            <v>Co-54.8Ni-15.Ta</v>
          </cell>
          <cell r="BJ686" t="str">
            <v>85.0Co-54.8Ni-15.0Ta</v>
          </cell>
        </row>
        <row r="687">
          <cell r="A687" t="str">
            <v>Co-61.1Ni-14.7Ta</v>
          </cell>
          <cell r="B687" t="str">
            <v>W-free</v>
          </cell>
          <cell r="C687" t="str">
            <v>-61Ni-15Ta</v>
          </cell>
          <cell r="D687" t="str">
            <v>B36</v>
          </cell>
          <cell r="E687" t="str">
            <v>Zhou, C., Guo, C., Li, C. &amp; Du, Z. Investigation on the intermetallic compound Co 3 Ta and high-temperature phase equilibria in the Co–Ni–Ta system. Intermetallics 108, 1–18 (2019).</v>
          </cell>
          <cell r="F687">
            <v>728</v>
          </cell>
          <cell r="G687">
            <v>24.200000000000003</v>
          </cell>
          <cell r="H687">
            <v>61.1</v>
          </cell>
          <cell r="I687"/>
          <cell r="J687"/>
          <cell r="K687"/>
          <cell r="L687"/>
          <cell r="M687">
            <v>14.7</v>
          </cell>
          <cell r="N687"/>
          <cell r="O687"/>
          <cell r="P687"/>
          <cell r="Q687"/>
          <cell r="R687"/>
          <cell r="S687"/>
          <cell r="T687"/>
          <cell r="U687"/>
          <cell r="V687"/>
          <cell r="W687"/>
          <cell r="X687"/>
          <cell r="Y687"/>
          <cell r="Z687"/>
          <cell r="AA687"/>
          <cell r="AB687"/>
          <cell r="AC687"/>
          <cell r="AD687"/>
          <cell r="AE687"/>
          <cell r="AF687">
            <v>10.044137999999998</v>
          </cell>
          <cell r="AG687"/>
          <cell r="AH687"/>
          <cell r="AI687" t="str">
            <v>Co</v>
          </cell>
          <cell r="AJ687" t="str">
            <v/>
          </cell>
          <cell r="AK687" t="str">
            <v/>
          </cell>
          <cell r="AL687" t="str">
            <v>-61.1Ni</v>
          </cell>
          <cell r="AM687" t="str">
            <v/>
          </cell>
          <cell r="AN687" t="str">
            <v>-14.7Ta</v>
          </cell>
          <cell r="AO687" t="str">
            <v/>
          </cell>
          <cell r="AP687" t="str">
            <v/>
          </cell>
          <cell r="AQ687" t="str">
            <v/>
          </cell>
          <cell r="AR687" t="str">
            <v/>
          </cell>
          <cell r="AS687" t="str">
            <v/>
          </cell>
          <cell r="AT687" t="str">
            <v/>
          </cell>
          <cell r="AU687" t="str">
            <v/>
          </cell>
          <cell r="AV687" t="str">
            <v/>
          </cell>
          <cell r="AW687" t="str">
            <v/>
          </cell>
          <cell r="AX687" t="str">
            <v/>
          </cell>
          <cell r="AY687" t="str">
            <v/>
          </cell>
          <cell r="AZ687" t="str">
            <v/>
          </cell>
          <cell r="BA687" t="str">
            <v/>
          </cell>
          <cell r="BB687" t="str">
            <v/>
          </cell>
          <cell r="BC687" t="str">
            <v/>
          </cell>
          <cell r="BD687" t="str">
            <v/>
          </cell>
          <cell r="BE687" t="str">
            <v/>
          </cell>
          <cell r="BF687" t="str">
            <v/>
          </cell>
          <cell r="BG687" t="str">
            <v/>
          </cell>
          <cell r="BH687" t="str">
            <v>B36Zhou, C., Guo, C., Li, C. &amp; Du, Z. Investigation on the intermetallic compound Co 3 Ta and high-temperature phase equilibria in the Co–Ni–Ta system. Intermetallics 108, 1–18 (2019).</v>
          </cell>
          <cell r="BI687" t="str">
            <v>Co-61.1Ni-14.7Ta</v>
          </cell>
          <cell r="BJ687" t="str">
            <v>85.3Co-61.1Ni-14.7Ta</v>
          </cell>
        </row>
        <row r="688">
          <cell r="A688" t="str">
            <v>Co-65.6Ni-14.9Ta</v>
          </cell>
          <cell r="B688" t="str">
            <v>W-free</v>
          </cell>
          <cell r="C688" t="str">
            <v>-66Ni-15Ta</v>
          </cell>
          <cell r="D688" t="str">
            <v>B37</v>
          </cell>
          <cell r="E688" t="str">
            <v>Zhou, C., Guo, C., Li, C. &amp; Du, Z. Investigation on the intermetallic compound Co 3 Ta and high-temperature phase equilibria in the Co–Ni–Ta system. Intermetallics 108, 1–18 (2019).</v>
          </cell>
          <cell r="F688">
            <v>729</v>
          </cell>
          <cell r="G688">
            <v>19.5</v>
          </cell>
          <cell r="H688">
            <v>65.599999999999994</v>
          </cell>
          <cell r="I688"/>
          <cell r="J688"/>
          <cell r="K688"/>
          <cell r="L688"/>
          <cell r="M688">
            <v>14.9</v>
          </cell>
          <cell r="N688"/>
          <cell r="O688"/>
          <cell r="P688"/>
          <cell r="Q688"/>
          <cell r="R688"/>
          <cell r="S688"/>
          <cell r="T688"/>
          <cell r="U688"/>
          <cell r="V688"/>
          <cell r="W688"/>
          <cell r="X688"/>
          <cell r="Y688"/>
          <cell r="Z688"/>
          <cell r="AA688"/>
          <cell r="AB688"/>
          <cell r="AC688"/>
          <cell r="AD688"/>
          <cell r="AE688"/>
          <cell r="AF688">
            <v>10.059998</v>
          </cell>
          <cell r="AG688"/>
          <cell r="AH688"/>
          <cell r="AI688" t="str">
            <v>Co</v>
          </cell>
          <cell r="AJ688" t="str">
            <v/>
          </cell>
          <cell r="AK688" t="str">
            <v/>
          </cell>
          <cell r="AL688" t="str">
            <v>-65.6Ni</v>
          </cell>
          <cell r="AM688" t="str">
            <v/>
          </cell>
          <cell r="AN688" t="str">
            <v>-14.9Ta</v>
          </cell>
          <cell r="AO688" t="str">
            <v/>
          </cell>
          <cell r="AP688" t="str">
            <v/>
          </cell>
          <cell r="AQ688" t="str">
            <v/>
          </cell>
          <cell r="AR688" t="str">
            <v/>
          </cell>
          <cell r="AS688" t="str">
            <v/>
          </cell>
          <cell r="AT688" t="str">
            <v/>
          </cell>
          <cell r="AU688" t="str">
            <v/>
          </cell>
          <cell r="AV688" t="str">
            <v/>
          </cell>
          <cell r="AW688" t="str">
            <v/>
          </cell>
          <cell r="AX688" t="str">
            <v/>
          </cell>
          <cell r="AY688" t="str">
            <v/>
          </cell>
          <cell r="AZ688" t="str">
            <v/>
          </cell>
          <cell r="BA688" t="str">
            <v/>
          </cell>
          <cell r="BB688" t="str">
            <v/>
          </cell>
          <cell r="BC688" t="str">
            <v/>
          </cell>
          <cell r="BD688" t="str">
            <v/>
          </cell>
          <cell r="BE688" t="str">
            <v/>
          </cell>
          <cell r="BF688" t="str">
            <v/>
          </cell>
          <cell r="BG688" t="str">
            <v/>
          </cell>
          <cell r="BH688" t="str">
            <v>B37Zhou, C., Guo, C., Li, C. &amp; Du, Z. Investigation on the intermetallic compound Co 3 Ta and high-temperature phase equilibria in the Co–Ni–Ta system. Intermetallics 108, 1–18 (2019).</v>
          </cell>
          <cell r="BI688" t="str">
            <v>Co-65.6Ni-14.9Ta</v>
          </cell>
          <cell r="BJ688" t="str">
            <v>85.1Co-65.6Ni-14.9Ta</v>
          </cell>
        </row>
        <row r="689">
          <cell r="A689" t="str">
            <v>Co-74.9Ni-14.7Ta</v>
          </cell>
          <cell r="B689" t="str">
            <v>W-free</v>
          </cell>
          <cell r="C689" t="str">
            <v>-75Ni-15Ta</v>
          </cell>
          <cell r="D689" t="str">
            <v>B38</v>
          </cell>
          <cell r="E689" t="str">
            <v>Zhou, C., Guo, C., Li, C. &amp; Du, Z. Investigation on the intermetallic compound Co 3 Ta and high-temperature phase equilibria in the Co–Ni–Ta system. Intermetallics 108, 1–18 (2019).</v>
          </cell>
          <cell r="F689">
            <v>730</v>
          </cell>
          <cell r="G689">
            <v>10.399999999999991</v>
          </cell>
          <cell r="H689">
            <v>74.900000000000006</v>
          </cell>
          <cell r="I689"/>
          <cell r="J689"/>
          <cell r="K689"/>
          <cell r="L689"/>
          <cell r="M689">
            <v>14.7</v>
          </cell>
          <cell r="N689"/>
          <cell r="O689"/>
          <cell r="P689"/>
          <cell r="Q689"/>
          <cell r="R689"/>
          <cell r="S689"/>
          <cell r="T689"/>
          <cell r="U689"/>
          <cell r="V689"/>
          <cell r="W689"/>
          <cell r="X689"/>
          <cell r="Y689"/>
          <cell r="Z689"/>
          <cell r="AA689"/>
          <cell r="AB689"/>
          <cell r="AC689"/>
          <cell r="AD689"/>
          <cell r="AE689"/>
          <cell r="AF689">
            <v>10.045242</v>
          </cell>
          <cell r="AG689"/>
          <cell r="AH689"/>
          <cell r="AI689" t="str">
            <v>Co</v>
          </cell>
          <cell r="AJ689" t="str">
            <v/>
          </cell>
          <cell r="AK689" t="str">
            <v/>
          </cell>
          <cell r="AL689" t="str">
            <v>-74.9Ni</v>
          </cell>
          <cell r="AM689" t="str">
            <v/>
          </cell>
          <cell r="AN689" t="str">
            <v>-14.7Ta</v>
          </cell>
          <cell r="AO689" t="str">
            <v/>
          </cell>
          <cell r="AP689" t="str">
            <v/>
          </cell>
          <cell r="AQ689" t="str">
            <v/>
          </cell>
          <cell r="AR689" t="str">
            <v/>
          </cell>
          <cell r="AS689" t="str">
            <v/>
          </cell>
          <cell r="AT689" t="str">
            <v/>
          </cell>
          <cell r="AU689" t="str">
            <v/>
          </cell>
          <cell r="AV689" t="str">
            <v/>
          </cell>
          <cell r="AW689" t="str">
            <v/>
          </cell>
          <cell r="AX689" t="str">
            <v/>
          </cell>
          <cell r="AY689" t="str">
            <v/>
          </cell>
          <cell r="AZ689" t="str">
            <v/>
          </cell>
          <cell r="BA689" t="str">
            <v/>
          </cell>
          <cell r="BB689" t="str">
            <v/>
          </cell>
          <cell r="BC689" t="str">
            <v/>
          </cell>
          <cell r="BD689" t="str">
            <v/>
          </cell>
          <cell r="BE689" t="str">
            <v/>
          </cell>
          <cell r="BF689" t="str">
            <v/>
          </cell>
          <cell r="BG689" t="str">
            <v/>
          </cell>
          <cell r="BH689" t="str">
            <v>B38Zhou, C., Guo, C., Li, C. &amp; Du, Z. Investigation on the intermetallic compound Co 3 Ta and high-temperature phase equilibria in the Co–Ni–Ta system. Intermetallics 108, 1–18 (2019).</v>
          </cell>
          <cell r="BI689" t="str">
            <v>Co-74.9Ni-14.7Ta</v>
          </cell>
          <cell r="BJ689" t="str">
            <v>85.3Co-74.9Ni-14.7Ta</v>
          </cell>
        </row>
        <row r="690">
          <cell r="A690" t="str">
            <v>Co-7.Al-4.Cr-7.W-4.Ti-2.Ta</v>
          </cell>
          <cell r="B690" t="str">
            <v>CoAlWX+</v>
          </cell>
          <cell r="C690" t="str">
            <v>-7Al-4Cr-7W-4Ti-2Ta</v>
          </cell>
          <cell r="D690" t="str">
            <v>4Cr</v>
          </cell>
          <cell r="E690" t="str">
            <v>Zhou, H. J. et al. Alloying effects on microstructural stability and γ′ phase nano-hardness in Co-Al-W-Ta-Ti-base superalloys. in Proceedings of the International Symposium on Superalloys vols 2016-Janua 981–990 (Minerals, Metals and Materials Society, 2016).</v>
          </cell>
          <cell r="F690">
            <v>732</v>
          </cell>
          <cell r="G690">
            <v>76</v>
          </cell>
          <cell r="H690"/>
          <cell r="I690">
            <v>7</v>
          </cell>
          <cell r="J690">
            <v>4</v>
          </cell>
          <cell r="K690">
            <v>7</v>
          </cell>
          <cell r="L690">
            <v>4</v>
          </cell>
          <cell r="M690">
            <v>2</v>
          </cell>
          <cell r="N690"/>
          <cell r="O690"/>
          <cell r="P690"/>
          <cell r="Q690"/>
          <cell r="R690"/>
          <cell r="S690"/>
          <cell r="T690"/>
          <cell r="U690"/>
          <cell r="V690"/>
          <cell r="W690"/>
          <cell r="X690"/>
          <cell r="Y690"/>
          <cell r="Z690"/>
          <cell r="AA690"/>
          <cell r="AB690"/>
          <cell r="AC690"/>
          <cell r="AD690"/>
          <cell r="AE690"/>
          <cell r="AF690">
            <v>9.1013799999999989</v>
          </cell>
          <cell r="AG690"/>
          <cell r="AH690"/>
          <cell r="AI690" t="str">
            <v>Co</v>
          </cell>
          <cell r="AJ690" t="str">
            <v>-7.Al</v>
          </cell>
          <cell r="AK690" t="str">
            <v>-7.W</v>
          </cell>
          <cell r="AL690" t="str">
            <v/>
          </cell>
          <cell r="AM690" t="str">
            <v>-4.Cr</v>
          </cell>
          <cell r="AN690" t="str">
            <v>-2.Ta</v>
          </cell>
          <cell r="AO690" t="str">
            <v/>
          </cell>
          <cell r="AP690" t="str">
            <v/>
          </cell>
          <cell r="AQ690" t="str">
            <v>-4.Ti</v>
          </cell>
          <cell r="AR690" t="str">
            <v/>
          </cell>
          <cell r="AS690" t="str">
            <v/>
          </cell>
          <cell r="AT690" t="str">
            <v/>
          </cell>
          <cell r="AU690" t="str">
            <v/>
          </cell>
          <cell r="AV690" t="str">
            <v/>
          </cell>
          <cell r="AW690" t="str">
            <v/>
          </cell>
          <cell r="AX690" t="str">
            <v/>
          </cell>
          <cell r="AY690" t="str">
            <v/>
          </cell>
          <cell r="AZ690" t="str">
            <v/>
          </cell>
          <cell r="BA690" t="str">
            <v/>
          </cell>
          <cell r="BB690" t="str">
            <v/>
          </cell>
          <cell r="BC690" t="str">
            <v/>
          </cell>
          <cell r="BD690" t="str">
            <v/>
          </cell>
          <cell r="BE690" t="str">
            <v/>
          </cell>
          <cell r="BF690" t="str">
            <v/>
          </cell>
          <cell r="BG690" t="str">
            <v/>
          </cell>
          <cell r="BH690" t="str">
            <v>4CrZhou, H. J. et al. Alloying effects on microstructural stability and γ′ phase nano-hardness in Co-Al-W-Ta-Ti-base superalloys. in Proceedings of the International Symposium on Superalloys vols 2016-Janua 981–990 (Minerals, Metals and Materials Society, 2016).</v>
          </cell>
          <cell r="BI690" t="str">
            <v>Co-7.Al-4.Cr-7.W-4.Ti-2.Ta</v>
          </cell>
          <cell r="BJ690" t="str">
            <v>76.0Co-7.0Al-4.0Cr-7.0W-4.0Ti-2.0Ta</v>
          </cell>
        </row>
        <row r="691">
          <cell r="A691" t="str">
            <v>Co-7.Al-6.W-4.Ti-2.Ta-1.Mo</v>
          </cell>
          <cell r="B691" t="str">
            <v>CoAlWX+</v>
          </cell>
          <cell r="C691" t="str">
            <v>-7Al-6W-4Ti-2Ta-1Mo</v>
          </cell>
          <cell r="D691" t="str">
            <v>1Mo</v>
          </cell>
          <cell r="E691" t="str">
            <v>Zhou, H. J. et al. Alloying effects on microstructural stability and γ′ phase nano-hardness in Co-Al-W-Ta-Ti-base superalloys. in Proceedings of the International Symposium on Superalloys vols 2016-Janua 981–990 (Minerals, Metals and Materials Society, 2016).</v>
          </cell>
          <cell r="F691">
            <v>733</v>
          </cell>
          <cell r="G691">
            <v>80</v>
          </cell>
          <cell r="H691"/>
          <cell r="I691">
            <v>7</v>
          </cell>
          <cell r="J691"/>
          <cell r="K691">
            <v>6</v>
          </cell>
          <cell r="L691">
            <v>4</v>
          </cell>
          <cell r="M691">
            <v>2</v>
          </cell>
          <cell r="N691"/>
          <cell r="O691"/>
          <cell r="P691">
            <v>1</v>
          </cell>
          <cell r="Q691"/>
          <cell r="R691"/>
          <cell r="S691"/>
          <cell r="T691"/>
          <cell r="U691"/>
          <cell r="V691"/>
          <cell r="W691"/>
          <cell r="X691"/>
          <cell r="Y691"/>
          <cell r="Z691"/>
          <cell r="AA691"/>
          <cell r="AB691"/>
          <cell r="AC691"/>
          <cell r="AD691"/>
          <cell r="AE691"/>
          <cell r="AF691">
            <v>9.0800799999999988</v>
          </cell>
          <cell r="AG691"/>
          <cell r="AH691"/>
          <cell r="AI691" t="str">
            <v>Co</v>
          </cell>
          <cell r="AJ691" t="str">
            <v>-7.Al</v>
          </cell>
          <cell r="AK691" t="str">
            <v>-6.W</v>
          </cell>
          <cell r="AL691" t="str">
            <v/>
          </cell>
          <cell r="AM691" t="str">
            <v/>
          </cell>
          <cell r="AN691" t="str">
            <v>-2.Ta</v>
          </cell>
          <cell r="AO691" t="str">
            <v/>
          </cell>
          <cell r="AP691" t="str">
            <v/>
          </cell>
          <cell r="AQ691" t="str">
            <v>-4.Ti</v>
          </cell>
          <cell r="AR691" t="str">
            <v>-1.Mo</v>
          </cell>
          <cell r="AS691" t="str">
            <v/>
          </cell>
          <cell r="AT691" t="str">
            <v/>
          </cell>
          <cell r="AU691" t="str">
            <v/>
          </cell>
          <cell r="AV691" t="str">
            <v/>
          </cell>
          <cell r="AW691" t="str">
            <v/>
          </cell>
          <cell r="AX691" t="str">
            <v/>
          </cell>
          <cell r="AY691" t="str">
            <v/>
          </cell>
          <cell r="AZ691" t="str">
            <v/>
          </cell>
          <cell r="BA691" t="str">
            <v/>
          </cell>
          <cell r="BB691" t="str">
            <v/>
          </cell>
          <cell r="BC691" t="str">
            <v/>
          </cell>
          <cell r="BD691" t="str">
            <v/>
          </cell>
          <cell r="BE691" t="str">
            <v/>
          </cell>
          <cell r="BF691" t="str">
            <v/>
          </cell>
          <cell r="BG691" t="str">
            <v/>
          </cell>
          <cell r="BH691" t="str">
            <v>1MoZhou, H. J. et al. Alloying effects on microstructural stability and γ′ phase nano-hardness in Co-Al-W-Ta-Ti-base superalloys. in Proceedings of the International Symposium on Superalloys vols 2016-Janua 981–990 (Minerals, Metals and Materials Society, 2016).</v>
          </cell>
          <cell r="BI691" t="str">
            <v>Co-7.Al-6.W-4.Ti-2.Ta-1.Mo</v>
          </cell>
          <cell r="BJ691" t="str">
            <v>80.0Co-7.0Al-6.0W-4.0Ti-2.0Ta-1.0Mo</v>
          </cell>
        </row>
        <row r="692">
          <cell r="A692" t="str">
            <v>Co-7.Al-6.W-4.Ti-2.Ta-1.Nb</v>
          </cell>
          <cell r="B692" t="str">
            <v>CoAlWX+</v>
          </cell>
          <cell r="C692" t="str">
            <v>-7Al-6W-4Ti-2Ta-1Nb</v>
          </cell>
          <cell r="D692" t="str">
            <v>1Nb</v>
          </cell>
          <cell r="E692" t="str">
            <v>Zhou, H. J. et al. Alloying effects on microstructural stability and γ′ phase nano-hardness in Co-Al-W-Ta-Ti-base superalloys. in Proceedings of the International Symposium on Superalloys vols 2016-Janua 981–990 (Minerals, Metals and Materials Society, 2016).</v>
          </cell>
          <cell r="F692">
            <v>734</v>
          </cell>
          <cell r="G692">
            <v>80</v>
          </cell>
          <cell r="H692"/>
          <cell r="I692">
            <v>7</v>
          </cell>
          <cell r="J692"/>
          <cell r="K692">
            <v>6</v>
          </cell>
          <cell r="L692">
            <v>4</v>
          </cell>
          <cell r="M692">
            <v>2</v>
          </cell>
          <cell r="N692">
            <v>1</v>
          </cell>
          <cell r="O692"/>
          <cell r="P692"/>
          <cell r="Q692"/>
          <cell r="R692"/>
          <cell r="S692"/>
          <cell r="T692"/>
          <cell r="U692"/>
          <cell r="V692"/>
          <cell r="W692"/>
          <cell r="X692"/>
          <cell r="Y692"/>
          <cell r="Z692"/>
          <cell r="AA692"/>
          <cell r="AB692"/>
          <cell r="AC692"/>
          <cell r="AD692"/>
          <cell r="AE692"/>
          <cell r="AF692">
            <v>9.0629799999999996</v>
          </cell>
          <cell r="AG692"/>
          <cell r="AH692"/>
          <cell r="AI692" t="str">
            <v>Co</v>
          </cell>
          <cell r="AJ692" t="str">
            <v>-7.Al</v>
          </cell>
          <cell r="AK692" t="str">
            <v>-6.W</v>
          </cell>
          <cell r="AL692" t="str">
            <v/>
          </cell>
          <cell r="AM692" t="str">
            <v/>
          </cell>
          <cell r="AN692" t="str">
            <v>-2.Ta</v>
          </cell>
          <cell r="AO692" t="str">
            <v>-1.Nb</v>
          </cell>
          <cell r="AP692" t="str">
            <v/>
          </cell>
          <cell r="AQ692" t="str">
            <v>-4.Ti</v>
          </cell>
          <cell r="AR692" t="str">
            <v/>
          </cell>
          <cell r="AS692" t="str">
            <v/>
          </cell>
          <cell r="AT692" t="str">
            <v/>
          </cell>
          <cell r="AU692" t="str">
            <v/>
          </cell>
          <cell r="AV692" t="str">
            <v/>
          </cell>
          <cell r="AW692" t="str">
            <v/>
          </cell>
          <cell r="AX692" t="str">
            <v/>
          </cell>
          <cell r="AY692" t="str">
            <v/>
          </cell>
          <cell r="AZ692" t="str">
            <v/>
          </cell>
          <cell r="BA692" t="str">
            <v/>
          </cell>
          <cell r="BB692" t="str">
            <v/>
          </cell>
          <cell r="BC692" t="str">
            <v/>
          </cell>
          <cell r="BD692" t="str">
            <v/>
          </cell>
          <cell r="BE692" t="str">
            <v/>
          </cell>
          <cell r="BF692" t="str">
            <v/>
          </cell>
          <cell r="BG692" t="str">
            <v/>
          </cell>
          <cell r="BH692" t="str">
            <v>1NbZhou, H. J. et al. Alloying effects on microstructural stability and γ′ phase nano-hardness in Co-Al-W-Ta-Ti-base superalloys. in Proceedings of the International Symposium on Superalloys vols 2016-Janua 981–990 (Minerals, Metals and Materials Society, 2016).</v>
          </cell>
          <cell r="BI692" t="str">
            <v>Co-7.Al-6.W-4.Ti-2.Ta-1.Nb</v>
          </cell>
          <cell r="BJ692" t="str">
            <v>80.0Co-7.0Al-6.0W-4.0Ti-2.0Ta-1.0Nb</v>
          </cell>
        </row>
        <row r="693">
          <cell r="A693" t="str">
            <v>Co-7.Al-7.W-4.Ti-2.Ta-1.V</v>
          </cell>
          <cell r="B693" t="str">
            <v>CoAlWX+</v>
          </cell>
          <cell r="C693" t="str">
            <v>-7Al-7W-4Ti-2Ta-1V</v>
          </cell>
          <cell r="D693" t="str">
            <v>1V</v>
          </cell>
          <cell r="E693" t="str">
            <v>Zhou, H. J. et al. Alloying effects on microstructural stability and γ′ phase nano-hardness in Co-Al-W-Ta-Ti-base superalloys. in Proceedings of the International Symposium on Superalloys vols 2016-Janua 981–990 (Minerals, Metals and Materials Society, 2016).</v>
          </cell>
          <cell r="F693">
            <v>735</v>
          </cell>
          <cell r="G693">
            <v>79</v>
          </cell>
          <cell r="H693"/>
          <cell r="I693">
            <v>7</v>
          </cell>
          <cell r="J693"/>
          <cell r="K693">
            <v>7</v>
          </cell>
          <cell r="L693">
            <v>4</v>
          </cell>
          <cell r="M693">
            <v>2</v>
          </cell>
          <cell r="N693"/>
          <cell r="O693">
            <v>1</v>
          </cell>
          <cell r="P693"/>
          <cell r="Q693"/>
          <cell r="R693"/>
          <cell r="S693"/>
          <cell r="T693"/>
          <cell r="U693"/>
          <cell r="V693"/>
          <cell r="W693"/>
          <cell r="X693"/>
          <cell r="Y693"/>
          <cell r="Z693"/>
          <cell r="AA693"/>
          <cell r="AB693"/>
          <cell r="AC693"/>
          <cell r="AD693"/>
          <cell r="AE693"/>
          <cell r="AF693">
            <v>9.1418800000000005</v>
          </cell>
          <cell r="AG693"/>
          <cell r="AH693"/>
          <cell r="AI693" t="str">
            <v>Co</v>
          </cell>
          <cell r="AJ693" t="str">
            <v>-7.Al</v>
          </cell>
          <cell r="AK693" t="str">
            <v>-7.W</v>
          </cell>
          <cell r="AL693" t="str">
            <v/>
          </cell>
          <cell r="AM693" t="str">
            <v/>
          </cell>
          <cell r="AN693" t="str">
            <v>-2.Ta</v>
          </cell>
          <cell r="AO693" t="str">
            <v/>
          </cell>
          <cell r="AP693" t="str">
            <v>-1.V</v>
          </cell>
          <cell r="AQ693" t="str">
            <v>-4.Ti</v>
          </cell>
          <cell r="AR693" t="str">
            <v/>
          </cell>
          <cell r="AS693" t="str">
            <v/>
          </cell>
          <cell r="AT693" t="str">
            <v/>
          </cell>
          <cell r="AU693" t="str">
            <v/>
          </cell>
          <cell r="AV693" t="str">
            <v/>
          </cell>
          <cell r="AW693" t="str">
            <v/>
          </cell>
          <cell r="AX693" t="str">
            <v/>
          </cell>
          <cell r="AY693" t="str">
            <v/>
          </cell>
          <cell r="AZ693" t="str">
            <v/>
          </cell>
          <cell r="BA693" t="str">
            <v/>
          </cell>
          <cell r="BB693" t="str">
            <v/>
          </cell>
          <cell r="BC693" t="str">
            <v/>
          </cell>
          <cell r="BD693" t="str">
            <v/>
          </cell>
          <cell r="BE693" t="str">
            <v/>
          </cell>
          <cell r="BF693" t="str">
            <v/>
          </cell>
          <cell r="BG693" t="str">
            <v/>
          </cell>
          <cell r="BH693" t="str">
            <v>1VZhou, H. J. et al. Alloying effects on microstructural stability and γ′ phase nano-hardness in Co-Al-W-Ta-Ti-base superalloys. in Proceedings of the International Symposium on Superalloys vols 2016-Janua 981–990 (Minerals, Metals and Materials Society, 2016).</v>
          </cell>
          <cell r="BI693" t="str">
            <v>Co-7.Al-7.W-4.Ti-2.Ta-1.V</v>
          </cell>
          <cell r="BJ693" t="str">
            <v>79.0Co-7.0Al-7.0W-4.0Ti-2.0Ta-1.0V</v>
          </cell>
        </row>
        <row r="694">
          <cell r="A694" t="str">
            <v>Co-20.Ni-7.Al-7.W-4.Ti-2.Ta</v>
          </cell>
          <cell r="B694" t="str">
            <v>CoAlWX+</v>
          </cell>
          <cell r="C694" t="str">
            <v>-20Ni-7Al-7W-4Ti-2Ta</v>
          </cell>
          <cell r="D694" t="str">
            <v>20Ni</v>
          </cell>
          <cell r="E694" t="str">
            <v>Zhou, H. J. et al. Alloying effects on microstructural stability and γ′ phase nano-hardness in Co-Al-W-Ta-Ti-base superalloys. in Proceedings of the International Symposium on Superalloys vols 2016-Janua 981–990 (Minerals, Metals and Materials Society, 2016).</v>
          </cell>
          <cell r="F694">
            <v>736</v>
          </cell>
          <cell r="G694">
            <v>60</v>
          </cell>
          <cell r="H694">
            <v>20</v>
          </cell>
          <cell r="I694">
            <v>7</v>
          </cell>
          <cell r="J694"/>
          <cell r="K694">
            <v>7</v>
          </cell>
          <cell r="L694">
            <v>4</v>
          </cell>
          <cell r="M694">
            <v>2</v>
          </cell>
          <cell r="N694"/>
          <cell r="O694"/>
          <cell r="P694"/>
          <cell r="Q694"/>
          <cell r="R694"/>
          <cell r="S694"/>
          <cell r="T694"/>
          <cell r="U694"/>
          <cell r="V694"/>
          <cell r="W694"/>
          <cell r="X694"/>
          <cell r="Y694"/>
          <cell r="Z694"/>
          <cell r="AA694"/>
          <cell r="AB694"/>
          <cell r="AC694"/>
          <cell r="AD694"/>
          <cell r="AE694"/>
          <cell r="AF694">
            <v>9.1713799999999992</v>
          </cell>
          <cell r="AG694"/>
          <cell r="AH694"/>
          <cell r="AI694" t="str">
            <v>Co</v>
          </cell>
          <cell r="AJ694" t="str">
            <v>-7.Al</v>
          </cell>
          <cell r="AK694" t="str">
            <v>-7.W</v>
          </cell>
          <cell r="AL694" t="str">
            <v>-20.Ni</v>
          </cell>
          <cell r="AM694" t="str">
            <v/>
          </cell>
          <cell r="AN694" t="str">
            <v>-2.Ta</v>
          </cell>
          <cell r="AO694" t="str">
            <v/>
          </cell>
          <cell r="AP694" t="str">
            <v/>
          </cell>
          <cell r="AQ694" t="str">
            <v>-4.Ti</v>
          </cell>
          <cell r="AR694" t="str">
            <v/>
          </cell>
          <cell r="AS694" t="str">
            <v/>
          </cell>
          <cell r="AT694" t="str">
            <v/>
          </cell>
          <cell r="AU694" t="str">
            <v/>
          </cell>
          <cell r="AV694" t="str">
            <v/>
          </cell>
          <cell r="AW694" t="str">
            <v/>
          </cell>
          <cell r="AX694" t="str">
            <v/>
          </cell>
          <cell r="AY694" t="str">
            <v/>
          </cell>
          <cell r="AZ694" t="str">
            <v/>
          </cell>
          <cell r="BA694" t="str">
            <v/>
          </cell>
          <cell r="BB694" t="str">
            <v/>
          </cell>
          <cell r="BC694" t="str">
            <v/>
          </cell>
          <cell r="BD694" t="str">
            <v/>
          </cell>
          <cell r="BE694" t="str">
            <v/>
          </cell>
          <cell r="BF694" t="str">
            <v/>
          </cell>
          <cell r="BG694" t="str">
            <v/>
          </cell>
          <cell r="BH694" t="str">
            <v>20NiZhou, H. J. et al. Alloying effects on microstructural stability and γ′ phase nano-hardness in Co-Al-W-Ta-Ti-base superalloys. in Proceedings of the International Symposium on Superalloys vols 2016-Janua 981–990 (Minerals, Metals and Materials Society, 2016).</v>
          </cell>
          <cell r="BI694" t="str">
            <v>Co-20.Ni-7.Al-7.W-4.Ti-2.Ta</v>
          </cell>
          <cell r="BJ694" t="str">
            <v>80.0Co-20.0Ni-7.0Al-7.0W-4.0Ti-2.0Ta</v>
          </cell>
        </row>
        <row r="695">
          <cell r="A695" t="str">
            <v>Co-8.Al-7.1W-4.2Ti-1.1Ta</v>
          </cell>
          <cell r="B695" t="str">
            <v>CoAlWX+</v>
          </cell>
          <cell r="C695" t="str">
            <v>-8Al-7W-4Ti-1Ta</v>
          </cell>
          <cell r="D695" t="str">
            <v>Zhou TaTi</v>
          </cell>
          <cell r="E695" t="str">
            <v>Zhou, H., Li, L., Antonov, S. &amp; Feng, Q. Sub/micro-structural evolution of a Co–Al–W–Ta–Ti single crystal superalloy during creep at 900 °C and 420 MPa. Mater. Sci. Eng. A (2020) doi:10.1016/j.msea.2019.138791.</v>
          </cell>
          <cell r="F695">
            <v>740</v>
          </cell>
          <cell r="G695">
            <v>79.61</v>
          </cell>
          <cell r="H695"/>
          <cell r="I695">
            <v>7.98</v>
          </cell>
          <cell r="J695"/>
          <cell r="K695">
            <v>7.08</v>
          </cell>
          <cell r="L695">
            <v>4.22</v>
          </cell>
          <cell r="M695">
            <v>1.1100000000000001</v>
          </cell>
          <cell r="N695"/>
          <cell r="O695"/>
          <cell r="P695"/>
          <cell r="Q695"/>
          <cell r="R695"/>
          <cell r="S695"/>
          <cell r="T695"/>
          <cell r="U695"/>
          <cell r="V695"/>
          <cell r="W695"/>
          <cell r="X695"/>
          <cell r="Y695"/>
          <cell r="Z695"/>
          <cell r="AA695"/>
          <cell r="AB695"/>
          <cell r="AC695"/>
          <cell r="AD695"/>
          <cell r="AE695"/>
          <cell r="AF695">
            <v>9.0386603999999995</v>
          </cell>
          <cell r="AG695"/>
          <cell r="AH695" t="str">
            <v>single crystal [001]</v>
          </cell>
          <cell r="AI695" t="str">
            <v>Co</v>
          </cell>
          <cell r="AJ695" t="str">
            <v>-8.Al</v>
          </cell>
          <cell r="AK695" t="str">
            <v>-7.1W</v>
          </cell>
          <cell r="AL695" t="str">
            <v/>
          </cell>
          <cell r="AM695" t="str">
            <v/>
          </cell>
          <cell r="AN695" t="str">
            <v>-1.1Ta</v>
          </cell>
          <cell r="AO695" t="str">
            <v/>
          </cell>
          <cell r="AP695" t="str">
            <v/>
          </cell>
          <cell r="AQ695" t="str">
            <v>-4.2Ti</v>
          </cell>
          <cell r="AR695" t="str">
            <v/>
          </cell>
          <cell r="AS695" t="str">
            <v/>
          </cell>
          <cell r="AT695" t="str">
            <v/>
          </cell>
          <cell r="AU695" t="str">
            <v/>
          </cell>
          <cell r="AV695" t="str">
            <v/>
          </cell>
          <cell r="AW695" t="str">
            <v/>
          </cell>
          <cell r="AX695" t="str">
            <v/>
          </cell>
          <cell r="AY695" t="str">
            <v/>
          </cell>
          <cell r="AZ695" t="str">
            <v/>
          </cell>
          <cell r="BA695" t="str">
            <v/>
          </cell>
          <cell r="BB695" t="str">
            <v/>
          </cell>
          <cell r="BC695" t="str">
            <v/>
          </cell>
          <cell r="BD695" t="str">
            <v/>
          </cell>
          <cell r="BE695" t="str">
            <v/>
          </cell>
          <cell r="BF695" t="str">
            <v/>
          </cell>
          <cell r="BG695" t="str">
            <v/>
          </cell>
          <cell r="BH695" t="str">
            <v>Zhou TaTiZhou, H., Li, L., Antonov, S. &amp; Feng, Q. Sub/micro-structural evolution of a Co–Al–W–Ta–Ti single crystal superalloy during creep at 900 °C and 420 MPa. Mater. Sci. Eng. A (2020) doi:10.1016/j.msea.2019.138791.</v>
          </cell>
          <cell r="BI695" t="str">
            <v>Co-8.Al-7.1W-4.2Ti-1.1Ta</v>
          </cell>
          <cell r="BJ695" t="str">
            <v>79.6Co-8.0Al-7.1W-4.2Ti-1.1Ta</v>
          </cell>
        </row>
        <row r="696">
          <cell r="A696" t="str">
            <v>Co-7.1Al-8.2W-4.Ti-1.Ta</v>
          </cell>
          <cell r="B696" t="str">
            <v>CoAlWX+</v>
          </cell>
          <cell r="C696" t="str">
            <v>-7Al-8W-4Ti-1Ta</v>
          </cell>
          <cell r="D696" t="str">
            <v>TaTi Alloy</v>
          </cell>
          <cell r="E696" t="str">
            <v>Zhou, X., Fu, H., Zhang, Y., Xu, H. &amp; Xie, J. Effect of Ta and Ti on the solidification characteristics of novel γ′-strengthened Co-base superalloys. J. Alloys Compd. 768, 464–475 (2018).</v>
          </cell>
          <cell r="F696">
            <v>741</v>
          </cell>
          <cell r="G696">
            <v>79.7</v>
          </cell>
          <cell r="H696"/>
          <cell r="I696">
            <v>7.11</v>
          </cell>
          <cell r="J696"/>
          <cell r="K696">
            <v>8.23</v>
          </cell>
          <cell r="L696">
            <v>4.01</v>
          </cell>
          <cell r="M696">
            <v>0.95</v>
          </cell>
          <cell r="N696"/>
          <cell r="O696"/>
          <cell r="P696"/>
          <cell r="Q696"/>
          <cell r="R696"/>
          <cell r="S696"/>
          <cell r="T696"/>
          <cell r="U696"/>
          <cell r="V696"/>
          <cell r="W696"/>
          <cell r="X696"/>
          <cell r="Y696"/>
          <cell r="Z696"/>
          <cell r="AA696"/>
          <cell r="AB696"/>
          <cell r="AC696"/>
          <cell r="AD696"/>
          <cell r="AE696"/>
          <cell r="AF696">
            <v>9.2084507000000002</v>
          </cell>
          <cell r="AG696"/>
          <cell r="AH696"/>
          <cell r="AI696" t="str">
            <v>Co</v>
          </cell>
          <cell r="AJ696" t="str">
            <v>-7.1Al</v>
          </cell>
          <cell r="AK696" t="str">
            <v>-8.2W</v>
          </cell>
          <cell r="AL696" t="str">
            <v/>
          </cell>
          <cell r="AM696" t="str">
            <v/>
          </cell>
          <cell r="AN696" t="str">
            <v>-1.Ta</v>
          </cell>
          <cell r="AO696" t="str">
            <v/>
          </cell>
          <cell r="AP696" t="str">
            <v/>
          </cell>
          <cell r="AQ696" t="str">
            <v>-4.Ti</v>
          </cell>
          <cell r="AR696" t="str">
            <v/>
          </cell>
          <cell r="AS696" t="str">
            <v/>
          </cell>
          <cell r="AT696" t="str">
            <v/>
          </cell>
          <cell r="AU696" t="str">
            <v/>
          </cell>
          <cell r="AV696" t="str">
            <v/>
          </cell>
          <cell r="AW696" t="str">
            <v/>
          </cell>
          <cell r="AX696" t="str">
            <v/>
          </cell>
          <cell r="AY696" t="str">
            <v/>
          </cell>
          <cell r="AZ696" t="str">
            <v/>
          </cell>
          <cell r="BA696" t="str">
            <v/>
          </cell>
          <cell r="BB696" t="str">
            <v/>
          </cell>
          <cell r="BC696" t="str">
            <v/>
          </cell>
          <cell r="BD696" t="str">
            <v/>
          </cell>
          <cell r="BE696" t="str">
            <v/>
          </cell>
          <cell r="BF696" t="str">
            <v/>
          </cell>
          <cell r="BG696" t="str">
            <v/>
          </cell>
          <cell r="BH696" t="str">
            <v>TaTi AlloyZhou, X., Fu, H., Zhang, Y., Xu, H. &amp; Xie, J. Effect of Ta and Ti on the solidification characteristics of novel γ′-strengthened Co-base superalloys. J. Alloys Compd. 768, 464–475 (2018).</v>
          </cell>
          <cell r="BI696" t="str">
            <v>Co-7.1Al-8.2W-4.Ti-1.Ta</v>
          </cell>
          <cell r="BJ696" t="str">
            <v>79.7Co-7.1Al-8.2W-4.0Ti-1.0Ta</v>
          </cell>
        </row>
        <row r="697">
          <cell r="A697" t="str">
            <v>Co-6.7Al-8.3W-4.Ti</v>
          </cell>
          <cell r="B697" t="str">
            <v>CoAlW-X</v>
          </cell>
          <cell r="C697" t="str">
            <v>-7Al-8W-4Ti</v>
          </cell>
          <cell r="D697" t="str">
            <v>4Ti alloy</v>
          </cell>
          <cell r="E697" t="str">
            <v>Zhou, X., Fu, H., Zhang, Y., Xu, H. &amp; Xie, J. Effect of Ta and Ti on the solidification characteristics of novel γ′-strengthened Co-base superalloys. J. Alloys Compd. 768, 464–475 (2018).</v>
          </cell>
          <cell r="F697">
            <v>742</v>
          </cell>
          <cell r="G697">
            <v>81.02</v>
          </cell>
          <cell r="H697"/>
          <cell r="I697">
            <v>6.69</v>
          </cell>
          <cell r="J697"/>
          <cell r="K697">
            <v>8.2899999999999991</v>
          </cell>
          <cell r="L697">
            <v>4</v>
          </cell>
          <cell r="M697"/>
          <cell r="N697"/>
          <cell r="O697"/>
          <cell r="P697"/>
          <cell r="Q697"/>
          <cell r="R697"/>
          <cell r="S697"/>
          <cell r="T697"/>
          <cell r="U697"/>
          <cell r="V697"/>
          <cell r="W697"/>
          <cell r="X697"/>
          <cell r="Y697"/>
          <cell r="Z697"/>
          <cell r="AA697"/>
          <cell r="AB697"/>
          <cell r="AC697"/>
          <cell r="AD697"/>
          <cell r="AE697"/>
          <cell r="AF697">
            <v>9.1675149999999999</v>
          </cell>
          <cell r="AG697"/>
          <cell r="AH697"/>
          <cell r="AI697" t="str">
            <v>Co</v>
          </cell>
          <cell r="AJ697" t="str">
            <v>-6.7Al</v>
          </cell>
          <cell r="AK697" t="str">
            <v>-8.3W</v>
          </cell>
          <cell r="AL697" t="str">
            <v/>
          </cell>
          <cell r="AM697" t="str">
            <v/>
          </cell>
          <cell r="AN697" t="str">
            <v/>
          </cell>
          <cell r="AO697" t="str">
            <v/>
          </cell>
          <cell r="AP697" t="str">
            <v/>
          </cell>
          <cell r="AQ697" t="str">
            <v>-4.Ti</v>
          </cell>
          <cell r="AR697" t="str">
            <v/>
          </cell>
          <cell r="AS697" t="str">
            <v/>
          </cell>
          <cell r="AT697" t="str">
            <v/>
          </cell>
          <cell r="AU697" t="str">
            <v/>
          </cell>
          <cell r="AV697" t="str">
            <v/>
          </cell>
          <cell r="AW697" t="str">
            <v/>
          </cell>
          <cell r="AX697" t="str">
            <v/>
          </cell>
          <cell r="AY697" t="str">
            <v/>
          </cell>
          <cell r="AZ697" t="str">
            <v/>
          </cell>
          <cell r="BA697" t="str">
            <v/>
          </cell>
          <cell r="BB697" t="str">
            <v/>
          </cell>
          <cell r="BC697" t="str">
            <v/>
          </cell>
          <cell r="BD697" t="str">
            <v/>
          </cell>
          <cell r="BE697" t="str">
            <v/>
          </cell>
          <cell r="BF697" t="str">
            <v/>
          </cell>
          <cell r="BG697" t="str">
            <v/>
          </cell>
          <cell r="BH697" t="str">
            <v>4Ti alloyZhou, X., Fu, H., Zhang, Y., Xu, H. &amp; Xie, J. Effect of Ta and Ti on the solidification characteristics of novel γ′-strengthened Co-base superalloys. J. Alloys Compd. 768, 464–475 (2018).</v>
          </cell>
          <cell r="BI697" t="str">
            <v>Co-6.7Al-8.3W-4.Ti</v>
          </cell>
          <cell r="BJ697" t="str">
            <v>81.0Co-6.7Al-8.3W-4.0Ti</v>
          </cell>
        </row>
        <row r="698">
          <cell r="A698" t="str">
            <v>Co-7.2Al-8.3W</v>
          </cell>
          <cell r="B698" t="str">
            <v>CoAlW-X</v>
          </cell>
          <cell r="C698" t="str">
            <v>-7Al-8W</v>
          </cell>
          <cell r="D698" t="str">
            <v>Base alloy</v>
          </cell>
          <cell r="E698" t="str">
            <v>Zhou, X., Fu, H., Zhang, Y., Xu, H. &amp; Xie, J. Effect of Ta and Ti on the solidification characteristics of novel γ′-strengthened Co-base superalloys. J. Alloys Compd. 768, 464–475 (2018).</v>
          </cell>
          <cell r="F698">
            <v>743</v>
          </cell>
          <cell r="G698">
            <v>84.42</v>
          </cell>
          <cell r="H698"/>
          <cell r="I698">
            <v>7.24</v>
          </cell>
          <cell r="J698"/>
          <cell r="K698">
            <v>8.34</v>
          </cell>
          <cell r="L698"/>
          <cell r="M698"/>
          <cell r="N698"/>
          <cell r="O698"/>
          <cell r="P698"/>
          <cell r="Q698"/>
          <cell r="R698"/>
          <cell r="S698"/>
          <cell r="T698"/>
          <cell r="U698"/>
          <cell r="V698"/>
          <cell r="W698"/>
          <cell r="X698"/>
          <cell r="Y698"/>
          <cell r="Z698"/>
          <cell r="AA698"/>
          <cell r="AB698"/>
          <cell r="AC698"/>
          <cell r="AD698"/>
          <cell r="AE698"/>
          <cell r="AF698">
            <v>9.3143100000000008</v>
          </cell>
          <cell r="AG698"/>
          <cell r="AH698"/>
          <cell r="AI698" t="str">
            <v>Co</v>
          </cell>
          <cell r="AJ698" t="str">
            <v>-7.2Al</v>
          </cell>
          <cell r="AK698" t="str">
            <v>-8.3W</v>
          </cell>
          <cell r="AL698" t="str">
            <v/>
          </cell>
          <cell r="AM698" t="str">
            <v/>
          </cell>
          <cell r="AN698" t="str">
            <v/>
          </cell>
          <cell r="AO698" t="str">
            <v/>
          </cell>
          <cell r="AP698" t="str">
            <v/>
          </cell>
          <cell r="AQ698" t="str">
            <v/>
          </cell>
          <cell r="AR698" t="str">
            <v/>
          </cell>
          <cell r="AS698" t="str">
            <v/>
          </cell>
          <cell r="AT698" t="str">
            <v/>
          </cell>
          <cell r="AU698" t="str">
            <v/>
          </cell>
          <cell r="AV698" t="str">
            <v/>
          </cell>
          <cell r="AW698" t="str">
            <v/>
          </cell>
          <cell r="AX698" t="str">
            <v/>
          </cell>
          <cell r="AY698" t="str">
            <v/>
          </cell>
          <cell r="AZ698" t="str">
            <v/>
          </cell>
          <cell r="BA698" t="str">
            <v/>
          </cell>
          <cell r="BB698" t="str">
            <v/>
          </cell>
          <cell r="BC698" t="str">
            <v/>
          </cell>
          <cell r="BD698" t="str">
            <v/>
          </cell>
          <cell r="BE698" t="str">
            <v/>
          </cell>
          <cell r="BF698" t="str">
            <v/>
          </cell>
          <cell r="BG698" t="str">
            <v/>
          </cell>
          <cell r="BH698" t="str">
            <v>Base alloyZhou, X., Fu, H., Zhang, Y., Xu, H. &amp; Xie, J. Effect of Ta and Ti on the solidification characteristics of novel γ′-strengthened Co-base superalloys. J. Alloys Compd. 768, 464–475 (2018).</v>
          </cell>
          <cell r="BI698" t="str">
            <v>Co-7.2Al-8.3W</v>
          </cell>
          <cell r="BJ698" t="str">
            <v>84.4Co-7.2Al-8.3W</v>
          </cell>
        </row>
        <row r="699">
          <cell r="A699" t="str">
            <v>Co-7.Al-8.2W-0.9Ta</v>
          </cell>
          <cell r="B699" t="str">
            <v>CoAlWX+</v>
          </cell>
          <cell r="C699" t="str">
            <v>-7Al-8W-1Ta</v>
          </cell>
          <cell r="D699" t="str">
            <v>1Ta alloy</v>
          </cell>
          <cell r="E699" t="str">
            <v>Zhou, X., Fu, H., Zhang, Y., Xu, H. &amp; Xie, J. Effect of Ta and Ti on the solidification characteristics of novel γ′-strengthened Co-base superalloys. J. Alloys Compd. 768, 464–475 (2018).</v>
          </cell>
          <cell r="F699">
            <v>744</v>
          </cell>
          <cell r="G699">
            <v>83.81</v>
          </cell>
          <cell r="H699"/>
          <cell r="I699">
            <v>7.04</v>
          </cell>
          <cell r="J699"/>
          <cell r="K699">
            <v>8.23</v>
          </cell>
          <cell r="L699"/>
          <cell r="M699">
            <v>0.92</v>
          </cell>
          <cell r="N699"/>
          <cell r="O699"/>
          <cell r="P699"/>
          <cell r="Q699"/>
          <cell r="R699"/>
          <cell r="S699"/>
          <cell r="T699"/>
          <cell r="U699"/>
          <cell r="V699"/>
          <cell r="W699"/>
          <cell r="X699"/>
          <cell r="Y699"/>
          <cell r="Z699"/>
          <cell r="AA699"/>
          <cell r="AB699"/>
          <cell r="AC699"/>
          <cell r="AD699"/>
          <cell r="AE699"/>
          <cell r="AF699">
            <v>9.3866250000000022</v>
          </cell>
          <cell r="AG699"/>
          <cell r="AH699"/>
          <cell r="AI699" t="str">
            <v>Co</v>
          </cell>
          <cell r="AJ699" t="str">
            <v>-7.Al</v>
          </cell>
          <cell r="AK699" t="str">
            <v>-8.2W</v>
          </cell>
          <cell r="AL699" t="str">
            <v/>
          </cell>
          <cell r="AM699" t="str">
            <v/>
          </cell>
          <cell r="AN699" t="str">
            <v>-0.9Ta</v>
          </cell>
          <cell r="AO699" t="str">
            <v/>
          </cell>
          <cell r="AP699" t="str">
            <v/>
          </cell>
          <cell r="AQ699" t="str">
            <v/>
          </cell>
          <cell r="AR699" t="str">
            <v/>
          </cell>
          <cell r="AS699" t="str">
            <v/>
          </cell>
          <cell r="AT699" t="str">
            <v/>
          </cell>
          <cell r="AU699" t="str">
            <v/>
          </cell>
          <cell r="AV699" t="str">
            <v/>
          </cell>
          <cell r="AW699" t="str">
            <v/>
          </cell>
          <cell r="AX699" t="str">
            <v/>
          </cell>
          <cell r="AY699" t="str">
            <v/>
          </cell>
          <cell r="AZ699" t="str">
            <v/>
          </cell>
          <cell r="BA699" t="str">
            <v/>
          </cell>
          <cell r="BB699" t="str">
            <v/>
          </cell>
          <cell r="BC699" t="str">
            <v/>
          </cell>
          <cell r="BD699" t="str">
            <v/>
          </cell>
          <cell r="BE699" t="str">
            <v/>
          </cell>
          <cell r="BF699" t="str">
            <v/>
          </cell>
          <cell r="BG699" t="str">
            <v/>
          </cell>
          <cell r="BH699" t="str">
            <v>1Ta alloyZhou, X., Fu, H., Zhang, Y., Xu, H. &amp; Xie, J. Effect of Ta and Ti on the solidification characteristics of novel γ′-strengthened Co-base superalloys. J. Alloys Compd. 768, 464–475 (2018).</v>
          </cell>
          <cell r="BI699" t="str">
            <v>Co-7.Al-8.2W-0.9Ta</v>
          </cell>
          <cell r="BJ699" t="str">
            <v>83.8Co-7.0Al-8.2W-0.9Ta</v>
          </cell>
        </row>
        <row r="700">
          <cell r="A700" t="str">
            <v>Co-8.Al-14.Cr-2.W</v>
          </cell>
          <cell r="B700" t="str">
            <v>Low-W</v>
          </cell>
          <cell r="C700" t="str">
            <v>-8Al-14Cr-2W</v>
          </cell>
          <cell r="D700" t="str">
            <v>8Al2W14Cr</v>
          </cell>
          <cell r="E700" t="str">
            <v>Zhuang, X., Lu, S., Li, L. &amp; Feng, Q. Microstructures and properties of a novel γ′-strengthened multi-component CoNi-based wrought superalloy designed by CALPHAD method. Mater. Sci. Eng. A 780, (2020).</v>
          </cell>
          <cell r="F700">
            <v>745</v>
          </cell>
          <cell r="G700">
            <v>76</v>
          </cell>
          <cell r="H700"/>
          <cell r="I700">
            <v>8</v>
          </cell>
          <cell r="J700">
            <v>14</v>
          </cell>
          <cell r="K700">
            <v>2</v>
          </cell>
          <cell r="L700"/>
          <cell r="M700"/>
          <cell r="N700"/>
          <cell r="O700"/>
          <cell r="P700"/>
          <cell r="Q700"/>
          <cell r="R700"/>
          <cell r="S700"/>
          <cell r="T700"/>
          <cell r="U700"/>
          <cell r="V700"/>
          <cell r="W700"/>
          <cell r="X700"/>
          <cell r="Y700"/>
          <cell r="Z700"/>
          <cell r="AA700"/>
          <cell r="AB700"/>
          <cell r="AC700"/>
          <cell r="AD700"/>
          <cell r="AE700"/>
          <cell r="AF700">
            <v>8.371599999999999</v>
          </cell>
          <cell r="AG700">
            <v>8.4</v>
          </cell>
          <cell r="AH700"/>
          <cell r="AI700" t="str">
            <v>Co</v>
          </cell>
          <cell r="AJ700" t="str">
            <v>-8.Al</v>
          </cell>
          <cell r="AK700" t="str">
            <v>-2.W</v>
          </cell>
          <cell r="AL700" t="str">
            <v/>
          </cell>
          <cell r="AM700" t="str">
            <v>-14.Cr</v>
          </cell>
          <cell r="AN700" t="str">
            <v/>
          </cell>
          <cell r="AO700" t="str">
            <v/>
          </cell>
          <cell r="AP700" t="str">
            <v/>
          </cell>
          <cell r="AQ700" t="str">
            <v/>
          </cell>
          <cell r="AR700" t="str">
            <v/>
          </cell>
          <cell r="AS700" t="str">
            <v/>
          </cell>
          <cell r="AT700" t="str">
            <v/>
          </cell>
          <cell r="AU700" t="str">
            <v/>
          </cell>
          <cell r="AV700" t="str">
            <v/>
          </cell>
          <cell r="AW700" t="str">
            <v/>
          </cell>
          <cell r="AX700" t="str">
            <v/>
          </cell>
          <cell r="AY700" t="str">
            <v/>
          </cell>
          <cell r="AZ700" t="str">
            <v/>
          </cell>
          <cell r="BA700" t="str">
            <v/>
          </cell>
          <cell r="BB700" t="str">
            <v/>
          </cell>
          <cell r="BC700" t="str">
            <v/>
          </cell>
          <cell r="BD700" t="str">
            <v/>
          </cell>
          <cell r="BE700" t="str">
            <v/>
          </cell>
          <cell r="BF700" t="str">
            <v/>
          </cell>
          <cell r="BG700" t="str">
            <v/>
          </cell>
          <cell r="BH700" t="str">
            <v>8Al2W14CrZhuang, X., Lu, S., Li, L. &amp; Feng, Q. Microstructures and properties of a novel γ′-strengthened multi-component CoNi-based wrought superalloy designed by CALPHAD method. Mater. Sci. Eng. A 780, (2020).</v>
          </cell>
          <cell r="BI700" t="str">
            <v>Co-8.Al-14.Cr-2.W</v>
          </cell>
          <cell r="BJ700" t="str">
            <v>76.0Co-8.0Al-14.0Cr-2.0W</v>
          </cell>
        </row>
        <row r="701">
          <cell r="A701" t="str">
            <v>Co-30.Ni-8.Al-6.W-4.Ti-2.Ta-1.Nb-1.V</v>
          </cell>
          <cell r="B701" t="str">
            <v>CoAlWX+</v>
          </cell>
          <cell r="C701" t="str">
            <v>-30Ni-8Al-6W-4Ti-2Ta-1Nb-1V</v>
          </cell>
          <cell r="D701" t="str">
            <v>wang #1</v>
          </cell>
          <cell r="E701" t="str">
            <v>Yu, J., Wang, C., Chen, Y., Wang, C. &amp; Liu, X. Accelerated design of L12-strengthened co-base Superalloys based on machine learning of experimental data. Mater. Des. 108996 (2020) doi:10.1016/j.matdes.2020.108996.</v>
          </cell>
          <cell r="F701">
            <v>746</v>
          </cell>
          <cell r="G701">
            <v>48</v>
          </cell>
          <cell r="H701">
            <v>30</v>
          </cell>
          <cell r="I701">
            <v>8</v>
          </cell>
          <cell r="J701"/>
          <cell r="K701">
            <v>6</v>
          </cell>
          <cell r="L701">
            <v>4</v>
          </cell>
          <cell r="M701">
            <v>2</v>
          </cell>
          <cell r="N701">
            <v>1</v>
          </cell>
          <cell r="O701">
            <v>1</v>
          </cell>
          <cell r="P701"/>
          <cell r="Q701"/>
          <cell r="R701"/>
          <cell r="S701"/>
          <cell r="T701"/>
          <cell r="U701"/>
          <cell r="V701"/>
          <cell r="W701"/>
          <cell r="X701"/>
          <cell r="Y701"/>
          <cell r="Z701"/>
          <cell r="AA701"/>
          <cell r="AB701"/>
          <cell r="AC701"/>
          <cell r="AD701"/>
          <cell r="AE701"/>
          <cell r="AF701">
            <v>8.975480000000001</v>
          </cell>
          <cell r="AG701"/>
          <cell r="AH701"/>
          <cell r="AI701" t="str">
            <v>Co</v>
          </cell>
          <cell r="AJ701" t="str">
            <v>-8.Al</v>
          </cell>
          <cell r="AK701" t="str">
            <v>-6.W</v>
          </cell>
          <cell r="AL701" t="str">
            <v>-30.Ni</v>
          </cell>
          <cell r="AM701" t="str">
            <v/>
          </cell>
          <cell r="AN701" t="str">
            <v>-2.Ta</v>
          </cell>
          <cell r="AO701" t="str">
            <v>-1.Nb</v>
          </cell>
          <cell r="AP701" t="str">
            <v>-1.V</v>
          </cell>
          <cell r="AQ701" t="str">
            <v>-4.Ti</v>
          </cell>
          <cell r="AR701" t="str">
            <v/>
          </cell>
          <cell r="AS701" t="str">
            <v/>
          </cell>
          <cell r="AT701" t="str">
            <v/>
          </cell>
          <cell r="AU701" t="str">
            <v/>
          </cell>
          <cell r="AV701" t="str">
            <v/>
          </cell>
          <cell r="AW701" t="str">
            <v/>
          </cell>
          <cell r="AX701" t="str">
            <v/>
          </cell>
          <cell r="AY701" t="str">
            <v/>
          </cell>
          <cell r="AZ701" t="str">
            <v/>
          </cell>
          <cell r="BA701" t="str">
            <v/>
          </cell>
          <cell r="BB701" t="str">
            <v/>
          </cell>
          <cell r="BC701" t="str">
            <v/>
          </cell>
          <cell r="BD701" t="str">
            <v/>
          </cell>
          <cell r="BE701" t="str">
            <v/>
          </cell>
          <cell r="BF701" t="str">
            <v/>
          </cell>
          <cell r="BG701" t="str">
            <v/>
          </cell>
          <cell r="BH701" t="str">
            <v>wang #1Yu, J., Wang, C., Chen, Y., Wang, C. &amp; Liu, X. Accelerated design of L12-strengthened co-base Superalloys based on machine learning of experimental data. Mater. Des. 108996 (2020) doi:10.1016/j.matdes.2020.108996.</v>
          </cell>
          <cell r="BI701" t="str">
            <v>Co-30.Ni-8.Al-6.W-4.Ti-2.Ta-1.Nb-1.V</v>
          </cell>
          <cell r="BJ701" t="str">
            <v>78.0Co-30.0Ni-8.0Al-6.0W-4.0Ti-2.0Ta-1.0Nb-1.0V</v>
          </cell>
        </row>
        <row r="702">
          <cell r="A702" t="str">
            <v>Co-30.Ni-9.Al-6.W-4.Ti-2.Ta-1.V</v>
          </cell>
          <cell r="B702" t="str">
            <v>CoAlWX+</v>
          </cell>
          <cell r="C702" t="str">
            <v>-30Ni-9Al-6W-4Ti-2Ta-1V</v>
          </cell>
          <cell r="D702" t="str">
            <v>wang #2</v>
          </cell>
          <cell r="E702" t="str">
            <v>Yu, J., Wang, C., Chen, Y., Wang, C. &amp; Liu, X. Accelerated design of L12-strengthened co-base Superalloys based on machine learning of experimental data. Mater. Des. 108996 (2020) doi:10.1016/j.matdes.2020.108996.</v>
          </cell>
          <cell r="F702">
            <v>747</v>
          </cell>
          <cell r="G702">
            <v>48</v>
          </cell>
          <cell r="H702">
            <v>30</v>
          </cell>
          <cell r="I702">
            <v>9</v>
          </cell>
          <cell r="J702"/>
          <cell r="K702">
            <v>6</v>
          </cell>
          <cell r="L702">
            <v>4</v>
          </cell>
          <cell r="M702">
            <v>2</v>
          </cell>
          <cell r="N702"/>
          <cell r="O702">
            <v>1</v>
          </cell>
          <cell r="P702"/>
          <cell r="Q702"/>
          <cell r="R702"/>
          <cell r="S702"/>
          <cell r="T702"/>
          <cell r="U702"/>
          <cell r="V702"/>
          <cell r="W702"/>
          <cell r="X702"/>
          <cell r="Y702"/>
          <cell r="Z702"/>
          <cell r="AA702"/>
          <cell r="AB702"/>
          <cell r="AC702"/>
          <cell r="AD702"/>
          <cell r="AE702"/>
          <cell r="AF702">
            <v>8.9167799999999993</v>
          </cell>
          <cell r="AG702"/>
          <cell r="AH702"/>
          <cell r="AI702" t="str">
            <v>Co</v>
          </cell>
          <cell r="AJ702" t="str">
            <v>-9.Al</v>
          </cell>
          <cell r="AK702" t="str">
            <v>-6.W</v>
          </cell>
          <cell r="AL702" t="str">
            <v>-30.Ni</v>
          </cell>
          <cell r="AM702" t="str">
            <v/>
          </cell>
          <cell r="AN702" t="str">
            <v>-2.Ta</v>
          </cell>
          <cell r="AO702" t="str">
            <v/>
          </cell>
          <cell r="AP702" t="str">
            <v>-1.V</v>
          </cell>
          <cell r="AQ702" t="str">
            <v>-4.Ti</v>
          </cell>
          <cell r="AR702" t="str">
            <v/>
          </cell>
          <cell r="AS702" t="str">
            <v/>
          </cell>
          <cell r="AT702" t="str">
            <v/>
          </cell>
          <cell r="AU702" t="str">
            <v/>
          </cell>
          <cell r="AV702" t="str">
            <v/>
          </cell>
          <cell r="AW702" t="str">
            <v/>
          </cell>
          <cell r="AX702" t="str">
            <v/>
          </cell>
          <cell r="AY702" t="str">
            <v/>
          </cell>
          <cell r="AZ702" t="str">
            <v/>
          </cell>
          <cell r="BA702" t="str">
            <v/>
          </cell>
          <cell r="BB702" t="str">
            <v/>
          </cell>
          <cell r="BC702" t="str">
            <v/>
          </cell>
          <cell r="BD702" t="str">
            <v/>
          </cell>
          <cell r="BE702" t="str">
            <v/>
          </cell>
          <cell r="BF702" t="str">
            <v/>
          </cell>
          <cell r="BG702" t="str">
            <v/>
          </cell>
          <cell r="BH702" t="str">
            <v>wang #2Yu, J., Wang, C., Chen, Y., Wang, C. &amp; Liu, X. Accelerated design of L12-strengthened co-base Superalloys based on machine learning of experimental data. Mater. Des. 108996 (2020) doi:10.1016/j.matdes.2020.108996.</v>
          </cell>
          <cell r="BI702" t="str">
            <v>Co-30.Ni-9.Al-6.W-4.Ti-2.Ta-1.V</v>
          </cell>
          <cell r="BJ702" t="str">
            <v>78.0Co-30.0Ni-9.0Al-6.0W-4.0Ti-2.0Ta-1.0V</v>
          </cell>
        </row>
        <row r="703">
          <cell r="A703" t="str">
            <v>Co-25.Ni-9.Al-5.Cr-6.W-4.Ti-2.Ta-1.V</v>
          </cell>
          <cell r="B703" t="str">
            <v>CoAlWX+</v>
          </cell>
          <cell r="C703" t="str">
            <v>-25Ni-9Al-5Cr-6W-4Ti-2Ta-1V</v>
          </cell>
          <cell r="D703" t="str">
            <v>wang #4</v>
          </cell>
          <cell r="E703" t="str">
            <v>Yu, J., Wang, C., Chen, Y., Wang, C. &amp; Liu, X. Accelerated design of L12-strengthened co-base Superalloys based on machine learning of experimental data. Mater. Des. 108996 (2020) doi:10.1016/j.matdes.2020.108996.</v>
          </cell>
          <cell r="F703">
            <v>748</v>
          </cell>
          <cell r="G703">
            <v>48</v>
          </cell>
          <cell r="H703">
            <v>25</v>
          </cell>
          <cell r="I703">
            <v>9</v>
          </cell>
          <cell r="J703">
            <v>5</v>
          </cell>
          <cell r="K703">
            <v>6</v>
          </cell>
          <cell r="L703">
            <v>4</v>
          </cell>
          <cell r="M703">
            <v>2</v>
          </cell>
          <cell r="N703"/>
          <cell r="O703">
            <v>1</v>
          </cell>
          <cell r="P703"/>
          <cell r="Q703"/>
          <cell r="R703"/>
          <cell r="S703"/>
          <cell r="T703"/>
          <cell r="U703"/>
          <cell r="V703"/>
          <cell r="W703"/>
          <cell r="X703"/>
          <cell r="Y703"/>
          <cell r="Z703"/>
          <cell r="AA703"/>
          <cell r="AB703"/>
          <cell r="AC703"/>
          <cell r="AD703"/>
          <cell r="AE703"/>
          <cell r="AF703">
            <v>8.8308800000000005</v>
          </cell>
          <cell r="AG703"/>
          <cell r="AH703"/>
          <cell r="AI703" t="str">
            <v>Co</v>
          </cell>
          <cell r="AJ703" t="str">
            <v>-9.Al</v>
          </cell>
          <cell r="AK703" t="str">
            <v>-6.W</v>
          </cell>
          <cell r="AL703" t="str">
            <v>-25.Ni</v>
          </cell>
          <cell r="AM703" t="str">
            <v>-5.Cr</v>
          </cell>
          <cell r="AN703" t="str">
            <v>-2.Ta</v>
          </cell>
          <cell r="AO703" t="str">
            <v/>
          </cell>
          <cell r="AP703" t="str">
            <v>-1.V</v>
          </cell>
          <cell r="AQ703" t="str">
            <v>-4.Ti</v>
          </cell>
          <cell r="AR703" t="str">
            <v/>
          </cell>
          <cell r="AS703" t="str">
            <v/>
          </cell>
          <cell r="AT703" t="str">
            <v/>
          </cell>
          <cell r="AU703" t="str">
            <v/>
          </cell>
          <cell r="AV703" t="str">
            <v/>
          </cell>
          <cell r="AW703" t="str">
            <v/>
          </cell>
          <cell r="AX703" t="str">
            <v/>
          </cell>
          <cell r="AY703" t="str">
            <v/>
          </cell>
          <cell r="AZ703" t="str">
            <v/>
          </cell>
          <cell r="BA703" t="str">
            <v/>
          </cell>
          <cell r="BB703" t="str">
            <v/>
          </cell>
          <cell r="BC703" t="str">
            <v/>
          </cell>
          <cell r="BD703" t="str">
            <v/>
          </cell>
          <cell r="BE703" t="str">
            <v/>
          </cell>
          <cell r="BF703" t="str">
            <v/>
          </cell>
          <cell r="BG703" t="str">
            <v/>
          </cell>
          <cell r="BH703" t="str">
            <v>wang #4Yu, J., Wang, C., Chen, Y., Wang, C. &amp; Liu, X. Accelerated design of L12-strengthened co-base Superalloys based on machine learning of experimental data. Mater. Des. 108996 (2020) doi:10.1016/j.matdes.2020.108996.</v>
          </cell>
          <cell r="BI703" t="str">
            <v>Co-25.Ni-9.Al-5.Cr-6.W-4.Ti-2.Ta-1.V</v>
          </cell>
          <cell r="BJ703" t="str">
            <v>73.0Co-25.0Ni-9.0Al-5.0Cr-6.0W-4.0Ti-2.0Ta-1.0V</v>
          </cell>
        </row>
        <row r="704">
          <cell r="A704" t="str">
            <v>Co-25.Ni-9.Al-5.Cr-6.W-4.Ti-2.Ta-1.Nb</v>
          </cell>
          <cell r="B704" t="str">
            <v>CoAlWX+</v>
          </cell>
          <cell r="C704" t="str">
            <v>-25Ni-9Al-5Cr-6W-4Ti-2Ta-1Nb</v>
          </cell>
          <cell r="D704" t="str">
            <v>wang #5</v>
          </cell>
          <cell r="E704" t="str">
            <v>Yu, J., Wang, C., Chen, Y., Wang, C. &amp; Liu, X. Accelerated design of L12-strengthened co-base Superalloys based on machine learning of experimental data. Mater. Des. 108996 (2020) doi:10.1016/j.matdes.2020.108996.</v>
          </cell>
          <cell r="F704">
            <v>749</v>
          </cell>
          <cell r="G704">
            <v>48</v>
          </cell>
          <cell r="H704">
            <v>25</v>
          </cell>
          <cell r="I704">
            <v>9</v>
          </cell>
          <cell r="J704">
            <v>5</v>
          </cell>
          <cell r="K704">
            <v>6</v>
          </cell>
          <cell r="L704">
            <v>4</v>
          </cell>
          <cell r="M704">
            <v>2</v>
          </cell>
          <cell r="N704">
            <v>1</v>
          </cell>
          <cell r="O704"/>
          <cell r="P704"/>
          <cell r="Q704"/>
          <cell r="R704"/>
          <cell r="S704"/>
          <cell r="T704"/>
          <cell r="U704"/>
          <cell r="V704"/>
          <cell r="W704"/>
          <cell r="X704"/>
          <cell r="Y704"/>
          <cell r="Z704"/>
          <cell r="AA704"/>
          <cell r="AB704"/>
          <cell r="AC704"/>
          <cell r="AD704"/>
          <cell r="AE704"/>
          <cell r="AF704">
            <v>8.8554800000000018</v>
          </cell>
          <cell r="AG704"/>
          <cell r="AH704"/>
          <cell r="AI704" t="str">
            <v>Co</v>
          </cell>
          <cell r="AJ704" t="str">
            <v>-9.Al</v>
          </cell>
          <cell r="AK704" t="str">
            <v>-6.W</v>
          </cell>
          <cell r="AL704" t="str">
            <v>-25.Ni</v>
          </cell>
          <cell r="AM704" t="str">
            <v>-5.Cr</v>
          </cell>
          <cell r="AN704" t="str">
            <v>-2.Ta</v>
          </cell>
          <cell r="AO704" t="str">
            <v>-1.Nb</v>
          </cell>
          <cell r="AP704" t="str">
            <v/>
          </cell>
          <cell r="AQ704" t="str">
            <v>-4.Ti</v>
          </cell>
          <cell r="AR704" t="str">
            <v/>
          </cell>
          <cell r="AS704" t="str">
            <v/>
          </cell>
          <cell r="AT704" t="str">
            <v/>
          </cell>
          <cell r="AU704" t="str">
            <v/>
          </cell>
          <cell r="AV704" t="str">
            <v/>
          </cell>
          <cell r="AW704" t="str">
            <v/>
          </cell>
          <cell r="AX704" t="str">
            <v/>
          </cell>
          <cell r="AY704" t="str">
            <v/>
          </cell>
          <cell r="AZ704" t="str">
            <v/>
          </cell>
          <cell r="BA704" t="str">
            <v/>
          </cell>
          <cell r="BB704" t="str">
            <v/>
          </cell>
          <cell r="BC704" t="str">
            <v/>
          </cell>
          <cell r="BD704" t="str">
            <v/>
          </cell>
          <cell r="BE704" t="str">
            <v/>
          </cell>
          <cell r="BF704" t="str">
            <v/>
          </cell>
          <cell r="BG704" t="str">
            <v/>
          </cell>
          <cell r="BH704" t="str">
            <v>wang #5Yu, J., Wang, C., Chen, Y., Wang, C. &amp; Liu, X. Accelerated design of L12-strengthened co-base Superalloys based on machine learning of experimental data. Mater. Des. 108996 (2020) doi:10.1016/j.matdes.2020.108996.</v>
          </cell>
          <cell r="BI704" t="str">
            <v>Co-25.Ni-9.Al-5.Cr-6.W-4.Ti-2.Ta-1.Nb</v>
          </cell>
          <cell r="BJ704" t="str">
            <v>73.0Co-25.0Ni-9.0Al-5.0Cr-6.0W-4.0Ti-2.0Ta-1.0Nb</v>
          </cell>
        </row>
        <row r="705">
          <cell r="A705" t="str">
            <v>Co-25.Ni-9.Al-5.Cr-5.W-4.Ti-2.Ta-1.Nb-1.V</v>
          </cell>
          <cell r="B705" t="str">
            <v>Co3Ti</v>
          </cell>
          <cell r="C705" t="str">
            <v>-25Ni-9Al-5Cr-5W-4Ti-2Ta-1Nb-1V</v>
          </cell>
          <cell r="D705" t="str">
            <v>wang #6</v>
          </cell>
          <cell r="E705" t="str">
            <v>Yu, J., Wang, C., Chen, Y., Wang, C. &amp; Liu, X. Accelerated design of L12-strengthened co-base Superalloys based on machine learning of experimental data. Mater. Des. 108996 (2020) doi:10.1016/j.matdes.2020.108996.</v>
          </cell>
          <cell r="F705">
            <v>750</v>
          </cell>
          <cell r="G705">
            <v>48</v>
          </cell>
          <cell r="H705">
            <v>25</v>
          </cell>
          <cell r="I705">
            <v>9</v>
          </cell>
          <cell r="J705">
            <v>5</v>
          </cell>
          <cell r="K705">
            <v>5</v>
          </cell>
          <cell r="L705">
            <v>4</v>
          </cell>
          <cell r="M705">
            <v>2</v>
          </cell>
          <cell r="N705">
            <v>1</v>
          </cell>
          <cell r="O705">
            <v>1</v>
          </cell>
          <cell r="P705"/>
          <cell r="Q705"/>
          <cell r="R705"/>
          <cell r="S705"/>
          <cell r="T705"/>
          <cell r="U705"/>
          <cell r="V705"/>
          <cell r="W705"/>
          <cell r="X705"/>
          <cell r="Y705"/>
          <cell r="Z705"/>
          <cell r="AA705"/>
          <cell r="AB705"/>
          <cell r="AC705"/>
          <cell r="AD705"/>
          <cell r="AE705"/>
          <cell r="AF705">
            <v>8.7240800000000007</v>
          </cell>
          <cell r="AG705"/>
          <cell r="AH705"/>
          <cell r="AI705" t="str">
            <v>Co</v>
          </cell>
          <cell r="AJ705" t="str">
            <v>-9.Al</v>
          </cell>
          <cell r="AK705" t="str">
            <v>-5.W</v>
          </cell>
          <cell r="AL705" t="str">
            <v>-25.Ni</v>
          </cell>
          <cell r="AM705" t="str">
            <v>-5.Cr</v>
          </cell>
          <cell r="AN705" t="str">
            <v>-2.Ta</v>
          </cell>
          <cell r="AO705" t="str">
            <v>-1.Nb</v>
          </cell>
          <cell r="AP705" t="str">
            <v>-1.V</v>
          </cell>
          <cell r="AQ705" t="str">
            <v>-4.Ti</v>
          </cell>
          <cell r="AR705" t="str">
            <v/>
          </cell>
          <cell r="AS705" t="str">
            <v/>
          </cell>
          <cell r="AT705" t="str">
            <v/>
          </cell>
          <cell r="AU705" t="str">
            <v/>
          </cell>
          <cell r="AV705" t="str">
            <v/>
          </cell>
          <cell r="AW705" t="str">
            <v/>
          </cell>
          <cell r="AX705" t="str">
            <v/>
          </cell>
          <cell r="AY705" t="str">
            <v/>
          </cell>
          <cell r="AZ705" t="str">
            <v/>
          </cell>
          <cell r="BA705" t="str">
            <v/>
          </cell>
          <cell r="BB705" t="str">
            <v/>
          </cell>
          <cell r="BC705" t="str">
            <v/>
          </cell>
          <cell r="BD705" t="str">
            <v/>
          </cell>
          <cell r="BE705" t="str">
            <v/>
          </cell>
          <cell r="BF705" t="str">
            <v/>
          </cell>
          <cell r="BG705" t="str">
            <v/>
          </cell>
          <cell r="BH705" t="str">
            <v>wang #6Yu, J., Wang, C., Chen, Y., Wang, C. &amp; Liu, X. Accelerated design of L12-strengthened co-base Superalloys based on machine learning of experimental data. Mater. Des. 108996 (2020) doi:10.1016/j.matdes.2020.108996.</v>
          </cell>
          <cell r="BI705" t="str">
            <v>Co-25.Ni-9.Al-5.Cr-5.W-4.Ti-2.Ta-1.Nb-1.V</v>
          </cell>
          <cell r="BJ705" t="str">
            <v>73.0Co-25.0Ni-9.0Al-5.0Cr-5.0W-4.0Ti-2.0Ta-1.0Nb-1.0V</v>
          </cell>
        </row>
        <row r="706">
          <cell r="A706" t="str">
            <v>Co-30.Ni-8.Al-6.W-4.Ti-2.Ta-1.Nb</v>
          </cell>
          <cell r="B706" t="str">
            <v>CoAlWX+</v>
          </cell>
          <cell r="C706" t="str">
            <v>-30Ni-8Al-6W-4Ti-2Ta-1Nb</v>
          </cell>
          <cell r="D706" t="str">
            <v>wang #3</v>
          </cell>
          <cell r="E706" t="str">
            <v>Yu, J., Wang, C., Chen, Y., Wang, C. &amp; Liu, X. Accelerated design of L12-strengthened co-base Superalloys based on machine learning of experimental data. Mater. Des. 108996 (2020) doi:10.1016/j.matdes.2020.108996.</v>
          </cell>
          <cell r="F706">
            <v>751</v>
          </cell>
          <cell r="G706">
            <v>49</v>
          </cell>
          <cell r="H706">
            <v>30</v>
          </cell>
          <cell r="I706">
            <v>8</v>
          </cell>
          <cell r="J706"/>
          <cell r="K706">
            <v>6</v>
          </cell>
          <cell r="L706">
            <v>4</v>
          </cell>
          <cell r="M706">
            <v>2</v>
          </cell>
          <cell r="N706">
            <v>1</v>
          </cell>
          <cell r="O706"/>
          <cell r="P706"/>
          <cell r="Q706"/>
          <cell r="R706"/>
          <cell r="S706"/>
          <cell r="T706"/>
          <cell r="U706"/>
          <cell r="V706"/>
          <cell r="W706"/>
          <cell r="X706"/>
          <cell r="Y706"/>
          <cell r="Z706"/>
          <cell r="AA706"/>
          <cell r="AB706"/>
          <cell r="AC706"/>
          <cell r="AD706"/>
          <cell r="AE706"/>
          <cell r="AF706">
            <v>9.0033799999999999</v>
          </cell>
          <cell r="AG706"/>
          <cell r="AH706"/>
          <cell r="AI706" t="str">
            <v>Co</v>
          </cell>
          <cell r="AJ706" t="str">
            <v>-8.Al</v>
          </cell>
          <cell r="AK706" t="str">
            <v>-6.W</v>
          </cell>
          <cell r="AL706" t="str">
            <v>-30.Ni</v>
          </cell>
          <cell r="AM706" t="str">
            <v/>
          </cell>
          <cell r="AN706" t="str">
            <v>-2.Ta</v>
          </cell>
          <cell r="AO706" t="str">
            <v>-1.Nb</v>
          </cell>
          <cell r="AP706" t="str">
            <v/>
          </cell>
          <cell r="AQ706" t="str">
            <v>-4.Ti</v>
          </cell>
          <cell r="AR706" t="str">
            <v/>
          </cell>
          <cell r="AS706" t="str">
            <v/>
          </cell>
          <cell r="AT706" t="str">
            <v/>
          </cell>
          <cell r="AU706" t="str">
            <v/>
          </cell>
          <cell r="AV706" t="str">
            <v/>
          </cell>
          <cell r="AW706" t="str">
            <v/>
          </cell>
          <cell r="AX706" t="str">
            <v/>
          </cell>
          <cell r="AY706" t="str">
            <v/>
          </cell>
          <cell r="AZ706" t="str">
            <v/>
          </cell>
          <cell r="BA706" t="str">
            <v/>
          </cell>
          <cell r="BB706" t="str">
            <v/>
          </cell>
          <cell r="BC706" t="str">
            <v/>
          </cell>
          <cell r="BD706" t="str">
            <v/>
          </cell>
          <cell r="BE706" t="str">
            <v/>
          </cell>
          <cell r="BF706" t="str">
            <v/>
          </cell>
          <cell r="BG706" t="str">
            <v/>
          </cell>
          <cell r="BH706" t="str">
            <v>wang #3Yu, J., Wang, C., Chen, Y., Wang, C. &amp; Liu, X. Accelerated design of L12-strengthened co-base Superalloys based on machine learning of experimental data. Mater. Des. 108996 (2020) doi:10.1016/j.matdes.2020.108996.</v>
          </cell>
          <cell r="BI706" t="str">
            <v>Co-30.Ni-8.Al-6.W-4.Ti-2.Ta-1.Nb</v>
          </cell>
          <cell r="BJ706" t="str">
            <v>79.0Co-30.0Ni-8.0Al-6.0W-4.0Ti-2.0Ta-1.0Nb</v>
          </cell>
        </row>
        <row r="707">
          <cell r="A707" t="str">
            <v>Co-30.Ni-10.7Al-4.3W-4.Ti-1.Ta</v>
          </cell>
          <cell r="B707" t="str">
            <v>CoAlWX+</v>
          </cell>
          <cell r="C707" t="str">
            <v>-30Ni-11Al-4W-4Ti-1Ta</v>
          </cell>
          <cell r="D707" t="str">
            <v>30Ni</v>
          </cell>
          <cell r="E707" t="str">
            <v>Li, W., Li, L., Antonov, S. &amp; Feng, Q. Effective design of a Co-Ni-Al-W-Ta-Ti alloy with high γ′ solvus temperature and microstructural stability using combined CALPHAD and experimental approaches. Mater. Des. 180, (2019).</v>
          </cell>
          <cell r="F707">
            <v>752</v>
          </cell>
          <cell r="G707">
            <v>50</v>
          </cell>
          <cell r="H707">
            <v>30</v>
          </cell>
          <cell r="I707">
            <v>10.7</v>
          </cell>
          <cell r="J707"/>
          <cell r="K707">
            <v>4.3</v>
          </cell>
          <cell r="L707">
            <v>4</v>
          </cell>
          <cell r="M707">
            <v>1</v>
          </cell>
          <cell r="N707"/>
          <cell r="O707"/>
          <cell r="P707"/>
          <cell r="Q707"/>
          <cell r="R707"/>
          <cell r="S707"/>
          <cell r="T707"/>
          <cell r="U707"/>
          <cell r="V707"/>
          <cell r="W707"/>
          <cell r="X707"/>
          <cell r="Y707"/>
          <cell r="Z707"/>
          <cell r="AA707"/>
          <cell r="AB707"/>
          <cell r="AC707"/>
          <cell r="AD707"/>
          <cell r="AE707"/>
          <cell r="AF707">
            <v>8.5858299999999996</v>
          </cell>
          <cell r="AG707"/>
          <cell r="AH707"/>
          <cell r="AI707" t="str">
            <v>Co</v>
          </cell>
          <cell r="AJ707" t="str">
            <v>-10.7Al</v>
          </cell>
          <cell r="AK707" t="str">
            <v>-4.3W</v>
          </cell>
          <cell r="AL707" t="str">
            <v>-30.Ni</v>
          </cell>
          <cell r="AM707" t="str">
            <v/>
          </cell>
          <cell r="AN707" t="str">
            <v>-1.Ta</v>
          </cell>
          <cell r="AO707" t="str">
            <v/>
          </cell>
          <cell r="AP707" t="str">
            <v/>
          </cell>
          <cell r="AQ707" t="str">
            <v>-4.Ti</v>
          </cell>
          <cell r="AR707" t="str">
            <v/>
          </cell>
          <cell r="AS707" t="str">
            <v/>
          </cell>
          <cell r="AT707" t="str">
            <v/>
          </cell>
          <cell r="AU707" t="str">
            <v/>
          </cell>
          <cell r="AV707" t="str">
            <v/>
          </cell>
          <cell r="AW707" t="str">
            <v/>
          </cell>
          <cell r="AX707" t="str">
            <v/>
          </cell>
          <cell r="AY707" t="str">
            <v/>
          </cell>
          <cell r="AZ707" t="str">
            <v/>
          </cell>
          <cell r="BA707" t="str">
            <v/>
          </cell>
          <cell r="BB707" t="str">
            <v/>
          </cell>
          <cell r="BC707" t="str">
            <v/>
          </cell>
          <cell r="BD707" t="str">
            <v/>
          </cell>
          <cell r="BE707" t="str">
            <v/>
          </cell>
          <cell r="BF707" t="str">
            <v/>
          </cell>
          <cell r="BG707" t="str">
            <v/>
          </cell>
          <cell r="BH707" t="str">
            <v>30NiLi, W., Li, L., Antonov, S. &amp; Feng, Q. Effective design of a Co-Ni-Al-W-Ta-Ti alloy with high γ′ solvus temperature and microstructural stability using combined CALPHAD and experimental approaches. Mater. Des. 180, (2019).</v>
          </cell>
          <cell r="BI707" t="str">
            <v>Co-30.Ni-10.7Al-4.3W-4.Ti-1.Ta</v>
          </cell>
          <cell r="BJ707" t="str">
            <v>80.0Co-30.0Ni-10.7Al-4.3W-4.0Ti-1.0Ta</v>
          </cell>
        </row>
        <row r="708">
          <cell r="A708" t="str">
            <v>Co-5.6Al-5.8W-6.6Ti-0.12B</v>
          </cell>
          <cell r="B708" t="str">
            <v>CoAlWX+</v>
          </cell>
          <cell r="C708" t="str">
            <v>-6Al-6W-7Ti-B</v>
          </cell>
          <cell r="D708" t="str">
            <v>Co-5.6Al-5.8W- 6.6Ti-0.12B</v>
          </cell>
          <cell r="E708" t="str">
            <v>Sauza, D. J., Dunand, D. C. &amp; Seidman, D. N. Microstructural evolution and high-temperature strength of a γ(f.c.c.)/γ’(L12) Co–Al–W–Ti–B superalloy. Acta Mater. 174, 427–438 (2019).</v>
          </cell>
          <cell r="F708">
            <v>753</v>
          </cell>
          <cell r="G708">
            <v>81.88</v>
          </cell>
          <cell r="H708"/>
          <cell r="I708">
            <v>5.6</v>
          </cell>
          <cell r="J708"/>
          <cell r="K708">
            <v>5.8</v>
          </cell>
          <cell r="L708">
            <v>6.6</v>
          </cell>
          <cell r="M708"/>
          <cell r="N708"/>
          <cell r="O708"/>
          <cell r="P708"/>
          <cell r="Q708"/>
          <cell r="R708"/>
          <cell r="S708">
            <v>0.12</v>
          </cell>
          <cell r="T708"/>
          <cell r="U708"/>
          <cell r="V708"/>
          <cell r="W708"/>
          <cell r="X708"/>
          <cell r="Y708"/>
          <cell r="Z708"/>
          <cell r="AA708"/>
          <cell r="AB708"/>
          <cell r="AC708"/>
          <cell r="AD708"/>
          <cell r="AE708"/>
          <cell r="AF708">
            <v>8.8554340000000007</v>
          </cell>
          <cell r="AG708"/>
          <cell r="AH708"/>
          <cell r="AI708" t="str">
            <v>Co</v>
          </cell>
          <cell r="AJ708" t="str">
            <v>-5.6Al</v>
          </cell>
          <cell r="AK708" t="str">
            <v>-5.8W</v>
          </cell>
          <cell r="AL708" t="str">
            <v/>
          </cell>
          <cell r="AM708" t="str">
            <v/>
          </cell>
          <cell r="AN708" t="str">
            <v/>
          </cell>
          <cell r="AO708" t="str">
            <v/>
          </cell>
          <cell r="AP708" t="str">
            <v/>
          </cell>
          <cell r="AQ708" t="str">
            <v>-6.6Ti</v>
          </cell>
          <cell r="AR708" t="str">
            <v/>
          </cell>
          <cell r="AS708" t="str">
            <v/>
          </cell>
          <cell r="AT708" t="str">
            <v/>
          </cell>
          <cell r="AU708" t="str">
            <v>-0.12B</v>
          </cell>
          <cell r="AV708" t="str">
            <v/>
          </cell>
          <cell r="AW708" t="str">
            <v/>
          </cell>
          <cell r="AX708" t="str">
            <v/>
          </cell>
          <cell r="AY708" t="str">
            <v/>
          </cell>
          <cell r="AZ708" t="str">
            <v/>
          </cell>
          <cell r="BA708" t="str">
            <v/>
          </cell>
          <cell r="BB708" t="str">
            <v/>
          </cell>
          <cell r="BC708" t="str">
            <v/>
          </cell>
          <cell r="BD708" t="str">
            <v/>
          </cell>
          <cell r="BE708" t="str">
            <v/>
          </cell>
          <cell r="BF708" t="str">
            <v/>
          </cell>
          <cell r="BG708" t="str">
            <v/>
          </cell>
          <cell r="BH708" t="str">
            <v>Co-5.6Al-5.8W- 6.6Ti-0.12BSauza, D. J., Dunand, D. C. &amp; Seidman, D. N. Microstructural evolution and high-temperature strength of a γ(f.c.c.)/γ’(L12) Co–Al–W–Ti–B superalloy. Acta Mater. 174, 427–438 (2019).</v>
          </cell>
          <cell r="BI708" t="str">
            <v>Co-5.6Al-5.8W-6.6Ti-0.12B</v>
          </cell>
          <cell r="BJ708" t="str">
            <v>81.9Co-5.6Al-5.8W-6.6Ti-0.12B</v>
          </cell>
        </row>
        <row r="709">
          <cell r="A709" t="str">
            <v>Co-5.3Al-9.7W-4.Ti-1.Ta</v>
          </cell>
          <cell r="B709" t="str">
            <v>CoAlWX+</v>
          </cell>
          <cell r="C709" t="str">
            <v>-5Al-10W-4Ti-1Ta</v>
          </cell>
          <cell r="D709" t="str">
            <v>0Ni</v>
          </cell>
          <cell r="E709" t="str">
            <v>Li, W., Li, L., Antonov, S. &amp; Feng, Q. Effective design of a Co-Ni-Al-W-Ta-Ti alloy with high γ′ solvus temperature and microstructural stability using combined CALPHAD and experimental approaches. Mater. Des. 180, (2019).</v>
          </cell>
          <cell r="F709">
            <v>754</v>
          </cell>
          <cell r="G709">
            <v>80</v>
          </cell>
          <cell r="H709"/>
          <cell r="I709">
            <v>5.3</v>
          </cell>
          <cell r="J709"/>
          <cell r="K709">
            <v>9.6999999999999993</v>
          </cell>
          <cell r="L709">
            <v>4</v>
          </cell>
          <cell r="M709">
            <v>1</v>
          </cell>
          <cell r="N709"/>
          <cell r="O709"/>
          <cell r="P709"/>
          <cell r="Q709"/>
          <cell r="R709"/>
          <cell r="S709"/>
          <cell r="T709"/>
          <cell r="U709"/>
          <cell r="V709"/>
          <cell r="W709"/>
          <cell r="X709"/>
          <cell r="Y709"/>
          <cell r="Z709"/>
          <cell r="AA709"/>
          <cell r="AB709"/>
          <cell r="AC709"/>
          <cell r="AD709"/>
          <cell r="AE709"/>
          <cell r="AF709">
            <v>9.4771299999999989</v>
          </cell>
          <cell r="AG709"/>
          <cell r="AH709"/>
          <cell r="AI709" t="str">
            <v>Co</v>
          </cell>
          <cell r="AJ709" t="str">
            <v>-5.3Al</v>
          </cell>
          <cell r="AK709" t="str">
            <v>-9.7W</v>
          </cell>
          <cell r="AL709" t="str">
            <v/>
          </cell>
          <cell r="AM709" t="str">
            <v/>
          </cell>
          <cell r="AN709" t="str">
            <v>-1.Ta</v>
          </cell>
          <cell r="AO709" t="str">
            <v/>
          </cell>
          <cell r="AP709" t="str">
            <v/>
          </cell>
          <cell r="AQ709" t="str">
            <v>-4.Ti</v>
          </cell>
          <cell r="AR709" t="str">
            <v/>
          </cell>
          <cell r="AS709" t="str">
            <v/>
          </cell>
          <cell r="AT709" t="str">
            <v/>
          </cell>
          <cell r="AU709" t="str">
            <v/>
          </cell>
          <cell r="AV709" t="str">
            <v/>
          </cell>
          <cell r="AW709" t="str">
            <v/>
          </cell>
          <cell r="AX709" t="str">
            <v/>
          </cell>
          <cell r="AY709" t="str">
            <v/>
          </cell>
          <cell r="AZ709" t="str">
            <v/>
          </cell>
          <cell r="BA709" t="str">
            <v/>
          </cell>
          <cell r="BB709" t="str">
            <v/>
          </cell>
          <cell r="BC709" t="str">
            <v/>
          </cell>
          <cell r="BD709" t="str">
            <v/>
          </cell>
          <cell r="BE709" t="str">
            <v/>
          </cell>
          <cell r="BF709" t="str">
            <v/>
          </cell>
          <cell r="BG709" t="str">
            <v/>
          </cell>
          <cell r="BH709" t="str">
            <v>0NiLi, W., Li, L., Antonov, S. &amp; Feng, Q. Effective design of a Co-Ni-Al-W-Ta-Ti alloy with high γ′ solvus temperature and microstructural stability using combined CALPHAD and experimental approaches. Mater. Des. 180, (2019).</v>
          </cell>
          <cell r="BI709" t="str">
            <v>Co-5.3Al-9.7W-4.Ti-1.Ta</v>
          </cell>
          <cell r="BJ709" t="str">
            <v>80.0Co-5.3Al-9.7W-4.0Ti-1.0Ta</v>
          </cell>
        </row>
        <row r="710">
          <cell r="A710" t="str">
            <v>Co-10.Ni-1.3Al-13.7W-4.Ti-1.Ta</v>
          </cell>
          <cell r="B710" t="str">
            <v>CoAlWX+</v>
          </cell>
          <cell r="C710" t="str">
            <v>-10Ni-1Al-14W-4Ti-1Ta</v>
          </cell>
          <cell r="D710" t="str">
            <v>10Ni</v>
          </cell>
          <cell r="E710" t="str">
            <v>Li, W., Li, L., Antonov, S. &amp; Feng, Q. Effective design of a Co-Ni-Al-W-Ta-Ti alloy with high γ′ solvus temperature and microstructural stability using combined CALPHAD and experimental approaches. Mater. Des. 180, (2019).</v>
          </cell>
          <cell r="F710">
            <v>755</v>
          </cell>
          <cell r="G710">
            <v>70</v>
          </cell>
          <cell r="H710">
            <v>10</v>
          </cell>
          <cell r="I710">
            <v>1.3</v>
          </cell>
          <cell r="J710"/>
          <cell r="K710">
            <v>13.7</v>
          </cell>
          <cell r="L710">
            <v>4</v>
          </cell>
          <cell r="M710">
            <v>1</v>
          </cell>
          <cell r="N710"/>
          <cell r="O710"/>
          <cell r="P710"/>
          <cell r="Q710"/>
          <cell r="R710"/>
          <cell r="S710"/>
          <cell r="T710"/>
          <cell r="U710"/>
          <cell r="V710"/>
          <cell r="W710"/>
          <cell r="X710"/>
          <cell r="Y710"/>
          <cell r="Z710"/>
          <cell r="AA710"/>
          <cell r="AB710"/>
          <cell r="AC710"/>
          <cell r="AD710"/>
          <cell r="AE710"/>
          <cell r="AF710">
            <v>10.13993</v>
          </cell>
          <cell r="AG710"/>
          <cell r="AH710"/>
          <cell r="AI710" t="str">
            <v>Co</v>
          </cell>
          <cell r="AJ710" t="str">
            <v>-1.3Al</v>
          </cell>
          <cell r="AK710" t="str">
            <v>-13.7W</v>
          </cell>
          <cell r="AL710" t="str">
            <v>-10.Ni</v>
          </cell>
          <cell r="AM710" t="str">
            <v/>
          </cell>
          <cell r="AN710" t="str">
            <v>-1.Ta</v>
          </cell>
          <cell r="AO710" t="str">
            <v/>
          </cell>
          <cell r="AP710" t="str">
            <v/>
          </cell>
          <cell r="AQ710" t="str">
            <v>-4.Ti</v>
          </cell>
          <cell r="AR710" t="str">
            <v/>
          </cell>
          <cell r="AS710" t="str">
            <v/>
          </cell>
          <cell r="AT710" t="str">
            <v/>
          </cell>
          <cell r="AU710" t="str">
            <v/>
          </cell>
          <cell r="AV710" t="str">
            <v/>
          </cell>
          <cell r="AW710" t="str">
            <v/>
          </cell>
          <cell r="AX710" t="str">
            <v/>
          </cell>
          <cell r="AY710" t="str">
            <v/>
          </cell>
          <cell r="AZ710" t="str">
            <v/>
          </cell>
          <cell r="BA710" t="str">
            <v/>
          </cell>
          <cell r="BB710" t="str">
            <v/>
          </cell>
          <cell r="BC710" t="str">
            <v/>
          </cell>
          <cell r="BD710" t="str">
            <v/>
          </cell>
          <cell r="BE710" t="str">
            <v/>
          </cell>
          <cell r="BF710" t="str">
            <v/>
          </cell>
          <cell r="BG710" t="str">
            <v/>
          </cell>
          <cell r="BH710" t="str">
            <v>10NiLi, W., Li, L., Antonov, S. &amp; Feng, Q. Effective design of a Co-Ni-Al-W-Ta-Ti alloy with high γ′ solvus temperature and microstructural stability using combined CALPHAD and experimental approaches. Mater. Des. 180, (2019).</v>
          </cell>
          <cell r="BI710" t="str">
            <v>Co-10.Ni-1.3Al-13.7W-4.Ti-1.Ta</v>
          </cell>
          <cell r="BJ710" t="str">
            <v>80.0Co-10.0Ni-1.3Al-13.7W-4.0Ti-1.0Ta</v>
          </cell>
        </row>
        <row r="711">
          <cell r="A711" t="str">
            <v>Co-20.Ni-9.6Al-5.4W-4.Ti-1.Ta</v>
          </cell>
          <cell r="B711" t="str">
            <v>CoAlWX+</v>
          </cell>
          <cell r="C711" t="str">
            <v>-20Ni-10Al-5W-4Ti-1Ta</v>
          </cell>
          <cell r="D711" t="str">
            <v>20Ni</v>
          </cell>
          <cell r="E711" t="str">
            <v>Li, W., Li, L., Antonov, S. &amp; Feng, Q. Effective design of a Co-Ni-Al-W-Ta-Ti alloy with high γ′ solvus temperature and microstructural stability using combined CALPHAD and experimental approaches. Mater. Des. 180, (2019).</v>
          </cell>
          <cell r="F711">
            <v>756</v>
          </cell>
          <cell r="G711">
            <v>60</v>
          </cell>
          <cell r="H711">
            <v>20</v>
          </cell>
          <cell r="I711">
            <v>9.6</v>
          </cell>
          <cell r="J711"/>
          <cell r="K711">
            <v>5.4</v>
          </cell>
          <cell r="L711">
            <v>4</v>
          </cell>
          <cell r="M711">
            <v>1</v>
          </cell>
          <cell r="N711"/>
          <cell r="O711"/>
          <cell r="P711"/>
          <cell r="Q711"/>
          <cell r="R711"/>
          <cell r="S711"/>
          <cell r="T711"/>
          <cell r="U711"/>
          <cell r="V711"/>
          <cell r="W711"/>
          <cell r="X711"/>
          <cell r="Y711"/>
          <cell r="Z711"/>
          <cell r="AA711"/>
          <cell r="AB711"/>
          <cell r="AC711"/>
          <cell r="AD711"/>
          <cell r="AE711"/>
          <cell r="AF711">
            <v>8.76708</v>
          </cell>
          <cell r="AG711"/>
          <cell r="AH711"/>
          <cell r="AI711" t="str">
            <v>Co</v>
          </cell>
          <cell r="AJ711" t="str">
            <v>-9.6Al</v>
          </cell>
          <cell r="AK711" t="str">
            <v>-5.4W</v>
          </cell>
          <cell r="AL711" t="str">
            <v>-20.Ni</v>
          </cell>
          <cell r="AM711" t="str">
            <v/>
          </cell>
          <cell r="AN711" t="str">
            <v>-1.Ta</v>
          </cell>
          <cell r="AO711" t="str">
            <v/>
          </cell>
          <cell r="AP711" t="str">
            <v/>
          </cell>
          <cell r="AQ711" t="str">
            <v>-4.Ti</v>
          </cell>
          <cell r="AR711" t="str">
            <v/>
          </cell>
          <cell r="AS711" t="str">
            <v/>
          </cell>
          <cell r="AT711" t="str">
            <v/>
          </cell>
          <cell r="AU711" t="str">
            <v/>
          </cell>
          <cell r="AV711" t="str">
            <v/>
          </cell>
          <cell r="AW711" t="str">
            <v/>
          </cell>
          <cell r="AX711" t="str">
            <v/>
          </cell>
          <cell r="AY711" t="str">
            <v/>
          </cell>
          <cell r="AZ711" t="str">
            <v/>
          </cell>
          <cell r="BA711" t="str">
            <v/>
          </cell>
          <cell r="BB711" t="str">
            <v/>
          </cell>
          <cell r="BC711" t="str">
            <v/>
          </cell>
          <cell r="BD711" t="str">
            <v/>
          </cell>
          <cell r="BE711" t="str">
            <v/>
          </cell>
          <cell r="BF711" t="str">
            <v/>
          </cell>
          <cell r="BG711" t="str">
            <v/>
          </cell>
          <cell r="BH711" t="str">
            <v>20NiLi, W., Li, L., Antonov, S. &amp; Feng, Q. Effective design of a Co-Ni-Al-W-Ta-Ti alloy with high γ′ solvus temperature and microstructural stability using combined CALPHAD and experimental approaches. Mater. Des. 180, (2019).</v>
          </cell>
          <cell r="BI711" t="str">
            <v>Co-20.Ni-9.6Al-5.4W-4.Ti-1.Ta</v>
          </cell>
          <cell r="BJ711" t="str">
            <v>80.0Co-20.0Ni-9.6Al-5.4W-4.0Ti-1.0Ta</v>
          </cell>
        </row>
        <row r="712">
          <cell r="A712" t="str">
            <v>Co-12.Ti</v>
          </cell>
          <cell r="B712" t="str">
            <v>Co3Ti</v>
          </cell>
          <cell r="C712" t="str">
            <v>-12Ti</v>
          </cell>
          <cell r="D712" t="str">
            <v>Co-12Ti</v>
          </cell>
          <cell r="E712" t="str">
            <v>Im, H. J. et al. Effects of Mo on the mechanical behavior of γ/γʹ-strengthened Co-Ti-based alloys. Acta Mater. 197, 69–80 (2020).</v>
          </cell>
          <cell r="F712">
            <v>757</v>
          </cell>
          <cell r="G712">
            <v>88</v>
          </cell>
          <cell r="H712"/>
          <cell r="I712"/>
          <cell r="J712"/>
          <cell r="K712"/>
          <cell r="L712">
            <v>12</v>
          </cell>
          <cell r="M712"/>
          <cell r="N712"/>
          <cell r="O712"/>
          <cell r="P712"/>
          <cell r="Q712"/>
          <cell r="R712"/>
          <cell r="S712"/>
          <cell r="T712"/>
          <cell r="U712"/>
          <cell r="V712"/>
          <cell r="W712"/>
          <cell r="X712"/>
          <cell r="Y712"/>
          <cell r="Z712"/>
          <cell r="AA712"/>
          <cell r="AB712"/>
          <cell r="AC712"/>
          <cell r="AD712"/>
          <cell r="AE712"/>
          <cell r="AF712">
            <v>8.3728400000000001</v>
          </cell>
          <cell r="AG712"/>
          <cell r="AH712"/>
          <cell r="AI712" t="str">
            <v>Co</v>
          </cell>
          <cell r="AJ712" t="str">
            <v/>
          </cell>
          <cell r="AK712" t="str">
            <v/>
          </cell>
          <cell r="AL712" t="str">
            <v/>
          </cell>
          <cell r="AM712" t="str">
            <v/>
          </cell>
          <cell r="AN712" t="str">
            <v/>
          </cell>
          <cell r="AO712" t="str">
            <v/>
          </cell>
          <cell r="AP712" t="str">
            <v/>
          </cell>
          <cell r="AQ712" t="str">
            <v>-12.Ti</v>
          </cell>
          <cell r="AR712" t="str">
            <v/>
          </cell>
          <cell r="AS712" t="str">
            <v/>
          </cell>
          <cell r="AT712" t="str">
            <v/>
          </cell>
          <cell r="AU712" t="str">
            <v/>
          </cell>
          <cell r="AV712" t="str">
            <v/>
          </cell>
          <cell r="AW712" t="str">
            <v/>
          </cell>
          <cell r="AX712" t="str">
            <v/>
          </cell>
          <cell r="AY712" t="str">
            <v/>
          </cell>
          <cell r="AZ712" t="str">
            <v/>
          </cell>
          <cell r="BA712" t="str">
            <v/>
          </cell>
          <cell r="BB712" t="str">
            <v/>
          </cell>
          <cell r="BC712" t="str">
            <v/>
          </cell>
          <cell r="BD712" t="str">
            <v/>
          </cell>
          <cell r="BE712" t="str">
            <v/>
          </cell>
          <cell r="BF712" t="str">
            <v/>
          </cell>
          <cell r="BG712" t="str">
            <v/>
          </cell>
          <cell r="BH712" t="str">
            <v>Co-12TiIm, H. J. et al. Effects of Mo on the mechanical behavior of γ/γʹ-strengthened Co-Ti-based alloys. Acta Mater. 197, 69–80 (2020).</v>
          </cell>
          <cell r="BI712" t="str">
            <v>Co-12.Ti</v>
          </cell>
          <cell r="BJ712" t="str">
            <v>100.0Co0000000000000000000000</v>
          </cell>
        </row>
        <row r="713">
          <cell r="A713" t="str">
            <v>Co-12.Ti-4.Mo</v>
          </cell>
          <cell r="B713" t="str">
            <v>Co3Ti</v>
          </cell>
          <cell r="C713" t="str">
            <v>-12Ti-4Mo</v>
          </cell>
          <cell r="D713" t="str">
            <v>Co-12Ti-4Mo</v>
          </cell>
          <cell r="E713" t="str">
            <v>Im, H. J. et al. Effects of Mo on the mechanical behavior of γ/γʹ-strengthened Co-Ti-based alloys. Acta Mater. 197, 69–80 (2020).</v>
          </cell>
          <cell r="F713">
            <v>758</v>
          </cell>
          <cell r="G713">
            <v>84</v>
          </cell>
          <cell r="H713"/>
          <cell r="I713"/>
          <cell r="J713"/>
          <cell r="K713"/>
          <cell r="L713">
            <v>12</v>
          </cell>
          <cell r="M713"/>
          <cell r="N713"/>
          <cell r="O713"/>
          <cell r="P713">
            <v>4</v>
          </cell>
          <cell r="Q713"/>
          <cell r="R713"/>
          <cell r="S713"/>
          <cell r="T713"/>
          <cell r="U713"/>
          <cell r="V713"/>
          <cell r="W713"/>
          <cell r="X713"/>
          <cell r="Y713"/>
          <cell r="Z713"/>
          <cell r="AA713"/>
          <cell r="AB713"/>
          <cell r="AC713"/>
          <cell r="AD713"/>
          <cell r="AE713"/>
          <cell r="AF713">
            <v>8.4280399999999993</v>
          </cell>
          <cell r="AG713"/>
          <cell r="AH713"/>
          <cell r="AI713" t="str">
            <v>Co</v>
          </cell>
          <cell r="AJ713" t="str">
            <v/>
          </cell>
          <cell r="AK713" t="str">
            <v/>
          </cell>
          <cell r="AL713" t="str">
            <v/>
          </cell>
          <cell r="AM713" t="str">
            <v/>
          </cell>
          <cell r="AN713" t="str">
            <v/>
          </cell>
          <cell r="AO713" t="str">
            <v/>
          </cell>
          <cell r="AP713" t="str">
            <v/>
          </cell>
          <cell r="AQ713" t="str">
            <v>-12.Ti</v>
          </cell>
          <cell r="AR713" t="str">
            <v>-4.Mo</v>
          </cell>
          <cell r="AS713" t="str">
            <v/>
          </cell>
          <cell r="AT713" t="str">
            <v/>
          </cell>
          <cell r="AU713" t="str">
            <v/>
          </cell>
          <cell r="AV713" t="str">
            <v/>
          </cell>
          <cell r="AW713" t="str">
            <v/>
          </cell>
          <cell r="AX713" t="str">
            <v/>
          </cell>
          <cell r="AY713" t="str">
            <v/>
          </cell>
          <cell r="AZ713" t="str">
            <v/>
          </cell>
          <cell r="BA713" t="str">
            <v/>
          </cell>
          <cell r="BB713" t="str">
            <v/>
          </cell>
          <cell r="BC713" t="str">
            <v/>
          </cell>
          <cell r="BD713" t="str">
            <v/>
          </cell>
          <cell r="BE713" t="str">
            <v/>
          </cell>
          <cell r="BF713" t="str">
            <v/>
          </cell>
          <cell r="BG713" t="str">
            <v/>
          </cell>
          <cell r="BH713" t="str">
            <v>Co-12Ti-4MoIm, H. J. et al. Effects of Mo on the mechanical behavior of γ/γʹ-strengthened Co-Ti-based alloys. Acta Mater. 197, 69–80 (2020).</v>
          </cell>
          <cell r="BI713" t="str">
            <v>Co-12.Ti-4.Mo</v>
          </cell>
          <cell r="BJ713"/>
        </row>
        <row r="714">
          <cell r="A714" t="str">
            <v>Co-7.Al-8.W-4.Ti-1.Ta</v>
          </cell>
          <cell r="B714" t="str">
            <v>Co3Ti</v>
          </cell>
          <cell r="C714" t="str">
            <v>-7Al-8W-4Ti-1Ta</v>
          </cell>
          <cell r="D714" t="str">
            <v>TaTi-SX</v>
          </cell>
          <cell r="E714" t="str">
            <v>Lu, S., Antonov, S., Li, L. &amp; Feng, Q. Two Steady-State Creep Stages in Co-Al-W-Base Single-Crystal Superalloys at 1273 K/137 MPa. Metall. Mater. Trans. A Phys. Metall. Mater. Sci. 49, 4079–4089 (2018).</v>
          </cell>
          <cell r="F714">
            <v>759</v>
          </cell>
          <cell r="G714">
            <v>80</v>
          </cell>
          <cell r="H714"/>
          <cell r="I714">
            <v>7</v>
          </cell>
          <cell r="J714"/>
          <cell r="K714">
            <v>8</v>
          </cell>
          <cell r="L714">
            <v>4</v>
          </cell>
          <cell r="M714">
            <v>1</v>
          </cell>
          <cell r="N714"/>
          <cell r="O714"/>
          <cell r="P714"/>
          <cell r="Q714"/>
          <cell r="R714"/>
          <cell r="S714"/>
          <cell r="T714"/>
          <cell r="U714"/>
          <cell r="V714"/>
          <cell r="W714"/>
          <cell r="X714"/>
          <cell r="Y714"/>
          <cell r="Z714"/>
          <cell r="AA714"/>
          <cell r="AB714"/>
          <cell r="AC714"/>
          <cell r="AD714"/>
          <cell r="AE714"/>
          <cell r="AF714">
            <v>9.1957799999999992</v>
          </cell>
          <cell r="AG714"/>
          <cell r="AH714"/>
          <cell r="AI714" t="str">
            <v>Co</v>
          </cell>
          <cell r="AJ714" t="str">
            <v>-7.Al</v>
          </cell>
          <cell r="AK714" t="str">
            <v>-8.W</v>
          </cell>
          <cell r="AL714" t="str">
            <v/>
          </cell>
          <cell r="AM714" t="str">
            <v/>
          </cell>
          <cell r="AN714" t="str">
            <v>-1.Ta</v>
          </cell>
          <cell r="AO714" t="str">
            <v/>
          </cell>
          <cell r="AP714" t="str">
            <v/>
          </cell>
          <cell r="AQ714" t="str">
            <v>-4.Ti</v>
          </cell>
          <cell r="AR714" t="str">
            <v/>
          </cell>
          <cell r="AS714" t="str">
            <v/>
          </cell>
          <cell r="AT714" t="str">
            <v/>
          </cell>
          <cell r="AU714" t="str">
            <v/>
          </cell>
          <cell r="AV714" t="str">
            <v/>
          </cell>
          <cell r="AW714" t="str">
            <v/>
          </cell>
          <cell r="AX714" t="str">
            <v/>
          </cell>
          <cell r="AY714" t="str">
            <v/>
          </cell>
          <cell r="AZ714" t="str">
            <v/>
          </cell>
          <cell r="BA714" t="str">
            <v/>
          </cell>
          <cell r="BB714" t="str">
            <v/>
          </cell>
          <cell r="BC714" t="str">
            <v/>
          </cell>
          <cell r="BD714" t="str">
            <v/>
          </cell>
          <cell r="BE714" t="str">
            <v/>
          </cell>
          <cell r="BF714" t="str">
            <v/>
          </cell>
          <cell r="BG714" t="str">
            <v/>
          </cell>
          <cell r="BH714" t="str">
            <v>TaTi-SXLu, S., Antonov, S., Li, L. &amp; Feng, Q. Two Steady-State Creep Stages in Co-Al-W-Base Single-Crystal Superalloys at 1273 K/137 MPa. Metall. Mater. Trans. A Phys. Metall. Mater. Sci. 49, 4079–4089 (2018).</v>
          </cell>
          <cell r="BI714" t="str">
            <v>Co-7.Al-8.W-4.Ti-1.Ta</v>
          </cell>
          <cell r="BJ714"/>
        </row>
        <row r="715">
          <cell r="A715" t="str">
            <v>Co-15.Ni-9.Al-10.W</v>
          </cell>
          <cell r="B715" t="str">
            <v>CoAlW-X</v>
          </cell>
          <cell r="C715" t="str">
            <v>-15Ni-9Al-10W</v>
          </cell>
          <cell r="D715" t="str">
            <v>15Ni</v>
          </cell>
          <cell r="E715" t="str">
            <v>Xue, F. et al. Effects of Ni on microstructural evolution and γ’ dissolution of novel Co-Al-W base alloys. Jinshu Xuebao/Acta Metall. Sin. 50, 845–853 (2014).</v>
          </cell>
          <cell r="F715">
            <v>760</v>
          </cell>
          <cell r="G715">
            <v>66</v>
          </cell>
          <cell r="H715">
            <v>15</v>
          </cell>
          <cell r="I715">
            <v>9</v>
          </cell>
          <cell r="J715"/>
          <cell r="K715">
            <v>10</v>
          </cell>
          <cell r="L715"/>
          <cell r="M715"/>
          <cell r="N715"/>
          <cell r="O715"/>
          <cell r="P715"/>
          <cell r="Q715"/>
          <cell r="R715"/>
          <cell r="S715"/>
          <cell r="T715"/>
          <cell r="U715"/>
          <cell r="V715"/>
          <cell r="W715"/>
          <cell r="X715"/>
          <cell r="Y715"/>
          <cell r="Z715"/>
          <cell r="AA715"/>
          <cell r="AB715"/>
          <cell r="AC715"/>
          <cell r="AD715"/>
          <cell r="AE715"/>
          <cell r="AF715">
            <v>9.3781999999999996</v>
          </cell>
          <cell r="AG715"/>
          <cell r="AH715"/>
          <cell r="AI715" t="str">
            <v>Co</v>
          </cell>
          <cell r="AJ715" t="str">
            <v>-9.Al</v>
          </cell>
          <cell r="AK715" t="str">
            <v>-10.W</v>
          </cell>
          <cell r="AL715" t="str">
            <v>-15.Ni</v>
          </cell>
          <cell r="AM715" t="str">
            <v/>
          </cell>
          <cell r="AN715" t="str">
            <v/>
          </cell>
          <cell r="AO715" t="str">
            <v/>
          </cell>
          <cell r="AP715" t="str">
            <v/>
          </cell>
          <cell r="AQ715" t="str">
            <v/>
          </cell>
          <cell r="AR715" t="str">
            <v/>
          </cell>
          <cell r="AS715" t="str">
            <v/>
          </cell>
          <cell r="AT715" t="str">
            <v/>
          </cell>
          <cell r="AU715" t="str">
            <v/>
          </cell>
          <cell r="AV715" t="str">
            <v/>
          </cell>
          <cell r="AW715" t="str">
            <v/>
          </cell>
          <cell r="AX715" t="str">
            <v/>
          </cell>
          <cell r="AY715" t="str">
            <v/>
          </cell>
          <cell r="AZ715" t="str">
            <v/>
          </cell>
          <cell r="BA715" t="str">
            <v/>
          </cell>
          <cell r="BB715" t="str">
            <v/>
          </cell>
          <cell r="BC715" t="str">
            <v/>
          </cell>
          <cell r="BD715" t="str">
            <v/>
          </cell>
          <cell r="BE715" t="str">
            <v/>
          </cell>
          <cell r="BF715" t="str">
            <v/>
          </cell>
          <cell r="BG715" t="str">
            <v/>
          </cell>
          <cell r="BH715" t="str">
            <v>15NiXue, F. et al. Effects of Ni on microstructural evolution and γ’ dissolution of novel Co-Al-W base alloys. Jinshu Xuebao/Acta Metall. Sin. 50, 845–853 (2014).</v>
          </cell>
          <cell r="BI715" t="str">
            <v>Co-15.Ni-9.Al-10.W</v>
          </cell>
          <cell r="BJ715"/>
        </row>
        <row r="716">
          <cell r="A716" t="str">
            <v>Co-25.Ni-9.Al-10.W</v>
          </cell>
          <cell r="B716" t="str">
            <v>CoAlW-X</v>
          </cell>
          <cell r="C716" t="str">
            <v>-25Ni-9Al-10W</v>
          </cell>
          <cell r="D716" t="str">
            <v>25Ni</v>
          </cell>
          <cell r="E716" t="str">
            <v>Xue, F. et al. Effects of Ni on microstructural evolution and γ’ dissolution of novel Co-Al-W base alloys. Jinshu Xuebao/Acta Metall. Sin. 50, 845–853 (2014).</v>
          </cell>
          <cell r="F716">
            <v>761</v>
          </cell>
          <cell r="G716">
            <v>56</v>
          </cell>
          <cell r="H716">
            <v>25</v>
          </cell>
          <cell r="I716">
            <v>9</v>
          </cell>
          <cell r="J716"/>
          <cell r="K716">
            <v>10</v>
          </cell>
          <cell r="L716"/>
          <cell r="M716"/>
          <cell r="N716"/>
          <cell r="O716"/>
          <cell r="P716"/>
          <cell r="Q716"/>
          <cell r="R716"/>
          <cell r="S716"/>
          <cell r="T716"/>
          <cell r="U716"/>
          <cell r="V716"/>
          <cell r="W716"/>
          <cell r="X716"/>
          <cell r="Y716"/>
          <cell r="Z716"/>
          <cell r="AA716"/>
          <cell r="AB716"/>
          <cell r="AC716"/>
          <cell r="AD716"/>
          <cell r="AE716"/>
          <cell r="AF716">
            <v>9.3790000000000013</v>
          </cell>
          <cell r="AG716"/>
          <cell r="AH716"/>
          <cell r="AI716" t="str">
            <v>Co</v>
          </cell>
          <cell r="AJ716" t="str">
            <v>-9.Al</v>
          </cell>
          <cell r="AK716" t="str">
            <v>-10.W</v>
          </cell>
          <cell r="AL716" t="str">
            <v>-25.Ni</v>
          </cell>
          <cell r="AM716" t="str">
            <v/>
          </cell>
          <cell r="AN716" t="str">
            <v/>
          </cell>
          <cell r="AO716" t="str">
            <v/>
          </cell>
          <cell r="AP716" t="str">
            <v/>
          </cell>
          <cell r="AQ716" t="str">
            <v/>
          </cell>
          <cell r="AR716" t="str">
            <v/>
          </cell>
          <cell r="AS716" t="str">
            <v/>
          </cell>
          <cell r="AT716" t="str">
            <v/>
          </cell>
          <cell r="AU716" t="str">
            <v/>
          </cell>
          <cell r="AV716" t="str">
            <v/>
          </cell>
          <cell r="AW716" t="str">
            <v/>
          </cell>
          <cell r="AX716" t="str">
            <v/>
          </cell>
          <cell r="AY716" t="str">
            <v/>
          </cell>
          <cell r="AZ716" t="str">
            <v/>
          </cell>
          <cell r="BA716" t="str">
            <v/>
          </cell>
          <cell r="BB716" t="str">
            <v/>
          </cell>
          <cell r="BC716" t="str">
            <v/>
          </cell>
          <cell r="BD716" t="str">
            <v/>
          </cell>
          <cell r="BE716" t="str">
            <v/>
          </cell>
          <cell r="BF716" t="str">
            <v/>
          </cell>
          <cell r="BG716" t="str">
            <v/>
          </cell>
          <cell r="BH716" t="str">
            <v>25NiXue, F. et al. Effects of Ni on microstructural evolution and γ’ dissolution of novel Co-Al-W base alloys. Jinshu Xuebao/Acta Metall. Sin. 50, 845–853 (2014).</v>
          </cell>
          <cell r="BI716" t="str">
            <v>Co-25.Ni-9.Al-10.W</v>
          </cell>
          <cell r="BJ716"/>
        </row>
        <row r="717">
          <cell r="A717" t="str">
            <v>Co-35.Ni-9.Al-10.W</v>
          </cell>
          <cell r="B717" t="str">
            <v>CoAlW-X</v>
          </cell>
          <cell r="C717" t="str">
            <v>-35Ni-9Al-10W</v>
          </cell>
          <cell r="D717" t="str">
            <v>35Ni</v>
          </cell>
          <cell r="E717" t="str">
            <v>Xue, F. et al. Effects of Ni on microstructural evolution and γ’ dissolution of novel Co-Al-W base alloys. Jinshu Xuebao/Acta Metall. Sin. 50, 845–853 (2014).</v>
          </cell>
          <cell r="F717">
            <v>762</v>
          </cell>
          <cell r="G717">
            <v>46</v>
          </cell>
          <cell r="H717">
            <v>35</v>
          </cell>
          <cell r="I717">
            <v>9</v>
          </cell>
          <cell r="J717"/>
          <cell r="K717">
            <v>10</v>
          </cell>
          <cell r="L717"/>
          <cell r="M717"/>
          <cell r="N717"/>
          <cell r="O717"/>
          <cell r="P717"/>
          <cell r="Q717"/>
          <cell r="R717"/>
          <cell r="S717"/>
          <cell r="T717"/>
          <cell r="U717"/>
          <cell r="V717"/>
          <cell r="W717"/>
          <cell r="X717"/>
          <cell r="Y717"/>
          <cell r="Z717"/>
          <cell r="AA717"/>
          <cell r="AB717"/>
          <cell r="AC717"/>
          <cell r="AD717"/>
          <cell r="AE717"/>
          <cell r="AF717">
            <v>9.3797999999999995</v>
          </cell>
          <cell r="AG717"/>
          <cell r="AH717"/>
          <cell r="AI717" t="str">
            <v>Co</v>
          </cell>
          <cell r="AJ717" t="str">
            <v>-9.Al</v>
          </cell>
          <cell r="AK717" t="str">
            <v>-10.W</v>
          </cell>
          <cell r="AL717" t="str">
            <v>-35.Ni</v>
          </cell>
          <cell r="AM717" t="str">
            <v/>
          </cell>
          <cell r="AN717" t="str">
            <v/>
          </cell>
          <cell r="AO717" t="str">
            <v/>
          </cell>
          <cell r="AP717" t="str">
            <v/>
          </cell>
          <cell r="AQ717" t="str">
            <v/>
          </cell>
          <cell r="AR717" t="str">
            <v/>
          </cell>
          <cell r="AS717" t="str">
            <v/>
          </cell>
          <cell r="AT717" t="str">
            <v/>
          </cell>
          <cell r="AU717" t="str">
            <v/>
          </cell>
          <cell r="AV717" t="str">
            <v/>
          </cell>
          <cell r="AW717" t="str">
            <v/>
          </cell>
          <cell r="AX717" t="str">
            <v/>
          </cell>
          <cell r="AY717" t="str">
            <v/>
          </cell>
          <cell r="AZ717" t="str">
            <v/>
          </cell>
          <cell r="BA717" t="str">
            <v/>
          </cell>
          <cell r="BB717" t="str">
            <v/>
          </cell>
          <cell r="BC717" t="str">
            <v/>
          </cell>
          <cell r="BD717" t="str">
            <v/>
          </cell>
          <cell r="BE717" t="str">
            <v/>
          </cell>
          <cell r="BF717" t="str">
            <v/>
          </cell>
          <cell r="BG717" t="str">
            <v/>
          </cell>
          <cell r="BH717" t="str">
            <v>35NiXue, F. et al. Effects of Ni on microstructural evolution and γ’ dissolution of novel Co-Al-W base alloys. Jinshu Xuebao/Acta Metall. Sin. 50, 845–853 (2014).</v>
          </cell>
          <cell r="BI717" t="str">
            <v>Co-35.Ni-9.Al-10.W</v>
          </cell>
          <cell r="BJ717"/>
        </row>
        <row r="718">
          <cell r="A718" t="str">
            <v>Co-45.Ni-9.Al-10.W</v>
          </cell>
          <cell r="B718" t="str">
            <v>CoAlW-X</v>
          </cell>
          <cell r="C718" t="str">
            <v>-45Ni-9Al-10W</v>
          </cell>
          <cell r="D718" t="str">
            <v>45Ni</v>
          </cell>
          <cell r="E718" t="str">
            <v>Xue, F. et al. Effects of Ni on microstructural evolution and γ’ dissolution of novel Co-Al-W base alloys. Jinshu Xuebao/Acta Metall. Sin. 50, 845–853 (2014).</v>
          </cell>
          <cell r="F718">
            <v>763</v>
          </cell>
          <cell r="G718">
            <v>36</v>
          </cell>
          <cell r="H718">
            <v>45</v>
          </cell>
          <cell r="I718">
            <v>9</v>
          </cell>
          <cell r="J718"/>
          <cell r="K718">
            <v>10</v>
          </cell>
          <cell r="L718"/>
          <cell r="M718"/>
          <cell r="N718"/>
          <cell r="O718"/>
          <cell r="P718"/>
          <cell r="Q718"/>
          <cell r="R718"/>
          <cell r="S718"/>
          <cell r="T718"/>
          <cell r="U718"/>
          <cell r="V718"/>
          <cell r="W718"/>
          <cell r="X718"/>
          <cell r="Y718"/>
          <cell r="Z718"/>
          <cell r="AA718"/>
          <cell r="AB718"/>
          <cell r="AC718"/>
          <cell r="AD718"/>
          <cell r="AE718"/>
          <cell r="AF718">
            <v>9.3805999999999994</v>
          </cell>
          <cell r="AG718"/>
          <cell r="AH718"/>
          <cell r="AI718" t="str">
            <v>Co</v>
          </cell>
          <cell r="AJ718" t="str">
            <v>-9.Al</v>
          </cell>
          <cell r="AK718" t="str">
            <v>-10.W</v>
          </cell>
          <cell r="AL718" t="str">
            <v>-45.Ni</v>
          </cell>
          <cell r="AM718" t="str">
            <v/>
          </cell>
          <cell r="AN718" t="str">
            <v/>
          </cell>
          <cell r="AO718" t="str">
            <v/>
          </cell>
          <cell r="AP718" t="str">
            <v/>
          </cell>
          <cell r="AQ718" t="str">
            <v/>
          </cell>
          <cell r="AR718" t="str">
            <v/>
          </cell>
          <cell r="AS718" t="str">
            <v/>
          </cell>
          <cell r="AT718" t="str">
            <v/>
          </cell>
          <cell r="AU718" t="str">
            <v/>
          </cell>
          <cell r="AV718" t="str">
            <v/>
          </cell>
          <cell r="AW718" t="str">
            <v/>
          </cell>
          <cell r="AX718" t="str">
            <v/>
          </cell>
          <cell r="AY718" t="str">
            <v/>
          </cell>
          <cell r="AZ718" t="str">
            <v/>
          </cell>
          <cell r="BA718" t="str">
            <v/>
          </cell>
          <cell r="BB718" t="str">
            <v/>
          </cell>
          <cell r="BC718" t="str">
            <v/>
          </cell>
          <cell r="BD718" t="str">
            <v/>
          </cell>
          <cell r="BE718" t="str">
            <v/>
          </cell>
          <cell r="BF718" t="str">
            <v/>
          </cell>
          <cell r="BG718" t="str">
            <v/>
          </cell>
          <cell r="BH718" t="str">
            <v>45NiXue, F. et al. Effects of Ni on microstructural evolution and γ’ dissolution of novel Co-Al-W base alloys. Jinshu Xuebao/Acta Metall. Sin. 50, 845–853 (2014).</v>
          </cell>
          <cell r="BI718" t="str">
            <v>Co-45.Ni-9.Al-10.W</v>
          </cell>
          <cell r="BJ718"/>
        </row>
        <row r="719">
          <cell r="A719" t="str">
            <v>Co-37.6Ni-8.9Al-15.8Cr-2.8W-1.8Ti-0.5Ta-0.14C-0.03Zr-0.05B</v>
          </cell>
          <cell r="B719" t="str">
            <v>CoAlWX+</v>
          </cell>
          <cell r="C719" t="str">
            <v>-38Ni-9Al-16Cr-3W-2Ti-1Ta-C-Zr-B</v>
          </cell>
          <cell r="D719" t="str">
            <v>CoEXP</v>
          </cell>
          <cell r="E719" t="str">
            <v>Forsik, S. A. J. et al. Recent Developments in the Design of Next Generation γ′-Strengthened Cobalt–Nickel Superalloys. in 847–856 (2020). doi:10.1007/978-3-030-51834-9_83.</v>
          </cell>
          <cell r="F719">
            <v>764</v>
          </cell>
          <cell r="G719">
            <v>32.38000000000001</v>
          </cell>
          <cell r="H719">
            <v>37.6</v>
          </cell>
          <cell r="I719">
            <v>8.9</v>
          </cell>
          <cell r="J719">
            <v>15.8</v>
          </cell>
          <cell r="K719">
            <v>2.8</v>
          </cell>
          <cell r="L719">
            <v>1.8</v>
          </cell>
          <cell r="M719">
            <v>0.5</v>
          </cell>
          <cell r="N719"/>
          <cell r="O719"/>
          <cell r="P719"/>
          <cell r="Q719">
            <v>0.14000000000000001</v>
          </cell>
          <cell r="R719">
            <v>0.03</v>
          </cell>
          <cell r="S719">
            <v>0.05</v>
          </cell>
          <cell r="T719"/>
          <cell r="U719"/>
          <cell r="V719"/>
          <cell r="W719"/>
          <cell r="X719"/>
          <cell r="Y719"/>
          <cell r="Z719"/>
          <cell r="AA719"/>
          <cell r="AB719"/>
          <cell r="AC719"/>
          <cell r="AD719"/>
          <cell r="AE719"/>
          <cell r="AF719">
            <v>8.3172713000000016</v>
          </cell>
          <cell r="AG719"/>
          <cell r="AH719"/>
          <cell r="AI719" t="str">
            <v>Co</v>
          </cell>
          <cell r="AJ719" t="str">
            <v>-8.9Al</v>
          </cell>
          <cell r="AK719" t="str">
            <v>-2.8W</v>
          </cell>
          <cell r="AL719" t="str">
            <v>-37.6Ni</v>
          </cell>
          <cell r="AM719" t="str">
            <v>-15.8Cr</v>
          </cell>
          <cell r="AN719" t="str">
            <v>-0.5Ta</v>
          </cell>
          <cell r="AO719" t="str">
            <v/>
          </cell>
          <cell r="AP719" t="str">
            <v/>
          </cell>
          <cell r="AQ719" t="str">
            <v>-1.8Ti</v>
          </cell>
          <cell r="AR719" t="str">
            <v/>
          </cell>
          <cell r="AS719" t="str">
            <v>-0.14C</v>
          </cell>
          <cell r="AT719" t="str">
            <v>-0.03Zr</v>
          </cell>
          <cell r="AU719" t="str">
            <v>-0.05B</v>
          </cell>
          <cell r="AV719" t="str">
            <v/>
          </cell>
          <cell r="AW719" t="str">
            <v/>
          </cell>
          <cell r="AX719" t="str">
            <v/>
          </cell>
          <cell r="AY719" t="str">
            <v/>
          </cell>
          <cell r="AZ719" t="str">
            <v/>
          </cell>
          <cell r="BA719" t="str">
            <v/>
          </cell>
          <cell r="BB719" t="str">
            <v/>
          </cell>
          <cell r="BC719" t="str">
            <v/>
          </cell>
          <cell r="BD719" t="str">
            <v/>
          </cell>
          <cell r="BE719" t="str">
            <v/>
          </cell>
          <cell r="BF719" t="str">
            <v/>
          </cell>
          <cell r="BG719" t="str">
            <v/>
          </cell>
          <cell r="BH719" t="str">
            <v>CoEXPForsik, S. A. J. et al. Recent Developments in the Design of Next Generation γ′-Strengthened Cobalt–Nickel Superalloys. in 847–856 (2020). doi:10.1007/978-3-030-51834-9_83.</v>
          </cell>
          <cell r="BI719" t="str">
            <v>Co-37.6Ni-8.9Al-15.8Cr-2.8W-1.8Ti-0.5Ta-0.14C-0.03Zr-0.05B</v>
          </cell>
          <cell r="BJ719"/>
        </row>
        <row r="720">
          <cell r="A720" t="str">
            <v>Co-9.Al-9.W-2.Ta</v>
          </cell>
          <cell r="B720" t="str">
            <v>CoAlW-X</v>
          </cell>
          <cell r="C720" t="str">
            <v>-9Al-9W-2Ta</v>
          </cell>
          <cell r="D720" t="str">
            <v>Co-9Al-9W-2Ta</v>
          </cell>
          <cell r="E720" t="str">
            <v>Wertz, K. et al. Supersolvus Hot Workability and Dynamic Recrystallization in Wrought Co–Al–W-Base Alloys. in 857–869 (2020). doi:10.1007/978-3-030-51834-9_84.</v>
          </cell>
          <cell r="F720">
            <v>765</v>
          </cell>
          <cell r="G720">
            <v>80</v>
          </cell>
          <cell r="H720"/>
          <cell r="I720">
            <v>9</v>
          </cell>
          <cell r="J720"/>
          <cell r="K720">
            <v>9</v>
          </cell>
          <cell r="L720"/>
          <cell r="M720">
            <v>2</v>
          </cell>
          <cell r="N720"/>
          <cell r="O720"/>
          <cell r="P720"/>
          <cell r="Q720"/>
          <cell r="R720"/>
          <cell r="S720"/>
          <cell r="T720"/>
          <cell r="U720"/>
          <cell r="V720"/>
          <cell r="W720"/>
          <cell r="X720"/>
          <cell r="Y720"/>
          <cell r="Z720"/>
          <cell r="AA720"/>
          <cell r="AB720"/>
          <cell r="AC720"/>
          <cell r="AD720"/>
          <cell r="AE720"/>
          <cell r="AF720">
            <v>9.4284999999999997</v>
          </cell>
          <cell r="AG720"/>
          <cell r="AH720"/>
          <cell r="AI720" t="str">
            <v>Co</v>
          </cell>
          <cell r="AJ720" t="str">
            <v>-9.Al</v>
          </cell>
          <cell r="AK720" t="str">
            <v>-9.W</v>
          </cell>
          <cell r="AL720" t="str">
            <v/>
          </cell>
          <cell r="AM720" t="str">
            <v/>
          </cell>
          <cell r="AN720" t="str">
            <v>-2.Ta</v>
          </cell>
          <cell r="AO720" t="str">
            <v/>
          </cell>
          <cell r="AP720" t="str">
            <v/>
          </cell>
          <cell r="AQ720" t="str">
            <v/>
          </cell>
          <cell r="AR720" t="str">
            <v/>
          </cell>
          <cell r="AS720" t="str">
            <v/>
          </cell>
          <cell r="AT720" t="str">
            <v/>
          </cell>
          <cell r="AU720" t="str">
            <v/>
          </cell>
          <cell r="AV720" t="str">
            <v/>
          </cell>
          <cell r="AW720" t="str">
            <v/>
          </cell>
          <cell r="AX720" t="str">
            <v/>
          </cell>
          <cell r="AY720" t="str">
            <v/>
          </cell>
          <cell r="AZ720" t="str">
            <v/>
          </cell>
          <cell r="BA720" t="str">
            <v/>
          </cell>
          <cell r="BB720" t="str">
            <v/>
          </cell>
          <cell r="BC720" t="str">
            <v/>
          </cell>
          <cell r="BD720" t="str">
            <v/>
          </cell>
          <cell r="BE720" t="str">
            <v/>
          </cell>
          <cell r="BF720" t="str">
            <v/>
          </cell>
          <cell r="BG720" t="str">
            <v/>
          </cell>
          <cell r="BH720" t="str">
            <v>Co-9Al-9W-2TaWertz, K. et al. Supersolvus Hot Workability and Dynamic Recrystallization in Wrought Co–Al–W-Base Alloys. in 857–869 (2020). doi:10.1007/978-3-030-51834-9_84.</v>
          </cell>
          <cell r="BI720" t="str">
            <v>Co-9.Al-9.W-2.Ta</v>
          </cell>
          <cell r="BJ720"/>
        </row>
        <row r="721">
          <cell r="A721" t="str">
            <v>Co-25.Ni-10.Al-4.W-2.Ti-2.Ta</v>
          </cell>
          <cell r="B721" t="str">
            <v>CoAlWX+</v>
          </cell>
          <cell r="C721" t="str">
            <v>-25Ni-10Al-4W-2Ti-2Ta</v>
          </cell>
          <cell r="D721" t="str">
            <v>Co-10Al-4W-25Ni-2Ta-2Ti</v>
          </cell>
          <cell r="E721" t="str">
            <v>Wertz, K. et al. Supersolvus Hot Workability and Dynamic Recrystallization in Wrought Co–Al–W-Base Alloys. in 857–869 (2020). doi:10.1007/978-3-030-51834-9_84.</v>
          </cell>
          <cell r="F721">
            <v>766</v>
          </cell>
          <cell r="G721">
            <v>57</v>
          </cell>
          <cell r="H721">
            <v>25</v>
          </cell>
          <cell r="I721">
            <v>10</v>
          </cell>
          <cell r="J721"/>
          <cell r="K721">
            <v>4</v>
          </cell>
          <cell r="L721">
            <v>2</v>
          </cell>
          <cell r="M721">
            <v>2</v>
          </cell>
          <cell r="N721"/>
          <cell r="O721"/>
          <cell r="P721"/>
          <cell r="Q721"/>
          <cell r="R721"/>
          <cell r="S721"/>
          <cell r="T721"/>
          <cell r="U721"/>
          <cell r="V721"/>
          <cell r="W721"/>
          <cell r="X721"/>
          <cell r="Y721"/>
          <cell r="Z721"/>
          <cell r="AA721"/>
          <cell r="AB721"/>
          <cell r="AC721"/>
          <cell r="AD721"/>
          <cell r="AE721"/>
          <cell r="AF721">
            <v>8.7631399999999999</v>
          </cell>
          <cell r="AG721"/>
          <cell r="AH721"/>
          <cell r="AI721" t="str">
            <v>Co</v>
          </cell>
          <cell r="AJ721" t="str">
            <v>-10.Al</v>
          </cell>
          <cell r="AK721" t="str">
            <v>-4.W</v>
          </cell>
          <cell r="AL721" t="str">
            <v>-25.Ni</v>
          </cell>
          <cell r="AM721" t="str">
            <v/>
          </cell>
          <cell r="AN721" t="str">
            <v>-2.Ta</v>
          </cell>
          <cell r="AO721" t="str">
            <v/>
          </cell>
          <cell r="AP721" t="str">
            <v/>
          </cell>
          <cell r="AQ721" t="str">
            <v>-2.Ti</v>
          </cell>
          <cell r="AR721" t="str">
            <v/>
          </cell>
          <cell r="AS721" t="str">
            <v/>
          </cell>
          <cell r="AT721" t="str">
            <v/>
          </cell>
          <cell r="AU721" t="str">
            <v/>
          </cell>
          <cell r="AV721" t="str">
            <v/>
          </cell>
          <cell r="AW721" t="str">
            <v/>
          </cell>
          <cell r="AX721" t="str">
            <v/>
          </cell>
          <cell r="AY721" t="str">
            <v/>
          </cell>
          <cell r="AZ721" t="str">
            <v/>
          </cell>
          <cell r="BA721" t="str">
            <v/>
          </cell>
          <cell r="BB721" t="str">
            <v/>
          </cell>
          <cell r="BC721" t="str">
            <v/>
          </cell>
          <cell r="BD721" t="str">
            <v/>
          </cell>
          <cell r="BE721" t="str">
            <v/>
          </cell>
          <cell r="BF721" t="str">
            <v/>
          </cell>
          <cell r="BG721" t="str">
            <v/>
          </cell>
          <cell r="BH721" t="str">
            <v>Co-10Al-4W-25Ni-2Ta-2TiWertz, K. et al. Supersolvus Hot Workability and Dynamic Recrystallization in Wrought Co–Al–W-Base Alloys. in 857–869 (2020). doi:10.1007/978-3-030-51834-9_84.</v>
          </cell>
          <cell r="BI721" t="str">
            <v>Co-25.Ni-10.Al-4.W-2.Ti-2.Ta</v>
          </cell>
          <cell r="BJ721"/>
        </row>
        <row r="722">
          <cell r="A722" t="str">
            <v>Co-30.Ni-6.Al-12.Cr-3.W-5.Ti-1.Ta</v>
          </cell>
          <cell r="B722" t="str">
            <v>CoAlWX+</v>
          </cell>
          <cell r="C722" t="str">
            <v>-30Ni-6Al-12Cr-3W-5Ti-1Ta</v>
          </cell>
          <cell r="D722" t="str">
            <v>6Al12Cr5Ti</v>
          </cell>
          <cell r="E722" t="str">
            <v>Zhuang, X., Li, L. &amp; Feng, Q. Effects of Al, Cr, and Ti on the Oxidation Behaviors of Multi-component γ/γʹ CoNi-Based Superalloys. in 870–879 (2020). doi:10.1007/978-3-030-51834-9_85.</v>
          </cell>
          <cell r="F722">
            <v>767</v>
          </cell>
          <cell r="G722">
            <v>43</v>
          </cell>
          <cell r="H722">
            <v>30</v>
          </cell>
          <cell r="I722">
            <v>6</v>
          </cell>
          <cell r="J722">
            <v>12</v>
          </cell>
          <cell r="K722">
            <v>3</v>
          </cell>
          <cell r="L722">
            <v>5</v>
          </cell>
          <cell r="M722">
            <v>1</v>
          </cell>
          <cell r="N722"/>
          <cell r="O722"/>
          <cell r="P722"/>
          <cell r="Q722"/>
          <cell r="R722"/>
          <cell r="S722"/>
          <cell r="T722"/>
          <cell r="U722"/>
          <cell r="V722"/>
          <cell r="W722"/>
          <cell r="X722"/>
          <cell r="Y722"/>
          <cell r="Z722"/>
          <cell r="AA722"/>
          <cell r="AB722"/>
          <cell r="AC722"/>
          <cell r="AD722"/>
          <cell r="AE722"/>
          <cell r="AF722">
            <v>8.493549999999999</v>
          </cell>
          <cell r="AG722"/>
          <cell r="AH722"/>
          <cell r="AI722" t="str">
            <v>Co</v>
          </cell>
          <cell r="AJ722" t="str">
            <v>-6.Al</v>
          </cell>
          <cell r="AK722" t="str">
            <v>-3.W</v>
          </cell>
          <cell r="AL722" t="str">
            <v>-30.Ni</v>
          </cell>
          <cell r="AM722" t="str">
            <v>-12.Cr</v>
          </cell>
          <cell r="AN722" t="str">
            <v>-1.Ta</v>
          </cell>
          <cell r="AO722" t="str">
            <v/>
          </cell>
          <cell r="AP722" t="str">
            <v/>
          </cell>
          <cell r="AQ722" t="str">
            <v>-5.Ti</v>
          </cell>
          <cell r="AR722" t="str">
            <v/>
          </cell>
          <cell r="AS722" t="str">
            <v/>
          </cell>
          <cell r="AT722" t="str">
            <v/>
          </cell>
          <cell r="AU722" t="str">
            <v/>
          </cell>
          <cell r="AV722" t="str">
            <v/>
          </cell>
          <cell r="AW722" t="str">
            <v/>
          </cell>
          <cell r="AX722" t="str">
            <v/>
          </cell>
          <cell r="AY722" t="str">
            <v/>
          </cell>
          <cell r="AZ722" t="str">
            <v/>
          </cell>
          <cell r="BA722" t="str">
            <v/>
          </cell>
          <cell r="BB722" t="str">
            <v/>
          </cell>
          <cell r="BC722" t="str">
            <v/>
          </cell>
          <cell r="BD722" t="str">
            <v/>
          </cell>
          <cell r="BE722" t="str">
            <v/>
          </cell>
          <cell r="BF722" t="str">
            <v/>
          </cell>
          <cell r="BG722" t="str">
            <v/>
          </cell>
          <cell r="BH722" t="str">
            <v>6Al12Cr5TiZhuang, X., Li, L. &amp; Feng, Q. Effects of Al, Cr, and Ti on the Oxidation Behaviors of Multi-component γ/γʹ CoNi-Based Superalloys. in 870–879 (2020). doi:10.1007/978-3-030-51834-9_85.</v>
          </cell>
          <cell r="BI722" t="str">
            <v>Co-30.Ni-6.Al-12.Cr-3.W-5.Ti-1.Ta</v>
          </cell>
          <cell r="BJ722"/>
        </row>
        <row r="723">
          <cell r="A723" t="str">
            <v>Co-30.Ni-6.Al-14.Cr-3.W-5.Ti-1.Ta</v>
          </cell>
          <cell r="B723" t="str">
            <v>CoAlWX+</v>
          </cell>
          <cell r="C723" t="str">
            <v>-30Ni-6Al-14Cr-3W-5Ti-1Ta</v>
          </cell>
          <cell r="D723" t="str">
            <v>6Al14Cr5Ti</v>
          </cell>
          <cell r="E723" t="str">
            <v>Zhuang, X., Li, L. &amp; Feng, Q. Effects of Al, Cr, and Ti on the Oxidation Behaviors of Multi-component γ/γʹ CoNi-Based Superalloys. in 870–879 (2020). doi:10.1007/978-3-030-51834-9_85.</v>
          </cell>
          <cell r="F723">
            <v>768</v>
          </cell>
          <cell r="G723">
            <v>41</v>
          </cell>
          <cell r="H723">
            <v>30</v>
          </cell>
          <cell r="I723">
            <v>6</v>
          </cell>
          <cell r="J723">
            <v>14</v>
          </cell>
          <cell r="K723">
            <v>3</v>
          </cell>
          <cell r="L723">
            <v>5</v>
          </cell>
          <cell r="M723">
            <v>1</v>
          </cell>
          <cell r="N723"/>
          <cell r="O723"/>
          <cell r="P723"/>
          <cell r="Q723"/>
          <cell r="R723"/>
          <cell r="S723"/>
          <cell r="T723"/>
          <cell r="U723"/>
          <cell r="V723"/>
          <cell r="W723"/>
          <cell r="X723"/>
          <cell r="Y723"/>
          <cell r="Z723"/>
          <cell r="AA723"/>
          <cell r="AB723"/>
          <cell r="AC723"/>
          <cell r="AD723"/>
          <cell r="AE723"/>
          <cell r="AF723">
            <v>8.4593499999999988</v>
          </cell>
          <cell r="AG723"/>
          <cell r="AH723"/>
          <cell r="AI723" t="str">
            <v>Co</v>
          </cell>
          <cell r="AJ723" t="str">
            <v>-6.Al</v>
          </cell>
          <cell r="AK723" t="str">
            <v>-3.W</v>
          </cell>
          <cell r="AL723" t="str">
            <v>-30.Ni</v>
          </cell>
          <cell r="AM723" t="str">
            <v>-14.Cr</v>
          </cell>
          <cell r="AN723" t="str">
            <v>-1.Ta</v>
          </cell>
          <cell r="AO723" t="str">
            <v/>
          </cell>
          <cell r="AP723" t="str">
            <v/>
          </cell>
          <cell r="AQ723" t="str">
            <v>-5.Ti</v>
          </cell>
          <cell r="AR723" t="str">
            <v/>
          </cell>
          <cell r="AS723" t="str">
            <v/>
          </cell>
          <cell r="AT723" t="str">
            <v/>
          </cell>
          <cell r="AU723" t="str">
            <v/>
          </cell>
          <cell r="AV723" t="str">
            <v/>
          </cell>
          <cell r="AW723" t="str">
            <v/>
          </cell>
          <cell r="AX723" t="str">
            <v/>
          </cell>
          <cell r="AY723" t="str">
            <v/>
          </cell>
          <cell r="AZ723" t="str">
            <v/>
          </cell>
          <cell r="BA723" t="str">
            <v/>
          </cell>
          <cell r="BB723" t="str">
            <v/>
          </cell>
          <cell r="BC723" t="str">
            <v/>
          </cell>
          <cell r="BD723" t="str">
            <v/>
          </cell>
          <cell r="BE723" t="str">
            <v/>
          </cell>
          <cell r="BF723" t="str">
            <v/>
          </cell>
          <cell r="BG723" t="str">
            <v/>
          </cell>
          <cell r="BH723" t="str">
            <v>6Al14Cr5TiZhuang, X., Li, L. &amp; Feng, Q. Effects of Al, Cr, and Ti on the Oxidation Behaviors of Multi-component γ/γʹ CoNi-Based Superalloys. in 870–879 (2020). doi:10.1007/978-3-030-51834-9_85.</v>
          </cell>
          <cell r="BI723" t="str">
            <v>Co-30.Ni-6.Al-14.Cr-3.W-5.Ti-1.Ta</v>
          </cell>
          <cell r="BJ723"/>
        </row>
        <row r="724">
          <cell r="A724" t="str">
            <v>Co-30.Ni-6.Al-12.Cr-3.W-6.Ti-1.Ta</v>
          </cell>
          <cell r="B724" t="str">
            <v>CoAlWX+</v>
          </cell>
          <cell r="C724" t="str">
            <v>-30Ni-6Al-12Cr-3W-6Ti-1Ta</v>
          </cell>
          <cell r="D724" t="str">
            <v>6Al12Cr6Ti</v>
          </cell>
          <cell r="E724" t="str">
            <v>Zhuang, X., Li, L. &amp; Feng, Q. Effects of Al, Cr, and Ti on the Oxidation Behaviors of Multi-component γ/γʹ CoNi-Based Superalloys. in 870–879 (2020). doi:10.1007/978-3-030-51834-9_85.</v>
          </cell>
          <cell r="F724">
            <v>769</v>
          </cell>
          <cell r="G724">
            <v>42</v>
          </cell>
          <cell r="H724">
            <v>30</v>
          </cell>
          <cell r="I724">
            <v>6</v>
          </cell>
          <cell r="J724">
            <v>12</v>
          </cell>
          <cell r="K724">
            <v>3</v>
          </cell>
          <cell r="L724">
            <v>6</v>
          </cell>
          <cell r="M724">
            <v>1</v>
          </cell>
          <cell r="N724"/>
          <cell r="O724"/>
          <cell r="P724"/>
          <cell r="Q724"/>
          <cell r="R724"/>
          <cell r="S724"/>
          <cell r="T724"/>
          <cell r="U724"/>
          <cell r="V724"/>
          <cell r="W724"/>
          <cell r="X724"/>
          <cell r="Y724"/>
          <cell r="Z724"/>
          <cell r="AA724"/>
          <cell r="AB724"/>
          <cell r="AC724"/>
          <cell r="AD724"/>
          <cell r="AE724"/>
          <cell r="AF724">
            <v>8.4496199999999995</v>
          </cell>
          <cell r="AG724"/>
          <cell r="AH724"/>
          <cell r="AI724" t="str">
            <v>Co</v>
          </cell>
          <cell r="AJ724" t="str">
            <v>-6.Al</v>
          </cell>
          <cell r="AK724" t="str">
            <v>-3.W</v>
          </cell>
          <cell r="AL724" t="str">
            <v>-30.Ni</v>
          </cell>
          <cell r="AM724" t="str">
            <v>-12.Cr</v>
          </cell>
          <cell r="AN724" t="str">
            <v>-1.Ta</v>
          </cell>
          <cell r="AO724" t="str">
            <v/>
          </cell>
          <cell r="AP724" t="str">
            <v/>
          </cell>
          <cell r="AQ724" t="str">
            <v>-6.Ti</v>
          </cell>
          <cell r="AR724" t="str">
            <v/>
          </cell>
          <cell r="AS724" t="str">
            <v/>
          </cell>
          <cell r="AT724" t="str">
            <v/>
          </cell>
          <cell r="AU724" t="str">
            <v/>
          </cell>
          <cell r="AV724" t="str">
            <v/>
          </cell>
          <cell r="AW724" t="str">
            <v/>
          </cell>
          <cell r="AX724" t="str">
            <v/>
          </cell>
          <cell r="AY724" t="str">
            <v/>
          </cell>
          <cell r="AZ724" t="str">
            <v/>
          </cell>
          <cell r="BA724" t="str">
            <v/>
          </cell>
          <cell r="BB724" t="str">
            <v/>
          </cell>
          <cell r="BC724" t="str">
            <v/>
          </cell>
          <cell r="BD724" t="str">
            <v/>
          </cell>
          <cell r="BE724" t="str">
            <v/>
          </cell>
          <cell r="BF724" t="str">
            <v/>
          </cell>
          <cell r="BG724" t="str">
            <v/>
          </cell>
          <cell r="BH724" t="str">
            <v>6Al12Cr6TiZhuang, X., Li, L. &amp; Feng, Q. Effects of Al, Cr, and Ti on the Oxidation Behaviors of Multi-component γ/γʹ CoNi-Based Superalloys. in 870–879 (2020). doi:10.1007/978-3-030-51834-9_85.</v>
          </cell>
          <cell r="BI724" t="str">
            <v>Co-30.Ni-6.Al-12.Cr-3.W-6.Ti-1.Ta</v>
          </cell>
          <cell r="BJ724"/>
        </row>
        <row r="725">
          <cell r="A725" t="str">
            <v>Co-30.Ni-8.Al-12.Cr-3.W-4.Ti-1.Ta</v>
          </cell>
          <cell r="B725" t="str">
            <v>CoAlWX+</v>
          </cell>
          <cell r="C725" t="str">
            <v>-30Ni-8Al-12Cr-3W-4Ti-1Ta</v>
          </cell>
          <cell r="D725" t="str">
            <v>8Al12Cr4Ti</v>
          </cell>
          <cell r="E725" t="str">
            <v>Zhuang, X., Li, L. &amp; Feng, Q. Effects of Al, Cr, and Ti on the Oxidation Behaviors of Multi-component γ/γʹ CoNi-Based Superalloys. in 870–879 (2020). doi:10.1007/978-3-030-51834-9_85.</v>
          </cell>
          <cell r="F725">
            <v>770</v>
          </cell>
          <cell r="G725">
            <v>42</v>
          </cell>
          <cell r="H725">
            <v>30</v>
          </cell>
          <cell r="I725">
            <v>8</v>
          </cell>
          <cell r="J725">
            <v>12</v>
          </cell>
          <cell r="K725">
            <v>3</v>
          </cell>
          <cell r="L725">
            <v>4</v>
          </cell>
          <cell r="M725">
            <v>1</v>
          </cell>
          <cell r="N725"/>
          <cell r="O725"/>
          <cell r="P725"/>
          <cell r="Q725"/>
          <cell r="R725"/>
          <cell r="S725"/>
          <cell r="T725"/>
          <cell r="U725"/>
          <cell r="V725"/>
          <cell r="W725"/>
          <cell r="X725"/>
          <cell r="Y725"/>
          <cell r="Z725"/>
          <cell r="AA725"/>
          <cell r="AB725"/>
          <cell r="AC725"/>
          <cell r="AD725"/>
          <cell r="AE725"/>
          <cell r="AF725">
            <v>8.4134799999999998</v>
          </cell>
          <cell r="AG725"/>
          <cell r="AH725"/>
          <cell r="AI725" t="str">
            <v>Co</v>
          </cell>
          <cell r="AJ725" t="str">
            <v>-8.Al</v>
          </cell>
          <cell r="AK725" t="str">
            <v>-3.W</v>
          </cell>
          <cell r="AL725" t="str">
            <v>-30.Ni</v>
          </cell>
          <cell r="AM725" t="str">
            <v>-12.Cr</v>
          </cell>
          <cell r="AN725" t="str">
            <v>-1.Ta</v>
          </cell>
          <cell r="AO725" t="str">
            <v/>
          </cell>
          <cell r="AP725" t="str">
            <v/>
          </cell>
          <cell r="AQ725" t="str">
            <v>-4.Ti</v>
          </cell>
          <cell r="AR725" t="str">
            <v/>
          </cell>
          <cell r="AS725" t="str">
            <v/>
          </cell>
          <cell r="AT725" t="str">
            <v/>
          </cell>
          <cell r="AU725" t="str">
            <v/>
          </cell>
          <cell r="AV725" t="str">
            <v/>
          </cell>
          <cell r="AW725" t="str">
            <v/>
          </cell>
          <cell r="AX725" t="str">
            <v/>
          </cell>
          <cell r="AY725" t="str">
            <v/>
          </cell>
          <cell r="AZ725" t="str">
            <v/>
          </cell>
          <cell r="BA725" t="str">
            <v/>
          </cell>
          <cell r="BB725" t="str">
            <v/>
          </cell>
          <cell r="BC725" t="str">
            <v/>
          </cell>
          <cell r="BD725" t="str">
            <v/>
          </cell>
          <cell r="BE725" t="str">
            <v/>
          </cell>
          <cell r="BF725" t="str">
            <v/>
          </cell>
          <cell r="BG725" t="str">
            <v/>
          </cell>
          <cell r="BH725" t="str">
            <v>8Al12Cr4TiZhuang, X., Li, L. &amp; Feng, Q. Effects of Al, Cr, and Ti on the Oxidation Behaviors of Multi-component γ/γʹ CoNi-Based Superalloys. in 870–879 (2020). doi:10.1007/978-3-030-51834-9_85.</v>
          </cell>
          <cell r="BI725" t="str">
            <v>Co-30.Ni-8.Al-12.Cr-3.W-4.Ti-1.Ta</v>
          </cell>
          <cell r="BJ725"/>
        </row>
        <row r="726">
          <cell r="A726" t="str">
            <v>Co-30.Ni-8.Al-14.Cr-3.W-4.Ti-1.Ta</v>
          </cell>
          <cell r="B726" t="str">
            <v>CoAlWX+</v>
          </cell>
          <cell r="C726" t="str">
            <v>-30Ni-8Al-14Cr-3W-4Ti-1Ta</v>
          </cell>
          <cell r="D726" t="str">
            <v>8Al14Cr4Ti</v>
          </cell>
          <cell r="E726" t="str">
            <v>Zhuang, X., Li, L. &amp; Feng, Q. Effects of Al, Cr, and Ti on the Oxidation Behaviors of Multi-component γ/γʹ CoNi-Based Superalloys. in 870–879 (2020). doi:10.1007/978-3-030-51834-9_85.</v>
          </cell>
          <cell r="F726">
            <v>771</v>
          </cell>
          <cell r="G726">
            <v>40</v>
          </cell>
          <cell r="H726">
            <v>30</v>
          </cell>
          <cell r="I726">
            <v>8</v>
          </cell>
          <cell r="J726">
            <v>14</v>
          </cell>
          <cell r="K726">
            <v>3</v>
          </cell>
          <cell r="L726">
            <v>4</v>
          </cell>
          <cell r="M726">
            <v>1</v>
          </cell>
          <cell r="N726"/>
          <cell r="O726"/>
          <cell r="P726"/>
          <cell r="Q726"/>
          <cell r="R726"/>
          <cell r="S726"/>
          <cell r="T726"/>
          <cell r="U726"/>
          <cell r="V726"/>
          <cell r="W726"/>
          <cell r="X726"/>
          <cell r="Y726"/>
          <cell r="Z726"/>
          <cell r="AA726"/>
          <cell r="AB726"/>
          <cell r="AC726"/>
          <cell r="AD726"/>
          <cell r="AE726"/>
          <cell r="AF726">
            <v>8.3792799999999996</v>
          </cell>
          <cell r="AG726"/>
          <cell r="AH726"/>
          <cell r="AI726" t="str">
            <v>Co</v>
          </cell>
          <cell r="AJ726" t="str">
            <v>-8.Al</v>
          </cell>
          <cell r="AK726" t="str">
            <v>-3.W</v>
          </cell>
          <cell r="AL726" t="str">
            <v>-30.Ni</v>
          </cell>
          <cell r="AM726" t="str">
            <v>-14.Cr</v>
          </cell>
          <cell r="AN726" t="str">
            <v>-1.Ta</v>
          </cell>
          <cell r="AO726" t="str">
            <v/>
          </cell>
          <cell r="AP726" t="str">
            <v/>
          </cell>
          <cell r="AQ726" t="str">
            <v>-4.Ti</v>
          </cell>
          <cell r="AR726" t="str">
            <v/>
          </cell>
          <cell r="AS726" t="str">
            <v/>
          </cell>
          <cell r="AT726" t="str">
            <v/>
          </cell>
          <cell r="AU726" t="str">
            <v/>
          </cell>
          <cell r="AV726" t="str">
            <v/>
          </cell>
          <cell r="AW726" t="str">
            <v/>
          </cell>
          <cell r="AX726" t="str">
            <v/>
          </cell>
          <cell r="AY726" t="str">
            <v/>
          </cell>
          <cell r="AZ726" t="str">
            <v/>
          </cell>
          <cell r="BA726" t="str">
            <v/>
          </cell>
          <cell r="BB726" t="str">
            <v/>
          </cell>
          <cell r="BC726" t="str">
            <v/>
          </cell>
          <cell r="BD726" t="str">
            <v/>
          </cell>
          <cell r="BE726" t="str">
            <v/>
          </cell>
          <cell r="BF726" t="str">
            <v/>
          </cell>
          <cell r="BG726" t="str">
            <v/>
          </cell>
          <cell r="BH726" t="str">
            <v>8Al14Cr4TiZhuang, X., Li, L. &amp; Feng, Q. Effects of Al, Cr, and Ti on the Oxidation Behaviors of Multi-component γ/γʹ CoNi-Based Superalloys. in 870–879 (2020). doi:10.1007/978-3-030-51834-9_85.</v>
          </cell>
          <cell r="BI726" t="str">
            <v>Co-30.Ni-8.Al-14.Cr-3.W-4.Ti-1.Ta</v>
          </cell>
          <cell r="BJ726"/>
        </row>
        <row r="727">
          <cell r="A727" t="str">
            <v>Co-30.Ni-8.Al-14.Cr-3.W-3.Ti-1.Ta</v>
          </cell>
          <cell r="B727" t="str">
            <v>CoAlWX+</v>
          </cell>
          <cell r="C727" t="str">
            <v>-30Ni-8Al-14Cr-3W-3Ti-1Ta</v>
          </cell>
          <cell r="D727" t="str">
            <v>8Al14Cr3Ti</v>
          </cell>
          <cell r="E727" t="str">
            <v>Zhuang, X., Li, L. &amp; Feng, Q. Effects of Al, Cr, and Ti on the Oxidation Behaviors of Multi-component γ/γʹ CoNi-Based Superalloys. in 870–879 (2020). doi:10.1007/978-3-030-51834-9_85.</v>
          </cell>
          <cell r="F727">
            <v>772</v>
          </cell>
          <cell r="G727">
            <v>41</v>
          </cell>
          <cell r="H727">
            <v>30</v>
          </cell>
          <cell r="I727">
            <v>8</v>
          </cell>
          <cell r="J727">
            <v>14</v>
          </cell>
          <cell r="K727">
            <v>3</v>
          </cell>
          <cell r="L727">
            <v>3</v>
          </cell>
          <cell r="M727">
            <v>1</v>
          </cell>
          <cell r="N727"/>
          <cell r="O727"/>
          <cell r="P727"/>
          <cell r="Q727"/>
          <cell r="R727"/>
          <cell r="S727"/>
          <cell r="T727"/>
          <cell r="U727"/>
          <cell r="V727"/>
          <cell r="W727"/>
          <cell r="X727"/>
          <cell r="Y727"/>
          <cell r="Z727"/>
          <cell r="AA727"/>
          <cell r="AB727"/>
          <cell r="AC727"/>
          <cell r="AD727"/>
          <cell r="AE727"/>
          <cell r="AF727">
            <v>8.4232099999999992</v>
          </cell>
          <cell r="AG727"/>
          <cell r="AH727"/>
          <cell r="AI727" t="str">
            <v>Co</v>
          </cell>
          <cell r="AJ727" t="str">
            <v>-8.Al</v>
          </cell>
          <cell r="AK727" t="str">
            <v>-3.W</v>
          </cell>
          <cell r="AL727" t="str">
            <v>-30.Ni</v>
          </cell>
          <cell r="AM727" t="str">
            <v>-14.Cr</v>
          </cell>
          <cell r="AN727" t="str">
            <v>-1.Ta</v>
          </cell>
          <cell r="AO727" t="str">
            <v/>
          </cell>
          <cell r="AP727" t="str">
            <v/>
          </cell>
          <cell r="AQ727" t="str">
            <v>-3.Ti</v>
          </cell>
          <cell r="AR727" t="str">
            <v/>
          </cell>
          <cell r="AS727" t="str">
            <v/>
          </cell>
          <cell r="AT727" t="str">
            <v/>
          </cell>
          <cell r="AU727" t="str">
            <v/>
          </cell>
          <cell r="AV727" t="str">
            <v/>
          </cell>
          <cell r="AW727" t="str">
            <v/>
          </cell>
          <cell r="AX727" t="str">
            <v/>
          </cell>
          <cell r="AY727" t="str">
            <v/>
          </cell>
          <cell r="AZ727" t="str">
            <v/>
          </cell>
          <cell r="BA727" t="str">
            <v/>
          </cell>
          <cell r="BB727" t="str">
            <v/>
          </cell>
          <cell r="BC727" t="str">
            <v/>
          </cell>
          <cell r="BD727" t="str">
            <v/>
          </cell>
          <cell r="BE727" t="str">
            <v/>
          </cell>
          <cell r="BF727" t="str">
            <v/>
          </cell>
          <cell r="BG727" t="str">
            <v/>
          </cell>
          <cell r="BH727" t="str">
            <v>8Al14Cr3TiZhuang, X., Li, L. &amp; Feng, Q. Effects of Al, Cr, and Ti on the Oxidation Behaviors of Multi-component γ/γʹ CoNi-Based Superalloys. in 870–879 (2020). doi:10.1007/978-3-030-51834-9_85.</v>
          </cell>
          <cell r="BI727" t="str">
            <v>Co-30.Ni-8.Al-14.Cr-3.W-3.Ti-1.Ta</v>
          </cell>
          <cell r="BJ727" t="str">
            <v>100.0Co0000000000000000000000</v>
          </cell>
        </row>
        <row r="728">
          <cell r="A728" t="str">
            <v>Co-15.Cr-11.Ti</v>
          </cell>
          <cell r="B728" t="str">
            <v>Co3Ti</v>
          </cell>
          <cell r="C728" t="str">
            <v>-15Cr-11Ti</v>
          </cell>
          <cell r="D728" t="str">
            <v>CTC-1</v>
          </cell>
          <cell r="E728" t="str">
            <v>Zenk, C. H. et al. The Effect of Alloying on the Thermophysical and Mechanical Properties of Co–Ti–Cr-Based Superalloys. in 909–919 (2020). doi:10.1007/978-3-030-51834-9_89.</v>
          </cell>
          <cell r="F728">
            <v>773</v>
          </cell>
          <cell r="G728">
            <v>74</v>
          </cell>
          <cell r="H728"/>
          <cell r="I728"/>
          <cell r="J728">
            <v>15</v>
          </cell>
          <cell r="K728"/>
          <cell r="L728">
            <v>11</v>
          </cell>
          <cell r="M728"/>
          <cell r="N728"/>
          <cell r="O728"/>
          <cell r="P728"/>
          <cell r="Q728"/>
          <cell r="R728"/>
          <cell r="S728"/>
          <cell r="T728"/>
          <cell r="U728"/>
          <cell r="V728"/>
          <cell r="W728"/>
          <cell r="X728"/>
          <cell r="Y728"/>
          <cell r="Z728"/>
          <cell r="AA728"/>
          <cell r="AB728"/>
          <cell r="AC728"/>
          <cell r="AD728"/>
          <cell r="AE728"/>
          <cell r="AF728">
            <v>8.1602700000000006</v>
          </cell>
          <cell r="AG728"/>
          <cell r="AH728"/>
          <cell r="AI728" t="str">
            <v>Co</v>
          </cell>
          <cell r="AJ728" t="str">
            <v/>
          </cell>
          <cell r="AK728" t="str">
            <v/>
          </cell>
          <cell r="AL728" t="str">
            <v/>
          </cell>
          <cell r="AM728" t="str">
            <v>-15.Cr</v>
          </cell>
          <cell r="AN728" t="str">
            <v/>
          </cell>
          <cell r="AO728" t="str">
            <v/>
          </cell>
          <cell r="AP728" t="str">
            <v/>
          </cell>
          <cell r="AQ728" t="str">
            <v>-11.Ti</v>
          </cell>
          <cell r="AR728" t="str">
            <v/>
          </cell>
          <cell r="AS728" t="str">
            <v/>
          </cell>
          <cell r="AT728" t="str">
            <v/>
          </cell>
          <cell r="AU728" t="str">
            <v/>
          </cell>
          <cell r="AV728" t="str">
            <v/>
          </cell>
          <cell r="AW728" t="str">
            <v/>
          </cell>
          <cell r="AX728" t="str">
            <v/>
          </cell>
          <cell r="AY728" t="str">
            <v/>
          </cell>
          <cell r="AZ728" t="str">
            <v/>
          </cell>
          <cell r="BA728" t="str">
            <v/>
          </cell>
          <cell r="BB728" t="str">
            <v/>
          </cell>
          <cell r="BC728" t="str">
            <v/>
          </cell>
          <cell r="BD728" t="str">
            <v/>
          </cell>
          <cell r="BE728" t="str">
            <v/>
          </cell>
          <cell r="BF728" t="str">
            <v/>
          </cell>
          <cell r="BG728" t="str">
            <v/>
          </cell>
          <cell r="BH728" t="str">
            <v>CTC-1Zenk, C. H. et al. The Effect of Alloying on the Thermophysical and Mechanical Properties of Co–Ti–Cr-Based Superalloys. in 909–919 (2020). doi:10.1007/978-3-030-51834-9_89.</v>
          </cell>
          <cell r="BI728" t="str">
            <v>Co-15.Cr-11.Ti</v>
          </cell>
          <cell r="BJ728"/>
        </row>
        <row r="729">
          <cell r="A729" t="str">
            <v>Co-1.Al-15.Cr-11.Ti</v>
          </cell>
          <cell r="B729" t="str">
            <v>Co3Ti</v>
          </cell>
          <cell r="C729" t="str">
            <v>-1Al-15Cr-11Ti</v>
          </cell>
          <cell r="D729" t="str">
            <v>CTC-Al</v>
          </cell>
          <cell r="E729" t="str">
            <v>Zenk, C. H. et al. The Effect of Alloying on the Thermophysical and Mechanical Properties of Co–Ti–Cr-Based Superalloys. in 909–919 (2020). doi:10.1007/978-3-030-51834-9_89.</v>
          </cell>
          <cell r="F729">
            <v>774</v>
          </cell>
          <cell r="G729">
            <v>73</v>
          </cell>
          <cell r="H729"/>
          <cell r="I729">
            <v>1</v>
          </cell>
          <cell r="J729">
            <v>15</v>
          </cell>
          <cell r="K729"/>
          <cell r="L729">
            <v>11</v>
          </cell>
          <cell r="M729"/>
          <cell r="N729"/>
          <cell r="O729"/>
          <cell r="P729"/>
          <cell r="Q729"/>
          <cell r="R729"/>
          <cell r="S729"/>
          <cell r="T729"/>
          <cell r="U729"/>
          <cell r="V729"/>
          <cell r="W729"/>
          <cell r="X729"/>
          <cell r="Y729"/>
          <cell r="Z729"/>
          <cell r="AA729"/>
          <cell r="AB729"/>
          <cell r="AC729"/>
          <cell r="AD729"/>
          <cell r="AE729"/>
          <cell r="AF729">
            <v>8.0982700000000012</v>
          </cell>
          <cell r="AG729"/>
          <cell r="AH729"/>
          <cell r="AI729" t="str">
            <v>Co</v>
          </cell>
          <cell r="AJ729" t="str">
            <v>-1.Al</v>
          </cell>
          <cell r="AK729" t="str">
            <v/>
          </cell>
          <cell r="AL729" t="str">
            <v/>
          </cell>
          <cell r="AM729" t="str">
            <v>-15.Cr</v>
          </cell>
          <cell r="AN729" t="str">
            <v/>
          </cell>
          <cell r="AO729" t="str">
            <v/>
          </cell>
          <cell r="AP729" t="str">
            <v/>
          </cell>
          <cell r="AQ729" t="str">
            <v>-11.Ti</v>
          </cell>
          <cell r="AR729" t="str">
            <v/>
          </cell>
          <cell r="AS729" t="str">
            <v/>
          </cell>
          <cell r="AT729" t="str">
            <v/>
          </cell>
          <cell r="AU729" t="str">
            <v/>
          </cell>
          <cell r="AV729" t="str">
            <v/>
          </cell>
          <cell r="AW729" t="str">
            <v/>
          </cell>
          <cell r="AX729" t="str">
            <v/>
          </cell>
          <cell r="AY729" t="str">
            <v/>
          </cell>
          <cell r="AZ729" t="str">
            <v/>
          </cell>
          <cell r="BA729" t="str">
            <v/>
          </cell>
          <cell r="BB729" t="str">
            <v/>
          </cell>
          <cell r="BC729" t="str">
            <v/>
          </cell>
          <cell r="BD729" t="str">
            <v/>
          </cell>
          <cell r="BE729" t="str">
            <v/>
          </cell>
          <cell r="BF729" t="str">
            <v/>
          </cell>
          <cell r="BG729" t="str">
            <v/>
          </cell>
          <cell r="BH729" t="str">
            <v>CTC-AlZenk, C. H. et al. The Effect of Alloying on the Thermophysical and Mechanical Properties of Co–Ti–Cr-Based Superalloys. in 909–919 (2020). doi:10.1007/978-3-030-51834-9_89.</v>
          </cell>
          <cell r="BI729" t="str">
            <v>Co-1.Al-15.Cr-11.Ti</v>
          </cell>
          <cell r="BJ729"/>
        </row>
        <row r="730">
          <cell r="A730" t="str">
            <v>Co-15.Cr-11.Ti-1.Ta</v>
          </cell>
          <cell r="B730" t="str">
            <v>Co3Ti</v>
          </cell>
          <cell r="C730" t="str">
            <v>-15Cr-11Ti-1Ta</v>
          </cell>
          <cell r="D730" t="str">
            <v>CTC-Ta</v>
          </cell>
          <cell r="E730" t="str">
            <v>Zenk, C. H. et al. The Effect of Alloying on the Thermophysical and Mechanical Properties of Co–Ti–Cr-Based Superalloys. in 909–919 (2020). doi:10.1007/978-3-030-51834-9_89.</v>
          </cell>
          <cell r="F730">
            <v>775</v>
          </cell>
          <cell r="G730">
            <v>73</v>
          </cell>
          <cell r="H730"/>
          <cell r="I730"/>
          <cell r="J730">
            <v>15</v>
          </cell>
          <cell r="K730"/>
          <cell r="L730">
            <v>11</v>
          </cell>
          <cell r="M730">
            <v>1</v>
          </cell>
          <cell r="N730"/>
          <cell r="O730"/>
          <cell r="P730"/>
          <cell r="Q730"/>
          <cell r="R730"/>
          <cell r="S730"/>
          <cell r="T730"/>
          <cell r="U730"/>
          <cell r="V730"/>
          <cell r="W730"/>
          <cell r="X730"/>
          <cell r="Y730"/>
          <cell r="Z730"/>
          <cell r="AA730"/>
          <cell r="AB730"/>
          <cell r="AC730"/>
          <cell r="AD730"/>
          <cell r="AE730"/>
          <cell r="AF730">
            <v>8.2377700000000011</v>
          </cell>
          <cell r="AG730"/>
          <cell r="AH730"/>
          <cell r="AI730" t="str">
            <v>Co</v>
          </cell>
          <cell r="AJ730" t="str">
            <v/>
          </cell>
          <cell r="AK730" t="str">
            <v/>
          </cell>
          <cell r="AL730" t="str">
            <v/>
          </cell>
          <cell r="AM730" t="str">
            <v>-15.Cr</v>
          </cell>
          <cell r="AN730" t="str">
            <v>-1.Ta</v>
          </cell>
          <cell r="AO730" t="str">
            <v/>
          </cell>
          <cell r="AP730" t="str">
            <v/>
          </cell>
          <cell r="AQ730" t="str">
            <v>-11.Ti</v>
          </cell>
          <cell r="AR730" t="str">
            <v/>
          </cell>
          <cell r="AS730" t="str">
            <v/>
          </cell>
          <cell r="AT730" t="str">
            <v/>
          </cell>
          <cell r="AU730" t="str">
            <v/>
          </cell>
          <cell r="AV730" t="str">
            <v/>
          </cell>
          <cell r="AW730" t="str">
            <v/>
          </cell>
          <cell r="AX730" t="str">
            <v/>
          </cell>
          <cell r="AY730" t="str">
            <v/>
          </cell>
          <cell r="AZ730" t="str">
            <v/>
          </cell>
          <cell r="BA730" t="str">
            <v/>
          </cell>
          <cell r="BB730" t="str">
            <v/>
          </cell>
          <cell r="BC730" t="str">
            <v/>
          </cell>
          <cell r="BD730" t="str">
            <v/>
          </cell>
          <cell r="BE730" t="str">
            <v/>
          </cell>
          <cell r="BF730" t="str">
            <v/>
          </cell>
          <cell r="BG730" t="str">
            <v/>
          </cell>
          <cell r="BH730" t="str">
            <v>CTC-TaZenk, C. H. et al. The Effect of Alloying on the Thermophysical and Mechanical Properties of Co–Ti–Cr-Based Superalloys. in 909–919 (2020). doi:10.1007/978-3-030-51834-9_89.</v>
          </cell>
          <cell r="BI730" t="str">
            <v>Co-15.Cr-11.Ti-1.Ta</v>
          </cell>
          <cell r="BJ730"/>
        </row>
        <row r="731">
          <cell r="A731" t="str">
            <v>Co-15.Cr-1.W-11.Ti</v>
          </cell>
          <cell r="B731" t="str">
            <v>Co3Ti</v>
          </cell>
          <cell r="C731" t="str">
            <v>-15Cr-1W-11Ti</v>
          </cell>
          <cell r="D731" t="str">
            <v>CTC-W</v>
          </cell>
          <cell r="E731" t="str">
            <v>Zenk, C. H. et al. The Effect of Alloying on the Thermophysical and Mechanical Properties of Co–Ti–Cr-Based Superalloys. in 909–919 (2020). doi:10.1007/978-3-030-51834-9_89.</v>
          </cell>
          <cell r="F731">
            <v>776</v>
          </cell>
          <cell r="G731">
            <v>73</v>
          </cell>
          <cell r="H731"/>
          <cell r="I731"/>
          <cell r="J731">
            <v>15</v>
          </cell>
          <cell r="K731">
            <v>1</v>
          </cell>
          <cell r="L731">
            <v>11</v>
          </cell>
          <cell r="M731"/>
          <cell r="N731"/>
          <cell r="O731"/>
          <cell r="P731"/>
          <cell r="Q731"/>
          <cell r="R731"/>
          <cell r="S731"/>
          <cell r="T731"/>
          <cell r="U731"/>
          <cell r="V731"/>
          <cell r="W731"/>
          <cell r="X731"/>
          <cell r="Y731"/>
          <cell r="Z731"/>
          <cell r="AA731"/>
          <cell r="AB731"/>
          <cell r="AC731"/>
          <cell r="AD731"/>
          <cell r="AE731"/>
          <cell r="AF731">
            <v>8.2637700000000009</v>
          </cell>
          <cell r="AG731"/>
          <cell r="AH731"/>
          <cell r="AI731" t="str">
            <v>Co</v>
          </cell>
          <cell r="AJ731" t="str">
            <v/>
          </cell>
          <cell r="AK731" t="str">
            <v>-1.W</v>
          </cell>
          <cell r="AL731" t="str">
            <v/>
          </cell>
          <cell r="AM731" t="str">
            <v>-15.Cr</v>
          </cell>
          <cell r="AN731" t="str">
            <v/>
          </cell>
          <cell r="AO731" t="str">
            <v/>
          </cell>
          <cell r="AP731" t="str">
            <v/>
          </cell>
          <cell r="AQ731" t="str">
            <v>-11.Ti</v>
          </cell>
          <cell r="AR731" t="str">
            <v/>
          </cell>
          <cell r="AS731" t="str">
            <v/>
          </cell>
          <cell r="AT731" t="str">
            <v/>
          </cell>
          <cell r="AU731" t="str">
            <v/>
          </cell>
          <cell r="AV731" t="str">
            <v/>
          </cell>
          <cell r="AW731" t="str">
            <v/>
          </cell>
          <cell r="AX731" t="str">
            <v/>
          </cell>
          <cell r="AY731" t="str">
            <v/>
          </cell>
          <cell r="AZ731" t="str">
            <v/>
          </cell>
          <cell r="BA731" t="str">
            <v/>
          </cell>
          <cell r="BB731" t="str">
            <v/>
          </cell>
          <cell r="BC731" t="str">
            <v/>
          </cell>
          <cell r="BD731" t="str">
            <v/>
          </cell>
          <cell r="BE731" t="str">
            <v/>
          </cell>
          <cell r="BF731" t="str">
            <v/>
          </cell>
          <cell r="BG731" t="str">
            <v/>
          </cell>
          <cell r="BH731" t="str">
            <v>CTC-WZenk, C. H. et al. The Effect of Alloying on the Thermophysical and Mechanical Properties of Co–Ti–Cr-Based Superalloys. in 909–919 (2020). doi:10.1007/978-3-030-51834-9_89.</v>
          </cell>
          <cell r="BI731" t="str">
            <v>Co-15.Cr-1.W-11.Ti</v>
          </cell>
          <cell r="BJ731"/>
        </row>
        <row r="732">
          <cell r="A732" t="str">
            <v>Co-15.Cr-11.Ti-1.Re</v>
          </cell>
          <cell r="B732" t="str">
            <v>Co3Ti</v>
          </cell>
          <cell r="C732" t="str">
            <v>-15Cr-11Ti-1Re</v>
          </cell>
          <cell r="D732" t="str">
            <v>CTC-Re</v>
          </cell>
          <cell r="E732" t="str">
            <v>Zenk, C. H. et al. The Effect of Alloying on the Thermophysical and Mechanical Properties of Co–Ti–Cr-Based Superalloys. in 909–919 (2020). doi:10.1007/978-3-030-51834-9_89.</v>
          </cell>
          <cell r="F732">
            <v>777</v>
          </cell>
          <cell r="G732">
            <v>73</v>
          </cell>
          <cell r="H732"/>
          <cell r="I732"/>
          <cell r="J732">
            <v>15</v>
          </cell>
          <cell r="K732"/>
          <cell r="L732">
            <v>11</v>
          </cell>
          <cell r="M732"/>
          <cell r="N732"/>
          <cell r="O732"/>
          <cell r="P732"/>
          <cell r="Q732"/>
          <cell r="R732"/>
          <cell r="S732"/>
          <cell r="T732"/>
          <cell r="U732">
            <v>1</v>
          </cell>
          <cell r="V732"/>
          <cell r="W732"/>
          <cell r="X732"/>
          <cell r="Y732"/>
          <cell r="Z732"/>
          <cell r="AA732"/>
          <cell r="AB732"/>
          <cell r="AC732"/>
          <cell r="AD732"/>
          <cell r="AE732"/>
          <cell r="AF732">
            <v>8.2814700000000006</v>
          </cell>
          <cell r="AG732"/>
          <cell r="AH732"/>
          <cell r="AI732" t="str">
            <v>Co</v>
          </cell>
          <cell r="AJ732" t="str">
            <v/>
          </cell>
          <cell r="AK732" t="str">
            <v/>
          </cell>
          <cell r="AL732" t="str">
            <v/>
          </cell>
          <cell r="AM732" t="str">
            <v>-15.Cr</v>
          </cell>
          <cell r="AN732" t="str">
            <v/>
          </cell>
          <cell r="AO732" t="str">
            <v/>
          </cell>
          <cell r="AP732" t="str">
            <v/>
          </cell>
          <cell r="AQ732" t="str">
            <v>-11.Ti</v>
          </cell>
          <cell r="AR732" t="str">
            <v/>
          </cell>
          <cell r="AS732" t="str">
            <v/>
          </cell>
          <cell r="AT732" t="str">
            <v/>
          </cell>
          <cell r="AU732" t="str">
            <v/>
          </cell>
          <cell r="AV732" t="str">
            <v/>
          </cell>
          <cell r="AW732" t="str">
            <v>-1.Re</v>
          </cell>
          <cell r="AX732" t="str">
            <v/>
          </cell>
          <cell r="AY732" t="str">
            <v/>
          </cell>
          <cell r="AZ732" t="str">
            <v/>
          </cell>
          <cell r="BA732" t="str">
            <v/>
          </cell>
          <cell r="BB732" t="str">
            <v/>
          </cell>
          <cell r="BC732" t="str">
            <v/>
          </cell>
          <cell r="BD732" t="str">
            <v/>
          </cell>
          <cell r="BE732" t="str">
            <v/>
          </cell>
          <cell r="BF732" t="str">
            <v/>
          </cell>
          <cell r="BG732" t="str">
            <v/>
          </cell>
          <cell r="BH732" t="str">
            <v>CTC-ReZenk, C. H. et al. The Effect of Alloying on the Thermophysical and Mechanical Properties of Co–Ti–Cr-Based Superalloys. in 909–919 (2020). doi:10.1007/978-3-030-51834-9_89.</v>
          </cell>
          <cell r="BI732" t="str">
            <v>Co-15.Cr-11.Ti-1.Re</v>
          </cell>
          <cell r="BJ732"/>
        </row>
        <row r="733">
          <cell r="A733" t="str">
            <v>Co-8.9Al-9.W-2.3Ta</v>
          </cell>
          <cell r="B733" t="str">
            <v>W-free</v>
          </cell>
          <cell r="C733" t="str">
            <v>-9Al-9W-2Ta</v>
          </cell>
          <cell r="D733" t="str">
            <v>VF60</v>
          </cell>
          <cell r="E733" t="str">
            <v>Zenk, C. H. et al. The Effect of Alloying on the Thermophysical and Mechanical Properties of Co–Ti–Cr-Based Superalloys. in 909–919 (2020). doi:10.1007/978-3-030-51834-9_89.</v>
          </cell>
          <cell r="F733">
            <v>778</v>
          </cell>
          <cell r="G733">
            <v>79.8</v>
          </cell>
          <cell r="H733"/>
          <cell r="I733">
            <v>8.9</v>
          </cell>
          <cell r="J733"/>
          <cell r="K733">
            <v>9</v>
          </cell>
          <cell r="L733"/>
          <cell r="M733">
            <v>2.2999999999999998</v>
          </cell>
          <cell r="N733"/>
          <cell r="O733"/>
          <cell r="P733"/>
          <cell r="Q733"/>
          <cell r="R733"/>
          <cell r="S733"/>
          <cell r="T733"/>
          <cell r="U733"/>
          <cell r="V733"/>
          <cell r="W733"/>
          <cell r="X733"/>
          <cell r="Y733"/>
          <cell r="Z733"/>
          <cell r="AA733"/>
          <cell r="AB733"/>
          <cell r="AC733"/>
          <cell r="AD733"/>
          <cell r="AE733"/>
          <cell r="AF733">
            <v>9.4579500000000003</v>
          </cell>
          <cell r="AG733"/>
          <cell r="AH733"/>
          <cell r="AI733" t="str">
            <v>Co</v>
          </cell>
          <cell r="AJ733" t="str">
            <v>-8.9Al</v>
          </cell>
          <cell r="AK733" t="str">
            <v>-9.W</v>
          </cell>
          <cell r="AL733" t="str">
            <v/>
          </cell>
          <cell r="AM733" t="str">
            <v/>
          </cell>
          <cell r="AN733" t="str">
            <v>-2.3Ta</v>
          </cell>
          <cell r="AO733" t="str">
            <v/>
          </cell>
          <cell r="AP733" t="str">
            <v/>
          </cell>
          <cell r="AQ733" t="str">
            <v/>
          </cell>
          <cell r="AR733" t="str">
            <v/>
          </cell>
          <cell r="AS733" t="str">
            <v/>
          </cell>
          <cell r="AT733" t="str">
            <v/>
          </cell>
          <cell r="AU733" t="str">
            <v/>
          </cell>
          <cell r="AV733" t="str">
            <v/>
          </cell>
          <cell r="AW733" t="str">
            <v/>
          </cell>
          <cell r="AX733" t="str">
            <v/>
          </cell>
          <cell r="AY733" t="str">
            <v/>
          </cell>
          <cell r="AZ733" t="str">
            <v/>
          </cell>
          <cell r="BA733" t="str">
            <v/>
          </cell>
          <cell r="BB733" t="str">
            <v/>
          </cell>
          <cell r="BC733" t="str">
            <v/>
          </cell>
          <cell r="BD733" t="str">
            <v/>
          </cell>
          <cell r="BE733" t="str">
            <v/>
          </cell>
          <cell r="BF733" t="str">
            <v/>
          </cell>
          <cell r="BG733" t="str">
            <v/>
          </cell>
          <cell r="BH733" t="str">
            <v>VF60Zenk, C. H. et al. The Effect of Alloying on the Thermophysical and Mechanical Properties of Co–Ti–Cr-Based Superalloys. in 909–919 (2020). doi:10.1007/978-3-030-51834-9_89.</v>
          </cell>
          <cell r="BI733" t="str">
            <v>Co-8.9Al-9.W-2.3Ta</v>
          </cell>
          <cell r="BJ733" t="str">
            <v>100.0Co0000000000000000000000</v>
          </cell>
        </row>
        <row r="734">
          <cell r="A734" t="str">
            <v>Co-30.Ni-10.Al-2.Nb-5.Mo</v>
          </cell>
          <cell r="B734" t="str">
            <v>W-free</v>
          </cell>
          <cell r="C734" t="str">
            <v>-30Ni-10Al-2Nb-5Mo</v>
          </cell>
          <cell r="D734" t="str">
            <v>2Nb</v>
          </cell>
          <cell r="E734" t="str">
            <v>Baler, N., Pandey, P., Singh, M. P., Makineni, S. K. &amp; Chattopadhyay, K. Effects of Ti and Cr Additions in a Co–Ni–Al–Mo–Nb-Based Superalloy. in 929–936 (2020). doi:10.1007/978-3-030-51834-9_91.</v>
          </cell>
          <cell r="F734">
            <v>779</v>
          </cell>
          <cell r="G734">
            <v>53</v>
          </cell>
          <cell r="H734">
            <v>30</v>
          </cell>
          <cell r="I734">
            <v>10</v>
          </cell>
          <cell r="J734"/>
          <cell r="K734"/>
          <cell r="L734"/>
          <cell r="M734"/>
          <cell r="N734">
            <v>2</v>
          </cell>
          <cell r="O734"/>
          <cell r="P734">
            <v>5</v>
          </cell>
          <cell r="Q734"/>
          <cell r="R734"/>
          <cell r="S734"/>
          <cell r="T734"/>
          <cell r="U734"/>
          <cell r="V734"/>
          <cell r="W734"/>
          <cell r="X734"/>
          <cell r="Y734"/>
          <cell r="Z734"/>
          <cell r="AA734"/>
          <cell r="AB734"/>
          <cell r="AC734"/>
          <cell r="AD734"/>
          <cell r="AE734"/>
          <cell r="AF734">
            <v>8.3447999999999993</v>
          </cell>
          <cell r="AG734"/>
          <cell r="AH734"/>
          <cell r="AI734" t="str">
            <v>Co</v>
          </cell>
          <cell r="AJ734" t="str">
            <v>-10.Al</v>
          </cell>
          <cell r="AK734" t="str">
            <v/>
          </cell>
          <cell r="AL734" t="str">
            <v>-30.Ni</v>
          </cell>
          <cell r="AM734" t="str">
            <v/>
          </cell>
          <cell r="AN734" t="str">
            <v/>
          </cell>
          <cell r="AO734" t="str">
            <v>-2.Nb</v>
          </cell>
          <cell r="AP734" t="str">
            <v/>
          </cell>
          <cell r="AQ734" t="str">
            <v/>
          </cell>
          <cell r="AR734" t="str">
            <v>-5.Mo</v>
          </cell>
          <cell r="AS734" t="str">
            <v/>
          </cell>
          <cell r="AT734" t="str">
            <v/>
          </cell>
          <cell r="AU734" t="str">
            <v/>
          </cell>
          <cell r="AV734" t="str">
            <v/>
          </cell>
          <cell r="AW734" t="str">
            <v/>
          </cell>
          <cell r="AX734" t="str">
            <v/>
          </cell>
          <cell r="AY734" t="str">
            <v/>
          </cell>
          <cell r="AZ734" t="str">
            <v/>
          </cell>
          <cell r="BA734" t="str">
            <v/>
          </cell>
          <cell r="BB734" t="str">
            <v/>
          </cell>
          <cell r="BC734" t="str">
            <v/>
          </cell>
          <cell r="BD734" t="str">
            <v/>
          </cell>
          <cell r="BE734" t="str">
            <v/>
          </cell>
          <cell r="BF734" t="str">
            <v/>
          </cell>
          <cell r="BG734" t="str">
            <v/>
          </cell>
          <cell r="BH734" t="str">
            <v>2NbBaler, N., Pandey, P., Singh, M. P., Makineni, S. K. &amp; Chattopadhyay, K. Effects of Ti and Cr Additions in a Co–Ni–Al–Mo–Nb-Based Superalloy. in 929–936 (2020). doi:10.1007/978-3-030-51834-9_91.</v>
          </cell>
          <cell r="BI734" t="str">
            <v>Co-30.Ni-10.Al-2.Nb-5.Mo</v>
          </cell>
          <cell r="BJ734" t="str">
            <v>100.0Co0000000000000000000000</v>
          </cell>
        </row>
        <row r="735">
          <cell r="A735" t="str">
            <v>Co-30.Ni-10.Al-10.Cr-2.Nb-5.Mo</v>
          </cell>
          <cell r="B735" t="str">
            <v>W-free</v>
          </cell>
          <cell r="C735" t="str">
            <v>-30Ni-10Al-10Cr-2Nb-5Mo</v>
          </cell>
          <cell r="D735" t="str">
            <v>2Nb10Cr</v>
          </cell>
          <cell r="E735" t="str">
            <v>Baler, N., Pandey, P., Singh, M. P., Makineni, S. K. &amp; Chattopadhyay, K. Effects of Ti and Cr Additions in a Co–Ni–Al–Mo–Nb-Based Superalloy. in 929–936 (2020). doi:10.1007/978-3-030-51834-9_91.</v>
          </cell>
          <cell r="F735">
            <v>780</v>
          </cell>
          <cell r="G735">
            <v>43</v>
          </cell>
          <cell r="H735">
            <v>30</v>
          </cell>
          <cell r="I735">
            <v>10</v>
          </cell>
          <cell r="J735">
            <v>10</v>
          </cell>
          <cell r="K735"/>
          <cell r="L735"/>
          <cell r="M735"/>
          <cell r="N735">
            <v>2</v>
          </cell>
          <cell r="O735"/>
          <cell r="P735">
            <v>5</v>
          </cell>
          <cell r="Q735"/>
          <cell r="R735"/>
          <cell r="S735"/>
          <cell r="T735"/>
          <cell r="U735"/>
          <cell r="V735"/>
          <cell r="W735"/>
          <cell r="X735"/>
          <cell r="Y735"/>
          <cell r="Z735"/>
          <cell r="AA735"/>
          <cell r="AB735"/>
          <cell r="AC735"/>
          <cell r="AD735"/>
          <cell r="AE735"/>
          <cell r="AF735">
            <v>8.1738</v>
          </cell>
          <cell r="AG735"/>
          <cell r="AH735"/>
          <cell r="AI735" t="str">
            <v>Co</v>
          </cell>
          <cell r="AJ735" t="str">
            <v>-10.Al</v>
          </cell>
          <cell r="AK735" t="str">
            <v/>
          </cell>
          <cell r="AL735" t="str">
            <v>-30.Ni</v>
          </cell>
          <cell r="AM735" t="str">
            <v>-10.Cr</v>
          </cell>
          <cell r="AN735" t="str">
            <v/>
          </cell>
          <cell r="AO735" t="str">
            <v>-2.Nb</v>
          </cell>
          <cell r="AP735" t="str">
            <v/>
          </cell>
          <cell r="AQ735" t="str">
            <v/>
          </cell>
          <cell r="AR735" t="str">
            <v>-5.Mo</v>
          </cell>
          <cell r="AS735" t="str">
            <v/>
          </cell>
          <cell r="AT735" t="str">
            <v/>
          </cell>
          <cell r="AU735" t="str">
            <v/>
          </cell>
          <cell r="AV735" t="str">
            <v/>
          </cell>
          <cell r="AW735" t="str">
            <v/>
          </cell>
          <cell r="AX735" t="str">
            <v/>
          </cell>
          <cell r="AY735" t="str">
            <v/>
          </cell>
          <cell r="AZ735" t="str">
            <v/>
          </cell>
          <cell r="BA735" t="str">
            <v/>
          </cell>
          <cell r="BB735" t="str">
            <v/>
          </cell>
          <cell r="BC735" t="str">
            <v/>
          </cell>
          <cell r="BD735" t="str">
            <v/>
          </cell>
          <cell r="BE735" t="str">
            <v/>
          </cell>
          <cell r="BF735" t="str">
            <v/>
          </cell>
          <cell r="BG735" t="str">
            <v/>
          </cell>
          <cell r="BH735" t="str">
            <v>2Nb10CrBaler, N., Pandey, P., Singh, M. P., Makineni, S. K. &amp; Chattopadhyay, K. Effects of Ti and Cr Additions in a Co–Ni–Al–Mo–Nb-Based Superalloy. in 929–936 (2020). doi:10.1007/978-3-030-51834-9_91.</v>
          </cell>
          <cell r="BI735" t="str">
            <v>Co-30.Ni-10.Al-10.Cr-2.Nb-5.Mo</v>
          </cell>
          <cell r="BJ735"/>
        </row>
        <row r="736">
          <cell r="A736" t="str">
            <v>Co-30.Ni-10.Al-2.Ti-5.Mo</v>
          </cell>
          <cell r="B736" t="str">
            <v>W-free</v>
          </cell>
          <cell r="C736" t="str">
            <v>-30Ni-10Al-2Ti-5Mo</v>
          </cell>
          <cell r="D736" t="str">
            <v>20Nb2Ti</v>
          </cell>
          <cell r="E736" t="str">
            <v>Baler, N., Pandey, P., Singh, M. P., Makineni, S. K. &amp; Chattopadhyay, K. Effects of Ti and Cr Additions in a Co–Ni–Al–Mo–Nb-Based Superalloy. in 929–936 (2020). doi:10.1007/978-3-030-51834-9_91.</v>
          </cell>
          <cell r="F736">
            <v>781</v>
          </cell>
          <cell r="G736">
            <v>53</v>
          </cell>
          <cell r="H736">
            <v>30</v>
          </cell>
          <cell r="I736">
            <v>10</v>
          </cell>
          <cell r="J736"/>
          <cell r="K736"/>
          <cell r="L736">
            <v>2</v>
          </cell>
          <cell r="M736"/>
          <cell r="N736"/>
          <cell r="O736"/>
          <cell r="P736">
            <v>5</v>
          </cell>
          <cell r="Q736"/>
          <cell r="R736"/>
          <cell r="S736"/>
          <cell r="T736"/>
          <cell r="U736"/>
          <cell r="V736"/>
          <cell r="W736"/>
          <cell r="X736"/>
          <cell r="Y736"/>
          <cell r="Z736"/>
          <cell r="AA736"/>
          <cell r="AB736"/>
          <cell r="AC736"/>
          <cell r="AD736"/>
          <cell r="AE736"/>
          <cell r="AF736">
            <v>8.2635400000000008</v>
          </cell>
          <cell r="AG736"/>
          <cell r="AH736"/>
          <cell r="AI736" t="str">
            <v>Co</v>
          </cell>
          <cell r="AJ736" t="str">
            <v>-10.Al</v>
          </cell>
          <cell r="AK736" t="str">
            <v/>
          </cell>
          <cell r="AL736" t="str">
            <v>-30.Ni</v>
          </cell>
          <cell r="AM736" t="str">
            <v/>
          </cell>
          <cell r="AN736" t="str">
            <v/>
          </cell>
          <cell r="AO736" t="str">
            <v/>
          </cell>
          <cell r="AP736" t="str">
            <v/>
          </cell>
          <cell r="AQ736" t="str">
            <v>-2.Ti</v>
          </cell>
          <cell r="AR736" t="str">
            <v>-5.Mo</v>
          </cell>
          <cell r="AS736" t="str">
            <v/>
          </cell>
          <cell r="AT736" t="str">
            <v/>
          </cell>
          <cell r="AU736" t="str">
            <v/>
          </cell>
          <cell r="AV736" t="str">
            <v/>
          </cell>
          <cell r="AW736" t="str">
            <v/>
          </cell>
          <cell r="AX736" t="str">
            <v/>
          </cell>
          <cell r="AY736" t="str">
            <v/>
          </cell>
          <cell r="AZ736" t="str">
            <v/>
          </cell>
          <cell r="BA736" t="str">
            <v/>
          </cell>
          <cell r="BB736" t="str">
            <v/>
          </cell>
          <cell r="BC736" t="str">
            <v/>
          </cell>
          <cell r="BD736" t="str">
            <v/>
          </cell>
          <cell r="BE736" t="str">
            <v/>
          </cell>
          <cell r="BF736" t="str">
            <v/>
          </cell>
          <cell r="BG736" t="str">
            <v/>
          </cell>
          <cell r="BH736" t="str">
            <v>20Nb2TiBaler, N., Pandey, P., Singh, M. P., Makineni, S. K. &amp; Chattopadhyay, K. Effects of Ti and Cr Additions in a Co–Ni–Al–Mo–Nb-Based Superalloy. in 929–936 (2020). doi:10.1007/978-3-030-51834-9_91.</v>
          </cell>
          <cell r="BI736" t="str">
            <v>Co-30.Ni-10.Al-2.Ti-5.Mo</v>
          </cell>
          <cell r="BJ736"/>
        </row>
        <row r="737">
          <cell r="A737" t="str">
            <v>Co-30.Ni-10.Al-10.Cr-2.Ta-2.Nb-5.Mo</v>
          </cell>
          <cell r="B737" t="str">
            <v>W-free</v>
          </cell>
          <cell r="C737" t="str">
            <v>-30Ni-10Al-10Cr-2Ta-2Nb-5Mo</v>
          </cell>
          <cell r="D737" t="str">
            <v>2Nb10Cr2Ti</v>
          </cell>
          <cell r="E737" t="str">
            <v>Baler, N., Pandey, P., Singh, M. P., Makineni, S. K. &amp; Chattopadhyay, K. Effects of Ti and Cr Additions in a Co–Ni–Al–Mo–Nb-Based Superalloy. in 929–936 (2020). doi:10.1007/978-3-030-51834-9_91.</v>
          </cell>
          <cell r="F737">
            <v>782</v>
          </cell>
          <cell r="G737">
            <v>41</v>
          </cell>
          <cell r="H737">
            <v>30</v>
          </cell>
          <cell r="I737">
            <v>10</v>
          </cell>
          <cell r="J737">
            <v>10</v>
          </cell>
          <cell r="K737"/>
          <cell r="L737"/>
          <cell r="M737">
            <v>2</v>
          </cell>
          <cell r="N737">
            <v>2</v>
          </cell>
          <cell r="O737"/>
          <cell r="P737">
            <v>5</v>
          </cell>
          <cell r="Q737"/>
          <cell r="R737"/>
          <cell r="S737"/>
          <cell r="T737"/>
          <cell r="U737"/>
          <cell r="V737"/>
          <cell r="W737"/>
          <cell r="X737"/>
          <cell r="Y737"/>
          <cell r="Z737"/>
          <cell r="AA737"/>
          <cell r="AB737"/>
          <cell r="AC737"/>
          <cell r="AD737"/>
          <cell r="AE737"/>
          <cell r="AF737">
            <v>8.3287999999999993</v>
          </cell>
          <cell r="AG737"/>
          <cell r="AH737"/>
          <cell r="AI737" t="str">
            <v>Co</v>
          </cell>
          <cell r="AJ737" t="str">
            <v>-10.Al</v>
          </cell>
          <cell r="AK737" t="str">
            <v/>
          </cell>
          <cell r="AL737" t="str">
            <v>-30.Ni</v>
          </cell>
          <cell r="AM737" t="str">
            <v>-10.Cr</v>
          </cell>
          <cell r="AN737" t="str">
            <v>-2.Ta</v>
          </cell>
          <cell r="AO737" t="str">
            <v>-2.Nb</v>
          </cell>
          <cell r="AP737" t="str">
            <v/>
          </cell>
          <cell r="AQ737" t="str">
            <v/>
          </cell>
          <cell r="AR737" t="str">
            <v>-5.Mo</v>
          </cell>
          <cell r="AS737" t="str">
            <v/>
          </cell>
          <cell r="AT737" t="str">
            <v/>
          </cell>
          <cell r="AU737" t="str">
            <v/>
          </cell>
          <cell r="AV737" t="str">
            <v/>
          </cell>
          <cell r="AW737" t="str">
            <v/>
          </cell>
          <cell r="AX737" t="str">
            <v/>
          </cell>
          <cell r="AY737" t="str">
            <v/>
          </cell>
          <cell r="AZ737" t="str">
            <v/>
          </cell>
          <cell r="BA737" t="str">
            <v/>
          </cell>
          <cell r="BB737" t="str">
            <v/>
          </cell>
          <cell r="BC737" t="str">
            <v/>
          </cell>
          <cell r="BD737" t="str">
            <v/>
          </cell>
          <cell r="BE737" t="str">
            <v/>
          </cell>
          <cell r="BF737" t="str">
            <v/>
          </cell>
          <cell r="BG737" t="str">
            <v/>
          </cell>
          <cell r="BH737" t="str">
            <v>2Nb10Cr2TiBaler, N., Pandey, P., Singh, M. P., Makineni, S. K. &amp; Chattopadhyay, K. Effects of Ti and Cr Additions in a Co–Ni–Al–Mo–Nb-Based Superalloy. in 929–936 (2020). doi:10.1007/978-3-030-51834-9_91.</v>
          </cell>
          <cell r="BI737" t="str">
            <v>Co-30.Ni-10.Al-10.Cr-2.Ta-2.Nb-5.Mo</v>
          </cell>
          <cell r="BJ737"/>
        </row>
        <row r="738">
          <cell r="A738" t="str">
            <v>Co-32.Ni-11.Al-5.Cr-2.W-2.Ti-3.Ta-0.5Nb-0.5Mo</v>
          </cell>
          <cell r="B738" t="str">
            <v>Low-W</v>
          </cell>
          <cell r="C738" t="str">
            <v>-32Ni-11Al-5Cr-2W-2Ti-3Ta-1Nb-1Mo</v>
          </cell>
          <cell r="D738" t="str">
            <v>9CoNi-1</v>
          </cell>
          <cell r="E738" t="str">
            <v>Zou, M., Li, W., Li, L., Zhao, J.-C. &amp; Feng, Q. Machine Learning Assisted Design Approach for Developing γ′-Strengthened Co-Ni-Base Superalloys. in 937–947 (2020). doi:10.1007/978-3-030-51834-9_92.</v>
          </cell>
          <cell r="F738">
            <v>783</v>
          </cell>
          <cell r="G738">
            <v>44</v>
          </cell>
          <cell r="H738">
            <v>32</v>
          </cell>
          <cell r="I738">
            <v>11</v>
          </cell>
          <cell r="J738">
            <v>5</v>
          </cell>
          <cell r="K738">
            <v>2</v>
          </cell>
          <cell r="L738">
            <v>2</v>
          </cell>
          <cell r="M738">
            <v>3</v>
          </cell>
          <cell r="N738">
            <v>0.5</v>
          </cell>
          <cell r="O738"/>
          <cell r="P738">
            <v>0.5</v>
          </cell>
          <cell r="Q738"/>
          <cell r="R738"/>
          <cell r="S738"/>
          <cell r="T738"/>
          <cell r="U738"/>
          <cell r="V738"/>
          <cell r="W738"/>
          <cell r="X738"/>
          <cell r="Y738"/>
          <cell r="Z738"/>
          <cell r="AA738"/>
          <cell r="AB738"/>
          <cell r="AC738"/>
          <cell r="AD738"/>
          <cell r="AE738"/>
          <cell r="AF738">
            <v>8.491950000000001</v>
          </cell>
          <cell r="AG738">
            <v>8.83</v>
          </cell>
          <cell r="AH738"/>
          <cell r="AI738" t="str">
            <v>Co</v>
          </cell>
          <cell r="AJ738" t="str">
            <v>-11.Al</v>
          </cell>
          <cell r="AK738" t="str">
            <v>-2.W</v>
          </cell>
          <cell r="AL738" t="str">
            <v>-32.Ni</v>
          </cell>
          <cell r="AM738" t="str">
            <v>-5.Cr</v>
          </cell>
          <cell r="AN738" t="str">
            <v>-3.Ta</v>
          </cell>
          <cell r="AO738" t="str">
            <v>-0.5Nb</v>
          </cell>
          <cell r="AP738" t="str">
            <v/>
          </cell>
          <cell r="AQ738" t="str">
            <v>-2.Ti</v>
          </cell>
          <cell r="AR738" t="str">
            <v>-0.5Mo</v>
          </cell>
          <cell r="AS738" t="str">
            <v/>
          </cell>
          <cell r="AT738" t="str">
            <v/>
          </cell>
          <cell r="AU738" t="str">
            <v/>
          </cell>
          <cell r="AV738" t="str">
            <v/>
          </cell>
          <cell r="AW738" t="str">
            <v/>
          </cell>
          <cell r="AX738" t="str">
            <v/>
          </cell>
          <cell r="AY738" t="str">
            <v/>
          </cell>
          <cell r="AZ738" t="str">
            <v/>
          </cell>
          <cell r="BA738" t="str">
            <v/>
          </cell>
          <cell r="BB738" t="str">
            <v/>
          </cell>
          <cell r="BC738" t="str">
            <v/>
          </cell>
          <cell r="BD738" t="str">
            <v/>
          </cell>
          <cell r="BE738" t="str">
            <v/>
          </cell>
          <cell r="BF738" t="str">
            <v/>
          </cell>
          <cell r="BG738" t="str">
            <v/>
          </cell>
          <cell r="BH738" t="str">
            <v>9CoNi-1Zou, M., Li, W., Li, L., Zhao, J.-C. &amp; Feng, Q. Machine Learning Assisted Design Approach for Developing γ′-Strengthened Co-Ni-Base Superalloys. in 937–947 (2020). doi:10.1007/978-3-030-51834-9_92.</v>
          </cell>
          <cell r="BI738" t="str">
            <v>Co-32.Ni-11.Al-5.Cr-2.W-2.Ti-3.Ta-0.5Nb-0.5Mo</v>
          </cell>
          <cell r="BJ738"/>
        </row>
        <row r="739">
          <cell r="A739" t="str">
            <v>Co-30.Ni-11.Al-5.Cr-4.W-4.Ti-1.Ta</v>
          </cell>
          <cell r="B739" t="str">
            <v>Low-W</v>
          </cell>
          <cell r="C739" t="str">
            <v>-30Ni-11Al-5Cr-4W-4Ti-1Ta</v>
          </cell>
          <cell r="D739" t="str">
            <v>7CoNi-1</v>
          </cell>
          <cell r="E739" t="str">
            <v>Zou, M., Li, W., Li, L., Zhao, J.-C. &amp; Feng, Q. Machine Learning Assisted Design Approach for Developing γ′-Strengthened Co-Ni-Base Superalloys. in 937–947 (2020). doi:10.1007/978-3-030-51834-9_92.</v>
          </cell>
          <cell r="F739">
            <v>784</v>
          </cell>
          <cell r="G739">
            <v>45</v>
          </cell>
          <cell r="H739">
            <v>30</v>
          </cell>
          <cell r="I739">
            <v>11</v>
          </cell>
          <cell r="J739">
            <v>5</v>
          </cell>
          <cell r="K739">
            <v>4</v>
          </cell>
          <cell r="L739">
            <v>4</v>
          </cell>
          <cell r="M739">
            <v>1</v>
          </cell>
          <cell r="N739"/>
          <cell r="O739"/>
          <cell r="P739"/>
          <cell r="Q739"/>
          <cell r="R739"/>
          <cell r="S739"/>
          <cell r="T739"/>
          <cell r="U739"/>
          <cell r="V739"/>
          <cell r="W739"/>
          <cell r="X739"/>
          <cell r="Y739"/>
          <cell r="Z739"/>
          <cell r="AA739"/>
          <cell r="AB739"/>
          <cell r="AC739"/>
          <cell r="AD739"/>
          <cell r="AE739"/>
          <cell r="AF739">
            <v>8.4506800000000002</v>
          </cell>
          <cell r="AG739">
            <v>8.77</v>
          </cell>
          <cell r="AH739"/>
          <cell r="AI739" t="str">
            <v>Co</v>
          </cell>
          <cell r="AJ739" t="str">
            <v>-11.Al</v>
          </cell>
          <cell r="AK739" t="str">
            <v>-4.W</v>
          </cell>
          <cell r="AL739" t="str">
            <v>-30.Ni</v>
          </cell>
          <cell r="AM739" t="str">
            <v>-5.Cr</v>
          </cell>
          <cell r="AN739" t="str">
            <v>-1.Ta</v>
          </cell>
          <cell r="AO739" t="str">
            <v/>
          </cell>
          <cell r="AP739" t="str">
            <v/>
          </cell>
          <cell r="AQ739" t="str">
            <v>-4.Ti</v>
          </cell>
          <cell r="AR739" t="str">
            <v/>
          </cell>
          <cell r="AS739" t="str">
            <v/>
          </cell>
          <cell r="AT739" t="str">
            <v/>
          </cell>
          <cell r="AU739" t="str">
            <v/>
          </cell>
          <cell r="AV739" t="str">
            <v/>
          </cell>
          <cell r="AW739" t="str">
            <v/>
          </cell>
          <cell r="AX739" t="str">
            <v/>
          </cell>
          <cell r="AY739" t="str">
            <v/>
          </cell>
          <cell r="AZ739" t="str">
            <v/>
          </cell>
          <cell r="BA739" t="str">
            <v/>
          </cell>
          <cell r="BB739" t="str">
            <v/>
          </cell>
          <cell r="BC739" t="str">
            <v/>
          </cell>
          <cell r="BD739" t="str">
            <v/>
          </cell>
          <cell r="BE739" t="str">
            <v/>
          </cell>
          <cell r="BF739" t="str">
            <v/>
          </cell>
          <cell r="BG739" t="str">
            <v/>
          </cell>
          <cell r="BH739" t="str">
            <v>7CoNi-1Zou, M., Li, W., Li, L., Zhao, J.-C. &amp; Feng, Q. Machine Learning Assisted Design Approach for Developing γ′-Strengthened Co-Ni-Base Superalloys. in 937–947 (2020). doi:10.1007/978-3-030-51834-9_92.</v>
          </cell>
          <cell r="BI739" t="str">
            <v>Co-30.Ni-11.Al-5.Cr-4.W-4.Ti-1.Ta</v>
          </cell>
          <cell r="BJ739"/>
        </row>
        <row r="740">
          <cell r="A740" t="str">
            <v>Co-0.Ni-10.Al-10.W</v>
          </cell>
          <cell r="B740" t="str">
            <v>CoAlW-X</v>
          </cell>
          <cell r="C740" t="str">
            <v>-0Ni-10Al-10W</v>
          </cell>
          <cell r="D740" t="str">
            <v>Co-0Ni-10Al-10W</v>
          </cell>
          <cell r="E740" t="str">
            <v>Shinagawa, K. et al. Phase equilibria and microstructure on γ′ phase in Co-Ni-Al-W system. Mater. Trans. 49, 1474–1479 (2008).</v>
          </cell>
          <cell r="F740">
            <v>785</v>
          </cell>
          <cell r="G740">
            <v>80</v>
          </cell>
          <cell r="H740">
            <v>0</v>
          </cell>
          <cell r="I740">
            <v>10</v>
          </cell>
          <cell r="J740"/>
          <cell r="K740">
            <v>10</v>
          </cell>
          <cell r="L740"/>
          <cell r="M740"/>
          <cell r="N740"/>
          <cell r="O740"/>
          <cell r="P740"/>
          <cell r="Q740"/>
          <cell r="R740"/>
          <cell r="S740"/>
          <cell r="T740"/>
          <cell r="U740"/>
          <cell r="V740"/>
          <cell r="W740"/>
          <cell r="X740"/>
          <cell r="Y740"/>
          <cell r="Z740"/>
          <cell r="AA740"/>
          <cell r="AB740"/>
          <cell r="AC740"/>
          <cell r="AD740"/>
          <cell r="AE740"/>
          <cell r="AF740">
            <v>9.3149999999999995</v>
          </cell>
          <cell r="AG740"/>
          <cell r="AH740"/>
          <cell r="AI740" t="str">
            <v>Co</v>
          </cell>
          <cell r="AJ740" t="str">
            <v>-10.Al</v>
          </cell>
          <cell r="AK740" t="str">
            <v>-10.W</v>
          </cell>
          <cell r="AL740" t="str">
            <v>-0.Ni</v>
          </cell>
          <cell r="AM740" t="str">
            <v/>
          </cell>
          <cell r="AN740" t="str">
            <v/>
          </cell>
          <cell r="AO740" t="str">
            <v/>
          </cell>
          <cell r="AP740" t="str">
            <v/>
          </cell>
          <cell r="AQ740" t="str">
            <v/>
          </cell>
          <cell r="AR740" t="str">
            <v/>
          </cell>
          <cell r="AS740" t="str">
            <v/>
          </cell>
          <cell r="AT740" t="str">
            <v/>
          </cell>
          <cell r="AU740" t="str">
            <v/>
          </cell>
          <cell r="AV740" t="str">
            <v/>
          </cell>
          <cell r="AW740" t="str">
            <v/>
          </cell>
          <cell r="AX740" t="str">
            <v/>
          </cell>
          <cell r="AY740" t="str">
            <v/>
          </cell>
          <cell r="AZ740" t="str">
            <v/>
          </cell>
          <cell r="BA740" t="str">
            <v/>
          </cell>
          <cell r="BB740" t="str">
            <v/>
          </cell>
          <cell r="BC740" t="str">
            <v/>
          </cell>
          <cell r="BD740" t="str">
            <v/>
          </cell>
          <cell r="BE740" t="str">
            <v/>
          </cell>
          <cell r="BF740" t="str">
            <v/>
          </cell>
          <cell r="BG740" t="str">
            <v/>
          </cell>
          <cell r="BH740" t="str">
            <v>Co-0Ni-10Al-10WShinagawa, K. et al. Phase equilibria and microstructure on γ′ phase in Co-Ni-Al-W system. Mater. Trans. 49, 1474–1479 (2008).</v>
          </cell>
          <cell r="BI740" t="str">
            <v>Co-0.Ni-10.Al-10.W</v>
          </cell>
          <cell r="BJ740"/>
        </row>
        <row r="741">
          <cell r="A741" t="str">
            <v>Co-5.Ni-10.Al-10.W</v>
          </cell>
          <cell r="B741" t="str">
            <v>CoAlW-X</v>
          </cell>
          <cell r="C741" t="str">
            <v>-5Ni-10Al-10W</v>
          </cell>
          <cell r="D741" t="str">
            <v>Co-5Ni-10Al-10W</v>
          </cell>
          <cell r="E741" t="str">
            <v>Shinagawa, K. et al. Phase equilibria and microstructure on γ′ phase in Co-Ni-Al-W system. Mater. Trans. 49, 1474–1479 (2008).</v>
          </cell>
          <cell r="F741">
            <v>786</v>
          </cell>
          <cell r="G741">
            <v>75</v>
          </cell>
          <cell r="H741">
            <v>5</v>
          </cell>
          <cell r="I741">
            <v>10</v>
          </cell>
          <cell r="J741"/>
          <cell r="K741">
            <v>10</v>
          </cell>
          <cell r="L741"/>
          <cell r="M741"/>
          <cell r="N741"/>
          <cell r="O741"/>
          <cell r="P741"/>
          <cell r="Q741"/>
          <cell r="R741"/>
          <cell r="S741"/>
          <cell r="T741"/>
          <cell r="U741"/>
          <cell r="V741"/>
          <cell r="W741"/>
          <cell r="X741"/>
          <cell r="Y741"/>
          <cell r="Z741"/>
          <cell r="AA741"/>
          <cell r="AB741"/>
          <cell r="AC741"/>
          <cell r="AD741"/>
          <cell r="AE741"/>
          <cell r="AF741">
            <v>9.3154000000000003</v>
          </cell>
          <cell r="AG741"/>
          <cell r="AH741"/>
          <cell r="AI741" t="str">
            <v>Co</v>
          </cell>
          <cell r="AJ741" t="str">
            <v>-10.Al</v>
          </cell>
          <cell r="AK741" t="str">
            <v>-10.W</v>
          </cell>
          <cell r="AL741" t="str">
            <v>-5.Ni</v>
          </cell>
          <cell r="AM741" t="str">
            <v/>
          </cell>
          <cell r="AN741" t="str">
            <v/>
          </cell>
          <cell r="AO741" t="str">
            <v/>
          </cell>
          <cell r="AP741" t="str">
            <v/>
          </cell>
          <cell r="AQ741" t="str">
            <v/>
          </cell>
          <cell r="AR741" t="str">
            <v/>
          </cell>
          <cell r="AS741" t="str">
            <v/>
          </cell>
          <cell r="AT741" t="str">
            <v/>
          </cell>
          <cell r="AU741" t="str">
            <v/>
          </cell>
          <cell r="AV741" t="str">
            <v/>
          </cell>
          <cell r="AW741" t="str">
            <v/>
          </cell>
          <cell r="AX741" t="str">
            <v/>
          </cell>
          <cell r="AY741" t="str">
            <v/>
          </cell>
          <cell r="AZ741" t="str">
            <v/>
          </cell>
          <cell r="BA741" t="str">
            <v/>
          </cell>
          <cell r="BB741" t="str">
            <v/>
          </cell>
          <cell r="BC741" t="str">
            <v/>
          </cell>
          <cell r="BD741" t="str">
            <v/>
          </cell>
          <cell r="BE741" t="str">
            <v/>
          </cell>
          <cell r="BF741" t="str">
            <v/>
          </cell>
          <cell r="BG741" t="str">
            <v/>
          </cell>
          <cell r="BH741" t="str">
            <v>Co-5Ni-10Al-10WShinagawa, K. et al. Phase equilibria and microstructure on γ′ phase in Co-Ni-Al-W system. Mater. Trans. 49, 1474–1479 (2008).</v>
          </cell>
          <cell r="BI741" t="str">
            <v>Co-5.Ni-10.Al-10.W</v>
          </cell>
          <cell r="BJ741"/>
        </row>
        <row r="742">
          <cell r="A742" t="str">
            <v>Co-10.Ni-10.Al-10.W</v>
          </cell>
          <cell r="B742" t="str">
            <v>CoAlW-X</v>
          </cell>
          <cell r="C742" t="str">
            <v>-10Ni-10Al-10W</v>
          </cell>
          <cell r="D742" t="str">
            <v>Co-10Ni-10Al-10W</v>
          </cell>
          <cell r="E742" t="str">
            <v>Shinagawa, K. et al. Phase equilibria and microstructure on γ′ phase in Co-Ni-Al-W system. Mater. Trans. 49, 1474–1479 (2008).</v>
          </cell>
          <cell r="F742">
            <v>787</v>
          </cell>
          <cell r="G742">
            <v>70</v>
          </cell>
          <cell r="H742">
            <v>10</v>
          </cell>
          <cell r="I742">
            <v>10</v>
          </cell>
          <cell r="J742"/>
          <cell r="K742">
            <v>10</v>
          </cell>
          <cell r="L742"/>
          <cell r="M742"/>
          <cell r="N742"/>
          <cell r="O742"/>
          <cell r="P742"/>
          <cell r="Q742"/>
          <cell r="R742"/>
          <cell r="S742"/>
          <cell r="T742"/>
          <cell r="U742"/>
          <cell r="V742"/>
          <cell r="W742"/>
          <cell r="X742"/>
          <cell r="Y742"/>
          <cell r="Z742"/>
          <cell r="AA742"/>
          <cell r="AB742"/>
          <cell r="AC742"/>
          <cell r="AD742"/>
          <cell r="AE742"/>
          <cell r="AF742">
            <v>9.3158000000000012</v>
          </cell>
          <cell r="AG742"/>
          <cell r="AH742"/>
          <cell r="AI742" t="str">
            <v>Co</v>
          </cell>
          <cell r="AJ742" t="str">
            <v>-10.Al</v>
          </cell>
          <cell r="AK742" t="str">
            <v>-10.W</v>
          </cell>
          <cell r="AL742" t="str">
            <v>-10.Ni</v>
          </cell>
          <cell r="AM742" t="str">
            <v/>
          </cell>
          <cell r="AN742" t="str">
            <v/>
          </cell>
          <cell r="AO742" t="str">
            <v/>
          </cell>
          <cell r="AP742" t="str">
            <v/>
          </cell>
          <cell r="AQ742" t="str">
            <v/>
          </cell>
          <cell r="AR742" t="str">
            <v/>
          </cell>
          <cell r="AS742" t="str">
            <v/>
          </cell>
          <cell r="AT742" t="str">
            <v/>
          </cell>
          <cell r="AU742" t="str">
            <v/>
          </cell>
          <cell r="AV742" t="str">
            <v/>
          </cell>
          <cell r="AW742" t="str">
            <v/>
          </cell>
          <cell r="AX742" t="str">
            <v/>
          </cell>
          <cell r="AY742" t="str">
            <v/>
          </cell>
          <cell r="AZ742" t="str">
            <v/>
          </cell>
          <cell r="BA742" t="str">
            <v/>
          </cell>
          <cell r="BB742" t="str">
            <v/>
          </cell>
          <cell r="BC742" t="str">
            <v/>
          </cell>
          <cell r="BD742" t="str">
            <v/>
          </cell>
          <cell r="BE742" t="str">
            <v/>
          </cell>
          <cell r="BF742" t="str">
            <v/>
          </cell>
          <cell r="BG742" t="str">
            <v/>
          </cell>
          <cell r="BH742" t="str">
            <v>Co-10Ni-10Al-10WShinagawa, K. et al. Phase equilibria and microstructure on γ′ phase in Co-Ni-Al-W system. Mater. Trans. 49, 1474–1479 (2008).</v>
          </cell>
          <cell r="BI742" t="str">
            <v>Co-10.Ni-10.Al-10.W</v>
          </cell>
          <cell r="BJ742"/>
        </row>
        <row r="743">
          <cell r="A743" t="str">
            <v>Co-15.Ni-10.Al-10.W</v>
          </cell>
          <cell r="B743" t="str">
            <v>CoAlW-X</v>
          </cell>
          <cell r="C743" t="str">
            <v>-15Ni-10Al-10W</v>
          </cell>
          <cell r="D743" t="str">
            <v>Co-15Ni-10Al-10W</v>
          </cell>
          <cell r="E743" t="str">
            <v>Shinagawa, K. et al. Phase equilibria and microstructure on γ′ phase in Co-Ni-Al-W system. Mater. Trans. 49, 1474–1479 (2008).</v>
          </cell>
          <cell r="F743">
            <v>788</v>
          </cell>
          <cell r="G743">
            <v>65</v>
          </cell>
          <cell r="H743">
            <v>15</v>
          </cell>
          <cell r="I743">
            <v>10</v>
          </cell>
          <cell r="J743"/>
          <cell r="K743">
            <v>10</v>
          </cell>
          <cell r="L743"/>
          <cell r="M743"/>
          <cell r="N743"/>
          <cell r="O743"/>
          <cell r="P743"/>
          <cell r="Q743"/>
          <cell r="R743"/>
          <cell r="S743"/>
          <cell r="T743"/>
          <cell r="U743"/>
          <cell r="V743"/>
          <cell r="W743"/>
          <cell r="X743"/>
          <cell r="Y743"/>
          <cell r="Z743"/>
          <cell r="AA743"/>
          <cell r="AB743"/>
          <cell r="AC743"/>
          <cell r="AD743"/>
          <cell r="AE743"/>
          <cell r="AF743">
            <v>9.3162000000000003</v>
          </cell>
          <cell r="AG743"/>
          <cell r="AH743"/>
          <cell r="AI743" t="str">
            <v>Co</v>
          </cell>
          <cell r="AJ743" t="str">
            <v>-10.Al</v>
          </cell>
          <cell r="AK743" t="str">
            <v>-10.W</v>
          </cell>
          <cell r="AL743" t="str">
            <v>-15.Ni</v>
          </cell>
          <cell r="AM743" t="str">
            <v/>
          </cell>
          <cell r="AN743" t="str">
            <v/>
          </cell>
          <cell r="AO743" t="str">
            <v/>
          </cell>
          <cell r="AP743" t="str">
            <v/>
          </cell>
          <cell r="AQ743" t="str">
            <v/>
          </cell>
          <cell r="AR743" t="str">
            <v/>
          </cell>
          <cell r="AS743" t="str">
            <v/>
          </cell>
          <cell r="AT743" t="str">
            <v/>
          </cell>
          <cell r="AU743" t="str">
            <v/>
          </cell>
          <cell r="AV743" t="str">
            <v/>
          </cell>
          <cell r="AW743" t="str">
            <v/>
          </cell>
          <cell r="AX743" t="str">
            <v/>
          </cell>
          <cell r="AY743" t="str">
            <v/>
          </cell>
          <cell r="AZ743" t="str">
            <v/>
          </cell>
          <cell r="BA743" t="str">
            <v/>
          </cell>
          <cell r="BB743" t="str">
            <v/>
          </cell>
          <cell r="BC743" t="str">
            <v/>
          </cell>
          <cell r="BD743" t="str">
            <v/>
          </cell>
          <cell r="BE743" t="str">
            <v/>
          </cell>
          <cell r="BF743" t="str">
            <v/>
          </cell>
          <cell r="BG743" t="str">
            <v/>
          </cell>
          <cell r="BH743" t="str">
            <v>Co-15Ni-10Al-10WShinagawa, K. et al. Phase equilibria and microstructure on γ′ phase in Co-Ni-Al-W system. Mater. Trans. 49, 1474–1479 (2008).</v>
          </cell>
          <cell r="BI743" t="str">
            <v>Co-15.Ni-10.Al-10.W</v>
          </cell>
          <cell r="BJ743"/>
        </row>
        <row r="744">
          <cell r="A744" t="str">
            <v>Co-20.Ni-10.Al-10.W</v>
          </cell>
          <cell r="B744" t="str">
            <v>CoAlW-X</v>
          </cell>
          <cell r="C744" t="str">
            <v>-20Ni-10Al-10W</v>
          </cell>
          <cell r="D744" t="str">
            <v>Co-20Ni-10Al-10W</v>
          </cell>
          <cell r="E744" t="str">
            <v>Shinagawa, K. et al. Phase equilibria and microstructure on γ′ phase in Co-Ni-Al-W system. Mater. Trans. 49, 1474–1479 (2008).</v>
          </cell>
          <cell r="F744">
            <v>789</v>
          </cell>
          <cell r="G744">
            <v>60</v>
          </cell>
          <cell r="H744">
            <v>20</v>
          </cell>
          <cell r="I744">
            <v>10</v>
          </cell>
          <cell r="J744"/>
          <cell r="K744">
            <v>10</v>
          </cell>
          <cell r="L744"/>
          <cell r="M744"/>
          <cell r="N744"/>
          <cell r="O744"/>
          <cell r="P744"/>
          <cell r="Q744"/>
          <cell r="R744"/>
          <cell r="S744"/>
          <cell r="T744"/>
          <cell r="U744"/>
          <cell r="V744"/>
          <cell r="W744"/>
          <cell r="X744"/>
          <cell r="Y744"/>
          <cell r="Z744"/>
          <cell r="AA744"/>
          <cell r="AB744"/>
          <cell r="AC744"/>
          <cell r="AD744"/>
          <cell r="AE744"/>
          <cell r="AF744">
            <v>9.3165999999999993</v>
          </cell>
          <cell r="AG744"/>
          <cell r="AH744"/>
          <cell r="AI744" t="str">
            <v>Co</v>
          </cell>
          <cell r="AJ744" t="str">
            <v>-10.Al</v>
          </cell>
          <cell r="AK744" t="str">
            <v>-10.W</v>
          </cell>
          <cell r="AL744" t="str">
            <v>-20.Ni</v>
          </cell>
          <cell r="AM744" t="str">
            <v/>
          </cell>
          <cell r="AN744" t="str">
            <v/>
          </cell>
          <cell r="AO744" t="str">
            <v/>
          </cell>
          <cell r="AP744" t="str">
            <v/>
          </cell>
          <cell r="AQ744" t="str">
            <v/>
          </cell>
          <cell r="AR744" t="str">
            <v/>
          </cell>
          <cell r="AS744" t="str">
            <v/>
          </cell>
          <cell r="AT744" t="str">
            <v/>
          </cell>
          <cell r="AU744" t="str">
            <v/>
          </cell>
          <cell r="AV744" t="str">
            <v/>
          </cell>
          <cell r="AW744" t="str">
            <v/>
          </cell>
          <cell r="AX744" t="str">
            <v/>
          </cell>
          <cell r="AY744" t="str">
            <v/>
          </cell>
          <cell r="AZ744" t="str">
            <v/>
          </cell>
          <cell r="BA744" t="str">
            <v/>
          </cell>
          <cell r="BB744" t="str">
            <v/>
          </cell>
          <cell r="BC744" t="str">
            <v/>
          </cell>
          <cell r="BD744" t="str">
            <v/>
          </cell>
          <cell r="BE744" t="str">
            <v/>
          </cell>
          <cell r="BF744" t="str">
            <v/>
          </cell>
          <cell r="BG744" t="str">
            <v/>
          </cell>
          <cell r="BH744" t="str">
            <v>Co-20Ni-10Al-10WShinagawa, K. et al. Phase equilibria and microstructure on γ′ phase in Co-Ni-Al-W system. Mater. Trans. 49, 1474–1479 (2008).</v>
          </cell>
          <cell r="BI744" t="str">
            <v>Co-20.Ni-10.Al-10.W</v>
          </cell>
          <cell r="BJ744" t="str">
            <v>100.0Co0000000000000000000000</v>
          </cell>
        </row>
        <row r="745">
          <cell r="A745" t="str">
            <v>Co-30.Ni-10.Al-10.W</v>
          </cell>
          <cell r="B745" t="str">
            <v>CoAlW-X</v>
          </cell>
          <cell r="C745" t="str">
            <v>-30Ni-10Al-10W</v>
          </cell>
          <cell r="D745" t="str">
            <v>Co-30Ni-10Al-10W</v>
          </cell>
          <cell r="E745" t="str">
            <v>Shinagawa, K. et al. Phase equilibria and microstructure on γ′ phase in Co-Ni-Al-W system. Mater. Trans. 49, 1474–1479 (2008).</v>
          </cell>
          <cell r="F745">
            <v>790</v>
          </cell>
          <cell r="G745">
            <v>50</v>
          </cell>
          <cell r="H745">
            <v>30</v>
          </cell>
          <cell r="I745">
            <v>10</v>
          </cell>
          <cell r="J745"/>
          <cell r="K745">
            <v>10</v>
          </cell>
          <cell r="L745"/>
          <cell r="M745"/>
          <cell r="N745"/>
          <cell r="O745"/>
          <cell r="P745"/>
          <cell r="Q745"/>
          <cell r="R745"/>
          <cell r="S745"/>
          <cell r="T745"/>
          <cell r="U745"/>
          <cell r="V745"/>
          <cell r="W745"/>
          <cell r="X745"/>
          <cell r="Y745"/>
          <cell r="Z745"/>
          <cell r="AA745"/>
          <cell r="AB745"/>
          <cell r="AC745"/>
          <cell r="AD745"/>
          <cell r="AE745"/>
          <cell r="AF745">
            <v>9.3173999999999992</v>
          </cell>
          <cell r="AG745"/>
          <cell r="AH745"/>
          <cell r="AI745" t="str">
            <v>Co</v>
          </cell>
          <cell r="AJ745" t="str">
            <v>-10.Al</v>
          </cell>
          <cell r="AK745" t="str">
            <v>-10.W</v>
          </cell>
          <cell r="AL745" t="str">
            <v>-30.Ni</v>
          </cell>
          <cell r="AM745" t="str">
            <v/>
          </cell>
          <cell r="AN745" t="str">
            <v/>
          </cell>
          <cell r="AO745" t="str">
            <v/>
          </cell>
          <cell r="AP745" t="str">
            <v/>
          </cell>
          <cell r="AQ745" t="str">
            <v/>
          </cell>
          <cell r="AR745" t="str">
            <v/>
          </cell>
          <cell r="AS745" t="str">
            <v/>
          </cell>
          <cell r="AT745" t="str">
            <v/>
          </cell>
          <cell r="AU745" t="str">
            <v/>
          </cell>
          <cell r="AV745" t="str">
            <v/>
          </cell>
          <cell r="AW745" t="str">
            <v/>
          </cell>
          <cell r="AX745" t="str">
            <v/>
          </cell>
          <cell r="AY745" t="str">
            <v/>
          </cell>
          <cell r="AZ745" t="str">
            <v/>
          </cell>
          <cell r="BA745" t="str">
            <v/>
          </cell>
          <cell r="BB745" t="str">
            <v/>
          </cell>
          <cell r="BC745" t="str">
            <v/>
          </cell>
          <cell r="BD745" t="str">
            <v/>
          </cell>
          <cell r="BE745" t="str">
            <v/>
          </cell>
          <cell r="BF745" t="str">
            <v/>
          </cell>
          <cell r="BG745" t="str">
            <v/>
          </cell>
          <cell r="BH745" t="str">
            <v>Co-30Ni-10Al-10WShinagawa, K. et al. Phase equilibria and microstructure on γ′ phase in Co-Ni-Al-W system. Mater. Trans. 49, 1474–1479 (2008).</v>
          </cell>
          <cell r="BI745" t="str">
            <v>Co-30.Ni-10.Al-10.W</v>
          </cell>
          <cell r="BJ745"/>
        </row>
        <row r="746">
          <cell r="A746" t="str">
            <v>Co-40.Ni-10.Al-10.W</v>
          </cell>
          <cell r="B746" t="str">
            <v>CoAlW-X</v>
          </cell>
          <cell r="C746" t="str">
            <v>-10Ni-10Al-10W</v>
          </cell>
          <cell r="D746" t="str">
            <v>Co-40Ni-10Al-10W</v>
          </cell>
          <cell r="E746" t="str">
            <v>Shinagawa, K. et al. Phase equilibria and microstructure on γ′ phase in Co-Ni-Al-W system. Mater. Trans. 49, 1474–1479 (2008).</v>
          </cell>
          <cell r="F746">
            <v>791</v>
          </cell>
          <cell r="G746">
            <v>40</v>
          </cell>
          <cell r="H746">
            <v>40</v>
          </cell>
          <cell r="I746">
            <v>10</v>
          </cell>
          <cell r="J746"/>
          <cell r="K746">
            <v>10</v>
          </cell>
          <cell r="L746"/>
          <cell r="M746"/>
          <cell r="N746"/>
          <cell r="O746"/>
          <cell r="P746"/>
          <cell r="Q746"/>
          <cell r="R746"/>
          <cell r="S746"/>
          <cell r="T746"/>
          <cell r="U746"/>
          <cell r="V746"/>
          <cell r="W746"/>
          <cell r="X746"/>
          <cell r="Y746"/>
          <cell r="Z746"/>
          <cell r="AA746"/>
          <cell r="AB746"/>
          <cell r="AC746"/>
          <cell r="AD746"/>
          <cell r="AE746"/>
          <cell r="AF746">
            <v>9.3181999999999992</v>
          </cell>
          <cell r="AG746"/>
          <cell r="AH746"/>
          <cell r="AI746" t="str">
            <v>Co</v>
          </cell>
          <cell r="AJ746" t="str">
            <v>-10.Al</v>
          </cell>
          <cell r="AK746" t="str">
            <v>-10.W</v>
          </cell>
          <cell r="AL746" t="str">
            <v>-40.Ni</v>
          </cell>
          <cell r="AM746" t="str">
            <v/>
          </cell>
          <cell r="AN746" t="str">
            <v/>
          </cell>
          <cell r="AO746" t="str">
            <v/>
          </cell>
          <cell r="AP746" t="str">
            <v/>
          </cell>
          <cell r="AQ746" t="str">
            <v/>
          </cell>
          <cell r="AR746" t="str">
            <v/>
          </cell>
          <cell r="AS746" t="str">
            <v/>
          </cell>
          <cell r="AT746" t="str">
            <v/>
          </cell>
          <cell r="AU746" t="str">
            <v/>
          </cell>
          <cell r="AV746" t="str">
            <v/>
          </cell>
          <cell r="AW746" t="str">
            <v/>
          </cell>
          <cell r="AX746" t="str">
            <v/>
          </cell>
          <cell r="AY746" t="str">
            <v/>
          </cell>
          <cell r="AZ746" t="str">
            <v/>
          </cell>
          <cell r="BA746" t="str">
            <v/>
          </cell>
          <cell r="BB746" t="str">
            <v/>
          </cell>
          <cell r="BC746" t="str">
            <v/>
          </cell>
          <cell r="BD746" t="str">
            <v/>
          </cell>
          <cell r="BE746" t="str">
            <v/>
          </cell>
          <cell r="BF746" t="str">
            <v/>
          </cell>
          <cell r="BG746" t="str">
            <v/>
          </cell>
          <cell r="BH746" t="str">
            <v>Co-40Ni-10Al-10WShinagawa, K. et al. Phase equilibria and microstructure on γ′ phase in Co-Ni-Al-W system. Mater. Trans. 49, 1474–1479 (2008).</v>
          </cell>
          <cell r="BI746" t="str">
            <v>Co-40.Ni-10.Al-10.W</v>
          </cell>
          <cell r="BJ746" t="str">
            <v>100.0Co0000000000000000000000</v>
          </cell>
        </row>
        <row r="747">
          <cell r="A747" t="str">
            <v>Co-50.Ni-10.Al-10.W</v>
          </cell>
          <cell r="B747" t="str">
            <v>CoAlW-X</v>
          </cell>
          <cell r="C747" t="str">
            <v>-50Ni-10Al-10W</v>
          </cell>
          <cell r="D747" t="str">
            <v>Co-50Ni-10Al-10W</v>
          </cell>
          <cell r="E747" t="str">
            <v>Shinagawa, K. et al. Phase equilibria and microstructure on γ′ phase in Co-Ni-Al-W system. Mater. Trans. 49, 1474–1479 (2008).</v>
          </cell>
          <cell r="F747">
            <v>792</v>
          </cell>
          <cell r="G747">
            <v>30</v>
          </cell>
          <cell r="H747">
            <v>50</v>
          </cell>
          <cell r="I747">
            <v>10</v>
          </cell>
          <cell r="J747"/>
          <cell r="K747">
            <v>10</v>
          </cell>
          <cell r="L747"/>
          <cell r="M747"/>
          <cell r="N747"/>
          <cell r="O747"/>
          <cell r="P747"/>
          <cell r="Q747"/>
          <cell r="R747"/>
          <cell r="S747"/>
          <cell r="T747"/>
          <cell r="U747"/>
          <cell r="V747"/>
          <cell r="W747"/>
          <cell r="X747"/>
          <cell r="Y747"/>
          <cell r="Z747"/>
          <cell r="AA747"/>
          <cell r="AB747"/>
          <cell r="AC747"/>
          <cell r="AD747"/>
          <cell r="AE747"/>
          <cell r="AF747">
            <v>9.3189999999999991</v>
          </cell>
          <cell r="AG747"/>
          <cell r="AH747"/>
          <cell r="AI747" t="str">
            <v>Co</v>
          </cell>
          <cell r="AJ747" t="str">
            <v>-10.Al</v>
          </cell>
          <cell r="AK747" t="str">
            <v>-10.W</v>
          </cell>
          <cell r="AL747" t="str">
            <v>-50.Ni</v>
          </cell>
          <cell r="AM747" t="str">
            <v/>
          </cell>
          <cell r="AN747" t="str">
            <v/>
          </cell>
          <cell r="AO747" t="str">
            <v/>
          </cell>
          <cell r="AP747" t="str">
            <v/>
          </cell>
          <cell r="AQ747" t="str">
            <v/>
          </cell>
          <cell r="AR747" t="str">
            <v/>
          </cell>
          <cell r="AS747" t="str">
            <v/>
          </cell>
          <cell r="AT747" t="str">
            <v/>
          </cell>
          <cell r="AU747" t="str">
            <v/>
          </cell>
          <cell r="AV747" t="str">
            <v/>
          </cell>
          <cell r="AW747" t="str">
            <v/>
          </cell>
          <cell r="AX747" t="str">
            <v/>
          </cell>
          <cell r="AY747" t="str">
            <v/>
          </cell>
          <cell r="AZ747" t="str">
            <v/>
          </cell>
          <cell r="BA747" t="str">
            <v/>
          </cell>
          <cell r="BB747" t="str">
            <v/>
          </cell>
          <cell r="BC747" t="str">
            <v/>
          </cell>
          <cell r="BD747" t="str">
            <v/>
          </cell>
          <cell r="BE747" t="str">
            <v/>
          </cell>
          <cell r="BF747" t="str">
            <v/>
          </cell>
          <cell r="BG747" t="str">
            <v/>
          </cell>
          <cell r="BH747" t="str">
            <v>Co-50Ni-10Al-10WShinagawa, K. et al. Phase equilibria and microstructure on γ′ phase in Co-Ni-Al-W system. Mater. Trans. 49, 1474–1479 (2008).</v>
          </cell>
          <cell r="BI747" t="str">
            <v>Co-50.Ni-10.Al-10.W</v>
          </cell>
          <cell r="BJ747"/>
        </row>
        <row r="748">
          <cell r="A748" t="str">
            <v>Co-60.Ni-10.Al-10.W</v>
          </cell>
          <cell r="B748" t="str">
            <v>CoAlW-X</v>
          </cell>
          <cell r="C748" t="str">
            <v>-60Ni-10Al-10W</v>
          </cell>
          <cell r="D748" t="str">
            <v>Co-60Ni-10Al-10W</v>
          </cell>
          <cell r="E748" t="str">
            <v>Shinagawa, K. et al. Phase equilibria and microstructure on γ′ phase in Co-Ni-Al-W system. Mater. Trans. 49, 1474–1479 (2008).</v>
          </cell>
          <cell r="F748">
            <v>793</v>
          </cell>
          <cell r="G748">
            <v>20</v>
          </cell>
          <cell r="H748">
            <v>60</v>
          </cell>
          <cell r="I748">
            <v>10</v>
          </cell>
          <cell r="J748"/>
          <cell r="K748">
            <v>10</v>
          </cell>
          <cell r="L748"/>
          <cell r="M748"/>
          <cell r="N748"/>
          <cell r="O748"/>
          <cell r="P748"/>
          <cell r="Q748"/>
          <cell r="R748"/>
          <cell r="S748"/>
          <cell r="T748"/>
          <cell r="U748"/>
          <cell r="V748"/>
          <cell r="W748"/>
          <cell r="X748"/>
          <cell r="Y748"/>
          <cell r="Z748"/>
          <cell r="AA748"/>
          <cell r="AB748"/>
          <cell r="AC748"/>
          <cell r="AD748"/>
          <cell r="AE748"/>
          <cell r="AF748">
            <v>9.3198000000000008</v>
          </cell>
          <cell r="AG748"/>
          <cell r="AH748"/>
          <cell r="AI748" t="str">
            <v>Co</v>
          </cell>
          <cell r="AJ748" t="str">
            <v>-10.Al</v>
          </cell>
          <cell r="AK748" t="str">
            <v>-10.W</v>
          </cell>
          <cell r="AL748" t="str">
            <v>-60.Ni</v>
          </cell>
          <cell r="AM748" t="str">
            <v/>
          </cell>
          <cell r="AN748" t="str">
            <v/>
          </cell>
          <cell r="AO748" t="str">
            <v/>
          </cell>
          <cell r="AP748" t="str">
            <v/>
          </cell>
          <cell r="AQ748" t="str">
            <v/>
          </cell>
          <cell r="AR748" t="str">
            <v/>
          </cell>
          <cell r="AS748" t="str">
            <v/>
          </cell>
          <cell r="AT748" t="str">
            <v/>
          </cell>
          <cell r="AU748" t="str">
            <v/>
          </cell>
          <cell r="AV748" t="str">
            <v/>
          </cell>
          <cell r="AW748" t="str">
            <v/>
          </cell>
          <cell r="AX748" t="str">
            <v/>
          </cell>
          <cell r="AY748" t="str">
            <v/>
          </cell>
          <cell r="AZ748" t="str">
            <v/>
          </cell>
          <cell r="BA748" t="str">
            <v/>
          </cell>
          <cell r="BB748" t="str">
            <v/>
          </cell>
          <cell r="BC748" t="str">
            <v/>
          </cell>
          <cell r="BD748" t="str">
            <v/>
          </cell>
          <cell r="BE748" t="str">
            <v/>
          </cell>
          <cell r="BF748" t="str">
            <v/>
          </cell>
          <cell r="BG748" t="str">
            <v/>
          </cell>
          <cell r="BH748" t="str">
            <v>Co-60Ni-10Al-10WShinagawa, K. et al. Phase equilibria and microstructure on γ′ phase in Co-Ni-Al-W system. Mater. Trans. 49, 1474–1479 (2008).</v>
          </cell>
          <cell r="BI748" t="str">
            <v>Co-60.Ni-10.Al-10.W</v>
          </cell>
          <cell r="BJ748"/>
        </row>
        <row r="749">
          <cell r="A749" t="str">
            <v>Co-70.Ni-10.Al-10.W</v>
          </cell>
          <cell r="B749" t="str">
            <v>CoAlW-X</v>
          </cell>
          <cell r="C749" t="str">
            <v>-70Ni-10Al-10W</v>
          </cell>
          <cell r="D749" t="str">
            <v>Co-70Ni-10Al-10W</v>
          </cell>
          <cell r="E749" t="str">
            <v>Shinagawa, K. et al. Phase equilibria and microstructure on γ′ phase in Co-Ni-Al-W system. Mater. Trans. 49, 1474–1479 (2008).</v>
          </cell>
          <cell r="F749">
            <v>794</v>
          </cell>
          <cell r="G749">
            <v>10</v>
          </cell>
          <cell r="H749">
            <v>70</v>
          </cell>
          <cell r="I749">
            <v>10</v>
          </cell>
          <cell r="J749"/>
          <cell r="K749">
            <v>10</v>
          </cell>
          <cell r="L749"/>
          <cell r="M749"/>
          <cell r="N749"/>
          <cell r="O749"/>
          <cell r="P749"/>
          <cell r="Q749"/>
          <cell r="R749"/>
          <cell r="S749"/>
          <cell r="T749"/>
          <cell r="U749"/>
          <cell r="V749"/>
          <cell r="W749"/>
          <cell r="X749"/>
          <cell r="Y749"/>
          <cell r="Z749"/>
          <cell r="AA749"/>
          <cell r="AB749"/>
          <cell r="AC749"/>
          <cell r="AD749"/>
          <cell r="AE749"/>
          <cell r="AF749">
            <v>9.3205999999999989</v>
          </cell>
          <cell r="AG749"/>
          <cell r="AH749"/>
          <cell r="AI749" t="str">
            <v>Co</v>
          </cell>
          <cell r="AJ749" t="str">
            <v>-10.Al</v>
          </cell>
          <cell r="AK749" t="str">
            <v>-10.W</v>
          </cell>
          <cell r="AL749" t="str">
            <v>-70.Ni</v>
          </cell>
          <cell r="AM749" t="str">
            <v/>
          </cell>
          <cell r="AN749" t="str">
            <v/>
          </cell>
          <cell r="AO749" t="str">
            <v/>
          </cell>
          <cell r="AP749" t="str">
            <v/>
          </cell>
          <cell r="AQ749" t="str">
            <v/>
          </cell>
          <cell r="AR749" t="str">
            <v/>
          </cell>
          <cell r="AS749" t="str">
            <v/>
          </cell>
          <cell r="AT749" t="str">
            <v/>
          </cell>
          <cell r="AU749" t="str">
            <v/>
          </cell>
          <cell r="AV749" t="str">
            <v/>
          </cell>
          <cell r="AW749" t="str">
            <v/>
          </cell>
          <cell r="AX749" t="str">
            <v/>
          </cell>
          <cell r="AY749" t="str">
            <v/>
          </cell>
          <cell r="AZ749" t="str">
            <v/>
          </cell>
          <cell r="BA749" t="str">
            <v/>
          </cell>
          <cell r="BB749" t="str">
            <v/>
          </cell>
          <cell r="BC749" t="str">
            <v/>
          </cell>
          <cell r="BD749" t="str">
            <v/>
          </cell>
          <cell r="BE749" t="str">
            <v/>
          </cell>
          <cell r="BF749" t="str">
            <v/>
          </cell>
          <cell r="BG749" t="str">
            <v/>
          </cell>
          <cell r="BH749" t="str">
            <v>Co-70Ni-10Al-10WShinagawa, K. et al. Phase equilibria and microstructure on γ′ phase in Co-Ni-Al-W system. Mater. Trans. 49, 1474–1479 (2008).</v>
          </cell>
          <cell r="BI749" t="str">
            <v>Co-70.Ni-10.Al-10.W</v>
          </cell>
          <cell r="BJ749"/>
        </row>
        <row r="750">
          <cell r="A750" t="str">
            <v>Co-80.Ni-10.Al-10.W</v>
          </cell>
          <cell r="B750" t="str">
            <v>CoAlW-X</v>
          </cell>
          <cell r="C750" t="str">
            <v>-80Ni-10Al-10W</v>
          </cell>
          <cell r="D750" t="str">
            <v>Co-80Ni-10Al-10W</v>
          </cell>
          <cell r="E750" t="str">
            <v>Shinagawa, K. et al. Phase equilibria and microstructure on γ′ phase in Co-Ni-Al-W system. Mater. Trans. 49, 1474–1479 (2008).</v>
          </cell>
          <cell r="F750">
            <v>795</v>
          </cell>
          <cell r="G750">
            <v>0</v>
          </cell>
          <cell r="H750">
            <v>80</v>
          </cell>
          <cell r="I750">
            <v>10</v>
          </cell>
          <cell r="J750"/>
          <cell r="K750">
            <v>10</v>
          </cell>
          <cell r="L750"/>
          <cell r="M750"/>
          <cell r="N750"/>
          <cell r="O750"/>
          <cell r="P750"/>
          <cell r="Q750"/>
          <cell r="R750"/>
          <cell r="S750"/>
          <cell r="T750"/>
          <cell r="U750"/>
          <cell r="V750"/>
          <cell r="W750"/>
          <cell r="X750"/>
          <cell r="Y750"/>
          <cell r="Z750"/>
          <cell r="AA750"/>
          <cell r="AB750"/>
          <cell r="AC750"/>
          <cell r="AD750"/>
          <cell r="AE750"/>
          <cell r="AF750">
            <v>9.3214000000000006</v>
          </cell>
          <cell r="AG750"/>
          <cell r="AH750"/>
          <cell r="AI750" t="str">
            <v>Co</v>
          </cell>
          <cell r="AJ750" t="str">
            <v>-10.Al</v>
          </cell>
          <cell r="AK750" t="str">
            <v>-10.W</v>
          </cell>
          <cell r="AL750" t="str">
            <v>-80.Ni</v>
          </cell>
          <cell r="AM750" t="str">
            <v/>
          </cell>
          <cell r="AN750" t="str">
            <v/>
          </cell>
          <cell r="AO750" t="str">
            <v/>
          </cell>
          <cell r="AP750" t="str">
            <v/>
          </cell>
          <cell r="AQ750" t="str">
            <v/>
          </cell>
          <cell r="AR750" t="str">
            <v/>
          </cell>
          <cell r="AS750" t="str">
            <v/>
          </cell>
          <cell r="AT750" t="str">
            <v/>
          </cell>
          <cell r="AU750" t="str">
            <v/>
          </cell>
          <cell r="AV750" t="str">
            <v/>
          </cell>
          <cell r="AW750" t="str">
            <v/>
          </cell>
          <cell r="AX750" t="str">
            <v/>
          </cell>
          <cell r="AY750" t="str">
            <v/>
          </cell>
          <cell r="AZ750" t="str">
            <v/>
          </cell>
          <cell r="BA750" t="str">
            <v/>
          </cell>
          <cell r="BB750" t="str">
            <v/>
          </cell>
          <cell r="BC750" t="str">
            <v/>
          </cell>
          <cell r="BD750" t="str">
            <v/>
          </cell>
          <cell r="BE750" t="str">
            <v/>
          </cell>
          <cell r="BF750" t="str">
            <v/>
          </cell>
          <cell r="BG750" t="str">
            <v/>
          </cell>
          <cell r="BH750" t="str">
            <v>Co-80Ni-10Al-10WShinagawa, K. et al. Phase equilibria and microstructure on γ′ phase in Co-Ni-Al-W system. Mater. Trans. 49, 1474–1479 (2008).</v>
          </cell>
          <cell r="BI750" t="str">
            <v>Co-80.Ni-10.Al-10.W</v>
          </cell>
          <cell r="BJ750"/>
        </row>
        <row r="751">
          <cell r="A751" t="str">
            <v>Co-10.Ni-10.Al-7.5W</v>
          </cell>
          <cell r="B751" t="str">
            <v>CoAlW-X</v>
          </cell>
          <cell r="C751" t="str">
            <v>-10Ni-10Al-8W</v>
          </cell>
          <cell r="D751" t="str">
            <v>Co-10Ni-10Al-7.5W</v>
          </cell>
          <cell r="E751" t="str">
            <v>Shinagawa, K. et al. Phase equilibria and microstructure on γ′ phase in Co-Ni-Al-W system. Mater. Trans. 49, 1474–1479 (2008).</v>
          </cell>
          <cell r="F751">
            <v>796</v>
          </cell>
          <cell r="G751">
            <v>72.5</v>
          </cell>
          <cell r="H751">
            <v>10</v>
          </cell>
          <cell r="I751">
            <v>10</v>
          </cell>
          <cell r="J751"/>
          <cell r="K751">
            <v>7.5</v>
          </cell>
          <cell r="L751"/>
          <cell r="M751"/>
          <cell r="N751"/>
          <cell r="O751"/>
          <cell r="P751"/>
          <cell r="Q751"/>
          <cell r="R751"/>
          <cell r="S751"/>
          <cell r="T751"/>
          <cell r="U751"/>
          <cell r="V751"/>
          <cell r="W751"/>
          <cell r="X751"/>
          <cell r="Y751"/>
          <cell r="Z751"/>
          <cell r="AA751"/>
          <cell r="AB751"/>
          <cell r="AC751"/>
          <cell r="AD751"/>
          <cell r="AE751"/>
          <cell r="AF751">
            <v>9.0570500000000003</v>
          </cell>
          <cell r="AG751"/>
          <cell r="AH751"/>
          <cell r="AI751" t="str">
            <v>Co</v>
          </cell>
          <cell r="AJ751" t="str">
            <v>-10.Al</v>
          </cell>
          <cell r="AK751" t="str">
            <v>-7.5W</v>
          </cell>
          <cell r="AL751" t="str">
            <v>-10.Ni</v>
          </cell>
          <cell r="AM751" t="str">
            <v/>
          </cell>
          <cell r="AN751" t="str">
            <v/>
          </cell>
          <cell r="AO751" t="str">
            <v/>
          </cell>
          <cell r="AP751" t="str">
            <v/>
          </cell>
          <cell r="AQ751" t="str">
            <v/>
          </cell>
          <cell r="AR751" t="str">
            <v/>
          </cell>
          <cell r="AS751" t="str">
            <v/>
          </cell>
          <cell r="AT751" t="str">
            <v/>
          </cell>
          <cell r="AU751" t="str">
            <v/>
          </cell>
          <cell r="AV751" t="str">
            <v/>
          </cell>
          <cell r="AW751" t="str">
            <v/>
          </cell>
          <cell r="AX751" t="str">
            <v/>
          </cell>
          <cell r="AY751" t="str">
            <v/>
          </cell>
          <cell r="AZ751" t="str">
            <v/>
          </cell>
          <cell r="BA751" t="str">
            <v/>
          </cell>
          <cell r="BB751" t="str">
            <v/>
          </cell>
          <cell r="BC751" t="str">
            <v/>
          </cell>
          <cell r="BD751" t="str">
            <v/>
          </cell>
          <cell r="BE751" t="str">
            <v/>
          </cell>
          <cell r="BF751" t="str">
            <v/>
          </cell>
          <cell r="BG751" t="str">
            <v/>
          </cell>
          <cell r="BH751" t="str">
            <v>Co-10Ni-10Al-7.5WShinagawa, K. et al. Phase equilibria and microstructure on γ′ phase in Co-Ni-Al-W system. Mater. Trans. 49, 1474–1479 (2008).</v>
          </cell>
          <cell r="BI751" t="str">
            <v>Co-10.Ni-10.Al-7.5W</v>
          </cell>
          <cell r="BJ751"/>
        </row>
        <row r="752">
          <cell r="A752" t="str">
            <v>Co-20.Ni-10.Al-7.5W</v>
          </cell>
          <cell r="B752" t="str">
            <v>CoAlW-X</v>
          </cell>
          <cell r="C752" t="str">
            <v>-20Ni-10Al-8W</v>
          </cell>
          <cell r="D752" t="str">
            <v>Co-20Ni-10Al-7.5W</v>
          </cell>
          <cell r="E752" t="str">
            <v>Shinagawa, K. et al. Phase equilibria and microstructure on γ′ phase in Co-Ni-Al-W system. Mater. Trans. 49, 1474–1479 (2008).</v>
          </cell>
          <cell r="F752">
            <v>797</v>
          </cell>
          <cell r="G752">
            <v>62.5</v>
          </cell>
          <cell r="H752">
            <v>20</v>
          </cell>
          <cell r="I752">
            <v>10</v>
          </cell>
          <cell r="J752"/>
          <cell r="K752">
            <v>7.5</v>
          </cell>
          <cell r="L752"/>
          <cell r="M752"/>
          <cell r="N752"/>
          <cell r="O752"/>
          <cell r="P752"/>
          <cell r="Q752"/>
          <cell r="R752"/>
          <cell r="S752"/>
          <cell r="T752"/>
          <cell r="U752"/>
          <cell r="V752"/>
          <cell r="W752"/>
          <cell r="X752"/>
          <cell r="Y752"/>
          <cell r="Z752"/>
          <cell r="AA752"/>
          <cell r="AB752"/>
          <cell r="AC752"/>
          <cell r="AD752"/>
          <cell r="AE752"/>
          <cell r="AF752">
            <v>9.0578500000000002</v>
          </cell>
          <cell r="AG752"/>
          <cell r="AH752"/>
          <cell r="AI752" t="str">
            <v>Co</v>
          </cell>
          <cell r="AJ752" t="str">
            <v>-10.Al</v>
          </cell>
          <cell r="AK752" t="str">
            <v>-7.5W</v>
          </cell>
          <cell r="AL752" t="str">
            <v>-20.Ni</v>
          </cell>
          <cell r="AM752" t="str">
            <v/>
          </cell>
          <cell r="AN752" t="str">
            <v/>
          </cell>
          <cell r="AO752" t="str">
            <v/>
          </cell>
          <cell r="AP752" t="str">
            <v/>
          </cell>
          <cell r="AQ752" t="str">
            <v/>
          </cell>
          <cell r="AR752" t="str">
            <v/>
          </cell>
          <cell r="AS752" t="str">
            <v/>
          </cell>
          <cell r="AT752" t="str">
            <v/>
          </cell>
          <cell r="AU752" t="str">
            <v/>
          </cell>
          <cell r="AV752" t="str">
            <v/>
          </cell>
          <cell r="AW752" t="str">
            <v/>
          </cell>
          <cell r="AX752" t="str">
            <v/>
          </cell>
          <cell r="AY752" t="str">
            <v/>
          </cell>
          <cell r="AZ752" t="str">
            <v/>
          </cell>
          <cell r="BA752" t="str">
            <v/>
          </cell>
          <cell r="BB752" t="str">
            <v/>
          </cell>
          <cell r="BC752" t="str">
            <v/>
          </cell>
          <cell r="BD752" t="str">
            <v/>
          </cell>
          <cell r="BE752" t="str">
            <v/>
          </cell>
          <cell r="BF752" t="str">
            <v/>
          </cell>
          <cell r="BG752" t="str">
            <v/>
          </cell>
          <cell r="BH752" t="str">
            <v>Co-20Ni-10Al-7.5WShinagawa, K. et al. Phase equilibria and microstructure on γ′ phase in Co-Ni-Al-W system. Mater. Trans. 49, 1474–1479 (2008).</v>
          </cell>
          <cell r="BI752" t="str">
            <v>Co-20.Ni-10.Al-7.5W</v>
          </cell>
          <cell r="BJ752"/>
        </row>
        <row r="753">
          <cell r="A753" t="str">
            <v>Co-30.Ni-10.Al-7.5W</v>
          </cell>
          <cell r="B753" t="str">
            <v>CoAlW-X</v>
          </cell>
          <cell r="C753" t="str">
            <v>-30Ni-10Al-8W</v>
          </cell>
          <cell r="D753" t="str">
            <v>Co-30Ni-10Al-7.5W</v>
          </cell>
          <cell r="E753" t="str">
            <v>Shinagawa, K. et al. Phase equilibria and microstructure on γ′ phase in Co-Ni-Al-W system. Mater. Trans. 49, 1474–1479 (2008).</v>
          </cell>
          <cell r="F753">
            <v>798</v>
          </cell>
          <cell r="G753">
            <v>52.5</v>
          </cell>
          <cell r="H753">
            <v>30</v>
          </cell>
          <cell r="I753">
            <v>10</v>
          </cell>
          <cell r="J753"/>
          <cell r="K753">
            <v>7.5</v>
          </cell>
          <cell r="L753"/>
          <cell r="M753"/>
          <cell r="N753"/>
          <cell r="O753"/>
          <cell r="P753"/>
          <cell r="Q753"/>
          <cell r="R753"/>
          <cell r="S753"/>
          <cell r="T753"/>
          <cell r="U753"/>
          <cell r="V753"/>
          <cell r="W753"/>
          <cell r="X753"/>
          <cell r="Y753"/>
          <cell r="Z753"/>
          <cell r="AA753"/>
          <cell r="AB753"/>
          <cell r="AC753"/>
          <cell r="AD753"/>
          <cell r="AE753"/>
          <cell r="AF753">
            <v>9.0586500000000001</v>
          </cell>
          <cell r="AG753"/>
          <cell r="AH753"/>
          <cell r="AI753" t="str">
            <v>Co</v>
          </cell>
          <cell r="AJ753" t="str">
            <v>-10.Al</v>
          </cell>
          <cell r="AK753" t="str">
            <v>-7.5W</v>
          </cell>
          <cell r="AL753" t="str">
            <v>-30.Ni</v>
          </cell>
          <cell r="AM753" t="str">
            <v/>
          </cell>
          <cell r="AN753" t="str">
            <v/>
          </cell>
          <cell r="AO753" t="str">
            <v/>
          </cell>
          <cell r="AP753" t="str">
            <v/>
          </cell>
          <cell r="AQ753" t="str">
            <v/>
          </cell>
          <cell r="AR753" t="str">
            <v/>
          </cell>
          <cell r="AS753" t="str">
            <v/>
          </cell>
          <cell r="AT753" t="str">
            <v/>
          </cell>
          <cell r="AU753" t="str">
            <v/>
          </cell>
          <cell r="AV753" t="str">
            <v/>
          </cell>
          <cell r="AW753" t="str">
            <v/>
          </cell>
          <cell r="AX753" t="str">
            <v/>
          </cell>
          <cell r="AY753" t="str">
            <v/>
          </cell>
          <cell r="AZ753" t="str">
            <v/>
          </cell>
          <cell r="BA753" t="str">
            <v/>
          </cell>
          <cell r="BB753" t="str">
            <v/>
          </cell>
          <cell r="BC753" t="str">
            <v/>
          </cell>
          <cell r="BD753" t="str">
            <v/>
          </cell>
          <cell r="BE753" t="str">
            <v/>
          </cell>
          <cell r="BF753" t="str">
            <v/>
          </cell>
          <cell r="BG753" t="str">
            <v/>
          </cell>
          <cell r="BH753" t="str">
            <v>Co-30Ni-10Al-7.5WShinagawa, K. et al. Phase equilibria and microstructure on γ′ phase in Co-Ni-Al-W system. Mater. Trans. 49, 1474–1479 (2008).</v>
          </cell>
          <cell r="BI753" t="str">
            <v>Co-30.Ni-10.Al-7.5W</v>
          </cell>
          <cell r="BJ753"/>
        </row>
        <row r="754">
          <cell r="A754" t="str">
            <v>Co-40.Ni-10.Al-7.5W</v>
          </cell>
          <cell r="B754" t="str">
            <v>CoAlW-X</v>
          </cell>
          <cell r="C754" t="str">
            <v>-40Ni-10Al-8W</v>
          </cell>
          <cell r="D754" t="str">
            <v>Co-40Ni-10Al-7.5W</v>
          </cell>
          <cell r="E754" t="str">
            <v>Shinagawa, K. et al. Phase equilibria and microstructure on γ′ phase in Co-Ni-Al-W system. Mater. Trans. 49, 1474–1479 (2008).</v>
          </cell>
          <cell r="F754">
            <v>799</v>
          </cell>
          <cell r="G754">
            <v>42.5</v>
          </cell>
          <cell r="H754">
            <v>40</v>
          </cell>
          <cell r="I754">
            <v>10</v>
          </cell>
          <cell r="J754"/>
          <cell r="K754">
            <v>7.5</v>
          </cell>
          <cell r="L754"/>
          <cell r="M754"/>
          <cell r="N754"/>
          <cell r="O754"/>
          <cell r="P754"/>
          <cell r="Q754"/>
          <cell r="R754"/>
          <cell r="S754"/>
          <cell r="T754"/>
          <cell r="U754"/>
          <cell r="V754"/>
          <cell r="W754"/>
          <cell r="X754"/>
          <cell r="Y754"/>
          <cell r="Z754"/>
          <cell r="AA754"/>
          <cell r="AB754"/>
          <cell r="AC754"/>
          <cell r="AD754"/>
          <cell r="AE754"/>
          <cell r="AF754">
            <v>9.05945</v>
          </cell>
          <cell r="AG754"/>
          <cell r="AH754"/>
          <cell r="AI754" t="str">
            <v>Co</v>
          </cell>
          <cell r="AJ754" t="str">
            <v>-10.Al</v>
          </cell>
          <cell r="AK754" t="str">
            <v>-7.5W</v>
          </cell>
          <cell r="AL754" t="str">
            <v>-40.Ni</v>
          </cell>
          <cell r="AM754" t="str">
            <v/>
          </cell>
          <cell r="AN754" t="str">
            <v/>
          </cell>
          <cell r="AO754" t="str">
            <v/>
          </cell>
          <cell r="AP754" t="str">
            <v/>
          </cell>
          <cell r="AQ754" t="str">
            <v/>
          </cell>
          <cell r="AR754" t="str">
            <v/>
          </cell>
          <cell r="AS754" t="str">
            <v/>
          </cell>
          <cell r="AT754" t="str">
            <v/>
          </cell>
          <cell r="AU754" t="str">
            <v/>
          </cell>
          <cell r="AV754" t="str">
            <v/>
          </cell>
          <cell r="AW754" t="str">
            <v/>
          </cell>
          <cell r="AX754" t="str">
            <v/>
          </cell>
          <cell r="AY754" t="str">
            <v/>
          </cell>
          <cell r="AZ754" t="str">
            <v/>
          </cell>
          <cell r="BA754" t="str">
            <v/>
          </cell>
          <cell r="BB754" t="str">
            <v/>
          </cell>
          <cell r="BC754" t="str">
            <v/>
          </cell>
          <cell r="BD754" t="str">
            <v/>
          </cell>
          <cell r="BE754" t="str">
            <v/>
          </cell>
          <cell r="BF754" t="str">
            <v/>
          </cell>
          <cell r="BG754" t="str">
            <v/>
          </cell>
          <cell r="BH754" t="str">
            <v>Co-40Ni-10Al-7.5WShinagawa, K. et al. Phase equilibria and microstructure on γ′ phase in Co-Ni-Al-W system. Mater. Trans. 49, 1474–1479 (2008).</v>
          </cell>
          <cell r="BI754" t="str">
            <v>Co-40.Ni-10.Al-7.5W</v>
          </cell>
          <cell r="BJ754"/>
        </row>
        <row r="755">
          <cell r="A755" t="str">
            <v>Co-50.Ni-10.Al-7.5W</v>
          </cell>
          <cell r="B755" t="str">
            <v>CoAlW-X</v>
          </cell>
          <cell r="C755" t="str">
            <v>-50Ni-10Al-8W</v>
          </cell>
          <cell r="D755" t="str">
            <v>Co-50Ni-10Al-7.5W</v>
          </cell>
          <cell r="E755" t="str">
            <v>Shinagawa, K. et al. Phase equilibria and microstructure on γ′ phase in Co-Ni-Al-W system. Mater. Trans. 49, 1474–1479 (2008).</v>
          </cell>
          <cell r="F755">
            <v>800</v>
          </cell>
          <cell r="G755">
            <v>32.5</v>
          </cell>
          <cell r="H755">
            <v>50</v>
          </cell>
          <cell r="I755">
            <v>10</v>
          </cell>
          <cell r="J755"/>
          <cell r="K755">
            <v>7.5</v>
          </cell>
          <cell r="L755"/>
          <cell r="M755"/>
          <cell r="N755"/>
          <cell r="O755"/>
          <cell r="P755"/>
          <cell r="Q755"/>
          <cell r="R755"/>
          <cell r="S755"/>
          <cell r="T755"/>
          <cell r="U755"/>
          <cell r="V755"/>
          <cell r="W755"/>
          <cell r="X755"/>
          <cell r="Y755"/>
          <cell r="Z755"/>
          <cell r="AA755"/>
          <cell r="AB755"/>
          <cell r="AC755"/>
          <cell r="AD755"/>
          <cell r="AE755"/>
          <cell r="AF755">
            <v>9.0602499999999999</v>
          </cell>
          <cell r="AG755"/>
          <cell r="AH755"/>
          <cell r="AI755" t="str">
            <v>Co</v>
          </cell>
          <cell r="AJ755" t="str">
            <v>-10.Al</v>
          </cell>
          <cell r="AK755" t="str">
            <v>-7.5W</v>
          </cell>
          <cell r="AL755" t="str">
            <v>-50.Ni</v>
          </cell>
          <cell r="AM755" t="str">
            <v/>
          </cell>
          <cell r="AN755" t="str">
            <v/>
          </cell>
          <cell r="AO755" t="str">
            <v/>
          </cell>
          <cell r="AP755" t="str">
            <v/>
          </cell>
          <cell r="AQ755" t="str">
            <v/>
          </cell>
          <cell r="AR755" t="str">
            <v/>
          </cell>
          <cell r="AS755" t="str">
            <v/>
          </cell>
          <cell r="AT755" t="str">
            <v/>
          </cell>
          <cell r="AU755" t="str">
            <v/>
          </cell>
          <cell r="AV755" t="str">
            <v/>
          </cell>
          <cell r="AW755" t="str">
            <v/>
          </cell>
          <cell r="AX755" t="str">
            <v/>
          </cell>
          <cell r="AY755" t="str">
            <v/>
          </cell>
          <cell r="AZ755" t="str">
            <v/>
          </cell>
          <cell r="BA755" t="str">
            <v/>
          </cell>
          <cell r="BB755" t="str">
            <v/>
          </cell>
          <cell r="BC755" t="str">
            <v/>
          </cell>
          <cell r="BD755" t="str">
            <v/>
          </cell>
          <cell r="BE755" t="str">
            <v/>
          </cell>
          <cell r="BF755" t="str">
            <v/>
          </cell>
          <cell r="BG755" t="str">
            <v/>
          </cell>
          <cell r="BH755" t="str">
            <v>Co-50Ni-10Al-7.5WShinagawa, K. et al. Phase equilibria and microstructure on γ′ phase in Co-Ni-Al-W system. Mater. Trans. 49, 1474–1479 (2008).</v>
          </cell>
          <cell r="BI755" t="str">
            <v>Co-50.Ni-10.Al-7.5W</v>
          </cell>
          <cell r="BJ755"/>
        </row>
        <row r="756">
          <cell r="A756" t="str">
            <v>Co-60.Ni-10.Al-7.5W</v>
          </cell>
          <cell r="B756" t="str">
            <v>CoAlW-X</v>
          </cell>
          <cell r="C756" t="str">
            <v>-60Ni-10Al-8W</v>
          </cell>
          <cell r="D756" t="str">
            <v>Co-60Ni-10Al-7.5W</v>
          </cell>
          <cell r="E756" t="str">
            <v>Shinagawa, K. et al. Phase equilibria and microstructure on γ′ phase in Co-Ni-Al-W system. Mater. Trans. 49, 1474–1479 (2008).</v>
          </cell>
          <cell r="F756">
            <v>801</v>
          </cell>
          <cell r="G756">
            <v>22.5</v>
          </cell>
          <cell r="H756">
            <v>60</v>
          </cell>
          <cell r="I756">
            <v>10</v>
          </cell>
          <cell r="J756"/>
          <cell r="K756">
            <v>7.5</v>
          </cell>
          <cell r="L756"/>
          <cell r="M756"/>
          <cell r="N756"/>
          <cell r="O756"/>
          <cell r="P756"/>
          <cell r="Q756"/>
          <cell r="R756"/>
          <cell r="S756"/>
          <cell r="T756"/>
          <cell r="U756"/>
          <cell r="V756"/>
          <cell r="W756"/>
          <cell r="X756"/>
          <cell r="Y756"/>
          <cell r="Z756"/>
          <cell r="AA756"/>
          <cell r="AB756"/>
          <cell r="AC756"/>
          <cell r="AD756"/>
          <cell r="AE756"/>
          <cell r="AF756">
            <v>9.0610499999999998</v>
          </cell>
          <cell r="AG756"/>
          <cell r="AH756"/>
          <cell r="AI756" t="str">
            <v>Co</v>
          </cell>
          <cell r="AJ756" t="str">
            <v>-10.Al</v>
          </cell>
          <cell r="AK756" t="str">
            <v>-7.5W</v>
          </cell>
          <cell r="AL756" t="str">
            <v>-60.Ni</v>
          </cell>
          <cell r="AM756" t="str">
            <v/>
          </cell>
          <cell r="AN756" t="str">
            <v/>
          </cell>
          <cell r="AO756" t="str">
            <v/>
          </cell>
          <cell r="AP756" t="str">
            <v/>
          </cell>
          <cell r="AQ756" t="str">
            <v/>
          </cell>
          <cell r="AR756" t="str">
            <v/>
          </cell>
          <cell r="AS756" t="str">
            <v/>
          </cell>
          <cell r="AT756" t="str">
            <v/>
          </cell>
          <cell r="AU756" t="str">
            <v/>
          </cell>
          <cell r="AV756" t="str">
            <v/>
          </cell>
          <cell r="AW756" t="str">
            <v/>
          </cell>
          <cell r="AX756" t="str">
            <v/>
          </cell>
          <cell r="AY756" t="str">
            <v/>
          </cell>
          <cell r="AZ756" t="str">
            <v/>
          </cell>
          <cell r="BA756" t="str">
            <v/>
          </cell>
          <cell r="BB756" t="str">
            <v/>
          </cell>
          <cell r="BC756" t="str">
            <v/>
          </cell>
          <cell r="BD756" t="str">
            <v/>
          </cell>
          <cell r="BE756" t="str">
            <v/>
          </cell>
          <cell r="BF756" t="str">
            <v/>
          </cell>
          <cell r="BG756" t="str">
            <v/>
          </cell>
          <cell r="BH756" t="str">
            <v>Co-60Ni-10Al-7.5WShinagawa, K. et al. Phase equilibria and microstructure on γ′ phase in Co-Ni-Al-W system. Mater. Trans. 49, 1474–1479 (2008).</v>
          </cell>
          <cell r="BI756" t="str">
            <v>Co-60.Ni-10.Al-7.5W</v>
          </cell>
          <cell r="BJ756"/>
        </row>
        <row r="757">
          <cell r="A757" t="str">
            <v>Co-70.Ni-10.Al-7.5W</v>
          </cell>
          <cell r="B757" t="str">
            <v>CoAlW-X</v>
          </cell>
          <cell r="C757" t="str">
            <v>-70Ni-10Al-8W</v>
          </cell>
          <cell r="D757" t="str">
            <v>Co-70Ni-10Al-7.5W</v>
          </cell>
          <cell r="E757" t="str">
            <v>Shinagawa, K. et al. Phase equilibria and microstructure on γ′ phase in Co-Ni-Al-W system. Mater. Trans. 49, 1474–1479 (2008).</v>
          </cell>
          <cell r="F757">
            <v>802</v>
          </cell>
          <cell r="G757">
            <v>12.5</v>
          </cell>
          <cell r="H757">
            <v>70</v>
          </cell>
          <cell r="I757">
            <v>10</v>
          </cell>
          <cell r="J757"/>
          <cell r="K757">
            <v>7.5</v>
          </cell>
          <cell r="L757"/>
          <cell r="M757"/>
          <cell r="N757"/>
          <cell r="O757"/>
          <cell r="P757"/>
          <cell r="Q757"/>
          <cell r="R757"/>
          <cell r="S757"/>
          <cell r="T757"/>
          <cell r="U757"/>
          <cell r="V757"/>
          <cell r="W757"/>
          <cell r="X757"/>
          <cell r="Y757"/>
          <cell r="Z757"/>
          <cell r="AA757"/>
          <cell r="AB757"/>
          <cell r="AC757"/>
          <cell r="AD757"/>
          <cell r="AE757"/>
          <cell r="AF757">
            <v>9.0618499999999997</v>
          </cell>
          <cell r="AG757"/>
          <cell r="AH757"/>
          <cell r="AI757" t="str">
            <v>Co</v>
          </cell>
          <cell r="AJ757" t="str">
            <v>-10.Al</v>
          </cell>
          <cell r="AK757" t="str">
            <v>-7.5W</v>
          </cell>
          <cell r="AL757" t="str">
            <v>-70.Ni</v>
          </cell>
          <cell r="AM757" t="str">
            <v/>
          </cell>
          <cell r="AN757" t="str">
            <v/>
          </cell>
          <cell r="AO757" t="str">
            <v/>
          </cell>
          <cell r="AP757" t="str">
            <v/>
          </cell>
          <cell r="AQ757" t="str">
            <v/>
          </cell>
          <cell r="AR757" t="str">
            <v/>
          </cell>
          <cell r="AS757" t="str">
            <v/>
          </cell>
          <cell r="AT757" t="str">
            <v/>
          </cell>
          <cell r="AU757" t="str">
            <v/>
          </cell>
          <cell r="AV757" t="str">
            <v/>
          </cell>
          <cell r="AW757" t="str">
            <v/>
          </cell>
          <cell r="AX757" t="str">
            <v/>
          </cell>
          <cell r="AY757" t="str">
            <v/>
          </cell>
          <cell r="AZ757" t="str">
            <v/>
          </cell>
          <cell r="BA757" t="str">
            <v/>
          </cell>
          <cell r="BB757" t="str">
            <v/>
          </cell>
          <cell r="BC757" t="str">
            <v/>
          </cell>
          <cell r="BD757" t="str">
            <v/>
          </cell>
          <cell r="BE757" t="str">
            <v/>
          </cell>
          <cell r="BF757" t="str">
            <v/>
          </cell>
          <cell r="BG757" t="str">
            <v/>
          </cell>
          <cell r="BH757" t="str">
            <v>Co-70Ni-10Al-7.5WShinagawa, K. et al. Phase equilibria and microstructure on γ′ phase in Co-Ni-Al-W system. Mater. Trans. 49, 1474–1479 (2008).</v>
          </cell>
          <cell r="BI757" t="str">
            <v>Co-70.Ni-10.Al-7.5W</v>
          </cell>
          <cell r="BJ757"/>
        </row>
        <row r="758">
          <cell r="A758" t="str">
            <v>Co-10.Ni-10.Al-4.7W</v>
          </cell>
          <cell r="B758" t="str">
            <v>CoAlW-X</v>
          </cell>
          <cell r="C758" t="str">
            <v>-10Ni-10Al-5W</v>
          </cell>
          <cell r="D758" t="str">
            <v>Co-10Ni-10Al-4.7W</v>
          </cell>
          <cell r="E758" t="str">
            <v>Shinagawa, K. et al. Phase equilibria and microstructure on γ′ phase in Co-Ni-Al-W system. Mater. Trans. 49, 1474–1479 (2008).</v>
          </cell>
          <cell r="F758">
            <v>803</v>
          </cell>
          <cell r="G758">
            <v>75.3</v>
          </cell>
          <cell r="H758">
            <v>10</v>
          </cell>
          <cell r="I758">
            <v>10</v>
          </cell>
          <cell r="J758"/>
          <cell r="K758">
            <v>4.7</v>
          </cell>
          <cell r="L758"/>
          <cell r="M758"/>
          <cell r="N758"/>
          <cell r="O758"/>
          <cell r="P758"/>
          <cell r="Q758"/>
          <cell r="R758"/>
          <cell r="S758"/>
          <cell r="T758"/>
          <cell r="U758"/>
          <cell r="V758"/>
          <cell r="W758"/>
          <cell r="X758"/>
          <cell r="Y758"/>
          <cell r="Z758"/>
          <cell r="AA758"/>
          <cell r="AB758"/>
          <cell r="AC758"/>
          <cell r="AD758"/>
          <cell r="AE758"/>
          <cell r="AF758">
            <v>8.7672500000000007</v>
          </cell>
          <cell r="AG758"/>
          <cell r="AH758"/>
          <cell r="AI758" t="str">
            <v>Co</v>
          </cell>
          <cell r="AJ758" t="str">
            <v>-10.Al</v>
          </cell>
          <cell r="AK758" t="str">
            <v>-4.7W</v>
          </cell>
          <cell r="AL758" t="str">
            <v>-10.Ni</v>
          </cell>
          <cell r="AM758" t="str">
            <v/>
          </cell>
          <cell r="AN758" t="str">
            <v/>
          </cell>
          <cell r="AO758" t="str">
            <v/>
          </cell>
          <cell r="AP758" t="str">
            <v/>
          </cell>
          <cell r="AQ758" t="str">
            <v/>
          </cell>
          <cell r="AR758" t="str">
            <v/>
          </cell>
          <cell r="AS758" t="str">
            <v/>
          </cell>
          <cell r="AT758" t="str">
            <v/>
          </cell>
          <cell r="AU758" t="str">
            <v/>
          </cell>
          <cell r="AV758" t="str">
            <v/>
          </cell>
          <cell r="AW758" t="str">
            <v/>
          </cell>
          <cell r="AX758" t="str">
            <v/>
          </cell>
          <cell r="AY758" t="str">
            <v/>
          </cell>
          <cell r="AZ758" t="str">
            <v/>
          </cell>
          <cell r="BA758" t="str">
            <v/>
          </cell>
          <cell r="BB758" t="str">
            <v/>
          </cell>
          <cell r="BC758" t="str">
            <v/>
          </cell>
          <cell r="BD758" t="str">
            <v/>
          </cell>
          <cell r="BE758" t="str">
            <v/>
          </cell>
          <cell r="BF758" t="str">
            <v/>
          </cell>
          <cell r="BG758" t="str">
            <v/>
          </cell>
          <cell r="BH758" t="str">
            <v>Co-10Ni-10Al-4.7WShinagawa, K. et al. Phase equilibria and microstructure on γ′ phase in Co-Ni-Al-W system. Mater. Trans. 49, 1474–1479 (2008).</v>
          </cell>
          <cell r="BI758" t="str">
            <v>Co-10.Ni-10.Al-4.7W</v>
          </cell>
          <cell r="BJ758"/>
        </row>
        <row r="759">
          <cell r="A759" t="str">
            <v>Co-20.Ni-10.Al-3.9W</v>
          </cell>
          <cell r="B759" t="str">
            <v>CoAlW-X</v>
          </cell>
          <cell r="C759" t="str">
            <v>-20Ni-10Al-4W</v>
          </cell>
          <cell r="D759" t="str">
            <v>Co-20Ni-10Al-3.9W</v>
          </cell>
          <cell r="E759" t="str">
            <v>Shinagawa, K. et al. Phase equilibria and microstructure on γ′ phase in Co-Ni-Al-W system. Mater. Trans. 49, 1474–1479 (2008).</v>
          </cell>
          <cell r="F759">
            <v>804</v>
          </cell>
          <cell r="G759">
            <v>66.099999999999994</v>
          </cell>
          <cell r="H759">
            <v>20</v>
          </cell>
          <cell r="I759">
            <v>10</v>
          </cell>
          <cell r="J759"/>
          <cell r="K759">
            <v>3.9</v>
          </cell>
          <cell r="L759"/>
          <cell r="M759"/>
          <cell r="N759"/>
          <cell r="O759"/>
          <cell r="P759"/>
          <cell r="Q759"/>
          <cell r="R759"/>
          <cell r="S759"/>
          <cell r="T759"/>
          <cell r="U759"/>
          <cell r="V759"/>
          <cell r="W759"/>
          <cell r="X759"/>
          <cell r="Y759"/>
          <cell r="Z759"/>
          <cell r="AA759"/>
          <cell r="AB759"/>
          <cell r="AC759"/>
          <cell r="AD759"/>
          <cell r="AE759"/>
          <cell r="AF759">
            <v>8.6852499999999999</v>
          </cell>
          <cell r="AG759"/>
          <cell r="AH759"/>
          <cell r="AI759" t="str">
            <v>Co</v>
          </cell>
          <cell r="AJ759" t="str">
            <v>-10.Al</v>
          </cell>
          <cell r="AK759" t="str">
            <v>-3.9W</v>
          </cell>
          <cell r="AL759" t="str">
            <v>-20.Ni</v>
          </cell>
          <cell r="AM759" t="str">
            <v/>
          </cell>
          <cell r="AN759" t="str">
            <v/>
          </cell>
          <cell r="AO759" t="str">
            <v/>
          </cell>
          <cell r="AP759" t="str">
            <v/>
          </cell>
          <cell r="AQ759" t="str">
            <v/>
          </cell>
          <cell r="AR759" t="str">
            <v/>
          </cell>
          <cell r="AS759" t="str">
            <v/>
          </cell>
          <cell r="AT759" t="str">
            <v/>
          </cell>
          <cell r="AU759" t="str">
            <v/>
          </cell>
          <cell r="AV759" t="str">
            <v/>
          </cell>
          <cell r="AW759" t="str">
            <v/>
          </cell>
          <cell r="AX759" t="str">
            <v/>
          </cell>
          <cell r="AY759" t="str">
            <v/>
          </cell>
          <cell r="AZ759" t="str">
            <v/>
          </cell>
          <cell r="BA759" t="str">
            <v/>
          </cell>
          <cell r="BB759" t="str">
            <v/>
          </cell>
          <cell r="BC759" t="str">
            <v/>
          </cell>
          <cell r="BD759" t="str">
            <v/>
          </cell>
          <cell r="BE759" t="str">
            <v/>
          </cell>
          <cell r="BF759" t="str">
            <v/>
          </cell>
          <cell r="BG759" t="str">
            <v/>
          </cell>
          <cell r="BH759" t="str">
            <v>Co-20Ni-10Al-3.9WShinagawa, K. et al. Phase equilibria and microstructure on γ′ phase in Co-Ni-Al-W system. Mater. Trans. 49, 1474–1479 (2008).</v>
          </cell>
          <cell r="BI759" t="str">
            <v>Co-20.Ni-10.Al-3.9W</v>
          </cell>
          <cell r="BJ759"/>
        </row>
        <row r="760">
          <cell r="A760" t="str">
            <v>Co-20.Ni-10.Al-5.W</v>
          </cell>
          <cell r="B760" t="str">
            <v>CoAlW-X</v>
          </cell>
          <cell r="C760" t="str">
            <v>-20Ni-10Al-5W</v>
          </cell>
          <cell r="D760" t="str">
            <v>Co-20Ni-10Al-5W</v>
          </cell>
          <cell r="E760" t="str">
            <v>Shinagawa, K. et al. Phase equilibria and microstructure on γ′ phase in Co-Ni-Al-W system. Mater. Trans. 49, 1474–1479 (2008).</v>
          </cell>
          <cell r="F760">
            <v>805</v>
          </cell>
          <cell r="G760">
            <v>65</v>
          </cell>
          <cell r="H760">
            <v>20</v>
          </cell>
          <cell r="I760">
            <v>10</v>
          </cell>
          <cell r="J760"/>
          <cell r="K760">
            <v>5</v>
          </cell>
          <cell r="L760"/>
          <cell r="M760"/>
          <cell r="N760"/>
          <cell r="O760"/>
          <cell r="P760"/>
          <cell r="Q760"/>
          <cell r="R760"/>
          <cell r="S760"/>
          <cell r="T760"/>
          <cell r="U760"/>
          <cell r="V760"/>
          <cell r="W760"/>
          <cell r="X760"/>
          <cell r="Y760"/>
          <cell r="Z760"/>
          <cell r="AA760"/>
          <cell r="AB760"/>
          <cell r="AC760"/>
          <cell r="AD760"/>
          <cell r="AE760"/>
          <cell r="AF760">
            <v>8.7990999999999993</v>
          </cell>
          <cell r="AG760"/>
          <cell r="AH760"/>
          <cell r="AI760" t="str">
            <v>Co</v>
          </cell>
          <cell r="AJ760" t="str">
            <v>-10.Al</v>
          </cell>
          <cell r="AK760" t="str">
            <v>-5.W</v>
          </cell>
          <cell r="AL760" t="str">
            <v>-20.Ni</v>
          </cell>
          <cell r="AM760" t="str">
            <v/>
          </cell>
          <cell r="AN760" t="str">
            <v/>
          </cell>
          <cell r="AO760" t="str">
            <v/>
          </cell>
          <cell r="AP760" t="str">
            <v/>
          </cell>
          <cell r="AQ760" t="str">
            <v/>
          </cell>
          <cell r="AR760" t="str">
            <v/>
          </cell>
          <cell r="AS760" t="str">
            <v/>
          </cell>
          <cell r="AT760" t="str">
            <v/>
          </cell>
          <cell r="AU760" t="str">
            <v/>
          </cell>
          <cell r="AV760" t="str">
            <v/>
          </cell>
          <cell r="AW760" t="str">
            <v/>
          </cell>
          <cell r="AX760" t="str">
            <v/>
          </cell>
          <cell r="AY760" t="str">
            <v/>
          </cell>
          <cell r="AZ760" t="str">
            <v/>
          </cell>
          <cell r="BA760" t="str">
            <v/>
          </cell>
          <cell r="BB760" t="str">
            <v/>
          </cell>
          <cell r="BC760" t="str">
            <v/>
          </cell>
          <cell r="BD760" t="str">
            <v/>
          </cell>
          <cell r="BE760" t="str">
            <v/>
          </cell>
          <cell r="BF760" t="str">
            <v/>
          </cell>
          <cell r="BG760" t="str">
            <v/>
          </cell>
          <cell r="BH760" t="str">
            <v>Co-20Ni-10Al-5WShinagawa, K. et al. Phase equilibria and microstructure on γ′ phase in Co-Ni-Al-W system. Mater. Trans. 49, 1474–1479 (2008).</v>
          </cell>
          <cell r="BI760" t="str">
            <v>Co-20.Ni-10.Al-5.W</v>
          </cell>
          <cell r="BJ760"/>
        </row>
        <row r="761">
          <cell r="A761" t="str">
            <v>Co-30.Ni-10.Al-3.2W</v>
          </cell>
          <cell r="B761" t="str">
            <v>CoAlW-X</v>
          </cell>
          <cell r="C761" t="str">
            <v>-30Ni-10Al-3W</v>
          </cell>
          <cell r="D761" t="str">
            <v>Co-30Ni-10Al-3.2W</v>
          </cell>
          <cell r="E761" t="str">
            <v>Shinagawa, K. et al. Phase equilibria and microstructure on γ′ phase in Co-Ni-Al-W system. Mater. Trans. 49, 1474–1479 (2008).</v>
          </cell>
          <cell r="F761">
            <v>806</v>
          </cell>
          <cell r="G761">
            <v>56.8</v>
          </cell>
          <cell r="H761">
            <v>30</v>
          </cell>
          <cell r="I761">
            <v>10</v>
          </cell>
          <cell r="J761"/>
          <cell r="K761">
            <v>3.2</v>
          </cell>
          <cell r="L761"/>
          <cell r="M761"/>
          <cell r="N761"/>
          <cell r="O761"/>
          <cell r="P761"/>
          <cell r="Q761"/>
          <cell r="R761"/>
          <cell r="S761"/>
          <cell r="T761"/>
          <cell r="U761"/>
          <cell r="V761"/>
          <cell r="W761"/>
          <cell r="X761"/>
          <cell r="Y761"/>
          <cell r="Z761"/>
          <cell r="AA761"/>
          <cell r="AB761"/>
          <cell r="AC761"/>
          <cell r="AD761"/>
          <cell r="AE761"/>
          <cell r="AF761">
            <v>8.6135999999999999</v>
          </cell>
          <cell r="AG761"/>
          <cell r="AH761"/>
          <cell r="AI761" t="str">
            <v>Co</v>
          </cell>
          <cell r="AJ761" t="str">
            <v>-10.Al</v>
          </cell>
          <cell r="AK761" t="str">
            <v>-3.2W</v>
          </cell>
          <cell r="AL761" t="str">
            <v>-30.Ni</v>
          </cell>
          <cell r="AM761" t="str">
            <v/>
          </cell>
          <cell r="AN761" t="str">
            <v/>
          </cell>
          <cell r="AO761" t="str">
            <v/>
          </cell>
          <cell r="AP761" t="str">
            <v/>
          </cell>
          <cell r="AQ761" t="str">
            <v/>
          </cell>
          <cell r="AR761" t="str">
            <v/>
          </cell>
          <cell r="AS761" t="str">
            <v/>
          </cell>
          <cell r="AT761" t="str">
            <v/>
          </cell>
          <cell r="AU761" t="str">
            <v/>
          </cell>
          <cell r="AV761" t="str">
            <v/>
          </cell>
          <cell r="AW761" t="str">
            <v/>
          </cell>
          <cell r="AX761" t="str">
            <v/>
          </cell>
          <cell r="AY761" t="str">
            <v/>
          </cell>
          <cell r="AZ761" t="str">
            <v/>
          </cell>
          <cell r="BA761" t="str">
            <v/>
          </cell>
          <cell r="BB761" t="str">
            <v/>
          </cell>
          <cell r="BC761" t="str">
            <v/>
          </cell>
          <cell r="BD761" t="str">
            <v/>
          </cell>
          <cell r="BE761" t="str">
            <v/>
          </cell>
          <cell r="BF761" t="str">
            <v/>
          </cell>
          <cell r="BG761" t="str">
            <v/>
          </cell>
          <cell r="BH761" t="str">
            <v>Co-30Ni-10Al-3.2WShinagawa, K. et al. Phase equilibria and microstructure on γ′ phase in Co-Ni-Al-W system. Mater. Trans. 49, 1474–1479 (2008).</v>
          </cell>
          <cell r="BI761" t="str">
            <v>Co-30.Ni-10.Al-3.2W</v>
          </cell>
          <cell r="BJ761"/>
        </row>
        <row r="762">
          <cell r="A762" t="str">
            <v>Co-40.Ni-10.Al-2.6W</v>
          </cell>
          <cell r="B762" t="str">
            <v>CoAlW-X</v>
          </cell>
          <cell r="C762" t="str">
            <v>-40Ni-10Al-3W</v>
          </cell>
          <cell r="D762" t="str">
            <v>Co-40Ni-10Al-2.6W</v>
          </cell>
          <cell r="E762" t="str">
            <v>Shinagawa, K. et al. Phase equilibria and microstructure on γ′ phase in Co-Ni-Al-W system. Mater. Trans. 49, 1474–1479 (2008).</v>
          </cell>
          <cell r="F762">
            <v>807</v>
          </cell>
          <cell r="G762">
            <v>47.4</v>
          </cell>
          <cell r="H762">
            <v>40</v>
          </cell>
          <cell r="I762">
            <v>10</v>
          </cell>
          <cell r="J762"/>
          <cell r="K762">
            <v>2.6</v>
          </cell>
          <cell r="L762"/>
          <cell r="M762"/>
          <cell r="N762"/>
          <cell r="O762"/>
          <cell r="P762"/>
          <cell r="Q762"/>
          <cell r="R762"/>
          <cell r="S762"/>
          <cell r="T762"/>
          <cell r="U762"/>
          <cell r="V762"/>
          <cell r="W762"/>
          <cell r="X762"/>
          <cell r="Y762"/>
          <cell r="Z762"/>
          <cell r="AA762"/>
          <cell r="AB762"/>
          <cell r="AC762"/>
          <cell r="AD762"/>
          <cell r="AE762"/>
          <cell r="AF762">
            <v>8.5523000000000007</v>
          </cell>
          <cell r="AG762"/>
          <cell r="AH762"/>
          <cell r="AI762" t="str">
            <v>Co</v>
          </cell>
          <cell r="AJ762" t="str">
            <v>-10.Al</v>
          </cell>
          <cell r="AK762" t="str">
            <v>-2.6W</v>
          </cell>
          <cell r="AL762" t="str">
            <v>-40.Ni</v>
          </cell>
          <cell r="AM762" t="str">
            <v/>
          </cell>
          <cell r="AN762" t="str">
            <v/>
          </cell>
          <cell r="AO762" t="str">
            <v/>
          </cell>
          <cell r="AP762" t="str">
            <v/>
          </cell>
          <cell r="AQ762" t="str">
            <v/>
          </cell>
          <cell r="AR762" t="str">
            <v/>
          </cell>
          <cell r="AS762" t="str">
            <v/>
          </cell>
          <cell r="AT762" t="str">
            <v/>
          </cell>
          <cell r="AU762" t="str">
            <v/>
          </cell>
          <cell r="AV762" t="str">
            <v/>
          </cell>
          <cell r="AW762" t="str">
            <v/>
          </cell>
          <cell r="AX762" t="str">
            <v/>
          </cell>
          <cell r="AY762" t="str">
            <v/>
          </cell>
          <cell r="AZ762" t="str">
            <v/>
          </cell>
          <cell r="BA762" t="str">
            <v/>
          </cell>
          <cell r="BB762" t="str">
            <v/>
          </cell>
          <cell r="BC762" t="str">
            <v/>
          </cell>
          <cell r="BD762" t="str">
            <v/>
          </cell>
          <cell r="BE762" t="str">
            <v/>
          </cell>
          <cell r="BF762" t="str">
            <v/>
          </cell>
          <cell r="BG762" t="str">
            <v/>
          </cell>
          <cell r="BH762" t="str">
            <v>Co-40Ni-10Al-2.6WShinagawa, K. et al. Phase equilibria and microstructure on γ′ phase in Co-Ni-Al-W system. Mater. Trans. 49, 1474–1479 (2008).</v>
          </cell>
          <cell r="BI762" t="str">
            <v>Co-40.Ni-10.Al-2.6W</v>
          </cell>
          <cell r="BJ762" t="str">
            <v>100.0Co0000000000000000000000</v>
          </cell>
        </row>
        <row r="763">
          <cell r="A763" t="str">
            <v>Co-40.Ni-10.Al-5.W</v>
          </cell>
          <cell r="B763" t="str">
            <v>CoAlW-X</v>
          </cell>
          <cell r="C763" t="str">
            <v>-40Ni-10Al-5W</v>
          </cell>
          <cell r="D763" t="str">
            <v>Co-40Ni-10Al-5W</v>
          </cell>
          <cell r="E763" t="str">
            <v>Shinagawa, K. et al. Phase equilibria and microstructure on γ′ phase in Co-Ni-Al-W system. Mater. Trans. 49, 1474–1479 (2008).</v>
          </cell>
          <cell r="F763">
            <v>808</v>
          </cell>
          <cell r="G763">
            <v>45</v>
          </cell>
          <cell r="H763">
            <v>40</v>
          </cell>
          <cell r="I763">
            <v>10</v>
          </cell>
          <cell r="J763"/>
          <cell r="K763">
            <v>5</v>
          </cell>
          <cell r="L763"/>
          <cell r="M763"/>
          <cell r="N763"/>
          <cell r="O763"/>
          <cell r="P763"/>
          <cell r="Q763"/>
          <cell r="R763"/>
          <cell r="S763"/>
          <cell r="T763"/>
          <cell r="U763"/>
          <cell r="V763"/>
          <cell r="W763"/>
          <cell r="X763"/>
          <cell r="Y763"/>
          <cell r="Z763"/>
          <cell r="AA763"/>
          <cell r="AB763"/>
          <cell r="AC763"/>
          <cell r="AD763"/>
          <cell r="AE763"/>
          <cell r="AF763">
            <v>8.8006999999999991</v>
          </cell>
          <cell r="AG763"/>
          <cell r="AH763"/>
          <cell r="AI763" t="str">
            <v>Co</v>
          </cell>
          <cell r="AJ763" t="str">
            <v>-10.Al</v>
          </cell>
          <cell r="AK763" t="str">
            <v>-5.W</v>
          </cell>
          <cell r="AL763" t="str">
            <v>-40.Ni</v>
          </cell>
          <cell r="AM763" t="str">
            <v/>
          </cell>
          <cell r="AN763" t="str">
            <v/>
          </cell>
          <cell r="AO763" t="str">
            <v/>
          </cell>
          <cell r="AP763" t="str">
            <v/>
          </cell>
          <cell r="AQ763" t="str">
            <v/>
          </cell>
          <cell r="AR763" t="str">
            <v/>
          </cell>
          <cell r="AS763" t="str">
            <v/>
          </cell>
          <cell r="AT763" t="str">
            <v/>
          </cell>
          <cell r="AU763" t="str">
            <v/>
          </cell>
          <cell r="AV763" t="str">
            <v/>
          </cell>
          <cell r="AW763" t="str">
            <v/>
          </cell>
          <cell r="AX763" t="str">
            <v/>
          </cell>
          <cell r="AY763" t="str">
            <v/>
          </cell>
          <cell r="AZ763" t="str">
            <v/>
          </cell>
          <cell r="BA763" t="str">
            <v/>
          </cell>
          <cell r="BB763" t="str">
            <v/>
          </cell>
          <cell r="BC763" t="str">
            <v/>
          </cell>
          <cell r="BD763" t="str">
            <v/>
          </cell>
          <cell r="BE763" t="str">
            <v/>
          </cell>
          <cell r="BF763" t="str">
            <v/>
          </cell>
          <cell r="BG763" t="str">
            <v/>
          </cell>
          <cell r="BH763" t="str">
            <v>Co-40Ni-10Al-5WShinagawa, K. et al. Phase equilibria and microstructure on γ′ phase in Co-Ni-Al-W system. Mater. Trans. 49, 1474–1479 (2008).</v>
          </cell>
          <cell r="BI763" t="str">
            <v>Co-40.Ni-10.Al-5.W</v>
          </cell>
          <cell r="BJ763"/>
        </row>
        <row r="764">
          <cell r="A764" t="str">
            <v>Co-50.Ni-10.Al-1.6W</v>
          </cell>
          <cell r="B764" t="str">
            <v>CoAlW-X</v>
          </cell>
          <cell r="C764" t="str">
            <v>-50Ni-10Al-2W</v>
          </cell>
          <cell r="D764" t="str">
            <v>Co-50Ni-10Al-1.6W</v>
          </cell>
          <cell r="E764" t="str">
            <v>Shinagawa, K. et al. Phase equilibria and microstructure on γ′ phase in Co-Ni-Al-W system. Mater. Trans. 49, 1474–1479 (2008).</v>
          </cell>
          <cell r="F764">
            <v>809</v>
          </cell>
          <cell r="G764">
            <v>38.4</v>
          </cell>
          <cell r="H764">
            <v>50</v>
          </cell>
          <cell r="I764">
            <v>10</v>
          </cell>
          <cell r="J764"/>
          <cell r="K764">
            <v>1.6</v>
          </cell>
          <cell r="L764"/>
          <cell r="M764"/>
          <cell r="N764"/>
          <cell r="O764"/>
          <cell r="P764"/>
          <cell r="Q764"/>
          <cell r="R764"/>
          <cell r="S764"/>
          <cell r="T764"/>
          <cell r="U764"/>
          <cell r="V764"/>
          <cell r="W764"/>
          <cell r="X764"/>
          <cell r="Y764"/>
          <cell r="Z764"/>
          <cell r="AA764"/>
          <cell r="AB764"/>
          <cell r="AC764"/>
          <cell r="AD764"/>
          <cell r="AE764"/>
          <cell r="AF764">
            <v>8.4496000000000002</v>
          </cell>
          <cell r="AG764"/>
          <cell r="AH764"/>
          <cell r="AI764" t="str">
            <v>Co</v>
          </cell>
          <cell r="AJ764" t="str">
            <v>-10.Al</v>
          </cell>
          <cell r="AK764" t="str">
            <v>-1.6W</v>
          </cell>
          <cell r="AL764" t="str">
            <v>-50.Ni</v>
          </cell>
          <cell r="AM764" t="str">
            <v/>
          </cell>
          <cell r="AN764" t="str">
            <v/>
          </cell>
          <cell r="AO764" t="str">
            <v/>
          </cell>
          <cell r="AP764" t="str">
            <v/>
          </cell>
          <cell r="AQ764" t="str">
            <v/>
          </cell>
          <cell r="AR764" t="str">
            <v/>
          </cell>
          <cell r="AS764" t="str">
            <v/>
          </cell>
          <cell r="AT764" t="str">
            <v/>
          </cell>
          <cell r="AU764" t="str">
            <v/>
          </cell>
          <cell r="AV764" t="str">
            <v/>
          </cell>
          <cell r="AW764" t="str">
            <v/>
          </cell>
          <cell r="AX764" t="str">
            <v/>
          </cell>
          <cell r="AY764" t="str">
            <v/>
          </cell>
          <cell r="AZ764" t="str">
            <v/>
          </cell>
          <cell r="BA764" t="str">
            <v/>
          </cell>
          <cell r="BB764" t="str">
            <v/>
          </cell>
          <cell r="BC764" t="str">
            <v/>
          </cell>
          <cell r="BD764" t="str">
            <v/>
          </cell>
          <cell r="BE764" t="str">
            <v/>
          </cell>
          <cell r="BF764" t="str">
            <v/>
          </cell>
          <cell r="BG764" t="str">
            <v/>
          </cell>
          <cell r="BH764" t="str">
            <v>Co-50Ni-10Al-1.6WShinagawa, K. et al. Phase equilibria and microstructure on γ′ phase in Co-Ni-Al-W system. Mater. Trans. 49, 1474–1479 (2008).</v>
          </cell>
          <cell r="BI764" t="str">
            <v>Co-50.Ni-10.Al-1.6W</v>
          </cell>
          <cell r="BJ764"/>
        </row>
        <row r="765">
          <cell r="A765" t="str">
            <v>Co-60.Ni-10.Al-1.W</v>
          </cell>
          <cell r="B765" t="str">
            <v>CoAlW-X</v>
          </cell>
          <cell r="C765" t="str">
            <v>-60Ni-10Al-1W</v>
          </cell>
          <cell r="D765" t="str">
            <v>Co-60Ni-10Al-1W</v>
          </cell>
          <cell r="E765" t="str">
            <v>Shinagawa, K. et al. Phase equilibria and microstructure on γ′ phase in Co-Ni-Al-W system. Mater. Trans. 49, 1474–1479 (2008).</v>
          </cell>
          <cell r="F765">
            <v>810</v>
          </cell>
          <cell r="G765">
            <v>29</v>
          </cell>
          <cell r="H765">
            <v>60</v>
          </cell>
          <cell r="I765">
            <v>10</v>
          </cell>
          <cell r="J765"/>
          <cell r="K765">
            <v>1</v>
          </cell>
          <cell r="L765"/>
          <cell r="M765"/>
          <cell r="N765"/>
          <cell r="O765"/>
          <cell r="P765"/>
          <cell r="Q765"/>
          <cell r="R765"/>
          <cell r="S765"/>
          <cell r="T765"/>
          <cell r="U765"/>
          <cell r="V765"/>
          <cell r="W765"/>
          <cell r="X765"/>
          <cell r="Y765"/>
          <cell r="Z765"/>
          <cell r="AA765"/>
          <cell r="AB765"/>
          <cell r="AC765"/>
          <cell r="AD765"/>
          <cell r="AE765"/>
          <cell r="AF765">
            <v>8.388300000000001</v>
          </cell>
          <cell r="AG765"/>
          <cell r="AH765"/>
          <cell r="AI765" t="str">
            <v>Co</v>
          </cell>
          <cell r="AJ765" t="str">
            <v>-10.Al</v>
          </cell>
          <cell r="AK765" t="str">
            <v>-1.W</v>
          </cell>
          <cell r="AL765" t="str">
            <v>-60.Ni</v>
          </cell>
          <cell r="AM765" t="str">
            <v/>
          </cell>
          <cell r="AN765" t="str">
            <v/>
          </cell>
          <cell r="AO765" t="str">
            <v/>
          </cell>
          <cell r="AP765" t="str">
            <v/>
          </cell>
          <cell r="AQ765" t="str">
            <v/>
          </cell>
          <cell r="AR765" t="str">
            <v/>
          </cell>
          <cell r="AS765" t="str">
            <v/>
          </cell>
          <cell r="AT765" t="str">
            <v/>
          </cell>
          <cell r="AU765" t="str">
            <v/>
          </cell>
          <cell r="AV765" t="str">
            <v/>
          </cell>
          <cell r="AW765" t="str">
            <v/>
          </cell>
          <cell r="AX765" t="str">
            <v/>
          </cell>
          <cell r="AY765" t="str">
            <v/>
          </cell>
          <cell r="AZ765" t="str">
            <v/>
          </cell>
          <cell r="BA765" t="str">
            <v/>
          </cell>
          <cell r="BB765" t="str">
            <v/>
          </cell>
          <cell r="BC765" t="str">
            <v/>
          </cell>
          <cell r="BD765" t="str">
            <v/>
          </cell>
          <cell r="BE765" t="str">
            <v/>
          </cell>
          <cell r="BF765" t="str">
            <v/>
          </cell>
          <cell r="BG765" t="str">
            <v/>
          </cell>
          <cell r="BH765" t="str">
            <v>Co-60Ni-10Al-1WShinagawa, K. et al. Phase equilibria and microstructure on γ′ phase in Co-Ni-Al-W system. Mater. Trans. 49, 1474–1479 (2008).</v>
          </cell>
          <cell r="BI765" t="str">
            <v>Co-60.Ni-10.Al-1.W</v>
          </cell>
          <cell r="BJ765"/>
        </row>
        <row r="766">
          <cell r="A766" t="str">
            <v>Co-60.Ni-10.Al-5.W</v>
          </cell>
          <cell r="B766" t="str">
            <v>CoAlW-X</v>
          </cell>
          <cell r="C766" t="str">
            <v>-60Ni-10Al-5W</v>
          </cell>
          <cell r="D766" t="str">
            <v>Co-60Ni-10Al-5W</v>
          </cell>
          <cell r="E766" t="str">
            <v>Shinagawa, K. et al. Phase equilibria and microstructure on γ′ phase in Co-Ni-Al-W system. Mater. Trans. 49, 1474–1479 (2008).</v>
          </cell>
          <cell r="F766">
            <v>811</v>
          </cell>
          <cell r="G766">
            <v>25</v>
          </cell>
          <cell r="H766">
            <v>60</v>
          </cell>
          <cell r="I766">
            <v>10</v>
          </cell>
          <cell r="J766"/>
          <cell r="K766">
            <v>5</v>
          </cell>
          <cell r="L766"/>
          <cell r="M766"/>
          <cell r="N766"/>
          <cell r="O766"/>
          <cell r="P766"/>
          <cell r="Q766"/>
          <cell r="R766"/>
          <cell r="S766"/>
          <cell r="T766"/>
          <cell r="U766"/>
          <cell r="V766"/>
          <cell r="W766"/>
          <cell r="X766"/>
          <cell r="Y766"/>
          <cell r="Z766"/>
          <cell r="AA766"/>
          <cell r="AB766"/>
          <cell r="AC766"/>
          <cell r="AD766"/>
          <cell r="AE766"/>
          <cell r="AF766">
            <v>8.8023000000000007</v>
          </cell>
          <cell r="AG766"/>
          <cell r="AH766"/>
          <cell r="AI766" t="str">
            <v>Co</v>
          </cell>
          <cell r="AJ766" t="str">
            <v>-10.Al</v>
          </cell>
          <cell r="AK766" t="str">
            <v>-5.W</v>
          </cell>
          <cell r="AL766" t="str">
            <v>-60.Ni</v>
          </cell>
          <cell r="AM766" t="str">
            <v/>
          </cell>
          <cell r="AN766" t="str">
            <v/>
          </cell>
          <cell r="AO766" t="str">
            <v/>
          </cell>
          <cell r="AP766" t="str">
            <v/>
          </cell>
          <cell r="AQ766" t="str">
            <v/>
          </cell>
          <cell r="AR766" t="str">
            <v/>
          </cell>
          <cell r="AS766" t="str">
            <v/>
          </cell>
          <cell r="AT766" t="str">
            <v/>
          </cell>
          <cell r="AU766" t="str">
            <v/>
          </cell>
          <cell r="AV766" t="str">
            <v/>
          </cell>
          <cell r="AW766" t="str">
            <v/>
          </cell>
          <cell r="AX766" t="str">
            <v/>
          </cell>
          <cell r="AY766" t="str">
            <v/>
          </cell>
          <cell r="AZ766" t="str">
            <v/>
          </cell>
          <cell r="BA766" t="str">
            <v/>
          </cell>
          <cell r="BB766" t="str">
            <v/>
          </cell>
          <cell r="BC766" t="str">
            <v/>
          </cell>
          <cell r="BD766" t="str">
            <v/>
          </cell>
          <cell r="BE766" t="str">
            <v/>
          </cell>
          <cell r="BF766" t="str">
            <v/>
          </cell>
          <cell r="BG766" t="str">
            <v/>
          </cell>
          <cell r="BH766" t="str">
            <v>Co-60Ni-10Al-5WShinagawa, K. et al. Phase equilibria and microstructure on γ′ phase in Co-Ni-Al-W system. Mater. Trans. 49, 1474–1479 (2008).</v>
          </cell>
          <cell r="BI766" t="str">
            <v>Co-60.Ni-10.Al-5.W</v>
          </cell>
          <cell r="BJ766"/>
        </row>
        <row r="767">
          <cell r="A767" t="str">
            <v>Co-60.Ni-10.Al-2.6W</v>
          </cell>
          <cell r="B767" t="str">
            <v>CoAlW-X</v>
          </cell>
          <cell r="C767" t="str">
            <v>-60Ni-10Al-3W</v>
          </cell>
          <cell r="D767" t="str">
            <v>Co-60Ni-10Al-2.6W</v>
          </cell>
          <cell r="E767" t="str">
            <v>Shinagawa, K. et al. Phase equilibria and microstructure on γ′ phase in Co-Ni-Al-W system. Mater. Trans. 49, 1474–1479 (2008).</v>
          </cell>
          <cell r="F767">
            <v>812</v>
          </cell>
          <cell r="G767">
            <v>27.400000000000006</v>
          </cell>
          <cell r="H767">
            <v>60</v>
          </cell>
          <cell r="I767">
            <v>10</v>
          </cell>
          <cell r="J767"/>
          <cell r="K767">
            <v>2.6</v>
          </cell>
          <cell r="L767"/>
          <cell r="M767"/>
          <cell r="N767"/>
          <cell r="O767"/>
          <cell r="P767"/>
          <cell r="Q767"/>
          <cell r="R767"/>
          <cell r="S767"/>
          <cell r="T767"/>
          <cell r="U767"/>
          <cell r="V767"/>
          <cell r="W767"/>
          <cell r="X767"/>
          <cell r="Y767"/>
          <cell r="Z767"/>
          <cell r="AA767"/>
          <cell r="AB767"/>
          <cell r="AC767"/>
          <cell r="AD767"/>
          <cell r="AE767"/>
          <cell r="AF767">
            <v>8.5539000000000005</v>
          </cell>
          <cell r="AG767"/>
          <cell r="AH767"/>
          <cell r="AI767" t="str">
            <v>Co</v>
          </cell>
          <cell r="AJ767" t="str">
            <v>-10.Al</v>
          </cell>
          <cell r="AK767" t="str">
            <v>-2.6W</v>
          </cell>
          <cell r="AL767" t="str">
            <v>-60.Ni</v>
          </cell>
          <cell r="AM767" t="str">
            <v/>
          </cell>
          <cell r="AN767" t="str">
            <v/>
          </cell>
          <cell r="AO767" t="str">
            <v/>
          </cell>
          <cell r="AP767" t="str">
            <v/>
          </cell>
          <cell r="AQ767" t="str">
            <v/>
          </cell>
          <cell r="AR767" t="str">
            <v/>
          </cell>
          <cell r="AS767" t="str">
            <v/>
          </cell>
          <cell r="AT767" t="str">
            <v/>
          </cell>
          <cell r="AU767" t="str">
            <v/>
          </cell>
          <cell r="AV767" t="str">
            <v/>
          </cell>
          <cell r="AW767" t="str">
            <v/>
          </cell>
          <cell r="AX767" t="str">
            <v/>
          </cell>
          <cell r="AY767" t="str">
            <v/>
          </cell>
          <cell r="AZ767" t="str">
            <v/>
          </cell>
          <cell r="BA767" t="str">
            <v/>
          </cell>
          <cell r="BB767" t="str">
            <v/>
          </cell>
          <cell r="BC767" t="str">
            <v/>
          </cell>
          <cell r="BD767" t="str">
            <v/>
          </cell>
          <cell r="BE767" t="str">
            <v/>
          </cell>
          <cell r="BF767" t="str">
            <v/>
          </cell>
          <cell r="BG767" t="str">
            <v/>
          </cell>
          <cell r="BH767" t="str">
            <v>Co-60Ni-10Al-2.6WShinagawa, K. et al. Phase equilibria and microstructure on γ′ phase in Co-Ni-Al-W system. Mater. Trans. 49, 1474–1479 (2008).</v>
          </cell>
          <cell r="BI767" t="str">
            <v>Co-60.Ni-10.Al-2.6W</v>
          </cell>
          <cell r="BJ767"/>
        </row>
        <row r="768">
          <cell r="A768" t="str">
            <v>Co-70.Ni-10.Al-1.4W</v>
          </cell>
          <cell r="B768" t="str">
            <v>CoAlW-X</v>
          </cell>
          <cell r="C768" t="str">
            <v>-70Ni-10Al-1W</v>
          </cell>
          <cell r="D768" t="str">
            <v>Co-70Ni-10Al-1.4W</v>
          </cell>
          <cell r="E768" t="str">
            <v>Shinagawa, K. et al. Phase equilibria and microstructure on γ′ phase in Co-Ni-Al-W system. Mater. Trans. 49, 1474–1479 (2008).</v>
          </cell>
          <cell r="F768">
            <v>813</v>
          </cell>
          <cell r="G768">
            <v>18.599999999999994</v>
          </cell>
          <cell r="H768">
            <v>70</v>
          </cell>
          <cell r="I768">
            <v>10</v>
          </cell>
          <cell r="J768"/>
          <cell r="K768">
            <v>1.4</v>
          </cell>
          <cell r="L768"/>
          <cell r="M768"/>
          <cell r="N768"/>
          <cell r="O768"/>
          <cell r="P768"/>
          <cell r="Q768"/>
          <cell r="R768"/>
          <cell r="S768"/>
          <cell r="T768"/>
          <cell r="U768"/>
          <cell r="V768"/>
          <cell r="W768"/>
          <cell r="X768"/>
          <cell r="Y768"/>
          <cell r="Z768"/>
          <cell r="AA768"/>
          <cell r="AB768"/>
          <cell r="AC768"/>
          <cell r="AD768"/>
          <cell r="AE768"/>
          <cell r="AF768">
            <v>8.4305000000000003</v>
          </cell>
          <cell r="AG768"/>
          <cell r="AH768"/>
          <cell r="AI768" t="str">
            <v>Co</v>
          </cell>
          <cell r="AJ768" t="str">
            <v>-10.Al</v>
          </cell>
          <cell r="AK768" t="str">
            <v>-1.4W</v>
          </cell>
          <cell r="AL768" t="str">
            <v>-70.Ni</v>
          </cell>
          <cell r="AM768" t="str">
            <v/>
          </cell>
          <cell r="AN768" t="str">
            <v/>
          </cell>
          <cell r="AO768" t="str">
            <v/>
          </cell>
          <cell r="AP768" t="str">
            <v/>
          </cell>
          <cell r="AQ768" t="str">
            <v/>
          </cell>
          <cell r="AR768" t="str">
            <v/>
          </cell>
          <cell r="AS768" t="str">
            <v/>
          </cell>
          <cell r="AT768" t="str">
            <v/>
          </cell>
          <cell r="AU768" t="str">
            <v/>
          </cell>
          <cell r="AV768" t="str">
            <v/>
          </cell>
          <cell r="AW768" t="str">
            <v/>
          </cell>
          <cell r="AX768" t="str">
            <v/>
          </cell>
          <cell r="AY768" t="str">
            <v/>
          </cell>
          <cell r="AZ768" t="str">
            <v/>
          </cell>
          <cell r="BA768" t="str">
            <v/>
          </cell>
          <cell r="BB768" t="str">
            <v/>
          </cell>
          <cell r="BC768" t="str">
            <v/>
          </cell>
          <cell r="BD768" t="str">
            <v/>
          </cell>
          <cell r="BE768" t="str">
            <v/>
          </cell>
          <cell r="BF768" t="str">
            <v/>
          </cell>
          <cell r="BG768" t="str">
            <v/>
          </cell>
          <cell r="BH768" t="str">
            <v>Co-70Ni-10Al-1.4WShinagawa, K. et al. Phase equilibria and microstructure on γ′ phase in Co-Ni-Al-W system. Mater. Trans. 49, 1474–1479 (2008).</v>
          </cell>
          <cell r="BI768" t="str">
            <v>Co-70.Ni-10.Al-1.4W</v>
          </cell>
          <cell r="BJ768"/>
        </row>
        <row r="769">
          <cell r="A769" t="str">
            <v>Co</v>
          </cell>
          <cell r="B769"/>
          <cell r="C769"/>
          <cell r="D769"/>
          <cell r="E769"/>
          <cell r="F769"/>
          <cell r="G769">
            <v>100</v>
          </cell>
          <cell r="H769"/>
          <cell r="I769"/>
          <cell r="J769"/>
          <cell r="K769"/>
          <cell r="L769"/>
          <cell r="M769"/>
          <cell r="N769"/>
          <cell r="O769"/>
          <cell r="P769"/>
          <cell r="Q769"/>
          <cell r="R769"/>
          <cell r="S769"/>
          <cell r="T769"/>
          <cell r="U769"/>
          <cell r="V769"/>
          <cell r="W769"/>
          <cell r="X769"/>
          <cell r="Y769"/>
          <cell r="Z769"/>
          <cell r="AA769"/>
          <cell r="AB769"/>
          <cell r="AC769"/>
          <cell r="AD769"/>
          <cell r="AE769"/>
          <cell r="AF769">
            <v>8.9</v>
          </cell>
          <cell r="AG769"/>
          <cell r="AH769"/>
          <cell r="AI769" t="str">
            <v>Co</v>
          </cell>
          <cell r="AJ769" t="str">
            <v/>
          </cell>
          <cell r="AK769" t="str">
            <v/>
          </cell>
          <cell r="AL769" t="str">
            <v/>
          </cell>
          <cell r="AM769" t="str">
            <v/>
          </cell>
          <cell r="AN769" t="str">
            <v/>
          </cell>
          <cell r="AO769" t="str">
            <v/>
          </cell>
          <cell r="AP769" t="str">
            <v/>
          </cell>
          <cell r="AQ769" t="str">
            <v/>
          </cell>
          <cell r="AR769" t="str">
            <v/>
          </cell>
          <cell r="AS769" t="str">
            <v/>
          </cell>
          <cell r="AT769" t="str">
            <v/>
          </cell>
          <cell r="AU769" t="str">
            <v/>
          </cell>
          <cell r="AV769" t="str">
            <v/>
          </cell>
          <cell r="AW769" t="str">
            <v/>
          </cell>
          <cell r="AX769" t="str">
            <v/>
          </cell>
          <cell r="AY769" t="str">
            <v/>
          </cell>
          <cell r="AZ769" t="str">
            <v/>
          </cell>
          <cell r="BA769" t="str">
            <v/>
          </cell>
          <cell r="BB769" t="str">
            <v/>
          </cell>
          <cell r="BC769" t="str">
            <v/>
          </cell>
          <cell r="BD769" t="str">
            <v/>
          </cell>
          <cell r="BE769" t="str">
            <v/>
          </cell>
          <cell r="BF769" t="str">
            <v/>
          </cell>
          <cell r="BG769" t="str">
            <v/>
          </cell>
          <cell r="BH769" t="str">
            <v/>
          </cell>
          <cell r="BI769" t="str">
            <v>Co</v>
          </cell>
          <cell r="BJ769"/>
        </row>
        <row r="770">
          <cell r="A770" t="str">
            <v>Co</v>
          </cell>
          <cell r="B770"/>
          <cell r="C770"/>
          <cell r="D770"/>
          <cell r="E770"/>
          <cell r="F770"/>
          <cell r="G770">
            <v>100</v>
          </cell>
          <cell r="H770"/>
          <cell r="I770"/>
          <cell r="J770"/>
          <cell r="K770"/>
          <cell r="L770"/>
          <cell r="M770"/>
          <cell r="N770"/>
          <cell r="O770"/>
          <cell r="P770"/>
          <cell r="Q770"/>
          <cell r="R770"/>
          <cell r="S770"/>
          <cell r="T770"/>
          <cell r="U770"/>
          <cell r="V770"/>
          <cell r="W770"/>
          <cell r="X770"/>
          <cell r="Y770"/>
          <cell r="Z770"/>
          <cell r="AA770"/>
          <cell r="AB770"/>
          <cell r="AC770"/>
          <cell r="AD770"/>
          <cell r="AE770"/>
          <cell r="AF770">
            <v>8.9</v>
          </cell>
          <cell r="AG770"/>
          <cell r="AH770"/>
          <cell r="AI770" t="str">
            <v>Co</v>
          </cell>
          <cell r="AJ770" t="str">
            <v/>
          </cell>
          <cell r="AK770" t="str">
            <v/>
          </cell>
          <cell r="AL770" t="str">
            <v/>
          </cell>
          <cell r="AM770" t="str">
            <v/>
          </cell>
          <cell r="AN770" t="str">
            <v/>
          </cell>
          <cell r="AO770" t="str">
            <v/>
          </cell>
          <cell r="AP770" t="str">
            <v/>
          </cell>
          <cell r="AQ770" t="str">
            <v/>
          </cell>
          <cell r="AR770" t="str">
            <v/>
          </cell>
          <cell r="AS770" t="str">
            <v/>
          </cell>
          <cell r="AT770" t="str">
            <v/>
          </cell>
          <cell r="AU770" t="str">
            <v/>
          </cell>
          <cell r="AV770" t="str">
            <v/>
          </cell>
          <cell r="AW770" t="str">
            <v/>
          </cell>
          <cell r="AX770" t="str">
            <v/>
          </cell>
          <cell r="AY770" t="str">
            <v/>
          </cell>
          <cell r="AZ770" t="str">
            <v/>
          </cell>
          <cell r="BA770" t="str">
            <v/>
          </cell>
          <cell r="BB770" t="str">
            <v/>
          </cell>
          <cell r="BC770" t="str">
            <v/>
          </cell>
          <cell r="BD770" t="str">
            <v/>
          </cell>
          <cell r="BE770" t="str">
            <v/>
          </cell>
          <cell r="BF770" t="str">
            <v/>
          </cell>
          <cell r="BG770" t="str">
            <v/>
          </cell>
          <cell r="BH770" t="str">
            <v/>
          </cell>
          <cell r="BI770" t="str">
            <v>Co</v>
          </cell>
          <cell r="BJ770"/>
        </row>
        <row r="771">
          <cell r="A771" t="str">
            <v>Co</v>
          </cell>
          <cell r="B771"/>
          <cell r="C771" t="str">
            <v/>
          </cell>
          <cell r="D771"/>
          <cell r="E771"/>
          <cell r="F771"/>
          <cell r="G771">
            <v>100</v>
          </cell>
          <cell r="H771"/>
          <cell r="I771"/>
          <cell r="J771"/>
          <cell r="K771"/>
          <cell r="L771"/>
          <cell r="M771"/>
          <cell r="N771"/>
          <cell r="O771"/>
          <cell r="P771"/>
          <cell r="Q771"/>
          <cell r="R771"/>
          <cell r="S771"/>
          <cell r="T771"/>
          <cell r="U771"/>
          <cell r="V771"/>
          <cell r="W771"/>
          <cell r="X771"/>
          <cell r="Y771"/>
          <cell r="Z771"/>
          <cell r="AA771"/>
          <cell r="AB771"/>
          <cell r="AC771"/>
          <cell r="AD771"/>
          <cell r="AE771"/>
          <cell r="AF771">
            <v>8.9</v>
          </cell>
          <cell r="AG771"/>
          <cell r="AH771"/>
          <cell r="AI771" t="str">
            <v>Co</v>
          </cell>
          <cell r="AJ771" t="str">
            <v/>
          </cell>
          <cell r="AK771" t="str">
            <v/>
          </cell>
          <cell r="AL771" t="str">
            <v/>
          </cell>
          <cell r="AM771" t="str">
            <v/>
          </cell>
          <cell r="AN771" t="str">
            <v/>
          </cell>
          <cell r="AO771" t="str">
            <v/>
          </cell>
          <cell r="AP771" t="str">
            <v/>
          </cell>
          <cell r="AQ771" t="str">
            <v/>
          </cell>
          <cell r="AR771" t="str">
            <v/>
          </cell>
          <cell r="AS771" t="str">
            <v/>
          </cell>
          <cell r="AT771" t="str">
            <v/>
          </cell>
          <cell r="AU771" t="str">
            <v/>
          </cell>
          <cell r="AV771" t="str">
            <v/>
          </cell>
          <cell r="AW771" t="str">
            <v/>
          </cell>
          <cell r="AX771" t="str">
            <v/>
          </cell>
          <cell r="AY771" t="str">
            <v/>
          </cell>
          <cell r="AZ771" t="str">
            <v/>
          </cell>
          <cell r="BA771" t="str">
            <v/>
          </cell>
          <cell r="BB771" t="str">
            <v/>
          </cell>
          <cell r="BC771" t="str">
            <v/>
          </cell>
          <cell r="BD771" t="str">
            <v/>
          </cell>
          <cell r="BE771" t="str">
            <v/>
          </cell>
          <cell r="BF771" t="str">
            <v/>
          </cell>
          <cell r="BG771" t="str">
            <v/>
          </cell>
          <cell r="BH771" t="str">
            <v/>
          </cell>
          <cell r="BI771" t="str">
            <v>Co</v>
          </cell>
          <cell r="BJ771" t="str">
            <v>100.0Co0000000000000000000000</v>
          </cell>
        </row>
        <row r="772">
          <cell r="A772" t="str">
            <v>Co</v>
          </cell>
          <cell r="B772"/>
          <cell r="C772" t="str">
            <v/>
          </cell>
          <cell r="D772"/>
          <cell r="E772"/>
          <cell r="F772"/>
          <cell r="G772">
            <v>100</v>
          </cell>
          <cell r="H772"/>
          <cell r="I772"/>
          <cell r="J772"/>
          <cell r="K772"/>
          <cell r="L772"/>
          <cell r="M772"/>
          <cell r="N772"/>
          <cell r="O772"/>
          <cell r="P772"/>
          <cell r="Q772"/>
          <cell r="R772"/>
          <cell r="S772"/>
          <cell r="T772"/>
          <cell r="U772"/>
          <cell r="V772"/>
          <cell r="W772"/>
          <cell r="X772"/>
          <cell r="Y772"/>
          <cell r="Z772"/>
          <cell r="AA772"/>
          <cell r="AB772"/>
          <cell r="AC772"/>
          <cell r="AD772"/>
          <cell r="AE772"/>
          <cell r="AF772">
            <v>8.9</v>
          </cell>
          <cell r="AG772"/>
          <cell r="AH772"/>
          <cell r="AI772" t="str">
            <v>Co</v>
          </cell>
          <cell r="AJ772" t="str">
            <v/>
          </cell>
          <cell r="AK772" t="str">
            <v/>
          </cell>
          <cell r="AL772" t="str">
            <v/>
          </cell>
          <cell r="AM772" t="str">
            <v/>
          </cell>
          <cell r="AN772" t="str">
            <v/>
          </cell>
          <cell r="AO772" t="str">
            <v/>
          </cell>
          <cell r="AP772" t="str">
            <v/>
          </cell>
          <cell r="AQ772" t="str">
            <v/>
          </cell>
          <cell r="AR772" t="str">
            <v/>
          </cell>
          <cell r="AS772" t="str">
            <v/>
          </cell>
          <cell r="AT772" t="str">
            <v/>
          </cell>
          <cell r="AU772" t="str">
            <v/>
          </cell>
          <cell r="AV772" t="str">
            <v/>
          </cell>
          <cell r="AW772" t="str">
            <v/>
          </cell>
          <cell r="AX772" t="str">
            <v/>
          </cell>
          <cell r="AY772" t="str">
            <v/>
          </cell>
          <cell r="AZ772" t="str">
            <v/>
          </cell>
          <cell r="BA772" t="str">
            <v/>
          </cell>
          <cell r="BB772" t="str">
            <v/>
          </cell>
          <cell r="BC772" t="str">
            <v/>
          </cell>
          <cell r="BD772" t="str">
            <v/>
          </cell>
          <cell r="BE772" t="str">
            <v/>
          </cell>
          <cell r="BF772" t="str">
            <v/>
          </cell>
          <cell r="BG772" t="str">
            <v/>
          </cell>
          <cell r="BH772" t="str">
            <v/>
          </cell>
          <cell r="BI772" t="str">
            <v>Co</v>
          </cell>
          <cell r="BJ772" t="str">
            <v>100.0Co0000000000000000000000</v>
          </cell>
        </row>
        <row r="773">
          <cell r="A773" t="str">
            <v>Co-9.Al-9.0W</v>
          </cell>
          <cell r="B773" t="str">
            <v>CoAlW-X</v>
          </cell>
          <cell r="C773" t="str">
            <v>-9Al-9W</v>
          </cell>
          <cell r="D773" t="str">
            <v>Co9-9</v>
          </cell>
          <cell r="E773" t="str">
            <v>Cordero, C.- &amp; Marta. Mechanical Behaviour of Novel Sintered Co-Al-W Alloys at High Temperatures.</v>
          </cell>
          <cell r="F773">
            <v>1620</v>
          </cell>
          <cell r="G773">
            <v>82</v>
          </cell>
          <cell r="H773"/>
          <cell r="I773">
            <v>9</v>
          </cell>
          <cell r="J773"/>
          <cell r="K773">
            <v>9</v>
          </cell>
          <cell r="L773"/>
          <cell r="M773"/>
          <cell r="N773"/>
          <cell r="O773"/>
          <cell r="P773"/>
          <cell r="Q773"/>
          <cell r="R773"/>
          <cell r="S773"/>
          <cell r="T773"/>
          <cell r="U773"/>
          <cell r="V773"/>
          <cell r="W773"/>
          <cell r="X773"/>
          <cell r="Y773"/>
          <cell r="Z773"/>
          <cell r="AA773"/>
          <cell r="AB773"/>
          <cell r="AC773"/>
          <cell r="AD773"/>
          <cell r="AE773"/>
          <cell r="AF773">
            <v>9.2735000000000003</v>
          </cell>
          <cell r="AG773"/>
          <cell r="AH773" t="str">
            <v>power metallurgy, no g' formed</v>
          </cell>
          <cell r="AI773" t="str">
            <v>Co</v>
          </cell>
          <cell r="AJ773" t="str">
            <v>-9.Al</v>
          </cell>
          <cell r="AK773" t="str">
            <v>-9.0W</v>
          </cell>
          <cell r="AL773" t="str">
            <v/>
          </cell>
          <cell r="AM773" t="str">
            <v/>
          </cell>
          <cell r="AN773" t="str">
            <v/>
          </cell>
          <cell r="AO773" t="str">
            <v/>
          </cell>
          <cell r="AP773" t="str">
            <v/>
          </cell>
          <cell r="AQ773" t="str">
            <v/>
          </cell>
          <cell r="AR773" t="str">
            <v/>
          </cell>
          <cell r="AS773" t="str">
            <v/>
          </cell>
          <cell r="AT773" t="str">
            <v/>
          </cell>
          <cell r="AU773" t="str">
            <v/>
          </cell>
          <cell r="AV773" t="str">
            <v/>
          </cell>
          <cell r="AW773" t="str">
            <v/>
          </cell>
          <cell r="AX773" t="str">
            <v/>
          </cell>
          <cell r="AY773" t="str">
            <v/>
          </cell>
          <cell r="AZ773" t="str">
            <v/>
          </cell>
          <cell r="BA773" t="str">
            <v/>
          </cell>
          <cell r="BB773" t="str">
            <v/>
          </cell>
          <cell r="BC773" t="str">
            <v/>
          </cell>
          <cell r="BD773" t="str">
            <v/>
          </cell>
          <cell r="BE773" t="str">
            <v/>
          </cell>
          <cell r="BF773" t="str">
            <v/>
          </cell>
          <cell r="BG773" t="str">
            <v/>
          </cell>
          <cell r="BH773" t="str">
            <v>Co9-9Cordero, C.- &amp; Marta. Mechanical Behaviour of Novel Sintered Co-Al-W Alloys at High Temperatures.</v>
          </cell>
          <cell r="BI773" t="str">
            <v>Co-9.Al-9.0W</v>
          </cell>
          <cell r="BJ773" t="str">
            <v>82.0Co-9.0Al-9.0W</v>
          </cell>
        </row>
        <row r="774">
          <cell r="A774" t="str">
            <v>Co-29.2Ni-9.8Al-6.4Cr-6.3W-2.4Ta</v>
          </cell>
          <cell r="B774" t="str">
            <v>CoAlWX+</v>
          </cell>
          <cell r="C774" t="str">
            <v>-29Ni-10Al-6Cr-6W-2Ta</v>
          </cell>
          <cell r="D774" t="str">
            <v>CoNi-A</v>
          </cell>
          <cell r="E774" t="str">
            <v>Jackson, R. W., Titus, M. S., Begley, M. R. &amp; Pollock, T. M. Thermal expansion behavior of new Co-based alloys and implications for coatings. Surf. Coatings Technol. 289, 61–68 (2016).</v>
          </cell>
          <cell r="F774">
            <v>2230</v>
          </cell>
          <cell r="G774">
            <v>45.900000000000006</v>
          </cell>
          <cell r="H774">
            <v>29.2</v>
          </cell>
          <cell r="I774">
            <v>9.8000000000000007</v>
          </cell>
          <cell r="J774">
            <v>6.4</v>
          </cell>
          <cell r="K774">
            <v>6.3</v>
          </cell>
          <cell r="L774"/>
          <cell r="M774">
            <v>2.4</v>
          </cell>
          <cell r="N774"/>
          <cell r="O774"/>
          <cell r="P774"/>
          <cell r="Q774"/>
          <cell r="R774"/>
          <cell r="S774"/>
          <cell r="T774"/>
          <cell r="U774"/>
          <cell r="V774"/>
          <cell r="W774"/>
          <cell r="X774"/>
          <cell r="Y774"/>
          <cell r="Z774"/>
          <cell r="AA774"/>
          <cell r="AB774"/>
          <cell r="AC774"/>
          <cell r="AD774"/>
          <cell r="AE774"/>
          <cell r="AF774">
            <v>9.0233460000000001</v>
          </cell>
          <cell r="AG774"/>
          <cell r="AH774"/>
          <cell r="AI774" t="str">
            <v>Co</v>
          </cell>
          <cell r="AJ774" t="str">
            <v>-9.8Al</v>
          </cell>
          <cell r="AK774" t="str">
            <v>-6.3W</v>
          </cell>
          <cell r="AL774" t="str">
            <v>-29.2Ni</v>
          </cell>
          <cell r="AM774" t="str">
            <v>-6.4Cr</v>
          </cell>
          <cell r="AN774" t="str">
            <v>-2.4Ta</v>
          </cell>
          <cell r="AO774" t="str">
            <v/>
          </cell>
          <cell r="AP774" t="str">
            <v/>
          </cell>
          <cell r="AQ774" t="str">
            <v/>
          </cell>
          <cell r="AR774" t="str">
            <v/>
          </cell>
          <cell r="AS774" t="str">
            <v/>
          </cell>
          <cell r="AT774" t="str">
            <v/>
          </cell>
          <cell r="AU774" t="str">
            <v/>
          </cell>
          <cell r="AV774" t="str">
            <v/>
          </cell>
          <cell r="AW774" t="str">
            <v/>
          </cell>
          <cell r="AX774" t="str">
            <v/>
          </cell>
          <cell r="AY774" t="str">
            <v/>
          </cell>
          <cell r="AZ774" t="str">
            <v/>
          </cell>
          <cell r="BA774" t="str">
            <v/>
          </cell>
          <cell r="BB774" t="str">
            <v/>
          </cell>
          <cell r="BC774" t="str">
            <v/>
          </cell>
          <cell r="BD774" t="str">
            <v/>
          </cell>
          <cell r="BE774" t="str">
            <v/>
          </cell>
          <cell r="BF774" t="str">
            <v/>
          </cell>
          <cell r="BG774" t="str">
            <v/>
          </cell>
          <cell r="BH774" t="str">
            <v>CoNi-AJackson, R. W., Titus, M. S., Begley, M. R. &amp; Pollock, T. M. Thermal expansion behavior of new Co-based alloys and implications for coatings. Surf. Coatings Technol. 289, 61–68 (2016).</v>
          </cell>
          <cell r="BI774" t="str">
            <v>Co-29.2Ni-9.8Al-6.4Cr-6.3W-2.4Ta</v>
          </cell>
          <cell r="BJ774" t="str">
            <v>75.1Co-29.2Ni-9.8Al-6.4Cr-6.3W-2.4Ta</v>
          </cell>
        </row>
        <row r="775">
          <cell r="A775" t="str">
            <v>Co-7.Al-8.0W-4.0Ti-1.0Ta</v>
          </cell>
          <cell r="B775" t="str">
            <v>CoAlWX+</v>
          </cell>
          <cell r="C775" t="str">
            <v>-7Al-8W-4Ti-1Ta</v>
          </cell>
          <cell r="D775" t="str">
            <v>TaTi</v>
          </cell>
          <cell r="E775" t="str">
            <v>Lu, S., Antonov, S., Li, L. &amp; Feng, Q. Two Steady-State Creep Stages in Co-Al-W-Base Single-Crystal Superalloys at 1273 K/137 MPa. Metall. Mater. Trans. A Phys. Metall. Mater. Sci. 49, 4079–4089 (2018).</v>
          </cell>
          <cell r="F775">
            <v>3080</v>
          </cell>
          <cell r="G775">
            <v>80</v>
          </cell>
          <cell r="H775"/>
          <cell r="I775">
            <v>7</v>
          </cell>
          <cell r="J775"/>
          <cell r="K775">
            <v>8</v>
          </cell>
          <cell r="L775">
            <v>4</v>
          </cell>
          <cell r="M775">
            <v>1</v>
          </cell>
          <cell r="N775"/>
          <cell r="O775"/>
          <cell r="P775"/>
          <cell r="Q775"/>
          <cell r="R775"/>
          <cell r="S775"/>
          <cell r="T775"/>
          <cell r="U775"/>
          <cell r="V775"/>
          <cell r="W775"/>
          <cell r="X775"/>
          <cell r="Y775"/>
          <cell r="Z775"/>
          <cell r="AA775"/>
          <cell r="AB775"/>
          <cell r="AC775"/>
          <cell r="AD775"/>
          <cell r="AE775"/>
          <cell r="AF775">
            <v>9.1957799999999992</v>
          </cell>
          <cell r="AG775"/>
          <cell r="AH775" t="str">
            <v>single crystal</v>
          </cell>
          <cell r="AI775" t="str">
            <v>Co</v>
          </cell>
          <cell r="AJ775" t="str">
            <v>-7.Al</v>
          </cell>
          <cell r="AK775" t="str">
            <v>-8.0W</v>
          </cell>
          <cell r="AL775" t="str">
            <v/>
          </cell>
          <cell r="AM775" t="str">
            <v/>
          </cell>
          <cell r="AN775" t="str">
            <v>-1.0Ta</v>
          </cell>
          <cell r="AO775" t="str">
            <v/>
          </cell>
          <cell r="AP775" t="str">
            <v/>
          </cell>
          <cell r="AQ775" t="str">
            <v>-4.0Ti</v>
          </cell>
          <cell r="AR775" t="str">
            <v/>
          </cell>
          <cell r="AS775" t="str">
            <v/>
          </cell>
          <cell r="AT775" t="str">
            <v/>
          </cell>
          <cell r="AU775" t="str">
            <v/>
          </cell>
          <cell r="AV775" t="str">
            <v/>
          </cell>
          <cell r="AW775" t="str">
            <v/>
          </cell>
          <cell r="AX775" t="str">
            <v/>
          </cell>
          <cell r="AY775" t="str">
            <v/>
          </cell>
          <cell r="AZ775" t="str">
            <v/>
          </cell>
          <cell r="BA775" t="str">
            <v/>
          </cell>
          <cell r="BB775" t="str">
            <v/>
          </cell>
          <cell r="BC775" t="str">
            <v/>
          </cell>
          <cell r="BD775" t="str">
            <v/>
          </cell>
          <cell r="BE775" t="str">
            <v/>
          </cell>
          <cell r="BF775" t="str">
            <v/>
          </cell>
          <cell r="BG775" t="str">
            <v/>
          </cell>
          <cell r="BH775" t="str">
            <v>TaTiLu, S., Antonov, S., Li, L. &amp; Feng, Q. Two Steady-State Creep Stages in Co-Al-W-Base Single-Crystal Superalloys at 1273 K/137 MPa. Metall. Mater. Trans. A Phys. Metall. Mater. Sci. 49, 4079–4089 (2018).</v>
          </cell>
          <cell r="BI775" t="str">
            <v>Co-7.Al-8.0W-4.0Ti-1.0Ta</v>
          </cell>
          <cell r="BJ775" t="str">
            <v>80.0Co-7.0Al-8.0W-4.0Ti-1.0Ta</v>
          </cell>
        </row>
        <row r="776">
          <cell r="A776" t="str">
            <v>Co-31.0Ni-6.3Al-8.1Cr-2.0W-3.7Ti-1.0Ta-0.9Nb-3.0Mo-0.08B</v>
          </cell>
          <cell r="B776" t="str">
            <v>Low-W</v>
          </cell>
          <cell r="C776" t="str">
            <v>-31Ni-6Al-8Cr-2W-4Ti-1Ta-1Nb-3Mo-B</v>
          </cell>
          <cell r="D776" t="str">
            <v>8Cr</v>
          </cell>
          <cell r="E776" t="str">
            <v>Ng, D. S. et al. Effect of Cr additions on a γ-γ’ microstructure and creep behavior of a Co-based superalloy with low W content. Mater. Sci. Eng. A 778, (2020).</v>
          </cell>
          <cell r="F776">
            <v>338</v>
          </cell>
          <cell r="G776">
            <v>44.015999999999998</v>
          </cell>
          <cell r="H776">
            <v>31</v>
          </cell>
          <cell r="I776">
            <v>6.29</v>
          </cell>
          <cell r="J776">
            <v>8.11</v>
          </cell>
          <cell r="K776">
            <v>1.97</v>
          </cell>
          <cell r="L776">
            <v>3.73</v>
          </cell>
          <cell r="M776">
            <v>0.96</v>
          </cell>
          <cell r="N776">
            <v>0.89</v>
          </cell>
          <cell r="O776"/>
          <cell r="P776">
            <v>2.95</v>
          </cell>
          <cell r="Q776"/>
          <cell r="R776"/>
          <cell r="S776">
            <v>8.4000000000000005E-2</v>
          </cell>
          <cell r="T776"/>
          <cell r="U776"/>
          <cell r="V776"/>
          <cell r="W776"/>
          <cell r="X776"/>
          <cell r="Y776"/>
          <cell r="Z776"/>
          <cell r="AA776"/>
          <cell r="AB776"/>
          <cell r="AC776"/>
          <cell r="AD776"/>
          <cell r="AE776"/>
          <cell r="AF776">
            <v>8.5206184999999994</v>
          </cell>
          <cell r="AG776"/>
          <cell r="AH776"/>
          <cell r="AI776" t="str">
            <v>Co</v>
          </cell>
          <cell r="AJ776" t="str">
            <v>-6.3Al</v>
          </cell>
          <cell r="AK776" t="str">
            <v>-2.0W</v>
          </cell>
          <cell r="AL776" t="str">
            <v>-31.0Ni</v>
          </cell>
          <cell r="AM776" t="str">
            <v>-8.1Cr</v>
          </cell>
          <cell r="AN776" t="str">
            <v>-1.0Ta</v>
          </cell>
          <cell r="AO776" t="str">
            <v>-0.9Nb</v>
          </cell>
          <cell r="AP776" t="str">
            <v/>
          </cell>
          <cell r="AQ776" t="str">
            <v>-3.7Ti</v>
          </cell>
          <cell r="AR776" t="str">
            <v>-3.0Mo</v>
          </cell>
          <cell r="AS776" t="str">
            <v/>
          </cell>
          <cell r="AT776" t="str">
            <v/>
          </cell>
          <cell r="AU776" t="str">
            <v>-0.08B</v>
          </cell>
          <cell r="AV776" t="str">
            <v/>
          </cell>
          <cell r="AW776" t="str">
            <v/>
          </cell>
          <cell r="AX776" t="str">
            <v/>
          </cell>
          <cell r="AY776" t="str">
            <v/>
          </cell>
          <cell r="AZ776" t="str">
            <v/>
          </cell>
          <cell r="BA776" t="str">
            <v/>
          </cell>
          <cell r="BB776" t="str">
            <v/>
          </cell>
          <cell r="BC776" t="str">
            <v/>
          </cell>
          <cell r="BD776" t="str">
            <v/>
          </cell>
          <cell r="BE776" t="str">
            <v/>
          </cell>
          <cell r="BF776" t="str">
            <v/>
          </cell>
          <cell r="BG776" t="str">
            <v/>
          </cell>
          <cell r="BH776" t="str">
            <v>8CrNg, D. S. et al. Effect of Cr additions on a γ-γ’ microstructure and creep behavior of a Co-based superalloy with low W content. Mater. Sci. Eng. A 778, (2020).</v>
          </cell>
          <cell r="BI776" t="str">
            <v>Co-31.0Ni-6.3Al-8.1Cr-2.0W-3.7Ti-1.0Ta-0.9Nb-3.0Mo-0.08B</v>
          </cell>
          <cell r="BJ776" t="str">
            <v>75.0Co-31.0Ni-6.3Al-8.1Cr-2.0W-3.7Ti-1.0Ta-0.9Nb-3.0Mo-0.08B</v>
          </cell>
        </row>
        <row r="777">
          <cell r="A777" t="str">
            <v>Co-12.Al-11.0W</v>
          </cell>
          <cell r="B777" t="str">
            <v>CoAlW-X</v>
          </cell>
          <cell r="C777" t="str">
            <v>-12Al-11W</v>
          </cell>
          <cell r="D777" t="str">
            <v>Co3(Al,W)</v>
          </cell>
          <cell r="E777" t="str">
            <v>Okamoto, N. L. et al. Plastic deformation of polycrystals of Co3(Al,W) with the L12 structure. Philos. Mag. 91, 3667–3684 (2011).</v>
          </cell>
          <cell r="F777">
            <v>3430</v>
          </cell>
          <cell r="G777">
            <v>77</v>
          </cell>
          <cell r="H777"/>
          <cell r="I777">
            <v>12</v>
          </cell>
          <cell r="J777"/>
          <cell r="K777">
            <v>11</v>
          </cell>
          <cell r="L777"/>
          <cell r="M777"/>
          <cell r="N777"/>
          <cell r="O777"/>
          <cell r="P777"/>
          <cell r="Q777"/>
          <cell r="R777"/>
          <cell r="S777"/>
          <cell r="T777"/>
          <cell r="U777"/>
          <cell r="V777"/>
          <cell r="W777"/>
          <cell r="X777"/>
          <cell r="Y777"/>
          <cell r="Z777"/>
          <cell r="AA777"/>
          <cell r="AB777"/>
          <cell r="AC777"/>
          <cell r="AD777"/>
          <cell r="AE777"/>
          <cell r="AF777">
            <v>9.2945000000000011</v>
          </cell>
          <cell r="AG777"/>
          <cell r="AH777"/>
          <cell r="AI777" t="str">
            <v>Co</v>
          </cell>
          <cell r="AJ777" t="str">
            <v>-12.Al</v>
          </cell>
          <cell r="AK777" t="str">
            <v>-11.0W</v>
          </cell>
          <cell r="AL777" t="str">
            <v/>
          </cell>
          <cell r="AM777" t="str">
            <v/>
          </cell>
          <cell r="AN777" t="str">
            <v/>
          </cell>
          <cell r="AO777" t="str">
            <v/>
          </cell>
          <cell r="AP777" t="str">
            <v/>
          </cell>
          <cell r="AQ777" t="str">
            <v/>
          </cell>
          <cell r="AR777" t="str">
            <v/>
          </cell>
          <cell r="AS777" t="str">
            <v/>
          </cell>
          <cell r="AT777" t="str">
            <v/>
          </cell>
          <cell r="AU777" t="str">
            <v/>
          </cell>
          <cell r="AV777" t="str">
            <v/>
          </cell>
          <cell r="AW777" t="str">
            <v/>
          </cell>
          <cell r="AX777" t="str">
            <v/>
          </cell>
          <cell r="AY777" t="str">
            <v/>
          </cell>
          <cell r="AZ777" t="str">
            <v/>
          </cell>
          <cell r="BA777" t="str">
            <v/>
          </cell>
          <cell r="BB777" t="str">
            <v/>
          </cell>
          <cell r="BC777" t="str">
            <v/>
          </cell>
          <cell r="BD777" t="str">
            <v/>
          </cell>
          <cell r="BE777" t="str">
            <v/>
          </cell>
          <cell r="BF777" t="str">
            <v/>
          </cell>
          <cell r="BG777" t="str">
            <v/>
          </cell>
          <cell r="BH777" t="str">
            <v>Co3(Al,W)Okamoto, N. L. et al. Plastic deformation of polycrystals of Co3(Al,W) with the L12 structure. Philos. Mag. 91, 3667–3684 (2011).</v>
          </cell>
          <cell r="BI777" t="str">
            <v>Co-12.Al-11.0W</v>
          </cell>
          <cell r="BJ777" t="str">
            <v>77.0Co-12.0Al-11.0W</v>
          </cell>
        </row>
        <row r="778">
          <cell r="A778" t="str">
            <v>Co-9.Al-7.0W-2.0Re</v>
          </cell>
          <cell r="B778" t="str">
            <v>CoAlW-X</v>
          </cell>
          <cell r="C778" t="str">
            <v>-9Al-7W-2Re</v>
          </cell>
          <cell r="D778" t="str">
            <v>Co-9Al-7W-2Re</v>
          </cell>
          <cell r="E778" t="str">
            <v>Ooshima, M., Tanaka, K., Okamoto, N. L., Kishida, K. &amp; Inui, H. Effects of quaternary alloying elements on the γ′ solvus temperature of Co-Al-W based alloys with fcc/L12 two-phase microstructures. J. Alloys Compd. 508, 71–78 (2010).</v>
          </cell>
          <cell r="F778">
            <v>3740</v>
          </cell>
          <cell r="G778">
            <v>82</v>
          </cell>
          <cell r="H778"/>
          <cell r="I778">
            <v>9</v>
          </cell>
          <cell r="J778"/>
          <cell r="K778">
            <v>7</v>
          </cell>
          <cell r="L778"/>
          <cell r="M778"/>
          <cell r="N778"/>
          <cell r="O778"/>
          <cell r="P778"/>
          <cell r="Q778"/>
          <cell r="R778"/>
          <cell r="S778"/>
          <cell r="T778"/>
          <cell r="U778">
            <v>2</v>
          </cell>
          <cell r="V778"/>
          <cell r="W778"/>
          <cell r="X778"/>
          <cell r="Y778"/>
          <cell r="Z778"/>
          <cell r="AA778"/>
          <cell r="AB778"/>
          <cell r="AC778"/>
          <cell r="AD778"/>
          <cell r="AE778"/>
          <cell r="AF778">
            <v>9.3088999999999995</v>
          </cell>
          <cell r="AG778"/>
          <cell r="AH778"/>
          <cell r="AI778" t="str">
            <v>Co</v>
          </cell>
          <cell r="AJ778" t="str">
            <v>-9.Al</v>
          </cell>
          <cell r="AK778" t="str">
            <v>-7.0W</v>
          </cell>
          <cell r="AL778" t="str">
            <v/>
          </cell>
          <cell r="AM778" t="str">
            <v/>
          </cell>
          <cell r="AN778" t="str">
            <v/>
          </cell>
          <cell r="AO778" t="str">
            <v/>
          </cell>
          <cell r="AP778" t="str">
            <v/>
          </cell>
          <cell r="AQ778" t="str">
            <v/>
          </cell>
          <cell r="AR778" t="str">
            <v/>
          </cell>
          <cell r="AS778" t="str">
            <v/>
          </cell>
          <cell r="AT778" t="str">
            <v/>
          </cell>
          <cell r="AU778" t="str">
            <v/>
          </cell>
          <cell r="AV778" t="str">
            <v/>
          </cell>
          <cell r="AW778" t="str">
            <v>-2.0Re</v>
          </cell>
          <cell r="AX778" t="str">
            <v/>
          </cell>
          <cell r="AY778" t="str">
            <v/>
          </cell>
          <cell r="AZ778" t="str">
            <v/>
          </cell>
          <cell r="BA778" t="str">
            <v/>
          </cell>
          <cell r="BB778" t="str">
            <v/>
          </cell>
          <cell r="BC778" t="str">
            <v/>
          </cell>
          <cell r="BD778" t="str">
            <v/>
          </cell>
          <cell r="BE778" t="str">
            <v/>
          </cell>
          <cell r="BF778" t="str">
            <v/>
          </cell>
          <cell r="BG778" t="str">
            <v/>
          </cell>
          <cell r="BH778" t="str">
            <v>Co-9Al-7W-2ReOoshima, M., Tanaka, K., Okamoto, N. L., Kishida, K. &amp; Inui, H. Effects of quaternary alloying elements on the γ′ solvus temperature of Co-Al-W based alloys with fcc/L12 two-phase microstructures. J. Alloys Compd. 508, 71–78 (2010).</v>
          </cell>
          <cell r="BI778" t="str">
            <v>Co-9.Al-7.0W-2.0Re</v>
          </cell>
          <cell r="BJ778" t="str">
            <v>82.0Co-9.0Al-7.0W-2.0Re</v>
          </cell>
        </row>
        <row r="779">
          <cell r="A779" t="str">
            <v>Co-15.9Ni-13.6Al-1.9W-0.7Ta-0.6Mo-0.3Re</v>
          </cell>
          <cell r="B779" t="str">
            <v>Low-W</v>
          </cell>
          <cell r="C779" t="str">
            <v>-16Ni-14Al-2W-1Ta-1Mo-0Re</v>
          </cell>
          <cell r="D779" t="str">
            <v>Petrushin alloy 1</v>
          </cell>
          <cell r="E779" t="str">
            <v>Petrushin, N. et al. A single-crystal co-base superalloy strengthened by γ′ precipitates: Structure and mechanical properties. Adv. Eng. Mater. 17, 755–760 (2015).</v>
          </cell>
          <cell r="F779">
            <v>3860</v>
          </cell>
          <cell r="G779">
            <v>67</v>
          </cell>
          <cell r="H779">
            <v>15.9</v>
          </cell>
          <cell r="I779">
            <v>13.6</v>
          </cell>
          <cell r="J779"/>
          <cell r="K779">
            <v>1.9</v>
          </cell>
          <cell r="L779"/>
          <cell r="M779">
            <v>0.7</v>
          </cell>
          <cell r="N779"/>
          <cell r="O779"/>
          <cell r="P779">
            <v>0.6</v>
          </cell>
          <cell r="Q779"/>
          <cell r="R779"/>
          <cell r="S779"/>
          <cell r="T779"/>
          <cell r="U779">
            <v>0.3</v>
          </cell>
          <cell r="V779"/>
          <cell r="W779"/>
          <cell r="X779"/>
          <cell r="Y779"/>
          <cell r="Z779"/>
          <cell r="AA779"/>
          <cell r="AB779"/>
          <cell r="AC779"/>
          <cell r="AD779"/>
          <cell r="AE779"/>
          <cell r="AF779">
            <v>8.3536120000000018</v>
          </cell>
          <cell r="AG779"/>
          <cell r="AH779"/>
          <cell r="AI779" t="str">
            <v>Co</v>
          </cell>
          <cell r="AJ779" t="str">
            <v>-13.6Al</v>
          </cell>
          <cell r="AK779" t="str">
            <v>-1.9W</v>
          </cell>
          <cell r="AL779" t="str">
            <v>-15.9Ni</v>
          </cell>
          <cell r="AM779" t="str">
            <v/>
          </cell>
          <cell r="AN779" t="str">
            <v>-0.7Ta</v>
          </cell>
          <cell r="AO779" t="str">
            <v/>
          </cell>
          <cell r="AP779" t="str">
            <v/>
          </cell>
          <cell r="AQ779" t="str">
            <v/>
          </cell>
          <cell r="AR779" t="str">
            <v>-0.6Mo</v>
          </cell>
          <cell r="AS779" t="str">
            <v/>
          </cell>
          <cell r="AT779" t="str">
            <v/>
          </cell>
          <cell r="AU779" t="str">
            <v/>
          </cell>
          <cell r="AV779" t="str">
            <v/>
          </cell>
          <cell r="AW779" t="str">
            <v>-0.3Re</v>
          </cell>
          <cell r="AX779" t="str">
            <v/>
          </cell>
          <cell r="AY779" t="str">
            <v/>
          </cell>
          <cell r="AZ779" t="str">
            <v/>
          </cell>
          <cell r="BA779" t="str">
            <v/>
          </cell>
          <cell r="BB779" t="str">
            <v/>
          </cell>
          <cell r="BC779" t="str">
            <v/>
          </cell>
          <cell r="BD779" t="str">
            <v/>
          </cell>
          <cell r="BE779" t="str">
            <v/>
          </cell>
          <cell r="BF779" t="str">
            <v/>
          </cell>
          <cell r="BG779" t="str">
            <v/>
          </cell>
          <cell r="BH779" t="str">
            <v>Petrushin alloy 1Petrushin, N. et al. A single-crystal co-base superalloy strengthened by γ′ precipitates: Structure and mechanical properties. Adv. Eng. Mater. 17, 755–760 (2015).</v>
          </cell>
          <cell r="BI779" t="str">
            <v>Co-15.9Ni-13.6Al-1.9W-0.7Ta-0.6Mo-0.3Re</v>
          </cell>
          <cell r="BJ779" t="str">
            <v>82.9Co-15.9Ni-13.6Al-1.9W-0.7Ta-0.6Mo-0.3Re</v>
          </cell>
        </row>
        <row r="780">
          <cell r="A780" t="str">
            <v>Co-8.8Al-9.8W-2.0Ta</v>
          </cell>
          <cell r="B780" t="str">
            <v>CoAlW-X</v>
          </cell>
          <cell r="C780" t="str">
            <v>-9Al-10W-2Ta</v>
          </cell>
          <cell r="D780" t="str">
            <v>Co-8.8Al-9.8W-2Ta</v>
          </cell>
          <cell r="E780" t="str">
            <v>Pollock, T. M. M. et al. New Co-based γ-γ’ High-temperature Alloys. JOM 62, 58–63 (2010).</v>
          </cell>
          <cell r="F780">
            <v>3870</v>
          </cell>
          <cell r="G780">
            <v>79.400000000000006</v>
          </cell>
          <cell r="H780"/>
          <cell r="I780">
            <v>8.8000000000000007</v>
          </cell>
          <cell r="J780"/>
          <cell r="K780">
            <v>9.8000000000000007</v>
          </cell>
          <cell r="L780"/>
          <cell r="M780">
            <v>2</v>
          </cell>
          <cell r="N780"/>
          <cell r="O780"/>
          <cell r="P780"/>
          <cell r="Q780"/>
          <cell r="R780"/>
          <cell r="S780"/>
          <cell r="T780"/>
          <cell r="U780"/>
          <cell r="V780"/>
          <cell r="W780"/>
          <cell r="X780"/>
          <cell r="Y780"/>
          <cell r="Z780"/>
          <cell r="AA780"/>
          <cell r="AB780"/>
          <cell r="AC780"/>
          <cell r="AD780"/>
          <cell r="AE780"/>
          <cell r="AF780">
            <v>9.5236999999999998</v>
          </cell>
          <cell r="AG780"/>
          <cell r="AH780"/>
          <cell r="AI780" t="str">
            <v>Co</v>
          </cell>
          <cell r="AJ780" t="str">
            <v>-8.8Al</v>
          </cell>
          <cell r="AK780" t="str">
            <v>-9.8W</v>
          </cell>
          <cell r="AL780" t="str">
            <v/>
          </cell>
          <cell r="AM780" t="str">
            <v/>
          </cell>
          <cell r="AN780" t="str">
            <v>-2.0Ta</v>
          </cell>
          <cell r="AO780" t="str">
            <v/>
          </cell>
          <cell r="AP780" t="str">
            <v/>
          </cell>
          <cell r="AQ780" t="str">
            <v/>
          </cell>
          <cell r="AR780" t="str">
            <v/>
          </cell>
          <cell r="AS780" t="str">
            <v/>
          </cell>
          <cell r="AT780" t="str">
            <v/>
          </cell>
          <cell r="AU780" t="str">
            <v/>
          </cell>
          <cell r="AV780" t="str">
            <v/>
          </cell>
          <cell r="AW780" t="str">
            <v/>
          </cell>
          <cell r="AX780" t="str">
            <v/>
          </cell>
          <cell r="AY780" t="str">
            <v/>
          </cell>
          <cell r="AZ780" t="str">
            <v/>
          </cell>
          <cell r="BA780" t="str">
            <v/>
          </cell>
          <cell r="BB780" t="str">
            <v/>
          </cell>
          <cell r="BC780" t="str">
            <v/>
          </cell>
          <cell r="BD780" t="str">
            <v/>
          </cell>
          <cell r="BE780" t="str">
            <v/>
          </cell>
          <cell r="BF780" t="str">
            <v/>
          </cell>
          <cell r="BG780" t="str">
            <v/>
          </cell>
          <cell r="BH780" t="str">
            <v>Co-8.8Al-9.8W-2TaPollock, T. M. M. et al. New Co-based γ-γ’ High-temperature Alloys. JOM 62, 58–63 (2010).</v>
          </cell>
          <cell r="BI780" t="str">
            <v>Co-8.8Al-9.8W-2.0Ta</v>
          </cell>
          <cell r="BJ780" t="str">
            <v>79.4Co-8.8Al-9.8W-2.0Ta</v>
          </cell>
        </row>
        <row r="781">
          <cell r="A781" t="str">
            <v>Co-20.4Ni-9.8Al-7.4W-2.7Ti-0.40C-0.10B</v>
          </cell>
          <cell r="B781" t="str">
            <v>CoAlWX+</v>
          </cell>
          <cell r="C781" t="str">
            <v>-20Ni-10Al-7W-3Ti-C-B</v>
          </cell>
          <cell r="D781" t="str">
            <v>Sani alloy 1</v>
          </cell>
          <cell r="E781" t="str">
            <v>Sani, S. A., Arabi, H. &amp; Ebrahimi, G. R. Hot deformation behavior and DRX mechanism in a γ-γ/ cobalt-based superalloy. Mater. Sci. Eng. A 764, (2019).</v>
          </cell>
          <cell r="F781">
            <v>4430</v>
          </cell>
          <cell r="G781">
            <v>59.199999999999996</v>
          </cell>
          <cell r="H781">
            <v>20.399999999999999</v>
          </cell>
          <cell r="I781">
            <v>9.8000000000000007</v>
          </cell>
          <cell r="J781"/>
          <cell r="K781">
            <v>7.4</v>
          </cell>
          <cell r="L781">
            <v>2.7</v>
          </cell>
          <cell r="M781"/>
          <cell r="N781"/>
          <cell r="O781"/>
          <cell r="P781"/>
          <cell r="Q781">
            <v>0.4</v>
          </cell>
          <cell r="R781"/>
          <cell r="S781">
            <v>0.1</v>
          </cell>
          <cell r="T781"/>
          <cell r="U781"/>
          <cell r="V781"/>
          <cell r="W781"/>
          <cell r="X781"/>
          <cell r="Y781"/>
          <cell r="Z781"/>
          <cell r="AA781"/>
          <cell r="AB781"/>
          <cell r="AC781"/>
          <cell r="AD781"/>
          <cell r="AE781"/>
          <cell r="AF781">
            <v>8.9083210000000008</v>
          </cell>
          <cell r="AG781"/>
          <cell r="AH781"/>
          <cell r="AI781" t="str">
            <v>Co</v>
          </cell>
          <cell r="AJ781" t="str">
            <v>-9.8Al</v>
          </cell>
          <cell r="AK781" t="str">
            <v>-7.4W</v>
          </cell>
          <cell r="AL781" t="str">
            <v>-20.4Ni</v>
          </cell>
          <cell r="AM781" t="str">
            <v/>
          </cell>
          <cell r="AN781" t="str">
            <v/>
          </cell>
          <cell r="AO781" t="str">
            <v/>
          </cell>
          <cell r="AP781" t="str">
            <v/>
          </cell>
          <cell r="AQ781" t="str">
            <v>-2.7Ti</v>
          </cell>
          <cell r="AR781" t="str">
            <v/>
          </cell>
          <cell r="AS781" t="str">
            <v>-0.40C</v>
          </cell>
          <cell r="AT781" t="str">
            <v/>
          </cell>
          <cell r="AU781" t="str">
            <v>-0.10B</v>
          </cell>
          <cell r="AV781" t="str">
            <v/>
          </cell>
          <cell r="AW781" t="str">
            <v/>
          </cell>
          <cell r="AX781" t="str">
            <v/>
          </cell>
          <cell r="AY781" t="str">
            <v/>
          </cell>
          <cell r="AZ781" t="str">
            <v/>
          </cell>
          <cell r="BA781" t="str">
            <v/>
          </cell>
          <cell r="BB781" t="str">
            <v/>
          </cell>
          <cell r="BC781" t="str">
            <v/>
          </cell>
          <cell r="BD781" t="str">
            <v/>
          </cell>
          <cell r="BE781" t="str">
            <v/>
          </cell>
          <cell r="BF781" t="str">
            <v/>
          </cell>
          <cell r="BG781" t="str">
            <v/>
          </cell>
          <cell r="BH781" t="str">
            <v>Sani alloy 1Sani, S. A., Arabi, H. &amp; Ebrahimi, G. R. Hot deformation behavior and DRX mechanism in a γ-γ/ cobalt-based superalloy. Mater. Sci. Eng. A 764, (2019).</v>
          </cell>
          <cell r="BI781" t="str">
            <v>Co-20.4Ni-9.8Al-7.4W-2.7Ti-0.40C-0.10B</v>
          </cell>
          <cell r="BJ781" t="str">
            <v>79.6Co-20.4Ni-9.8Al-7.4W-2.7Ti-0.40C-0.10B</v>
          </cell>
        </row>
        <row r="782">
          <cell r="A782" t="str">
            <v>Co-9.4Al-10.7W</v>
          </cell>
          <cell r="B782" t="str">
            <v>CoAlW-X</v>
          </cell>
          <cell r="C782" t="str">
            <v>-9Al-11W</v>
          </cell>
          <cell r="D782" t="str">
            <v>11W</v>
          </cell>
          <cell r="E782" t="str">
            <v>Suzuki, A. &amp; Pollock, T. M. High-temperature strength and deformation of γ/γ′ two-phase Co-Al-W-base alloys. Acta Mater. 56, 1288–1297 (2008).</v>
          </cell>
          <cell r="F782">
            <v>4960</v>
          </cell>
          <cell r="G782">
            <v>79.900000000000006</v>
          </cell>
          <cell r="H782"/>
          <cell r="I782">
            <v>9.4</v>
          </cell>
          <cell r="J782"/>
          <cell r="K782">
            <v>10.7</v>
          </cell>
          <cell r="L782"/>
          <cell r="M782"/>
          <cell r="N782"/>
          <cell r="O782"/>
          <cell r="P782"/>
          <cell r="Q782"/>
          <cell r="R782"/>
          <cell r="S782"/>
          <cell r="T782"/>
          <cell r="U782"/>
          <cell r="V782"/>
          <cell r="W782"/>
          <cell r="X782"/>
          <cell r="Y782"/>
          <cell r="Z782"/>
          <cell r="AA782"/>
          <cell r="AB782"/>
          <cell r="AC782"/>
          <cell r="AD782"/>
          <cell r="AE782"/>
          <cell r="AF782">
            <v>9.4246500000000015</v>
          </cell>
          <cell r="AG782"/>
          <cell r="AH782"/>
          <cell r="AI782" t="str">
            <v>Co</v>
          </cell>
          <cell r="AJ782" t="str">
            <v>-9.4Al</v>
          </cell>
          <cell r="AK782" t="str">
            <v>-10.7W</v>
          </cell>
          <cell r="AL782" t="str">
            <v/>
          </cell>
          <cell r="AM782" t="str">
            <v/>
          </cell>
          <cell r="AN782" t="str">
            <v/>
          </cell>
          <cell r="AO782" t="str">
            <v/>
          </cell>
          <cell r="AP782" t="str">
            <v/>
          </cell>
          <cell r="AQ782" t="str">
            <v/>
          </cell>
          <cell r="AR782" t="str">
            <v/>
          </cell>
          <cell r="AS782" t="str">
            <v/>
          </cell>
          <cell r="AT782" t="str">
            <v/>
          </cell>
          <cell r="AU782" t="str">
            <v/>
          </cell>
          <cell r="AV782" t="str">
            <v/>
          </cell>
          <cell r="AW782" t="str">
            <v/>
          </cell>
          <cell r="AX782" t="str">
            <v/>
          </cell>
          <cell r="AY782" t="str">
            <v/>
          </cell>
          <cell r="AZ782" t="str">
            <v/>
          </cell>
          <cell r="BA782" t="str">
            <v/>
          </cell>
          <cell r="BB782" t="str">
            <v/>
          </cell>
          <cell r="BC782" t="str">
            <v/>
          </cell>
          <cell r="BD782" t="str">
            <v/>
          </cell>
          <cell r="BE782" t="str">
            <v/>
          </cell>
          <cell r="BF782" t="str">
            <v/>
          </cell>
          <cell r="BG782" t="str">
            <v/>
          </cell>
          <cell r="BH782" t="str">
            <v>11WSuzuki, A. &amp; Pollock, T. M. High-temperature strength and deformation of γ/γ′ two-phase Co-Al-W-base alloys. Acta Mater. 56, 1288–1297 (2008).</v>
          </cell>
          <cell r="BI782" t="str">
            <v>Co-9.4Al-10.7W</v>
          </cell>
          <cell r="BJ782" t="str">
            <v>79.9Co-9.4Al-10.7W</v>
          </cell>
        </row>
        <row r="783">
          <cell r="A783" t="str">
            <v>Co-8.8Al-9.8W-2.0Ta</v>
          </cell>
          <cell r="B783" t="str">
            <v>CoAlW-X</v>
          </cell>
          <cell r="C783" t="str">
            <v>-9Al-10W-2Ta</v>
          </cell>
          <cell r="D783" t="str">
            <v>2Ta</v>
          </cell>
          <cell r="E783" t="str">
            <v>Suzuki, A. &amp; Pollock, T. M. High-temperature strength and deformation of γ/γ′ two-phase Co-Al-W-base alloys. Acta Mater. 56, 1288–1297 (2008).</v>
          </cell>
          <cell r="F783">
            <v>4970</v>
          </cell>
          <cell r="G783">
            <v>79.400000000000006</v>
          </cell>
          <cell r="H783"/>
          <cell r="I783">
            <v>8.8000000000000007</v>
          </cell>
          <cell r="J783"/>
          <cell r="K783">
            <v>9.8000000000000007</v>
          </cell>
          <cell r="L783"/>
          <cell r="M783">
            <v>2</v>
          </cell>
          <cell r="N783"/>
          <cell r="O783"/>
          <cell r="P783"/>
          <cell r="Q783"/>
          <cell r="R783"/>
          <cell r="S783"/>
          <cell r="T783"/>
          <cell r="U783"/>
          <cell r="V783"/>
          <cell r="W783"/>
          <cell r="X783"/>
          <cell r="Y783"/>
          <cell r="Z783"/>
          <cell r="AA783"/>
          <cell r="AB783"/>
          <cell r="AC783"/>
          <cell r="AD783"/>
          <cell r="AE783"/>
          <cell r="AF783">
            <v>9.5236999999999998</v>
          </cell>
          <cell r="AG783"/>
          <cell r="AH783"/>
          <cell r="AI783" t="str">
            <v>Co</v>
          </cell>
          <cell r="AJ783" t="str">
            <v>-8.8Al</v>
          </cell>
          <cell r="AK783" t="str">
            <v>-9.8W</v>
          </cell>
          <cell r="AL783" t="str">
            <v/>
          </cell>
          <cell r="AM783" t="str">
            <v/>
          </cell>
          <cell r="AN783" t="str">
            <v>-2.0Ta</v>
          </cell>
          <cell r="AO783" t="str">
            <v/>
          </cell>
          <cell r="AP783" t="str">
            <v/>
          </cell>
          <cell r="AQ783" t="str">
            <v/>
          </cell>
          <cell r="AR783" t="str">
            <v/>
          </cell>
          <cell r="AS783" t="str">
            <v/>
          </cell>
          <cell r="AT783" t="str">
            <v/>
          </cell>
          <cell r="AU783" t="str">
            <v/>
          </cell>
          <cell r="AV783" t="str">
            <v/>
          </cell>
          <cell r="AW783" t="str">
            <v/>
          </cell>
          <cell r="AX783" t="str">
            <v/>
          </cell>
          <cell r="AY783" t="str">
            <v/>
          </cell>
          <cell r="AZ783" t="str">
            <v/>
          </cell>
          <cell r="BA783" t="str">
            <v/>
          </cell>
          <cell r="BB783" t="str">
            <v/>
          </cell>
          <cell r="BC783" t="str">
            <v/>
          </cell>
          <cell r="BD783" t="str">
            <v/>
          </cell>
          <cell r="BE783" t="str">
            <v/>
          </cell>
          <cell r="BF783" t="str">
            <v/>
          </cell>
          <cell r="BG783" t="str">
            <v/>
          </cell>
          <cell r="BH783" t="str">
            <v>2TaSuzuki, A. &amp; Pollock, T. M. High-temperature strength and deformation of γ/γ′ two-phase Co-Al-W-base alloys. Acta Mater. 56, 1288–1297 (2008).</v>
          </cell>
          <cell r="BI783" t="str">
            <v>Co-8.8Al-9.8W-2.0Ta</v>
          </cell>
          <cell r="BJ783" t="str">
            <v>79.4Co-8.8Al-9.8W-2.0Ta</v>
          </cell>
        </row>
        <row r="784">
          <cell r="A784" t="str">
            <v>Co-8.8Al-9.8W-2.0Re</v>
          </cell>
          <cell r="B784" t="str">
            <v>CoAlW-X</v>
          </cell>
          <cell r="C784" t="str">
            <v>-9Al-10W-2Re</v>
          </cell>
          <cell r="D784" t="str">
            <v>2Re</v>
          </cell>
          <cell r="E784" t="str">
            <v>Suzuki, A. &amp; Pollock, T. M. High-temperature strength and deformation of γ/γ′ two-phase Co-Al-W-base alloys. Acta Mater. 56, 1288–1297 (2008).</v>
          </cell>
          <cell r="F784">
            <v>4980</v>
          </cell>
          <cell r="G784">
            <v>79.400000000000006</v>
          </cell>
          <cell r="H784"/>
          <cell r="I784">
            <v>8.8000000000000007</v>
          </cell>
          <cell r="J784"/>
          <cell r="K784">
            <v>9.8000000000000007</v>
          </cell>
          <cell r="L784"/>
          <cell r="M784"/>
          <cell r="N784"/>
          <cell r="O784"/>
          <cell r="P784"/>
          <cell r="Q784"/>
          <cell r="R784"/>
          <cell r="S784"/>
          <cell r="T784"/>
          <cell r="U784">
            <v>2</v>
          </cell>
          <cell r="V784"/>
          <cell r="W784"/>
          <cell r="X784"/>
          <cell r="Y784"/>
          <cell r="Z784"/>
          <cell r="AA784"/>
          <cell r="AB784"/>
          <cell r="AC784"/>
          <cell r="AD784"/>
          <cell r="AE784"/>
          <cell r="AF784">
            <v>9.6111000000000004</v>
          </cell>
          <cell r="AG784"/>
          <cell r="AH784"/>
          <cell r="AI784" t="str">
            <v>Co</v>
          </cell>
          <cell r="AJ784" t="str">
            <v>-8.8Al</v>
          </cell>
          <cell r="AK784" t="str">
            <v>-9.8W</v>
          </cell>
          <cell r="AL784" t="str">
            <v/>
          </cell>
          <cell r="AM784" t="str">
            <v/>
          </cell>
          <cell r="AN784" t="str">
            <v/>
          </cell>
          <cell r="AO784" t="str">
            <v/>
          </cell>
          <cell r="AP784" t="str">
            <v/>
          </cell>
          <cell r="AQ784" t="str">
            <v/>
          </cell>
          <cell r="AR784" t="str">
            <v/>
          </cell>
          <cell r="AS784" t="str">
            <v/>
          </cell>
          <cell r="AT784" t="str">
            <v/>
          </cell>
          <cell r="AU784" t="str">
            <v/>
          </cell>
          <cell r="AV784" t="str">
            <v/>
          </cell>
          <cell r="AW784" t="str">
            <v>-2.0Re</v>
          </cell>
          <cell r="AX784" t="str">
            <v/>
          </cell>
          <cell r="AY784" t="str">
            <v/>
          </cell>
          <cell r="AZ784" t="str">
            <v/>
          </cell>
          <cell r="BA784" t="str">
            <v/>
          </cell>
          <cell r="BB784" t="str">
            <v/>
          </cell>
          <cell r="BC784" t="str">
            <v/>
          </cell>
          <cell r="BD784" t="str">
            <v/>
          </cell>
          <cell r="BE784" t="str">
            <v/>
          </cell>
          <cell r="BF784" t="str">
            <v/>
          </cell>
          <cell r="BG784" t="str">
            <v/>
          </cell>
          <cell r="BH784" t="str">
            <v>2ReSuzuki, A. &amp; Pollock, T. M. High-temperature strength and deformation of γ/γ′ two-phase Co-Al-W-base alloys. Acta Mater. 56, 1288–1297 (2008).</v>
          </cell>
          <cell r="BI784" t="str">
            <v>Co-8.8Al-9.8W-2.0Re</v>
          </cell>
          <cell r="BJ784" t="str">
            <v>79.4Co-8.8Al-9.8W-2.0Re</v>
          </cell>
        </row>
        <row r="785">
          <cell r="A785" t="str">
            <v>Co-23.0Ti</v>
          </cell>
          <cell r="B785" t="str">
            <v>Co3Ti</v>
          </cell>
          <cell r="C785" t="str">
            <v>-23Ti</v>
          </cell>
          <cell r="D785" t="str">
            <v>Co-23Ti</v>
          </cell>
          <cell r="E785" t="str">
            <v>Takasugi, T. HIGH TEMPERATURE STRENGTH AND DUCTILITY OF POLYCRYSTALLINE Co,Ti. Acro nferati vol. 33 (1985).</v>
          </cell>
          <cell r="F785">
            <v>5040</v>
          </cell>
          <cell r="G785">
            <v>77</v>
          </cell>
          <cell r="H785"/>
          <cell r="I785"/>
          <cell r="J785"/>
          <cell r="K785"/>
          <cell r="L785">
            <v>23</v>
          </cell>
          <cell r="M785"/>
          <cell r="N785"/>
          <cell r="O785"/>
          <cell r="P785"/>
          <cell r="Q785"/>
          <cell r="R785"/>
          <cell r="S785"/>
          <cell r="T785"/>
          <cell r="U785"/>
          <cell r="V785"/>
          <cell r="W785"/>
          <cell r="X785"/>
          <cell r="Y785"/>
          <cell r="Z785"/>
          <cell r="AA785"/>
          <cell r="AB785"/>
          <cell r="AC785"/>
          <cell r="AD785"/>
          <cell r="AE785"/>
          <cell r="AF785">
            <v>7.8896100000000002</v>
          </cell>
          <cell r="AG785"/>
          <cell r="AH785"/>
          <cell r="AI785" t="str">
            <v>Co</v>
          </cell>
          <cell r="AJ785" t="str">
            <v/>
          </cell>
          <cell r="AK785" t="str">
            <v/>
          </cell>
          <cell r="AL785" t="str">
            <v/>
          </cell>
          <cell r="AM785" t="str">
            <v/>
          </cell>
          <cell r="AN785" t="str">
            <v/>
          </cell>
          <cell r="AO785" t="str">
            <v/>
          </cell>
          <cell r="AP785" t="str">
            <v/>
          </cell>
          <cell r="AQ785" t="str">
            <v>-23.0Ti</v>
          </cell>
          <cell r="AR785" t="str">
            <v/>
          </cell>
          <cell r="AS785" t="str">
            <v/>
          </cell>
          <cell r="AT785" t="str">
            <v/>
          </cell>
          <cell r="AU785" t="str">
            <v/>
          </cell>
          <cell r="AV785" t="str">
            <v/>
          </cell>
          <cell r="AW785" t="str">
            <v/>
          </cell>
          <cell r="AX785" t="str">
            <v/>
          </cell>
          <cell r="AY785" t="str">
            <v/>
          </cell>
          <cell r="AZ785" t="str">
            <v/>
          </cell>
          <cell r="BA785" t="str">
            <v/>
          </cell>
          <cell r="BB785" t="str">
            <v/>
          </cell>
          <cell r="BC785" t="str">
            <v/>
          </cell>
          <cell r="BD785" t="str">
            <v/>
          </cell>
          <cell r="BE785" t="str">
            <v/>
          </cell>
          <cell r="BF785" t="str">
            <v/>
          </cell>
          <cell r="BG785" t="str">
            <v/>
          </cell>
          <cell r="BH785" t="str">
            <v>Co-23TiTakasugi, T. HIGH TEMPERATURE STRENGTH AND DUCTILITY OF POLYCRYSTALLINE Co,Ti. Acro nferati vol. 33 (1985).</v>
          </cell>
          <cell r="BI785" t="str">
            <v>Co-23.0Ti</v>
          </cell>
          <cell r="BJ785" t="str">
            <v>77.0Co-23.0Ti</v>
          </cell>
        </row>
        <row r="786">
          <cell r="A786" t="str">
            <v>Co-6.7Al-8.1W-6.2Ti</v>
          </cell>
          <cell r="B786" t="str">
            <v>CoAlW-X</v>
          </cell>
          <cell r="C786" t="str">
            <v>-7Al-8W-6Ti</v>
          </cell>
          <cell r="D786" t="str">
            <v>6Ti</v>
          </cell>
          <cell r="E786" t="str">
            <v>Titus, M. S., Eggeler, Y. M., Suzuki, A. &amp; Pollock, T. M. Creep-induced planar defects in L12-containing Co- and CoNi-base single-crystal superalloys. Acta Mater. 82, 530–539 (2015)</v>
          </cell>
          <cell r="F786">
            <v>5230</v>
          </cell>
          <cell r="G786">
            <v>79</v>
          </cell>
          <cell r="H786"/>
          <cell r="I786">
            <v>6.7</v>
          </cell>
          <cell r="J786"/>
          <cell r="K786">
            <v>8.1</v>
          </cell>
          <cell r="L786">
            <v>6.2</v>
          </cell>
          <cell r="M786"/>
          <cell r="N786"/>
          <cell r="O786"/>
          <cell r="P786"/>
          <cell r="Q786"/>
          <cell r="R786"/>
          <cell r="S786"/>
          <cell r="T786"/>
          <cell r="U786"/>
          <cell r="V786"/>
          <cell r="W786"/>
          <cell r="X786"/>
          <cell r="Y786"/>
          <cell r="Z786"/>
          <cell r="AA786"/>
          <cell r="AB786"/>
          <cell r="AC786"/>
          <cell r="AD786"/>
          <cell r="AE786"/>
          <cell r="AF786">
            <v>9.0505840000000006</v>
          </cell>
          <cell r="AG786"/>
          <cell r="AH786" t="str">
            <v>single crystal</v>
          </cell>
          <cell r="AI786" t="str">
            <v>Co</v>
          </cell>
          <cell r="AJ786" t="str">
            <v>-6.7Al</v>
          </cell>
          <cell r="AK786" t="str">
            <v>-8.1W</v>
          </cell>
          <cell r="AL786" t="str">
            <v/>
          </cell>
          <cell r="AM786" t="str">
            <v/>
          </cell>
          <cell r="AN786" t="str">
            <v/>
          </cell>
          <cell r="AO786" t="str">
            <v/>
          </cell>
          <cell r="AP786" t="str">
            <v/>
          </cell>
          <cell r="AQ786" t="str">
            <v>-6.2Ti</v>
          </cell>
          <cell r="AR786" t="str">
            <v/>
          </cell>
          <cell r="AS786" t="str">
            <v/>
          </cell>
          <cell r="AT786" t="str">
            <v/>
          </cell>
          <cell r="AU786" t="str">
            <v/>
          </cell>
          <cell r="AV786" t="str">
            <v/>
          </cell>
          <cell r="AW786" t="str">
            <v/>
          </cell>
          <cell r="AX786" t="str">
            <v/>
          </cell>
          <cell r="AY786" t="str">
            <v/>
          </cell>
          <cell r="AZ786" t="str">
            <v/>
          </cell>
          <cell r="BA786" t="str">
            <v/>
          </cell>
          <cell r="BB786" t="str">
            <v/>
          </cell>
          <cell r="BC786" t="str">
            <v/>
          </cell>
          <cell r="BD786" t="str">
            <v/>
          </cell>
          <cell r="BE786" t="str">
            <v/>
          </cell>
          <cell r="BF786" t="str">
            <v/>
          </cell>
          <cell r="BG786" t="str">
            <v/>
          </cell>
          <cell r="BH786" t="str">
            <v>6TiTitus, M. S., Eggeler, Y. M., Suzuki, A. &amp; Pollock, T. M. Creep-induced planar defects in L12-containing Co- and CoNi-base single-crystal superalloys. Acta Mater. 82, 530–539 (2015)</v>
          </cell>
          <cell r="BI786" t="str">
            <v>Co-6.7Al-8.1W-6.2Ti</v>
          </cell>
          <cell r="BJ786" t="str">
            <v>79.0Co-6.7Al-8.1W-6.2Ti</v>
          </cell>
        </row>
        <row r="787">
          <cell r="A787" t="str">
            <v>Co-9.4Al-10.7W</v>
          </cell>
          <cell r="B787" t="str">
            <v>CoAlW-X</v>
          </cell>
          <cell r="C787" t="str">
            <v>-9Al-11W</v>
          </cell>
          <cell r="D787" t="str">
            <v>Ternary</v>
          </cell>
          <cell r="E787" t="str">
            <v>Titus, M. S., Eggeler, Y. M., Suzuki, A. &amp; Pollock, T. M. Creep-induced planar defects in L12-containing Co- and CoNi-base single-crystal superalloys. Acta Mater. 82, 530–539 (2015)</v>
          </cell>
          <cell r="F787">
            <v>5240</v>
          </cell>
          <cell r="G787">
            <v>79.900000000000006</v>
          </cell>
          <cell r="H787"/>
          <cell r="I787">
            <v>9.4</v>
          </cell>
          <cell r="J787"/>
          <cell r="K787">
            <v>10.7</v>
          </cell>
          <cell r="L787"/>
          <cell r="M787"/>
          <cell r="N787"/>
          <cell r="O787"/>
          <cell r="P787"/>
          <cell r="Q787"/>
          <cell r="R787"/>
          <cell r="S787"/>
          <cell r="T787"/>
          <cell r="U787"/>
          <cell r="V787"/>
          <cell r="W787"/>
          <cell r="X787"/>
          <cell r="Y787"/>
          <cell r="Z787"/>
          <cell r="AA787"/>
          <cell r="AB787"/>
          <cell r="AC787"/>
          <cell r="AD787"/>
          <cell r="AE787"/>
          <cell r="AF787">
            <v>9.4246500000000015</v>
          </cell>
          <cell r="AG787"/>
          <cell r="AH787" t="str">
            <v>single crystal</v>
          </cell>
          <cell r="AI787" t="str">
            <v>Co</v>
          </cell>
          <cell r="AJ787" t="str">
            <v>-9.4Al</v>
          </cell>
          <cell r="AK787" t="str">
            <v>-10.7W</v>
          </cell>
          <cell r="AL787" t="str">
            <v/>
          </cell>
          <cell r="AM787" t="str">
            <v/>
          </cell>
          <cell r="AN787" t="str">
            <v/>
          </cell>
          <cell r="AO787" t="str">
            <v/>
          </cell>
          <cell r="AP787" t="str">
            <v/>
          </cell>
          <cell r="AQ787" t="str">
            <v/>
          </cell>
          <cell r="AR787" t="str">
            <v/>
          </cell>
          <cell r="AS787" t="str">
            <v/>
          </cell>
          <cell r="AT787" t="str">
            <v/>
          </cell>
          <cell r="AU787" t="str">
            <v/>
          </cell>
          <cell r="AV787" t="str">
            <v/>
          </cell>
          <cell r="AW787" t="str">
            <v/>
          </cell>
          <cell r="AX787" t="str">
            <v/>
          </cell>
          <cell r="AY787" t="str">
            <v/>
          </cell>
          <cell r="AZ787" t="str">
            <v/>
          </cell>
          <cell r="BA787" t="str">
            <v/>
          </cell>
          <cell r="BB787" t="str">
            <v/>
          </cell>
          <cell r="BC787" t="str">
            <v/>
          </cell>
          <cell r="BD787" t="str">
            <v/>
          </cell>
          <cell r="BE787" t="str">
            <v/>
          </cell>
          <cell r="BF787" t="str">
            <v/>
          </cell>
          <cell r="BG787" t="str">
            <v/>
          </cell>
          <cell r="BH787" t="str">
            <v>TernaryTitus, M. S., Eggeler, Y. M., Suzuki, A. &amp; Pollock, T. M. Creep-induced planar defects in L12-containing Co- and CoNi-base single-crystal superalloys. Acta Mater. 82, 530–539 (2015)</v>
          </cell>
          <cell r="BI787" t="str">
            <v>Co-9.4Al-10.7W</v>
          </cell>
          <cell r="BJ787" t="str">
            <v>79.9Co-9.4Al-10.7W</v>
          </cell>
        </row>
        <row r="788">
          <cell r="A788" t="str">
            <v>Co-8.8Al-9.8W-2.0Ta</v>
          </cell>
          <cell r="B788" t="str">
            <v>CoAlW-X</v>
          </cell>
          <cell r="C788" t="str">
            <v>-9Al-10W-2Ta</v>
          </cell>
          <cell r="D788" t="str">
            <v>2Ta</v>
          </cell>
          <cell r="E788" t="str">
            <v>Titus, M. S., Eggeler, Y. M., Suzuki, A. &amp; Pollock, T. M. Creep-induced planar defects in L12-containing Co- and CoNi-base single-crystal superalloys. Acta Mater. 82, 530–539 (2015)</v>
          </cell>
          <cell r="F788">
            <v>5250</v>
          </cell>
          <cell r="G788">
            <v>79.400000000000006</v>
          </cell>
          <cell r="H788"/>
          <cell r="I788">
            <v>8.8000000000000007</v>
          </cell>
          <cell r="J788"/>
          <cell r="K788">
            <v>9.8000000000000007</v>
          </cell>
          <cell r="L788"/>
          <cell r="M788">
            <v>2</v>
          </cell>
          <cell r="N788"/>
          <cell r="O788"/>
          <cell r="P788"/>
          <cell r="Q788"/>
          <cell r="R788"/>
          <cell r="S788"/>
          <cell r="T788"/>
          <cell r="U788"/>
          <cell r="V788"/>
          <cell r="W788"/>
          <cell r="X788"/>
          <cell r="Y788"/>
          <cell r="Z788"/>
          <cell r="AA788"/>
          <cell r="AB788"/>
          <cell r="AC788"/>
          <cell r="AD788"/>
          <cell r="AE788"/>
          <cell r="AF788">
            <v>9.5236999999999998</v>
          </cell>
          <cell r="AG788"/>
          <cell r="AH788" t="str">
            <v>single crystal</v>
          </cell>
          <cell r="AI788" t="str">
            <v>Co</v>
          </cell>
          <cell r="AJ788" t="str">
            <v>-8.8Al</v>
          </cell>
          <cell r="AK788" t="str">
            <v>-9.8W</v>
          </cell>
          <cell r="AL788" t="str">
            <v/>
          </cell>
          <cell r="AM788" t="str">
            <v/>
          </cell>
          <cell r="AN788" t="str">
            <v>-2.0Ta</v>
          </cell>
          <cell r="AO788" t="str">
            <v/>
          </cell>
          <cell r="AP788" t="str">
            <v/>
          </cell>
          <cell r="AQ788" t="str">
            <v/>
          </cell>
          <cell r="AR788" t="str">
            <v/>
          </cell>
          <cell r="AS788" t="str">
            <v/>
          </cell>
          <cell r="AT788" t="str">
            <v/>
          </cell>
          <cell r="AU788" t="str">
            <v/>
          </cell>
          <cell r="AV788" t="str">
            <v/>
          </cell>
          <cell r="AW788" t="str">
            <v/>
          </cell>
          <cell r="AX788" t="str">
            <v/>
          </cell>
          <cell r="AY788" t="str">
            <v/>
          </cell>
          <cell r="AZ788" t="str">
            <v/>
          </cell>
          <cell r="BA788" t="str">
            <v/>
          </cell>
          <cell r="BB788" t="str">
            <v/>
          </cell>
          <cell r="BC788" t="str">
            <v/>
          </cell>
          <cell r="BD788" t="str">
            <v/>
          </cell>
          <cell r="BE788" t="str">
            <v/>
          </cell>
          <cell r="BF788" t="str">
            <v/>
          </cell>
          <cell r="BG788" t="str">
            <v/>
          </cell>
          <cell r="BH788" t="str">
            <v>2TaTitus, M. S., Eggeler, Y. M., Suzuki, A. &amp; Pollock, T. M. Creep-induced planar defects in L12-containing Co- and CoNi-base single-crystal superalloys. Acta Mater. 82, 530–539 (2015)</v>
          </cell>
          <cell r="BI788" t="str">
            <v>Co-8.8Al-9.8W-2.0Ta</v>
          </cell>
          <cell r="BJ788" t="str">
            <v>79.4Co-8.8Al-9.8W-2.0Ta</v>
          </cell>
        </row>
        <row r="789">
          <cell r="A789" t="str">
            <v>Co-7.8Al-4.5Cr-7.8W-1.5Ta</v>
          </cell>
          <cell r="B789" t="str">
            <v>CoAlWX+</v>
          </cell>
          <cell r="C789" t="str">
            <v>-8Al-5Cr-8W-2Ta</v>
          </cell>
          <cell r="D789" t="str">
            <v>CrTa</v>
          </cell>
          <cell r="E789" t="str">
            <v>Titus, M. S., Eggeler, Y. M., Suzuki, A. &amp; Pollock, T. M. Creep-induced planar defects in L12-containing Co- and CoNi-base single-crystal superalloys. Acta Mater. 82, 530–539 (2015)</v>
          </cell>
          <cell r="F789">
            <v>5260</v>
          </cell>
          <cell r="G789">
            <v>78.400000000000006</v>
          </cell>
          <cell r="H789"/>
          <cell r="I789">
            <v>7.8</v>
          </cell>
          <cell r="J789">
            <v>4.5</v>
          </cell>
          <cell r="K789">
            <v>7.8</v>
          </cell>
          <cell r="L789"/>
          <cell r="M789">
            <v>1.5</v>
          </cell>
          <cell r="N789"/>
          <cell r="O789"/>
          <cell r="P789"/>
          <cell r="Q789"/>
          <cell r="R789"/>
          <cell r="S789"/>
          <cell r="T789"/>
          <cell r="U789"/>
          <cell r="V789"/>
          <cell r="W789"/>
          <cell r="X789"/>
          <cell r="Y789"/>
          <cell r="Z789"/>
          <cell r="AA789"/>
          <cell r="AB789"/>
          <cell r="AC789"/>
          <cell r="AD789"/>
          <cell r="AE789"/>
          <cell r="AF789">
            <v>9.2630000000000017</v>
          </cell>
          <cell r="AG789"/>
          <cell r="AH789" t="str">
            <v>single crystal</v>
          </cell>
          <cell r="AI789" t="str">
            <v>Co</v>
          </cell>
          <cell r="AJ789" t="str">
            <v>-7.8Al</v>
          </cell>
          <cell r="AK789" t="str">
            <v>-7.8W</v>
          </cell>
          <cell r="AL789" t="str">
            <v/>
          </cell>
          <cell r="AM789" t="str">
            <v>-4.5Cr</v>
          </cell>
          <cell r="AN789" t="str">
            <v>-1.5Ta</v>
          </cell>
          <cell r="AO789" t="str">
            <v/>
          </cell>
          <cell r="AP789" t="str">
            <v/>
          </cell>
          <cell r="AQ789" t="str">
            <v/>
          </cell>
          <cell r="AR789" t="str">
            <v/>
          </cell>
          <cell r="AS789" t="str">
            <v/>
          </cell>
          <cell r="AT789" t="str">
            <v/>
          </cell>
          <cell r="AU789" t="str">
            <v/>
          </cell>
          <cell r="AV789" t="str">
            <v/>
          </cell>
          <cell r="AW789" t="str">
            <v/>
          </cell>
          <cell r="AX789" t="str">
            <v/>
          </cell>
          <cell r="AY789" t="str">
            <v/>
          </cell>
          <cell r="AZ789" t="str">
            <v/>
          </cell>
          <cell r="BA789" t="str">
            <v/>
          </cell>
          <cell r="BB789" t="str">
            <v/>
          </cell>
          <cell r="BC789" t="str">
            <v/>
          </cell>
          <cell r="BD789" t="str">
            <v/>
          </cell>
          <cell r="BE789" t="str">
            <v/>
          </cell>
          <cell r="BF789" t="str">
            <v/>
          </cell>
          <cell r="BG789" t="str">
            <v/>
          </cell>
          <cell r="BH789" t="str">
            <v>CrTaTitus, M. S., Eggeler, Y. M., Suzuki, A. &amp; Pollock, T. M. Creep-induced planar defects in L12-containing Co- and CoNi-base single-crystal superalloys. Acta Mater. 82, 530–539 (2015)</v>
          </cell>
          <cell r="BI789" t="str">
            <v>Co-7.8Al-4.5Cr-7.8W-1.5Ta</v>
          </cell>
          <cell r="BJ789" t="str">
            <v>78.4Co-7.8Al-4.5Cr-7.8W-1.5Ta</v>
          </cell>
        </row>
        <row r="790">
          <cell r="A790" t="str">
            <v>Co-29.2Ni-9.8Al-6.4Cr-6.3W-2.4Ta</v>
          </cell>
          <cell r="B790" t="str">
            <v>CoAlWX+</v>
          </cell>
          <cell r="C790" t="str">
            <v>-29Ni-10Al-6Cr-6W-2Ta</v>
          </cell>
          <cell r="D790" t="str">
            <v>CoNi-A</v>
          </cell>
          <cell r="E790" t="str">
            <v>Titus, M. S., Eggeler, Y. M., Suzuki, A. &amp; Pollock, T. M. Creep-induced planar defects in L12-containing Co- and CoNi-base single-crystal superalloys. Acta Mater. 82, 530–539 (2015)</v>
          </cell>
          <cell r="F790">
            <v>5270</v>
          </cell>
          <cell r="G790">
            <v>45.900000000000006</v>
          </cell>
          <cell r="H790">
            <v>29.2</v>
          </cell>
          <cell r="I790">
            <v>9.8000000000000007</v>
          </cell>
          <cell r="J790">
            <v>6.4</v>
          </cell>
          <cell r="K790">
            <v>6.3</v>
          </cell>
          <cell r="L790"/>
          <cell r="M790">
            <v>2.4</v>
          </cell>
          <cell r="N790"/>
          <cell r="O790"/>
          <cell r="P790"/>
          <cell r="Q790"/>
          <cell r="R790"/>
          <cell r="S790"/>
          <cell r="T790"/>
          <cell r="U790"/>
          <cell r="V790"/>
          <cell r="W790"/>
          <cell r="X790"/>
          <cell r="Y790"/>
          <cell r="Z790"/>
          <cell r="AA790"/>
          <cell r="AB790"/>
          <cell r="AC790"/>
          <cell r="AD790"/>
          <cell r="AE790"/>
          <cell r="AF790">
            <v>9.0233460000000001</v>
          </cell>
          <cell r="AG790"/>
          <cell r="AH790" t="str">
            <v>single crystal</v>
          </cell>
          <cell r="AI790" t="str">
            <v>Co</v>
          </cell>
          <cell r="AJ790" t="str">
            <v>-9.8Al</v>
          </cell>
          <cell r="AK790" t="str">
            <v>-6.3W</v>
          </cell>
          <cell r="AL790" t="str">
            <v>-29.2Ni</v>
          </cell>
          <cell r="AM790" t="str">
            <v>-6.4Cr</v>
          </cell>
          <cell r="AN790" t="str">
            <v>-2.4Ta</v>
          </cell>
          <cell r="AO790" t="str">
            <v/>
          </cell>
          <cell r="AP790" t="str">
            <v/>
          </cell>
          <cell r="AQ790" t="str">
            <v/>
          </cell>
          <cell r="AR790" t="str">
            <v/>
          </cell>
          <cell r="AS790" t="str">
            <v/>
          </cell>
          <cell r="AT790" t="str">
            <v/>
          </cell>
          <cell r="AU790" t="str">
            <v/>
          </cell>
          <cell r="AV790" t="str">
            <v/>
          </cell>
          <cell r="AW790" t="str">
            <v/>
          </cell>
          <cell r="AX790" t="str">
            <v/>
          </cell>
          <cell r="AY790" t="str">
            <v/>
          </cell>
          <cell r="AZ790" t="str">
            <v/>
          </cell>
          <cell r="BA790" t="str">
            <v/>
          </cell>
          <cell r="BB790" t="str">
            <v/>
          </cell>
          <cell r="BC790" t="str">
            <v/>
          </cell>
          <cell r="BD790" t="str">
            <v/>
          </cell>
          <cell r="BE790" t="str">
            <v/>
          </cell>
          <cell r="BF790" t="str">
            <v/>
          </cell>
          <cell r="BG790" t="str">
            <v/>
          </cell>
          <cell r="BH790" t="str">
            <v>CoNi-ATitus, M. S., Eggeler, Y. M., Suzuki, A. &amp; Pollock, T. M. Creep-induced planar defects in L12-containing Co- and CoNi-base single-crystal superalloys. Acta Mater. 82, 530–539 (2015)</v>
          </cell>
          <cell r="BI790" t="str">
            <v>Co-29.2Ni-9.8Al-6.4Cr-6.3W-2.4Ta</v>
          </cell>
          <cell r="BJ790" t="str">
            <v>75.1Co-29.2Ni-9.8Al-6.4Cr-6.3W-2.4Ta</v>
          </cell>
        </row>
        <row r="791">
          <cell r="A791" t="str">
            <v>Co-29.6Ni-11.2Al-6.5W-2.8Ta</v>
          </cell>
          <cell r="B791" t="str">
            <v>CoAlWX+</v>
          </cell>
          <cell r="C791" t="str">
            <v>-30Ni-11Al-7W-3Ta</v>
          </cell>
          <cell r="D791" t="str">
            <v>CoNi-E</v>
          </cell>
          <cell r="E791" t="str">
            <v>Titus, M. S., Suzuki, A. &amp; Pollock, T. M. Creep and directional coarsening in single crystals of new γ-γ′ Cobalt-base alloys. Scr. Mater. 66, 574–577 (2012).</v>
          </cell>
          <cell r="F791">
            <v>5340</v>
          </cell>
          <cell r="G791">
            <v>49.900000000000006</v>
          </cell>
          <cell r="H791">
            <v>29.6</v>
          </cell>
          <cell r="I791">
            <v>11.2</v>
          </cell>
          <cell r="J791"/>
          <cell r="K791">
            <v>6.5</v>
          </cell>
          <cell r="L791"/>
          <cell r="M791">
            <v>2.8</v>
          </cell>
          <cell r="N791"/>
          <cell r="O791"/>
          <cell r="P791"/>
          <cell r="Q791"/>
          <cell r="R791"/>
          <cell r="S791"/>
          <cell r="T791"/>
          <cell r="U791"/>
          <cell r="V791"/>
          <cell r="W791"/>
          <cell r="X791"/>
          <cell r="Y791"/>
          <cell r="Z791"/>
          <cell r="AA791"/>
          <cell r="AB791"/>
          <cell r="AC791"/>
          <cell r="AD791"/>
          <cell r="AE791"/>
          <cell r="AF791">
            <v>9.0977180000000004</v>
          </cell>
          <cell r="AG791"/>
          <cell r="AH791"/>
          <cell r="AI791" t="str">
            <v>Co</v>
          </cell>
          <cell r="AJ791" t="str">
            <v>-11.2Al</v>
          </cell>
          <cell r="AK791" t="str">
            <v>-6.5W</v>
          </cell>
          <cell r="AL791" t="str">
            <v>-29.6Ni</v>
          </cell>
          <cell r="AM791" t="str">
            <v/>
          </cell>
          <cell r="AN791" t="str">
            <v>-2.8Ta</v>
          </cell>
          <cell r="AO791" t="str">
            <v/>
          </cell>
          <cell r="AP791" t="str">
            <v/>
          </cell>
          <cell r="AQ791" t="str">
            <v/>
          </cell>
          <cell r="AR791" t="str">
            <v/>
          </cell>
          <cell r="AS791" t="str">
            <v/>
          </cell>
          <cell r="AT791" t="str">
            <v/>
          </cell>
          <cell r="AU791" t="str">
            <v/>
          </cell>
          <cell r="AV791" t="str">
            <v/>
          </cell>
          <cell r="AW791" t="str">
            <v/>
          </cell>
          <cell r="AX791" t="str">
            <v/>
          </cell>
          <cell r="AY791" t="str">
            <v/>
          </cell>
          <cell r="AZ791" t="str">
            <v/>
          </cell>
          <cell r="BA791" t="str">
            <v/>
          </cell>
          <cell r="BB791" t="str">
            <v/>
          </cell>
          <cell r="BC791" t="str">
            <v/>
          </cell>
          <cell r="BD791" t="str">
            <v/>
          </cell>
          <cell r="BE791" t="str">
            <v/>
          </cell>
          <cell r="BF791" t="str">
            <v/>
          </cell>
          <cell r="BG791" t="str">
            <v/>
          </cell>
          <cell r="BH791" t="str">
            <v>CoNi-ETitus, M. S., Suzuki, A. &amp; Pollock, T. M. Creep and directional coarsening in single crystals of new γ-γ′ Cobalt-base alloys. Scr. Mater. 66, 574–577 (2012).</v>
          </cell>
          <cell r="BI791" t="str">
            <v>Co-29.6Ni-11.2Al-6.5W-2.8Ta</v>
          </cell>
          <cell r="BJ791" t="str">
            <v>79.5Co-29.6Ni-11.2Al-6.5W-2.8Ta</v>
          </cell>
        </row>
        <row r="792">
          <cell r="A792" t="str">
            <v>Co-9.4Al-10.7W</v>
          </cell>
          <cell r="B792" t="str">
            <v>CoAlWX+</v>
          </cell>
          <cell r="C792" t="str">
            <v>-9Al-11W</v>
          </cell>
          <cell r="D792" t="str">
            <v>Co-9.4Al-10.7W</v>
          </cell>
          <cell r="E792" t="str">
            <v>Tsunekane, M., Suzuki, A. &amp; Pollock, T. M. Single-crystal solidification of new Co-Al-W-base alloys. Intermetallics 19, 636–643 (2011).</v>
          </cell>
          <cell r="F792">
            <v>5430</v>
          </cell>
          <cell r="G792">
            <v>79.900000000000006</v>
          </cell>
          <cell r="H792"/>
          <cell r="I792">
            <v>9.4</v>
          </cell>
          <cell r="J792"/>
          <cell r="K792">
            <v>10.7</v>
          </cell>
          <cell r="L792"/>
          <cell r="M792"/>
          <cell r="N792"/>
          <cell r="O792"/>
          <cell r="P792"/>
          <cell r="Q792"/>
          <cell r="R792"/>
          <cell r="S792"/>
          <cell r="T792"/>
          <cell r="U792"/>
          <cell r="V792"/>
          <cell r="W792"/>
          <cell r="X792"/>
          <cell r="Y792"/>
          <cell r="Z792"/>
          <cell r="AA792"/>
          <cell r="AB792"/>
          <cell r="AC792"/>
          <cell r="AD792"/>
          <cell r="AE792"/>
          <cell r="AF792">
            <v>9.4246500000000015</v>
          </cell>
          <cell r="AG792"/>
          <cell r="AH792"/>
          <cell r="AI792" t="str">
            <v>Co</v>
          </cell>
          <cell r="AJ792" t="str">
            <v>-9.4Al</v>
          </cell>
          <cell r="AK792" t="str">
            <v>-10.7W</v>
          </cell>
          <cell r="AL792" t="str">
            <v/>
          </cell>
          <cell r="AM792" t="str">
            <v/>
          </cell>
          <cell r="AN792" t="str">
            <v/>
          </cell>
          <cell r="AO792" t="str">
            <v/>
          </cell>
          <cell r="AP792" t="str">
            <v/>
          </cell>
          <cell r="AQ792" t="str">
            <v/>
          </cell>
          <cell r="AR792" t="str">
            <v/>
          </cell>
          <cell r="AS792" t="str">
            <v/>
          </cell>
          <cell r="AT792" t="str">
            <v/>
          </cell>
          <cell r="AU792" t="str">
            <v/>
          </cell>
          <cell r="AV792" t="str">
            <v/>
          </cell>
          <cell r="AW792" t="str">
            <v/>
          </cell>
          <cell r="AX792" t="str">
            <v/>
          </cell>
          <cell r="AY792" t="str">
            <v/>
          </cell>
          <cell r="AZ792" t="str">
            <v/>
          </cell>
          <cell r="BA792" t="str">
            <v/>
          </cell>
          <cell r="BB792" t="str">
            <v/>
          </cell>
          <cell r="BC792" t="str">
            <v/>
          </cell>
          <cell r="BD792" t="str">
            <v/>
          </cell>
          <cell r="BE792" t="str">
            <v/>
          </cell>
          <cell r="BF792" t="str">
            <v/>
          </cell>
          <cell r="BG792" t="str">
            <v/>
          </cell>
          <cell r="BH792" t="str">
            <v>Co-9.4Al-10.7WTsunekane, M., Suzuki, A. &amp; Pollock, T. M. Single-crystal solidification of new Co-Al-W-base alloys. Intermetallics 19, 636–643 (2011).</v>
          </cell>
          <cell r="BI792" t="str">
            <v>Co-9.4Al-10.7W</v>
          </cell>
          <cell r="BJ792" t="str">
            <v>79.9Co-9.4Al-10.7W</v>
          </cell>
        </row>
        <row r="793">
          <cell r="A793" t="str">
            <v>Co-8.8Al-9.8W-2.0Ta</v>
          </cell>
          <cell r="B793" t="str">
            <v>CoAlW-X</v>
          </cell>
          <cell r="C793" t="str">
            <v>-9Al-10W-2Ta</v>
          </cell>
          <cell r="D793" t="str">
            <v>Co-8.8Al-9.8W-2Ta</v>
          </cell>
          <cell r="E793" t="str">
            <v>Tsunekane, M., Suzuki, A. &amp; Pollock, T. M. Single-crystal solidification of new Co-Al-W-base alloys. Intermetallics 19, 636–643 (2011).</v>
          </cell>
          <cell r="F793">
            <v>5440</v>
          </cell>
          <cell r="G793">
            <v>79.400000000000006</v>
          </cell>
          <cell r="H793"/>
          <cell r="I793">
            <v>8.8000000000000007</v>
          </cell>
          <cell r="J793"/>
          <cell r="K793">
            <v>9.8000000000000007</v>
          </cell>
          <cell r="L793"/>
          <cell r="M793">
            <v>2</v>
          </cell>
          <cell r="N793"/>
          <cell r="O793"/>
          <cell r="P793"/>
          <cell r="Q793"/>
          <cell r="R793"/>
          <cell r="S793"/>
          <cell r="T793"/>
          <cell r="U793"/>
          <cell r="V793"/>
          <cell r="W793"/>
          <cell r="X793"/>
          <cell r="Y793"/>
          <cell r="Z793"/>
          <cell r="AA793"/>
          <cell r="AB793"/>
          <cell r="AC793"/>
          <cell r="AD793"/>
          <cell r="AE793"/>
          <cell r="AF793">
            <v>9.5236999999999998</v>
          </cell>
          <cell r="AG793"/>
          <cell r="AH793"/>
          <cell r="AI793" t="str">
            <v>Co</v>
          </cell>
          <cell r="AJ793" t="str">
            <v>-8.8Al</v>
          </cell>
          <cell r="AK793" t="str">
            <v>-9.8W</v>
          </cell>
          <cell r="AL793" t="str">
            <v/>
          </cell>
          <cell r="AM793" t="str">
            <v/>
          </cell>
          <cell r="AN793" t="str">
            <v>-2.0Ta</v>
          </cell>
          <cell r="AO793" t="str">
            <v/>
          </cell>
          <cell r="AP793" t="str">
            <v/>
          </cell>
          <cell r="AQ793" t="str">
            <v/>
          </cell>
          <cell r="AR793" t="str">
            <v/>
          </cell>
          <cell r="AS793" t="str">
            <v/>
          </cell>
          <cell r="AT793" t="str">
            <v/>
          </cell>
          <cell r="AU793" t="str">
            <v/>
          </cell>
          <cell r="AV793" t="str">
            <v/>
          </cell>
          <cell r="AW793" t="str">
            <v/>
          </cell>
          <cell r="AX793" t="str">
            <v/>
          </cell>
          <cell r="AY793" t="str">
            <v/>
          </cell>
          <cell r="AZ793" t="str">
            <v/>
          </cell>
          <cell r="BA793" t="str">
            <v/>
          </cell>
          <cell r="BB793" t="str">
            <v/>
          </cell>
          <cell r="BC793" t="str">
            <v/>
          </cell>
          <cell r="BD793" t="str">
            <v/>
          </cell>
          <cell r="BE793" t="str">
            <v/>
          </cell>
          <cell r="BF793" t="str">
            <v/>
          </cell>
          <cell r="BG793" t="str">
            <v/>
          </cell>
          <cell r="BH793" t="str">
            <v>Co-8.8Al-9.8W-2TaTsunekane, M., Suzuki, A. &amp; Pollock, T. M. Single-crystal solidification of new Co-Al-W-base alloys. Intermetallics 19, 636–643 (2011).</v>
          </cell>
          <cell r="BI793" t="str">
            <v>Co-8.8Al-9.8W-2.0Ta</v>
          </cell>
          <cell r="BJ793" t="str">
            <v>79.4Co-8.8Al-9.8W-2.0Ta</v>
          </cell>
        </row>
        <row r="794">
          <cell r="A794" t="str">
            <v>Co-7.8Al-4.5Cr-7.8W-2.0Ta</v>
          </cell>
          <cell r="B794" t="str">
            <v>CoAlWX+</v>
          </cell>
          <cell r="C794" t="str">
            <v>-8Al-5Cr-8W-2Ta</v>
          </cell>
          <cell r="D794" t="str">
            <v>Co-7.8Al-7.8W-4.5Cr-2Ta</v>
          </cell>
          <cell r="E794" t="str">
            <v>Tsunekane, M., Suzuki, A. &amp; Pollock, T. M. Single-crystal solidification of new Co-Al-W-base alloys. Intermetallics 19, 636–643 (2011).</v>
          </cell>
          <cell r="F794">
            <v>5450</v>
          </cell>
          <cell r="G794">
            <v>77.900000000000006</v>
          </cell>
          <cell r="H794"/>
          <cell r="I794">
            <v>7.8</v>
          </cell>
          <cell r="J794">
            <v>4.5</v>
          </cell>
          <cell r="K794">
            <v>7.8</v>
          </cell>
          <cell r="L794"/>
          <cell r="M794">
            <v>2</v>
          </cell>
          <cell r="N794"/>
          <cell r="O794"/>
          <cell r="P794"/>
          <cell r="Q794"/>
          <cell r="R794"/>
          <cell r="S794"/>
          <cell r="T794"/>
          <cell r="U794"/>
          <cell r="V794"/>
          <cell r="W794"/>
          <cell r="X794"/>
          <cell r="Y794"/>
          <cell r="Z794"/>
          <cell r="AA794"/>
          <cell r="AB794"/>
          <cell r="AC794"/>
          <cell r="AD794"/>
          <cell r="AE794"/>
          <cell r="AF794">
            <v>9.3017500000000002</v>
          </cell>
          <cell r="AG794"/>
          <cell r="AH794"/>
          <cell r="AI794" t="str">
            <v>Co</v>
          </cell>
          <cell r="AJ794" t="str">
            <v>-7.8Al</v>
          </cell>
          <cell r="AK794" t="str">
            <v>-7.8W</v>
          </cell>
          <cell r="AL794" t="str">
            <v/>
          </cell>
          <cell r="AM794" t="str">
            <v>-4.5Cr</v>
          </cell>
          <cell r="AN794" t="str">
            <v>-2.0Ta</v>
          </cell>
          <cell r="AO794" t="str">
            <v/>
          </cell>
          <cell r="AP794" t="str">
            <v/>
          </cell>
          <cell r="AQ794" t="str">
            <v/>
          </cell>
          <cell r="AR794" t="str">
            <v/>
          </cell>
          <cell r="AS794" t="str">
            <v/>
          </cell>
          <cell r="AT794" t="str">
            <v/>
          </cell>
          <cell r="AU794" t="str">
            <v/>
          </cell>
          <cell r="AV794" t="str">
            <v/>
          </cell>
          <cell r="AW794" t="str">
            <v/>
          </cell>
          <cell r="AX794" t="str">
            <v/>
          </cell>
          <cell r="AY794" t="str">
            <v/>
          </cell>
          <cell r="AZ794" t="str">
            <v/>
          </cell>
          <cell r="BA794" t="str">
            <v/>
          </cell>
          <cell r="BB794" t="str">
            <v/>
          </cell>
          <cell r="BC794" t="str">
            <v/>
          </cell>
          <cell r="BD794" t="str">
            <v/>
          </cell>
          <cell r="BE794" t="str">
            <v/>
          </cell>
          <cell r="BF794" t="str">
            <v/>
          </cell>
          <cell r="BG794" t="str">
            <v/>
          </cell>
          <cell r="BH794" t="str">
            <v>Co-7.8Al-7.8W-4.5Cr-2TaTsunekane, M., Suzuki, A. &amp; Pollock, T. M. Single-crystal solidification of new Co-Al-W-base alloys. Intermetallics 19, 636–643 (2011).</v>
          </cell>
          <cell r="BI794" t="str">
            <v>Co-7.8Al-4.5Cr-7.8W-2.0Ta</v>
          </cell>
          <cell r="BJ794" t="str">
            <v>77.9Co-7.8Al-4.5Cr-7.8W-2.0Ta</v>
          </cell>
        </row>
        <row r="795">
          <cell r="A795" t="str">
            <v>Co-7.3Al-6.8W</v>
          </cell>
          <cell r="B795" t="str">
            <v>CoAlW-X</v>
          </cell>
          <cell r="C795" t="str">
            <v>-7Al-7W</v>
          </cell>
          <cell r="D795" t="str">
            <v>Co-7Al-7W</v>
          </cell>
          <cell r="E795" t="str">
            <v>Vorontsov, V. A. et al. Coarsening behaviour and interfacial structure of γ′ precipitates in Co-Al-W based superalloys. Acta Mater. 120, 14–23 (2016).</v>
          </cell>
          <cell r="F795">
            <v>5620</v>
          </cell>
          <cell r="G795">
            <v>85.9</v>
          </cell>
          <cell r="H795"/>
          <cell r="I795">
            <v>7.3</v>
          </cell>
          <cell r="J795"/>
          <cell r="K795">
            <v>6.8</v>
          </cell>
          <cell r="L795"/>
          <cell r="M795"/>
          <cell r="N795"/>
          <cell r="O795"/>
          <cell r="P795"/>
          <cell r="Q795"/>
          <cell r="R795"/>
          <cell r="S795"/>
          <cell r="T795"/>
          <cell r="U795"/>
          <cell r="V795"/>
          <cell r="W795"/>
          <cell r="X795"/>
          <cell r="Y795"/>
          <cell r="Z795"/>
          <cell r="AA795"/>
          <cell r="AB795"/>
          <cell r="AC795"/>
          <cell r="AD795"/>
          <cell r="AE795"/>
          <cell r="AF795">
            <v>9.1512000000000011</v>
          </cell>
          <cell r="AG795"/>
          <cell r="AH795"/>
          <cell r="AI795" t="str">
            <v>Co</v>
          </cell>
          <cell r="AJ795" t="str">
            <v>-7.3Al</v>
          </cell>
          <cell r="AK795" t="str">
            <v>-6.8W</v>
          </cell>
          <cell r="AL795" t="str">
            <v/>
          </cell>
          <cell r="AM795" t="str">
            <v/>
          </cell>
          <cell r="AN795" t="str">
            <v/>
          </cell>
          <cell r="AO795" t="str">
            <v/>
          </cell>
          <cell r="AP795" t="str">
            <v/>
          </cell>
          <cell r="AQ795" t="str">
            <v/>
          </cell>
          <cell r="AR795" t="str">
            <v/>
          </cell>
          <cell r="AS795" t="str">
            <v/>
          </cell>
          <cell r="AT795" t="str">
            <v/>
          </cell>
          <cell r="AU795" t="str">
            <v/>
          </cell>
          <cell r="AV795" t="str">
            <v/>
          </cell>
          <cell r="AW795" t="str">
            <v/>
          </cell>
          <cell r="AX795" t="str">
            <v/>
          </cell>
          <cell r="AY795" t="str">
            <v/>
          </cell>
          <cell r="AZ795" t="str">
            <v/>
          </cell>
          <cell r="BA795" t="str">
            <v/>
          </cell>
          <cell r="BB795" t="str">
            <v/>
          </cell>
          <cell r="BC795" t="str">
            <v/>
          </cell>
          <cell r="BD795" t="str">
            <v/>
          </cell>
          <cell r="BE795" t="str">
            <v/>
          </cell>
          <cell r="BF795" t="str">
            <v/>
          </cell>
          <cell r="BG795" t="str">
            <v/>
          </cell>
          <cell r="BH795" t="str">
            <v>Co-7Al-7WVorontsov, V. A. et al. Coarsening behaviour and interfacial structure of γ′ precipitates in Co-Al-W based superalloys. Acta Mater. 120, 14–23 (2016).</v>
          </cell>
          <cell r="BI795" t="str">
            <v>Co-7.3Al-6.8W</v>
          </cell>
          <cell r="BJ795" t="str">
            <v>85.9Co-7.3Al-6.8W</v>
          </cell>
        </row>
        <row r="796">
          <cell r="A796" t="str">
            <v>Co-9.Al-9.0W-2.0Ta</v>
          </cell>
          <cell r="B796" t="str">
            <v>CoAlW-X</v>
          </cell>
          <cell r="C796" t="str">
            <v>-9Al-9W-2Ta</v>
          </cell>
          <cell r="D796" t="str">
            <v>Co-9Al-9W-2Ta</v>
          </cell>
          <cell r="E796" t="str">
            <v>Wang, S., Li, S. &amp; Sha, J. Effect of Hf additions on microstructure and mechanical properties of a Co-9Al-9W-2Ta alloy at room and high-temperatures. in Procedia Engineering vol. 27 1162–1168 (Elsevier Ltd, 2012).</v>
          </cell>
          <cell r="F796">
            <v>5750</v>
          </cell>
          <cell r="G796">
            <v>80</v>
          </cell>
          <cell r="H796"/>
          <cell r="I796">
            <v>9</v>
          </cell>
          <cell r="J796"/>
          <cell r="K796">
            <v>9</v>
          </cell>
          <cell r="L796"/>
          <cell r="M796">
            <v>2</v>
          </cell>
          <cell r="N796"/>
          <cell r="O796"/>
          <cell r="P796"/>
          <cell r="Q796"/>
          <cell r="R796"/>
          <cell r="S796"/>
          <cell r="T796"/>
          <cell r="U796"/>
          <cell r="V796"/>
          <cell r="W796"/>
          <cell r="X796"/>
          <cell r="Y796"/>
          <cell r="Z796"/>
          <cell r="AA796"/>
          <cell r="AB796"/>
          <cell r="AC796"/>
          <cell r="AD796"/>
          <cell r="AE796"/>
          <cell r="AF796">
            <v>9.4284999999999997</v>
          </cell>
          <cell r="AG796"/>
          <cell r="AH796"/>
          <cell r="AI796" t="str">
            <v>Co</v>
          </cell>
          <cell r="AJ796" t="str">
            <v>-9.Al</v>
          </cell>
          <cell r="AK796" t="str">
            <v>-9.0W</v>
          </cell>
          <cell r="AL796" t="str">
            <v/>
          </cell>
          <cell r="AM796" t="str">
            <v/>
          </cell>
          <cell r="AN796" t="str">
            <v>-2.0Ta</v>
          </cell>
          <cell r="AO796" t="str">
            <v/>
          </cell>
          <cell r="AP796" t="str">
            <v/>
          </cell>
          <cell r="AQ796" t="str">
            <v/>
          </cell>
          <cell r="AR796" t="str">
            <v/>
          </cell>
          <cell r="AS796" t="str">
            <v/>
          </cell>
          <cell r="AT796" t="str">
            <v/>
          </cell>
          <cell r="AU796" t="str">
            <v/>
          </cell>
          <cell r="AV796" t="str">
            <v/>
          </cell>
          <cell r="AW796" t="str">
            <v/>
          </cell>
          <cell r="AX796" t="str">
            <v/>
          </cell>
          <cell r="AY796" t="str">
            <v/>
          </cell>
          <cell r="AZ796" t="str">
            <v/>
          </cell>
          <cell r="BA796" t="str">
            <v/>
          </cell>
          <cell r="BB796" t="str">
            <v/>
          </cell>
          <cell r="BC796" t="str">
            <v/>
          </cell>
          <cell r="BD796" t="str">
            <v/>
          </cell>
          <cell r="BE796" t="str">
            <v/>
          </cell>
          <cell r="BF796" t="str">
            <v/>
          </cell>
          <cell r="BG796" t="str">
            <v/>
          </cell>
          <cell r="BH796" t="str">
            <v>Co-9Al-9W-2TaWang, S., Li, S. &amp; Sha, J. Effect of Hf additions on microstructure and mechanical properties of a Co-9Al-9W-2Ta alloy at room and high-temperatures. in Procedia Engineering vol. 27 1162–1168 (Elsevier Ltd, 2012).</v>
          </cell>
          <cell r="BI796" t="str">
            <v>Co-9.Al-9.0W-2.0Ta</v>
          </cell>
          <cell r="BJ796" t="str">
            <v>80.0Co-9.0Al-9.0W-2.0Ta</v>
          </cell>
        </row>
        <row r="797">
          <cell r="A797" t="str">
            <v>Co-9.Al-10.0W-4.0Ta</v>
          </cell>
          <cell r="B797" t="str">
            <v>CoAlW-X</v>
          </cell>
          <cell r="C797" t="str">
            <v>-9Al-10W-4Ta</v>
          </cell>
          <cell r="D797" t="str">
            <v>4Ta</v>
          </cell>
          <cell r="E797" t="str">
            <v>Xue, F., Wang, M. &amp; Feng, Q. Alloying Effects on Heat-Treated Microstructure in Co-Al-W-Base Superalloys at 1300°C and 900°C. Superalloys 2012 813–821 (2012) doi:10.1002/9781118516430.ch90.</v>
          </cell>
          <cell r="F797">
            <v>5940</v>
          </cell>
          <cell r="G797">
            <v>77</v>
          </cell>
          <cell r="H797"/>
          <cell r="I797">
            <v>9</v>
          </cell>
          <cell r="J797"/>
          <cell r="K797">
            <v>10</v>
          </cell>
          <cell r="L797"/>
          <cell r="M797">
            <v>4</v>
          </cell>
          <cell r="N797"/>
          <cell r="O797"/>
          <cell r="P797"/>
          <cell r="Q797"/>
          <cell r="R797"/>
          <cell r="S797"/>
          <cell r="T797"/>
          <cell r="U797"/>
          <cell r="V797"/>
          <cell r="W797"/>
          <cell r="X797"/>
          <cell r="Y797"/>
          <cell r="Z797"/>
          <cell r="AA797"/>
          <cell r="AB797"/>
          <cell r="AC797"/>
          <cell r="AD797"/>
          <cell r="AE797"/>
          <cell r="AF797">
            <v>9.6870000000000012</v>
          </cell>
          <cell r="AG797"/>
          <cell r="AH797"/>
          <cell r="AI797" t="str">
            <v>Co</v>
          </cell>
          <cell r="AJ797" t="str">
            <v>-9.Al</v>
          </cell>
          <cell r="AK797" t="str">
            <v>-10.0W</v>
          </cell>
          <cell r="AL797" t="str">
            <v/>
          </cell>
          <cell r="AM797" t="str">
            <v/>
          </cell>
          <cell r="AN797" t="str">
            <v>-4.0Ta</v>
          </cell>
          <cell r="AO797" t="str">
            <v/>
          </cell>
          <cell r="AP797" t="str">
            <v/>
          </cell>
          <cell r="AQ797" t="str">
            <v/>
          </cell>
          <cell r="AR797" t="str">
            <v/>
          </cell>
          <cell r="AS797" t="str">
            <v/>
          </cell>
          <cell r="AT797" t="str">
            <v/>
          </cell>
          <cell r="AU797" t="str">
            <v/>
          </cell>
          <cell r="AV797" t="str">
            <v/>
          </cell>
          <cell r="AW797" t="str">
            <v/>
          </cell>
          <cell r="AX797" t="str">
            <v/>
          </cell>
          <cell r="AY797" t="str">
            <v/>
          </cell>
          <cell r="AZ797" t="str">
            <v/>
          </cell>
          <cell r="BA797" t="str">
            <v/>
          </cell>
          <cell r="BB797" t="str">
            <v/>
          </cell>
          <cell r="BC797" t="str">
            <v/>
          </cell>
          <cell r="BD797" t="str">
            <v/>
          </cell>
          <cell r="BE797" t="str">
            <v/>
          </cell>
          <cell r="BF797" t="str">
            <v/>
          </cell>
          <cell r="BG797" t="str">
            <v/>
          </cell>
          <cell r="BH797" t="str">
            <v>4TaXue, F., Wang, M. &amp; Feng, Q. Alloying Effects on Heat-Treated Microstructure in Co-Al-W-Base Superalloys at 1300°C and 900°C. Superalloys 2012 813–821 (2012) doi:10.1002/9781118516430.ch90.</v>
          </cell>
          <cell r="BI797" t="str">
            <v>Co-9.Al-10.0W-4.0Ta</v>
          </cell>
          <cell r="BJ797" t="str">
            <v>77.0Co-9.0Al-10.0W-4.0Ta</v>
          </cell>
        </row>
        <row r="798">
          <cell r="A798" t="str">
            <v>Co-7.Al-8.0W-4.0Ti-1.0Ta</v>
          </cell>
          <cell r="B798" t="str">
            <v>CoAlWX+</v>
          </cell>
          <cell r="C798" t="str">
            <v>-7Al-8W-4Ti-1Ta</v>
          </cell>
          <cell r="D798" t="str">
            <v>Alloy TaTi</v>
          </cell>
          <cell r="E798" t="str">
            <v>Xue, F., Zhou, H. J. &amp; Feng, Q. Improved High-Temperature Microstructural Stability and Creep Property of Novel Co-Base Single-Crystal Alloys Containing Ta and Ti. JOM 66, 2486–2494 (2014).</v>
          </cell>
          <cell r="F798">
            <v>5970</v>
          </cell>
          <cell r="G798">
            <v>80</v>
          </cell>
          <cell r="H798"/>
          <cell r="I798">
            <v>7</v>
          </cell>
          <cell r="J798"/>
          <cell r="K798">
            <v>8</v>
          </cell>
          <cell r="L798">
            <v>4</v>
          </cell>
          <cell r="M798">
            <v>1</v>
          </cell>
          <cell r="N798"/>
          <cell r="O798"/>
          <cell r="P798"/>
          <cell r="Q798"/>
          <cell r="R798"/>
          <cell r="S798"/>
          <cell r="T798"/>
          <cell r="U798"/>
          <cell r="V798"/>
          <cell r="W798"/>
          <cell r="X798"/>
          <cell r="Y798"/>
          <cell r="Z798"/>
          <cell r="AA798"/>
          <cell r="AB798"/>
          <cell r="AC798"/>
          <cell r="AD798"/>
          <cell r="AE798"/>
          <cell r="AF798">
            <v>9.1957799999999992</v>
          </cell>
          <cell r="AG798"/>
          <cell r="AH798" t="str">
            <v>single crystal</v>
          </cell>
          <cell r="AI798" t="str">
            <v>Co</v>
          </cell>
          <cell r="AJ798" t="str">
            <v>-7.Al</v>
          </cell>
          <cell r="AK798" t="str">
            <v>-8.0W</v>
          </cell>
          <cell r="AL798" t="str">
            <v/>
          </cell>
          <cell r="AM798" t="str">
            <v/>
          </cell>
          <cell r="AN798" t="str">
            <v>-1.0Ta</v>
          </cell>
          <cell r="AO798" t="str">
            <v/>
          </cell>
          <cell r="AP798" t="str">
            <v/>
          </cell>
          <cell r="AQ798" t="str">
            <v>-4.0Ti</v>
          </cell>
          <cell r="AR798" t="str">
            <v/>
          </cell>
          <cell r="AS798" t="str">
            <v/>
          </cell>
          <cell r="AT798" t="str">
            <v/>
          </cell>
          <cell r="AU798" t="str">
            <v/>
          </cell>
          <cell r="AV798" t="str">
            <v/>
          </cell>
          <cell r="AW798" t="str">
            <v/>
          </cell>
          <cell r="AX798" t="str">
            <v/>
          </cell>
          <cell r="AY798" t="str">
            <v/>
          </cell>
          <cell r="AZ798" t="str">
            <v/>
          </cell>
          <cell r="BA798" t="str">
            <v/>
          </cell>
          <cell r="BB798" t="str">
            <v/>
          </cell>
          <cell r="BC798" t="str">
            <v/>
          </cell>
          <cell r="BD798" t="str">
            <v/>
          </cell>
          <cell r="BE798" t="str">
            <v/>
          </cell>
          <cell r="BF798" t="str">
            <v/>
          </cell>
          <cell r="BG798" t="str">
            <v/>
          </cell>
          <cell r="BH798" t="str">
            <v>Alloy TaTiXue, F., Zhou, H. J. &amp; Feng, Q. Improved High-Temperature Microstructural Stability and Creep Property of Novel Co-Base Single-Crystal Alloys Containing Ta and Ti. JOM 66, 2486–2494 (2014).</v>
          </cell>
          <cell r="BI798" t="str">
            <v>Co-7.Al-8.0W-4.0Ti-1.0Ta</v>
          </cell>
          <cell r="BJ798" t="str">
            <v>80.0Co-7.0Al-8.0W-4.0Ti-1.0Ta</v>
          </cell>
        </row>
        <row r="799">
          <cell r="A799" t="str">
            <v>Co-7.Al-8.0W-4.0Ti-1.0Ta</v>
          </cell>
          <cell r="B799" t="str">
            <v>CoAlWX+</v>
          </cell>
          <cell r="C799" t="str">
            <v>-7Al-8W-4Ti-1Ta</v>
          </cell>
          <cell r="D799" t="str">
            <v>Alloy TaTi-B</v>
          </cell>
          <cell r="E799" t="str">
            <v>Xue, F., Zhou, H. J. &amp; Feng, Q. Improved High-Temperature Microstructural Stability and Creep Property of Novel Co-Base Single-Crystal Alloys Containing Ta and Ti. JOM 66, 2486–2494 (2014).</v>
          </cell>
          <cell r="F799">
            <v>5980</v>
          </cell>
          <cell r="G799">
            <v>80</v>
          </cell>
          <cell r="H799"/>
          <cell r="I799">
            <v>7</v>
          </cell>
          <cell r="J799"/>
          <cell r="K799">
            <v>8</v>
          </cell>
          <cell r="L799">
            <v>4</v>
          </cell>
          <cell r="M799">
            <v>1</v>
          </cell>
          <cell r="N799"/>
          <cell r="O799"/>
          <cell r="P799"/>
          <cell r="Q799"/>
          <cell r="R799"/>
          <cell r="S799"/>
          <cell r="T799"/>
          <cell r="U799"/>
          <cell r="V799"/>
          <cell r="W799"/>
          <cell r="X799"/>
          <cell r="Y799"/>
          <cell r="Z799"/>
          <cell r="AA799"/>
          <cell r="AB799"/>
          <cell r="AC799"/>
          <cell r="AD799"/>
          <cell r="AE799"/>
          <cell r="AF799">
            <v>9.1957799999999992</v>
          </cell>
          <cell r="AG799"/>
          <cell r="AH799"/>
          <cell r="AI799" t="str">
            <v>Co</v>
          </cell>
          <cell r="AJ799" t="str">
            <v>-7.Al</v>
          </cell>
          <cell r="AK799" t="str">
            <v>-8.0W</v>
          </cell>
          <cell r="AL799" t="str">
            <v/>
          </cell>
          <cell r="AM799" t="str">
            <v/>
          </cell>
          <cell r="AN799" t="str">
            <v>-1.0Ta</v>
          </cell>
          <cell r="AO799" t="str">
            <v/>
          </cell>
          <cell r="AP799" t="str">
            <v/>
          </cell>
          <cell r="AQ799" t="str">
            <v>-4.0Ti</v>
          </cell>
          <cell r="AR799" t="str">
            <v/>
          </cell>
          <cell r="AS799" t="str">
            <v/>
          </cell>
          <cell r="AT799" t="str">
            <v/>
          </cell>
          <cell r="AU799" t="str">
            <v/>
          </cell>
          <cell r="AV799" t="str">
            <v/>
          </cell>
          <cell r="AW799" t="str">
            <v/>
          </cell>
          <cell r="AX799" t="str">
            <v/>
          </cell>
          <cell r="AY799" t="str">
            <v/>
          </cell>
          <cell r="AZ799" t="str">
            <v/>
          </cell>
          <cell r="BA799" t="str">
            <v/>
          </cell>
          <cell r="BB799" t="str">
            <v/>
          </cell>
          <cell r="BC799" t="str">
            <v/>
          </cell>
          <cell r="BD799" t="str">
            <v/>
          </cell>
          <cell r="BE799" t="str">
            <v/>
          </cell>
          <cell r="BF799" t="str">
            <v/>
          </cell>
          <cell r="BG799" t="str">
            <v/>
          </cell>
          <cell r="BH799" t="str">
            <v>Alloy TaTi-BXue, F., Zhou, H. J. &amp; Feng, Q. Improved High-Temperature Microstructural Stability and Creep Property of Novel Co-Base Single-Crystal Alloys Containing Ta and Ti. JOM 66, 2486–2494 (2014).</v>
          </cell>
          <cell r="BI799" t="str">
            <v>Co-7.Al-8.0W-4.0Ti-1.0Ta</v>
          </cell>
          <cell r="BJ799" t="str">
            <v>80.0Co-7.0Al-8.0W-4.0Ti-1.0Ta</v>
          </cell>
        </row>
        <row r="800">
          <cell r="A800" t="str">
            <v>Co-7.Al-8.0W-4.0Ti-1.0Ta</v>
          </cell>
          <cell r="B800" t="str">
            <v>CoAlWX+</v>
          </cell>
          <cell r="C800" t="str">
            <v>-7Al-8W-4Ti-1Ta</v>
          </cell>
          <cell r="D800" t="str">
            <v>Alloy A</v>
          </cell>
          <cell r="E800" t="str">
            <v>Xue, F., Zhou, H. J., Ding, X. F., Wang, M. L. &amp; Feng, Q. Improved high temperature γ’ stability of Co-Al-W-base alloys containing Ti and Ta. Mater. Lett. 112, 215–218 (2013).</v>
          </cell>
          <cell r="F800">
            <v>6040</v>
          </cell>
          <cell r="G800">
            <v>80</v>
          </cell>
          <cell r="H800"/>
          <cell r="I800">
            <v>7</v>
          </cell>
          <cell r="J800"/>
          <cell r="K800">
            <v>8</v>
          </cell>
          <cell r="L800">
            <v>4</v>
          </cell>
          <cell r="M800">
            <v>1</v>
          </cell>
          <cell r="N800"/>
          <cell r="O800"/>
          <cell r="P800"/>
          <cell r="Q800"/>
          <cell r="R800"/>
          <cell r="S800"/>
          <cell r="T800"/>
          <cell r="U800"/>
          <cell r="V800"/>
          <cell r="W800"/>
          <cell r="X800"/>
          <cell r="Y800"/>
          <cell r="Z800"/>
          <cell r="AA800"/>
          <cell r="AB800"/>
          <cell r="AC800"/>
          <cell r="AD800"/>
          <cell r="AE800"/>
          <cell r="AF800">
            <v>9.1957799999999992</v>
          </cell>
          <cell r="AG800"/>
          <cell r="AH800"/>
          <cell r="AI800" t="str">
            <v>Co</v>
          </cell>
          <cell r="AJ800" t="str">
            <v>-7.Al</v>
          </cell>
          <cell r="AK800" t="str">
            <v>-8.0W</v>
          </cell>
          <cell r="AL800" t="str">
            <v/>
          </cell>
          <cell r="AM800" t="str">
            <v/>
          </cell>
          <cell r="AN800" t="str">
            <v>-1.0Ta</v>
          </cell>
          <cell r="AO800" t="str">
            <v/>
          </cell>
          <cell r="AP800" t="str">
            <v/>
          </cell>
          <cell r="AQ800" t="str">
            <v>-4.0Ti</v>
          </cell>
          <cell r="AR800" t="str">
            <v/>
          </cell>
          <cell r="AS800" t="str">
            <v/>
          </cell>
          <cell r="AT800" t="str">
            <v/>
          </cell>
          <cell r="AU800" t="str">
            <v/>
          </cell>
          <cell r="AV800" t="str">
            <v/>
          </cell>
          <cell r="AW800" t="str">
            <v/>
          </cell>
          <cell r="AX800" t="str">
            <v/>
          </cell>
          <cell r="AY800" t="str">
            <v/>
          </cell>
          <cell r="AZ800" t="str">
            <v/>
          </cell>
          <cell r="BA800" t="str">
            <v/>
          </cell>
          <cell r="BB800" t="str">
            <v/>
          </cell>
          <cell r="BC800" t="str">
            <v/>
          </cell>
          <cell r="BD800" t="str">
            <v/>
          </cell>
          <cell r="BE800" t="str">
            <v/>
          </cell>
          <cell r="BF800" t="str">
            <v/>
          </cell>
          <cell r="BG800" t="str">
            <v/>
          </cell>
          <cell r="BH800" t="str">
            <v>Alloy AXue, F., Zhou, H. J., Ding, X. F., Wang, M. L. &amp; Feng, Q. Improved high temperature γ’ stability of Co-Al-W-base alloys containing Ti and Ta. Mater. Lett. 112, 215–218 (2013).</v>
          </cell>
          <cell r="BI800" t="str">
            <v>Co-7.Al-8.0W-4.0Ti-1.0Ta</v>
          </cell>
          <cell r="BJ800" t="str">
            <v>80.0Co-7.0Al-8.0W-4.0Ti-1.0Ta</v>
          </cell>
        </row>
        <row r="801">
          <cell r="A801" t="str">
            <v>Co-7.Al-7.0W-4.0Ti-2.0Ta</v>
          </cell>
          <cell r="B801" t="str">
            <v>CoAlWX+</v>
          </cell>
          <cell r="C801" t="str">
            <v>-7Al-7W-4Ti-2Ta</v>
          </cell>
          <cell r="D801" t="str">
            <v>Alloy B</v>
          </cell>
          <cell r="E801" t="str">
            <v>Xue, F., Zhou, H. J., Ding, X. F., Wang, M. L. &amp; Feng, Q. Improved high temperature γ’ stability of Co-Al-W-base alloys containing Ti and Ta. Mater. Lett. 112, 215–218 (2013).</v>
          </cell>
          <cell r="F801">
            <v>6050</v>
          </cell>
          <cell r="G801">
            <v>80</v>
          </cell>
          <cell r="H801"/>
          <cell r="I801">
            <v>7</v>
          </cell>
          <cell r="J801"/>
          <cell r="K801">
            <v>7</v>
          </cell>
          <cell r="L801">
            <v>4</v>
          </cell>
          <cell r="M801">
            <v>2</v>
          </cell>
          <cell r="N801"/>
          <cell r="O801"/>
          <cell r="P801"/>
          <cell r="Q801"/>
          <cell r="R801"/>
          <cell r="S801"/>
          <cell r="T801"/>
          <cell r="U801"/>
          <cell r="V801"/>
          <cell r="W801"/>
          <cell r="X801"/>
          <cell r="Y801"/>
          <cell r="Z801"/>
          <cell r="AA801"/>
          <cell r="AB801"/>
          <cell r="AC801"/>
          <cell r="AD801"/>
          <cell r="AE801"/>
          <cell r="AF801">
            <v>9.1697799999999994</v>
          </cell>
          <cell r="AG801"/>
          <cell r="AH801"/>
          <cell r="AI801" t="str">
            <v>Co</v>
          </cell>
          <cell r="AJ801" t="str">
            <v>-7.Al</v>
          </cell>
          <cell r="AK801" t="str">
            <v>-7.0W</v>
          </cell>
          <cell r="AL801" t="str">
            <v/>
          </cell>
          <cell r="AM801" t="str">
            <v/>
          </cell>
          <cell r="AN801" t="str">
            <v>-2.0Ta</v>
          </cell>
          <cell r="AO801" t="str">
            <v/>
          </cell>
          <cell r="AP801" t="str">
            <v/>
          </cell>
          <cell r="AQ801" t="str">
            <v>-4.0Ti</v>
          </cell>
          <cell r="AR801" t="str">
            <v/>
          </cell>
          <cell r="AS801" t="str">
            <v/>
          </cell>
          <cell r="AT801" t="str">
            <v/>
          </cell>
          <cell r="AU801" t="str">
            <v/>
          </cell>
          <cell r="AV801" t="str">
            <v/>
          </cell>
          <cell r="AW801" t="str">
            <v/>
          </cell>
          <cell r="AX801" t="str">
            <v/>
          </cell>
          <cell r="AY801" t="str">
            <v/>
          </cell>
          <cell r="AZ801" t="str">
            <v/>
          </cell>
          <cell r="BA801" t="str">
            <v/>
          </cell>
          <cell r="BB801" t="str">
            <v/>
          </cell>
          <cell r="BC801" t="str">
            <v/>
          </cell>
          <cell r="BD801" t="str">
            <v/>
          </cell>
          <cell r="BE801" t="str">
            <v/>
          </cell>
          <cell r="BF801" t="str">
            <v/>
          </cell>
          <cell r="BG801" t="str">
            <v/>
          </cell>
          <cell r="BH801" t="str">
            <v>Alloy BXue, F., Zhou, H. J., Ding, X. F., Wang, M. L. &amp; Feng, Q. Improved high temperature γ’ stability of Co-Al-W-base alloys containing Ti and Ta. Mater. Lett. 112, 215–218 (2013).</v>
          </cell>
          <cell r="BI801" t="str">
            <v>Co-7.Al-7.0W-4.0Ti-2.0Ta</v>
          </cell>
          <cell r="BJ801" t="str">
            <v>80.0Co-7.0Al-7.0W-4.0Ti-2.0Ta</v>
          </cell>
        </row>
        <row r="802">
          <cell r="A802" t="str">
            <v>Co-9.9Al-4.8W-1.8Ta</v>
          </cell>
          <cell r="B802" t="str">
            <v>CoAlW-X</v>
          </cell>
          <cell r="C802" t="str">
            <v>-10Al-5W-2Ta</v>
          </cell>
          <cell r="D802" t="str">
            <v>2Ta</v>
          </cell>
          <cell r="E802" t="str">
            <v>Yan, H. Y., Vorontsov, V. A. &amp; Dye, D. Alloying effects in polycrystalline γ′ strengthened Co-Al-W base alloys. Intermetallics 48, 44–53 (2014).</v>
          </cell>
          <cell r="F802">
            <v>6120</v>
          </cell>
          <cell r="G802">
            <v>83.5</v>
          </cell>
          <cell r="H802"/>
          <cell r="I802">
            <v>9.9</v>
          </cell>
          <cell r="J802"/>
          <cell r="K802">
            <v>4.8</v>
          </cell>
          <cell r="L802"/>
          <cell r="M802">
            <v>1.8</v>
          </cell>
          <cell r="N802"/>
          <cell r="O802"/>
          <cell r="P802"/>
          <cell r="Q802"/>
          <cell r="R802"/>
          <cell r="S802"/>
          <cell r="T802"/>
          <cell r="U802"/>
          <cell r="V802"/>
          <cell r="W802"/>
          <cell r="X802"/>
          <cell r="Y802"/>
          <cell r="Z802"/>
          <cell r="AA802"/>
          <cell r="AB802"/>
          <cell r="AC802"/>
          <cell r="AD802"/>
          <cell r="AE802"/>
          <cell r="AF802">
            <v>8.9224999999999994</v>
          </cell>
          <cell r="AG802">
            <v>9.09</v>
          </cell>
          <cell r="AH802"/>
          <cell r="AI802" t="str">
            <v>Co</v>
          </cell>
          <cell r="AJ802" t="str">
            <v>-9.9Al</v>
          </cell>
          <cell r="AK802" t="str">
            <v>-4.8W</v>
          </cell>
          <cell r="AL802" t="str">
            <v/>
          </cell>
          <cell r="AM802" t="str">
            <v/>
          </cell>
          <cell r="AN802" t="str">
            <v>-1.8Ta</v>
          </cell>
          <cell r="AO802" t="str">
            <v/>
          </cell>
          <cell r="AP802" t="str">
            <v/>
          </cell>
          <cell r="AQ802" t="str">
            <v/>
          </cell>
          <cell r="AR802" t="str">
            <v/>
          </cell>
          <cell r="AS802" t="str">
            <v/>
          </cell>
          <cell r="AT802" t="str">
            <v/>
          </cell>
          <cell r="AU802" t="str">
            <v/>
          </cell>
          <cell r="AV802" t="str">
            <v/>
          </cell>
          <cell r="AW802" t="str">
            <v/>
          </cell>
          <cell r="AX802" t="str">
            <v/>
          </cell>
          <cell r="AY802" t="str">
            <v/>
          </cell>
          <cell r="AZ802" t="str">
            <v/>
          </cell>
          <cell r="BA802" t="str">
            <v/>
          </cell>
          <cell r="BB802" t="str">
            <v/>
          </cell>
          <cell r="BC802" t="str">
            <v/>
          </cell>
          <cell r="BD802" t="str">
            <v/>
          </cell>
          <cell r="BE802" t="str">
            <v/>
          </cell>
          <cell r="BF802" t="str">
            <v/>
          </cell>
          <cell r="BG802" t="str">
            <v/>
          </cell>
          <cell r="BH802" t="str">
            <v>2TaYan, H. Y., Vorontsov, V. A. &amp; Dye, D. Alloying effects in polycrystalline γ′ strengthened Co-Al-W base alloys. Intermetallics 48, 44–53 (2014).</v>
          </cell>
          <cell r="BI802" t="str">
            <v>Co-9.9Al-4.8W-1.8Ta</v>
          </cell>
          <cell r="BJ802" t="str">
            <v>83.5Co-9.9Al-4.8W-1.8Ta</v>
          </cell>
        </row>
        <row r="803">
          <cell r="A803" t="str">
            <v>Co-20.2Ni-7.3Al-7.0W</v>
          </cell>
          <cell r="B803" t="str">
            <v>CoAlW-X</v>
          </cell>
          <cell r="C803" t="str">
            <v>-20Ni-7Al-7W</v>
          </cell>
          <cell r="D803" t="str">
            <v>20Ni</v>
          </cell>
          <cell r="E803" t="str">
            <v>Yan, H. Y., Vorontsov, V. A. &amp; Dye, D. Alloying effects in polycrystalline γ′ strengthened Co-Al-W base alloys. Intermetallics 48, 44–53 (2014).</v>
          </cell>
          <cell r="F803">
            <v>6130</v>
          </cell>
          <cell r="G803">
            <v>65.5</v>
          </cell>
          <cell r="H803">
            <v>20.2</v>
          </cell>
          <cell r="I803">
            <v>7.3</v>
          </cell>
          <cell r="J803"/>
          <cell r="K803">
            <v>7</v>
          </cell>
          <cell r="L803"/>
          <cell r="M803"/>
          <cell r="N803"/>
          <cell r="O803"/>
          <cell r="P803"/>
          <cell r="Q803"/>
          <cell r="R803"/>
          <cell r="S803"/>
          <cell r="T803"/>
          <cell r="U803"/>
          <cell r="V803"/>
          <cell r="W803"/>
          <cell r="X803"/>
          <cell r="Y803"/>
          <cell r="Z803"/>
          <cell r="AA803"/>
          <cell r="AB803"/>
          <cell r="AC803"/>
          <cell r="AD803"/>
          <cell r="AE803"/>
          <cell r="AF803">
            <v>9.1735160000000011</v>
          </cell>
          <cell r="AG803">
            <v>9.2899999999999991</v>
          </cell>
          <cell r="AH803"/>
          <cell r="AI803" t="str">
            <v>Co</v>
          </cell>
          <cell r="AJ803" t="str">
            <v>-7.3Al</v>
          </cell>
          <cell r="AK803" t="str">
            <v>-7.0W</v>
          </cell>
          <cell r="AL803" t="str">
            <v>-20.2Ni</v>
          </cell>
          <cell r="AM803" t="str">
            <v/>
          </cell>
          <cell r="AN803" t="str">
            <v/>
          </cell>
          <cell r="AO803" t="str">
            <v/>
          </cell>
          <cell r="AP803" t="str">
            <v/>
          </cell>
          <cell r="AQ803" t="str">
            <v/>
          </cell>
          <cell r="AR803" t="str">
            <v/>
          </cell>
          <cell r="AS803" t="str">
            <v/>
          </cell>
          <cell r="AT803" t="str">
            <v/>
          </cell>
          <cell r="AU803" t="str">
            <v/>
          </cell>
          <cell r="AV803" t="str">
            <v/>
          </cell>
          <cell r="AW803" t="str">
            <v/>
          </cell>
          <cell r="AX803" t="str">
            <v/>
          </cell>
          <cell r="AY803" t="str">
            <v/>
          </cell>
          <cell r="AZ803" t="str">
            <v/>
          </cell>
          <cell r="BA803" t="str">
            <v/>
          </cell>
          <cell r="BB803" t="str">
            <v/>
          </cell>
          <cell r="BC803" t="str">
            <v/>
          </cell>
          <cell r="BD803" t="str">
            <v/>
          </cell>
          <cell r="BE803" t="str">
            <v/>
          </cell>
          <cell r="BF803" t="str">
            <v/>
          </cell>
          <cell r="BG803" t="str">
            <v/>
          </cell>
          <cell r="BH803" t="str">
            <v>20NiYan, H. Y., Vorontsov, V. A. &amp; Dye, D. Alloying effects in polycrystalline γ′ strengthened Co-Al-W base alloys. Intermetallics 48, 44–53 (2014).</v>
          </cell>
          <cell r="BI803" t="str">
            <v>Co-20.2Ni-7.3Al-7.0W</v>
          </cell>
          <cell r="BJ803" t="str">
            <v>85.7Co-20.2Ni-7.3Al-7.0W</v>
          </cell>
        </row>
        <row r="804">
          <cell r="A804" t="str">
            <v>Co-7.Al-7.0W-4.0Ti-2.0Ta</v>
          </cell>
          <cell r="B804" t="str">
            <v>CoAlWX+</v>
          </cell>
          <cell r="C804" t="str">
            <v>-7Al-7W-4Ti-2Ta</v>
          </cell>
          <cell r="D804" t="str">
            <v>Baseline</v>
          </cell>
          <cell r="E804" t="str">
            <v>Zhou, H. J. et al. Alloying effects on microstructural stability and γ′ phase nano-hardness in Co-Al-W-Ta-Ti-base superalloys. in Proceedings of the International Symposium on Superalloys vols 2016-Janua 981–990 (Minerals, Metals and Materials Society, 2016).</v>
          </cell>
          <cell r="F804">
            <v>7310</v>
          </cell>
          <cell r="G804">
            <v>80</v>
          </cell>
          <cell r="H804"/>
          <cell r="I804">
            <v>7</v>
          </cell>
          <cell r="J804"/>
          <cell r="K804">
            <v>7</v>
          </cell>
          <cell r="L804">
            <v>4</v>
          </cell>
          <cell r="M804">
            <v>2</v>
          </cell>
          <cell r="N804"/>
          <cell r="O804"/>
          <cell r="P804"/>
          <cell r="Q804"/>
          <cell r="R804"/>
          <cell r="S804"/>
          <cell r="T804"/>
          <cell r="U804"/>
          <cell r="V804"/>
          <cell r="W804"/>
          <cell r="X804"/>
          <cell r="Y804"/>
          <cell r="Z804"/>
          <cell r="AA804"/>
          <cell r="AB804"/>
          <cell r="AC804"/>
          <cell r="AD804"/>
          <cell r="AE804"/>
          <cell r="AF804">
            <v>9.1697799999999994</v>
          </cell>
          <cell r="AG804"/>
          <cell r="AH804"/>
          <cell r="AI804" t="str">
            <v>Co</v>
          </cell>
          <cell r="AJ804" t="str">
            <v>-7.Al</v>
          </cell>
          <cell r="AK804" t="str">
            <v>-7.0W</v>
          </cell>
          <cell r="AL804" t="str">
            <v/>
          </cell>
          <cell r="AM804" t="str">
            <v/>
          </cell>
          <cell r="AN804" t="str">
            <v>-2.0Ta</v>
          </cell>
          <cell r="AO804" t="str">
            <v/>
          </cell>
          <cell r="AP804" t="str">
            <v/>
          </cell>
          <cell r="AQ804" t="str">
            <v>-4.0Ti</v>
          </cell>
          <cell r="AR804" t="str">
            <v/>
          </cell>
          <cell r="AS804" t="str">
            <v/>
          </cell>
          <cell r="AT804" t="str">
            <v/>
          </cell>
          <cell r="AU804" t="str">
            <v/>
          </cell>
          <cell r="AV804" t="str">
            <v/>
          </cell>
          <cell r="AW804" t="str">
            <v/>
          </cell>
          <cell r="AX804" t="str">
            <v/>
          </cell>
          <cell r="AY804" t="str">
            <v/>
          </cell>
          <cell r="AZ804" t="str">
            <v/>
          </cell>
          <cell r="BA804" t="str">
            <v/>
          </cell>
          <cell r="BB804" t="str">
            <v/>
          </cell>
          <cell r="BC804" t="str">
            <v/>
          </cell>
          <cell r="BD804" t="str">
            <v/>
          </cell>
          <cell r="BE804" t="str">
            <v/>
          </cell>
          <cell r="BF804" t="str">
            <v/>
          </cell>
          <cell r="BG804" t="str">
            <v/>
          </cell>
          <cell r="BH804" t="str">
            <v>BaselineZhou, H. J. et al. Alloying effects on microstructural stability and γ′ phase nano-hardness in Co-Al-W-Ta-Ti-base superalloys. in Proceedings of the International Symposium on Superalloys vols 2016-Janua 981–990 (Minerals, Metals and Materials Society, 2016).</v>
          </cell>
          <cell r="BI804" t="str">
            <v>Co-7.Al-7.0W-4.0Ti-2.0Ta</v>
          </cell>
          <cell r="BJ804" t="str">
            <v>80.0Co-7.0Al-7.0W-4.0Ti-2.0Ta</v>
          </cell>
        </row>
        <row r="805">
          <cell r="A805" t="str">
            <v>Co-7.Al-8.0W-4.0Ti-1.0Ta</v>
          </cell>
          <cell r="B805" t="str">
            <v>CoAlWX+</v>
          </cell>
          <cell r="C805" t="str">
            <v>-7Al-8W-4Ti-1Ta</v>
          </cell>
          <cell r="D805" t="str">
            <v>CO-7Al-8W-1Ta-4Ti</v>
          </cell>
          <cell r="E805" t="str">
            <v>Zhou, H. J., Chang, H. &amp; Feng, Q. Transient minimum creep of a γ′ strengthened Co-base single-crystal superalloy at 900 °C. Scr. Mater. 135, 84–87 (2017).</v>
          </cell>
          <cell r="F805">
            <v>7370</v>
          </cell>
          <cell r="G805">
            <v>80</v>
          </cell>
          <cell r="H805"/>
          <cell r="I805">
            <v>7</v>
          </cell>
          <cell r="J805"/>
          <cell r="K805">
            <v>8</v>
          </cell>
          <cell r="L805">
            <v>4</v>
          </cell>
          <cell r="M805">
            <v>1</v>
          </cell>
          <cell r="N805"/>
          <cell r="O805"/>
          <cell r="P805"/>
          <cell r="Q805"/>
          <cell r="R805"/>
          <cell r="S805"/>
          <cell r="T805"/>
          <cell r="U805"/>
          <cell r="V805"/>
          <cell r="W805"/>
          <cell r="X805"/>
          <cell r="Y805"/>
          <cell r="Z805"/>
          <cell r="AA805"/>
          <cell r="AB805"/>
          <cell r="AC805"/>
          <cell r="AD805"/>
          <cell r="AE805"/>
          <cell r="AF805">
            <v>9.1957799999999992</v>
          </cell>
          <cell r="AG805"/>
          <cell r="AH805" t="str">
            <v>single crystal [001]</v>
          </cell>
          <cell r="AI805" t="str">
            <v>Co</v>
          </cell>
          <cell r="AJ805" t="str">
            <v>-7.Al</v>
          </cell>
          <cell r="AK805" t="str">
            <v>-8.0W</v>
          </cell>
          <cell r="AL805" t="str">
            <v/>
          </cell>
          <cell r="AM805" t="str">
            <v/>
          </cell>
          <cell r="AN805" t="str">
            <v>-1.0Ta</v>
          </cell>
          <cell r="AO805" t="str">
            <v/>
          </cell>
          <cell r="AP805" t="str">
            <v/>
          </cell>
          <cell r="AQ805" t="str">
            <v>-4.0Ti</v>
          </cell>
          <cell r="AR805" t="str">
            <v/>
          </cell>
          <cell r="AS805" t="str">
            <v/>
          </cell>
          <cell r="AT805" t="str">
            <v/>
          </cell>
          <cell r="AU805" t="str">
            <v/>
          </cell>
          <cell r="AV805" t="str">
            <v/>
          </cell>
          <cell r="AW805" t="str">
            <v/>
          </cell>
          <cell r="AX805" t="str">
            <v/>
          </cell>
          <cell r="AY805" t="str">
            <v/>
          </cell>
          <cell r="AZ805" t="str">
            <v/>
          </cell>
          <cell r="BA805" t="str">
            <v/>
          </cell>
          <cell r="BB805" t="str">
            <v/>
          </cell>
          <cell r="BC805" t="str">
            <v/>
          </cell>
          <cell r="BD805" t="str">
            <v/>
          </cell>
          <cell r="BE805" t="str">
            <v/>
          </cell>
          <cell r="BF805" t="str">
            <v/>
          </cell>
          <cell r="BG805" t="str">
            <v/>
          </cell>
          <cell r="BH805" t="str">
            <v>CO-7Al-8W-1Ta-4TiZhou, H. J., Chang, H. &amp; Feng, Q. Transient minimum creep of a γ′ strengthened Co-base single-crystal superalloy at 900 °C. Scr. Mater. 135, 84–87 (2017).</v>
          </cell>
          <cell r="BI805" t="str">
            <v>Co-7.Al-8.0W-4.0Ti-1.0Ta</v>
          </cell>
          <cell r="BJ805" t="str">
            <v>80.0Co-7.0Al-8.0W-4.0Ti-1.0Ta</v>
          </cell>
        </row>
        <row r="806">
          <cell r="A806" t="str">
            <v>Co-7.Al-7.0W-4.0Ti-2.0Ta</v>
          </cell>
          <cell r="B806" t="str">
            <v>CoAlWX+</v>
          </cell>
          <cell r="C806" t="str">
            <v>-7Al-7W-4Ti-2Ta</v>
          </cell>
          <cell r="D806" t="str">
            <v>Alloy A</v>
          </cell>
          <cell r="E806" t="str">
            <v>Zhou, H. J., Xue, F., Chang, H. &amp; Feng, Q. Effect of Mo on microstructural characteristics and coarsening kinetics of γ’ precipitates in Co–Al–W–Ta–Ti alloys. J. Mater. Sci. Technol. 34, 799–805 (2018).</v>
          </cell>
          <cell r="F806">
            <v>7380</v>
          </cell>
          <cell r="G806">
            <v>80</v>
          </cell>
          <cell r="H806"/>
          <cell r="I806">
            <v>7</v>
          </cell>
          <cell r="J806"/>
          <cell r="K806">
            <v>7</v>
          </cell>
          <cell r="L806">
            <v>4</v>
          </cell>
          <cell r="M806">
            <v>2</v>
          </cell>
          <cell r="N806"/>
          <cell r="O806"/>
          <cell r="P806"/>
          <cell r="Q806"/>
          <cell r="R806"/>
          <cell r="S806"/>
          <cell r="T806"/>
          <cell r="U806"/>
          <cell r="V806"/>
          <cell r="W806"/>
          <cell r="X806"/>
          <cell r="Y806"/>
          <cell r="Z806"/>
          <cell r="AA806"/>
          <cell r="AB806"/>
          <cell r="AC806"/>
          <cell r="AD806"/>
          <cell r="AE806"/>
          <cell r="AF806">
            <v>9.1697799999999994</v>
          </cell>
          <cell r="AG806"/>
          <cell r="AH806"/>
          <cell r="AI806" t="str">
            <v>Co</v>
          </cell>
          <cell r="AJ806" t="str">
            <v>-7.Al</v>
          </cell>
          <cell r="AK806" t="str">
            <v>-7.0W</v>
          </cell>
          <cell r="AL806" t="str">
            <v/>
          </cell>
          <cell r="AM806" t="str">
            <v/>
          </cell>
          <cell r="AN806" t="str">
            <v>-2.0Ta</v>
          </cell>
          <cell r="AO806" t="str">
            <v/>
          </cell>
          <cell r="AP806" t="str">
            <v/>
          </cell>
          <cell r="AQ806" t="str">
            <v>-4.0Ti</v>
          </cell>
          <cell r="AR806" t="str">
            <v/>
          </cell>
          <cell r="AS806" t="str">
            <v/>
          </cell>
          <cell r="AT806" t="str">
            <v/>
          </cell>
          <cell r="AU806" t="str">
            <v/>
          </cell>
          <cell r="AV806" t="str">
            <v/>
          </cell>
          <cell r="AW806" t="str">
            <v/>
          </cell>
          <cell r="AX806" t="str">
            <v/>
          </cell>
          <cell r="AY806" t="str">
            <v/>
          </cell>
          <cell r="AZ806" t="str">
            <v/>
          </cell>
          <cell r="BA806" t="str">
            <v/>
          </cell>
          <cell r="BB806" t="str">
            <v/>
          </cell>
          <cell r="BC806" t="str">
            <v/>
          </cell>
          <cell r="BD806" t="str">
            <v/>
          </cell>
          <cell r="BE806" t="str">
            <v/>
          </cell>
          <cell r="BF806" t="str">
            <v/>
          </cell>
          <cell r="BG806" t="str">
            <v/>
          </cell>
          <cell r="BH806" t="str">
            <v>Alloy AZhou, H. J., Xue, F., Chang, H. &amp; Feng, Q. Effect of Mo on microstructural characteristics and coarsening kinetics of γ’ precipitates in Co–Al–W–Ta–Ti alloys. J. Mater. Sci. Technol. 34, 799–805 (2018).</v>
          </cell>
          <cell r="BI806" t="str">
            <v>Co-7.Al-7.0W-4.0Ti-2.0Ta</v>
          </cell>
          <cell r="BJ806" t="str">
            <v>80.0Co-7.0Al-7.0W-4.0Ti-2.0Ta</v>
          </cell>
        </row>
        <row r="807">
          <cell r="A807" t="str">
            <v>Co-7.Al-6.0W-4.0Ti-2.0Ta-1.0Mo</v>
          </cell>
          <cell r="B807" t="str">
            <v>CoAlWX+</v>
          </cell>
          <cell r="C807" t="str">
            <v>-7Al-6W-4Ti-2Ta-1Mo</v>
          </cell>
          <cell r="D807" t="str">
            <v>Alloy B</v>
          </cell>
          <cell r="E807" t="str">
            <v>Zhou, H. J., Xue, F., Chang, H. &amp; Feng, Q. Effect of Mo on microstructural characteristics and coarsening kinetics of γ’ precipitates in Co–Al–W–Ta–Ti alloys. J. Mater. Sci. Technol. 34, 799–805 (2018).</v>
          </cell>
          <cell r="F807">
            <v>7390</v>
          </cell>
          <cell r="G807">
            <v>80</v>
          </cell>
          <cell r="H807"/>
          <cell r="I807">
            <v>7</v>
          </cell>
          <cell r="J807"/>
          <cell r="K807">
            <v>6</v>
          </cell>
          <cell r="L807">
            <v>4</v>
          </cell>
          <cell r="M807">
            <v>2</v>
          </cell>
          <cell r="N807"/>
          <cell r="O807"/>
          <cell r="P807">
            <v>1</v>
          </cell>
          <cell r="Q807"/>
          <cell r="R807"/>
          <cell r="S807"/>
          <cell r="T807"/>
          <cell r="U807"/>
          <cell r="V807"/>
          <cell r="W807"/>
          <cell r="X807"/>
          <cell r="Y807"/>
          <cell r="Z807"/>
          <cell r="AA807"/>
          <cell r="AB807"/>
          <cell r="AC807"/>
          <cell r="AD807"/>
          <cell r="AE807"/>
          <cell r="AF807">
            <v>9.0800799999999988</v>
          </cell>
          <cell r="AG807"/>
          <cell r="AH807"/>
          <cell r="AI807" t="str">
            <v>Co</v>
          </cell>
          <cell r="AJ807" t="str">
            <v>-7.Al</v>
          </cell>
          <cell r="AK807" t="str">
            <v>-6.0W</v>
          </cell>
          <cell r="AL807" t="str">
            <v/>
          </cell>
          <cell r="AM807" t="str">
            <v/>
          </cell>
          <cell r="AN807" t="str">
            <v>-2.0Ta</v>
          </cell>
          <cell r="AO807" t="str">
            <v/>
          </cell>
          <cell r="AP807" t="str">
            <v/>
          </cell>
          <cell r="AQ807" t="str">
            <v>-4.0Ti</v>
          </cell>
          <cell r="AR807" t="str">
            <v>-1.0Mo</v>
          </cell>
          <cell r="AS807" t="str">
            <v/>
          </cell>
          <cell r="AT807" t="str">
            <v/>
          </cell>
          <cell r="AU807" t="str">
            <v/>
          </cell>
          <cell r="AV807" t="str">
            <v/>
          </cell>
          <cell r="AW807" t="str">
            <v/>
          </cell>
          <cell r="AX807" t="str">
            <v/>
          </cell>
          <cell r="AY807" t="str">
            <v/>
          </cell>
          <cell r="AZ807" t="str">
            <v/>
          </cell>
          <cell r="BA807" t="str">
            <v/>
          </cell>
          <cell r="BB807" t="str">
            <v/>
          </cell>
          <cell r="BC807" t="str">
            <v/>
          </cell>
          <cell r="BD807" t="str">
            <v/>
          </cell>
          <cell r="BE807" t="str">
            <v/>
          </cell>
          <cell r="BF807" t="str">
            <v/>
          </cell>
          <cell r="BG807" t="str">
            <v/>
          </cell>
          <cell r="BH807" t="str">
            <v>Alloy BZhou, H. J., Xue, F., Chang, H. &amp; Feng, Q. Effect of Mo on microstructural characteristics and coarsening kinetics of γ’ precipitates in Co–Al–W–Ta–Ti alloys. J. Mater. Sci. Technol. 34, 799–805 (2018).</v>
          </cell>
          <cell r="BI807" t="str">
            <v>Co-7.Al-6.0W-4.0Ti-2.0Ta-1.0Mo</v>
          </cell>
          <cell r="BJ807" t="str">
            <v>80.0Co-7.0Al-6.0W-4.0Ti-2.0Ta-1.0Mo</v>
          </cell>
        </row>
        <row r="808">
          <cell r="A808" t="str">
            <v>Co-8.1Al-9.1W-1.7Ta-2.5Ir</v>
          </cell>
          <cell r="B808" t="str">
            <v>CoAlWX+</v>
          </cell>
          <cell r="C808" t="str">
            <v>-8Al-9W-2Ta-3Ir</v>
          </cell>
          <cell r="D808" t="str">
            <v>2Ta2Ir</v>
          </cell>
          <cell r="E808" t="str">
            <v>Bauer, A., Neumeier, S., Pyczak, F., &amp; Göken, M. (2010). Microstructure and creep strength of different γ/γ′- strengthened Co-base superalloy variants. Scripta Materialia, 63(12), 1197–1200. https://doi.org/10.1016/j.scriptamat.2010.08.049</v>
          </cell>
          <cell r="F808">
            <v>21000</v>
          </cell>
          <cell r="G808">
            <v>78.599999999999994</v>
          </cell>
          <cell r="H808"/>
          <cell r="I808">
            <v>8.1</v>
          </cell>
          <cell r="J808"/>
          <cell r="K808">
            <v>9.1</v>
          </cell>
          <cell r="L808"/>
          <cell r="M808">
            <v>1.7</v>
          </cell>
          <cell r="N808"/>
          <cell r="O808"/>
          <cell r="P808"/>
          <cell r="Q808"/>
          <cell r="R808"/>
          <cell r="S808"/>
          <cell r="T808">
            <v>2.5</v>
          </cell>
          <cell r="U808"/>
          <cell r="V808"/>
          <cell r="W808"/>
          <cell r="X808"/>
          <cell r="Y808"/>
          <cell r="Z808"/>
          <cell r="AA808"/>
          <cell r="AB808"/>
          <cell r="AC808"/>
          <cell r="AD808"/>
          <cell r="AE808"/>
          <cell r="AF808">
            <v>9.8128999999999991</v>
          </cell>
          <cell r="AG808"/>
          <cell r="AH808"/>
          <cell r="AI808" t="str">
            <v>Co</v>
          </cell>
          <cell r="AJ808" t="str">
            <v>-8.1Al</v>
          </cell>
          <cell r="AK808" t="str">
            <v>-9.1W</v>
          </cell>
          <cell r="AL808" t="str">
            <v/>
          </cell>
          <cell r="AM808" t="str">
            <v/>
          </cell>
          <cell r="AN808" t="str">
            <v>-1.7Ta</v>
          </cell>
          <cell r="AO808" t="str">
            <v/>
          </cell>
          <cell r="AP808" t="str">
            <v/>
          </cell>
          <cell r="AQ808" t="str">
            <v/>
          </cell>
          <cell r="AR808" t="str">
            <v/>
          </cell>
          <cell r="AS808" t="str">
            <v/>
          </cell>
          <cell r="AT808" t="str">
            <v/>
          </cell>
          <cell r="AU808" t="str">
            <v/>
          </cell>
          <cell r="AV808" t="str">
            <v>-2.5Ir</v>
          </cell>
          <cell r="AW808" t="str">
            <v/>
          </cell>
          <cell r="AX808" t="str">
            <v/>
          </cell>
          <cell r="AY808" t="str">
            <v/>
          </cell>
          <cell r="AZ808" t="str">
            <v/>
          </cell>
          <cell r="BA808" t="str">
            <v/>
          </cell>
          <cell r="BB808" t="str">
            <v/>
          </cell>
          <cell r="BC808" t="str">
            <v/>
          </cell>
          <cell r="BD808" t="str">
            <v/>
          </cell>
          <cell r="BE808" t="str">
            <v/>
          </cell>
          <cell r="BF808" t="str">
            <v/>
          </cell>
          <cell r="BG808" t="str">
            <v/>
          </cell>
          <cell r="BH808" t="str">
            <v>2Ta2IrBauer, A., Neumeier, S., Pyczak, F., &amp; Göken, M. (2010). Microstructure and creep strength of different γ/γ′- strengthened Co-base superalloy variants. Scripta Materialia, 63(12), 1197–1200. https://doi.org/10.1016/j.scriptamat.2010.08.049</v>
          </cell>
          <cell r="BI808" t="str">
            <v>Co-8.1Al-9.1W-1.7Ta-2.5Ir</v>
          </cell>
          <cell r="BJ808" t="str">
            <v>78.6Co-8.1Al-9.1W-1.7Ta-2.5Ir</v>
          </cell>
        </row>
        <row r="809">
          <cell r="A809" t="str">
            <v>Co-8.1Al-9.1W-1.7Ta-2.5Ir</v>
          </cell>
          <cell r="B809" t="str">
            <v>CoAlWX+</v>
          </cell>
          <cell r="C809" t="str">
            <v>-8Al-9W-2Ta-3Ir</v>
          </cell>
          <cell r="D809" t="str">
            <v>8W-2Ta-2Ir</v>
          </cell>
          <cell r="E809" t="str">
            <v>Bauer, A., Neumeier, S., Pyczak, F., &amp; Göken, M. (2012). Creep Strength and Microstructure of Polycrystalline γ′ - Strengthened Cobalt-Base Superalloys. In Superalloys 2012 (pp. 695–703). https://doi.org/10.1002/9781118516430.ch84</v>
          </cell>
          <cell r="F809">
            <v>31000</v>
          </cell>
          <cell r="G809">
            <v>78.599999999999994</v>
          </cell>
          <cell r="H809"/>
          <cell r="I809">
            <v>8.1</v>
          </cell>
          <cell r="J809"/>
          <cell r="K809">
            <v>9.1</v>
          </cell>
          <cell r="L809"/>
          <cell r="M809">
            <v>1.7</v>
          </cell>
          <cell r="N809"/>
          <cell r="O809"/>
          <cell r="P809"/>
          <cell r="Q809"/>
          <cell r="R809"/>
          <cell r="S809"/>
          <cell r="T809">
            <v>2.5</v>
          </cell>
          <cell r="U809"/>
          <cell r="V809"/>
          <cell r="W809"/>
          <cell r="X809"/>
          <cell r="Y809"/>
          <cell r="Z809"/>
          <cell r="AA809"/>
          <cell r="AB809"/>
          <cell r="AC809"/>
          <cell r="AD809"/>
          <cell r="AE809"/>
          <cell r="AF809">
            <v>9.8128999999999991</v>
          </cell>
          <cell r="AG809"/>
          <cell r="AH809"/>
          <cell r="AI809" t="str">
            <v>Co</v>
          </cell>
          <cell r="AJ809" t="str">
            <v>-8.1Al</v>
          </cell>
          <cell r="AK809" t="str">
            <v>-9.1W</v>
          </cell>
          <cell r="AL809" t="str">
            <v/>
          </cell>
          <cell r="AM809" t="str">
            <v/>
          </cell>
          <cell r="AN809" t="str">
            <v>-1.7Ta</v>
          </cell>
          <cell r="AO809" t="str">
            <v/>
          </cell>
          <cell r="AP809" t="str">
            <v/>
          </cell>
          <cell r="AQ809" t="str">
            <v/>
          </cell>
          <cell r="AR809" t="str">
            <v/>
          </cell>
          <cell r="AS809" t="str">
            <v/>
          </cell>
          <cell r="AT809" t="str">
            <v/>
          </cell>
          <cell r="AU809" t="str">
            <v/>
          </cell>
          <cell r="AV809" t="str">
            <v>-2.5Ir</v>
          </cell>
          <cell r="AW809" t="str">
            <v/>
          </cell>
          <cell r="AX809" t="str">
            <v/>
          </cell>
          <cell r="AY809" t="str">
            <v/>
          </cell>
          <cell r="AZ809" t="str">
            <v/>
          </cell>
          <cell r="BA809" t="str">
            <v/>
          </cell>
          <cell r="BB809" t="str">
            <v/>
          </cell>
          <cell r="BC809" t="str">
            <v/>
          </cell>
          <cell r="BD809" t="str">
            <v/>
          </cell>
          <cell r="BE809" t="str">
            <v/>
          </cell>
          <cell r="BF809" t="str">
            <v/>
          </cell>
          <cell r="BG809" t="str">
            <v/>
          </cell>
          <cell r="BH809" t="str">
            <v>8W-2Ta-2IrBauer, A., Neumeier, S., Pyczak, F., &amp; Göken, M. (2012). Creep Strength and Microstructure of Polycrystalline γ′ - Strengthened Cobalt-Base Superalloys. In Superalloys 2012 (pp. 695–703). https://doi.org/10.1002/9781118516430.ch84</v>
          </cell>
          <cell r="BI809" t="str">
            <v>Co-8.1Al-9.1W-1.7Ta-2.5Ir</v>
          </cell>
          <cell r="BJ809" t="str">
            <v>78.6Co-8.1Al-9.1W-1.7Ta-2.5Ir</v>
          </cell>
        </row>
        <row r="810">
          <cell r="A810" t="str">
            <v>Co-8.7Al-5.5W-1.3Ta-0.9Ir</v>
          </cell>
          <cell r="B810" t="str">
            <v>CoAlWX+</v>
          </cell>
          <cell r="C810" t="str">
            <v>-9Al-6W-1Ta-1Ir</v>
          </cell>
          <cell r="D810" t="str">
            <v>5W-2Ta-2Ir</v>
          </cell>
          <cell r="E810" t="str">
            <v>Bauer, A., Neumeier, S., Pyczak, F., &amp; Göken, M. (2012). Creep Strength and Microstructure of Polycrystalline γ′ - Strengthened Cobalt-Base Superalloys. In Superalloys 2012 (pp. 695–703). https://doi.org/10.1002/9781118516430.ch85</v>
          </cell>
          <cell r="F810">
            <v>32000</v>
          </cell>
          <cell r="G810">
            <v>83.6</v>
          </cell>
          <cell r="H810"/>
          <cell r="I810">
            <v>8.6999999999999993</v>
          </cell>
          <cell r="J810"/>
          <cell r="K810">
            <v>5.5</v>
          </cell>
          <cell r="L810"/>
          <cell r="M810">
            <v>1.3</v>
          </cell>
          <cell r="N810"/>
          <cell r="O810"/>
          <cell r="P810"/>
          <cell r="Q810"/>
          <cell r="R810"/>
          <cell r="S810"/>
          <cell r="T810">
            <v>0.9</v>
          </cell>
          <cell r="U810"/>
          <cell r="V810"/>
          <cell r="W810"/>
          <cell r="X810"/>
          <cell r="Y810"/>
          <cell r="Z810"/>
          <cell r="AA810"/>
          <cell r="AB810"/>
          <cell r="AC810"/>
          <cell r="AD810"/>
          <cell r="AE810"/>
          <cell r="AF810">
            <v>9.1535399999999996</v>
          </cell>
          <cell r="AG810"/>
          <cell r="AH810"/>
          <cell r="AI810" t="str">
            <v>Co</v>
          </cell>
          <cell r="AJ810" t="str">
            <v>-8.7Al</v>
          </cell>
          <cell r="AK810" t="str">
            <v>-5.5W</v>
          </cell>
          <cell r="AL810" t="str">
            <v/>
          </cell>
          <cell r="AM810" t="str">
            <v/>
          </cell>
          <cell r="AN810" t="str">
            <v>-1.3Ta</v>
          </cell>
          <cell r="AO810" t="str">
            <v/>
          </cell>
          <cell r="AP810" t="str">
            <v/>
          </cell>
          <cell r="AQ810" t="str">
            <v/>
          </cell>
          <cell r="AR810" t="str">
            <v/>
          </cell>
          <cell r="AS810" t="str">
            <v/>
          </cell>
          <cell r="AT810" t="str">
            <v/>
          </cell>
          <cell r="AU810" t="str">
            <v/>
          </cell>
          <cell r="AV810" t="str">
            <v>-0.9Ir</v>
          </cell>
          <cell r="AW810" t="str">
            <v/>
          </cell>
          <cell r="AX810" t="str">
            <v/>
          </cell>
          <cell r="AY810" t="str">
            <v/>
          </cell>
          <cell r="AZ810" t="str">
            <v/>
          </cell>
          <cell r="BA810" t="str">
            <v/>
          </cell>
          <cell r="BB810" t="str">
            <v/>
          </cell>
          <cell r="BC810" t="str">
            <v/>
          </cell>
          <cell r="BD810" t="str">
            <v/>
          </cell>
          <cell r="BE810" t="str">
            <v/>
          </cell>
          <cell r="BF810" t="str">
            <v/>
          </cell>
          <cell r="BG810" t="str">
            <v/>
          </cell>
          <cell r="BH810" t="str">
            <v>5W-2Ta-2IrBauer, A., Neumeier, S., Pyczak, F., &amp; Göken, M. (2012). Creep Strength and Microstructure of Polycrystalline γ′ - Strengthened Cobalt-Base Superalloys. In Superalloys 2012 (pp. 695–703). https://doi.org/10.1002/9781118516430.ch85</v>
          </cell>
          <cell r="BI810" t="str">
            <v>Co-8.7Al-5.5W-1.3Ta-0.9Ir</v>
          </cell>
          <cell r="BJ810" t="str">
            <v>83.6Co-8.7Al-5.5W-1.3Ta-0.9Ir</v>
          </cell>
        </row>
        <row r="811">
          <cell r="A811" t="str">
            <v>Co-8.1Al-8.4W-2.0Ta</v>
          </cell>
          <cell r="B811" t="str">
            <v>CoAlW-X</v>
          </cell>
          <cell r="C811" t="str">
            <v>-8Al-8W-2Ta</v>
          </cell>
          <cell r="D811" t="str">
            <v>2Ta</v>
          </cell>
          <cell r="E811" t="str">
            <v>Bauer, A., Neumeier, S., Pyczak, F., &amp; Göken, M. (2015). Influence of iridium on the properties of γ′-strengthened co-base superalloys. Advanced Engineering Materials, 17(6), 748–754. https://doi.org/10.1002/adem.201400266</v>
          </cell>
          <cell r="F811">
            <v>35000</v>
          </cell>
          <cell r="G811">
            <v>81.5</v>
          </cell>
          <cell r="H811"/>
          <cell r="I811">
            <v>8.1</v>
          </cell>
          <cell r="J811"/>
          <cell r="K811">
            <v>8.4</v>
          </cell>
          <cell r="L811"/>
          <cell r="M811">
            <v>2</v>
          </cell>
          <cell r="N811"/>
          <cell r="O811"/>
          <cell r="P811"/>
          <cell r="Q811"/>
          <cell r="R811"/>
          <cell r="S811"/>
          <cell r="T811"/>
          <cell r="U811"/>
          <cell r="V811"/>
          <cell r="W811"/>
          <cell r="X811"/>
          <cell r="Y811"/>
          <cell r="Z811"/>
          <cell r="AA811"/>
          <cell r="AB811"/>
          <cell r="AC811"/>
          <cell r="AD811"/>
          <cell r="AE811"/>
          <cell r="AF811">
            <v>9.4222000000000001</v>
          </cell>
          <cell r="AG811"/>
          <cell r="AH811"/>
          <cell r="AI811" t="str">
            <v>Co</v>
          </cell>
          <cell r="AJ811" t="str">
            <v>-8.1Al</v>
          </cell>
          <cell r="AK811" t="str">
            <v>-8.4W</v>
          </cell>
          <cell r="AL811" t="str">
            <v/>
          </cell>
          <cell r="AM811" t="str">
            <v/>
          </cell>
          <cell r="AN811" t="str">
            <v>-2.0Ta</v>
          </cell>
          <cell r="AO811" t="str">
            <v/>
          </cell>
          <cell r="AP811" t="str">
            <v/>
          </cell>
          <cell r="AQ811" t="str">
            <v/>
          </cell>
          <cell r="AR811" t="str">
            <v/>
          </cell>
          <cell r="AS811" t="str">
            <v/>
          </cell>
          <cell r="AT811" t="str">
            <v/>
          </cell>
          <cell r="AU811" t="str">
            <v/>
          </cell>
          <cell r="AV811" t="str">
            <v/>
          </cell>
          <cell r="AW811" t="str">
            <v/>
          </cell>
          <cell r="AX811" t="str">
            <v/>
          </cell>
          <cell r="AY811" t="str">
            <v/>
          </cell>
          <cell r="AZ811" t="str">
            <v/>
          </cell>
          <cell r="BA811" t="str">
            <v/>
          </cell>
          <cell r="BB811" t="str">
            <v/>
          </cell>
          <cell r="BC811" t="str">
            <v/>
          </cell>
          <cell r="BD811" t="str">
            <v/>
          </cell>
          <cell r="BE811" t="str">
            <v/>
          </cell>
          <cell r="BF811" t="str">
            <v/>
          </cell>
          <cell r="BG811" t="str">
            <v/>
          </cell>
          <cell r="BH811" t="str">
            <v>2TaBauer, A., Neumeier, S., Pyczak, F., &amp; Göken, M. (2015). Influence of iridium on the properties of γ′-strengthened co-base superalloys. Advanced Engineering Materials, 17(6), 748–754. https://doi.org/10.1002/adem.201400266</v>
          </cell>
          <cell r="BI811" t="str">
            <v>Co-8.1Al-8.4W-2.0Ta</v>
          </cell>
          <cell r="BJ811" t="str">
            <v>81.5Co-8.1Al-8.4W-2.0Ta</v>
          </cell>
        </row>
        <row r="812">
          <cell r="A812" t="str">
            <v>Co-8.1Al-9.1W-1.7Ta-2.5Ir</v>
          </cell>
          <cell r="B812" t="str">
            <v>CoAlWX+</v>
          </cell>
          <cell r="C812" t="str">
            <v>-8Al-9W-2Ta-3Ir</v>
          </cell>
          <cell r="D812" t="str">
            <v>2Ta2Ir</v>
          </cell>
          <cell r="E812" t="str">
            <v>Bauer, A., Neumeier, S., Pyczak, F., &amp; Göken, M. (2015). Influence of iridium on the properties of γ′-strengthened co-base superalloys. Advanced Engineering Materials, 17(6), 748–754. https://doi.org/10.1002/adem.201400267</v>
          </cell>
          <cell r="F812">
            <v>36000</v>
          </cell>
          <cell r="G812">
            <v>78.599999999999994</v>
          </cell>
          <cell r="H812"/>
          <cell r="I812">
            <v>8.1</v>
          </cell>
          <cell r="J812"/>
          <cell r="K812">
            <v>9.1</v>
          </cell>
          <cell r="L812"/>
          <cell r="M812">
            <v>1.7</v>
          </cell>
          <cell r="N812"/>
          <cell r="O812"/>
          <cell r="P812"/>
          <cell r="Q812"/>
          <cell r="R812"/>
          <cell r="S812"/>
          <cell r="T812">
            <v>2.5</v>
          </cell>
          <cell r="U812"/>
          <cell r="V812"/>
          <cell r="W812"/>
          <cell r="X812"/>
          <cell r="Y812"/>
          <cell r="Z812"/>
          <cell r="AA812"/>
          <cell r="AB812"/>
          <cell r="AC812"/>
          <cell r="AD812"/>
          <cell r="AE812"/>
          <cell r="AF812">
            <v>9.8128999999999991</v>
          </cell>
          <cell r="AG812"/>
          <cell r="AH812"/>
          <cell r="AI812" t="str">
            <v>Co</v>
          </cell>
          <cell r="AJ812" t="str">
            <v>-8.1Al</v>
          </cell>
          <cell r="AK812" t="str">
            <v>-9.1W</v>
          </cell>
          <cell r="AL812" t="str">
            <v/>
          </cell>
          <cell r="AM812" t="str">
            <v/>
          </cell>
          <cell r="AN812" t="str">
            <v>-1.7Ta</v>
          </cell>
          <cell r="AO812" t="str">
            <v/>
          </cell>
          <cell r="AP812" t="str">
            <v/>
          </cell>
          <cell r="AQ812" t="str">
            <v/>
          </cell>
          <cell r="AR812" t="str">
            <v/>
          </cell>
          <cell r="AS812" t="str">
            <v/>
          </cell>
          <cell r="AT812" t="str">
            <v/>
          </cell>
          <cell r="AU812" t="str">
            <v/>
          </cell>
          <cell r="AV812" t="str">
            <v>-2.5Ir</v>
          </cell>
          <cell r="AW812" t="str">
            <v/>
          </cell>
          <cell r="AX812" t="str">
            <v/>
          </cell>
          <cell r="AY812" t="str">
            <v/>
          </cell>
          <cell r="AZ812" t="str">
            <v/>
          </cell>
          <cell r="BA812" t="str">
            <v/>
          </cell>
          <cell r="BB812" t="str">
            <v/>
          </cell>
          <cell r="BC812" t="str">
            <v/>
          </cell>
          <cell r="BD812" t="str">
            <v/>
          </cell>
          <cell r="BE812" t="str">
            <v/>
          </cell>
          <cell r="BF812" t="str">
            <v/>
          </cell>
          <cell r="BG812" t="str">
            <v/>
          </cell>
          <cell r="BH812" t="str">
            <v>2Ta2IrBauer, A., Neumeier, S., Pyczak, F., &amp; Göken, M. (2015). Influence of iridium on the properties of γ′-strengthened co-base superalloys. Advanced Engineering Materials, 17(6), 748–754. https://doi.org/10.1002/adem.201400267</v>
          </cell>
          <cell r="BI812" t="str">
            <v>Co-8.1Al-9.1W-1.7Ta-2.5Ir</v>
          </cell>
          <cell r="BJ812" t="str">
            <v>78.6Co-8.1Al-9.1W-1.7Ta-2.5Ir</v>
          </cell>
        </row>
        <row r="813">
          <cell r="A813" t="str">
            <v>Co-8.7Al-5.5W-1.3Ta-0.9Ir</v>
          </cell>
          <cell r="B813" t="str">
            <v>CoAlWX+</v>
          </cell>
          <cell r="C813" t="str">
            <v>-9Al-6W-1Ta-1Ir</v>
          </cell>
          <cell r="D813" t="str">
            <v>5W2Ta2Ir</v>
          </cell>
          <cell r="E813" t="str">
            <v>Bauer, A., Neumeier, S., Pyczak, F., &amp; Göken, M. (2015). Influence of iridium on the properties of γ′-strengthened co-base superalloys. Advanced Engineering Materials, 17(6), 748–754. https://doi.org/10.1002/adem.201400268</v>
          </cell>
          <cell r="F813">
            <v>37000</v>
          </cell>
          <cell r="G813">
            <v>83.6</v>
          </cell>
          <cell r="H813"/>
          <cell r="I813">
            <v>8.6999999999999993</v>
          </cell>
          <cell r="J813"/>
          <cell r="K813">
            <v>5.5</v>
          </cell>
          <cell r="L813"/>
          <cell r="M813">
            <v>1.3</v>
          </cell>
          <cell r="N813"/>
          <cell r="O813"/>
          <cell r="P813"/>
          <cell r="Q813"/>
          <cell r="R813"/>
          <cell r="S813"/>
          <cell r="T813">
            <v>0.9</v>
          </cell>
          <cell r="U813"/>
          <cell r="V813"/>
          <cell r="W813"/>
          <cell r="X813"/>
          <cell r="Y813"/>
          <cell r="Z813"/>
          <cell r="AA813"/>
          <cell r="AB813"/>
          <cell r="AC813"/>
          <cell r="AD813"/>
          <cell r="AE813"/>
          <cell r="AF813">
            <v>9.1535399999999996</v>
          </cell>
          <cell r="AG813"/>
          <cell r="AH813"/>
          <cell r="AI813" t="str">
            <v>Co</v>
          </cell>
          <cell r="AJ813" t="str">
            <v>-8.7Al</v>
          </cell>
          <cell r="AK813" t="str">
            <v>-5.5W</v>
          </cell>
          <cell r="AL813" t="str">
            <v/>
          </cell>
          <cell r="AM813" t="str">
            <v/>
          </cell>
          <cell r="AN813" t="str">
            <v>-1.3Ta</v>
          </cell>
          <cell r="AO813" t="str">
            <v/>
          </cell>
          <cell r="AP813" t="str">
            <v/>
          </cell>
          <cell r="AQ813" t="str">
            <v/>
          </cell>
          <cell r="AR813" t="str">
            <v/>
          </cell>
          <cell r="AS813" t="str">
            <v/>
          </cell>
          <cell r="AT813" t="str">
            <v/>
          </cell>
          <cell r="AU813" t="str">
            <v/>
          </cell>
          <cell r="AV813" t="str">
            <v>-0.9Ir</v>
          </cell>
          <cell r="AW813" t="str">
            <v/>
          </cell>
          <cell r="AX813" t="str">
            <v/>
          </cell>
          <cell r="AY813" t="str">
            <v/>
          </cell>
          <cell r="AZ813" t="str">
            <v/>
          </cell>
          <cell r="BA813" t="str">
            <v/>
          </cell>
          <cell r="BB813" t="str">
            <v/>
          </cell>
          <cell r="BC813" t="str">
            <v/>
          </cell>
          <cell r="BD813" t="str">
            <v/>
          </cell>
          <cell r="BE813" t="str">
            <v/>
          </cell>
          <cell r="BF813" t="str">
            <v/>
          </cell>
          <cell r="BG813" t="str">
            <v/>
          </cell>
          <cell r="BH813" t="str">
            <v>5W2Ta2IrBauer, A., Neumeier, S., Pyczak, F., &amp; Göken, M. (2015). Influence of iridium on the properties of γ′-strengthened co-base superalloys. Advanced Engineering Materials, 17(6), 748–754. https://doi.org/10.1002/adem.201400268</v>
          </cell>
          <cell r="BI813" t="str">
            <v>Co-8.7Al-5.5W-1.3Ta-0.9Ir</v>
          </cell>
          <cell r="BJ813" t="str">
            <v>83.6Co-8.7Al-5.5W-1.3Ta-0.9Ir</v>
          </cell>
        </row>
        <row r="814">
          <cell r="A814" t="str">
            <v>Co-8.9Al-9.3W-2.0Ta-0.12B</v>
          </cell>
          <cell r="B814" t="str">
            <v>CoAlWX+</v>
          </cell>
          <cell r="C814" t="str">
            <v>-9Al-9W-2Ta-B</v>
          </cell>
          <cell r="D814" t="str">
            <v>8W-2Ta-0.12B</v>
          </cell>
          <cell r="E814" t="str">
            <v>Bauer, A., Neumeier, S., Pyczak, F., Singer, R. F., &amp; Göken, M. (2012). Creep properties of different γ’-strengthened Co-base superalloys. Materials Science and Engineering A, 550, 333–341. https://doi.org/10.1016/j.msea.2012.04.089</v>
          </cell>
          <cell r="F814">
            <v>46000</v>
          </cell>
          <cell r="G814">
            <v>79.679999999999993</v>
          </cell>
          <cell r="H814"/>
          <cell r="I814">
            <v>8.9</v>
          </cell>
          <cell r="J814"/>
          <cell r="K814">
            <v>9.3000000000000007</v>
          </cell>
          <cell r="L814"/>
          <cell r="M814">
            <v>2</v>
          </cell>
          <cell r="N814"/>
          <cell r="O814"/>
          <cell r="P814"/>
          <cell r="Q814"/>
          <cell r="R814"/>
          <cell r="S814">
            <v>0.12</v>
          </cell>
          <cell r="T814"/>
          <cell r="U814"/>
          <cell r="V814"/>
          <cell r="W814"/>
          <cell r="X814"/>
          <cell r="Y814"/>
          <cell r="Z814"/>
          <cell r="AA814"/>
          <cell r="AB814"/>
          <cell r="AC814"/>
          <cell r="AD814"/>
          <cell r="AE814"/>
          <cell r="AF814">
            <v>9.4580219999999979</v>
          </cell>
          <cell r="AG814"/>
          <cell r="AH814"/>
          <cell r="AI814" t="str">
            <v>Co</v>
          </cell>
          <cell r="AJ814" t="str">
            <v>-8.9Al</v>
          </cell>
          <cell r="AK814" t="str">
            <v>-9.3W</v>
          </cell>
          <cell r="AL814" t="str">
            <v/>
          </cell>
          <cell r="AM814" t="str">
            <v/>
          </cell>
          <cell r="AN814" t="str">
            <v>-2.0Ta</v>
          </cell>
          <cell r="AO814" t="str">
            <v/>
          </cell>
          <cell r="AP814" t="str">
            <v/>
          </cell>
          <cell r="AQ814" t="str">
            <v/>
          </cell>
          <cell r="AR814" t="str">
            <v/>
          </cell>
          <cell r="AS814" t="str">
            <v/>
          </cell>
          <cell r="AT814" t="str">
            <v/>
          </cell>
          <cell r="AU814" t="str">
            <v>-0.12B</v>
          </cell>
          <cell r="AV814" t="str">
            <v/>
          </cell>
          <cell r="AW814" t="str">
            <v/>
          </cell>
          <cell r="AX814" t="str">
            <v/>
          </cell>
          <cell r="AY814" t="str">
            <v/>
          </cell>
          <cell r="AZ814" t="str">
            <v/>
          </cell>
          <cell r="BA814" t="str">
            <v/>
          </cell>
          <cell r="BB814" t="str">
            <v/>
          </cell>
          <cell r="BC814" t="str">
            <v/>
          </cell>
          <cell r="BD814" t="str">
            <v/>
          </cell>
          <cell r="BE814" t="str">
            <v/>
          </cell>
          <cell r="BF814" t="str">
            <v/>
          </cell>
          <cell r="BG814" t="str">
            <v/>
          </cell>
          <cell r="BH814" t="str">
            <v>8W-2Ta-0.12BBauer, A., Neumeier, S., Pyczak, F., Singer, R. F., &amp; Göken, M. (2012). Creep properties of different γ’-strengthened Co-base superalloys. Materials Science and Engineering A, 550, 333–341. https://doi.org/10.1016/j.msea.2012.04.089</v>
          </cell>
          <cell r="BI814" t="str">
            <v>Co-8.9Al-9.3W-2.0Ta-0.12B</v>
          </cell>
          <cell r="BJ814" t="str">
            <v>79.7Co-8.9Al-9.3W-2.0Ta-0.12B</v>
          </cell>
        </row>
        <row r="815">
          <cell r="A815" t="str">
            <v>Co-9.4Al-10.2W-1.8Nb</v>
          </cell>
          <cell r="B815" t="str">
            <v>CoAlW-X</v>
          </cell>
          <cell r="C815" t="str">
            <v>-9Al-10W-2Nb</v>
          </cell>
          <cell r="D815" t="str">
            <v>10W-2Nb</v>
          </cell>
          <cell r="E815" t="str">
            <v>Bauer, A., Neumeier, S., Pyczak, F., Singer, R. F., &amp; Göken, M. (2012). Creep properties of different γ’-strengthened Co-base superalloys. Materials Science and Engineering A, 550, 333–341. https://doi.org/10.1016/j.msea.2012.04.092</v>
          </cell>
          <cell r="F815">
            <v>49000</v>
          </cell>
          <cell r="G815">
            <v>78.599999999999994</v>
          </cell>
          <cell r="H815"/>
          <cell r="I815">
            <v>9.4</v>
          </cell>
          <cell r="J815"/>
          <cell r="K815">
            <v>10.199999999999999</v>
          </cell>
          <cell r="L815"/>
          <cell r="M815"/>
          <cell r="N815">
            <v>1.8</v>
          </cell>
          <cell r="O815"/>
          <cell r="P815"/>
          <cell r="Q815"/>
          <cell r="R815"/>
          <cell r="S815"/>
          <cell r="T815"/>
          <cell r="U815"/>
          <cell r="V815"/>
          <cell r="W815"/>
          <cell r="X815"/>
          <cell r="Y815"/>
          <cell r="Z815"/>
          <cell r="AA815"/>
          <cell r="AB815"/>
          <cell r="AC815"/>
          <cell r="AD815"/>
          <cell r="AE815"/>
          <cell r="AF815">
            <v>9.3669600000000006</v>
          </cell>
          <cell r="AG815"/>
          <cell r="AH815"/>
          <cell r="AI815" t="str">
            <v>Co</v>
          </cell>
          <cell r="AJ815" t="str">
            <v>-9.4Al</v>
          </cell>
          <cell r="AK815" t="str">
            <v>-10.2W</v>
          </cell>
          <cell r="AL815" t="str">
            <v/>
          </cell>
          <cell r="AM815" t="str">
            <v/>
          </cell>
          <cell r="AN815" t="str">
            <v/>
          </cell>
          <cell r="AO815" t="str">
            <v>-1.8Nb</v>
          </cell>
          <cell r="AP815" t="str">
            <v/>
          </cell>
          <cell r="AQ815" t="str">
            <v/>
          </cell>
          <cell r="AR815" t="str">
            <v/>
          </cell>
          <cell r="AS815" t="str">
            <v/>
          </cell>
          <cell r="AT815" t="str">
            <v/>
          </cell>
          <cell r="AU815" t="str">
            <v/>
          </cell>
          <cell r="AV815" t="str">
            <v/>
          </cell>
          <cell r="AW815" t="str">
            <v/>
          </cell>
          <cell r="AX815" t="str">
            <v/>
          </cell>
          <cell r="AY815" t="str">
            <v/>
          </cell>
          <cell r="AZ815" t="str">
            <v/>
          </cell>
          <cell r="BA815" t="str">
            <v/>
          </cell>
          <cell r="BB815" t="str">
            <v/>
          </cell>
          <cell r="BC815" t="str">
            <v/>
          </cell>
          <cell r="BD815" t="str">
            <v/>
          </cell>
          <cell r="BE815" t="str">
            <v/>
          </cell>
          <cell r="BF815" t="str">
            <v/>
          </cell>
          <cell r="BG815" t="str">
            <v/>
          </cell>
          <cell r="BH815" t="str">
            <v>10W-2NbBauer, A., Neumeier, S., Pyczak, F., Singer, R. F., &amp; Göken, M. (2012). Creep properties of different γ’-strengthened Co-base superalloys. Materials Science and Engineering A, 550, 333–341. https://doi.org/10.1016/j.msea.2012.04.092</v>
          </cell>
          <cell r="BI815" t="str">
            <v>Co-9.4Al-10.2W-1.8Nb</v>
          </cell>
          <cell r="BJ815" t="str">
            <v>78.6Co-9.4Al-10.2W-1.8Nb</v>
          </cell>
        </row>
        <row r="816">
          <cell r="A816" t="str">
            <v>Co-8.1Al-7.7W-1.6Ta-1.8Si</v>
          </cell>
          <cell r="B816" t="str">
            <v>CoAlWX+</v>
          </cell>
          <cell r="C816" t="str">
            <v>-8Al-8W-2Ta-Si</v>
          </cell>
          <cell r="D816" t="str">
            <v>8W-2Ta-2Si</v>
          </cell>
          <cell r="E816" t="str">
            <v>Bauer, A., Neumeier, S., Pyczak, F., Singer, R. F., &amp; Göken, M. (2012). Creep properties of different γ’-strengthened Co-base superalloys. Materials Science and Engineering A, 550, 333–341. https://doi.org/10.1016/j.msea.2012.04.097</v>
          </cell>
          <cell r="F816">
            <v>54000</v>
          </cell>
          <cell r="G816">
            <v>80.8</v>
          </cell>
          <cell r="H816"/>
          <cell r="I816">
            <v>8.1</v>
          </cell>
          <cell r="J816"/>
          <cell r="K816">
            <v>7.7</v>
          </cell>
          <cell r="L816"/>
          <cell r="M816">
            <v>1.6</v>
          </cell>
          <cell r="N816"/>
          <cell r="O816"/>
          <cell r="P816"/>
          <cell r="Q816"/>
          <cell r="R816"/>
          <cell r="S816"/>
          <cell r="T816"/>
          <cell r="U816"/>
          <cell r="V816">
            <v>1.8</v>
          </cell>
          <cell r="W816"/>
          <cell r="X816"/>
          <cell r="Y816"/>
          <cell r="Z816"/>
          <cell r="AA816"/>
          <cell r="AB816"/>
          <cell r="AC816"/>
          <cell r="AD816"/>
          <cell r="AE816"/>
          <cell r="AF816">
            <v>9.2004900000000003</v>
          </cell>
          <cell r="AG816"/>
          <cell r="AH816" t="str">
            <v>Si detectable in EDS</v>
          </cell>
          <cell r="AI816" t="str">
            <v>Co</v>
          </cell>
          <cell r="AJ816" t="str">
            <v>-8.1Al</v>
          </cell>
          <cell r="AK816" t="str">
            <v>-7.7W</v>
          </cell>
          <cell r="AL816" t="str">
            <v/>
          </cell>
          <cell r="AM816" t="str">
            <v/>
          </cell>
          <cell r="AN816" t="str">
            <v>-1.6Ta</v>
          </cell>
          <cell r="AO816" t="str">
            <v/>
          </cell>
          <cell r="AP816" t="str">
            <v/>
          </cell>
          <cell r="AQ816" t="str">
            <v/>
          </cell>
          <cell r="AR816" t="str">
            <v/>
          </cell>
          <cell r="AS816" t="str">
            <v/>
          </cell>
          <cell r="AT816" t="str">
            <v/>
          </cell>
          <cell r="AU816" t="str">
            <v/>
          </cell>
          <cell r="AV816" t="str">
            <v/>
          </cell>
          <cell r="AW816" t="str">
            <v/>
          </cell>
          <cell r="AX816" t="str">
            <v>-1.8Si</v>
          </cell>
          <cell r="AY816" t="str">
            <v/>
          </cell>
          <cell r="AZ816" t="str">
            <v/>
          </cell>
          <cell r="BA816" t="str">
            <v/>
          </cell>
          <cell r="BB816" t="str">
            <v/>
          </cell>
          <cell r="BC816" t="str">
            <v/>
          </cell>
          <cell r="BD816" t="str">
            <v/>
          </cell>
          <cell r="BE816" t="str">
            <v/>
          </cell>
          <cell r="BF816" t="str">
            <v/>
          </cell>
          <cell r="BG816" t="str">
            <v/>
          </cell>
          <cell r="BH816" t="str">
            <v>8W-2Ta-2SiBauer, A., Neumeier, S., Pyczak, F., Singer, R. F., &amp; Göken, M. (2012). Creep properties of different γ’-strengthened Co-base superalloys. Materials Science and Engineering A, 550, 333–341. https://doi.org/10.1016/j.msea.2012.04.097</v>
          </cell>
          <cell r="BI816" t="str">
            <v>Co-8.1Al-7.7W-1.6Ta-1.8Si</v>
          </cell>
          <cell r="BJ816" t="str">
            <v>80.8Co-8.1Al-7.7W-1.6Ta-1.8Si</v>
          </cell>
        </row>
        <row r="817">
          <cell r="A817" t="str">
            <v>Co-32.0Ni-6.Al-12.0Cr-3.0W-2.5Ti-1.5Ta-0.3Si-0.08C-0.01Zr-0.08B</v>
          </cell>
          <cell r="B817"/>
          <cell r="C817" t="str">
            <v/>
          </cell>
          <cell r="D817" t="str">
            <v>CoWalloy1</v>
          </cell>
          <cell r="E817" t="str">
            <v>Abedi, H. R., &amp; Ojo, O. A. (2021). Numerical Modeling of Gas Tungsten Arc Welding of a Newly Developed Cobalt-Based Superalloy. Metallurgical and Materials Transactions A: Physical Metallurgy and Materials Science, 52(11), 5043–5054. https://doi.org/10.1007/s11661-021-06451-x</v>
          </cell>
          <cell r="F817">
            <v>814</v>
          </cell>
          <cell r="G817">
            <v>42.569272556000001</v>
          </cell>
          <cell r="H817">
            <v>31.96007638</v>
          </cell>
          <cell r="I817">
            <v>5.9920704239999996</v>
          </cell>
          <cell r="J817">
            <v>11.97838142</v>
          </cell>
          <cell r="K817">
            <v>2.9947929389999999</v>
          </cell>
          <cell r="L817">
            <v>2.4909532900000002</v>
          </cell>
          <cell r="M817">
            <v>1.499312835</v>
          </cell>
          <cell r="N817"/>
          <cell r="O817"/>
          <cell r="P817"/>
          <cell r="Q817">
            <v>8.1580794999999998E-2</v>
          </cell>
          <cell r="R817">
            <v>1.0405662E-2</v>
          </cell>
          <cell r="S817">
            <v>7.9313929000000005E-2</v>
          </cell>
          <cell r="T817"/>
          <cell r="U817"/>
          <cell r="V817">
            <v>0.34383976999999999</v>
          </cell>
          <cell r="W817"/>
          <cell r="X817"/>
          <cell r="Y817"/>
          <cell r="Z817"/>
          <cell r="AA817"/>
          <cell r="AB817"/>
          <cell r="AC817"/>
          <cell r="AD817"/>
          <cell r="AE817"/>
          <cell r="AF817">
            <v>8.6095847074399199</v>
          </cell>
          <cell r="AG817"/>
          <cell r="AH817"/>
          <cell r="AI817" t="str">
            <v>Co</v>
          </cell>
          <cell r="AJ817" t="str">
            <v>-6.Al</v>
          </cell>
          <cell r="AK817" t="str">
            <v>-3.0W</v>
          </cell>
          <cell r="AL817" t="str">
            <v>-32.0Ni</v>
          </cell>
          <cell r="AM817" t="str">
            <v>-12.0Cr</v>
          </cell>
          <cell r="AN817" t="str">
            <v>-1.5Ta</v>
          </cell>
          <cell r="AO817" t="str">
            <v/>
          </cell>
          <cell r="AP817" t="str">
            <v/>
          </cell>
          <cell r="AQ817" t="str">
            <v>-2.5Ti</v>
          </cell>
          <cell r="AR817" t="str">
            <v/>
          </cell>
          <cell r="AS817" t="str">
            <v>-0.08C</v>
          </cell>
          <cell r="AT817" t="str">
            <v>-0.01Zr</v>
          </cell>
          <cell r="AU817" t="str">
            <v>-0.08B</v>
          </cell>
          <cell r="AV817" t="str">
            <v/>
          </cell>
          <cell r="AW817" t="str">
            <v/>
          </cell>
          <cell r="AX817" t="str">
            <v>-0.3Si</v>
          </cell>
          <cell r="AY817" t="str">
            <v/>
          </cell>
          <cell r="AZ817" t="str">
            <v/>
          </cell>
          <cell r="BA817" t="str">
            <v/>
          </cell>
          <cell r="BB817" t="str">
            <v/>
          </cell>
          <cell r="BC817" t="str">
            <v/>
          </cell>
          <cell r="BD817" t="str">
            <v/>
          </cell>
          <cell r="BE817" t="str">
            <v/>
          </cell>
          <cell r="BF817" t="str">
            <v/>
          </cell>
          <cell r="BG817" t="str">
            <v/>
          </cell>
          <cell r="BH817" t="str">
            <v>CoWalloy1Abedi, H. R., &amp; Ojo, O. A. (2021). Numerical Modeling of Gas Tungsten Arc Welding of a Newly Developed Cobalt-Based Superalloy. Metallurgical and Materials Transactions A: Physical Metallurgy and Materials Science, 52(11), 5043–5054. https://doi.org/10.1007/s11661-021-06451-x</v>
          </cell>
          <cell r="BI817" t="str">
            <v>Co-32.0Ni-6.Al-12.0Cr-3.0W-2.5Ti-1.5Ta-0.3Si-0.08C-0.01Zr-0.08B</v>
          </cell>
          <cell r="BJ817" t="str">
            <v/>
          </cell>
        </row>
        <row r="818">
          <cell r="A818" t="str">
            <v>Co-28.8Ni-10.Al-10.2Cr-2.1Ti-2.1Ta-1.5Nb-2.2Mo</v>
          </cell>
          <cell r="B818"/>
          <cell r="C818" t="str">
            <v/>
          </cell>
          <cell r="D818" t="str">
            <v>MCoHEA</v>
          </cell>
          <cell r="E818" t="str">
            <v>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ell>
          <cell r="F818">
            <v>815</v>
          </cell>
          <cell r="G818">
            <v>43.099999999999994</v>
          </cell>
          <cell r="H818">
            <v>28.8</v>
          </cell>
          <cell r="I818">
            <v>10</v>
          </cell>
          <cell r="J818">
            <v>10.199999999999999</v>
          </cell>
          <cell r="K818"/>
          <cell r="L818">
            <v>2.1</v>
          </cell>
          <cell r="M818">
            <v>2.1</v>
          </cell>
          <cell r="N818">
            <v>1.5</v>
          </cell>
          <cell r="O818"/>
          <cell r="P818">
            <v>2.2000000000000002</v>
          </cell>
          <cell r="Q818"/>
          <cell r="R818"/>
          <cell r="S818"/>
          <cell r="T818"/>
          <cell r="U818"/>
          <cell r="V818"/>
          <cell r="W818"/>
          <cell r="X818"/>
          <cell r="Y818"/>
          <cell r="Z818"/>
          <cell r="AA818"/>
          <cell r="AB818"/>
          <cell r="AC818"/>
          <cell r="AD818"/>
          <cell r="AE818"/>
          <cell r="AF818">
            <v>8.2037910000000007</v>
          </cell>
          <cell r="AG818"/>
          <cell r="AH818"/>
          <cell r="AI818" t="str">
            <v>Co</v>
          </cell>
          <cell r="AJ818" t="str">
            <v>-10.Al</v>
          </cell>
          <cell r="AK818" t="str">
            <v/>
          </cell>
          <cell r="AL818" t="str">
            <v>-28.8Ni</v>
          </cell>
          <cell r="AM818" t="str">
            <v>-10.2Cr</v>
          </cell>
          <cell r="AN818" t="str">
            <v>-2.1Ta</v>
          </cell>
          <cell r="AO818" t="str">
            <v>-1.5Nb</v>
          </cell>
          <cell r="AP818" t="str">
            <v/>
          </cell>
          <cell r="AQ818" t="str">
            <v>-2.1Ti</v>
          </cell>
          <cell r="AR818" t="str">
            <v>-2.2Mo</v>
          </cell>
          <cell r="AS818" t="str">
            <v/>
          </cell>
          <cell r="AT818" t="str">
            <v/>
          </cell>
          <cell r="AU818" t="str">
            <v/>
          </cell>
          <cell r="AV818" t="str">
            <v/>
          </cell>
          <cell r="AW818" t="str">
            <v/>
          </cell>
          <cell r="AX818" t="str">
            <v/>
          </cell>
          <cell r="AY818" t="str">
            <v/>
          </cell>
          <cell r="AZ818" t="str">
            <v/>
          </cell>
          <cell r="BA818" t="str">
            <v/>
          </cell>
          <cell r="BB818" t="str">
            <v/>
          </cell>
          <cell r="BC818" t="str">
            <v/>
          </cell>
          <cell r="BD818" t="str">
            <v/>
          </cell>
          <cell r="BE818" t="str">
            <v/>
          </cell>
          <cell r="BF818" t="str">
            <v/>
          </cell>
          <cell r="BG818" t="str">
            <v/>
          </cell>
          <cell r="BH818" t="str">
            <v>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ell>
          <cell r="BI818" t="str">
            <v>Co-28.8Ni-10.Al-10.2Cr-2.1Ti-2.1Ta-1.5Nb-2.2Mo</v>
          </cell>
          <cell r="BJ818" t="str">
            <v/>
          </cell>
        </row>
        <row r="819">
          <cell r="A819" t="str">
            <v>Co-10.5Al-2.8Nb-7.2Mo</v>
          </cell>
          <cell r="B819"/>
          <cell r="C819" t="str">
            <v/>
          </cell>
          <cell r="D819">
            <v>1</v>
          </cell>
          <cell r="E819" t="str">
            <v>Davydov, D., Kazantseva, N., Ezhov, I., &amp; Popova, E. (2021). Effect of alloying on the ?-?0 microstructure of W-free Co-based superalloys. Materials Today: Proceedings, 38, 1971–1973. https://doi.org/10.1016/j.matpr.2020.09.131</v>
          </cell>
          <cell r="F819">
            <v>816</v>
          </cell>
          <cell r="G819">
            <v>79.5</v>
          </cell>
          <cell r="H819"/>
          <cell r="I819">
            <v>10.5</v>
          </cell>
          <cell r="J819"/>
          <cell r="K819"/>
          <cell r="L819"/>
          <cell r="M819"/>
          <cell r="N819">
            <v>2.8</v>
          </cell>
          <cell r="O819"/>
          <cell r="P819">
            <v>7.2</v>
          </cell>
          <cell r="Q819"/>
          <cell r="R819"/>
          <cell r="S819"/>
          <cell r="T819"/>
          <cell r="U819"/>
          <cell r="V819"/>
          <cell r="W819"/>
          <cell r="X819"/>
          <cell r="Y819"/>
          <cell r="Z819"/>
          <cell r="AA819"/>
          <cell r="AB819"/>
          <cell r="AC819"/>
          <cell r="AD819"/>
          <cell r="AE819"/>
          <cell r="AF819">
            <v>8.3391200000000012</v>
          </cell>
          <cell r="AG819"/>
          <cell r="AH819"/>
          <cell r="AI819" t="str">
            <v>Co</v>
          </cell>
          <cell r="AJ819" t="str">
            <v>-10.5Al</v>
          </cell>
          <cell r="AK819" t="str">
            <v/>
          </cell>
          <cell r="AL819" t="str">
            <v/>
          </cell>
          <cell r="AM819" t="str">
            <v/>
          </cell>
          <cell r="AN819" t="str">
            <v/>
          </cell>
          <cell r="AO819" t="str">
            <v>-2.8Nb</v>
          </cell>
          <cell r="AP819" t="str">
            <v/>
          </cell>
          <cell r="AQ819" t="str">
            <v/>
          </cell>
          <cell r="AR819" t="str">
            <v>-7.2Mo</v>
          </cell>
          <cell r="AS819" t="str">
            <v/>
          </cell>
          <cell r="AT819" t="str">
            <v/>
          </cell>
          <cell r="AU819" t="str">
            <v/>
          </cell>
          <cell r="AV819" t="str">
            <v/>
          </cell>
          <cell r="AW819" t="str">
            <v/>
          </cell>
          <cell r="AX819" t="str">
            <v/>
          </cell>
          <cell r="AY819" t="str">
            <v/>
          </cell>
          <cell r="AZ819" t="str">
            <v/>
          </cell>
          <cell r="BA819" t="str">
            <v/>
          </cell>
          <cell r="BB819" t="str">
            <v/>
          </cell>
          <cell r="BC819" t="str">
            <v/>
          </cell>
          <cell r="BD819" t="str">
            <v/>
          </cell>
          <cell r="BE819" t="str">
            <v/>
          </cell>
          <cell r="BF819" t="str">
            <v/>
          </cell>
          <cell r="BG819" t="str">
            <v/>
          </cell>
          <cell r="BH819" t="str">
            <v>1Davydov, D., Kazantseva, N., Ezhov, I., &amp; Popova, E. (2021). Effect of alloying on the ?-?0 microstructure of W-free Co-based superalloys. Materials Today: Proceedings, 38, 1971–1973. https://doi.org/10.1016/j.matpr.2020.09.131</v>
          </cell>
          <cell r="BI819" t="str">
            <v>Co-10.5Al-2.8Nb-7.2Mo</v>
          </cell>
          <cell r="BJ819" t="str">
            <v/>
          </cell>
        </row>
        <row r="820">
          <cell r="A820" t="str">
            <v>Co-10.9Al-1.6Nb-4.2Mo</v>
          </cell>
          <cell r="B820"/>
          <cell r="C820" t="str">
            <v/>
          </cell>
          <cell r="D820">
            <v>2</v>
          </cell>
          <cell r="E820" t="str">
            <v>Davydov, D., Kazantseva, N., Ezhov, I., &amp; Popova, E. (2021). Effect of alloying on the ?-?0 microstructure of W-free Co-based superalloys. Materials Today: Proceedings, 38, 1971–1973. https://doi.org/10.1016/j.matpr.2020.09.131</v>
          </cell>
          <cell r="F820">
            <v>817</v>
          </cell>
          <cell r="G820">
            <v>83.3</v>
          </cell>
          <cell r="H820"/>
          <cell r="I820">
            <v>10.9</v>
          </cell>
          <cell r="J820"/>
          <cell r="K820"/>
          <cell r="L820"/>
          <cell r="M820"/>
          <cell r="N820">
            <v>1.6</v>
          </cell>
          <cell r="O820"/>
          <cell r="P820">
            <v>4.2</v>
          </cell>
          <cell r="Q820"/>
          <cell r="R820"/>
          <cell r="S820"/>
          <cell r="T820"/>
          <cell r="U820"/>
          <cell r="V820"/>
          <cell r="W820"/>
          <cell r="X820"/>
          <cell r="Y820"/>
          <cell r="Z820"/>
          <cell r="AA820"/>
          <cell r="AB820"/>
          <cell r="AC820"/>
          <cell r="AD820"/>
          <cell r="AE820"/>
          <cell r="AF820">
            <v>8.2768800000000002</v>
          </cell>
          <cell r="AG820"/>
          <cell r="AH820"/>
          <cell r="AI820" t="str">
            <v>Co</v>
          </cell>
          <cell r="AJ820" t="str">
            <v>-10.9Al</v>
          </cell>
          <cell r="AK820" t="str">
            <v/>
          </cell>
          <cell r="AL820" t="str">
            <v/>
          </cell>
          <cell r="AM820" t="str">
            <v/>
          </cell>
          <cell r="AN820" t="str">
            <v/>
          </cell>
          <cell r="AO820" t="str">
            <v>-1.6Nb</v>
          </cell>
          <cell r="AP820" t="str">
            <v/>
          </cell>
          <cell r="AQ820" t="str">
            <v/>
          </cell>
          <cell r="AR820" t="str">
            <v>-4.2Mo</v>
          </cell>
          <cell r="AS820" t="str">
            <v/>
          </cell>
          <cell r="AT820" t="str">
            <v/>
          </cell>
          <cell r="AU820" t="str">
            <v/>
          </cell>
          <cell r="AV820" t="str">
            <v/>
          </cell>
          <cell r="AW820" t="str">
            <v/>
          </cell>
          <cell r="AX820" t="str">
            <v/>
          </cell>
          <cell r="AY820" t="str">
            <v/>
          </cell>
          <cell r="AZ820" t="str">
            <v/>
          </cell>
          <cell r="BA820" t="str">
            <v/>
          </cell>
          <cell r="BB820" t="str">
            <v/>
          </cell>
          <cell r="BC820" t="str">
            <v/>
          </cell>
          <cell r="BD820" t="str">
            <v/>
          </cell>
          <cell r="BE820" t="str">
            <v/>
          </cell>
          <cell r="BF820" t="str">
            <v/>
          </cell>
          <cell r="BG820" t="str">
            <v/>
          </cell>
          <cell r="BH820" t="str">
            <v>2Davydov, D., Kazantseva, N., Ezhov, I., &amp; Popova, E. (2021). Effect of alloying on the ?-?0 microstructure of W-free Co-based superalloys. Materials Today: Proceedings, 38, 1971–1973. https://doi.org/10.1016/j.matpr.2020.09.131</v>
          </cell>
          <cell r="BI820" t="str">
            <v>Co-10.9Al-1.6Nb-4.2Mo</v>
          </cell>
          <cell r="BJ820" t="str">
            <v/>
          </cell>
        </row>
        <row r="821">
          <cell r="A821" t="str">
            <v>Co-10.1Al-1.0Nb-5.6Mo</v>
          </cell>
          <cell r="B821"/>
          <cell r="C821" t="str">
            <v/>
          </cell>
          <cell r="D821">
            <v>3</v>
          </cell>
          <cell r="E821" t="str">
            <v>Davydov, D., Kazantseva, N., Ezhov, I., &amp; Popova, E. (2021). Effect of alloying on the ?-?0 microstructure of W-free Co-based superalloys. Materials Today: Proceedings, 38, 1971–1973. https://doi.org/10.1016/j.matpr.2020.09.131</v>
          </cell>
          <cell r="F821">
            <v>818</v>
          </cell>
          <cell r="G821">
            <v>83.3</v>
          </cell>
          <cell r="H821"/>
          <cell r="I821">
            <v>10.1</v>
          </cell>
          <cell r="J821"/>
          <cell r="K821"/>
          <cell r="L821"/>
          <cell r="M821"/>
          <cell r="N821">
            <v>1</v>
          </cell>
          <cell r="O821"/>
          <cell r="P821">
            <v>5.6</v>
          </cell>
          <cell r="Q821"/>
          <cell r="R821"/>
          <cell r="S821"/>
          <cell r="T821"/>
          <cell r="U821"/>
          <cell r="V821"/>
          <cell r="W821"/>
          <cell r="X821"/>
          <cell r="Y821"/>
          <cell r="Z821"/>
          <cell r="AA821"/>
          <cell r="AB821"/>
          <cell r="AC821"/>
          <cell r="AD821"/>
          <cell r="AE821"/>
          <cell r="AF821">
            <v>8.3477800000000002</v>
          </cell>
          <cell r="AG821"/>
          <cell r="AH821"/>
          <cell r="AI821" t="str">
            <v>Co</v>
          </cell>
          <cell r="AJ821" t="str">
            <v>-10.1Al</v>
          </cell>
          <cell r="AK821" t="str">
            <v/>
          </cell>
          <cell r="AL821" t="str">
            <v/>
          </cell>
          <cell r="AM821" t="str">
            <v/>
          </cell>
          <cell r="AN821" t="str">
            <v/>
          </cell>
          <cell r="AO821" t="str">
            <v>-1.0Nb</v>
          </cell>
          <cell r="AP821" t="str">
            <v/>
          </cell>
          <cell r="AQ821" t="str">
            <v/>
          </cell>
          <cell r="AR821" t="str">
            <v>-5.6Mo</v>
          </cell>
          <cell r="AS821" t="str">
            <v/>
          </cell>
          <cell r="AT821" t="str">
            <v/>
          </cell>
          <cell r="AU821" t="str">
            <v/>
          </cell>
          <cell r="AV821" t="str">
            <v/>
          </cell>
          <cell r="AW821" t="str">
            <v/>
          </cell>
          <cell r="AX821" t="str">
            <v/>
          </cell>
          <cell r="AY821" t="str">
            <v/>
          </cell>
          <cell r="AZ821" t="str">
            <v/>
          </cell>
          <cell r="BA821" t="str">
            <v/>
          </cell>
          <cell r="BB821" t="str">
            <v/>
          </cell>
          <cell r="BC821" t="str">
            <v/>
          </cell>
          <cell r="BD821" t="str">
            <v/>
          </cell>
          <cell r="BE821" t="str">
            <v/>
          </cell>
          <cell r="BF821" t="str">
            <v/>
          </cell>
          <cell r="BG821" t="str">
            <v/>
          </cell>
          <cell r="BH821" t="str">
            <v>3Davydov, D., Kazantseva, N., Ezhov, I., &amp; Popova, E. (2021). Effect of alloying on the ?-?0 microstructure of W-free Co-based superalloys. Materials Today: Proceedings, 38, 1971–1973. https://doi.org/10.1016/j.matpr.2020.09.131</v>
          </cell>
          <cell r="BI821" t="str">
            <v>Co-10.1Al-1.0Nb-5.6Mo</v>
          </cell>
          <cell r="BJ821" t="str">
            <v/>
          </cell>
        </row>
        <row r="822">
          <cell r="A822" t="str">
            <v>Co-12.Al-11.0W</v>
          </cell>
          <cell r="B822"/>
          <cell r="C822" t="str">
            <v/>
          </cell>
          <cell r="D822">
            <v>1</v>
          </cell>
          <cell r="E822" t="str">
            <v>Edtmaier, C., Wolf, M., de Oro Calderon, R., &amp; Schubert, W. D. (2021). Effect of nickel on the formation of γ/γ’ microstructures in WC/Co-Ni-Al-W. International Journal of Refractory Metals and Hard Materials, 100. https://doi.org/10.1016/j.ijrmhm.2021.105652</v>
          </cell>
          <cell r="F822">
            <v>819</v>
          </cell>
          <cell r="G822">
            <v>77</v>
          </cell>
          <cell r="H822"/>
          <cell r="I822">
            <v>12</v>
          </cell>
          <cell r="J822"/>
          <cell r="K822">
            <v>11</v>
          </cell>
          <cell r="L822"/>
          <cell r="M822"/>
          <cell r="N822"/>
          <cell r="O822"/>
          <cell r="P822"/>
          <cell r="Q822"/>
          <cell r="R822"/>
          <cell r="S822"/>
          <cell r="T822"/>
          <cell r="U822"/>
          <cell r="V822"/>
          <cell r="W822"/>
          <cell r="X822"/>
          <cell r="Y822"/>
          <cell r="Z822"/>
          <cell r="AA822"/>
          <cell r="AB822"/>
          <cell r="AC822"/>
          <cell r="AD822"/>
          <cell r="AE822"/>
          <cell r="AF822">
            <v>9.2945000000000011</v>
          </cell>
          <cell r="AG822"/>
          <cell r="AH822"/>
          <cell r="AI822" t="str">
            <v>Co</v>
          </cell>
          <cell r="AJ822" t="str">
            <v>-12.Al</v>
          </cell>
          <cell r="AK822" t="str">
            <v>-11.0W</v>
          </cell>
          <cell r="AL822" t="str">
            <v/>
          </cell>
          <cell r="AM822" t="str">
            <v/>
          </cell>
          <cell r="AN822" t="str">
            <v/>
          </cell>
          <cell r="AO822" t="str">
            <v/>
          </cell>
          <cell r="AP822" t="str">
            <v/>
          </cell>
          <cell r="AQ822" t="str">
            <v/>
          </cell>
          <cell r="AR822" t="str">
            <v/>
          </cell>
          <cell r="AS822" t="str">
            <v/>
          </cell>
          <cell r="AT822" t="str">
            <v/>
          </cell>
          <cell r="AU822" t="str">
            <v/>
          </cell>
          <cell r="AV822" t="str">
            <v/>
          </cell>
          <cell r="AW822" t="str">
            <v/>
          </cell>
          <cell r="AX822" t="str">
            <v/>
          </cell>
          <cell r="AY822" t="str">
            <v/>
          </cell>
          <cell r="AZ822" t="str">
            <v/>
          </cell>
          <cell r="BA822" t="str">
            <v/>
          </cell>
          <cell r="BB822" t="str">
            <v/>
          </cell>
          <cell r="BC822" t="str">
            <v/>
          </cell>
          <cell r="BD822" t="str">
            <v/>
          </cell>
          <cell r="BE822" t="str">
            <v/>
          </cell>
          <cell r="BF822" t="str">
            <v/>
          </cell>
          <cell r="BG822" t="str">
            <v/>
          </cell>
          <cell r="BH822" t="str">
            <v>1Edtmaier, C., Wolf, M., de Oro Calderon, R., &amp; Schubert, W. D. (2021). Effect of nickel on the formation of γ/γ’ microstructures in WC/Co-Ni-Al-W. International Journal of Refractory Metals and Hard Materials, 100. https://doi.org/10.1016/j.ijrmhm.2021.105652</v>
          </cell>
          <cell r="BI822" t="str">
            <v>Co-12.Al-11.0W</v>
          </cell>
          <cell r="BJ822" t="str">
            <v/>
          </cell>
        </row>
        <row r="823">
          <cell r="A823" t="str">
            <v>Co-15.0Ni-12.Al-11.0W</v>
          </cell>
          <cell r="B823"/>
          <cell r="C823" t="str">
            <v/>
          </cell>
          <cell r="D823">
            <v>2</v>
          </cell>
          <cell r="E823" t="str">
            <v>Edtmaier, C., Wolf, M., de Oro Calderon, R., &amp; Schubert, W. D. (2021). Effect of nickel on the formation of γ/γ’ microstructures in WC/Co-Ni-Al-W. International Journal of Refractory Metals and Hard Materials, 100. https://doi.org/10.1016/j.ijrmhm.2021.105653</v>
          </cell>
          <cell r="F823">
            <v>820</v>
          </cell>
          <cell r="G823">
            <v>62</v>
          </cell>
          <cell r="H823">
            <v>15</v>
          </cell>
          <cell r="I823">
            <v>12</v>
          </cell>
          <cell r="J823"/>
          <cell r="K823">
            <v>11</v>
          </cell>
          <cell r="L823"/>
          <cell r="M823"/>
          <cell r="N823"/>
          <cell r="O823"/>
          <cell r="P823"/>
          <cell r="Q823"/>
          <cell r="R823"/>
          <cell r="S823"/>
          <cell r="T823"/>
          <cell r="U823"/>
          <cell r="V823"/>
          <cell r="W823"/>
          <cell r="X823"/>
          <cell r="Y823"/>
          <cell r="Z823"/>
          <cell r="AA823"/>
          <cell r="AB823"/>
          <cell r="AC823"/>
          <cell r="AD823"/>
          <cell r="AE823"/>
          <cell r="AF823">
            <v>9.2957000000000001</v>
          </cell>
          <cell r="AG823"/>
          <cell r="AH823"/>
          <cell r="AI823" t="str">
            <v>Co</v>
          </cell>
          <cell r="AJ823" t="str">
            <v>-12.Al</v>
          </cell>
          <cell r="AK823" t="str">
            <v>-11.0W</v>
          </cell>
          <cell r="AL823" t="str">
            <v>-15.0Ni</v>
          </cell>
          <cell r="AM823" t="str">
            <v/>
          </cell>
          <cell r="AN823" t="str">
            <v/>
          </cell>
          <cell r="AO823" t="str">
            <v/>
          </cell>
          <cell r="AP823" t="str">
            <v/>
          </cell>
          <cell r="AQ823" t="str">
            <v/>
          </cell>
          <cell r="AR823" t="str">
            <v/>
          </cell>
          <cell r="AS823" t="str">
            <v/>
          </cell>
          <cell r="AT823" t="str">
            <v/>
          </cell>
          <cell r="AU823" t="str">
            <v/>
          </cell>
          <cell r="AV823" t="str">
            <v/>
          </cell>
          <cell r="AW823" t="str">
            <v/>
          </cell>
          <cell r="AX823" t="str">
            <v/>
          </cell>
          <cell r="AY823" t="str">
            <v/>
          </cell>
          <cell r="AZ823" t="str">
            <v/>
          </cell>
          <cell r="BA823" t="str">
            <v/>
          </cell>
          <cell r="BB823" t="str">
            <v/>
          </cell>
          <cell r="BC823" t="str">
            <v/>
          </cell>
          <cell r="BD823" t="str">
            <v/>
          </cell>
          <cell r="BE823" t="str">
            <v/>
          </cell>
          <cell r="BF823" t="str">
            <v/>
          </cell>
          <cell r="BG823" t="str">
            <v/>
          </cell>
          <cell r="BH823" t="str">
            <v>2Edtmaier, C., Wolf, M., de Oro Calderon, R., &amp; Schubert, W. D. (2021). Effect of nickel on the formation of γ/γ’ microstructures in WC/Co-Ni-Al-W. International Journal of Refractory Metals and Hard Materials, 100. https://doi.org/10.1016/j.ijrmhm.2021.105653</v>
          </cell>
          <cell r="BI823" t="str">
            <v>Co-15.0Ni-12.Al-11.0W</v>
          </cell>
          <cell r="BJ823" t="str">
            <v/>
          </cell>
        </row>
        <row r="824">
          <cell r="A824" t="str">
            <v>Co-30.0Ni-12.Al-11.0W</v>
          </cell>
          <cell r="B824"/>
          <cell r="C824" t="str">
            <v/>
          </cell>
          <cell r="D824">
            <v>3</v>
          </cell>
          <cell r="E824" t="str">
            <v>Edtmaier, C., Wolf, M., de Oro Calderon, R., &amp; Schubert, W. D. (2021). Effect of nickel on the formation of γ/γ’ microstructures in WC/Co-Ni-Al-W. International Journal of Refractory Metals and Hard Materials, 100. https://doi.org/10.1016/j.ijrmhm.2021.105654</v>
          </cell>
          <cell r="F824">
            <v>821</v>
          </cell>
          <cell r="G824">
            <v>47</v>
          </cell>
          <cell r="H824">
            <v>30</v>
          </cell>
          <cell r="I824">
            <v>12</v>
          </cell>
          <cell r="J824"/>
          <cell r="K824">
            <v>11</v>
          </cell>
          <cell r="L824"/>
          <cell r="M824"/>
          <cell r="N824"/>
          <cell r="O824"/>
          <cell r="P824"/>
          <cell r="Q824"/>
          <cell r="R824"/>
          <cell r="S824"/>
          <cell r="T824"/>
          <cell r="U824"/>
          <cell r="V824"/>
          <cell r="W824"/>
          <cell r="X824"/>
          <cell r="Y824"/>
          <cell r="Z824"/>
          <cell r="AA824"/>
          <cell r="AB824"/>
          <cell r="AC824"/>
          <cell r="AD824"/>
          <cell r="AE824"/>
          <cell r="AF824">
            <v>9.2969000000000008</v>
          </cell>
          <cell r="AG824"/>
          <cell r="AH824"/>
          <cell r="AI824" t="str">
            <v>Co</v>
          </cell>
          <cell r="AJ824" t="str">
            <v>-12.Al</v>
          </cell>
          <cell r="AK824" t="str">
            <v>-11.0W</v>
          </cell>
          <cell r="AL824" t="str">
            <v>-30.0Ni</v>
          </cell>
          <cell r="AM824" t="str">
            <v/>
          </cell>
          <cell r="AN824" t="str">
            <v/>
          </cell>
          <cell r="AO824" t="str">
            <v/>
          </cell>
          <cell r="AP824" t="str">
            <v/>
          </cell>
          <cell r="AQ824" t="str">
            <v/>
          </cell>
          <cell r="AR824" t="str">
            <v/>
          </cell>
          <cell r="AS824" t="str">
            <v/>
          </cell>
          <cell r="AT824" t="str">
            <v/>
          </cell>
          <cell r="AU824" t="str">
            <v/>
          </cell>
          <cell r="AV824" t="str">
            <v/>
          </cell>
          <cell r="AW824" t="str">
            <v/>
          </cell>
          <cell r="AX824" t="str">
            <v/>
          </cell>
          <cell r="AY824" t="str">
            <v/>
          </cell>
          <cell r="AZ824" t="str">
            <v/>
          </cell>
          <cell r="BA824" t="str">
            <v/>
          </cell>
          <cell r="BB824" t="str">
            <v/>
          </cell>
          <cell r="BC824" t="str">
            <v/>
          </cell>
          <cell r="BD824" t="str">
            <v/>
          </cell>
          <cell r="BE824" t="str">
            <v/>
          </cell>
          <cell r="BF824" t="str">
            <v/>
          </cell>
          <cell r="BG824" t="str">
            <v/>
          </cell>
          <cell r="BH824" t="str">
            <v>3Edtmaier, C., Wolf, M., de Oro Calderon, R., &amp; Schubert, W. D. (2021). Effect of nickel on the formation of γ/γ’ microstructures in WC/Co-Ni-Al-W. International Journal of Refractory Metals and Hard Materials, 100. https://doi.org/10.1016/j.ijrmhm.2021.105654</v>
          </cell>
          <cell r="BI824" t="str">
            <v>Co-30.0Ni-12.Al-11.0W</v>
          </cell>
          <cell r="BJ824" t="str">
            <v/>
          </cell>
        </row>
        <row r="825">
          <cell r="A825" t="str">
            <v>Co-45.0Ni-12.Al-11.0W</v>
          </cell>
          <cell r="B825"/>
          <cell r="C825" t="str">
            <v/>
          </cell>
          <cell r="D825">
            <v>4</v>
          </cell>
          <cell r="E825" t="str">
            <v>Edtmaier, C., Wolf, M., de Oro Calderon, R., &amp; Schubert, W. D. (2021). Effect of nickel on the formation of γ/γ’ microstructures in WC/Co-Ni-Al-W. International Journal of Refractory Metals and Hard Materials, 100. https://doi.org/10.1016/j.ijrmhm.2021.105655</v>
          </cell>
          <cell r="F825">
            <v>822</v>
          </cell>
          <cell r="G825">
            <v>32</v>
          </cell>
          <cell r="H825">
            <v>45</v>
          </cell>
          <cell r="I825">
            <v>12</v>
          </cell>
          <cell r="J825"/>
          <cell r="K825">
            <v>11</v>
          </cell>
          <cell r="L825"/>
          <cell r="M825"/>
          <cell r="N825"/>
          <cell r="O825"/>
          <cell r="P825"/>
          <cell r="Q825"/>
          <cell r="R825"/>
          <cell r="S825"/>
          <cell r="T825"/>
          <cell r="U825"/>
          <cell r="V825"/>
          <cell r="W825"/>
          <cell r="X825"/>
          <cell r="Y825"/>
          <cell r="Z825"/>
          <cell r="AA825"/>
          <cell r="AB825"/>
          <cell r="AC825"/>
          <cell r="AD825"/>
          <cell r="AE825"/>
          <cell r="AF825">
            <v>9.2980999999999998</v>
          </cell>
          <cell r="AG825"/>
          <cell r="AH825"/>
          <cell r="AI825" t="str">
            <v>Co</v>
          </cell>
          <cell r="AJ825" t="str">
            <v>-12.Al</v>
          </cell>
          <cell r="AK825" t="str">
            <v>-11.0W</v>
          </cell>
          <cell r="AL825" t="str">
            <v>-45.0Ni</v>
          </cell>
          <cell r="AM825" t="str">
            <v/>
          </cell>
          <cell r="AN825" t="str">
            <v/>
          </cell>
          <cell r="AO825" t="str">
            <v/>
          </cell>
          <cell r="AP825" t="str">
            <v/>
          </cell>
          <cell r="AQ825" t="str">
            <v/>
          </cell>
          <cell r="AR825" t="str">
            <v/>
          </cell>
          <cell r="AS825" t="str">
            <v/>
          </cell>
          <cell r="AT825" t="str">
            <v/>
          </cell>
          <cell r="AU825" t="str">
            <v/>
          </cell>
          <cell r="AV825" t="str">
            <v/>
          </cell>
          <cell r="AW825" t="str">
            <v/>
          </cell>
          <cell r="AX825" t="str">
            <v/>
          </cell>
          <cell r="AY825" t="str">
            <v/>
          </cell>
          <cell r="AZ825" t="str">
            <v/>
          </cell>
          <cell r="BA825" t="str">
            <v/>
          </cell>
          <cell r="BB825" t="str">
            <v/>
          </cell>
          <cell r="BC825" t="str">
            <v/>
          </cell>
          <cell r="BD825" t="str">
            <v/>
          </cell>
          <cell r="BE825" t="str">
            <v/>
          </cell>
          <cell r="BF825" t="str">
            <v/>
          </cell>
          <cell r="BG825" t="str">
            <v/>
          </cell>
          <cell r="BH825" t="str">
            <v>4Edtmaier, C., Wolf, M., de Oro Calderon, R., &amp; Schubert, W. D. (2021). Effect of nickel on the formation of γ/γ’ microstructures in WC/Co-Ni-Al-W. International Journal of Refractory Metals and Hard Materials, 100. https://doi.org/10.1016/j.ijrmhm.2021.105655</v>
          </cell>
          <cell r="BI825" t="str">
            <v>Co-45.0Ni-12.Al-11.0W</v>
          </cell>
          <cell r="BJ825" t="str">
            <v/>
          </cell>
        </row>
        <row r="826">
          <cell r="A826" t="str">
            <v>Co-15.0Ni-11.Al-9.0W</v>
          </cell>
          <cell r="B826"/>
          <cell r="C826" t="str">
            <v/>
          </cell>
          <cell r="D826">
            <v>5</v>
          </cell>
          <cell r="E826" t="str">
            <v>Edtmaier, C., Wolf, M., de Oro Calderon, R., &amp; Schubert, W. D. (2021). Effect of nickel on the formation of γ/γ’ microstructures in WC/Co-Ni-Al-W. International Journal of Refractory Metals and Hard Materials, 100. https://doi.org/10.1016/j.ijrmhm.2021.105656</v>
          </cell>
          <cell r="F826">
            <v>823</v>
          </cell>
          <cell r="G826">
            <v>65</v>
          </cell>
          <cell r="H826">
            <v>15</v>
          </cell>
          <cell r="I826">
            <v>11</v>
          </cell>
          <cell r="J826"/>
          <cell r="K826">
            <v>9</v>
          </cell>
          <cell r="L826"/>
          <cell r="M826"/>
          <cell r="N826"/>
          <cell r="O826"/>
          <cell r="P826"/>
          <cell r="Q826"/>
          <cell r="R826"/>
          <cell r="S826"/>
          <cell r="T826"/>
          <cell r="U826"/>
          <cell r="V826"/>
          <cell r="W826"/>
          <cell r="X826"/>
          <cell r="Y826"/>
          <cell r="Z826"/>
          <cell r="AA826"/>
          <cell r="AB826"/>
          <cell r="AC826"/>
          <cell r="AD826"/>
          <cell r="AE826"/>
          <cell r="AF826">
            <v>9.1507000000000005</v>
          </cell>
          <cell r="AG826"/>
          <cell r="AH826"/>
          <cell r="AI826" t="str">
            <v>Co</v>
          </cell>
          <cell r="AJ826" t="str">
            <v>-11.Al</v>
          </cell>
          <cell r="AK826" t="str">
            <v>-9.0W</v>
          </cell>
          <cell r="AL826" t="str">
            <v>-15.0Ni</v>
          </cell>
          <cell r="AM826" t="str">
            <v/>
          </cell>
          <cell r="AN826" t="str">
            <v/>
          </cell>
          <cell r="AO826" t="str">
            <v/>
          </cell>
          <cell r="AP826" t="str">
            <v/>
          </cell>
          <cell r="AQ826" t="str">
            <v/>
          </cell>
          <cell r="AR826" t="str">
            <v/>
          </cell>
          <cell r="AS826" t="str">
            <v/>
          </cell>
          <cell r="AT826" t="str">
            <v/>
          </cell>
          <cell r="AU826" t="str">
            <v/>
          </cell>
          <cell r="AV826" t="str">
            <v/>
          </cell>
          <cell r="AW826" t="str">
            <v/>
          </cell>
          <cell r="AX826" t="str">
            <v/>
          </cell>
          <cell r="AY826" t="str">
            <v/>
          </cell>
          <cell r="AZ826" t="str">
            <v/>
          </cell>
          <cell r="BA826" t="str">
            <v/>
          </cell>
          <cell r="BB826" t="str">
            <v/>
          </cell>
          <cell r="BC826" t="str">
            <v/>
          </cell>
          <cell r="BD826" t="str">
            <v/>
          </cell>
          <cell r="BE826" t="str">
            <v/>
          </cell>
          <cell r="BF826" t="str">
            <v/>
          </cell>
          <cell r="BG826" t="str">
            <v/>
          </cell>
          <cell r="BH826" t="str">
            <v>5Edtmaier, C., Wolf, M., de Oro Calderon, R., &amp; Schubert, W. D. (2021). Effect of nickel on the formation of γ/γ’ microstructures in WC/Co-Ni-Al-W. International Journal of Refractory Metals and Hard Materials, 100. https://doi.org/10.1016/j.ijrmhm.2021.105656</v>
          </cell>
          <cell r="BI826" t="str">
            <v>Co-15.0Ni-11.Al-9.0W</v>
          </cell>
          <cell r="BJ826" t="str">
            <v/>
          </cell>
        </row>
        <row r="827">
          <cell r="A827" t="str">
            <v>Co-17.5Ni-11.Al-9.0W</v>
          </cell>
          <cell r="B827"/>
          <cell r="C827" t="str">
            <v/>
          </cell>
          <cell r="D827">
            <v>6</v>
          </cell>
          <cell r="E827" t="str">
            <v>Edtmaier, C., Wolf, M., de Oro Calderon, R., &amp; Schubert, W. D. (2021). Effect of nickel on the formation of γ/γ’ microstructures in WC/Co-Ni-Al-W. International Journal of Refractory Metals and Hard Materials, 100. https://doi.org/10.1016/j.ijrmhm.2021.105657</v>
          </cell>
          <cell r="F827">
            <v>824</v>
          </cell>
          <cell r="G827">
            <v>62.5</v>
          </cell>
          <cell r="H827">
            <v>17.5</v>
          </cell>
          <cell r="I827">
            <v>11</v>
          </cell>
          <cell r="J827"/>
          <cell r="K827">
            <v>9</v>
          </cell>
          <cell r="L827"/>
          <cell r="M827"/>
          <cell r="N827"/>
          <cell r="O827"/>
          <cell r="P827"/>
          <cell r="Q827"/>
          <cell r="R827"/>
          <cell r="S827"/>
          <cell r="T827"/>
          <cell r="U827"/>
          <cell r="V827"/>
          <cell r="W827"/>
          <cell r="X827"/>
          <cell r="Y827"/>
          <cell r="Z827"/>
          <cell r="AA827"/>
          <cell r="AB827"/>
          <cell r="AC827"/>
          <cell r="AD827"/>
          <cell r="AE827"/>
          <cell r="AF827">
            <v>9.1509</v>
          </cell>
          <cell r="AG827"/>
          <cell r="AH827"/>
          <cell r="AI827" t="str">
            <v>Co</v>
          </cell>
          <cell r="AJ827" t="str">
            <v>-11.Al</v>
          </cell>
          <cell r="AK827" t="str">
            <v>-9.0W</v>
          </cell>
          <cell r="AL827" t="str">
            <v>-17.5Ni</v>
          </cell>
          <cell r="AM827" t="str">
            <v/>
          </cell>
          <cell r="AN827" t="str">
            <v/>
          </cell>
          <cell r="AO827" t="str">
            <v/>
          </cell>
          <cell r="AP827" t="str">
            <v/>
          </cell>
          <cell r="AQ827" t="str">
            <v/>
          </cell>
          <cell r="AR827" t="str">
            <v/>
          </cell>
          <cell r="AS827" t="str">
            <v/>
          </cell>
          <cell r="AT827" t="str">
            <v/>
          </cell>
          <cell r="AU827" t="str">
            <v/>
          </cell>
          <cell r="AV827" t="str">
            <v/>
          </cell>
          <cell r="AW827" t="str">
            <v/>
          </cell>
          <cell r="AX827" t="str">
            <v/>
          </cell>
          <cell r="AY827" t="str">
            <v/>
          </cell>
          <cell r="AZ827" t="str">
            <v/>
          </cell>
          <cell r="BA827" t="str">
            <v/>
          </cell>
          <cell r="BB827" t="str">
            <v/>
          </cell>
          <cell r="BC827" t="str">
            <v/>
          </cell>
          <cell r="BD827" t="str">
            <v/>
          </cell>
          <cell r="BE827" t="str">
            <v/>
          </cell>
          <cell r="BF827" t="str">
            <v/>
          </cell>
          <cell r="BG827" t="str">
            <v/>
          </cell>
          <cell r="BH827" t="str">
            <v>6Edtmaier, C., Wolf, M., de Oro Calderon, R., &amp; Schubert, W. D. (2021). Effect of nickel on the formation of γ/γ’ microstructures in WC/Co-Ni-Al-W. International Journal of Refractory Metals and Hard Materials, 100. https://doi.org/10.1016/j.ijrmhm.2021.105657</v>
          </cell>
          <cell r="BI827" t="str">
            <v>Co-17.5Ni-11.Al-9.0W</v>
          </cell>
          <cell r="BJ827" t="str">
            <v/>
          </cell>
        </row>
        <row r="828">
          <cell r="A828" t="str">
            <v>Co-20.0Ni-11.Al-9.0W</v>
          </cell>
          <cell r="B828"/>
          <cell r="C828" t="str">
            <v/>
          </cell>
          <cell r="D828">
            <v>7</v>
          </cell>
          <cell r="E828" t="str">
            <v>Edtmaier, C., Wolf, M., de Oro Calderon, R., &amp; Schubert, W. D. (2021). Effect of nickel on the formation of γ/γ’ microstructures in WC/Co-Ni-Al-W. International Journal of Refractory Metals and Hard Materials, 100. https://doi.org/10.1016/j.ijrmhm.2021.105658</v>
          </cell>
          <cell r="F828">
            <v>825</v>
          </cell>
          <cell r="G828">
            <v>60</v>
          </cell>
          <cell r="H828">
            <v>20</v>
          </cell>
          <cell r="I828">
            <v>11</v>
          </cell>
          <cell r="J828"/>
          <cell r="K828">
            <v>9</v>
          </cell>
          <cell r="L828"/>
          <cell r="M828"/>
          <cell r="N828"/>
          <cell r="O828"/>
          <cell r="P828"/>
          <cell r="Q828"/>
          <cell r="R828"/>
          <cell r="S828"/>
          <cell r="T828"/>
          <cell r="U828"/>
          <cell r="V828"/>
          <cell r="W828"/>
          <cell r="X828"/>
          <cell r="Y828"/>
          <cell r="Z828"/>
          <cell r="AA828"/>
          <cell r="AB828"/>
          <cell r="AC828"/>
          <cell r="AD828"/>
          <cell r="AE828"/>
          <cell r="AF828">
            <v>9.1510999999999996</v>
          </cell>
          <cell r="AG828"/>
          <cell r="AH828"/>
          <cell r="AI828" t="str">
            <v>Co</v>
          </cell>
          <cell r="AJ828" t="str">
            <v>-11.Al</v>
          </cell>
          <cell r="AK828" t="str">
            <v>-9.0W</v>
          </cell>
          <cell r="AL828" t="str">
            <v>-20.0Ni</v>
          </cell>
          <cell r="AM828" t="str">
            <v/>
          </cell>
          <cell r="AN828" t="str">
            <v/>
          </cell>
          <cell r="AO828" t="str">
            <v/>
          </cell>
          <cell r="AP828" t="str">
            <v/>
          </cell>
          <cell r="AQ828" t="str">
            <v/>
          </cell>
          <cell r="AR828" t="str">
            <v/>
          </cell>
          <cell r="AS828" t="str">
            <v/>
          </cell>
          <cell r="AT828" t="str">
            <v/>
          </cell>
          <cell r="AU828" t="str">
            <v/>
          </cell>
          <cell r="AV828" t="str">
            <v/>
          </cell>
          <cell r="AW828" t="str">
            <v/>
          </cell>
          <cell r="AX828" t="str">
            <v/>
          </cell>
          <cell r="AY828" t="str">
            <v/>
          </cell>
          <cell r="AZ828" t="str">
            <v/>
          </cell>
          <cell r="BA828" t="str">
            <v/>
          </cell>
          <cell r="BB828" t="str">
            <v/>
          </cell>
          <cell r="BC828" t="str">
            <v/>
          </cell>
          <cell r="BD828" t="str">
            <v/>
          </cell>
          <cell r="BE828" t="str">
            <v/>
          </cell>
          <cell r="BF828" t="str">
            <v/>
          </cell>
          <cell r="BG828" t="str">
            <v/>
          </cell>
          <cell r="BH828" t="str">
            <v>7Edtmaier, C., Wolf, M., de Oro Calderon, R., &amp; Schubert, W. D. (2021). Effect of nickel on the formation of γ/γ’ microstructures in WC/Co-Ni-Al-W. International Journal of Refractory Metals and Hard Materials, 100. https://doi.org/10.1016/j.ijrmhm.2021.105658</v>
          </cell>
          <cell r="BI828" t="str">
            <v>Co-20.0Ni-11.Al-9.0W</v>
          </cell>
          <cell r="BJ828" t="str">
            <v/>
          </cell>
        </row>
        <row r="829">
          <cell r="A829" t="str">
            <v>Co-13.0Ni-10.Al-8.0W</v>
          </cell>
          <cell r="B829"/>
          <cell r="C829" t="str">
            <v/>
          </cell>
          <cell r="D829">
            <v>8</v>
          </cell>
          <cell r="E829" t="str">
            <v>Edtmaier, C., Wolf, M., de Oro Calderon, R., &amp; Schubert, W. D. (2021). Effect of nickel on the formation of γ/γ’ microstructures in WC/Co-Ni-Al-W. International Journal of Refractory Metals and Hard Materials, 100. https://doi.org/10.1016/j.ijrmhm.2021.105659</v>
          </cell>
          <cell r="F829">
            <v>826</v>
          </cell>
          <cell r="G829">
            <v>69</v>
          </cell>
          <cell r="H829">
            <v>13</v>
          </cell>
          <cell r="I829">
            <v>10</v>
          </cell>
          <cell r="J829"/>
          <cell r="K829">
            <v>8</v>
          </cell>
          <cell r="L829"/>
          <cell r="M829"/>
          <cell r="N829"/>
          <cell r="O829"/>
          <cell r="P829"/>
          <cell r="Q829"/>
          <cell r="R829"/>
          <cell r="S829"/>
          <cell r="T829"/>
          <cell r="U829"/>
          <cell r="V829"/>
          <cell r="W829"/>
          <cell r="X829"/>
          <cell r="Y829"/>
          <cell r="Z829"/>
          <cell r="AA829"/>
          <cell r="AB829"/>
          <cell r="AC829"/>
          <cell r="AD829"/>
          <cell r="AE829"/>
          <cell r="AF829">
            <v>9.1090400000000002</v>
          </cell>
          <cell r="AG829"/>
          <cell r="AH829"/>
          <cell r="AI829" t="str">
            <v>Co</v>
          </cell>
          <cell r="AJ829" t="str">
            <v>-10.Al</v>
          </cell>
          <cell r="AK829" t="str">
            <v>-8.0W</v>
          </cell>
          <cell r="AL829" t="str">
            <v>-13.0Ni</v>
          </cell>
          <cell r="AM829" t="str">
            <v/>
          </cell>
          <cell r="AN829" t="str">
            <v/>
          </cell>
          <cell r="AO829" t="str">
            <v/>
          </cell>
          <cell r="AP829" t="str">
            <v/>
          </cell>
          <cell r="AQ829" t="str">
            <v/>
          </cell>
          <cell r="AR829" t="str">
            <v/>
          </cell>
          <cell r="AS829" t="str">
            <v/>
          </cell>
          <cell r="AT829" t="str">
            <v/>
          </cell>
          <cell r="AU829" t="str">
            <v/>
          </cell>
          <cell r="AV829" t="str">
            <v/>
          </cell>
          <cell r="AW829" t="str">
            <v/>
          </cell>
          <cell r="AX829" t="str">
            <v/>
          </cell>
          <cell r="AY829" t="str">
            <v/>
          </cell>
          <cell r="AZ829" t="str">
            <v/>
          </cell>
          <cell r="BA829" t="str">
            <v/>
          </cell>
          <cell r="BB829" t="str">
            <v/>
          </cell>
          <cell r="BC829" t="str">
            <v/>
          </cell>
          <cell r="BD829" t="str">
            <v/>
          </cell>
          <cell r="BE829" t="str">
            <v/>
          </cell>
          <cell r="BF829" t="str">
            <v/>
          </cell>
          <cell r="BG829" t="str">
            <v/>
          </cell>
          <cell r="BH829" t="str">
            <v>8Edtmaier, C., Wolf, M., de Oro Calderon, R., &amp; Schubert, W. D. (2021). Effect of nickel on the formation of γ/γ’ microstructures in WC/Co-Ni-Al-W. International Journal of Refractory Metals and Hard Materials, 100. https://doi.org/10.1016/j.ijrmhm.2021.105659</v>
          </cell>
          <cell r="BI829" t="str">
            <v>Co-13.0Ni-10.Al-8.0W</v>
          </cell>
          <cell r="BJ829" t="str">
            <v/>
          </cell>
        </row>
        <row r="830">
          <cell r="A830" t="str">
            <v>Co-9.Al-9.0W-2.0Ta-0.02B</v>
          </cell>
          <cell r="B830"/>
          <cell r="C830" t="str">
            <v/>
          </cell>
          <cell r="D830" t="str">
            <v>Co-Al-W</v>
          </cell>
          <cell r="E830" t="str">
            <v>Fan, L. L., Li, Y., Zhao, X. Y., Yu, Y. X., Zhou, C. G., &amp; Sha, J. B. (2021). High-throughput preparation and characterization of early hot-corrosion behaviors of compositional gradient Al–Cr complex coatings on a novel Co–Al–W-based alloy. Corrosion Science, 192. https://doi.org/10.1016/j.corsci.2021.109811</v>
          </cell>
          <cell r="F830">
            <v>827</v>
          </cell>
          <cell r="G830">
            <v>79.98</v>
          </cell>
          <cell r="H830"/>
          <cell r="I830">
            <v>9</v>
          </cell>
          <cell r="J830"/>
          <cell r="K830">
            <v>9</v>
          </cell>
          <cell r="L830"/>
          <cell r="M830">
            <v>2</v>
          </cell>
          <cell r="N830"/>
          <cell r="O830"/>
          <cell r="P830"/>
          <cell r="Q830"/>
          <cell r="R830"/>
          <cell r="S830">
            <v>0.02</v>
          </cell>
          <cell r="T830"/>
          <cell r="U830"/>
          <cell r="V830"/>
          <cell r="W830"/>
          <cell r="X830"/>
          <cell r="Y830"/>
          <cell r="Z830"/>
          <cell r="AA830"/>
          <cell r="AB830"/>
          <cell r="AC830"/>
          <cell r="AD830"/>
          <cell r="AE830"/>
          <cell r="AF830">
            <v>9.4272120000000008</v>
          </cell>
          <cell r="AG830"/>
          <cell r="AH830"/>
          <cell r="AI830" t="str">
            <v>Co</v>
          </cell>
          <cell r="AJ830" t="str">
            <v>-9.Al</v>
          </cell>
          <cell r="AK830" t="str">
            <v>-9.0W</v>
          </cell>
          <cell r="AL830" t="str">
            <v/>
          </cell>
          <cell r="AM830" t="str">
            <v/>
          </cell>
          <cell r="AN830" t="str">
            <v>-2.0Ta</v>
          </cell>
          <cell r="AO830" t="str">
            <v/>
          </cell>
          <cell r="AP830" t="str">
            <v/>
          </cell>
          <cell r="AQ830" t="str">
            <v/>
          </cell>
          <cell r="AR830" t="str">
            <v/>
          </cell>
          <cell r="AS830" t="str">
            <v/>
          </cell>
          <cell r="AT830" t="str">
            <v/>
          </cell>
          <cell r="AU830" t="str">
            <v>-0.02B</v>
          </cell>
          <cell r="AV830" t="str">
            <v/>
          </cell>
          <cell r="AW830" t="str">
            <v/>
          </cell>
          <cell r="AX830" t="str">
            <v/>
          </cell>
          <cell r="AY830" t="str">
            <v/>
          </cell>
          <cell r="AZ830" t="str">
            <v/>
          </cell>
          <cell r="BA830" t="str">
            <v/>
          </cell>
          <cell r="BB830" t="str">
            <v/>
          </cell>
          <cell r="BC830" t="str">
            <v/>
          </cell>
          <cell r="BD830" t="str">
            <v/>
          </cell>
          <cell r="BE830" t="str">
            <v/>
          </cell>
          <cell r="BF830" t="str">
            <v/>
          </cell>
          <cell r="BG830" t="str">
            <v/>
          </cell>
          <cell r="BH830" t="str">
            <v>Co-Al-WFan, L. L., Li, Y., Zhao, X. Y., Yu, Y. X., Zhou, C. G., &amp; Sha, J. B. (2021). High-throughput preparation and characterization of early hot-corrosion behaviors of compositional gradient Al–Cr complex coatings on a novel Co–Al–W-based alloy. Corrosion Science, 192. https://doi.org/10.1016/j.corsci.2021.109811</v>
          </cell>
          <cell r="BI830" t="str">
            <v>Co-9.Al-9.0W-2.0Ta-0.02B</v>
          </cell>
          <cell r="BJ830" t="str">
            <v/>
          </cell>
        </row>
        <row r="831">
          <cell r="A831" t="str">
            <v>Co-12.0Ti</v>
          </cell>
          <cell r="B831"/>
          <cell r="C831" t="str">
            <v/>
          </cell>
          <cell r="D831" t="str">
            <v>CoTi</v>
          </cell>
          <cell r="E831" t="str">
            <v>Im, H. J., Choi, W. S., Ryou, K. H., Seol, J. B., Kang, T. H., Ko, W. S., &amp; Choi, P. P. (2021). Enhanced microstructural stability of γ/γ′-strengthened Co-Ti-Mo-based alloys through Al additions. Acta Materialia, 214. https://doi.org/10.1016/j.actamat.2021.117011</v>
          </cell>
          <cell r="F831">
            <v>828</v>
          </cell>
          <cell r="G831">
            <v>88</v>
          </cell>
          <cell r="H831"/>
          <cell r="I831"/>
          <cell r="J831"/>
          <cell r="K831"/>
          <cell r="L831">
            <v>12</v>
          </cell>
          <cell r="M831"/>
          <cell r="N831"/>
          <cell r="O831"/>
          <cell r="P831"/>
          <cell r="Q831"/>
          <cell r="R831"/>
          <cell r="S831"/>
          <cell r="T831"/>
          <cell r="U831"/>
          <cell r="V831"/>
          <cell r="W831"/>
          <cell r="X831"/>
          <cell r="Y831"/>
          <cell r="Z831"/>
          <cell r="AA831"/>
          <cell r="AB831"/>
          <cell r="AC831"/>
          <cell r="AD831"/>
          <cell r="AE831"/>
          <cell r="AF831">
            <v>8.3728400000000001</v>
          </cell>
          <cell r="AG831"/>
          <cell r="AH831"/>
          <cell r="AI831" t="str">
            <v>Co</v>
          </cell>
          <cell r="AJ831" t="str">
            <v/>
          </cell>
          <cell r="AK831" t="str">
            <v/>
          </cell>
          <cell r="AL831" t="str">
            <v/>
          </cell>
          <cell r="AM831" t="str">
            <v/>
          </cell>
          <cell r="AN831" t="str">
            <v/>
          </cell>
          <cell r="AO831" t="str">
            <v/>
          </cell>
          <cell r="AP831" t="str">
            <v/>
          </cell>
          <cell r="AQ831" t="str">
            <v>-12.0Ti</v>
          </cell>
          <cell r="AR831" t="str">
            <v/>
          </cell>
          <cell r="AS831" t="str">
            <v/>
          </cell>
          <cell r="AT831" t="str">
            <v/>
          </cell>
          <cell r="AU831" t="str">
            <v/>
          </cell>
          <cell r="AV831" t="str">
            <v/>
          </cell>
          <cell r="AW831" t="str">
            <v/>
          </cell>
          <cell r="AX831" t="str">
            <v/>
          </cell>
          <cell r="AY831" t="str">
            <v/>
          </cell>
          <cell r="AZ831" t="str">
            <v/>
          </cell>
          <cell r="BA831" t="str">
            <v/>
          </cell>
          <cell r="BB831" t="str">
            <v/>
          </cell>
          <cell r="BC831" t="str">
            <v/>
          </cell>
          <cell r="BD831" t="str">
            <v/>
          </cell>
          <cell r="BE831" t="str">
            <v/>
          </cell>
          <cell r="BF831" t="str">
            <v/>
          </cell>
          <cell r="BG831" t="str">
            <v/>
          </cell>
          <cell r="BH831" t="str">
            <v>CoTiIm, H. J., Choi, W. S., Ryou, K. H., Seol, J. B., Kang, T. H., Ko, W. S., &amp; Choi, P. P. (2021). Enhanced microstructural stability of γ/γ′-strengthened Co-Ti-Mo-based alloys through Al additions. Acta Materialia, 214. https://doi.org/10.1016/j.actamat.2021.117011</v>
          </cell>
          <cell r="BI831" t="str">
            <v>Co-12.0Ti</v>
          </cell>
          <cell r="BJ831" t="str">
            <v/>
          </cell>
        </row>
        <row r="832">
          <cell r="A832" t="str">
            <v>Co-12.0Ti-4.0Mo</v>
          </cell>
          <cell r="B832"/>
          <cell r="C832" t="str">
            <v/>
          </cell>
          <cell r="D832" t="str">
            <v>CoTiMo</v>
          </cell>
          <cell r="E832" t="str">
            <v>Im, H. J., Choi, W. S., Ryou, K. H., Seol, J. B., Kang, T. H., Ko, W. S., &amp; Choi, P. P. (2021). Enhanced microstructural stability of γ/γ′-strengthened Co-Ti-Mo-based alloys through Al additions. Acta Materialia, 214. https://doi.org/10.1016/j.actamat.2021.117012</v>
          </cell>
          <cell r="F832">
            <v>829</v>
          </cell>
          <cell r="G832">
            <v>84</v>
          </cell>
          <cell r="H832"/>
          <cell r="I832"/>
          <cell r="J832"/>
          <cell r="K832"/>
          <cell r="L832">
            <v>12</v>
          </cell>
          <cell r="M832"/>
          <cell r="N832"/>
          <cell r="O832"/>
          <cell r="P832">
            <v>4</v>
          </cell>
          <cell r="Q832"/>
          <cell r="R832"/>
          <cell r="S832"/>
          <cell r="T832"/>
          <cell r="U832"/>
          <cell r="V832"/>
          <cell r="W832"/>
          <cell r="X832"/>
          <cell r="Y832"/>
          <cell r="Z832"/>
          <cell r="AA832"/>
          <cell r="AB832"/>
          <cell r="AC832"/>
          <cell r="AD832"/>
          <cell r="AE832"/>
          <cell r="AF832">
            <v>8.4280399999999993</v>
          </cell>
          <cell r="AG832"/>
          <cell r="AH832"/>
          <cell r="AI832" t="str">
            <v>Co</v>
          </cell>
          <cell r="AJ832" t="str">
            <v/>
          </cell>
          <cell r="AK832" t="str">
            <v/>
          </cell>
          <cell r="AL832" t="str">
            <v/>
          </cell>
          <cell r="AM832" t="str">
            <v/>
          </cell>
          <cell r="AN832" t="str">
            <v/>
          </cell>
          <cell r="AO832" t="str">
            <v/>
          </cell>
          <cell r="AP832" t="str">
            <v/>
          </cell>
          <cell r="AQ832" t="str">
            <v>-12.0Ti</v>
          </cell>
          <cell r="AR832" t="str">
            <v>-4.0Mo</v>
          </cell>
          <cell r="AS832" t="str">
            <v/>
          </cell>
          <cell r="AT832" t="str">
            <v/>
          </cell>
          <cell r="AU832" t="str">
            <v/>
          </cell>
          <cell r="AV832" t="str">
            <v/>
          </cell>
          <cell r="AW832" t="str">
            <v/>
          </cell>
          <cell r="AX832" t="str">
            <v/>
          </cell>
          <cell r="AY832" t="str">
            <v/>
          </cell>
          <cell r="AZ832" t="str">
            <v/>
          </cell>
          <cell r="BA832" t="str">
            <v/>
          </cell>
          <cell r="BB832" t="str">
            <v/>
          </cell>
          <cell r="BC832" t="str">
            <v/>
          </cell>
          <cell r="BD832" t="str">
            <v/>
          </cell>
          <cell r="BE832" t="str">
            <v/>
          </cell>
          <cell r="BF832" t="str">
            <v/>
          </cell>
          <cell r="BG832" t="str">
            <v/>
          </cell>
          <cell r="BH832" t="str">
            <v>CoTiMoIm, H. J., Choi, W. S., Ryou, K. H., Seol, J. B., Kang, T. H., Ko, W. S., &amp; Choi, P. P. (2021). Enhanced microstructural stability of γ/γ′-strengthened Co-Ti-Mo-based alloys through Al additions. Acta Materialia, 214. https://doi.org/10.1016/j.actamat.2021.117012</v>
          </cell>
          <cell r="BI832" t="str">
            <v>Co-12.0Ti-4.0Mo</v>
          </cell>
          <cell r="BJ832" t="str">
            <v/>
          </cell>
        </row>
        <row r="833">
          <cell r="A833" t="str">
            <v>Co-2.Al-12.0Ti-4.0Mo</v>
          </cell>
          <cell r="B833"/>
          <cell r="C833" t="str">
            <v/>
          </cell>
          <cell r="D833" t="str">
            <v>"+"2Al</v>
          </cell>
          <cell r="E833" t="str">
            <v>Im, H. J., Choi, W. S., Ryou, K. H., Seol, J. B., Kang, T. H., Ko, W. S., &amp; Choi, P. P. (2021). Enhanced microstructural stability of γ/γ′-strengthened Co-Ti-Mo-based alloys through Al additions. Acta Materialia, 214. https://doi.org/10.1016/j.actamat.2021.117013</v>
          </cell>
          <cell r="F833">
            <v>830</v>
          </cell>
          <cell r="G833">
            <v>82</v>
          </cell>
          <cell r="H833"/>
          <cell r="I833">
            <v>2</v>
          </cell>
          <cell r="J833"/>
          <cell r="K833"/>
          <cell r="L833">
            <v>12</v>
          </cell>
          <cell r="M833"/>
          <cell r="N833"/>
          <cell r="O833"/>
          <cell r="P833">
            <v>4</v>
          </cell>
          <cell r="Q833"/>
          <cell r="R833"/>
          <cell r="S833"/>
          <cell r="T833"/>
          <cell r="U833"/>
          <cell r="V833"/>
          <cell r="W833"/>
          <cell r="X833"/>
          <cell r="Y833"/>
          <cell r="Z833"/>
          <cell r="AA833"/>
          <cell r="AB833"/>
          <cell r="AC833"/>
          <cell r="AD833"/>
          <cell r="AE833"/>
          <cell r="AF833">
            <v>8.3040400000000005</v>
          </cell>
          <cell r="AG833"/>
          <cell r="AH833"/>
          <cell r="AI833" t="str">
            <v>Co</v>
          </cell>
          <cell r="AJ833" t="str">
            <v>-2.Al</v>
          </cell>
          <cell r="AK833" t="str">
            <v/>
          </cell>
          <cell r="AL833" t="str">
            <v/>
          </cell>
          <cell r="AM833" t="str">
            <v/>
          </cell>
          <cell r="AN833" t="str">
            <v/>
          </cell>
          <cell r="AO833" t="str">
            <v/>
          </cell>
          <cell r="AP833" t="str">
            <v/>
          </cell>
          <cell r="AQ833" t="str">
            <v>-12.0Ti</v>
          </cell>
          <cell r="AR833" t="str">
            <v>-4.0Mo</v>
          </cell>
          <cell r="AS833" t="str">
            <v/>
          </cell>
          <cell r="AT833" t="str">
            <v/>
          </cell>
          <cell r="AU833" t="str">
            <v/>
          </cell>
          <cell r="AV833" t="str">
            <v/>
          </cell>
          <cell r="AW833" t="str">
            <v/>
          </cell>
          <cell r="AX833" t="str">
            <v/>
          </cell>
          <cell r="AY833" t="str">
            <v/>
          </cell>
          <cell r="AZ833" t="str">
            <v/>
          </cell>
          <cell r="BA833" t="str">
            <v/>
          </cell>
          <cell r="BB833" t="str">
            <v/>
          </cell>
          <cell r="BC833" t="str">
            <v/>
          </cell>
          <cell r="BD833" t="str">
            <v/>
          </cell>
          <cell r="BE833" t="str">
            <v/>
          </cell>
          <cell r="BF833" t="str">
            <v/>
          </cell>
          <cell r="BG833" t="str">
            <v/>
          </cell>
          <cell r="BH833" t="str">
            <v>"+"2AlIm, H. J., Choi, W. S., Ryou, K. H., Seol, J. B., Kang, T. H., Ko, W. S., &amp; Choi, P. P. (2021). Enhanced microstructural stability of γ/γ′-strengthened Co-Ti-Mo-based alloys through Al additions. Acta Materialia, 214. https://doi.org/10.1016/j.actamat.2021.117013</v>
          </cell>
          <cell r="BI833" t="str">
            <v>Co-2.Al-12.0Ti-4.0Mo</v>
          </cell>
          <cell r="BJ833" t="str">
            <v/>
          </cell>
        </row>
        <row r="834">
          <cell r="A834" t="str">
            <v>Co-4.Al-12.0Ti-4.0Mo</v>
          </cell>
          <cell r="B834"/>
          <cell r="C834" t="str">
            <v/>
          </cell>
          <cell r="D834" t="str">
            <v>"+"4Al</v>
          </cell>
          <cell r="E834" t="str">
            <v>Im, H. J., Choi, W. S., Ryou, K. H., Seol, J. B., Kang, T. H., Ko, W. S., &amp; Choi, P. P. (2021). Enhanced microstructural stability of γ/γ′-strengthened Co-Ti-Mo-based alloys through Al additions. Acta Materialia, 214. https://doi.org/10.1016/j.actamat.2021.117014</v>
          </cell>
          <cell r="F834">
            <v>831</v>
          </cell>
          <cell r="G834">
            <v>80</v>
          </cell>
          <cell r="H834"/>
          <cell r="I834">
            <v>4</v>
          </cell>
          <cell r="J834"/>
          <cell r="K834"/>
          <cell r="L834">
            <v>12</v>
          </cell>
          <cell r="M834"/>
          <cell r="N834"/>
          <cell r="O834"/>
          <cell r="P834">
            <v>4</v>
          </cell>
          <cell r="Q834"/>
          <cell r="R834"/>
          <cell r="S834"/>
          <cell r="T834"/>
          <cell r="U834"/>
          <cell r="V834"/>
          <cell r="W834"/>
          <cell r="X834"/>
          <cell r="Y834"/>
          <cell r="Z834"/>
          <cell r="AA834"/>
          <cell r="AB834"/>
          <cell r="AC834"/>
          <cell r="AD834"/>
          <cell r="AE834"/>
          <cell r="AF834">
            <v>8.1800399999999982</v>
          </cell>
          <cell r="AG834"/>
          <cell r="AH834"/>
          <cell r="AI834" t="str">
            <v>Co</v>
          </cell>
          <cell r="AJ834" t="str">
            <v>-4.Al</v>
          </cell>
          <cell r="AK834" t="str">
            <v/>
          </cell>
          <cell r="AL834" t="str">
            <v/>
          </cell>
          <cell r="AM834" t="str">
            <v/>
          </cell>
          <cell r="AN834" t="str">
            <v/>
          </cell>
          <cell r="AO834" t="str">
            <v/>
          </cell>
          <cell r="AP834" t="str">
            <v/>
          </cell>
          <cell r="AQ834" t="str">
            <v>-12.0Ti</v>
          </cell>
          <cell r="AR834" t="str">
            <v>-4.0Mo</v>
          </cell>
          <cell r="AS834" t="str">
            <v/>
          </cell>
          <cell r="AT834" t="str">
            <v/>
          </cell>
          <cell r="AU834" t="str">
            <v/>
          </cell>
          <cell r="AV834" t="str">
            <v/>
          </cell>
          <cell r="AW834" t="str">
            <v/>
          </cell>
          <cell r="AX834" t="str">
            <v/>
          </cell>
          <cell r="AY834" t="str">
            <v/>
          </cell>
          <cell r="AZ834" t="str">
            <v/>
          </cell>
          <cell r="BA834" t="str">
            <v/>
          </cell>
          <cell r="BB834" t="str">
            <v/>
          </cell>
          <cell r="BC834" t="str">
            <v/>
          </cell>
          <cell r="BD834" t="str">
            <v/>
          </cell>
          <cell r="BE834" t="str">
            <v/>
          </cell>
          <cell r="BF834" t="str">
            <v/>
          </cell>
          <cell r="BG834" t="str">
            <v/>
          </cell>
          <cell r="BH834" t="str">
            <v>"+"4AlIm, H. J., Choi, W. S., Ryou, K. H., Seol, J. B., Kang, T. H., Ko, W. S., &amp; Choi, P. P. (2021). Enhanced microstructural stability of γ/γ′-strengthened Co-Ti-Mo-based alloys through Al additions. Acta Materialia, 214. https://doi.org/10.1016/j.actamat.2021.117014</v>
          </cell>
          <cell r="BI834" t="str">
            <v>Co-4.Al-12.0Ti-4.0Mo</v>
          </cell>
          <cell r="BJ834" t="str">
            <v/>
          </cell>
        </row>
        <row r="835">
          <cell r="A835" t="str">
            <v>Co-2.Al-10.0Ti-4.0Mo</v>
          </cell>
          <cell r="B835"/>
          <cell r="C835" t="str">
            <v/>
          </cell>
          <cell r="D835" t="str">
            <v>10Ti+2Al</v>
          </cell>
          <cell r="E835" t="str">
            <v>Im, H. J., Choi, W. S., Ryou, K. H., Seol, J. B., Kang, T. H., Ko, W. S., &amp; Choi, P. P. (2021). Enhanced microstructural stability of γ/γ′-strengthened Co-Ti-Mo-based alloys through Al additions. Acta Materialia, 214. https://doi.org/10.1016/j.actamat.2021.117015</v>
          </cell>
          <cell r="F835">
            <v>832</v>
          </cell>
          <cell r="G835">
            <v>84</v>
          </cell>
          <cell r="H835"/>
          <cell r="I835">
            <v>2</v>
          </cell>
          <cell r="J835"/>
          <cell r="K835"/>
          <cell r="L835">
            <v>10</v>
          </cell>
          <cell r="M835"/>
          <cell r="N835"/>
          <cell r="O835"/>
          <cell r="P835">
            <v>4</v>
          </cell>
          <cell r="Q835"/>
          <cell r="R835"/>
          <cell r="S835"/>
          <cell r="T835"/>
          <cell r="U835"/>
          <cell r="V835"/>
          <cell r="W835"/>
          <cell r="X835"/>
          <cell r="Y835"/>
          <cell r="Z835"/>
          <cell r="AA835"/>
          <cell r="AB835"/>
          <cell r="AC835"/>
          <cell r="AD835"/>
          <cell r="AE835"/>
          <cell r="AF835">
            <v>8.3918999999999997</v>
          </cell>
          <cell r="AG835"/>
          <cell r="AH835"/>
          <cell r="AI835" t="str">
            <v>Co</v>
          </cell>
          <cell r="AJ835" t="str">
            <v>-2.Al</v>
          </cell>
          <cell r="AK835" t="str">
            <v/>
          </cell>
          <cell r="AL835" t="str">
            <v/>
          </cell>
          <cell r="AM835" t="str">
            <v/>
          </cell>
          <cell r="AN835" t="str">
            <v/>
          </cell>
          <cell r="AO835" t="str">
            <v/>
          </cell>
          <cell r="AP835" t="str">
            <v/>
          </cell>
          <cell r="AQ835" t="str">
            <v>-10.0Ti</v>
          </cell>
          <cell r="AR835" t="str">
            <v>-4.0Mo</v>
          </cell>
          <cell r="AS835" t="str">
            <v/>
          </cell>
          <cell r="AT835" t="str">
            <v/>
          </cell>
          <cell r="AU835" t="str">
            <v/>
          </cell>
          <cell r="AV835" t="str">
            <v/>
          </cell>
          <cell r="AW835" t="str">
            <v/>
          </cell>
          <cell r="AX835" t="str">
            <v/>
          </cell>
          <cell r="AY835" t="str">
            <v/>
          </cell>
          <cell r="AZ835" t="str">
            <v/>
          </cell>
          <cell r="BA835" t="str">
            <v/>
          </cell>
          <cell r="BB835" t="str">
            <v/>
          </cell>
          <cell r="BC835" t="str">
            <v/>
          </cell>
          <cell r="BD835" t="str">
            <v/>
          </cell>
          <cell r="BE835" t="str">
            <v/>
          </cell>
          <cell r="BF835" t="str">
            <v/>
          </cell>
          <cell r="BG835" t="str">
            <v/>
          </cell>
          <cell r="BH835" t="str">
            <v>10Ti+2AlIm, H. J., Choi, W. S., Ryou, K. H., Seol, J. B., Kang, T. H., Ko, W. S., &amp; Choi, P. P. (2021). Enhanced microstructural stability of γ/γ′-strengthened Co-Ti-Mo-based alloys through Al additions. Acta Materialia, 214. https://doi.org/10.1016/j.actamat.2021.117015</v>
          </cell>
          <cell r="BI835" t="str">
            <v>Co-2.Al-10.0Ti-4.0Mo</v>
          </cell>
          <cell r="BJ835" t="str">
            <v/>
          </cell>
        </row>
        <row r="836">
          <cell r="A836" t="str">
            <v>Co-4.Al-8.0Ti-4.0Mo</v>
          </cell>
          <cell r="B836"/>
          <cell r="C836" t="str">
            <v/>
          </cell>
          <cell r="D836" t="str">
            <v>8Ti+4Al</v>
          </cell>
          <cell r="E836" t="str">
            <v>Im, H. J., Choi, W. S., Ryou, K. H., Seol, J. B., Kang, T. H., Ko, W. S., &amp; Choi, P. P. (2021). Enhanced microstructural stability of γ/γ′-strengthened Co-Ti-Mo-based alloys through Al additions. Acta Materialia, 214. https://doi.org/10.1016/j.actamat.2021.117016</v>
          </cell>
          <cell r="F836">
            <v>833</v>
          </cell>
          <cell r="G836">
            <v>84</v>
          </cell>
          <cell r="H836"/>
          <cell r="I836">
            <v>4</v>
          </cell>
          <cell r="J836"/>
          <cell r="K836"/>
          <cell r="L836">
            <v>8</v>
          </cell>
          <cell r="M836"/>
          <cell r="N836"/>
          <cell r="O836"/>
          <cell r="P836">
            <v>4</v>
          </cell>
          <cell r="Q836"/>
          <cell r="R836"/>
          <cell r="S836"/>
          <cell r="T836"/>
          <cell r="U836"/>
          <cell r="V836"/>
          <cell r="W836"/>
          <cell r="X836"/>
          <cell r="Y836"/>
          <cell r="Z836"/>
          <cell r="AA836"/>
          <cell r="AB836"/>
          <cell r="AC836"/>
          <cell r="AD836"/>
          <cell r="AE836"/>
          <cell r="AF836">
            <v>8.3557600000000001</v>
          </cell>
          <cell r="AG836"/>
          <cell r="AH836"/>
          <cell r="AI836" t="str">
            <v>Co</v>
          </cell>
          <cell r="AJ836" t="str">
            <v>-4.Al</v>
          </cell>
          <cell r="AK836" t="str">
            <v/>
          </cell>
          <cell r="AL836" t="str">
            <v/>
          </cell>
          <cell r="AM836" t="str">
            <v/>
          </cell>
          <cell r="AN836" t="str">
            <v/>
          </cell>
          <cell r="AO836" t="str">
            <v/>
          </cell>
          <cell r="AP836" t="str">
            <v/>
          </cell>
          <cell r="AQ836" t="str">
            <v>-8.0Ti</v>
          </cell>
          <cell r="AR836" t="str">
            <v>-4.0Mo</v>
          </cell>
          <cell r="AS836" t="str">
            <v/>
          </cell>
          <cell r="AT836" t="str">
            <v/>
          </cell>
          <cell r="AU836" t="str">
            <v/>
          </cell>
          <cell r="AV836" t="str">
            <v/>
          </cell>
          <cell r="AW836" t="str">
            <v/>
          </cell>
          <cell r="AX836" t="str">
            <v/>
          </cell>
          <cell r="AY836" t="str">
            <v/>
          </cell>
          <cell r="AZ836" t="str">
            <v/>
          </cell>
          <cell r="BA836" t="str">
            <v/>
          </cell>
          <cell r="BB836" t="str">
            <v/>
          </cell>
          <cell r="BC836" t="str">
            <v/>
          </cell>
          <cell r="BD836" t="str">
            <v/>
          </cell>
          <cell r="BE836" t="str">
            <v/>
          </cell>
          <cell r="BF836" t="str">
            <v/>
          </cell>
          <cell r="BG836" t="str">
            <v/>
          </cell>
          <cell r="BH836" t="str">
            <v>8Ti+4AlIm, H. J., Choi, W. S., Ryou, K. H., Seol, J. B., Kang, T. H., Ko, W. S., &amp; Choi, P. P. (2021). Enhanced microstructural stability of γ/γ′-strengthened Co-Ti-Mo-based alloys through Al additions. Acta Materialia, 214. https://doi.org/10.1016/j.actamat.2021.117016</v>
          </cell>
          <cell r="BI836" t="str">
            <v>Co-4.Al-8.0Ti-4.0Mo</v>
          </cell>
          <cell r="BJ836" t="str">
            <v/>
          </cell>
        </row>
        <row r="837">
          <cell r="A837" t="str">
            <v>Co-9.Al-8.0W-0.10B</v>
          </cell>
          <cell r="B837"/>
          <cell r="C837" t="str">
            <v/>
          </cell>
          <cell r="D837" t="str">
            <v>8W</v>
          </cell>
          <cell r="E837" t="str">
            <v>Li, Y., Pyczak, F., Oehring, M., Wang, L., Paul, J., Lorenz, U., &amp; Yao, Z. (2017). Thermal stability of γ′ phase in long-term aged Co-Al-W alloys. Journal of Alloys and Compounds, 729, 266–276. https://doi.org/10.1016/j.jallcom.2017.09.157</v>
          </cell>
          <cell r="F837">
            <v>834</v>
          </cell>
          <cell r="G837">
            <v>82.9</v>
          </cell>
          <cell r="H837"/>
          <cell r="I837">
            <v>9</v>
          </cell>
          <cell r="J837"/>
          <cell r="K837">
            <v>8</v>
          </cell>
          <cell r="L837"/>
          <cell r="M837"/>
          <cell r="N837"/>
          <cell r="O837"/>
          <cell r="P837"/>
          <cell r="Q837"/>
          <cell r="R837"/>
          <cell r="S837">
            <v>0.1</v>
          </cell>
          <cell r="T837"/>
          <cell r="U837"/>
          <cell r="V837"/>
          <cell r="W837"/>
          <cell r="X837"/>
          <cell r="Y837"/>
          <cell r="Z837"/>
          <cell r="AA837"/>
          <cell r="AB837"/>
          <cell r="AC837"/>
          <cell r="AD837"/>
          <cell r="AE837"/>
          <cell r="AF837">
            <v>9.1635600000000004</v>
          </cell>
          <cell r="AG837"/>
          <cell r="AH837"/>
          <cell r="AI837" t="str">
            <v>Co</v>
          </cell>
          <cell r="AJ837" t="str">
            <v>-9.Al</v>
          </cell>
          <cell r="AK837" t="str">
            <v>-8.0W</v>
          </cell>
          <cell r="AL837" t="str">
            <v/>
          </cell>
          <cell r="AM837" t="str">
            <v/>
          </cell>
          <cell r="AN837" t="str">
            <v/>
          </cell>
          <cell r="AO837" t="str">
            <v/>
          </cell>
          <cell r="AP837" t="str">
            <v/>
          </cell>
          <cell r="AQ837" t="str">
            <v/>
          </cell>
          <cell r="AR837" t="str">
            <v/>
          </cell>
          <cell r="AS837" t="str">
            <v/>
          </cell>
          <cell r="AT837" t="str">
            <v/>
          </cell>
          <cell r="AU837" t="str">
            <v>-0.10B</v>
          </cell>
          <cell r="AV837" t="str">
            <v/>
          </cell>
          <cell r="AW837" t="str">
            <v/>
          </cell>
          <cell r="AX837" t="str">
            <v/>
          </cell>
          <cell r="AY837" t="str">
            <v/>
          </cell>
          <cell r="AZ837" t="str">
            <v/>
          </cell>
          <cell r="BA837" t="str">
            <v/>
          </cell>
          <cell r="BB837" t="str">
            <v/>
          </cell>
          <cell r="BC837" t="str">
            <v/>
          </cell>
          <cell r="BD837" t="str">
            <v/>
          </cell>
          <cell r="BE837" t="str">
            <v/>
          </cell>
          <cell r="BF837" t="str">
            <v/>
          </cell>
          <cell r="BG837" t="str">
            <v/>
          </cell>
          <cell r="BH837" t="str">
            <v>8WLi, Y., Pyczak, F., Oehring, M., Wang, L., Paul, J., Lorenz, U., &amp; Yao, Z. (2017). Thermal stability of γ′ phase in long-term aged Co-Al-W alloys. Journal of Alloys and Compounds, 729, 266–276. https://doi.org/10.1016/j.jallcom.2017.09.157</v>
          </cell>
          <cell r="BI837" t="str">
            <v>Co-9.Al-8.0W-0.10B</v>
          </cell>
          <cell r="BJ837" t="str">
            <v/>
          </cell>
        </row>
        <row r="838">
          <cell r="A838" t="str">
            <v>Co-9.Al-9.0W-0.10B</v>
          </cell>
          <cell r="B838"/>
          <cell r="C838" t="str">
            <v/>
          </cell>
          <cell r="D838" t="str">
            <v>9W</v>
          </cell>
          <cell r="E838" t="str">
            <v>Li, Y., Pyczak, F., Oehring, M., Wang, L., Paul, J., Lorenz, U., &amp; Yao, Z. (2017). Thermal stability of γ′ phase in long-term aged Co-Al-W alloys. Journal of Alloys and Compounds, 729, 266–276. https://doi.org/10.1016/j.jallcom.2017.09.158</v>
          </cell>
          <cell r="F838">
            <v>835</v>
          </cell>
          <cell r="G838">
            <v>81.900000000000006</v>
          </cell>
          <cell r="H838"/>
          <cell r="I838">
            <v>9</v>
          </cell>
          <cell r="J838"/>
          <cell r="K838">
            <v>9</v>
          </cell>
          <cell r="L838"/>
          <cell r="M838"/>
          <cell r="N838"/>
          <cell r="O838"/>
          <cell r="P838"/>
          <cell r="Q838"/>
          <cell r="R838"/>
          <cell r="S838">
            <v>0.1</v>
          </cell>
          <cell r="T838"/>
          <cell r="U838"/>
          <cell r="V838"/>
          <cell r="W838"/>
          <cell r="X838"/>
          <cell r="Y838"/>
          <cell r="Z838"/>
          <cell r="AA838"/>
          <cell r="AB838"/>
          <cell r="AC838"/>
          <cell r="AD838"/>
          <cell r="AE838"/>
          <cell r="AF838">
            <v>9.2670600000000007</v>
          </cell>
          <cell r="AG838"/>
          <cell r="AH838"/>
          <cell r="AI838" t="str">
            <v>Co</v>
          </cell>
          <cell r="AJ838" t="str">
            <v>-9.Al</v>
          </cell>
          <cell r="AK838" t="str">
            <v>-9.0W</v>
          </cell>
          <cell r="AL838" t="str">
            <v/>
          </cell>
          <cell r="AM838" t="str">
            <v/>
          </cell>
          <cell r="AN838" t="str">
            <v/>
          </cell>
          <cell r="AO838" t="str">
            <v/>
          </cell>
          <cell r="AP838" t="str">
            <v/>
          </cell>
          <cell r="AQ838" t="str">
            <v/>
          </cell>
          <cell r="AR838" t="str">
            <v/>
          </cell>
          <cell r="AS838" t="str">
            <v/>
          </cell>
          <cell r="AT838" t="str">
            <v/>
          </cell>
          <cell r="AU838" t="str">
            <v>-0.10B</v>
          </cell>
          <cell r="AV838" t="str">
            <v/>
          </cell>
          <cell r="AW838" t="str">
            <v/>
          </cell>
          <cell r="AX838" t="str">
            <v/>
          </cell>
          <cell r="AY838" t="str">
            <v/>
          </cell>
          <cell r="AZ838" t="str">
            <v/>
          </cell>
          <cell r="BA838" t="str">
            <v/>
          </cell>
          <cell r="BB838" t="str">
            <v/>
          </cell>
          <cell r="BC838" t="str">
            <v/>
          </cell>
          <cell r="BD838" t="str">
            <v/>
          </cell>
          <cell r="BE838" t="str">
            <v/>
          </cell>
          <cell r="BF838" t="str">
            <v/>
          </cell>
          <cell r="BG838" t="str">
            <v/>
          </cell>
          <cell r="BH838" t="str">
            <v>9WLi, Y., Pyczak, F., Oehring, M., Wang, L., Paul, J., Lorenz, U., &amp; Yao, Z. (2017). Thermal stability of γ′ phase in long-term aged Co-Al-W alloys. Journal of Alloys and Compounds, 729, 266–276. https://doi.org/10.1016/j.jallcom.2017.09.158</v>
          </cell>
          <cell r="BI838" t="str">
            <v>Co-9.Al-9.0W-0.10B</v>
          </cell>
          <cell r="BJ838" t="str">
            <v/>
          </cell>
        </row>
        <row r="839">
          <cell r="D839" t="str">
            <v>11W</v>
          </cell>
          <cell r="E839" t="str">
            <v>Li, Y., Pyczak, F., Oehring, M., Wang, L., Paul, J., Lorenz, U., &amp; Yao, Z. (2017). Thermal stability of γ′ phase in long-term aged Co-Al-W alloys. Journal of Alloys and Compounds, 729, 266–276. https://doi.org/10.1016/j.jallcom.2017.09.159</v>
          </cell>
          <cell r="H839"/>
          <cell r="I839">
            <v>9</v>
          </cell>
          <cell r="J839"/>
          <cell r="K839">
            <v>11</v>
          </cell>
          <cell r="L839"/>
          <cell r="M839"/>
          <cell r="N839"/>
          <cell r="O839"/>
          <cell r="P839"/>
          <cell r="Q839"/>
          <cell r="R839"/>
          <cell r="S839">
            <v>0.1</v>
          </cell>
          <cell r="T839"/>
          <cell r="U839"/>
          <cell r="V839"/>
          <cell r="W839"/>
          <cell r="X839"/>
          <cell r="Y839"/>
          <cell r="Z839"/>
          <cell r="AA839"/>
          <cell r="AB839"/>
          <cell r="AC839"/>
          <cell r="AD839"/>
          <cell r="AE839"/>
        </row>
        <row r="840">
          <cell r="D840" t="str">
            <v>Base</v>
          </cell>
          <cell r="E840" t="str">
            <v>Li, W., Li, L., Antonov, S., Wei, C., Zhao, J. C., &amp; Feng, Q. (2021). High-throughput exploration of alloying effects on the microstructural stability and properties of multi-component CoNi-base superalloys. Journal of Alloys and Compounds, 881. https://doi.org/10.1016/j.jallcom.2021.160618</v>
          </cell>
          <cell r="H840">
            <v>20</v>
          </cell>
          <cell r="I840">
            <v>7</v>
          </cell>
          <cell r="J840"/>
          <cell r="K840">
            <v>8</v>
          </cell>
          <cell r="L840">
            <v>4</v>
          </cell>
          <cell r="M840">
            <v>1</v>
          </cell>
          <cell r="N840"/>
          <cell r="O840"/>
          <cell r="P840"/>
          <cell r="Q840"/>
          <cell r="R840"/>
          <cell r="S840"/>
          <cell r="T840"/>
          <cell r="U840"/>
          <cell r="V840"/>
          <cell r="W840"/>
          <cell r="X840"/>
          <cell r="Y840"/>
          <cell r="Z840"/>
          <cell r="AA840"/>
          <cell r="AB840"/>
          <cell r="AC840"/>
          <cell r="AD840"/>
          <cell r="AE840"/>
        </row>
        <row r="841">
          <cell r="D841" t="str">
            <v>15Al0W</v>
          </cell>
          <cell r="E841" t="str">
            <v>Li, W., Li, L., Antonov, S., Wei, C., Zhao, J. C., &amp; Feng, Q. (2021). High-throughput exploration of alloying effects on the microstructural stability and properties of multi-component CoNi-base superalloys. Journal of Alloys and Compounds, 881. https://doi.org/10.1016/j.jallcom.2021.160619</v>
          </cell>
          <cell r="H841">
            <v>20</v>
          </cell>
          <cell r="I841">
            <v>15</v>
          </cell>
          <cell r="J841"/>
          <cell r="K841"/>
          <cell r="L841">
            <v>4</v>
          </cell>
          <cell r="M841">
            <v>1</v>
          </cell>
          <cell r="N841"/>
          <cell r="O841"/>
          <cell r="P841"/>
          <cell r="Q841"/>
          <cell r="R841"/>
          <cell r="S841"/>
          <cell r="T841"/>
          <cell r="U841"/>
          <cell r="V841"/>
          <cell r="W841"/>
          <cell r="X841"/>
          <cell r="Y841"/>
          <cell r="Z841"/>
          <cell r="AA841"/>
          <cell r="AB841"/>
          <cell r="AC841"/>
          <cell r="AD841"/>
          <cell r="AE841"/>
        </row>
        <row r="842">
          <cell r="D842" t="str">
            <v>10Ti2W</v>
          </cell>
          <cell r="E842" t="str">
            <v>Li, W., Li, L., Antonov, S., Wei, C., Zhao, J. C., &amp; Feng, Q. (2021). High-throughput exploration of alloying effects on the microstructural stability and properties of multi-component CoNi-base superalloys. Journal of Alloys and Compounds, 881. https://doi.org/10.1016/j.jallcom.2021.160620</v>
          </cell>
          <cell r="H842">
            <v>20</v>
          </cell>
          <cell r="I842">
            <v>7</v>
          </cell>
          <cell r="J842"/>
          <cell r="K842">
            <v>2</v>
          </cell>
          <cell r="L842">
            <v>10</v>
          </cell>
          <cell r="M842">
            <v>1</v>
          </cell>
          <cell r="N842"/>
          <cell r="O842"/>
          <cell r="P842"/>
          <cell r="Q842"/>
          <cell r="R842"/>
          <cell r="S842"/>
          <cell r="T842"/>
          <cell r="U842"/>
          <cell r="V842"/>
          <cell r="W842"/>
          <cell r="X842"/>
          <cell r="Y842"/>
          <cell r="Z842"/>
          <cell r="AA842"/>
          <cell r="AB842"/>
          <cell r="AC842"/>
          <cell r="AD842"/>
          <cell r="AE842"/>
        </row>
        <row r="843">
          <cell r="D843" t="str">
            <v>5Ta4W</v>
          </cell>
          <cell r="E843" t="str">
            <v>Li, W., Li, L., Antonov, S., Wei, C., Zhao, J. C., &amp; Feng, Q. (2021). High-throughput exploration of alloying effects on the microstructural stability and properties of multi-component CoNi-base superalloys. Journal of Alloys and Compounds, 881. https://doi.org/10.1016/j.jallcom.2021.160621</v>
          </cell>
          <cell r="H843">
            <v>20</v>
          </cell>
          <cell r="I843">
            <v>7</v>
          </cell>
          <cell r="J843"/>
          <cell r="K843">
            <v>4</v>
          </cell>
          <cell r="L843">
            <v>4</v>
          </cell>
          <cell r="M843">
            <v>5</v>
          </cell>
          <cell r="N843"/>
          <cell r="O843"/>
          <cell r="P843"/>
          <cell r="Q843"/>
          <cell r="R843"/>
          <cell r="S843"/>
          <cell r="T843"/>
          <cell r="U843"/>
          <cell r="V843"/>
          <cell r="W843"/>
          <cell r="X843"/>
          <cell r="Y843"/>
          <cell r="Z843"/>
          <cell r="AA843"/>
          <cell r="AB843"/>
          <cell r="AC843"/>
          <cell r="AD843"/>
          <cell r="AE843"/>
        </row>
        <row r="844">
          <cell r="D844" t="str">
            <v>5Mo3W</v>
          </cell>
          <cell r="E844" t="str">
            <v>Li, W., Li, L., Antonov, S., Wei, C., Zhao, J. C., &amp; Feng, Q. (2021). High-throughput exploration of alloying effects on the microstructural stability and properties of multi-component CoNi-base superalloys. Journal of Alloys and Compounds, 881. https://doi.org/10.1016/j.jallcom.2021.160622</v>
          </cell>
          <cell r="H844">
            <v>20</v>
          </cell>
          <cell r="I844">
            <v>7</v>
          </cell>
          <cell r="J844"/>
          <cell r="K844">
            <v>3</v>
          </cell>
          <cell r="L844">
            <v>4</v>
          </cell>
          <cell r="M844">
            <v>1</v>
          </cell>
          <cell r="N844"/>
          <cell r="O844"/>
          <cell r="P844">
            <v>5</v>
          </cell>
          <cell r="Q844"/>
          <cell r="R844"/>
          <cell r="S844"/>
          <cell r="T844"/>
          <cell r="U844"/>
          <cell r="V844"/>
          <cell r="W844"/>
          <cell r="X844"/>
          <cell r="Y844"/>
          <cell r="Z844"/>
          <cell r="AA844"/>
          <cell r="AB844"/>
          <cell r="AC844"/>
          <cell r="AD844"/>
          <cell r="AE844"/>
        </row>
        <row r="845">
          <cell r="D845" t="str">
            <v>5Nb3W</v>
          </cell>
          <cell r="E845" t="str">
            <v>Li, W., Li, L., Antonov, S., Wei, C., Zhao, J. C., &amp; Feng, Q. (2021). High-throughput exploration of alloying effects on the microstructural stability and properties of multi-component CoNi-base superalloys. Journal of Alloys and Compounds, 881. https://doi.org/10.1016/j.jallcom.2021.160623</v>
          </cell>
          <cell r="H845">
            <v>20</v>
          </cell>
          <cell r="I845">
            <v>7</v>
          </cell>
          <cell r="J845"/>
          <cell r="K845">
            <v>3</v>
          </cell>
          <cell r="L845">
            <v>4</v>
          </cell>
          <cell r="M845">
            <v>1</v>
          </cell>
          <cell r="N845">
            <v>5</v>
          </cell>
          <cell r="O845"/>
          <cell r="P845"/>
          <cell r="Q845"/>
          <cell r="R845"/>
          <cell r="S845"/>
          <cell r="T845"/>
          <cell r="U845"/>
          <cell r="V845"/>
          <cell r="W845"/>
          <cell r="X845"/>
          <cell r="Y845"/>
          <cell r="Z845"/>
          <cell r="AA845"/>
          <cell r="AB845"/>
          <cell r="AC845"/>
          <cell r="AD845"/>
          <cell r="AE845"/>
        </row>
        <row r="846">
          <cell r="D846" t="str">
            <v>Co-Ni-based superalloy</v>
          </cell>
          <cell r="E846" t="str">
            <v>Li, C., Teng, J., Yang, B., Ye, X., Liu, J., &amp; Li, Y. (2021). Correlation between microstructure and mechanical properties of novel Co-Ni-based powder metallurgy superalloy. Materials Characterization, 181. https://doi.org/10.1016/j.matchar.2021.111480</v>
          </cell>
          <cell r="H846">
            <v>34.6</v>
          </cell>
          <cell r="I846">
            <v>4.3</v>
          </cell>
          <cell r="J846">
            <v>19.5</v>
          </cell>
          <cell r="K846"/>
          <cell r="L846">
            <v>1</v>
          </cell>
          <cell r="M846"/>
          <cell r="N846">
            <v>1.9</v>
          </cell>
          <cell r="O846"/>
          <cell r="P846">
            <v>4.8</v>
          </cell>
          <cell r="Q846">
            <v>0.7</v>
          </cell>
          <cell r="R846"/>
          <cell r="S846"/>
          <cell r="T846"/>
          <cell r="U846"/>
          <cell r="V846"/>
          <cell r="W846">
            <v>1.7</v>
          </cell>
          <cell r="X846"/>
          <cell r="Y846"/>
          <cell r="Z846"/>
          <cell r="AA846"/>
          <cell r="AB846"/>
          <cell r="AC846"/>
          <cell r="AD846"/>
          <cell r="AE846"/>
        </row>
        <row r="847">
          <cell r="D847" t="str">
            <v>Alloy TaTi</v>
          </cell>
          <cell r="E847" t="str">
            <v>Lu, S., Antonov, S., Xue, F., Li, L., &amp; Feng, Q. (2021). Segregation-assisted phase transformation and anti-phase boundary formation during creep of a γ′-strengthened Co-based superalloy at high temperatures. Acta Materialia, 215. https://doi.org/10.1016/j.actamat.2021.117099</v>
          </cell>
          <cell r="H847"/>
          <cell r="I847">
            <v>7</v>
          </cell>
          <cell r="J847"/>
          <cell r="K847">
            <v>8</v>
          </cell>
          <cell r="L847">
            <v>4</v>
          </cell>
          <cell r="M847">
            <v>1</v>
          </cell>
          <cell r="N847"/>
          <cell r="O847"/>
          <cell r="P847"/>
          <cell r="Q847"/>
          <cell r="R847"/>
          <cell r="S847"/>
          <cell r="T847"/>
          <cell r="U847"/>
          <cell r="V847"/>
          <cell r="W847"/>
          <cell r="X847"/>
          <cell r="Y847"/>
          <cell r="Z847"/>
          <cell r="AA847"/>
          <cell r="AB847"/>
          <cell r="AC847"/>
          <cell r="AD847"/>
          <cell r="AE847"/>
        </row>
        <row r="848">
          <cell r="D848" t="str">
            <v>0Ti</v>
          </cell>
          <cell r="E848" t="str">
            <v>Mukhopadhyay, S., Pandey, P., Baler, N., Biswas, K., Makineni, S. K., &amp; Chattopadhyay, K. (2021). The role of Ti addition on the evolution and stability of γ/γ′ microstructure in a Co-30Ni-10Al-5Mo-2Ta alloy. Acta Materialia, 208, 116736. https://doi.org/10.1016/j.actamat.2021.116736</v>
          </cell>
          <cell r="H848">
            <v>31</v>
          </cell>
          <cell r="I848">
            <v>10.1</v>
          </cell>
          <cell r="J848"/>
          <cell r="K848"/>
          <cell r="L848"/>
          <cell r="M848">
            <v>2.1</v>
          </cell>
          <cell r="N848"/>
          <cell r="O848"/>
          <cell r="P848">
            <v>5.0999999999999996</v>
          </cell>
          <cell r="Q848"/>
          <cell r="R848"/>
          <cell r="S848"/>
          <cell r="T848"/>
          <cell r="U848"/>
          <cell r="V848"/>
          <cell r="W848"/>
          <cell r="X848"/>
          <cell r="Y848"/>
          <cell r="Z848"/>
          <cell r="AA848"/>
          <cell r="AB848"/>
          <cell r="AC848"/>
          <cell r="AD848"/>
          <cell r="AE848"/>
        </row>
        <row r="849">
          <cell r="D849" t="str">
            <v>2Ti</v>
          </cell>
          <cell r="E849" t="str">
            <v>Mukhopadhyay, S., Pandey, P., Baler, N., Biswas, K., Makineni, S. K., &amp; Chattopadhyay, K. (2021). The role of Ti addition on the evolution and stability of γ/γ′ microstructure in a Co-30Ni-10Al-5Mo-2Ta alloy. Acta Materialia, 208, 116736. https://doi.org/10.1016/j.actamat.2021.116737</v>
          </cell>
          <cell r="H849">
            <v>32</v>
          </cell>
          <cell r="I849">
            <v>9.9</v>
          </cell>
          <cell r="J849"/>
          <cell r="K849"/>
          <cell r="L849">
            <v>1.4</v>
          </cell>
          <cell r="M849">
            <v>1.7</v>
          </cell>
          <cell r="N849"/>
          <cell r="O849"/>
          <cell r="P849">
            <v>4.5999999999999996</v>
          </cell>
          <cell r="Q849"/>
          <cell r="R849"/>
          <cell r="S849"/>
          <cell r="T849"/>
          <cell r="U849"/>
          <cell r="V849"/>
          <cell r="W849"/>
          <cell r="X849"/>
          <cell r="Y849"/>
          <cell r="Z849"/>
          <cell r="AA849"/>
          <cell r="AB849"/>
          <cell r="AC849"/>
          <cell r="AD849"/>
          <cell r="AE849"/>
        </row>
        <row r="850">
          <cell r="D850" t="str">
            <v>3Ti</v>
          </cell>
          <cell r="E850" t="str">
            <v>Mukhopadhyay, S., Pandey, P., Baler, N., Biswas, K., Makineni, S. K., &amp; Chattopadhyay, K. (2021). The role of Ti addition on the evolution and stability of γ/γ′ microstructure in a Co-30Ni-10Al-5Mo-2Ta alloy. Acta Materialia, 208, 116736. https://doi.org/10.1016/j.actamat.2021.116738</v>
          </cell>
          <cell r="H850">
            <v>30.6</v>
          </cell>
          <cell r="I850">
            <v>9.1999999999999993</v>
          </cell>
          <cell r="J850"/>
          <cell r="K850"/>
          <cell r="L850">
            <v>3.2</v>
          </cell>
          <cell r="M850">
            <v>2.1</v>
          </cell>
          <cell r="N850"/>
          <cell r="O850"/>
          <cell r="P850">
            <v>5.0999999999999996</v>
          </cell>
          <cell r="Q850"/>
          <cell r="R850"/>
          <cell r="S850"/>
          <cell r="T850"/>
          <cell r="U850"/>
          <cell r="V850"/>
          <cell r="W850"/>
          <cell r="X850"/>
          <cell r="Y850"/>
          <cell r="Z850"/>
          <cell r="AA850"/>
          <cell r="AB850"/>
          <cell r="AC850"/>
          <cell r="AD850"/>
          <cell r="AE850"/>
        </row>
        <row r="851">
          <cell r="D851" t="str">
            <v>4Ti</v>
          </cell>
          <cell r="E851" t="str">
            <v>Mukhopadhyay, S., Pandey, P., Baler, N., Biswas, K., Makineni, S. K., &amp; Chattopadhyay, K. (2021). The role of Ti addition on the evolution and stability of γ/γ′ microstructure in a Co-30Ni-10Al-5Mo-2Ta alloy. Acta Materialia, 208, 116736. https://doi.org/10.1016/j.actamat.2021.116739</v>
          </cell>
          <cell r="H851">
            <v>30.5</v>
          </cell>
          <cell r="I851">
            <v>9.3000000000000007</v>
          </cell>
          <cell r="J851"/>
          <cell r="K851"/>
          <cell r="L851">
            <v>3.9</v>
          </cell>
          <cell r="M851">
            <v>2.2000000000000002</v>
          </cell>
          <cell r="N851"/>
          <cell r="O851"/>
          <cell r="P851">
            <v>5</v>
          </cell>
          <cell r="Q851"/>
          <cell r="R851"/>
          <cell r="S851"/>
          <cell r="T851"/>
          <cell r="U851"/>
          <cell r="V851"/>
          <cell r="W851"/>
          <cell r="X851"/>
          <cell r="Y851"/>
          <cell r="Z851"/>
          <cell r="AA851"/>
          <cell r="AB851"/>
          <cell r="AC851"/>
          <cell r="AD851"/>
          <cell r="AE851"/>
        </row>
        <row r="852">
          <cell r="D852" t="str">
            <v>SB-CoNi-10+</v>
          </cell>
          <cell r="E852" t="str">
            <v>Murray, S. P., Cervellon, A., Cormier, J., &amp; Pollock, T. M. (2021). Low cycle fatigue of a single crystal CoNi-base superalloy. Materials Science and Engineering A, 827. https://doi.org/10.1016/j.msea.2021.142007</v>
          </cell>
          <cell r="H852">
            <v>36.799999999999997</v>
          </cell>
          <cell r="I852">
            <v>13.3</v>
          </cell>
          <cell r="J852">
            <v>5.8</v>
          </cell>
          <cell r="K852">
            <v>1</v>
          </cell>
          <cell r="L852"/>
          <cell r="M852">
            <v>3.5</v>
          </cell>
          <cell r="N852"/>
          <cell r="O852"/>
          <cell r="P852"/>
          <cell r="Q852">
            <v>0.06</v>
          </cell>
          <cell r="R852"/>
          <cell r="S852">
            <v>0.08</v>
          </cell>
          <cell r="T852"/>
          <cell r="U852"/>
          <cell r="V852"/>
          <cell r="W852"/>
          <cell r="X852">
            <v>0.04</v>
          </cell>
          <cell r="Y852">
            <v>2.5999999999999999E-2</v>
          </cell>
          <cell r="Z852"/>
          <cell r="AA852"/>
          <cell r="AB852"/>
          <cell r="AC852"/>
          <cell r="AD852"/>
          <cell r="AE852"/>
        </row>
        <row r="853">
          <cell r="D853" t="str">
            <v>1AW-3T</v>
          </cell>
          <cell r="E853" t="str">
            <v>Oomae, M., Teramoto, T., &amp; Tanaka, K. (2021). Composition dependence of positive temperature dependence of yield stress for Co3(Al, W)–Co3Ti pseudo-binary alloy with the L12 structure. Intermetallics, 136. https://doi.org/10.1016/j.intermet.2021.107250</v>
          </cell>
          <cell r="H853"/>
          <cell r="I853">
            <v>1.77</v>
          </cell>
          <cell r="J853"/>
          <cell r="K853">
            <v>3.1</v>
          </cell>
          <cell r="L853">
            <v>17.84</v>
          </cell>
          <cell r="M853"/>
          <cell r="N853"/>
          <cell r="O853"/>
          <cell r="P853"/>
          <cell r="Q853"/>
          <cell r="R853"/>
          <cell r="S853"/>
          <cell r="T853"/>
          <cell r="U853"/>
          <cell r="V853"/>
          <cell r="W853"/>
          <cell r="X853"/>
          <cell r="Y853"/>
          <cell r="Z853"/>
          <cell r="AA853"/>
          <cell r="AB853"/>
          <cell r="AC853"/>
          <cell r="AD853"/>
          <cell r="AE853"/>
        </row>
        <row r="854">
          <cell r="D854" t="str">
            <v>1AW-9T</v>
          </cell>
          <cell r="E854" t="str">
            <v>Oomae, M., Teramoto, T., &amp; Tanaka, K. (2021). Composition dependence of positive temperature dependence of yield stress for Co3(Al, W)–Co3Ti pseudo-binary alloy with the L12 structure. Intermetallics, 136. https://doi.org/10.1016/j.intermet.2021.107251</v>
          </cell>
          <cell r="H854"/>
          <cell r="I854">
            <v>0.92</v>
          </cell>
          <cell r="J854"/>
          <cell r="K854">
            <v>1.18</v>
          </cell>
          <cell r="L854">
            <v>20.73</v>
          </cell>
          <cell r="M854"/>
          <cell r="N854"/>
          <cell r="O854"/>
          <cell r="P854"/>
          <cell r="Q854"/>
          <cell r="R854"/>
          <cell r="S854"/>
          <cell r="T854"/>
          <cell r="U854"/>
          <cell r="V854"/>
          <cell r="W854"/>
          <cell r="X854"/>
          <cell r="Y854"/>
          <cell r="Z854"/>
          <cell r="AA854"/>
          <cell r="AB854"/>
          <cell r="AC854"/>
          <cell r="AD854"/>
          <cell r="AE854"/>
        </row>
        <row r="855">
          <cell r="D855" t="str">
            <v>2Nb0Ti</v>
          </cell>
          <cell r="E855" t="str">
            <v>Pandey, P., Shankar Prasad, A., Baler, N., &amp; Chattopadhyay, K. (2021). On the effect of Ti addition on microstructural evolution, precipitate coarsening kinetics and mechanical properties in a Co–30Ni–10Al–5Mo–2Nb alloy. Materialia, 16. https://doi.org/10.1016/j.mtla.2021.101072</v>
          </cell>
          <cell r="H855">
            <v>31</v>
          </cell>
          <cell r="I855">
            <v>9.6999999999999993</v>
          </cell>
          <cell r="J855"/>
          <cell r="K855"/>
          <cell r="L855"/>
          <cell r="M855"/>
          <cell r="N855">
            <v>2.2999999999999998</v>
          </cell>
          <cell r="O855"/>
          <cell r="P855">
            <v>5.2</v>
          </cell>
          <cell r="Q855"/>
          <cell r="R855"/>
          <cell r="S855"/>
          <cell r="T855"/>
          <cell r="U855"/>
          <cell r="V855"/>
          <cell r="W855"/>
          <cell r="X855"/>
          <cell r="Y855"/>
          <cell r="Z855"/>
          <cell r="AA855"/>
          <cell r="AB855"/>
          <cell r="AC855"/>
          <cell r="AD855"/>
          <cell r="AE855"/>
        </row>
        <row r="856">
          <cell r="D856" t="str">
            <v>2Nb1Ti</v>
          </cell>
          <cell r="E856" t="str">
            <v>Pandey, P., Shankar Prasad, A., Baler, N., &amp; Chattopadhyay, K. (2021). On the effect of Ti addition on microstructural evolution, precipitate coarsening kinetics and mechanical properties in a Co–30Ni–10Al–5Mo–2Nb alloy. Materialia, 16. https://doi.org/10.1016/j.mtla.2021.101073</v>
          </cell>
          <cell r="H856">
            <v>30.5</v>
          </cell>
          <cell r="I856">
            <v>9.5</v>
          </cell>
          <cell r="J856"/>
          <cell r="K856"/>
          <cell r="L856">
            <v>1</v>
          </cell>
          <cell r="M856"/>
          <cell r="N856">
            <v>2</v>
          </cell>
          <cell r="O856"/>
          <cell r="P856">
            <v>4.9000000000000004</v>
          </cell>
          <cell r="Q856"/>
          <cell r="R856"/>
          <cell r="S856"/>
          <cell r="T856"/>
          <cell r="U856"/>
          <cell r="V856"/>
          <cell r="W856"/>
          <cell r="X856"/>
          <cell r="Y856"/>
          <cell r="Z856"/>
          <cell r="AA856"/>
          <cell r="AB856"/>
          <cell r="AC856"/>
          <cell r="AD856"/>
          <cell r="AE856"/>
        </row>
        <row r="857">
          <cell r="D857" t="str">
            <v>2Nb2Ti</v>
          </cell>
          <cell r="E857" t="str">
            <v>Pandey, P., Shankar Prasad, A., Baler, N., &amp; Chattopadhyay, K. (2021). On the effect of Ti addition on microstructural evolution, precipitate coarsening kinetics and mechanical properties in a Co–30Ni–10Al–5Mo–2Nb alloy. Materialia, 16. https://doi.org/10.1016/j.mtla.2021.101074</v>
          </cell>
          <cell r="H857">
            <v>30.6</v>
          </cell>
          <cell r="I857">
            <v>9.3000000000000007</v>
          </cell>
          <cell r="J857"/>
          <cell r="K857"/>
          <cell r="L857">
            <v>1.9</v>
          </cell>
          <cell r="M857"/>
          <cell r="N857">
            <v>2.1</v>
          </cell>
          <cell r="O857"/>
          <cell r="P857">
            <v>5.2</v>
          </cell>
          <cell r="Q857"/>
          <cell r="R857"/>
          <cell r="S857"/>
          <cell r="T857"/>
          <cell r="U857"/>
          <cell r="V857"/>
          <cell r="W857"/>
          <cell r="X857"/>
          <cell r="Y857"/>
          <cell r="Z857"/>
          <cell r="AA857"/>
          <cell r="AB857"/>
          <cell r="AC857"/>
          <cell r="AD857"/>
          <cell r="AE857"/>
        </row>
        <row r="858">
          <cell r="D858" t="str">
            <v>2Nb3Ti</v>
          </cell>
          <cell r="E858" t="str">
            <v>Pandey, P., Shankar Prasad, A., Baler, N., &amp; Chattopadhyay, K. (2021). On the effect of Ti addition on microstructural evolution, precipitate coarsening kinetics and mechanical properties in a Co–30Ni–10Al–5Mo–2Nb alloy. Materialia, 16. https://doi.org/10.1016/j.mtla.2021.101075</v>
          </cell>
          <cell r="H858">
            <v>30.7</v>
          </cell>
          <cell r="I858">
            <v>9.5</v>
          </cell>
          <cell r="J858"/>
          <cell r="K858"/>
          <cell r="L858">
            <v>3</v>
          </cell>
          <cell r="M858"/>
          <cell r="N858">
            <v>1.9</v>
          </cell>
          <cell r="O858"/>
          <cell r="P858">
            <v>4.9000000000000004</v>
          </cell>
          <cell r="Q858"/>
          <cell r="R858"/>
          <cell r="S858"/>
          <cell r="T858"/>
          <cell r="U858"/>
          <cell r="V858"/>
          <cell r="W858"/>
          <cell r="X858"/>
          <cell r="Y858"/>
          <cell r="Z858"/>
          <cell r="AA858"/>
          <cell r="AB858"/>
          <cell r="AC858"/>
          <cell r="AD858"/>
          <cell r="AE858"/>
        </row>
        <row r="859">
          <cell r="D859" t="str">
            <v>2Nb4Ti</v>
          </cell>
          <cell r="E859" t="str">
            <v>Pandey, P., Shankar Prasad, A., Baler, N., &amp; Chattopadhyay, K. (2021). On the effect of Ti addition on microstructural evolution, precipitate coarsening kinetics and mechanical properties in a Co–30Ni–10Al–5Mo–2Nb alloy. Materialia, 16. https://doi.org/10.1016/j.mtla.2021.101076</v>
          </cell>
          <cell r="H859">
            <v>30.3</v>
          </cell>
          <cell r="I859">
            <v>9.4</v>
          </cell>
          <cell r="J859"/>
          <cell r="K859"/>
          <cell r="L859">
            <v>3.9</v>
          </cell>
          <cell r="M859"/>
          <cell r="N859">
            <v>1.8</v>
          </cell>
          <cell r="O859"/>
          <cell r="P859">
            <v>4.7</v>
          </cell>
          <cell r="Q859"/>
          <cell r="R859"/>
          <cell r="S859"/>
          <cell r="T859"/>
          <cell r="U859"/>
          <cell r="V859"/>
          <cell r="W859"/>
          <cell r="X859"/>
          <cell r="Y859"/>
          <cell r="Z859"/>
          <cell r="AA859"/>
          <cell r="AB859"/>
          <cell r="AC859"/>
          <cell r="AD859"/>
          <cell r="AE859"/>
        </row>
        <row r="860">
          <cell r="D860" t="str">
            <v>10Al5Cr</v>
          </cell>
          <cell r="E860" t="str">
            <v>Pandey, P., Mazumder, N., Singh, M. P., Patil, C., Sharma, A., Makineni, S. K., Banerjee, D., &amp; Chattopadhyay, K. (2021). Design of low mass density γ/γ′ CoNi-based superalloys with promising high-temperature mechanical properties. Physical Review Materials, 5(9). https://doi.org/10.1103/PhysRevMaterials.5.093601</v>
          </cell>
          <cell r="H860">
            <v>29.4</v>
          </cell>
          <cell r="I860">
            <v>9.5</v>
          </cell>
          <cell r="J860">
            <v>5.2</v>
          </cell>
          <cell r="K860"/>
          <cell r="L860"/>
          <cell r="M860"/>
          <cell r="N860">
            <v>2.2000000000000002</v>
          </cell>
          <cell r="O860"/>
          <cell r="P860"/>
          <cell r="Q860"/>
          <cell r="R860"/>
          <cell r="S860"/>
          <cell r="T860"/>
          <cell r="U860"/>
          <cell r="V860"/>
          <cell r="W860"/>
          <cell r="X860"/>
          <cell r="Y860"/>
          <cell r="Z860"/>
          <cell r="AA860"/>
          <cell r="AB860"/>
          <cell r="AC860"/>
          <cell r="AD860"/>
          <cell r="AE860"/>
        </row>
        <row r="861">
          <cell r="D861" t="str">
            <v>10Al5Cr2Ti</v>
          </cell>
          <cell r="E861" t="str">
            <v>Pandey, P., Mazumder, N., Singh, M. P., Patil, C., Sharma, A., Makineni, S. K., Banerjee, D., &amp; Chattopadhyay, K. (2021). Design of low mass density γ/γ′ CoNi-based superalloys with promising high-temperature mechanical properties. Physical Review Materials, 5(9). https://doi.org/10.1103/PhysRevMaterials.5.093602</v>
          </cell>
          <cell r="H861">
            <v>29.8</v>
          </cell>
          <cell r="I861">
            <v>9.5</v>
          </cell>
          <cell r="J861">
            <v>5.5</v>
          </cell>
          <cell r="K861"/>
          <cell r="L861">
            <v>2.1</v>
          </cell>
          <cell r="M861"/>
          <cell r="N861">
            <v>1.9</v>
          </cell>
          <cell r="O861"/>
          <cell r="P861"/>
          <cell r="Q861"/>
          <cell r="R861"/>
          <cell r="S861"/>
          <cell r="T861"/>
          <cell r="U861"/>
          <cell r="V861"/>
          <cell r="W861"/>
          <cell r="X861"/>
          <cell r="Y861"/>
          <cell r="Z861"/>
          <cell r="AA861"/>
          <cell r="AB861"/>
          <cell r="AC861"/>
          <cell r="AD861"/>
          <cell r="AE861"/>
        </row>
        <row r="862">
          <cell r="D862" t="str">
            <v>10Al8Cr2Ti</v>
          </cell>
          <cell r="E862" t="str">
            <v>Pandey, P., Mazumder, N., Singh, M. P., Patil, C., Sharma, A., Makineni, S. K., Banerjee, D., &amp; Chattopadhyay, K. (2021). Design of low mass density γ/γ′ CoNi-based superalloys with promising high-temperature mechanical properties. Physical Review Materials, 5(9). https://doi.org/10.1103/PhysRevMaterials.5.093603</v>
          </cell>
          <cell r="H862">
            <v>30.3</v>
          </cell>
          <cell r="I862">
            <v>9.5</v>
          </cell>
          <cell r="J862">
            <v>8.5</v>
          </cell>
          <cell r="K862"/>
          <cell r="L862">
            <v>2</v>
          </cell>
          <cell r="M862"/>
          <cell r="N862">
            <v>2</v>
          </cell>
          <cell r="O862"/>
          <cell r="P862"/>
          <cell r="Q862"/>
          <cell r="R862"/>
          <cell r="S862"/>
          <cell r="T862"/>
          <cell r="U862"/>
          <cell r="V862"/>
          <cell r="W862"/>
          <cell r="X862"/>
          <cell r="Y862"/>
          <cell r="Z862"/>
          <cell r="AA862"/>
          <cell r="AB862"/>
          <cell r="AC862"/>
          <cell r="AD862"/>
          <cell r="AE862"/>
        </row>
        <row r="863">
          <cell r="D863" t="str">
            <v>10Al12Cr2Ti</v>
          </cell>
          <cell r="E863" t="str">
            <v>Pandey, P., Mazumder, N., Singh, M. P., Patil, C., Sharma, A., Makineni, S. K., Banerjee, D., &amp; Chattopadhyay, K. (2021). Design of low mass density γ/γ′ CoNi-based superalloys with promising high-temperature mechanical properties. Physical Review Materials, 5(9). https://doi.org/10.1103/PhysRevMaterials.5.093604</v>
          </cell>
          <cell r="H863">
            <v>29.9</v>
          </cell>
          <cell r="I863">
            <v>10</v>
          </cell>
          <cell r="J863">
            <v>11.9</v>
          </cell>
          <cell r="K863"/>
          <cell r="L863">
            <v>2.2000000000000002</v>
          </cell>
          <cell r="M863"/>
          <cell r="N863">
            <v>1.9</v>
          </cell>
          <cell r="O863"/>
          <cell r="P863"/>
          <cell r="Q863"/>
          <cell r="R863"/>
          <cell r="S863"/>
          <cell r="T863"/>
          <cell r="U863"/>
          <cell r="V863"/>
          <cell r="W863"/>
          <cell r="X863"/>
          <cell r="Y863"/>
          <cell r="Z863"/>
          <cell r="AA863"/>
          <cell r="AB863"/>
          <cell r="AC863"/>
          <cell r="AD863"/>
          <cell r="AE863"/>
        </row>
        <row r="864">
          <cell r="D864" t="str">
            <v>10Al5Cr4Ti</v>
          </cell>
          <cell r="E864" t="str">
            <v>Pandey, P., Mazumder, N., Singh, M. P., Patil, C., Sharma, A., Makineni, S. K., Banerjee, D., &amp; Chattopadhyay, K. (2021). Design of low mass density γ/γ′ CoNi-based superalloys with promising high-temperature mechanical properties. Physical Review Materials, 5(9). https://doi.org/10.1103/PhysRevMaterials.5.093605</v>
          </cell>
          <cell r="H864">
            <v>30</v>
          </cell>
          <cell r="I864">
            <v>9.1</v>
          </cell>
          <cell r="J864">
            <v>5.3</v>
          </cell>
          <cell r="K864"/>
          <cell r="L864">
            <v>4.2</v>
          </cell>
          <cell r="M864"/>
          <cell r="N864">
            <v>2</v>
          </cell>
          <cell r="O864"/>
          <cell r="P864"/>
          <cell r="Q864"/>
          <cell r="R864"/>
          <cell r="S864"/>
          <cell r="T864"/>
          <cell r="U864"/>
          <cell r="V864"/>
          <cell r="W864"/>
          <cell r="X864"/>
          <cell r="Y864"/>
          <cell r="Z864"/>
          <cell r="AA864"/>
          <cell r="AB864"/>
          <cell r="AC864"/>
          <cell r="AD864"/>
          <cell r="AE864"/>
        </row>
        <row r="865">
          <cell r="D865" t="str">
            <v>10Al8Cr4Ti</v>
          </cell>
          <cell r="E865" t="str">
            <v>Pandey, P., Mazumder, N., Singh, M. P., Patil, C., Sharma, A., Makineni, S. K., Banerjee, D., &amp; Chattopadhyay, K. (2021). Design of low mass density γ/γ′ CoNi-based superalloys with promising high-temperature mechanical properties. Physical Review Materials, 5(9). https://doi.org/10.1103/PhysRevMaterials.5.093606</v>
          </cell>
          <cell r="H865">
            <v>30.2</v>
          </cell>
          <cell r="I865">
            <v>9.4</v>
          </cell>
          <cell r="J865">
            <v>8.8000000000000007</v>
          </cell>
          <cell r="K865"/>
          <cell r="L865">
            <v>4.4000000000000004</v>
          </cell>
          <cell r="M865"/>
          <cell r="N865">
            <v>2</v>
          </cell>
          <cell r="O865"/>
          <cell r="P865"/>
          <cell r="Q865"/>
          <cell r="R865"/>
          <cell r="S865"/>
          <cell r="T865"/>
          <cell r="U865"/>
          <cell r="V865"/>
          <cell r="W865"/>
          <cell r="X865"/>
          <cell r="Y865"/>
          <cell r="Z865"/>
          <cell r="AA865"/>
          <cell r="AB865"/>
          <cell r="AC865"/>
          <cell r="AD865"/>
          <cell r="AE865"/>
        </row>
        <row r="866">
          <cell r="D866" t="str">
            <v>10Al12Cr4Ti</v>
          </cell>
          <cell r="E866" t="str">
            <v>Pandey, P., Mazumder, N., Singh, M. P., Patil, C., Sharma, A., Makineni, S. K., Banerjee, D., &amp; Chattopadhyay, K. (2021). Design of low mass density γ/γ′ CoNi-based superalloys with promising high-temperature mechanical properties. Physical Review Materials, 5(9). https://doi.org/10.1103/PhysRevMaterials.5.093607</v>
          </cell>
          <cell r="H866">
            <v>29.8</v>
          </cell>
          <cell r="I866">
            <v>9.4</v>
          </cell>
          <cell r="J866">
            <v>12.8</v>
          </cell>
          <cell r="K866"/>
          <cell r="L866">
            <v>3.7</v>
          </cell>
          <cell r="M866"/>
          <cell r="N866">
            <v>2</v>
          </cell>
          <cell r="O866"/>
          <cell r="P866"/>
          <cell r="Q866"/>
          <cell r="R866"/>
          <cell r="S866"/>
          <cell r="T866"/>
          <cell r="U866"/>
          <cell r="V866"/>
          <cell r="W866"/>
          <cell r="X866"/>
          <cell r="Y866"/>
          <cell r="Z866"/>
          <cell r="AA866"/>
          <cell r="AB866"/>
          <cell r="AC866"/>
          <cell r="AD866"/>
          <cell r="AE866"/>
        </row>
        <row r="867">
          <cell r="D867" t="str">
            <v>Co-20Ni-6W-10Al</v>
          </cell>
          <cell r="E867" t="str">
            <v>Park, H., Choe, H., &amp; Dunand, D. C. (2021). Microstructure and compressive properties of 3D-extrusion-printed, aluminized cobalt-based superalloy microlattices. Materials Science and Engineering A, 815. https://doi.org/10.1016/j.msea.2021.141262</v>
          </cell>
          <cell r="H867">
            <v>20</v>
          </cell>
          <cell r="I867">
            <v>10</v>
          </cell>
          <cell r="J867"/>
          <cell r="K867">
            <v>6</v>
          </cell>
          <cell r="L867"/>
          <cell r="M867"/>
          <cell r="N867"/>
          <cell r="O867"/>
          <cell r="P867"/>
          <cell r="Q867"/>
          <cell r="R867"/>
          <cell r="S867"/>
          <cell r="T867"/>
          <cell r="U867"/>
          <cell r="V867"/>
          <cell r="W867"/>
          <cell r="X867"/>
          <cell r="Y867"/>
          <cell r="Z867"/>
          <cell r="AA867"/>
          <cell r="AB867"/>
          <cell r="AC867"/>
          <cell r="AD867"/>
          <cell r="AE867"/>
        </row>
        <row r="868">
          <cell r="D868" t="str">
            <v>Co-18Ni-5W-13Al</v>
          </cell>
          <cell r="E868" t="str">
            <v>Park, H., Choe, H., &amp; Dunand, D. C. (2021). Microstructure and compressive properties of 3D-extrusion-printed, aluminized cobalt-based superalloy microlattices. Materials Science and Engineering A, 815. https://doi.org/10.1016/j.msea.2021.141263</v>
          </cell>
          <cell r="H868">
            <v>18</v>
          </cell>
          <cell r="I868">
            <v>13</v>
          </cell>
          <cell r="J868"/>
          <cell r="K868">
            <v>5</v>
          </cell>
          <cell r="L868"/>
          <cell r="M868"/>
          <cell r="N868"/>
          <cell r="O868"/>
          <cell r="P868"/>
          <cell r="Q868"/>
          <cell r="R868"/>
          <cell r="S868"/>
          <cell r="T868"/>
          <cell r="U868"/>
          <cell r="V868"/>
          <cell r="W868"/>
          <cell r="X868"/>
          <cell r="Y868"/>
          <cell r="Z868"/>
          <cell r="AA868"/>
          <cell r="AB868"/>
          <cell r="AC868"/>
          <cell r="AD868"/>
          <cell r="AE868"/>
        </row>
        <row r="869">
          <cell r="D869" t="str">
            <v>4W2Ta</v>
          </cell>
          <cell r="E869" t="str">
            <v>Qu, S., Li, Y., Tong, M., Wang, C., &amp; Yang, Y. (2021). Effects of 1 at.% Ta substitution for 1 at.% W on the coarsening kinetics and deformation behavior of γʹ-strengthened CoNi-base superalloys. Materials Science and Engineering A, 823. https://doi.org/10.1016/j.msea.2021.141776</v>
          </cell>
          <cell r="H869">
            <v>30.2</v>
          </cell>
          <cell r="I869">
            <v>9.83</v>
          </cell>
          <cell r="J869"/>
          <cell r="K869">
            <v>4.0199999999999996</v>
          </cell>
          <cell r="L869">
            <v>3.93</v>
          </cell>
          <cell r="M869">
            <v>1.9</v>
          </cell>
          <cell r="N869"/>
          <cell r="O869"/>
          <cell r="P869"/>
          <cell r="Q869"/>
          <cell r="R869"/>
          <cell r="S869"/>
          <cell r="T869"/>
          <cell r="U869"/>
          <cell r="V869"/>
          <cell r="W869"/>
          <cell r="X869"/>
          <cell r="Y869"/>
          <cell r="Z869"/>
          <cell r="AA869"/>
          <cell r="AB869"/>
          <cell r="AC869"/>
          <cell r="AD869"/>
          <cell r="AE869"/>
        </row>
        <row r="870">
          <cell r="D870" t="str">
            <v>Nb-1</v>
          </cell>
          <cell r="E870" t="str">
            <v>Reyes Tirado, F. L., &amp; Dunand, D. C. (2021). Increasing γ’ volume fraction in Co–Nb–V- and Co–Ta–V-based superalloys. Journal of Materials Research and Technology, 11, 2305–2313. https://doi.org/10.1016/j.jmrt.2021.02.028</v>
          </cell>
          <cell r="H870">
            <v>10</v>
          </cell>
          <cell r="I870">
            <v>6.25</v>
          </cell>
          <cell r="J870">
            <v>4</v>
          </cell>
          <cell r="K870"/>
          <cell r="L870">
            <v>2.5</v>
          </cell>
          <cell r="M870"/>
          <cell r="N870">
            <v>3.3</v>
          </cell>
          <cell r="O870">
            <v>3.75</v>
          </cell>
          <cell r="P870"/>
          <cell r="Q870"/>
          <cell r="R870"/>
          <cell r="S870">
            <v>0.04</v>
          </cell>
          <cell r="T870"/>
          <cell r="U870"/>
          <cell r="V870"/>
          <cell r="W870"/>
          <cell r="X870"/>
          <cell r="Y870"/>
          <cell r="Z870"/>
          <cell r="AA870"/>
          <cell r="AB870"/>
          <cell r="AC870"/>
          <cell r="AD870"/>
          <cell r="AE870"/>
        </row>
        <row r="871">
          <cell r="D871" t="str">
            <v>Nb-1-Ta</v>
          </cell>
          <cell r="E871" t="str">
            <v>Reyes Tirado, F. L., &amp; Dunand, D. C. (2021). Increasing γ’ volume fraction in Co–Nb–V- and Co–Ta–V-based superalloys. Journal of Materials Research and Technology, 11, 2305–2313. https://doi.org/10.1016/j.jmrt.2021.02.029</v>
          </cell>
          <cell r="H871">
            <v>10</v>
          </cell>
          <cell r="I871">
            <v>6.25</v>
          </cell>
          <cell r="J871">
            <v>4</v>
          </cell>
          <cell r="K871"/>
          <cell r="L871">
            <v>2.5</v>
          </cell>
          <cell r="M871">
            <v>1</v>
          </cell>
          <cell r="N871">
            <v>3.3</v>
          </cell>
          <cell r="O871">
            <v>3.75</v>
          </cell>
          <cell r="P871"/>
          <cell r="Q871"/>
          <cell r="R871"/>
          <cell r="S871">
            <v>0.04</v>
          </cell>
          <cell r="T871"/>
          <cell r="U871"/>
          <cell r="V871"/>
          <cell r="W871"/>
          <cell r="X871"/>
          <cell r="Y871"/>
          <cell r="Z871"/>
          <cell r="AA871"/>
          <cell r="AB871"/>
          <cell r="AC871"/>
          <cell r="AD871"/>
          <cell r="AE871"/>
        </row>
        <row r="872">
          <cell r="D872" t="str">
            <v>Nb-2</v>
          </cell>
          <cell r="E872" t="str">
            <v>Reyes Tirado, F. L., &amp; Dunand, D. C. (2021). Increasing γ’ volume fraction in Co–Nb–V- and Co–Ta–V-based superalloys. Journal of Materials Research and Technology, 11, 2305–2313. https://doi.org/10.1016/j.jmrt.2021.02.030</v>
          </cell>
          <cell r="H872">
            <v>10</v>
          </cell>
          <cell r="I872">
            <v>7.5</v>
          </cell>
          <cell r="J872">
            <v>4</v>
          </cell>
          <cell r="K872"/>
          <cell r="L872">
            <v>3</v>
          </cell>
          <cell r="M872"/>
          <cell r="N872">
            <v>4.5</v>
          </cell>
          <cell r="O872">
            <v>4.5</v>
          </cell>
          <cell r="P872"/>
          <cell r="Q872"/>
          <cell r="R872"/>
          <cell r="S872">
            <v>0.04</v>
          </cell>
          <cell r="T872"/>
          <cell r="U872"/>
          <cell r="V872"/>
          <cell r="W872"/>
          <cell r="X872"/>
          <cell r="Y872"/>
          <cell r="Z872"/>
          <cell r="AA872"/>
          <cell r="AB872"/>
          <cell r="AC872"/>
          <cell r="AD872"/>
          <cell r="AE872"/>
        </row>
        <row r="873">
          <cell r="D873" t="str">
            <v>Nb-3</v>
          </cell>
          <cell r="E873" t="str">
            <v>Reyes Tirado, F. L., &amp; Dunand, D. C. (2021). Increasing γ’ volume fraction in Co–Nb–V- and Co–Ta–V-based superalloys. Journal of Materials Research and Technology, 11, 2305–2313. https://doi.org/10.1016/j.jmrt.2021.02.031</v>
          </cell>
          <cell r="H873">
            <v>10</v>
          </cell>
          <cell r="I873">
            <v>7</v>
          </cell>
          <cell r="J873">
            <v>8</v>
          </cell>
          <cell r="K873"/>
          <cell r="L873">
            <v>2.5</v>
          </cell>
          <cell r="M873"/>
          <cell r="N873">
            <v>3</v>
          </cell>
          <cell r="O873">
            <v>4.5</v>
          </cell>
          <cell r="P873"/>
          <cell r="Q873"/>
          <cell r="R873"/>
          <cell r="S873">
            <v>0.04</v>
          </cell>
          <cell r="T873"/>
          <cell r="U873"/>
          <cell r="V873"/>
          <cell r="W873"/>
          <cell r="X873"/>
          <cell r="Y873"/>
          <cell r="Z873"/>
          <cell r="AA873"/>
          <cell r="AB873"/>
          <cell r="AC873"/>
          <cell r="AD873"/>
          <cell r="AE873"/>
        </row>
        <row r="874">
          <cell r="D874" t="str">
            <v>Ta-1</v>
          </cell>
          <cell r="E874" t="str">
            <v>Reyes Tirado, F. L., &amp; Dunand, D. C. (2021). Increasing γ’ volume fraction in Co–Nb–V- and Co–Ta–V-based superalloys. Journal of Materials Research and Technology, 11, 2305–2313. https://doi.org/10.1016/j.jmrt.2021.02.032</v>
          </cell>
          <cell r="H874">
            <v>10</v>
          </cell>
          <cell r="I874">
            <v>6.25</v>
          </cell>
          <cell r="J874">
            <v>4</v>
          </cell>
          <cell r="K874"/>
          <cell r="L874">
            <v>2.5</v>
          </cell>
          <cell r="M874">
            <v>3.3</v>
          </cell>
          <cell r="N874"/>
          <cell r="O874">
            <v>3.75</v>
          </cell>
          <cell r="P874"/>
          <cell r="Q874"/>
          <cell r="R874"/>
          <cell r="S874">
            <v>0.04</v>
          </cell>
          <cell r="T874"/>
          <cell r="U874"/>
          <cell r="V874"/>
          <cell r="W874"/>
          <cell r="X874"/>
          <cell r="Y874"/>
          <cell r="Z874"/>
          <cell r="AA874"/>
          <cell r="AB874"/>
          <cell r="AC874"/>
          <cell r="AD874"/>
          <cell r="AE874"/>
        </row>
        <row r="875">
          <cell r="D875" t="str">
            <v>Ti-0</v>
          </cell>
          <cell r="E875" t="str">
            <v>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https://doi.org/10.1007/s11661-021-06445-9</v>
          </cell>
          <cell r="H875">
            <v>29.7</v>
          </cell>
          <cell r="I875">
            <v>9.6</v>
          </cell>
          <cell r="J875">
            <v>8.1999999999999993</v>
          </cell>
          <cell r="K875"/>
          <cell r="L875"/>
          <cell r="M875"/>
          <cell r="N875">
            <v>1.8</v>
          </cell>
          <cell r="O875"/>
          <cell r="P875">
            <v>4.8</v>
          </cell>
          <cell r="Q875"/>
          <cell r="R875"/>
          <cell r="S875"/>
          <cell r="T875"/>
          <cell r="U875"/>
          <cell r="V875"/>
          <cell r="W875"/>
          <cell r="X875"/>
          <cell r="Y875"/>
          <cell r="Z875"/>
          <cell r="AA875"/>
          <cell r="AB875"/>
          <cell r="AC875"/>
          <cell r="AD875"/>
          <cell r="AE875"/>
        </row>
        <row r="876">
          <cell r="D876" t="str">
            <v>Ti-2</v>
          </cell>
          <cell r="E876" t="str">
            <v>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https://doi.org/10.1007/s11661-021-06445-10</v>
          </cell>
          <cell r="H876">
            <v>30.7</v>
          </cell>
          <cell r="I876">
            <v>9.5</v>
          </cell>
          <cell r="J876">
            <v>7.8</v>
          </cell>
          <cell r="K876"/>
          <cell r="L876">
            <v>2.1</v>
          </cell>
          <cell r="M876"/>
          <cell r="N876">
            <v>1.9</v>
          </cell>
          <cell r="O876"/>
          <cell r="P876">
            <v>4.7</v>
          </cell>
          <cell r="Q876"/>
          <cell r="R876"/>
          <cell r="S876"/>
          <cell r="T876"/>
          <cell r="U876"/>
          <cell r="V876"/>
          <cell r="W876"/>
          <cell r="X876"/>
          <cell r="Y876"/>
          <cell r="Z876"/>
          <cell r="AA876"/>
          <cell r="AB876"/>
          <cell r="AC876"/>
          <cell r="AD876"/>
          <cell r="AE876"/>
        </row>
        <row r="877">
          <cell r="D877" t="str">
            <v>Ti-4</v>
          </cell>
          <cell r="E877" t="str">
            <v>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https://doi.org/10.1007/s11661-021-06445-11</v>
          </cell>
          <cell r="H877">
            <v>30.4</v>
          </cell>
          <cell r="I877">
            <v>9.6999999999999993</v>
          </cell>
          <cell r="J877">
            <v>8.1</v>
          </cell>
          <cell r="K877"/>
          <cell r="L877">
            <v>3.9</v>
          </cell>
          <cell r="M877"/>
          <cell r="N877">
            <v>1.9</v>
          </cell>
          <cell r="O877"/>
          <cell r="P877">
            <v>5.0999999999999996</v>
          </cell>
          <cell r="Q877"/>
          <cell r="R877"/>
          <cell r="S877"/>
          <cell r="T877"/>
          <cell r="U877"/>
          <cell r="V877"/>
          <cell r="W877"/>
          <cell r="X877"/>
          <cell r="Y877"/>
          <cell r="Z877"/>
          <cell r="AA877"/>
          <cell r="AB877"/>
          <cell r="AC877"/>
          <cell r="AD877"/>
          <cell r="AE877"/>
        </row>
        <row r="878">
          <cell r="D878" t="str">
            <v>30Ni2Ta</v>
          </cell>
          <cell r="E878" t="str">
            <v>Singh, M. P., Olu, E. F., Pandey, P., &amp; Chattopadhyay, K. (2021). Thermophysical and magnetic properties of Co-Ni-Mo-Al-Ta class of tungsten free Co-based superalloys. Journal of Alloys and Compounds, 879. https://doi.org/10.1016/j.jallcom.2021.160379</v>
          </cell>
          <cell r="H878">
            <v>30.4</v>
          </cell>
          <cell r="I878">
            <v>9.6999999999999993</v>
          </cell>
          <cell r="J878"/>
          <cell r="K878"/>
          <cell r="L878"/>
          <cell r="M878">
            <v>2.1</v>
          </cell>
          <cell r="N878"/>
          <cell r="O878"/>
          <cell r="P878">
            <v>4.7</v>
          </cell>
          <cell r="Q878"/>
          <cell r="R878"/>
          <cell r="S878"/>
          <cell r="T878"/>
          <cell r="U878"/>
          <cell r="V878"/>
          <cell r="W878"/>
          <cell r="X878"/>
          <cell r="Y878"/>
          <cell r="Z878"/>
          <cell r="AA878"/>
          <cell r="AB878"/>
          <cell r="AC878"/>
          <cell r="AD878"/>
          <cell r="AE878"/>
        </row>
        <row r="879">
          <cell r="D879" t="str">
            <v>30Ni2Ta2Ti</v>
          </cell>
          <cell r="E879" t="str">
            <v>Singh, M. P., Olu, E. F., Pandey, P., &amp; Chattopadhyay, K. (2021). Thermophysical and magnetic properties of Co-Ni-Mo-Al-Ta class of tungsten free Co-based superalloys. Journal of Alloys and Compounds, 879. https://doi.org/10.1016/j.jallcom.2021.160380</v>
          </cell>
          <cell r="H879">
            <v>30.5</v>
          </cell>
          <cell r="I879">
            <v>9.6999999999999993</v>
          </cell>
          <cell r="J879"/>
          <cell r="K879"/>
          <cell r="L879">
            <v>1.9</v>
          </cell>
          <cell r="M879">
            <v>2.1</v>
          </cell>
          <cell r="N879"/>
          <cell r="O879"/>
          <cell r="P879">
            <v>4.8</v>
          </cell>
          <cell r="Q879"/>
          <cell r="R879"/>
          <cell r="S879"/>
          <cell r="T879"/>
          <cell r="U879"/>
          <cell r="V879"/>
          <cell r="W879"/>
          <cell r="X879"/>
          <cell r="Y879"/>
          <cell r="Z879"/>
          <cell r="AA879"/>
          <cell r="AB879"/>
          <cell r="AC879"/>
          <cell r="AD879"/>
          <cell r="AE879"/>
        </row>
        <row r="880">
          <cell r="D880" t="str">
            <v>30Ni2Ta2Ti2Cr</v>
          </cell>
          <cell r="E880" t="str">
            <v>Singh, M. P., Olu, E. F., Pandey, P., &amp; Chattopadhyay, K. (2021). Thermophysical and magnetic properties of Co-Ni-Mo-Al-Ta class of tungsten free Co-based superalloys. Journal of Alloys and Compounds, 879. https://doi.org/10.1016/j.jallcom.2021.160381</v>
          </cell>
          <cell r="H880">
            <v>30.2</v>
          </cell>
          <cell r="I880">
            <v>9.8000000000000007</v>
          </cell>
          <cell r="J880">
            <v>2</v>
          </cell>
          <cell r="K880"/>
          <cell r="L880">
            <v>2</v>
          </cell>
          <cell r="M880">
            <v>1.9</v>
          </cell>
          <cell r="N880"/>
          <cell r="O880"/>
          <cell r="P880">
            <v>4.5999999999999996</v>
          </cell>
          <cell r="Q880"/>
          <cell r="R880"/>
          <cell r="S880"/>
          <cell r="T880"/>
          <cell r="U880"/>
          <cell r="V880"/>
          <cell r="W880"/>
          <cell r="X880"/>
          <cell r="Y880"/>
          <cell r="Z880"/>
          <cell r="AA880"/>
          <cell r="AB880"/>
          <cell r="AC880"/>
          <cell r="AD880"/>
          <cell r="AE880"/>
        </row>
        <row r="881">
          <cell r="D881" t="str">
            <v>30Ni2Ta2Ti5Cr</v>
          </cell>
          <cell r="E881" t="str">
            <v>Singh, M. P., Olu, E. F., Pandey, P., &amp; Chattopadhyay, K. (2021). Thermophysical and magnetic properties of Co-Ni-Mo-Al-Ta class of tungsten free Co-based superalloys. Journal of Alloys and Compounds, 879. https://doi.org/10.1016/j.jallcom.2021.160382</v>
          </cell>
          <cell r="H881">
            <v>30.1</v>
          </cell>
          <cell r="I881">
            <v>9.8000000000000007</v>
          </cell>
          <cell r="J881">
            <v>4.9000000000000004</v>
          </cell>
          <cell r="K881"/>
          <cell r="L881">
            <v>2</v>
          </cell>
          <cell r="M881">
            <v>2</v>
          </cell>
          <cell r="N881"/>
          <cell r="O881"/>
          <cell r="P881">
            <v>4.9000000000000004</v>
          </cell>
          <cell r="Q881"/>
          <cell r="R881"/>
          <cell r="S881"/>
          <cell r="T881"/>
          <cell r="U881"/>
          <cell r="V881"/>
          <cell r="W881"/>
          <cell r="X881"/>
          <cell r="Y881"/>
          <cell r="Z881"/>
          <cell r="AA881"/>
          <cell r="AB881"/>
          <cell r="AC881"/>
          <cell r="AD881"/>
          <cell r="AE881"/>
        </row>
        <row r="882">
          <cell r="D882" t="str">
            <v>30Ni2Ta2Ti10Cr</v>
          </cell>
          <cell r="E882" t="str">
            <v>Singh, M. P., Olu, E. F., Pandey, P., &amp; Chattopadhyay, K. (2021). Thermophysical and magnetic properties of Co-Ni-Mo-Al-Ta class of tungsten free Co-based superalloys. Journal of Alloys and Compounds, 879. https://doi.org/10.1016/j.jallcom.2021.160383</v>
          </cell>
          <cell r="H882">
            <v>29.5</v>
          </cell>
          <cell r="I882">
            <v>10.199999999999999</v>
          </cell>
          <cell r="J882">
            <v>10.199999999999999</v>
          </cell>
          <cell r="K882"/>
          <cell r="L882">
            <v>1.9</v>
          </cell>
          <cell r="M882">
            <v>2.1</v>
          </cell>
          <cell r="N882"/>
          <cell r="O882"/>
          <cell r="P882">
            <v>5.0999999999999996</v>
          </cell>
          <cell r="Q882"/>
          <cell r="R882"/>
          <cell r="S882"/>
          <cell r="T882"/>
          <cell r="U882"/>
          <cell r="V882"/>
          <cell r="W882"/>
          <cell r="X882"/>
          <cell r="Y882"/>
          <cell r="Z882"/>
          <cell r="AA882"/>
          <cell r="AB882"/>
          <cell r="AC882"/>
          <cell r="AD882"/>
          <cell r="AE882"/>
        </row>
        <row r="883">
          <cell r="D883" t="str">
            <v>ERBOCo-2Ta</v>
          </cell>
          <cell r="E883" t="str">
            <v>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https://doi.org/10.1016/j.actamat.2021.117019</v>
          </cell>
          <cell r="H883"/>
          <cell r="I883">
            <v>9</v>
          </cell>
          <cell r="J883"/>
          <cell r="K883">
            <v>7.5</v>
          </cell>
          <cell r="L883"/>
          <cell r="M883">
            <v>2</v>
          </cell>
          <cell r="N883"/>
          <cell r="O883"/>
          <cell r="P883"/>
          <cell r="Q883"/>
          <cell r="R883"/>
          <cell r="S883"/>
          <cell r="T883"/>
          <cell r="U883"/>
          <cell r="V883"/>
          <cell r="W883"/>
          <cell r="X883"/>
          <cell r="Y883"/>
          <cell r="Z883"/>
          <cell r="AA883"/>
          <cell r="AB883"/>
          <cell r="AC883"/>
          <cell r="AD883"/>
          <cell r="AE883"/>
        </row>
        <row r="884">
          <cell r="D884" t="str">
            <v>VF0</v>
          </cell>
          <cell r="E884" t="str">
            <v>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ell>
          <cell r="H884"/>
          <cell r="I884">
            <v>8.4</v>
          </cell>
          <cell r="J884"/>
          <cell r="K884">
            <v>4.0999999999999996</v>
          </cell>
          <cell r="L884"/>
          <cell r="M884">
            <v>0.2</v>
          </cell>
          <cell r="N884"/>
          <cell r="O884"/>
          <cell r="P884"/>
          <cell r="Q884"/>
          <cell r="R884"/>
          <cell r="S884"/>
          <cell r="T884"/>
          <cell r="U884"/>
          <cell r="V884"/>
          <cell r="W884"/>
          <cell r="X884"/>
          <cell r="Y884"/>
          <cell r="Z884"/>
          <cell r="AA884"/>
          <cell r="AB884"/>
          <cell r="AC884"/>
          <cell r="AD884"/>
          <cell r="AE884"/>
        </row>
        <row r="885">
          <cell r="D885" t="str">
            <v>VF20</v>
          </cell>
          <cell r="E885" t="str">
            <v>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ell>
          <cell r="H885"/>
          <cell r="I885">
            <v>8.6</v>
          </cell>
          <cell r="J885"/>
          <cell r="K885">
            <v>6</v>
          </cell>
          <cell r="L885"/>
          <cell r="M885">
            <v>0.6</v>
          </cell>
          <cell r="N885"/>
          <cell r="O885"/>
          <cell r="P885"/>
          <cell r="Q885"/>
          <cell r="R885"/>
          <cell r="S885"/>
          <cell r="T885"/>
          <cell r="U885"/>
          <cell r="V885"/>
          <cell r="W885"/>
          <cell r="X885"/>
          <cell r="Y885"/>
          <cell r="Z885"/>
          <cell r="AA885"/>
          <cell r="AB885"/>
          <cell r="AC885"/>
          <cell r="AD885"/>
          <cell r="AE885"/>
        </row>
        <row r="886">
          <cell r="D886" t="str">
            <v>VF40</v>
          </cell>
          <cell r="E886" t="str">
            <v>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ell>
          <cell r="H886"/>
          <cell r="I886">
            <v>8.5</v>
          </cell>
          <cell r="J886"/>
          <cell r="K886">
            <v>7.7</v>
          </cell>
          <cell r="L886"/>
          <cell r="M886">
            <v>1.1000000000000001</v>
          </cell>
          <cell r="N886"/>
          <cell r="O886"/>
          <cell r="P886"/>
          <cell r="Q886"/>
          <cell r="R886"/>
          <cell r="S886"/>
          <cell r="T886"/>
          <cell r="U886"/>
          <cell r="V886"/>
          <cell r="W886"/>
          <cell r="X886"/>
          <cell r="Y886"/>
          <cell r="Z886"/>
          <cell r="AA886"/>
          <cell r="AB886"/>
          <cell r="AC886"/>
          <cell r="AD886"/>
          <cell r="AE886"/>
        </row>
        <row r="887">
          <cell r="D887" t="str">
            <v>VF60</v>
          </cell>
          <cell r="E887" t="str">
            <v>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ell>
          <cell r="H887"/>
          <cell r="I887">
            <v>8.4</v>
          </cell>
          <cell r="J887"/>
          <cell r="K887">
            <v>9.3000000000000007</v>
          </cell>
          <cell r="L887"/>
          <cell r="M887">
            <v>1.6</v>
          </cell>
          <cell r="N887"/>
          <cell r="O887"/>
          <cell r="P887"/>
          <cell r="Q887"/>
          <cell r="R887"/>
          <cell r="S887"/>
          <cell r="T887"/>
          <cell r="U887"/>
          <cell r="V887"/>
          <cell r="W887"/>
          <cell r="X887"/>
          <cell r="Y887"/>
          <cell r="Z887"/>
          <cell r="AA887"/>
          <cell r="AB887"/>
          <cell r="AC887"/>
          <cell r="AD887"/>
          <cell r="AE887"/>
        </row>
        <row r="888">
          <cell r="D888" t="str">
            <v>VF80</v>
          </cell>
          <cell r="E888" t="str">
            <v>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ell>
          <cell r="H888"/>
          <cell r="I888">
            <v>8.1999999999999993</v>
          </cell>
          <cell r="J888"/>
          <cell r="K888">
            <v>11</v>
          </cell>
          <cell r="L888"/>
          <cell r="M888">
            <v>2</v>
          </cell>
          <cell r="N888"/>
          <cell r="O888"/>
          <cell r="P888"/>
          <cell r="Q888"/>
          <cell r="R888"/>
          <cell r="S888"/>
          <cell r="T888"/>
          <cell r="U888"/>
          <cell r="V888"/>
          <cell r="W888"/>
          <cell r="X888"/>
          <cell r="Y888"/>
          <cell r="Z888"/>
          <cell r="AA888"/>
          <cell r="AB888"/>
          <cell r="AC888"/>
          <cell r="AD888"/>
          <cell r="AE888"/>
        </row>
        <row r="889">
          <cell r="D889" t="str">
            <v>VF100</v>
          </cell>
          <cell r="E889" t="str">
            <v>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ell>
          <cell r="H889"/>
          <cell r="I889">
            <v>8.1</v>
          </cell>
          <cell r="J889"/>
          <cell r="K889">
            <v>12.5</v>
          </cell>
          <cell r="L889"/>
          <cell r="M889">
            <v>2.4</v>
          </cell>
          <cell r="N889"/>
          <cell r="O889"/>
          <cell r="P889"/>
          <cell r="Q889"/>
          <cell r="R889"/>
          <cell r="S889"/>
          <cell r="T889"/>
          <cell r="U889"/>
          <cell r="V889"/>
          <cell r="W889"/>
          <cell r="X889"/>
          <cell r="Y889"/>
          <cell r="Z889"/>
          <cell r="AA889"/>
          <cell r="AB889"/>
          <cell r="AC889"/>
          <cell r="AD889"/>
          <cell r="AE889"/>
        </row>
        <row r="890">
          <cell r="D890" t="str">
            <v>LAMP-Co-7Al3.5Ti</v>
          </cell>
          <cell r="E890" t="str">
            <v>Zhang, Y., Fu, H., He, J., &amp; Xie, J. (2022). Formation mechanism and thermal stability of C15-Laves phase in a Hf-containing Co-based superalloy. Journal of Alloys and Compounds, 891. https://doi.org/10.1016/j.jallcom.2021.162016</v>
          </cell>
          <cell r="H890">
            <v>30.1</v>
          </cell>
          <cell r="I890">
            <v>7.1</v>
          </cell>
          <cell r="J890">
            <v>12.1</v>
          </cell>
          <cell r="K890">
            <v>2</v>
          </cell>
          <cell r="L890">
            <v>3.5</v>
          </cell>
          <cell r="M890">
            <v>1</v>
          </cell>
          <cell r="N890"/>
          <cell r="O890"/>
          <cell r="P890">
            <v>1.6</v>
          </cell>
          <cell r="Q890">
            <v>0.08</v>
          </cell>
          <cell r="R890">
            <v>8.9999999999999993E-3</v>
          </cell>
          <cell r="S890">
            <v>8.5000000000000006E-2</v>
          </cell>
          <cell r="T890"/>
          <cell r="U890"/>
          <cell r="V890">
            <v>0.39</v>
          </cell>
          <cell r="W890"/>
          <cell r="X890"/>
          <cell r="Y890">
            <v>0.1</v>
          </cell>
          <cell r="Z890"/>
          <cell r="AA890"/>
          <cell r="AB890"/>
          <cell r="AC890"/>
          <cell r="AD890"/>
          <cell r="AE890"/>
        </row>
        <row r="891">
          <cell r="D891" t="str">
            <v>Co-9Al-9W-2Ta-0.02B-0.02Ce (SX)</v>
          </cell>
          <cell r="E891" t="str">
            <v>Zhang, B. S., Yu, Y. X., Tao, Z. L., &amp; Sha, J. B. (2021). A comparative study on microstructures and tensile behaviours of a novel polycrystalline and single-crystal Co–9Al–9W–2Ta-0.02B-0.02Ce alloy at room and high temperatures. Intermetallics, 137. https://doi.org/10.1016/j.intermet.2021.107284</v>
          </cell>
          <cell r="H891"/>
          <cell r="I891">
            <v>9</v>
          </cell>
          <cell r="J891"/>
          <cell r="K891">
            <v>9</v>
          </cell>
          <cell r="L891"/>
          <cell r="M891">
            <v>2</v>
          </cell>
          <cell r="N891"/>
          <cell r="O891"/>
          <cell r="P891"/>
          <cell r="Q891"/>
          <cell r="R891"/>
          <cell r="S891">
            <v>0.02</v>
          </cell>
          <cell r="T891"/>
          <cell r="U891"/>
          <cell r="V891"/>
          <cell r="W891"/>
          <cell r="X891"/>
          <cell r="Y891"/>
          <cell r="Z891"/>
          <cell r="AA891"/>
          <cell r="AB891"/>
          <cell r="AC891"/>
          <cell r="AD891">
            <v>0.02</v>
          </cell>
          <cell r="AE891"/>
        </row>
        <row r="892">
          <cell r="D892" t="str">
            <v>Co-9Al-9W-2Ta-0.02B-0.02Ce (PX)</v>
          </cell>
          <cell r="E892" t="str">
            <v>Zhang, B. S., Yu, Y. X., Tao, Z. L., &amp; Sha, J. B. (2021). A comparative study on microstructures and tensile behaviours of a novel polycrystalline and single-crystal Co–9Al–9W–2Ta-0.02B-0.02Ce alloy at room and high temperatures. Intermetallics, 137. https://doi.org/10.1016/j.intermet.2021.107285</v>
          </cell>
          <cell r="H892"/>
          <cell r="I892">
            <v>9</v>
          </cell>
          <cell r="J892"/>
          <cell r="K892">
            <v>9</v>
          </cell>
          <cell r="L892"/>
          <cell r="M892">
            <v>2</v>
          </cell>
          <cell r="N892"/>
          <cell r="O892"/>
          <cell r="P892"/>
          <cell r="Q892"/>
          <cell r="R892"/>
          <cell r="S892">
            <v>0.02</v>
          </cell>
          <cell r="T892"/>
          <cell r="U892"/>
          <cell r="V892"/>
          <cell r="W892"/>
          <cell r="X892"/>
          <cell r="Y892"/>
          <cell r="Z892"/>
          <cell r="AA892"/>
          <cell r="AB892"/>
          <cell r="AC892"/>
          <cell r="AD892">
            <v>0.02</v>
          </cell>
          <cell r="AE892"/>
        </row>
        <row r="893">
          <cell r="D893" t="str">
            <v>Co-8Ti-11V</v>
          </cell>
          <cell r="E893" t="str">
            <v>Zhou, P., Gao, X., Song, D., Liu, Y., &amp; Cheng, J. (2021). Effect of Ni on Microstructure and Mechanical Property of a Co-Ti-V-Based Superalloy. Scanning, 2021. https://doi.org/10.1155/2021/6678085</v>
          </cell>
          <cell r="H893"/>
          <cell r="I893"/>
          <cell r="J893"/>
          <cell r="K893"/>
          <cell r="L893">
            <v>8</v>
          </cell>
          <cell r="M893"/>
          <cell r="N893"/>
          <cell r="O893">
            <v>11</v>
          </cell>
          <cell r="P893"/>
          <cell r="Q893"/>
          <cell r="R893"/>
          <cell r="S893"/>
          <cell r="T893"/>
          <cell r="U893"/>
          <cell r="V893"/>
          <cell r="W893"/>
          <cell r="X893"/>
          <cell r="Y893"/>
          <cell r="Z893"/>
          <cell r="AA893"/>
          <cell r="AB893"/>
          <cell r="AC893"/>
          <cell r="AD893"/>
          <cell r="AE893"/>
        </row>
        <row r="894">
          <cell r="D894" t="str">
            <v>Co-8Ti-11V-5Ni</v>
          </cell>
          <cell r="E894" t="str">
            <v>Zhou, P., Gao, X., Song, D., Liu, Y., &amp; Cheng, J. (2021). Effect of Ni on Microstructure and Mechanical Property of a Co-Ti-V-Based Superalloy. Scanning, 2021. https://doi.org/10.1155/2021/6678086</v>
          </cell>
          <cell r="H894">
            <v>5</v>
          </cell>
          <cell r="I894"/>
          <cell r="J894"/>
          <cell r="K894"/>
          <cell r="L894">
            <v>8</v>
          </cell>
          <cell r="M894"/>
          <cell r="N894"/>
          <cell r="O894">
            <v>11</v>
          </cell>
          <cell r="P894"/>
          <cell r="Q894"/>
          <cell r="R894"/>
          <cell r="S894"/>
          <cell r="T894"/>
          <cell r="U894"/>
          <cell r="V894"/>
          <cell r="W894"/>
          <cell r="X894"/>
          <cell r="Y894"/>
          <cell r="Z894"/>
          <cell r="AA894"/>
          <cell r="AB894"/>
          <cell r="AC894"/>
          <cell r="AD894"/>
          <cell r="AE894"/>
        </row>
        <row r="895">
          <cell r="D895" t="str">
            <v>Co-8Ti-11V-10Ni</v>
          </cell>
          <cell r="E895" t="str">
            <v>Zhou, P., Gao, X., Song, D., Liu, Y., &amp; Cheng, J. (2021). Effect of Ni on Microstructure and Mechanical Property of a Co-Ti-V-Based Superalloy. Scanning, 2021. https://doi.org/10.1155/2021/6678087</v>
          </cell>
          <cell r="H895">
            <v>10</v>
          </cell>
          <cell r="I895"/>
          <cell r="J895"/>
          <cell r="K895"/>
          <cell r="L895">
            <v>8</v>
          </cell>
          <cell r="M895"/>
          <cell r="N895"/>
          <cell r="O895">
            <v>11</v>
          </cell>
          <cell r="P895"/>
          <cell r="Q895"/>
          <cell r="R895"/>
          <cell r="S895"/>
          <cell r="T895"/>
          <cell r="U895"/>
          <cell r="V895"/>
          <cell r="W895"/>
          <cell r="X895"/>
          <cell r="Y895"/>
          <cell r="Z895"/>
          <cell r="AA895"/>
          <cell r="AB895"/>
          <cell r="AC895"/>
          <cell r="AD895"/>
          <cell r="AE895"/>
        </row>
        <row r="896">
          <cell r="D896" t="str">
            <v>base</v>
          </cell>
          <cell r="E896" t="str">
            <v>Zhuang, X., Antonov, S., Li, L., &amp; Feng, Q. (2021). Effect of alloying elements on the coarsening rate of γʹ precipitates in multi-component CoNi-based superalloys with high Cr content. Scripta Materialia, 202. https://doi.org/10.1016/j.scriptamat.2021.114004</v>
          </cell>
          <cell r="H896">
            <v>29.8</v>
          </cell>
          <cell r="I896">
            <v>7.8</v>
          </cell>
          <cell r="J896">
            <v>14.4</v>
          </cell>
          <cell r="K896">
            <v>2</v>
          </cell>
          <cell r="L896">
            <v>4.3</v>
          </cell>
          <cell r="M896">
            <v>0.9</v>
          </cell>
          <cell r="N896"/>
          <cell r="O896"/>
          <cell r="P896"/>
          <cell r="Q896"/>
          <cell r="R896"/>
          <cell r="S896"/>
          <cell r="T896"/>
          <cell r="U896"/>
          <cell r="V896"/>
          <cell r="W896"/>
          <cell r="X896"/>
          <cell r="Y896"/>
          <cell r="Z896"/>
          <cell r="AA896"/>
          <cell r="AB896"/>
          <cell r="AC896"/>
          <cell r="AD896"/>
          <cell r="AE896"/>
        </row>
        <row r="897">
          <cell r="D897" t="str">
            <v>+1W</v>
          </cell>
          <cell r="E897" t="str">
            <v>Zhuang, X., Antonov, S., Li, L., &amp; Feng, Q. (2021). Effect of alloying elements on the coarsening rate of γʹ precipitates in multi-component CoNi-based superalloys with high Cr content. Scripta Materialia, 202. https://doi.org/10.1016/j.scriptamat.2021.114005</v>
          </cell>
          <cell r="H897">
            <v>29.8</v>
          </cell>
          <cell r="I897">
            <v>8</v>
          </cell>
          <cell r="J897">
            <v>14.3</v>
          </cell>
          <cell r="K897">
            <v>2.9</v>
          </cell>
          <cell r="L897">
            <v>4.2</v>
          </cell>
          <cell r="M897">
            <v>1</v>
          </cell>
          <cell r="N897"/>
          <cell r="O897"/>
          <cell r="P897"/>
          <cell r="Q897"/>
          <cell r="R897"/>
          <cell r="S897"/>
          <cell r="T897"/>
          <cell r="U897"/>
          <cell r="V897"/>
          <cell r="W897"/>
          <cell r="X897"/>
          <cell r="Y897"/>
          <cell r="Z897"/>
          <cell r="AA897"/>
          <cell r="AB897"/>
          <cell r="AC897"/>
          <cell r="AD897"/>
          <cell r="AE897"/>
        </row>
        <row r="898">
          <cell r="D898" t="str">
            <v>+1Mo</v>
          </cell>
          <cell r="E898" t="str">
            <v>Zhuang, X., Antonov, S., Li, L., &amp; Feng, Q. (2021). Effect of alloying elements on the coarsening rate of γʹ precipitates in multi-component CoNi-based superalloys with high Cr content. Scripta Materialia, 202. https://doi.org/10.1016/j.scriptamat.2021.114006</v>
          </cell>
          <cell r="H898">
            <v>29.8</v>
          </cell>
          <cell r="I898">
            <v>7.9</v>
          </cell>
          <cell r="J898">
            <v>14.2</v>
          </cell>
          <cell r="K898">
            <v>2</v>
          </cell>
          <cell r="L898">
            <v>4.2</v>
          </cell>
          <cell r="M898">
            <v>1</v>
          </cell>
          <cell r="N898"/>
          <cell r="O898"/>
          <cell r="P898">
            <v>1</v>
          </cell>
          <cell r="Q898"/>
          <cell r="R898"/>
          <cell r="S898"/>
          <cell r="T898"/>
          <cell r="U898"/>
          <cell r="V898"/>
          <cell r="W898"/>
          <cell r="X898"/>
          <cell r="Y898"/>
          <cell r="Z898"/>
          <cell r="AA898"/>
          <cell r="AB898"/>
          <cell r="AC898"/>
          <cell r="AD898"/>
          <cell r="AE898"/>
        </row>
        <row r="899">
          <cell r="D899" t="str">
            <v>+1Ti</v>
          </cell>
          <cell r="E899" t="str">
            <v>Zhuang, X., Antonov, S., Li, L., &amp; Feng, Q. (2021). Effect of alloying elements on the coarsening rate of γʹ precipitates in multi-component CoNi-based superalloys with high Cr content. Scripta Materialia, 202. https://doi.org/10.1016/j.scriptamat.2021.114007</v>
          </cell>
          <cell r="H899">
            <v>30</v>
          </cell>
          <cell r="I899">
            <v>7.8</v>
          </cell>
          <cell r="J899">
            <v>14.3</v>
          </cell>
          <cell r="K899">
            <v>2</v>
          </cell>
          <cell r="L899">
            <v>5.3</v>
          </cell>
          <cell r="M899">
            <v>0.9</v>
          </cell>
          <cell r="N899"/>
          <cell r="O899"/>
          <cell r="P899"/>
          <cell r="Q899"/>
          <cell r="R899"/>
          <cell r="S899"/>
          <cell r="T899"/>
          <cell r="U899"/>
          <cell r="V899"/>
          <cell r="W899"/>
          <cell r="X899"/>
          <cell r="Y899"/>
          <cell r="Z899"/>
          <cell r="AA899"/>
          <cell r="AB899"/>
          <cell r="AC899"/>
          <cell r="AD899"/>
          <cell r="AE899"/>
        </row>
        <row r="900">
          <cell r="D900" t="str">
            <v>Aliakbari alloy</v>
          </cell>
          <cell r="E900" t="str">
            <v>Aliakbari-Sani, S., Vafaeenezhad, H., Arabi, H., &amp; Ebrahimi, G. R. (2022). Quantitative kinetic analysis of γ′ precipitate evolution in a Co–Al–W superalloy during aging heat treatment. Journal of Materials Research and Technology, 21, 3425–3439. https://doi.org/10.1016/j.jmrt.2022.10.165</v>
          </cell>
          <cell r="H900">
            <v>20.399999999999999</v>
          </cell>
          <cell r="I900">
            <v>9.8000000000000007</v>
          </cell>
          <cell r="J900"/>
          <cell r="K900">
            <v>7.4</v>
          </cell>
          <cell r="L900">
            <v>2.7</v>
          </cell>
          <cell r="M900"/>
          <cell r="N900"/>
          <cell r="O900"/>
          <cell r="P900"/>
          <cell r="Q900">
            <v>0.4</v>
          </cell>
          <cell r="R900"/>
          <cell r="S900">
            <v>0.1</v>
          </cell>
          <cell r="T900"/>
          <cell r="U900"/>
          <cell r="V900"/>
          <cell r="W900"/>
          <cell r="X900"/>
          <cell r="Y900"/>
          <cell r="Z900"/>
          <cell r="AA900"/>
          <cell r="AB900"/>
          <cell r="AC900"/>
          <cell r="AD900"/>
          <cell r="AE900"/>
        </row>
        <row r="901">
          <cell r="D901" t="str">
            <v>Athira alloy</v>
          </cell>
          <cell r="E901" t="str">
            <v>Athira, K. S., Pandey, P., Prabhakar, K. V. P., Chattopadhyay, K., &amp; Chatterjee, S. (2022). Laser welding of a W-free precipitation strengthened Co-base superalloy. Journal of Materials Science, 57(13), 7085–7100. https://doi.org/10.1007/s10853-022-07117-8</v>
          </cell>
          <cell r="H901">
            <v>30</v>
          </cell>
          <cell r="I901">
            <v>10</v>
          </cell>
          <cell r="J901"/>
          <cell r="K901"/>
          <cell r="L901">
            <v>2</v>
          </cell>
          <cell r="M901">
            <v>2</v>
          </cell>
          <cell r="N901"/>
          <cell r="O901"/>
          <cell r="P901">
            <v>5</v>
          </cell>
          <cell r="Q901"/>
          <cell r="R901"/>
          <cell r="S901"/>
          <cell r="T901"/>
          <cell r="U901"/>
          <cell r="V901"/>
          <cell r="W901"/>
          <cell r="X901"/>
          <cell r="Y901"/>
          <cell r="Z901"/>
          <cell r="AA901"/>
          <cell r="AB901"/>
          <cell r="AC901"/>
          <cell r="AD901"/>
          <cell r="AE901"/>
        </row>
        <row r="902">
          <cell r="D902" t="str">
            <v>ERBOCo-4 (SX)</v>
          </cell>
          <cell r="E902" t="str">
            <v>Bezold, A., Amon, L., Karpstein, N., Spiecker, E., Göken, M., &amp; Neumeier, S. (2023). Recovery of superlattice stacking faults at high temperatures. Scripta Materialia, 222. https://doi.org/10.1016/j.scriptamat.2022.115005</v>
          </cell>
          <cell r="H902">
            <v>32</v>
          </cell>
          <cell r="I902">
            <v>8</v>
          </cell>
          <cell r="J902">
            <v>6</v>
          </cell>
          <cell r="K902">
            <v>5.7</v>
          </cell>
          <cell r="L902">
            <v>2.8</v>
          </cell>
          <cell r="M902">
            <v>1.8</v>
          </cell>
          <cell r="N902"/>
          <cell r="O902"/>
          <cell r="P902"/>
          <cell r="Q902"/>
          <cell r="R902"/>
          <cell r="S902"/>
          <cell r="T902"/>
          <cell r="U902"/>
          <cell r="V902">
            <v>0.4</v>
          </cell>
          <cell r="W902"/>
          <cell r="X902"/>
          <cell r="Y902">
            <v>0.1</v>
          </cell>
          <cell r="Z902"/>
          <cell r="AA902"/>
          <cell r="AB902"/>
          <cell r="AC902"/>
          <cell r="AD902"/>
          <cell r="AE902"/>
        </row>
        <row r="903">
          <cell r="D903" t="str">
            <v>CoWAlloy1</v>
          </cell>
          <cell r="E903" t="str">
            <v>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ell>
          <cell r="H903"/>
          <cell r="I903"/>
          <cell r="J903"/>
          <cell r="K903"/>
          <cell r="L903"/>
          <cell r="M903"/>
          <cell r="N903"/>
          <cell r="O903"/>
          <cell r="P903"/>
          <cell r="Q903"/>
          <cell r="R903"/>
          <cell r="S903"/>
          <cell r="T903"/>
          <cell r="U903"/>
          <cell r="V903"/>
          <cell r="W903"/>
          <cell r="X903"/>
          <cell r="Y903"/>
          <cell r="Z903"/>
          <cell r="AA903"/>
          <cell r="AB903"/>
          <cell r="AC903"/>
          <cell r="AD903"/>
          <cell r="AE903"/>
        </row>
        <row r="904">
          <cell r="D904" t="str">
            <v>CoWAlloy2</v>
          </cell>
          <cell r="E904" t="str">
            <v>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ell>
          <cell r="H904"/>
          <cell r="I904"/>
          <cell r="J904"/>
          <cell r="K904"/>
          <cell r="L904"/>
          <cell r="M904"/>
          <cell r="N904"/>
          <cell r="O904"/>
          <cell r="P904"/>
          <cell r="Q904"/>
          <cell r="R904"/>
          <cell r="S904"/>
          <cell r="T904"/>
          <cell r="U904"/>
          <cell r="V904"/>
          <cell r="W904"/>
          <cell r="X904"/>
          <cell r="Y904"/>
          <cell r="Z904"/>
          <cell r="AA904"/>
          <cell r="AB904"/>
          <cell r="AC904"/>
          <cell r="AD904"/>
          <cell r="AE904"/>
        </row>
        <row r="905">
          <cell r="D905" t="str">
            <v>PHESA1</v>
          </cell>
          <cell r="E905" t="str">
            <v>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ell>
          <cell r="H905">
            <v>35</v>
          </cell>
          <cell r="I905">
            <v>7.5</v>
          </cell>
          <cell r="J905">
            <v>15</v>
          </cell>
          <cell r="K905">
            <v>5</v>
          </cell>
          <cell r="L905">
            <v>1</v>
          </cell>
          <cell r="M905">
            <v>1</v>
          </cell>
          <cell r="N905"/>
          <cell r="O905"/>
          <cell r="P905"/>
          <cell r="Q905"/>
          <cell r="R905"/>
          <cell r="S905">
            <v>0.08</v>
          </cell>
          <cell r="T905"/>
          <cell r="U905"/>
          <cell r="V905">
            <v>0.4</v>
          </cell>
          <cell r="W905"/>
          <cell r="X905"/>
          <cell r="Y905">
            <v>0.1</v>
          </cell>
          <cell r="Z905"/>
          <cell r="AA905"/>
          <cell r="AB905"/>
          <cell r="AC905"/>
          <cell r="AD905"/>
          <cell r="AE905"/>
        </row>
        <row r="906">
          <cell r="D906" t="str">
            <v>PHESA2</v>
          </cell>
          <cell r="E906" t="str">
            <v>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ell>
          <cell r="H906">
            <v>35</v>
          </cell>
          <cell r="I906">
            <v>9</v>
          </cell>
          <cell r="J906">
            <v>15</v>
          </cell>
          <cell r="K906">
            <v>5</v>
          </cell>
          <cell r="L906">
            <v>0.3</v>
          </cell>
          <cell r="M906">
            <v>0.2</v>
          </cell>
          <cell r="N906"/>
          <cell r="O906"/>
          <cell r="P906"/>
          <cell r="Q906"/>
          <cell r="R906"/>
          <cell r="S906">
            <v>0.08</v>
          </cell>
          <cell r="T906"/>
          <cell r="U906"/>
          <cell r="V906">
            <v>0.4</v>
          </cell>
          <cell r="W906"/>
          <cell r="X906"/>
          <cell r="Y906">
            <v>0.1</v>
          </cell>
          <cell r="Z906"/>
          <cell r="AA906"/>
          <cell r="AB906"/>
          <cell r="AC906"/>
          <cell r="AD906"/>
          <cell r="AE906"/>
        </row>
        <row r="907">
          <cell r="D907" t="str">
            <v>AG</v>
          </cell>
          <cell r="E907" t="str">
            <v>Bian, H., Xu, X., Li, Y., Koizumi, Y., Wang, Z., Chen, M., Yamanaka, K., &amp; Chiba, A. (2015). Regulating the coarsening of the γ’ phase in superalloys. NPG Asia Materials, 7(8). https://doi.org/10.1038/am.2015.96</v>
          </cell>
          <cell r="H907">
            <v>34.82</v>
          </cell>
          <cell r="I907">
            <v>4.33</v>
          </cell>
          <cell r="J907">
            <v>19.649999999999999</v>
          </cell>
          <cell r="K907"/>
          <cell r="L907">
            <v>0.97</v>
          </cell>
          <cell r="M907"/>
          <cell r="N907">
            <v>1.89</v>
          </cell>
          <cell r="O907"/>
          <cell r="P907">
            <v>4.87</v>
          </cell>
          <cell r="Q907"/>
          <cell r="R907"/>
          <cell r="S907"/>
          <cell r="T907"/>
          <cell r="U907"/>
          <cell r="V907"/>
          <cell r="W907">
            <v>1.67</v>
          </cell>
          <cell r="X907"/>
          <cell r="Y907"/>
          <cell r="Z907"/>
          <cell r="AA907"/>
          <cell r="AB907"/>
          <cell r="AC907"/>
          <cell r="AD907"/>
          <cell r="AE907"/>
        </row>
        <row r="908">
          <cell r="D908" t="str">
            <v>30Ni</v>
          </cell>
          <cell r="E908" t="str">
            <v>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https://doi.org/10.1016/j.actamat.2022.117763</v>
          </cell>
          <cell r="H908">
            <v>29.6</v>
          </cell>
          <cell r="I908">
            <v>10.5</v>
          </cell>
          <cell r="J908"/>
          <cell r="K908"/>
          <cell r="L908"/>
          <cell r="M908"/>
          <cell r="N908">
            <v>3</v>
          </cell>
          <cell r="O908"/>
          <cell r="P908"/>
          <cell r="Q908"/>
          <cell r="R908"/>
          <cell r="S908"/>
          <cell r="T908"/>
          <cell r="U908"/>
          <cell r="V908"/>
          <cell r="W908"/>
          <cell r="X908"/>
          <cell r="Y908"/>
          <cell r="Z908"/>
          <cell r="AA908"/>
          <cell r="AB908"/>
          <cell r="AC908"/>
          <cell r="AD908"/>
          <cell r="AE908"/>
        </row>
        <row r="909">
          <cell r="D909" t="str">
            <v>30Ni2Ti</v>
          </cell>
          <cell r="E909" t="str">
            <v>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https://doi.org/10.1016/j.actamat.2022.117764</v>
          </cell>
          <cell r="H909">
            <v>28.9</v>
          </cell>
          <cell r="I909">
            <v>10.3</v>
          </cell>
          <cell r="J909"/>
          <cell r="K909"/>
          <cell r="L909">
            <v>2.1</v>
          </cell>
          <cell r="M909"/>
          <cell r="N909">
            <v>3.1</v>
          </cell>
          <cell r="O909"/>
          <cell r="P909"/>
          <cell r="Q909"/>
          <cell r="R909"/>
          <cell r="S909"/>
          <cell r="T909"/>
          <cell r="U909"/>
          <cell r="V909"/>
          <cell r="W909"/>
          <cell r="X909"/>
          <cell r="Y909"/>
          <cell r="Z909"/>
          <cell r="AA909"/>
          <cell r="AB909"/>
          <cell r="AC909"/>
          <cell r="AD909"/>
          <cell r="AE909"/>
        </row>
        <row r="910">
          <cell r="D910" t="str">
            <v>30Ni2Ta</v>
          </cell>
          <cell r="E910" t="str">
            <v>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https://doi.org/10.1016/j.actamat.2022.117765</v>
          </cell>
          <cell r="H910">
            <v>29</v>
          </cell>
          <cell r="I910">
            <v>10.1</v>
          </cell>
          <cell r="J910"/>
          <cell r="K910"/>
          <cell r="L910"/>
          <cell r="M910">
            <v>2.2000000000000002</v>
          </cell>
          <cell r="N910">
            <v>3.2</v>
          </cell>
          <cell r="O910"/>
          <cell r="P910"/>
          <cell r="Q910"/>
          <cell r="R910"/>
          <cell r="S910"/>
          <cell r="T910"/>
          <cell r="U910"/>
          <cell r="V910"/>
          <cell r="W910"/>
          <cell r="X910"/>
          <cell r="Y910"/>
          <cell r="Z910"/>
          <cell r="AA910"/>
          <cell r="AB910"/>
          <cell r="AC910"/>
          <cell r="AD910"/>
          <cell r="AE910"/>
        </row>
        <row r="911">
          <cell r="D911" t="str">
            <v>30Ni2Ti2Ta</v>
          </cell>
          <cell r="E911" t="str">
            <v>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https://doi.org/10.1016/j.actamat.2022.117766</v>
          </cell>
          <cell r="H911">
            <v>29.2</v>
          </cell>
          <cell r="I911">
            <v>9.8000000000000007</v>
          </cell>
          <cell r="J911"/>
          <cell r="K911"/>
          <cell r="L911">
            <v>2.2000000000000002</v>
          </cell>
          <cell r="M911">
            <v>2</v>
          </cell>
          <cell r="N911">
            <v>3.2</v>
          </cell>
          <cell r="O911"/>
          <cell r="P911"/>
          <cell r="Q911"/>
          <cell r="R911"/>
          <cell r="S911"/>
          <cell r="T911"/>
          <cell r="U911"/>
          <cell r="V911"/>
          <cell r="W911"/>
          <cell r="X911"/>
          <cell r="Y911"/>
          <cell r="Z911"/>
          <cell r="AA911"/>
          <cell r="AB911"/>
          <cell r="AC911"/>
          <cell r="AD911"/>
          <cell r="AE911"/>
        </row>
        <row r="912">
          <cell r="D912" t="str">
            <v>Co-10Al-3Nb</v>
          </cell>
          <cell r="E912" t="str">
            <v>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https://doi.org/10.1016/j.actamat.2022.117767</v>
          </cell>
          <cell r="H912"/>
          <cell r="I912">
            <v>10</v>
          </cell>
          <cell r="J912"/>
          <cell r="K912"/>
          <cell r="L912"/>
          <cell r="M912"/>
          <cell r="N912">
            <v>3</v>
          </cell>
          <cell r="O912"/>
          <cell r="P912"/>
          <cell r="Q912"/>
          <cell r="R912"/>
          <cell r="S912"/>
          <cell r="T912"/>
          <cell r="U912"/>
          <cell r="V912"/>
          <cell r="W912"/>
          <cell r="X912"/>
          <cell r="Y912"/>
          <cell r="Z912"/>
          <cell r="AA912"/>
          <cell r="AB912"/>
          <cell r="AC912"/>
          <cell r="AD912"/>
          <cell r="AE912"/>
        </row>
        <row r="913">
          <cell r="D913" t="str">
            <v>Ternary T1</v>
          </cell>
          <cell r="E913" t="str">
            <v>Casas, R., Galvez, F., &amp; Campos, M. (2022). Microstructure stability and hardening determination through heat treatment of sintered Co γ/γ′ based alloys. Powder Metallurgy, 65(3), 242–252. https://doi.org/10.1080/00325899.2021.1994116</v>
          </cell>
          <cell r="H913"/>
          <cell r="I913">
            <v>13.66</v>
          </cell>
          <cell r="J913"/>
          <cell r="K913">
            <v>7.71</v>
          </cell>
          <cell r="L913"/>
          <cell r="M913"/>
          <cell r="N913"/>
          <cell r="O913"/>
          <cell r="P913"/>
          <cell r="Q913"/>
          <cell r="R913"/>
          <cell r="S913"/>
          <cell r="T913"/>
          <cell r="U913"/>
          <cell r="V913"/>
          <cell r="W913"/>
          <cell r="X913"/>
          <cell r="Y913"/>
          <cell r="Z913"/>
          <cell r="AA913"/>
          <cell r="AB913"/>
          <cell r="AC913"/>
          <cell r="AD913"/>
          <cell r="AE913"/>
        </row>
        <row r="914">
          <cell r="D914" t="str">
            <v>Quinary T2</v>
          </cell>
          <cell r="E914" t="str">
            <v>Casas, R., Galvez, F., &amp; Campos, M. (2022). Microstructure stability and hardening determination through heat treatment of sintered Co γ/γ′ based alloys. Powder Metallurgy, 65(3), 242–252. https://doi.org/10.1080/00325899.2021.1994116</v>
          </cell>
          <cell r="H914"/>
          <cell r="I914">
            <v>11.65</v>
          </cell>
          <cell r="J914"/>
          <cell r="K914">
            <v>9.0299999999999994</v>
          </cell>
          <cell r="L914">
            <v>2.14</v>
          </cell>
          <cell r="M914">
            <v>1.69</v>
          </cell>
          <cell r="N914"/>
          <cell r="O914"/>
          <cell r="P914"/>
          <cell r="Q914"/>
          <cell r="R914"/>
          <cell r="S914"/>
          <cell r="T914"/>
          <cell r="U914"/>
          <cell r="V914"/>
          <cell r="W914"/>
          <cell r="X914"/>
          <cell r="Y914"/>
          <cell r="Z914"/>
          <cell r="AA914"/>
          <cell r="AB914"/>
          <cell r="AC914"/>
          <cell r="AD914"/>
          <cell r="AE914"/>
        </row>
        <row r="915">
          <cell r="D915" t="str">
            <v>10Ni</v>
          </cell>
          <cell r="E915" t="str">
            <v>Chen, Z., Kishida, K., Inui, H., Heilmaier, M., Glatzel, U., &amp; Eggeler, G. (2022). Improving the intermediate- and high-temperature strength of L12-Co3(Al,W) by Ni and Ta additions. Acta Materialia, 238. https://doi.org/10.1016/j.actamat.2022.118224</v>
          </cell>
          <cell r="H915">
            <v>7.7</v>
          </cell>
          <cell r="I915">
            <v>12</v>
          </cell>
          <cell r="J915"/>
          <cell r="K915">
            <v>11</v>
          </cell>
          <cell r="L915"/>
          <cell r="M915"/>
          <cell r="N915"/>
          <cell r="O915"/>
          <cell r="P915"/>
          <cell r="Q915"/>
          <cell r="R915"/>
          <cell r="S915"/>
          <cell r="T915"/>
          <cell r="U915"/>
          <cell r="V915"/>
          <cell r="W915"/>
          <cell r="X915"/>
          <cell r="Y915"/>
          <cell r="Z915"/>
          <cell r="AA915"/>
          <cell r="AB915"/>
          <cell r="AC915"/>
          <cell r="AD915"/>
          <cell r="AE915"/>
        </row>
        <row r="916">
          <cell r="D916" t="str">
            <v>20Ni</v>
          </cell>
          <cell r="E916" t="str">
            <v>Chen, Z., Kishida, K., Inui, H., Heilmaier, M., Glatzel, U., &amp; Eggeler, G. (2022). Improving the intermediate- and high-temperature strength of L12-Co3(Al,W) by Ni and Ta additions. Acta Materialia, 238. https://doi.org/10.1016/j.actamat.2022.118225</v>
          </cell>
          <cell r="H916">
            <v>15.4</v>
          </cell>
          <cell r="I916">
            <v>12</v>
          </cell>
          <cell r="J916"/>
          <cell r="K916">
            <v>11</v>
          </cell>
          <cell r="L916"/>
          <cell r="M916"/>
          <cell r="N916"/>
          <cell r="O916"/>
          <cell r="P916"/>
          <cell r="Q916"/>
          <cell r="R916"/>
          <cell r="S916"/>
          <cell r="T916"/>
          <cell r="U916"/>
          <cell r="V916"/>
          <cell r="W916"/>
          <cell r="X916"/>
          <cell r="Y916"/>
          <cell r="Z916"/>
          <cell r="AA916"/>
          <cell r="AB916"/>
          <cell r="AC916"/>
          <cell r="AD916"/>
          <cell r="AE916"/>
        </row>
        <row r="917">
          <cell r="D917" t="str">
            <v>20Ni-2Ta</v>
          </cell>
          <cell r="E917" t="str">
            <v>Chen, Z., Kishida, K., Inui, H., Heilmaier, M., Glatzel, U., &amp; Eggeler, G. (2022). Improving the intermediate- and high-temperature strength of L12-Co3(Al,W) by Ni and Ta additions. Acta Materialia, 238. https://doi.org/10.1016/j.actamat.2022.118226</v>
          </cell>
          <cell r="H917">
            <v>15.4</v>
          </cell>
          <cell r="I917">
            <v>12</v>
          </cell>
          <cell r="J917"/>
          <cell r="K917">
            <v>9</v>
          </cell>
          <cell r="L917"/>
          <cell r="M917">
            <v>2</v>
          </cell>
          <cell r="N917"/>
          <cell r="O917"/>
          <cell r="P917"/>
          <cell r="Q917"/>
          <cell r="R917"/>
          <cell r="S917"/>
          <cell r="T917"/>
          <cell r="U917"/>
          <cell r="V917"/>
          <cell r="W917"/>
          <cell r="X917"/>
          <cell r="Y917"/>
          <cell r="Z917"/>
          <cell r="AA917"/>
          <cell r="AB917"/>
          <cell r="AC917"/>
          <cell r="AD917"/>
          <cell r="AE917"/>
        </row>
        <row r="918">
          <cell r="D918" t="str">
            <v>Co-5Al-14V</v>
          </cell>
          <cell r="E918" t="str">
            <v>Chen, Y., Wang, C., Ruan, J., Omori, T., Kainuma, R., Ishida, K., &amp; Liu, X. (2019). High-strength Co–Al–V-base superalloys strengthened by γ′-Co 3 (Al,V) with high solvus temperature. Acta Materialia, 170, 62–74. https://doi.org/10.1016/j.actamat.2019.03.013</v>
          </cell>
          <cell r="H918"/>
          <cell r="I918">
            <v>5</v>
          </cell>
          <cell r="J918"/>
          <cell r="K918"/>
          <cell r="L918"/>
          <cell r="M918"/>
          <cell r="N918"/>
          <cell r="O918">
            <v>14</v>
          </cell>
          <cell r="P918"/>
          <cell r="Q918"/>
          <cell r="R918"/>
          <cell r="S918"/>
          <cell r="T918"/>
          <cell r="U918"/>
          <cell r="V918"/>
          <cell r="W918"/>
          <cell r="X918"/>
          <cell r="Y918"/>
          <cell r="Z918"/>
          <cell r="AA918"/>
          <cell r="AB918"/>
          <cell r="AC918"/>
          <cell r="AD918"/>
          <cell r="AE918"/>
        </row>
        <row r="919">
          <cell r="D919" t="str">
            <v>2Ti</v>
          </cell>
          <cell r="E919" t="str">
            <v>Chen, Y., Wang, C., Ruan, J., Omori, T., Kainuma, R., Ishida, K., &amp; Liu, X. (2019). High-strength Co–Al–V-base superalloys strengthened by γ′-Co 3 (Al,V) with high solvus temperature. Acta Materialia, 170, 62–74. https://doi.org/10.1016/j.actamat.2019.03.014</v>
          </cell>
          <cell r="H919"/>
          <cell r="I919">
            <v>5</v>
          </cell>
          <cell r="J919"/>
          <cell r="K919"/>
          <cell r="L919">
            <v>2</v>
          </cell>
          <cell r="M919"/>
          <cell r="N919"/>
          <cell r="O919">
            <v>14</v>
          </cell>
          <cell r="P919"/>
          <cell r="Q919"/>
          <cell r="R919"/>
          <cell r="S919"/>
          <cell r="T919"/>
          <cell r="U919"/>
          <cell r="V919"/>
          <cell r="W919"/>
          <cell r="X919"/>
          <cell r="Y919"/>
          <cell r="Z919"/>
          <cell r="AA919"/>
          <cell r="AB919"/>
          <cell r="AC919"/>
          <cell r="AD919"/>
          <cell r="AE919"/>
        </row>
        <row r="920">
          <cell r="D920" t="str">
            <v>2Cr</v>
          </cell>
          <cell r="E920" t="str">
            <v>Chen, Y., Wang, C., Ruan, J., Omori, T., Kainuma, R., Ishida, K., &amp; Liu, X. (2019). High-strength Co–Al–V-base superalloys strengthened by γ′-Co 3 (Al,V) with high solvus temperature. Acta Materialia, 170, 62–74. https://doi.org/10.1016/j.actamat.2019.03.015</v>
          </cell>
          <cell r="H920"/>
          <cell r="I920">
            <v>5</v>
          </cell>
          <cell r="J920">
            <v>2</v>
          </cell>
          <cell r="K920"/>
          <cell r="L920"/>
          <cell r="M920"/>
          <cell r="N920"/>
          <cell r="O920">
            <v>14</v>
          </cell>
          <cell r="P920"/>
          <cell r="Q920"/>
          <cell r="R920"/>
          <cell r="S920"/>
          <cell r="T920"/>
          <cell r="U920"/>
          <cell r="V920"/>
          <cell r="W920"/>
          <cell r="X920"/>
          <cell r="Y920"/>
          <cell r="Z920"/>
          <cell r="AA920"/>
          <cell r="AB920"/>
          <cell r="AC920"/>
          <cell r="AD920"/>
          <cell r="AE920"/>
        </row>
        <row r="921">
          <cell r="D921" t="str">
            <v>2Nb</v>
          </cell>
          <cell r="E921" t="str">
            <v>Chen, Y., Wang, C., Ruan, J., Omori, T., Kainuma, R., Ishida, K., &amp; Liu, X. (2019). High-strength Co–Al–V-base superalloys strengthened by γ′-Co 3 (Al,V) with high solvus temperature. Acta Materialia, 170, 62–74. https://doi.org/10.1016/j.actamat.2019.03.016</v>
          </cell>
          <cell r="H921"/>
          <cell r="I921">
            <v>5</v>
          </cell>
          <cell r="J921"/>
          <cell r="K921"/>
          <cell r="L921"/>
          <cell r="M921"/>
          <cell r="N921">
            <v>2</v>
          </cell>
          <cell r="O921">
            <v>14</v>
          </cell>
          <cell r="P921"/>
          <cell r="Q921"/>
          <cell r="R921"/>
          <cell r="S921"/>
          <cell r="T921"/>
          <cell r="U921"/>
          <cell r="V921"/>
          <cell r="W921"/>
          <cell r="X921"/>
          <cell r="Y921"/>
          <cell r="Z921"/>
          <cell r="AA921"/>
          <cell r="AB921"/>
          <cell r="AC921"/>
          <cell r="AD921"/>
          <cell r="AE921"/>
        </row>
        <row r="922">
          <cell r="D922" t="str">
            <v>2Mo</v>
          </cell>
          <cell r="E922" t="str">
            <v>Chen, Y., Wang, C., Ruan, J., Omori, T., Kainuma, R., Ishida, K., &amp; Liu, X. (2019). High-strength Co–Al–V-base superalloys strengthened by γ′-Co 3 (Al,V) with high solvus temperature. Acta Materialia, 170, 62–74. https://doi.org/10.1016/j.actamat.2019.03.017</v>
          </cell>
          <cell r="H922"/>
          <cell r="I922">
            <v>5</v>
          </cell>
          <cell r="J922"/>
          <cell r="K922"/>
          <cell r="L922"/>
          <cell r="M922"/>
          <cell r="N922"/>
          <cell r="O922">
            <v>14</v>
          </cell>
          <cell r="P922">
            <v>2</v>
          </cell>
          <cell r="Q922"/>
          <cell r="R922"/>
          <cell r="S922"/>
          <cell r="T922"/>
          <cell r="U922"/>
          <cell r="V922"/>
          <cell r="W922"/>
          <cell r="X922"/>
          <cell r="Y922"/>
          <cell r="Z922"/>
          <cell r="AA922"/>
          <cell r="AB922"/>
          <cell r="AC922"/>
          <cell r="AD922"/>
          <cell r="AE922"/>
        </row>
        <row r="923">
          <cell r="D923" t="str">
            <v>2Ta</v>
          </cell>
          <cell r="E923" t="str">
            <v>Chen, Y., Wang, C., Ruan, J., Omori, T., Kainuma, R., Ishida, K., &amp; Liu, X. (2019). High-strength Co–Al–V-base superalloys strengthened by γ′-Co 3 (Al,V) with high solvus temperature. Acta Materialia, 170, 62–74. https://doi.org/10.1016/j.actamat.2019.03.018</v>
          </cell>
          <cell r="H923"/>
          <cell r="I923">
            <v>5</v>
          </cell>
          <cell r="J923"/>
          <cell r="K923"/>
          <cell r="L923"/>
          <cell r="M923">
            <v>2</v>
          </cell>
          <cell r="N923"/>
          <cell r="O923">
            <v>14</v>
          </cell>
          <cell r="P923"/>
          <cell r="Q923"/>
          <cell r="R923"/>
          <cell r="S923"/>
          <cell r="T923"/>
          <cell r="U923"/>
          <cell r="V923"/>
          <cell r="W923"/>
          <cell r="X923"/>
          <cell r="Y923"/>
          <cell r="Z923"/>
          <cell r="AA923"/>
          <cell r="AB923"/>
          <cell r="AC923"/>
          <cell r="AD923"/>
          <cell r="AE923"/>
        </row>
        <row r="924">
          <cell r="D924" t="str">
            <v>2W</v>
          </cell>
          <cell r="E924" t="str">
            <v>Chen, Y., Wang, C., Ruan, J., Omori, T., Kainuma, R., Ishida, K., &amp; Liu, X. (2019). High-strength Co–Al–V-base superalloys strengthened by γ′-Co 3 (Al,V) with high solvus temperature. Acta Materialia, 170, 62–74. https://doi.org/10.1016/j.actamat.2019.03.019</v>
          </cell>
          <cell r="H924"/>
          <cell r="I924">
            <v>5</v>
          </cell>
          <cell r="J924"/>
          <cell r="K924">
            <v>2</v>
          </cell>
          <cell r="L924"/>
          <cell r="M924"/>
          <cell r="N924"/>
          <cell r="O924">
            <v>14</v>
          </cell>
          <cell r="P924"/>
          <cell r="Q924"/>
          <cell r="R924"/>
          <cell r="S924"/>
          <cell r="T924"/>
          <cell r="U924"/>
          <cell r="V924"/>
          <cell r="W924"/>
          <cell r="X924"/>
          <cell r="Y924"/>
          <cell r="Z924"/>
          <cell r="AA924"/>
          <cell r="AB924"/>
          <cell r="AC924"/>
          <cell r="AD924"/>
          <cell r="AE924"/>
        </row>
        <row r="925">
          <cell r="D925" t="str">
            <v>10Ni</v>
          </cell>
          <cell r="E925" t="str">
            <v>Chen, Y., Wang, C., Ruan, J., Omori, T., Kainuma, R., Ishida, K., &amp; Liu, X. (2019). High-strength Co–Al–V-base superalloys strengthened by γ′-Co 3 (Al,V) with high solvus temperature. Acta Materialia, 170, 62–74. https://doi.org/10.1016/j.actamat.2019.03.020</v>
          </cell>
          <cell r="H925">
            <v>10</v>
          </cell>
          <cell r="I925">
            <v>8</v>
          </cell>
          <cell r="J925"/>
          <cell r="K925"/>
          <cell r="L925"/>
          <cell r="M925"/>
          <cell r="N925"/>
          <cell r="O925">
            <v>12</v>
          </cell>
          <cell r="P925"/>
          <cell r="Q925"/>
          <cell r="R925"/>
          <cell r="S925"/>
          <cell r="T925"/>
          <cell r="U925"/>
          <cell r="V925"/>
          <cell r="W925"/>
          <cell r="X925"/>
          <cell r="Y925"/>
          <cell r="Z925"/>
          <cell r="AA925"/>
          <cell r="AB925"/>
          <cell r="AC925"/>
          <cell r="AD925"/>
          <cell r="AE925"/>
        </row>
        <row r="926">
          <cell r="D926" t="str">
            <v>20Ni</v>
          </cell>
          <cell r="E926" t="str">
            <v>Chen, Y., Wang, C., Ruan, J., Omori, T., Kainuma, R., Ishida, K., &amp; Liu, X. (2019). High-strength Co–Al–V-base superalloys strengthened by γ′-Co 3 (Al,V) with high solvus temperature. Acta Materialia, 170, 62–74. https://doi.org/10.1016/j.actamat.2019.03.021</v>
          </cell>
          <cell r="H926">
            <v>20</v>
          </cell>
          <cell r="I926">
            <v>8</v>
          </cell>
          <cell r="J926"/>
          <cell r="K926"/>
          <cell r="L926"/>
          <cell r="M926"/>
          <cell r="N926"/>
          <cell r="O926">
            <v>12</v>
          </cell>
          <cell r="P926"/>
          <cell r="Q926"/>
          <cell r="R926"/>
          <cell r="S926"/>
          <cell r="T926"/>
          <cell r="U926"/>
          <cell r="V926"/>
          <cell r="W926"/>
          <cell r="X926"/>
          <cell r="Y926"/>
          <cell r="Z926"/>
          <cell r="AA926"/>
          <cell r="AB926"/>
          <cell r="AC926"/>
          <cell r="AD926"/>
          <cell r="AE926"/>
        </row>
        <row r="927">
          <cell r="D927" t="str">
            <v>30Ni</v>
          </cell>
          <cell r="E927" t="str">
            <v>Chen, Y., Wang, C., Ruan, J., Omori, T., Kainuma, R., Ishida, K., &amp; Liu, X. (2019). High-strength Co–Al–V-base superalloys strengthened by γ′-Co 3 (Al,V) with high solvus temperature. Acta Materialia, 170, 62–74. https://doi.org/10.1016/j.actamat.2019.03.022</v>
          </cell>
          <cell r="H927">
            <v>30</v>
          </cell>
          <cell r="I927">
            <v>8</v>
          </cell>
          <cell r="J927"/>
          <cell r="K927"/>
          <cell r="L927"/>
          <cell r="M927"/>
          <cell r="N927"/>
          <cell r="O927">
            <v>12</v>
          </cell>
          <cell r="P927"/>
          <cell r="Q927"/>
          <cell r="R927"/>
          <cell r="S927"/>
          <cell r="T927"/>
          <cell r="U927"/>
          <cell r="V927"/>
          <cell r="W927"/>
          <cell r="X927"/>
          <cell r="Y927"/>
          <cell r="Z927"/>
          <cell r="AA927"/>
          <cell r="AB927"/>
          <cell r="AC927"/>
          <cell r="AD927"/>
          <cell r="AE927"/>
        </row>
        <row r="928">
          <cell r="D928" t="str">
            <v>Co-30Ni-5Al-10V-4Ta</v>
          </cell>
          <cell r="E928" t="str">
            <v>Chen, Y., Wang, C., Ruan, J., Omori, T., Kainuma, R., Ishida, K., &amp; Liu, X. (2019). High-strength Co–Al–V-base superalloys strengthened by γ′-Co 3 (Al,V) with high solvus temperature. Acta Materialia, 170, 62–74. https://doi.org/10.1016/j.actamat.2019.03.023</v>
          </cell>
          <cell r="H928">
            <v>30</v>
          </cell>
          <cell r="I928">
            <v>5</v>
          </cell>
          <cell r="J928"/>
          <cell r="K928"/>
          <cell r="L928"/>
          <cell r="M928">
            <v>4</v>
          </cell>
          <cell r="N928"/>
          <cell r="O928">
            <v>10</v>
          </cell>
          <cell r="P928"/>
          <cell r="Q928"/>
          <cell r="R928"/>
          <cell r="S928"/>
          <cell r="T928"/>
          <cell r="U928"/>
          <cell r="V928"/>
          <cell r="W928"/>
          <cell r="X928"/>
          <cell r="Y928"/>
          <cell r="Z928"/>
          <cell r="AA928"/>
          <cell r="AB928"/>
          <cell r="AC928"/>
          <cell r="AD928"/>
          <cell r="AE928"/>
        </row>
        <row r="929">
          <cell r="D929" t="str">
            <v>Co-30Ni-7.5Al-7.5V-4Ta</v>
          </cell>
          <cell r="E929" t="str">
            <v>Chen, Y., Wang, C., Ruan, J., Omori, T., Kainuma, R., Ishida, K., &amp; Liu, X. (2019). High-strength Co–Al–V-base superalloys strengthened by γ′-Co 3 (Al,V) with high solvus temperature. Acta Materialia, 170, 62–74. https://doi.org/10.1016/j.actamat.2019.03.024</v>
          </cell>
          <cell r="H929">
            <v>30</v>
          </cell>
          <cell r="I929">
            <v>7.5</v>
          </cell>
          <cell r="J929"/>
          <cell r="K929"/>
          <cell r="L929"/>
          <cell r="M929">
            <v>4</v>
          </cell>
          <cell r="N929"/>
          <cell r="O929">
            <v>7.5</v>
          </cell>
          <cell r="P929"/>
          <cell r="Q929"/>
          <cell r="R929"/>
          <cell r="S929"/>
          <cell r="T929"/>
          <cell r="U929"/>
          <cell r="V929"/>
          <cell r="W929"/>
          <cell r="X929"/>
          <cell r="Y929"/>
          <cell r="Z929"/>
          <cell r="AA929"/>
          <cell r="AB929"/>
          <cell r="AC929"/>
          <cell r="AD929"/>
          <cell r="AE929"/>
        </row>
        <row r="930">
          <cell r="D930" t="str">
            <v>Co-30Ni-10Al-5V-4Ta</v>
          </cell>
          <cell r="E930" t="str">
            <v>Chen, Y., Wang, C., Ruan, J., Omori, T., Kainuma, R., Ishida, K., &amp; Liu, X. (2019). High-strength Co–Al–V-base superalloys strengthened by γ′-Co 3 (Al,V) with high solvus temperature. Acta Materialia, 170, 62–74. https://doi.org/10.1016/j.actamat.2019.03.025</v>
          </cell>
          <cell r="H930">
            <v>30</v>
          </cell>
          <cell r="I930">
            <v>10</v>
          </cell>
          <cell r="J930"/>
          <cell r="K930"/>
          <cell r="L930"/>
          <cell r="M930">
            <v>4</v>
          </cell>
          <cell r="N930"/>
          <cell r="O930">
            <v>5</v>
          </cell>
          <cell r="P930"/>
          <cell r="Q930"/>
          <cell r="R930"/>
          <cell r="S930"/>
          <cell r="T930"/>
          <cell r="U930"/>
          <cell r="V930"/>
          <cell r="W930"/>
          <cell r="X930"/>
          <cell r="Y930"/>
          <cell r="Z930"/>
          <cell r="AA930"/>
          <cell r="AB930"/>
          <cell r="AC930"/>
          <cell r="AD930"/>
          <cell r="AE930"/>
        </row>
        <row r="931">
          <cell r="D931" t="str">
            <v>30Ni4Ta2Ti</v>
          </cell>
          <cell r="E931" t="str">
            <v>Chen, Y., Wang, C., Ruan, J., Omori, T., Kainuma, R., Ishida, K., &amp; Liu, X. (2019). High-strength Co–Al–V-base superalloys strengthened by γ′-Co 3 (Al,V) with high solvus temperature. Acta Materialia, 170, 62–74. https://doi.org/10.1016/j.actamat.2019.03.026</v>
          </cell>
          <cell r="H931">
            <v>30</v>
          </cell>
          <cell r="I931">
            <v>10</v>
          </cell>
          <cell r="J931"/>
          <cell r="K931"/>
          <cell r="L931">
            <v>2</v>
          </cell>
          <cell r="M931">
            <v>4</v>
          </cell>
          <cell r="N931"/>
          <cell r="O931">
            <v>5</v>
          </cell>
          <cell r="P931"/>
          <cell r="Q931"/>
          <cell r="R931"/>
          <cell r="S931"/>
          <cell r="T931"/>
          <cell r="U931"/>
          <cell r="V931"/>
          <cell r="W931"/>
          <cell r="X931"/>
          <cell r="Y931"/>
          <cell r="Z931"/>
          <cell r="AA931"/>
          <cell r="AB931"/>
          <cell r="AC931"/>
          <cell r="AD931"/>
          <cell r="AE931"/>
        </row>
        <row r="932">
          <cell r="D932" t="str">
            <v xml:space="preserve"> Co–30Ni–9Al–6W-6.7Cr-1.5Ta-0.1C</v>
          </cell>
          <cell r="E932" t="str">
            <v>Chu, C., Li, C., Guan, Y., &amp; Liu, Y. (2022). Microstructure-dependent coarsening behavior of γ′ precipitates in CoNi-based superalloys. Intermetallics, 140. https://doi.org/10.1016/j.intermet.2021.107396</v>
          </cell>
          <cell r="H932">
            <v>30</v>
          </cell>
          <cell r="I932">
            <v>9</v>
          </cell>
          <cell r="J932">
            <v>6.7</v>
          </cell>
          <cell r="K932">
            <v>6</v>
          </cell>
          <cell r="L932"/>
          <cell r="M932">
            <v>1.5</v>
          </cell>
          <cell r="N932"/>
          <cell r="O932"/>
          <cell r="P932"/>
          <cell r="Q932">
            <v>0.1</v>
          </cell>
          <cell r="R932"/>
          <cell r="S932"/>
          <cell r="T932"/>
          <cell r="U932"/>
          <cell r="V932"/>
          <cell r="W932"/>
          <cell r="X932"/>
          <cell r="Y932"/>
          <cell r="Z932"/>
          <cell r="AA932"/>
          <cell r="AB932"/>
          <cell r="AC932"/>
          <cell r="AD932"/>
          <cell r="AE932"/>
        </row>
        <row r="933">
          <cell r="D933" t="str">
            <v>CoNi</v>
          </cell>
          <cell r="E933" t="str">
            <v>Chu, C., Guo, Q., Guan, Y., Qiao, Z., &amp; Liu, Y. (2022). Deformation mechanisms of a γʹ phase strengthened CoNi-based superalloy at high temperatures. Materials Science and Engineering A, 833. https://doi.org/10.1016/j.msea.2021.142587</v>
          </cell>
          <cell r="H933">
            <v>30</v>
          </cell>
          <cell r="I933">
            <v>9.5</v>
          </cell>
          <cell r="J933">
            <v>6.5</v>
          </cell>
          <cell r="K933">
            <v>5.5</v>
          </cell>
          <cell r="L933">
            <v>4</v>
          </cell>
          <cell r="M933">
            <v>2</v>
          </cell>
          <cell r="N933"/>
          <cell r="O933"/>
          <cell r="P933"/>
          <cell r="Q933">
            <v>0.1</v>
          </cell>
          <cell r="R933"/>
          <cell r="S933"/>
          <cell r="T933"/>
          <cell r="U933"/>
          <cell r="V933"/>
          <cell r="W933"/>
          <cell r="X933"/>
          <cell r="Y933"/>
          <cell r="Z933"/>
          <cell r="AA933"/>
          <cell r="AB933"/>
          <cell r="AC933"/>
          <cell r="AD933"/>
          <cell r="AE933"/>
        </row>
        <row r="934">
          <cell r="D934" t="str">
            <v>3Nb</v>
          </cell>
          <cell r="E934" t="str">
            <v>Costa, A. M. S., Oliveira, J. P., Escobar, J. D., Salvador, C. A. F., Monteiro, M. J., Poplawsky, J. D., Nunes, C. A., Ramirez, A. J., &amp; Tschiptschin, A. P. (2022). On the effect of elemental partitioning to secondary phases after solution and aging heat treatments in a Co-Ni-based superalloy. Materials Letters, 309. https://doi.org/10.1016/j.matlet.2021.131377</v>
          </cell>
          <cell r="H934">
            <v>40</v>
          </cell>
          <cell r="I934">
            <v>10</v>
          </cell>
          <cell r="J934">
            <v>10</v>
          </cell>
          <cell r="K934">
            <v>7.5</v>
          </cell>
          <cell r="L934"/>
          <cell r="M934"/>
          <cell r="N934">
            <v>3</v>
          </cell>
          <cell r="O934"/>
          <cell r="P934"/>
          <cell r="Q934">
            <v>0.6</v>
          </cell>
          <cell r="R934"/>
          <cell r="S934">
            <v>0.06</v>
          </cell>
          <cell r="T934"/>
          <cell r="U934"/>
          <cell r="V934"/>
          <cell r="W934"/>
          <cell r="X934"/>
          <cell r="Y934"/>
          <cell r="Z934"/>
          <cell r="AA934"/>
          <cell r="AB934"/>
          <cell r="AC934"/>
          <cell r="AD934"/>
          <cell r="AE934"/>
        </row>
        <row r="935">
          <cell r="D935" t="str">
            <v>Co-10Al-2.5Mo-4.5Nb</v>
          </cell>
          <cell r="E935" t="str">
            <v>Davydov, D. I., Kazantseva, N. v., Ezhov, I. v., Popov, N. A., &amp; Vinogradova, N. I. (2022). Study of structural cobalt heat resistant alloys with cuboidal morphology. AIP Conference Proceedings, 2509. https://doi.org/10.1063/5.0085552</v>
          </cell>
          <cell r="H935"/>
          <cell r="I935">
            <v>9.4600000000000009</v>
          </cell>
          <cell r="J935"/>
          <cell r="K935"/>
          <cell r="L935"/>
          <cell r="M935"/>
          <cell r="N935">
            <v>4</v>
          </cell>
          <cell r="O935"/>
          <cell r="P935">
            <v>2.9</v>
          </cell>
          <cell r="Q935"/>
          <cell r="R935"/>
          <cell r="S935"/>
          <cell r="T935"/>
          <cell r="U935"/>
          <cell r="V935"/>
          <cell r="W935"/>
          <cell r="X935"/>
          <cell r="Y935"/>
          <cell r="Z935"/>
          <cell r="AA935"/>
          <cell r="AB935"/>
          <cell r="AC935"/>
          <cell r="AD935"/>
          <cell r="AE935"/>
        </row>
        <row r="936">
          <cell r="D936" t="str">
            <v>Co-10Al-5Mo-5Nb</v>
          </cell>
          <cell r="E936" t="str">
            <v>Davydov, D. I., Kazantseva, N. v., Ezhov, I. v., Popov, N. A., &amp; Vinogradova, N. I. (2022). Study of structural cobalt heat resistant alloys with cuboidal morphology. AIP Conference Proceedings, 2509. https://doi.org/10.1063/5.0085553</v>
          </cell>
          <cell r="H936"/>
          <cell r="I936">
            <v>9.1</v>
          </cell>
          <cell r="J936"/>
          <cell r="K936"/>
          <cell r="L936"/>
          <cell r="M936"/>
          <cell r="N936">
            <v>4.7</v>
          </cell>
          <cell r="O936"/>
          <cell r="P936">
            <v>5.2</v>
          </cell>
          <cell r="Q936"/>
          <cell r="R936"/>
          <cell r="S936"/>
          <cell r="T936"/>
          <cell r="U936"/>
          <cell r="V936"/>
          <cell r="W936"/>
          <cell r="X936"/>
          <cell r="Y936"/>
          <cell r="Z936"/>
          <cell r="AA936"/>
          <cell r="AB936"/>
          <cell r="AC936"/>
          <cell r="AD936"/>
          <cell r="AE936"/>
        </row>
        <row r="937">
          <cell r="D937">
            <v>1</v>
          </cell>
          <cell r="E937" t="str">
            <v>Davydov, D. I., Kazantseva, N. v., Popov, N. A., Narygina, I. v., &amp; Popova, E. N. (2020). Structure and Phase Composition of Refractory Alloys of the Co – Al – Mo – Nb System. Metal Science and Heat Treatment, 62(7–8), 475–478. https://doi.org/10.1007/s11041-020-00587-0</v>
          </cell>
          <cell r="H937"/>
          <cell r="I937">
            <v>10.5</v>
          </cell>
          <cell r="J937"/>
          <cell r="K937"/>
          <cell r="L937"/>
          <cell r="M937"/>
          <cell r="N937">
            <v>2.8</v>
          </cell>
          <cell r="O937"/>
          <cell r="P937">
            <v>7.2</v>
          </cell>
          <cell r="Q937"/>
          <cell r="R937"/>
          <cell r="S937"/>
          <cell r="T937"/>
          <cell r="U937"/>
          <cell r="V937"/>
          <cell r="W937"/>
          <cell r="X937"/>
          <cell r="Y937"/>
          <cell r="Z937"/>
          <cell r="AA937"/>
          <cell r="AB937"/>
          <cell r="AC937"/>
          <cell r="AD937"/>
          <cell r="AE937"/>
        </row>
        <row r="938">
          <cell r="D938">
            <v>2</v>
          </cell>
          <cell r="E938" t="str">
            <v>Davydov, D. I., Kazantseva, N. v., Popov, N. A., Narygina, I. v., &amp; Popova, E. N. (2020). Structure and Phase Composition of Refractory Alloys of the Co – Al – Mo – Nb System. Metal Science and Heat Treatment, 62(7–8), 475–478. https://doi.org/10.1007/s11041-020-00587-1</v>
          </cell>
          <cell r="H938"/>
          <cell r="I938">
            <v>10.199999999999999</v>
          </cell>
          <cell r="J938"/>
          <cell r="K938"/>
          <cell r="L938"/>
          <cell r="M938"/>
          <cell r="N938">
            <v>2.1</v>
          </cell>
          <cell r="O938"/>
          <cell r="P938">
            <v>5.5</v>
          </cell>
          <cell r="Q938"/>
          <cell r="R938"/>
          <cell r="S938"/>
          <cell r="T938"/>
          <cell r="U938"/>
          <cell r="V938"/>
          <cell r="W938"/>
          <cell r="X938"/>
          <cell r="Y938"/>
          <cell r="Z938"/>
          <cell r="AA938"/>
          <cell r="AB938"/>
          <cell r="AC938"/>
          <cell r="AD938"/>
          <cell r="AE938"/>
        </row>
        <row r="939">
          <cell r="D939">
            <v>3</v>
          </cell>
          <cell r="E939" t="str">
            <v>Davydov, D. I., Kazantseva, N. v., Popov, N. A., Narygina, I. v., &amp; Popova, E. N. (2020). Structure and Phase Composition of Refractory Alloys of the Co – Al – Mo – Nb System. Metal Science and Heat Treatment, 62(7–8), 475–478. https://doi.org/10.1007/s11041-020-00587-2</v>
          </cell>
          <cell r="H939"/>
          <cell r="I939">
            <v>10.9</v>
          </cell>
          <cell r="J939"/>
          <cell r="K939"/>
          <cell r="L939"/>
          <cell r="M939"/>
          <cell r="N939">
            <v>1.6</v>
          </cell>
          <cell r="O939"/>
          <cell r="P939">
            <v>4.2</v>
          </cell>
          <cell r="Q939"/>
          <cell r="R939"/>
          <cell r="S939"/>
          <cell r="T939"/>
          <cell r="U939"/>
          <cell r="V939"/>
          <cell r="W939"/>
          <cell r="X939"/>
          <cell r="Y939"/>
          <cell r="Z939"/>
          <cell r="AA939"/>
          <cell r="AB939"/>
          <cell r="AC939"/>
          <cell r="AD939"/>
          <cell r="AE939"/>
        </row>
        <row r="940">
          <cell r="D940">
            <v>4</v>
          </cell>
          <cell r="E940" t="str">
            <v>Davydov, D. I., Kazantseva, N. v., Popov, N. A., Narygina, I. v., &amp; Popova, E. N. (2020). Structure and Phase Composition of Refractory Alloys of the Co – Al – Mo – Nb System. Metal Science and Heat Treatment, 62(7–8), 475–478. https://doi.org/10.1007/s11041-020-00587-3</v>
          </cell>
          <cell r="H940"/>
          <cell r="I940">
            <v>10.1</v>
          </cell>
          <cell r="J940"/>
          <cell r="K940"/>
          <cell r="L940"/>
          <cell r="M940"/>
          <cell r="N940">
            <v>1</v>
          </cell>
          <cell r="O940"/>
          <cell r="P940">
            <v>5.6</v>
          </cell>
          <cell r="Q940"/>
          <cell r="R940"/>
          <cell r="S940"/>
          <cell r="T940"/>
          <cell r="U940"/>
          <cell r="V940"/>
          <cell r="W940"/>
          <cell r="X940"/>
          <cell r="Y940"/>
          <cell r="Z940"/>
          <cell r="AA940"/>
          <cell r="AB940"/>
          <cell r="AC940"/>
          <cell r="AD940"/>
          <cell r="AE940"/>
        </row>
        <row r="941">
          <cell r="D941" t="str">
            <v>superalloy</v>
          </cell>
          <cell r="E941" t="str">
            <v>Fallah Sheykhlari, A., Arabi, H., &amp; Boutorabi, S. M. A. (2023). Directional coalescence of γ’ precipitates during long time aging of CoNiAlW superalloy. Materials Characterization, 196. https://doi.org/10.1016/j.matchar.2022.112597</v>
          </cell>
          <cell r="H941">
            <v>30</v>
          </cell>
          <cell r="I941">
            <v>9</v>
          </cell>
          <cell r="J941"/>
          <cell r="K941">
            <v>6</v>
          </cell>
          <cell r="L941">
            <v>3</v>
          </cell>
          <cell r="M941">
            <v>1</v>
          </cell>
          <cell r="N941"/>
          <cell r="O941"/>
          <cell r="P941"/>
          <cell r="Q941"/>
          <cell r="R941">
            <v>0.05</v>
          </cell>
          <cell r="S941">
            <v>0.12</v>
          </cell>
          <cell r="T941"/>
          <cell r="U941"/>
          <cell r="V941"/>
          <cell r="W941"/>
          <cell r="X941"/>
          <cell r="Y941"/>
          <cell r="Z941"/>
          <cell r="AA941"/>
          <cell r="AB941"/>
          <cell r="AC941"/>
          <cell r="AD941"/>
          <cell r="AE941"/>
        </row>
        <row r="942">
          <cell r="D942" t="str">
            <v>B</v>
          </cell>
          <cell r="E942" t="str">
            <v>Fallah Sheykhlari, A., Arabi, H., Boutorabi, S. M. A., &amp; Cayron, C. (2022). Effect of chromium content on microstructural evolution of CoNiAlW superalloy. Applied Physics A: Materials Science and Processing, 128(8). https://doi.org/10.1007/s00339-022-05768-7</v>
          </cell>
          <cell r="H942">
            <v>30</v>
          </cell>
          <cell r="I942">
            <v>9</v>
          </cell>
          <cell r="J942">
            <v>0</v>
          </cell>
          <cell r="K942">
            <v>6</v>
          </cell>
          <cell r="L942">
            <v>3</v>
          </cell>
          <cell r="M942">
            <v>1</v>
          </cell>
          <cell r="N942"/>
          <cell r="O942"/>
          <cell r="P942"/>
          <cell r="Q942"/>
          <cell r="R942">
            <v>0.05</v>
          </cell>
          <cell r="S942">
            <v>0.12</v>
          </cell>
          <cell r="T942"/>
          <cell r="U942"/>
          <cell r="V942"/>
          <cell r="W942"/>
          <cell r="X942"/>
          <cell r="Y942"/>
          <cell r="Z942"/>
          <cell r="AA942"/>
          <cell r="AB942"/>
          <cell r="AC942"/>
          <cell r="AD942"/>
          <cell r="AE942"/>
        </row>
        <row r="943">
          <cell r="D943" t="str">
            <v>B6Cr</v>
          </cell>
          <cell r="E943" t="str">
            <v>Fallah Sheykhlari, A., Arabi, H., Boutorabi, S. M. A., &amp; Cayron, C. (2022). Effect of chromium content on microstructural evolution of CoNiAlW superalloy. Applied Physics A: Materials Science and Processing, 128(8). https://doi.org/10.1007/s00339-022-05768-8</v>
          </cell>
          <cell r="H943">
            <v>30</v>
          </cell>
          <cell r="I943">
            <v>9</v>
          </cell>
          <cell r="J943">
            <v>6</v>
          </cell>
          <cell r="K943">
            <v>6</v>
          </cell>
          <cell r="L943">
            <v>3</v>
          </cell>
          <cell r="M943">
            <v>1</v>
          </cell>
          <cell r="N943"/>
          <cell r="O943"/>
          <cell r="P943"/>
          <cell r="Q943"/>
          <cell r="R943">
            <v>0.05</v>
          </cell>
          <cell r="S943">
            <v>0.12</v>
          </cell>
          <cell r="T943"/>
          <cell r="U943"/>
          <cell r="V943"/>
          <cell r="W943"/>
          <cell r="X943"/>
          <cell r="Y943"/>
          <cell r="Z943"/>
          <cell r="AA943"/>
          <cell r="AB943"/>
          <cell r="AC943"/>
          <cell r="AD943"/>
          <cell r="AE943"/>
        </row>
        <row r="944">
          <cell r="D944" t="str">
            <v>B10Cr</v>
          </cell>
          <cell r="E944" t="str">
            <v>Fallah Sheykhlari, A., Arabi, H., Boutorabi, S. M. A., &amp; Cayron, C. (2022). Effect of chromium content on microstructural evolution of CoNiAlW superalloy. Applied Physics A: Materials Science and Processing, 128(8). https://doi.org/10.1007/s00339-022-05768-9</v>
          </cell>
          <cell r="H944">
            <v>30</v>
          </cell>
          <cell r="I944">
            <v>9</v>
          </cell>
          <cell r="J944">
            <v>10</v>
          </cell>
          <cell r="K944">
            <v>6</v>
          </cell>
          <cell r="L944">
            <v>3</v>
          </cell>
          <cell r="M944">
            <v>1</v>
          </cell>
          <cell r="N944"/>
          <cell r="O944"/>
          <cell r="P944"/>
          <cell r="Q944"/>
          <cell r="R944">
            <v>0.05</v>
          </cell>
          <cell r="S944">
            <v>0.12</v>
          </cell>
          <cell r="T944"/>
          <cell r="U944"/>
          <cell r="V944"/>
          <cell r="W944"/>
          <cell r="X944"/>
          <cell r="Y944"/>
          <cell r="Z944"/>
          <cell r="AA944"/>
          <cell r="AB944"/>
          <cell r="AC944"/>
          <cell r="AD944"/>
          <cell r="AE944"/>
        </row>
        <row r="945">
          <cell r="D945" t="str">
            <v>B14Cr</v>
          </cell>
          <cell r="E945" t="str">
            <v>Fallah Sheykhlari, A., Arabi, H., Boutorabi, S. M. A., &amp; Cayron, C. (2022). Effect of chromium content on microstructural evolution of CoNiAlW superalloy. Applied Physics A: Materials Science and Processing, 128(8). https://doi.org/10.1007/s00339-022-05768-10</v>
          </cell>
          <cell r="H945">
            <v>30</v>
          </cell>
          <cell r="I945">
            <v>9</v>
          </cell>
          <cell r="J945">
            <v>14</v>
          </cell>
          <cell r="K945">
            <v>6</v>
          </cell>
          <cell r="L945">
            <v>3</v>
          </cell>
          <cell r="M945">
            <v>1</v>
          </cell>
          <cell r="N945"/>
          <cell r="O945"/>
          <cell r="P945"/>
          <cell r="Q945"/>
          <cell r="R945">
            <v>0.05</v>
          </cell>
          <cell r="S945">
            <v>0.12</v>
          </cell>
          <cell r="T945"/>
          <cell r="U945"/>
          <cell r="V945"/>
          <cell r="W945"/>
          <cell r="X945"/>
          <cell r="Y945"/>
          <cell r="Z945"/>
          <cell r="AA945"/>
          <cell r="AB945"/>
          <cell r="AC945"/>
          <cell r="AD945"/>
          <cell r="AE945"/>
        </row>
        <row r="946">
          <cell r="D946" t="str">
            <v>CoNi-based superalloy (UD)</v>
          </cell>
          <cell r="E946" t="str">
            <v>Guan, Y., Liu, Y., Ma, Z., Li, H., &amp; Yu, H. (2022). Effect of microstructure on temperature dependence of deformation behavior in polycrystalline CoNi-based superalloy. Journal of Materials Science, 57(1), 687–699. https://doi.org/10.1007/s10853-021-06582-x</v>
          </cell>
          <cell r="H946">
            <v>29.1</v>
          </cell>
          <cell r="I946">
            <v>8.66</v>
          </cell>
          <cell r="J946">
            <v>6.4</v>
          </cell>
          <cell r="K946">
            <v>5.8</v>
          </cell>
          <cell r="L946">
            <v>1.86</v>
          </cell>
          <cell r="M946"/>
          <cell r="N946"/>
          <cell r="O946"/>
          <cell r="P946"/>
          <cell r="Q946">
            <v>0.11</v>
          </cell>
          <cell r="R946"/>
          <cell r="S946"/>
          <cell r="T946"/>
          <cell r="U946"/>
          <cell r="V946"/>
          <cell r="W946"/>
          <cell r="X946"/>
          <cell r="Y946"/>
          <cell r="Z946"/>
          <cell r="AA946"/>
          <cell r="AB946"/>
          <cell r="AC946"/>
          <cell r="AD946"/>
          <cell r="AE946"/>
        </row>
        <row r="947">
          <cell r="D947" t="str">
            <v>CoWAlloy2Mod</v>
          </cell>
          <cell r="E947" t="str">
            <v>Haußmann, L., Burbaum, B., Stöhr, B., Förner, A., Freund, L., Göken, M., &amp; Neumeier, S. (2022). Crack-Free Welding of a Co-Base Superalloy with High γ’ Precipitate Fraction. Advanced Engineering Materials. https://doi.org/10.1002/adem.202200609</v>
          </cell>
          <cell r="H947">
            <v>28.7</v>
          </cell>
          <cell r="I947">
            <v>9</v>
          </cell>
          <cell r="J947">
            <v>14.2</v>
          </cell>
          <cell r="K947">
            <v>4.5999999999999996</v>
          </cell>
          <cell r="L947">
            <v>0.3</v>
          </cell>
          <cell r="M947">
            <v>0.2</v>
          </cell>
          <cell r="N947"/>
          <cell r="O947"/>
          <cell r="P947"/>
          <cell r="Q947">
            <v>0.4</v>
          </cell>
          <cell r="R947"/>
          <cell r="S947">
            <v>0.06</v>
          </cell>
          <cell r="T947"/>
          <cell r="U947"/>
          <cell r="V947"/>
          <cell r="W947"/>
          <cell r="X947">
            <v>0.1</v>
          </cell>
          <cell r="Y947">
            <v>0.1</v>
          </cell>
          <cell r="Z947"/>
          <cell r="AA947"/>
          <cell r="AB947"/>
          <cell r="AC947"/>
          <cell r="AD947"/>
          <cell r="AE947"/>
        </row>
        <row r="948">
          <cell r="D948" t="str">
            <v>Co-7.3Al-7.6 W-4.2Ti</v>
          </cell>
          <cell r="E948" t="str">
            <v>He, J., Wang, X., Zhou, H., &amp; Wang, X. (2022). Low cycle fatigue of a γ’-strengthened Co-based single crystal superalloy at 900 °C. Materials Characterization, 185. https://doi.org/10.1016/j.matchar.2022.111720</v>
          </cell>
          <cell r="H948"/>
          <cell r="I948">
            <v>7.3</v>
          </cell>
          <cell r="J948"/>
          <cell r="K948">
            <v>7.6</v>
          </cell>
          <cell r="L948">
            <v>4.2</v>
          </cell>
          <cell r="M948"/>
          <cell r="N948"/>
          <cell r="O948"/>
          <cell r="P948"/>
          <cell r="Q948"/>
          <cell r="R948"/>
          <cell r="S948"/>
          <cell r="T948"/>
          <cell r="U948"/>
          <cell r="V948"/>
          <cell r="W948"/>
          <cell r="X948"/>
          <cell r="Y948"/>
          <cell r="Z948"/>
          <cell r="AA948"/>
          <cell r="AB948"/>
          <cell r="AC948"/>
          <cell r="AD948"/>
          <cell r="AE948"/>
        </row>
        <row r="949">
          <cell r="D949" t="str">
            <v>Co–10Al–9W–1C</v>
          </cell>
          <cell r="E949" t="str">
            <v>Kamali, H., Field, R. D., Clarke, A. J., Nedjad, S. H., &amp; Kaufman, M. J. (2021). Development of the γ′ Stability in Co–Al–W Alloys at 800 °C by Alloying with Carbon. Metallurgical and Materials Transactions A: Physical Metallurgy and Materials Science, 52(12), 5314–5328. https://doi.org/10.1007/s11661-021-06470-8</v>
          </cell>
          <cell r="H949"/>
          <cell r="I949">
            <v>10</v>
          </cell>
          <cell r="J949"/>
          <cell r="K949">
            <v>9</v>
          </cell>
          <cell r="L949"/>
          <cell r="M949"/>
          <cell r="N949"/>
          <cell r="O949"/>
          <cell r="P949"/>
          <cell r="Q949">
            <v>1</v>
          </cell>
          <cell r="R949"/>
          <cell r="S949"/>
          <cell r="T949"/>
          <cell r="U949"/>
          <cell r="V949"/>
          <cell r="W949"/>
          <cell r="X949"/>
          <cell r="Y949"/>
          <cell r="Z949"/>
          <cell r="AA949"/>
          <cell r="AB949"/>
          <cell r="AC949"/>
          <cell r="AD949"/>
          <cell r="AE949"/>
        </row>
        <row r="950">
          <cell r="D950" t="str">
            <v>Co–7Al–5W–1C</v>
          </cell>
          <cell r="E950" t="str">
            <v>Kamali, H., Field, R. D., Clarke, A. J., Nedjad, S. H., &amp; Kaufman, M. J. (2021). Development of the γ′ Stability in Co–Al–W Alloys at 800 °C by Alloying with Carbon. Metallurgical and Materials Transactions A: Physical Metallurgy and Materials Science, 52(12), 5314–5328. https://doi.org/10.1007/s11661-021-06470-8</v>
          </cell>
          <cell r="H950"/>
          <cell r="I950">
            <v>7</v>
          </cell>
          <cell r="J950"/>
          <cell r="K950">
            <v>5</v>
          </cell>
          <cell r="L950"/>
          <cell r="M950"/>
          <cell r="N950"/>
          <cell r="O950"/>
          <cell r="P950"/>
          <cell r="Q950">
            <v>1</v>
          </cell>
          <cell r="R950"/>
          <cell r="S950"/>
          <cell r="T950"/>
          <cell r="U950"/>
          <cell r="V950"/>
          <cell r="W950"/>
          <cell r="X950"/>
          <cell r="Y950"/>
          <cell r="Z950"/>
          <cell r="AA950"/>
          <cell r="AB950"/>
          <cell r="AC950"/>
          <cell r="AD950"/>
          <cell r="AE950"/>
        </row>
        <row r="951">
          <cell r="D951" t="str">
            <v>Co–7Al–5W</v>
          </cell>
          <cell r="E951" t="str">
            <v>Kamali, H., Field, R. D., Clarke, A. J., Nedjad, S. H., &amp; Kaufman, M. J. (2021). Development of the γ′ Stability in Co–Al–W Alloys at 800 °C by Alloying with Carbon. Metallurgical and Materials Transactions A: Physical Metallurgy and Materials Science, 52(12), 5314–5328. https://doi.org/10.1007/s11661-021-06470-8</v>
          </cell>
          <cell r="H951"/>
          <cell r="I951">
            <v>7</v>
          </cell>
          <cell r="J951"/>
          <cell r="K951">
            <v>5</v>
          </cell>
          <cell r="L951"/>
          <cell r="M951"/>
          <cell r="N951"/>
          <cell r="O951"/>
          <cell r="P951"/>
          <cell r="Q951"/>
          <cell r="R951"/>
          <cell r="S951"/>
          <cell r="T951"/>
          <cell r="U951"/>
          <cell r="V951"/>
          <cell r="W951"/>
          <cell r="X951"/>
          <cell r="Y951"/>
          <cell r="Z951"/>
          <cell r="AA951"/>
          <cell r="AB951"/>
          <cell r="AC951"/>
          <cell r="AD951"/>
          <cell r="AE951"/>
        </row>
        <row r="952">
          <cell r="D952" t="str">
            <v>alloy1Li</v>
          </cell>
          <cell r="E952" t="str">
            <v>Li, H., Zhuang, X., Lu, S., Antonov, S., Li, L., &amp; Feng, Q. (2022). Hot deformation behavior and flow stress modeling of a novel CoNi-based wrought superalloy. Journal of Alloys and Compounds, 894. https://doi.org/10.1016/j.jallcom.2021.162489</v>
          </cell>
          <cell r="H952">
            <v>30.08</v>
          </cell>
          <cell r="I952">
            <v>7.4</v>
          </cell>
          <cell r="J952">
            <v>14.09</v>
          </cell>
          <cell r="K952">
            <v>2</v>
          </cell>
          <cell r="L952">
            <v>4.0599999999999996</v>
          </cell>
          <cell r="M952">
            <v>1</v>
          </cell>
          <cell r="N952"/>
          <cell r="O952"/>
          <cell r="P952">
            <v>1.02</v>
          </cell>
          <cell r="Q952">
            <v>0.02</v>
          </cell>
          <cell r="R952"/>
          <cell r="S952">
            <v>0.15</v>
          </cell>
          <cell r="T952"/>
          <cell r="U952"/>
          <cell r="V952"/>
          <cell r="W952"/>
          <cell r="X952"/>
          <cell r="Y952"/>
          <cell r="Z952"/>
          <cell r="AA952"/>
          <cell r="AB952"/>
          <cell r="AC952"/>
          <cell r="AD952"/>
          <cell r="AE952"/>
        </row>
        <row r="953">
          <cell r="D953" t="str">
            <v>Base</v>
          </cell>
          <cell r="E953" t="str">
            <v>Li, W., Li, L., Wei, C., Zhao, J. C., &amp; Feng, Q. (2021). Effects of Ni, Cr and W on the microstructural stability of multicomponent CoNi-base superalloys studied using CALPHAD and diffusion-multiple approaches. Journal of Materials Science and Technology, 80, 139–149. https://doi.org/10.1016/j.jmst.2020.10.080</v>
          </cell>
          <cell r="H953">
            <v>20</v>
          </cell>
          <cell r="I953">
            <v>7</v>
          </cell>
          <cell r="J953"/>
          <cell r="K953">
            <v>8</v>
          </cell>
          <cell r="L953">
            <v>4</v>
          </cell>
          <cell r="M953">
            <v>1</v>
          </cell>
          <cell r="N953"/>
          <cell r="O953"/>
          <cell r="P953"/>
          <cell r="Q953"/>
          <cell r="R953"/>
          <cell r="S953"/>
          <cell r="T953"/>
          <cell r="U953"/>
          <cell r="V953"/>
          <cell r="W953"/>
          <cell r="X953"/>
          <cell r="Y953"/>
          <cell r="Z953"/>
          <cell r="AA953"/>
          <cell r="AB953"/>
          <cell r="AC953"/>
          <cell r="AD953"/>
          <cell r="AE953"/>
        </row>
        <row r="954">
          <cell r="D954" t="str">
            <v>40Ni</v>
          </cell>
          <cell r="E954" t="str">
            <v>Li, W., Li, L., Wei, C., Zhao, J. C., &amp; Feng, Q. (2021). Effects of Ni, Cr and W on the microstructural stability of multicomponent CoNi-base superalloys studied using CALPHAD and diffusion-multiple approaches. Journal of Materials Science and Technology, 80, 139–149. https://doi.org/10.1016/j.jmst.2020.10.081</v>
          </cell>
          <cell r="H954">
            <v>40</v>
          </cell>
          <cell r="I954">
            <v>7</v>
          </cell>
          <cell r="J954"/>
          <cell r="K954">
            <v>8</v>
          </cell>
          <cell r="L954">
            <v>4</v>
          </cell>
          <cell r="M954">
            <v>1</v>
          </cell>
          <cell r="N954"/>
          <cell r="O954"/>
          <cell r="P954"/>
          <cell r="Q954"/>
          <cell r="R954"/>
          <cell r="S954"/>
          <cell r="T954"/>
          <cell r="U954"/>
          <cell r="V954"/>
          <cell r="W954"/>
          <cell r="X954"/>
          <cell r="Y954"/>
          <cell r="Z954"/>
          <cell r="AA954"/>
          <cell r="AB954"/>
          <cell r="AC954"/>
          <cell r="AD954"/>
          <cell r="AE954"/>
        </row>
        <row r="955">
          <cell r="D955" t="str">
            <v>0W</v>
          </cell>
          <cell r="E955" t="str">
            <v>Li, W., Li, L., Wei, C., Zhao, J. C., &amp; Feng, Q. (2021). Effects of Ni, Cr and W on the microstructural stability of multicomponent CoNi-base superalloys studied using CALPHAD and diffusion-multiple approaches. Journal of Materials Science and Technology, 80, 139–149. https://doi.org/10.1016/j.jmst.2020.10.082</v>
          </cell>
          <cell r="H955">
            <v>20</v>
          </cell>
          <cell r="I955">
            <v>7</v>
          </cell>
          <cell r="J955"/>
          <cell r="K955"/>
          <cell r="L955">
            <v>4</v>
          </cell>
          <cell r="M955">
            <v>1</v>
          </cell>
          <cell r="N955"/>
          <cell r="O955"/>
          <cell r="P955"/>
          <cell r="Q955"/>
          <cell r="R955"/>
          <cell r="S955"/>
          <cell r="T955"/>
          <cell r="U955"/>
          <cell r="V955"/>
          <cell r="W955"/>
          <cell r="X955"/>
          <cell r="Y955"/>
          <cell r="Z955"/>
          <cell r="AA955"/>
          <cell r="AB955"/>
          <cell r="AC955"/>
          <cell r="AD955"/>
          <cell r="AE955"/>
        </row>
        <row r="956">
          <cell r="D956" t="str">
            <v>15Cr0W</v>
          </cell>
          <cell r="E956" t="str">
            <v>Li, W., Li, L., Wei, C., Zhao, J. C., &amp; Feng, Q. (2021). Effects of Ni, Cr and W on the microstructural stability of multicomponent CoNi-base superalloys studied using CALPHAD and diffusion-multiple approaches. Journal of Materials Science and Technology, 80, 139–149. https://doi.org/10.1016/j.jmst.2020.10.083</v>
          </cell>
          <cell r="H956">
            <v>20</v>
          </cell>
          <cell r="I956">
            <v>7</v>
          </cell>
          <cell r="J956">
            <v>15</v>
          </cell>
          <cell r="K956"/>
          <cell r="L956">
            <v>4</v>
          </cell>
          <cell r="M956">
            <v>1</v>
          </cell>
          <cell r="N956"/>
          <cell r="O956"/>
          <cell r="P956"/>
          <cell r="Q956"/>
          <cell r="R956"/>
          <cell r="S956"/>
          <cell r="T956"/>
          <cell r="U956"/>
          <cell r="V956"/>
          <cell r="W956"/>
          <cell r="X956"/>
          <cell r="Y956"/>
          <cell r="Z956"/>
          <cell r="AA956"/>
          <cell r="AB956"/>
          <cell r="AC956"/>
          <cell r="AD956"/>
          <cell r="AE956"/>
        </row>
        <row r="957">
          <cell r="D957" t="str">
            <v>CoNi-based single crystal</v>
          </cell>
          <cell r="E957" t="str">
            <v>Lian, Y., Gao, L., Hu, P., Yin, Q., Wang, X., Wen, Z., &amp; Wang, J. (2022). Effect of withdrawal rate on the microstructure and mechanical properties of a novel monocrystalline CoNi-based superalloy. Materials Today Communications, 30. https://doi.org/10.1016/j.mtcomm.2021.103053</v>
          </cell>
          <cell r="H957">
            <v>30.1</v>
          </cell>
          <cell r="I957">
            <v>11</v>
          </cell>
          <cell r="J957">
            <v>5</v>
          </cell>
          <cell r="K957">
            <v>4.0999999999999996</v>
          </cell>
          <cell r="L957">
            <v>3.9</v>
          </cell>
          <cell r="M957">
            <v>1</v>
          </cell>
          <cell r="N957"/>
          <cell r="O957"/>
          <cell r="P957"/>
          <cell r="Q957"/>
          <cell r="R957"/>
          <cell r="S957"/>
          <cell r="T957"/>
          <cell r="U957"/>
          <cell r="V957"/>
          <cell r="W957"/>
          <cell r="X957"/>
          <cell r="Y957"/>
          <cell r="Z957"/>
          <cell r="AA957"/>
          <cell r="AB957"/>
          <cell r="AC957"/>
          <cell r="AD957"/>
          <cell r="AE957"/>
        </row>
        <row r="958">
          <cell r="D958" t="str">
            <v>Lian alloy</v>
          </cell>
          <cell r="E958" t="str">
            <v>Lian, Y., Wang, X., Gao, L., Yin, Q., Hu, P., Wen, Z., &amp; Wang, J. (2022). Microstructure and Tensile Behavior of a Novel Monocrystalline Co-Based Superalloy at Different Temperatures. Advanced Engineering Materials, 24(4). https://doi.org/10.1002/adem.202101037</v>
          </cell>
          <cell r="H958">
            <v>30.4</v>
          </cell>
          <cell r="I958">
            <v>10.5</v>
          </cell>
          <cell r="J958">
            <v>5.03</v>
          </cell>
          <cell r="K958">
            <v>4.05</v>
          </cell>
          <cell r="L958">
            <v>3.9</v>
          </cell>
          <cell r="M958">
            <v>1</v>
          </cell>
          <cell r="N958"/>
          <cell r="O958"/>
          <cell r="P958"/>
          <cell r="Q958">
            <v>0.09</v>
          </cell>
          <cell r="R958"/>
          <cell r="S958">
            <v>0.05</v>
          </cell>
          <cell r="T958"/>
          <cell r="U958"/>
          <cell r="V958"/>
          <cell r="W958"/>
          <cell r="X958"/>
          <cell r="Y958"/>
          <cell r="Z958"/>
          <cell r="AA958"/>
          <cell r="AB958"/>
          <cell r="AC958"/>
          <cell r="AD958"/>
          <cell r="AE958"/>
        </row>
        <row r="959">
          <cell r="D959" t="str">
            <v>Co-15Cr-5Al-5Ti</v>
          </cell>
          <cell r="E959" t="str">
            <v>Liang, Z., Neumeier, S., Rao, Z., Göken, M., &amp; Pyczak, F. (2022). CALPHAD informed design of multicomponent CoNiCr-based superalloys exhibiting large lattice misfit and high yield stress. Materials Science and Engineering A, 854. https://doi.org/10.1016/j.msea.2022.143798</v>
          </cell>
          <cell r="H959"/>
          <cell r="I959">
            <v>5.3</v>
          </cell>
          <cell r="J959">
            <v>15.1</v>
          </cell>
          <cell r="K959"/>
          <cell r="L959">
            <v>5.3</v>
          </cell>
          <cell r="M959"/>
          <cell r="N959"/>
          <cell r="O959"/>
          <cell r="P959"/>
          <cell r="Q959"/>
          <cell r="R959"/>
          <cell r="S959"/>
          <cell r="T959"/>
          <cell r="U959"/>
          <cell r="V959"/>
          <cell r="W959"/>
          <cell r="X959"/>
          <cell r="Y959"/>
          <cell r="Z959"/>
          <cell r="AA959"/>
          <cell r="AB959"/>
          <cell r="AC959"/>
          <cell r="AD959"/>
          <cell r="AE959"/>
        </row>
        <row r="960">
          <cell r="D960" t="str">
            <v>Co-15Ni-15Cr-5Al-5Ti</v>
          </cell>
          <cell r="E960" t="str">
            <v>Liang, Z., Neumeier, S., Rao, Z., Göken, M., &amp; Pyczak, F. (2022). CALPHAD informed design of multicomponent CoNiCr-based superalloys exhibiting large lattice misfit and high yield stress. Materials Science and Engineering A, 854. https://doi.org/10.1016/j.msea.2022.143798</v>
          </cell>
          <cell r="H960">
            <v>15</v>
          </cell>
          <cell r="I960">
            <v>6.2</v>
          </cell>
          <cell r="J960">
            <v>15.2</v>
          </cell>
          <cell r="K960"/>
          <cell r="L960">
            <v>5.2</v>
          </cell>
          <cell r="M960"/>
          <cell r="N960"/>
          <cell r="O960"/>
          <cell r="P960"/>
          <cell r="Q960"/>
          <cell r="R960"/>
          <cell r="S960"/>
          <cell r="T960"/>
          <cell r="U960"/>
          <cell r="V960"/>
          <cell r="W960"/>
          <cell r="X960"/>
          <cell r="Y960"/>
          <cell r="Z960"/>
          <cell r="AA960"/>
          <cell r="AB960"/>
          <cell r="AC960"/>
          <cell r="AD960"/>
          <cell r="AE960"/>
        </row>
        <row r="961">
          <cell r="D961" t="str">
            <v>Co-30Ni-30Cr-5Al-5Ti</v>
          </cell>
          <cell r="E961" t="str">
            <v>Liang, Z., Neumeier, S., Rao, Z., Göken, M., &amp; Pyczak, F. (2022). CALPHAD informed design of multicomponent CoNiCr-based superalloys exhibiting large lattice misfit and high yield stress. Materials Science and Engineering A, 854. https://doi.org/10.1016/j.msea.2022.143798</v>
          </cell>
          <cell r="H961">
            <v>29.5</v>
          </cell>
          <cell r="I961">
            <v>4.7</v>
          </cell>
          <cell r="J961">
            <v>30.8</v>
          </cell>
          <cell r="K961"/>
          <cell r="L961">
            <v>4.9000000000000004</v>
          </cell>
          <cell r="M961"/>
          <cell r="N961"/>
          <cell r="O961"/>
          <cell r="P961"/>
          <cell r="Q961"/>
          <cell r="R961"/>
          <cell r="S961"/>
          <cell r="T961"/>
          <cell r="U961"/>
          <cell r="V961"/>
          <cell r="W961"/>
          <cell r="X961"/>
          <cell r="Y961"/>
          <cell r="Z961"/>
          <cell r="AA961"/>
          <cell r="AB961"/>
          <cell r="AC961"/>
          <cell r="AD961"/>
          <cell r="AE961"/>
        </row>
        <row r="962">
          <cell r="D962" t="str">
            <v>Co-30Ni-15Cr-5Al-5Ti</v>
          </cell>
          <cell r="E962" t="str">
            <v>Liang, Z., Neumeier, S., Rao, Z., Göken, M., &amp; Pyczak, F. (2022). CALPHAD informed design of multicomponent CoNiCr-based superalloys exhibiting large lattice misfit and high yield stress. Materials Science and Engineering A, 854. https://doi.org/10.1016/j.msea.2022.143798</v>
          </cell>
          <cell r="H962">
            <v>29.3</v>
          </cell>
          <cell r="I962">
            <v>4.7</v>
          </cell>
          <cell r="J962">
            <v>15.5</v>
          </cell>
          <cell r="K962"/>
          <cell r="L962">
            <v>5.3</v>
          </cell>
          <cell r="M962"/>
          <cell r="N962"/>
          <cell r="O962"/>
          <cell r="P962"/>
          <cell r="Q962"/>
          <cell r="R962"/>
          <cell r="S962"/>
          <cell r="T962"/>
          <cell r="U962"/>
          <cell r="V962"/>
          <cell r="W962"/>
          <cell r="X962"/>
          <cell r="Y962"/>
          <cell r="Z962"/>
          <cell r="AA962"/>
          <cell r="AB962"/>
          <cell r="AC962"/>
          <cell r="AD962"/>
          <cell r="AE962"/>
        </row>
        <row r="963">
          <cell r="D963" t="str">
            <v>Co-30Ni-15Cr-5Al-5Ti-2Ta</v>
          </cell>
          <cell r="E963" t="str">
            <v>Liang, Z., Neumeier, S., Rao, Z., Göken, M., &amp; Pyczak, F. (2022). CALPHAD informed design of multicomponent CoNiCr-based superalloys exhibiting large lattice misfit and high yield stress. Materials Science and Engineering A, 854. https://doi.org/10.1016/j.msea.2022.143798</v>
          </cell>
          <cell r="H963">
            <v>29.3</v>
          </cell>
          <cell r="I963">
            <v>6.4</v>
          </cell>
          <cell r="J963">
            <v>15.2</v>
          </cell>
          <cell r="K963"/>
          <cell r="L963">
            <v>5.0999999999999996</v>
          </cell>
          <cell r="M963">
            <v>2.1</v>
          </cell>
          <cell r="N963"/>
          <cell r="O963"/>
          <cell r="P963"/>
          <cell r="Q963"/>
          <cell r="R963"/>
          <cell r="S963"/>
          <cell r="T963"/>
          <cell r="U963"/>
          <cell r="V963"/>
          <cell r="W963"/>
          <cell r="X963"/>
          <cell r="Y963"/>
          <cell r="Z963"/>
          <cell r="AA963"/>
          <cell r="AB963"/>
          <cell r="AC963"/>
          <cell r="AD963"/>
          <cell r="AE963"/>
        </row>
        <row r="964">
          <cell r="D964" t="str">
            <v>CoNi-baseline</v>
          </cell>
          <cell r="E964"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64">
            <v>34</v>
          </cell>
          <cell r="I964">
            <v>4.5</v>
          </cell>
          <cell r="J964">
            <v>15.6</v>
          </cell>
          <cell r="K964"/>
          <cell r="L964">
            <v>5.5</v>
          </cell>
          <cell r="M964"/>
          <cell r="N964"/>
          <cell r="O964"/>
          <cell r="P964"/>
          <cell r="Q964"/>
          <cell r="R964"/>
          <cell r="S964"/>
          <cell r="T964"/>
          <cell r="U964"/>
          <cell r="V964"/>
          <cell r="W964"/>
          <cell r="X964"/>
          <cell r="Y964"/>
          <cell r="Z964"/>
          <cell r="AA964"/>
          <cell r="AB964"/>
          <cell r="AC964"/>
          <cell r="AD964"/>
          <cell r="AE964"/>
        </row>
        <row r="965">
          <cell r="D965" t="str">
            <v>CoNi-2Ta</v>
          </cell>
          <cell r="E965"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65">
            <v>34.299999999999997</v>
          </cell>
          <cell r="I965">
            <v>4.7</v>
          </cell>
          <cell r="J965">
            <v>15.6</v>
          </cell>
          <cell r="K965"/>
          <cell r="L965">
            <v>5.0999999999999996</v>
          </cell>
          <cell r="M965">
            <v>1.9</v>
          </cell>
          <cell r="N965"/>
          <cell r="O965"/>
          <cell r="P965"/>
          <cell r="Q965"/>
          <cell r="R965"/>
          <cell r="S965"/>
          <cell r="T965"/>
          <cell r="U965"/>
          <cell r="V965"/>
          <cell r="W965"/>
          <cell r="X965"/>
          <cell r="Y965"/>
          <cell r="Z965"/>
          <cell r="AA965"/>
          <cell r="AB965"/>
          <cell r="AC965"/>
          <cell r="AD965"/>
          <cell r="AE965"/>
        </row>
        <row r="966">
          <cell r="D966" t="str">
            <v>CoNi-2Nb</v>
          </cell>
          <cell r="E966"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66">
            <v>34.700000000000003</v>
          </cell>
          <cell r="I966">
            <v>4.5</v>
          </cell>
          <cell r="J966">
            <v>15.5</v>
          </cell>
          <cell r="K966"/>
          <cell r="L966">
            <v>4.9000000000000004</v>
          </cell>
          <cell r="M966"/>
          <cell r="N966">
            <v>1.8</v>
          </cell>
          <cell r="O966"/>
          <cell r="P966"/>
          <cell r="Q966"/>
          <cell r="R966"/>
          <cell r="S966"/>
          <cell r="T966"/>
          <cell r="U966"/>
          <cell r="V966"/>
          <cell r="W966"/>
          <cell r="X966"/>
          <cell r="Y966"/>
          <cell r="Z966"/>
          <cell r="AA966"/>
          <cell r="AB966"/>
          <cell r="AC966"/>
          <cell r="AD966"/>
          <cell r="AE966"/>
        </row>
        <row r="967">
          <cell r="D967" t="str">
            <v>CoNi-3W</v>
          </cell>
          <cell r="E967"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67">
            <v>34.6</v>
          </cell>
          <cell r="I967">
            <v>4.4000000000000004</v>
          </cell>
          <cell r="J967">
            <v>15.4</v>
          </cell>
          <cell r="K967">
            <v>0.9</v>
          </cell>
          <cell r="L967">
            <v>5.2</v>
          </cell>
          <cell r="M967"/>
          <cell r="N967"/>
          <cell r="O967"/>
          <cell r="P967">
            <v>2</v>
          </cell>
          <cell r="Q967"/>
          <cell r="R967"/>
          <cell r="S967"/>
          <cell r="T967"/>
          <cell r="U967"/>
          <cell r="V967"/>
          <cell r="W967"/>
          <cell r="X967"/>
          <cell r="Y967"/>
          <cell r="Z967"/>
          <cell r="AA967"/>
          <cell r="AB967"/>
          <cell r="AC967"/>
          <cell r="AD967"/>
          <cell r="AE967"/>
        </row>
        <row r="968">
          <cell r="D968" t="str">
            <v>CoNi-2Mo1W</v>
          </cell>
          <cell r="E968"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68">
            <v>34.799999999999997</v>
          </cell>
          <cell r="I968">
            <v>4.7</v>
          </cell>
          <cell r="J968">
            <v>15.3</v>
          </cell>
          <cell r="K968">
            <v>3.1</v>
          </cell>
          <cell r="L968">
            <v>5.0999999999999996</v>
          </cell>
          <cell r="M968"/>
          <cell r="N968"/>
          <cell r="O968"/>
          <cell r="P968"/>
          <cell r="Q968"/>
          <cell r="R968"/>
          <cell r="S968"/>
          <cell r="T968"/>
          <cell r="U968"/>
          <cell r="V968"/>
          <cell r="W968"/>
          <cell r="X968"/>
          <cell r="Y968"/>
          <cell r="Z968"/>
          <cell r="AA968"/>
          <cell r="AB968"/>
          <cell r="AC968"/>
          <cell r="AD968"/>
          <cell r="AE968"/>
        </row>
        <row r="969">
          <cell r="D969" t="str">
            <v>CoNi-2Mo1W2Ti</v>
          </cell>
          <cell r="E969"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69">
            <v>36.4</v>
          </cell>
          <cell r="I969">
            <v>4.7</v>
          </cell>
          <cell r="J969">
            <v>15.2</v>
          </cell>
          <cell r="K969">
            <v>1.2</v>
          </cell>
          <cell r="L969">
            <v>5.2</v>
          </cell>
          <cell r="M969">
            <v>1</v>
          </cell>
          <cell r="N969"/>
          <cell r="O969"/>
          <cell r="P969">
            <v>2.1</v>
          </cell>
          <cell r="Q969"/>
          <cell r="R969"/>
          <cell r="S969"/>
          <cell r="T969"/>
          <cell r="U969"/>
          <cell r="V969"/>
          <cell r="W969"/>
          <cell r="X969"/>
          <cell r="Y969"/>
          <cell r="Z969"/>
          <cell r="AA969"/>
          <cell r="AB969"/>
          <cell r="AC969"/>
          <cell r="AD969"/>
          <cell r="AE969"/>
        </row>
        <row r="970">
          <cell r="D970" t="str">
            <v>CoNi-2Mo1W1Ta</v>
          </cell>
          <cell r="E970" t="str">
            <v>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ell>
          <cell r="H970">
            <v>34.4</v>
          </cell>
          <cell r="I970">
            <v>4.5</v>
          </cell>
          <cell r="J970">
            <v>15.7</v>
          </cell>
          <cell r="K970">
            <v>1.1000000000000001</v>
          </cell>
          <cell r="L970">
            <v>7.4</v>
          </cell>
          <cell r="M970"/>
          <cell r="N970"/>
          <cell r="O970"/>
          <cell r="P970">
            <v>1.8</v>
          </cell>
          <cell r="Q970"/>
          <cell r="R970"/>
          <cell r="S970"/>
          <cell r="T970"/>
          <cell r="U970"/>
          <cell r="V970"/>
          <cell r="W970"/>
          <cell r="X970"/>
          <cell r="Y970"/>
          <cell r="Z970"/>
          <cell r="AA970"/>
          <cell r="AB970"/>
          <cell r="AC970"/>
          <cell r="AD970"/>
          <cell r="AE970"/>
        </row>
        <row r="971">
          <cell r="D971" t="str">
            <v>MGE-base</v>
          </cell>
          <cell r="E971" t="str">
            <v>Liu, P., Huang, H., Jiang, X., Zhang, Y., Omori, T., Lookman, T., &amp; Su, Y. (2022). Evolution analysis of γ’ precipitate coarsening in Co-based superalloys using kinetic theory and machine learning. Acta Materialia, 235. https://doi.org/10.1016/j.actamat.2022.118101</v>
          </cell>
          <cell r="H971">
            <v>29.5</v>
          </cell>
          <cell r="I971">
            <v>10.8</v>
          </cell>
          <cell r="J971">
            <v>3</v>
          </cell>
          <cell r="K971">
            <v>2.2000000000000002</v>
          </cell>
          <cell r="L971">
            <v>2</v>
          </cell>
          <cell r="M971">
            <v>2.1</v>
          </cell>
          <cell r="N971"/>
          <cell r="O971"/>
          <cell r="P971">
            <v>1</v>
          </cell>
          <cell r="Q971"/>
          <cell r="R971"/>
          <cell r="S971"/>
          <cell r="T971"/>
          <cell r="U971"/>
          <cell r="V971"/>
          <cell r="W971"/>
          <cell r="X971"/>
          <cell r="Y971"/>
          <cell r="Z971"/>
          <cell r="AA971"/>
          <cell r="AB971"/>
          <cell r="AC971"/>
          <cell r="AD971"/>
          <cell r="AE971"/>
        </row>
        <row r="972">
          <cell r="D972" t="str">
            <v>MGE-Ti</v>
          </cell>
          <cell r="E972" t="str">
            <v>Liu, P., Huang, H., Jiang, X., Zhang, Y., Omori, T., Lookman, T., &amp; Su, Y. (2022). Evolution analysis of γ’ precipitate coarsening in Co-based superalloys using kinetic theory and machine learning. Acta Materialia, 235. https://doi.org/10.1016/j.actamat.2022.118101</v>
          </cell>
          <cell r="H972">
            <v>29.4</v>
          </cell>
          <cell r="I972">
            <v>10.8</v>
          </cell>
          <cell r="J972">
            <v>3</v>
          </cell>
          <cell r="K972">
            <v>2.2000000000000002</v>
          </cell>
          <cell r="L972">
            <v>3.6</v>
          </cell>
          <cell r="M972">
            <v>2.1</v>
          </cell>
          <cell r="N972"/>
          <cell r="O972"/>
          <cell r="P972">
            <v>1</v>
          </cell>
          <cell r="Q972"/>
          <cell r="R972"/>
          <cell r="S972"/>
          <cell r="T972"/>
          <cell r="U972"/>
          <cell r="V972"/>
          <cell r="W972"/>
          <cell r="X972"/>
          <cell r="Y972"/>
          <cell r="Z972"/>
          <cell r="AA972"/>
          <cell r="AB972"/>
          <cell r="AC972"/>
          <cell r="AD972"/>
          <cell r="AE972"/>
        </row>
        <row r="973">
          <cell r="D973" t="str">
            <v>MGE-Ta</v>
          </cell>
          <cell r="E973" t="str">
            <v>Liu, P., Huang, H., Jiang, X., Zhang, Y., Omori, T., Lookman, T., &amp; Su, Y. (2022). Evolution analysis of γ’ precipitate coarsening in Co-based superalloys using kinetic theory and machine learning. Acta Materialia, 235. https://doi.org/10.1016/j.actamat.2022.118101</v>
          </cell>
          <cell r="H973">
            <v>29.4</v>
          </cell>
          <cell r="I973">
            <v>10.8</v>
          </cell>
          <cell r="J973">
            <v>3</v>
          </cell>
          <cell r="K973">
            <v>2.2000000000000002</v>
          </cell>
          <cell r="L973">
            <v>2.1</v>
          </cell>
          <cell r="M973">
            <v>3.6</v>
          </cell>
          <cell r="N973"/>
          <cell r="O973"/>
          <cell r="P973">
            <v>1</v>
          </cell>
          <cell r="Q973"/>
          <cell r="R973"/>
          <cell r="S973"/>
          <cell r="T973"/>
          <cell r="U973"/>
          <cell r="V973"/>
          <cell r="W973"/>
          <cell r="X973"/>
          <cell r="Y973"/>
          <cell r="Z973"/>
          <cell r="AA973"/>
          <cell r="AB973"/>
          <cell r="AC973"/>
          <cell r="AD973"/>
          <cell r="AE973"/>
        </row>
        <row r="974">
          <cell r="D974" t="str">
            <v>MGE-Mo</v>
          </cell>
          <cell r="E974" t="str">
            <v>Liu, P., Huang, H., Jiang, X., Zhang, Y., Omori, T., Lookman, T., &amp; Su, Y. (2022). Evolution analysis of γ’ precipitate coarsening in Co-based superalloys using kinetic theory and machine learning. Acta Materialia, 235. https://doi.org/10.1016/j.actamat.2022.118101</v>
          </cell>
          <cell r="H974">
            <v>29.6</v>
          </cell>
          <cell r="I974">
            <v>10.5</v>
          </cell>
          <cell r="J974">
            <v>3.1</v>
          </cell>
          <cell r="K974">
            <v>1.5</v>
          </cell>
          <cell r="L974">
            <v>2</v>
          </cell>
          <cell r="M974">
            <v>2.1</v>
          </cell>
          <cell r="N974"/>
          <cell r="O974"/>
          <cell r="P974">
            <v>2.5</v>
          </cell>
          <cell r="Q974"/>
          <cell r="R974"/>
          <cell r="S974"/>
          <cell r="T974"/>
          <cell r="U974"/>
          <cell r="V974"/>
          <cell r="W974"/>
          <cell r="X974"/>
          <cell r="Y974"/>
          <cell r="Z974"/>
          <cell r="AA974"/>
          <cell r="AB974"/>
          <cell r="AC974"/>
          <cell r="AD974"/>
          <cell r="AE974"/>
        </row>
        <row r="975">
          <cell r="D975" t="str">
            <v>MGE-Cr</v>
          </cell>
          <cell r="E975" t="str">
            <v>Liu, P., Huang, H., Jiang, X., Zhang, Y., Omori, T., Lookman, T., &amp; Su, Y. (2022). Evolution analysis of γ’ precipitate coarsening in Co-based superalloys using kinetic theory and machine learning. Acta Materialia, 235. https://doi.org/10.1016/j.actamat.2022.118101</v>
          </cell>
          <cell r="H975">
            <v>29.7</v>
          </cell>
          <cell r="I975">
            <v>10.5</v>
          </cell>
          <cell r="J975">
            <v>4.4000000000000004</v>
          </cell>
          <cell r="K975">
            <v>1.9</v>
          </cell>
          <cell r="L975">
            <v>2</v>
          </cell>
          <cell r="M975">
            <v>2.1</v>
          </cell>
          <cell r="N975"/>
          <cell r="O975"/>
          <cell r="P975">
            <v>1</v>
          </cell>
          <cell r="Q975"/>
          <cell r="R975"/>
          <cell r="S975"/>
          <cell r="T975"/>
          <cell r="U975"/>
          <cell r="V975"/>
          <cell r="W975"/>
          <cell r="X975"/>
          <cell r="Y975"/>
          <cell r="Z975"/>
          <cell r="AA975"/>
          <cell r="AB975"/>
          <cell r="AC975"/>
          <cell r="AD975"/>
          <cell r="AE975"/>
        </row>
        <row r="976">
          <cell r="D976" t="str">
            <v>MGE-Nb</v>
          </cell>
          <cell r="E976" t="str">
            <v>Liu, P., Huang, H., Jiang, X., Zhang, Y., Omori, T., Lookman, T., &amp; Su, Y. (2022). Evolution analysis of γ’ precipitate coarsening in Co-based superalloys using kinetic theory and machine learning. Acta Materialia, 235. https://doi.org/10.1016/j.actamat.2022.118101</v>
          </cell>
          <cell r="H976">
            <v>29.4</v>
          </cell>
          <cell r="I976">
            <v>10.8</v>
          </cell>
          <cell r="J976">
            <v>3</v>
          </cell>
          <cell r="K976">
            <v>2.2000000000000002</v>
          </cell>
          <cell r="L976">
            <v>2</v>
          </cell>
          <cell r="M976">
            <v>2.1</v>
          </cell>
          <cell r="N976">
            <v>1.5</v>
          </cell>
          <cell r="O976"/>
          <cell r="P976">
            <v>1</v>
          </cell>
          <cell r="Q976"/>
          <cell r="R976"/>
          <cell r="S976"/>
          <cell r="T976"/>
          <cell r="U976"/>
          <cell r="V976"/>
          <cell r="W976"/>
          <cell r="X976"/>
          <cell r="Y976"/>
          <cell r="Z976"/>
          <cell r="AA976"/>
          <cell r="AB976"/>
          <cell r="AC976"/>
          <cell r="AD976"/>
          <cell r="AE976"/>
        </row>
        <row r="977">
          <cell r="D977" t="str">
            <v>MGE-Re</v>
          </cell>
          <cell r="E977" t="str">
            <v>Liu, P., Huang, H., Jiang, X., Zhang, Y., Omori, T., Lookman, T., &amp; Su, Y. (2022). Evolution analysis of γ’ precipitate coarsening in Co-based superalloys using kinetic theory and machine learning. Acta Materialia, 235. https://doi.org/10.1016/j.actamat.2022.118101</v>
          </cell>
          <cell r="H977">
            <v>29.5</v>
          </cell>
          <cell r="I977">
            <v>11</v>
          </cell>
          <cell r="J977">
            <v>3</v>
          </cell>
          <cell r="K977">
            <v>1.8</v>
          </cell>
          <cell r="L977">
            <v>2</v>
          </cell>
          <cell r="M977">
            <v>2</v>
          </cell>
          <cell r="N977"/>
          <cell r="O977"/>
          <cell r="P977">
            <v>1</v>
          </cell>
          <cell r="Q977"/>
          <cell r="R977"/>
          <cell r="S977"/>
          <cell r="T977"/>
          <cell r="U977">
            <v>1.1000000000000001</v>
          </cell>
          <cell r="V977"/>
          <cell r="W977"/>
          <cell r="X977"/>
          <cell r="Y977"/>
          <cell r="Z977"/>
          <cell r="AA977"/>
          <cell r="AB977"/>
          <cell r="AC977"/>
          <cell r="AD977"/>
          <cell r="AE977"/>
        </row>
        <row r="978">
          <cell r="D978" t="str">
            <v>MGE-Ni</v>
          </cell>
          <cell r="E978" t="str">
            <v>Liu, P., Huang, H., Jiang, X., Zhang, Y., Omori, T., Lookman, T., &amp; Su, Y. (2022). Evolution analysis of γ’ precipitate coarsening in Co-based superalloys using kinetic theory and machine learning. Acta Materialia, 235. https://doi.org/10.1016/j.actamat.2022.118101</v>
          </cell>
          <cell r="H978">
            <v>34.700000000000003</v>
          </cell>
          <cell r="I978">
            <v>11.1</v>
          </cell>
          <cell r="J978">
            <v>2.8</v>
          </cell>
          <cell r="K978">
            <v>1.1000000000000001</v>
          </cell>
          <cell r="L978">
            <v>2</v>
          </cell>
          <cell r="M978">
            <v>2.2000000000000002</v>
          </cell>
          <cell r="N978"/>
          <cell r="O978"/>
          <cell r="P978">
            <v>1.1000000000000001</v>
          </cell>
          <cell r="Q978"/>
          <cell r="R978"/>
          <cell r="S978"/>
          <cell r="T978"/>
          <cell r="U978"/>
          <cell r="V978"/>
          <cell r="W978"/>
          <cell r="X978"/>
          <cell r="Y978"/>
          <cell r="Z978"/>
          <cell r="AA978"/>
          <cell r="AB978"/>
          <cell r="AC978"/>
          <cell r="AD978"/>
          <cell r="AE978"/>
        </row>
        <row r="979">
          <cell r="D979" t="str">
            <v>MGE-Al</v>
          </cell>
          <cell r="E979" t="str">
            <v>Liu, P., Huang, H., Jiang, X., Zhang, Y., Omori, T., Lookman, T., &amp; Su, Y. (2022). Evolution analysis of γ’ precipitate coarsening in Co-based superalloys using kinetic theory and machine learning. Acta Materialia, 235. https://doi.org/10.1016/j.actamat.2022.118101</v>
          </cell>
          <cell r="H979">
            <v>29.4</v>
          </cell>
          <cell r="I979">
            <v>11.8</v>
          </cell>
          <cell r="J979">
            <v>3</v>
          </cell>
          <cell r="K979">
            <v>1.8</v>
          </cell>
          <cell r="L979">
            <v>2</v>
          </cell>
          <cell r="M979">
            <v>2.1</v>
          </cell>
          <cell r="N979"/>
          <cell r="O979"/>
          <cell r="P979">
            <v>1.1000000000000001</v>
          </cell>
          <cell r="Q979"/>
          <cell r="R979"/>
          <cell r="S979"/>
          <cell r="T979"/>
          <cell r="U979"/>
          <cell r="V979"/>
          <cell r="W979"/>
          <cell r="X979"/>
          <cell r="Y979"/>
          <cell r="Z979"/>
          <cell r="AA979"/>
          <cell r="AB979"/>
          <cell r="AC979"/>
          <cell r="AD979"/>
          <cell r="AE979"/>
        </row>
        <row r="980">
          <cell r="D980" t="str">
            <v>MGE-W</v>
          </cell>
          <cell r="E980" t="str">
            <v>Liu, P., Huang, H., Jiang, X., Zhang, Y., Omori, T., Lookman, T., &amp; Su, Y. (2022). Evolution analysis of γ’ precipitate coarsening in Co-based superalloys using kinetic theory and machine learning. Acta Materialia, 235. https://doi.org/10.1016/j.actamat.2022.118101</v>
          </cell>
          <cell r="H980">
            <v>29.6</v>
          </cell>
          <cell r="I980">
            <v>11.1</v>
          </cell>
          <cell r="J980">
            <v>3</v>
          </cell>
          <cell r="K980">
            <v>2.8</v>
          </cell>
          <cell r="L980">
            <v>2.1</v>
          </cell>
          <cell r="M980">
            <v>2.2000000000000002</v>
          </cell>
          <cell r="N980"/>
          <cell r="O980"/>
          <cell r="P980">
            <v>1</v>
          </cell>
          <cell r="Q980"/>
          <cell r="R980"/>
          <cell r="S980"/>
          <cell r="T980"/>
          <cell r="U980"/>
          <cell r="V980"/>
          <cell r="W980"/>
          <cell r="X980"/>
          <cell r="Y980"/>
          <cell r="Z980"/>
          <cell r="AA980"/>
          <cell r="AB980"/>
          <cell r="AC980"/>
          <cell r="AD980"/>
          <cell r="AE980"/>
        </row>
        <row r="981">
          <cell r="D981" t="str">
            <v>Co-4Ti-10V-2W-2Ta</v>
          </cell>
          <cell r="E981" t="str">
            <v>Liu, X., Chen, Z., Chen, Y., Yang, S., Pan, Y., Lu, Y., Qu, S., Li, Y., Yang, Y., &amp; Wang, C. (2021). Multicomponent Co-Ti-based superalloy with high solvus temperature and low lattice misfit. Materials Letters, 284. https://doi.org/10.1016/j.matlet.2020.128910</v>
          </cell>
          <cell r="H981"/>
          <cell r="I981"/>
          <cell r="J981"/>
          <cell r="K981">
            <v>2</v>
          </cell>
          <cell r="L981">
            <v>4</v>
          </cell>
          <cell r="M981">
            <v>2</v>
          </cell>
          <cell r="N981"/>
          <cell r="O981">
            <v>10</v>
          </cell>
          <cell r="P981"/>
          <cell r="Q981"/>
          <cell r="R981"/>
          <cell r="S981"/>
          <cell r="T981"/>
          <cell r="U981"/>
          <cell r="V981"/>
          <cell r="W981"/>
          <cell r="X981"/>
          <cell r="Y981"/>
          <cell r="Z981"/>
          <cell r="AA981"/>
          <cell r="AB981"/>
          <cell r="AC981"/>
          <cell r="AD981"/>
          <cell r="AE981"/>
        </row>
        <row r="982">
          <cell r="D982" t="str">
            <v>1-1</v>
          </cell>
          <cell r="E982" t="str">
            <v>Liu, P., Huang, H., Antonov, S., Wen, C., Xue, D., Chen, H., Li, L., Feng, Q., Omori, T., &amp; Su, Y. (2020). Machine learning assisted design of γ′-strengthened Co-base superalloys with multi-performance optimization. Npj Computational Materials, 6(1). https://doi.org/10.1038/s41524-020-0334-5</v>
          </cell>
          <cell r="H982">
            <v>19.7</v>
          </cell>
          <cell r="I982">
            <v>10.3</v>
          </cell>
          <cell r="J982">
            <v>6.9</v>
          </cell>
          <cell r="K982">
            <v>1</v>
          </cell>
          <cell r="L982">
            <v>5.0999999999999996</v>
          </cell>
          <cell r="M982">
            <v>4.0999999999999996</v>
          </cell>
          <cell r="N982"/>
          <cell r="O982"/>
          <cell r="P982"/>
          <cell r="Q982"/>
          <cell r="R982"/>
          <cell r="S982"/>
          <cell r="T982"/>
          <cell r="U982"/>
          <cell r="V982"/>
          <cell r="W982"/>
          <cell r="X982"/>
          <cell r="Y982"/>
          <cell r="Z982"/>
          <cell r="AA982"/>
          <cell r="AB982"/>
          <cell r="AC982"/>
          <cell r="AD982"/>
          <cell r="AE982"/>
        </row>
        <row r="983">
          <cell r="D983" t="str">
            <v>1-2</v>
          </cell>
          <cell r="E983" t="str">
            <v>Liu, P., Huang, H., Antonov, S., Wen, C., Xue, D., Chen, H., Li, L., Feng, Q., Omori, T., &amp; Su, Y. (2020). Machine learning assisted design of γ′-strengthened Co-base superalloys with multi-performance optimization. Npj Computational Materials, 6(1). https://doi.org/10.1038/s41524-020-0334-5</v>
          </cell>
          <cell r="H983">
            <v>35.6</v>
          </cell>
          <cell r="I983">
            <v>11.9</v>
          </cell>
          <cell r="J983">
            <v>2.1</v>
          </cell>
          <cell r="K983">
            <v>1.3</v>
          </cell>
          <cell r="L983">
            <v>2.2000000000000002</v>
          </cell>
          <cell r="M983">
            <v>4.3</v>
          </cell>
          <cell r="N983"/>
          <cell r="O983"/>
          <cell r="P983"/>
          <cell r="Q983"/>
          <cell r="R983"/>
          <cell r="S983"/>
          <cell r="T983"/>
          <cell r="U983"/>
          <cell r="V983"/>
          <cell r="W983"/>
          <cell r="X983"/>
          <cell r="Y983"/>
          <cell r="Z983"/>
          <cell r="AA983"/>
          <cell r="AB983"/>
          <cell r="AC983"/>
          <cell r="AD983"/>
          <cell r="AE983"/>
        </row>
        <row r="984">
          <cell r="D984" t="str">
            <v>1-3</v>
          </cell>
          <cell r="E984" t="str">
            <v>Liu, P., Huang, H., Antonov, S., Wen, C., Xue, D., Chen, H., Li, L., Feng, Q., Omori, T., &amp; Su, Y. (2020). Machine learning assisted design of γ′-strengthened Co-base superalloys with multi-performance optimization. Npj Computational Materials, 6(1). https://doi.org/10.1038/s41524-020-0334-5</v>
          </cell>
          <cell r="H984">
            <v>20.2</v>
          </cell>
          <cell r="I984">
            <v>9.8000000000000007</v>
          </cell>
          <cell r="J984">
            <v>7</v>
          </cell>
          <cell r="K984">
            <v>1.4</v>
          </cell>
          <cell r="L984">
            <v>4.9000000000000004</v>
          </cell>
          <cell r="M984">
            <v>4.4000000000000004</v>
          </cell>
          <cell r="N984"/>
          <cell r="O984"/>
          <cell r="P984"/>
          <cell r="Q984"/>
          <cell r="R984"/>
          <cell r="S984"/>
          <cell r="T984"/>
          <cell r="U984"/>
          <cell r="V984"/>
          <cell r="W984"/>
          <cell r="X984"/>
          <cell r="Y984"/>
          <cell r="Z984"/>
          <cell r="AA984"/>
          <cell r="AB984"/>
          <cell r="AC984"/>
          <cell r="AD984"/>
          <cell r="AE984"/>
        </row>
        <row r="985">
          <cell r="D985" t="str">
            <v>1-4</v>
          </cell>
          <cell r="E985" t="str">
            <v>Liu, P., Huang, H., Antonov, S., Wen, C., Xue, D., Chen, H., Li, L., Feng, Q., Omori, T., &amp; Su, Y. (2020). Machine learning assisted design of γ′-strengthened Co-base superalloys with multi-performance optimization. Npj Computational Materials, 6(1). https://doi.org/10.1038/s41524-020-0334-5</v>
          </cell>
          <cell r="H985">
            <v>24.5</v>
          </cell>
          <cell r="I985">
            <v>12.5</v>
          </cell>
          <cell r="J985">
            <v>10</v>
          </cell>
          <cell r="K985">
            <v>1.2</v>
          </cell>
          <cell r="L985">
            <v>2</v>
          </cell>
          <cell r="M985">
            <v>4.2</v>
          </cell>
          <cell r="N985"/>
          <cell r="O985"/>
          <cell r="P985"/>
          <cell r="Q985"/>
          <cell r="R985"/>
          <cell r="S985"/>
          <cell r="T985"/>
          <cell r="U985"/>
          <cell r="V985"/>
          <cell r="W985"/>
          <cell r="X985"/>
          <cell r="Y985"/>
          <cell r="Z985"/>
          <cell r="AA985"/>
          <cell r="AB985"/>
          <cell r="AC985"/>
          <cell r="AD985"/>
          <cell r="AE985"/>
        </row>
        <row r="986">
          <cell r="D986" t="str">
            <v>2-2</v>
          </cell>
          <cell r="E986" t="str">
            <v>Liu, P., Huang, H., Antonov, S., Wen, C., Xue, D., Chen, H., Li, L., Feng, Q., Omori, T., &amp; Su, Y. (2020). Machine learning assisted design of γ′-strengthened Co-base superalloys with multi-performance optimization. Npj Computational Materials, 6(1). https://doi.org/10.1038/s41524-020-0334-5</v>
          </cell>
          <cell r="H986">
            <v>35.6</v>
          </cell>
          <cell r="I986">
            <v>11.6</v>
          </cell>
          <cell r="J986">
            <v>2</v>
          </cell>
          <cell r="K986">
            <v>1.2</v>
          </cell>
          <cell r="L986">
            <v>3</v>
          </cell>
          <cell r="M986">
            <v>4.2</v>
          </cell>
          <cell r="N986"/>
          <cell r="O986"/>
          <cell r="P986"/>
          <cell r="Q986"/>
          <cell r="R986"/>
          <cell r="S986"/>
          <cell r="T986"/>
          <cell r="U986"/>
          <cell r="V986"/>
          <cell r="W986"/>
          <cell r="X986"/>
          <cell r="Y986"/>
          <cell r="Z986"/>
          <cell r="AA986"/>
          <cell r="AB986"/>
          <cell r="AC986"/>
          <cell r="AD986"/>
          <cell r="AE986"/>
        </row>
        <row r="987">
          <cell r="D987" t="str">
            <v>2-3</v>
          </cell>
          <cell r="E987" t="str">
            <v>Liu, P., Huang, H., Antonov, S., Wen, C., Xue, D., Chen, H., Li, L., Feng, Q., Omori, T., &amp; Su, Y. (2020). Machine learning assisted design of γ′-strengthened Co-base superalloys with multi-performance optimization. Npj Computational Materials, 6(1). https://doi.org/10.1038/s41524-020-0334-5</v>
          </cell>
          <cell r="H987">
            <v>35.700000000000003</v>
          </cell>
          <cell r="I987">
            <v>11.3</v>
          </cell>
          <cell r="J987">
            <v>1.8</v>
          </cell>
          <cell r="K987">
            <v>1.5</v>
          </cell>
          <cell r="L987">
            <v>3</v>
          </cell>
          <cell r="M987">
            <v>4.2</v>
          </cell>
          <cell r="N987"/>
          <cell r="O987"/>
          <cell r="P987"/>
          <cell r="Q987"/>
          <cell r="R987"/>
          <cell r="S987"/>
          <cell r="T987"/>
          <cell r="U987"/>
          <cell r="V987"/>
          <cell r="W987"/>
          <cell r="X987"/>
          <cell r="Y987"/>
          <cell r="Z987"/>
          <cell r="AA987"/>
          <cell r="AB987"/>
          <cell r="AC987"/>
          <cell r="AD987"/>
          <cell r="AE987"/>
        </row>
        <row r="988">
          <cell r="D988" t="str">
            <v>2-4</v>
          </cell>
          <cell r="E988" t="str">
            <v>Liu, P., Huang, H., Antonov, S., Wen, C., Xue, D., Chen, H., Li, L., Feng, Q., Omori, T., &amp; Su, Y. (2020). Machine learning assisted design of γ′-strengthened Co-base superalloys with multi-performance optimization. Npj Computational Materials, 6(1). https://doi.org/10.1038/s41524-020-0334-5</v>
          </cell>
          <cell r="H988">
            <v>36</v>
          </cell>
          <cell r="I988">
            <v>12.5</v>
          </cell>
          <cell r="J988">
            <v>2</v>
          </cell>
          <cell r="K988">
            <v>1.3</v>
          </cell>
          <cell r="L988">
            <v>1.9</v>
          </cell>
          <cell r="M988">
            <v>4.0999999999999996</v>
          </cell>
          <cell r="N988"/>
          <cell r="O988"/>
          <cell r="P988"/>
          <cell r="Q988"/>
          <cell r="R988"/>
          <cell r="S988"/>
          <cell r="T988"/>
          <cell r="U988"/>
          <cell r="V988"/>
          <cell r="W988"/>
          <cell r="X988"/>
          <cell r="Y988"/>
          <cell r="Z988"/>
          <cell r="AA988"/>
          <cell r="AB988"/>
          <cell r="AC988"/>
          <cell r="AD988"/>
          <cell r="AE988"/>
        </row>
        <row r="989">
          <cell r="D989" t="str">
            <v>4-1</v>
          </cell>
          <cell r="E989" t="str">
            <v>Liu, P., Huang, H., Antonov, S., Wen, C., Xue, D., Chen, H., Li, L., Feng, Q., Omori, T., &amp; Su, Y. (2020). Machine learning assisted design of γ′-strengthened Co-base superalloys with multi-performance optimization. Npj Computational Materials, 6(1). https://doi.org/10.1038/s41524-020-0334-5</v>
          </cell>
          <cell r="H989">
            <v>37.299999999999997</v>
          </cell>
          <cell r="I989">
            <v>13.3</v>
          </cell>
          <cell r="J989">
            <v>2</v>
          </cell>
          <cell r="K989">
            <v>1.1000000000000001</v>
          </cell>
          <cell r="L989">
            <v>2</v>
          </cell>
          <cell r="M989">
            <v>4.0999999999999996</v>
          </cell>
          <cell r="N989"/>
          <cell r="O989"/>
          <cell r="P989"/>
          <cell r="Q989"/>
          <cell r="R989"/>
          <cell r="S989"/>
          <cell r="T989"/>
          <cell r="U989"/>
          <cell r="V989"/>
          <cell r="W989"/>
          <cell r="X989"/>
          <cell r="Y989"/>
          <cell r="Z989"/>
          <cell r="AA989"/>
          <cell r="AB989"/>
          <cell r="AC989"/>
          <cell r="AD989"/>
          <cell r="AE989"/>
        </row>
        <row r="990">
          <cell r="D990" t="str">
            <v>3-3</v>
          </cell>
          <cell r="E990" t="str">
            <v>Liu, P., Huang, H., Antonov, S., Wen, C., Xue, D., Chen, H., Li, L., Feng, Q., Omori, T., &amp; Su, Y. (2020). Machine learning assisted design of γ′-strengthened Co-base superalloys with multi-performance optimization. Npj Computational Materials, 6(1). https://doi.org/10.1038/s41524-020-0334-5</v>
          </cell>
          <cell r="H990">
            <v>35.6</v>
          </cell>
          <cell r="I990">
            <v>11.3</v>
          </cell>
          <cell r="J990">
            <v>2</v>
          </cell>
          <cell r="K990">
            <v>1.8</v>
          </cell>
          <cell r="L990">
            <v>2</v>
          </cell>
          <cell r="M990">
            <v>4.0999999999999996</v>
          </cell>
          <cell r="N990"/>
          <cell r="O990"/>
          <cell r="P990"/>
          <cell r="Q990"/>
          <cell r="R990"/>
          <cell r="S990"/>
          <cell r="T990"/>
          <cell r="U990"/>
          <cell r="V990"/>
          <cell r="W990"/>
          <cell r="X990"/>
          <cell r="Y990"/>
          <cell r="Z990"/>
          <cell r="AA990"/>
          <cell r="AB990"/>
          <cell r="AC990"/>
          <cell r="AD990"/>
          <cell r="AE990"/>
        </row>
        <row r="991">
          <cell r="D991" t="str">
            <v>3-4</v>
          </cell>
          <cell r="E991" t="str">
            <v>Liu, P., Huang, H., Antonov, S., Wen, C., Xue, D., Chen, H., Li, L., Feng, Q., Omori, T., &amp; Su, Y. (2020). Machine learning assisted design of γ′-strengthened Co-base superalloys with multi-performance optimization. Npj Computational Materials, 6(1). https://doi.org/10.1038/s41524-020-0334-5</v>
          </cell>
          <cell r="H991">
            <v>35.5</v>
          </cell>
          <cell r="I991">
            <v>13.2</v>
          </cell>
          <cell r="J991">
            <v>2.2000000000000002</v>
          </cell>
          <cell r="K991">
            <v>1.2</v>
          </cell>
          <cell r="L991">
            <v>1</v>
          </cell>
          <cell r="M991">
            <v>4</v>
          </cell>
          <cell r="N991"/>
          <cell r="O991"/>
          <cell r="P991"/>
          <cell r="Q991"/>
          <cell r="R991"/>
          <cell r="S991"/>
          <cell r="T991"/>
          <cell r="U991"/>
          <cell r="V991"/>
          <cell r="W991"/>
          <cell r="X991"/>
          <cell r="Y991"/>
          <cell r="Z991"/>
          <cell r="AA991"/>
          <cell r="AB991"/>
          <cell r="AC991"/>
          <cell r="AD991"/>
          <cell r="AE991"/>
        </row>
        <row r="992">
          <cell r="D992" t="str">
            <v>base</v>
          </cell>
          <cell r="E992" t="str">
            <v>Liu, X., Cai, W., Chen, Z., Chen, Y., Chen, X., Yang, S., Lu, Y., Han, J., &amp; Wang, C. (2022). Effects of alloying additions on the microstructure, lattice misfit, and solvus temperature of a novel Co–Ni-based superalloy. Intermetallics, 141. https://doi.org/10.1016/j.intermet.2021.107431</v>
          </cell>
          <cell r="H992">
            <v>30</v>
          </cell>
          <cell r="I992">
            <v>10</v>
          </cell>
          <cell r="J992"/>
          <cell r="K992"/>
          <cell r="L992"/>
          <cell r="M992">
            <v>2</v>
          </cell>
          <cell r="N992"/>
          <cell r="O992">
            <v>5</v>
          </cell>
          <cell r="P992"/>
          <cell r="Q992"/>
          <cell r="R992"/>
          <cell r="S992"/>
          <cell r="T992"/>
          <cell r="U992"/>
          <cell r="V992"/>
          <cell r="W992"/>
          <cell r="X992"/>
          <cell r="Y992"/>
          <cell r="Z992"/>
          <cell r="AA992"/>
          <cell r="AB992"/>
          <cell r="AC992"/>
          <cell r="AD992"/>
          <cell r="AE992"/>
        </row>
        <row r="993">
          <cell r="D993" t="str">
            <v>2Ti</v>
          </cell>
          <cell r="E993" t="str">
            <v>Liu, X., Cai, W., Chen, Z., Chen, Y., Chen, X., Yang, S., Lu, Y., Han, J., &amp; Wang, C. (2022). Effects of alloying additions on the microstructure, lattice misfit, and solvus temperature of a novel Co–Ni-based superalloy. Intermetallics, 141. https://doi.org/10.1016/j.intermet.2021.107431</v>
          </cell>
          <cell r="H993">
            <v>30</v>
          </cell>
          <cell r="I993">
            <v>10</v>
          </cell>
          <cell r="J993"/>
          <cell r="K993"/>
          <cell r="L993">
            <v>2</v>
          </cell>
          <cell r="M993">
            <v>2</v>
          </cell>
          <cell r="N993"/>
          <cell r="O993">
            <v>5</v>
          </cell>
          <cell r="P993"/>
          <cell r="Q993"/>
          <cell r="R993"/>
          <cell r="S993"/>
          <cell r="T993"/>
          <cell r="U993"/>
          <cell r="V993"/>
          <cell r="W993"/>
          <cell r="X993"/>
          <cell r="Y993"/>
          <cell r="Z993"/>
          <cell r="AA993"/>
          <cell r="AB993"/>
          <cell r="AC993"/>
          <cell r="AD993"/>
          <cell r="AE993"/>
        </row>
        <row r="994">
          <cell r="D994" t="str">
            <v>2Nb</v>
          </cell>
          <cell r="E994" t="str">
            <v>Liu, X., Cai, W., Chen, Z., Chen, Y., Chen, X., Yang, S., Lu, Y., Han, J., &amp; Wang, C. (2022). Effects of alloying additions on the microstructure, lattice misfit, and solvus temperature of a novel Co–Ni-based superalloy. Intermetallics, 141. https://doi.org/10.1016/j.intermet.2021.107431</v>
          </cell>
          <cell r="H994">
            <v>30</v>
          </cell>
          <cell r="I994">
            <v>10</v>
          </cell>
          <cell r="J994"/>
          <cell r="K994"/>
          <cell r="L994"/>
          <cell r="M994">
            <v>2</v>
          </cell>
          <cell r="N994">
            <v>2</v>
          </cell>
          <cell r="O994">
            <v>5</v>
          </cell>
          <cell r="P994"/>
          <cell r="Q994"/>
          <cell r="R994"/>
          <cell r="S994"/>
          <cell r="T994"/>
          <cell r="U994"/>
          <cell r="V994"/>
          <cell r="W994"/>
          <cell r="X994"/>
          <cell r="Y994"/>
          <cell r="Z994"/>
          <cell r="AA994"/>
          <cell r="AB994"/>
          <cell r="AC994"/>
          <cell r="AD994"/>
          <cell r="AE994"/>
        </row>
        <row r="995">
          <cell r="D995" t="str">
            <v>2Mo</v>
          </cell>
          <cell r="E995" t="str">
            <v>Liu, X., Cai, W., Chen, Z., Chen, Y., Chen, X., Yang, S., Lu, Y., Han, J., &amp; Wang, C. (2022). Effects of alloying additions on the microstructure, lattice misfit, and solvus temperature of a novel Co–Ni-based superalloy. Intermetallics, 141. https://doi.org/10.1016/j.intermet.2021.107431</v>
          </cell>
          <cell r="H995">
            <v>30</v>
          </cell>
          <cell r="I995">
            <v>10</v>
          </cell>
          <cell r="J995"/>
          <cell r="K995"/>
          <cell r="L995"/>
          <cell r="M995">
            <v>2</v>
          </cell>
          <cell r="N995"/>
          <cell r="O995">
            <v>5</v>
          </cell>
          <cell r="P995">
            <v>2</v>
          </cell>
          <cell r="Q995"/>
          <cell r="R995"/>
          <cell r="S995"/>
          <cell r="T995"/>
          <cell r="U995"/>
          <cell r="V995"/>
          <cell r="W995"/>
          <cell r="X995"/>
          <cell r="Y995"/>
          <cell r="Z995"/>
          <cell r="AA995"/>
          <cell r="AB995"/>
          <cell r="AC995"/>
          <cell r="AD995"/>
          <cell r="AE995"/>
        </row>
        <row r="996">
          <cell r="D996" t="str">
            <v>2W</v>
          </cell>
          <cell r="E996" t="str">
            <v>Liu, X., Cai, W., Chen, Z., Chen, Y., Chen, X., Yang, S., Lu, Y., Han, J., &amp; Wang, C. (2022). Effects of alloying additions on the microstructure, lattice misfit, and solvus temperature of a novel Co–Ni-based superalloy. Intermetallics, 141. https://doi.org/10.1016/j.intermet.2021.107431</v>
          </cell>
          <cell r="H996">
            <v>30</v>
          </cell>
          <cell r="I996">
            <v>10</v>
          </cell>
          <cell r="J996"/>
          <cell r="K996">
            <v>2</v>
          </cell>
          <cell r="L996"/>
          <cell r="M996">
            <v>2</v>
          </cell>
          <cell r="N996"/>
          <cell r="O996">
            <v>5</v>
          </cell>
          <cell r="P996"/>
          <cell r="Q996"/>
          <cell r="R996"/>
          <cell r="S996"/>
          <cell r="T996"/>
          <cell r="U996"/>
          <cell r="V996"/>
          <cell r="W996"/>
          <cell r="X996"/>
          <cell r="Y996"/>
          <cell r="Z996"/>
          <cell r="AA996"/>
          <cell r="AB996"/>
          <cell r="AC996"/>
          <cell r="AD996"/>
          <cell r="AE996"/>
        </row>
        <row r="997">
          <cell r="D997" t="str">
            <v>0Co</v>
          </cell>
          <cell r="E997" t="str">
            <v>Llewelyn, S. C. H., Owen, L. R., Playford, H. Y., Jones, N. G., Dye, D., Hardy, M. C., &amp; Stone, H. J. (2023). Influence of Ni:Co ratio and temperature on the lattice misfit of γ-γ’ Ni-Co-Al-Ti-Cr alloys. Journal of Alloys and Compounds, 937. https://doi.org/10.1016/j.jallcom.2022.168253</v>
          </cell>
          <cell r="H997">
            <v>74.88</v>
          </cell>
          <cell r="I997">
            <v>4.93</v>
          </cell>
          <cell r="J997">
            <v>14.9</v>
          </cell>
          <cell r="K997"/>
          <cell r="L997">
            <v>5.27</v>
          </cell>
          <cell r="M997"/>
          <cell r="N997"/>
          <cell r="O997"/>
          <cell r="P997"/>
          <cell r="Q997"/>
          <cell r="R997"/>
          <cell r="S997"/>
          <cell r="T997"/>
          <cell r="U997"/>
          <cell r="V997"/>
          <cell r="W997"/>
          <cell r="X997"/>
          <cell r="Y997"/>
          <cell r="Z997"/>
          <cell r="AA997"/>
          <cell r="AB997"/>
          <cell r="AC997"/>
          <cell r="AD997"/>
          <cell r="AE997"/>
        </row>
        <row r="998">
          <cell r="D998" t="str">
            <v>9Co</v>
          </cell>
          <cell r="E998" t="str">
            <v>Llewelyn, S. C. H., Owen, L. R., Playford, H. Y., Jones, N. G., Dye, D., Hardy, M. C., &amp; Stone, H. J. (2023). Influence of Ni:Co ratio and temperature on the lattice misfit of γ-γ’ Ni-Co-Al-Ti-Cr alloys. Journal of Alloys and Compounds, 937. https://doi.org/10.1016/j.jallcom.2022.168253</v>
          </cell>
          <cell r="H998">
            <v>65.2</v>
          </cell>
          <cell r="I998">
            <v>5.09</v>
          </cell>
          <cell r="J998">
            <v>14.9</v>
          </cell>
          <cell r="K998"/>
          <cell r="L998">
            <v>5.2</v>
          </cell>
          <cell r="M998"/>
          <cell r="N998"/>
          <cell r="O998"/>
          <cell r="P998"/>
          <cell r="Q998"/>
          <cell r="R998"/>
          <cell r="S998"/>
          <cell r="T998"/>
          <cell r="U998"/>
          <cell r="V998"/>
          <cell r="W998"/>
          <cell r="X998"/>
          <cell r="Y998"/>
          <cell r="Z998"/>
          <cell r="AA998"/>
          <cell r="AB998"/>
          <cell r="AC998"/>
          <cell r="AD998"/>
          <cell r="AE998"/>
        </row>
        <row r="999">
          <cell r="D999" t="str">
            <v>19Co</v>
          </cell>
          <cell r="E999" t="str">
            <v>Llewelyn, S. C. H., Owen, L. R., Playford, H. Y., Jones, N. G., Dye, D., Hardy, M. C., &amp; Stone, H. J. (2023). Influence of Ni:Co ratio and temperature on the lattice misfit of γ-γ’ Ni-Co-Al-Ti-Cr alloys. Journal of Alloys and Compounds, 937. https://doi.org/10.1016/j.jallcom.2022.168253</v>
          </cell>
          <cell r="H999">
            <v>56.21</v>
          </cell>
          <cell r="I999">
            <v>5.08</v>
          </cell>
          <cell r="J999">
            <v>14.8</v>
          </cell>
          <cell r="K999"/>
          <cell r="L999">
            <v>5.27</v>
          </cell>
          <cell r="M999"/>
          <cell r="N999"/>
          <cell r="O999"/>
          <cell r="P999"/>
          <cell r="Q999"/>
          <cell r="R999"/>
          <cell r="S999"/>
          <cell r="T999"/>
          <cell r="U999"/>
          <cell r="V999"/>
          <cell r="W999"/>
          <cell r="X999"/>
          <cell r="Y999"/>
          <cell r="Z999"/>
          <cell r="AA999"/>
          <cell r="AB999"/>
          <cell r="AC999"/>
          <cell r="AD999"/>
          <cell r="AE999"/>
        </row>
        <row r="1000">
          <cell r="D1000" t="str">
            <v>28Co</v>
          </cell>
          <cell r="E1000" t="str">
            <v>Llewelyn, S. C. H., Owen, L. R., Playford, H. Y., Jones, N. G., Dye, D., Hardy, M. C., &amp; Stone, H. J. (2023). Influence of Ni:Co ratio and temperature on the lattice misfit of γ-γ’ Ni-Co-Al-Ti-Cr alloys. Journal of Alloys and Compounds, 937. https://doi.org/10.1016/j.jallcom.2022.168253</v>
          </cell>
          <cell r="H1000">
            <v>47.2</v>
          </cell>
          <cell r="I1000">
            <v>5.01</v>
          </cell>
          <cell r="J1000">
            <v>14.8</v>
          </cell>
          <cell r="K1000"/>
          <cell r="L1000">
            <v>5.23</v>
          </cell>
          <cell r="M1000"/>
          <cell r="N1000"/>
          <cell r="O1000"/>
          <cell r="P1000"/>
          <cell r="Q1000"/>
          <cell r="R1000"/>
          <cell r="S1000"/>
          <cell r="T1000"/>
          <cell r="U1000"/>
          <cell r="V1000"/>
          <cell r="W1000"/>
          <cell r="X1000"/>
          <cell r="Y1000"/>
          <cell r="Z1000"/>
          <cell r="AA1000"/>
          <cell r="AB1000"/>
          <cell r="AC1000"/>
          <cell r="AD1000"/>
          <cell r="AE1000"/>
        </row>
        <row r="1001">
          <cell r="D1001" t="str">
            <v>38Co</v>
          </cell>
          <cell r="E1001" t="str">
            <v>Llewelyn, S. C. H., Owen, L. R., Playford, H. Y., Jones, N. G., Dye, D., Hardy, M. C., &amp; Stone, H. J. (2023). Influence of Ni:Co ratio and temperature on the lattice misfit of γ-γ’ Ni-Co-Al-Ti-Cr alloys. Journal of Alloys and Compounds, 937. https://doi.org/10.1016/j.jallcom.2022.168253</v>
          </cell>
          <cell r="H1001">
            <v>37.700000000000003</v>
          </cell>
          <cell r="I1001">
            <v>5.01</v>
          </cell>
          <cell r="J1001">
            <v>15</v>
          </cell>
          <cell r="K1001"/>
          <cell r="L1001">
            <v>5.08</v>
          </cell>
          <cell r="M1001"/>
          <cell r="N1001"/>
          <cell r="O1001"/>
          <cell r="P1001"/>
          <cell r="Q1001"/>
          <cell r="R1001"/>
          <cell r="S1001"/>
          <cell r="T1001"/>
          <cell r="U1001"/>
          <cell r="V1001"/>
          <cell r="W1001"/>
          <cell r="X1001"/>
          <cell r="Y1001"/>
          <cell r="Z1001"/>
          <cell r="AA1001"/>
          <cell r="AB1001"/>
          <cell r="AC1001"/>
          <cell r="AD1001"/>
          <cell r="AE1001"/>
        </row>
        <row r="1002">
          <cell r="D1002" t="str">
            <v>47Co</v>
          </cell>
          <cell r="E1002" t="str">
            <v>Llewelyn, S. C. H., Owen, L. R., Playford, H. Y., Jones, N. G., Dye, D., Hardy, M. C., &amp; Stone, H. J. (2023). Influence of Ni:Co ratio and temperature on the lattice misfit of γ-γ’ Ni-Co-Al-Ti-Cr alloys. Journal of Alloys and Compounds, 937. https://doi.org/10.1016/j.jallcom.2022.168253</v>
          </cell>
          <cell r="H1002">
            <v>28.43</v>
          </cell>
          <cell r="I1002">
            <v>5</v>
          </cell>
          <cell r="J1002">
            <v>15</v>
          </cell>
          <cell r="K1002"/>
          <cell r="L1002">
            <v>5.2</v>
          </cell>
          <cell r="M1002"/>
          <cell r="N1002"/>
          <cell r="O1002"/>
          <cell r="P1002"/>
          <cell r="Q1002"/>
          <cell r="R1002"/>
          <cell r="S1002"/>
          <cell r="T1002"/>
          <cell r="U1002"/>
          <cell r="V1002"/>
          <cell r="W1002"/>
          <cell r="X1002"/>
          <cell r="Y1002"/>
          <cell r="Z1002"/>
          <cell r="AA1002"/>
          <cell r="AB1002"/>
          <cell r="AC1002"/>
          <cell r="AD1002"/>
          <cell r="AE1002"/>
        </row>
        <row r="1003">
          <cell r="D1003" t="str">
            <v>56Co</v>
          </cell>
          <cell r="E1003" t="str">
            <v>Llewelyn, S. C. H., Owen, L. R., Playford, H. Y., Jones, N. G., Dye, D., Hardy, M. C., &amp; Stone, H. J. (2023). Influence of Ni:Co ratio and temperature on the lattice misfit of γ-γ’ Ni-Co-Al-Ti-Cr alloys. Journal of Alloys and Compounds, 937. https://doi.org/10.1016/j.jallcom.2022.168253</v>
          </cell>
          <cell r="H1003">
            <v>18.53</v>
          </cell>
          <cell r="I1003">
            <v>4.8600000000000003</v>
          </cell>
          <cell r="J1003">
            <v>15.09</v>
          </cell>
          <cell r="K1003"/>
          <cell r="L1003">
            <v>5.18</v>
          </cell>
          <cell r="M1003"/>
          <cell r="N1003"/>
          <cell r="O1003"/>
          <cell r="P1003"/>
          <cell r="Q1003"/>
          <cell r="R1003"/>
          <cell r="S1003"/>
          <cell r="T1003"/>
          <cell r="U1003"/>
          <cell r="V1003"/>
          <cell r="W1003"/>
          <cell r="X1003"/>
          <cell r="Y1003"/>
          <cell r="Z1003"/>
          <cell r="AA1003"/>
          <cell r="AB1003"/>
          <cell r="AC1003"/>
          <cell r="AD1003"/>
          <cell r="AE1003"/>
        </row>
        <row r="1004">
          <cell r="D1004" t="str">
            <v>L26</v>
          </cell>
          <cell r="E1004" t="str">
            <v>Long, F. R., Baik, S. I., Chung, D. W., Xue, F., Lass, E. A., Seidman, D. N., &amp; Dunand, D. C. (2020). Microstructure and creep performance of a multicomponent co-based L12–ordered intermetallic alloy. Acta Materialia, 196, 396–408. https://doi.org/10.1016/j.actamat.2020.06.050</v>
          </cell>
          <cell r="H1004">
            <v>29.99</v>
          </cell>
          <cell r="I1004">
            <v>11.74</v>
          </cell>
          <cell r="J1004"/>
          <cell r="K1004">
            <v>5.48</v>
          </cell>
          <cell r="L1004">
            <v>4.0599999999999996</v>
          </cell>
          <cell r="M1004">
            <v>2.5</v>
          </cell>
          <cell r="N1004"/>
          <cell r="O1004"/>
          <cell r="P1004"/>
          <cell r="Q1004"/>
          <cell r="R1004"/>
          <cell r="S1004">
            <v>0.08</v>
          </cell>
          <cell r="T1004"/>
          <cell r="U1004"/>
          <cell r="V1004"/>
          <cell r="W1004"/>
          <cell r="X1004"/>
          <cell r="Y1004"/>
          <cell r="Z1004"/>
          <cell r="AA1004"/>
          <cell r="AB1004"/>
          <cell r="AC1004"/>
          <cell r="AD1004"/>
          <cell r="AE1004"/>
        </row>
        <row r="1005">
          <cell r="D1005" t="str">
            <v>5Co</v>
          </cell>
          <cell r="E1005" t="str">
            <v>Lu, S., Luo, Z., Li, L., &amp; Feng, Q. (2022). Comparison of Creep Mechanisms Between Co-Al-W- and CoNi-Based Single Crystal Superalloys at Low Temperature and High Stresses. Metallurgical and Materials Transactions A: Physical Metallurgy and Materials Science. https://doi.org/10.1007/s11661-022-06892-y</v>
          </cell>
          <cell r="H1005"/>
          <cell r="I1005">
            <v>7</v>
          </cell>
          <cell r="J1005"/>
          <cell r="K1005">
            <v>8</v>
          </cell>
          <cell r="L1005">
            <v>4</v>
          </cell>
          <cell r="M1005">
            <v>1</v>
          </cell>
          <cell r="N1005"/>
          <cell r="O1005"/>
          <cell r="P1005"/>
          <cell r="Q1005"/>
          <cell r="R1005"/>
          <cell r="S1005"/>
          <cell r="T1005"/>
          <cell r="U1005"/>
          <cell r="V1005"/>
          <cell r="W1005"/>
          <cell r="X1005"/>
          <cell r="Y1005"/>
          <cell r="Z1005"/>
          <cell r="AA1005"/>
          <cell r="AB1005"/>
          <cell r="AC1005"/>
          <cell r="AD1005"/>
          <cell r="AE1005"/>
        </row>
        <row r="1006">
          <cell r="D1006" t="str">
            <v>7CoNi</v>
          </cell>
          <cell r="E1006" t="str">
            <v>Lu, S., Luo, Z., Li, L., &amp; Feng, Q. (2022). Comparison of Creep Mechanisms Between Co-Al-W- and CoNi-Based Single Crystal Superalloys at Low Temperature and High Stresses. Metallurgical and Materials Transactions A: Physical Metallurgy and Materials Science. https://doi.org/10.1007/s11661-022-06892-y</v>
          </cell>
          <cell r="H1006">
            <v>30</v>
          </cell>
          <cell r="I1006">
            <v>11</v>
          </cell>
          <cell r="J1006">
            <v>5</v>
          </cell>
          <cell r="K1006">
            <v>4</v>
          </cell>
          <cell r="L1006">
            <v>4</v>
          </cell>
          <cell r="M1006">
            <v>1</v>
          </cell>
          <cell r="N1006"/>
          <cell r="O1006"/>
          <cell r="P1006"/>
          <cell r="Q1006"/>
          <cell r="R1006"/>
          <cell r="S1006"/>
          <cell r="T1006"/>
          <cell r="U1006"/>
          <cell r="V1006"/>
          <cell r="W1006"/>
          <cell r="X1006"/>
          <cell r="Y1006"/>
          <cell r="Z1006"/>
          <cell r="AA1006"/>
          <cell r="AB1006"/>
          <cell r="AC1006"/>
          <cell r="AD1006"/>
          <cell r="AE1006"/>
        </row>
        <row r="1007">
          <cell r="D1007" t="str">
            <v>2Ti</v>
          </cell>
          <cell r="E1007" t="str">
            <v>Mazumder, N., Kumar, D., Singh, M. P., Makineni, S. K., Mukhopadhyay, N. K., &amp; Chattopadhyay, K. (2023). Synergistic effect of multimodal γ’ precipitates tuned through Ti addition on phase stability and strength of Co-Ni based superalloy. Scripta Materialia, 223. https://doi.org/10.1016/j.scriptamat.2022.115105</v>
          </cell>
          <cell r="H1007">
            <v>30</v>
          </cell>
          <cell r="I1007">
            <v>7</v>
          </cell>
          <cell r="J1007"/>
          <cell r="K1007"/>
          <cell r="L1007">
            <v>2</v>
          </cell>
          <cell r="M1007"/>
          <cell r="N1007">
            <v>2</v>
          </cell>
          <cell r="O1007"/>
          <cell r="P1007"/>
          <cell r="Q1007"/>
          <cell r="R1007"/>
          <cell r="S1007"/>
          <cell r="T1007"/>
          <cell r="U1007"/>
          <cell r="V1007"/>
          <cell r="W1007"/>
          <cell r="X1007"/>
          <cell r="Y1007"/>
          <cell r="Z1007"/>
          <cell r="AA1007"/>
          <cell r="AB1007"/>
          <cell r="AC1007"/>
          <cell r="AD1007"/>
          <cell r="AE1007"/>
        </row>
        <row r="1008">
          <cell r="D1008" t="str">
            <v>4Ti</v>
          </cell>
          <cell r="E1008" t="str">
            <v>Mazumder, N., Kumar, D., Singh, M. P., Makineni, S. K., Mukhopadhyay, N. K., &amp; Chattopadhyay, K. (2023). Synergistic effect of multimodal γ’ precipitates tuned through Ti addition on phase stability and strength of Co-Ni based superalloy. Scripta Materialia, 223. https://doi.org/10.1016/j.scriptamat.2022.115106</v>
          </cell>
          <cell r="H1008">
            <v>30</v>
          </cell>
          <cell r="I1008">
            <v>7</v>
          </cell>
          <cell r="J1008"/>
          <cell r="K1008"/>
          <cell r="L1008">
            <v>4</v>
          </cell>
          <cell r="M1008"/>
          <cell r="N1008">
            <v>2</v>
          </cell>
          <cell r="O1008"/>
          <cell r="P1008"/>
          <cell r="Q1008"/>
          <cell r="R1008"/>
          <cell r="S1008"/>
          <cell r="T1008"/>
          <cell r="U1008"/>
          <cell r="V1008"/>
          <cell r="W1008"/>
          <cell r="X1008"/>
          <cell r="Y1008"/>
          <cell r="Z1008"/>
          <cell r="AA1008"/>
          <cell r="AB1008"/>
          <cell r="AC1008"/>
          <cell r="AD1008"/>
          <cell r="AE1008"/>
        </row>
        <row r="1009">
          <cell r="D1009" t="str">
            <v>6Ti</v>
          </cell>
          <cell r="E1009" t="str">
            <v>Mazumder, N., Kumar, D., Singh, M. P., Makineni, S. K., Mukhopadhyay, N. K., &amp; Chattopadhyay, K. (2023). Synergistic effect of multimodal γ’ precipitates tuned through Ti addition on phase stability and strength of Co-Ni based superalloy. Scripta Materialia, 223. https://doi.org/10.1016/j.scriptamat.2022.115107</v>
          </cell>
          <cell r="H1009">
            <v>30</v>
          </cell>
          <cell r="I1009">
            <v>7</v>
          </cell>
          <cell r="J1009"/>
          <cell r="K1009"/>
          <cell r="L1009">
            <v>6</v>
          </cell>
          <cell r="M1009"/>
          <cell r="N1009">
            <v>2</v>
          </cell>
          <cell r="O1009"/>
          <cell r="P1009"/>
          <cell r="Q1009"/>
          <cell r="R1009"/>
          <cell r="S1009"/>
          <cell r="T1009"/>
          <cell r="U1009"/>
          <cell r="V1009"/>
          <cell r="W1009"/>
          <cell r="X1009"/>
          <cell r="Y1009"/>
          <cell r="Z1009"/>
          <cell r="AA1009"/>
          <cell r="AB1009"/>
          <cell r="AC1009"/>
          <cell r="AD1009"/>
          <cell r="AE1009"/>
        </row>
        <row r="1010">
          <cell r="D1010" t="str">
            <v>2Nb2Ru</v>
          </cell>
          <cell r="E1010" t="str">
            <v>Pandey, P., Sawant, A., Baler, N., Makineni, S. K., &amp; Chattopadhyay, K. (2022). Effect of Ru addition on γ/γ′ microstructural stability in a low-density CoNi based superalloy. Scripta Materialia, 208. https://doi.org/10.1016/j.scriptamat.2021.114318</v>
          </cell>
          <cell r="H1010">
            <v>30.2</v>
          </cell>
          <cell r="I1010">
            <v>9.1</v>
          </cell>
          <cell r="J1010"/>
          <cell r="K1010"/>
          <cell r="L1010"/>
          <cell r="M1010"/>
          <cell r="N1010">
            <v>2.2999999999999998</v>
          </cell>
          <cell r="O1010"/>
          <cell r="P1010">
            <v>5.5</v>
          </cell>
          <cell r="Q1010"/>
          <cell r="R1010"/>
          <cell r="S1010"/>
          <cell r="T1010"/>
          <cell r="U1010"/>
          <cell r="V1010"/>
          <cell r="W1010"/>
          <cell r="X1010"/>
          <cell r="Y1010"/>
          <cell r="Z1010"/>
          <cell r="AA1010"/>
          <cell r="AB1010"/>
          <cell r="AC1010">
            <v>2.1</v>
          </cell>
          <cell r="AD1010"/>
          <cell r="AE1010"/>
        </row>
        <row r="1011">
          <cell r="D1011" t="str">
            <v>2Cr</v>
          </cell>
          <cell r="E1011" t="str">
            <v>Shang, H., Ma, Q., Gao, Q., Zhang, H., Li, H., Zhang, H., &amp; Sun, L. (2022). Yield strength anomaly evaluation of W-free Co-Ni-Al-based superalloys during high temperature tensile tests. Materials Characterization, 192. https://doi.org/10.1016/j.matchar.2022.112242</v>
          </cell>
          <cell r="H1011">
            <v>29.9</v>
          </cell>
          <cell r="I1011">
            <v>7.3</v>
          </cell>
          <cell r="J1011">
            <v>2</v>
          </cell>
          <cell r="K1011"/>
          <cell r="L1011">
            <v>2.5</v>
          </cell>
          <cell r="M1011"/>
          <cell r="N1011"/>
          <cell r="O1011"/>
          <cell r="P1011"/>
          <cell r="Q1011"/>
          <cell r="R1011"/>
          <cell r="S1011"/>
          <cell r="T1011"/>
          <cell r="U1011"/>
          <cell r="V1011"/>
          <cell r="W1011"/>
          <cell r="X1011"/>
          <cell r="Y1011"/>
          <cell r="Z1011"/>
          <cell r="AA1011"/>
          <cell r="AB1011"/>
          <cell r="AC1011"/>
          <cell r="AD1011"/>
          <cell r="AE1011"/>
        </row>
        <row r="1012">
          <cell r="D1012" t="str">
            <v>2Mo</v>
          </cell>
          <cell r="E1012" t="str">
            <v>Shang, H., Ma, Q., Gao, Q., Zhang, H., Li, H., Zhang, H., &amp; Sun, L. (2022). Yield strength anomaly evaluation of W-free Co-Ni-Al-based superalloys during high temperature tensile tests. Materials Characterization, 192. https://doi.org/10.1016/j.matchar.2022.112243</v>
          </cell>
          <cell r="H1012">
            <v>29.2</v>
          </cell>
          <cell r="I1012">
            <v>7.5</v>
          </cell>
          <cell r="J1012"/>
          <cell r="K1012"/>
          <cell r="L1012">
            <v>2.5</v>
          </cell>
          <cell r="M1012"/>
          <cell r="N1012"/>
          <cell r="O1012"/>
          <cell r="P1012">
            <v>2</v>
          </cell>
          <cell r="Q1012"/>
          <cell r="R1012"/>
          <cell r="S1012"/>
          <cell r="T1012"/>
          <cell r="U1012"/>
          <cell r="V1012"/>
          <cell r="W1012"/>
          <cell r="X1012"/>
          <cell r="Y1012"/>
          <cell r="Z1012"/>
          <cell r="AA1012"/>
          <cell r="AB1012"/>
          <cell r="AC1012"/>
          <cell r="AD1012"/>
          <cell r="AE1012"/>
        </row>
        <row r="1013">
          <cell r="D1013" t="str">
            <v>0B</v>
          </cell>
          <cell r="E1013"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https://doi.org/10.1016/j.msea.2022.143899</v>
          </cell>
          <cell r="H1013">
            <v>30.3</v>
          </cell>
          <cell r="I1013">
            <v>9.6999999999999993</v>
          </cell>
          <cell r="J1013"/>
          <cell r="K1013"/>
          <cell r="L1013">
            <v>1.9</v>
          </cell>
          <cell r="M1013">
            <v>2.1</v>
          </cell>
          <cell r="N1013"/>
          <cell r="O1013"/>
          <cell r="P1013">
            <v>5.3</v>
          </cell>
          <cell r="Q1013"/>
          <cell r="R1013"/>
          <cell r="S1013"/>
          <cell r="T1013"/>
          <cell r="U1013"/>
          <cell r="V1013"/>
          <cell r="W1013"/>
          <cell r="X1013"/>
          <cell r="Y1013"/>
          <cell r="Z1013"/>
          <cell r="AA1013"/>
          <cell r="AB1013"/>
          <cell r="AC1013"/>
          <cell r="AD1013"/>
          <cell r="AE1013"/>
        </row>
        <row r="1014">
          <cell r="D1014" t="str">
            <v>0.02B</v>
          </cell>
          <cell r="E1014"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https://doi.org/10.1016/j.msea.2022.143900</v>
          </cell>
          <cell r="H1014">
            <v>30.2</v>
          </cell>
          <cell r="I1014">
            <v>10.1</v>
          </cell>
          <cell r="J1014"/>
          <cell r="K1014"/>
          <cell r="L1014">
            <v>2.1</v>
          </cell>
          <cell r="M1014">
            <v>2.1</v>
          </cell>
          <cell r="N1014"/>
          <cell r="O1014"/>
          <cell r="P1014">
            <v>5.0999999999999996</v>
          </cell>
          <cell r="Q1014"/>
          <cell r="R1014"/>
          <cell r="S1014">
            <v>1.7999999999999999E-2</v>
          </cell>
          <cell r="T1014"/>
          <cell r="U1014"/>
          <cell r="V1014"/>
          <cell r="W1014"/>
          <cell r="X1014"/>
          <cell r="Y1014"/>
          <cell r="Z1014"/>
          <cell r="AA1014"/>
          <cell r="AB1014"/>
          <cell r="AC1014"/>
          <cell r="AD1014"/>
          <cell r="AE1014"/>
        </row>
        <row r="1015">
          <cell r="D1015" t="str">
            <v>0.04B</v>
          </cell>
          <cell r="E1015"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https://doi.org/10.1016/j.msea.2022.143901</v>
          </cell>
          <cell r="H1015">
            <v>30.1</v>
          </cell>
          <cell r="I1015">
            <v>9.1</v>
          </cell>
          <cell r="J1015"/>
          <cell r="K1015"/>
          <cell r="L1015">
            <v>2.2000000000000002</v>
          </cell>
          <cell r="M1015">
            <v>2.5</v>
          </cell>
          <cell r="N1015"/>
          <cell r="O1015"/>
          <cell r="P1015">
            <v>5.2</v>
          </cell>
          <cell r="Q1015"/>
          <cell r="R1015"/>
          <cell r="S1015">
            <v>3.6999999999999998E-2</v>
          </cell>
          <cell r="T1015"/>
          <cell r="U1015"/>
          <cell r="V1015"/>
          <cell r="W1015"/>
          <cell r="X1015"/>
          <cell r="Y1015"/>
          <cell r="Z1015"/>
          <cell r="AA1015"/>
          <cell r="AB1015"/>
          <cell r="AC1015"/>
          <cell r="AD1015"/>
          <cell r="AE1015"/>
        </row>
        <row r="1016">
          <cell r="D1016" t="str">
            <v>0.08B</v>
          </cell>
          <cell r="E1016"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https://doi.org/10.1016/j.msea.2022.143902</v>
          </cell>
          <cell r="H1016">
            <v>31.4</v>
          </cell>
          <cell r="I1016">
            <v>10.199999999999999</v>
          </cell>
          <cell r="J1016"/>
          <cell r="K1016"/>
          <cell r="L1016">
            <v>2.1</v>
          </cell>
          <cell r="M1016">
            <v>2.2000000000000002</v>
          </cell>
          <cell r="N1016"/>
          <cell r="O1016"/>
          <cell r="P1016">
            <v>5.4</v>
          </cell>
          <cell r="Q1016"/>
          <cell r="R1016"/>
          <cell r="S1016">
            <v>7.5999999999999998E-2</v>
          </cell>
          <cell r="T1016"/>
          <cell r="U1016"/>
          <cell r="V1016"/>
          <cell r="W1016"/>
          <cell r="X1016"/>
          <cell r="Y1016"/>
          <cell r="Z1016"/>
          <cell r="AA1016"/>
          <cell r="AB1016"/>
          <cell r="AC1016"/>
          <cell r="AD1016"/>
          <cell r="AE1016"/>
        </row>
        <row r="1017">
          <cell r="D1017" t="str">
            <v>0.2B</v>
          </cell>
          <cell r="E1017"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https://doi.org/10.1016/j.msea.2022.143903</v>
          </cell>
          <cell r="H1017">
            <v>29.7</v>
          </cell>
          <cell r="I1017">
            <v>9.5</v>
          </cell>
          <cell r="J1017"/>
          <cell r="K1017"/>
          <cell r="L1017">
            <v>1.8</v>
          </cell>
          <cell r="M1017">
            <v>1.9</v>
          </cell>
          <cell r="N1017"/>
          <cell r="O1017"/>
          <cell r="P1017">
            <v>5.0999999999999996</v>
          </cell>
          <cell r="Q1017"/>
          <cell r="R1017"/>
          <cell r="S1017">
            <v>0.17699999999999999</v>
          </cell>
          <cell r="T1017"/>
          <cell r="U1017"/>
          <cell r="V1017"/>
          <cell r="W1017"/>
          <cell r="X1017"/>
          <cell r="Y1017"/>
          <cell r="Z1017"/>
          <cell r="AA1017"/>
          <cell r="AB1017"/>
          <cell r="AC1017"/>
          <cell r="AD1017"/>
          <cell r="AE1017"/>
        </row>
        <row r="1018">
          <cell r="D1018" t="str">
            <v>0.4B</v>
          </cell>
          <cell r="E1018"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https://doi.org/10.1016/j.msea.2022.143904</v>
          </cell>
          <cell r="H1018">
            <v>30.4</v>
          </cell>
          <cell r="I1018">
            <v>9.8000000000000007</v>
          </cell>
          <cell r="J1018"/>
          <cell r="K1018"/>
          <cell r="L1018">
            <v>2.1</v>
          </cell>
          <cell r="M1018">
            <v>2.1</v>
          </cell>
          <cell r="N1018"/>
          <cell r="O1018"/>
          <cell r="P1018">
            <v>4.9000000000000004</v>
          </cell>
          <cell r="Q1018"/>
          <cell r="R1018"/>
          <cell r="S1018">
            <v>0.373</v>
          </cell>
          <cell r="T1018"/>
          <cell r="U1018"/>
          <cell r="V1018"/>
          <cell r="W1018"/>
          <cell r="X1018"/>
          <cell r="Y1018"/>
          <cell r="Z1018"/>
          <cell r="AA1018"/>
          <cell r="AB1018"/>
          <cell r="AC1018"/>
          <cell r="AD1018"/>
          <cell r="AE1018"/>
        </row>
        <row r="1019">
          <cell r="D1019" t="str">
            <v>0.8B</v>
          </cell>
          <cell r="E1019" t="str">
            <v>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https://doi.org/10.1016/j.msea.2022.143905</v>
          </cell>
          <cell r="H1019">
            <v>31.2</v>
          </cell>
          <cell r="I1019">
            <v>10.4</v>
          </cell>
          <cell r="J1019"/>
          <cell r="K1019"/>
          <cell r="L1019">
            <v>2.1</v>
          </cell>
          <cell r="M1019">
            <v>2.2000000000000002</v>
          </cell>
          <cell r="N1019"/>
          <cell r="O1019"/>
          <cell r="P1019">
            <v>5.3</v>
          </cell>
          <cell r="Q1019"/>
          <cell r="R1019"/>
          <cell r="S1019">
            <v>0.78200000000000003</v>
          </cell>
          <cell r="T1019"/>
          <cell r="U1019"/>
          <cell r="V1019"/>
          <cell r="W1019"/>
          <cell r="X1019"/>
          <cell r="Y1019"/>
          <cell r="Z1019"/>
          <cell r="AA1019"/>
          <cell r="AB1019"/>
          <cell r="AC1019"/>
          <cell r="AD1019"/>
          <cell r="AE1019"/>
        </row>
        <row r="1020">
          <cell r="D1020" t="str">
            <v>DS cast alloy</v>
          </cell>
          <cell r="E1020" t="str">
            <v>Sharma, A., Mondal, C., Makineni, S. K., Chattopadhyay, K., &amp; Banerjee, D. (2022). Exploring the correlation between microscopic mechanisms and macroscopic behaviour in creep of a directionally solidified tungsten-free γ/γ′ CoNi-base superalloy. Acta Materialia, 228. https://doi.org/10.1016/j.actamat.2022.117738</v>
          </cell>
          <cell r="H1020">
            <v>30.1</v>
          </cell>
          <cell r="I1020">
            <v>9.1</v>
          </cell>
          <cell r="J1020"/>
          <cell r="K1020"/>
          <cell r="L1020">
            <v>2.2000000000000002</v>
          </cell>
          <cell r="M1020">
            <v>2.5</v>
          </cell>
          <cell r="N1020"/>
          <cell r="O1020"/>
          <cell r="P1020">
            <v>5.2</v>
          </cell>
          <cell r="Q1020">
            <v>0.4</v>
          </cell>
          <cell r="R1020"/>
          <cell r="S1020"/>
          <cell r="T1020"/>
          <cell r="U1020"/>
          <cell r="V1020"/>
          <cell r="W1020"/>
          <cell r="X1020"/>
          <cell r="Y1020"/>
          <cell r="Z1020"/>
          <cell r="AA1020"/>
          <cell r="AB1020"/>
          <cell r="AC1020"/>
          <cell r="AD1020"/>
          <cell r="AE1020"/>
        </row>
        <row r="1021">
          <cell r="D1021" t="str">
            <v>4Mo1V</v>
          </cell>
          <cell r="E1021" t="str">
            <v>Singh, M. P., Makineni, S. K., &amp; Chattopadhyay, K. (2020). Achieving lower mass density with high strength in Nb stabilised γ/γ′ Co–Al–Mo–Nb base superalloy by the replacement of Mo with V. Materials Science and Engineering A, 794. https://doi.org/10.1016/j.msea.2020.139826</v>
          </cell>
          <cell r="H1021"/>
          <cell r="I1021">
            <v>10.1</v>
          </cell>
          <cell r="J1021"/>
          <cell r="K1021"/>
          <cell r="L1021"/>
          <cell r="M1021"/>
          <cell r="N1021">
            <v>2.1</v>
          </cell>
          <cell r="O1021">
            <v>0.95</v>
          </cell>
          <cell r="P1021">
            <v>3.8</v>
          </cell>
          <cell r="Q1021"/>
          <cell r="R1021"/>
          <cell r="S1021"/>
          <cell r="T1021"/>
          <cell r="U1021"/>
          <cell r="V1021"/>
          <cell r="W1021"/>
          <cell r="X1021"/>
          <cell r="Y1021"/>
          <cell r="Z1021"/>
          <cell r="AA1021"/>
          <cell r="AB1021"/>
          <cell r="AC1021"/>
          <cell r="AD1021"/>
          <cell r="AE1021"/>
        </row>
        <row r="1022">
          <cell r="D1022" t="str">
            <v>3Mo2V</v>
          </cell>
          <cell r="E1022" t="str">
            <v>Singh, M. P., Makineni, S. K., &amp; Chattopadhyay, K. (2020). Achieving lower mass density with high strength in Nb stabilised γ/γ′ Co–Al–Mo–Nb base superalloy by the replacement of Mo with V. Materials Science and Engineering A, 794. https://doi.org/10.1016/j.msea.2020.139827</v>
          </cell>
          <cell r="H1022"/>
          <cell r="I1022">
            <v>9.3000000000000007</v>
          </cell>
          <cell r="J1022"/>
          <cell r="K1022"/>
          <cell r="L1022"/>
          <cell r="M1022"/>
          <cell r="N1022">
            <v>1.9</v>
          </cell>
          <cell r="O1022">
            <v>2.1</v>
          </cell>
          <cell r="P1022">
            <v>2.9</v>
          </cell>
          <cell r="Q1022"/>
          <cell r="R1022"/>
          <cell r="S1022"/>
          <cell r="T1022"/>
          <cell r="U1022"/>
          <cell r="V1022"/>
          <cell r="W1022"/>
          <cell r="X1022"/>
          <cell r="Y1022"/>
          <cell r="Z1022"/>
          <cell r="AA1022"/>
          <cell r="AB1022"/>
          <cell r="AC1022"/>
          <cell r="AD1022"/>
          <cell r="AE1022"/>
        </row>
        <row r="1023">
          <cell r="D1023" t="str">
            <v>2Mo3V</v>
          </cell>
          <cell r="E1023" t="str">
            <v>Singh, M. P., Makineni, S. K., &amp; Chattopadhyay, K. (2020). Achieving lower mass density with high strength in Nb stabilised γ/γ′ Co–Al–Mo–Nb base superalloy by the replacement of Mo with V. Materials Science and Engineering A, 794. https://doi.org/10.1016/j.msea.2020.139828</v>
          </cell>
          <cell r="H1023"/>
          <cell r="I1023">
            <v>9.8000000000000007</v>
          </cell>
          <cell r="J1023"/>
          <cell r="K1023"/>
          <cell r="L1023"/>
          <cell r="M1023"/>
          <cell r="N1023">
            <v>2</v>
          </cell>
          <cell r="O1023">
            <v>2.9</v>
          </cell>
          <cell r="P1023">
            <v>2</v>
          </cell>
          <cell r="Q1023"/>
          <cell r="R1023"/>
          <cell r="S1023"/>
          <cell r="T1023"/>
          <cell r="U1023"/>
          <cell r="V1023"/>
          <cell r="W1023"/>
          <cell r="X1023"/>
          <cell r="Y1023"/>
          <cell r="Z1023"/>
          <cell r="AA1023"/>
          <cell r="AB1023"/>
          <cell r="AC1023"/>
          <cell r="AD1023"/>
          <cell r="AE1023"/>
        </row>
        <row r="1024">
          <cell r="D1024" t="str">
            <v>1Mo4V</v>
          </cell>
          <cell r="E1024" t="str">
            <v>Singh, M. P., Makineni, S. K., &amp; Chattopadhyay, K. (2020). Achieving lower mass density with high strength in Nb stabilised γ/γ′ Co–Al–Mo–Nb base superalloy by the replacement of Mo with V. Materials Science and Engineering A, 794. https://doi.org/10.1016/j.msea.2020.139829</v>
          </cell>
          <cell r="H1024"/>
          <cell r="I1024">
            <v>9.6999999999999993</v>
          </cell>
          <cell r="J1024"/>
          <cell r="K1024"/>
          <cell r="L1024"/>
          <cell r="M1024"/>
          <cell r="N1024">
            <v>1.9</v>
          </cell>
          <cell r="O1024">
            <v>3.9</v>
          </cell>
          <cell r="P1024">
            <v>1.1000000000000001</v>
          </cell>
          <cell r="Q1024"/>
          <cell r="R1024"/>
          <cell r="S1024"/>
          <cell r="T1024"/>
          <cell r="U1024"/>
          <cell r="V1024"/>
          <cell r="W1024"/>
          <cell r="X1024"/>
          <cell r="Y1024"/>
          <cell r="Z1024"/>
          <cell r="AA1024"/>
          <cell r="AB1024"/>
          <cell r="AC1024"/>
          <cell r="AD1024"/>
          <cell r="AE1024"/>
        </row>
        <row r="1025">
          <cell r="D1025" t="str">
            <v>0Mo5V</v>
          </cell>
          <cell r="E1025" t="str">
            <v>Singh, M. P., Makineni, S. K., &amp; Chattopadhyay, K. (2020). Achieving lower mass density with high strength in Nb stabilised γ/γ′ Co–Al–Mo–Nb base superalloy by the replacement of Mo with V. Materials Science and Engineering A, 794. https://doi.org/10.1016/j.msea.2020.139830</v>
          </cell>
          <cell r="H1025"/>
          <cell r="I1025">
            <v>9.8000000000000007</v>
          </cell>
          <cell r="J1025"/>
          <cell r="K1025"/>
          <cell r="L1025"/>
          <cell r="M1025"/>
          <cell r="N1025">
            <v>2</v>
          </cell>
          <cell r="O1025">
            <v>5.3</v>
          </cell>
          <cell r="P1025"/>
          <cell r="Q1025"/>
          <cell r="R1025"/>
          <cell r="S1025"/>
          <cell r="T1025"/>
          <cell r="U1025"/>
          <cell r="V1025"/>
          <cell r="W1025"/>
          <cell r="X1025"/>
          <cell r="Y1025"/>
          <cell r="Z1025"/>
          <cell r="AA1025"/>
          <cell r="AB1025"/>
          <cell r="AC1025"/>
          <cell r="AD1025"/>
          <cell r="AE1025"/>
        </row>
        <row r="1026">
          <cell r="D1026" t="str">
            <v>30Ni0Mo5V</v>
          </cell>
          <cell r="E1026" t="str">
            <v>Singh, M. P., Makineni, S. K., &amp; Chattopadhyay, K. (2020). Achieving lower mass density with high strength in Nb stabilised γ/γ′ Co–Al–Mo–Nb base superalloy by the replacement of Mo with V. Materials Science and Engineering A, 794. https://doi.org/10.1016/j.msea.2020.139831</v>
          </cell>
          <cell r="H1026">
            <v>30</v>
          </cell>
          <cell r="I1026">
            <v>9.8000000000000007</v>
          </cell>
          <cell r="J1026"/>
          <cell r="K1026"/>
          <cell r="L1026"/>
          <cell r="M1026"/>
          <cell r="N1026">
            <v>2</v>
          </cell>
          <cell r="O1026">
            <v>5.3</v>
          </cell>
          <cell r="P1026"/>
          <cell r="Q1026"/>
          <cell r="R1026"/>
          <cell r="S1026"/>
          <cell r="T1026"/>
          <cell r="U1026"/>
          <cell r="V1026"/>
          <cell r="W1026"/>
          <cell r="X1026"/>
          <cell r="Y1026"/>
          <cell r="Z1026"/>
          <cell r="AA1026"/>
          <cell r="AB1026"/>
          <cell r="AC1026"/>
          <cell r="AD1026"/>
          <cell r="AE1026"/>
        </row>
        <row r="1027">
          <cell r="D1027" t="str">
            <v>Co-Al-W superalloy</v>
          </cell>
          <cell r="E1027" t="str">
            <v>Vafaeenezhad, H., Aliakbari-Sani, S., Seyedein, S. H., Ghosh, A., &amp; Eivani, A. R. (2022). Flow behavior and strain rate sensitivity assessment of γand γ’ phases in Co-Al-W-based superalloy using experimental and computational approaches. Journal of Materials Research and Technology, 18, 4617–4630. https://doi.org/10.1016/j.jmrt.2022.03.166</v>
          </cell>
          <cell r="H1027"/>
          <cell r="I1027">
            <v>9.8000000000000007</v>
          </cell>
          <cell r="J1027"/>
          <cell r="K1027">
            <v>7.4</v>
          </cell>
          <cell r="L1027">
            <v>2.7</v>
          </cell>
          <cell r="M1027"/>
          <cell r="N1027"/>
          <cell r="O1027"/>
          <cell r="P1027"/>
          <cell r="Q1027">
            <v>0.4</v>
          </cell>
          <cell r="R1027"/>
          <cell r="S1027">
            <v>0.1</v>
          </cell>
          <cell r="T1027"/>
          <cell r="U1027"/>
          <cell r="V1027"/>
          <cell r="W1027"/>
          <cell r="X1027"/>
          <cell r="Y1027"/>
          <cell r="Z1027"/>
          <cell r="AA1027"/>
          <cell r="AB1027"/>
          <cell r="AC1027"/>
          <cell r="AD1027"/>
          <cell r="AE1027"/>
        </row>
        <row r="1028">
          <cell r="D1028" t="str">
            <v>Co-14 As Cast</v>
          </cell>
          <cell r="E1028" t="str">
            <v>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v>
          </cell>
          <cell r="H1028"/>
          <cell r="I1028"/>
          <cell r="J1028"/>
          <cell r="K1028"/>
          <cell r="L1028">
            <v>12</v>
          </cell>
          <cell r="M1028"/>
          <cell r="N1028"/>
          <cell r="O1028"/>
          <cell r="P1028"/>
          <cell r="Q1028"/>
          <cell r="R1028"/>
          <cell r="S1028"/>
          <cell r="T1028"/>
          <cell r="U1028"/>
          <cell r="V1028"/>
          <cell r="W1028"/>
          <cell r="X1028"/>
          <cell r="Y1028"/>
          <cell r="Z1028"/>
          <cell r="AA1028"/>
          <cell r="AB1028"/>
          <cell r="AC1028"/>
          <cell r="AD1028"/>
          <cell r="AE1028"/>
        </row>
        <row r="1029">
          <cell r="D1029" t="str">
            <v>Co-10-6 homogenized</v>
          </cell>
          <cell r="E1029" t="str">
            <v>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v>
          </cell>
          <cell r="H1029"/>
          <cell r="I1029"/>
          <cell r="J1029"/>
          <cell r="K1029"/>
          <cell r="L1029">
            <v>10.199999999999999</v>
          </cell>
          <cell r="M1029"/>
          <cell r="N1029"/>
          <cell r="O1029">
            <v>6.19</v>
          </cell>
          <cell r="P1029"/>
          <cell r="Q1029"/>
          <cell r="R1029"/>
          <cell r="S1029"/>
          <cell r="T1029"/>
          <cell r="U1029"/>
          <cell r="V1029"/>
          <cell r="W1029"/>
          <cell r="X1029"/>
          <cell r="Y1029"/>
          <cell r="Z1029"/>
          <cell r="AA1029"/>
          <cell r="AB1029"/>
          <cell r="AC1029"/>
          <cell r="AD1029"/>
          <cell r="AE1029"/>
        </row>
        <row r="1030">
          <cell r="D1030" t="str">
            <v>Co-6-11 homogenized</v>
          </cell>
          <cell r="E1030" t="str">
            <v>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v>
          </cell>
          <cell r="H1030"/>
          <cell r="I1030"/>
          <cell r="J1030"/>
          <cell r="K1030"/>
          <cell r="L1030">
            <v>6.28</v>
          </cell>
          <cell r="M1030"/>
          <cell r="N1030"/>
          <cell r="O1030">
            <v>11.41</v>
          </cell>
          <cell r="P1030"/>
          <cell r="Q1030"/>
          <cell r="R1030"/>
          <cell r="S1030"/>
          <cell r="T1030"/>
          <cell r="U1030"/>
          <cell r="V1030"/>
          <cell r="W1030"/>
          <cell r="X1030"/>
          <cell r="Y1030"/>
          <cell r="Z1030"/>
          <cell r="AA1030"/>
          <cell r="AB1030"/>
          <cell r="AC1030"/>
          <cell r="AD1030"/>
          <cell r="AE1030"/>
        </row>
        <row r="1031">
          <cell r="D1031" t="str">
            <v>NC0</v>
          </cell>
          <cell r="E1031" t="str">
            <v>Volz, N., Zenk, C. H., Karpstein, N., Lenz, M., Spiecker, E., Göken, M., &amp; Neumeier, S. (2022). Creep properties and deformation mechanisms of single-crystalline γ′-strengthened superalloys in dependence of the Co/Ni ratio. Philosophical Magazine, 102(8), 718–744. https://doi.org/10.1080/14786435.2021.2017051</v>
          </cell>
          <cell r="H1031">
            <v>75</v>
          </cell>
          <cell r="I1031">
            <v>9</v>
          </cell>
          <cell r="J1031">
            <v>8</v>
          </cell>
          <cell r="K1031">
            <v>8</v>
          </cell>
          <cell r="L1031"/>
          <cell r="M1031"/>
          <cell r="N1031"/>
          <cell r="O1031"/>
          <cell r="P1031"/>
          <cell r="Q1031"/>
          <cell r="R1031"/>
          <cell r="S1031"/>
          <cell r="T1031"/>
          <cell r="U1031"/>
          <cell r="V1031"/>
          <cell r="W1031"/>
          <cell r="X1031"/>
          <cell r="Y1031"/>
          <cell r="Z1031"/>
          <cell r="AA1031"/>
          <cell r="AB1031"/>
          <cell r="AC1031"/>
          <cell r="AD1031"/>
          <cell r="AE1031"/>
        </row>
        <row r="1032">
          <cell r="D1032" t="str">
            <v>NC25</v>
          </cell>
          <cell r="E1032" t="str">
            <v>Volz, N., Zenk, C. H., Karpstein, N., Lenz, M., Spiecker, E., Göken, M., &amp; Neumeier, S. (2022). Creep properties and deformation mechanisms of single-crystalline γ′-strengthened superalloys in dependence of the Co/Ni ratio. Philosophical Magazine, 102(8), 718–744. https://doi.org/10.1080/14786435.2021.2017052</v>
          </cell>
          <cell r="H1032">
            <v>56.25</v>
          </cell>
          <cell r="I1032">
            <v>9</v>
          </cell>
          <cell r="J1032">
            <v>8</v>
          </cell>
          <cell r="K1032">
            <v>8</v>
          </cell>
          <cell r="L1032"/>
          <cell r="M1032"/>
          <cell r="N1032"/>
          <cell r="O1032"/>
          <cell r="P1032"/>
          <cell r="Q1032"/>
          <cell r="R1032"/>
          <cell r="S1032"/>
          <cell r="T1032"/>
          <cell r="U1032"/>
          <cell r="V1032"/>
          <cell r="W1032"/>
          <cell r="X1032"/>
          <cell r="Y1032"/>
          <cell r="Z1032"/>
          <cell r="AA1032"/>
          <cell r="AB1032"/>
          <cell r="AC1032"/>
          <cell r="AD1032"/>
          <cell r="AE1032"/>
        </row>
        <row r="1033">
          <cell r="D1033" t="str">
            <v>NC50</v>
          </cell>
          <cell r="E1033" t="str">
            <v>Volz, N., Zenk, C. H., Karpstein, N., Lenz, M., Spiecker, E., Göken, M., &amp; Neumeier, S. (2022). Creep properties and deformation mechanisms of single-crystalline γ′-strengthened superalloys in dependence of the Co/Ni ratio. Philosophical Magazine, 102(8), 718–744. https://doi.org/10.1080/14786435.2021.2017053</v>
          </cell>
          <cell r="H1033">
            <v>37.5</v>
          </cell>
          <cell r="I1033">
            <v>9</v>
          </cell>
          <cell r="J1033">
            <v>8</v>
          </cell>
          <cell r="K1033">
            <v>8</v>
          </cell>
          <cell r="L1033"/>
          <cell r="M1033"/>
          <cell r="N1033"/>
          <cell r="O1033"/>
          <cell r="P1033"/>
          <cell r="Q1033"/>
          <cell r="R1033"/>
          <cell r="S1033"/>
          <cell r="T1033"/>
          <cell r="U1033"/>
          <cell r="V1033"/>
          <cell r="W1033"/>
          <cell r="X1033"/>
          <cell r="Y1033"/>
          <cell r="Z1033"/>
          <cell r="AA1033"/>
          <cell r="AB1033"/>
          <cell r="AC1033"/>
          <cell r="AD1033"/>
          <cell r="AE1033"/>
        </row>
        <row r="1034">
          <cell r="D1034" t="str">
            <v>NC75</v>
          </cell>
          <cell r="E1034" t="str">
            <v>Volz, N., Zenk, C. H., Karpstein, N., Lenz, M., Spiecker, E., Göken, M., &amp; Neumeier, S. (2022). Creep properties and deformation mechanisms of single-crystalline γ′-strengthened superalloys in dependence of the Co/Ni ratio. Philosophical Magazine, 102(8), 718–744. https://doi.org/10.1080/14786435.2021.2017054</v>
          </cell>
          <cell r="H1034">
            <v>18.75</v>
          </cell>
          <cell r="I1034">
            <v>9</v>
          </cell>
          <cell r="J1034">
            <v>8</v>
          </cell>
          <cell r="K1034">
            <v>8</v>
          </cell>
          <cell r="L1034"/>
          <cell r="M1034"/>
          <cell r="N1034"/>
          <cell r="O1034"/>
          <cell r="P1034"/>
          <cell r="Q1034"/>
          <cell r="R1034"/>
          <cell r="S1034"/>
          <cell r="T1034"/>
          <cell r="U1034"/>
          <cell r="V1034"/>
          <cell r="W1034"/>
          <cell r="X1034"/>
          <cell r="Y1034"/>
          <cell r="Z1034"/>
          <cell r="AA1034"/>
          <cell r="AB1034"/>
          <cell r="AC1034"/>
          <cell r="AD1034"/>
          <cell r="AE1034"/>
        </row>
        <row r="1035">
          <cell r="D1035" t="str">
            <v>NC100</v>
          </cell>
          <cell r="E1035" t="str">
            <v>Volz, N., Zenk, C. H., Karpstein, N., Lenz, M., Spiecker, E., Göken, M., &amp; Neumeier, S. (2022). Creep properties and deformation mechanisms of single-crystalline γ′-strengthened superalloys in dependence of the Co/Ni ratio. Philosophical Magazine, 102(8), 718–744. https://doi.org/10.1080/14786435.2021.2017055</v>
          </cell>
          <cell r="H1035"/>
          <cell r="I1035">
            <v>9</v>
          </cell>
          <cell r="J1035">
            <v>8</v>
          </cell>
          <cell r="K1035">
            <v>8</v>
          </cell>
          <cell r="L1035"/>
          <cell r="M1035"/>
          <cell r="N1035"/>
          <cell r="O1035"/>
          <cell r="P1035"/>
          <cell r="Q1035"/>
          <cell r="R1035"/>
          <cell r="S1035"/>
          <cell r="T1035"/>
          <cell r="U1035"/>
          <cell r="V1035"/>
          <cell r="W1035"/>
          <cell r="X1035"/>
          <cell r="Y1035"/>
          <cell r="Z1035"/>
          <cell r="AA1035"/>
          <cell r="AB1035"/>
          <cell r="AC1035"/>
          <cell r="AD1035"/>
          <cell r="AE1035"/>
        </row>
        <row r="1036">
          <cell r="D1036" t="str">
            <v>V208C</v>
          </cell>
          <cell r="E1036" t="str">
            <v>Vorontsov, V. A., McAuliffe, T. P., Hardy, M. C., Dye, D., &amp; Bantounas, I. (2022). Precipitate dissolution during deformation induced twin thickening in a CoNi-base superalloy subject to creep. Acta Materialia, 232. https://doi.org/10.1016/j.actamat.2022.117936</v>
          </cell>
          <cell r="H1036">
            <v>34</v>
          </cell>
          <cell r="I1036">
            <v>10.5</v>
          </cell>
          <cell r="J1036">
            <v>15</v>
          </cell>
          <cell r="K1036">
            <v>3</v>
          </cell>
          <cell r="L1036"/>
          <cell r="M1036">
            <v>1</v>
          </cell>
          <cell r="N1036"/>
          <cell r="O1036"/>
          <cell r="P1036"/>
          <cell r="Q1036">
            <v>0.15</v>
          </cell>
          <cell r="R1036">
            <v>0.04</v>
          </cell>
          <cell r="S1036">
            <v>0.2</v>
          </cell>
          <cell r="T1036"/>
          <cell r="U1036"/>
          <cell r="V1036"/>
          <cell r="W1036"/>
          <cell r="X1036"/>
          <cell r="Y1036"/>
          <cell r="Z1036"/>
          <cell r="AA1036"/>
          <cell r="AB1036"/>
          <cell r="AC1036"/>
          <cell r="AD1036"/>
          <cell r="AE1036"/>
        </row>
        <row r="1037">
          <cell r="D1037" t="str">
            <v>ERBOCo-5</v>
          </cell>
          <cell r="E1037" t="str">
            <v>Wahlmann, B., Bandorf, J., Volz, N., Förner, A., Pröbstle, J., Multerer, K., Göken, M., Markl, M., Neumeier, S., &amp; Körner, C. (2022). Numerical Design of CoNi-Base Superalloys With Improved Casting Structure. Metallurgical and Materials Transactions A. https://doi.org/10.1007/s11661-022-06870-4</v>
          </cell>
          <cell r="H1037">
            <v>36.1</v>
          </cell>
          <cell r="I1037">
            <v>13.1</v>
          </cell>
          <cell r="J1037">
            <v>7.6</v>
          </cell>
          <cell r="K1037">
            <v>3</v>
          </cell>
          <cell r="L1037">
            <v>3.9</v>
          </cell>
          <cell r="M1037"/>
          <cell r="N1037"/>
          <cell r="O1037"/>
          <cell r="P1037">
            <v>0.1</v>
          </cell>
          <cell r="Q1037"/>
          <cell r="R1037"/>
          <cell r="S1037"/>
          <cell r="T1037"/>
          <cell r="U1037"/>
          <cell r="V1037"/>
          <cell r="W1037"/>
          <cell r="X1037"/>
          <cell r="Y1037"/>
          <cell r="Z1037"/>
          <cell r="AA1037"/>
          <cell r="AB1037"/>
          <cell r="AC1037"/>
          <cell r="AD1037"/>
          <cell r="AE1037"/>
        </row>
        <row r="1038">
          <cell r="D1038" t="str">
            <v>ERBOCo-6</v>
          </cell>
          <cell r="E1038" t="str">
            <v>Wahlmann, B., Bandorf, J., Volz, N., Förner, A., Pröbstle, J., Multerer, K., Göken, M., Markl, M., Neumeier, S., &amp; Körner, C. (2022). Numerical Design of CoNi-Base Superalloys With Improved Casting Structure. Metallurgical and Materials Transactions A. https://doi.org/10.1007/s11661-022-06870-5</v>
          </cell>
          <cell r="H1038">
            <v>37.299999999999997</v>
          </cell>
          <cell r="I1038">
            <v>9.6</v>
          </cell>
          <cell r="J1038">
            <v>7.6</v>
          </cell>
          <cell r="K1038">
            <v>2.1</v>
          </cell>
          <cell r="L1038">
            <v>0.8</v>
          </cell>
          <cell r="M1038"/>
          <cell r="N1038"/>
          <cell r="O1038"/>
          <cell r="P1038">
            <v>5.9</v>
          </cell>
          <cell r="Q1038"/>
          <cell r="R1038"/>
          <cell r="S1038"/>
          <cell r="T1038"/>
          <cell r="U1038"/>
          <cell r="V1038"/>
          <cell r="W1038"/>
          <cell r="X1038"/>
          <cell r="Y1038"/>
          <cell r="Z1038"/>
          <cell r="AA1038"/>
          <cell r="AB1038"/>
          <cell r="AC1038"/>
          <cell r="AD1038"/>
          <cell r="AE1038"/>
        </row>
        <row r="1039">
          <cell r="D1039" t="str">
            <v>ERBOCo-7</v>
          </cell>
          <cell r="E1039" t="str">
            <v>Wahlmann, B., Bandorf, J., Volz, N., Förner, A., Pröbstle, J., Multerer, K., Göken, M., Markl, M., Neumeier, S., &amp; Körner, C. (2022). Numerical Design of CoNi-Base Superalloys With Improved Casting Structure. Metallurgical and Materials Transactions A. https://doi.org/10.1007/s11661-022-06870-6</v>
          </cell>
          <cell r="H1039">
            <v>38.299999999999997</v>
          </cell>
          <cell r="I1039">
            <v>8.1</v>
          </cell>
          <cell r="J1039">
            <v>7.6</v>
          </cell>
          <cell r="K1039">
            <v>2.6</v>
          </cell>
          <cell r="L1039"/>
          <cell r="M1039"/>
          <cell r="N1039"/>
          <cell r="O1039"/>
          <cell r="P1039">
            <v>6.9</v>
          </cell>
          <cell r="Q1039"/>
          <cell r="R1039"/>
          <cell r="S1039"/>
          <cell r="T1039"/>
          <cell r="U1039"/>
          <cell r="V1039"/>
          <cell r="W1039"/>
          <cell r="X1039"/>
          <cell r="Y1039"/>
          <cell r="Z1039"/>
          <cell r="AA1039"/>
          <cell r="AB1039"/>
          <cell r="AC1039"/>
          <cell r="AD1039"/>
          <cell r="AE1039"/>
        </row>
        <row r="1040">
          <cell r="D1040" t="str">
            <v>Base metal</v>
          </cell>
          <cell r="E1040" t="str">
            <v>Wang, S. Y., Hou, X. Y., Cheng, Y., Sun, Y., Yang, Y. H., Li, J. G., Zhang, H. W., &amp; Zhou, Y. Z. (2022). Effect of temperature on the tensile deformation behavior and fracture mechanism of a transient liquid-phase bonding joint of γ′-strengthened Co-based single-crystal superalloy. Journal of Materials Science, 57(25), 12012–12033. https://doi.org/10.1007/s10853-022-07351-0</v>
          </cell>
          <cell r="H1040">
            <v>16.8</v>
          </cell>
          <cell r="I1040">
            <v>9.6999999999999993</v>
          </cell>
          <cell r="J1040">
            <v>6.3</v>
          </cell>
          <cell r="K1040">
            <v>5.3</v>
          </cell>
          <cell r="L1040"/>
          <cell r="M1040">
            <v>2.9</v>
          </cell>
          <cell r="N1040"/>
          <cell r="O1040"/>
          <cell r="P1040"/>
          <cell r="Q1040"/>
          <cell r="R1040"/>
          <cell r="S1040"/>
          <cell r="T1040"/>
          <cell r="U1040"/>
          <cell r="V1040"/>
          <cell r="W1040"/>
          <cell r="X1040"/>
          <cell r="Y1040"/>
          <cell r="Z1040"/>
          <cell r="AA1040"/>
          <cell r="AB1040"/>
          <cell r="AC1040"/>
          <cell r="AD1040"/>
          <cell r="AE1040"/>
        </row>
        <row r="1041">
          <cell r="D1041" t="str">
            <v>Xiao alloy</v>
          </cell>
          <cell r="E1041" t="str">
            <v>Xiao, Z., He, J., Gu, J., Gan, B., Yu, H., Bi, Z., Du, J., &amp; Song, M. (2022). Tensile properties and deformation mechanisms of a new Ni–Co base superalloy from room temperature up to 750 °C. Intermetallics, 150. https://doi.org/10.1016/j.intermet.2022.107697</v>
          </cell>
          <cell r="H1041">
            <v>51</v>
          </cell>
          <cell r="I1041">
            <v>6.3</v>
          </cell>
          <cell r="J1041">
            <v>11.1</v>
          </cell>
          <cell r="K1041">
            <v>0.6</v>
          </cell>
          <cell r="L1041">
            <v>5</v>
          </cell>
          <cell r="M1041"/>
          <cell r="N1041">
            <v>0.5</v>
          </cell>
          <cell r="O1041"/>
          <cell r="P1041">
            <v>1.5</v>
          </cell>
          <cell r="Q1041"/>
          <cell r="R1041"/>
          <cell r="S1041"/>
          <cell r="T1041"/>
          <cell r="U1041"/>
          <cell r="V1041"/>
          <cell r="W1041"/>
          <cell r="X1041"/>
          <cell r="Y1041"/>
          <cell r="Z1041"/>
          <cell r="AA1041"/>
          <cell r="AB1041"/>
          <cell r="AC1041"/>
          <cell r="AD1041"/>
          <cell r="AE1041"/>
        </row>
        <row r="1042">
          <cell r="D1042" t="str">
            <v>Co-8.8Al-9.8W</v>
          </cell>
          <cell r="E1042" t="str">
            <v>Xu, Y., Lv, X., Ma, T., Li, H., &amp; Wang, T. (2022). Effect of Ta and Ni on γ′ phase morphology and compression behavior of Co-8.8Al-9.8W superalloys. Materials Science and Engineering A, 839. https://doi.org/10.1016/j.msea.2022.142739</v>
          </cell>
          <cell r="H1042"/>
          <cell r="I1042">
            <v>8.6999999999999993</v>
          </cell>
          <cell r="J1042"/>
          <cell r="K1042">
            <v>10.1</v>
          </cell>
          <cell r="L1042"/>
          <cell r="M1042"/>
          <cell r="N1042"/>
          <cell r="O1042"/>
          <cell r="P1042"/>
          <cell r="Q1042"/>
          <cell r="R1042"/>
          <cell r="S1042"/>
          <cell r="T1042"/>
          <cell r="U1042"/>
          <cell r="V1042"/>
          <cell r="W1042"/>
          <cell r="X1042"/>
          <cell r="Y1042"/>
          <cell r="Z1042"/>
          <cell r="AA1042"/>
          <cell r="AB1042"/>
          <cell r="AC1042"/>
          <cell r="AD1042"/>
          <cell r="AE1042"/>
        </row>
        <row r="1043">
          <cell r="D1043" t="str">
            <v>2Ta</v>
          </cell>
          <cell r="E1043" t="str">
            <v>Xu, Y., Lv, X., Ma, T., Li, H., &amp; Wang, T. (2022). Effect of Ta and Ni on γ′ phase morphology and compression behavior of Co-8.8Al-9.8W superalloys. Materials Science and Engineering A, 839. https://doi.org/10.1016/j.msea.2022.142739</v>
          </cell>
          <cell r="H1043"/>
          <cell r="I1043">
            <v>8.6</v>
          </cell>
          <cell r="J1043"/>
          <cell r="K1043">
            <v>10.1</v>
          </cell>
          <cell r="L1043"/>
          <cell r="M1043">
            <v>2.1</v>
          </cell>
          <cell r="N1043"/>
          <cell r="O1043"/>
          <cell r="P1043"/>
          <cell r="Q1043"/>
          <cell r="R1043"/>
          <cell r="S1043"/>
          <cell r="T1043"/>
          <cell r="U1043"/>
          <cell r="V1043"/>
          <cell r="W1043"/>
          <cell r="X1043"/>
          <cell r="Y1043"/>
          <cell r="Z1043"/>
          <cell r="AA1043"/>
          <cell r="AB1043"/>
          <cell r="AC1043"/>
          <cell r="AD1043"/>
          <cell r="AE1043"/>
        </row>
        <row r="1044">
          <cell r="D1044" t="str">
            <v>2Ni</v>
          </cell>
          <cell r="E1044" t="str">
            <v>Xu, Y., Lv, X., Ma, T., Li, H., &amp; Wang, T. (2022). Effect of Ta and Ni on γ′ phase morphology and compression behavior of Co-8.8Al-9.8W superalloys. Materials Science and Engineering A, 839. https://doi.org/10.1016/j.msea.2022.142739</v>
          </cell>
          <cell r="H1044">
            <v>2.2999999999999998</v>
          </cell>
          <cell r="I1044">
            <v>8.8000000000000007</v>
          </cell>
          <cell r="J1044"/>
          <cell r="K1044">
            <v>10.5</v>
          </cell>
          <cell r="L1044"/>
          <cell r="M1044"/>
          <cell r="N1044"/>
          <cell r="O1044"/>
          <cell r="P1044"/>
          <cell r="Q1044"/>
          <cell r="R1044"/>
          <cell r="S1044"/>
          <cell r="T1044"/>
          <cell r="U1044"/>
          <cell r="V1044"/>
          <cell r="W1044"/>
          <cell r="X1044"/>
          <cell r="Y1044"/>
          <cell r="Z1044"/>
          <cell r="AA1044"/>
          <cell r="AB1044"/>
          <cell r="AC1044"/>
          <cell r="AD1044"/>
          <cell r="AE1044"/>
        </row>
        <row r="1045">
          <cell r="D1045" t="str">
            <v>Base</v>
          </cell>
          <cell r="E1045" t="str">
            <v>Xu, H., Zhang, Y., Fu, H., Xue, F., Zhou, X., &amp; Xie, J. (2022). Effects of boron or carbon on solidification behavior of Co-Ni-Al-W-based superalloys. Journal of Alloys and Compounds, 891. https://doi.org/10.1016/j.jallcom.2021.161965</v>
          </cell>
          <cell r="H1045">
            <v>35.29</v>
          </cell>
          <cell r="I1045">
            <v>10.61</v>
          </cell>
          <cell r="J1045">
            <v>5.25</v>
          </cell>
          <cell r="K1045">
            <v>1.95</v>
          </cell>
          <cell r="L1045">
            <v>1.02</v>
          </cell>
          <cell r="M1045">
            <v>3.36</v>
          </cell>
          <cell r="N1045"/>
          <cell r="O1045">
            <v>0.95</v>
          </cell>
          <cell r="P1045">
            <v>1.89</v>
          </cell>
          <cell r="Q1045"/>
          <cell r="R1045"/>
          <cell r="S1045"/>
          <cell r="T1045"/>
          <cell r="U1045"/>
          <cell r="V1045"/>
          <cell r="W1045"/>
          <cell r="X1045"/>
          <cell r="Y1045"/>
          <cell r="Z1045"/>
          <cell r="AA1045"/>
          <cell r="AB1045"/>
          <cell r="AC1045"/>
          <cell r="AD1045"/>
          <cell r="AE1045"/>
        </row>
        <row r="1046">
          <cell r="D1046" t="str">
            <v>B1</v>
          </cell>
          <cell r="E1046" t="str">
            <v>Xu, H., Zhang, Y., Fu, H., Xue, F., Zhou, X., &amp; Xie, J. (2022). Effects of boron or carbon on solidification behavior of Co-Ni-Al-W-based superalloys. Journal of Alloys and Compounds, 891. https://doi.org/10.1016/j.jallcom.2021.161966</v>
          </cell>
          <cell r="H1046">
            <v>35.950000000000003</v>
          </cell>
          <cell r="I1046">
            <v>10.130000000000001</v>
          </cell>
          <cell r="J1046">
            <v>5.17</v>
          </cell>
          <cell r="K1046">
            <v>2.0099999999999998</v>
          </cell>
          <cell r="L1046">
            <v>0.98</v>
          </cell>
          <cell r="M1046">
            <v>3.48</v>
          </cell>
          <cell r="N1046"/>
          <cell r="O1046">
            <v>0.93</v>
          </cell>
          <cell r="P1046">
            <v>1.92</v>
          </cell>
          <cell r="Q1046"/>
          <cell r="R1046"/>
          <cell r="S1046">
            <v>4.7E-2</v>
          </cell>
          <cell r="T1046"/>
          <cell r="U1046"/>
          <cell r="V1046"/>
          <cell r="W1046"/>
          <cell r="X1046"/>
          <cell r="Y1046"/>
          <cell r="Z1046"/>
          <cell r="AA1046"/>
          <cell r="AB1046"/>
          <cell r="AC1046"/>
          <cell r="AD1046"/>
          <cell r="AE1046"/>
        </row>
        <row r="1047">
          <cell r="D1047" t="str">
            <v>B2</v>
          </cell>
          <cell r="E1047" t="str">
            <v>Xu, H., Zhang, Y., Fu, H., Xue, F., Zhou, X., &amp; Xie, J. (2022). Effects of boron or carbon on solidification behavior of Co-Ni-Al-W-based superalloys. Journal of Alloys and Compounds, 891. https://doi.org/10.1016/j.jallcom.2021.161967</v>
          </cell>
          <cell r="H1047">
            <v>35.93</v>
          </cell>
          <cell r="I1047">
            <v>10.119999999999999</v>
          </cell>
          <cell r="J1047">
            <v>5.2</v>
          </cell>
          <cell r="K1047">
            <v>1.94</v>
          </cell>
          <cell r="L1047">
            <v>1.05</v>
          </cell>
          <cell r="M1047">
            <v>3.42</v>
          </cell>
          <cell r="N1047"/>
          <cell r="O1047">
            <v>0.92</v>
          </cell>
          <cell r="P1047">
            <v>1.89</v>
          </cell>
          <cell r="Q1047"/>
          <cell r="R1047"/>
          <cell r="S1047">
            <v>8.2000000000000003E-2</v>
          </cell>
          <cell r="T1047"/>
          <cell r="U1047"/>
          <cell r="V1047"/>
          <cell r="W1047"/>
          <cell r="X1047"/>
          <cell r="Y1047"/>
          <cell r="Z1047"/>
          <cell r="AA1047"/>
          <cell r="AB1047"/>
          <cell r="AC1047"/>
          <cell r="AD1047"/>
          <cell r="AE1047"/>
        </row>
        <row r="1048">
          <cell r="D1048" t="str">
            <v>B3</v>
          </cell>
          <cell r="E1048" t="str">
            <v>Xu, H., Zhang, Y., Fu, H., Xue, F., Zhou, X., &amp; Xie, J. (2022). Effects of boron or carbon on solidification behavior of Co-Ni-Al-W-based superalloys. Journal of Alloys and Compounds, 891. https://doi.org/10.1016/j.jallcom.2021.161968</v>
          </cell>
          <cell r="H1048">
            <v>35</v>
          </cell>
          <cell r="I1048">
            <v>10.5</v>
          </cell>
          <cell r="J1048">
            <v>5.26</v>
          </cell>
          <cell r="K1048">
            <v>1.91</v>
          </cell>
          <cell r="L1048">
            <v>1</v>
          </cell>
          <cell r="M1048">
            <v>3.59</v>
          </cell>
          <cell r="N1048"/>
          <cell r="O1048">
            <v>0.94</v>
          </cell>
          <cell r="P1048">
            <v>1.91</v>
          </cell>
          <cell r="Q1048"/>
          <cell r="R1048"/>
          <cell r="S1048">
            <v>0.27</v>
          </cell>
          <cell r="T1048"/>
          <cell r="U1048"/>
          <cell r="V1048"/>
          <cell r="W1048"/>
          <cell r="X1048"/>
          <cell r="Y1048"/>
          <cell r="Z1048"/>
          <cell r="AA1048"/>
          <cell r="AB1048"/>
          <cell r="AC1048"/>
          <cell r="AD1048"/>
          <cell r="AE1048"/>
        </row>
        <row r="1049">
          <cell r="D1049" t="str">
            <v>B4</v>
          </cell>
          <cell r="E1049" t="str">
            <v>Xu, H., Zhang, Y., Fu, H., Xue, F., Zhou, X., &amp; Xie, J. (2022). Effects of boron or carbon on solidification behavior of Co-Ni-Al-W-based superalloys. Journal of Alloys and Compounds, 891. https://doi.org/10.1016/j.jallcom.2021.161969</v>
          </cell>
          <cell r="H1049">
            <v>35.6</v>
          </cell>
          <cell r="I1049">
            <v>10.199999999999999</v>
          </cell>
          <cell r="J1049">
            <v>5.39</v>
          </cell>
          <cell r="K1049">
            <v>2</v>
          </cell>
          <cell r="L1049">
            <v>0.9</v>
          </cell>
          <cell r="M1049">
            <v>3.54</v>
          </cell>
          <cell r="N1049"/>
          <cell r="O1049">
            <v>0.96</v>
          </cell>
          <cell r="P1049">
            <v>1.94</v>
          </cell>
          <cell r="Q1049"/>
          <cell r="R1049"/>
          <cell r="S1049">
            <v>0.54</v>
          </cell>
          <cell r="T1049"/>
          <cell r="U1049"/>
          <cell r="V1049"/>
          <cell r="W1049"/>
          <cell r="X1049"/>
          <cell r="Y1049"/>
          <cell r="Z1049"/>
          <cell r="AA1049"/>
          <cell r="AB1049"/>
          <cell r="AC1049"/>
          <cell r="AD1049"/>
          <cell r="AE1049"/>
        </row>
        <row r="1050">
          <cell r="D1050" t="str">
            <v>C1</v>
          </cell>
          <cell r="E1050" t="str">
            <v>Xu, H., Zhang, Y., Fu, H., Xue, F., Zhou, X., &amp; Xie, J. (2022). Effects of boron or carbon on solidification behavior of Co-Ni-Al-W-based superalloys. Journal of Alloys and Compounds, 891. https://doi.org/10.1016/j.jallcom.2021.161970</v>
          </cell>
          <cell r="H1050">
            <v>36.99</v>
          </cell>
          <cell r="I1050">
            <v>10.220000000000001</v>
          </cell>
          <cell r="J1050">
            <v>4.87</v>
          </cell>
          <cell r="K1050">
            <v>1.84</v>
          </cell>
          <cell r="L1050">
            <v>0.98</v>
          </cell>
          <cell r="M1050">
            <v>3.4</v>
          </cell>
          <cell r="N1050"/>
          <cell r="O1050">
            <v>0.92</v>
          </cell>
          <cell r="P1050">
            <v>1.8</v>
          </cell>
          <cell r="Q1050"/>
          <cell r="R1050">
            <v>4.4999999999999998E-2</v>
          </cell>
          <cell r="S1050"/>
          <cell r="T1050"/>
          <cell r="U1050"/>
          <cell r="V1050"/>
          <cell r="W1050"/>
          <cell r="X1050"/>
          <cell r="Y1050"/>
          <cell r="Z1050"/>
          <cell r="AA1050"/>
          <cell r="AB1050"/>
          <cell r="AC1050"/>
          <cell r="AD1050"/>
          <cell r="AE1050"/>
        </row>
        <row r="1051">
          <cell r="D1051" t="str">
            <v>C2</v>
          </cell>
          <cell r="E1051" t="str">
            <v>Xu, H., Zhang, Y., Fu, H., Xue, F., Zhou, X., &amp; Xie, J. (2022). Effects of boron or carbon on solidification behavior of Co-Ni-Al-W-based superalloys. Journal of Alloys and Compounds, 891. https://doi.org/10.1016/j.jallcom.2021.161971</v>
          </cell>
          <cell r="H1051">
            <v>36.5</v>
          </cell>
          <cell r="I1051">
            <v>10.4</v>
          </cell>
          <cell r="J1051">
            <v>4.7699999999999996</v>
          </cell>
          <cell r="K1051">
            <v>1.79</v>
          </cell>
          <cell r="L1051">
            <v>1</v>
          </cell>
          <cell r="M1051">
            <v>3.4</v>
          </cell>
          <cell r="N1051"/>
          <cell r="O1051">
            <v>0.96</v>
          </cell>
          <cell r="P1051">
            <v>1.74</v>
          </cell>
          <cell r="Q1051"/>
          <cell r="R1051">
            <v>8.7999999999999995E-2</v>
          </cell>
          <cell r="S1051"/>
          <cell r="T1051"/>
          <cell r="U1051"/>
          <cell r="V1051"/>
          <cell r="W1051"/>
          <cell r="X1051"/>
          <cell r="Y1051"/>
          <cell r="Z1051"/>
          <cell r="AA1051"/>
          <cell r="AB1051"/>
          <cell r="AC1051"/>
          <cell r="AD1051"/>
          <cell r="AE1051"/>
        </row>
        <row r="1052">
          <cell r="D1052" t="str">
            <v>C3</v>
          </cell>
          <cell r="E1052" t="str">
            <v>Xu, H., Zhang, Y., Fu, H., Xue, F., Zhou, X., &amp; Xie, J. (2022). Effects of boron or carbon on solidification behavior of Co-Ni-Al-W-based superalloys. Journal of Alloys and Compounds, 891. https://doi.org/10.1016/j.jallcom.2021.161972</v>
          </cell>
          <cell r="H1052">
            <v>36.700000000000003</v>
          </cell>
          <cell r="I1052">
            <v>10.130000000000001</v>
          </cell>
          <cell r="J1052">
            <v>5.14</v>
          </cell>
          <cell r="K1052">
            <v>1.93</v>
          </cell>
          <cell r="L1052">
            <v>0.96</v>
          </cell>
          <cell r="M1052">
            <v>3.2</v>
          </cell>
          <cell r="N1052"/>
          <cell r="O1052">
            <v>0.87</v>
          </cell>
          <cell r="P1052">
            <v>1.89</v>
          </cell>
          <cell r="Q1052"/>
          <cell r="R1052">
            <v>0.21</v>
          </cell>
          <cell r="S1052"/>
          <cell r="T1052"/>
          <cell r="U1052"/>
          <cell r="V1052"/>
          <cell r="W1052"/>
          <cell r="X1052"/>
          <cell r="Y1052"/>
          <cell r="Z1052"/>
          <cell r="AA1052"/>
          <cell r="AB1052"/>
          <cell r="AC1052"/>
          <cell r="AD1052"/>
          <cell r="AE1052"/>
        </row>
        <row r="1053">
          <cell r="D1053" t="str">
            <v>C4</v>
          </cell>
          <cell r="E1053" t="str">
            <v>Xu, H., Zhang, Y., Fu, H., Xue, F., Zhou, X., &amp; Xie, J. (2022). Effects of boron or carbon on solidification behavior of Co-Ni-Al-W-based superalloys. Journal of Alloys and Compounds, 891. https://doi.org/10.1016/j.jallcom.2021.161973</v>
          </cell>
          <cell r="H1053">
            <v>37</v>
          </cell>
          <cell r="I1053">
            <v>10.220000000000001</v>
          </cell>
          <cell r="J1053">
            <v>4.87</v>
          </cell>
          <cell r="K1053">
            <v>1.84</v>
          </cell>
          <cell r="L1053">
            <v>0.98</v>
          </cell>
          <cell r="M1053">
            <v>3.4</v>
          </cell>
          <cell r="N1053"/>
          <cell r="O1053">
            <v>0.92</v>
          </cell>
          <cell r="P1053">
            <v>1.8</v>
          </cell>
          <cell r="Q1053"/>
          <cell r="R1053">
            <v>0.48</v>
          </cell>
          <cell r="S1053"/>
          <cell r="T1053"/>
          <cell r="U1053"/>
          <cell r="V1053"/>
          <cell r="W1053"/>
          <cell r="X1053"/>
          <cell r="Y1053"/>
          <cell r="Z1053"/>
          <cell r="AA1053"/>
          <cell r="AB1053"/>
          <cell r="AC1053"/>
          <cell r="AD1053"/>
          <cell r="AE1053"/>
        </row>
        <row r="1054">
          <cell r="D1054" t="str">
            <v>ERBOCo-2Ta (SX)</v>
          </cell>
          <cell r="E1054" t="str">
            <v>Xue, F., Zenk, C. H., Freund, L. P., Neumeier, S., &amp; Göken, M. (2021). Understanding raft formation and precipitate shearing during double minimum creep in a γ′-strengthened single crystalline Co-base superalloy. Philosophical Magazine, 101(3), 326–353. https://doi.org/10.1080/14786435.2020.1836415</v>
          </cell>
          <cell r="H1054"/>
          <cell r="I1054">
            <v>9</v>
          </cell>
          <cell r="J1054"/>
          <cell r="K1054">
            <v>7.5</v>
          </cell>
          <cell r="L1054"/>
          <cell r="M1054">
            <v>2</v>
          </cell>
          <cell r="N1054"/>
          <cell r="O1054"/>
          <cell r="P1054"/>
          <cell r="Q1054"/>
          <cell r="R1054"/>
          <cell r="S1054"/>
          <cell r="T1054"/>
          <cell r="U1054"/>
          <cell r="V1054"/>
          <cell r="W1054"/>
          <cell r="X1054"/>
          <cell r="Y1054"/>
          <cell r="Z1054"/>
          <cell r="AA1054"/>
          <cell r="AB1054"/>
          <cell r="AC1054"/>
          <cell r="AD1054"/>
          <cell r="AE1054"/>
        </row>
        <row r="1055">
          <cell r="D1055" t="str">
            <v>0Nd</v>
          </cell>
          <cell r="E1055" t="str">
            <v>Xu, Y., Ma, T., Lv, X., Li, H., &amp; Yang, Y. (2022). Effect of Rare Earth Nd on the Microstructure and Compression Behavior of Co-8.8Al-9.8 W Alloy. Journal of Materials Engineering and Performance. https://doi.org/10.1007/s11665-022-07317-y</v>
          </cell>
          <cell r="H1055"/>
          <cell r="I1055">
            <v>8.8000000000000007</v>
          </cell>
          <cell r="J1055"/>
          <cell r="K1055">
            <v>9.8000000000000007</v>
          </cell>
          <cell r="L1055"/>
          <cell r="M1055"/>
          <cell r="N1055"/>
          <cell r="O1055"/>
          <cell r="P1055"/>
          <cell r="Q1055"/>
          <cell r="R1055"/>
          <cell r="S1055"/>
          <cell r="T1055"/>
          <cell r="U1055"/>
          <cell r="V1055"/>
          <cell r="W1055"/>
          <cell r="X1055"/>
          <cell r="Y1055"/>
          <cell r="Z1055"/>
          <cell r="AA1055"/>
          <cell r="AB1055"/>
          <cell r="AC1055"/>
          <cell r="AD1055"/>
          <cell r="AE1055"/>
        </row>
        <row r="1056">
          <cell r="D1056" t="str">
            <v>0.5Nd</v>
          </cell>
          <cell r="E1056" t="str">
            <v>Xu, Y., Ma, T., Lv, X., Li, H., &amp; Yang, Y. (2022). Effect of Rare Earth Nd on the Microstructure and Compression Behavior of Co-8.8Al-9.8 W Alloy. Journal of Materials Engineering and Performance. https://doi.org/10.1007/s11665-022-07317-y</v>
          </cell>
          <cell r="H1056"/>
          <cell r="I1056">
            <v>8.8000000000000007</v>
          </cell>
          <cell r="J1056"/>
          <cell r="K1056">
            <v>9.8000000000000007</v>
          </cell>
          <cell r="L1056"/>
          <cell r="M1056"/>
          <cell r="N1056"/>
          <cell r="O1056"/>
          <cell r="P1056"/>
          <cell r="Q1056"/>
          <cell r="R1056"/>
          <cell r="S1056"/>
          <cell r="T1056"/>
          <cell r="U1056"/>
          <cell r="V1056"/>
          <cell r="W1056"/>
          <cell r="X1056"/>
          <cell r="Y1056"/>
          <cell r="Z1056"/>
          <cell r="AA1056"/>
          <cell r="AB1056"/>
          <cell r="AC1056"/>
          <cell r="AD1056"/>
          <cell r="AE1056">
            <v>0.5</v>
          </cell>
        </row>
        <row r="1057">
          <cell r="D1057" t="str">
            <v>3Nd</v>
          </cell>
          <cell r="E1057" t="str">
            <v>Xu, Y., Ma, T., Lv, X., Li, H., &amp; Yang, Y. (2022). Effect of Rare Earth Nd on the Microstructure and Compression Behavior of Co-8.8Al-9.8 W Alloy. Journal of Materials Engineering and Performance. https://doi.org/10.1007/s11665-022-07317-y</v>
          </cell>
          <cell r="H1057"/>
          <cell r="I1057">
            <v>8.6</v>
          </cell>
          <cell r="J1057"/>
          <cell r="K1057">
            <v>9.5</v>
          </cell>
          <cell r="L1057"/>
          <cell r="M1057"/>
          <cell r="N1057"/>
          <cell r="O1057"/>
          <cell r="P1057"/>
          <cell r="Q1057"/>
          <cell r="R1057"/>
          <cell r="S1057"/>
          <cell r="T1057"/>
          <cell r="U1057"/>
          <cell r="V1057"/>
          <cell r="W1057"/>
          <cell r="X1057"/>
          <cell r="Y1057"/>
          <cell r="Z1057"/>
          <cell r="AA1057"/>
          <cell r="AB1057"/>
          <cell r="AC1057"/>
          <cell r="AD1057"/>
          <cell r="AE1057">
            <v>2.9</v>
          </cell>
        </row>
        <row r="1058">
          <cell r="D1058" t="str">
            <v>Co-12Al-8W</v>
          </cell>
          <cell r="E1058" t="str">
            <v>Yoo, B., Jung, C., Ryou, K., Choi, W. S., Haußmann, L., Yang, S., Boll, T., Neumeier, S., &amp; Choi, P.-P. (2022). Directed energy deposition of γ/γ’ Co-Al-W superalloys. Additive Manufacturing, 60, 103287. https://doi.org/10.1016/j.addma.2022.103287</v>
          </cell>
          <cell r="H1058"/>
          <cell r="I1058">
            <v>12</v>
          </cell>
          <cell r="J1058"/>
          <cell r="K1058">
            <v>7.6</v>
          </cell>
          <cell r="L1058"/>
          <cell r="M1058"/>
          <cell r="N1058"/>
          <cell r="O1058"/>
          <cell r="P1058"/>
          <cell r="Q1058"/>
          <cell r="R1058"/>
          <cell r="S1058"/>
          <cell r="T1058"/>
          <cell r="U1058"/>
          <cell r="V1058"/>
          <cell r="W1058"/>
          <cell r="X1058"/>
          <cell r="Y1058"/>
          <cell r="Z1058"/>
          <cell r="AA1058"/>
          <cell r="AB1058"/>
          <cell r="AC1058"/>
          <cell r="AD1058"/>
          <cell r="AE1058"/>
        </row>
        <row r="1059">
          <cell r="D1059" t="str">
            <v>Co-7Al-8W</v>
          </cell>
          <cell r="E1059" t="str">
            <v>Yoo, B., Jung, C., Ryou, K., Choi, W. S., Haußmann, L., Yang, S., Boll, T., Neumeier, S., &amp; Choi, P.-P. (2022). Directed energy deposition of γ/γ’ Co-Al-W superalloys. Additive Manufacturing, 60, 103287. https://doi.org/10.1016/j.addma.2022.103287</v>
          </cell>
          <cell r="H1059"/>
          <cell r="I1059">
            <v>6.7</v>
          </cell>
          <cell r="J1059"/>
          <cell r="K1059">
            <v>9.5</v>
          </cell>
          <cell r="L1059"/>
          <cell r="M1059"/>
          <cell r="N1059"/>
          <cell r="O1059"/>
          <cell r="P1059"/>
          <cell r="Q1059"/>
          <cell r="R1059"/>
          <cell r="S1059"/>
          <cell r="T1059"/>
          <cell r="U1059"/>
          <cell r="V1059"/>
          <cell r="W1059"/>
          <cell r="X1059"/>
          <cell r="Y1059"/>
          <cell r="Z1059"/>
          <cell r="AA1059"/>
          <cell r="AB1059"/>
          <cell r="AC1059"/>
          <cell r="AD1059"/>
          <cell r="AE1059"/>
        </row>
        <row r="1060">
          <cell r="D1060" t="str">
            <v>ERBOCo-1 (SX)</v>
          </cell>
          <cell r="E1060" t="str">
            <v>Zenk, C. C. H., Volz, N., Zenk, C. C. H., Felfer, P. J., &amp; Neumeier, S. (2020). Impact of the Co/Ni-ratio on microstructure, thermophysical properties and creep performance of multi-component γ′-strengthened superalloys. Crystals, 10(11), 1–12. https://doi.org/10.3390/cryst10111058</v>
          </cell>
          <cell r="H1060">
            <v>32</v>
          </cell>
          <cell r="I1060">
            <v>8</v>
          </cell>
          <cell r="J1060">
            <v>8</v>
          </cell>
          <cell r="K1060">
            <v>5</v>
          </cell>
          <cell r="L1060">
            <v>2.5</v>
          </cell>
          <cell r="M1060">
            <v>1.5</v>
          </cell>
          <cell r="N1060"/>
          <cell r="O1060"/>
          <cell r="P1060"/>
          <cell r="Q1060"/>
          <cell r="R1060"/>
          <cell r="S1060"/>
          <cell r="T1060"/>
          <cell r="U1060"/>
          <cell r="V1060">
            <v>0.4</v>
          </cell>
          <cell r="W1060"/>
          <cell r="X1060"/>
          <cell r="Y1060">
            <v>0.1</v>
          </cell>
          <cell r="Z1060"/>
          <cell r="AA1060"/>
          <cell r="AB1060"/>
          <cell r="AC1060"/>
          <cell r="AD1060"/>
          <cell r="AE1060"/>
        </row>
        <row r="1061">
          <cell r="D1061" t="str">
            <v>ERBOCo-1X (SX)</v>
          </cell>
          <cell r="E1061" t="str">
            <v>Zenk, C. C. H., Volz, N., Zenk, C. C. H., Felfer, P. J., &amp; Neumeier, S. (2020). Impact of the Co/Ni-ratio on microstructure, thermophysical properties and creep performance of multi-component γ′-strengthened superalloys. Crystals, 10(11), 1–12. https://doi.org/10.3390/cryst10111059</v>
          </cell>
          <cell r="H1061">
            <v>44.5</v>
          </cell>
          <cell r="I1061">
            <v>8</v>
          </cell>
          <cell r="J1061">
            <v>8</v>
          </cell>
          <cell r="K1061">
            <v>5</v>
          </cell>
          <cell r="L1061">
            <v>2.5</v>
          </cell>
          <cell r="M1061">
            <v>1.5</v>
          </cell>
          <cell r="N1061"/>
          <cell r="O1061"/>
          <cell r="P1061"/>
          <cell r="Q1061"/>
          <cell r="R1061"/>
          <cell r="S1061"/>
          <cell r="T1061"/>
          <cell r="U1061"/>
          <cell r="V1061">
            <v>0.4</v>
          </cell>
          <cell r="W1061"/>
          <cell r="X1061"/>
          <cell r="Y1061">
            <v>0.1</v>
          </cell>
          <cell r="Z1061"/>
          <cell r="AA1061"/>
          <cell r="AB1061"/>
          <cell r="AC1061"/>
          <cell r="AD1061"/>
          <cell r="AE1061"/>
        </row>
        <row r="1062">
          <cell r="D1062" t="str">
            <v>Base</v>
          </cell>
          <cell r="E1062" t="str">
            <v>Zhuang, X., Antonov, S., Li, W., Lu, S., Li, L., &amp; Feng, Q. (2022). Alloying effects and effective alloy design of high-Cr CoNi-based superalloys via a high-throughput experiments and machine learning framework. Acta Materialia, 118525. https://doi.org/10.1016/j.actamat.2022.118525</v>
          </cell>
          <cell r="H1062">
            <v>30</v>
          </cell>
          <cell r="I1062">
            <v>8</v>
          </cell>
          <cell r="J1062">
            <v>12</v>
          </cell>
          <cell r="K1062">
            <v>3</v>
          </cell>
          <cell r="L1062">
            <v>3</v>
          </cell>
          <cell r="M1062">
            <v>1</v>
          </cell>
          <cell r="N1062"/>
          <cell r="O1062"/>
          <cell r="P1062"/>
          <cell r="Q1062"/>
          <cell r="R1062"/>
          <cell r="S1062"/>
          <cell r="T1062"/>
          <cell r="U1062"/>
          <cell r="V1062"/>
          <cell r="W1062"/>
          <cell r="X1062"/>
          <cell r="Y1062"/>
          <cell r="Z1062"/>
          <cell r="AA1062"/>
          <cell r="AB1062"/>
          <cell r="AC1062"/>
          <cell r="AD1062"/>
          <cell r="AE1062"/>
        </row>
        <row r="1063">
          <cell r="D1063" t="str">
            <v>+10Ni</v>
          </cell>
          <cell r="E1063" t="str">
            <v>Zhuang, X., Antonov, S., Li, W., Lu, S., Li, L., &amp; Feng, Q. (2022). Alloying effects and effective alloy design of high-Cr CoNi-based superalloys via a high-throughput experiments and machine learning framework. Acta Materialia, 118525. https://doi.org/10.1016/j.actamat.2022.118526</v>
          </cell>
          <cell r="H1063">
            <v>40</v>
          </cell>
          <cell r="I1063">
            <v>8</v>
          </cell>
          <cell r="J1063">
            <v>12</v>
          </cell>
          <cell r="K1063">
            <v>3</v>
          </cell>
          <cell r="L1063">
            <v>3</v>
          </cell>
          <cell r="M1063">
            <v>1</v>
          </cell>
          <cell r="N1063"/>
          <cell r="O1063"/>
          <cell r="P1063"/>
          <cell r="Q1063"/>
          <cell r="R1063"/>
          <cell r="S1063"/>
          <cell r="T1063"/>
          <cell r="U1063"/>
          <cell r="V1063"/>
          <cell r="W1063"/>
          <cell r="X1063"/>
          <cell r="Y1063"/>
          <cell r="Z1063"/>
          <cell r="AA1063"/>
          <cell r="AB1063"/>
          <cell r="AC1063"/>
          <cell r="AD1063"/>
          <cell r="AE1063"/>
        </row>
        <row r="1064">
          <cell r="D1064" t="str">
            <v>-10Ni</v>
          </cell>
          <cell r="E1064" t="str">
            <v>Zhuang, X., Antonov, S., Li, W., Lu, S., Li, L., &amp; Feng, Q. (2022). Alloying effects and effective alloy design of high-Cr CoNi-based superalloys via a high-throughput experiments and machine learning framework. Acta Materialia, 118525. https://doi.org/10.1016/j.actamat.2022.118527</v>
          </cell>
          <cell r="H1064">
            <v>20</v>
          </cell>
          <cell r="I1064">
            <v>8</v>
          </cell>
          <cell r="J1064">
            <v>12</v>
          </cell>
          <cell r="K1064">
            <v>3</v>
          </cell>
          <cell r="L1064">
            <v>3</v>
          </cell>
          <cell r="M1064">
            <v>1</v>
          </cell>
          <cell r="N1064"/>
          <cell r="O1064"/>
          <cell r="P1064"/>
          <cell r="Q1064"/>
          <cell r="R1064"/>
          <cell r="S1064"/>
          <cell r="T1064"/>
          <cell r="U1064"/>
          <cell r="V1064"/>
          <cell r="W1064"/>
          <cell r="X1064"/>
          <cell r="Y1064"/>
          <cell r="Z1064"/>
          <cell r="AA1064"/>
          <cell r="AB1064"/>
          <cell r="AC1064"/>
          <cell r="AD1064"/>
          <cell r="AE1064"/>
        </row>
        <row r="1065">
          <cell r="D1065" t="str">
            <v>+2Al</v>
          </cell>
          <cell r="E1065" t="str">
            <v>Zhuang, X., Antonov, S., Li, W., Lu, S., Li, L., &amp; Feng, Q. (2022). Alloying effects and effective alloy design of high-Cr CoNi-based superalloys via a high-throughput experiments and machine learning framework. Acta Materialia, 118525. https://doi.org/10.1016/j.actamat.2022.118528</v>
          </cell>
          <cell r="H1065">
            <v>30</v>
          </cell>
          <cell r="I1065">
            <v>10</v>
          </cell>
          <cell r="J1065">
            <v>12</v>
          </cell>
          <cell r="K1065">
            <v>3</v>
          </cell>
          <cell r="L1065">
            <v>3</v>
          </cell>
          <cell r="M1065">
            <v>1</v>
          </cell>
          <cell r="N1065"/>
          <cell r="O1065"/>
          <cell r="P1065"/>
          <cell r="Q1065"/>
          <cell r="R1065"/>
          <cell r="S1065"/>
          <cell r="T1065"/>
          <cell r="U1065"/>
          <cell r="V1065"/>
          <cell r="W1065"/>
          <cell r="X1065"/>
          <cell r="Y1065"/>
          <cell r="Z1065"/>
          <cell r="AA1065"/>
          <cell r="AB1065"/>
          <cell r="AC1065"/>
          <cell r="AD1065"/>
          <cell r="AE1065"/>
        </row>
        <row r="1066">
          <cell r="D1066" t="str">
            <v>+4Cr</v>
          </cell>
          <cell r="E1066" t="str">
            <v>Zhuang, X., Antonov, S., Li, W., Lu, S., Li, L., &amp; Feng, Q. (2022). Alloying effects and effective alloy design of high-Cr CoNi-based superalloys via a high-throughput experiments and machine learning framework. Acta Materialia, 118525. https://doi.org/10.1016/j.actamat.2022.118529</v>
          </cell>
          <cell r="H1066">
            <v>30</v>
          </cell>
          <cell r="I1066">
            <v>8</v>
          </cell>
          <cell r="J1066">
            <v>16</v>
          </cell>
          <cell r="K1066">
            <v>3</v>
          </cell>
          <cell r="L1066">
            <v>3</v>
          </cell>
          <cell r="M1066">
            <v>1</v>
          </cell>
          <cell r="N1066"/>
          <cell r="O1066"/>
          <cell r="P1066"/>
          <cell r="Q1066"/>
          <cell r="R1066"/>
          <cell r="S1066"/>
          <cell r="T1066"/>
          <cell r="U1066"/>
          <cell r="V1066"/>
          <cell r="W1066"/>
          <cell r="X1066"/>
          <cell r="Y1066"/>
          <cell r="Z1066"/>
          <cell r="AA1066"/>
          <cell r="AB1066"/>
          <cell r="AC1066"/>
          <cell r="AD1066"/>
          <cell r="AE1066"/>
        </row>
        <row r="1067">
          <cell r="D1067" t="str">
            <v>+3Ti</v>
          </cell>
          <cell r="E1067" t="str">
            <v>Zhuang, X., Antonov, S., Li, W., Lu, S., Li, L., &amp; Feng, Q. (2022). Alloying effects and effective alloy design of high-Cr CoNi-based superalloys via a high-throughput experiments and machine learning framework. Acta Materialia, 118525. https://doi.org/10.1016/j.actamat.2022.118530</v>
          </cell>
          <cell r="H1067">
            <v>30</v>
          </cell>
          <cell r="I1067">
            <v>8</v>
          </cell>
          <cell r="J1067">
            <v>12</v>
          </cell>
          <cell r="K1067">
            <v>3</v>
          </cell>
          <cell r="L1067">
            <v>6</v>
          </cell>
          <cell r="M1067">
            <v>1</v>
          </cell>
          <cell r="N1067"/>
          <cell r="O1067"/>
          <cell r="P1067"/>
          <cell r="Q1067"/>
          <cell r="R1067"/>
          <cell r="S1067"/>
          <cell r="T1067"/>
          <cell r="U1067"/>
          <cell r="V1067"/>
          <cell r="W1067"/>
          <cell r="X1067"/>
          <cell r="Y1067"/>
          <cell r="Z1067"/>
          <cell r="AA1067"/>
          <cell r="AB1067"/>
          <cell r="AC1067"/>
          <cell r="AD1067"/>
          <cell r="AE1067"/>
        </row>
        <row r="1068">
          <cell r="D1068" t="str">
            <v>+2Ta</v>
          </cell>
          <cell r="E1068" t="str">
            <v>Zhuang, X., Antonov, S., Li, W., Lu, S., Li, L., &amp; Feng, Q. (2022). Alloying effects and effective alloy design of high-Cr CoNi-based superalloys via a high-throughput experiments and machine learning framework. Acta Materialia, 118525. https://doi.org/10.1016/j.actamat.2022.118531</v>
          </cell>
          <cell r="H1068">
            <v>30</v>
          </cell>
          <cell r="I1068">
            <v>8</v>
          </cell>
          <cell r="J1068">
            <v>12</v>
          </cell>
          <cell r="K1068">
            <v>3</v>
          </cell>
          <cell r="L1068">
            <v>3</v>
          </cell>
          <cell r="M1068">
            <v>3</v>
          </cell>
          <cell r="N1068"/>
          <cell r="O1068"/>
          <cell r="P1068"/>
          <cell r="Q1068"/>
          <cell r="R1068"/>
          <cell r="S1068"/>
          <cell r="T1068"/>
          <cell r="U1068"/>
          <cell r="V1068"/>
          <cell r="W1068"/>
          <cell r="X1068"/>
          <cell r="Y1068"/>
          <cell r="Z1068"/>
          <cell r="AA1068"/>
          <cell r="AB1068"/>
          <cell r="AC1068"/>
          <cell r="AD1068"/>
          <cell r="AE1068"/>
        </row>
        <row r="1069">
          <cell r="D1069" t="str">
            <v>+2Nb</v>
          </cell>
          <cell r="E1069" t="str">
            <v>Zhuang, X., Antonov, S., Li, W., Lu, S., Li, L., &amp; Feng, Q. (2022). Alloying effects and effective alloy design of high-Cr CoNi-based superalloys via a high-throughput experiments and machine learning framework. Acta Materialia, 118525. https://doi.org/10.1016/j.actamat.2022.118532</v>
          </cell>
          <cell r="H1069">
            <v>30</v>
          </cell>
          <cell r="I1069">
            <v>8</v>
          </cell>
          <cell r="J1069">
            <v>12</v>
          </cell>
          <cell r="K1069">
            <v>3</v>
          </cell>
          <cell r="L1069">
            <v>3</v>
          </cell>
          <cell r="M1069">
            <v>1</v>
          </cell>
          <cell r="N1069">
            <v>2</v>
          </cell>
          <cell r="O1069"/>
          <cell r="P1069"/>
          <cell r="Q1069"/>
          <cell r="R1069"/>
          <cell r="S1069"/>
          <cell r="T1069"/>
          <cell r="U1069"/>
          <cell r="V1069"/>
          <cell r="W1069"/>
          <cell r="X1069"/>
          <cell r="Y1069"/>
          <cell r="Z1069"/>
          <cell r="AA1069"/>
          <cell r="AB1069"/>
          <cell r="AC1069"/>
          <cell r="AD1069"/>
          <cell r="AE1069"/>
        </row>
        <row r="1070">
          <cell r="D1070" t="str">
            <v>+2Nb-2Ti</v>
          </cell>
          <cell r="E1070" t="str">
            <v>Zhuang, X., Antonov, S., Li, W., Lu, S., Li, L., &amp; Feng, Q. (2022). Alloying effects and effective alloy design of high-Cr CoNi-based superalloys via a high-throughput experiments and machine learning framework. Acta Materialia, 118525. https://doi.org/10.1016/j.actamat.2022.118533</v>
          </cell>
          <cell r="H1070">
            <v>30</v>
          </cell>
          <cell r="I1070">
            <v>8</v>
          </cell>
          <cell r="J1070">
            <v>12</v>
          </cell>
          <cell r="K1070">
            <v>3</v>
          </cell>
          <cell r="L1070">
            <v>1</v>
          </cell>
          <cell r="M1070">
            <v>1</v>
          </cell>
          <cell r="N1070">
            <v>2</v>
          </cell>
          <cell r="O1070"/>
          <cell r="P1070"/>
          <cell r="Q1070"/>
          <cell r="R1070"/>
          <cell r="S1070"/>
          <cell r="T1070"/>
          <cell r="U1070"/>
          <cell r="V1070"/>
          <cell r="W1070"/>
          <cell r="X1070"/>
          <cell r="Y1070"/>
          <cell r="Z1070"/>
          <cell r="AA1070"/>
          <cell r="AB1070"/>
          <cell r="AC1070"/>
          <cell r="AD1070"/>
          <cell r="AE1070"/>
        </row>
        <row r="1071">
          <cell r="D1071" t="str">
            <v>+3Mo</v>
          </cell>
          <cell r="E1071" t="str">
            <v>Zhuang, X., Antonov, S., Li, W., Lu, S., Li, L., &amp; Feng, Q. (2022). Alloying effects and effective alloy design of high-Cr CoNi-based superalloys via a high-throughput experiments and machine learning framework. Acta Materialia, 118525. https://doi.org/10.1016/j.actamat.2022.118534</v>
          </cell>
          <cell r="H1071">
            <v>30</v>
          </cell>
          <cell r="I1071">
            <v>8</v>
          </cell>
          <cell r="J1071">
            <v>12</v>
          </cell>
          <cell r="K1071">
            <v>3</v>
          </cell>
          <cell r="L1071">
            <v>3</v>
          </cell>
          <cell r="M1071">
            <v>1</v>
          </cell>
          <cell r="N1071"/>
          <cell r="O1071"/>
          <cell r="P1071">
            <v>3</v>
          </cell>
          <cell r="Q1071"/>
          <cell r="R1071"/>
          <cell r="S1071"/>
          <cell r="T1071"/>
          <cell r="U1071"/>
          <cell r="V1071"/>
          <cell r="W1071"/>
          <cell r="X1071"/>
          <cell r="Y1071"/>
          <cell r="Z1071"/>
          <cell r="AA1071"/>
          <cell r="AB1071"/>
          <cell r="AC1071"/>
          <cell r="AD1071"/>
          <cell r="AE1071"/>
        </row>
        <row r="1072">
          <cell r="D1072" t="str">
            <v>+3Mo-3W</v>
          </cell>
          <cell r="E1072" t="str">
            <v>Zhuang, X., Antonov, S., Li, W., Lu, S., Li, L., &amp; Feng, Q. (2022). Alloying effects and effective alloy design of high-Cr CoNi-based superalloys via a high-throughput experiments and machine learning framework. Acta Materialia, 118525. https://doi.org/10.1016/j.actamat.2022.118535</v>
          </cell>
          <cell r="H1072">
            <v>30</v>
          </cell>
          <cell r="I1072">
            <v>8</v>
          </cell>
          <cell r="J1072">
            <v>12</v>
          </cell>
          <cell r="K1072"/>
          <cell r="L1072">
            <v>3</v>
          </cell>
          <cell r="M1072">
            <v>1</v>
          </cell>
          <cell r="N1072"/>
          <cell r="O1072"/>
          <cell r="P1072">
            <v>3</v>
          </cell>
          <cell r="Q1072"/>
          <cell r="R1072"/>
          <cell r="S1072"/>
          <cell r="T1072"/>
          <cell r="U1072"/>
          <cell r="V1072"/>
          <cell r="W1072"/>
          <cell r="X1072"/>
          <cell r="Y1072"/>
          <cell r="Z1072"/>
          <cell r="AA1072"/>
          <cell r="AB1072"/>
          <cell r="AC1072"/>
          <cell r="AD1072"/>
          <cell r="AE1072"/>
        </row>
        <row r="1073">
          <cell r="D1073" t="str">
            <v>A1</v>
          </cell>
          <cell r="E1073" t="str">
            <v>Zhuang, X., Antonov, S., Li, W., Lu, S., Li, L., &amp; Feng, Q. (2022). Alloying effects and effective alloy design of high-Cr CoNi-based superalloys via a high-throughput experiments and machine learning framework. Acta Materialia, 118525. https://doi.org/10.1016/j.actamat.2022.118536</v>
          </cell>
          <cell r="H1073">
            <v>33.799999999999997</v>
          </cell>
          <cell r="I1073">
            <v>8.6999999999999993</v>
          </cell>
          <cell r="J1073">
            <v>13.5</v>
          </cell>
          <cell r="K1073">
            <v>2.1</v>
          </cell>
          <cell r="L1073">
            <v>1</v>
          </cell>
          <cell r="M1073">
            <v>0.9</v>
          </cell>
          <cell r="N1073">
            <v>0.3</v>
          </cell>
          <cell r="O1073"/>
          <cell r="P1073">
            <v>2.1</v>
          </cell>
          <cell r="Q1073"/>
          <cell r="R1073"/>
          <cell r="S1073"/>
          <cell r="T1073"/>
          <cell r="U1073"/>
          <cell r="V1073"/>
          <cell r="W1073"/>
          <cell r="X1073"/>
          <cell r="Y1073"/>
          <cell r="Z1073"/>
          <cell r="AA1073"/>
          <cell r="AB1073"/>
          <cell r="AC1073"/>
          <cell r="AD1073"/>
          <cell r="AE1073"/>
        </row>
        <row r="1074">
          <cell r="D1074" t="str">
            <v>A2</v>
          </cell>
          <cell r="E1074" t="str">
            <v>Zhuang, X., Antonov, S., Li, W., Lu, S., Li, L., &amp; Feng, Q. (2022). Alloying effects and effective alloy design of high-Cr CoNi-based superalloys via a high-throughput experiments and machine learning framework. Acta Materialia, 118525. https://doi.org/10.1016/j.actamat.2022.118537</v>
          </cell>
          <cell r="H1074">
            <v>30</v>
          </cell>
          <cell r="I1074">
            <v>8.1999999999999993</v>
          </cell>
          <cell r="J1074">
            <v>14.2</v>
          </cell>
          <cell r="K1074">
            <v>2</v>
          </cell>
          <cell r="L1074">
            <v>2.7</v>
          </cell>
          <cell r="M1074">
            <v>1.3</v>
          </cell>
          <cell r="N1074">
            <v>0.9</v>
          </cell>
          <cell r="O1074"/>
          <cell r="P1074"/>
          <cell r="Q1074"/>
          <cell r="R1074"/>
          <cell r="S1074"/>
          <cell r="T1074"/>
          <cell r="U1074"/>
          <cell r="V1074"/>
          <cell r="W1074"/>
          <cell r="X1074"/>
          <cell r="Y1074"/>
          <cell r="Z1074"/>
          <cell r="AA1074"/>
          <cell r="AB1074"/>
          <cell r="AC1074"/>
          <cell r="AD1074"/>
          <cell r="AE1074"/>
        </row>
        <row r="1075">
          <cell r="D1075" t="str">
            <v>12Fe4Cr</v>
          </cell>
          <cell r="E1075" t="str">
            <v>Ohl, Fe</v>
          </cell>
          <cell r="H1075">
            <v>17.489999999999998</v>
          </cell>
          <cell r="I1075">
            <v>5.42</v>
          </cell>
          <cell r="J1075">
            <v>4.17</v>
          </cell>
          <cell r="K1075"/>
          <cell r="L1075">
            <v>2.0299999999999998</v>
          </cell>
          <cell r="M1075">
            <v>1.52</v>
          </cell>
          <cell r="N1075">
            <v>1.44</v>
          </cell>
          <cell r="O1075">
            <v>3.08</v>
          </cell>
          <cell r="P1075"/>
          <cell r="Q1075"/>
          <cell r="R1075"/>
          <cell r="S1075">
            <v>0.08</v>
          </cell>
          <cell r="T1075"/>
          <cell r="U1075"/>
          <cell r="V1075"/>
          <cell r="W1075">
            <v>12.36</v>
          </cell>
          <cell r="X1075"/>
          <cell r="Y1075"/>
          <cell r="Z1075"/>
          <cell r="AA1075"/>
          <cell r="AB1075"/>
          <cell r="AC1075"/>
          <cell r="AD1075"/>
          <cell r="AE1075"/>
        </row>
        <row r="1076">
          <cell r="D1076" t="str">
            <v>14Fe4Cr</v>
          </cell>
          <cell r="E1076" t="str">
            <v>Ohl, Fe</v>
          </cell>
          <cell r="H1076">
            <v>15.53</v>
          </cell>
          <cell r="I1076">
            <v>5.63</v>
          </cell>
          <cell r="J1076">
            <v>4.18</v>
          </cell>
          <cell r="K1076"/>
          <cell r="L1076">
            <v>2.0699999999999998</v>
          </cell>
          <cell r="M1076">
            <v>1.49</v>
          </cell>
          <cell r="N1076">
            <v>1.5</v>
          </cell>
          <cell r="O1076">
            <v>3.07</v>
          </cell>
          <cell r="P1076"/>
          <cell r="Q1076"/>
          <cell r="R1076"/>
          <cell r="S1076">
            <v>0.08</v>
          </cell>
          <cell r="T1076"/>
          <cell r="U1076"/>
          <cell r="V1076"/>
          <cell r="W1076">
            <v>14.31</v>
          </cell>
          <cell r="X1076"/>
          <cell r="Y1076"/>
          <cell r="Z1076"/>
          <cell r="AA1076"/>
          <cell r="AB1076"/>
          <cell r="AC1076"/>
          <cell r="AD1076"/>
          <cell r="AE1076"/>
        </row>
        <row r="1077">
          <cell r="D1077" t="str">
            <v>18Fe4Cr</v>
          </cell>
          <cell r="E1077" t="str">
            <v>Ohl, Fe</v>
          </cell>
          <cell r="H1077">
            <v>11.78</v>
          </cell>
          <cell r="I1077">
            <v>5.45</v>
          </cell>
          <cell r="J1077">
            <v>4.1399999999999997</v>
          </cell>
          <cell r="K1077"/>
          <cell r="L1077">
            <v>2.06</v>
          </cell>
          <cell r="M1077">
            <v>1.52</v>
          </cell>
          <cell r="N1077">
            <v>1.51</v>
          </cell>
          <cell r="O1077">
            <v>3.06</v>
          </cell>
          <cell r="P1077"/>
          <cell r="Q1077"/>
          <cell r="R1077"/>
          <cell r="S1077">
            <v>0.08</v>
          </cell>
          <cell r="T1077"/>
          <cell r="U1077"/>
          <cell r="V1077"/>
          <cell r="W1077">
            <v>18.27</v>
          </cell>
          <cell r="X1077"/>
          <cell r="Y1077"/>
          <cell r="Z1077"/>
          <cell r="AA1077"/>
          <cell r="AB1077"/>
          <cell r="AC1077"/>
          <cell r="AD1077"/>
          <cell r="AE1077"/>
        </row>
        <row r="1078">
          <cell r="D1078" t="str">
            <v>12Fe8Cr</v>
          </cell>
          <cell r="E1078" t="str">
            <v>Ohl, Fe</v>
          </cell>
          <cell r="H1078">
            <v>17.440000000000001</v>
          </cell>
          <cell r="I1078">
            <v>5.44</v>
          </cell>
          <cell r="J1078">
            <v>8.32</v>
          </cell>
          <cell r="K1078"/>
          <cell r="L1078">
            <v>2.08</v>
          </cell>
          <cell r="M1078">
            <v>1.55</v>
          </cell>
          <cell r="N1078">
            <v>1.48</v>
          </cell>
          <cell r="O1078">
            <v>3.11</v>
          </cell>
          <cell r="P1078"/>
          <cell r="Q1078"/>
          <cell r="R1078"/>
          <cell r="S1078">
            <v>0.08</v>
          </cell>
          <cell r="T1078"/>
          <cell r="U1078"/>
          <cell r="V1078"/>
          <cell r="W1078">
            <v>12.24</v>
          </cell>
          <cell r="X1078"/>
          <cell r="Y1078"/>
          <cell r="Z1078"/>
          <cell r="AA1078"/>
          <cell r="AB1078"/>
          <cell r="AC1078"/>
          <cell r="AD1078"/>
          <cell r="AE1078"/>
        </row>
        <row r="1079">
          <cell r="D1079" t="str">
            <v>14Fe8Cr</v>
          </cell>
          <cell r="E1079" t="str">
            <v>Ohl, Fe</v>
          </cell>
          <cell r="H1079">
            <v>15.59</v>
          </cell>
          <cell r="I1079">
            <v>5.44</v>
          </cell>
          <cell r="J1079">
            <v>8.2899999999999991</v>
          </cell>
          <cell r="K1079"/>
          <cell r="L1079">
            <v>2.0699999999999998</v>
          </cell>
          <cell r="M1079">
            <v>1.51</v>
          </cell>
          <cell r="N1079">
            <v>1.45</v>
          </cell>
          <cell r="O1079">
            <v>3.1</v>
          </cell>
          <cell r="P1079"/>
          <cell r="Q1079"/>
          <cell r="R1079"/>
          <cell r="S1079">
            <v>0.08</v>
          </cell>
          <cell r="T1079"/>
          <cell r="U1079"/>
          <cell r="V1079"/>
          <cell r="W1079">
            <v>14.22</v>
          </cell>
          <cell r="X1079"/>
          <cell r="Y1079"/>
          <cell r="Z1079"/>
          <cell r="AA1079"/>
          <cell r="AB1079"/>
          <cell r="AC1079"/>
          <cell r="AD1079"/>
          <cell r="AE1079"/>
        </row>
        <row r="1080">
          <cell r="D1080" t="str">
            <v>18Fe8Cr</v>
          </cell>
          <cell r="E1080" t="str">
            <v>Ohl, Fe</v>
          </cell>
          <cell r="H1080">
            <v>11.81</v>
          </cell>
          <cell r="I1080">
            <v>5.49</v>
          </cell>
          <cell r="J1080">
            <v>8.3000000000000007</v>
          </cell>
          <cell r="K1080"/>
          <cell r="L1080">
            <v>2.04</v>
          </cell>
          <cell r="M1080">
            <v>1.44</v>
          </cell>
          <cell r="N1080">
            <v>1.41</v>
          </cell>
          <cell r="O1080">
            <v>3.1</v>
          </cell>
          <cell r="P1080"/>
          <cell r="Q1080"/>
          <cell r="R1080"/>
          <cell r="S1080">
            <v>0.08</v>
          </cell>
          <cell r="T1080"/>
          <cell r="U1080"/>
          <cell r="V1080"/>
          <cell r="W1080">
            <v>18.28</v>
          </cell>
          <cell r="X1080"/>
          <cell r="Y1080"/>
          <cell r="Z1080"/>
          <cell r="AA1080"/>
          <cell r="AB1080"/>
          <cell r="AC1080"/>
          <cell r="AD1080"/>
          <cell r="AE1080"/>
        </row>
        <row r="1081">
          <cell r="D1081" t="str">
            <v>3 (6Ti-0Cr)</v>
          </cell>
          <cell r="E1081" t="str">
            <v>Reyes Tirado, F. L., Taylor, S. v., &amp; Dunand, D. C. (2020). Low-density, W-free Co–Nb–V–Al-based superalloys with γ/γ’ microstructure. Materials Science and Engineering A, 796. https://doi.org/10.1016/j.msea.2020.139977</v>
          </cell>
          <cell r="H1081">
            <v>10</v>
          </cell>
          <cell r="I1081">
            <v>5</v>
          </cell>
          <cell r="J1081"/>
          <cell r="K1081"/>
          <cell r="L1081">
            <v>6</v>
          </cell>
          <cell r="M1081"/>
          <cell r="N1081">
            <v>3</v>
          </cell>
          <cell r="O1081">
            <v>3</v>
          </cell>
          <cell r="P1081"/>
          <cell r="Q1081"/>
          <cell r="R1081"/>
          <cell r="S1081">
            <v>0.04</v>
          </cell>
          <cell r="T1081"/>
          <cell r="U1081"/>
          <cell r="V1081"/>
          <cell r="W1081"/>
          <cell r="X1081"/>
          <cell r="Y1081"/>
          <cell r="Z1081"/>
          <cell r="AA1081"/>
          <cell r="AB1081"/>
          <cell r="AC1081"/>
          <cell r="AD1081"/>
          <cell r="AE1081"/>
        </row>
        <row r="1082">
          <cell r="D1082" t="str">
            <v>4 (6Ti-4Cr)</v>
          </cell>
          <cell r="E1082" t="str">
            <v>Reyes Tirado, F. L., Taylor, S. v., &amp; Dunand, D. C. (2020). Low-density, W-free Co–Nb–V–Al-based superalloys with γ/γ’ microstructure. Materials Science and Engineering A, 796. https://doi.org/10.1016/j.msea.2020.139978</v>
          </cell>
          <cell r="H1082">
            <v>10</v>
          </cell>
          <cell r="I1082">
            <v>5</v>
          </cell>
          <cell r="J1082">
            <v>4</v>
          </cell>
          <cell r="K1082"/>
          <cell r="L1082">
            <v>6</v>
          </cell>
          <cell r="M1082"/>
          <cell r="N1082">
            <v>3</v>
          </cell>
          <cell r="O1082">
            <v>3</v>
          </cell>
          <cell r="P1082"/>
          <cell r="Q1082"/>
          <cell r="R1082"/>
          <cell r="S1082">
            <v>0.04</v>
          </cell>
          <cell r="T1082"/>
          <cell r="U1082"/>
          <cell r="V1082"/>
          <cell r="W1082"/>
          <cell r="X1082"/>
          <cell r="Y1082"/>
          <cell r="Z1082"/>
          <cell r="AA1082"/>
          <cell r="AB1082"/>
          <cell r="AC1082"/>
          <cell r="AD1082"/>
          <cell r="AE1082"/>
        </row>
        <row r="1083">
          <cell r="D1083" t="str">
            <v>5 (2Ti-4Cr)</v>
          </cell>
          <cell r="E1083" t="str">
            <v>Reyes Tirado, F. L., Taylor, S. v., &amp; Dunand, D. C. (2020). Low-density, W-free Co–Nb–V–Al-based superalloys with γ/γ’ microstructure. Materials Science and Engineering A, 796. https://doi.org/10.1016/j.msea.2020.139979</v>
          </cell>
          <cell r="H1083">
            <v>10</v>
          </cell>
          <cell r="I1083">
            <v>5</v>
          </cell>
          <cell r="J1083">
            <v>4</v>
          </cell>
          <cell r="K1083"/>
          <cell r="L1083">
            <v>2</v>
          </cell>
          <cell r="M1083"/>
          <cell r="N1083">
            <v>3</v>
          </cell>
          <cell r="O1083">
            <v>3</v>
          </cell>
          <cell r="P1083"/>
          <cell r="Q1083"/>
          <cell r="R1083"/>
          <cell r="S1083">
            <v>0.04</v>
          </cell>
          <cell r="T1083"/>
          <cell r="U1083"/>
          <cell r="V1083"/>
          <cell r="W1083"/>
          <cell r="X1083"/>
          <cell r="Y1083"/>
          <cell r="Z1083"/>
          <cell r="AA1083"/>
          <cell r="AB1083"/>
          <cell r="AC1083"/>
          <cell r="AD1083"/>
          <cell r="AE1083"/>
        </row>
        <row r="1084">
          <cell r="D1084" t="str">
            <v>6 (2Ti-8Cr)</v>
          </cell>
          <cell r="E1084" t="str">
            <v>Reyes Tirado, F. L., Taylor, S. v., &amp; Dunand, D. C. (2020). Low-density, W-free Co–Nb–V–Al-based superalloys with γ/γ’ microstructure. Materials Science and Engineering A, 796. https://doi.org/10.1016/j.msea.2020.139980</v>
          </cell>
          <cell r="H1084">
            <v>10</v>
          </cell>
          <cell r="I1084">
            <v>5</v>
          </cell>
          <cell r="J1084">
            <v>8</v>
          </cell>
          <cell r="K1084"/>
          <cell r="L1084">
            <v>2</v>
          </cell>
          <cell r="M1084"/>
          <cell r="N1084">
            <v>3</v>
          </cell>
          <cell r="O1084">
            <v>3</v>
          </cell>
          <cell r="P1084"/>
          <cell r="Q1084"/>
          <cell r="R1084"/>
          <cell r="S1084">
            <v>0.04</v>
          </cell>
          <cell r="T1084"/>
          <cell r="U1084"/>
          <cell r="V1084"/>
          <cell r="W1084"/>
          <cell r="X1084"/>
          <cell r="Y1084"/>
          <cell r="Z1084"/>
          <cell r="AA1084"/>
          <cell r="AB1084"/>
          <cell r="AC1084"/>
          <cell r="AD1084"/>
          <cell r="AE1084"/>
        </row>
        <row r="1085">
          <cell r="D1085" t="str">
            <v>10Ni-4Cr</v>
          </cell>
          <cell r="E1085" t="str">
            <v>Ohl B Dunand D, Effects of Ni and Cr additions on γ + γ’ Microstructure and Mechanical Properties of W-free Co-Al-V-Nb-Ta-based Superalloys, Materials Science &amp; Engineering A, (2022), 849</v>
          </cell>
          <cell r="H1085">
            <v>9.74</v>
          </cell>
          <cell r="I1085">
            <v>4.9800000000000004</v>
          </cell>
          <cell r="J1085">
            <v>4.1500000000000004</v>
          </cell>
          <cell r="K1085"/>
          <cell r="L1085">
            <v>2.04</v>
          </cell>
          <cell r="M1085">
            <v>1.59</v>
          </cell>
          <cell r="N1085">
            <v>1.37</v>
          </cell>
          <cell r="O1085">
            <v>3.02</v>
          </cell>
          <cell r="P1085"/>
          <cell r="Q1085"/>
          <cell r="R1085"/>
          <cell r="S1085">
            <v>0.08</v>
          </cell>
          <cell r="T1085"/>
          <cell r="U1085"/>
          <cell r="V1085"/>
          <cell r="W1085"/>
          <cell r="X1085"/>
          <cell r="Y1085"/>
          <cell r="Z1085"/>
          <cell r="AA1085"/>
          <cell r="AB1085"/>
          <cell r="AC1085"/>
          <cell r="AD1085"/>
          <cell r="AE1085"/>
        </row>
        <row r="1086">
          <cell r="D1086" t="str">
            <v>20Ni-4Cr</v>
          </cell>
          <cell r="E1086" t="str">
            <v>Ohl B Dunand D, Effects of Ni and Cr additions on γ + γ’ Microstructure and Mechanical Properties of W-free Co-Al-V-Nb-Ta-based Superalloys, Materials Science &amp; Engineering A, (2022), 850</v>
          </cell>
          <cell r="H1086">
            <v>19.43</v>
          </cell>
          <cell r="I1086">
            <v>5.13</v>
          </cell>
          <cell r="J1086">
            <v>4.1100000000000003</v>
          </cell>
          <cell r="K1086"/>
          <cell r="L1086">
            <v>2.06</v>
          </cell>
          <cell r="M1086">
            <v>1.59</v>
          </cell>
          <cell r="N1086">
            <v>1.37</v>
          </cell>
          <cell r="O1086">
            <v>3.05</v>
          </cell>
          <cell r="P1086"/>
          <cell r="Q1086"/>
          <cell r="R1086"/>
          <cell r="S1086">
            <v>0.08</v>
          </cell>
          <cell r="T1086"/>
          <cell r="U1086"/>
          <cell r="V1086"/>
          <cell r="W1086"/>
          <cell r="X1086"/>
          <cell r="Y1086"/>
          <cell r="Z1086"/>
          <cell r="AA1086"/>
          <cell r="AB1086"/>
          <cell r="AC1086"/>
          <cell r="AD1086"/>
          <cell r="AE1086"/>
        </row>
        <row r="1087">
          <cell r="D1087" t="str">
            <v>30Ni-4Cr</v>
          </cell>
          <cell r="E1087" t="str">
            <v>Ohl B Dunand D, Effects of Ni and Cr additions on γ + γ’ Microstructure and Mechanical Properties of W-free Co-Al-V-Nb-Ta-based Superalloys, Materials Science &amp; Engineering A, (2022), 851</v>
          </cell>
          <cell r="H1087">
            <v>29.36</v>
          </cell>
          <cell r="I1087">
            <v>5.44</v>
          </cell>
          <cell r="J1087">
            <v>4.07</v>
          </cell>
          <cell r="K1087"/>
          <cell r="L1087">
            <v>2.27</v>
          </cell>
          <cell r="M1087">
            <v>1.69</v>
          </cell>
          <cell r="N1087">
            <v>1.37</v>
          </cell>
          <cell r="O1087">
            <v>3.14</v>
          </cell>
          <cell r="P1087"/>
          <cell r="Q1087"/>
          <cell r="R1087"/>
          <cell r="S1087">
            <v>0.08</v>
          </cell>
          <cell r="T1087"/>
          <cell r="U1087"/>
          <cell r="V1087"/>
          <cell r="W1087"/>
          <cell r="X1087"/>
          <cell r="Y1087"/>
          <cell r="Z1087"/>
          <cell r="AA1087"/>
          <cell r="AB1087"/>
          <cell r="AC1087"/>
          <cell r="AD1087"/>
          <cell r="AE1087"/>
        </row>
        <row r="1088">
          <cell r="D1088" t="str">
            <v>10Ni-8Cr</v>
          </cell>
          <cell r="E1088" t="str">
            <v>Ohl B Dunand D, Effects of Ni and Cr additions on γ + γ’ Microstructure and Mechanical Properties of W-free Co-Al-V-Nb-Ta-based Superalloys, Materials Science &amp; Engineering A, (2022), 852</v>
          </cell>
          <cell r="H1088">
            <v>9.74</v>
          </cell>
          <cell r="I1088">
            <v>5.04</v>
          </cell>
          <cell r="J1088">
            <v>8.2200000000000006</v>
          </cell>
          <cell r="K1088"/>
          <cell r="L1088">
            <v>2.0699999999999998</v>
          </cell>
          <cell r="M1088">
            <v>1.58</v>
          </cell>
          <cell r="N1088">
            <v>1.41</v>
          </cell>
          <cell r="O1088">
            <v>3.02</v>
          </cell>
          <cell r="P1088"/>
          <cell r="Q1088"/>
          <cell r="R1088"/>
          <cell r="S1088">
            <v>0.08</v>
          </cell>
          <cell r="T1088"/>
          <cell r="U1088"/>
          <cell r="V1088"/>
          <cell r="W1088"/>
          <cell r="X1088"/>
          <cell r="Y1088"/>
          <cell r="Z1088"/>
          <cell r="AA1088"/>
          <cell r="AB1088"/>
          <cell r="AC1088"/>
          <cell r="AD1088"/>
          <cell r="AE1088"/>
        </row>
        <row r="1089">
          <cell r="D1089" t="str">
            <v>20Ni-8Cr</v>
          </cell>
          <cell r="E1089" t="str">
            <v>Ohl B Dunand D, Effects of Ni and Cr additions on γ + γ’ Microstructure and Mechanical Properties of W-free Co-Al-V-Nb-Ta-based Superalloys, Materials Science &amp; Engineering A, (2022), 853</v>
          </cell>
          <cell r="H1089">
            <v>19.54</v>
          </cell>
          <cell r="I1089">
            <v>4.9800000000000004</v>
          </cell>
          <cell r="J1089">
            <v>8.2899999999999991</v>
          </cell>
          <cell r="K1089"/>
          <cell r="L1089">
            <v>2.0699999999999998</v>
          </cell>
          <cell r="M1089">
            <v>1.61</v>
          </cell>
          <cell r="N1089">
            <v>1.38</v>
          </cell>
          <cell r="O1089">
            <v>3.03</v>
          </cell>
          <cell r="P1089"/>
          <cell r="Q1089"/>
          <cell r="R1089"/>
          <cell r="S1089">
            <v>0.08</v>
          </cell>
          <cell r="T1089"/>
          <cell r="U1089"/>
          <cell r="V1089"/>
          <cell r="W1089"/>
          <cell r="X1089"/>
          <cell r="Y1089"/>
          <cell r="Z1089"/>
          <cell r="AA1089"/>
          <cell r="AB1089"/>
          <cell r="AC1089"/>
          <cell r="AD1089"/>
          <cell r="AE1089"/>
        </row>
        <row r="1090">
          <cell r="D1090" t="str">
            <v>30Ni-8Cr</v>
          </cell>
          <cell r="E1090" t="str">
            <v>Ohl B Dunand D, Effects of Ni and Cr additions on γ + γ’ Microstructure and Mechanical Properties of W-free Co-Al-V-Nb-Ta-based Superalloys, Materials Science &amp; Engineering A, (2022), 854</v>
          </cell>
          <cell r="H1090">
            <v>29.66</v>
          </cell>
          <cell r="I1090">
            <v>4.9800000000000004</v>
          </cell>
          <cell r="J1090">
            <v>8.19</v>
          </cell>
          <cell r="K1090"/>
          <cell r="L1090">
            <v>2.08</v>
          </cell>
          <cell r="M1090">
            <v>1.65</v>
          </cell>
          <cell r="N1090">
            <v>1.6</v>
          </cell>
          <cell r="O1090">
            <v>3.07</v>
          </cell>
          <cell r="P1090"/>
          <cell r="Q1090"/>
          <cell r="R1090"/>
          <cell r="S1090">
            <v>0.08</v>
          </cell>
          <cell r="T1090"/>
          <cell r="U1090"/>
          <cell r="V1090"/>
          <cell r="W1090"/>
          <cell r="X1090"/>
          <cell r="Y1090"/>
          <cell r="Z1090"/>
          <cell r="AA1090"/>
          <cell r="AB1090"/>
          <cell r="AC1090"/>
          <cell r="AD1090"/>
          <cell r="AE1090"/>
        </row>
        <row r="1091">
          <cell r="D1091" t="str">
            <v>0Fe</v>
          </cell>
          <cell r="E1091" t="str">
            <v>Xue et al., Effects of Fe additions on phase stability, creep properties and oxidation resistance of a CoNi-base superalloy</v>
          </cell>
          <cell r="H1091">
            <v>29.2</v>
          </cell>
          <cell r="I1091">
            <v>11.1</v>
          </cell>
          <cell r="J1091">
            <v>4.2</v>
          </cell>
          <cell r="K1091">
            <v>5.8</v>
          </cell>
          <cell r="L1091"/>
          <cell r="M1091"/>
          <cell r="N1091"/>
          <cell r="O1091"/>
          <cell r="P1091"/>
          <cell r="Q1091"/>
          <cell r="R1091"/>
          <cell r="S1091"/>
          <cell r="T1091"/>
          <cell r="U1091"/>
          <cell r="V1091"/>
          <cell r="W1091"/>
          <cell r="X1091"/>
          <cell r="Y1091"/>
          <cell r="Z1091"/>
          <cell r="AA1091"/>
          <cell r="AB1091"/>
          <cell r="AC1091"/>
          <cell r="AD1091"/>
          <cell r="AE1091"/>
        </row>
        <row r="1092">
          <cell r="D1092" t="str">
            <v>4Fe</v>
          </cell>
          <cell r="E1092" t="str">
            <v>Xue et al., Effects of Fe additions on phase stability, creep properties and oxidation resistance of a CoNi-base superalloy</v>
          </cell>
          <cell r="H1092">
            <v>29.2</v>
          </cell>
          <cell r="I1092">
            <v>10.9</v>
          </cell>
          <cell r="J1092">
            <v>4.0999999999999996</v>
          </cell>
          <cell r="K1092">
            <v>5.8</v>
          </cell>
          <cell r="L1092"/>
          <cell r="M1092"/>
          <cell r="N1092"/>
          <cell r="O1092"/>
          <cell r="P1092"/>
          <cell r="Q1092"/>
          <cell r="R1092"/>
          <cell r="S1092"/>
          <cell r="T1092"/>
          <cell r="U1092"/>
          <cell r="V1092"/>
          <cell r="W1092">
            <v>4.0999999999999996</v>
          </cell>
          <cell r="X1092"/>
          <cell r="Y1092"/>
          <cell r="Z1092"/>
          <cell r="AA1092"/>
          <cell r="AB1092"/>
          <cell r="AC1092"/>
          <cell r="AD1092"/>
          <cell r="AE1092"/>
        </row>
        <row r="1093">
          <cell r="D1093" t="str">
            <v>8Fe</v>
          </cell>
          <cell r="E1093" t="str">
            <v>Xue et al., Effects of Fe additions on phase stability, creep properties and oxidation resistance of a CoNi-base superalloy</v>
          </cell>
          <cell r="H1093">
            <v>29.3</v>
          </cell>
          <cell r="I1093">
            <v>10.8</v>
          </cell>
          <cell r="J1093">
            <v>4.0999999999999996</v>
          </cell>
          <cell r="K1093">
            <v>5.7</v>
          </cell>
          <cell r="L1093"/>
          <cell r="M1093"/>
          <cell r="N1093"/>
          <cell r="O1093"/>
          <cell r="P1093"/>
          <cell r="Q1093"/>
          <cell r="R1093"/>
          <cell r="S1093"/>
          <cell r="T1093"/>
          <cell r="U1093"/>
          <cell r="V1093"/>
          <cell r="W1093">
            <v>8.1999999999999993</v>
          </cell>
          <cell r="X1093"/>
          <cell r="Y1093"/>
          <cell r="Z1093"/>
          <cell r="AA1093"/>
          <cell r="AB1093"/>
          <cell r="AC1093"/>
          <cell r="AD1093"/>
          <cell r="AE1093"/>
        </row>
        <row r="1094">
          <cell r="D1094" t="str">
            <v>12Fe</v>
          </cell>
          <cell r="E1094" t="str">
            <v>Xue et al., Effects of Fe additions on phase stability, creep properties and oxidation resistance of a CoNi-base superalloy</v>
          </cell>
          <cell r="H1094">
            <v>29.3</v>
          </cell>
          <cell r="I1094">
            <v>10.4</v>
          </cell>
          <cell r="J1094">
            <v>4.0999999999999996</v>
          </cell>
          <cell r="K1094">
            <v>5.7</v>
          </cell>
          <cell r="L1094"/>
          <cell r="M1094"/>
          <cell r="N1094"/>
          <cell r="O1094"/>
          <cell r="P1094"/>
          <cell r="Q1094"/>
          <cell r="R1094"/>
          <cell r="S1094"/>
          <cell r="T1094"/>
          <cell r="U1094"/>
          <cell r="V1094"/>
          <cell r="W1094">
            <v>12.3</v>
          </cell>
          <cell r="X1094"/>
          <cell r="Y1094"/>
          <cell r="Z1094"/>
          <cell r="AA1094"/>
          <cell r="AB1094"/>
          <cell r="AC1094"/>
          <cell r="AD1094"/>
          <cell r="AE1094"/>
        </row>
      </sheetData>
      <sheetData sheetId="1">
        <row r="258">
          <cell r="A258" t="str">
            <v>Co-34.6Ni-1.7Fe-4.3Al-19.5Cr-1.0Ti-1.9Nb-4.8Mo-0.70C</v>
          </cell>
        </row>
        <row r="259">
          <cell r="A259" t="str">
            <v>Co-31.0Ni-10.1Al-2.1Ta-5.1Mo</v>
          </cell>
        </row>
        <row r="260">
          <cell r="A260" t="str">
            <v>Co-32.0Ni-9.9Al-1.4Ti-1.7Ta-4.6Mo</v>
          </cell>
        </row>
        <row r="261">
          <cell r="A261" t="str">
            <v>Co-30.6Ni-9.2Al-3.2Ti-2.1Ta-5.1Mo</v>
          </cell>
        </row>
        <row r="262">
          <cell r="A262" t="str">
            <v>Co-30.5Ni-9.3Al-3.9Ti-2.2Ta-5.0Mo</v>
          </cell>
        </row>
        <row r="263">
          <cell r="A263" t="str">
            <v>Co-29.8Ni-9.4Al-12.8Cr-3.7Ti-2.0Nb</v>
          </cell>
        </row>
        <row r="264">
          <cell r="A264" t="str">
            <v>Co-30.2Ni-9.8Al-4.0W-3.9Ti-1.9Ta</v>
          </cell>
        </row>
        <row r="265">
          <cell r="A265" t="str">
            <v>Co-30.4Ni-9.7Al-2.1Ta-4.7Mo</v>
          </cell>
        </row>
        <row r="266">
          <cell r="A266" t="str">
            <v>Co-30.5Ni-9.7Al-1.9Ti-2.1Ta-4.8Mo</v>
          </cell>
        </row>
        <row r="267">
          <cell r="A267" t="str">
            <v>Co-30.2Ni-9.8Al-2.0Cr-2.0Ti-1.9Ta-4.6Mo</v>
          </cell>
        </row>
        <row r="268">
          <cell r="A268" t="str">
            <v>Co-30.1Ni-9.8Al-4.9Cr-2.0Ti-2.0Ta-4.9Mo</v>
          </cell>
        </row>
        <row r="269">
          <cell r="A269" t="str">
            <v>Co-29.5Ni-10.2Al-10.2Cr-1.9Ti-2.1Ta-5.1Mo</v>
          </cell>
        </row>
        <row r="270">
          <cell r="A270" t="str">
            <v>Co-8.0Ti-11.0V</v>
          </cell>
        </row>
        <row r="271">
          <cell r="A271" t="str">
            <v>Co-5.0Ni-8.0Ti-11.0V</v>
          </cell>
        </row>
        <row r="272">
          <cell r="A272" t="str">
            <v>Co-10.0Ni-8.0Ti-11.0V</v>
          </cell>
        </row>
        <row r="273">
          <cell r="A273" t="str">
            <v>Co-29.8Ni-7.8Al-14.4Cr-2.0W-4.3Ti-0.9Ta</v>
          </cell>
        </row>
        <row r="274">
          <cell r="A274" t="str">
            <v>Co-29.8Ni-8.Al-14.3Cr-2.9W-4.2Ti-1.0Ta</v>
          </cell>
        </row>
        <row r="275">
          <cell r="A275" t="str">
            <v>Co-29.8Ni-7.9Al-14.2Cr-2.0W-4.2Ti-1.0Ta-1.0Mo</v>
          </cell>
        </row>
        <row r="276">
          <cell r="A276" t="str">
            <v>Co-30.0Ni-7.8Al-14.3Cr-2.0W-5.3Ti-0.9Ta</v>
          </cell>
        </row>
        <row r="277">
          <cell r="A277" t="str">
            <v>Co-20.4Ni-9.8Al-7.4W-2.7Ti-0.40C-0.10B</v>
          </cell>
        </row>
        <row r="278">
          <cell r="A278" t="str">
            <v>Co-30.0Ni-10.Al-2.0Ti-2.0Ta-5.0Mo</v>
          </cell>
        </row>
        <row r="279">
          <cell r="A279" t="str">
            <v>Co-34.8Ni-1.7Fe-4.3Al-19.7Cr-1.0Ti-1.9Nb-4.9Mo</v>
          </cell>
        </row>
        <row r="280">
          <cell r="A280" t="str">
            <v>Co-10.Al-3.0Nb</v>
          </cell>
        </row>
        <row r="281">
          <cell r="A281" t="str">
            <v>Co-13.7Al-7.7W</v>
          </cell>
        </row>
        <row r="282">
          <cell r="A282" t="str">
            <v>Co-11.7Al-9.0W-2.1Ti-1.7Ta</v>
          </cell>
        </row>
        <row r="283">
          <cell r="A283" t="str">
            <v>Co-29.3Ni-4.7Al-15.5Cr-5.3Ti</v>
          </cell>
        </row>
        <row r="284">
          <cell r="A284" t="str">
            <v>Co-29.3Ni-6.4Al-15.2Cr-5.1Ti-2.1Ta</v>
          </cell>
        </row>
        <row r="285">
          <cell r="A285" t="str">
            <v>Co-34.0Ni-4.5Al-15.6Cr-5.5Ti</v>
          </cell>
        </row>
        <row r="286">
          <cell r="A286" t="str">
            <v>Co-34.3Ni-4.7Al-15.6Cr-5.1Ti-1.9Ta</v>
          </cell>
        </row>
        <row r="287">
          <cell r="A287" t="str">
            <v>Co-34.7Ni-4.5Al-15.5Cr-4.9Ti-1.8Nb</v>
          </cell>
        </row>
        <row r="288">
          <cell r="A288" t="str">
            <v>Co-34.6Ni-4.4Al-15.4Cr-0.9W-5.2Ti-2.0Mo</v>
          </cell>
        </row>
        <row r="289">
          <cell r="A289" t="str">
            <v>Co-34.8Ni-4.7Al-15.3Cr-3.1W-5.1Ti</v>
          </cell>
        </row>
        <row r="290">
          <cell r="A290" t="str">
            <v>Co-36.4Ni-4.7Al-15.2Cr-1.2W-5.2Ti-1.0Ta-2.1Mo</v>
          </cell>
        </row>
        <row r="291">
          <cell r="A291" t="str">
            <v>Co-34.4Ni-4.5Al-15.7Cr-1.1W-7.4Ti-1.8Mo</v>
          </cell>
        </row>
        <row r="292">
          <cell r="A292" t="str">
            <v>Co-2.0W-4.0Ti-2.0Ta-10.0V</v>
          </cell>
        </row>
        <row r="293">
          <cell r="A293" t="str">
            <v>Co-30.0Ni-10.Al-2.0Ta-5.0V</v>
          </cell>
        </row>
        <row r="294">
          <cell r="A294" t="str">
            <v>Co-30.0Ni-10.Al-2.0Ti-2.0Ta-5.0V</v>
          </cell>
        </row>
        <row r="295">
          <cell r="A295" t="str">
            <v>Co-30.0Ni-10.Al-2.0Ta-2.0Nb-5.0V</v>
          </cell>
        </row>
        <row r="296">
          <cell r="A296" t="str">
            <v>Co-30.0Ni-10.Al-2.0Ta-5.0V-2.0Mo</v>
          </cell>
        </row>
        <row r="297">
          <cell r="A297" t="str">
            <v>Co-30.0Ni-10.Al-2.0W-2.0Ta-5.0V</v>
          </cell>
        </row>
      </sheetData>
      <sheetData sheetId="2">
        <row r="251">
          <cell r="A251" t="str">
            <v>Co-30.Ni-10.Al-2.Ti-2.Nb</v>
          </cell>
        </row>
        <row r="547">
          <cell r="A547" t="str">
            <v>Co-32.0Ni-6.Al-12.0Cr-3.0W-2.5Ti-1.5Ta-0.3Si-0.08C-0.01Zr-0.08B</v>
          </cell>
          <cell r="C547" t="str">
            <v>CoWalloy1</v>
          </cell>
          <cell r="D547" t="str">
            <v>Abedi, H. R., &amp; Ojo, O. A. (2021). Numerical Modeling of Gas Tungsten Arc Welding of a Newly Developed Cobalt-Based Superalloy. Metallurgical and Materials Transactions A: Physical Metallurgy and Materials Science, 52(11), 5043–5054. https://doi.org/10.1007/s11661-021-06451-x</v>
          </cell>
          <cell r="K547" t="str">
            <v>CoWalloy1Abedi, H. R., &amp; Ojo, O. A. (2021). Numerical Modeling of Gas Tungsten Arc Welding of a Newly Developed Cobalt-Based Superalloy. Metallurgical and Materials Transactions A: Physical Metallurgy and Materials Science, 52(11), 5043–5054. https://doi.org/10.1007/s11661-021-06451-x</v>
          </cell>
        </row>
        <row r="548">
          <cell r="A548" t="str">
            <v>Co-28.8Ni-10.Al-10.2Cr-2.1Ti-2.1Ta-1.5Nb-2.2Mo</v>
          </cell>
          <cell r="C548" t="str">
            <v>MCoHEA</v>
          </cell>
          <cell r="D548" t="str">
            <v>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ell>
          <cell r="K548" t="str">
            <v>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ell>
        </row>
        <row r="549">
          <cell r="A549" t="str">
            <v>Co-12.Al-11.0W</v>
          </cell>
        </row>
        <row r="550">
          <cell r="A550" t="str">
            <v>Co-15.0Ni-12.Al-11.0W</v>
          </cell>
        </row>
        <row r="551">
          <cell r="A551" t="str">
            <v>Co-30.0Ni-12.Al-11.0W</v>
          </cell>
        </row>
        <row r="552">
          <cell r="A552" t="str">
            <v>Co-45.0Ni-12.Al-11.0W</v>
          </cell>
        </row>
        <row r="553">
          <cell r="A553" t="str">
            <v>Co-15.0Ni-11.Al-9.0W</v>
          </cell>
        </row>
        <row r="554">
          <cell r="A554" t="str">
            <v>Co-17.5Ni-11.Al-9.0W</v>
          </cell>
        </row>
        <row r="555">
          <cell r="A555" t="str">
            <v>Co-20.0Ni-11.Al-9.0W</v>
          </cell>
        </row>
        <row r="556">
          <cell r="A556" t="str">
            <v>Co-13.0Ni-10.Al-8.0W</v>
          </cell>
        </row>
        <row r="557">
          <cell r="A557" t="str">
            <v>Co-31.0Ni-10.1Al-2.1Ta-5.1Mo</v>
          </cell>
        </row>
        <row r="558">
          <cell r="A558" t="str">
            <v>Co-32.0Ni-9.9Al-1.4Ti-1.7Ta-4.6Mo</v>
          </cell>
        </row>
        <row r="559">
          <cell r="A559" t="str">
            <v>Co-30.6Ni-9.2Al-3.2Ti-2.1Ta-5.1Mo</v>
          </cell>
        </row>
        <row r="560">
          <cell r="A560" t="str">
            <v>Co-30.5Ni-9.3Al-3.9Ti-2.2Ta-5.0Mo</v>
          </cell>
        </row>
        <row r="561">
          <cell r="A561" t="str">
            <v>Co-31.0Ni-9.7Al-2.3Nb-5.2Mo</v>
          </cell>
        </row>
        <row r="562">
          <cell r="A562" t="str">
            <v>Co-30.5Ni-9.5Al-1.0Ti-2.0Nb-4.9Mo</v>
          </cell>
        </row>
        <row r="563">
          <cell r="A563" t="str">
            <v>Co-30.6Ni-9.3Al-1.9Ti-2.1Nb-5.2Mo</v>
          </cell>
        </row>
        <row r="564">
          <cell r="A564" t="str">
            <v>Co-30.7Ni-9.5Al-3.0Ti-1.9Nb-4.9Mo</v>
          </cell>
        </row>
        <row r="565">
          <cell r="A565" t="str">
            <v>Co-30.3Ni-9.4Al-3.9Ti-1.8Nb-4.7Mo</v>
          </cell>
        </row>
        <row r="566">
          <cell r="A566" t="str">
            <v>Co-29.4Ni-9.5Al-5.2Cr-2.2Nb</v>
          </cell>
        </row>
        <row r="567">
          <cell r="A567" t="str">
            <v>Co-29.8Ni-9.5Al-5.5Cr-2.1Ti-1.9Nb</v>
          </cell>
        </row>
        <row r="568">
          <cell r="A568" t="str">
            <v>Co-30.3Ni-9.5Al-8.5Cr-2.0Ti-2.0Nb</v>
          </cell>
        </row>
        <row r="569">
          <cell r="A569" t="str">
            <v>Co-29.9Ni-10.Al-11.9Cr-2.2Ti-1.9Nb</v>
          </cell>
        </row>
        <row r="570">
          <cell r="A570" t="str">
            <v>Co-30.0Ni-9.1Al-5.3Cr-4.2Ti-2.0Nb</v>
          </cell>
        </row>
        <row r="571">
          <cell r="A571" t="str">
            <v>Co-30.2Ni-9.4Al-8.8Cr-4.4Ti-2.0Nb</v>
          </cell>
        </row>
        <row r="572">
          <cell r="A572" t="str">
            <v>Co-29.8Ni-9.4Al-12.8Cr-3.7Ti-2.0Nb</v>
          </cell>
        </row>
        <row r="573">
          <cell r="A573" t="str">
            <v>Co-30.2Ni-9.8Al-4.0W-3.9Ti-1.9Ta</v>
          </cell>
        </row>
      </sheetData>
      <sheetData sheetId="3">
        <row r="2">
          <cell r="A2" t="str">
            <v>Co-12.0Ti</v>
          </cell>
        </row>
        <row r="3">
          <cell r="A3" t="str">
            <v>Co-12.0Ti-4.0Mo</v>
          </cell>
        </row>
        <row r="4">
          <cell r="A4" t="str">
            <v>Co-2.Al-12.0Ti-4.0Mo</v>
          </cell>
        </row>
        <row r="5">
          <cell r="A5" t="str">
            <v>Co-4.Al-12.0Ti-4.0Mo</v>
          </cell>
        </row>
        <row r="6">
          <cell r="A6" t="str">
            <v>Co-2.Al-10.0Ti-4.0Mo</v>
          </cell>
        </row>
        <row r="7">
          <cell r="A7" t="str">
            <v>Co-4.Al-8.0Ti-4.0Mo</v>
          </cell>
        </row>
        <row r="8">
          <cell r="A8" t="str">
            <v>Co-9.Al-8.0W-0.10B</v>
          </cell>
        </row>
        <row r="9">
          <cell r="A9" t="str">
            <v>Co-9.Al-9.0W-0.10B</v>
          </cell>
        </row>
        <row r="10">
          <cell r="A10" t="str">
            <v>Co-9.Al-11.0W-0.10B</v>
          </cell>
        </row>
        <row r="11">
          <cell r="A11" t="str">
            <v>Co-20.0Ni-7.Al-8.0W-4.0Ti-1.0Ta</v>
          </cell>
        </row>
        <row r="12">
          <cell r="A12" t="str">
            <v>Co-20.0Ni-15.Al-4.0Ti-1.0Ta</v>
          </cell>
        </row>
        <row r="13">
          <cell r="A13" t="str">
            <v>Co-20.0Ni-7.Al-2.0W-10.0Ti-1.0Ta</v>
          </cell>
        </row>
        <row r="14">
          <cell r="A14" t="str">
            <v>Co-20.0Ni-7.Al-4.0W-4.0Ti-5.0Ta</v>
          </cell>
        </row>
        <row r="15">
          <cell r="A15" t="str">
            <v>Co-20.0Ni-7.Al-3.0W-4.0Ti-1.0Ta-5.0Mo</v>
          </cell>
        </row>
        <row r="16">
          <cell r="A16" t="str">
            <v>Co-20.0Ni-7.Al-3.0W-4.0Ti-1.0Ta-5.0Nb</v>
          </cell>
        </row>
        <row r="17">
          <cell r="A17" t="str">
            <v>Co-34.6Ni-1.7Fe-4.3Al-19.5Cr-1.0Ti-1.9Nb-4.8Mo-0.70C</v>
          </cell>
        </row>
        <row r="18">
          <cell r="A18" t="str">
            <v>Co-31.0Ni-10.1Al-2.1Ta-5.1Mo</v>
          </cell>
        </row>
        <row r="19">
          <cell r="A19" t="str">
            <v>Co-32.0Ni-9.9Al-1.4Ti-1.7Ta-4.6Mo</v>
          </cell>
        </row>
        <row r="20">
          <cell r="A20" t="str">
            <v>Co-30.6Ni-9.2Al-3.2Ti-2.1Ta-5.1Mo</v>
          </cell>
        </row>
        <row r="21">
          <cell r="A21" t="str">
            <v>Co-30.5Ni-9.3Al-3.9Ti-2.2Ta-5.0Mo</v>
          </cell>
        </row>
        <row r="22">
          <cell r="A22" t="str">
            <v>Co-36.8Ni-13.3Al-5.8Cr-1.0W-3.5Ta-0.0Hf-0.06C-0.08B-0.0Y</v>
          </cell>
        </row>
        <row r="23">
          <cell r="A23" t="str">
            <v>Co-36.8Ni-13.3Al-5.8Cr-1.0W-3.5Ta-0.0Hf-0.06C-0.08B-0.0Y</v>
          </cell>
        </row>
        <row r="24">
          <cell r="A24" t="str">
            <v>Co-36.8Ni-13.3Al-5.8Cr-1.0W-3.5Ta-0.0Hf-0.06C-0.08B-0.0Y</v>
          </cell>
        </row>
        <row r="25">
          <cell r="A25" t="str">
            <v>Co-36.8Ni-13.3Al-5.8Cr-1.0W-3.5Ta-0.0Hf-0.06C-0.08B-0.0Y</v>
          </cell>
        </row>
        <row r="26">
          <cell r="A26" t="str">
            <v>Co-36.8Ni-13.3Al-5.8Cr-1.0W-3.5Ta-0.0Hf-0.06C-0.08B-0.0Y</v>
          </cell>
        </row>
        <row r="27">
          <cell r="A27" t="str">
            <v>Co-36.8Ni-13.3Al-5.8Cr-1.0W-3.5Ta-0.0Hf-0.06C-0.08B-0.0Y</v>
          </cell>
        </row>
        <row r="28">
          <cell r="A28" t="str">
            <v>Co-36.8Ni-13.3Al-5.8Cr-1.0W-3.5Ta-0.0Hf-0.06C-0.08B-0.0Y</v>
          </cell>
        </row>
        <row r="29">
          <cell r="A29" t="str">
            <v>Co-31.0Ni-9.7Al-2.3Nb-5.2Mo</v>
          </cell>
        </row>
        <row r="30">
          <cell r="A30" t="str">
            <v>Co-30.5Ni-9.5Al-1.0Ti-2.0Nb-4.9Mo</v>
          </cell>
        </row>
        <row r="31">
          <cell r="A31" t="str">
            <v>Co-30.6Ni-9.3Al-1.9Ti-2.1Nb-5.2Mo</v>
          </cell>
        </row>
        <row r="32">
          <cell r="A32" t="str">
            <v>Co-30.7Ni-9.5Al-3.0Ti-1.9Nb-4.9Mo</v>
          </cell>
        </row>
        <row r="33">
          <cell r="A33" t="str">
            <v>Co-30.3Ni-9.4Al-3.9Ti-1.8Nb-4.7Mo</v>
          </cell>
        </row>
        <row r="34">
          <cell r="A34" t="str">
            <v>Co-29.4Ni-9.5Al-5.2Cr-2.2Nb</v>
          </cell>
        </row>
        <row r="35">
          <cell r="A35" t="str">
            <v>Co-29.8Ni-9.5Al-5.5Cr-2.1Ti-1.9Nb</v>
          </cell>
        </row>
        <row r="36">
          <cell r="A36" t="str">
            <v>Co-30.3Ni-9.5Al-8.5Cr-2.0Ti-2.0Nb</v>
          </cell>
        </row>
        <row r="37">
          <cell r="A37" t="str">
            <v>Co-29.9Ni-10.Al-11.9Cr-2.2Ti-1.9Nb</v>
          </cell>
        </row>
        <row r="38">
          <cell r="A38" t="str">
            <v>Co-30.0Ni-9.1Al-5.3Cr-4.2Ti-2.0Nb</v>
          </cell>
        </row>
        <row r="39">
          <cell r="A39" t="str">
            <v>Co-30.2Ni-9.4Al-8.8Cr-4.4Ti-2.0Nb</v>
          </cell>
        </row>
        <row r="40">
          <cell r="A40" t="str">
            <v>Co-29.8Ni-9.4Al-12.8Cr-3.7Ti-2.0Nb</v>
          </cell>
        </row>
        <row r="41">
          <cell r="A41" t="str">
            <v>Co-20.0Ni-10.Al-6.0W</v>
          </cell>
        </row>
        <row r="42">
          <cell r="A42" t="str">
            <v>Co-18.0Ni-13.Al-5.0W</v>
          </cell>
        </row>
        <row r="43">
          <cell r="A43" t="str">
            <v>Co-30.2Ni-9.8Al-4.0W-3.9Ti-1.9Ta</v>
          </cell>
        </row>
        <row r="44">
          <cell r="A44" t="str">
            <v>Co-10.0Ni-6.3Al-4.0Cr-2.5Ti-3.3Nb-3.8V-0.04B</v>
          </cell>
        </row>
        <row r="45">
          <cell r="A45" t="str">
            <v>Co-10.0Ni-6.3Al-4.0Cr-2.5Ti-1.0Ta-3.3Nb-3.8V-0.04B</v>
          </cell>
        </row>
        <row r="46">
          <cell r="A46" t="str">
            <v>Co-10.0Ni-7.5Al-4.0Cr-3.0Ti-4.5Nb-4.5V-0.04B</v>
          </cell>
        </row>
        <row r="47">
          <cell r="A47" t="str">
            <v>Co-10.0Ni-6.3Al-4.0Cr-2.5Ti-3.3Ta-3.8V-0.04B</v>
          </cell>
        </row>
        <row r="48">
          <cell r="A48" t="str">
            <v>Co-29.7Ni-9.6Al-8.2Cr-1.8Nb-4.8Mo</v>
          </cell>
        </row>
        <row r="49">
          <cell r="A49" t="str">
            <v>Co-30.7Ni-9.5Al-7.8Cr-2.1Ti-1.9Nb-4.7Mo</v>
          </cell>
        </row>
        <row r="50">
          <cell r="A50" t="str">
            <v>Co-30.4Ni-9.7Al-8.1Cr-3.9Ti-1.9Nb-5.1Mo</v>
          </cell>
        </row>
        <row r="51">
          <cell r="A51" t="str">
            <v>Co-30.4Ni-9.7Al-2.1Ta-4.7Mo</v>
          </cell>
        </row>
        <row r="52">
          <cell r="A52" t="str">
            <v>Co-30.5Ni-9.7Al-1.9Ti-2.1Ta-4.8Mo</v>
          </cell>
        </row>
        <row r="53">
          <cell r="A53" t="str">
            <v>Co-30.2Ni-9.8Al-2.0Cr-2.0Ti-1.9Ta-4.6Mo</v>
          </cell>
        </row>
        <row r="54">
          <cell r="A54" t="str">
            <v>Co-30.1Ni-9.8Al-4.9Cr-2.0Ti-2.0Ta-4.9Mo</v>
          </cell>
        </row>
        <row r="55">
          <cell r="A55" t="str">
            <v>Co-29.5Ni-10.2Al-10.2Cr-1.9Ti-2.1Ta-5.1Mo</v>
          </cell>
        </row>
        <row r="56">
          <cell r="A56" t="str">
            <v>Co-9.Al-7.5W-2.0Ta</v>
          </cell>
        </row>
        <row r="57">
          <cell r="A57" t="str">
            <v>Co-9.Al-7.5W-2.0Ta</v>
          </cell>
        </row>
        <row r="58">
          <cell r="A58" t="str">
            <v>Co-9.Al-7.5W-2.0Ta</v>
          </cell>
        </row>
        <row r="59">
          <cell r="A59" t="str">
            <v>Co-8.4Al-4.1W-0.2Ta</v>
          </cell>
        </row>
        <row r="60">
          <cell r="A60" t="str">
            <v>Co-8.6Al-6.0W-0.6Ta</v>
          </cell>
        </row>
        <row r="61">
          <cell r="A61" t="str">
            <v>Co-8.5Al-7.7W-1.1Ta</v>
          </cell>
        </row>
        <row r="62">
          <cell r="A62" t="str">
            <v>Co-8.4Al-9.3W-1.6Ta</v>
          </cell>
        </row>
        <row r="63">
          <cell r="A63" t="str">
            <v>Co-8.2Al-11.0W-2.0Ta</v>
          </cell>
        </row>
        <row r="64">
          <cell r="A64" t="str">
            <v>Co-8.1Al-12.5W-2.4Ta</v>
          </cell>
        </row>
        <row r="65">
          <cell r="A65" t="str">
            <v>Co-9.Al-9.0W-2.0Ta-0.02Ce-0.02B</v>
          </cell>
        </row>
        <row r="66">
          <cell r="A66" t="str">
            <v>Co-9.Al-9.0W-2.0Ta-0.02Ce-0.02B</v>
          </cell>
        </row>
        <row r="67">
          <cell r="A67" t="str">
            <v>Co-29.8Ni-7.8Al-14.4Cr-2.0W-4.3Ti-0.9Ta</v>
          </cell>
        </row>
        <row r="68">
          <cell r="A68" t="str">
            <v>Co-29.8Ni-8.Al-14.3Cr-2.9W-4.2Ti-1.0Ta</v>
          </cell>
        </row>
        <row r="69">
          <cell r="A69" t="str">
            <v>Co-29.8Ni-7.9Al-14.2Cr-2.0W-4.2Ti-1.0Ta-1.0Mo</v>
          </cell>
        </row>
        <row r="70">
          <cell r="A70" t="str">
            <v>Co-30.0Ni-7.8Al-14.3Cr-2.0W-5.3Ti-0.9Ta</v>
          </cell>
        </row>
        <row r="71">
          <cell r="A71" t="str">
            <v>Co-20.4Ni-9.8Al-7.4W-2.7Ti-0.40C-0.10B</v>
          </cell>
        </row>
        <row r="72">
          <cell r="A72" t="str">
            <v>Co-20.4Ni-9.8Al-7.4W-2.7Ti-0.40C-0.10B</v>
          </cell>
        </row>
        <row r="73">
          <cell r="A73" t="str">
            <v>Co-20.4Ni-9.8Al-7.4W-2.7Ti-0.40C-0.10B</v>
          </cell>
        </row>
        <row r="74">
          <cell r="A74" t="str">
            <v>Co-20.4Ni-9.8Al-7.4W-2.7Ti-0.40C-0.10B</v>
          </cell>
        </row>
        <row r="75">
          <cell r="A75" t="str">
            <v>Co-30.0Ni-10.Al-2.0Ti-2.0Ta-5.0Mo</v>
          </cell>
        </row>
        <row r="76">
          <cell r="A76" t="str">
            <v>Co-15.Cr-11.Ti</v>
          </cell>
        </row>
        <row r="77">
          <cell r="A77" t="str">
            <v>Co-32.0Ni-8.Al-6.0Cr-5.7W-2.8Ti-1.8Ta-0.4Si-0.1Hf</v>
          </cell>
        </row>
        <row r="78">
          <cell r="A78" t="str">
            <v>Co-32.Ni-6.Al-12.Cr-3.W-2.5Ti-1.5Ta-0.4Si-0.1Hf-0.08C-0.01Zr-0.08B</v>
          </cell>
        </row>
        <row r="79">
          <cell r="A79" t="str">
            <v>Co-31.8Ni-8.7Al-12.6Cr-4.7W-0.3Ti-0.2Ta-0.4Si-0.1Hf-0.08C-0.01Zr-0.08B</v>
          </cell>
        </row>
        <row r="80">
          <cell r="A80" t="str">
            <v>Co-35.0Ni-7.5Al-15.0Cr-5.0W-1.0Ti-1.0Ta-0.4Si-0.1Hf-0.08B</v>
          </cell>
        </row>
        <row r="81">
          <cell r="A81" t="str">
            <v>Co-35.0Ni-9.Al-15.0Cr-5.0W-0.3Ti-0.2Ta-0.4Si-0.1Hf-0.08B</v>
          </cell>
        </row>
        <row r="82">
          <cell r="A82" t="str">
            <v>Co-29.6Ni-10.5Al-3.0Nb</v>
          </cell>
        </row>
        <row r="83">
          <cell r="A83" t="str">
            <v>Co-28.9Ni-10.3Al-2.1Ti-3.1Nb</v>
          </cell>
        </row>
        <row r="84">
          <cell r="A84" t="str">
            <v>Co-29.0Ni-10.1Al-2.2Ta-3.2Nb</v>
          </cell>
        </row>
        <row r="85">
          <cell r="A85" t="str">
            <v>Co-29.2Ni-9.8Al-2.2Ti-2.0Ta-3.2Nb</v>
          </cell>
        </row>
        <row r="86">
          <cell r="A86" t="str">
            <v>Co-13.7Al-7.7W</v>
          </cell>
        </row>
        <row r="87">
          <cell r="A87" t="str">
            <v>Co-11.7Al-9.0W-2.1Ti-1.7Ta</v>
          </cell>
        </row>
        <row r="88">
          <cell r="A88" t="str">
            <v>Co-7.7Ni-12.Al-11.0W</v>
          </cell>
        </row>
        <row r="89">
          <cell r="A89" t="str">
            <v>Co-15.4Ni-12.Al-11.0W</v>
          </cell>
        </row>
        <row r="90">
          <cell r="A90" t="str">
            <v>Co-15.4Ni-12.Al-9.0W-2.0Ta</v>
          </cell>
        </row>
        <row r="95">
          <cell r="A95" t="str">
            <v>Co-30.0Ni-10.Al-2.0Ti-4.0Ta-5.0V</v>
          </cell>
        </row>
        <row r="96">
          <cell r="A96" t="str">
            <v>Co-30.0Ni-9.Al-6.7Cr-6.0W-1.5Ta-0.10C</v>
          </cell>
        </row>
        <row r="97">
          <cell r="A97" t="str">
            <v>Co-30.0Ni-9.5Al-6.5Cr-5.5W-4.0Ti-2.0Ta-0.10C</v>
          </cell>
        </row>
        <row r="98">
          <cell r="A98" t="str">
            <v>Co-40.0Ni-10.Al-10.0Cr-7.5W-3.0Nb-0.60C-0.06B</v>
          </cell>
        </row>
        <row r="106">
          <cell r="A106" t="str">
            <v>Co-7.3Al-7.6W-4.2Ti</v>
          </cell>
        </row>
        <row r="107">
          <cell r="A107" t="str">
            <v>Co-10.Al-9.0W-1.00C</v>
          </cell>
        </row>
        <row r="108">
          <cell r="A108" t="str">
            <v>Co-7.Al-5.0W-1.00C</v>
          </cell>
        </row>
        <row r="109">
          <cell r="A109" t="str">
            <v>Co-7.Al-5.0W</v>
          </cell>
        </row>
        <row r="110">
          <cell r="A110" t="str">
            <v>Co-30.1Ni-7.4Al-14.1Cr-2.0W-4.1Ti-1.0Ta-1.0Mo-0.02C-0.15B</v>
          </cell>
        </row>
        <row r="116">
          <cell r="A116" t="str">
            <v>Co-30.4Ni-10.5Al-5.0Cr-4.1W-3.9Ti-1.0Ta-0.09C-0.05B</v>
          </cell>
        </row>
        <row r="117">
          <cell r="A117" t="str">
            <v>Co-29.3Ni-4.7Al-15.5Cr-5.3Ti</v>
          </cell>
        </row>
        <row r="118">
          <cell r="A118" t="str">
            <v>Co-29.3Ni-6.4Al-15.2Cr-5.1Ti-2.1Ta</v>
          </cell>
        </row>
        <row r="119">
          <cell r="A119" t="str">
            <v>Co-34.0Ni-4.5Al-15.6Cr-5.5Ti</v>
          </cell>
        </row>
        <row r="120">
          <cell r="A120" t="str">
            <v>Co-34.3Ni-4.7Al-15.6Cr-5.1Ti-1.9Ta</v>
          </cell>
        </row>
        <row r="121">
          <cell r="A121" t="str">
            <v>Co-34.7Ni-4.5Al-15.5Cr-4.9Ti-1.8Nb</v>
          </cell>
        </row>
        <row r="122">
          <cell r="A122" t="str">
            <v>Co-34.6Ni-4.4Al-15.4Cr-0.9W-5.2Ti-2.0Mo</v>
          </cell>
        </row>
        <row r="123">
          <cell r="A123" t="str">
            <v>Co-34.8Ni-4.7Al-15.3Cr-3.1W-5.1Ti</v>
          </cell>
        </row>
        <row r="124">
          <cell r="A124" t="str">
            <v>Co-36.4Ni-4.7Al-15.2Cr-1.2W-5.2Ti-1.0Ta-2.1Mo</v>
          </cell>
        </row>
        <row r="125">
          <cell r="A125" t="str">
            <v>Co-34.4Ni-4.5Al-15.7Cr-1.1W-7.4Ti-1.8Mo</v>
          </cell>
        </row>
        <row r="126">
          <cell r="A126" t="str">
            <v>Co-29.5Ni-10.8Al-3.0Cr-2.2W-2.0Ti-2.1Ta-1.0Mo</v>
          </cell>
        </row>
        <row r="127">
          <cell r="A127" t="str">
            <v>Co-29.4Ni-10.8Al-3.0Cr-2.2W-3.6Ti-2.1Ta-1.0Mo</v>
          </cell>
        </row>
        <row r="128">
          <cell r="A128" t="str">
            <v>Co-29.4Ni-10.8Al-3.0Cr-2.2W-2.1Ti-3.6Ta-1.0Mo</v>
          </cell>
        </row>
        <row r="129">
          <cell r="A129" t="str">
            <v>Co-29.6Ni-10.5Al-3.1Cr-1.5W-2.0Ti-2.1Ta-2.5Mo</v>
          </cell>
        </row>
        <row r="130">
          <cell r="A130" t="str">
            <v>Co-29.7Ni-10.5Al-4.4Cr-1.9W-2.0Ti-2.1Ta-1.0Mo</v>
          </cell>
        </row>
        <row r="131">
          <cell r="A131" t="str">
            <v>Co-29.4Ni-10.8Al-3.0Cr-2.2W-2.0Ti-2.1Ta-1.5Nb-1.0Mo</v>
          </cell>
        </row>
        <row r="132">
          <cell r="A132" t="str">
            <v>Co-29.5Ni-11.Al-3.0Cr-1.8W-2.0Ti-2.0Ta-1.0Mo-1.1Re</v>
          </cell>
        </row>
        <row r="133">
          <cell r="A133" t="str">
            <v>Co-34.7Ni-11.1Al-2.8Cr-1.1W-2.0Ti-2.2Ta-1.1Mo</v>
          </cell>
        </row>
        <row r="134">
          <cell r="A134" t="str">
            <v>Co-29.4Ni-11.8Al-3.0Cr-1.8W-2.0Ti-2.1Ta-1.1Mo</v>
          </cell>
        </row>
        <row r="135">
          <cell r="A135" t="str">
            <v>Co-29.6Ni-11.1Al-3.0Cr-2.8W-2.1Ti-2.2Ta-1.0Mo</v>
          </cell>
        </row>
        <row r="136">
          <cell r="A136" t="str">
            <v>Co-29.5Ni-10.8Al-3.0Cr-2.2W-2.0Ti-2.1Ta-1.0Mo</v>
          </cell>
        </row>
        <row r="137">
          <cell r="A137" t="str">
            <v>Co-29.4Ni-10.8Al-3.0Cr-2.2W-3.6Ti-2.1Ta-1.0Mo</v>
          </cell>
        </row>
        <row r="138">
          <cell r="A138" t="str">
            <v>Co-29.4Ni-10.8Al-3.0Cr-2.2W-2.1Ti-3.6Ta-1.0Mo</v>
          </cell>
        </row>
        <row r="139">
          <cell r="A139" t="str">
            <v>Co-29.6Ni-10.5Al-3.1Cr-1.5W-2.0Ti-2.1Ta-2.5Mo</v>
          </cell>
        </row>
        <row r="140">
          <cell r="A140" t="str">
            <v>Co-29.7Ni-10.5Al-4.4Cr-1.9W-2.0Ti-2.1Ta-1.0Mo</v>
          </cell>
        </row>
        <row r="141">
          <cell r="A141" t="str">
            <v>Co-29.4Ni-10.8Al-3.0Cr-2.2W-2.0Ti-2.1Ta-1.5Nb-1.0Mo</v>
          </cell>
        </row>
        <row r="142">
          <cell r="A142" t="str">
            <v>Co-29.5Ni-11.Al-3.0Cr-1.8W-2.0Ti-2.0Ta-1.0Mo-1.1Re</v>
          </cell>
        </row>
        <row r="143">
          <cell r="A143" t="str">
            <v>Co-34.7Ni-11.1Al-2.8Cr-1.1W-2.0Ti-2.2Ta-1.1Mo</v>
          </cell>
        </row>
        <row r="144">
          <cell r="A144" t="str">
            <v>Co-29.4Ni-11.8Al-3.0Cr-1.8W-2.0Ti-2.1Ta-1.1Mo</v>
          </cell>
        </row>
        <row r="145">
          <cell r="A145" t="str">
            <v>Co-29.6Ni-11.1Al-3.0Cr-2.8W-2.1Ti-2.2Ta-1.0Mo</v>
          </cell>
        </row>
        <row r="146">
          <cell r="A146" t="str">
            <v>Co-35.6Ni-11.9Al-2.1Cr-1.3W-2.2Ti-4.3Ta</v>
          </cell>
        </row>
        <row r="147">
          <cell r="A147" t="str">
            <v>Co-35.6Ni-11.3Al-2.0Cr-1.8W-2.0Ti-4.1Ta</v>
          </cell>
        </row>
        <row r="148">
          <cell r="A148" t="str">
            <v>Co-35.5Ni-13.2Al-2.2Cr-1.2W-1.0Ti-4.0Ta</v>
          </cell>
        </row>
        <row r="149">
          <cell r="A149" t="str">
            <v>Co-30.0Ni-10.Al-2.0Ti-2.0Ta-5.0V</v>
          </cell>
        </row>
        <row r="150">
          <cell r="A150" t="str">
            <v>Co-30.0Ni-10.Al-2.0Ta-2.0Nb-5.0V</v>
          </cell>
        </row>
        <row r="151">
          <cell r="A151" t="str">
            <v>Co-30.0Ni-10.Al-2.0Ta-5.0V-2.0Mo</v>
          </cell>
        </row>
        <row r="152">
          <cell r="A152" t="str">
            <v>Co-30.0Ni-10.Al-2.0W-2.0Ta-5.0V</v>
          </cell>
        </row>
        <row r="158">
          <cell r="A158" t="str">
            <v>Co-30.0Ni-11.7Al-5.5W-4.1Ti-2.5Ta-0.08B</v>
          </cell>
        </row>
        <row r="159">
          <cell r="A159" t="str">
            <v>Co-30.0Ni-11.7Al-5.5W-4.1Ti-2.5Ta-0.08B</v>
          </cell>
        </row>
        <row r="160">
          <cell r="A160" t="str">
            <v>Co-30.0Ni-11.7Al-5.5W-4.1Ti-2.5Ta-0.08B</v>
          </cell>
        </row>
        <row r="161">
          <cell r="A161" t="str">
            <v>Co-7.Al-8.0W-4.0Ti-1.0Ta</v>
          </cell>
        </row>
        <row r="162">
          <cell r="A162" t="str">
            <v>Co-30.0Ni-11.Al-5.0Cr-4.0W-4.0Ti-1.0Ta</v>
          </cell>
        </row>
        <row r="167">
          <cell r="A167" t="str">
            <v>Co-2.Ti-2.Ta-12.V</v>
          </cell>
        </row>
        <row r="174">
          <cell r="A174" t="str">
            <v>Co-30.3Ni-9.7Al-1.9Ti-2.1Ta-5.3Mo</v>
          </cell>
        </row>
        <row r="175">
          <cell r="A175" t="str">
            <v>Co-30.2Ni-10.1Al-2.1Ti-2.1Ta-5.1Mo-0.02B</v>
          </cell>
        </row>
        <row r="176">
          <cell r="A176" t="str">
            <v>Co-30.1Ni-9.1Al-2.2Ti-2.5Ta-5.2Mo-0.04B</v>
          </cell>
        </row>
        <row r="177">
          <cell r="A177" t="str">
            <v>Co-31.4Ni-10.2Al-2.1Ti-2.2Ta-5.4Mo-0.08B</v>
          </cell>
        </row>
        <row r="178">
          <cell r="A178" t="str">
            <v>Co-29.7Ni-9.5Al-1.8Ti-1.9Ta-5.1Mo-0.18B</v>
          </cell>
        </row>
        <row r="179">
          <cell r="A179" t="str">
            <v>Co-30.4Ni-9.8Al-2.1Ti-2.1Ta-4.9Mo-0.37B</v>
          </cell>
        </row>
        <row r="180">
          <cell r="A180" t="str">
            <v>Co-31.2Ni-10.4Al-2.1Ti-2.2Ta-5.3Mo-0.78B</v>
          </cell>
        </row>
        <row r="197">
          <cell r="A197" t="str">
            <v>Co-36.1Ni-13.1Al-7.6Cr-3.0W-3.9Ti-0.1Mo</v>
          </cell>
        </row>
        <row r="198">
          <cell r="A198" t="str">
            <v>Co-36.1Ni-13.1Al-7.6Cr-3.0W-3.9Ti-0.1Mo</v>
          </cell>
        </row>
        <row r="199">
          <cell r="A199" t="str">
            <v>Co-36.1Ni-13.1Al-7.6Cr-3.0W-3.9Ti-0.1Mo</v>
          </cell>
        </row>
        <row r="200">
          <cell r="A200" t="str">
            <v>Co-36.1Ni-13.1Al-7.6Cr-3.0W-3.9Ti-0.1Mo</v>
          </cell>
        </row>
        <row r="201">
          <cell r="A201" t="str">
            <v>Co-36.1Ni-13.1Al-7.6Cr-3.0W-3.9Ti-0.1Mo</v>
          </cell>
        </row>
        <row r="202">
          <cell r="A202" t="str">
            <v>Co-36.1Ni-13.1Al-7.6Cr-3.0W-3.9Ti-0.1Mo</v>
          </cell>
        </row>
        <row r="203">
          <cell r="A203" t="str">
            <v>Co-36.1Ni-13.1Al-7.6Cr-3.0W-3.9Ti-0.1Mo</v>
          </cell>
        </row>
        <row r="204">
          <cell r="A204" t="str">
            <v>Co-36.1Ni-13.1Al-7.6Cr-3.0W-3.9Ti-0.1Mo</v>
          </cell>
        </row>
        <row r="205">
          <cell r="A205" t="str">
            <v>Co-36.1Ni-13.1Al-7.6Cr-3.0W-3.9Ti-0.1Mo</v>
          </cell>
        </row>
        <row r="206">
          <cell r="A206" t="str">
            <v>Co-37.3Ni-9.6Al-7.6Cr-2.1W-0.8Ti-5.9Mo</v>
          </cell>
        </row>
        <row r="207">
          <cell r="A207" t="str">
            <v>Co-37.3Ni-9.6Al-7.6Cr-2.1W-0.8Ti-5.9Mo</v>
          </cell>
        </row>
        <row r="208">
          <cell r="A208" t="str">
            <v>Co-37.3Ni-9.6Al-7.6Cr-2.1W-0.8Ti-5.9Mo</v>
          </cell>
        </row>
        <row r="209">
          <cell r="A209" t="str">
            <v>Co-37.3Ni-9.6Al-7.6Cr-2.1W-0.8Ti-5.9Mo</v>
          </cell>
        </row>
        <row r="210">
          <cell r="A210" t="str">
            <v>Co-37.3Ni-9.6Al-7.6Cr-2.1W-0.8Ti-5.9Mo</v>
          </cell>
        </row>
        <row r="211">
          <cell r="A211" t="str">
            <v>Co-38.3Ni-8.1Al-7.6Cr-2.6W-6.9Mo</v>
          </cell>
        </row>
        <row r="212">
          <cell r="A212" t="str">
            <v>Co-38.3Ni-8.1Al-7.6Cr-2.6W-6.9Mo</v>
          </cell>
        </row>
        <row r="213">
          <cell r="A213" t="str">
            <v>Co-38.3Ni-8.1Al-7.6Cr-2.6W-6.9Mo</v>
          </cell>
        </row>
        <row r="214">
          <cell r="A214" t="str">
            <v>Co-38.3Ni-8.1Al-7.6Cr-2.6W-6.9Mo</v>
          </cell>
        </row>
        <row r="215">
          <cell r="A215" t="str">
            <v>Co-38.3Ni-8.1Al-7.6Cr-2.6W-6.9Mo</v>
          </cell>
        </row>
        <row r="216">
          <cell r="A216" t="str">
            <v>Co-38.3Ni-8.1Al-7.6Cr-2.6W-6.9Mo</v>
          </cell>
        </row>
        <row r="217">
          <cell r="A217" t="str">
            <v>Co-15.9Ni-13.6Al-19.W-0.7Ta-0.6Mo-0.3Re</v>
          </cell>
        </row>
        <row r="222">
          <cell r="A222"/>
        </row>
        <row r="239">
          <cell r="A239" t="str">
            <v>Co-8.8Al-9.8W</v>
          </cell>
        </row>
        <row r="240">
          <cell r="A240" t="str">
            <v>Co-8.8Al-9.8W-0.5Nd</v>
          </cell>
        </row>
        <row r="241">
          <cell r="A241" t="str">
            <v>Co-8.6Al-9.5W-2.9Nd</v>
          </cell>
        </row>
        <row r="245">
          <cell r="A245" t="str">
            <v>Co-30.0Ni-8.Al-12.0Cr-3.0W-3.0Ti-1.0Ta</v>
          </cell>
        </row>
        <row r="246">
          <cell r="A246" t="str">
            <v>Co-40.0Ni-8.Al-12.0Cr-3.0W-3.0Ti-1.0Ta</v>
          </cell>
        </row>
        <row r="247">
          <cell r="A247" t="str">
            <v>Co-20.0Ni-8.Al-12.0Cr-3.0W-3.0Ti-1.0Ta</v>
          </cell>
        </row>
        <row r="248">
          <cell r="A248" t="str">
            <v>Co-30.0Ni-10.Al-12.0Cr-3.0W-3.0Ti-1.0Ta</v>
          </cell>
        </row>
        <row r="249">
          <cell r="A249" t="str">
            <v>Co-30.0Ni-8.Al-16.0Cr-3.0W-3.0Ti-1.0Ta</v>
          </cell>
        </row>
        <row r="250">
          <cell r="A250" t="str">
            <v>Co-30.0Ni-8.Al-12.0Cr-3.0W-6.0Ti-1.0Ta</v>
          </cell>
        </row>
        <row r="251">
          <cell r="A251" t="str">
            <v>Co-30.0Ni-8.Al-12.0Cr-3.0W-3.0Ti-3.0Ta</v>
          </cell>
        </row>
        <row r="252">
          <cell r="A252" t="str">
            <v>Co-30.0Ni-8.Al-12.0Cr-3.0W-3.0Ti-1.0Ta-2.0Nb</v>
          </cell>
        </row>
        <row r="253">
          <cell r="A253" t="str">
            <v>Co-30.0Ni-8.Al-12.0Cr-3.0W-1.0Ti-1.0Ta-2.0Nb</v>
          </cell>
        </row>
        <row r="254">
          <cell r="A254" t="str">
            <v>Co-30.0Ni-8.Al-12.0Cr-3.0W-3.0Ti-1.0Ta-3.0Mo</v>
          </cell>
        </row>
        <row r="255">
          <cell r="A255" t="str">
            <v>Co-30.0Ni-8.Al-12.0Cr-3.0Ti-1.0Ta-3.0Mo</v>
          </cell>
        </row>
        <row r="256">
          <cell r="A256" t="str">
            <v>Co-33.8Ni-8.7Al-13.5Cr-2.1W-1.0Ti-0.9Ta-0.3Nb-2.1Mo</v>
          </cell>
        </row>
        <row r="257">
          <cell r="A257" t="str">
            <v>Co-30.0Ni-8.2Al-14.2Cr-2.0W-2.7Ti-1.3Ta-0.9Nb</v>
          </cell>
        </row>
        <row r="258">
          <cell r="A258" t="str">
            <v>Co-9.1Al-9.5W</v>
          </cell>
        </row>
        <row r="259">
          <cell r="A259" t="str">
            <v>Co-9.8Al-9.6W-0.01B</v>
          </cell>
        </row>
        <row r="260">
          <cell r="A260" t="str">
            <v>Co-9.1Al-9.4W-0.04B</v>
          </cell>
        </row>
        <row r="261">
          <cell r="A261" t="str">
            <v>Co-9.1Al-9.4W-0.04B</v>
          </cell>
        </row>
        <row r="262">
          <cell r="A262" t="str">
            <v>Co-8.3Al-9.4W</v>
          </cell>
        </row>
        <row r="263">
          <cell r="A263" t="str">
            <v>Co-16.4Ni-9.5Al-6.2Cr-3.5W-2.7Ti-2.8Ta-3.3Mo-0.5Hf-0.27C-0.14B</v>
          </cell>
        </row>
        <row r="264">
          <cell r="A264" t="str">
            <v>Co-16.Ni-9.3Al-6.Cr-3.4W-2.6Ti-2.8Ta-0.Mo-0.5Hf-0.26C-0.14B</v>
          </cell>
        </row>
        <row r="265">
          <cell r="A265" t="str">
            <v>Co-9.7Ni-5.Al-4.2Cr-2.0Ti-1.6Ta-1.4Nb-3.0V-0.08B</v>
          </cell>
        </row>
        <row r="266">
          <cell r="A266" t="str">
            <v>Co-19.4Ni-5.1Al-4.1Cr-2.1Ti-1.6Ta-1.4Nb-3.1V-0.08B</v>
          </cell>
        </row>
        <row r="267">
          <cell r="A267" t="str">
            <v>Co-29.4Ni-5.4Al-4.1Cr-2.3Ti-1.7Ta-1.4Nb-3.1V-0.08B</v>
          </cell>
        </row>
        <row r="268">
          <cell r="A268" t="str">
            <v>Co-9.7Ni-5.Al-8.2Cr-2.1Ti-1.6Ta-1.4Nb-3.0V-0.08B</v>
          </cell>
        </row>
        <row r="269">
          <cell r="A269" t="str">
            <v>Co-19.5Ni-5.Al-8.3Cr-2.1Ti-1.6Ta-1.4Nb-3.0V-0.08B</v>
          </cell>
        </row>
        <row r="270">
          <cell r="A270" t="str">
            <v>Co-29.7Ni-5.Al-8.2Cr-2.1Ti-1.7Ta-1.6Nb-3.1V-0.08B</v>
          </cell>
        </row>
        <row r="271">
          <cell r="A271" t="str">
            <v>Co-17.5Ni-12.4Fe-5.4Al-4.2Cr-2.0Ti-1.5Ta-1.4Nb-3.1V</v>
          </cell>
        </row>
        <row r="272">
          <cell r="A272" t="str">
            <v>Co-15.5Ni-14.3Fe-5.6Al-4.2Cr-2.1Ti-1.5Ta-1.5Nb-3.1V</v>
          </cell>
        </row>
        <row r="273">
          <cell r="A273" t="str">
            <v>Co-11.8Ni-18.3Fe-5.5Al-4.1Cr-2.1Ti-1.5Ta-1.5Nb-3.1V</v>
          </cell>
        </row>
        <row r="274">
          <cell r="A274" t="str">
            <v>Co-17.4Ni-12.2Fe-5.4Al-8.3Cr-2.1Ti-1.6Ta-1.5Nb-3.1V</v>
          </cell>
        </row>
        <row r="275">
          <cell r="A275" t="str">
            <v>Co-15.6Ni-14.2Fe-5.4Al-8.3Cr-2.1Ti-1.5Ta-1.5Nb-3.1V</v>
          </cell>
        </row>
        <row r="276">
          <cell r="A276" t="str">
            <v>Co-11.8Ni-18.3Fe-5.5Al-8.3Cr-2.0Ti-1.4Ta-1.4Nb-3.1V</v>
          </cell>
        </row>
        <row r="277">
          <cell r="A277" t="str">
            <v>Co-10.0Ni-5.Al-6.0Ti-3.0Nb-3.0V-0.04B</v>
          </cell>
        </row>
        <row r="278">
          <cell r="A278" t="str">
            <v>Co-10.0Ni-5.Al-4.0Cr-6.0Ti-3.0Nb-3.0V-0.04B</v>
          </cell>
        </row>
        <row r="279">
          <cell r="A279" t="str">
            <v>Co-10.0Ni-5.Al-8.0Cr-2.0Ti-3.0Nb-3.0V-0.04B</v>
          </cell>
        </row>
        <row r="280">
          <cell r="A280" t="str">
            <v>Co-29.2Ni-11.1Al-4.2Cr-5.8W</v>
          </cell>
        </row>
        <row r="281">
          <cell r="A281" t="str">
            <v>Co-29.2Ni-4.1Fe-10.9Al-4.1Cr-5.8W</v>
          </cell>
        </row>
        <row r="282">
          <cell r="A282" t="str">
            <v>Co-29.3Ni-8.2Fe-10.8Al-4.1Cr-5.7W</v>
          </cell>
        </row>
        <row r="283">
          <cell r="A283" t="str">
            <v>Co-29.3Ni-12.3Fe-10.4Al-4.1Cr-5.7W</v>
          </cell>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8">
          <cell r="A398"/>
        </row>
        <row r="399">
          <cell r="A399"/>
        </row>
        <row r="400">
          <cell r="A400"/>
        </row>
      </sheetData>
      <sheetData sheetId="4"/>
      <sheetData sheetId="5">
        <row r="252">
          <cell r="A252" t="str">
            <v>Co-32.Ni-9.9Al-1.4Ti-1.7Ta-4.6Mo</v>
          </cell>
        </row>
        <row r="253">
          <cell r="A253" t="str">
            <v>Co-31.Ni-10.1Al-2.1Ta-5.1Mo</v>
          </cell>
        </row>
        <row r="254">
          <cell r="A254" t="str">
            <v>Co-9.8Al-2.1Nb-5.1Mo</v>
          </cell>
        </row>
        <row r="255">
          <cell r="A255" t="str">
            <v>Co-9.8Al-2.1Nb-5.1Mo</v>
          </cell>
        </row>
        <row r="256">
          <cell r="A256" t="str">
            <v>Co-11.5Ni-9.9Al-2.1Nb-5.2Mo</v>
          </cell>
        </row>
        <row r="257">
          <cell r="A257" t="str">
            <v>Co-22.Ni-9.8Al-2.1Nb-5.1Mo</v>
          </cell>
        </row>
        <row r="258">
          <cell r="A258" t="str">
            <v>Co-32.Ni-9.7Al-2.3Nb-5.2Mo</v>
          </cell>
        </row>
        <row r="259">
          <cell r="A259" t="str">
            <v>Co-32.Ni-9.7Al-2.3Nb-5.2Mo</v>
          </cell>
        </row>
        <row r="260">
          <cell r="A260" t="str">
            <v>Co-32.Ni-9.7Al-2.3Nb-5.2Mo</v>
          </cell>
        </row>
        <row r="261">
          <cell r="A261" t="str">
            <v>Co-30.Ni-10.Al-2.Ti-2.Nb</v>
          </cell>
        </row>
        <row r="262">
          <cell r="A262" t="str">
            <v>Co-9.8Al-2.1Nb-5.1Mo</v>
          </cell>
        </row>
        <row r="263">
          <cell r="A263" t="str">
            <v>Co-50.Ni-10.Al-10.Cr-7.5W-3.Nb-0.6C-0.06B</v>
          </cell>
        </row>
        <row r="264">
          <cell r="A264" t="str">
            <v>Co-40.Ni-10.Al-10.Cr-7.5W-3.Ta-0.6C-0.06B</v>
          </cell>
        </row>
        <row r="265">
          <cell r="A265" t="str">
            <v>Co-40.Ni-10.Al-10.Cr-7.5W-3.Nb-0.6C-0.06B</v>
          </cell>
        </row>
        <row r="266">
          <cell r="A266" t="str">
            <v>Co-30.Ni-10.Al-10.Cr-7.5W-3.Nb-0.6C-0.06B</v>
          </cell>
        </row>
        <row r="267">
          <cell r="A267" t="str">
            <v>Co-20.Ni-10.Al-2.Nb-5.Mo</v>
          </cell>
        </row>
        <row r="268">
          <cell r="A268" t="str">
            <v>Co-10.Al-2.Nb-5.Mo</v>
          </cell>
        </row>
        <row r="269">
          <cell r="A269" t="str">
            <v>Co-29.5Ni-10.4Al-8.Cr-2.Ti-2.Ta-4.9Mo</v>
          </cell>
        </row>
        <row r="270">
          <cell r="A270" t="str">
            <v>Co-30.1Ni-9.8Al-4.9Cr-2.Ti-2.Ta-4.9Mo</v>
          </cell>
        </row>
        <row r="271">
          <cell r="A271" t="str">
            <v>Co-30.2Ni-9.8Al-2.Cr-2.Ti-1.9Ta-4.6Mo</v>
          </cell>
        </row>
        <row r="272">
          <cell r="A272" t="str">
            <v>Co-35.4Ni-9.7Al-6.Cr-3.4Ti-2.8Ta-4.8Mo</v>
          </cell>
        </row>
        <row r="273">
          <cell r="A273" t="str">
            <v>Co-15.9Ni-13.6Al-1.9W-0.7Ta-0.6Mo-0.3Re</v>
          </cell>
        </row>
        <row r="274">
          <cell r="A274" t="str">
            <v>Co-15.9Ni-13.6Al-1.9W-0.7Ta-0.6Mo-0.3Re</v>
          </cell>
        </row>
        <row r="275">
          <cell r="A275" t="str">
            <v>Co-15.9Ni-13.6Al-1.9W-0.7Ta-0.6Mo-0.3Re</v>
          </cell>
        </row>
        <row r="276">
          <cell r="A276" t="str">
            <v>Co-15.9Ni-13.6Al-1.9W-0.7Ta-0.6Mo-0.3Re</v>
          </cell>
        </row>
        <row r="277">
          <cell r="A277" t="str">
            <v>Co-15.9Ni-13.6Al-1.9W-0.7Ta-0.6Mo-0.3Re</v>
          </cell>
        </row>
        <row r="278">
          <cell r="A278" t="str">
            <v>Co-15.9Ni-13.6Al-1.9W-0.7Ta-0.6Mo-0.3Re</v>
          </cell>
        </row>
        <row r="279">
          <cell r="A279" t="str">
            <v>Co-10.Ni-5.Al-8.Cr-2.Ti-3.Nb-3.V-0.04B</v>
          </cell>
        </row>
        <row r="280">
          <cell r="A280" t="str">
            <v>Co-10.Ni-5.Al-4.Cr-6.Ti-3.Nb-3.V-0.04B</v>
          </cell>
        </row>
        <row r="283">
          <cell r="A283" t="str">
            <v>Co-10.Ni-5.Al-2.Ti-3.Ta-3.V-0.04B</v>
          </cell>
        </row>
        <row r="284">
          <cell r="A284" t="str">
            <v>Co-7.9Al-6.8W</v>
          </cell>
        </row>
        <row r="285">
          <cell r="A285" t="str">
            <v>Co-8.7Al-10.W</v>
          </cell>
        </row>
        <row r="286">
          <cell r="A286" t="str">
            <v>Co-8.2Al-8.5W</v>
          </cell>
        </row>
        <row r="287">
          <cell r="A287" t="str">
            <v>Co-9.Al-4.6W</v>
          </cell>
        </row>
        <row r="288">
          <cell r="A288" t="str">
            <v>Co-2.Ti-2.Ta-12.V</v>
          </cell>
        </row>
        <row r="289">
          <cell r="A289" t="str">
            <v>Co-2.Ta-12.V</v>
          </cell>
        </row>
        <row r="295">
          <cell r="A295" t="str">
            <v>Co-8.8Al-9.8W-2.Ta</v>
          </cell>
        </row>
        <row r="296">
          <cell r="A296" t="str">
            <v>Co-9.2Al-9.W</v>
          </cell>
        </row>
        <row r="297">
          <cell r="A297" t="str">
            <v>Co-8.8Al-9.8W-2.Ta</v>
          </cell>
        </row>
        <row r="298">
          <cell r="A298" t="str">
            <v>Co-8.8Al-9.8W-2.Ta</v>
          </cell>
        </row>
        <row r="299">
          <cell r="A299" t="str">
            <v>Co-8.8Al-9.8W-2.Ta</v>
          </cell>
        </row>
      </sheetData>
      <sheetData sheetId="6">
        <row r="344">
          <cell r="A344" t="str">
            <v>Co-4.Al-12.0Ti-4.0Mo</v>
          </cell>
        </row>
        <row r="345">
          <cell r="A345" t="str">
            <v>Co-4.Al-12.0Ti-4.0Mo</v>
          </cell>
        </row>
        <row r="350">
          <cell r="A350" t="str">
            <v>Co-34.6Ni-1.7Fe-4.3Al-19.5Cr-1.0Ti-1.9Nb-4.8Mo-0.70C</v>
          </cell>
        </row>
        <row r="359">
          <cell r="A359" t="str">
            <v>Co-32.0Ni-9.9Al-1.4Ti-1.7Ta-4.6Mo</v>
          </cell>
        </row>
        <row r="360">
          <cell r="A360" t="str">
            <v>Co-32.0Ni-9.9Al-1.4Ti-1.7Ta-4.6Mo</v>
          </cell>
        </row>
        <row r="361">
          <cell r="A361" t="str">
            <v>Co-30.6Ni-9.2Al-3.2Ti-2.1Ta-5.1Mo</v>
          </cell>
        </row>
        <row r="362">
          <cell r="A362" t="str">
            <v>Co-30.6Ni-9.2Al-3.2Ti-2.1Ta-5.1Mo</v>
          </cell>
        </row>
        <row r="363">
          <cell r="A363" t="str">
            <v>Co-30.6Ni-9.2Al-3.2Ti-2.1Ta-5.1Mo</v>
          </cell>
        </row>
        <row r="364">
          <cell r="A364" t="str">
            <v>Co-30.6Ni-9.2Al-3.2Ti-2.1Ta-5.1Mo</v>
          </cell>
        </row>
        <row r="368">
          <cell r="A368" t="str">
            <v>Co-30.5Ni-9.3Al-3.9Ti-2.2Ta-5.0Mo</v>
          </cell>
        </row>
        <row r="369">
          <cell r="A369" t="str">
            <v>Co-1.8Al-3.1W-17.8Ti</v>
          </cell>
        </row>
        <row r="370">
          <cell r="A370" t="str">
            <v>Co-1.8Al-3.1W-17.8Ti</v>
          </cell>
        </row>
        <row r="371">
          <cell r="A371" t="str">
            <v>Co-1.8Al-3.1W-17.8Ti</v>
          </cell>
        </row>
        <row r="372">
          <cell r="A372" t="str">
            <v>Co-1.8Al-3.1W-17.8Ti</v>
          </cell>
        </row>
        <row r="373">
          <cell r="A373" t="str">
            <v>Co-1.8Al-3.1W-17.8Ti</v>
          </cell>
        </row>
        <row r="374">
          <cell r="A374" t="str">
            <v>Co-1.8Al-3.1W-17.8Ti</v>
          </cell>
        </row>
        <row r="375">
          <cell r="A375" t="str">
            <v>Co-1.8Al-3.1W-17.8Ti</v>
          </cell>
        </row>
        <row r="376">
          <cell r="A376" t="str">
            <v>Co-1.8Al-3.1W-17.8Ti</v>
          </cell>
        </row>
        <row r="377">
          <cell r="A377" t="str">
            <v>Co-1.8Al-3.1W-17.8Ti</v>
          </cell>
        </row>
        <row r="378">
          <cell r="A378" t="str">
            <v>Co-0.9Al-1.2W-20.7Ti</v>
          </cell>
        </row>
        <row r="379">
          <cell r="A379" t="str">
            <v>Co-0.9Al-1.2W-20.7Ti</v>
          </cell>
        </row>
        <row r="380">
          <cell r="A380" t="str">
            <v>Co-0.9Al-1.2W-20.7Ti</v>
          </cell>
        </row>
        <row r="381">
          <cell r="A381" t="str">
            <v>Co-0.9Al-1.2W-20.7Ti</v>
          </cell>
        </row>
        <row r="382">
          <cell r="A382" t="str">
            <v>Co-0.9Al-1.2W-20.7Ti</v>
          </cell>
        </row>
        <row r="383">
          <cell r="A383" t="str">
            <v>Co-0.9Al-1.2W-20.7Ti</v>
          </cell>
        </row>
        <row r="384">
          <cell r="A384" t="str">
            <v>Co-0.9Al-1.2W-20.7Ti</v>
          </cell>
        </row>
        <row r="385">
          <cell r="A385" t="str">
            <v>Co-0.9Al-1.2W-20.7Ti</v>
          </cell>
        </row>
        <row r="386">
          <cell r="A386" t="str">
            <v>Co-0.9Al-1.2W-20.7Ti</v>
          </cell>
        </row>
        <row r="387">
          <cell r="A387" t="str">
            <v>Co-31.0Ni-9.7Al-2.3Nb-5.2Mo</v>
          </cell>
        </row>
        <row r="388">
          <cell r="A388" t="str">
            <v>Co-31.0Ni-9.7Al-2.3Nb-5.2Mo</v>
          </cell>
        </row>
        <row r="389">
          <cell r="A389" t="str">
            <v>Co-31.0Ni-9.7Al-2.3Nb-5.2Mo</v>
          </cell>
        </row>
        <row r="390">
          <cell r="A390" t="str">
            <v>Co-31.0Ni-9.7Al-2.3Nb-5.2Mo</v>
          </cell>
        </row>
        <row r="391">
          <cell r="A391" t="str">
            <v>Co-31.0Ni-9.7Al-2.3Nb-5.2Mo</v>
          </cell>
        </row>
        <row r="392">
          <cell r="A392" t="str">
            <v>Co-30.5Ni-9.5Al-1.0Ti-2.0Nb-4.9Mo</v>
          </cell>
        </row>
        <row r="393">
          <cell r="A393" t="str">
            <v>Co-30.5Ni-9.5Al-1.0Ti-2.0Nb-4.9Mo</v>
          </cell>
        </row>
        <row r="394">
          <cell r="A394" t="str">
            <v>Co-30.5Ni-9.5Al-1.0Ti-2.0Nb-4.9Mo</v>
          </cell>
        </row>
        <row r="395">
          <cell r="A395" t="str">
            <v>Co-30.5Ni-9.5Al-1.0Ti-2.0Nb-4.9Mo</v>
          </cell>
        </row>
        <row r="396">
          <cell r="A396" t="str">
            <v>Co-30.5Ni-9.5Al-1.0Ti-2.0Nb-4.9Mo</v>
          </cell>
        </row>
        <row r="397">
          <cell r="A397" t="str">
            <v>Co-30.6Ni-9.3Al-1.9Ti-2.1Nb-5.2Mo</v>
          </cell>
        </row>
        <row r="398">
          <cell r="A398" t="str">
            <v>Co-30.6Ni-9.3Al-1.9Ti-2.1Nb-5.2Mo</v>
          </cell>
        </row>
        <row r="399">
          <cell r="A399" t="str">
            <v>Co-30.6Ni-9.3Al-1.9Ti-2.1Nb-5.2Mo</v>
          </cell>
        </row>
        <row r="400">
          <cell r="A400" t="str">
            <v>Co-30.6Ni-9.3Al-1.9Ti-2.1Nb-5.2Mo</v>
          </cell>
        </row>
        <row r="401">
          <cell r="A401" t="str">
            <v>Co-30.6Ni-9.3Al-1.9Ti-2.1Nb-5.2Mo</v>
          </cell>
        </row>
        <row r="402">
          <cell r="A402" t="str">
            <v>Co-30.7Ni-9.5Al-3.0Ti-1.9Nb-4.9Mo</v>
          </cell>
        </row>
        <row r="403">
          <cell r="A403" t="str">
            <v>Co-30.7Ni-9.5Al-3.0Ti-1.9Nb-4.9Mo</v>
          </cell>
        </row>
        <row r="404">
          <cell r="A404" t="str">
            <v>Co-30.7Ni-9.5Al-3.0Ti-1.9Nb-4.9Mo</v>
          </cell>
        </row>
        <row r="406">
          <cell r="A406" t="str">
            <v>Co-30.7Ni-9.5Al-3.0Ti-1.9Nb-4.9Mo</v>
          </cell>
        </row>
      </sheetData>
      <sheetData sheetId="7">
        <row r="380">
          <cell r="A380" t="str">
            <v>Co-35.0Ni-7.5Al-15.0Cr-5.0W-1.0Ti-1.0Ta-0.4Si-0.1Hf-0.08B</v>
          </cell>
        </row>
        <row r="381">
          <cell r="A381" t="str">
            <v>Co-35.0Ni-7.5Al-15.0Cr-5.0W-1.0Ti-1.0Ta-0.4Si-0.1Hf-0.08B</v>
          </cell>
        </row>
        <row r="382">
          <cell r="A382" t="str">
            <v>Co-35.0Ni-7.5Al-15.0Cr-5.0W-1.0Ti-1.0Ta-0.4Si-0.1Hf-0.08B</v>
          </cell>
        </row>
        <row r="383">
          <cell r="A383" t="str">
            <v>Co-35.0Ni-7.5Al-15.0Cr-5.0W-1.0Ti-1.0Ta-0.4Si-0.1Hf-0.08B</v>
          </cell>
        </row>
        <row r="384">
          <cell r="A384" t="str">
            <v>Co-35.0Ni-7.5Al-15.0Cr-5.0W-1.0Ti-1.0Ta-0.4Si-0.1Hf-0.08B</v>
          </cell>
        </row>
        <row r="385">
          <cell r="A385" t="str">
            <v>Co-35.0Ni-9.Al-15.0Cr-5.0W-0.3Ti-0.2Ta-0.4Si-0.1Hf-0.08B</v>
          </cell>
        </row>
        <row r="386">
          <cell r="A386" t="str">
            <v>Co-35.0Ni-9.Al-15.0Cr-5.0W-0.3Ti-0.2Ta-0.4Si-0.1Hf-0.08B</v>
          </cell>
        </row>
        <row r="387">
          <cell r="A387" t="str">
            <v>Co-35.0Ni-9.Al-15.0Cr-5.0W-0.3Ti-0.2Ta-0.4Si-0.1Hf-0.08B</v>
          </cell>
        </row>
        <row r="388">
          <cell r="A388" t="str">
            <v>Co-35.0Ni-9.Al-15.0Cr-5.0W-0.3Ti-0.2Ta-0.4Si-0.1Hf-0.08B</v>
          </cell>
        </row>
        <row r="389">
          <cell r="A389" t="str">
            <v>Co-35.0Ni-9.Al-15.0Cr-5.0W-0.3Ti-0.2Ta-0.4Si-0.1Hf-0.08B</v>
          </cell>
        </row>
        <row r="390">
          <cell r="A390" t="str">
            <v>Co-35.0Ni-9.Al-15.0Cr-5.0W-0.3Ti-0.2Ta-0.4Si-0.1Hf-0.08B</v>
          </cell>
        </row>
        <row r="391">
          <cell r="A391" t="str">
            <v>Co-35.0Ni-9.Al-15.0Cr-5.0W-0.3Ti-0.2Ta-0.4Si-0.1Hf-0.08B</v>
          </cell>
        </row>
        <row r="392">
          <cell r="A392" t="str">
            <v>Co-35.0Ni-9.Al-15.0Cr-5.0W-0.3Ti-0.2Ta-0.4Si-0.1Hf-0.08B</v>
          </cell>
        </row>
        <row r="393">
          <cell r="A393" t="str">
            <v>Co-32.Ni-6.Al-12.Cr-3.W-2.5Ti-1.5Ta-0.4Si-0.1Hf-0.08C-0.01Zr-0.08B</v>
          </cell>
        </row>
        <row r="394">
          <cell r="A394" t="str">
            <v>Co-32.Ni-6.Al-12.Cr-3.W-2.5Ti-1.5Ta-0.4Si-0.1Hf-0.08C-0.01Zr-0.08B</v>
          </cell>
        </row>
        <row r="395">
          <cell r="A395" t="str">
            <v>Co-32.Ni-6.Al-12.Cr-3.W-2.5Ti-1.5Ta-0.4Si-0.1Hf-0.08C-0.01Zr-0.08B</v>
          </cell>
        </row>
        <row r="396">
          <cell r="A396" t="str">
            <v>Co-32.Ni-6.Al-12.Cr-3.W-2.5Ti-1.5Ta-0.4Si-0.1Hf-0.08C-0.01Zr-0.08B</v>
          </cell>
        </row>
        <row r="397">
          <cell r="A397" t="str">
            <v>Co-32.Ni-6.Al-12.Cr-3.W-2.5Ti-1.5Ta-0.4Si-0.1Hf-0.08C-0.01Zr-0.08B</v>
          </cell>
        </row>
        <row r="398">
          <cell r="A398" t="str">
            <v>Co-31.8Ni-8.7Al-12.6Cr-4.7W-0.3Ti-0.2Ta-0.4Si-0.1Hf-0.08C-0.01Zr-0.08B</v>
          </cell>
        </row>
        <row r="399">
          <cell r="A399" t="str">
            <v>Co-31.8Ni-8.7Al-12.6Cr-4.7W-0.3Ti-0.2Ta-0.4Si-0.1Hf-0.08C-0.01Zr-0.08B</v>
          </cell>
        </row>
        <row r="400">
          <cell r="A400" t="str">
            <v>Co-31.8Ni-8.7Al-12.6Cr-4.7W-0.3Ti-0.2Ta-0.4Si-0.1Hf-0.08C-0.01Zr-0.08B</v>
          </cell>
        </row>
        <row r="401">
          <cell r="A401" t="str">
            <v>Co-31.8Ni-8.7Al-12.6Cr-4.7W-0.3Ti-0.2Ta-0.4Si-0.1Hf-0.08C-0.01Zr-0.08B</v>
          </cell>
        </row>
        <row r="402">
          <cell r="A402" t="str">
            <v>Co-31.8Ni-8.7Al-12.6Cr-4.7W-0.3Ti-0.2Ta-0.4Si-0.1Hf-0.08C-0.01Zr-0.08B</v>
          </cell>
        </row>
        <row r="403">
          <cell r="A403" t="str">
            <v>Co-35.0Ni-7.5Al-15.0Cr-5.0W-1.0Ti-1.0Ta-0.4Si-0.1Hf-0.08B</v>
          </cell>
        </row>
        <row r="404">
          <cell r="A404" t="str">
            <v>Co-35.0Ni-7.5Al-15.0Cr-5.0W-1.0Ti-1.0Ta-0.4Si-0.1Hf-0.08B</v>
          </cell>
        </row>
        <row r="405">
          <cell r="A405" t="str">
            <v>Co-35.0Ni-7.5Al-15.0Cr-5.0W-1.0Ti-1.0Ta-0.4Si-0.1Hf-0.08B</v>
          </cell>
        </row>
        <row r="406">
          <cell r="A406" t="str">
            <v>Co-35.0Ni-7.5Al-15.0Cr-5.0W-1.0Ti-1.0Ta-0.4Si-0.1Hf-0.08B</v>
          </cell>
        </row>
        <row r="407">
          <cell r="A407" t="str">
            <v>Co-35.0Ni-7.5Al-15.0Cr-5.0W-1.0Ti-1.0Ta-0.4Si-0.1Hf-0.08B</v>
          </cell>
        </row>
        <row r="408">
          <cell r="A408" t="str">
            <v>Co-35.0Ni-9.Al-15.0Cr-5.0W-0.3Ti-0.2Ta-0.4Si-0.1Hf-0.08B</v>
          </cell>
        </row>
        <row r="409">
          <cell r="A409" t="str">
            <v>Co-35.0Ni-9.Al-15.0Cr-5.0W-0.3Ti-0.2Ta-0.4Si-0.1Hf-0.08B</v>
          </cell>
        </row>
        <row r="410">
          <cell r="A410" t="str">
            <v>Co-35.0Ni-9.Al-15.0Cr-5.0W-0.3Ti-0.2Ta-0.4Si-0.1Hf-0.08B</v>
          </cell>
        </row>
        <row r="411">
          <cell r="A411" t="str">
            <v>Co-35.0Ni-9.Al-15.0Cr-5.0W-0.3Ti-0.2Ta-0.4Si-0.1Hf-0.08B</v>
          </cell>
        </row>
        <row r="412">
          <cell r="A412" t="str">
            <v>Co-35.0Ni-9.Al-15.0Cr-5.0W-0.3Ti-0.2Ta-0.4Si-0.1Hf-0.08B</v>
          </cell>
        </row>
        <row r="413">
          <cell r="A413" t="str">
            <v>Co-32.Ni-6.Al-12.Cr-3.W-2.5Ti-1.5Ta-0.4Si-0.1Hf-0.08C-0.01Zr-0.08B</v>
          </cell>
        </row>
        <row r="414">
          <cell r="A414" t="str">
            <v>Co-32.Ni-6.Al-12.Cr-3.W-2.5Ti-1.5Ta-0.4Si-0.1Hf-0.08C-0.01Zr-0.08B</v>
          </cell>
        </row>
        <row r="415">
          <cell r="A415" t="str">
            <v>Co-32.Ni-6.Al-12.Cr-3.W-2.5Ti-1.5Ta-0.4Si-0.1Hf-0.08C-0.01Zr-0.08B</v>
          </cell>
        </row>
        <row r="416">
          <cell r="A416" t="str">
            <v>Co-32.Ni-6.Al-12.Cr-3.W-2.5Ti-1.5Ta-0.4Si-0.1Hf-0.08C-0.01Zr-0.08B</v>
          </cell>
        </row>
        <row r="417">
          <cell r="A417" t="str">
            <v>Co-31.8Ni-8.7Al-12.6Cr-4.7W-0.3Ti-0.2Ta-0.4Si-0.1Hf-0.08C-0.01Zr-0.08B</v>
          </cell>
        </row>
        <row r="418">
          <cell r="A418" t="str">
            <v>Co-31.8Ni-8.7Al-12.6Cr-4.7W-0.3Ti-0.2Ta-0.4Si-0.1Hf-0.08C-0.01Zr-0.08B</v>
          </cell>
        </row>
        <row r="419">
          <cell r="A419" t="str">
            <v>Co-31.8Ni-8.7Al-12.6Cr-4.7W-0.3Ti-0.2Ta-0.4Si-0.1Hf-0.08C-0.01Zr-0.08B</v>
          </cell>
        </row>
        <row r="420">
          <cell r="A420" t="str">
            <v>Co-31.8Ni-8.7Al-12.6Cr-4.7W-0.3Ti-0.2Ta-0.4Si-0.1Hf-0.08C-0.01Zr-0.08B</v>
          </cell>
        </row>
        <row r="421">
          <cell r="A421" t="str">
            <v>Co-35.0Ni-7.5Al-15.0Cr-5.0W-1.0Ti-1.0Ta-0.4Si-0.1Hf-0.08B</v>
          </cell>
        </row>
        <row r="422">
          <cell r="A422" t="str">
            <v>Co-35.0Ni-7.5Al-15.0Cr-5.0W-1.0Ti-1.0Ta-0.4Si-0.1Hf-0.08B</v>
          </cell>
        </row>
        <row r="423">
          <cell r="A423" t="str">
            <v>Co-35.0Ni-7.5Al-15.0Cr-5.0W-1.0Ti-1.0Ta-0.4Si-0.1Hf-0.08B</v>
          </cell>
        </row>
        <row r="424">
          <cell r="A424" t="str">
            <v>Co-35.0Ni-7.5Al-15.0Cr-5.0W-1.0Ti-1.0Ta-0.4Si-0.1Hf-0.08B</v>
          </cell>
        </row>
        <row r="425">
          <cell r="A425" t="str">
            <v>Co-35.0Ni-7.5Al-15.0Cr-5.0W-1.0Ti-1.0Ta-0.4Si-0.1Hf-0.08B</v>
          </cell>
        </row>
        <row r="426">
          <cell r="A426" t="str">
            <v>Co-35.0Ni-9.Al-15.0Cr-5.0W-0.3Ti-0.2Ta-0.4Si-0.1Hf-0.08B</v>
          </cell>
        </row>
        <row r="427">
          <cell r="A427" t="str">
            <v>Co-35.0Ni-9.Al-15.0Cr-5.0W-0.3Ti-0.2Ta-0.4Si-0.1Hf-0.08B</v>
          </cell>
        </row>
        <row r="428">
          <cell r="A428" t="str">
            <v>Co-35.0Ni-9.Al-15.0Cr-5.0W-0.3Ti-0.2Ta-0.4Si-0.1Hf-0.08B</v>
          </cell>
        </row>
        <row r="429">
          <cell r="A429" t="str">
            <v>Co-35.0Ni-9.Al-15.0Cr-5.0W-0.3Ti-0.2Ta-0.4Si-0.1Hf-0.08B</v>
          </cell>
        </row>
        <row r="430">
          <cell r="A430" t="str">
            <v>Co-35.0Ni-9.Al-15.0Cr-5.0W-0.3Ti-0.2Ta-0.4Si-0.1Hf-0.08B</v>
          </cell>
        </row>
        <row r="431">
          <cell r="A431" t="str">
            <v>Co-28.7Ni-9.Al-14.2Cr-4.6W-0.3Ti-0.2Ta-0.1Hf-0.40C-0.06B-0.1Y</v>
          </cell>
        </row>
        <row r="432">
          <cell r="A432" t="str">
            <v>Co-30.0Ni-11.7Al-5.5W-4.1Ti-2.5Ta-0.08B</v>
          </cell>
        </row>
        <row r="452">
          <cell r="A452" t="str">
            <v>Co-30.0Ni-11.Al-5.0Cr-4.0W-4.0Ti-1.0Ta</v>
          </cell>
        </row>
        <row r="453">
          <cell r="A453" t="str">
            <v>Co-30.3Ni-9.7Al-1.9Ti-2.1Ta-5.3Mo</v>
          </cell>
        </row>
        <row r="454">
          <cell r="A454" t="str">
            <v>Co-30.3Ni-9.7Al-1.9Ti-2.1Ta-5.3Mo</v>
          </cell>
        </row>
        <row r="455">
          <cell r="A455" t="str">
            <v>Co-30.3Ni-9.7Al-1.9Ti-2.1Ta-5.3Mo</v>
          </cell>
        </row>
        <row r="456">
          <cell r="A456" t="str">
            <v>Co-30.2Ni-10.1Al-2.1Ti-2.1Ta-5.1Mo-0.02B</v>
          </cell>
        </row>
        <row r="457">
          <cell r="A457" t="str">
            <v>Co-30.2Ni-10.1Al-2.1Ti-2.1Ta-5.1Mo-0.02B</v>
          </cell>
        </row>
        <row r="458">
          <cell r="A458" t="str">
            <v>Co-30.2Ni-10.1Al-2.1Ti-2.1Ta-5.1Mo-0.02B</v>
          </cell>
        </row>
        <row r="459">
          <cell r="A459" t="str">
            <v>Co-30.1Ni-9.1Al-2.2Ti-2.5Ta-5.2Mo-0.04B</v>
          </cell>
        </row>
        <row r="460">
          <cell r="A460" t="str">
            <v>Co-30.1Ni-9.1Al-2.2Ti-2.5Ta-5.2Mo-0.04B</v>
          </cell>
        </row>
        <row r="461">
          <cell r="A461" t="str">
            <v>Co-30.1Ni-9.1Al-2.2Ti-2.5Ta-5.2Mo-0.04B</v>
          </cell>
        </row>
        <row r="462">
          <cell r="A462" t="str">
            <v>Co-31.4Ni-10.2Al-2.1Ti-2.2Ta-5.4Mo-0.08B</v>
          </cell>
        </row>
        <row r="463">
          <cell r="A463" t="str">
            <v>Co-31.4Ni-10.2Al-2.1Ti-2.2Ta-5.4Mo-0.08B</v>
          </cell>
        </row>
        <row r="464">
          <cell r="A464" t="str">
            <v>Co-31.4Ni-10.2Al-2.1Ti-2.2Ta-5.4Mo-0.08B</v>
          </cell>
        </row>
        <row r="465">
          <cell r="A465" t="str">
            <v>Co-29.7Ni-9.5Al-1.8Ti-1.9Ta-5.1Mo-0.18B</v>
          </cell>
        </row>
        <row r="466">
          <cell r="A466" t="str">
            <v>Co-29.7Ni-9.5Al-1.8Ti-1.9Ta-5.1Mo-0.18B</v>
          </cell>
        </row>
        <row r="467">
          <cell r="A467" t="str">
            <v>Co-29.7Ni-9.5Al-1.8Ti-1.9Ta-5.1Mo-0.18B</v>
          </cell>
        </row>
        <row r="468">
          <cell r="A468" t="str">
            <v>Co-30.4Ni-9.8Al-2.1Ti-2.1Ta-4.9Mo-0.37B</v>
          </cell>
        </row>
        <row r="469">
          <cell r="A469" t="str">
            <v>Co-30.4Ni-9.8Al-2.1Ti-2.1Ta-4.9Mo-0.37B</v>
          </cell>
        </row>
        <row r="470">
          <cell r="A470" t="str">
            <v>Co-30.4Ni-9.8Al-2.1Ti-2.1Ta-4.9Mo-0.37B</v>
          </cell>
        </row>
        <row r="471">
          <cell r="A471" t="str">
            <v>Co-31.2Ni-10.4Al-2.1Ti-2.2Ta-5.3Mo-0.78B</v>
          </cell>
        </row>
        <row r="472">
          <cell r="A472" t="str">
            <v>Co-31.2Ni-10.4Al-2.1Ti-2.2Ta-5.3Mo-0.78B</v>
          </cell>
        </row>
        <row r="473">
          <cell r="A473" t="str">
            <v>Co-31.2Ni-10.4Al-2.1Ti-2.2Ta-5.3Mo-0.78B</v>
          </cell>
        </row>
        <row r="474">
          <cell r="A474" t="str">
            <v>Co-30.1Ni-9.1Al-2.2Ti-2.5Ta-5.2Mo-0.40C</v>
          </cell>
        </row>
        <row r="475">
          <cell r="A475" t="str">
            <v>Co-30.1Ni-9.1Al-2.2Ti-2.5Ta-5.2Mo-0.40C</v>
          </cell>
        </row>
        <row r="476">
          <cell r="A476" t="str">
            <v>Co-30.1Ni-9.1Al-2.2Ti-2.5Ta-5.2Mo-0.40C</v>
          </cell>
        </row>
        <row r="477">
          <cell r="A477" t="str">
            <v>Co-30.1Ni-9.1Al-2.2Ti-2.5Ta-5.2Mo-0.40C</v>
          </cell>
        </row>
        <row r="478">
          <cell r="A478" t="str">
            <v>Co-30.1Ni-9.1Al-2.2Ti-2.5Ta-5.2Mo-0.40C</v>
          </cell>
        </row>
        <row r="479">
          <cell r="A479" t="str">
            <v>Co-30.1Ni-9.1Al-2.2Ti-2.5Ta-5.2Mo-0.40C</v>
          </cell>
        </row>
        <row r="480">
          <cell r="A480" t="str">
            <v>Co-30.1Ni-9.1Al-2.2Ti-2.5Ta-5.2Mo-0.40C</v>
          </cell>
        </row>
        <row r="481">
          <cell r="A481" t="str">
            <v>Co-30.1Ni-9.1Al-2.2Ti-2.5Ta-5.2Mo-0.40C</v>
          </cell>
        </row>
        <row r="482">
          <cell r="A482" t="str">
            <v>Co-30.1Ni-9.1Al-2.2Ti-2.5Ta-5.2Mo-0.40C</v>
          </cell>
        </row>
        <row r="483">
          <cell r="A483" t="str">
            <v>Co-30.1Ni-9.1Al-2.2Ti-2.5Ta-5.2Mo-0.40C</v>
          </cell>
        </row>
        <row r="484">
          <cell r="A484" t="str">
            <v>Co-30.1Ni-9.1Al-2.2Ti-2.5Ta-5.2Mo-0.40C</v>
          </cell>
        </row>
        <row r="485">
          <cell r="A485" t="str">
            <v>Co-30.1Ni-9.1Al-2.2Ti-2.5Ta-5.2Mo-0.40C</v>
          </cell>
        </row>
      </sheetData>
      <sheetData sheetId="8"/>
    </sheetDataSet>
  </externalBook>
</externalLink>
</file>

<file path=xl/persons/person.xml><?xml version="1.0" encoding="utf-8"?>
<personList xmlns="http://schemas.microsoft.com/office/spreadsheetml/2018/threadedcomments" xmlns:x="http://schemas.openxmlformats.org/spreadsheetml/2006/main">
  <person displayName="Brandon Eirias" id="{AF2F8298-665E-46A2-A297-368655C08EB3}" userId="1c610aea762029e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on" refreshedDate="44041.204953125001" createdVersion="6" refreshedVersion="6" minRefreshableVersion="3" recordCount="301" xr:uid="{00000000-000A-0000-FFFF-FFFF00000000}">
  <cacheSource type="worksheet">
    <worksheetSource name="Table3"/>
  </cacheSource>
  <cacheFields count="9">
    <cacheField name="Unique" numFmtId="0">
      <sharedItems longText="1"/>
    </cacheField>
    <cacheField name="Rename" numFmtId="0">
      <sharedItems count="144">
        <s v="Co-82-8Al"/>
        <s v="78.6Co-8.1Al-9.1W-1.7Ta-2.5Ir"/>
        <s v="Co-44-5Al"/>
        <s v="Co-51-43Al"/>
        <s v="Co-82-9Al"/>
        <s v="Co-80-8Al"/>
        <s v="Co-73-12Al"/>
        <s v="Co-58-12Al"/>
        <s v="Co-54-12Al"/>
        <s v="Co-50-12Al"/>
        <s v="Co-46-12Al"/>
        <s v="50.7Co-3.1Al-27.2Ni-10.9Cr-8.1Ti"/>
        <s v="58.6Co-5.4Al-19.7Ni-11.0Cr-5.3Ti"/>
        <s v="59.1Co-7.5Al-19.7Ni-11.1Cr-2.6Ti"/>
        <s v="39.0Co-2.8Al-39.8Ni-10.8Cr-7.6Ti"/>
        <s v="39.1Co-5.9Al-39.2Ni-10.5Cr-5.3Ti"/>
        <s v="39.4Co-7.5Al-39.7Ni-10.8Cr-2.6Ti"/>
        <s v="19.5Co-3.2Al-58.3Ni-10.8Cr-8.2Ti"/>
        <s v="19.5Co-4.5Al-59.5Ni-10.9Cr-5.6Ti"/>
        <s v="19.6Co-8.6Al-58.4Ni-10.7Cr-2.7Ti"/>
        <s v="54.7Co-3.0Al-18.3Ni-16.2Cr-7.8Ti"/>
        <s v="55.4Co-5.0Al-18.3Ni-16.1Cr-5.2Ti"/>
        <s v="54.7Co-7.1Al-19.0Ni-16.5Cr-2.7Ti"/>
        <s v="35.6Co-3.1Al-37.1Ni-16.3Cr-7.9Ti"/>
        <s v="36.5Co-5.4Al-36.8Ni-16.1Cr-5.2Ti"/>
        <s v="36.6Co-8.6Al-36.1Ni-16.0Cr-2.7Ti"/>
        <s v="18.0Co-4.3Al-54.3Ni-15.7Cr-7.7Ti"/>
        <s v="18.3Co-5.6Al-54.9Ni-15.9Cr-5.3Ti"/>
        <s v="18.4Co-8.0Al-54.8Ni-16.1Cr-2.7Ti"/>
        <s v="59.2Co-3.1Al-17.3Ni-12.5Cr-7.9Ti"/>
        <s v="51.1Co-5.5Al-17.0Ni-21.4Cr-5.0Ti"/>
        <s v="50.6Co-7.8Al-17.2Ni-21.8Cr-2.6Ti"/>
        <s v="32.6Co-3.6Al-34.2Ni-21.5Cr-8.1Ti"/>
        <s v="33.5Co-5.7Al-34.4Ni-21.2Cr-5.2Ti"/>
        <s v="33.5Co-8.2Al-34.0Ni-21.6Cr-2.7Ti"/>
        <s v="16.8Co-2.7Al-50.7Ni-21.9Cr-7.9Ti"/>
        <s v="24.7Co-6.0Al-51.2Ni-12.6Cr-5.5Ti"/>
        <s v="17.5Co-8.5Al-50.6Ni-20.9Cr-2.5Ti"/>
        <s v="48.1Co-12.1Al-5.8W-29.0Ni-0.0Cr-2.7Ta-2.2Ti-0.10B"/>
        <s v="45.5Co-11.1Al-5.7W-29.2Ni-4.1Cr-2.3Ta-2.0Ti-0.10B"/>
        <s v="42.2Co-10.5Al-5.1W-29.5Ni-8.0Cr-2.7Ta-1.9Ti-0.10B"/>
        <s v="39.2Co-10.1Al-5.1W-28.9Ni-12.5Cr-2.3Ta-1.9Ti-0.10B"/>
        <s v="55.8Co-6.2Al-2.0W-28.8Ni-0.9Ta-1.8Nb-1.8Ti-2.7Mo"/>
        <s v="79.0Co-9.0Al-10.0W-2.0Ta"/>
        <s v="81.0Co-7.0Al-10.0W-2.0Ta"/>
        <s v="77.0Co-11.0Al-10.0W-2.0Ta"/>
        <s v="77.0Co-9.0Al-12.0W-2.0Ta"/>
        <s v="81.0Co-9.0Al-8.0W-2.0Ta"/>
        <s v="81.0Co-9.0Al-10.0W-0.0Ta"/>
        <s v="77.0Co-9.0Al-10.0W-4.0Ta"/>
        <s v="79.0Co-11.0Al-8.0W-2.0Ta"/>
        <s v="79.0Co-7.0Al-12.0W-2.0Ta"/>
        <s v="79.0Co-11.0Al-10.0W-0.0Ta"/>
        <s v="79.0Co-7.0Al-10.0W-4.0Ta"/>
        <s v="79.0Co-9.0Al-12.0W-0.0Ta"/>
        <s v="79.0Co-9.0Al-8.0W-4.0Ta"/>
        <s v="79.6Co-13.3Al-3.9W-3.2Ta"/>
        <s v="80.5Co-11.0Al-5.9W-2.6Ta"/>
        <s v="78.6Co-13.7Al-7.7W"/>
        <s v="75.5Co-11.7Al-9.0W-1.7Ta-2.1Ti"/>
        <s v="60.0Co-8.3Al-30.0Ni-1.7Ti"/>
        <s v="60.0Co-7.5Al-30.0Ni-2.5Ti"/>
        <s v="60.0Co-6.7Al-30.0Ni-3.3Ti"/>
        <s v="58.0Co-7.5Al-30.0Ni-2.0Cr-2.5Ti"/>
        <s v="58.0Co-7.5Al-30.0Ni-2.5Ti-2.0Mo"/>
        <s v="45.0Co-11.0Al-4.0W-30.0Ni-5.0Cr-1.0Ta-4.0Ti"/>
        <s v="87.0Co-12.0Ti-1.0Re"/>
        <s v="85.0Co-12.0Ti-3.0Re"/>
        <s v="83.0Co-12.0Ti-5.0Re"/>
        <s v="45.0Co-9.0Al-6.0W-30.0Ni-5.0Cr-1.0Ta-4.0Ti"/>
        <s v="83.0Co-9.0Al-8.0W"/>
        <s v="82.0Co-9.0Al-9.0W"/>
        <s v="80.0Co-9.0Al-11.0W"/>
        <s v="53.1Co-9.9Al-30.0Ni-1.9Nb-5.1Mo"/>
        <s v="80.0Co-7.0Al-8.0W-1.0Ta-4.0Ti"/>
        <s v="52.9Co-14.9Al-2.5W-15.9Ni-8.7Cr-0.9Ta-2.6Ti-1.1Mo-0.5Re"/>
        <s v="67.0Co-13.6Al-1.9W-15.9Ni-0.7Ta-0.6Mo-0.3Re"/>
        <s v="42.5Co-7.5Al-42.5Ni-7.5Ti"/>
        <s v="55.0Co-5.3Al-30.0Ni-9.7Ti"/>
        <s v="70.0Co-2.6Al-15.0Ni-12.4Ti"/>
        <s v="85.0Co-15.0Ti"/>
        <s v="51.0Co-9.7Al-30.5Ni-2.1Ta-1.9Ti-4.8Mo"/>
        <s v="49.5Co-9.8Al-30.2Ni-1.9Ta-2.0Ti-4.6Mo-2.00C"/>
        <s v="46.3Co-9.8Al-30.1Ni-2.0Ta-2.0Ti-4.9Mo-4.90C"/>
        <s v="43.2Co-10.4Al-29.5Ni-2.0Ta-2.0Ti-4.9Mo-8.00C"/>
        <s v="50.4Co-9.5Al-30.4Ni-2.4Nb-5.3Mo-2.0Re"/>
        <s v="37.9Co-9.7Al-35.4Ni-6.0Cr-2.8Ta-3.4Ti-4.8Mo"/>
        <s v="74.0Co-9.0Al-9.0W-8.0Cr"/>
        <s v="73.0Co-9.0Al-9.0W-9.0Ni"/>
        <s v="64.0Co-9.0Al-9.0W-18.0Ni"/>
        <s v="65.0Co-9.0Al-9.0W-9.0Ni-8.0Cr"/>
        <s v="56.0Co-9.0Al-9.0W-18.0Ni-8.0Cr"/>
        <s v="82.2Co-8.3Al-9.4W-0.10B"/>
        <s v="84.0Co-8.5Al-7.4W-0.10B"/>
        <s v="82.7Co-8.5Al-8.7W-0.10B"/>
        <s v="80.7Co-8.9Al-10.3W-0.10B"/>
        <s v="49.8Co-9.2Al-5.1W-30.8Ni-1.0Ta-4.1Ti"/>
        <s v="84.0Co-2.0Ta-12.0V-2.0Ti"/>
        <s v="81.8Co-9.2Al-9.0W"/>
        <s v="81.9Co-5.6Al-5.8W-6.6Ti-0.12B"/>
        <s v="59.3Co-10.0Al-5.0W-17.0Ni-6.0Cr-2.7Ta"/>
        <s v="70.0Co-10.0Al-10.0W-10.0Ni"/>
        <s v="52.5Co-10.0Al-7.5W-30.0Ni"/>
        <s v="62.0Co-9.0Al-7.0W-20.0Ni-2.0Nb"/>
        <s v="79.5Co-17.3Al-3.2W"/>
        <s v="78.4Co-17.2Al-3.2W-1.2Ti"/>
        <s v="76.1Co-17.1Al-3.2W-3.6Ti"/>
        <s v="72.7Co-17.0Al-3.2W-7.1Ti"/>
        <s v="70.5Co-16.9Al-3.2W-9.4Ti"/>
        <s v="85.9Co-7.3Al-6.8W"/>
        <s v="85.3Co-9.9Al-4.8W"/>
        <s v="65.5Co-7.3Al-7.0W-20.2Ni"/>
        <s v="80.0Co-9.0Al-9.0W-2.0Cr"/>
        <s v="80.0Co-9.0Al-9.0W-2.0Ni"/>
        <s v="80.0Co-9.0Al-9.0W-2.0Mo"/>
        <s v="80.0Co-9.0Al-9.0W-2.0V"/>
        <s v="80.0Co-9.0Al-9.0W-2.0Ti"/>
        <s v="80.0Co-9.0Al-9.0W-2.0Nb"/>
        <s v="80.0Co-9.0Al-9.0W-2.0Ta"/>
        <s v="81.5Co-9.0Al-7.5W-2.0Ni"/>
        <s v="83.3Co-10.1Al-4.9W-1.7Ta"/>
        <s v="85.2Co-6.5Al-6.0W-2.3Ti"/>
        <s v="82.2Co-3.1W-14.7Ti"/>
        <s v="82.0Co-2.7W-2.1Ni-13.2Ti"/>
        <s v="78.2Co-4.9W-4.2Ni-12.7Ti"/>
        <s v="80.9Co-3.0Al-2.6W-13.5Ti"/>
        <s v="78.5Co-5.6Al-2.6W-13.3Ti"/>
        <s v="38.2Co-9.0Al-7.3W-37.5Ni-8.0Cr-0.04B"/>
        <s v="56.4Co-9.2Al-7.6W-18.8Ni-8.0Cr-0.04B"/>
        <s v="75.4Co-8.7Al-7.9W-8.0Cr-0.04B"/>
        <s v="81.3Co-9.9Al-8.8W"/>
        <s v="82.2Co-8.4Al-7.5W-1.9Ti"/>
        <s v="83.2Co-7.0Al-6.1W-3.7Ti"/>
        <s v="85.3Co-4.5Al-4.1W-6.1Ti"/>
        <s v="86.2Co-2.8Al-2.5W-8.5Ti"/>
        <s v="87.0Co-1.4Al-1.3W-10.3Ti"/>
        <s v="87.8Co-12.2Ti"/>
        <s v="55.2Co-9.0Al-9.0W-18.8Ni-8.0Cr-0.04B"/>
        <s v="74.0Co-15.0Cr-11.0Ti"/>
        <s v="42.2Co-7.1Al-2.0W-30.1Ni-12.1Cr-1.0Ta-3.5Ti-1.3Mo-0.08C-0.01Zr-0.09B-0.4Si-0.1Hf"/>
        <s v="42.8Co-5.6Al-2.1W-30.1Ni-11.9Cr-1.0Ta-4.3Ti-1.6Mo-0.07C-0.01Zr-0.09B-0.4Si-0.1Hf"/>
        <s v="43.8Co-4.1Al-2.0W-30.0Ni-12.0Cr-1.0Ta-4.9Ti-1.6Mo-0.07C-0.01Zr-0.09B-0.4Si-0.1Hf"/>
        <s v="79.6Co-8.0Al-7.1W-1.1Ta-4.2Ti"/>
        <s v="00000000000000000000"/>
      </sharedItems>
    </cacheField>
    <cacheField name="Name" numFmtId="0">
      <sharedItems containsBlank="1" count="146">
        <s v="9W-0.12B"/>
        <s v="2Ta2Ir"/>
        <s v="Co-8Al-12.5W-SS"/>
        <s v="Co-8Al-12.5W-HM"/>
        <s v="Co-9Al-9W:HT"/>
        <s v="CoAlW-ternary"/>
        <s v="Co-2T/Ta-quinary"/>
        <s v="Co-30Ni-12Al"/>
        <s v="Co-30Ni-12Al-4Cr"/>
        <s v="Co-30Ni-12Al-8Cr"/>
        <s v="Co-30Ni-12Al-12Cr"/>
        <s v="101a"/>
        <s v="101b"/>
        <s v="101c"/>
        <s v="102a"/>
        <s v="102b"/>
        <s v="102c"/>
        <s v="103a"/>
        <s v="103b"/>
        <s v="103c"/>
        <s v="151a"/>
        <s v="151b"/>
        <s v="151c"/>
        <s v="152a"/>
        <s v="152b"/>
        <s v="152c"/>
        <s v="153a"/>
        <s v="153b"/>
        <s v="153c"/>
        <s v="201a"/>
        <s v="201b"/>
        <s v="201c"/>
        <s v="202a"/>
        <s v="202b"/>
        <s v="202c"/>
        <s v="203a"/>
        <s v="203b"/>
        <s v="203c"/>
        <s v="L24-0Cr"/>
        <s v="L24-4Cr"/>
        <s v="L24-8Cr"/>
        <s v="L24-12Cr"/>
        <s v="L19C"/>
        <s v="Q0"/>
        <s v="Q1"/>
        <s v="Q2"/>
        <s v="Q3"/>
        <s v="Q4"/>
        <s v="Q5"/>
        <s v="Q6"/>
        <s v="Q7"/>
        <s v="Q8"/>
        <s v="Q9"/>
        <s v="Q10"/>
        <s v="Q11"/>
        <s v="Q12"/>
        <s v="Q13"/>
        <s v="Q14"/>
        <s v="Co-12Al-10W"/>
        <s v="Co-12Al-10W-2Ti-2Ta"/>
        <s v="1.7Ti"/>
        <s v="2.5Ti"/>
        <s v="3.3Ti"/>
        <s v="2Cr"/>
        <s v="2Mo"/>
        <s v="He alloy1"/>
        <s v="Re1"/>
        <s v="Re3"/>
        <s v="Re5"/>
        <s v="5Cr-A"/>
        <s v="5Cr-B"/>
        <s v="8W"/>
        <s v="9W"/>
        <s v="11W"/>
        <s v="Co-30Ni-99Al-5.1Mo-1.9Nb"/>
        <s v="TaTi"/>
        <s v="VIAM-M2"/>
        <s v="VIAM-M1"/>
        <s v="Alloy D"/>
        <s v="Alloy E"/>
        <s v="Alloy F"/>
        <s v="Alloy G"/>
        <s v="Cr-0"/>
        <s v="Cr-2"/>
        <s v="Cr-5"/>
        <s v="Cr-8"/>
        <s v="Co2Nb2r"/>
        <s v="HEACoNi"/>
        <s v="8Cr"/>
        <s v="9Ni"/>
        <s v="18Ni"/>
        <s v="9Ni8Cr"/>
        <s v="18Ni8Cr"/>
        <s v="Co-9Al-9W-0.1B"/>
        <s v="Co-9Al-8W-0.1B"/>
        <s v="Co-9Al-11W-0.1B"/>
        <s v="Co-30Ni"/>
        <s v="Co-V-Ta-Ti alloy"/>
        <s v="Co-9.2Al-9W"/>
        <s v="Co-5.6Al-5.8W- 6.6Ti-0.12B"/>
        <s v="5W"/>
        <s v="10Ni-10Al-10W"/>
        <s v="30Ni-10Al-7.5W"/>
        <s v="Tanaka alloy 4"/>
        <s v="0Ti"/>
        <s v="1Ti"/>
        <s v="3Ti"/>
        <s v="6Tii"/>
        <s v="8Ti"/>
        <s v="Co-7Al-7W"/>
        <s v="Co-10Al-5W-2Ta"/>
        <s v="Co-7Al-7W-20Ni"/>
        <s v="Co-9Al-9W"/>
        <s v="Co-9Al-9W-2Cr"/>
        <s v="Co-9Al-9W-2Ni"/>
        <s v="Co-9Al-9W-2Mo"/>
        <s v="Co-9Al-9W-2V"/>
        <s v="Co-9Al-9W-2Ti"/>
        <s v="Co-9Al-9W-2Nb"/>
        <s v="Co-9Al-9W-2Ta"/>
        <s v="ERBOCCo-2Ta"/>
        <s v="Alloy TaTi"/>
        <s v="2Ta-2"/>
        <s v="2Ti-2"/>
        <s v="Co-15Ti-3W"/>
        <s v="Co-13Ti-3W-2Cr"/>
        <s v="Co-13Ti-3W-4Cr"/>
        <s v="Co-13Ti-3W-3Al"/>
        <s v="Co-13Ti-3W-6Al"/>
        <s v="ERBO-NC50_8Cr"/>
        <s v="ERBO-NC75_8Cr"/>
        <s v="ERBO-NC100_8Cr"/>
        <s v="WA"/>
        <s v="WB"/>
        <s v="WC"/>
        <s v="WD"/>
        <s v="WE"/>
        <s v="WF"/>
        <s v="WG"/>
        <s v="NC75"/>
        <s v="CTC-1"/>
        <s v="7Al-3.5Ti"/>
        <s v="5.5Al-5.2Ti"/>
        <s v="4Al-4.9Ti"/>
        <s v="Zhou TaTi"/>
        <m/>
      </sharedItems>
    </cacheField>
    <cacheField name="Paper" numFmtId="0">
      <sharedItems containsBlank="1" longText="1"/>
    </cacheField>
    <cacheField name="Temperature C" numFmtId="0">
      <sharedItems containsBlank="1" containsMixedTypes="1" containsNumber="1" containsInteger="1" minValue="20" maxValue="1100" count="30">
        <n v="20"/>
        <n v="850"/>
        <s v="RT"/>
        <m/>
        <n v="650"/>
        <n v="900"/>
        <n v="1093"/>
        <n v="24"/>
        <n v="200"/>
        <n v="400"/>
        <n v="500"/>
        <n v="600"/>
        <n v="700"/>
        <n v="800"/>
        <n v="875"/>
        <n v="925"/>
        <n v="950"/>
        <n v="975"/>
        <n v="1000"/>
        <n v="27"/>
        <n v="100"/>
        <n v="300"/>
        <n v="1100"/>
        <n v="30"/>
        <n v="150"/>
        <n v="250"/>
        <n v="350"/>
        <n v="450"/>
        <n v="550"/>
        <n v="750"/>
      </sharedItems>
    </cacheField>
    <cacheField name="g' lattice parameter (nm)" numFmtId="0">
      <sharedItems containsBlank="1" containsMixedTypes="1" containsNumber="1" minValue="0.35610000000000003" maxValue="3.6419999999999999"/>
    </cacheField>
    <cacheField name="g lattice parameter" numFmtId="0">
      <sharedItems containsString="0" containsBlank="1" containsNumber="1" minValue="0.35116999999999998" maxValue="3.6240000000000001"/>
    </cacheField>
    <cacheField name="misfit" numFmtId="10">
      <sharedItems containsBlank="1" containsMixedTypes="1" containsNumber="1" minValue="0" maxValue="0.52" count="226">
        <n v="7.7885952712100828E-3"/>
        <n v="3.561156006026636E-3"/>
        <n v="4.9861495844876012E-3"/>
        <e v="#VALUE!"/>
        <n v="2.5999999999999999E-3"/>
        <n v="3.3E-3"/>
        <n v="3.8999999999999998E-3"/>
        <n v="2.8999999999999998E-3"/>
        <n v="4.4999999999999997E-3"/>
        <n v="9.7751710654936548E-3"/>
        <n v="7.5345332775220751E-3"/>
        <n v="5.8552906733585564E-3"/>
        <n v="3.3454139949819746E-3"/>
        <n v="5.3139421059991967E-3"/>
        <n v="3.0790762771168365E-3"/>
        <n v="2.5234824057197712E-3"/>
        <n v="6.4344663589312318E-3"/>
        <n v="5.0406048725846215E-3"/>
        <n v="3.927068723702699E-3"/>
        <n v="5.8765915768853802E-3"/>
        <n v="5.0448430493274209E-3"/>
        <n v="3.6501474097993076E-3"/>
        <n v="4.4730220855465205E-3"/>
        <n v="3.3585222502098486E-3"/>
        <n v="3.0816640986132231E-3"/>
        <n v="5.5881531153953671E-3"/>
        <n v="4.7585724282714608E-3"/>
        <n v="3.3641715727501507E-3"/>
        <n v="5.0307434320850299E-3"/>
        <n v="4.1987403778866381E-3"/>
        <n v="2.804262478967878E-3"/>
        <n v="3.6277382447327134E-3"/>
        <n v="2.7948574622694267E-3"/>
        <n v="1.6806722689075334E-3"/>
        <n v="5.0251256281406151E-3"/>
        <n v="2.239014833473336E-3"/>
        <n v="3.6338225017470954E-3"/>
        <n v="4.466778336125043E-3"/>
        <n v="2.5157232704402848E-3"/>
        <n v="1.3995801259622128E-3"/>
        <n v="6.3915520355702898E-3"/>
        <n v="3.6116127239893539E-3"/>
        <n v="3.0576789437108819E-3"/>
        <n v="1.9495891937055521E-3"/>
        <n v="5.4999999999999997E-3"/>
        <n v="5.1999999999999998E-3"/>
        <n v="0.52"/>
        <n v="0.48"/>
        <n v="0.46"/>
        <n v="6.1608798070891648E-3"/>
        <n v="2.0840569642237676E-3"/>
        <n v="4.6540792865603147E-3"/>
        <n v="5.7373624843336758E-3"/>
        <n v="3.2288593219395264E-3"/>
        <n v="6.6460026248917736E-3"/>
        <n v="8.6900816087792428E-3"/>
        <n v="1.1591693085485365E-2"/>
        <n v="6.7964680649564013E-3"/>
        <n v="6.5551820806425843E-3"/>
        <n v="2.6746832242294915E-2"/>
        <n v="8.4583711354594936E-3"/>
        <n v="2.2625639587860003E-2"/>
        <n v="5.0623052959501242E-3"/>
        <n v="5.3190748708523685E-3"/>
        <n v="0.24"/>
        <n v="0.23"/>
        <n v="0.22"/>
        <n v="0.17"/>
        <n v="1.9660160089874411E-3"/>
        <n v="3.3660589060307963E-3"/>
        <n v="2.522068095838621E-3"/>
        <n v="4.4805376645197159E-3"/>
        <n v="4.2128914478303647E-3"/>
        <n v="5.3318366774239168E-3"/>
        <n v="6.7226890756302898E-3"/>
        <n v="3.921568627451015E-3"/>
        <n v="6.4398712025760174E-3"/>
        <n v="5.8980480269624795E-3"/>
        <n v="7.0155745755575887E-3"/>
        <n v="8.1312210850973173E-3"/>
        <n v="5.6053811659192874E-3"/>
        <n v="7.8453348276828934E-3"/>
        <n v="2.4000000000000001E-4"/>
        <n v="7.258514796203307E-3"/>
        <n v="5.7939026072561482E-3"/>
        <n v="4.9545829892650136E-3"/>
        <n v="3.0739136509710489E-3"/>
        <n v="3.6399272014560366E-3"/>
        <n v="4.4593088071348671E-3"/>
        <n v="4.7268177394688702E-3"/>
        <n v="4.9916805324458349E-3"/>
        <n v="4.9847687621156697E-3"/>
        <n v="4.976499861763805E-3"/>
        <n v="4.1407867494824054E-3"/>
        <n v="4.6851315970787783E-3"/>
        <n v="3.0240549828178414E-3"/>
        <n v="3.5719192196729437E-3"/>
        <n v="1.6465422612514955E-3"/>
        <m/>
        <n v="5.3005998047147796E-3"/>
        <n v="5.5679287305122538E-3"/>
        <n v="5.5509297807382783E-3"/>
        <n v="5.8212058212057955E-3"/>
        <n v="5.535566011624693E-3"/>
        <n v="5.8035097416056121E-3"/>
        <n v="6.0689655172413235E-3"/>
        <n v="4.9559471365637894E-3"/>
        <n v="4.1259799202310581E-3"/>
        <n v="3.0215629721191866E-3"/>
        <n v="1.9207024283167346E-3"/>
        <n v="5.8503969912243785E-3"/>
        <n v="5.5586436909394153E-3"/>
        <n v="6.0975609756096999E-3"/>
        <n v="6.0891226127871012E-3"/>
        <n v="5.8019063406547612E-3"/>
        <n v="5.790707293533837E-3"/>
        <n v="5.5066079295154231E-3"/>
        <n v="4.9477735019241992E-3"/>
        <n v="2.1941854086669427E-3"/>
        <n v="2.1935837674800312E-3"/>
        <n v="1.0952902519167894E-3"/>
        <n v="5.4689636313927663E-4"/>
        <n v="1.0922992900054928E-3"/>
        <n v="3.3510192683608893E-3"/>
        <n v="0"/>
        <n v="2.7000000000000001E-3"/>
        <n v="7.5895994378073935E-3"/>
        <n v="8.1335016126769261E-3"/>
        <n v="8.1266638643688206E-3"/>
        <n v="9.4786729857820294E-3"/>
        <n v="4.7999999999999996E-3"/>
        <n v="4.0000000000000001E-3"/>
        <n v="3.3999999999999998E-3"/>
        <n v="1.9E-3"/>
        <n v="2.2228396776883103E-3"/>
        <n v="4.3E-3"/>
        <n v="2.5122121423587214E-3"/>
        <n v="3.9062499999998794E-3"/>
        <n v="1.6741071428572683E-3"/>
        <n v="1.115760111576043E-3"/>
        <n v="3.5000000000000001E-3"/>
        <n v="1E-3"/>
        <n v="3.6287508722959486E-3"/>
        <n v="3.9029829941455599E-3"/>
        <n v="2.5066146776215343E-3"/>
        <n v="3.0699999999999998E-3"/>
        <n v="5.2932163253935445E-3"/>
        <e v="#DIV/0!"/>
        <n v="4.1246307340727416E-3"/>
        <n v="3.0713388245149952E-3"/>
        <n v="7.3000000000000001E-3"/>
        <n v="7.2423398328690563E-3"/>
        <n v="6.6759388038943341E-3"/>
        <n v="6.389776357827389E-3"/>
        <n v="6.3809127479538602E-3"/>
        <n v="6.9261670591494731E-3"/>
        <n v="6.6408411732151573E-3"/>
        <n v="5.7971014492753364E-3"/>
        <n v="6.6152149944873574E-3"/>
        <n v="5.0000000000000001E-3"/>
        <n v="1.7899999999999999E-2"/>
        <n v="1.6500000000000001E-2"/>
        <n v="1.46E-2"/>
        <n v="9.3600000000000003E-3"/>
        <n v="1.5E-3"/>
        <n v="5.7000000000000002E-3"/>
        <n v="6.7000000000000002E-3"/>
        <n v="6.3E-3"/>
        <n v="6.0000000000000001E-3"/>
        <n v="1.1299999999999999E-2"/>
        <n v="1.0699999999999999E-2"/>
        <n v="1.43E-2"/>
        <n v="9.5999999999999992E-3"/>
        <n v="1.54E-2"/>
        <n v="7.4000000000000003E-3"/>
        <n v="6.0706401766003858E-3"/>
        <n v="6.0539350577875064E-3"/>
        <n v="5.213335162573776E-3"/>
        <n v="4.3847629487532083E-3"/>
        <n v="5.1700000000000001E-3"/>
        <n v="5.3899999999999998E-3"/>
        <n v="5.1500000000000001E-3"/>
        <n v="5.4200000000000003E-3"/>
        <n v="5.5199999999999997E-3"/>
        <n v="5.5799999999999999E-3"/>
        <n v="5.64E-3"/>
        <n v="5.7099999999999998E-3"/>
        <n v="5.7400000000000003E-3"/>
        <n v="5.7999999999999996E-3"/>
        <n v="5.8199999999999997E-3"/>
        <n v="5.79E-3"/>
        <n v="3.3300000000000001E-3"/>
        <n v="3.4299999999999999E-3"/>
        <n v="3.6099999999999999E-3"/>
        <n v="3.8400000000000001E-3"/>
        <n v="3.8899999999999998E-3"/>
        <n v="4.0400000000000002E-3"/>
        <n v="4.3899999999999998E-3"/>
        <n v="4.4200000000000003E-3"/>
        <n v="4.5599999999999998E-3"/>
        <n v="4.6699999999999997E-3"/>
        <n v="4.7800000000000004E-3"/>
        <n v="4.8599999999999997E-3"/>
        <n v="4.9300000000000004E-3"/>
        <n v="5.1000000000000004E-3"/>
        <n v="5.8999999999999999E-3"/>
        <n v="6.8999999999999999E-3"/>
        <n v="5.3E-3"/>
        <n v="4.8999999999999998E-3"/>
        <n v="4.4333610418399718E-3"/>
        <n v="4.0999999999999999E-4"/>
        <n v="1.09E-3"/>
        <n v="1.8699999999999999E-3"/>
        <n v="3.0000000000000001E-3"/>
        <n v="3.9899999999999996E-3"/>
        <n v="4.5999999999999999E-3"/>
        <n v="6.6800000000000002E-3"/>
        <n v="6.4999999999999997E-3"/>
        <n v="6.8799999999999998E-3"/>
        <n v="1.1000000000000001E-3"/>
        <n v="5.3637277908147075E-3"/>
        <n v="3.5633751844325137E-3"/>
        <n v="4.9958368026645121E-3"/>
        <n v="5.3781326236415974E-3"/>
        <n v="9.4999999999999998E-3"/>
        <n v="4.4000000000000003E-3"/>
      </sharedItems>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
  <r>
    <s v="9W-0.12BBauer, A., Neumeier, S., Pyczak, F., &amp; Göken, M. (2012). Creep Strength and Microstructure of Polycrystalline γ′ - Strengthened Cobalt-Base Superalloys. In Superalloys 2012 (pp. 695–703). https://doi.org/10.1002/9781118516430.ch78"/>
    <x v="0"/>
    <x v="0"/>
    <s v="Bauer, A., Neumeier, S., Pyczak, F., &amp; Göken, M. (2012). Creep Strength and Microstructure of Polycrystalline γ′ - Strengthened Cobalt-Base Superalloys. In Superalloys 2012 (pp. 695–703). https://doi.org/10.1002/9781118516430.ch78"/>
    <x v="0"/>
    <n v="0.3609"/>
    <n v="0.35809999999999997"/>
    <x v="0"/>
    <s v="(020) peak"/>
  </r>
  <r>
    <s v="9W-0.12BBauer, A., Neumeier, S., Pyczak, F., &amp; Göken, M. (2012). Creep Strength and Microstructure of Polycrystalline γ′ - Strengthened Cobalt-Base Superalloys. In Superalloys 2012 (pp. 695–703). https://doi.org/10.1002/9781118516430.ch79"/>
    <x v="0"/>
    <x v="0"/>
    <s v="Bauer, A., Neumeier, S., Pyczak, F., &amp; Göken, M. (2012). Creep Strength and Microstructure of Polycrystalline γ′ - Strengthened Cobalt-Base Superalloys. In Superalloys 2012 (pp. 695–703). https://doi.org/10.1002/9781118516430.ch79"/>
    <x v="1"/>
    <n v="0.36570000000000003"/>
    <n v="0.3644"/>
    <x v="1"/>
    <s v="(020) peak"/>
  </r>
  <r>
    <s v="2Ta2IrBauer, A., Neumeier, S., Pyczak, F., &amp; Göken, M. (2015). Influence of iridium on the properties of γ′-strengthened co-base superalloys. Advanced Engineering Materials, 17(6), 748–754. https://doi.org/10.1002/adem.201400267"/>
    <x v="1"/>
    <x v="1"/>
    <s v="Bauer, A., Neumeier, S., Pyczak, F., &amp; Göken, M. (2015). Influence of iridium on the properties of γ′-strengthened co-base superalloys. Advanced Engineering Materials, 17(6), 748–754. https://doi.org/10.1002/adem.201400267"/>
    <x v="2"/>
    <n v="0.3619"/>
    <n v="0.36009999999999998"/>
    <x v="2"/>
    <s v="(202) peak, aged 200 hrs at 900 C"/>
  </r>
  <r>
    <s v="Co-8Al-12.5W-SSCartón-Cordero, M., Srinivasarao, B., Campos, M., García-Junceda, A., &amp; Torralba, J. M. (2016). On the role of processing parameters in sintered new Co-based (W,Al) alloys. Journal of Alloys and Compounds, 674, 406–412. https://doi.org/10.1016/j.jallcom.2016.03.077"/>
    <x v="2"/>
    <x v="2"/>
    <s v="Cartón-Cordero, M., Srinivasarao, B., Campos, M., García-Junceda, A., &amp; Torralba, J. M. (2016). On the role of processing parameters in sintered new Co-based (W,Al) alloys. Journal of Alloys and Compounds, 674, 406–412. https://doi.org/10.1016/j.jallcom.2016.03.077"/>
    <x v="2"/>
    <s v="no g'"/>
    <n v="0.35970000000000002"/>
    <x v="3"/>
    <m/>
  </r>
  <r>
    <s v="Co-8Al-12.5W-HMCartón-Cordero, M., Srinivasarao, B., Campos, M., García-Junceda, A., &amp; Torralba, J. M. (2016). On the role of processing parameters in sintered new Co-based (W,Al) alloys. Journal of Alloys and Compounds, 674, 406–412. https://doi.org/10.1016/j.jallcom.2016.03.077"/>
    <x v="3"/>
    <x v="3"/>
    <s v="Cartón-Cordero, M., Srinivasarao, B., Campos, M., García-Junceda, A., &amp; Torralba, J. M. (2016). On the role of processing parameters in sintered new Co-based (W,Al) alloys. Journal of Alloys and Compounds, 674, 406–412. https://doi.org/10.1016/j.jallcom.2016.03.077"/>
    <x v="2"/>
    <s v="no g'"/>
    <n v="0.35580000000000001"/>
    <x v="3"/>
    <m/>
  </r>
  <r>
    <s v="Co-9Al-9W:HTCartón-Cordero, M., Srinivasarao, B., Campos, M., García-Junceda, A., &amp; Torralba, J. M. (2016). On the role of processing parameters in sintered new Co-based (W,Al) alloys. Journal of Alloys and Compounds, 674, 406–412. https://doi.org/10.1016/j.jallcom.2016.03.077"/>
    <x v="4"/>
    <x v="4"/>
    <s v="Cartón-Cordero, M., Srinivasarao, B., Campos, M., García-Junceda, A., &amp; Torralba, J. M. (2016). On the role of processing parameters in sintered new Co-based (W,Al) alloys. Journal of Alloys and Compounds, 674, 406–412. https://doi.org/10.1016/j.jallcom.2016.03.077"/>
    <x v="3"/>
    <m/>
    <m/>
    <x v="4"/>
    <s v="(111) peak"/>
  </r>
  <r>
    <s v="CoAlW-ternaryCasas, R., Gálvez, F., &amp; Campos, M. (2018). Microstructural development of powder metallurgy cobalt-based superalloys processed by field assisted sintering techniques (FAST). Materials Science and Engineering A, 724, 461–468. https://doi.org/10.1016/j.msea.2018.04.004"/>
    <x v="5"/>
    <x v="5"/>
    <s v="Casas, R., Gálvez, F., &amp; Campos, M. (2018). Microstructural development of powder metallurgy cobalt-based superalloys processed by field assisted sintering techniques (FAST). Materials Science and Engineering A, 724, 461–468. https://doi.org/10.1016/j.msea.2018.04.004"/>
    <x v="3"/>
    <m/>
    <m/>
    <x v="5"/>
    <s v="solutionized"/>
  </r>
  <r>
    <s v="CoAlW-ternaryCasas, R., Gálvez, F., &amp; Campos, M. (2018). Microstructural development of powder metallurgy cobalt-based superalloys processed by field assisted sintering techniques (FAST). Materials Science and Engineering A, 724, 461–468. https://doi.org/10.1016/j.msea.2018.04.005"/>
    <x v="5"/>
    <x v="5"/>
    <s v="Casas, R., Gálvez, F., &amp; Campos, M. (2018). Microstructural development of powder metallurgy cobalt-based superalloys processed by field assisted sintering techniques (FAST). Materials Science and Engineering A, 724, 461–468. https://doi.org/10.1016/j.msea.2018.04.005"/>
    <x v="3"/>
    <m/>
    <m/>
    <x v="6"/>
    <s v="24hr aged 900C"/>
  </r>
  <r>
    <s v="Co-2T/Ta-quinaryCasas, R., Gálvez, F., &amp; Campos, M. (2018). Microstructural development of powder metallurgy cobalt-based superalloys processed by field assisted sintering techniques (FAST). Materials Science and Engineering A, 724, 461–468. https://doi.org/10.1016/j.msea.2018.04.005"/>
    <x v="6"/>
    <x v="6"/>
    <s v="Casas, R., Gálvez, F., &amp; Campos, M. (2018). Microstructural development of powder metallurgy cobalt-based superalloys processed by field assisted sintering techniques (FAST). Materials Science and Engineering A, 724, 461–468. https://doi.org/10.1016/j.msea.2018.04.005"/>
    <x v="3"/>
    <m/>
    <m/>
    <x v="7"/>
    <s v="solutionized"/>
  </r>
  <r>
    <s v="Co-2T/Ta-quinaryCasas, R., Gálvez, F., &amp; Campos, M. (2018). Microstructural development of powder metallurgy cobalt-based superalloys processed by field assisted sintering techniques (FAST). Materials Science and Engineering A, 724, 461–468. https://doi.org/10.1016/j.msea.2018.04.005"/>
    <x v="6"/>
    <x v="6"/>
    <s v="Casas, R., Gálvez, F., &amp; Campos, M. (2018). Microstructural development of powder metallurgy cobalt-based superalloys processed by field assisted sintering techniques (FAST). Materials Science and Engineering A, 724, 461–468. https://doi.org/10.1016/j.msea.2018.04.005"/>
    <x v="3"/>
    <m/>
    <m/>
    <x v="8"/>
    <s v="24hr aged 900C"/>
  </r>
  <r>
    <s v="Co-30Ni-12AlChen, Y., Wang, C., Ruan, J., Yang, S., Omori, T., Kainuma, R., Ishida, K., Han, J., Lu, Y., &amp; Liu, X. (2020). Development of low-density γ/γ′ Co–Al–Ta-based superalloys with high solvus temperature. Acta Materialia, 188, 652–664. https://doi.org/10.1016/j.actamat.2020.02.059"/>
    <x v="7"/>
    <x v="7"/>
    <s v="Chen, Y., Wang, C., Ruan, J., Yang, S., Omori, T., Kainuma, R., Ishida, K., Han, J., Lu, Y., &amp; Liu, X. (2020). Development of low-density γ/γ′ Co–Al–Ta-based superalloys with high solvus temperature. Acta Materialia, 188, 652–664. https://doi.org/10.1016/j.actamat.2020.02.059"/>
    <x v="2"/>
    <n v="0.35980000000000001"/>
    <n v="0.35630000000000001"/>
    <x v="9"/>
    <s v="aged 800C for 48 hr, (111) peak"/>
  </r>
  <r>
    <s v="Co-30Ni-12Al-4CrChen, Y., Wang, C., Ruan, J., Yang, S., Omori, T., Kainuma, R., Ishida, K., Han, J., Lu, Y., &amp; Liu, X. (2020). Development of low-density γ/γ′ Co–Al–Ta-based superalloys with high solvus temperature. Acta Materialia, 188, 652–664. https://doi.org/10.1016/j.actamat.2020.02.060"/>
    <x v="8"/>
    <x v="8"/>
    <s v="Chen, Y., Wang, C., Ruan, J., Yang, S., Omori, T., Kainuma, R., Ishida, K., Han, J., Lu, Y., &amp; Liu, X. (2020). Development of low-density γ/γ′ Co–Al–Ta-based superalloys with high solvus temperature. Acta Materialia, 188, 652–664. https://doi.org/10.1016/j.actamat.2020.02.060"/>
    <x v="2"/>
    <n v="0.35970000000000002"/>
    <n v="0.35699999999999998"/>
    <x v="10"/>
    <s v="(111) peak"/>
  </r>
  <r>
    <s v="Co-30Ni-12Al-8CrChen, Y., Wang, C., Ruan, J., Yang, S., Omori, T., Kainuma, R., Ishida, K., Han, J., Lu, Y., &amp; Liu, X. (2020). Development of low-density γ/γ′ Co–Al–Ta-based superalloys with high solvus temperature. Acta Materialia, 188, 652–664. https://doi.org/10.1016/j.actamat.2020.02.061"/>
    <x v="9"/>
    <x v="9"/>
    <s v="Chen, Y., Wang, C., Ruan, J., Yang, S., Omori, T., Kainuma, R., Ishida, K., Han, J., Lu, Y., &amp; Liu, X. (2020). Development of low-density γ/γ′ Co–Al–Ta-based superalloys with high solvus temperature. Acta Materialia, 188, 652–664. https://doi.org/10.1016/j.actamat.2020.02.061"/>
    <x v="2"/>
    <n v="0.35970000000000002"/>
    <n v="0.35759999999999997"/>
    <x v="11"/>
    <s v="(111) peak"/>
  </r>
  <r>
    <s v="Co-30Ni-12Al-12CrChen, Y., Wang, C., Ruan, J., Yang, S., Omori, T., Kainuma, R., Ishida, K., Han, J., Lu, Y., &amp; Liu, X. (2020). Development of low-density γ/γ′ Co–Al–Ta-based superalloys with high solvus temperature. Acta Materialia, 188, 652–664. https://doi.org/10.1016/j.actamat.2020.02.062"/>
    <x v="10"/>
    <x v="10"/>
    <s v="Chen, Y., Wang, C., Ruan, J., Yang, S., Omori, T., Kainuma, R., Ishida, K., Han, J., Lu, Y., &amp; Liu, X. (2020). Development of low-density γ/γ′ Co–Al–Ta-based superalloys with high solvus temperature. Acta Materialia, 188, 652–664. https://doi.org/10.1016/j.actamat.2020.02.062"/>
    <x v="2"/>
    <n v="0.35930000000000001"/>
    <n v="0.35809999999999997"/>
    <x v="12"/>
    <s v="(111) peak"/>
  </r>
  <r>
    <s v="101aChristofidou, K. A. et al. The microstructure and hardness of Ni-Co-Al-Ti-Cr quinary alloys. J. Alloys Compd. (2016) doi:10.1016/j.jallcom.2016.07.159."/>
    <x v="11"/>
    <x v="11"/>
    <s v="Christofidou, K. A. et al. The microstructure and hardness of Ni-Co-Al-Ti-Cr quinary alloys. J. Alloys Compd. (2016) doi:10.1016/j.jallcom.2016.07.159."/>
    <x v="2"/>
    <n v="0.35849999999999999"/>
    <n v="0.35659999999999997"/>
    <x v="13"/>
    <m/>
  </r>
  <r>
    <s v="101bChristofidou, K. A. et al. The microstructure and hardness of Ni-Co-Al-Ti-Cr quinary alloys. J. Alloys Compd. (2016) doi:10.1016/j.jallcom.2016.07.159."/>
    <x v="12"/>
    <x v="12"/>
    <s v="Christofidou, K. A. et al. The microstructure and hardness of Ni-Co-Al-Ti-Cr quinary alloys. J. Alloys Compd. (2016) doi:10.1016/j.jallcom.2016.07.159."/>
    <x v="2"/>
    <n v="0.35780000000000001"/>
    <n v="0.35670000000000002"/>
    <x v="14"/>
    <m/>
  </r>
  <r>
    <s v="101cChristofidou, K. A. et al. The microstructure and hardness of Ni-Co-Al-Ti-Cr quinary alloys. J. Alloys Compd. (2016) doi:10.1016/j.jallcom.2016.07.159."/>
    <x v="13"/>
    <x v="13"/>
    <s v="Christofidou, K. A. et al. The microstructure and hardness of Ni-Co-Al-Ti-Cr quinary alloys. J. Alloys Compd. (2016) doi:10.1016/j.jallcom.2016.07.159."/>
    <x v="2"/>
    <n v="0.35709999999999997"/>
    <n v="0.35620000000000002"/>
    <x v="15"/>
    <m/>
  </r>
  <r>
    <s v="102aChristofidou, K. A. et al. The microstructure and hardness of Ni-Co-Al-Ti-Cr quinary alloys. J. Alloys Compd. (2016) doi:10.1016/j.jallcom.2016.07.159."/>
    <x v="14"/>
    <x v="14"/>
    <s v="Christofidou, K. A. et al. The microstructure and hardness of Ni-Co-Al-Ti-Cr quinary alloys. J. Alloys Compd. (2016) doi:10.1016/j.jallcom.2016.07.159."/>
    <x v="2"/>
    <n v="0.35859999999999997"/>
    <n v="0.35630000000000001"/>
    <x v="16"/>
    <m/>
  </r>
  <r>
    <s v="102bChristofidou, K. A. et al. The microstructure and hardness of Ni-Co-Al-Ti-Cr quinary alloys. J. Alloys Compd. (2016) doi:10.1016/j.jallcom.2016.07.159."/>
    <x v="15"/>
    <x v="15"/>
    <s v="Christofidou, K. A. et al. The microstructure and hardness of Ni-Co-Al-Ti-Cr quinary alloys. J. Alloys Compd. (2016) doi:10.1016/j.jallcom.2016.07.159."/>
    <x v="2"/>
    <n v="0.35799999999999998"/>
    <n v="0.35620000000000002"/>
    <x v="17"/>
    <m/>
  </r>
  <r>
    <s v="102cChristofidou, K. A. et al. The microstructure and hardness of Ni-Co-Al-Ti-Cr quinary alloys. J. Alloys Compd. (2016) doi:10.1016/j.jallcom.2016.07.159."/>
    <x v="16"/>
    <x v="16"/>
    <s v="Christofidou, K. A. et al. The microstructure and hardness of Ni-Co-Al-Ti-Cr quinary alloys. J. Alloys Compd. (2016) doi:10.1016/j.jallcom.2016.07.159."/>
    <x v="2"/>
    <n v="0.35720000000000002"/>
    <n v="0.35580000000000001"/>
    <x v="18"/>
    <m/>
  </r>
  <r>
    <s v="103aChristofidou, K. A. et al. The microstructure and hardness of Ni-Co-Al-Ti-Cr quinary alloys. J. Alloys Compd. (2016) doi:10.1016/j.jallcom.2016.07.159."/>
    <x v="17"/>
    <x v="17"/>
    <s v="Christofidou, K. A. et al. The microstructure and hardness of Ni-Co-Al-Ti-Cr quinary alloys. J. Alloys Compd. (2016) doi:10.1016/j.jallcom.2016.07.159."/>
    <x v="2"/>
    <n v="0.3584"/>
    <n v="0.35630000000000001"/>
    <x v="19"/>
    <m/>
  </r>
  <r>
    <s v="103bChristofidou, K. A. et al. The microstructure and hardness of Ni-Co-Al-Ti-Cr quinary alloys. J. Alloys Compd. (2016) doi:10.1016/j.jallcom.2016.07.159."/>
    <x v="18"/>
    <x v="18"/>
    <s v="Christofidou, K. A. et al. The microstructure and hardness of Ni-Co-Al-Ti-Cr quinary alloys. J. Alloys Compd. (2016) doi:10.1016/j.jallcom.2016.07.159."/>
    <x v="2"/>
    <n v="0.35770000000000002"/>
    <n v="0.35589999999999999"/>
    <x v="20"/>
    <m/>
  </r>
  <r>
    <s v="103cChristofidou, K. A. et al. The microstructure and hardness of Ni-Co-Al-Ti-Cr quinary alloys. J. Alloys Compd. (2016) doi:10.1016/j.jallcom.2016.07.159."/>
    <x v="19"/>
    <x v="19"/>
    <s v="Christofidou, K. A. et al. The microstructure and hardness of Ni-Co-Al-Ti-Cr quinary alloys. J. Alloys Compd. (2016) doi:10.1016/j.jallcom.2016.07.159."/>
    <x v="2"/>
    <n v="0.35680000000000001"/>
    <n v="0.35549999999999998"/>
    <x v="21"/>
    <m/>
  </r>
  <r>
    <s v="151aChristofidou, K. A. et al. The microstructure and hardness of Ni-Co-Al-Ti-Cr quinary alloys. J. Alloys Compd. (2016) doi:10.1016/j.jallcom.2016.07.159."/>
    <x v="20"/>
    <x v="20"/>
    <s v="Christofidou, K. A. et al. The microstructure and hardness of Ni-Co-Al-Ti-Cr quinary alloys. J. Alloys Compd. (2016) doi:10.1016/j.jallcom.2016.07.159."/>
    <x v="2"/>
    <n v="0.35849999999999999"/>
    <n v="0.3569"/>
    <x v="22"/>
    <m/>
  </r>
  <r>
    <s v="151bChristofidou, K. A. et al. The microstructure and hardness of Ni-Co-Al-Ti-Cr quinary alloys. J. Alloys Compd. (2016) doi:10.1016/j.jallcom.2016.07.159."/>
    <x v="21"/>
    <x v="21"/>
    <s v="Christofidou, K. A. et al. The microstructure and hardness of Ni-Co-Al-Ti-Cr quinary alloys. J. Alloys Compd. (2016) doi:10.1016/j.jallcom.2016.07.159."/>
    <x v="2"/>
    <n v="0.3579"/>
    <n v="0.35670000000000002"/>
    <x v="23"/>
    <m/>
  </r>
  <r>
    <s v="151cChristofidou, K. A. et al. The microstructure and hardness of Ni-Co-Al-Ti-Cr quinary alloys. J. Alloys Compd. (2016) doi:10.1016/j.jallcom.2016.07.159."/>
    <x v="22"/>
    <x v="22"/>
    <s v="Christofidou, K. A. et al. The microstructure and hardness of Ni-Co-Al-Ti-Cr quinary alloys. J. Alloys Compd. (2016) doi:10.1016/j.jallcom.2016.07.159."/>
    <x v="2"/>
    <n v="0.35749999999999998"/>
    <n v="0.35639999999999999"/>
    <x v="24"/>
    <m/>
  </r>
  <r>
    <s v="152aChristofidou, K. A. et al. The microstructure and hardness of Ni-Co-Al-Ti-Cr quinary alloys. J. Alloys Compd. (2016) doi:10.1016/j.jallcom.2016.07.159."/>
    <x v="23"/>
    <x v="23"/>
    <s v="Christofidou, K. A. et al. The microstructure and hardness of Ni-Co-Al-Ti-Cr quinary alloys. J. Alloys Compd. (2016) doi:10.1016/j.jallcom.2016.07.159."/>
    <x v="2"/>
    <n v="0.3589"/>
    <n v="0.3569"/>
    <x v="25"/>
    <m/>
  </r>
  <r>
    <s v="152bChristofidou, K. A. et al. The microstructure and hardness of Ni-Co-Al-Ti-Cr quinary alloys. J. Alloys Compd. (2016) doi:10.1016/j.jallcom.2016.07.159."/>
    <x v="24"/>
    <x v="24"/>
    <s v="Christofidou, K. A. et al. The microstructure and hardness of Ni-Co-Al-Ti-Cr quinary alloys. J. Alloys Compd. (2016) doi:10.1016/j.jallcom.2016.07.159."/>
    <x v="2"/>
    <n v="0.35809999999999997"/>
    <n v="0.35639999999999999"/>
    <x v="26"/>
    <m/>
  </r>
  <r>
    <s v="152cChristofidou, K. A. et al. The microstructure and hardness of Ni-Co-Al-Ti-Cr quinary alloys. J. Alloys Compd. (2016) doi:10.1016/j.jallcom.2016.07.159."/>
    <x v="25"/>
    <x v="25"/>
    <s v="Christofidou, K. A. et al. The microstructure and hardness of Ni-Co-Al-Ti-Cr quinary alloys. J. Alloys Compd. (2016) doi:10.1016/j.jallcom.2016.07.159."/>
    <x v="2"/>
    <n v="0.35730000000000001"/>
    <n v="0.35610000000000003"/>
    <x v="27"/>
    <m/>
  </r>
  <r>
    <s v="153aChristofidou, K. A. et al. The microstructure and hardness of Ni-Co-Al-Ti-Cr quinary alloys. J. Alloys Compd. (2016) doi:10.1016/j.jallcom.2016.07.159."/>
    <x v="26"/>
    <x v="26"/>
    <s v="Christofidou, K. A. et al. The microstructure and hardness of Ni-Co-Al-Ti-Cr quinary alloys. J. Alloys Compd. (2016) doi:10.1016/j.jallcom.2016.07.159."/>
    <x v="2"/>
    <n v="0.35870000000000002"/>
    <n v="0.3569"/>
    <x v="28"/>
    <m/>
  </r>
  <r>
    <s v="153bChristofidou, K. A. et al. The microstructure and hardness of Ni-Co-Al-Ti-Cr quinary alloys. J. Alloys Compd. (2016) doi:10.1016/j.jallcom.2016.07.159."/>
    <x v="27"/>
    <x v="27"/>
    <s v="Christofidou, K. A. et al. The microstructure and hardness of Ni-Co-Al-Ti-Cr quinary alloys. J. Alloys Compd. (2016) doi:10.1016/j.jallcom.2016.07.159."/>
    <x v="2"/>
    <n v="0.35799999999999998"/>
    <n v="0.35649999999999998"/>
    <x v="29"/>
    <m/>
  </r>
  <r>
    <s v="153cChristofidou, K. A. et al. The microstructure and hardness of Ni-Co-Al-Ti-Cr quinary alloys. J. Alloys Compd. (2016) doi:10.1016/j.jallcom.2016.07.159."/>
    <x v="28"/>
    <x v="28"/>
    <s v="Christofidou, K. A. et al. The microstructure and hardness of Ni-Co-Al-Ti-Cr quinary alloys. J. Alloys Compd. (2016) doi:10.1016/j.jallcom.2016.07.159."/>
    <x v="2"/>
    <n v="0.35709999999999997"/>
    <n v="0.35610000000000003"/>
    <x v="30"/>
    <m/>
  </r>
  <r>
    <s v="201aChristofidou, K. A. et al. The microstructure and hardness of Ni-Co-Al-Ti-Cr quinary alloys. J. Alloys Compd. (2016) doi:10.1016/j.jallcom.2016.07.159."/>
    <x v="29"/>
    <x v="29"/>
    <s v="Christofidou, K. A. et al. The microstructure and hardness of Ni-Co-Al-Ti-Cr quinary alloys. J. Alloys Compd. (2016) doi:10.1016/j.jallcom.2016.07.159."/>
    <x v="2"/>
    <n v="0.35899999999999999"/>
    <n v="0.35770000000000002"/>
    <x v="31"/>
    <m/>
  </r>
  <r>
    <s v="201bChristofidou, K. A. et al. The microstructure and hardness of Ni-Co-Al-Ti-Cr quinary alloys. J. Alloys Compd. (2016) doi:10.1016/j.jallcom.2016.07.159."/>
    <x v="30"/>
    <x v="30"/>
    <s v="Christofidou, K. A. et al. The microstructure and hardness of Ni-Co-Al-Ti-Cr quinary alloys. J. Alloys Compd. (2016) doi:10.1016/j.jallcom.2016.07.159."/>
    <x v="2"/>
    <n v="0.35830000000000001"/>
    <n v="0.35730000000000001"/>
    <x v="32"/>
    <m/>
  </r>
  <r>
    <s v="201cChristofidou, K. A. et al. The microstructure and hardness of Ni-Co-Al-Ti-Cr quinary alloys. J. Alloys Compd. (2016) doi:10.1016/j.jallcom.2016.07.159."/>
    <x v="31"/>
    <x v="31"/>
    <s v="Christofidou, K. A. et al. The microstructure and hardness of Ni-Co-Al-Ti-Cr quinary alloys. J. Alloys Compd. (2016) doi:10.1016/j.jallcom.2016.07.159."/>
    <x v="2"/>
    <n v="0.35730000000000001"/>
    <n v="0.35670000000000002"/>
    <x v="33"/>
    <m/>
  </r>
  <r>
    <s v="202aChristofidou, K. A. et al. The microstructure and hardness of Ni-Co-Al-Ti-Cr quinary alloys. J. Alloys Compd. (2016) doi:10.1016/j.jallcom.2016.07.159."/>
    <x v="32"/>
    <x v="32"/>
    <s v="Christofidou, K. A. et al. The microstructure and hardness of Ni-Co-Al-Ti-Cr quinary alloys. J. Alloys Compd. (2016) doi:10.1016/j.jallcom.2016.07.159."/>
    <x v="2"/>
    <n v="0.35909999999999997"/>
    <n v="0.35730000000000001"/>
    <x v="34"/>
    <m/>
  </r>
  <r>
    <s v="202bChristofidou, K. A. et al. The microstructure and hardness of Ni-Co-Al-Ti-Cr quinary alloys. J. Alloys Compd. (2016) doi:10.1016/j.jallcom.2016.07.159."/>
    <x v="33"/>
    <x v="33"/>
    <s v="Christofidou, K. A. et al. The microstructure and hardness of Ni-Co-Al-Ti-Cr quinary alloys. J. Alloys Compd. (2016) doi:10.1016/j.jallcom.2016.07.159."/>
    <x v="2"/>
    <n v="0.35770000000000002"/>
    <n v="0.3569"/>
    <x v="35"/>
    <m/>
  </r>
  <r>
    <s v="202cChristofidou, K. A. et al. The microstructure and hardness of Ni-Co-Al-Ti-Cr quinary alloys. J. Alloys Compd. (2016) doi:10.1016/j.jallcom.2016.07.159."/>
    <x v="34"/>
    <x v="34"/>
    <s v="Christofidou, K. A. et al. The microstructure and hardness of Ni-Co-Al-Ti-Cr quinary alloys. J. Alloys Compd. (2016) doi:10.1016/j.jallcom.2016.07.159."/>
    <x v="2"/>
    <n v="0.3584"/>
    <n v="0.35709999999999997"/>
    <x v="36"/>
    <m/>
  </r>
  <r>
    <s v="203aChristofidou, K. A. et al. The microstructure and hardness of Ni-Co-Al-Ti-Cr quinary alloys. J. Alloys Compd. (2016) doi:10.1016/j.jallcom.2016.07.159."/>
    <x v="35"/>
    <x v="35"/>
    <s v="Christofidou, K. A. et al. The microstructure and hardness of Ni-Co-Al-Ti-Cr quinary alloys. J. Alloys Compd. (2016) doi:10.1016/j.jallcom.2016.07.159."/>
    <x v="2"/>
    <n v="0.35899999999999999"/>
    <n v="0.3574"/>
    <x v="37"/>
    <m/>
  </r>
  <r>
    <s v="203bChristofidou, K. A. et al. The microstructure and hardness of Ni-Co-Al-Ti-Cr quinary alloys. J. Alloys Compd. (2016) doi:10.1016/j.jallcom.2016.07.159."/>
    <x v="36"/>
    <x v="36"/>
    <s v="Christofidou, K. A. et al. The microstructure and hardness of Ni-Co-Al-Ti-Cr quinary alloys. J. Alloys Compd. (2016) doi:10.1016/j.jallcom.2016.07.159."/>
    <x v="2"/>
    <n v="0.35820000000000002"/>
    <n v="0.35730000000000001"/>
    <x v="38"/>
    <m/>
  </r>
  <r>
    <s v="203cChristofidou, K. A. et al. The microstructure and hardness of Ni-Co-Al-Ti-Cr quinary alloys. J. Alloys Compd. (2016) doi:10.1016/j.jallcom.2016.07.159."/>
    <x v="37"/>
    <x v="37"/>
    <s v="Christofidou, K. A. et al. The microstructure and hardness of Ni-Co-Al-Ti-Cr quinary alloys. J. Alloys Compd. (2016) doi:10.1016/j.jallcom.2016.07.159."/>
    <x v="2"/>
    <n v="0.35749999999999998"/>
    <n v="0.35699999999999998"/>
    <x v="39"/>
    <m/>
  </r>
  <r>
    <s v="L24-0CrChung, D.-W. W. et al. Effects of Cr on the properties of multicomponent cobalt-based superalloys with ultra high γ′ volume fraction. J. Alloys Compd. 832, 154790 (2020)."/>
    <x v="38"/>
    <x v="38"/>
    <s v="Chung, D.-W. W. et al. Effects of Cr on the properties of multicomponent cobalt-based superalloys with ultra high γ′ volume fraction. J. Alloys Compd. 832, 154790 (2020)."/>
    <x v="3"/>
    <n v="0.36099999999999999"/>
    <n v="0.35870000000000002"/>
    <x v="40"/>
    <m/>
  </r>
  <r>
    <s v="L24-4CrChung, D.-W. W. et al. Effects of Cr on the properties of multicomponent cobalt-based superalloys with ultra high γ′ volume fraction. J. Alloys Compd. 832, 154790 (2020)."/>
    <x v="39"/>
    <x v="39"/>
    <s v="Chung, D.-W. W. et al. Effects of Cr on the properties of multicomponent cobalt-based superalloys with ultra high γ′ volume fraction. J. Alloys Compd. 832, 154790 (2020)."/>
    <x v="3"/>
    <n v="0.36059999999999998"/>
    <n v="0.35930000000000001"/>
    <x v="41"/>
    <m/>
  </r>
  <r>
    <s v="L24-8CrChung, D.-W. W. et al. Effects of Cr on the properties of multicomponent cobalt-based superalloys with ultra high γ′ volume fraction. J. Alloys Compd. 832, 154790 (2020)."/>
    <x v="40"/>
    <x v="40"/>
    <s v="Chung, D.-W. W. et al. Effects of Cr on the properties of multicomponent cobalt-based superalloys with ultra high γ′ volume fraction. J. Alloys Compd. 832, 154790 (2020)."/>
    <x v="3"/>
    <n v="0.36030000000000001"/>
    <n v="0.35920000000000002"/>
    <x v="42"/>
    <m/>
  </r>
  <r>
    <s v="L24-12CrChung, D.-W. W. et al. Effects of Cr on the properties of multicomponent cobalt-based superalloys with ultra high γ′ volume fraction. J. Alloys Compd. 832, 154790 (2020)."/>
    <x v="41"/>
    <x v="41"/>
    <s v="Chung, D.-W. W. et al. Effects of Cr on the properties of multicomponent cobalt-based superalloys with ultra high γ′ volume fraction. J. Alloys Compd. 832, 154790 (2020)."/>
    <x v="3"/>
    <n v="0.3594"/>
    <n v="0.35870000000000002"/>
    <x v="43"/>
    <m/>
  </r>
  <r>
    <s v="L19CCoakley, J. et al. Rafting and elastoplastic deformation of superalloys studied by neutron diffraction. Scr. Mater. 134, 110–114 (2017)."/>
    <x v="42"/>
    <x v="42"/>
    <s v="Coakley, J. et al. Rafting and elastoplastic deformation of superalloys studied by neutron diffraction. Scr. Mater. 134, 110–114 (2017)."/>
    <x v="2"/>
    <m/>
    <m/>
    <x v="44"/>
    <s v="cuboidal (default) microstructure in (h00)"/>
  </r>
  <r>
    <s v="L19CCoakley, J. et al. Rafting and elastoplastic deformation of superalloys studied by neutron diffraction. Scr. Mater. 134, 110–114 (2017)."/>
    <x v="42"/>
    <x v="42"/>
    <s v="Coakley, J. et al. Rafting and elastoplastic deformation of superalloys studied by neutron diffraction. Scr. Mater. 134, 110–114 (2017)."/>
    <x v="4"/>
    <m/>
    <m/>
    <x v="45"/>
    <s v="cuboidal (default) microstructure in (h00)"/>
  </r>
  <r>
    <s v="L19CCoakley, J. et al. Rafting and elastoplastic deformation of superalloys studied by neutron diffraction. Scr. Mater. 134, 110–114 (2017)."/>
    <x v="42"/>
    <x v="42"/>
    <s v="Coakley, J. et al. Rafting and elastoplastic deformation of superalloys studied by neutron diffraction. Scr. Mater. 134, 110–114 (2017)."/>
    <x v="5"/>
    <m/>
    <m/>
    <x v="46"/>
    <s v="cuboidal (default) microstructure in (h00)"/>
  </r>
  <r>
    <s v="L19CCoakley, J. et al. Rafting and elastoplastic deformation of superalloys studied by neutron diffraction. Scr. Mater. 134, 110–114 (2017)."/>
    <x v="42"/>
    <x v="42"/>
    <s v="Coakley, J. et al. Rafting and elastoplastic deformation of superalloys studied by neutron diffraction. Scr. Mater. 134, 110–114 (2017)."/>
    <x v="2"/>
    <m/>
    <m/>
    <x v="47"/>
    <s v="Rafted microstructure in (h00)"/>
  </r>
  <r>
    <s v="L19CCoakley, J. et al. Rafting and elastoplastic deformation of superalloys studied by neutron diffraction. Scr. Mater. 134, 110–114 (2017)."/>
    <x v="42"/>
    <x v="42"/>
    <s v="Coakley, J. et al. Rafting and elastoplastic deformation of superalloys studied by neutron diffraction. Scr. Mater. 134, 110–114 (2017)."/>
    <x v="4"/>
    <m/>
    <m/>
    <x v="47"/>
    <s v="Rafted microstructure in (h00)"/>
  </r>
  <r>
    <s v="L19CCoakley, J. et al. Rafting and elastoplastic deformation of superalloys studied by neutron diffraction. Scr. Mater. 134, 110–114 (2017)."/>
    <x v="42"/>
    <x v="42"/>
    <s v="Coakley, J. et al. Rafting and elastoplastic deformation of superalloys studied by neutron diffraction. Scr. Mater. 134, 110–114 (2017)."/>
    <x v="5"/>
    <m/>
    <m/>
    <x v="48"/>
    <s v="Rafted microstructure in (h00)"/>
  </r>
  <r>
    <s v="Q0Epishin, A., Petrushin, N., Nolze, G., Gerstein, G. &amp; Maier, H. J. Investigation of the γ′-Strengthened Quaternary Co-Based Alloys Co-Al-W-Ta. Metall. Mater. Trans. A Phys. Metall. Mater. Sci. 49, 4042–4057 (2018)."/>
    <x v="43"/>
    <x v="43"/>
    <s v="Epishin, A., Petrushin, N., Nolze, G., Gerstein, G. &amp; Maier, H. J. Investigation of the γ′-Strengthened Quaternary Co-Based Alloys Co-Al-W-Ta. Metall. Mater. Trans. A Phys. Metall. Mater. Sci. 49, 4042–4057 (2018)."/>
    <x v="2"/>
    <n v="0.35981999999999997"/>
    <n v="0.35760999999999998"/>
    <x v="49"/>
    <m/>
  </r>
  <r>
    <s v="Q1Epishin, A., Petrushin, N., Nolze, G., Gerstein, G. &amp; Maier, H. J. Investigation of the γ′-Strengthened Quaternary Co-Based Alloys Co-Al-W-Ta. Metall. Mater. Trans. A Phys. Metall. Mater. Sci. 49, 4042–4057 (2018)."/>
    <x v="44"/>
    <x v="44"/>
    <s v="Epishin, A., Petrushin, N., Nolze, G., Gerstein, G. &amp; Maier, H. J. Investigation of the γ′-Strengthened Quaternary Co-Based Alloys Co-Al-W-Ta. Metall. Mater. Trans. A Phys. Metall. Mater. Sci. 49, 4042–4057 (2018)."/>
    <x v="2"/>
    <n v="0.36025000000000001"/>
    <n v="0.35949999999999999"/>
    <x v="50"/>
    <m/>
  </r>
  <r>
    <s v="Q2Epishin, A., Petrushin, N., Nolze, G., Gerstein, G. &amp; Maier, H. J. Investigation of the γ′-Strengthened Quaternary Co-Based Alloys Co-Al-W-Ta. Metall. Mater. Trans. A Phys. Metall. Mater. Sci. 49, 4042–4057 (2018)."/>
    <x v="45"/>
    <x v="45"/>
    <s v="Epishin, A., Petrushin, N., Nolze, G., Gerstein, G. &amp; Maier, H. J. Investigation of the γ′-Strengthened Quaternary Co-Based Alloys Co-Al-W-Ta. Metall. Mater. Trans. A Phys. Metall. Mater. Sci. 49, 4042–4057 (2018)."/>
    <x v="2"/>
    <n v="0.35965999999999998"/>
    <n v="0.35798999999999997"/>
    <x v="51"/>
    <m/>
  </r>
  <r>
    <s v="Q3Epishin, A., Petrushin, N., Nolze, G., Gerstein, G. &amp; Maier, H. J. Investigation of the γ′-Strengthened Quaternary Co-Based Alloys Co-Al-W-Ta. Metall. Mater. Trans. A Phys. Metall. Mater. Sci. 49, 4042–4057 (2018)."/>
    <x v="46"/>
    <x v="46"/>
    <s v="Epishin, A., Petrushin, N., Nolze, G., Gerstein, G. &amp; Maier, H. J. Investigation of the γ′-Strengthened Quaternary Co-Based Alloys Co-Al-W-Ta. Metall. Mater. Trans. A Phys. Metall. Mater. Sci. 49, 4042–4057 (2018)."/>
    <x v="2"/>
    <n v="0.36008000000000001"/>
    <n v="0.35802"/>
    <x v="52"/>
    <m/>
  </r>
  <r>
    <s v="Q4Epishin, A., Petrushin, N., Nolze, G., Gerstein, G. &amp; Maier, H. J. Investigation of the γ′-Strengthened Quaternary Co-Based Alloys Co-Al-W-Ta. Metall. Mater. Trans. A Phys. Metall. Mater. Sci. 49, 4042–4057 (2018)."/>
    <x v="47"/>
    <x v="47"/>
    <s v="Epishin, A., Petrushin, N., Nolze, G., Gerstein, G. &amp; Maier, H. J. Investigation of the γ′-Strengthened Quaternary Co-Based Alloys Co-Al-W-Ta. Metall. Mater. Trans. A Phys. Metall. Mater. Sci. 49, 4042–4057 (2018)."/>
    <x v="2"/>
    <n v="0.35983999999999999"/>
    <n v="0.35868"/>
    <x v="53"/>
    <m/>
  </r>
  <r>
    <s v="Q5Epishin, A., Petrushin, N., Nolze, G., Gerstein, G. &amp; Maier, H. J. Investigation of the γ′-Strengthened Quaternary Co-Based Alloys Co-Al-W-Ta. Metall. Mater. Trans. A Phys. Metall. Mater. Sci. 49, 4042–4057 (2018)."/>
    <x v="48"/>
    <x v="48"/>
    <s v="Epishin, A., Petrushin, N., Nolze, G., Gerstein, G. &amp; Maier, H. J. Investigation of the γ′-Strengthened Quaternary Co-Based Alloys Co-Al-W-Ta. Metall. Mater. Trans. A Phys. Metall. Mater. Sci. 49, 4042–4057 (2018)."/>
    <x v="2"/>
    <n v="0.35930000000000001"/>
    <n v="0.35692000000000002"/>
    <x v="54"/>
    <m/>
  </r>
  <r>
    <s v="Q6Epishin, A., Petrushin, N., Nolze, G., Gerstein, G. &amp; Maier, H. J. Investigation of the γ′-Strengthened Quaternary Co-Based Alloys Co-Al-W-Ta. Metall. Mater. Trans. A Phys. Metall. Mater. Sci. 49, 4042–4057 (2018)."/>
    <x v="49"/>
    <x v="49"/>
    <s v="Epishin, A., Petrushin, N., Nolze, G., Gerstein, G. &amp; Maier, H. J. Investigation of the γ′-Strengthened Quaternary Co-Based Alloys Co-Al-W-Ta. Metall. Mater. Trans. A Phys. Metall. Mater. Sci. 49, 4042–4057 (2018)."/>
    <x v="2"/>
    <n v="0.36059000000000002"/>
    <n v="0.35747000000000001"/>
    <x v="55"/>
    <m/>
  </r>
  <r>
    <s v="Q7Epishin, A., Petrushin, N., Nolze, G., Gerstein, G. &amp; Maier, H. J. Investigation of the γ′-Strengthened Quaternary Co-Based Alloys Co-Al-W-Ta. Metall. Mater. Trans. A Phys. Metall. Mater. Sci. 49, 4042–4057 (2018)."/>
    <x v="50"/>
    <x v="50"/>
    <s v="Epishin, A., Petrushin, N., Nolze, G., Gerstein, G. &amp; Maier, H. J. Investigation of the γ′-Strengthened Quaternary Co-Based Alloys Co-Al-W-Ta. Metall. Mater. Trans. A Phys. Metall. Mater. Sci. 49, 4042–4057 (2018)."/>
    <x v="2"/>
    <n v="0.36009000000000002"/>
    <n v="0.35593999999999998"/>
    <x v="56"/>
    <m/>
  </r>
  <r>
    <s v="Q8Epishin, A., Petrushin, N., Nolze, G., Gerstein, G. &amp; Maier, H. J. Investigation of the γ′-Strengthened Quaternary Co-Based Alloys Co-Al-W-Ta. Metall. Mater. Trans. A Phys. Metall. Mater. Sci. 49, 4042–4057 (2018)."/>
    <x v="51"/>
    <x v="51"/>
    <s v="Epishin, A., Petrushin, N., Nolze, G., Gerstein, G. &amp; Maier, H. J. Investigation of the γ′-Strengthened Quaternary Co-Based Alloys Co-Al-W-Ta. Metall. Mater. Trans. A Phys. Metall. Mater. Sci. 49, 4042–4057 (2018)."/>
    <x v="2"/>
    <n v="0.36022999999999999"/>
    <n v="0.35779"/>
    <x v="57"/>
    <m/>
  </r>
  <r>
    <s v="Q9Epishin, A., Petrushin, N., Nolze, G., Gerstein, G. &amp; Maier, H. J. Investigation of the γ′-Strengthened Quaternary Co-Based Alloys Co-Al-W-Ta. Metall. Mater. Trans. A Phys. Metall. Mater. Sci. 49, 4042–4057 (2018)."/>
    <x v="52"/>
    <x v="52"/>
    <s v="Epishin, A., Petrushin, N., Nolze, G., Gerstein, G. &amp; Maier, H. J. Investigation of the γ′-Strengthened Quaternary Co-Based Alloys Co-Al-W-Ta. Metall. Mater. Trans. A Phys. Metall. Mater. Sci. 49, 4042–4057 (2018)."/>
    <x v="2"/>
    <n v="0.35966999999999999"/>
    <n v="0.35732000000000003"/>
    <x v="58"/>
    <m/>
  </r>
  <r>
    <s v="Q10Epishin, A., Petrushin, N., Nolze, G., Gerstein, G. &amp; Maier, H. J. Investigation of the γ′-Strengthened Quaternary Co-Based Alloys Co-Al-W-Ta. Metall. Mater. Trans. A Phys. Metall. Mater. Sci. 49, 4042–4057 (2018)."/>
    <x v="53"/>
    <x v="53"/>
    <s v="Epishin, A., Petrushin, N., Nolze, G., Gerstein, G. &amp; Maier, H. J. Investigation of the γ′-Strengthened Quaternary Co-Based Alloys Co-Al-W-Ta. Metall. Mater. Trans. A Phys. Metall. Mater. Sci. 49, 4042–4057 (2018)."/>
    <x v="2"/>
    <n v="0.36069000000000001"/>
    <n v="0.35116999999999998"/>
    <x v="59"/>
    <m/>
  </r>
  <r>
    <s v="Q11Epishin, A., Petrushin, N., Nolze, G., Gerstein, G. &amp; Maier, H. J. Investigation of the γ′-Strengthened Quaternary Co-Based Alloys Co-Al-W-Ta. Metall. Mater. Trans. A Phys. Metall. Mater. Sci. 49, 4042–4057 (2018)."/>
    <x v="54"/>
    <x v="54"/>
    <s v="Epishin, A., Petrushin, N., Nolze, G., Gerstein, G. &amp; Maier, H. J. Investigation of the γ′-Strengthened Quaternary Co-Based Alloys Co-Al-W-Ta. Metall. Mater. Trans. A Phys. Metall. Mater. Sci. 49, 4042–4057 (2018)."/>
    <x v="2"/>
    <n v="0.35974"/>
    <n v="0.35671000000000003"/>
    <x v="60"/>
    <m/>
  </r>
  <r>
    <s v="Q12Epishin, A., Petrushin, N., Nolze, G., Gerstein, G. &amp; Maier, H. J. Investigation of the γ′-Strengthened Quaternary Co-Based Alloys Co-Al-W-Ta. Metall. Mater. Trans. A Phys. Metall. Mater. Sci. 49, 4042–4057 (2018)."/>
    <x v="55"/>
    <x v="55"/>
    <s v="Epishin, A., Petrushin, N., Nolze, G., Gerstein, G. &amp; Maier, H. J. Investigation of the γ′-Strengthened Quaternary Co-Based Alloys Co-Al-W-Ta. Metall. Mater. Trans. A Phys. Metall. Mater. Sci. 49, 4042–4057 (2018)."/>
    <x v="2"/>
    <n v="0.36070999999999998"/>
    <n v="0.35264000000000001"/>
    <x v="61"/>
    <m/>
  </r>
  <r>
    <s v="Q13Epishin, A., Petrushin, N., Nolze, G., Gerstein, G. &amp; Maier, H. J. Investigation of the γ′-Strengthened Quaternary Co-Based Alloys Co-Al-W-Ta. Metall. Mater. Trans. A Phys. Metall. Mater. Sci. 49, 4042–4057 (2018)."/>
    <x v="56"/>
    <x v="56"/>
    <s v="Epishin, A., Petrushin, N., Nolze, G., Gerstein, G. &amp; Maier, H. J. Investigation of the γ′-Strengthened Quaternary Co-Based Alloys Co-Al-W-Ta. Metall. Mater. Trans. A Phys. Metall. Mater. Sci. 49, 4042–4057 (2018)."/>
    <x v="2"/>
    <n v="0.36042999999999997"/>
    <n v="0.35860999999999998"/>
    <x v="62"/>
    <m/>
  </r>
  <r>
    <s v="Q14Epishin, A., Petrushin, N., Nolze, G., Gerstein, G. &amp; Maier, H. J. Investigation of the γ′-Strengthened Quaternary Co-Based Alloys Co-Al-W-Ta. Metall. Mater. Trans. A Phys. Metall. Mater. Sci. 49, 4042–4057 (2018)."/>
    <x v="57"/>
    <x v="57"/>
    <s v="Epishin, A., Petrushin, N., Nolze, G., Gerstein, G. &amp; Maier, H. J. Investigation of the γ′-Strengthened Quaternary Co-Based Alloys Co-Al-W-Ta. Metall. Mater. Trans. A Phys. Metall. Mater. Sci. 49, 4042–4057 (2018)."/>
    <x v="2"/>
    <n v="0.36004000000000003"/>
    <n v="0.35813"/>
    <x v="63"/>
    <m/>
  </r>
  <r>
    <s v="Co-12Al-10WFerreras, R. C., Gálvez Díaz-Rubio, F. &amp; Campos Gómez, M. TESIS DOCTORAL Design of high temperature cobalt-based alloys processed by powder metallurgy route Autor."/>
    <x v="58"/>
    <x v="58"/>
    <s v="Ferreras, R. C., Gálvez Díaz-Rubio, F. &amp; Campos Gómez, M. TESIS DOCTORAL Design of high temperature cobalt-based alloys processed by powder metallurgy route Autor."/>
    <x v="2"/>
    <m/>
    <m/>
    <x v="64"/>
    <s v="(111), aged 24hr at 1250C"/>
  </r>
  <r>
    <s v="Co-12Al-10W-2Ti-2TaFerreras, R. C., Gálvez Díaz-Rubio, F. &amp; Campos Gómez, M. TESIS DOCTORAL Design of high temperature cobalt-based alloys processed by powder metallurgy route Autor."/>
    <x v="59"/>
    <x v="59"/>
    <s v="Ferreras, R. C., Gálvez Díaz-Rubio, F. &amp; Campos Gómez, M. TESIS DOCTORAL Design of high temperature cobalt-based alloys processed by powder metallurgy route Autor."/>
    <x v="2"/>
    <m/>
    <m/>
    <x v="65"/>
    <s v="(111), aged 24hr at 1250C"/>
  </r>
  <r>
    <s v="Co-12Al-10WFerreras, R. C., Gálvez Díaz-Rubio, F. &amp; Campos Gómez, M. TESIS DOCTORAL Design of high temperature cobalt-based alloys processed by powder metallurgy route Autor."/>
    <x v="58"/>
    <x v="58"/>
    <s v="Ferreras, R. C., Gálvez Díaz-Rubio, F. &amp; Campos Gómez, M. TESIS DOCTORAL Design of high temperature cobalt-based alloys processed by powder metallurgy route Autor."/>
    <x v="2"/>
    <m/>
    <m/>
    <x v="66"/>
    <s v="(111), aged 48hr at 1300C"/>
  </r>
  <r>
    <s v="Co-12Al-10W-2Ti-2TaFerreras, R. C., Gálvez Díaz-Rubio, F. &amp; Campos Gómez, M. TESIS DOCTORAL Design of high temperature cobalt-based alloys processed by powder metallurgy route Autor."/>
    <x v="59"/>
    <x v="59"/>
    <s v="Ferreras, R. C., Gálvez Díaz-Rubio, F. &amp; Campos Gómez, M. TESIS DOCTORAL Design of high temperature cobalt-based alloys processed by powder metallurgy route Autor."/>
    <x v="2"/>
    <m/>
    <m/>
    <x v="67"/>
    <s v="(111), aged 48hr at 1300C"/>
  </r>
  <r>
    <s v="1.7TiGao, Q. et al. Effects of alloying elements on microstructure and mechanical properties of Co–Ni–Al–Ti superalloy. Mater. Sci. Eng. A 779, (2020)."/>
    <x v="60"/>
    <x v="60"/>
    <s v="Gao, Q. et al. Effects of alloying elements on microstructure and mechanical properties of Co–Ni–Al–Ti superalloy. Mater. Sci. Eng. A 779, (2020)."/>
    <x v="2"/>
    <n v="0.35639999999999999"/>
    <n v="0.35570000000000002"/>
    <x v="68"/>
    <s v="Aged 650C for 20hr"/>
  </r>
  <r>
    <s v="2.5TiGao, Q. et al. Effects of alloying elements on microstructure and mechanical properties of Co–Ni–Al–Ti superalloy. Mater. Sci. Eng. A 779, (2020)."/>
    <x v="61"/>
    <x v="61"/>
    <s v="Gao, Q. et al. Effects of alloying elements on microstructure and mechanical properties of Co–Ni–Al–Ti superalloy. Mater. Sci. Eng. A 779, (2020)."/>
    <x v="2"/>
    <n v="0.35709999999999997"/>
    <n v="0.35589999999999999"/>
    <x v="69"/>
    <s v="Aged 650C for 20hr"/>
  </r>
  <r>
    <s v="3.3TiGao, Q. et al. Effects of alloying elements on microstructure and mechanical properties of Co–Ni–Al–Ti superalloy. Mater. Sci. Eng. A 779, (2020)."/>
    <x v="62"/>
    <x v="62"/>
    <s v="Gao, Q. et al. Effects of alloying elements on microstructure and mechanical properties of Co–Ni–Al–Ti superalloy. Mater. Sci. Eng. A 779, (2020)."/>
    <x v="2"/>
    <n v="0.35799999999999998"/>
    <n v="0.35620000000000002"/>
    <x v="17"/>
    <s v="Aged 650C for 20hr"/>
  </r>
  <r>
    <s v="2CrGao, Q. et al. Effects of alloying elements on microstructure and mechanical properties of Co–Ni–Al–Ti superalloy. Mater. Sci. Eng. A 779, (2020)."/>
    <x v="63"/>
    <x v="63"/>
    <s v="Gao, Q. et al. Effects of alloying elements on microstructure and mechanical properties of Co–Ni–Al–Ti superalloy. Mater. Sci. Eng. A 779, (2020)."/>
    <x v="2"/>
    <n v="0.35730000000000001"/>
    <n v="0.35639999999999999"/>
    <x v="70"/>
    <s v="Aged 650C for 20hr"/>
  </r>
  <r>
    <s v="2MoGao, Q. et al. Effects of alloying elements on microstructure and mechanical properties of Co–Ni–Al–Ti superalloy. Mater. Sci. Eng. A 779, (2020)."/>
    <x v="64"/>
    <x v="64"/>
    <s v="Gao, Q. et al. Effects of alloying elements on microstructure and mechanical properties of Co–Ni–Al–Ti superalloy. Mater. Sci. Eng. A 779, (2020)."/>
    <x v="2"/>
    <n v="0.3579"/>
    <n v="0.35630000000000001"/>
    <x v="71"/>
    <s v="Aged 650C for 20hr"/>
  </r>
  <r>
    <s v="1.7TiGao, Q. et al. Effects of alloying elements on microstructure and mechanical properties of Co–Ni–Al–Ti superalloy. Mater. Sci. Eng. A 779, (2020)."/>
    <x v="60"/>
    <x v="60"/>
    <s v="Gao, Q. et al. Effects of alloying elements on microstructure and mechanical properties of Co–Ni–Al–Ti superalloy. Mater. Sci. Eng. A 779, (2020)."/>
    <x v="2"/>
    <n v="0.35680000000000001"/>
    <n v="0.3553"/>
    <x v="72"/>
    <s v="Aged 650C for 100hr"/>
  </r>
  <r>
    <s v="2.5TiGao, Q. et al. Effects of alloying elements on microstructure and mechanical properties of Co–Ni–Al–Ti superalloy. Mater. Sci. Eng. A 779, (2020)."/>
    <x v="61"/>
    <x v="61"/>
    <s v="Gao, Q. et al. Effects of alloying elements on microstructure and mechanical properties of Co–Ni–Al–Ti superalloy. Mater. Sci. Eng. A 779, (2020)."/>
    <x v="2"/>
    <n v="0.35730000000000001"/>
    <n v="0.35539999999999999"/>
    <x v="73"/>
    <s v="Aged 650C for 100hr"/>
  </r>
  <r>
    <s v="3.3TiGao, Q. et al. Effects of alloying elements on microstructure and mechanical properties of Co–Ni–Al–Ti superalloy. Mater. Sci. Eng. A 779, (2020)."/>
    <x v="62"/>
    <x v="62"/>
    <s v="Gao, Q. et al. Effects of alloying elements on microstructure and mechanical properties of Co–Ni–Al–Ti superalloy. Mater. Sci. Eng. A 779, (2020)."/>
    <x v="2"/>
    <n v="0.35820000000000002"/>
    <n v="0.35580000000000001"/>
    <x v="74"/>
    <s v="Aged 650C for 100hr"/>
  </r>
  <r>
    <s v="2CrGao, Q. et al. Effects of alloying elements on microstructure and mechanical properties of Co–Ni–Al–Ti superalloy. Mater. Sci. Eng. A 779, (2020)."/>
    <x v="63"/>
    <x v="63"/>
    <s v="Gao, Q. et al. Effects of alloying elements on microstructure and mechanical properties of Co–Ni–Al–Ti superalloy. Mater. Sci. Eng. A 779, (2020)."/>
    <x v="2"/>
    <n v="0.35770000000000002"/>
    <n v="0.35630000000000001"/>
    <x v="75"/>
    <s v="Aged 650C for 100hr"/>
  </r>
  <r>
    <s v="2MoGao, Q. et al. Effects of alloying elements on microstructure and mechanical properties of Co–Ni–Al–Ti superalloy. Mater. Sci. Eng. A 779, (2020)."/>
    <x v="64"/>
    <x v="64"/>
    <s v="Gao, Q. et al. Effects of alloying elements on microstructure and mechanical properties of Co–Ni–Al–Ti superalloy. Mater. Sci. Eng. A 779, (2020)."/>
    <x v="2"/>
    <n v="0.35830000000000001"/>
    <n v="0.35599999999999998"/>
    <x v="76"/>
    <s v="Aged 650C for 100hr"/>
  </r>
  <r>
    <s v="1.7TiGao, Q. et al. Effects of alloying elements on microstructure and mechanical properties of Co–Ni–Al–Ti superalloy. Mater. Sci. Eng. A 779, (2020)."/>
    <x v="60"/>
    <x v="60"/>
    <s v="Gao, Q. et al. Effects of alloying elements on microstructure and mechanical properties of Co–Ni–Al–Ti superalloy. Mater. Sci. Eng. A 779, (2020)."/>
    <x v="2"/>
    <n v="0.35709999999999997"/>
    <n v="0.35499999999999998"/>
    <x v="77"/>
    <s v="Aged 650C for 200hr"/>
  </r>
  <r>
    <s v="2.5TiGao, Q. et al. Effects of alloying elements on microstructure and mechanical properties of Co–Ni–Al–Ti superalloy. Mater. Sci. Eng. A 779, (2020)."/>
    <x v="61"/>
    <x v="61"/>
    <s v="Gao, Q. et al. Effects of alloying elements on microstructure and mechanical properties of Co–Ni–Al–Ti superalloy. Mater. Sci. Eng. A 779, (2020)."/>
    <x v="2"/>
    <n v="0.35759999999999997"/>
    <n v="0.35510000000000003"/>
    <x v="78"/>
    <s v="Aged 650C for 200hr"/>
  </r>
  <r>
    <s v="3.3TiGao, Q. et al. Effects of alloying elements on microstructure and mechanical properties of Co–Ni–Al–Ti superalloy. Mater. Sci. Eng. A 779, (2020)."/>
    <x v="62"/>
    <x v="62"/>
    <s v="Gao, Q. et al. Effects of alloying elements on microstructure and mechanical properties of Co–Ni–Al–Ti superalloy. Mater. Sci. Eng. A 779, (2020)."/>
    <x v="2"/>
    <n v="0.35809999999999997"/>
    <n v="0.35520000000000002"/>
    <x v="79"/>
    <s v="Aged 650C for 200hr"/>
  </r>
  <r>
    <s v="2CrGao, Q. et al. Effects of alloying elements on microstructure and mechanical properties of Co–Ni–Al–Ti superalloy. Mater. Sci. Eng. A 779, (2020)."/>
    <x v="63"/>
    <x v="63"/>
    <s v="Gao, Q. et al. Effects of alloying elements on microstructure and mechanical properties of Co–Ni–Al–Ti superalloy. Mater. Sci. Eng. A 779, (2020)."/>
    <x v="2"/>
    <n v="0.35780000000000001"/>
    <n v="0.35580000000000001"/>
    <x v="80"/>
    <s v="Aged 650C for 200hr"/>
  </r>
  <r>
    <s v="2MoGao, Q. et al. Effects of alloying elements on microstructure and mechanical properties of Co–Ni–Al–Ti superalloy. Mater. Sci. Eng. A 779, (2020)."/>
    <x v="64"/>
    <x v="64"/>
    <s v="Gao, Q. et al. Effects of alloying elements on microstructure and mechanical properties of Co–Ni–Al–Ti superalloy. Mater. Sci. Eng. A 779, (2020)."/>
    <x v="2"/>
    <n v="0.35830000000000001"/>
    <n v="0.35549999999999998"/>
    <x v="81"/>
    <s v="Aged 650C for 200hr"/>
  </r>
  <r>
    <s v="He alloy1He, J., Zou, M., Li, L., Wang, X. &amp; Feng, Q. Creep behaviour of a novel CoNi-base single-crystal superalloy at high temperature and low stress. Mater. Lett. 262, (2020)."/>
    <x v="65"/>
    <x v="65"/>
    <s v="He, J., Zou, M., Li, L., Wang, X. &amp; Feng, Q. Creep behaviour of a novel CoNi-base single-crystal superalloy at high temperature and low stress. Mater. Lett. 262, (2020)."/>
    <x v="6"/>
    <n v="0.3639"/>
    <n v="0.36380000000000001"/>
    <x v="82"/>
    <s v=" (004) peak, self-reported misfit"/>
  </r>
  <r>
    <s v="Re1Li, L. et al. Effect of Re on microstructure and mechanical properties of γ/γʹ Co-Ti-based superalloys. Intermetallics 115, (2019)."/>
    <x v="66"/>
    <x v="66"/>
    <s v="Li, L. et al. Effect of Re on microstructure and mechanical properties of γ/γʹ Co-Ti-based superalloys. Intermetallics 115, (2019)."/>
    <x v="2"/>
    <n v="3.5950000000000002"/>
    <n v="3.569"/>
    <x v="83"/>
    <m/>
  </r>
  <r>
    <s v="Re3Li, L. et al. Effect of Re on microstructure and mechanical properties of γ/γʹ Co-Ti-based superalloys. Intermetallics 115, (2019)."/>
    <x v="67"/>
    <x v="67"/>
    <s v="Li, L. et al. Effect of Re on microstructure and mechanical properties of γ/γʹ Co-Ti-based superalloys. Intermetallics 115, (2019)."/>
    <x v="2"/>
    <n v="3.6349999999999998"/>
    <n v="3.6139999999999999"/>
    <x v="84"/>
    <m/>
  </r>
  <r>
    <s v="Re5Li, L. et al. Effect of Re on microstructure and mechanical properties of γ/γʹ Co-Ti-based superalloys. Intermetallics 115, (2019)."/>
    <x v="68"/>
    <x v="68"/>
    <s v="Li, L. et al. Effect of Re on microstructure and mechanical properties of γ/γʹ Co-Ti-based superalloys. Intermetallics 115, (2019)."/>
    <x v="2"/>
    <n v="3.6419999999999999"/>
    <n v="3.6240000000000001"/>
    <x v="85"/>
    <m/>
  </r>
  <r>
    <s v="5Cr-ALi, W., Li, L., Antonov, S., Lu, F. &amp; Feng, Q. Effects of Cr and Al/W ratio on the microstructural stability, oxidation property and γ′ phase nano-hardness of multi-component Co–Ni-base superalloys. J. Alloys Compd. 826, (2020)."/>
    <x v="69"/>
    <x v="69"/>
    <s v="Li, W., Li, L., Antonov, S., Lu, F. &amp; Feng, Q. Effects of Cr and Al/W ratio on the microstructural stability, oxidation property and γ′ phase nano-hardness of multi-component Co–Ni-base superalloys. J. Alloys Compd. 826, (2020)."/>
    <x v="2"/>
    <n v="0.3584"/>
    <n v="0.35730000000000001"/>
    <x v="86"/>
    <m/>
  </r>
  <r>
    <s v="5Cr-BLi, W., Li, L., Antonov, S., Lu, F. &amp; Feng, Q. Effects of Cr and Al/W ratio on the microstructural stability, oxidation property and γ′ phase nano-hardness of multi-component Co–Ni-base superalloys. J. Alloys Compd. 826, (2020)."/>
    <x v="65"/>
    <x v="70"/>
    <s v="Li, W., Li, L., Antonov, S., Lu, F. &amp; Feng, Q. Effects of Cr and Al/W ratio on the microstructural stability, oxidation property and γ′ phase nano-hardness of multi-component Co–Ni-base superalloys. J. Alloys Compd. 826, (2020)."/>
    <x v="2"/>
    <n v="0.35780000000000001"/>
    <n v="0.35649999999999998"/>
    <x v="87"/>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7"/>
    <n v="0.35959999999999998"/>
    <n v="0.35799999999999998"/>
    <x v="88"/>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8"/>
    <n v="0.36049999999999999"/>
    <n v="0.35880000000000001"/>
    <x v="89"/>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9"/>
    <n v="0.36149999999999999"/>
    <n v="0.35970000000000002"/>
    <x v="90"/>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0"/>
    <n v="0.36199999999999999"/>
    <n v="0.36020000000000002"/>
    <x v="91"/>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1"/>
    <n v="0.36259999999999998"/>
    <n v="0.36080000000000001"/>
    <x v="92"/>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2"/>
    <n v="0.36299999999999999"/>
    <n v="0.36149999999999999"/>
    <x v="93"/>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3"/>
    <n v="0.36370000000000002"/>
    <n v="0.36199999999999999"/>
    <x v="94"/>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4"/>
    <n v="0.36430000000000001"/>
    <n v="0.36320000000000002"/>
    <x v="95"/>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5"/>
    <n v="0.36459999999999998"/>
    <n v="0.36330000000000001"/>
    <x v="96"/>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5"/>
    <n v="0.36470000000000002"/>
    <n v="0.36409999999999998"/>
    <x v="97"/>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6"/>
    <m/>
    <n v="0.3644"/>
    <x v="98"/>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7"/>
    <m/>
    <n v="0.36470000000000002"/>
    <x v="98"/>
    <m/>
  </r>
  <r>
    <s v="8WLi, Y. et al. Temperature dependence of misfit in different Co–Al–W ternary alloys measured by synchrotron X-ray diffraction. J. Alloys Compd. 819, (2020)."/>
    <x v="70"/>
    <x v="71"/>
    <s v="Li, Y. et al. Temperature dependence of misfit in different Co–Al–W ternary alloys measured by synchrotron X-ray diffraction. J. Alloys Compd. 819, (2020)."/>
    <x v="18"/>
    <m/>
    <n v="0.3649"/>
    <x v="98"/>
    <m/>
  </r>
  <r>
    <s v="9WLi, Y. et al. Temperature dependence of misfit in different Co–Al–W ternary alloys measured by synchrotron X-ray diffraction. J. Alloys Compd. 819, (2020)."/>
    <x v="70"/>
    <x v="72"/>
    <s v="Li, Y. et al. Temperature dependence of misfit in different Co–Al–W ternary alloys measured by synchrotron X-ray diffraction. J. Alloys Compd. 819, (2020)."/>
    <x v="7"/>
    <n v="0.3594"/>
    <n v="0.35749999999999998"/>
    <x v="99"/>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8"/>
    <n v="0.36020000000000002"/>
    <n v="0.35820000000000002"/>
    <x v="100"/>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9"/>
    <n v="0.36130000000000001"/>
    <n v="0.35930000000000001"/>
    <x v="101"/>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0"/>
    <n v="0.36180000000000001"/>
    <n v="0.35970000000000002"/>
    <x v="102"/>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1"/>
    <n v="0.36230000000000001"/>
    <n v="0.36030000000000001"/>
    <x v="103"/>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2"/>
    <n v="0.3629"/>
    <n v="0.36080000000000001"/>
    <x v="104"/>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3"/>
    <n v="0.36359999999999998"/>
    <n v="0.3614"/>
    <x v="105"/>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4"/>
    <n v="0.36409999999999998"/>
    <n v="0.36230000000000001"/>
    <x v="106"/>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5"/>
    <n v="0.36430000000000001"/>
    <n v="0.36280000000000001"/>
    <x v="107"/>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5"/>
    <n v="0.36459999999999998"/>
    <n v="0.36349999999999999"/>
    <x v="108"/>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6"/>
    <n v="0.36480000000000001"/>
    <n v="0.36409999999999998"/>
    <x v="109"/>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7"/>
    <m/>
    <n v="0.3644"/>
    <x v="98"/>
    <m/>
  </r>
  <r>
    <s v="9WLi, Y. et al. Temperature dependence of misfit in different Co–Al–W ternary alloys measured by synchrotron X-ray diffraction. J. Alloys Compd. 819, (2020)."/>
    <x v="71"/>
    <x v="72"/>
    <s v="Li, Y. et al. Temperature dependence of misfit in different Co–Al–W ternary alloys measured by synchrotron X-ray diffraction. J. Alloys Compd. 819, (2020)."/>
    <x v="18"/>
    <m/>
    <n v="0.3649"/>
    <x v="98"/>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7"/>
    <n v="0.36"/>
    <n v="0.3579"/>
    <x v="110"/>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8"/>
    <n v="0.36080000000000001"/>
    <n v="0.35880000000000001"/>
    <x v="111"/>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9"/>
    <n v="0.3619"/>
    <n v="0.35970000000000002"/>
    <x v="112"/>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0"/>
    <n v="0.3624"/>
    <n v="0.36020000000000002"/>
    <x v="113"/>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1"/>
    <n v="0.36299999999999999"/>
    <n v="0.3609"/>
    <x v="114"/>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2"/>
    <n v="0.36370000000000002"/>
    <n v="0.36159999999999998"/>
    <x v="115"/>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3"/>
    <n v="0.36420000000000002"/>
    <n v="0.36220000000000002"/>
    <x v="116"/>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4"/>
    <n v="0.36470000000000002"/>
    <n v="0.3629"/>
    <x v="117"/>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5"/>
    <n v="0.36499999999999999"/>
    <n v="0.36420000000000002"/>
    <x v="118"/>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5"/>
    <n v="0.36509999999999998"/>
    <n v="0.36430000000000001"/>
    <x v="119"/>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6"/>
    <n v="0.3654"/>
    <n v="0.36499999999999999"/>
    <x v="120"/>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7"/>
    <n v="0.36580000000000001"/>
    <n v="0.36559999999999998"/>
    <x v="121"/>
    <m/>
  </r>
  <r>
    <s v="11WLi, Y. et al. Temperature dependence of misfit in different Co–Al–W ternary alloys measured by synchrotron X-ray diffraction. J. Alloys Compd. 819, (2020)."/>
    <x v="72"/>
    <x v="73"/>
    <s v="Li, Y. et al. Temperature dependence of misfit in different Co–Al–W ternary alloys measured by synchrotron X-ray diffraction. J. Alloys Compd. 819, (2020)."/>
    <x v="18"/>
    <n v="0.3664"/>
    <n v="0.36599999999999999"/>
    <x v="122"/>
    <m/>
  </r>
  <r>
    <s v="Co-30Ni-99Al-5.1Mo-1.9NbLiu, Q., Coakley, J., Seidman, D. N. &amp; Dunand, D. C. Precipitate Evolution and Creep Behavior of a W-Free Co-based Superalloy. Metall. Mater. Trans. A Phys. Metall. Mater. Sci. 47, 6090–6096 (2016)."/>
    <x v="73"/>
    <x v="74"/>
    <s v="Liu, Q., Coakley, J., Seidman, D. N. &amp; Dunand, D. C. Precipitate Evolution and Creep Behavior of a W-Free Co-based Superalloy. Metall. Mater. Trans. A Phys. Metall. Mater. Sci. 47, 6090–6096 (2016)."/>
    <x v="2"/>
    <n v="0.35870000000000002"/>
    <n v="0.35749999999999998"/>
    <x v="123"/>
    <s v="{110} measured"/>
  </r>
  <r>
    <s v="TaTiLu, S., Antonov, S., Li, L. &amp; Feng, Q. Two Steady-State Creep Stages in Co-Al-W-Base Single-Crystal Superalloys at 1273 K/137 MPa. Metall. Mater. Trans. A Phys. Metall. Mater. Sci. 49, 4079–4089 (2018)."/>
    <x v="74"/>
    <x v="75"/>
    <s v="Lu, S., Antonov, S., Li, L. &amp; Feng, Q. Two Steady-State Creep Stages in Co-Al-W-Base Single-Crystal Superalloys at 1273 K/137 MPa. Metall. Mater. Trans. A Phys. Metall. Mater. Sci. 49, 4079–4089 (2018)."/>
    <x v="18"/>
    <m/>
    <n v="0.44"/>
    <x v="98"/>
    <m/>
  </r>
  <r>
    <s v="VIAM-M2Midtlyng, J. et al. Creep behavior of a γ′-strengthened Co-base alloy with zero γ/γ′-lattice misfit at 800 °c, 196 MPa. J. Mater. Res. 32, 4466–4474 (2017)."/>
    <x v="75"/>
    <x v="76"/>
    <s v="Midtlyng, J. et al. Creep behavior of a γ′-strengthened Co-base alloy with zero γ/γ′-lattice misfit at 800 °c, 196 MPa. J. Mater. Res. 32, 4466–4474 (2017)."/>
    <x v="2"/>
    <m/>
    <m/>
    <x v="124"/>
    <m/>
  </r>
  <r>
    <s v="VIAM-M1Midtlyng, J. et al. Creep behavior of a γ′-strengthened Co-base alloy with zero γ/γ′-lattice misfit at 800 °c, 196 MPa. J. Mater. Res. 32, 4466–4474 (2017)."/>
    <x v="76"/>
    <x v="77"/>
    <s v="Midtlyng, J. et al. Creep behavior of a γ′-strengthened Co-base alloy with zero γ/γ′-lattice misfit at 800 °c, 196 MPa. J. Mater. Res. 32, 4466–4474 (2017)."/>
    <x v="2"/>
    <m/>
    <m/>
    <x v="125"/>
    <m/>
  </r>
  <r>
    <s v="Alloy DMinshull, J. P., Neumeier, S., Tucker, M. G. &amp; Stone, H. J. A1-L12 structures in the Al-Co-Ni-Ti quaternary phase system. in Advanced Materials Research vol. 278 399–404 (2011)."/>
    <x v="77"/>
    <x v="78"/>
    <s v="Minshull, J. P., Neumeier, S., Tucker, M. G. &amp; Stone, H. J. A1-L12 structures in the Al-Co-Ni-Ti quaternary phase system. in Advanced Materials Research vol. 278 399–404 (2011)."/>
    <x v="2"/>
    <n v="0.35709999999999997"/>
    <n v="0.35439999999999999"/>
    <x v="126"/>
    <s v="avg of {200} and {111}"/>
  </r>
  <r>
    <s v="Alloy EMinshull, J. P., Neumeier, S., Tucker, M. G. &amp; Stone, H. J. A1-L12 structures in the Al-Co-Ni-Ti quaternary phase system. in Advanced Materials Research vol. 278 399–404 (2011)."/>
    <x v="78"/>
    <x v="79"/>
    <s v="Minshull, J. P., Neumeier, S., Tucker, M. G. &amp; Stone, H. J. A1-L12 structures in the Al-Co-Ni-Ti quaternary phase system. in Advanced Materials Research vol. 278 399–404 (2011)."/>
    <x v="2"/>
    <n v="0.35799999999999998"/>
    <n v="0.35510000000000003"/>
    <x v="127"/>
    <s v="avg of {200} and {111}"/>
  </r>
  <r>
    <s v="Alloy FMinshull, J. P., Neumeier, S., Tucker, M. G. &amp; Stone, H. J. A1-L12 structures in the Al-Co-Ni-Ti quaternary phase system. in Advanced Materials Research vol. 278 399–404 (2011)."/>
    <x v="79"/>
    <x v="80"/>
    <s v="Minshull, J. P., Neumeier, S., Tucker, M. G. &amp; Stone, H. J. A1-L12 structures in the Al-Co-Ni-Ti quaternary phase system. in Advanced Materials Research vol. 278 399–404 (2011)."/>
    <x v="2"/>
    <n v="0.35830000000000001"/>
    <n v="0.35539999999999999"/>
    <x v="128"/>
    <s v="avg of {200} and {111}"/>
  </r>
  <r>
    <s v="Alloy GMinshull, J. P., Neumeier, S., Tucker, M. G. &amp; Stone, H. J. A1-L12 structures in the Al-Co-Ni-Ti quaternary phase system. in Advanced Materials Research vol. 278 399–404 (2011)."/>
    <x v="80"/>
    <x v="81"/>
    <s v="Minshull, J. P., Neumeier, S., Tucker, M. G. &amp; Stone, H. J. A1-L12 structures in the Al-Co-Ni-Ti quaternary phase system. in Advanced Materials Research vol. 278 399–404 (2011)."/>
    <x v="2"/>
    <n v="0.3604"/>
    <n v="0.35699999999999998"/>
    <x v="129"/>
    <s v="avg of {200} and {111}"/>
  </r>
  <r>
    <s v="Cr-0Pandey, P. et al. Elemental site occupancy in the L12 A3B ordered intermetallic phase in Co-based superalloys and its influence on the microstructure. Acta Mater. 163, 140–153 (2019)."/>
    <x v="81"/>
    <x v="82"/>
    <s v="Pandey, P. et al. Elemental site occupancy in the L12 A3B ordered intermetallic phase in Co-based superalloys and its influence on the microstructure. Acta Mater. 163, 140–153 (2019)."/>
    <x v="2"/>
    <n v="0.35639999999999999"/>
    <n v="0.35470000000000002"/>
    <x v="130"/>
    <m/>
  </r>
  <r>
    <s v="Cr-2Pandey, P. et al. Elemental site occupancy in the L12 A3B ordered intermetallic phase in Co-based superalloys and its influence on the microstructure. Acta Mater. 163, 140–153 (2019)."/>
    <x v="82"/>
    <x v="83"/>
    <s v="Pandey, P. et al. Elemental site occupancy in the L12 A3B ordered intermetallic phase in Co-based superalloys and its influence on the microstructure. Acta Mater. 163, 140–153 (2019)."/>
    <x v="2"/>
    <n v="0.35610000000000003"/>
    <n v="0.35470000000000002"/>
    <x v="131"/>
    <m/>
  </r>
  <r>
    <s v="Cr-5Pandey, P. et al. Elemental site occupancy in the L12 A3B ordered intermetallic phase in Co-based superalloys and its influence on the microstructure. Acta Mater. 163, 140–153 (2019)."/>
    <x v="83"/>
    <x v="84"/>
    <s v="Pandey, P. et al. Elemental site occupancy in the L12 A3B ordered intermetallic phase in Co-based superalloys and its influence on the microstructure. Acta Mater. 163, 140–153 (2019)."/>
    <x v="2"/>
    <n v="0.3574"/>
    <n v="0.35620000000000002"/>
    <x v="132"/>
    <m/>
  </r>
  <r>
    <s v="Cr-8Pandey, P. et al. Elemental site occupancy in the L12 A3B ordered intermetallic phase in Co-based superalloys and its influence on the microstructure. Acta Mater. 163, 140–153 (2019)."/>
    <x v="84"/>
    <x v="85"/>
    <s v="Pandey, P. et al. Elemental site occupancy in the L12 A3B ordered intermetallic phase in Co-based superalloys and its influence on the microstructure. Acta Mater. 163, 140–153 (2019)."/>
    <x v="2"/>
    <n v="0.35849999999999999"/>
    <n v="0.35780000000000001"/>
    <x v="133"/>
    <m/>
  </r>
  <r>
    <s v="Co2Nb2rPandey, P. et al. On the effect of Re addition on microstructural evolution of a CoNi-based superalloy. Acta Mater. 168, 37–51 (2019)."/>
    <x v="85"/>
    <x v="86"/>
    <s v="Pandey, P. et al. On the effect of Re addition on microstructural evolution of a CoNi-based superalloy. Acta Mater. 168, 37–51 (2019)."/>
    <x v="2"/>
    <n v="0.3594"/>
    <n v="0.35870000000000002"/>
    <x v="43"/>
    <m/>
  </r>
  <r>
    <s v="HEACoNiPandey, P., Kashyap, S., Palanisamy, D., Sharma, A. &amp; Chattopadhyay, K. On the high temperature coarsening kinetics of γ′ precipitates in a high strength Co37.6Ni35.4Al9.9Mo4.9Cr5.9Ta2.8Ti3.5 fcc-based high entropy alloy. Acta Mater. 177, 82–95 (2019)."/>
    <x v="86"/>
    <x v="87"/>
    <s v="Pandey, P., Kashyap, S., Palanisamy, D., Sharma, A. &amp; Chattopadhyay, K. On the high temperature coarsening kinetics of γ′ precipitates in a high strength Co37.6Ni35.4Al9.9Mo4.9Cr5.9Ta2.8Ti3.5 fcc-based high entropy alloy. Acta Mater. 177, 82–95 (2019)."/>
    <x v="2"/>
    <n v="0.36030000000000001"/>
    <n v="0.35949999999999999"/>
    <x v="134"/>
    <m/>
  </r>
  <r>
    <s v="9WPovstugar, I. et al. Elemental partitioning, lattice misfit and creep behaviour of Cr containing gammaprime strengthened Co base superalloys. Mater. Sci. Technol. (United Kingdom) 32, 220–225 (2016)."/>
    <x v="71"/>
    <x v="72"/>
    <s v="Povstugar, I. et al. Elemental partitioning, lattice misfit and creep behaviour of Cr containing gammaprime strengthened Co base superalloys. Mater. Sci. Technol. (United Kingdom) 32, 220–225 (2016)."/>
    <x v="2"/>
    <n v="0.35930000000000001"/>
    <n v="0.35780000000000001"/>
    <x v="135"/>
    <m/>
  </r>
  <r>
    <s v="8CrPovstugar, I. et al. Elemental partitioning, lattice misfit and creep behaviour of Cr containing gammaprime strengthened Co base superalloys. Mater. Sci. Technol. (United Kingdom) 32, 220–225 (2016)."/>
    <x v="87"/>
    <x v="88"/>
    <s v="Povstugar, I. et al. Elemental partitioning, lattice misfit and creep behaviour of Cr containing gammaprime strengthened Co base superalloys. Mater. Sci. Technol. (United Kingdom) 32, 220–225 (2016)."/>
    <x v="2"/>
    <n v="0.35870000000000002"/>
    <n v="0.35780000000000001"/>
    <x v="136"/>
    <m/>
  </r>
  <r>
    <s v="9NiPovstugar, I. et al. Elemental partitioning, lattice misfit and creep behaviour of Cr containing gammaprime strengthened Co base superalloys. Mater. Sci. Technol. (United Kingdom) 32, 220–225 (2016)."/>
    <x v="88"/>
    <x v="89"/>
    <s v="Povstugar, I. et al. Elemental partitioning, lattice misfit and creep behaviour of Cr containing gammaprime strengthened Co base superalloys. Mater. Sci. Technol. (United Kingdom) 32, 220–225 (2016)."/>
    <x v="2"/>
    <n v="0.35909999999999997"/>
    <n v="0.35770000000000002"/>
    <x v="137"/>
    <m/>
  </r>
  <r>
    <s v="18NiPovstugar, I. et al. Elemental partitioning, lattice misfit and creep behaviour of Cr containing gammaprime strengthened Co base superalloys. Mater. Sci. Technol. (United Kingdom) 32, 220–225 (2016)."/>
    <x v="89"/>
    <x v="90"/>
    <s v="Povstugar, I. et al. Elemental partitioning, lattice misfit and creep behaviour of Cr containing gammaprime strengthened Co base superalloys. Mater. Sci. Technol. (United Kingdom) 32, 220–225 (2016)."/>
    <x v="2"/>
    <n v="0.35899999999999999"/>
    <n v="0.35770000000000002"/>
    <x v="31"/>
    <m/>
  </r>
  <r>
    <s v="9Ni8CrPovstugar, I. et al. Elemental partitioning, lattice misfit and creep behaviour of Cr containing gammaprime strengthened Co base superalloys. Mater. Sci. Technol. (United Kingdom) 32, 220–225 (2016)."/>
    <x v="90"/>
    <x v="91"/>
    <s v="Povstugar, I. et al. Elemental partitioning, lattice misfit and creep behaviour of Cr containing gammaprime strengthened Co base superalloys. Mater. Sci. Technol. (United Kingdom) 32, 220–225 (2016)."/>
    <x v="2"/>
    <n v="0.35870000000000002"/>
    <n v="0.35809999999999997"/>
    <x v="138"/>
    <m/>
  </r>
  <r>
    <s v="18Ni8CrPovstugar, I. et al. Elemental partitioning, lattice misfit and creep behaviour of Cr containing gammaprime strengthened Co base superalloys. Mater. Sci. Technol. (United Kingdom) 32, 220–225 (2016)."/>
    <x v="91"/>
    <x v="92"/>
    <s v="Povstugar, I. et al. Elemental partitioning, lattice misfit and creep behaviour of Cr containing gammaprime strengthened Co base superalloys. Mater. Sci. Technol. (United Kingdom) 32, 220–225 (2016)."/>
    <x v="2"/>
    <n v="0.35870000000000002"/>
    <n v="0.35830000000000001"/>
    <x v="139"/>
    <m/>
  </r>
  <r>
    <s v="Co-9Al-9W-0.1BPyczak, F. et al. Plastic deformation mechanisms in a crept L12 hardened Co-base superalloy. Mater. Sci. Eng. A 571, 13–18 (2013)."/>
    <x v="92"/>
    <x v="93"/>
    <s v="Pyczak, F. et al. Plastic deformation mechanisms in a crept L12 hardened Co-base superalloy. Mater. Sci. Eng. A 571, 13–18 (2013)."/>
    <x v="2"/>
    <n v="0.3609"/>
    <n v="0.35809999999999997"/>
    <x v="0"/>
    <m/>
  </r>
  <r>
    <s v="Co-9Al-9W-0.1BPyczak, F. et al. Plastic deformation mechanisms in a crept L12 hardened Co-base superalloy. Mater. Sci. Eng. A 571, 13–18 (2013)."/>
    <x v="92"/>
    <x v="93"/>
    <s v="Pyczak, F. et al. Plastic deformation mechanisms in a crept L12 hardened Co-base superalloy. Mater. Sci. Eng. A 571, 13–18 (2013)."/>
    <x v="1"/>
    <n v="0.36580000000000001"/>
    <n v="0.36449999999999999"/>
    <x v="140"/>
    <m/>
  </r>
  <r>
    <s v="Co-9Al-9W-0.1BPyczak, F. et al. Plastic deformation mechanisms in a crept L12 hardened Co-base superalloy. Mater. Sci. Eng. A 571, 13–18 (2013)."/>
    <x v="92"/>
    <x v="93"/>
    <s v="Pyczak, F. et al. Plastic deformation mechanisms in a crept L12 hardened Co-base superalloy. Mater. Sci. Eng. A 571, 13–18 (2013)."/>
    <x v="5"/>
    <n v="0.36580000000000001"/>
    <n v="0.36559999999999998"/>
    <x v="141"/>
    <m/>
  </r>
  <r>
    <s v="Co-9Al-8W-0.1BPyczak, F. et al. The effect of tungsten content on the properties of L12-hardened Co-Al-W alloys. J. Alloys Compd. 632, 110–115 (2015)."/>
    <x v="93"/>
    <x v="94"/>
    <s v="Pyczak, F. et al. The effect of tungsten content on the properties of L12-hardened Co-Al-W alloys. J. Alloys Compd. 632, 110–115 (2015)."/>
    <x v="2"/>
    <n v="0.3589"/>
    <n v="0.35759999999999997"/>
    <x v="142"/>
    <m/>
  </r>
  <r>
    <s v="Co-9Al-9W-0.1BPyczak, F. et al. The effect of tungsten content on the properties of L12-hardened Co-Al-W alloys. J. Alloys Compd. 632, 110–115 (2015)."/>
    <x v="94"/>
    <x v="93"/>
    <s v="Pyczak, F. et al. The effect of tungsten content on the properties of L12-hardened Co-Al-W alloys. J. Alloys Compd. 632, 110–115 (2015)."/>
    <x v="2"/>
    <n v="0.3594"/>
    <n v="0.35799999999999998"/>
    <x v="143"/>
    <m/>
  </r>
  <r>
    <s v="Co-9Al-11W-0.1BPyczak, F. et al. The effect of tungsten content on the properties of L12-hardened Co-Al-W alloys. J. Alloys Compd. 632, 110–115 (2015)."/>
    <x v="95"/>
    <x v="95"/>
    <s v="Pyczak, F. et al. The effect of tungsten content on the properties of L12-hardened Co-Al-W alloys. J. Alloys Compd. 632, 110–115 (2015)."/>
    <x v="2"/>
    <n v="0.35949999999999999"/>
    <n v="0.35859999999999997"/>
    <x v="144"/>
    <m/>
  </r>
  <r>
    <s v="Co-30NiQu, S. et al. Microstructural evolution and compression property of a novel γʹ-strengthened directionally solidified CoNi-base superalloy. Mater. Sci. Eng. A 761, (2019)."/>
    <x v="96"/>
    <x v="96"/>
    <s v="Qu, S. et al. Microstructural evolution and compression property of a novel γʹ-strengthened directionally solidified CoNi-base superalloy. Mater. Sci. Eng. A 761, (2019)."/>
    <x v="2"/>
    <n v="0.3594"/>
    <n v="0.35830000000000001"/>
    <x v="145"/>
    <s v="(004) peak"/>
  </r>
  <r>
    <s v="Co-V-Ta-Ti alloyQu, S. et al. Coarsening behavior of γʹ precipitates and compression deformation mechanism of a novel Co–V–Ta–Ti superalloy. Mater. Sci. Eng. A 139455 (2020) doi:10.1016/j.msea.2020.139455."/>
    <x v="97"/>
    <x v="97"/>
    <s v="Qu, S. et al. Coarsening behavior of γʹ precipitates and compression deformation mechanism of a novel Co–V–Ta–Ti superalloy. Mater. Sci. Eng. A 139455 (2020) doi:10.1016/j.msea.2020.139455."/>
    <x v="2"/>
    <m/>
    <m/>
    <x v="135"/>
    <m/>
  </r>
  <r>
    <s v="Co-9.2Al-9WSato, J. et al. Cobalt-base high-temperature alloys. Science (80-. ). 312, 90–91 (2006)."/>
    <x v="98"/>
    <x v="98"/>
    <s v="Sato, J. et al. Cobalt-base high-temperature alloys. Science (80-. ). 312, 90–91 (2006)."/>
    <x v="2"/>
    <n v="0.3599"/>
    <n v="0.35799999999999998"/>
    <x v="146"/>
    <m/>
  </r>
  <r>
    <s v="Co-5.6Al-5.8W- 6.6Ti-0.12BSauza, D. J., Dunand, D. C. &amp; Seidman, D. N. Microstructural evolution and high-temperature strength of a γ(f.c.c.)/γ’(L12) Co–Al–W–Ti–B superalloy. Acta Mater. 174, 427–438 (2019)."/>
    <x v="99"/>
    <x v="99"/>
    <s v="Sauza, D. J., Dunand, D. C. &amp; Seidman, D. N. Microstructural evolution and high-temperature strength of a γ(f.c.c.)/γ’(L12) Co–Al–W–Ti–B superalloy. Acta Mater. 174, 427–438 (2019)."/>
    <x v="2"/>
    <m/>
    <m/>
    <x v="147"/>
    <m/>
  </r>
  <r>
    <s v="5WShi, L., Yu, J. J., Cui, C. Y. &amp; Sun, X. F. The creep deformation behavior of a single-crystal Co-Al-W-base superalloy at 900°C. Mater. Sci. Eng. A 635, 50–58 (2015)."/>
    <x v="100"/>
    <x v="100"/>
    <s v="Shi, L., Yu, J. J., Cui, C. Y. &amp; Sun, X. F. The creep deformation behavior of a single-crystal Co-Al-W-base superalloy at 900°C. Mater. Sci. Eng. A 635, 50–58 (2015)."/>
    <x v="2"/>
    <n v="0.35955999999999999"/>
    <n v="0.35808000000000001"/>
    <x v="148"/>
    <m/>
  </r>
  <r>
    <s v="10Ni-10Al-10WShinagawa, K. et al. Phase equilibria and microstructure on γ′ phase in Co-Ni-Al-W system. Mater. Trans. 49, 1474–1479 (2008)."/>
    <x v="101"/>
    <x v="101"/>
    <s v="Shinagawa, K. et al. Phase equilibria and microstructure on γ′ phase in Co-Ni-Al-W system. Mater. Trans. 49, 1474–1479 (2008)."/>
    <x v="2"/>
    <m/>
    <m/>
    <x v="147"/>
    <m/>
  </r>
  <r>
    <s v="30Ni-10Al-7.5WShinagawa, K. et al. Phase equilibria and microstructure on γ′ phase in Co-Ni-Al-W system. Mater. Trans. 49, 1474–1479 (2008)."/>
    <x v="102"/>
    <x v="102"/>
    <s v="Shinagawa, K. et al. Phase equilibria and microstructure on γ′ phase in Co-Ni-Al-W system. Mater. Trans. 49, 1474–1479 (2008)."/>
    <x v="2"/>
    <n v="0.35870000000000002"/>
    <n v="0.35759999999999997"/>
    <x v="149"/>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19"/>
    <n v="0.36"/>
    <n v="0.3574"/>
    <x v="150"/>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20"/>
    <n v="0.36030000000000001"/>
    <n v="0.35770000000000002"/>
    <x v="151"/>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8"/>
    <n v="0.36070000000000002"/>
    <n v="0.35830000000000001"/>
    <x v="152"/>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21"/>
    <n v="0.36109999999999998"/>
    <n v="0.35880000000000001"/>
    <x v="153"/>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9"/>
    <n v="0.36159999999999998"/>
    <n v="0.35930000000000001"/>
    <x v="154"/>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10"/>
    <n v="0.36220000000000002"/>
    <n v="0.35970000000000002"/>
    <x v="155"/>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11"/>
    <n v="0.36259999999999998"/>
    <n v="0.36020000000000002"/>
    <x v="156"/>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12"/>
    <n v="0.36330000000000001"/>
    <n v="0.36120000000000002"/>
    <x v="157"/>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13"/>
    <n v="0.36399999999999999"/>
    <n v="0.36159999999999998"/>
    <x v="158"/>
    <m/>
  </r>
  <r>
    <s v="Tanaka alloy 4Tanaka, K., Ooshima, M., Tsuno, N., Sato, A. &amp; Inui, H. Creep deformation of single crystals of new Co-Al-W-based alloys with fcc/L1 2 two-phase microstructures. Philos. Mag. 92, 4011–4027 (2012)."/>
    <x v="103"/>
    <x v="103"/>
    <s v="Tanaka, K., Ooshima, M., Tsuno, N., Sato, A. &amp; Inui, H. Creep deformation of single crystals of new Co-Al-W-based alloys with fcc/L1 2 two-phase microstructures. Philos. Mag. 92, 4011–4027 (2012)."/>
    <x v="5"/>
    <n v="0.36449999999999999"/>
    <n v="0.36249999999999999"/>
    <x v="159"/>
    <m/>
  </r>
  <r>
    <s v="0TiTMS. 2016_Book_TMS2014143rdAnnualMeetingExhib: THE ROLE OF Ti ON REDUCING THE MISFIT OF A Co-AI-W ALLOY. (2014)."/>
    <x v="104"/>
    <x v="104"/>
    <s v="TMS. 2016_Book_TMS2014143rdAnnualMeetingExhib: THE ROLE OF Ti ON REDUCING THE MISFIT OF A Co-AI-W ALLOY. (2014)."/>
    <x v="2"/>
    <m/>
    <m/>
    <x v="160"/>
    <m/>
  </r>
  <r>
    <s v="1TiTMS. 2016_Book_TMS2014143rdAnnualMeetingExhib: THE ROLE OF Ti ON REDUCING THE MISFIT OF A Co-AI-W ALLOY. (2014)."/>
    <x v="105"/>
    <x v="105"/>
    <s v="TMS. 2016_Book_TMS2014143rdAnnualMeetingExhib: THE ROLE OF Ti ON REDUCING THE MISFIT OF A Co-AI-W ALLOY. (2014)."/>
    <x v="2"/>
    <m/>
    <m/>
    <x v="161"/>
    <m/>
  </r>
  <r>
    <s v="3TiTMS. 2016_Book_TMS2014143rdAnnualMeetingExhib: THE ROLE OF Ti ON REDUCING THE MISFIT OF A Co-AI-W ALLOY. (2014)."/>
    <x v="106"/>
    <x v="106"/>
    <s v="TMS. 2016_Book_TMS2014143rdAnnualMeetingExhib: THE ROLE OF Ti ON REDUCING THE MISFIT OF A Co-AI-W ALLOY. (2014)."/>
    <x v="2"/>
    <m/>
    <m/>
    <x v="162"/>
    <m/>
  </r>
  <r>
    <s v="6TiiTMS. 2016_Book_TMS2014143rdAnnualMeetingExhib: THE ROLE OF Ti ON REDUCING THE MISFIT OF A Co-AI-W ALLOY. (2014)."/>
    <x v="107"/>
    <x v="107"/>
    <s v="TMS. 2016_Book_TMS2014143rdAnnualMeetingExhib: THE ROLE OF Ti ON REDUCING THE MISFIT OF A Co-AI-W ALLOY. (2014)."/>
    <x v="2"/>
    <m/>
    <m/>
    <x v="163"/>
    <m/>
  </r>
  <r>
    <s v="8TiTMS. 2016_Book_TMS2014143rdAnnualMeetingExhib: THE ROLE OF Ti ON REDUCING THE MISFIT OF A Co-AI-W ALLOY. (2014)."/>
    <x v="108"/>
    <x v="108"/>
    <s v="TMS. 2016_Book_TMS2014143rdAnnualMeetingExhib: THE ROLE OF Ti ON REDUCING THE MISFIT OF A Co-AI-W ALLOY. (2014)."/>
    <x v="2"/>
    <m/>
    <m/>
    <x v="164"/>
    <m/>
  </r>
  <r>
    <s v="Co-7Al-7WVorontsov, V. A. et al. Coarsening behaviour and interfacial structure of γ′ precipitates in Co-Al-W based superalloys. Acta Mater. 120, 14–23 (2016)."/>
    <x v="109"/>
    <x v="109"/>
    <s v="Vorontsov, V. A. et al. Coarsening behaviour and interfacial structure of γ′ precipitates in Co-Al-W based superalloys. Acta Mater. 120, 14–23 (2016)."/>
    <x v="2"/>
    <m/>
    <m/>
    <x v="165"/>
    <m/>
  </r>
  <r>
    <s v="Co-10Al-5W-2TaVorontsov, V. A. et al. Coarsening behaviour and interfacial structure of γ′ precipitates in Co-Al-W based superalloys. Acta Mater. 120, 14–23 (2016)."/>
    <x v="110"/>
    <x v="110"/>
    <s v="Vorontsov, V. A. et al. Coarsening behaviour and interfacial structure of γ′ precipitates in Co-Al-W based superalloys. Acta Mater. 120, 14–23 (2016)."/>
    <x v="2"/>
    <m/>
    <m/>
    <x v="166"/>
    <m/>
  </r>
  <r>
    <s v="Co-7Al-7W-20NiVorontsov, V. A. et al. Coarsening behaviour and interfacial structure of γ′ precipitates in Co-Al-W based superalloys. Acta Mater. 120, 14–23 (2016)."/>
    <x v="111"/>
    <x v="111"/>
    <s v="Vorontsov, V. A. et al. Coarsening behaviour and interfacial structure of γ′ precipitates in Co-Al-W based superalloys. Acta Mater. 120, 14–23 (2016)."/>
    <x v="2"/>
    <m/>
    <m/>
    <x v="140"/>
    <m/>
  </r>
  <r>
    <s v="Co-9Al-9WWang, L. et al. Microstructure, phase stability and element partitioning of γ-γ′ Co-9Al-9W-2X alloys in different annealing conditions. J. Alloys Compd. 787, 594–605 (2019)."/>
    <x v="71"/>
    <x v="112"/>
    <s v="Wang, L. et al. Microstructure, phase stability and element partitioning of γ-γ′ Co-9Al-9W-2X alloys in different annealing conditions. J. Alloys Compd. 787, 594–605 (2019)."/>
    <x v="2"/>
    <n v="0.36009999999999998"/>
    <n v="0.35770000000000002"/>
    <x v="166"/>
    <m/>
  </r>
  <r>
    <s v="Co-9Al-9W-2CrWang, L. et al. Microstructure, phase stability and element partitioning of γ-γ′ Co-9Al-9W-2X alloys in different annealing conditions. J. Alloys Compd. 787, 594–605 (2019)."/>
    <x v="112"/>
    <x v="113"/>
    <s v="Wang, L. et al. Microstructure, phase stability and element partitioning of γ-γ′ Co-9Al-9W-2X alloys in different annealing conditions. J. Alloys Compd. 787, 594–605 (2019)."/>
    <x v="2"/>
    <n v="0.35830000000000001"/>
    <n v="0.35610000000000003"/>
    <x v="167"/>
    <m/>
  </r>
  <r>
    <s v="Co-9Al-9W-2NiWang, L. et al. Microstructure, phase stability and element partitioning of γ-γ′ Co-9Al-9W-2X alloys in different annealing conditions. J. Alloys Compd. 787, 594–605 (2019)."/>
    <x v="113"/>
    <x v="114"/>
    <s v="Wang, L. et al. Microstructure, phase stability and element partitioning of γ-γ′ Co-9Al-9W-2X alloys in different annealing conditions. J. Alloys Compd. 787, 594–605 (2019)."/>
    <x v="2"/>
    <n v="0.35949999999999999"/>
    <n v="0.35730000000000001"/>
    <x v="168"/>
    <m/>
  </r>
  <r>
    <s v="Co-9Al-9W-2MoWang, L. et al. Microstructure, phase stability and element partitioning of γ-γ′ Co-9Al-9W-2X alloys in different annealing conditions. J. Alloys Compd. 787, 594–605 (2019)."/>
    <x v="114"/>
    <x v="115"/>
    <s v="Wang, L. et al. Microstructure, phase stability and element partitioning of γ-γ′ Co-9Al-9W-2X alloys in different annealing conditions. J. Alloys Compd. 787, 594–605 (2019)."/>
    <x v="2"/>
    <n v="0.36159999999999998"/>
    <n v="0.35749999999999998"/>
    <x v="169"/>
    <m/>
  </r>
  <r>
    <s v="Co-9Al-9W-2VWang, L. et al. Microstructure, phase stability and element partitioning of γ-γ′ Co-9Al-9W-2X alloys in different annealing conditions. J. Alloys Compd. 787, 594–605 (2019)."/>
    <x v="115"/>
    <x v="116"/>
    <s v="Wang, L. et al. Microstructure, phase stability and element partitioning of γ-γ′ Co-9Al-9W-2X alloys in different annealing conditions. J. Alloys Compd. 787, 594–605 (2019)."/>
    <x v="2"/>
    <n v="0.36020000000000002"/>
    <n v="0.35639999999999999"/>
    <x v="170"/>
    <m/>
  </r>
  <r>
    <s v="Co-9Al-9W-2TiWang, L. et al. Microstructure, phase stability and element partitioning of γ-γ′ Co-9Al-9W-2X alloys in different annealing conditions. J. Alloys Compd. 787, 594–605 (2019)."/>
    <x v="116"/>
    <x v="117"/>
    <s v="Wang, L. et al. Microstructure, phase stability and element partitioning of γ-γ′ Co-9Al-9W-2X alloys in different annealing conditions. J. Alloys Compd. 787, 594–605 (2019)."/>
    <x v="2"/>
    <n v="0.36020000000000002"/>
    <n v="0.35510000000000003"/>
    <x v="171"/>
    <m/>
  </r>
  <r>
    <s v="Co-9Al-9W-2NbWang, L. et al. Microstructure, phase stability and element partitioning of γ-γ′ Co-9Al-9W-2X alloys in different annealing conditions. J. Alloys Compd. 787, 594–605 (2019)."/>
    <x v="117"/>
    <x v="118"/>
    <s v="Wang, L. et al. Microstructure, phase stability and element partitioning of γ-γ′ Co-9Al-9W-2X alloys in different annealing conditions. J. Alloys Compd. 787, 594–605 (2019)."/>
    <x v="2"/>
    <n v="0.35909999999999997"/>
    <n v="0.35570000000000002"/>
    <x v="172"/>
    <m/>
  </r>
  <r>
    <s v="Co-9Al-9W-2TaWang, L. et al. Microstructure, phase stability and element partitioning of γ-γ′ Co-9Al-9W-2X alloys in different annealing conditions. J. Alloys Compd. 787, 594–605 (2019)."/>
    <x v="118"/>
    <x v="119"/>
    <s v="Wang, L. et al. Microstructure, phase stability and element partitioning of γ-γ′ Co-9Al-9W-2X alloys in different annealing conditions. J. Alloys Compd. 787, 594–605 (2019)."/>
    <x v="2"/>
    <n v="0.3619"/>
    <n v="0.35630000000000001"/>
    <x v="173"/>
    <m/>
  </r>
  <r>
    <s v="ERBOCCo-2TaXue, F. et al. Double minimum creep in the rafting regime of a single-crystal Co-base superalloy. Scr. Mater. 142, 129–132 (2018)."/>
    <x v="119"/>
    <x v="120"/>
    <s v="Xue, F. et al. Double minimum creep in the rafting regime of a single-crystal Co-base superalloy. Scr. Mater. 142, 129–132 (2018)."/>
    <x v="7"/>
    <n v="0.36020000000000002"/>
    <n v="0.35759999999999997"/>
    <x v="174"/>
    <m/>
  </r>
  <r>
    <s v="ERBOCCo-2TaXue, F. et al. Double minimum creep in the rafting regime of a single-crystal Co-base superalloy. Scr. Mater. 142, 129–132 (2018)."/>
    <x v="119"/>
    <x v="120"/>
    <s v="Xue, F. et al. Double minimum creep in the rafting regime of a single-crystal Co-base superalloy. Scr. Mater. 142, 129–132 (2018)."/>
    <x v="12"/>
    <n v="0.36349999999999999"/>
    <n v="0.36130000000000001"/>
    <x v="175"/>
    <m/>
  </r>
  <r>
    <s v="ERBOCCo-2TaXue, F. et al. Double minimum creep in the rafting regime of a single-crystal Co-base superalloy. Scr. Mater. 142, 129–132 (2018)."/>
    <x v="119"/>
    <x v="120"/>
    <s v="Xue, F. et al. Double minimum creep in the rafting regime of a single-crystal Co-base superalloy. Scr. Mater. 142, 129–132 (2018)."/>
    <x v="13"/>
    <n v="0.36449999999999999"/>
    <n v="0.36230000000000001"/>
    <x v="176"/>
    <m/>
  </r>
  <r>
    <s v="ERBOCCo-2TaXue, F. et al. Double minimum creep in the rafting regime of a single-crystal Co-base superalloy. Scr. Mater. 142, 129–132 (2018)."/>
    <x v="119"/>
    <x v="120"/>
    <s v="Xue, F. et al. Double minimum creep in the rafting regime of a single-crystal Co-base superalloy. Scr. Mater. 142, 129–132 (2018)."/>
    <x v="5"/>
    <n v="0.3654"/>
    <n v="0.36349999999999999"/>
    <x v="177"/>
    <m/>
  </r>
  <r>
    <s v="ERBOCCo-2TaXue, F. et al. Double minimum creep in the rafting regime of a single-crystal Co-base superalloy. Scr. Mater. 142, 129–132 (2018)."/>
    <x v="119"/>
    <x v="120"/>
    <s v="Xue, F. et al. Double minimum creep in the rafting regime of a single-crystal Co-base superalloy. Scr. Mater. 142, 129–132 (2018)."/>
    <x v="18"/>
    <n v="0.36520000000000002"/>
    <n v="0.36370000000000002"/>
    <x v="131"/>
    <m/>
  </r>
  <r>
    <s v="ERBOCCo-2TaXue, F. et al. Double minimum creep in the rafting regime of a single-crystal Co-base superalloy. Scr. Mater. 142, 129–132 (2018)."/>
    <x v="119"/>
    <x v="120"/>
    <s v="Xue, F. et al. Double minimum creep in the rafting regime of a single-crystal Co-base superalloy. Scr. Mater. 142, 129–132 (2018)."/>
    <x v="22"/>
    <m/>
    <n v="0.36649999999999999"/>
    <x v="98"/>
    <m/>
  </r>
  <r>
    <s v="Alloy TaTiXue, F. et al. Creep behavior in a γ′ strengthened Co-Al-W-Ta-Ti single-crystal alloy at 1000 °c. Scr. Mater. 97, 37–40 (2015)."/>
    <x v="74"/>
    <x v="121"/>
    <s v="Xue, F. et al. Creep behavior in a γ′ strengthened Co-Al-W-Ta-Ti single-crystal alloy at 1000 °c. Scr. Mater. 97, 37–40 (2015)."/>
    <x v="2"/>
    <n v="0.36570000000000003"/>
    <n v="0.36409999999999998"/>
    <x v="178"/>
    <m/>
  </r>
  <r>
    <s v="2Ta-2Yan, H. Y. et al. Alloying and the micromechanics of Co-Al-W-X quaternary alloys. Mater. Sci. Eng. A 613, 201–208 (2014)."/>
    <x v="120"/>
    <x v="122"/>
    <s v="Yan, H. Y. et al. Alloying and the micromechanics of Co-Al-W-X quaternary alloys. Mater. Sci. Eng. A 613, 201–208 (2014)."/>
    <x v="23"/>
    <m/>
    <m/>
    <x v="179"/>
    <s v="I12"/>
  </r>
  <r>
    <s v="2Ta-2Yan, H. Y. et al. Alloying and the micromechanics of Co-Al-W-X quaternary alloys. Mater. Sci. Eng. A 613, 201–208 (2014)."/>
    <x v="120"/>
    <x v="122"/>
    <s v="Yan, H. Y. et al. Alloying and the micromechanics of Co-Al-W-X quaternary alloys. Mater. Sci. Eng. A 613, 201–208 (2014)."/>
    <x v="20"/>
    <m/>
    <m/>
    <x v="45"/>
    <s v="I12"/>
  </r>
  <r>
    <s v="2Ta-2Yan, H. Y. et al. Alloying and the micromechanics of Co-Al-W-X quaternary alloys. Mater. Sci. Eng. A 613, 201–208 (2014)."/>
    <x v="120"/>
    <x v="122"/>
    <s v="Yan, H. Y. et al. Alloying and the micromechanics of Co-Al-W-X quaternary alloys. Mater. Sci. Eng. A 613, 201–208 (2014)."/>
    <x v="24"/>
    <m/>
    <m/>
    <x v="180"/>
    <s v="I12"/>
  </r>
  <r>
    <s v="2Ta-2Yan, H. Y. et al. Alloying and the micromechanics of Co-Al-W-X quaternary alloys. Mater. Sci. Eng. A 613, 201–208 (2014)."/>
    <x v="120"/>
    <x v="122"/>
    <s v="Yan, H. Y. et al. Alloying and the micromechanics of Co-Al-W-X quaternary alloys. Mater. Sci. Eng. A 613, 201–208 (2014)."/>
    <x v="8"/>
    <m/>
    <m/>
    <x v="181"/>
    <s v="I12"/>
  </r>
  <r>
    <s v="2Ta-2Yan, H. Y. et al. Alloying and the micromechanics of Co-Al-W-X quaternary alloys. Mater. Sci. Eng. A 613, 201–208 (2014)."/>
    <x v="120"/>
    <x v="122"/>
    <s v="Yan, H. Y. et al. Alloying and the micromechanics of Co-Al-W-X quaternary alloys. Mater. Sci. Eng. A 613, 201–208 (2014)."/>
    <x v="25"/>
    <m/>
    <m/>
    <x v="182"/>
    <s v="I12"/>
  </r>
  <r>
    <s v="2Ta-2Yan, H. Y. et al. Alloying and the micromechanics of Co-Al-W-X quaternary alloys. Mater. Sci. Eng. A 613, 201–208 (2014)."/>
    <x v="120"/>
    <x v="122"/>
    <s v="Yan, H. Y. et al. Alloying and the micromechanics of Co-Al-W-X quaternary alloys. Mater. Sci. Eng. A 613, 201–208 (2014)."/>
    <x v="21"/>
    <m/>
    <m/>
    <x v="183"/>
    <s v="I12"/>
  </r>
  <r>
    <s v="2Ta-2Yan, H. Y. et al. Alloying and the micromechanics of Co-Al-W-X quaternary alloys. Mater. Sci. Eng. A 613, 201–208 (2014)."/>
    <x v="120"/>
    <x v="122"/>
    <s v="Yan, H. Y. et al. Alloying and the micromechanics of Co-Al-W-X quaternary alloys. Mater. Sci. Eng. A 613, 201–208 (2014)."/>
    <x v="26"/>
    <m/>
    <m/>
    <x v="183"/>
    <s v="I12"/>
  </r>
  <r>
    <s v="2Ta-2Yan, H. Y. et al. Alloying and the micromechanics of Co-Al-W-X quaternary alloys. Mater. Sci. Eng. A 613, 201–208 (2014)."/>
    <x v="120"/>
    <x v="122"/>
    <s v="Yan, H. Y. et al. Alloying and the micromechanics of Co-Al-W-X quaternary alloys. Mater. Sci. Eng. A 613, 201–208 (2014)."/>
    <x v="9"/>
    <m/>
    <m/>
    <x v="184"/>
    <s v="I12"/>
  </r>
  <r>
    <s v="2Ta-2Yan, H. Y. et al. Alloying and the micromechanics of Co-Al-W-X quaternary alloys. Mater. Sci. Eng. A 613, 201–208 (2014)."/>
    <x v="120"/>
    <x v="122"/>
    <s v="Yan, H. Y. et al. Alloying and the micromechanics of Co-Al-W-X quaternary alloys. Mater. Sci. Eng. A 613, 201–208 (2014)."/>
    <x v="27"/>
    <m/>
    <m/>
    <x v="185"/>
    <s v="I12"/>
  </r>
  <r>
    <s v="2Ta-2Yan, H. Y. et al. Alloying and the micromechanics of Co-Al-W-X quaternary alloys. Mater. Sci. Eng. A 613, 201–208 (2014)."/>
    <x v="120"/>
    <x v="122"/>
    <s v="Yan, H. Y. et al. Alloying and the micromechanics of Co-Al-W-X quaternary alloys. Mater. Sci. Eng. A 613, 201–208 (2014)."/>
    <x v="10"/>
    <m/>
    <m/>
    <x v="185"/>
    <s v="I12"/>
  </r>
  <r>
    <s v="2Ta-2Yan, H. Y. et al. Alloying and the micromechanics of Co-Al-W-X quaternary alloys. Mater. Sci. Eng. A 613, 201–208 (2014)."/>
    <x v="120"/>
    <x v="122"/>
    <s v="Yan, H. Y. et al. Alloying and the micromechanics of Co-Al-W-X quaternary alloys. Mater. Sci. Eng. A 613, 201–208 (2014)."/>
    <x v="28"/>
    <m/>
    <m/>
    <x v="186"/>
    <s v="I12"/>
  </r>
  <r>
    <s v="2Ta-2Yan, H. Y. et al. Alloying and the micromechanics of Co-Al-W-X quaternary alloys. Mater. Sci. Eng. A 613, 201–208 (2014)."/>
    <x v="120"/>
    <x v="122"/>
    <s v="Yan, H. Y. et al. Alloying and the micromechanics of Co-Al-W-X quaternary alloys. Mater. Sci. Eng. A 613, 201–208 (2014)."/>
    <x v="11"/>
    <m/>
    <m/>
    <x v="187"/>
    <s v="I12"/>
  </r>
  <r>
    <s v="2Ta-2Yan, H. Y. et al. Alloying and the micromechanics of Co-Al-W-X quaternary alloys. Mater. Sci. Eng. A 613, 201–208 (2014)."/>
    <x v="120"/>
    <x v="122"/>
    <s v="Yan, H. Y. et al. Alloying and the micromechanics of Co-Al-W-X quaternary alloys. Mater. Sci. Eng. A 613, 201–208 (2014)."/>
    <x v="4"/>
    <m/>
    <m/>
    <x v="188"/>
    <s v="I12"/>
  </r>
  <r>
    <s v="2Ta-2Yan, H. Y. et al. Alloying and the micromechanics of Co-Al-W-X quaternary alloys. Mater. Sci. Eng. A 613, 201–208 (2014)."/>
    <x v="120"/>
    <x v="122"/>
    <s v="Yan, H. Y. et al. Alloying and the micromechanics of Co-Al-W-X quaternary alloys. Mater. Sci. Eng. A 613, 201–208 (2014)."/>
    <x v="12"/>
    <m/>
    <m/>
    <x v="189"/>
    <s v="I12"/>
  </r>
  <r>
    <s v="2Ta-2Yan, H. Y. et al. Alloying and the micromechanics of Co-Al-W-X quaternary alloys. Mater. Sci. Eng. A 613, 201–208 (2014)."/>
    <x v="120"/>
    <x v="122"/>
    <s v="Yan, H. Y. et al. Alloying and the micromechanics of Co-Al-W-X quaternary alloys. Mater. Sci. Eng. A 613, 201–208 (2014)."/>
    <x v="29"/>
    <m/>
    <m/>
    <x v="190"/>
    <s v="I12"/>
  </r>
  <r>
    <s v="2Ti-2Yan, H. Y. et al. Alloying and the micromechanics of Co-Al-W-X quaternary alloys. Mater. Sci. Eng. A 613, 201–208 (2014)."/>
    <x v="121"/>
    <x v="123"/>
    <s v="Yan, H. Y. et al. Alloying and the micromechanics of Co-Al-W-X quaternary alloys. Mater. Sci. Eng. A 613, 201–208 (2014)."/>
    <x v="23"/>
    <m/>
    <m/>
    <x v="191"/>
    <s v="I12"/>
  </r>
  <r>
    <s v="2Ti-2Yan, H. Y. et al. Alloying and the micromechanics of Co-Al-W-X quaternary alloys. Mater. Sci. Eng. A 613, 201–208 (2014)."/>
    <x v="121"/>
    <x v="123"/>
    <s v="Yan, H. Y. et al. Alloying and the micromechanics of Co-Al-W-X quaternary alloys. Mater. Sci. Eng. A 613, 201–208 (2014)."/>
    <x v="20"/>
    <m/>
    <m/>
    <x v="192"/>
    <s v="I12"/>
  </r>
  <r>
    <s v="2Ti-2Yan, H. Y. et al. Alloying and the micromechanics of Co-Al-W-X quaternary alloys. Mater. Sci. Eng. A 613, 201–208 (2014)."/>
    <x v="121"/>
    <x v="123"/>
    <s v="Yan, H. Y. et al. Alloying and the micromechanics of Co-Al-W-X quaternary alloys. Mater. Sci. Eng. A 613, 201–208 (2014)."/>
    <x v="24"/>
    <m/>
    <m/>
    <x v="193"/>
    <s v="I12"/>
  </r>
  <r>
    <s v="2Ti-2Yan, H. Y. et al. Alloying and the micromechanics of Co-Al-W-X quaternary alloys. Mater. Sci. Eng. A 613, 201–208 (2014)."/>
    <x v="121"/>
    <x v="123"/>
    <s v="Yan, H. Y. et al. Alloying and the micromechanics of Co-Al-W-X quaternary alloys. Mater. Sci. Eng. A 613, 201–208 (2014)."/>
    <x v="8"/>
    <m/>
    <m/>
    <x v="194"/>
    <s v="I12"/>
  </r>
  <r>
    <s v="2Ti-2Yan, H. Y. et al. Alloying and the micromechanics of Co-Al-W-X quaternary alloys. Mater. Sci. Eng. A 613, 201–208 (2014)."/>
    <x v="121"/>
    <x v="123"/>
    <s v="Yan, H. Y. et al. Alloying and the micromechanics of Co-Al-W-X quaternary alloys. Mater. Sci. Eng. A 613, 201–208 (2014)."/>
    <x v="25"/>
    <m/>
    <m/>
    <x v="195"/>
    <s v="I12"/>
  </r>
  <r>
    <s v="2Ti-2Yan, H. Y. et al. Alloying and the micromechanics of Co-Al-W-X quaternary alloys. Mater. Sci. Eng. A 613, 201–208 (2014)."/>
    <x v="121"/>
    <x v="123"/>
    <s v="Yan, H. Y. et al. Alloying and the micromechanics of Co-Al-W-X quaternary alloys. Mater. Sci. Eng. A 613, 201–208 (2014)."/>
    <x v="21"/>
    <m/>
    <m/>
    <x v="131"/>
    <s v="I12"/>
  </r>
  <r>
    <s v="2Ti-2Yan, H. Y. et al. Alloying and the micromechanics of Co-Al-W-X quaternary alloys. Mater. Sci. Eng. A 613, 201–208 (2014)."/>
    <x v="121"/>
    <x v="123"/>
    <s v="Yan, H. Y. et al. Alloying and the micromechanics of Co-Al-W-X quaternary alloys. Mater. Sci. Eng. A 613, 201–208 (2014)."/>
    <x v="26"/>
    <m/>
    <m/>
    <x v="196"/>
    <s v="I12"/>
  </r>
  <r>
    <s v="2Ti-2Yan, H. Y. et al. Alloying and the micromechanics of Co-Al-W-X quaternary alloys. Mater. Sci. Eng. A 613, 201–208 (2014)."/>
    <x v="121"/>
    <x v="123"/>
    <s v="Yan, H. Y. et al. Alloying and the micromechanics of Co-Al-W-X quaternary alloys. Mater. Sci. Eng. A 613, 201–208 (2014)."/>
    <x v="9"/>
    <m/>
    <m/>
    <x v="197"/>
    <s v="I12"/>
  </r>
  <r>
    <s v="2Ti-2Yan, H. Y. et al. Alloying and the micromechanics of Co-Al-W-X quaternary alloys. Mater. Sci. Eng. A 613, 201–208 (2014)."/>
    <x v="121"/>
    <x v="123"/>
    <s v="Yan, H. Y. et al. Alloying and the micromechanics of Co-Al-W-X quaternary alloys. Mater. Sci. Eng. A 613, 201–208 (2014)."/>
    <x v="27"/>
    <m/>
    <m/>
    <x v="198"/>
    <s v="I12"/>
  </r>
  <r>
    <s v="2Ti-2Yan, H. Y. et al. Alloying and the micromechanics of Co-Al-W-X quaternary alloys. Mater. Sci. Eng. A 613, 201–208 (2014)."/>
    <x v="121"/>
    <x v="123"/>
    <s v="Yan, H. Y. et al. Alloying and the micromechanics of Co-Al-W-X quaternary alloys. Mater. Sci. Eng. A 613, 201–208 (2014)."/>
    <x v="10"/>
    <m/>
    <m/>
    <x v="199"/>
    <s v="I12"/>
  </r>
  <r>
    <s v="2Ti-2Yan, H. Y. et al. Alloying and the micromechanics of Co-Al-W-X quaternary alloys. Mater. Sci. Eng. A 613, 201–208 (2014)."/>
    <x v="121"/>
    <x v="123"/>
    <s v="Yan, H. Y. et al. Alloying and the micromechanics of Co-Al-W-X quaternary alloys. Mater. Sci. Eng. A 613, 201–208 (2014)."/>
    <x v="28"/>
    <m/>
    <m/>
    <x v="200"/>
    <s v="I12"/>
  </r>
  <r>
    <s v="2Ti-2Yan, H. Y. et al. Alloying and the micromechanics of Co-Al-W-X quaternary alloys. Mater. Sci. Eng. A 613, 201–208 (2014)."/>
    <x v="121"/>
    <x v="123"/>
    <s v="Yan, H. Y. et al. Alloying and the micromechanics of Co-Al-W-X quaternary alloys. Mater. Sci. Eng. A 613, 201–208 (2014)."/>
    <x v="11"/>
    <m/>
    <m/>
    <x v="201"/>
    <s v="I12"/>
  </r>
  <r>
    <s v="2Ti-2Yan, H. Y. et al. Alloying and the micromechanics of Co-Al-W-X quaternary alloys. Mater. Sci. Eng. A 613, 201–208 (2014)."/>
    <x v="121"/>
    <x v="123"/>
    <s v="Yan, H. Y. et al. Alloying and the micromechanics of Co-Al-W-X quaternary alloys. Mater. Sci. Eng. A 613, 201–208 (2014)."/>
    <x v="4"/>
    <m/>
    <m/>
    <x v="202"/>
    <s v="I12"/>
  </r>
  <r>
    <s v="2Ti-2Yan, H. Y. et al. Alloying and the micromechanics of Co-Al-W-X quaternary alloys. Mater. Sci. Eng. A 613, 201–208 (2014)."/>
    <x v="121"/>
    <x v="123"/>
    <s v="Yan, H. Y. et al. Alloying and the micromechanics of Co-Al-W-X quaternary alloys. Mater. Sci. Eng. A 613, 201–208 (2014)."/>
    <x v="12"/>
    <m/>
    <m/>
    <x v="203"/>
    <s v="I12"/>
  </r>
  <r>
    <s v="2Ti-2Yan, H. Y. et al. Alloying and the micromechanics of Co-Al-W-X quaternary alloys. Mater. Sci. Eng. A 613, 201–208 (2014)."/>
    <x v="121"/>
    <x v="123"/>
    <s v="Yan, H. Y. et al. Alloying and the micromechanics of Co-Al-W-X quaternary alloys. Mater. Sci. Eng. A 613, 201–208 (2014)."/>
    <x v="29"/>
    <m/>
    <m/>
    <x v="204"/>
    <s v="I12"/>
  </r>
  <r>
    <s v="2Ta-2Yan, H. Y. et al. Alloying and the micromechanics of Co-Al-W-X quaternary alloys. Mater. Sci. Eng. A 613, 201–208 (2014)."/>
    <x v="120"/>
    <x v="122"/>
    <s v="Yan, H. Y. et al. Alloying and the micromechanics of Co-Al-W-X quaternary alloys. Mater. Sci. Eng. A 613, 201–208 (2014)."/>
    <x v="2"/>
    <m/>
    <m/>
    <x v="166"/>
    <s v="HRPD"/>
  </r>
  <r>
    <s v="2Ti-2Yan, H. Y. et al. Alloying and the micromechanics of Co-Al-W-X quaternary alloys. Mater. Sci. Eng. A 613, 201–208 (2014)."/>
    <x v="121"/>
    <x v="123"/>
    <s v="Yan, H. Y. et al. Alloying and the micromechanics of Co-Al-W-X quaternary alloys. Mater. Sci. Eng. A 613, 201–208 (2014)."/>
    <x v="2"/>
    <m/>
    <m/>
    <x v="205"/>
    <s v="HRPD"/>
  </r>
  <r>
    <s v="Co-15Ti-3WYoo, B., Im, H. J., Seol, J. B. &amp; Choi, P. P. On the microstructural evolution and partitioning behavior of L12-structured γ′-based Co-Ti-W alloys upon Cr and Al alloying. Intermetallics 104, 97–102 (2019)."/>
    <x v="122"/>
    <x v="124"/>
    <s v="Yoo, B., Im, H. J., Seol, J. B. &amp; Choi, P. P. On the microstructural evolution and partitioning behavior of L12-structured γ′-based Co-Ti-W alloys upon Cr and Al alloying. Intermetallics 104, 97–102 (2019)."/>
    <x v="2"/>
    <n v="0.36149999999999999"/>
    <n v="0.35899999999999999"/>
    <x v="206"/>
    <m/>
  </r>
  <r>
    <s v="Co-13Ti-3W-2CrYoo, B., Im, H. J., Seol, J. B. &amp; Choi, P. P. On the microstructural evolution and partitioning behavior of L12-structured γ′-based Co-Ti-W alloys upon Cr and Al alloying. Intermetallics 104, 97–102 (2019)."/>
    <x v="123"/>
    <x v="125"/>
    <s v="Yoo, B., Im, H. J., Seol, J. B. &amp; Choi, P. P. On the microstructural evolution and partitioning behavior of L12-structured γ′-based Co-Ti-W alloys upon Cr and Al alloying. Intermetallics 104, 97–102 (2019)."/>
    <x v="2"/>
    <n v="0.36070000000000002"/>
    <n v="0.35870000000000002"/>
    <x v="207"/>
    <m/>
  </r>
  <r>
    <s v="Co-13Ti-3W-4CrYoo, B., Im, H. J., Seol, J. B. &amp; Choi, P. P. On the microstructural evolution and partitioning behavior of L12-structured γ′-based Co-Ti-W alloys upon Cr and Al alloying. Intermetallics 104, 97–102 (2019)."/>
    <x v="124"/>
    <x v="126"/>
    <s v="Yoo, B., Im, H. J., Seol, J. B. &amp; Choi, P. P. On the microstructural evolution and partitioning behavior of L12-structured γ′-based Co-Ti-W alloys upon Cr and Al alloying. Intermetallics 104, 97–102 (2019)."/>
    <x v="2"/>
    <n v="0.36080000000000001"/>
    <n v="0.35899999999999999"/>
    <x v="208"/>
    <m/>
  </r>
  <r>
    <s v="Co-13Ti-3W-3AlYoo, B., Im, H. J., Seol, J. B. &amp; Choi, P. P. On the microstructural evolution and partitioning behavior of L12-structured γ′-based Co-Ti-W alloys upon Cr and Al alloying. Intermetallics 104, 97–102 (2019)."/>
    <x v="125"/>
    <x v="127"/>
    <s v="Yoo, B., Im, H. J., Seol, J. B. &amp; Choi, P. P. On the microstructural evolution and partitioning behavior of L12-structured γ′-based Co-Ti-W alloys upon Cr and Al alloying. Intermetallics 104, 97–102 (2019)."/>
    <x v="2"/>
    <n v="0.36159999999999998"/>
    <n v="0.35959999999999998"/>
    <x v="165"/>
    <m/>
  </r>
  <r>
    <s v="Co-13Ti-3W-6AlYoo, B., Im, H. J., Seol, J. B. &amp; Choi, P. P. On the microstructural evolution and partitioning behavior of L12-structured γ′-based Co-Ti-W alloys upon Cr and Al alloying. Intermetallics 104, 97–102 (2019)."/>
    <x v="126"/>
    <x v="128"/>
    <s v="Yoo, B., Im, H. J., Seol, J. B. &amp; Choi, P. P. On the microstructural evolution and partitioning behavior of L12-structured γ′-based Co-Ti-W alloys upon Cr and Al alloying. Intermetallics 104, 97–102 (2019)."/>
    <x v="2"/>
    <n v="0.36170000000000002"/>
    <n v="0.36009999999999998"/>
    <x v="209"/>
    <m/>
  </r>
  <r>
    <s v="ERBO-NC50_8CrZenk, C. H. et al. The role of the base element in γ strengthened cobalt/nickel-base superalloys. Proc. Int. Symp. Superalloys 2016-Janua, 971–980 (2016)."/>
    <x v="127"/>
    <x v="129"/>
    <s v="Zenk, C. H. et al. The role of the base element in γ strengthened cobalt/nickel-base superalloys. Proc. Int. Symp. Superalloys 2016-Janua, 971–980 (2016)."/>
    <x v="2"/>
    <m/>
    <m/>
    <x v="210"/>
    <m/>
  </r>
  <r>
    <s v="ERBO-NC75_8CrZenk, C. H. et al. The role of the base element in γ strengthened cobalt/nickel-base superalloys. Proc. Int. Symp. Superalloys 2016-Janua, 971–980 (2016)."/>
    <x v="128"/>
    <x v="130"/>
    <s v="Zenk, C. H. et al. The role of the base element in γ strengthened cobalt/nickel-base superalloys. Proc. Int. Symp. Superalloys 2016-Janua, 971–980 (2016)."/>
    <x v="2"/>
    <m/>
    <m/>
    <x v="211"/>
    <m/>
  </r>
  <r>
    <s v="ERBO-NC100_8CrZenk, C. H. et al. The role of the base element in γ strengthened cobalt/nickel-base superalloys. Proc. Int. Symp. Superalloys 2016-Janua, 971–980 (2016)."/>
    <x v="129"/>
    <x v="131"/>
    <s v="Zenk, C. H. et al. The role of the base element in γ strengthened cobalt/nickel-base superalloys. Proc. Int. Symp. Superalloys 2016-Janua, 971–980 (2016)."/>
    <x v="2"/>
    <m/>
    <m/>
    <x v="212"/>
    <m/>
  </r>
  <r>
    <s v="WAZenk, C. H., Neumeier, S., Stone, H. J. &amp; Göken, M. Mechanical properties and lattice misfit of γ/γ’ strengthened Co-base superalloys in the Co-W-Al-Ti quaternary system. Intermetallics 55, 28–39 (2014)."/>
    <x v="130"/>
    <x v="132"/>
    <s v="Zenk, C. H., Neumeier, S., Stone, H. J. &amp; Göken, M. Mechanical properties and lattice misfit of γ/γ’ strengthened Co-base superalloys in the Co-W-Al-Ti quaternary system. Intermetallics 55, 28–39 (2014)."/>
    <x v="2"/>
    <m/>
    <m/>
    <x v="213"/>
    <s v="(111) peak"/>
  </r>
  <r>
    <s v="WBZenk, C. H., Neumeier, S., Stone, H. J. &amp; Göken, M. Mechanical properties and lattice misfit of γ/γ’ strengthened Co-base superalloys in the Co-W-Al-Ti quaternary system. Intermetallics 55, 28–39 (2014)."/>
    <x v="131"/>
    <x v="133"/>
    <s v="Zenk, C. H., Neumeier, S., Stone, H. J. &amp; Göken, M. Mechanical properties and lattice misfit of γ/γ’ strengthened Co-base superalloys in the Co-W-Al-Ti quaternary system. Intermetallics 55, 28–39 (2014)."/>
    <x v="2"/>
    <m/>
    <m/>
    <x v="214"/>
    <s v="(111) peak"/>
  </r>
  <r>
    <s v="WCZenk, C. H., Neumeier, S., Stone, H. J. &amp; Göken, M. Mechanical properties and lattice misfit of γ/γ’ strengthened Co-base superalloys in the Co-W-Al-Ti quaternary system. Intermetallics 55, 28–39 (2014)."/>
    <x v="132"/>
    <x v="134"/>
    <s v="Zenk, C. H., Neumeier, S., Stone, H. J. &amp; Göken, M. Mechanical properties and lattice misfit of γ/γ’ strengthened Co-base superalloys in the Co-W-Al-Ti quaternary system. Intermetallics 55, 28–39 (2014)."/>
    <x v="2"/>
    <m/>
    <m/>
    <x v="215"/>
    <s v="(111) peak"/>
  </r>
  <r>
    <s v="WDZenk, C. H., Neumeier, S., Stone, H. J. &amp; Göken, M. Mechanical properties and lattice misfit of γ/γ’ strengthened Co-base superalloys in the Co-W-Al-Ti quaternary system. Intermetallics 55, 28–39 (2014)."/>
    <x v="133"/>
    <x v="135"/>
    <s v="Zenk, C. H., Neumeier, S., Stone, H. J. &amp; Göken, M. Mechanical properties and lattice misfit of γ/γ’ strengthened Co-base superalloys in the Co-W-Al-Ti quaternary system. Intermetallics 55, 28–39 (2014)."/>
    <x v="2"/>
    <m/>
    <m/>
    <x v="216"/>
    <s v="(111) peak"/>
  </r>
  <r>
    <s v="WEZenk, C. H., Neumeier, S., Stone, H. J. &amp; Göken, M. Mechanical properties and lattice misfit of γ/γ’ strengthened Co-base superalloys in the Co-W-Al-Ti quaternary system. Intermetallics 55, 28–39 (2014)."/>
    <x v="134"/>
    <x v="136"/>
    <s v="Zenk, C. H., Neumeier, S., Stone, H. J. &amp; Göken, M. Mechanical properties and lattice misfit of γ/γ’ strengthened Co-base superalloys in the Co-W-Al-Ti quaternary system. Intermetallics 55, 28–39 (2014)."/>
    <x v="2"/>
    <m/>
    <m/>
    <x v="217"/>
    <s v="(111) peak"/>
  </r>
  <r>
    <s v="WFZenk, C. H., Neumeier, S., Stone, H. J. &amp; Göken, M. Mechanical properties and lattice misfit of γ/γ’ strengthened Co-base superalloys in the Co-W-Al-Ti quaternary system. Intermetallics 55, 28–39 (2014)."/>
    <x v="135"/>
    <x v="137"/>
    <s v="Zenk, C. H., Neumeier, S., Stone, H. J. &amp; Göken, M. Mechanical properties and lattice misfit of γ/γ’ strengthened Co-base superalloys in the Co-W-Al-Ti quaternary system. Intermetallics 55, 28–39 (2014)."/>
    <x v="2"/>
    <m/>
    <m/>
    <x v="218"/>
    <s v="(111) peak"/>
  </r>
  <r>
    <s v="WGZenk, C. H., Neumeier, S., Stone, H. J. &amp; Göken, M. Mechanical properties and lattice misfit of γ/γ’ strengthened Co-base superalloys in the Co-W-Al-Ti quaternary system. Intermetallics 55, 28–39 (2014)."/>
    <x v="136"/>
    <x v="138"/>
    <s v="Zenk, C. H., Neumeier, S., Stone, H. J. &amp; Göken, M. Mechanical properties and lattice misfit of γ/γ’ strengthened Co-base superalloys in the Co-W-Al-Ti quaternary system. Intermetallics 55, 28–39 (2014)."/>
    <x v="2"/>
    <m/>
    <m/>
    <x v="150"/>
    <s v="(111) peak"/>
  </r>
  <r>
    <s v="NC75Zenk, C. H. et al. Intermediate Co/Ni-base model superalloys - Thermophysical properties, creep and oxidation. Scr. Mater. 112, 83–86 (2016)."/>
    <x v="137"/>
    <x v="139"/>
    <s v="Zenk, C. H. et al. Intermediate Co/Ni-base model superalloys - Thermophysical properties, creep and oxidation. Scr. Mater. 112, 83–86 (2016)."/>
    <x v="2"/>
    <n v="0.35866999999999999"/>
    <n v="0.35808000000000001"/>
    <x v="219"/>
    <m/>
  </r>
  <r>
    <s v="CTC-1Zenk, C. H. et al. A novel type of Co–Ti–Cr-base γ/γ′ superalloys with low mass density. Acta Mater. 135, 244–251 (2017)."/>
    <x v="138"/>
    <x v="140"/>
    <s v="Zenk, C. H. et al. A novel type of Co–Ti–Cr-base γ/γ′ superalloys with low mass density. Acta Mater. 135, 244–251 (2017)."/>
    <x v="2"/>
    <n v="0.35892000000000002"/>
    <n v="0.35699999999999998"/>
    <x v="220"/>
    <m/>
  </r>
  <r>
    <s v="7Al-3.5TiZhang, Y. Y. et al. Microstructure Evolution of Multicomponent γ′-Strengthened Co-Based Superalloy at 750 °C and 1000 °C with Different Al and Ti Contents. Metall. Mater. Trans. A Phys. Metall. Mater. Sci. 51, 1755–1770 (2020)."/>
    <x v="139"/>
    <x v="141"/>
    <s v="Zhang, Y. Y. et al. Microstructure Evolution of Multicomponent γ′-Strengthened Co-Based Superalloy at 750 °C and 1000 °C with Different Al and Ti Contents. Metall. Mater. Trans. A Phys. Metall. Mater. Sci. 51, 1755–1770 (2020)."/>
    <x v="2"/>
    <n v="0.35985"/>
    <n v="0.35857"/>
    <x v="221"/>
    <m/>
  </r>
  <r>
    <s v="5.5Al-5.2TiZhang, Y. Y. et al. Microstructure Evolution of Multicomponent γ′-Strengthened Co-Based Superalloy at 750 °C and 1000 °C with Different Al and Ti Contents. Metall. Mater. Trans. A Phys. Metall. Mater. Sci. 51, 1755–1770 (2020)."/>
    <x v="140"/>
    <x v="142"/>
    <s v="Zhang, Y. Y. et al. Microstructure Evolution of Multicomponent γ′-Strengthened Co-Based Superalloy at 750 °C and 1000 °C with Different Al and Ti Contents. Metall. Mater. Trans. A Phys. Metall. Mater. Sci. 51, 1755–1770 (2020)."/>
    <x v="2"/>
    <n v="0.36120000000000002"/>
    <n v="0.3594"/>
    <x v="222"/>
    <m/>
  </r>
  <r>
    <s v="4Al-4.9TiZhang, Y. Y. et al. Microstructure Evolution of Multicomponent γ′-Strengthened Co-Based Superalloy at 750 °C and 1000 °C with Different Al and Ti Contents. Metall. Mater. Trans. A Phys. Metall. Mater. Sci. 51, 1755–1770 (2020)."/>
    <x v="141"/>
    <x v="143"/>
    <s v="Zhang, Y. Y. et al. Microstructure Evolution of Multicomponent γ′-Strengthened Co-Based Superalloy at 750 °C and 1000 °C with Different Al and Ti Contents. Metall. Mater. Trans. A Phys. Metall. Mater. Sci. 51, 1755–1770 (2020)."/>
    <x v="2"/>
    <n v="0.36169000000000001"/>
    <n v="0.35975000000000001"/>
    <x v="223"/>
    <m/>
  </r>
  <r>
    <s v="Zhou TaTiZhou, H., Li, L., Antonov, S. &amp; Feng, Q. Sub/micro-structural evolution of a Co–Al–W–Ta–Ti single crystal superalloy during creep at 900 °C and 420 MPa. Mater. Sci. Eng. A (2020) doi:10.1016/j.msea.2019.138791."/>
    <x v="142"/>
    <x v="144"/>
    <s v="Zhou, H., Li, L., Antonov, S. &amp; Feng, Q. Sub/micro-structural evolution of a Co–Al–W–Ta–Ti single crystal superalloy during creep at 900 °C and 420 MPa. Mater. Sci. Eng. A (2020) doi:10.1016/j.msea.2019.138791."/>
    <x v="5"/>
    <n v="0.3649"/>
    <n v="0.36149999999999999"/>
    <x v="224"/>
    <m/>
  </r>
  <r>
    <s v="Zhou TaTiZhou, H., Li, L., Antonov, S. &amp; Feng, Q. Sub/micro-structural evolution of a Co–Al–W–Ta–Ti single crystal superalloy during creep at 900 °C and 420 MPa. Mater. Sci. Eng. A (2020) doi:10.1016/j.msea.2019.138791."/>
    <x v="142"/>
    <x v="144"/>
    <s v="Zhou, H., Li, L., Antonov, S. &amp; Feng, Q. Sub/micro-structural evolution of a Co–Al–W–Ta–Ti single crystal superalloy during creep at 900 °C and 420 MPa. Mater. Sci. Eng. A (2020) doi:10.1016/j.msea.2019.138791."/>
    <x v="18"/>
    <m/>
    <m/>
    <x v="225"/>
    <s v="(004) peak"/>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r>
    <s v=""/>
    <x v="143"/>
    <x v="145"/>
    <m/>
    <x v="3"/>
    <m/>
    <m/>
    <x v="14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T19:U163" firstHeaderRow="1" firstDataRow="1" firstDataCol="1"/>
  <pivotFields count="9">
    <pivotField showAll="0"/>
    <pivotField axis="axisRow" showAll="0">
      <items count="145">
        <item h="1" x="143"/>
        <item x="35"/>
        <item x="37"/>
        <item x="26"/>
        <item x="27"/>
        <item x="28"/>
        <item x="17"/>
        <item x="18"/>
        <item x="19"/>
        <item x="36"/>
        <item x="32"/>
        <item x="33"/>
        <item x="34"/>
        <item x="23"/>
        <item x="24"/>
        <item x="25"/>
        <item x="86"/>
        <item x="127"/>
        <item x="14"/>
        <item x="15"/>
        <item x="41"/>
        <item x="16"/>
        <item x="40"/>
        <item x="139"/>
        <item x="77"/>
        <item x="140"/>
        <item x="84"/>
        <item x="141"/>
        <item x="65"/>
        <item x="69"/>
        <item x="39"/>
        <item x="83"/>
        <item x="38"/>
        <item x="82"/>
        <item x="96"/>
        <item x="85"/>
        <item x="31"/>
        <item x="11"/>
        <item x="81"/>
        <item x="30"/>
        <item x="102"/>
        <item x="75"/>
        <item x="73"/>
        <item x="20"/>
        <item x="22"/>
        <item x="78"/>
        <item x="137"/>
        <item x="21"/>
        <item x="42"/>
        <item x="91"/>
        <item x="128"/>
        <item x="63"/>
        <item x="64"/>
        <item x="12"/>
        <item x="13"/>
        <item x="29"/>
        <item x="100"/>
        <item x="62"/>
        <item x="61"/>
        <item x="60"/>
        <item x="103"/>
        <item x="89"/>
        <item x="90"/>
        <item x="111"/>
        <item x="76"/>
        <item x="101"/>
        <item x="79"/>
        <item x="108"/>
        <item x="107"/>
        <item x="88"/>
        <item x="138"/>
        <item x="87"/>
        <item x="129"/>
        <item x="59"/>
        <item x="106"/>
        <item x="45"/>
        <item x="49"/>
        <item x="46"/>
        <item x="124"/>
        <item x="105"/>
        <item x="126"/>
        <item x="58"/>
        <item x="1"/>
        <item x="52"/>
        <item x="50"/>
        <item x="53"/>
        <item x="51"/>
        <item x="43"/>
        <item x="54"/>
        <item x="55"/>
        <item x="104"/>
        <item x="56"/>
        <item x="142"/>
        <item x="74"/>
        <item x="72"/>
        <item x="112"/>
        <item x="114"/>
        <item x="117"/>
        <item x="113"/>
        <item x="118"/>
        <item x="116"/>
        <item x="115"/>
        <item x="57"/>
        <item x="95"/>
        <item x="125"/>
        <item x="44"/>
        <item x="48"/>
        <item x="47"/>
        <item x="130"/>
        <item x="119"/>
        <item x="98"/>
        <item x="99"/>
        <item x="123"/>
        <item x="71"/>
        <item x="122"/>
        <item x="92"/>
        <item x="131"/>
        <item x="94"/>
        <item x="68"/>
        <item x="70"/>
        <item x="132"/>
        <item x="120"/>
        <item x="97"/>
        <item x="93"/>
        <item x="67"/>
        <item x="80"/>
        <item x="121"/>
        <item x="133"/>
        <item x="110"/>
        <item x="109"/>
        <item x="134"/>
        <item x="135"/>
        <item x="66"/>
        <item x="136"/>
        <item x="2"/>
        <item x="10"/>
        <item x="9"/>
        <item x="3"/>
        <item x="8"/>
        <item x="7"/>
        <item x="6"/>
        <item x="5"/>
        <item x="0"/>
        <item x="4"/>
        <item t="default"/>
      </items>
    </pivotField>
    <pivotField showAll="0">
      <items count="147">
        <item x="104"/>
        <item x="60"/>
        <item x="11"/>
        <item x="12"/>
        <item x="13"/>
        <item x="14"/>
        <item x="15"/>
        <item x="16"/>
        <item x="17"/>
        <item x="18"/>
        <item x="19"/>
        <item x="101"/>
        <item x="73"/>
        <item x="20"/>
        <item x="21"/>
        <item x="22"/>
        <item x="23"/>
        <item x="24"/>
        <item x="25"/>
        <item x="26"/>
        <item x="27"/>
        <item x="28"/>
        <item x="90"/>
        <item x="92"/>
        <item x="105"/>
        <item x="61"/>
        <item x="29"/>
        <item x="30"/>
        <item x="31"/>
        <item x="32"/>
        <item x="33"/>
        <item x="34"/>
        <item x="35"/>
        <item x="36"/>
        <item x="37"/>
        <item x="63"/>
        <item x="64"/>
        <item x="122"/>
        <item x="1"/>
        <item x="123"/>
        <item x="62"/>
        <item x="102"/>
        <item x="106"/>
        <item x="143"/>
        <item x="142"/>
        <item x="69"/>
        <item x="70"/>
        <item x="100"/>
        <item x="107"/>
        <item x="141"/>
        <item x="88"/>
        <item x="108"/>
        <item x="71"/>
        <item x="89"/>
        <item x="91"/>
        <item x="72"/>
        <item x="0"/>
        <item x="78"/>
        <item x="79"/>
        <item x="80"/>
        <item x="81"/>
        <item x="121"/>
        <item x="110"/>
        <item x="58"/>
        <item x="59"/>
        <item x="125"/>
        <item x="127"/>
        <item x="126"/>
        <item x="128"/>
        <item x="124"/>
        <item x="86"/>
        <item x="6"/>
        <item x="96"/>
        <item x="7"/>
        <item x="10"/>
        <item x="8"/>
        <item x="9"/>
        <item x="74"/>
        <item x="99"/>
        <item x="109"/>
        <item x="111"/>
        <item x="3"/>
        <item x="2"/>
        <item x="98"/>
        <item x="95"/>
        <item x="94"/>
        <item x="112"/>
        <item x="4"/>
        <item x="93"/>
        <item x="113"/>
        <item x="115"/>
        <item x="118"/>
        <item x="114"/>
        <item x="119"/>
        <item x="117"/>
        <item x="116"/>
        <item x="5"/>
        <item x="97"/>
        <item x="82"/>
        <item x="83"/>
        <item x="84"/>
        <item x="85"/>
        <item x="140"/>
        <item x="120"/>
        <item x="131"/>
        <item x="129"/>
        <item x="130"/>
        <item x="65"/>
        <item x="87"/>
        <item x="42"/>
        <item x="38"/>
        <item x="41"/>
        <item x="39"/>
        <item x="40"/>
        <item x="139"/>
        <item x="43"/>
        <item x="44"/>
        <item x="53"/>
        <item x="54"/>
        <item x="55"/>
        <item x="56"/>
        <item x="57"/>
        <item x="45"/>
        <item x="46"/>
        <item x="47"/>
        <item x="48"/>
        <item x="49"/>
        <item x="50"/>
        <item x="51"/>
        <item x="52"/>
        <item x="66"/>
        <item x="67"/>
        <item x="68"/>
        <item x="103"/>
        <item x="75"/>
        <item x="77"/>
        <item x="76"/>
        <item x="132"/>
        <item x="133"/>
        <item x="134"/>
        <item x="135"/>
        <item x="136"/>
        <item x="137"/>
        <item x="138"/>
        <item x="144"/>
        <item x="145"/>
        <item t="default"/>
      </items>
    </pivotField>
    <pivotField showAll="0"/>
    <pivotField showAll="0">
      <items count="31">
        <item x="0"/>
        <item x="7"/>
        <item x="19"/>
        <item x="23"/>
        <item x="20"/>
        <item x="24"/>
        <item x="8"/>
        <item x="25"/>
        <item x="21"/>
        <item x="26"/>
        <item x="9"/>
        <item x="27"/>
        <item x="10"/>
        <item x="28"/>
        <item x="11"/>
        <item x="4"/>
        <item x="12"/>
        <item x="29"/>
        <item x="13"/>
        <item x="1"/>
        <item x="14"/>
        <item x="5"/>
        <item x="15"/>
        <item x="16"/>
        <item x="17"/>
        <item x="18"/>
        <item x="6"/>
        <item x="22"/>
        <item x="2"/>
        <item x="3"/>
        <item t="default"/>
      </items>
    </pivotField>
    <pivotField showAll="0"/>
    <pivotField showAll="0"/>
    <pivotField dataField="1" showAll="0">
      <items count="227">
        <item x="124"/>
        <item x="82"/>
        <item x="210"/>
        <item x="121"/>
        <item x="141"/>
        <item x="211"/>
        <item x="122"/>
        <item x="120"/>
        <item x="219"/>
        <item x="139"/>
        <item x="39"/>
        <item x="164"/>
        <item x="97"/>
        <item x="138"/>
        <item x="33"/>
        <item x="212"/>
        <item x="133"/>
        <item x="109"/>
        <item x="43"/>
        <item x="68"/>
        <item x="50"/>
        <item x="119"/>
        <item x="118"/>
        <item x="134"/>
        <item x="35"/>
        <item x="144"/>
        <item x="136"/>
        <item x="38"/>
        <item x="70"/>
        <item x="15"/>
        <item x="4"/>
        <item x="125"/>
        <item x="32"/>
        <item x="30"/>
        <item x="7"/>
        <item x="213"/>
        <item x="108"/>
        <item x="95"/>
        <item x="42"/>
        <item x="145"/>
        <item x="149"/>
        <item x="86"/>
        <item x="14"/>
        <item x="24"/>
        <item x="53"/>
        <item x="5"/>
        <item x="191"/>
        <item x="12"/>
        <item x="123"/>
        <item x="23"/>
        <item x="27"/>
        <item x="69"/>
        <item x="132"/>
        <item x="192"/>
        <item x="140"/>
        <item x="1"/>
        <item x="221"/>
        <item x="96"/>
        <item x="193"/>
        <item x="41"/>
        <item x="31"/>
        <item x="142"/>
        <item x="36"/>
        <item x="87"/>
        <item x="21"/>
        <item x="194"/>
        <item x="195"/>
        <item x="6"/>
        <item x="143"/>
        <item x="137"/>
        <item x="75"/>
        <item x="18"/>
        <item x="214"/>
        <item x="131"/>
        <item x="196"/>
        <item x="148"/>
        <item x="107"/>
        <item x="93"/>
        <item x="29"/>
        <item x="72"/>
        <item x="135"/>
        <item x="178"/>
        <item x="197"/>
        <item x="225"/>
        <item x="198"/>
        <item x="209"/>
        <item x="88"/>
        <item x="37"/>
        <item x="22"/>
        <item x="71"/>
        <item x="8"/>
        <item x="199"/>
        <item x="215"/>
        <item x="51"/>
        <item x="200"/>
        <item x="94"/>
        <item x="89"/>
        <item x="26"/>
        <item x="201"/>
        <item x="130"/>
        <item x="202"/>
        <item x="208"/>
        <item x="203"/>
        <item x="117"/>
        <item x="85"/>
        <item x="106"/>
        <item x="92"/>
        <item x="91"/>
        <item x="2"/>
        <item x="90"/>
        <item x="222"/>
        <item x="159"/>
        <item x="34"/>
        <item x="28"/>
        <item x="17"/>
        <item x="20"/>
        <item x="62"/>
        <item x="204"/>
        <item x="181"/>
        <item x="179"/>
        <item x="45"/>
        <item x="177"/>
        <item x="146"/>
        <item x="207"/>
        <item x="99"/>
        <item x="13"/>
        <item x="63"/>
        <item x="73"/>
        <item x="220"/>
        <item x="223"/>
        <item x="180"/>
        <item x="182"/>
        <item x="44"/>
        <item x="116"/>
        <item x="183"/>
        <item x="103"/>
        <item x="101"/>
        <item x="111"/>
        <item x="100"/>
        <item x="184"/>
        <item x="25"/>
        <item x="80"/>
        <item x="185"/>
        <item x="165"/>
        <item x="186"/>
        <item x="52"/>
        <item x="187"/>
        <item x="190"/>
        <item x="115"/>
        <item x="84"/>
        <item x="157"/>
        <item x="188"/>
        <item x="114"/>
        <item x="104"/>
        <item x="189"/>
        <item x="102"/>
        <item x="110"/>
        <item x="11"/>
        <item x="19"/>
        <item x="77"/>
        <item x="205"/>
        <item x="168"/>
        <item x="176"/>
        <item x="105"/>
        <item x="175"/>
        <item x="113"/>
        <item x="112"/>
        <item x="49"/>
        <item x="167"/>
        <item x="154"/>
        <item x="153"/>
        <item x="40"/>
        <item x="16"/>
        <item x="76"/>
        <item x="217"/>
        <item x="58"/>
        <item x="158"/>
        <item x="156"/>
        <item x="54"/>
        <item x="152"/>
        <item x="216"/>
        <item x="166"/>
        <item x="74"/>
        <item x="57"/>
        <item x="218"/>
        <item x="206"/>
        <item x="155"/>
        <item x="78"/>
        <item x="151"/>
        <item x="83"/>
        <item x="150"/>
        <item x="174"/>
        <item x="10"/>
        <item x="126"/>
        <item x="0"/>
        <item x="81"/>
        <item x="128"/>
        <item x="79"/>
        <item x="127"/>
        <item x="60"/>
        <item x="55"/>
        <item x="163"/>
        <item x="129"/>
        <item x="224"/>
        <item x="172"/>
        <item x="9"/>
        <item x="170"/>
        <item x="169"/>
        <item x="56"/>
        <item x="171"/>
        <item x="162"/>
        <item x="173"/>
        <item x="161"/>
        <item x="160"/>
        <item x="61"/>
        <item x="59"/>
        <item x="67"/>
        <item x="66"/>
        <item x="65"/>
        <item x="64"/>
        <item x="48"/>
        <item x="47"/>
        <item x="46"/>
        <item x="3"/>
        <item x="147"/>
        <item x="98"/>
        <item t="default"/>
      </items>
    </pivotField>
    <pivotField showAll="0"/>
  </pivotFields>
  <rowFields count="1">
    <field x="1"/>
  </rowFields>
  <rowItems count="14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t="grand">
      <x/>
    </i>
  </rowItems>
  <colItems count="1">
    <i/>
  </colItems>
  <dataFields count="1">
    <dataField name="Count of misfi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mp" displayName="comp" ref="A1:BO1094" totalsRowShown="0" headerRowDxfId="145" dataDxfId="144">
  <sortState xmlns:xlrd2="http://schemas.microsoft.com/office/spreadsheetml/2017/richdata2" ref="A2:BJ838">
    <sortCondition ref="F1:F838"/>
  </sortState>
  <tableColumns count="67">
    <tableColumn id="57" xr3:uid="{00000000-0010-0000-0000-000039000000}" name="Shortname" dataDxfId="143">
      <calculatedColumnFormula>TEXT(AI2,0) &amp;TEXT(AL2,0) &amp;TEXT(AY2,0) &amp;TEXT(AJ2,0) &amp;TEXT(AM2,0) &amp;TEXT(AK2,0) &amp;TEXT(AQ2,0) &amp;TEXT(AN2,0) &amp;TEXT(AO2,0) &amp;TEXT(AP2,0) &amp;TEXT(AR2,0)&amp;TEXT(AV2,0) &amp;TEXT(AW2,0) &amp;TEXT(AX2,0) &amp;TEXT(BA2,0)  &amp;TEXT(BB2,0) &amp;TEXT(BC2,0) &amp;TEXT(BD2,0) &amp;TEXT(BE2,0) &amp;TEXT(BF2,0) &amp;TEXT(AS2,0) &amp;TEXT(AT2,0) &amp;TEXT(AU2,0) &amp;TEXT(AZ2,0)</calculatedColumnFormula>
    </tableColumn>
    <tableColumn id="31" xr3:uid="{00000000-0010-0000-0000-00001F000000}" name="Category" dataDxfId="142"/>
    <tableColumn id="73" xr3:uid="{FA582EA8-4895-44B2-B34F-2B19199C5A2F}" name="AbbName" dataDxfId="141"/>
    <tableColumn id="1" xr3:uid="{00000000-0010-0000-0000-000001000000}" name="Name" dataDxfId="140"/>
    <tableColumn id="2" xr3:uid="{00000000-0010-0000-0000-000002000000}" name="Paper" dataDxfId="139"/>
    <tableColumn id="30" xr3:uid="{00000000-0010-0000-0000-00001E000000}" name="Index" dataDxfId="138"/>
    <tableColumn id="3" xr3:uid="{00000000-0010-0000-0000-000003000000}" name="Co" dataDxfId="137">
      <calculatedColumnFormula>100-SUM(I2:AD2)</calculatedColumnFormula>
    </tableColumn>
    <tableColumn id="6" xr3:uid="{00000000-0010-0000-0000-000006000000}" name="Ni" dataDxfId="136"/>
    <tableColumn id="4" xr3:uid="{00000000-0010-0000-0000-000004000000}" name="Al" dataDxfId="135"/>
    <tableColumn id="7" xr3:uid="{00000000-0010-0000-0000-000007000000}" name="Cr" dataDxfId="134"/>
    <tableColumn id="5" xr3:uid="{00000000-0010-0000-0000-000005000000}" name="W" dataDxfId="133"/>
    <tableColumn id="11" xr3:uid="{00000000-0010-0000-0000-00000B000000}" name="Ti" dataDxfId="132"/>
    <tableColumn id="8" xr3:uid="{00000000-0010-0000-0000-000008000000}" name="Ta" dataDxfId="131"/>
    <tableColumn id="9" xr3:uid="{00000000-0010-0000-0000-000009000000}" name="Nb" dataDxfId="130"/>
    <tableColumn id="10" xr3:uid="{00000000-0010-0000-0000-00000A000000}" name="V" dataDxfId="129"/>
    <tableColumn id="12" xr3:uid="{00000000-0010-0000-0000-00000C000000}" name="Mo" dataDxfId="128"/>
    <tableColumn id="13" xr3:uid="{00000000-0010-0000-0000-00000D000000}" name="C" dataDxfId="127"/>
    <tableColumn id="14" xr3:uid="{00000000-0010-0000-0000-00000E000000}" name="Zr" dataDxfId="126"/>
    <tableColumn id="15" xr3:uid="{00000000-0010-0000-0000-00000F000000}" name="B" dataDxfId="125"/>
    <tableColumn id="16" xr3:uid="{00000000-0010-0000-0000-000010000000}" name="Ir" dataDxfId="124"/>
    <tableColumn id="17" xr3:uid="{00000000-0010-0000-0000-000011000000}" name="Re" dataDxfId="123"/>
    <tableColumn id="18" xr3:uid="{00000000-0010-0000-0000-000012000000}" name="Si" dataDxfId="122"/>
    <tableColumn id="19" xr3:uid="{00000000-0010-0000-0000-000013000000}" name="Fe" dataDxfId="121"/>
    <tableColumn id="20" xr3:uid="{00000000-0010-0000-0000-000014000000}" name="Y" dataDxfId="120"/>
    <tableColumn id="21" xr3:uid="{00000000-0010-0000-0000-000015000000}" name="Hf" dataDxfId="119"/>
    <tableColumn id="22" xr3:uid="{00000000-0010-0000-0000-000016000000}" name="Ge" dataDxfId="118"/>
    <tableColumn id="23" xr3:uid="{00000000-0010-0000-0000-000017000000}" name="Mn" dataDxfId="117"/>
    <tableColumn id="24" xr3:uid="{00000000-0010-0000-0000-000018000000}" name="Sc" dataDxfId="116"/>
    <tableColumn id="25" xr3:uid="{00000000-0010-0000-0000-000019000000}" name="Ru" dataDxfId="115"/>
    <tableColumn id="26" xr3:uid="{00000000-0010-0000-0000-00001A000000}" name="Ce" dataDxfId="114"/>
    <tableColumn id="65" xr3:uid="{DA3D1B82-4B50-4E07-8707-3F7B06739E82}" name="Nd" dataDxfId="113"/>
    <tableColumn id="27" xr3:uid="{00000000-0010-0000-0000-00001B000000}" name="Density (calc) g/cm^3" dataDxfId="112"/>
    <tableColumn id="28" xr3:uid="{00000000-0010-0000-0000-00001C000000}" name="Density (exp)" dataDxfId="111"/>
    <tableColumn id="29" xr3:uid="{00000000-0010-0000-0000-00001D000000}" name="Notes" dataDxfId="110"/>
    <tableColumn id="33" xr3:uid="{00000000-0010-0000-0000-000021000000}" name="Column1" dataDxfId="109">
      <calculatedColumnFormula>IF(G2&lt;&gt;"",TEXT(comp[[#This Row],[Co]],"0.#") &amp;TEXT(G$1,0),"")</calculatedColumnFormula>
    </tableColumn>
    <tableColumn id="34" xr3:uid="{00000000-0010-0000-0000-000022000000}" name="Column2" dataDxfId="108">
      <calculatedColumnFormula>IF(I2&lt;&gt;"","-" &amp;TEXT([1]comp!$I2,"0.#") &amp;TEXT(I$1,0),"")</calculatedColumnFormula>
    </tableColumn>
    <tableColumn id="35" xr3:uid="{00000000-0010-0000-0000-000023000000}" name="Column3" dataDxfId="107"/>
    <tableColumn id="36" xr3:uid="{00000000-0010-0000-0000-000024000000}" name="Column4" dataDxfId="106"/>
    <tableColumn id="37" xr3:uid="{00000000-0010-0000-0000-000025000000}" name="Column5" dataDxfId="105"/>
    <tableColumn id="38" xr3:uid="{00000000-0010-0000-0000-000026000000}" name="Column6" dataDxfId="104"/>
    <tableColumn id="39" xr3:uid="{00000000-0010-0000-0000-000027000000}" name="Column7" dataDxfId="103"/>
    <tableColumn id="40" xr3:uid="{00000000-0010-0000-0000-000028000000}" name="Column8" dataDxfId="102"/>
    <tableColumn id="41" xr3:uid="{00000000-0010-0000-0000-000029000000}" name="Column9" dataDxfId="101"/>
    <tableColumn id="42" xr3:uid="{00000000-0010-0000-0000-00002A000000}" name="Column10" dataDxfId="100"/>
    <tableColumn id="43" xr3:uid="{00000000-0010-0000-0000-00002B000000}" name="Column11" dataDxfId="99"/>
    <tableColumn id="44" xr3:uid="{00000000-0010-0000-0000-00002C000000}" name="Column12" dataDxfId="98"/>
    <tableColumn id="45" xr3:uid="{00000000-0010-0000-0000-00002D000000}" name="Column13" dataDxfId="97"/>
    <tableColumn id="46" xr3:uid="{00000000-0010-0000-0000-00002E000000}" name="Column14" dataDxfId="96"/>
    <tableColumn id="47" xr3:uid="{00000000-0010-0000-0000-00002F000000}" name="Column15" dataDxfId="95"/>
    <tableColumn id="48" xr3:uid="{00000000-0010-0000-0000-000030000000}" name="Column16" dataDxfId="94"/>
    <tableColumn id="49" xr3:uid="{00000000-0010-0000-0000-000031000000}" name="Column17" dataDxfId="93"/>
    <tableColumn id="50" xr3:uid="{00000000-0010-0000-0000-000032000000}" name="Column18" dataDxfId="92"/>
    <tableColumn id="51" xr3:uid="{00000000-0010-0000-0000-000033000000}" name="Column19" dataDxfId="91"/>
    <tableColumn id="52" xr3:uid="{00000000-0010-0000-0000-000034000000}" name="Column20" dataDxfId="90"/>
    <tableColumn id="53" xr3:uid="{00000000-0010-0000-0000-000035000000}" name="Column21" dataDxfId="89"/>
    <tableColumn id="54" xr3:uid="{00000000-0010-0000-0000-000036000000}" name="Column22" dataDxfId="88"/>
    <tableColumn id="55" xr3:uid="{00000000-0010-0000-0000-000037000000}" name="Column23" dataDxfId="87"/>
    <tableColumn id="56" xr3:uid="{00000000-0010-0000-0000-000038000000}" name="Column24" dataDxfId="86"/>
    <tableColumn id="66" xr3:uid="{AE6566D4-5BBC-4832-B83D-27A2A0C4C2F6}" name="Column242" dataDxfId="85">
      <calculatedColumnFormula>IF(AE2&lt;&gt;"","-" &amp;TEXT([1]comp!$AE2,"0.#") &amp;TEXT(AE$1,0),"")</calculatedColumnFormula>
    </tableColumn>
    <tableColumn id="62" xr3:uid="{00000000-0010-0000-0000-00003E000000}" name="Unique" dataDxfId="84">
      <calculatedColumnFormula>[1]comp!$D2 &amp; [1]comp!$E2</calculatedColumnFormula>
    </tableColumn>
    <tableColumn id="61" xr3:uid="{00000000-0010-0000-0000-00003D000000}" name="Rename" dataDxfId="83">
      <calculatedColumnFormula>TEXT(AI2,0) &amp;TEXT(AL2,0) &amp;TEXT(AY2,0) &amp;TEXT(AJ2,0) &amp;TEXT(AM2,0) &amp;TEXT(AK2,0) &amp;TEXT(AQ2,0) &amp;TEXT(AN2,0) &amp;TEXT(AO2,0) &amp;TEXT(AP2,0) &amp;TEXT(AR2,0)&amp;TEXT(AV2,0) &amp;TEXT(AW2,0) &amp;TEXT(AX2,0) &amp;TEXT(BA2,0)  &amp;TEXT(BB2,0) &amp;TEXT(BC2,0) &amp;TEXT(BD2,0) &amp;TEXT(BE2,0) &amp;TEXT(BF2,0) &amp;TEXT(AS2,0) &amp;TEXT(AT2,0) &amp;TEXT(AU2,0) &amp;TEXT(AZ2,0) &amp;TEXT(BG2,0)</calculatedColumnFormula>
    </tableColumn>
    <tableColumn id="32" xr3:uid="{00000000-0010-0000-0000-000020000000}" name="Vlookup Rename" dataDxfId="82"/>
    <tableColumn id="58" xr3:uid="{F2405BAD-FED3-4FC5-8DB3-82E44FAE9AD2}" name="Column25" dataDxfId="81">
      <calculatedColumnFormula>TEXT(AJ2,0) &amp;TEXT(AM2,0) &amp;TEXT(AZ2,0) &amp;TEXT(AK2,0) &amp;TEXT(AN2,0) &amp;TEXT(AL2,0) &amp;TEXT(AR2,0) &amp;TEXT(AO2,0) &amp;TEXT(AP2,0) &amp;TEXT(AQ2,0) &amp;TEXT(AS2,0)&amp;TEXT(AW2,0) &amp;TEXT(AX2,0) &amp;TEXT(AY2,0) &amp;TEXT(BB2,0)  &amp;TEXT(BC2,0) &amp;TEXT(BD2,0) &amp;TEXT(BE2,0) &amp;TEXT(BF2,0) &amp;TEXT(AT2,0) &amp;TEXT(AU2,0) &amp;TEXT(AV2,0) &amp;TEXT(BA2,0) &amp;TEXT(BG2,0)</calculatedColumnFormula>
    </tableColumn>
    <tableColumn id="59" xr3:uid="{AD222F0A-8991-4138-8CF3-E50A84DBCFF7}" name="Column26" dataDxfId="80"/>
    <tableColumn id="60" xr3:uid="{11F80DCD-0B6A-43CD-BA32-2EF141D3A944}" name="Column27" dataDxfId="79"/>
    <tableColumn id="63" xr3:uid="{6B331039-1B5F-44BD-8C12-5C5F2C69BB57}" name="Column28" dataDxfId="78"/>
    <tableColumn id="64" xr3:uid="{C9ABD192-CEBE-41C7-8E5F-D5DF1FB26D1F}" name="Column29" dataDxfId="7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O364" totalsRowShown="0">
  <autoFilter ref="A1:O364" xr:uid="{00000000-0009-0000-0100-000003000000}"/>
  <sortState xmlns:xlrd2="http://schemas.microsoft.com/office/spreadsheetml/2017/richdata2" ref="D2:L302">
    <sortCondition ref="F1:F302"/>
  </sortState>
  <tableColumns count="15">
    <tableColumn id="14" xr3:uid="{00000000-0010-0000-0100-00000E000000}" name="Shortname"/>
    <tableColumn id="13" xr3:uid="{BE47E3D1-6E1F-4C01-91BB-90F14AFD667B}" name="AbbName" dataDxfId="76">
      <calculatedColumnFormula>VLOOKUP(Table3[[#This Row],[Shortname]], comp[],3, FALSE)</calculatedColumnFormula>
    </tableColumn>
    <tableColumn id="2" xr3:uid="{00000000-0010-0000-0100-000002000000}" name="Label" dataDxfId="75">
      <calculatedColumnFormula>IF(B2=B1, "",B2)</calculatedColumnFormula>
    </tableColumn>
    <tableColumn id="11" xr3:uid="{00000000-0010-0000-0100-00000B000000}" name="Category" dataDxfId="74">
      <calculatedColumnFormula>VLOOKUP(Table3[[#This Row],[vlookup Rename]], comp[], 3, FALSE)</calculatedColumnFormula>
    </tableColumn>
    <tableColumn id="3" xr3:uid="{00000000-0010-0000-0100-000003000000}" name="Name"/>
    <tableColumn id="4" xr3:uid="{00000000-0010-0000-0100-000004000000}" name="Paper"/>
    <tableColumn id="15" xr3:uid="{8A878189-40A7-450D-A4A8-0E67CCBE3E10}" name="Aging Temp ©"/>
    <tableColumn id="5" xr3:uid="{00000000-0010-0000-0100-000005000000}" name="Temperature C"/>
    <tableColumn id="6" xr3:uid="{00000000-0010-0000-0100-000006000000}" name="g' lattice parameter (nm)"/>
    <tableColumn id="7" xr3:uid="{00000000-0010-0000-0100-000007000000}" name="g lattice parameter"/>
    <tableColumn id="8" xr3:uid="{00000000-0010-0000-0100-000008000000}" name="misfit" dataDxfId="73">
      <calculatedColumnFormula>2*(I2-J2)/(I2+J2)</calculatedColumnFormula>
    </tableColumn>
    <tableColumn id="9" xr3:uid="{00000000-0010-0000-0100-000009000000}" name="Notes"/>
    <tableColumn id="10" xr3:uid="{00000000-0010-0000-0100-00000A000000}" name="vlookup Rename"/>
    <tableColumn id="12" xr3:uid="{00000000-0010-0000-0100-00000C000000}" name="Rename ID"/>
    <tableColumn id="1" xr3:uid="{00000000-0010-0000-0100-000001000000}" name="Unique" dataDxfId="72">
      <calculatedColumnFormula>Table3[[#This Row],[Name]] &amp; Table3[[#This Row],[Paper]]</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1:M719" totalsRowShown="0">
  <autoFilter ref="A1:M719" xr:uid="{00000000-0009-0000-0100-000005000000}"/>
  <sortState xmlns:xlrd2="http://schemas.microsoft.com/office/spreadsheetml/2017/richdata2" ref="A2:M546">
    <sortCondition ref="D1:D546"/>
  </sortState>
  <tableColumns count="13">
    <tableColumn id="8" xr3:uid="{00000000-0010-0000-0200-000008000000}" name="Shortname" dataDxfId="71"/>
    <tableColumn id="9" xr3:uid="{00000000-0010-0000-0200-000009000000}" name="Category" dataDxfId="70">
      <calculatedColumnFormula>VLOOKUP(Table5[[#This Row],[Shortname]], comp[], 2, FALSE)</calculatedColumnFormula>
    </tableColumn>
    <tableColumn id="1" xr3:uid="{00000000-0010-0000-0200-000001000000}" name="Name"/>
    <tableColumn id="2" xr3:uid="{00000000-0010-0000-0200-000002000000}" name="Paper"/>
    <tableColumn id="3" xr3:uid="{00000000-0010-0000-0200-000003000000}" name="g' solvus"/>
    <tableColumn id="5" xr3:uid="{00000000-0010-0000-0200-000005000000}" name=" Solidus °C"/>
    <tableColumn id="6" xr3:uid="{00000000-0010-0000-0200-000006000000}" name=" Liquidus °C"/>
    <tableColumn id="15" xr3:uid="{00000000-0010-0000-0200-00000F000000}" name="Notes"/>
    <tableColumn id="16" xr3:uid="{00000000-0010-0000-0200-000010000000}" name="Vlookup Rename" dataDxfId="69">
      <calculatedColumnFormula>VLOOKUP(Table5[[#This Row],[Unique]], comp[], 2, FALSE)</calculatedColumnFormula>
    </tableColumn>
    <tableColumn id="4" xr3:uid="{00000000-0010-0000-0200-000004000000}" name="Rename ID" dataDxfId="68"/>
    <tableColumn id="17" xr3:uid="{00000000-0010-0000-0200-000011000000}" name="Unique" dataDxfId="67">
      <calculatedColumnFormula>Table5[[#This Row],[Name]] &amp; Table5[[#This Row],[Paper]]</calculatedColumnFormula>
    </tableColumn>
    <tableColumn id="7" xr3:uid="{2F864B28-5015-4CF6-B712-0F669A50F494}" name="Column1"/>
    <tableColumn id="10" xr3:uid="{85C53AF7-4B0A-42F4-833D-A598E7D5FB24}" name="Column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4DB67B1-27D6-4A1E-9F47-9811A13A1FD7}" name="Table_4" displayName="Table_4" ref="A1:Q400">
  <tableColumns count="17">
    <tableColumn id="1" xr3:uid="{DFC84118-2A97-4574-BC39-1DAF4F47A43C}" name="000000000000000000000000"/>
    <tableColumn id="2" xr3:uid="{3B5CC933-9462-4D50-A5AB-984D12B58471}" name="Label"/>
    <tableColumn id="3" xr3:uid="{21A2E082-3E06-4BD8-90E1-72AC568DF7EB}" name="Category"/>
    <tableColumn id="4" xr3:uid="{82F8E4E8-2473-4537-AB00-B0B0236D6B89}" name="Name"/>
    <tableColumn id="5" xr3:uid="{A6858A6B-7733-45BD-ABA6-F24B6BEDA8EF}" name="Paper"/>
    <tableColumn id="6" xr3:uid="{CAB6DA47-4E29-4D8E-AFA0-1E78425E3847}" name="Aging Temperature (C)"/>
    <tableColumn id="7" xr3:uid="{3FEA9A60-0667-403B-8C1A-46D638BCB95C}" name="Aging time (h)"/>
    <tableColumn id="8" xr3:uid="{E2B22857-A3F1-49B6-8CDB-4B539FDBBA29}" name="Vf gamma">
      <calculatedColumnFormula>100-SUM(I2:P2)</calculatedColumnFormula>
    </tableColumn>
    <tableColumn id="9" xr3:uid="{2BF8F625-373F-49FC-9AF4-13C16F46F47F}" name="Vf gamma-prime"/>
    <tableColumn id="10" xr3:uid="{DF1B4F17-1C7F-44DA-9F2F-FDF4901E3C1B}" name="Vf B2"/>
    <tableColumn id="11" xr3:uid="{381783A8-C043-407F-A961-8CE246B5F0D8}" name="Vf D019 chi"/>
    <tableColumn id="12" xr3:uid="{5DABFF28-A6F0-4205-9EE6-A38F6BABF45A}" name="Vf mu"/>
    <tableColumn id="13" xr3:uid="{19EAE1E5-A694-4C37-9B63-5DBBA881A999}" name="Vf Laves C14"/>
    <tableColumn id="14" xr3:uid="{AFF2DC71-AB22-4DDB-B55F-C5CFC8464A2F}" name="Vf beta"/>
    <tableColumn id="15" xr3:uid="{97BEF68E-9B74-4D54-833D-66D82C3ACBD3}" name="Vf MC"/>
    <tableColumn id="16" xr3:uid="{892DFB9E-68B6-4400-BB74-A96EC3FDB98F}" name="Vf other"/>
    <tableColumn id="17" xr3:uid="{EBEA3AFB-B56E-4B2E-A460-B7BA9F5B681D}" name="Notes"/>
  </tableColumns>
  <tableStyleInfo name="Vf-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E36B020-5D8D-4B17-BF9D-B72B96A3FF9B}" name="Table410" displayName="Table410" ref="A1:T405" totalsRowShown="0">
  <autoFilter ref="A1:T405" xr:uid="{00000000-0009-0000-0100-000004000000}"/>
  <sortState xmlns:xlrd2="http://schemas.microsoft.com/office/spreadsheetml/2017/richdata2" ref="A2:T405">
    <sortCondition ref="E1:E405"/>
  </sortState>
  <tableColumns count="20">
    <tableColumn id="18" xr3:uid="{D4A6603A-5EB1-47DB-B8DB-54B87E1799ED}" name="Shortname" dataDxfId="66"/>
    <tableColumn id="17" xr3:uid="{B8676C15-2A64-4AAF-9B0E-D63B9EBB9F5E}" name="Label" dataDxfId="65">
      <calculatedColumnFormula>IF(A2=A1, "",A2)</calculatedColumnFormula>
    </tableColumn>
    <tableColumn id="19" xr3:uid="{169A463D-91DA-4203-A332-F556C4826400}" name="Category" dataDxfId="64">
      <calculatedColumnFormula>VLOOKUP(Table410[[#This Row],[Shortname]], comp[], 2, FALSE)</calculatedColumnFormula>
    </tableColumn>
    <tableColumn id="1" xr3:uid="{F6E67016-FA30-4E9B-9D51-EA27F390C3D4}" name="Name" dataDxfId="63"/>
    <tableColumn id="2" xr3:uid="{D424D11A-2A73-4A42-817F-F1750A36029F}" name="Paper" dataDxfId="62"/>
    <tableColumn id="3" xr3:uid="{86690049-916F-452D-883F-A69CFCCA080E}" name="Temperature"/>
    <tableColumn id="4" xr3:uid="{4B8CA23D-8C1B-4AFB-9070-172175EA920E}" name="Hardness (HV) or (GPa)"/>
    <tableColumn id="20" xr3:uid="{509AB612-ECCB-47EB-AEF2-4DDED3698E1F}" name="Hardness convert HV" dataDxfId="61">
      <calculatedColumnFormula>IF(Table410[[#This Row],[Hardness (HV) or (GPa)]] ="","",IF(Table410[[#This Row],[Hardness (HV) or (GPa)]]&gt;100, Table410[[#This Row],[Hardness (HV) or (GPa)]], Table410[[#This Row],[Hardness (HV) or (GPa)]]/0.009807))</calculatedColumnFormula>
    </tableColumn>
    <tableColumn id="5" xr3:uid="{D9501736-9395-48F3-BC78-B8B0CDEFC7C6}" name="young's modulus (GPa)"/>
    <tableColumn id="6" xr3:uid="{67C44240-BB73-4D36-A686-A7418614C72C}" name="yield stress (MPa)"/>
    <tableColumn id="7" xr3:uid="{421CD2AB-0CF9-45FB-9A80-2F172C37EA37}" name="ultimate strength"/>
    <tableColumn id="8" xr3:uid="{F4C1B0B9-05CC-41AD-AC4D-B084E8CC12AB}" name="Elongation (%)"/>
    <tableColumn id="9" xr3:uid="{7073DE57-8436-45D3-AF68-49DEB0FC73F0}" name="flow stress max (Mpa)"/>
    <tableColumn id="10" xr3:uid="{CFE4E4D1-C004-4CC4-9F0F-66DDFB97E18E}" name="flow stress max (C) "/>
    <tableColumn id="11" xr3:uid="{5126D10D-3440-4EC8-B3B6-AB7F25FA20D4}" name="poisson's ratio"/>
    <tableColumn id="12" xr3:uid="{245A50F6-A7B9-452E-836D-CECD01EFB657}" name="creep rupture life"/>
    <tableColumn id="13" xr3:uid="{57C97593-7C05-40BF-A2A4-62340253EF19}" name="Notes"/>
    <tableColumn id="15" xr3:uid="{648670C9-0B55-4CB9-9EDD-2BF22313CCD2}" name="Vlookup Rename" dataDxfId="60">
      <calculatedColumnFormula>VLOOKUP(Table410[[#This Row],[Unique]], comp[], 2, FALSE)</calculatedColumnFormula>
    </tableColumn>
    <tableColumn id="16" xr3:uid="{DB54CE5F-99F7-456A-BD2E-2BD7F9C028DE}" name="Rename ID" dataDxfId="59"/>
    <tableColumn id="14" xr3:uid="{1C980609-5524-4AF1-9D6D-D77BFEC64A42}" name="Unique" dataDxfId="58">
      <calculatedColumnFormula>Table410[[#This Row],[Name]] &amp; Table410[[#This Row],[Paper]]</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U317" totalsRowShown="0">
  <autoFilter ref="A1:U317" xr:uid="{00000000-0009-0000-0100-000004000000}"/>
  <sortState xmlns:xlrd2="http://schemas.microsoft.com/office/spreadsheetml/2017/richdata2" ref="A2:U250">
    <sortCondition ref="E1:E250"/>
  </sortState>
  <tableColumns count="21">
    <tableColumn id="18" xr3:uid="{00000000-0010-0000-0300-000012000000}" name="Shortname" dataDxfId="57"/>
    <tableColumn id="17" xr3:uid="{00000000-0010-0000-0300-000011000000}" name="Label" dataDxfId="56">
      <calculatedColumnFormula>IF(A2=A1, "",A2)</calculatedColumnFormula>
    </tableColumn>
    <tableColumn id="19" xr3:uid="{00000000-0010-0000-0300-000013000000}" name="Category" dataDxfId="55">
      <calculatedColumnFormula>VLOOKUP(Table4[[#This Row],[Shortname]], comp[], 2, FALSE)</calculatedColumnFormula>
    </tableColumn>
    <tableColumn id="1" xr3:uid="{00000000-0010-0000-0300-000001000000}" name="Name" dataDxfId="54"/>
    <tableColumn id="2" xr3:uid="{00000000-0010-0000-0300-000002000000}" name="Paper" dataDxfId="53"/>
    <tableColumn id="3" xr3:uid="{00000000-0010-0000-0300-000003000000}" name="Test Temperature ©"/>
    <tableColumn id="21" xr3:uid="{1DFD3E9E-5EE0-4E1E-B042-AB21F84780EB}" name="Aging Temperature ©"/>
    <tableColumn id="4" xr3:uid="{00000000-0010-0000-0300-000004000000}" name="Hardness peak (HV) or (GPa)"/>
    <tableColumn id="20" xr3:uid="{3E60746E-18BE-459F-ABAB-723FB3256553}" name="Hardness convert HV" dataDxfId="52">
      <calculatedColumnFormula>IF(Table4[[#This Row],[Hardness peak (HV) or (GPa)]] ="","",IF(Table4[[#This Row],[Hardness peak (HV) or (GPa)]]&gt;100, Table4[[#This Row],[Hardness peak (HV) or (GPa)]], Table4[[#This Row],[Hardness peak (HV) or (GPa)]]/0.009807))</calculatedColumnFormula>
    </tableColumn>
    <tableColumn id="5" xr3:uid="{00000000-0010-0000-0300-000005000000}" name="young's modulus (GPa)"/>
    <tableColumn id="6" xr3:uid="{00000000-0010-0000-0300-000006000000}" name="yield stress (MPa)"/>
    <tableColumn id="7" xr3:uid="{00000000-0010-0000-0300-000007000000}" name="ultimate strength"/>
    <tableColumn id="8" xr3:uid="{00000000-0010-0000-0300-000008000000}" name="Elongation (%)"/>
    <tableColumn id="9" xr3:uid="{00000000-0010-0000-0300-000009000000}" name="flow stress max (Mpa)"/>
    <tableColumn id="10" xr3:uid="{00000000-0010-0000-0300-00000A000000}" name="flow stress max (C) "/>
    <tableColumn id="11" xr3:uid="{00000000-0010-0000-0300-00000B000000}" name="poisson's ratio"/>
    <tableColumn id="12" xr3:uid="{00000000-0010-0000-0300-00000C000000}" name="creep rupture life"/>
    <tableColumn id="13" xr3:uid="{00000000-0010-0000-0300-00000D000000}" name="Notes"/>
    <tableColumn id="15" xr3:uid="{00000000-0010-0000-0300-00000F000000}" name="Vlookup Rename" dataDxfId="51">
      <calculatedColumnFormula>VLOOKUP(Table4[[#This Row],[Unique]], comp[], 2, FALSE)</calculatedColumnFormula>
    </tableColumn>
    <tableColumn id="16" xr3:uid="{00000000-0010-0000-0300-000010000000}" name="Rename ID" dataDxfId="50"/>
    <tableColumn id="14" xr3:uid="{00000000-0010-0000-0300-00000E000000}" name="Unique" dataDxfId="49">
      <calculatedColumnFormula>Table4[[#This Row],[Name]] &amp; Table4[[#This Row],[Paper]]</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1:M511" totalsRowShown="0">
  <autoFilter ref="A1:M511" xr:uid="{00000000-0009-0000-0100-000002000000}"/>
  <sortState xmlns:xlrd2="http://schemas.microsoft.com/office/spreadsheetml/2017/richdata2" ref="A2:M430">
    <sortCondition descending="1" ref="F1:F430"/>
  </sortState>
  <tableColumns count="13">
    <tableColumn id="12" xr3:uid="{00000000-0010-0000-0400-00000C000000}" name="Shortname"/>
    <tableColumn id="11" xr3:uid="{00000000-0010-0000-0400-00000B000000}" name="Label 1/0" dataDxfId="48">
      <calculatedColumnFormula>IF(A2=A1, "",VLOOKUP(Table2[[#This Row],[Shortname]],comp[], 3, FALSE))</calculatedColumnFormula>
    </tableColumn>
    <tableColumn id="13" xr3:uid="{00000000-0010-0000-0400-00000D000000}" name="Category" dataDxfId="47">
      <calculatedColumnFormula>VLOOKUP(Table2[[#This Row],[Shortname]], comp[], 2, FALSE)</calculatedColumnFormula>
    </tableColumn>
    <tableColumn id="1" xr3:uid="{00000000-0010-0000-0400-000001000000}" name="Name" dataDxfId="46"/>
    <tableColumn id="2" xr3:uid="{00000000-0010-0000-0400-000002000000}" name="Paper" dataDxfId="45"/>
    <tableColumn id="3" xr3:uid="{00000000-0010-0000-0400-000003000000}" name="flow stress (MPa)" dataDxfId="44"/>
    <tableColumn id="4" xr3:uid="{00000000-0010-0000-0400-000004000000}" name="Temp(C)"/>
    <tableColumn id="5" xr3:uid="{00000000-0010-0000-0400-000005000000}" name="Strain rate" dataDxfId="43"/>
    <tableColumn id="9" xr3:uid="{00000000-0010-0000-0400-000009000000}" name="Compression/Tension" dataDxfId="42"/>
    <tableColumn id="6" xr3:uid="{00000000-0010-0000-0400-000006000000}" name="Notes"/>
    <tableColumn id="8" xr3:uid="{00000000-0010-0000-0400-000008000000}" name="vlookup Rename" dataDxfId="41">
      <calculatedColumnFormula>VLOOKUP(Table2[[#This Row],[Unique]], comp[], 2, FALSE)</calculatedColumnFormula>
    </tableColumn>
    <tableColumn id="7" xr3:uid="{00000000-0010-0000-0400-000007000000}" name="Unique" dataDxfId="40">
      <calculatedColumnFormula>Table2[[#This Row],[Name]] &amp; Table2[[#This Row],[Paper]]</calculatedColumnFormula>
    </tableColumn>
    <tableColumn id="10" xr3:uid="{00000000-0010-0000-0400-00000A000000}" name="Rename ID"/>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1:O340" totalsRowShown="0">
  <autoFilter ref="A1:O340" xr:uid="{00000000-0009-0000-0100-000006000000}"/>
  <sortState xmlns:xlrd2="http://schemas.microsoft.com/office/spreadsheetml/2017/richdata2" ref="A2:O326">
    <sortCondition ref="E1:E326"/>
  </sortState>
  <tableColumns count="15">
    <tableColumn id="12" xr3:uid="{00000000-0010-0000-0500-00000C000000}" name="Shortname" dataDxfId="39"/>
    <tableColumn id="11" xr3:uid="{00000000-0010-0000-0500-00000B000000}" name="Label" dataDxfId="38">
      <calculatedColumnFormula>IF(A2=A1, "",VLOOKUP(Table6[[#This Row],[Shortname]],comp[], 3, FALSE))</calculatedColumnFormula>
    </tableColumn>
    <tableColumn id="13" xr3:uid="{00000000-0010-0000-0500-00000D000000}" name="Category" dataDxfId="37">
      <calculatedColumnFormula>VLOOKUP(Table6[[#This Row],[Shortname]], comp[], 2, FALSE)</calculatedColumnFormula>
    </tableColumn>
    <tableColumn id="1" xr3:uid="{00000000-0010-0000-0500-000001000000}" name="Name" dataDxfId="36"/>
    <tableColumn id="2" xr3:uid="{00000000-0010-0000-0500-000002000000}" name="Paper"/>
    <tableColumn id="3" xr3:uid="{00000000-0010-0000-0500-000003000000}" name="Yield Stress Mpa" dataDxfId="35"/>
    <tableColumn id="4" xr3:uid="{00000000-0010-0000-0500-000004000000}" name="Temp C"/>
    <tableColumn id="5" xr3:uid="{00000000-0010-0000-0500-000005000000}" name="strain rate" dataDxfId="34"/>
    <tableColumn id="9" xr3:uid="{00000000-0010-0000-0500-000009000000}" name="Compression/Tension" dataDxfId="33"/>
    <tableColumn id="6" xr3:uid="{00000000-0010-0000-0500-000006000000}" name="Notes"/>
    <tableColumn id="8" xr3:uid="{00000000-0010-0000-0500-000008000000}" name="Vlookup Rename" dataDxfId="32">
      <calculatedColumnFormula>VLOOKUP(Table6[[#This Row],[Unique]], comp[], 2, FALSE)</calculatedColumnFormula>
    </tableColumn>
    <tableColumn id="7" xr3:uid="{00000000-0010-0000-0500-000007000000}" name="Unique" dataDxfId="31">
      <calculatedColumnFormula>Table6[[#This Row],[Name]] &amp; Table6[[#This Row],[Paper]]</calculatedColumnFormula>
    </tableColumn>
    <tableColumn id="10" xr3:uid="{00000000-0010-0000-0500-00000A000000}" name="Rename ID" dataDxfId="30"/>
    <tableColumn id="14" xr3:uid="{DDFCEF47-1B79-4B3B-B36F-CA82162B3890}" name="Column1"/>
    <tableColumn id="15" xr3:uid="{594393D6-BD8F-459F-BDCD-A224A588030E}" name="Column2"/>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E8AAD57-8034-47E4-A7CF-C73FB608390E}" name="Table_8" displayName="Table_8" ref="A345:A367" headerRowCount="0">
  <tableColumns count="1">
    <tableColumn id="1" xr3:uid="{9D3C1230-AEFF-446A-AA7C-E5CACDCC640B}" name="Column1"/>
  </tableColumns>
  <tableStyleInfo name="Yield stress-style 2"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1:X379" totalsRowShown="0">
  <autoFilter ref="A1:X379" xr:uid="{00000000-0009-0000-0100-000007000000}"/>
  <sortState xmlns:xlrd2="http://schemas.microsoft.com/office/spreadsheetml/2017/richdata2" ref="A2:X371">
    <sortCondition ref="C1:C371"/>
  </sortState>
  <tableColumns count="24">
    <tableColumn id="1" xr3:uid="{00000000-0010-0000-0600-000001000000}" name="Shortname" dataDxfId="29"/>
    <tableColumn id="21" xr3:uid="{84E41F98-8B54-487E-B637-487D2BC819F8}" name="input order" dataDxfId="28"/>
    <tableColumn id="13" xr3:uid="{E4126FA9-3F9E-4566-9DD1-F8DACD3C3EAC}" name="Index" dataDxfId="27">
      <calculatedColumnFormula>VLOOKUP(Table7[[#This Row],[Shortname]],comp[], 6, FALSE)</calculatedColumnFormula>
    </tableColumn>
    <tableColumn id="14" xr3:uid="{2A133F31-D78F-4381-8C50-97172D1560DD}" name="Label" dataDxfId="26">
      <calculatedColumnFormula>IF(A2=A1, "",VLOOKUP(Table7[[#This Row],[Shortname]],comp[], 3, FALSE))</calculatedColumnFormula>
    </tableColumn>
    <tableColumn id="15" xr3:uid="{C3FEF577-94CE-44C2-B8B6-8B5173743F51}" name="Category" dataDxfId="25">
      <calculatedColumnFormula>VLOOKUP(Table7[[#This Row],[Shortname]], comp[], 2, FALSE)</calculatedColumnFormula>
    </tableColumn>
    <tableColumn id="16" xr3:uid="{F51A1B57-C4C5-44F6-9137-3E2B287E4C89}" name="name" dataDxfId="24"/>
    <tableColumn id="2" xr3:uid="{00000000-0010-0000-0600-000002000000}" name="Paper" dataDxfId="23"/>
    <tableColumn id="3" xr3:uid="{00000000-0010-0000-0600-000003000000}" name="Stress (MPa)"/>
    <tableColumn id="4" xr3:uid="{00000000-0010-0000-0600-000004000000}" name="Strain Rate (min) /s" dataDxfId="22"/>
    <tableColumn id="5" xr3:uid="{00000000-0010-0000-0600-000005000000}" name="temperature C"/>
    <tableColumn id="6" xr3:uid="{00000000-0010-0000-0600-000006000000}" name="n"/>
    <tableColumn id="7" xr3:uid="{00000000-0010-0000-0600-000007000000}" name="Q (kJ/mol)"/>
    <tableColumn id="8" xr3:uid="{54BB0E89-6FFA-433A-8D2B-D797B479858D}" name="Elongation(%)"/>
    <tableColumn id="9" xr3:uid="{A965EA84-96B0-44C3-BC56-DE9D11825097}" name="ID-curve" dataDxfId="21"/>
    <tableColumn id="20" xr3:uid="{478B2F77-C679-4DD0-92ED-C7F82ED0B746}" name="Sol. Temp (ºC)" dataDxfId="20"/>
    <tableColumn id="19" xr3:uid="{36E98DF7-0C00-4DF1-A6F2-518F73DCED8A}" name="Sol. Time (h)" dataDxfId="19"/>
    <tableColumn id="23" xr3:uid="{740CCE91-77A8-477A-BE33-603CCAF3992B}" name="1 age temp (ºC)" dataDxfId="18"/>
    <tableColumn id="10" xr3:uid="{00000000-0010-0000-0600-00000A000000}" name="1 age time (h)" dataDxfId="17"/>
    <tableColumn id="25" xr3:uid="{C20FA611-D086-4236-9A87-C78654A6AB67}" name="2 age temp (ºC)" dataDxfId="16"/>
    <tableColumn id="24" xr3:uid="{D6980956-29D0-434A-AB9E-C7BC3AB03FE0}" name="2 age time (hr)"/>
    <tableColumn id="17" xr3:uid="{4B415D28-9B97-4E89-8104-02CAC2D5E0AF}" name="C/T" dataDxfId="15"/>
    <tableColumn id="18" xr3:uid="{5D347AA9-C227-4EF3-AC8F-90BECEA8A8DC}" name="Orientation" dataDxfId="14"/>
    <tableColumn id="26" xr3:uid="{26BC034A-0094-4BAF-9C58-65A34A01250B}" name="G' vol fraction (%)" dataDxfId="13"/>
    <tableColumn id="12" xr3:uid="{00000000-0010-0000-0600-00000C000000}" name="Notes"/>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0DD3C0-9059-4573-B028-15F0C5C68714}" name="Table_10" displayName="Table_10" ref="F521:G521" headerRowCount="0">
  <tableColumns count="2">
    <tableColumn id="1" xr3:uid="{E38E7D06-8711-4670-96E6-50D265F7C61B}" name="Column1"/>
    <tableColumn id="2" xr3:uid="{0D35018D-FD26-4C42-86CE-BD87F4020C8D}" name="Column2"/>
  </tableColumns>
  <tableStyleInfo name="Creep-style 2"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90E02B4-57C5-40B0-B557-08A020AEA45B}" name="Table_11" displayName="Table_11" ref="F547:G547" headerRowCount="0">
  <tableColumns count="2">
    <tableColumn id="1" xr3:uid="{A685B2E3-8A1F-478B-BFEF-64028075FD46}" name="Column1"/>
    <tableColumn id="2" xr3:uid="{27E7FD6A-4974-423D-8287-257A264C6FFE}" name="Column2"/>
  </tableColumns>
  <tableStyleInfo name="Creep-style 3"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FCA1496-6C7D-4CF6-B27A-0E590060F47A}" name="Table_12" displayName="Table_12" ref="F596:J596" headerRowCount="0">
  <tableColumns count="5">
    <tableColumn id="1" xr3:uid="{C4E4AB12-B577-4429-B1E0-590E46B9379C}" name="Column1"/>
    <tableColumn id="2" xr3:uid="{0CDD01BD-9BDC-4C87-91B8-D8239B44F3DC}" name="Column2"/>
    <tableColumn id="3" xr3:uid="{FFA9096C-72F1-4B65-9102-10AE30B81429}" name="Column3"/>
    <tableColumn id="4" xr3:uid="{DF326A12-FF83-48BB-9937-756224AF7B81}" name="Column4"/>
    <tableColumn id="5" xr3:uid="{AC0C6C2B-1F89-4343-BFCB-DDBCA5F2F58F}" name="Column5"/>
  </tableColumns>
  <tableStyleInfo name="Creep-style 4"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5775AE6-0451-4D17-9F30-00D1F7D3C71D}" name="Table_13" displayName="Table_13" ref="F597:G597" headerRowCount="0">
  <tableColumns count="2">
    <tableColumn id="1" xr3:uid="{45D7167D-CB54-4E3C-8004-3D88E61FEAC4}" name="Column1"/>
    <tableColumn id="2" xr3:uid="{CAE4CF68-55ED-42E6-ADBD-AE9CFDE2DB85}" name="Column2"/>
  </tableColumns>
  <tableStyleInfo name="Creep-style 5"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F016753-EEC6-4B4C-896B-06E5D3F4BCF1}" name="Table16" displayName="Table16" ref="A1:B1048576" totalsRowShown="0">
  <tableColumns count="2">
    <tableColumn id="1" xr3:uid="{DB742444-8CBF-48EE-81F0-251E03237E58}" name="Total Shortnames"/>
    <tableColumn id="3" xr3:uid="{BBFED523-F5EF-4FB9-BB01-C43CD8B342FB}" name="Creep"/>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E6F673-AD5E-4BA5-B354-A002EA4B28D6}" name="Table8" displayName="Table8" ref="A1:G769" totalsRowCount="1">
  <autoFilter ref="A1:G768" xr:uid="{48E6F673-AD5E-4BA5-B354-A002EA4B28D6}"/>
  <tableColumns count="7">
    <tableColumn id="1" xr3:uid="{7715EE6C-3369-492F-AEBD-E2672444CE6C}" name="Shortname"/>
    <tableColumn id="18" xr3:uid="{AA95F1F1-40CE-44C9-B567-8579122926E8}" name="Tempindex" dataDxfId="12">
      <calculatedColumnFormula>B1+1</calculatedColumnFormula>
    </tableColumn>
    <tableColumn id="2" xr3:uid="{E0AB2919-7E0C-4046-8ED6-B04721CCE5DB}" name="Lattice Misfit" totalsRowFunction="custom" dataDxfId="11">
      <totalsRowFormula>COUNTBLANK(Table8[Lattice Misfit])</totalsRowFormula>
    </tableColumn>
    <tableColumn id="4" xr3:uid="{A12701BD-FCE7-41E2-B1A2-46785C6C1C4D}" name="DSC" dataDxfId="10"/>
    <tableColumn id="6" xr3:uid="{5D10B254-03C2-456E-A418-6041B8A50896}" name="mech prop" dataDxfId="9"/>
    <tableColumn id="13" xr3:uid="{4EEF704B-9025-48A2-BB53-307AAF0005EA}" name="YS vs yield" dataDxfId="8"/>
    <tableColumn id="14" xr3:uid="{1CACAAC7-FECA-404D-BE8E-BB0CD66B62DC}" name="Creep" dataDxfId="7"/>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67" dT="2022-01-11T16:35:41.79" personId="{AF2F8298-665E-46A2-A297-368655C08EB3}" id="{3E500E06-BD5A-4BFA-90CE-DFBC796963F0}">
    <text>fix indices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doi.org/10.1016/j.matchar.2022.112242"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vmlDrawing" Target="../drawings/vmlDrawing1.vml"/><Relationship Id="rId1" Type="http://schemas.openxmlformats.org/officeDocument/2006/relationships/printerSettings" Target="../printerSettings/printerSettings8.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94"/>
  <sheetViews>
    <sheetView zoomScale="85" zoomScaleNormal="85" workbookViewId="0">
      <pane ySplit="1" topLeftCell="A1065" activePane="bottomLeft" state="frozen"/>
      <selection pane="bottomLeft" activeCell="G1085" sqref="G1085:G1090"/>
    </sheetView>
  </sheetViews>
  <sheetFormatPr defaultRowHeight="14.4" x14ac:dyDescent="0.3"/>
  <cols>
    <col min="1" max="1" width="22.88671875" customWidth="1"/>
    <col min="2" max="2" width="39.21875" customWidth="1"/>
    <col min="3" max="3" width="8.5546875" customWidth="1"/>
    <col min="5" max="5" width="17.33203125" customWidth="1"/>
    <col min="7" max="7" width="18.109375" style="57" customWidth="1"/>
    <col min="9" max="9" width="8.44140625" customWidth="1"/>
    <col min="11" max="11" width="11.88671875" customWidth="1"/>
    <col min="13" max="13" width="8.88671875" style="24" customWidth="1"/>
    <col min="14" max="14" width="8.88671875" style="24"/>
    <col min="16" max="16" width="8.5546875" style="24" customWidth="1"/>
    <col min="17" max="17" width="6.88671875" style="24" customWidth="1"/>
    <col min="19" max="19" width="8.88671875" style="24"/>
    <col min="20" max="20" width="8.88671875" style="24" customWidth="1"/>
    <col min="21" max="21" width="8.88671875" style="24"/>
    <col min="23" max="23" width="4.6640625" style="24" customWidth="1"/>
    <col min="24" max="24" width="8.88671875" style="24" customWidth="1"/>
    <col min="25" max="25" width="4.44140625" style="24" customWidth="1"/>
    <col min="26" max="26" width="6.6640625" style="23" customWidth="1"/>
    <col min="27" max="27" width="5.21875" style="23" customWidth="1"/>
    <col min="28" max="28" width="5.77734375" style="23" customWidth="1"/>
    <col min="29" max="29" width="5" style="24" customWidth="1"/>
    <col min="30" max="31" width="5.33203125" style="24" customWidth="1"/>
    <col min="32" max="32" width="6" style="24" customWidth="1"/>
    <col min="33" max="33" width="5" style="24" customWidth="1"/>
    <col min="34" max="34" width="5.5546875" style="24" customWidth="1"/>
    <col min="35" max="35" width="5.109375" style="24" customWidth="1"/>
    <col min="36" max="36" width="7.6640625" style="24" customWidth="1"/>
    <col min="37" max="37" width="4.6640625" style="24" customWidth="1"/>
    <col min="38" max="38" width="5.109375" style="24" customWidth="1"/>
    <col min="39" max="39" width="5.6640625" style="24" customWidth="1"/>
    <col min="40" max="40" width="6" style="24" customWidth="1"/>
    <col min="41" max="41" width="5" customWidth="1"/>
    <col min="42" max="42" width="5.5546875" customWidth="1"/>
    <col min="43" max="43" width="5.44140625" customWidth="1"/>
    <col min="44" max="44" width="11.21875" customWidth="1"/>
    <col min="45" max="45" width="10.44140625" customWidth="1"/>
    <col min="46" max="46" width="23.33203125" customWidth="1"/>
    <col min="64" max="64" width="11" style="57" customWidth="1"/>
    <col min="65" max="65" width="10.88671875" style="57" customWidth="1"/>
  </cols>
  <sheetData>
    <row r="1" spans="1:67" x14ac:dyDescent="0.3">
      <c r="A1" t="s">
        <v>2124</v>
      </c>
      <c r="B1" t="s">
        <v>1480</v>
      </c>
      <c r="C1" t="s">
        <v>2681</v>
      </c>
      <c r="D1" t="s">
        <v>0</v>
      </c>
      <c r="E1" t="s">
        <v>12</v>
      </c>
      <c r="F1" t="s">
        <v>1228</v>
      </c>
      <c r="G1" s="24" t="s">
        <v>1</v>
      </c>
      <c r="H1" s="24" t="s">
        <v>4</v>
      </c>
      <c r="I1" s="24" t="s">
        <v>2</v>
      </c>
      <c r="J1" s="24" t="s">
        <v>17</v>
      </c>
      <c r="K1" s="24" t="s">
        <v>3</v>
      </c>
      <c r="L1" s="24" t="s">
        <v>8</v>
      </c>
      <c r="M1" s="24" t="s">
        <v>5</v>
      </c>
      <c r="N1" s="24" t="s">
        <v>6</v>
      </c>
      <c r="O1" s="24" t="s">
        <v>7</v>
      </c>
      <c r="P1" s="24" t="s">
        <v>10</v>
      </c>
      <c r="Q1" s="23" t="s">
        <v>43</v>
      </c>
      <c r="R1" s="23" t="s">
        <v>44</v>
      </c>
      <c r="S1" s="23" t="s">
        <v>9</v>
      </c>
      <c r="T1" s="24" t="s">
        <v>84</v>
      </c>
      <c r="U1" s="24" t="s">
        <v>385</v>
      </c>
      <c r="V1" s="24" t="s">
        <v>83</v>
      </c>
      <c r="W1" s="24" t="s">
        <v>11</v>
      </c>
      <c r="X1" s="24" t="s">
        <v>449</v>
      </c>
      <c r="Y1" s="24" t="s">
        <v>450</v>
      </c>
      <c r="Z1" s="24" t="s">
        <v>641</v>
      </c>
      <c r="AA1" s="24" t="s">
        <v>754</v>
      </c>
      <c r="AB1" s="24" t="s">
        <v>772</v>
      </c>
      <c r="AC1" s="24" t="s">
        <v>755</v>
      </c>
      <c r="AD1" s="24" t="s">
        <v>1151</v>
      </c>
      <c r="AE1" s="24" t="s">
        <v>4702</v>
      </c>
      <c r="AF1" t="s">
        <v>21</v>
      </c>
      <c r="AG1" t="s">
        <v>19</v>
      </c>
      <c r="AH1" t="s">
        <v>15</v>
      </c>
      <c r="AI1" t="s">
        <v>1288</v>
      </c>
      <c r="AJ1" t="s">
        <v>1289</v>
      </c>
      <c r="AK1" t="s">
        <v>1290</v>
      </c>
      <c r="AL1" t="s">
        <v>1291</v>
      </c>
      <c r="AM1" t="s">
        <v>1292</v>
      </c>
      <c r="AN1" t="s">
        <v>1293</v>
      </c>
      <c r="AO1" t="s">
        <v>1294</v>
      </c>
      <c r="AP1" t="s">
        <v>1295</v>
      </c>
      <c r="AQ1" t="s">
        <v>1296</v>
      </c>
      <c r="AR1" t="s">
        <v>1297</v>
      </c>
      <c r="AS1" t="s">
        <v>1298</v>
      </c>
      <c r="AT1" t="s">
        <v>1299</v>
      </c>
      <c r="AU1" t="s">
        <v>1300</v>
      </c>
      <c r="AV1" t="s">
        <v>1301</v>
      </c>
      <c r="AW1" t="s">
        <v>1302</v>
      </c>
      <c r="AX1" t="s">
        <v>1303</v>
      </c>
      <c r="AY1" t="s">
        <v>1304</v>
      </c>
      <c r="AZ1" t="s">
        <v>1305</v>
      </c>
      <c r="BA1" t="s">
        <v>1306</v>
      </c>
      <c r="BB1" t="s">
        <v>1307</v>
      </c>
      <c r="BC1" t="s">
        <v>1308</v>
      </c>
      <c r="BD1" t="s">
        <v>1309</v>
      </c>
      <c r="BE1" t="s">
        <v>1310</v>
      </c>
      <c r="BF1" t="s">
        <v>1311</v>
      </c>
      <c r="BG1" t="s">
        <v>4703</v>
      </c>
      <c r="BH1" t="s">
        <v>1256</v>
      </c>
      <c r="BI1" s="57" t="s">
        <v>1312</v>
      </c>
      <c r="BJ1" t="s">
        <v>1648</v>
      </c>
      <c r="BK1" t="s">
        <v>4410</v>
      </c>
      <c r="BL1" t="s">
        <v>4411</v>
      </c>
      <c r="BM1" t="s">
        <v>4412</v>
      </c>
      <c r="BN1" t="s">
        <v>4413</v>
      </c>
      <c r="BO1" t="s">
        <v>4414</v>
      </c>
    </row>
    <row r="2" spans="1:67" s="64" customFormat="1" ht="13.2" customHeight="1" x14ac:dyDescent="0.3">
      <c r="A2" s="41" t="str">
        <f t="shared" ref="A2:A65" si="0">TEXT(AI2,0) &amp;TEXT(AL2,0) &amp;TEXT(AY2,0) &amp;TEXT(AJ2,0) &amp;TEXT(AM2,0) &amp;TEXT(AK2,0) &amp;TEXT(AQ2,0) &amp;TEXT(AN2,0) &amp;TEXT(AO2,0) &amp;TEXT(AP2,0) &amp;TEXT(AR2,0)&amp;TEXT(AV2,0) &amp;TEXT(AW2,0) &amp;TEXT(AX2,0) &amp;TEXT(BA2,0)  &amp;TEXT(BB2,0) &amp;TEXT(BC2,0) &amp;TEXT(BD2,0) &amp;TEXT(BE2,0) &amp;TEXT(BF2,0) &amp;TEXT(AS2,0) &amp;TEXT(AT2,0) &amp;TEXT(AU2,0) &amp;TEXT(AZ2,0)</f>
        <v>Co-8.9Ni-7.9Fe-2.7Al-7.2Cr-19.3W-4.5Ti-16.7Ta-8.6Nb-6.1V-10.3Mo-22.6Ir-21.Re-2.3Si-13.3Hf-5.3Ge-7.5Mn-3.Sc-12.4Ru-6.7Ce-2.26C-6.51Zr-2.46B-4.5Y</v>
      </c>
      <c r="B2" s="41"/>
      <c r="C2" s="41" t="s">
        <v>2688</v>
      </c>
      <c r="D2" s="41" t="s">
        <v>1226</v>
      </c>
      <c r="E2" s="41"/>
      <c r="F2" s="41">
        <v>0</v>
      </c>
      <c r="G2" s="53">
        <v>8.9</v>
      </c>
      <c r="H2" s="53">
        <v>8.9079999999999995</v>
      </c>
      <c r="I2" s="53">
        <v>2.7</v>
      </c>
      <c r="J2" s="53">
        <v>7.19</v>
      </c>
      <c r="K2" s="53">
        <v>19.25</v>
      </c>
      <c r="L2" s="53">
        <v>4.5069999999999997</v>
      </c>
      <c r="M2" s="53">
        <v>16.649999999999999</v>
      </c>
      <c r="N2" s="53">
        <v>8.57</v>
      </c>
      <c r="O2" s="53">
        <v>6.11</v>
      </c>
      <c r="P2" s="53">
        <v>10.28</v>
      </c>
      <c r="Q2" s="49">
        <v>2.2599999999999998</v>
      </c>
      <c r="R2" s="49">
        <v>6.5110000000000001</v>
      </c>
      <c r="S2" s="49">
        <v>2.46</v>
      </c>
      <c r="T2" s="53">
        <v>22.56</v>
      </c>
      <c r="U2" s="53">
        <v>21.02</v>
      </c>
      <c r="V2" s="53">
        <v>2.33</v>
      </c>
      <c r="W2" s="53">
        <v>7.8739999999999997</v>
      </c>
      <c r="X2" s="53">
        <v>4.4720000000000004</v>
      </c>
      <c r="Y2" s="53">
        <v>13.31</v>
      </c>
      <c r="Z2" s="53">
        <v>5.3230000000000004</v>
      </c>
      <c r="AA2" s="53">
        <v>7.47</v>
      </c>
      <c r="AB2" s="53">
        <v>2.9849999999999999</v>
      </c>
      <c r="AC2" s="53">
        <v>12.37</v>
      </c>
      <c r="AD2" s="53">
        <v>6.6890000000000001</v>
      </c>
      <c r="AE2" s="53">
        <v>7.01</v>
      </c>
      <c r="AF2" s="41"/>
      <c r="AG2" s="41"/>
      <c r="AH2" s="41" t="s">
        <v>1227</v>
      </c>
      <c r="AI2" s="46" t="s">
        <v>1</v>
      </c>
      <c r="AJ2" s="46" t="str">
        <f>IF(I2&lt;&gt;"","-" &amp;TEXT([1]comp!$I2,"0.#") &amp;TEXT(I$1,0),"")</f>
        <v>-2.7Al</v>
      </c>
      <c r="AK2" s="46" t="str">
        <f>IF(K2&lt;&gt;"","-" &amp;TEXT(comp[[#This Row],[W]],"0.#") &amp;TEXT(K$1,0),"")</f>
        <v>-19.3W</v>
      </c>
      <c r="AL2" s="46" t="str">
        <f>IF(H2&lt;&gt;"","-" &amp;TEXT(comp[[#This Row],[Ni]],"0.#") &amp;TEXT(H$1,0),"")</f>
        <v>-8.9Ni</v>
      </c>
      <c r="AM2" s="46" t="str">
        <f>IF(J2&lt;&gt;"","-" &amp;TEXT(comp[[#This Row],[Cr]],"0.#") &amp;TEXT(J$1,0),"")</f>
        <v>-7.2Cr</v>
      </c>
      <c r="AN2" s="46" t="str">
        <f>IF(M2&lt;&gt;"","-" &amp;TEXT(comp[[#This Row],[Ta]],"0.#") &amp;TEXT(M$1,0),"")</f>
        <v>-16.7Ta</v>
      </c>
      <c r="AO2" s="46" t="str">
        <f>IF(N2&lt;&gt;"","-" &amp;TEXT(comp[[#This Row],[Nb]],"0.#") &amp;TEXT(N$1,0),"")</f>
        <v>-8.6Nb</v>
      </c>
      <c r="AP2" s="46" t="str">
        <f>IF(O2&lt;&gt;"","-" &amp;TEXT(comp[[#This Row],[V]],"0.#") &amp;TEXT(O$1,0),"")</f>
        <v>-6.1V</v>
      </c>
      <c r="AQ2" s="46" t="str">
        <f>IF(L2&lt;&gt;"","-" &amp;TEXT(comp[[#This Row],[Ti]],"0.#") &amp;TEXT(L$1,0),"")</f>
        <v>-4.5Ti</v>
      </c>
      <c r="AR2" s="46" t="str">
        <f>IF(P2&lt;&gt;"","-" &amp;TEXT(comp[[#This Row],[Mo]],"0.#") &amp;TEXT(P$1,0),"")</f>
        <v>-10.3Mo</v>
      </c>
      <c r="AS2" s="46" t="str">
        <f>IF(Q2&lt;&gt;"","-" &amp;TEXT(comp[[#This Row],[C]],"0.##") &amp;TEXT(Q$1,0),"")</f>
        <v>-2.26C</v>
      </c>
      <c r="AT2" s="46" t="str">
        <f>IF(R2&lt;&gt;"","-" &amp;TEXT(comp[[#This Row],[Zr]],"0.##") &amp;TEXT(R$1,0),"")</f>
        <v>-6.51Zr</v>
      </c>
      <c r="AU2" s="46" t="str">
        <f>IF(S2&lt;&gt;"","-" &amp;TEXT(comp[[#This Row],[B]],"0.##") &amp;TEXT(S$1,0),"")</f>
        <v>-2.46B</v>
      </c>
      <c r="AV2" s="46" t="str">
        <f>IF(T2&lt;&gt;"","-" &amp;TEXT(comp[[#This Row],[Ir]],"0.#") &amp;TEXT(T$1,0),"")</f>
        <v>-22.6Ir</v>
      </c>
      <c r="AW2" s="46" t="str">
        <f>IF(U2&lt;&gt;"","-" &amp;TEXT(comp[[#This Row],[Re]],"0.#") &amp;TEXT(U$1,0),"")</f>
        <v>-21.Re</v>
      </c>
      <c r="AX2" s="46" t="str">
        <f>IF(V2&lt;&gt;"","-" &amp;TEXT(comp[[#This Row],[Si]],"0.#") &amp;TEXT(V$1,0),"")</f>
        <v>-2.3Si</v>
      </c>
      <c r="AY2" s="46" t="str">
        <f>IF(W2&lt;&gt;"","-" &amp;TEXT(comp[[#This Row],[Fe]],"0.#") &amp;TEXT(W$1,0),"")</f>
        <v>-7.9Fe</v>
      </c>
      <c r="AZ2" s="46" t="str">
        <f>IF(X2&lt;&gt;"","-" &amp;TEXT(comp[[#This Row],[Y]],"0.#") &amp;TEXT(X$1,0),"")</f>
        <v>-4.5Y</v>
      </c>
      <c r="BA2" s="46" t="str">
        <f>IF(Y2&lt;&gt;"","-" &amp;TEXT(comp[[#This Row],[Hf]],"0.#") &amp;TEXT(Y$1,0),"")</f>
        <v>-13.3Hf</v>
      </c>
      <c r="BB2" s="46" t="str">
        <f>IF(Z2&lt;&gt;"","-" &amp;TEXT(comp[[#This Row],[Ge]],"0.#") &amp;TEXT(Z$1,0),"")</f>
        <v>-5.3Ge</v>
      </c>
      <c r="BC2" s="46" t="str">
        <f>IF(AA2&lt;&gt;"","-" &amp;TEXT(comp[[#This Row],[Mn]],"0.#") &amp;TEXT(AA$1,0),"")</f>
        <v>-7.5Mn</v>
      </c>
      <c r="BD2" s="46" t="str">
        <f>IF(AB2&lt;&gt;"","-" &amp;TEXT(comp[[#This Row],[Sc]],"0.#") &amp;TEXT(AB$1,0),"")</f>
        <v>-3.Sc</v>
      </c>
      <c r="BE2" s="46" t="str">
        <f>IF(AC2&lt;&gt;"","-" &amp;TEXT(comp[[#This Row],[Ru]],"0.#") &amp;TEXT(AC$1,0),"")</f>
        <v>-12.4Ru</v>
      </c>
      <c r="BF2" s="46" t="str">
        <f>IF(AD2&lt;&gt;"","-" &amp;TEXT(comp[[#This Row],[Ce]],"0.#") &amp;TEXT(AD$1,0),"")</f>
        <v>-6.7Ce</v>
      </c>
      <c r="BG2" s="46" t="str">
        <f>IF(AE2&lt;&gt;"","-" &amp;TEXT([1]comp!$AE2,"0.#") &amp;TEXT(AE$1,0),"")</f>
        <v>-7.Nd</v>
      </c>
      <c r="BH2" s="41" t="str">
        <f>[1]comp!$D2 &amp; [1]comp!$E2</f>
        <v>Densities</v>
      </c>
      <c r="BI2" s="62" t="str">
        <f t="shared" ref="BI2:BI65" si="1">TEXT(AI2,0) &amp;TEXT(AL2,0) &amp;TEXT(AY2,0) &amp;TEXT(AJ2,0) &amp;TEXT(AM2,0) &amp;TEXT(AK2,0) &amp;TEXT(AQ2,0) &amp;TEXT(AN2,0) &amp;TEXT(AO2,0) &amp;TEXT(AP2,0) &amp;TEXT(AR2,0)&amp;TEXT(AV2,0) &amp;TEXT(AW2,0) &amp;TEXT(AX2,0) &amp;TEXT(BA2,0)  &amp;TEXT(BB2,0) &amp;TEXT(BC2,0) &amp;TEXT(BD2,0) &amp;TEXT(BE2,0) &amp;TEXT(BF2,0) &amp;TEXT(AS2,0) &amp;TEXT(AT2,0) &amp;TEXT(AU2,0) &amp;TEXT(AZ2,0) &amp;TEXT(BG2,0)</f>
        <v>Co-8.9Ni-7.9Fe-2.7Al-7.2Cr-19.3W-4.5Ti-16.7Ta-8.6Nb-6.1V-10.3Mo-22.6Ir-21.Re-2.3Si-13.3Hf-5.3Ge-7.5Mn-3.Sc-12.4Ru-6.7Ce-2.26C-6.51Zr-2.46B-4.5Y-7.Nd</v>
      </c>
      <c r="BJ2" s="41"/>
      <c r="BK2" s="46" t="str">
        <f t="shared" ref="BK2:BK65" si="2">TEXT(AJ2,0) &amp;TEXT(AM2,0) &amp;TEXT(AZ2,0) &amp;TEXT(AK2,0) &amp;TEXT(AN2,0) &amp;TEXT(AL2,0) &amp;TEXT(AR2,0) &amp;TEXT(AO2,0) &amp;TEXT(AP2,0) &amp;TEXT(AQ2,0) &amp;TEXT(AS2,0)&amp;TEXT(AW2,0) &amp;TEXT(AX2,0) &amp;TEXT(AY2,0) &amp;TEXT(BB2,0)  &amp;TEXT(BC2,0) &amp;TEXT(BD2,0) &amp;TEXT(BE2,0) &amp;TEXT(BF2,0) &amp;TEXT(AT2,0) &amp;TEXT(AU2,0) &amp;TEXT(AV2,0) &amp;TEXT(BA2,0) &amp;TEXT(BG2,0)</f>
        <v>-2.7Al-7.2Cr-4.5Y-19.3W-16.7Ta-8.9Ni-10.3Mo-8.6Nb-6.1V-4.5Ti-2.26C-21.Re-2.3Si-7.9Fe-5.3Ge-7.5Mn-3.Sc-12.4Ru-6.7Ce-6.51Zr-2.46B-22.6Ir-13.3Hf-7.Nd</v>
      </c>
      <c r="BL2" s="46"/>
      <c r="BM2" s="46"/>
      <c r="BN2" s="46"/>
      <c r="BO2" s="46"/>
    </row>
    <row r="3" spans="1:67" s="44" customFormat="1" ht="15.6" customHeight="1" x14ac:dyDescent="0.3">
      <c r="A3" s="26" t="str">
        <f t="shared" si="0"/>
        <v>Co-29.5Ni-9.6Al-12.7Cr-4.5Ti-1.9Nb</v>
      </c>
      <c r="B3" s="60" t="s">
        <v>1481</v>
      </c>
      <c r="C3" s="60" t="s">
        <v>2689</v>
      </c>
      <c r="D3" s="44" t="s">
        <v>18</v>
      </c>
      <c r="E3" s="44" t="s">
        <v>16</v>
      </c>
      <c r="F3" s="44">
        <v>1</v>
      </c>
      <c r="G3" s="54">
        <f t="shared" ref="G3:G66" si="3">100-SUM(H3:AD3)</f>
        <v>41.800000000000004</v>
      </c>
      <c r="H3" s="54">
        <v>29.5</v>
      </c>
      <c r="I3" s="54">
        <v>9.6</v>
      </c>
      <c r="J3" s="54">
        <v>12.7</v>
      </c>
      <c r="K3" s="54"/>
      <c r="L3" s="54">
        <v>4.5</v>
      </c>
      <c r="M3" s="54"/>
      <c r="N3" s="54">
        <v>1.9</v>
      </c>
      <c r="O3" s="54"/>
      <c r="P3" s="54"/>
      <c r="Q3" s="50"/>
      <c r="R3" s="50"/>
      <c r="S3" s="50"/>
      <c r="T3" s="54"/>
      <c r="U3" s="54"/>
      <c r="V3" s="54"/>
      <c r="W3" s="54"/>
      <c r="X3" s="54"/>
      <c r="Y3" s="54"/>
      <c r="Z3" s="54"/>
      <c r="AA3" s="54"/>
      <c r="AB3" s="54"/>
      <c r="AC3" s="54"/>
      <c r="AD3" s="54"/>
      <c r="AE3" s="54"/>
      <c r="AF3" s="44">
        <f>(G3*$G$2+I3*$I$2+K3*$K$2+H3*H$2+J3*J$2+M3*M$2+N3*N$2+O3*O$2+L3*L$2+P3*P$2+Q3*Q$2+R3*R$2+S3*S$2+T3*T$2+U3*U$2+V3*V$2+W3*W$2+X3*X$2+Y3*Y$2+Z3*Z$2+AA3*AA$2+AB3*AB$2+AC3*AC$2+AD3*AD$2+AE3*AE$2)/100</f>
        <v>7.8860350000000015</v>
      </c>
      <c r="AG3" s="44">
        <v>7.84</v>
      </c>
      <c r="AH3" s="66" t="s">
        <v>20</v>
      </c>
      <c r="AI3" s="46" t="s">
        <v>1</v>
      </c>
      <c r="AJ3" s="46" t="str">
        <f>IF(I3&lt;&gt;"","-" &amp;TEXT([1]comp!$I3,"0.#") &amp;TEXT(I$1,0),"")</f>
        <v>-9.6Al</v>
      </c>
      <c r="AK3" s="46" t="str">
        <f>IF(K3&lt;&gt;"","-" &amp;TEXT(comp[[#This Row],[W]],"0.#") &amp;TEXT(K$1,0),"")</f>
        <v/>
      </c>
      <c r="AL3" s="46" t="str">
        <f>IF(H3&lt;&gt;"","-" &amp;TEXT(comp[[#This Row],[Ni]],"0.#") &amp;TEXT(H$1,0),"")</f>
        <v>-29.5Ni</v>
      </c>
      <c r="AM3" s="46" t="str">
        <f>IF(J3&lt;&gt;"","-" &amp;TEXT(comp[[#This Row],[Cr]],"0.#") &amp;TEXT(J$1,0),"")</f>
        <v>-12.7Cr</v>
      </c>
      <c r="AN3" s="46" t="str">
        <f>IF(M3&lt;&gt;"","-" &amp;TEXT(comp[[#This Row],[Ta]],"0.#") &amp;TEXT(M$1,0),"")</f>
        <v/>
      </c>
      <c r="AO3" s="46" t="str">
        <f>IF(N3&lt;&gt;"","-" &amp;TEXT(comp[[#This Row],[Nb]],"0.#") &amp;TEXT(N$1,0),"")</f>
        <v>-1.9Nb</v>
      </c>
      <c r="AP3" s="46" t="str">
        <f>IF(O3&lt;&gt;"","-" &amp;TEXT(comp[[#This Row],[V]],"0.#") &amp;TEXT(O$1,0),"")</f>
        <v/>
      </c>
      <c r="AQ3" s="46" t="str">
        <f>IF(L3&lt;&gt;"","-" &amp;TEXT(comp[[#This Row],[Ti]],"0.#") &amp;TEXT(L$1,0),"")</f>
        <v>-4.5Ti</v>
      </c>
      <c r="AR3" s="46" t="str">
        <f>IF(P3&lt;&gt;"","-" &amp;TEXT(comp[[#This Row],[Mo]],"0.#") &amp;TEXT(P$1,0),"")</f>
        <v/>
      </c>
      <c r="AS3" s="46" t="str">
        <f>IF(Q3&lt;&gt;"","-" &amp;TEXT(comp[[#This Row],[C]],"0.##") &amp;TEXT(Q$1,0),"")</f>
        <v/>
      </c>
      <c r="AT3" s="46" t="str">
        <f>IF(R3&lt;&gt;"","-" &amp;TEXT(comp[[#This Row],[Zr]],"0.##") &amp;TEXT(R$1,0),"")</f>
        <v/>
      </c>
      <c r="AU3" s="46" t="str">
        <f>IF(S3&lt;&gt;"","-" &amp;TEXT(comp[[#This Row],[B]],"0.##") &amp;TEXT(S$1,0),"")</f>
        <v/>
      </c>
      <c r="AV3" s="46" t="str">
        <f>IF(T3&lt;&gt;"","-" &amp;TEXT(comp[[#This Row],[Ir]],"0.#") &amp;TEXT(T$1,0),"")</f>
        <v/>
      </c>
      <c r="AW3" s="46" t="str">
        <f>IF(U3&lt;&gt;"","-" &amp;TEXT(comp[[#This Row],[Re]],"0.#") &amp;TEXT(U$1,0),"")</f>
        <v/>
      </c>
      <c r="AX3" s="46" t="str">
        <f>IF(V3&lt;&gt;"","-" &amp;TEXT(comp[[#This Row],[Si]],"0.#") &amp;TEXT(V$1,0),"")</f>
        <v/>
      </c>
      <c r="AY3" s="46" t="str">
        <f>IF(W3&lt;&gt;"","-" &amp;TEXT(comp[[#This Row],[Fe]],"0.#") &amp;TEXT(W$1,0),"")</f>
        <v/>
      </c>
      <c r="AZ3" s="46" t="str">
        <f>IF(X3&lt;&gt;"","-" &amp;TEXT(comp[[#This Row],[Y]],"0.#") &amp;TEXT(X$1,0),"")</f>
        <v/>
      </c>
      <c r="BA3" s="46" t="str">
        <f>IF(Y3&lt;&gt;"","-" &amp;TEXT(comp[[#This Row],[Hf]],"0.#") &amp;TEXT(Y$1,0),"")</f>
        <v/>
      </c>
      <c r="BB3" s="46" t="str">
        <f>IF(Z3&lt;&gt;"","-" &amp;TEXT(comp[[#This Row],[Ge]],"0.#") &amp;TEXT(Z$1,0),"")</f>
        <v/>
      </c>
      <c r="BC3" s="46" t="str">
        <f>IF(AA3&lt;&gt;"","-" &amp;TEXT(comp[[#This Row],[Mn]],"0.#") &amp;TEXT(AA$1,0),"")</f>
        <v/>
      </c>
      <c r="BD3" s="46" t="str">
        <f>IF(AB3&lt;&gt;"","-" &amp;TEXT(comp[[#This Row],[Sc]],"0.#") &amp;TEXT(AB$1,0),"")</f>
        <v/>
      </c>
      <c r="BE3" s="46" t="str">
        <f>IF(AC3&lt;&gt;"","-" &amp;TEXT(comp[[#This Row],[Ru]],"0.#") &amp;TEXT(AC$1,0),"")</f>
        <v/>
      </c>
      <c r="BF3" s="46" t="str">
        <f>IF(AD3&lt;&gt;"","-" &amp;TEXT(comp[[#This Row],[Ce]],"0.#") &amp;TEXT(AD$1,0),"")</f>
        <v/>
      </c>
      <c r="BG3" s="46" t="str">
        <f>IF(AE3&lt;&gt;"","-" &amp;TEXT([1]comp!$AE3,"0.#") &amp;TEXT(AE$1,0),"")</f>
        <v/>
      </c>
      <c r="BH3" s="44" t="str">
        <f>[1]comp!$D3 &amp; [1]comp!$E3</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
      <c r="BI3" s="63" t="str">
        <f t="shared" si="1"/>
        <v>Co-29.5Ni-9.6Al-12.7Cr-4.5Ti-1.9Nb</v>
      </c>
      <c r="BJ3" s="44" t="s">
        <v>1570</v>
      </c>
      <c r="BK3" t="str">
        <f t="shared" si="2"/>
        <v>-9.6Al-12.7Cr-29.5Ni-1.9Nb-4.5Ti</v>
      </c>
      <c r="BL3"/>
      <c r="BM3"/>
      <c r="BN3"/>
      <c r="BO3"/>
    </row>
    <row r="4" spans="1:67" s="44" customFormat="1" ht="15.6" customHeight="1" x14ac:dyDescent="0.3">
      <c r="A4" s="26" t="str">
        <f>TEXT(AI4,0) &amp;TEXT(AL4,0) &amp;TEXT(AY4,0) &amp;TEXT(AJ4,0) &amp;TEXT(AM4,0) &amp;TEXT(AK4,0) &amp;TEXT(AQ4,0) &amp;TEXT(AN4,0) &amp;TEXT(AO4,0) &amp;TEXT(AP4,0) &amp;TEXT(AR4,0)&amp;TEXT(AV4,0) &amp;TEXT(AW4,0) &amp;TEXT(AX4,0) &amp;TEXT(BA4,0)  &amp;TEXT(BB4,0) &amp;TEXT(BC4,0) &amp;TEXT(BD4,0) &amp;TEXT(BE4,0) &amp;TEXT(BF4,0) &amp;TEXT(AS4,0) &amp;TEXT(AT4,0) &amp;TEXT(AU4,0) &amp;TEXT(AZ4,0)</f>
        <v>Co-30.Ni-10.Al-2.Ti-2.Ta-5.Mo</v>
      </c>
      <c r="B4" s="60" t="s">
        <v>1481</v>
      </c>
      <c r="C4" s="60" t="s">
        <v>2690</v>
      </c>
      <c r="D4" s="44" t="s">
        <v>31</v>
      </c>
      <c r="E4" s="61" t="s">
        <v>26</v>
      </c>
      <c r="F4" s="44">
        <v>2</v>
      </c>
      <c r="G4" s="54">
        <f t="shared" si="3"/>
        <v>51</v>
      </c>
      <c r="H4" s="54">
        <v>30</v>
      </c>
      <c r="I4" s="54">
        <v>10</v>
      </c>
      <c r="J4" s="54"/>
      <c r="K4" s="54"/>
      <c r="L4" s="54">
        <v>2</v>
      </c>
      <c r="M4" s="54">
        <v>2</v>
      </c>
      <c r="N4" s="54"/>
      <c r="O4" s="54"/>
      <c r="P4" s="54">
        <v>5</v>
      </c>
      <c r="Q4" s="50"/>
      <c r="R4" s="50"/>
      <c r="S4" s="50"/>
      <c r="T4" s="54"/>
      <c r="U4" s="54"/>
      <c r="V4" s="54"/>
      <c r="W4" s="54"/>
      <c r="X4" s="54"/>
      <c r="Y4" s="54"/>
      <c r="Z4" s="54"/>
      <c r="AA4" s="54"/>
      <c r="AB4" s="54"/>
      <c r="AC4" s="54"/>
      <c r="AD4" s="54"/>
      <c r="AE4" s="54"/>
      <c r="AF4" s="44">
        <f t="shared" ref="AF4:AF66" si="4">(G4*$G$2+I4*$I$2+K4*$K$2+H4*H$2+J4*J$2+M4*M$2+N4*N$2+O4*O$2+L4*L$2+P4*P$2+Q4*Q$2+R4*R$2+S4*S$2+T4*T$2+U4*U$2+V4*V$2+W4*W$2+X4*X$2+Y4*Y$2+Z4*Z$2+AA4*AA$2+AB4*AB$2+AC4*AC$2+AD4*AD$2)/100</f>
        <v>8.4185400000000001</v>
      </c>
      <c r="AG4" s="44">
        <v>8.5500000000000007</v>
      </c>
      <c r="AH4" s="66"/>
      <c r="AI4" s="46" t="s">
        <v>1</v>
      </c>
      <c r="AJ4" s="46" t="str">
        <f>IF(I4&lt;&gt;"","-" &amp;TEXT([1]comp!$I4,"0.#") &amp;TEXT(I$1,0),"")</f>
        <v>-10.Al</v>
      </c>
      <c r="AK4" s="46" t="str">
        <f>IF(K4&lt;&gt;"","-" &amp;TEXT(comp[[#This Row],[W]],"0.#") &amp;TEXT(K$1,0),"")</f>
        <v/>
      </c>
      <c r="AL4" s="46" t="str">
        <f>IF(H4&lt;&gt;"","-" &amp;TEXT(comp[[#This Row],[Ni]],"0.#") &amp;TEXT(H$1,0),"")</f>
        <v>-30.Ni</v>
      </c>
      <c r="AM4" s="46" t="str">
        <f>IF(J4&lt;&gt;"","-" &amp;TEXT(comp[[#This Row],[Cr]],"0.#") &amp;TEXT(J$1,0),"")</f>
        <v/>
      </c>
      <c r="AN4" s="46" t="str">
        <f>IF(M4&lt;&gt;"","-" &amp;TEXT(comp[[#This Row],[Ta]],"0.#") &amp;TEXT(M$1,0),"")</f>
        <v>-2.Ta</v>
      </c>
      <c r="AO4" s="46" t="str">
        <f>IF(N4&lt;&gt;"","-" &amp;TEXT(comp[[#This Row],[Nb]],"0.#") &amp;TEXT(N$1,0),"")</f>
        <v/>
      </c>
      <c r="AP4" s="46" t="str">
        <f>IF(O4&lt;&gt;"","-" &amp;TEXT(comp[[#This Row],[V]],"0.#") &amp;TEXT(O$1,0),"")</f>
        <v/>
      </c>
      <c r="AQ4" s="46" t="str">
        <f>IF(L4&lt;&gt;"","-" &amp;TEXT(comp[[#This Row],[Ti]],"0.#") &amp;TEXT(L$1,0),"")</f>
        <v>-2.Ti</v>
      </c>
      <c r="AR4" s="46" t="str">
        <f>IF(P4&lt;&gt;"","-" &amp;TEXT(comp[[#This Row],[Mo]],"0.#") &amp;TEXT(P$1,0),"")</f>
        <v>-5.Mo</v>
      </c>
      <c r="AS4" s="46" t="str">
        <f>IF(Q4&lt;&gt;"","-" &amp;TEXT(comp[[#This Row],[C]],"0.##") &amp;TEXT(Q$1,0),"")</f>
        <v/>
      </c>
      <c r="AT4" s="46" t="str">
        <f>IF(R4&lt;&gt;"","-" &amp;TEXT(comp[[#This Row],[Zr]],"0.##") &amp;TEXT(R$1,0),"")</f>
        <v/>
      </c>
      <c r="AU4" s="46" t="str">
        <f>IF(S4&lt;&gt;"","-" &amp;TEXT(comp[[#This Row],[B]],"0.##") &amp;TEXT(S$1,0),"")</f>
        <v/>
      </c>
      <c r="AV4" s="46" t="str">
        <f>IF(T4&lt;&gt;"","-" &amp;TEXT(comp[[#This Row],[Ir]],"0.#") &amp;TEXT(T$1,0),"")</f>
        <v/>
      </c>
      <c r="AW4" s="46" t="str">
        <f>IF(U4&lt;&gt;"","-" &amp;TEXT(comp[[#This Row],[Re]],"0.#") &amp;TEXT(U$1,0),"")</f>
        <v/>
      </c>
      <c r="AX4" s="46" t="str">
        <f>IF(V4&lt;&gt;"","-" &amp;TEXT(comp[[#This Row],[Si]],"0.#") &amp;TEXT(V$1,0),"")</f>
        <v/>
      </c>
      <c r="AY4" s="46" t="str">
        <f>IF(W4&lt;&gt;"","-" &amp;TEXT(comp[[#This Row],[Fe]],"0.#") &amp;TEXT(W$1,0),"")</f>
        <v/>
      </c>
      <c r="AZ4" s="46" t="str">
        <f>IF(X4&lt;&gt;"","-" &amp;TEXT(comp[[#This Row],[Y]],"0.#") &amp;TEXT(X$1,0),"")</f>
        <v/>
      </c>
      <c r="BA4" s="46" t="str">
        <f>IF(Y4&lt;&gt;"","-" &amp;TEXT(comp[[#This Row],[Hf]],"0.#") &amp;TEXT(Y$1,0),"")</f>
        <v/>
      </c>
      <c r="BB4" s="46" t="str">
        <f>IF(Z4&lt;&gt;"","-" &amp;TEXT(comp[[#This Row],[Ge]],"0.#") &amp;TEXT(Z$1,0),"")</f>
        <v/>
      </c>
      <c r="BC4" s="46" t="str">
        <f>IF(AA4&lt;&gt;"","-" &amp;TEXT(comp[[#This Row],[Mn]],"0.#") &amp;TEXT(AA$1,0),"")</f>
        <v/>
      </c>
      <c r="BD4" s="46" t="str">
        <f>IF(AB4&lt;&gt;"","-" &amp;TEXT(comp[[#This Row],[Sc]],"0.#") &amp;TEXT(AB$1,0),"")</f>
        <v/>
      </c>
      <c r="BE4" s="46" t="str">
        <f>IF(AC4&lt;&gt;"","-" &amp;TEXT(comp[[#This Row],[Ru]],"0.#") &amp;TEXT(AC$1,0),"")</f>
        <v/>
      </c>
      <c r="BF4" s="46" t="str">
        <f>IF(AD4&lt;&gt;"","-" &amp;TEXT(comp[[#This Row],[Ce]],"0.#") &amp;TEXT(AD$1,0),"")</f>
        <v/>
      </c>
      <c r="BG4" s="46" t="str">
        <f>IF(AE4&lt;&gt;"","-" &amp;TEXT([1]comp!$AE4,"0.#") &amp;TEXT(AE$1,0),"")</f>
        <v/>
      </c>
      <c r="BH4" s="61" t="str">
        <f>[1]comp!$D4 &amp; [1]comp!$E4</f>
        <v>Co–30Ni–5Mo– 10Al–2Ta–2Ti–0WBaler, N., Pandey, P., Palanisamy, D., Makineni, S. K., Phanikumar, G., &amp; Chattopadhyay, K. (2020). On the effect of W addition on microstructural evolution and γ′ precipitate coarsening in a Co–30Ni–10Al–5Mo–2Ta–2Ti alloy. Materialia, 10. https://doi.org/10.1016/j.mtla.2020.100632</v>
      </c>
      <c r="BI4" s="63" t="str">
        <f t="shared" si="1"/>
        <v>Co-30.Ni-10.Al-2.Ti-2.Ta-5.Mo</v>
      </c>
      <c r="BJ4" s="61" t="s">
        <v>1575</v>
      </c>
      <c r="BK4" t="str">
        <f t="shared" si="2"/>
        <v>-10.Al-2.Ta-30.Ni-5.Mo-2.Ti</v>
      </c>
      <c r="BL4"/>
      <c r="BM4"/>
      <c r="BN4"/>
      <c r="BO4"/>
    </row>
    <row r="5" spans="1:67" s="44" customFormat="1" x14ac:dyDescent="0.3">
      <c r="A5" s="26" t="str">
        <f t="shared" si="0"/>
        <v>Co-30.Ni-10.Al-0.5W-2.Ti-2.Ta-4.5Mo</v>
      </c>
      <c r="B5" s="60" t="s">
        <v>1482</v>
      </c>
      <c r="C5" s="60" t="s">
        <v>2691</v>
      </c>
      <c r="D5" s="44" t="s">
        <v>27</v>
      </c>
      <c r="E5" s="61" t="s">
        <v>37</v>
      </c>
      <c r="F5" s="44">
        <v>3</v>
      </c>
      <c r="G5" s="54">
        <f t="shared" si="3"/>
        <v>51</v>
      </c>
      <c r="H5" s="54">
        <v>30</v>
      </c>
      <c r="I5" s="54">
        <v>10</v>
      </c>
      <c r="J5" s="54"/>
      <c r="K5" s="54">
        <v>0.5</v>
      </c>
      <c r="L5" s="54">
        <v>2</v>
      </c>
      <c r="M5" s="54">
        <v>2</v>
      </c>
      <c r="N5" s="54"/>
      <c r="O5" s="54"/>
      <c r="P5" s="54">
        <v>4.5</v>
      </c>
      <c r="Q5" s="50"/>
      <c r="R5" s="50"/>
      <c r="S5" s="50"/>
      <c r="T5" s="54"/>
      <c r="U5" s="54"/>
      <c r="V5" s="54"/>
      <c r="W5" s="54"/>
      <c r="X5" s="54"/>
      <c r="Y5" s="54"/>
      <c r="Z5" s="54"/>
      <c r="AA5" s="54"/>
      <c r="AB5" s="54"/>
      <c r="AC5" s="54"/>
      <c r="AD5" s="54"/>
      <c r="AE5" s="54"/>
      <c r="AF5" s="44">
        <f t="shared" si="4"/>
        <v>8.4633900000000004</v>
      </c>
      <c r="AG5" s="44">
        <v>8.67</v>
      </c>
      <c r="AI5" s="46" t="s">
        <v>1</v>
      </c>
      <c r="AJ5" s="46" t="str">
        <f>IF(I5&lt;&gt;"","-" &amp;TEXT([1]comp!$I5,"0.#") &amp;TEXT(I$1,0),"")</f>
        <v>-10.Al</v>
      </c>
      <c r="AK5" s="46" t="str">
        <f>IF(K5&lt;&gt;"","-" &amp;TEXT(comp[[#This Row],[W]],"0.#") &amp;TEXT(K$1,0),"")</f>
        <v>-0.5W</v>
      </c>
      <c r="AL5" s="46" t="str">
        <f>IF(H5&lt;&gt;"","-" &amp;TEXT(comp[[#This Row],[Ni]],"0.#") &amp;TEXT(H$1,0),"")</f>
        <v>-30.Ni</v>
      </c>
      <c r="AM5" s="46" t="str">
        <f>IF(J5&lt;&gt;"","-" &amp;TEXT(comp[[#This Row],[Cr]],"0.#") &amp;TEXT(J$1,0),"")</f>
        <v/>
      </c>
      <c r="AN5" s="46" t="str">
        <f>IF(M5&lt;&gt;"","-" &amp;TEXT(comp[[#This Row],[Ta]],"0.#") &amp;TEXT(M$1,0),"")</f>
        <v>-2.Ta</v>
      </c>
      <c r="AO5" s="46" t="str">
        <f>IF(N5&lt;&gt;"","-" &amp;TEXT(comp[[#This Row],[Nb]],"0.#") &amp;TEXT(N$1,0),"")</f>
        <v/>
      </c>
      <c r="AP5" s="46" t="str">
        <f>IF(O5&lt;&gt;"","-" &amp;TEXT(comp[[#This Row],[V]],"0.#") &amp;TEXT(O$1,0),"")</f>
        <v/>
      </c>
      <c r="AQ5" s="46" t="str">
        <f>IF(L5&lt;&gt;"","-" &amp;TEXT(comp[[#This Row],[Ti]],"0.#") &amp;TEXT(L$1,0),"")</f>
        <v>-2.Ti</v>
      </c>
      <c r="AR5" s="46" t="str">
        <f>IF(P5&lt;&gt;"","-" &amp;TEXT(comp[[#This Row],[Mo]],"0.#") &amp;TEXT(P$1,0),"")</f>
        <v>-4.5Mo</v>
      </c>
      <c r="AS5" s="46" t="str">
        <f>IF(Q5&lt;&gt;"","-" &amp;TEXT(comp[[#This Row],[C]],"0.##") &amp;TEXT(Q$1,0),"")</f>
        <v/>
      </c>
      <c r="AT5" s="46" t="str">
        <f>IF(R5&lt;&gt;"","-" &amp;TEXT(comp[[#This Row],[Zr]],"0.##") &amp;TEXT(R$1,0),"")</f>
        <v/>
      </c>
      <c r="AU5" s="46" t="str">
        <f>IF(S5&lt;&gt;"","-" &amp;TEXT(comp[[#This Row],[B]],"0.##") &amp;TEXT(S$1,0),"")</f>
        <v/>
      </c>
      <c r="AV5" s="46" t="str">
        <f>IF(T5&lt;&gt;"","-" &amp;TEXT(comp[[#This Row],[Ir]],"0.#") &amp;TEXT(T$1,0),"")</f>
        <v/>
      </c>
      <c r="AW5" s="46" t="str">
        <f>IF(U5&lt;&gt;"","-" &amp;TEXT(comp[[#This Row],[Re]],"0.#") &amp;TEXT(U$1,0),"")</f>
        <v/>
      </c>
      <c r="AX5" s="46" t="str">
        <f>IF(V5&lt;&gt;"","-" &amp;TEXT(comp[[#This Row],[Si]],"0.#") &amp;TEXT(V$1,0),"")</f>
        <v/>
      </c>
      <c r="AY5" s="46" t="str">
        <f>IF(W5&lt;&gt;"","-" &amp;TEXT(comp[[#This Row],[Fe]],"0.#") &amp;TEXT(W$1,0),"")</f>
        <v/>
      </c>
      <c r="AZ5" s="46" t="str">
        <f>IF(X5&lt;&gt;"","-" &amp;TEXT(comp[[#This Row],[Y]],"0.#") &amp;TEXT(X$1,0),"")</f>
        <v/>
      </c>
      <c r="BA5" s="46" t="str">
        <f>IF(Y5&lt;&gt;"","-" &amp;TEXT(comp[[#This Row],[Hf]],"0.#") &amp;TEXT(Y$1,0),"")</f>
        <v/>
      </c>
      <c r="BB5" s="46" t="str">
        <f>IF(Z5&lt;&gt;"","-" &amp;TEXT(comp[[#This Row],[Ge]],"0.#") &amp;TEXT(Z$1,0),"")</f>
        <v/>
      </c>
      <c r="BC5" s="46" t="str">
        <f>IF(AA5&lt;&gt;"","-" &amp;TEXT(comp[[#This Row],[Mn]],"0.#") &amp;TEXT(AA$1,0),"")</f>
        <v/>
      </c>
      <c r="BD5" s="46" t="str">
        <f>IF(AB5&lt;&gt;"","-" &amp;TEXT(comp[[#This Row],[Sc]],"0.#") &amp;TEXT(AB$1,0),"")</f>
        <v/>
      </c>
      <c r="BE5" s="46" t="str">
        <f>IF(AC5&lt;&gt;"","-" &amp;TEXT(comp[[#This Row],[Ru]],"0.#") &amp;TEXT(AC$1,0),"")</f>
        <v/>
      </c>
      <c r="BF5" s="46" t="str">
        <f>IF(AD5&lt;&gt;"","-" &amp;TEXT(comp[[#This Row],[Ce]],"0.#") &amp;TEXT(AD$1,0),"")</f>
        <v/>
      </c>
      <c r="BG5" s="46" t="str">
        <f>IF(AE5&lt;&gt;"","-" &amp;TEXT([1]comp!$AE5,"0.#") &amp;TEXT(AE$1,0),"")</f>
        <v/>
      </c>
      <c r="BH5" s="61" t="str">
        <f>[1]comp!$D5 &amp; [1]comp!$E5</f>
        <v>Co–30Ni–4.5Mo– 10Al–2Ta–2Ti–0.5WBaler, N., Pandey, P., Palanisamy, D., Makineni, S. K., Phanikumar, G., &amp; Chattopadhyay, K. (2020). On the effect of W addition on microstructural evolution and γ′ precipitate coarsening in a Co–30Ni–10Al–5Mo–2Ta–2Ti alloy. Materialia, 10. https://doi.org/10.1016/j.mtla.2020.100633</v>
      </c>
      <c r="BI5" s="63" t="str">
        <f t="shared" si="1"/>
        <v>Co-30.Ni-10.Al-0.5W-2.Ti-2.Ta-4.5Mo</v>
      </c>
      <c r="BJ5" s="61" t="s">
        <v>1573</v>
      </c>
      <c r="BK5" t="str">
        <f t="shared" si="2"/>
        <v>-10.Al-0.5W-2.Ta-30.Ni-4.5Mo-2.Ti</v>
      </c>
      <c r="BL5"/>
      <c r="BM5"/>
      <c r="BN5"/>
      <c r="BO5"/>
    </row>
    <row r="6" spans="1:67" s="44" customFormat="1" x14ac:dyDescent="0.3">
      <c r="A6" s="26" t="str">
        <f t="shared" si="0"/>
        <v>Co-30.Ni-10.Al-1.W-2.Ti-2.Ta-4.Mo</v>
      </c>
      <c r="B6" s="60" t="s">
        <v>1482</v>
      </c>
      <c r="C6" s="60" t="s">
        <v>2692</v>
      </c>
      <c r="D6" s="44" t="s">
        <v>28</v>
      </c>
      <c r="E6" s="61" t="s">
        <v>38</v>
      </c>
      <c r="F6" s="44">
        <v>4</v>
      </c>
      <c r="G6" s="54">
        <f t="shared" si="3"/>
        <v>51</v>
      </c>
      <c r="H6" s="54">
        <v>30</v>
      </c>
      <c r="I6" s="54">
        <v>10</v>
      </c>
      <c r="J6" s="54"/>
      <c r="K6" s="54">
        <v>1</v>
      </c>
      <c r="L6" s="54">
        <v>2</v>
      </c>
      <c r="M6" s="54">
        <v>2</v>
      </c>
      <c r="N6" s="54"/>
      <c r="O6" s="54"/>
      <c r="P6" s="54">
        <v>4</v>
      </c>
      <c r="Q6" s="50"/>
      <c r="R6" s="50"/>
      <c r="S6" s="50"/>
      <c r="T6" s="54"/>
      <c r="U6" s="54"/>
      <c r="V6" s="54"/>
      <c r="W6" s="54"/>
      <c r="X6" s="54"/>
      <c r="Y6" s="54"/>
      <c r="Z6" s="54"/>
      <c r="AA6" s="54"/>
      <c r="AB6" s="54"/>
      <c r="AC6" s="54"/>
      <c r="AD6" s="54"/>
      <c r="AE6" s="54"/>
      <c r="AF6" s="44">
        <f t="shared" si="4"/>
        <v>8.5082400000000007</v>
      </c>
      <c r="AG6" s="44">
        <v>8.6999999999999993</v>
      </c>
      <c r="AI6" s="46" t="s">
        <v>1</v>
      </c>
      <c r="AJ6" s="46" t="str">
        <f>IF(I6&lt;&gt;"","-" &amp;TEXT([1]comp!$I6,"0.#") &amp;TEXT(I$1,0),"")</f>
        <v>-10.Al</v>
      </c>
      <c r="AK6" s="46" t="str">
        <f>IF(K6&lt;&gt;"","-" &amp;TEXT(comp[[#This Row],[W]],"0.#") &amp;TEXT(K$1,0),"")</f>
        <v>-1.W</v>
      </c>
      <c r="AL6" s="46" t="str">
        <f>IF(H6&lt;&gt;"","-" &amp;TEXT(comp[[#This Row],[Ni]],"0.#") &amp;TEXT(H$1,0),"")</f>
        <v>-30.Ni</v>
      </c>
      <c r="AM6" s="46" t="str">
        <f>IF(J6&lt;&gt;"","-" &amp;TEXT(comp[[#This Row],[Cr]],"0.#") &amp;TEXT(J$1,0),"")</f>
        <v/>
      </c>
      <c r="AN6" s="46" t="str">
        <f>IF(M6&lt;&gt;"","-" &amp;TEXT(comp[[#This Row],[Ta]],"0.#") &amp;TEXT(M$1,0),"")</f>
        <v>-2.Ta</v>
      </c>
      <c r="AO6" s="46" t="str">
        <f>IF(N6&lt;&gt;"","-" &amp;TEXT(comp[[#This Row],[Nb]],"0.#") &amp;TEXT(N$1,0),"")</f>
        <v/>
      </c>
      <c r="AP6" s="46" t="str">
        <f>IF(O6&lt;&gt;"","-" &amp;TEXT(comp[[#This Row],[V]],"0.#") &amp;TEXT(O$1,0),"")</f>
        <v/>
      </c>
      <c r="AQ6" s="46" t="str">
        <f>IF(L6&lt;&gt;"","-" &amp;TEXT(comp[[#This Row],[Ti]],"0.#") &amp;TEXT(L$1,0),"")</f>
        <v>-2.Ti</v>
      </c>
      <c r="AR6" s="46" t="str">
        <f>IF(P6&lt;&gt;"","-" &amp;TEXT(comp[[#This Row],[Mo]],"0.#") &amp;TEXT(P$1,0),"")</f>
        <v>-4.Mo</v>
      </c>
      <c r="AS6" s="46" t="str">
        <f>IF(Q6&lt;&gt;"","-" &amp;TEXT(comp[[#This Row],[C]],"0.##") &amp;TEXT(Q$1,0),"")</f>
        <v/>
      </c>
      <c r="AT6" s="46" t="str">
        <f>IF(R6&lt;&gt;"","-" &amp;TEXT(comp[[#This Row],[Zr]],"0.##") &amp;TEXT(R$1,0),"")</f>
        <v/>
      </c>
      <c r="AU6" s="46" t="str">
        <f>IF(S6&lt;&gt;"","-" &amp;TEXT(comp[[#This Row],[B]],"0.##") &amp;TEXT(S$1,0),"")</f>
        <v/>
      </c>
      <c r="AV6" s="46" t="str">
        <f>IF(T6&lt;&gt;"","-" &amp;TEXT(comp[[#This Row],[Ir]],"0.#") &amp;TEXT(T$1,0),"")</f>
        <v/>
      </c>
      <c r="AW6" s="46" t="str">
        <f>IF(U6&lt;&gt;"","-" &amp;TEXT(comp[[#This Row],[Re]],"0.#") &amp;TEXT(U$1,0),"")</f>
        <v/>
      </c>
      <c r="AX6" s="46" t="str">
        <f>IF(V6&lt;&gt;"","-" &amp;TEXT(comp[[#This Row],[Si]],"0.#") &amp;TEXT(V$1,0),"")</f>
        <v/>
      </c>
      <c r="AY6" s="46" t="str">
        <f>IF(W6&lt;&gt;"","-" &amp;TEXT(comp[[#This Row],[Fe]],"0.#") &amp;TEXT(W$1,0),"")</f>
        <v/>
      </c>
      <c r="AZ6" s="46" t="str">
        <f>IF(X6&lt;&gt;"","-" &amp;TEXT(comp[[#This Row],[Y]],"0.#") &amp;TEXT(X$1,0),"")</f>
        <v/>
      </c>
      <c r="BA6" s="46" t="str">
        <f>IF(Y6&lt;&gt;"","-" &amp;TEXT(comp[[#This Row],[Hf]],"0.#") &amp;TEXT(Y$1,0),"")</f>
        <v/>
      </c>
      <c r="BB6" s="46" t="str">
        <f>IF(Z6&lt;&gt;"","-" &amp;TEXT(comp[[#This Row],[Ge]],"0.#") &amp;TEXT(Z$1,0),"")</f>
        <v/>
      </c>
      <c r="BC6" s="46" t="str">
        <f>IF(AA6&lt;&gt;"","-" &amp;TEXT(comp[[#This Row],[Mn]],"0.#") &amp;TEXT(AA$1,0),"")</f>
        <v/>
      </c>
      <c r="BD6" s="46" t="str">
        <f>IF(AB6&lt;&gt;"","-" &amp;TEXT(comp[[#This Row],[Sc]],"0.#") &amp;TEXT(AB$1,0),"")</f>
        <v/>
      </c>
      <c r="BE6" s="46" t="str">
        <f>IF(AC6&lt;&gt;"","-" &amp;TEXT(comp[[#This Row],[Ru]],"0.#") &amp;TEXT(AC$1,0),"")</f>
        <v/>
      </c>
      <c r="BF6" s="46" t="str">
        <f>IF(AD6&lt;&gt;"","-" &amp;TEXT(comp[[#This Row],[Ce]],"0.#") &amp;TEXT(AD$1,0),"")</f>
        <v/>
      </c>
      <c r="BG6" s="46" t="str">
        <f>IF(AE6&lt;&gt;"","-" &amp;TEXT([1]comp!$AE6,"0.#") &amp;TEXT(AE$1,0),"")</f>
        <v/>
      </c>
      <c r="BH6" s="61" t="str">
        <f>[1]comp!$D6 &amp; [1]comp!$E6</f>
        <v>Co–30Ni–4Mo– 10Al–2Ta–2Ti–1WBaler, N., Pandey, P., Palanisamy, D., Makineni, S. K., Phanikumar, G., &amp; Chattopadhyay, K. (2020). On the effect of W addition on microstructural evolution and γ′ precipitate coarsening in a Co–30Ni–10Al–5Mo–2Ta–2Ti alloy. Materialia, 10. https://doi.org/10.1016/j.mtla.2020.100634</v>
      </c>
      <c r="BI6" s="63" t="str">
        <f t="shared" si="1"/>
        <v>Co-30.Ni-10.Al-1.W-2.Ti-2.Ta-4.Mo</v>
      </c>
      <c r="BJ6" s="61" t="s">
        <v>1574</v>
      </c>
      <c r="BK6" t="str">
        <f t="shared" si="2"/>
        <v>-10.Al-1.W-2.Ta-30.Ni-4.Mo-2.Ti</v>
      </c>
      <c r="BL6"/>
      <c r="BM6"/>
      <c r="BN6"/>
      <c r="BO6"/>
    </row>
    <row r="7" spans="1:67" s="44" customFormat="1" x14ac:dyDescent="0.3">
      <c r="A7" s="26" t="str">
        <f t="shared" si="0"/>
        <v>Co-30.Ni-10.Al-1.5W-2.Ti-2.Ta-3.5Mo</v>
      </c>
      <c r="B7" s="60" t="s">
        <v>1482</v>
      </c>
      <c r="C7" s="60" t="s">
        <v>2693</v>
      </c>
      <c r="D7" s="44" t="s">
        <v>29</v>
      </c>
      <c r="E7" s="61" t="s">
        <v>39</v>
      </c>
      <c r="F7" s="44">
        <v>5</v>
      </c>
      <c r="G7" s="54">
        <f t="shared" si="3"/>
        <v>51</v>
      </c>
      <c r="H7" s="54">
        <v>30</v>
      </c>
      <c r="I7" s="54">
        <v>10</v>
      </c>
      <c r="J7" s="54"/>
      <c r="K7" s="54">
        <v>1.5</v>
      </c>
      <c r="L7" s="54">
        <v>2</v>
      </c>
      <c r="M7" s="54">
        <v>2</v>
      </c>
      <c r="N7" s="54"/>
      <c r="O7" s="54"/>
      <c r="P7" s="54">
        <v>3.5</v>
      </c>
      <c r="Q7" s="50"/>
      <c r="R7" s="50"/>
      <c r="S7" s="50"/>
      <c r="T7" s="54"/>
      <c r="U7" s="54"/>
      <c r="V7" s="54"/>
      <c r="W7" s="54"/>
      <c r="X7" s="54"/>
      <c r="Y7" s="54"/>
      <c r="Z7" s="54"/>
      <c r="AA7" s="54"/>
      <c r="AB7" s="54"/>
      <c r="AC7" s="54"/>
      <c r="AD7" s="54"/>
      <c r="AE7" s="54"/>
      <c r="AF7" s="44">
        <f t="shared" si="4"/>
        <v>8.553090000000001</v>
      </c>
      <c r="AG7" s="44">
        <v>8.76</v>
      </c>
      <c r="AI7" s="46" t="s">
        <v>1</v>
      </c>
      <c r="AJ7" s="46" t="str">
        <f>IF(I7&lt;&gt;"","-" &amp;TEXT([1]comp!$I7,"0.#") &amp;TEXT(I$1,0),"")</f>
        <v>-10.Al</v>
      </c>
      <c r="AK7" s="46" t="str">
        <f>IF(K7&lt;&gt;"","-" &amp;TEXT(comp[[#This Row],[W]],"0.#") &amp;TEXT(K$1,0),"")</f>
        <v>-1.5W</v>
      </c>
      <c r="AL7" s="46" t="str">
        <f>IF(H7&lt;&gt;"","-" &amp;TEXT(comp[[#This Row],[Ni]],"0.#") &amp;TEXT(H$1,0),"")</f>
        <v>-30.Ni</v>
      </c>
      <c r="AM7" s="46" t="str">
        <f>IF(J7&lt;&gt;"","-" &amp;TEXT(comp[[#This Row],[Cr]],"0.#") &amp;TEXT(J$1,0),"")</f>
        <v/>
      </c>
      <c r="AN7" s="46" t="str">
        <f>IF(M7&lt;&gt;"","-" &amp;TEXT(comp[[#This Row],[Ta]],"0.#") &amp;TEXT(M$1,0),"")</f>
        <v>-2.Ta</v>
      </c>
      <c r="AO7" s="46" t="str">
        <f>IF(N7&lt;&gt;"","-" &amp;TEXT(comp[[#This Row],[Nb]],"0.#") &amp;TEXT(N$1,0),"")</f>
        <v/>
      </c>
      <c r="AP7" s="46" t="str">
        <f>IF(O7&lt;&gt;"","-" &amp;TEXT(comp[[#This Row],[V]],"0.#") &amp;TEXT(O$1,0),"")</f>
        <v/>
      </c>
      <c r="AQ7" s="46" t="str">
        <f>IF(L7&lt;&gt;"","-" &amp;TEXT(comp[[#This Row],[Ti]],"0.#") &amp;TEXT(L$1,0),"")</f>
        <v>-2.Ti</v>
      </c>
      <c r="AR7" s="46" t="str">
        <f>IF(P7&lt;&gt;"","-" &amp;TEXT(comp[[#This Row],[Mo]],"0.#") &amp;TEXT(P$1,0),"")</f>
        <v>-3.5Mo</v>
      </c>
      <c r="AS7" s="46" t="str">
        <f>IF(Q7&lt;&gt;"","-" &amp;TEXT(comp[[#This Row],[C]],"0.##") &amp;TEXT(Q$1,0),"")</f>
        <v/>
      </c>
      <c r="AT7" s="46" t="str">
        <f>IF(R7&lt;&gt;"","-" &amp;TEXT(comp[[#This Row],[Zr]],"0.##") &amp;TEXT(R$1,0),"")</f>
        <v/>
      </c>
      <c r="AU7" s="46" t="str">
        <f>IF(S7&lt;&gt;"","-" &amp;TEXT(comp[[#This Row],[B]],"0.##") &amp;TEXT(S$1,0),"")</f>
        <v/>
      </c>
      <c r="AV7" s="46" t="str">
        <f>IF(T7&lt;&gt;"","-" &amp;TEXT(comp[[#This Row],[Ir]],"0.#") &amp;TEXT(T$1,0),"")</f>
        <v/>
      </c>
      <c r="AW7" s="46" t="str">
        <f>IF(U7&lt;&gt;"","-" &amp;TEXT(comp[[#This Row],[Re]],"0.#") &amp;TEXT(U$1,0),"")</f>
        <v/>
      </c>
      <c r="AX7" s="46" t="str">
        <f>IF(V7&lt;&gt;"","-" &amp;TEXT(comp[[#This Row],[Si]],"0.#") &amp;TEXT(V$1,0),"")</f>
        <v/>
      </c>
      <c r="AY7" s="46" t="str">
        <f>IF(W7&lt;&gt;"","-" &amp;TEXT(comp[[#This Row],[Fe]],"0.#") &amp;TEXT(W$1,0),"")</f>
        <v/>
      </c>
      <c r="AZ7" s="46" t="str">
        <f>IF(X7&lt;&gt;"","-" &amp;TEXT(comp[[#This Row],[Y]],"0.#") &amp;TEXT(X$1,0),"")</f>
        <v/>
      </c>
      <c r="BA7" s="46" t="str">
        <f>IF(Y7&lt;&gt;"","-" &amp;TEXT(comp[[#This Row],[Hf]],"0.#") &amp;TEXT(Y$1,0),"")</f>
        <v/>
      </c>
      <c r="BB7" s="46" t="str">
        <f>IF(Z7&lt;&gt;"","-" &amp;TEXT(comp[[#This Row],[Ge]],"0.#") &amp;TEXT(Z$1,0),"")</f>
        <v/>
      </c>
      <c r="BC7" s="46" t="str">
        <f>IF(AA7&lt;&gt;"","-" &amp;TEXT(comp[[#This Row],[Mn]],"0.#") &amp;TEXT(AA$1,0),"")</f>
        <v/>
      </c>
      <c r="BD7" s="46" t="str">
        <f>IF(AB7&lt;&gt;"","-" &amp;TEXT(comp[[#This Row],[Sc]],"0.#") &amp;TEXT(AB$1,0),"")</f>
        <v/>
      </c>
      <c r="BE7" s="46" t="str">
        <f>IF(AC7&lt;&gt;"","-" &amp;TEXT(comp[[#This Row],[Ru]],"0.#") &amp;TEXT(AC$1,0),"")</f>
        <v/>
      </c>
      <c r="BF7" s="46" t="str">
        <f>IF(AD7&lt;&gt;"","-" &amp;TEXT(comp[[#This Row],[Ce]],"0.#") &amp;TEXT(AD$1,0),"")</f>
        <v/>
      </c>
      <c r="BG7" s="46" t="str">
        <f>IF(AE7&lt;&gt;"","-" &amp;TEXT([1]comp!$AE7,"0.#") &amp;TEXT(AE$1,0),"")</f>
        <v/>
      </c>
      <c r="BH7" s="61" t="str">
        <f>[1]comp!$D7 &amp; [1]comp!$E7</f>
        <v>Co–30Ni–3.5Mo– 10Al–2Ta–2Ti–1.5WBaler, N., Pandey, P., Palanisamy, D., Makineni, S. K., Phanikumar, G., &amp; Chattopadhyay, K. (2020). On the effect of W addition on microstructural evolution and γ′ precipitate coarsening in a Co–30Ni–10Al–5Mo–2Ta–2Ti alloy. Materialia, 10. https://doi.org/10.1016/j.mtla.2020.100635</v>
      </c>
      <c r="BI7" s="63" t="str">
        <f t="shared" si="1"/>
        <v>Co-30.Ni-10.Al-1.5W-2.Ti-2.Ta-3.5Mo</v>
      </c>
      <c r="BJ7" s="61" t="s">
        <v>1571</v>
      </c>
      <c r="BK7" t="str">
        <f t="shared" si="2"/>
        <v>-10.Al-1.5W-2.Ta-30.Ni-3.5Mo-2.Ti</v>
      </c>
      <c r="BL7"/>
      <c r="BM7"/>
      <c r="BN7"/>
      <c r="BO7"/>
    </row>
    <row r="8" spans="1:67" s="44" customFormat="1" x14ac:dyDescent="0.3">
      <c r="A8" s="26" t="str">
        <f t="shared" si="0"/>
        <v>Co-30.Ni-10.Al-2.W-2.Ti-2.Ta-3.Mo</v>
      </c>
      <c r="B8" s="60" t="s">
        <v>1482</v>
      </c>
      <c r="C8" s="60" t="s">
        <v>2694</v>
      </c>
      <c r="D8" s="44" t="s">
        <v>30</v>
      </c>
      <c r="E8" s="61" t="s">
        <v>40</v>
      </c>
      <c r="F8" s="44">
        <v>6</v>
      </c>
      <c r="G8" s="54">
        <f t="shared" si="3"/>
        <v>51</v>
      </c>
      <c r="H8" s="54">
        <v>30</v>
      </c>
      <c r="I8" s="54">
        <v>10</v>
      </c>
      <c r="J8" s="54"/>
      <c r="K8" s="54">
        <v>2</v>
      </c>
      <c r="L8" s="54">
        <v>2</v>
      </c>
      <c r="M8" s="54">
        <v>2</v>
      </c>
      <c r="N8" s="54"/>
      <c r="O8" s="54"/>
      <c r="P8" s="54">
        <v>3</v>
      </c>
      <c r="Q8" s="50"/>
      <c r="R8" s="50"/>
      <c r="S8" s="50"/>
      <c r="T8" s="54"/>
      <c r="U8" s="54"/>
      <c r="V8" s="54"/>
      <c r="W8" s="54"/>
      <c r="X8" s="54"/>
      <c r="Y8" s="54"/>
      <c r="Z8" s="54"/>
      <c r="AA8" s="54"/>
      <c r="AB8" s="54"/>
      <c r="AC8" s="54"/>
      <c r="AD8" s="54"/>
      <c r="AE8" s="54"/>
      <c r="AF8" s="44">
        <f t="shared" si="4"/>
        <v>8.5979400000000012</v>
      </c>
      <c r="AG8" s="44">
        <v>8.7899999999999991</v>
      </c>
      <c r="AI8" s="46" t="s">
        <v>1</v>
      </c>
      <c r="AJ8" s="46" t="str">
        <f>IF(I8&lt;&gt;"","-" &amp;TEXT([1]comp!$I8,"0.#") &amp;TEXT(I$1,0),"")</f>
        <v>-10.Al</v>
      </c>
      <c r="AK8" s="46" t="str">
        <f>IF(K8&lt;&gt;"","-" &amp;TEXT(comp[[#This Row],[W]],"0.#") &amp;TEXT(K$1,0),"")</f>
        <v>-2.W</v>
      </c>
      <c r="AL8" s="46" t="str">
        <f>IF(H8&lt;&gt;"","-" &amp;TEXT(comp[[#This Row],[Ni]],"0.#") &amp;TEXT(H$1,0),"")</f>
        <v>-30.Ni</v>
      </c>
      <c r="AM8" s="46" t="str">
        <f>IF(J8&lt;&gt;"","-" &amp;TEXT(comp[[#This Row],[Cr]],"0.#") &amp;TEXT(J$1,0),"")</f>
        <v/>
      </c>
      <c r="AN8" s="46" t="str">
        <f>IF(M8&lt;&gt;"","-" &amp;TEXT(comp[[#This Row],[Ta]],"0.#") &amp;TEXT(M$1,0),"")</f>
        <v>-2.Ta</v>
      </c>
      <c r="AO8" s="46" t="str">
        <f>IF(N8&lt;&gt;"","-" &amp;TEXT(comp[[#This Row],[Nb]],"0.#") &amp;TEXT(N$1,0),"")</f>
        <v/>
      </c>
      <c r="AP8" s="46" t="str">
        <f>IF(O8&lt;&gt;"","-" &amp;TEXT(comp[[#This Row],[V]],"0.#") &amp;TEXT(O$1,0),"")</f>
        <v/>
      </c>
      <c r="AQ8" s="46" t="str">
        <f>IF(L8&lt;&gt;"","-" &amp;TEXT(comp[[#This Row],[Ti]],"0.#") &amp;TEXT(L$1,0),"")</f>
        <v>-2.Ti</v>
      </c>
      <c r="AR8" s="46" t="str">
        <f>IF(P8&lt;&gt;"","-" &amp;TEXT(comp[[#This Row],[Mo]],"0.#") &amp;TEXT(P$1,0),"")</f>
        <v>-3.Mo</v>
      </c>
      <c r="AS8" s="46" t="str">
        <f>IF(Q8&lt;&gt;"","-" &amp;TEXT(comp[[#This Row],[C]],"0.##") &amp;TEXT(Q$1,0),"")</f>
        <v/>
      </c>
      <c r="AT8" s="46" t="str">
        <f>IF(R8&lt;&gt;"","-" &amp;TEXT(comp[[#This Row],[Zr]],"0.##") &amp;TEXT(R$1,0),"")</f>
        <v/>
      </c>
      <c r="AU8" s="46" t="str">
        <f>IF(S8&lt;&gt;"","-" &amp;TEXT(comp[[#This Row],[B]],"0.##") &amp;TEXT(S$1,0),"")</f>
        <v/>
      </c>
      <c r="AV8" s="46" t="str">
        <f>IF(T8&lt;&gt;"","-" &amp;TEXT(comp[[#This Row],[Ir]],"0.#") &amp;TEXT(T$1,0),"")</f>
        <v/>
      </c>
      <c r="AW8" s="46" t="str">
        <f>IF(U8&lt;&gt;"","-" &amp;TEXT(comp[[#This Row],[Re]],"0.#") &amp;TEXT(U$1,0),"")</f>
        <v/>
      </c>
      <c r="AX8" s="46" t="str">
        <f>IF(V8&lt;&gt;"","-" &amp;TEXT(comp[[#This Row],[Si]],"0.#") &amp;TEXT(V$1,0),"")</f>
        <v/>
      </c>
      <c r="AY8" s="46" t="str">
        <f>IF(W8&lt;&gt;"","-" &amp;TEXT(comp[[#This Row],[Fe]],"0.#") &amp;TEXT(W$1,0),"")</f>
        <v/>
      </c>
      <c r="AZ8" s="46" t="str">
        <f>IF(X8&lt;&gt;"","-" &amp;TEXT(comp[[#This Row],[Y]],"0.#") &amp;TEXT(X$1,0),"")</f>
        <v/>
      </c>
      <c r="BA8" s="46" t="str">
        <f>IF(Y8&lt;&gt;"","-" &amp;TEXT(comp[[#This Row],[Hf]],"0.#") &amp;TEXT(Y$1,0),"")</f>
        <v/>
      </c>
      <c r="BB8" s="46" t="str">
        <f>IF(Z8&lt;&gt;"","-" &amp;TEXT(comp[[#This Row],[Ge]],"0.#") &amp;TEXT(Z$1,0),"")</f>
        <v/>
      </c>
      <c r="BC8" s="46" t="str">
        <f>IF(AA8&lt;&gt;"","-" &amp;TEXT(comp[[#This Row],[Mn]],"0.#") &amp;TEXT(AA$1,0),"")</f>
        <v/>
      </c>
      <c r="BD8" s="46" t="str">
        <f>IF(AB8&lt;&gt;"","-" &amp;TEXT(comp[[#This Row],[Sc]],"0.#") &amp;TEXT(AB$1,0),"")</f>
        <v/>
      </c>
      <c r="BE8" s="46" t="str">
        <f>IF(AC8&lt;&gt;"","-" &amp;TEXT(comp[[#This Row],[Ru]],"0.#") &amp;TEXT(AC$1,0),"")</f>
        <v/>
      </c>
      <c r="BF8" s="46" t="str">
        <f>IF(AD8&lt;&gt;"","-" &amp;TEXT(comp[[#This Row],[Ce]],"0.#") &amp;TEXT(AD$1,0),"")</f>
        <v/>
      </c>
      <c r="BG8" s="46" t="str">
        <f>IF(AE8&lt;&gt;"","-" &amp;TEXT([1]comp!$AE8,"0.#") &amp;TEXT(AE$1,0),"")</f>
        <v/>
      </c>
      <c r="BH8" s="61" t="str">
        <f>[1]comp!$D8 &amp; [1]comp!$E8</f>
        <v>Co–30Ni–3Mo– 10Al–2Ta–2Ti–2WBaler, N., Pandey, P., Palanisamy, D., Makineni, S. K., Phanikumar, G., &amp; Chattopadhyay, K. (2020). On the effect of W addition on microstructural evolution and γ′ precipitate coarsening in a Co–30Ni–10Al–5Mo–2Ta–2Ti alloy. Materialia, 10. https://doi.org/10.1016/j.mtla.2020.100636</v>
      </c>
      <c r="BI8" s="63" t="str">
        <f t="shared" si="1"/>
        <v>Co-30.Ni-10.Al-2.W-2.Ti-2.Ta-3.Mo</v>
      </c>
      <c r="BJ8" s="61" t="s">
        <v>1572</v>
      </c>
      <c r="BK8" t="str">
        <f t="shared" si="2"/>
        <v>-10.Al-2.W-2.Ta-30.Ni-3.Mo-2.Ti</v>
      </c>
      <c r="BL8"/>
      <c r="BM8"/>
      <c r="BN8"/>
      <c r="BO8"/>
    </row>
    <row r="9" spans="1:67" s="44" customFormat="1" x14ac:dyDescent="0.3">
      <c r="A9" s="26" t="str">
        <f t="shared" si="0"/>
        <v>Co-31.1Ni-10.6Al-10.7Cr-1.9Ta-1.Nb-4.Mo-0.31C-0.04Zr-0.19B</v>
      </c>
      <c r="B9" s="60" t="s">
        <v>1481</v>
      </c>
      <c r="C9" s="60" t="s">
        <v>2695</v>
      </c>
      <c r="D9" s="44" t="s">
        <v>42</v>
      </c>
      <c r="E9" s="44" t="s">
        <v>2636</v>
      </c>
      <c r="F9" s="44">
        <v>7</v>
      </c>
      <c r="G9" s="54">
        <f t="shared" si="3"/>
        <v>40.259999999999991</v>
      </c>
      <c r="H9" s="54">
        <v>31.07</v>
      </c>
      <c r="I9" s="54">
        <v>10.6</v>
      </c>
      <c r="J9" s="54">
        <v>10.67</v>
      </c>
      <c r="K9" s="54"/>
      <c r="L9" s="54"/>
      <c r="M9" s="54">
        <v>1.88</v>
      </c>
      <c r="N9" s="54">
        <v>0.99</v>
      </c>
      <c r="O9" s="54"/>
      <c r="P9" s="54">
        <v>3.99</v>
      </c>
      <c r="Q9" s="50">
        <v>0.31</v>
      </c>
      <c r="R9" s="50">
        <v>0.04</v>
      </c>
      <c r="S9" s="50">
        <v>0.19</v>
      </c>
      <c r="T9" s="54"/>
      <c r="U9" s="54"/>
      <c r="V9" s="54"/>
      <c r="W9" s="54"/>
      <c r="X9" s="54"/>
      <c r="Y9" s="54"/>
      <c r="Z9" s="54"/>
      <c r="AA9" s="54"/>
      <c r="AB9" s="54"/>
      <c r="AC9" s="54"/>
      <c r="AD9" s="54"/>
      <c r="AE9" s="54"/>
      <c r="AF9" s="44">
        <f t="shared" si="4"/>
        <v>8.2265479999999993</v>
      </c>
      <c r="AG9" s="44">
        <v>8.23</v>
      </c>
      <c r="AI9" s="46" t="s">
        <v>1</v>
      </c>
      <c r="AJ9" s="46" t="str">
        <f>IF(I9&lt;&gt;"","-" &amp;TEXT([1]comp!$I9,"0.#") &amp;TEXT(I$1,0),"")</f>
        <v>-10.6Al</v>
      </c>
      <c r="AK9" s="46" t="str">
        <f>IF(K9&lt;&gt;"","-" &amp;TEXT(comp[[#This Row],[W]],"0.#") &amp;TEXT(K$1,0),"")</f>
        <v/>
      </c>
      <c r="AL9" s="46" t="str">
        <f>IF(H9&lt;&gt;"","-" &amp;TEXT(comp[[#This Row],[Ni]],"0.#") &amp;TEXT(H$1,0),"")</f>
        <v>-31.1Ni</v>
      </c>
      <c r="AM9" s="46" t="str">
        <f>IF(J9&lt;&gt;"","-" &amp;TEXT(comp[[#This Row],[Cr]],"0.#") &amp;TEXT(J$1,0),"")</f>
        <v>-10.7Cr</v>
      </c>
      <c r="AN9" s="46" t="str">
        <f>IF(M9&lt;&gt;"","-" &amp;TEXT(comp[[#This Row],[Ta]],"0.#") &amp;TEXT(M$1,0),"")</f>
        <v>-1.9Ta</v>
      </c>
      <c r="AO9" s="46" t="str">
        <f>IF(N9&lt;&gt;"","-" &amp;TEXT(comp[[#This Row],[Nb]],"0.#") &amp;TEXT(N$1,0),"")</f>
        <v>-1.Nb</v>
      </c>
      <c r="AP9" s="46" t="str">
        <f>IF(O9&lt;&gt;"","-" &amp;TEXT(comp[[#This Row],[V]],"0.#") &amp;TEXT(O$1,0),"")</f>
        <v/>
      </c>
      <c r="AQ9" s="46" t="str">
        <f>IF(L9&lt;&gt;"","-" &amp;TEXT(comp[[#This Row],[Ti]],"0.#") &amp;TEXT(L$1,0),"")</f>
        <v/>
      </c>
      <c r="AR9" s="46" t="str">
        <f>IF(P9&lt;&gt;"","-" &amp;TEXT(comp[[#This Row],[Mo]],"0.#") &amp;TEXT(P$1,0),"")</f>
        <v>-4.Mo</v>
      </c>
      <c r="AS9" s="46" t="str">
        <f>IF(Q9&lt;&gt;"","-" &amp;TEXT(comp[[#This Row],[C]],"0.##") &amp;TEXT(Q$1,0),"")</f>
        <v>-0.31C</v>
      </c>
      <c r="AT9" s="46" t="str">
        <f>IF(R9&lt;&gt;"","-" &amp;TEXT(comp[[#This Row],[Zr]],"0.##") &amp;TEXT(R$1,0),"")</f>
        <v>-0.04Zr</v>
      </c>
      <c r="AU9" s="46" t="str">
        <f>IF(S9&lt;&gt;"","-" &amp;TEXT(comp[[#This Row],[B]],"0.##") &amp;TEXT(S$1,0),"")</f>
        <v>-0.19B</v>
      </c>
      <c r="AV9" s="46" t="str">
        <f>IF(T9&lt;&gt;"","-" &amp;TEXT(comp[[#This Row],[Ir]],"0.#") &amp;TEXT(T$1,0),"")</f>
        <v/>
      </c>
      <c r="AW9" s="46" t="str">
        <f>IF(U9&lt;&gt;"","-" &amp;TEXT(comp[[#This Row],[Re]],"0.#") &amp;TEXT(U$1,0),"")</f>
        <v/>
      </c>
      <c r="AX9" s="46" t="str">
        <f>IF(V9&lt;&gt;"","-" &amp;TEXT(comp[[#This Row],[Si]],"0.#") &amp;TEXT(V$1,0),"")</f>
        <v/>
      </c>
      <c r="AY9" s="46" t="str">
        <f>IF(W9&lt;&gt;"","-" &amp;TEXT(comp[[#This Row],[Fe]],"0.#") &amp;TEXT(W$1,0),"")</f>
        <v/>
      </c>
      <c r="AZ9" s="46" t="str">
        <f>IF(X9&lt;&gt;"","-" &amp;TEXT(comp[[#This Row],[Y]],"0.#") &amp;TEXT(X$1,0),"")</f>
        <v/>
      </c>
      <c r="BA9" s="46" t="str">
        <f>IF(Y9&lt;&gt;"","-" &amp;TEXT(comp[[#This Row],[Hf]],"0.#") &amp;TEXT(Y$1,0),"")</f>
        <v/>
      </c>
      <c r="BB9" s="46" t="str">
        <f>IF(Z9&lt;&gt;"","-" &amp;TEXT(comp[[#This Row],[Ge]],"0.#") &amp;TEXT(Z$1,0),"")</f>
        <v/>
      </c>
      <c r="BC9" s="46" t="str">
        <f>IF(AA9&lt;&gt;"","-" &amp;TEXT(comp[[#This Row],[Mn]],"0.#") &amp;TEXT(AA$1,0),"")</f>
        <v/>
      </c>
      <c r="BD9" s="46" t="str">
        <f>IF(AB9&lt;&gt;"","-" &amp;TEXT(comp[[#This Row],[Sc]],"0.#") &amp;TEXT(AB$1,0),"")</f>
        <v/>
      </c>
      <c r="BE9" s="46" t="str">
        <f>IF(AC9&lt;&gt;"","-" &amp;TEXT(comp[[#This Row],[Ru]],"0.#") &amp;TEXT(AC$1,0),"")</f>
        <v/>
      </c>
      <c r="BF9" s="46" t="str">
        <f>IF(AD9&lt;&gt;"","-" &amp;TEXT(comp[[#This Row],[Ce]],"0.#") &amp;TEXT(AD$1,0),"")</f>
        <v/>
      </c>
      <c r="BG9" s="46" t="str">
        <f>IF(AE9&lt;&gt;"","-" &amp;TEXT([1]comp!$AE9,"0.#") &amp;TEXT(AE$1,0),"")</f>
        <v/>
      </c>
      <c r="BH9" s="44" t="str">
        <f>[1]comp!$D9 &amp; [1]comp!$E9</f>
        <v>2Ta1NbBantounas, I., Gwalani, B., Alam, T., Banerjee, R. &amp; Dye, D. Elemental partitioning, mechanical and oxidation behaviour of two high-γ ′ W-free γ/γ ′ polycrystalline Co/Ni superalloys. Scr. Mater. 163, 44–50 (2019).</v>
      </c>
      <c r="BI9" s="63" t="str">
        <f t="shared" si="1"/>
        <v>Co-31.1Ni-10.6Al-10.7Cr-1.9Ta-1.Nb-4.Mo-0.31C-0.04Zr-0.19B</v>
      </c>
      <c r="BJ9" s="44" t="s">
        <v>1576</v>
      </c>
      <c r="BK9" t="str">
        <f t="shared" si="2"/>
        <v>-10.6Al-10.7Cr-1.9Ta-31.1Ni-4.Mo-1.Nb-0.31C-0.04Zr-0.19B</v>
      </c>
      <c r="BL9"/>
      <c r="BM9"/>
      <c r="BN9"/>
      <c r="BO9"/>
    </row>
    <row r="10" spans="1:67" s="44" customFormat="1" x14ac:dyDescent="0.3">
      <c r="A10" s="26" t="str">
        <f t="shared" si="0"/>
        <v>Co-31.1Ni-10.8Al-10.8Cr-2.5Ta-4.Mo-0.22C-0.05Zr-0.22B</v>
      </c>
      <c r="B10" s="60" t="s">
        <v>1481</v>
      </c>
      <c r="C10" s="60" t="s">
        <v>2696</v>
      </c>
      <c r="D10" s="44" t="s">
        <v>41</v>
      </c>
      <c r="E10" s="44" t="s">
        <v>2636</v>
      </c>
      <c r="F10" s="44">
        <v>8</v>
      </c>
      <c r="G10" s="54">
        <f t="shared" si="3"/>
        <v>40.210000000000008</v>
      </c>
      <c r="H10" s="54">
        <v>31.14</v>
      </c>
      <c r="I10" s="54">
        <v>10.76</v>
      </c>
      <c r="J10" s="54">
        <v>10.83</v>
      </c>
      <c r="K10" s="54"/>
      <c r="L10" s="54"/>
      <c r="M10" s="54">
        <v>2.54</v>
      </c>
      <c r="N10" s="54"/>
      <c r="O10" s="54"/>
      <c r="P10" s="54">
        <v>4.03</v>
      </c>
      <c r="Q10" s="50">
        <v>0.22</v>
      </c>
      <c r="R10" s="50">
        <v>0.05</v>
      </c>
      <c r="S10" s="50">
        <v>0.22</v>
      </c>
      <c r="T10" s="54"/>
      <c r="U10" s="54"/>
      <c r="V10" s="54"/>
      <c r="W10" s="54"/>
      <c r="X10" s="54"/>
      <c r="Y10" s="54"/>
      <c r="Z10" s="54"/>
      <c r="AA10" s="54"/>
      <c r="AB10" s="54"/>
      <c r="AC10" s="54"/>
      <c r="AD10" s="54"/>
      <c r="AE10" s="54"/>
      <c r="AF10" s="44">
        <f t="shared" si="4"/>
        <v>8.2726717000000018</v>
      </c>
      <c r="AG10" s="44">
        <v>8.4700000000000006</v>
      </c>
      <c r="AI10" s="46" t="s">
        <v>1</v>
      </c>
      <c r="AJ10" s="46" t="str">
        <f>IF(I10&lt;&gt;"","-" &amp;TEXT([1]comp!$I10,"0.#") &amp;TEXT(I$1,0),"")</f>
        <v>-10.8Al</v>
      </c>
      <c r="AK10" s="46" t="str">
        <f>IF(K10&lt;&gt;"","-" &amp;TEXT(comp[[#This Row],[W]],"0.#") &amp;TEXT(K$1,0),"")</f>
        <v/>
      </c>
      <c r="AL10" s="46" t="str">
        <f>IF(H10&lt;&gt;"","-" &amp;TEXT(comp[[#This Row],[Ni]],"0.#") &amp;TEXT(H$1,0),"")</f>
        <v>-31.1Ni</v>
      </c>
      <c r="AM10" s="46" t="str">
        <f>IF(J10&lt;&gt;"","-" &amp;TEXT(comp[[#This Row],[Cr]],"0.#") &amp;TEXT(J$1,0),"")</f>
        <v>-10.8Cr</v>
      </c>
      <c r="AN10" s="46" t="str">
        <f>IF(M10&lt;&gt;"","-" &amp;TEXT(comp[[#This Row],[Ta]],"0.#") &amp;TEXT(M$1,0),"")</f>
        <v>-2.5Ta</v>
      </c>
      <c r="AO10" s="46" t="str">
        <f>IF(N10&lt;&gt;"","-" &amp;TEXT(comp[[#This Row],[Nb]],"0.#") &amp;TEXT(N$1,0),"")</f>
        <v/>
      </c>
      <c r="AP10" s="46" t="str">
        <f>IF(O10&lt;&gt;"","-" &amp;TEXT(comp[[#This Row],[V]],"0.#") &amp;TEXT(O$1,0),"")</f>
        <v/>
      </c>
      <c r="AQ10" s="46" t="str">
        <f>IF(L10&lt;&gt;"","-" &amp;TEXT(comp[[#This Row],[Ti]],"0.#") &amp;TEXT(L$1,0),"")</f>
        <v/>
      </c>
      <c r="AR10" s="46" t="str">
        <f>IF(P10&lt;&gt;"","-" &amp;TEXT(comp[[#This Row],[Mo]],"0.#") &amp;TEXT(P$1,0),"")</f>
        <v>-4.Mo</v>
      </c>
      <c r="AS10" s="46" t="str">
        <f>IF(Q10&lt;&gt;"","-" &amp;TEXT(comp[[#This Row],[C]],"0.##") &amp;TEXT(Q$1,0),"")</f>
        <v>-0.22C</v>
      </c>
      <c r="AT10" s="46" t="str">
        <f>IF(R10&lt;&gt;"","-" &amp;TEXT(comp[[#This Row],[Zr]],"0.##") &amp;TEXT(R$1,0),"")</f>
        <v>-0.05Zr</v>
      </c>
      <c r="AU10" s="46" t="str">
        <f>IF(S10&lt;&gt;"","-" &amp;TEXT(comp[[#This Row],[B]],"0.##") &amp;TEXT(S$1,0),"")</f>
        <v>-0.22B</v>
      </c>
      <c r="AV10" s="46" t="str">
        <f>IF(T10&lt;&gt;"","-" &amp;TEXT(comp[[#This Row],[Ir]],"0.#") &amp;TEXT(T$1,0),"")</f>
        <v/>
      </c>
      <c r="AW10" s="46" t="str">
        <f>IF(U10&lt;&gt;"","-" &amp;TEXT(comp[[#This Row],[Re]],"0.#") &amp;TEXT(U$1,0),"")</f>
        <v/>
      </c>
      <c r="AX10" s="46" t="str">
        <f>IF(V10&lt;&gt;"","-" &amp;TEXT(comp[[#This Row],[Si]],"0.#") &amp;TEXT(V$1,0),"")</f>
        <v/>
      </c>
      <c r="AY10" s="46" t="str">
        <f>IF(W10&lt;&gt;"","-" &amp;TEXT(comp[[#This Row],[Fe]],"0.#") &amp;TEXT(W$1,0),"")</f>
        <v/>
      </c>
      <c r="AZ10" s="46" t="str">
        <f>IF(X10&lt;&gt;"","-" &amp;TEXT(comp[[#This Row],[Y]],"0.#") &amp;TEXT(X$1,0),"")</f>
        <v/>
      </c>
      <c r="BA10" s="46" t="str">
        <f>IF(Y10&lt;&gt;"","-" &amp;TEXT(comp[[#This Row],[Hf]],"0.#") &amp;TEXT(Y$1,0),"")</f>
        <v/>
      </c>
      <c r="BB10" s="46" t="str">
        <f>IF(Z10&lt;&gt;"","-" &amp;TEXT(comp[[#This Row],[Ge]],"0.#") &amp;TEXT(Z$1,0),"")</f>
        <v/>
      </c>
      <c r="BC10" s="46" t="str">
        <f>IF(AA10&lt;&gt;"","-" &amp;TEXT(comp[[#This Row],[Mn]],"0.#") &amp;TEXT(AA$1,0),"")</f>
        <v/>
      </c>
      <c r="BD10" s="46" t="str">
        <f>IF(AB10&lt;&gt;"","-" &amp;TEXT(comp[[#This Row],[Sc]],"0.#") &amp;TEXT(AB$1,0),"")</f>
        <v/>
      </c>
      <c r="BE10" s="46" t="str">
        <f>IF(AC10&lt;&gt;"","-" &amp;TEXT(comp[[#This Row],[Ru]],"0.#") &amp;TEXT(AC$1,0),"")</f>
        <v/>
      </c>
      <c r="BF10" s="46" t="str">
        <f>IF(AD10&lt;&gt;"","-" &amp;TEXT(comp[[#This Row],[Ce]],"0.#") &amp;TEXT(AD$1,0),"")</f>
        <v/>
      </c>
      <c r="BG10" s="46" t="str">
        <f>IF(AE10&lt;&gt;"","-" &amp;TEXT([1]comp!$AE10,"0.#") &amp;TEXT(AE$1,0),"")</f>
        <v/>
      </c>
      <c r="BH10" s="44" t="str">
        <f>[1]comp!$D10 &amp; [1]comp!$E10</f>
        <v>3Ta0NbBantounas, I., Gwalani, B., Alam, T., Banerjee, R. &amp; Dye, D. Elemental partitioning, mechanical and oxidation behaviour of two high-γ ′ W-free γ/γ ′ polycrystalline Co/Ni superalloys. Scr. Mater. 163, 44–50 (2019).</v>
      </c>
      <c r="BI10" s="63" t="str">
        <f t="shared" si="1"/>
        <v>Co-31.1Ni-10.8Al-10.8Cr-2.5Ta-4.Mo-0.22C-0.05Zr-0.22B</v>
      </c>
      <c r="BJ10" s="44" t="s">
        <v>1577</v>
      </c>
      <c r="BK10" t="str">
        <f t="shared" si="2"/>
        <v>-10.8Al-10.8Cr-2.5Ta-31.1Ni-4.Mo-0.22C-0.05Zr-0.22B</v>
      </c>
      <c r="BL10"/>
      <c r="BM10"/>
      <c r="BN10"/>
      <c r="BO10"/>
    </row>
    <row r="11" spans="1:67" s="44" customFormat="1" x14ac:dyDescent="0.3">
      <c r="A11" s="26" t="str">
        <f t="shared" si="0"/>
        <v>Co-8.1Al-8.4W</v>
      </c>
      <c r="B11" s="38" t="s">
        <v>1484</v>
      </c>
      <c r="C11" s="38" t="s">
        <v>2697</v>
      </c>
      <c r="D11" s="31" t="s">
        <v>64</v>
      </c>
      <c r="E11" s="38" t="s">
        <v>63</v>
      </c>
      <c r="F11" s="31">
        <v>9</v>
      </c>
      <c r="G11" s="54">
        <f t="shared" si="3"/>
        <v>83.5</v>
      </c>
      <c r="H11" s="55"/>
      <c r="I11" s="55">
        <v>8.1</v>
      </c>
      <c r="J11" s="55"/>
      <c r="K11" s="55">
        <v>8.4</v>
      </c>
      <c r="L11" s="55"/>
      <c r="M11" s="55"/>
      <c r="N11" s="55"/>
      <c r="O11" s="55"/>
      <c r="P11" s="55"/>
      <c r="Q11" s="51"/>
      <c r="R11" s="51"/>
      <c r="S11" s="51"/>
      <c r="T11" s="55"/>
      <c r="U11" s="55"/>
      <c r="V11" s="55"/>
      <c r="W11" s="55"/>
      <c r="X11" s="55"/>
      <c r="Y11" s="55"/>
      <c r="Z11" s="55"/>
      <c r="AA11" s="55"/>
      <c r="AB11" s="55"/>
      <c r="AC11" s="55"/>
      <c r="AD11" s="55"/>
      <c r="AE11" s="55"/>
      <c r="AF11" s="31">
        <f t="shared" si="4"/>
        <v>9.2672000000000008</v>
      </c>
      <c r="AG11" s="31"/>
      <c r="AH11" s="31"/>
      <c r="AI11" s="46" t="s">
        <v>1</v>
      </c>
      <c r="AJ11" s="46" t="str">
        <f>IF(I11&lt;&gt;"","-" &amp;TEXT([1]comp!$I11,"0.#") &amp;TEXT(I$1,0),"")</f>
        <v>-8.1Al</v>
      </c>
      <c r="AK11" s="46" t="str">
        <f>IF(K11&lt;&gt;"","-" &amp;TEXT(comp[[#This Row],[W]],"0.#") &amp;TEXT(K$1,0),"")</f>
        <v>-8.4W</v>
      </c>
      <c r="AL11" s="46" t="str">
        <f>IF(H11&lt;&gt;"","-" &amp;TEXT(comp[[#This Row],[Ni]],"0.#") &amp;TEXT(H$1,0),"")</f>
        <v/>
      </c>
      <c r="AM11" s="46" t="str">
        <f>IF(J11&lt;&gt;"","-" &amp;TEXT(comp[[#This Row],[Cr]],"0.#") &amp;TEXT(J$1,0),"")</f>
        <v/>
      </c>
      <c r="AN11" s="46" t="str">
        <f>IF(M11&lt;&gt;"","-" &amp;TEXT(comp[[#This Row],[Ta]],"0.#") &amp;TEXT(M$1,0),"")</f>
        <v/>
      </c>
      <c r="AO11" s="46" t="str">
        <f>IF(N11&lt;&gt;"","-" &amp;TEXT(comp[[#This Row],[Nb]],"0.#") &amp;TEXT(N$1,0),"")</f>
        <v/>
      </c>
      <c r="AP11" s="46" t="str">
        <f>IF(O11&lt;&gt;"","-" &amp;TEXT(comp[[#This Row],[V]],"0.#") &amp;TEXT(O$1,0),"")</f>
        <v/>
      </c>
      <c r="AQ11" s="46" t="str">
        <f>IF(L11&lt;&gt;"","-" &amp;TEXT(comp[[#This Row],[Ti]],"0.#") &amp;TEXT(L$1,0),"")</f>
        <v/>
      </c>
      <c r="AR11" s="46" t="str">
        <f>IF(P11&lt;&gt;"","-" &amp;TEXT(comp[[#This Row],[Mo]],"0.#") &amp;TEXT(P$1,0),"")</f>
        <v/>
      </c>
      <c r="AS11" s="46" t="str">
        <f>IF(Q11&lt;&gt;"","-" &amp;TEXT(comp[[#This Row],[C]],"0.##") &amp;TEXT(Q$1,0),"")</f>
        <v/>
      </c>
      <c r="AT11" s="46" t="str">
        <f>IF(R11&lt;&gt;"","-" &amp;TEXT(comp[[#This Row],[Zr]],"0.##") &amp;TEXT(R$1,0),"")</f>
        <v/>
      </c>
      <c r="AU11" s="46" t="str">
        <f>IF(S11&lt;&gt;"","-" &amp;TEXT(comp[[#This Row],[B]],"0.##") &amp;TEXT(S$1,0),"")</f>
        <v/>
      </c>
      <c r="AV11" s="46" t="str">
        <f>IF(T11&lt;&gt;"","-" &amp;TEXT(comp[[#This Row],[Ir]],"0.#") &amp;TEXT(T$1,0),"")</f>
        <v/>
      </c>
      <c r="AW11" s="46" t="str">
        <f>IF(U11&lt;&gt;"","-" &amp;TEXT(comp[[#This Row],[Re]],"0.#") &amp;TEXT(U$1,0),"")</f>
        <v/>
      </c>
      <c r="AX11" s="46" t="str">
        <f>IF(V11&lt;&gt;"","-" &amp;TEXT(comp[[#This Row],[Si]],"0.#") &amp;TEXT(V$1,0),"")</f>
        <v/>
      </c>
      <c r="AY11" s="46" t="str">
        <f>IF(W11&lt;&gt;"","-" &amp;TEXT(comp[[#This Row],[Fe]],"0.#") &amp;TEXT(W$1,0),"")</f>
        <v/>
      </c>
      <c r="AZ11" s="46" t="str">
        <f>IF(X11&lt;&gt;"","-" &amp;TEXT(comp[[#This Row],[Y]],"0.#") &amp;TEXT(X$1,0),"")</f>
        <v/>
      </c>
      <c r="BA11" s="46" t="str">
        <f>IF(Y11&lt;&gt;"","-" &amp;TEXT(comp[[#This Row],[Hf]],"0.#") &amp;TEXT(Y$1,0),"")</f>
        <v/>
      </c>
      <c r="BB11" s="46" t="str">
        <f>IF(Z11&lt;&gt;"","-" &amp;TEXT(comp[[#This Row],[Ge]],"0.#") &amp;TEXT(Z$1,0),"")</f>
        <v/>
      </c>
      <c r="BC11" s="46" t="str">
        <f>IF(AA11&lt;&gt;"","-" &amp;TEXT(comp[[#This Row],[Mn]],"0.#") &amp;TEXT(AA$1,0),"")</f>
        <v/>
      </c>
      <c r="BD11" s="46" t="str">
        <f>IF(AB11&lt;&gt;"","-" &amp;TEXT(comp[[#This Row],[Sc]],"0.#") &amp;TEXT(AB$1,0),"")</f>
        <v/>
      </c>
      <c r="BE11" s="46" t="str">
        <f>IF(AC11&lt;&gt;"","-" &amp;TEXT(comp[[#This Row],[Ru]],"0.#") &amp;TEXT(AC$1,0),"")</f>
        <v/>
      </c>
      <c r="BF11" s="46" t="str">
        <f>IF(AD11&lt;&gt;"","-" &amp;TEXT(comp[[#This Row],[Ce]],"0.#") &amp;TEXT(AD$1,0),"")</f>
        <v/>
      </c>
      <c r="BG11" s="46" t="str">
        <f>IF(AE11&lt;&gt;"","-" &amp;TEXT([1]comp!$AE11,"0.#") &amp;TEXT(AE$1,0),"")</f>
        <v/>
      </c>
      <c r="BH11" s="38" t="str">
        <f>[1]comp!$D11 &amp; [1]comp!$E11</f>
        <v>9WBauer, A., Neumeier, S., Pyczak, F., &amp; Göken, M. (2010). Microstructure and creep strength of different γ/γ′- strengthened Co-base superalloy variants. Scripta Materialia, 63(12), 1197–1200. https://doi.org/10.1016/j.scriptamat.2010.08.036</v>
      </c>
      <c r="BI11" s="73" t="str">
        <f t="shared" si="1"/>
        <v>Co-8.1Al-8.4W</v>
      </c>
      <c r="BJ11" s="38" t="s">
        <v>1649</v>
      </c>
      <c r="BK11" t="str">
        <f t="shared" si="2"/>
        <v>-8.1Al-8.4W</v>
      </c>
      <c r="BL11"/>
      <c r="BM11"/>
      <c r="BN11"/>
      <c r="BO11"/>
    </row>
    <row r="12" spans="1:67" s="44" customFormat="1" x14ac:dyDescent="0.3">
      <c r="A12" s="26" t="str">
        <f t="shared" si="0"/>
        <v>Co-9.4Al-10.2W-1.8Nb</v>
      </c>
      <c r="B12" s="38" t="s">
        <v>1484</v>
      </c>
      <c r="C12" s="38" t="s">
        <v>2698</v>
      </c>
      <c r="D12" s="31" t="s">
        <v>53</v>
      </c>
      <c r="E12" s="38" t="s">
        <v>69</v>
      </c>
      <c r="F12" s="31">
        <v>10</v>
      </c>
      <c r="G12" s="54">
        <f t="shared" si="3"/>
        <v>78.599999999999994</v>
      </c>
      <c r="H12" s="55"/>
      <c r="I12" s="55">
        <v>9.4</v>
      </c>
      <c r="J12" s="55"/>
      <c r="K12" s="55">
        <v>10.199999999999999</v>
      </c>
      <c r="L12" s="55"/>
      <c r="M12" s="55"/>
      <c r="N12" s="55">
        <v>1.8</v>
      </c>
      <c r="O12" s="55"/>
      <c r="P12" s="55"/>
      <c r="Q12" s="51"/>
      <c r="R12" s="51"/>
      <c r="S12" s="51"/>
      <c r="T12" s="55"/>
      <c r="U12" s="55"/>
      <c r="V12" s="55"/>
      <c r="W12" s="55"/>
      <c r="X12" s="55"/>
      <c r="Y12" s="55"/>
      <c r="Z12" s="55"/>
      <c r="AA12" s="55"/>
      <c r="AB12" s="55"/>
      <c r="AC12" s="55"/>
      <c r="AD12" s="55"/>
      <c r="AE12" s="55"/>
      <c r="AF12" s="31">
        <f t="shared" si="4"/>
        <v>9.3669600000000006</v>
      </c>
      <c r="AG12" s="31"/>
      <c r="AH12" s="31"/>
      <c r="AI12" s="46" t="s">
        <v>1</v>
      </c>
      <c r="AJ12" s="46" t="str">
        <f>IF(I12&lt;&gt;"","-" &amp;TEXT([1]comp!$I12,"0.#") &amp;TEXT(I$1,0),"")</f>
        <v>-9.4Al</v>
      </c>
      <c r="AK12" s="46" t="str">
        <f>IF(K12&lt;&gt;"","-" &amp;TEXT(comp[[#This Row],[W]],"0.#") &amp;TEXT(K$1,0),"")</f>
        <v>-10.2W</v>
      </c>
      <c r="AL12" s="46" t="str">
        <f>IF(H12&lt;&gt;"","-" &amp;TEXT(comp[[#This Row],[Ni]],"0.#") &amp;TEXT(H$1,0),"")</f>
        <v/>
      </c>
      <c r="AM12" s="46" t="str">
        <f>IF(J12&lt;&gt;"","-" &amp;TEXT(comp[[#This Row],[Cr]],"0.#") &amp;TEXT(J$1,0),"")</f>
        <v/>
      </c>
      <c r="AN12" s="46" t="str">
        <f>IF(M12&lt;&gt;"","-" &amp;TEXT(comp[[#This Row],[Ta]],"0.#") &amp;TEXT(M$1,0),"")</f>
        <v/>
      </c>
      <c r="AO12" s="46" t="str">
        <f>IF(N12&lt;&gt;"","-" &amp;TEXT(comp[[#This Row],[Nb]],"0.#") &amp;TEXT(N$1,0),"")</f>
        <v>-1.8Nb</v>
      </c>
      <c r="AP12" s="46" t="str">
        <f>IF(O12&lt;&gt;"","-" &amp;TEXT(comp[[#This Row],[V]],"0.#") &amp;TEXT(O$1,0),"")</f>
        <v/>
      </c>
      <c r="AQ12" s="46" t="str">
        <f>IF(L12&lt;&gt;"","-" &amp;TEXT(comp[[#This Row],[Ti]],"0.#") &amp;TEXT(L$1,0),"")</f>
        <v/>
      </c>
      <c r="AR12" s="46" t="str">
        <f>IF(P12&lt;&gt;"","-" &amp;TEXT(comp[[#This Row],[Mo]],"0.#") &amp;TEXT(P$1,0),"")</f>
        <v/>
      </c>
      <c r="AS12" s="46" t="str">
        <f>IF(Q12&lt;&gt;"","-" &amp;TEXT(comp[[#This Row],[C]],"0.##") &amp;TEXT(Q$1,0),"")</f>
        <v/>
      </c>
      <c r="AT12" s="46" t="str">
        <f>IF(R12&lt;&gt;"","-" &amp;TEXT(comp[[#This Row],[Zr]],"0.##") &amp;TEXT(R$1,0),"")</f>
        <v/>
      </c>
      <c r="AU12" s="46" t="str">
        <f>IF(S12&lt;&gt;"","-" &amp;TEXT(comp[[#This Row],[B]],"0.##") &amp;TEXT(S$1,0),"")</f>
        <v/>
      </c>
      <c r="AV12" s="46" t="str">
        <f>IF(T12&lt;&gt;"","-" &amp;TEXT(comp[[#This Row],[Ir]],"0.#") &amp;TEXT(T$1,0),"")</f>
        <v/>
      </c>
      <c r="AW12" s="46" t="str">
        <f>IF(U12&lt;&gt;"","-" &amp;TEXT(comp[[#This Row],[Re]],"0.#") &amp;TEXT(U$1,0),"")</f>
        <v/>
      </c>
      <c r="AX12" s="46" t="str">
        <f>IF(V12&lt;&gt;"","-" &amp;TEXT(comp[[#This Row],[Si]],"0.#") &amp;TEXT(V$1,0),"")</f>
        <v/>
      </c>
      <c r="AY12" s="46" t="str">
        <f>IF(W12&lt;&gt;"","-" &amp;TEXT(comp[[#This Row],[Fe]],"0.#") &amp;TEXT(W$1,0),"")</f>
        <v/>
      </c>
      <c r="AZ12" s="46" t="str">
        <f>IF(X12&lt;&gt;"","-" &amp;TEXT(comp[[#This Row],[Y]],"0.#") &amp;TEXT(X$1,0),"")</f>
        <v/>
      </c>
      <c r="BA12" s="46" t="str">
        <f>IF(Y12&lt;&gt;"","-" &amp;TEXT(comp[[#This Row],[Hf]],"0.#") &amp;TEXT(Y$1,0),"")</f>
        <v/>
      </c>
      <c r="BB12" s="46" t="str">
        <f>IF(Z12&lt;&gt;"","-" &amp;TEXT(comp[[#This Row],[Ge]],"0.#") &amp;TEXT(Z$1,0),"")</f>
        <v/>
      </c>
      <c r="BC12" s="46" t="str">
        <f>IF(AA12&lt;&gt;"","-" &amp;TEXT(comp[[#This Row],[Mn]],"0.#") &amp;TEXT(AA$1,0),"")</f>
        <v/>
      </c>
      <c r="BD12" s="46" t="str">
        <f>IF(AB12&lt;&gt;"","-" &amp;TEXT(comp[[#This Row],[Sc]],"0.#") &amp;TEXT(AB$1,0),"")</f>
        <v/>
      </c>
      <c r="BE12" s="46" t="str">
        <f>IF(AC12&lt;&gt;"","-" &amp;TEXT(comp[[#This Row],[Ru]],"0.#") &amp;TEXT(AC$1,0),"")</f>
        <v/>
      </c>
      <c r="BF12" s="46" t="str">
        <f>IF(AD12&lt;&gt;"","-" &amp;TEXT(comp[[#This Row],[Ce]],"0.#") &amp;TEXT(AD$1,0),"")</f>
        <v/>
      </c>
      <c r="BG12" s="46" t="str">
        <f>IF(AE12&lt;&gt;"","-" &amp;TEXT([1]comp!$AE12,"0.#") &amp;TEXT(AE$1,0),"")</f>
        <v/>
      </c>
      <c r="BH12" s="38" t="str">
        <f>[1]comp!$D12 &amp; [1]comp!$E12</f>
        <v>10W2NbBauer, A., Neumeier, S., Pyczak, F., &amp; Göken, M. (2010). Microstructure and creep strength of different γ/γ′- strengthened Co-base superalloy variants. Scripta Materialia, 63(12), 1197–1200. https://doi.org/10.1016/j.scriptamat.2010.08.037</v>
      </c>
      <c r="BI12" s="73" t="str">
        <f t="shared" si="1"/>
        <v>Co-9.4Al-10.2W-1.8Nb</v>
      </c>
      <c r="BJ12" s="38" t="s">
        <v>1650</v>
      </c>
      <c r="BK12" t="str">
        <f t="shared" si="2"/>
        <v>-9.4Al-10.2W-1.8Nb</v>
      </c>
      <c r="BL12"/>
      <c r="BM12"/>
      <c r="BN12"/>
      <c r="BO12"/>
    </row>
    <row r="13" spans="1:67" s="44" customFormat="1" x14ac:dyDescent="0.3">
      <c r="A13" s="26" t="str">
        <f t="shared" si="0"/>
        <v>Co-8.4Al-10.3W-2.2Ti</v>
      </c>
      <c r="B13" s="38" t="s">
        <v>1484</v>
      </c>
      <c r="C13" s="38" t="s">
        <v>2699</v>
      </c>
      <c r="D13" s="31" t="s">
        <v>65</v>
      </c>
      <c r="E13" s="38" t="s">
        <v>70</v>
      </c>
      <c r="F13" s="31">
        <v>11</v>
      </c>
      <c r="G13" s="54">
        <f t="shared" si="3"/>
        <v>79.099999999999994</v>
      </c>
      <c r="H13" s="55"/>
      <c r="I13" s="55">
        <v>8.4</v>
      </c>
      <c r="J13" s="55"/>
      <c r="K13" s="55">
        <v>10.3</v>
      </c>
      <c r="L13" s="55">
        <v>2.2000000000000002</v>
      </c>
      <c r="M13" s="55"/>
      <c r="N13" s="55"/>
      <c r="O13" s="55"/>
      <c r="P13" s="55"/>
      <c r="Q13" s="51"/>
      <c r="R13" s="51"/>
      <c r="S13" s="51"/>
      <c r="T13" s="55"/>
      <c r="U13" s="55"/>
      <c r="V13" s="55"/>
      <c r="W13" s="55"/>
      <c r="X13" s="55"/>
      <c r="Y13" s="55"/>
      <c r="Z13" s="55"/>
      <c r="AA13" s="55"/>
      <c r="AB13" s="55"/>
      <c r="AC13" s="55"/>
      <c r="AD13" s="55"/>
      <c r="AE13" s="55"/>
      <c r="AF13" s="31">
        <f t="shared" si="4"/>
        <v>9.3486039999999999</v>
      </c>
      <c r="AG13" s="31"/>
      <c r="AH13" s="31"/>
      <c r="AI13" s="46" t="s">
        <v>1</v>
      </c>
      <c r="AJ13" s="46" t="str">
        <f>IF(I13&lt;&gt;"","-" &amp;TEXT([1]comp!$I13,"0.#") &amp;TEXT(I$1,0),"")</f>
        <v>-8.4Al</v>
      </c>
      <c r="AK13" s="46" t="str">
        <f>IF(K13&lt;&gt;"","-" &amp;TEXT(comp[[#This Row],[W]],"0.#") &amp;TEXT(K$1,0),"")</f>
        <v>-10.3W</v>
      </c>
      <c r="AL13" s="46" t="str">
        <f>IF(H13&lt;&gt;"","-" &amp;TEXT(comp[[#This Row],[Ni]],"0.#") &amp;TEXT(H$1,0),"")</f>
        <v/>
      </c>
      <c r="AM13" s="46" t="str">
        <f>IF(J13&lt;&gt;"","-" &amp;TEXT(comp[[#This Row],[Cr]],"0.#") &amp;TEXT(J$1,0),"")</f>
        <v/>
      </c>
      <c r="AN13" s="46" t="str">
        <f>IF(M13&lt;&gt;"","-" &amp;TEXT(comp[[#This Row],[Ta]],"0.#") &amp;TEXT(M$1,0),"")</f>
        <v/>
      </c>
      <c r="AO13" s="46" t="str">
        <f>IF(N13&lt;&gt;"","-" &amp;TEXT(comp[[#This Row],[Nb]],"0.#") &amp;TEXT(N$1,0),"")</f>
        <v/>
      </c>
      <c r="AP13" s="46" t="str">
        <f>IF(O13&lt;&gt;"","-" &amp;TEXT(comp[[#This Row],[V]],"0.#") &amp;TEXT(O$1,0),"")</f>
        <v/>
      </c>
      <c r="AQ13" s="46" t="str">
        <f>IF(L13&lt;&gt;"","-" &amp;TEXT(comp[[#This Row],[Ti]],"0.#") &amp;TEXT(L$1,0),"")</f>
        <v>-2.2Ti</v>
      </c>
      <c r="AR13" s="46" t="str">
        <f>IF(P13&lt;&gt;"","-" &amp;TEXT(comp[[#This Row],[Mo]],"0.#") &amp;TEXT(P$1,0),"")</f>
        <v/>
      </c>
      <c r="AS13" s="46" t="str">
        <f>IF(Q13&lt;&gt;"","-" &amp;TEXT(comp[[#This Row],[C]],"0.##") &amp;TEXT(Q$1,0),"")</f>
        <v/>
      </c>
      <c r="AT13" s="46" t="str">
        <f>IF(R13&lt;&gt;"","-" &amp;TEXT(comp[[#This Row],[Zr]],"0.##") &amp;TEXT(R$1,0),"")</f>
        <v/>
      </c>
      <c r="AU13" s="46" t="str">
        <f>IF(S13&lt;&gt;"","-" &amp;TEXT(comp[[#This Row],[B]],"0.##") &amp;TEXT(S$1,0),"")</f>
        <v/>
      </c>
      <c r="AV13" s="46" t="str">
        <f>IF(T13&lt;&gt;"","-" &amp;TEXT(comp[[#This Row],[Ir]],"0.#") &amp;TEXT(T$1,0),"")</f>
        <v/>
      </c>
      <c r="AW13" s="46" t="str">
        <f>IF(U13&lt;&gt;"","-" &amp;TEXT(comp[[#This Row],[Re]],"0.#") &amp;TEXT(U$1,0),"")</f>
        <v/>
      </c>
      <c r="AX13" s="46" t="str">
        <f>IF(V13&lt;&gt;"","-" &amp;TEXT(comp[[#This Row],[Si]],"0.#") &amp;TEXT(V$1,0),"")</f>
        <v/>
      </c>
      <c r="AY13" s="46" t="str">
        <f>IF(W13&lt;&gt;"","-" &amp;TEXT(comp[[#This Row],[Fe]],"0.#") &amp;TEXT(W$1,0),"")</f>
        <v/>
      </c>
      <c r="AZ13" s="46" t="str">
        <f>IF(X13&lt;&gt;"","-" &amp;TEXT(comp[[#This Row],[Y]],"0.#") &amp;TEXT(X$1,0),"")</f>
        <v/>
      </c>
      <c r="BA13" s="46" t="str">
        <f>IF(Y13&lt;&gt;"","-" &amp;TEXT(comp[[#This Row],[Hf]],"0.#") &amp;TEXT(Y$1,0),"")</f>
        <v/>
      </c>
      <c r="BB13" s="46" t="str">
        <f>IF(Z13&lt;&gt;"","-" &amp;TEXT(comp[[#This Row],[Ge]],"0.#") &amp;TEXT(Z$1,0),"")</f>
        <v/>
      </c>
      <c r="BC13" s="46" t="str">
        <f>IF(AA13&lt;&gt;"","-" &amp;TEXT(comp[[#This Row],[Mn]],"0.#") &amp;TEXT(AA$1,0),"")</f>
        <v/>
      </c>
      <c r="BD13" s="46" t="str">
        <f>IF(AB13&lt;&gt;"","-" &amp;TEXT(comp[[#This Row],[Sc]],"0.#") &amp;TEXT(AB$1,0),"")</f>
        <v/>
      </c>
      <c r="BE13" s="46" t="str">
        <f>IF(AC13&lt;&gt;"","-" &amp;TEXT(comp[[#This Row],[Ru]],"0.#") &amp;TEXT(AC$1,0),"")</f>
        <v/>
      </c>
      <c r="BF13" s="46" t="str">
        <f>IF(AD13&lt;&gt;"","-" &amp;TEXT(comp[[#This Row],[Ce]],"0.#") &amp;TEXT(AD$1,0),"")</f>
        <v/>
      </c>
      <c r="BG13" s="46" t="str">
        <f>IF(AE13&lt;&gt;"","-" &amp;TEXT([1]comp!$AE13,"0.#") &amp;TEXT(AE$1,0),"")</f>
        <v/>
      </c>
      <c r="BH13" s="38" t="str">
        <f>[1]comp!$D13 &amp; [1]comp!$E13</f>
        <v>10w2TiBauer, A., Neumeier, S., Pyczak, F., &amp; Göken, M. (2010). Microstructure and creep strength of different γ/γ′- strengthened Co-base superalloy variants. Scripta Materialia, 63(12), 1197–1200. https://doi.org/10.1016/j.scriptamat.2010.08.038</v>
      </c>
      <c r="BI13" s="73" t="str">
        <f t="shared" si="1"/>
        <v>Co-8.4Al-10.3W-2.2Ti</v>
      </c>
      <c r="BJ13" s="38" t="s">
        <v>1651</v>
      </c>
      <c r="BK13" t="str">
        <f t="shared" si="2"/>
        <v>-8.4Al-10.3W-2.2Ti</v>
      </c>
      <c r="BL13"/>
      <c r="BM13"/>
      <c r="BN13"/>
      <c r="BO13"/>
    </row>
    <row r="14" spans="1:67" s="44" customFormat="1" x14ac:dyDescent="0.3">
      <c r="A14" s="26" t="str">
        <f t="shared" si="0"/>
        <v>Co-9.Al-11.4W-2.1V</v>
      </c>
      <c r="B14" s="38" t="s">
        <v>1484</v>
      </c>
      <c r="C14" s="38" t="s">
        <v>2700</v>
      </c>
      <c r="D14" s="31" t="s">
        <v>54</v>
      </c>
      <c r="E14" s="38" t="s">
        <v>71</v>
      </c>
      <c r="F14" s="31">
        <v>12</v>
      </c>
      <c r="G14" s="54">
        <f t="shared" si="3"/>
        <v>77.5</v>
      </c>
      <c r="H14" s="55"/>
      <c r="I14" s="55">
        <v>9</v>
      </c>
      <c r="J14" s="55"/>
      <c r="K14" s="55">
        <v>11.4</v>
      </c>
      <c r="L14" s="55"/>
      <c r="M14" s="55"/>
      <c r="N14" s="55"/>
      <c r="O14" s="55">
        <v>2.1</v>
      </c>
      <c r="P14" s="55"/>
      <c r="Q14" s="51"/>
      <c r="R14" s="51"/>
      <c r="S14" s="51"/>
      <c r="T14" s="55"/>
      <c r="U14" s="55"/>
      <c r="V14" s="55"/>
      <c r="W14" s="55"/>
      <c r="X14" s="55"/>
      <c r="Y14" s="55"/>
      <c r="Z14" s="55"/>
      <c r="AA14" s="55"/>
      <c r="AB14" s="55"/>
      <c r="AC14" s="55"/>
      <c r="AD14" s="55"/>
      <c r="AE14" s="55"/>
      <c r="AF14" s="31">
        <f t="shared" si="4"/>
        <v>9.4633099999999999</v>
      </c>
      <c r="AG14" s="31"/>
      <c r="AH14" s="31"/>
      <c r="AI14" s="46" t="s">
        <v>1</v>
      </c>
      <c r="AJ14" s="46" t="str">
        <f>IF(I14&lt;&gt;"","-" &amp;TEXT([1]comp!$I14,"0.#") &amp;TEXT(I$1,0),"")</f>
        <v>-9.Al</v>
      </c>
      <c r="AK14" s="46" t="str">
        <f>IF(K14&lt;&gt;"","-" &amp;TEXT(comp[[#This Row],[W]],"0.#") &amp;TEXT(K$1,0),"")</f>
        <v>-11.4W</v>
      </c>
      <c r="AL14" s="46" t="str">
        <f>IF(H14&lt;&gt;"","-" &amp;TEXT(comp[[#This Row],[Ni]],"0.#") &amp;TEXT(H$1,0),"")</f>
        <v/>
      </c>
      <c r="AM14" s="46" t="str">
        <f>IF(J14&lt;&gt;"","-" &amp;TEXT(comp[[#This Row],[Cr]],"0.#") &amp;TEXT(J$1,0),"")</f>
        <v/>
      </c>
      <c r="AN14" s="46" t="str">
        <f>IF(M14&lt;&gt;"","-" &amp;TEXT(comp[[#This Row],[Ta]],"0.#") &amp;TEXT(M$1,0),"")</f>
        <v/>
      </c>
      <c r="AO14" s="46" t="str">
        <f>IF(N14&lt;&gt;"","-" &amp;TEXT(comp[[#This Row],[Nb]],"0.#") &amp;TEXT(N$1,0),"")</f>
        <v/>
      </c>
      <c r="AP14" s="46" t="str">
        <f>IF(O14&lt;&gt;"","-" &amp;TEXT(comp[[#This Row],[V]],"0.#") &amp;TEXT(O$1,0),"")</f>
        <v>-2.1V</v>
      </c>
      <c r="AQ14" s="46" t="str">
        <f>IF(L14&lt;&gt;"","-" &amp;TEXT(comp[[#This Row],[Ti]],"0.#") &amp;TEXT(L$1,0),"")</f>
        <v/>
      </c>
      <c r="AR14" s="46" t="str">
        <f>IF(P14&lt;&gt;"","-" &amp;TEXT(comp[[#This Row],[Mo]],"0.#") &amp;TEXT(P$1,0),"")</f>
        <v/>
      </c>
      <c r="AS14" s="46" t="str">
        <f>IF(Q14&lt;&gt;"","-" &amp;TEXT(comp[[#This Row],[C]],"0.##") &amp;TEXT(Q$1,0),"")</f>
        <v/>
      </c>
      <c r="AT14" s="46" t="str">
        <f>IF(R14&lt;&gt;"","-" &amp;TEXT(comp[[#This Row],[Zr]],"0.##") &amp;TEXT(R$1,0),"")</f>
        <v/>
      </c>
      <c r="AU14" s="46" t="str">
        <f>IF(S14&lt;&gt;"","-" &amp;TEXT(comp[[#This Row],[B]],"0.##") &amp;TEXT(S$1,0),"")</f>
        <v/>
      </c>
      <c r="AV14" s="46" t="str">
        <f>IF(T14&lt;&gt;"","-" &amp;TEXT(comp[[#This Row],[Ir]],"0.#") &amp;TEXT(T$1,0),"")</f>
        <v/>
      </c>
      <c r="AW14" s="46" t="str">
        <f>IF(U14&lt;&gt;"","-" &amp;TEXT(comp[[#This Row],[Re]],"0.#") &amp;TEXT(U$1,0),"")</f>
        <v/>
      </c>
      <c r="AX14" s="46" t="str">
        <f>IF(V14&lt;&gt;"","-" &amp;TEXT(comp[[#This Row],[Si]],"0.#") &amp;TEXT(V$1,0),"")</f>
        <v/>
      </c>
      <c r="AY14" s="46" t="str">
        <f>IF(W14&lt;&gt;"","-" &amp;TEXT(comp[[#This Row],[Fe]],"0.#") &amp;TEXT(W$1,0),"")</f>
        <v/>
      </c>
      <c r="AZ14" s="46" t="str">
        <f>IF(X14&lt;&gt;"","-" &amp;TEXT(comp[[#This Row],[Y]],"0.#") &amp;TEXT(X$1,0),"")</f>
        <v/>
      </c>
      <c r="BA14" s="46" t="str">
        <f>IF(Y14&lt;&gt;"","-" &amp;TEXT(comp[[#This Row],[Hf]],"0.#") &amp;TEXT(Y$1,0),"")</f>
        <v/>
      </c>
      <c r="BB14" s="46" t="str">
        <f>IF(Z14&lt;&gt;"","-" &amp;TEXT(comp[[#This Row],[Ge]],"0.#") &amp;TEXT(Z$1,0),"")</f>
        <v/>
      </c>
      <c r="BC14" s="46" t="str">
        <f>IF(AA14&lt;&gt;"","-" &amp;TEXT(comp[[#This Row],[Mn]],"0.#") &amp;TEXT(AA$1,0),"")</f>
        <v/>
      </c>
      <c r="BD14" s="46" t="str">
        <f>IF(AB14&lt;&gt;"","-" &amp;TEXT(comp[[#This Row],[Sc]],"0.#") &amp;TEXT(AB$1,0),"")</f>
        <v/>
      </c>
      <c r="BE14" s="46" t="str">
        <f>IF(AC14&lt;&gt;"","-" &amp;TEXT(comp[[#This Row],[Ru]],"0.#") &amp;TEXT(AC$1,0),"")</f>
        <v/>
      </c>
      <c r="BF14" s="46" t="str">
        <f>IF(AD14&lt;&gt;"","-" &amp;TEXT(comp[[#This Row],[Ce]],"0.#") &amp;TEXT(AD$1,0),"")</f>
        <v/>
      </c>
      <c r="BG14" s="46" t="str">
        <f>IF(AE14&lt;&gt;"","-" &amp;TEXT([1]comp!$AE14,"0.#") &amp;TEXT(AE$1,0),"")</f>
        <v/>
      </c>
      <c r="BH14" s="38" t="str">
        <f>[1]comp!$D14 &amp; [1]comp!$E14</f>
        <v>10W2VBauer, A., Neumeier, S., Pyczak, F., &amp; Göken, M. (2010). Microstructure and creep strength of different γ/γ′- strengthened Co-base superalloy variants. Scripta Materialia, 63(12), 1197–1200. https://doi.org/10.1016/j.scriptamat.2010.08.039</v>
      </c>
      <c r="BI14" s="73" t="str">
        <f t="shared" si="1"/>
        <v>Co-9.Al-11.4W-2.1V</v>
      </c>
      <c r="BJ14" s="38" t="s">
        <v>1652</v>
      </c>
      <c r="BK14" t="str">
        <f t="shared" si="2"/>
        <v>-9.Al-11.4W-2.1V</v>
      </c>
      <c r="BL14"/>
      <c r="BM14"/>
      <c r="BN14"/>
      <c r="BO14"/>
    </row>
    <row r="15" spans="1:67" s="44" customFormat="1" x14ac:dyDescent="0.3">
      <c r="A15" s="26" t="str">
        <f t="shared" si="0"/>
        <v>Co-7.6Al-9.2W-1.9Ta</v>
      </c>
      <c r="B15" s="38" t="s">
        <v>1484</v>
      </c>
      <c r="C15" s="38" t="s">
        <v>2701</v>
      </c>
      <c r="D15" s="31" t="s">
        <v>55</v>
      </c>
      <c r="E15" s="38" t="s">
        <v>72</v>
      </c>
      <c r="F15" s="31">
        <v>13</v>
      </c>
      <c r="G15" s="54">
        <f t="shared" si="3"/>
        <v>81.300000000000011</v>
      </c>
      <c r="H15" s="55"/>
      <c r="I15" s="55">
        <v>7.6</v>
      </c>
      <c r="J15" s="55"/>
      <c r="K15" s="55">
        <v>9.1999999999999993</v>
      </c>
      <c r="L15" s="55"/>
      <c r="M15" s="55">
        <v>1.9</v>
      </c>
      <c r="N15" s="55"/>
      <c r="O15" s="55"/>
      <c r="P15" s="55"/>
      <c r="Q15" s="51"/>
      <c r="R15" s="51"/>
      <c r="S15" s="51"/>
      <c r="T15" s="55"/>
      <c r="U15" s="55"/>
      <c r="V15" s="55"/>
      <c r="W15" s="55"/>
      <c r="X15" s="55"/>
      <c r="Y15" s="55"/>
      <c r="Z15" s="55"/>
      <c r="AA15" s="55"/>
      <c r="AB15" s="55"/>
      <c r="AC15" s="55"/>
      <c r="AD15" s="55"/>
      <c r="AE15" s="55"/>
      <c r="AF15" s="31">
        <f t="shared" si="4"/>
        <v>9.5282500000000017</v>
      </c>
      <c r="AG15" s="31"/>
      <c r="AH15" s="31"/>
      <c r="AI15" s="46" t="s">
        <v>1</v>
      </c>
      <c r="AJ15" s="46" t="str">
        <f>IF(I15&lt;&gt;"","-" &amp;TEXT([1]comp!$I15,"0.#") &amp;TEXT(I$1,0),"")</f>
        <v>-7.6Al</v>
      </c>
      <c r="AK15" s="46" t="str">
        <f>IF(K15&lt;&gt;"","-" &amp;TEXT(comp[[#This Row],[W]],"0.#") &amp;TEXT(K$1,0),"")</f>
        <v>-9.2W</v>
      </c>
      <c r="AL15" s="46" t="str">
        <f>IF(H15&lt;&gt;"","-" &amp;TEXT(comp[[#This Row],[Ni]],"0.#") &amp;TEXT(H$1,0),"")</f>
        <v/>
      </c>
      <c r="AM15" s="46" t="str">
        <f>IF(J15&lt;&gt;"","-" &amp;TEXT(comp[[#This Row],[Cr]],"0.#") &amp;TEXT(J$1,0),"")</f>
        <v/>
      </c>
      <c r="AN15" s="46" t="str">
        <f>IF(M15&lt;&gt;"","-" &amp;TEXT(comp[[#This Row],[Ta]],"0.#") &amp;TEXT(M$1,0),"")</f>
        <v>-1.9Ta</v>
      </c>
      <c r="AO15" s="46" t="str">
        <f>IF(N15&lt;&gt;"","-" &amp;TEXT(comp[[#This Row],[Nb]],"0.#") &amp;TEXT(N$1,0),"")</f>
        <v/>
      </c>
      <c r="AP15" s="46" t="str">
        <f>IF(O15&lt;&gt;"","-" &amp;TEXT(comp[[#This Row],[V]],"0.#") &amp;TEXT(O$1,0),"")</f>
        <v/>
      </c>
      <c r="AQ15" s="46" t="str">
        <f>IF(L15&lt;&gt;"","-" &amp;TEXT(comp[[#This Row],[Ti]],"0.#") &amp;TEXT(L$1,0),"")</f>
        <v/>
      </c>
      <c r="AR15" s="46" t="str">
        <f>IF(P15&lt;&gt;"","-" &amp;TEXT(comp[[#This Row],[Mo]],"0.#") &amp;TEXT(P$1,0),"")</f>
        <v/>
      </c>
      <c r="AS15" s="46" t="str">
        <f>IF(Q15&lt;&gt;"","-" &amp;TEXT(comp[[#This Row],[C]],"0.##") &amp;TEXT(Q$1,0),"")</f>
        <v/>
      </c>
      <c r="AT15" s="46" t="str">
        <f>IF(R15&lt;&gt;"","-" &amp;TEXT(comp[[#This Row],[Zr]],"0.##") &amp;TEXT(R$1,0),"")</f>
        <v/>
      </c>
      <c r="AU15" s="46" t="str">
        <f>IF(S15&lt;&gt;"","-" &amp;TEXT(comp[[#This Row],[B]],"0.##") &amp;TEXT(S$1,0),"")</f>
        <v/>
      </c>
      <c r="AV15" s="46" t="str">
        <f>IF(T15&lt;&gt;"","-" &amp;TEXT(comp[[#This Row],[Ir]],"0.#") &amp;TEXT(T$1,0),"")</f>
        <v/>
      </c>
      <c r="AW15" s="46" t="str">
        <f>IF(U15&lt;&gt;"","-" &amp;TEXT(comp[[#This Row],[Re]],"0.#") &amp;TEXT(U$1,0),"")</f>
        <v/>
      </c>
      <c r="AX15" s="46" t="str">
        <f>IF(V15&lt;&gt;"","-" &amp;TEXT(comp[[#This Row],[Si]],"0.#") &amp;TEXT(V$1,0),"")</f>
        <v/>
      </c>
      <c r="AY15" s="46" t="str">
        <f>IF(W15&lt;&gt;"","-" &amp;TEXT(comp[[#This Row],[Fe]],"0.#") &amp;TEXT(W$1,0),"")</f>
        <v/>
      </c>
      <c r="AZ15" s="46" t="str">
        <f>IF(X15&lt;&gt;"","-" &amp;TEXT(comp[[#This Row],[Y]],"0.#") &amp;TEXT(X$1,0),"")</f>
        <v/>
      </c>
      <c r="BA15" s="46" t="str">
        <f>IF(Y15&lt;&gt;"","-" &amp;TEXT(comp[[#This Row],[Hf]],"0.#") &amp;TEXT(Y$1,0),"")</f>
        <v/>
      </c>
      <c r="BB15" s="46" t="str">
        <f>IF(Z15&lt;&gt;"","-" &amp;TEXT(comp[[#This Row],[Ge]],"0.#") &amp;TEXT(Z$1,0),"")</f>
        <v/>
      </c>
      <c r="BC15" s="46" t="str">
        <f>IF(AA15&lt;&gt;"","-" &amp;TEXT(comp[[#This Row],[Mn]],"0.#") &amp;TEXT(AA$1,0),"")</f>
        <v/>
      </c>
      <c r="BD15" s="46" t="str">
        <f>IF(AB15&lt;&gt;"","-" &amp;TEXT(comp[[#This Row],[Sc]],"0.#") &amp;TEXT(AB$1,0),"")</f>
        <v/>
      </c>
      <c r="BE15" s="46" t="str">
        <f>IF(AC15&lt;&gt;"","-" &amp;TEXT(comp[[#This Row],[Ru]],"0.#") &amp;TEXT(AC$1,0),"")</f>
        <v/>
      </c>
      <c r="BF15" s="46" t="str">
        <f>IF(AD15&lt;&gt;"","-" &amp;TEXT(comp[[#This Row],[Ce]],"0.#") &amp;TEXT(AD$1,0),"")</f>
        <v/>
      </c>
      <c r="BG15" s="46" t="str">
        <f>IF(AE15&lt;&gt;"","-" &amp;TEXT([1]comp!$AE15,"0.#") &amp;TEXT(AE$1,0),"")</f>
        <v/>
      </c>
      <c r="BH15" s="38" t="str">
        <f>[1]comp!$D15 &amp; [1]comp!$E15</f>
        <v>10W2TaBauer, A., Neumeier, S., Pyczak, F., &amp; Göken, M. (2010). Microstructure and creep strength of different γ/γ′- strengthened Co-base superalloy variants. Scripta Materialia, 63(12), 1197–1200. https://doi.org/10.1016/j.scriptamat.2010.08.040</v>
      </c>
      <c r="BI15" s="73" t="str">
        <f t="shared" si="1"/>
        <v>Co-7.6Al-9.2W-1.9Ta</v>
      </c>
      <c r="BJ15" s="38" t="s">
        <v>1653</v>
      </c>
      <c r="BK15" t="str">
        <f t="shared" si="2"/>
        <v>-7.6Al-9.2W-1.9Ta</v>
      </c>
      <c r="BL15"/>
      <c r="BM15"/>
      <c r="BN15"/>
      <c r="BO15"/>
    </row>
    <row r="16" spans="1:67" s="44" customFormat="1" x14ac:dyDescent="0.3">
      <c r="A16" s="26" t="str">
        <f t="shared" si="0"/>
        <v>Co-8.3Al-9.4W</v>
      </c>
      <c r="B16" s="38" t="s">
        <v>1484</v>
      </c>
      <c r="C16" s="38" t="s">
        <v>2702</v>
      </c>
      <c r="D16" s="31" t="s">
        <v>56</v>
      </c>
      <c r="E16" s="38" t="s">
        <v>73</v>
      </c>
      <c r="F16" s="31">
        <v>14</v>
      </c>
      <c r="G16" s="54">
        <f t="shared" si="3"/>
        <v>82.3</v>
      </c>
      <c r="H16" s="55"/>
      <c r="I16" s="55">
        <v>8.3000000000000007</v>
      </c>
      <c r="J16" s="55"/>
      <c r="K16" s="55">
        <v>9.4</v>
      </c>
      <c r="L16" s="55"/>
      <c r="M16" s="55"/>
      <c r="N16" s="55"/>
      <c r="O16" s="55"/>
      <c r="P16" s="55"/>
      <c r="Q16" s="51"/>
      <c r="R16" s="51"/>
      <c r="S16" s="51"/>
      <c r="T16" s="55"/>
      <c r="U16" s="55"/>
      <c r="V16" s="55"/>
      <c r="W16" s="55"/>
      <c r="X16" s="55"/>
      <c r="Y16" s="55"/>
      <c r="Z16" s="55"/>
      <c r="AA16" s="55"/>
      <c r="AB16" s="55"/>
      <c r="AC16" s="55"/>
      <c r="AD16" s="55"/>
      <c r="AE16" s="55"/>
      <c r="AF16" s="31">
        <f t="shared" si="4"/>
        <v>9.3582999999999998</v>
      </c>
      <c r="AG16" s="31"/>
      <c r="AH16" s="31"/>
      <c r="AI16" s="46" t="s">
        <v>1</v>
      </c>
      <c r="AJ16" s="46" t="str">
        <f>IF(I16&lt;&gt;"","-" &amp;TEXT([1]comp!$I16,"0.#") &amp;TEXT(I$1,0),"")</f>
        <v>-8.3Al</v>
      </c>
      <c r="AK16" s="46" t="str">
        <f>IF(K16&lt;&gt;"","-" &amp;TEXT(comp[[#This Row],[W]],"0.#") &amp;TEXT(K$1,0),"")</f>
        <v>-9.4W</v>
      </c>
      <c r="AL16" s="46" t="str">
        <f>IF(H16&lt;&gt;"","-" &amp;TEXT(comp[[#This Row],[Ni]],"0.#") &amp;TEXT(H$1,0),"")</f>
        <v/>
      </c>
      <c r="AM16" s="46" t="str">
        <f>IF(J16&lt;&gt;"","-" &amp;TEXT(comp[[#This Row],[Cr]],"0.#") &amp;TEXT(J$1,0),"")</f>
        <v/>
      </c>
      <c r="AN16" s="46" t="str">
        <f>IF(M16&lt;&gt;"","-" &amp;TEXT(comp[[#This Row],[Ta]],"0.#") &amp;TEXT(M$1,0),"")</f>
        <v/>
      </c>
      <c r="AO16" s="46" t="str">
        <f>IF(N16&lt;&gt;"","-" &amp;TEXT(comp[[#This Row],[Nb]],"0.#") &amp;TEXT(N$1,0),"")</f>
        <v/>
      </c>
      <c r="AP16" s="46" t="str">
        <f>IF(O16&lt;&gt;"","-" &amp;TEXT(comp[[#This Row],[V]],"0.#") &amp;TEXT(O$1,0),"")</f>
        <v/>
      </c>
      <c r="AQ16" s="46" t="str">
        <f>IF(L16&lt;&gt;"","-" &amp;TEXT(comp[[#This Row],[Ti]],"0.#") &amp;TEXT(L$1,0),"")</f>
        <v/>
      </c>
      <c r="AR16" s="46" t="str">
        <f>IF(P16&lt;&gt;"","-" &amp;TEXT(comp[[#This Row],[Mo]],"0.#") &amp;TEXT(P$1,0),"")</f>
        <v/>
      </c>
      <c r="AS16" s="46" t="str">
        <f>IF(Q16&lt;&gt;"","-" &amp;TEXT(comp[[#This Row],[C]],"0.##") &amp;TEXT(Q$1,0),"")</f>
        <v/>
      </c>
      <c r="AT16" s="46" t="str">
        <f>IF(R16&lt;&gt;"","-" &amp;TEXT(comp[[#This Row],[Zr]],"0.##") &amp;TEXT(R$1,0),"")</f>
        <v/>
      </c>
      <c r="AU16" s="46" t="str">
        <f>IF(S16&lt;&gt;"","-" &amp;TEXT(comp[[#This Row],[B]],"0.##") &amp;TEXT(S$1,0),"")</f>
        <v/>
      </c>
      <c r="AV16" s="46" t="str">
        <f>IF(T16&lt;&gt;"","-" &amp;TEXT(comp[[#This Row],[Ir]],"0.#") &amp;TEXT(T$1,0),"")</f>
        <v/>
      </c>
      <c r="AW16" s="46" t="str">
        <f>IF(U16&lt;&gt;"","-" &amp;TEXT(comp[[#This Row],[Re]],"0.#") &amp;TEXT(U$1,0),"")</f>
        <v/>
      </c>
      <c r="AX16" s="46" t="str">
        <f>IF(V16&lt;&gt;"","-" &amp;TEXT(comp[[#This Row],[Si]],"0.#") &amp;TEXT(V$1,0),"")</f>
        <v/>
      </c>
      <c r="AY16" s="46" t="str">
        <f>IF(W16&lt;&gt;"","-" &amp;TEXT(comp[[#This Row],[Fe]],"0.#") &amp;TEXT(W$1,0),"")</f>
        <v/>
      </c>
      <c r="AZ16" s="46" t="str">
        <f>IF(X16&lt;&gt;"","-" &amp;TEXT(comp[[#This Row],[Y]],"0.#") &amp;TEXT(X$1,0),"")</f>
        <v/>
      </c>
      <c r="BA16" s="46" t="str">
        <f>IF(Y16&lt;&gt;"","-" &amp;TEXT(comp[[#This Row],[Hf]],"0.#") &amp;TEXT(Y$1,0),"")</f>
        <v/>
      </c>
      <c r="BB16" s="46" t="str">
        <f>IF(Z16&lt;&gt;"","-" &amp;TEXT(comp[[#This Row],[Ge]],"0.#") &amp;TEXT(Z$1,0),"")</f>
        <v/>
      </c>
      <c r="BC16" s="46" t="str">
        <f>IF(AA16&lt;&gt;"","-" &amp;TEXT(comp[[#This Row],[Mn]],"0.#") &amp;TEXT(AA$1,0),"")</f>
        <v/>
      </c>
      <c r="BD16" s="46" t="str">
        <f>IF(AB16&lt;&gt;"","-" &amp;TEXT(comp[[#This Row],[Sc]],"0.#") &amp;TEXT(AB$1,0),"")</f>
        <v/>
      </c>
      <c r="BE16" s="46" t="str">
        <f>IF(AC16&lt;&gt;"","-" &amp;TEXT(comp[[#This Row],[Ru]],"0.#") &amp;TEXT(AC$1,0),"")</f>
        <v/>
      </c>
      <c r="BF16" s="46" t="str">
        <f>IF(AD16&lt;&gt;"","-" &amp;TEXT(comp[[#This Row],[Ce]],"0.#") &amp;TEXT(AD$1,0),"")</f>
        <v/>
      </c>
      <c r="BG16" s="46" t="str">
        <f>IF(AE16&lt;&gt;"","-" &amp;TEXT([1]comp!$AE16,"0.#") &amp;TEXT(AE$1,0),"")</f>
        <v/>
      </c>
      <c r="BH16" s="38" t="str">
        <f>[1]comp!$D16 &amp; [1]comp!$E16</f>
        <v>9W0.1BBauer, A., Neumeier, S., Pyczak, F., &amp; Göken, M. (2010). Microstructure and creep strength of different γ/γ′- strengthened Co-base superalloy variants. Scripta Materialia, 63(12), 1197–1200. https://doi.org/10.1016/j.scriptamat.2010.08.041</v>
      </c>
      <c r="BI16" s="73" t="str">
        <f t="shared" si="1"/>
        <v>Co-8.3Al-9.4W</v>
      </c>
      <c r="BJ16" s="38" t="s">
        <v>1944</v>
      </c>
      <c r="BK16" t="str">
        <f t="shared" si="2"/>
        <v>-8.3Al-9.4W</v>
      </c>
      <c r="BL16"/>
      <c r="BM16"/>
      <c r="BN16"/>
      <c r="BO16"/>
    </row>
    <row r="17" spans="1:67" s="44" customFormat="1" x14ac:dyDescent="0.3">
      <c r="A17" s="26" t="str">
        <f t="shared" si="0"/>
        <v>Co-8.1Al-8.4W-2.Ta</v>
      </c>
      <c r="B17" s="38" t="s">
        <v>1484</v>
      </c>
      <c r="C17" s="38" t="s">
        <v>2703</v>
      </c>
      <c r="D17" s="31" t="s">
        <v>57</v>
      </c>
      <c r="E17" s="38" t="s">
        <v>74</v>
      </c>
      <c r="F17" s="31">
        <v>15</v>
      </c>
      <c r="G17" s="54">
        <f t="shared" si="3"/>
        <v>81.5</v>
      </c>
      <c r="H17" s="55"/>
      <c r="I17" s="55">
        <v>8.1</v>
      </c>
      <c r="J17" s="55"/>
      <c r="K17" s="55">
        <v>8.4</v>
      </c>
      <c r="L17" s="55"/>
      <c r="M17" s="55">
        <v>2</v>
      </c>
      <c r="N17" s="55"/>
      <c r="O17" s="55"/>
      <c r="P17" s="55"/>
      <c r="Q17" s="51"/>
      <c r="R17" s="51"/>
      <c r="S17" s="51"/>
      <c r="T17" s="55"/>
      <c r="U17" s="55"/>
      <c r="V17" s="55"/>
      <c r="W17" s="55"/>
      <c r="X17" s="55"/>
      <c r="Y17" s="55"/>
      <c r="Z17" s="55"/>
      <c r="AA17" s="55"/>
      <c r="AB17" s="55"/>
      <c r="AC17" s="55"/>
      <c r="AD17" s="55"/>
      <c r="AE17" s="55"/>
      <c r="AF17" s="31">
        <f t="shared" si="4"/>
        <v>9.4222000000000001</v>
      </c>
      <c r="AG17" s="31"/>
      <c r="AH17" s="31"/>
      <c r="AI17" s="46" t="s">
        <v>1</v>
      </c>
      <c r="AJ17" s="46" t="str">
        <f>IF(I17&lt;&gt;"","-" &amp;TEXT([1]comp!$I17,"0.#") &amp;TEXT(I$1,0),"")</f>
        <v>-8.1Al</v>
      </c>
      <c r="AK17" s="46" t="str">
        <f>IF(K17&lt;&gt;"","-" &amp;TEXT(comp[[#This Row],[W]],"0.#") &amp;TEXT(K$1,0),"")</f>
        <v>-8.4W</v>
      </c>
      <c r="AL17" s="46" t="str">
        <f>IF(H17&lt;&gt;"","-" &amp;TEXT(comp[[#This Row],[Ni]],"0.#") &amp;TEXT(H$1,0),"")</f>
        <v/>
      </c>
      <c r="AM17" s="46" t="str">
        <f>IF(J17&lt;&gt;"","-" &amp;TEXT(comp[[#This Row],[Cr]],"0.#") &amp;TEXT(J$1,0),"")</f>
        <v/>
      </c>
      <c r="AN17" s="46" t="str">
        <f>IF(M17&lt;&gt;"","-" &amp;TEXT(comp[[#This Row],[Ta]],"0.#") &amp;TEXT(M$1,0),"")</f>
        <v>-2.Ta</v>
      </c>
      <c r="AO17" s="46" t="str">
        <f>IF(N17&lt;&gt;"","-" &amp;TEXT(comp[[#This Row],[Nb]],"0.#") &amp;TEXT(N$1,0),"")</f>
        <v/>
      </c>
      <c r="AP17" s="46" t="str">
        <f>IF(O17&lt;&gt;"","-" &amp;TEXT(comp[[#This Row],[V]],"0.#") &amp;TEXT(O$1,0),"")</f>
        <v/>
      </c>
      <c r="AQ17" s="46" t="str">
        <f>IF(L17&lt;&gt;"","-" &amp;TEXT(comp[[#This Row],[Ti]],"0.#") &amp;TEXT(L$1,0),"")</f>
        <v/>
      </c>
      <c r="AR17" s="46" t="str">
        <f>IF(P17&lt;&gt;"","-" &amp;TEXT(comp[[#This Row],[Mo]],"0.#") &amp;TEXT(P$1,0),"")</f>
        <v/>
      </c>
      <c r="AS17" s="46" t="str">
        <f>IF(Q17&lt;&gt;"","-" &amp;TEXT(comp[[#This Row],[C]],"0.##") &amp;TEXT(Q$1,0),"")</f>
        <v/>
      </c>
      <c r="AT17" s="46" t="str">
        <f>IF(R17&lt;&gt;"","-" &amp;TEXT(comp[[#This Row],[Zr]],"0.##") &amp;TEXT(R$1,0),"")</f>
        <v/>
      </c>
      <c r="AU17" s="46" t="str">
        <f>IF(S17&lt;&gt;"","-" &amp;TEXT(comp[[#This Row],[B]],"0.##") &amp;TEXT(S$1,0),"")</f>
        <v/>
      </c>
      <c r="AV17" s="46" t="str">
        <f>IF(T17&lt;&gt;"","-" &amp;TEXT(comp[[#This Row],[Ir]],"0.#") &amp;TEXT(T$1,0),"")</f>
        <v/>
      </c>
      <c r="AW17" s="46" t="str">
        <f>IF(U17&lt;&gt;"","-" &amp;TEXT(comp[[#This Row],[Re]],"0.#") &amp;TEXT(U$1,0),"")</f>
        <v/>
      </c>
      <c r="AX17" s="46" t="str">
        <f>IF(V17&lt;&gt;"","-" &amp;TEXT(comp[[#This Row],[Si]],"0.#") &amp;TEXT(V$1,0),"")</f>
        <v/>
      </c>
      <c r="AY17" s="46" t="str">
        <f>IF(W17&lt;&gt;"","-" &amp;TEXT(comp[[#This Row],[Fe]],"0.#") &amp;TEXT(W$1,0),"")</f>
        <v/>
      </c>
      <c r="AZ17" s="46" t="str">
        <f>IF(X17&lt;&gt;"","-" &amp;TEXT(comp[[#This Row],[Y]],"0.#") &amp;TEXT(X$1,0),"")</f>
        <v/>
      </c>
      <c r="BA17" s="46" t="str">
        <f>IF(Y17&lt;&gt;"","-" &amp;TEXT(comp[[#This Row],[Hf]],"0.#") &amp;TEXT(Y$1,0),"")</f>
        <v/>
      </c>
      <c r="BB17" s="46" t="str">
        <f>IF(Z17&lt;&gt;"","-" &amp;TEXT(comp[[#This Row],[Ge]],"0.#") &amp;TEXT(Z$1,0),"")</f>
        <v/>
      </c>
      <c r="BC17" s="46" t="str">
        <f>IF(AA17&lt;&gt;"","-" &amp;TEXT(comp[[#This Row],[Mn]],"0.#") &amp;TEXT(AA$1,0),"")</f>
        <v/>
      </c>
      <c r="BD17" s="46" t="str">
        <f>IF(AB17&lt;&gt;"","-" &amp;TEXT(comp[[#This Row],[Sc]],"0.#") &amp;TEXT(AB$1,0),"")</f>
        <v/>
      </c>
      <c r="BE17" s="46" t="str">
        <f>IF(AC17&lt;&gt;"","-" &amp;TEXT(comp[[#This Row],[Ru]],"0.#") &amp;TEXT(AC$1,0),"")</f>
        <v/>
      </c>
      <c r="BF17" s="46" t="str">
        <f>IF(AD17&lt;&gt;"","-" &amp;TEXT(comp[[#This Row],[Ce]],"0.#") &amp;TEXT(AD$1,0),"")</f>
        <v/>
      </c>
      <c r="BG17" s="46" t="str">
        <f>IF(AE17&lt;&gt;"","-" &amp;TEXT([1]comp!$AE17,"0.#") &amp;TEXT(AE$1,0),"")</f>
        <v/>
      </c>
      <c r="BH17" s="38" t="str">
        <f>[1]comp!$D17 &amp; [1]comp!$E17</f>
        <v>8W2TaBauer, A., Neumeier, S., Pyczak, F., &amp; Göken, M. (2010). Microstructure and creep strength of different γ/γ′- strengthened Co-base superalloy variants. Scripta Materialia, 63(12), 1197–1200. https://doi.org/10.1016/j.scriptamat.2010.08.042</v>
      </c>
      <c r="BI17" s="73" t="str">
        <f t="shared" si="1"/>
        <v>Co-8.1Al-8.4W-2.Ta</v>
      </c>
      <c r="BJ17" s="38" t="s">
        <v>1654</v>
      </c>
      <c r="BK17" t="str">
        <f t="shared" si="2"/>
        <v>-8.1Al-8.4W-2.Ta</v>
      </c>
      <c r="BL17"/>
      <c r="BM17"/>
      <c r="BN17"/>
      <c r="BO17"/>
    </row>
    <row r="18" spans="1:67" s="42" customFormat="1" x14ac:dyDescent="0.3">
      <c r="A18" s="26" t="str">
        <f t="shared" si="0"/>
        <v>Co-8.Al-1.9Cr-7.2W-1.6Ta</v>
      </c>
      <c r="B18" s="30" t="s">
        <v>1483</v>
      </c>
      <c r="C18" s="30" t="s">
        <v>2704</v>
      </c>
      <c r="D18" s="28" t="s">
        <v>58</v>
      </c>
      <c r="E18" s="29" t="s">
        <v>75</v>
      </c>
      <c r="F18" s="28">
        <v>16</v>
      </c>
      <c r="G18" s="54">
        <f t="shared" si="3"/>
        <v>81.3</v>
      </c>
      <c r="H18" s="56"/>
      <c r="I18" s="56">
        <v>8</v>
      </c>
      <c r="J18" s="56">
        <v>1.9</v>
      </c>
      <c r="K18" s="56">
        <v>7.2</v>
      </c>
      <c r="L18" s="56"/>
      <c r="M18" s="56">
        <v>1.6</v>
      </c>
      <c r="N18" s="56"/>
      <c r="O18" s="56"/>
      <c r="P18" s="56"/>
      <c r="Q18" s="52"/>
      <c r="R18" s="52"/>
      <c r="S18" s="52"/>
      <c r="T18" s="56"/>
      <c r="U18" s="56"/>
      <c r="V18" s="56"/>
      <c r="W18" s="56"/>
      <c r="X18" s="56"/>
      <c r="Y18" s="56"/>
      <c r="Z18" s="56"/>
      <c r="AA18" s="56"/>
      <c r="AB18" s="56"/>
      <c r="AC18" s="56"/>
      <c r="AD18" s="56"/>
      <c r="AE18" s="56"/>
      <c r="AF18" s="28">
        <f t="shared" si="4"/>
        <v>9.24071</v>
      </c>
      <c r="AG18" s="28"/>
      <c r="AH18" s="28"/>
      <c r="AI18" s="46" t="s">
        <v>1</v>
      </c>
      <c r="AJ18" s="46" t="str">
        <f>IF(I18&lt;&gt;"","-" &amp;TEXT([1]comp!$I18,"0.#") &amp;TEXT(I$1,0),"")</f>
        <v>-8.Al</v>
      </c>
      <c r="AK18" s="46" t="str">
        <f>IF(K18&lt;&gt;"","-" &amp;TEXT(comp[[#This Row],[W]],"0.#") &amp;TEXT(K$1,0),"")</f>
        <v>-7.2W</v>
      </c>
      <c r="AL18" s="46" t="str">
        <f>IF(H18&lt;&gt;"","-" &amp;TEXT(comp[[#This Row],[Ni]],"0.#") &amp;TEXT(H$1,0),"")</f>
        <v/>
      </c>
      <c r="AM18" s="46" t="str">
        <f>IF(J18&lt;&gt;"","-" &amp;TEXT(comp[[#This Row],[Cr]],"0.#") &amp;TEXT(J$1,0),"")</f>
        <v>-1.9Cr</v>
      </c>
      <c r="AN18" s="46" t="str">
        <f>IF(M18&lt;&gt;"","-" &amp;TEXT(comp[[#This Row],[Ta]],"0.#") &amp;TEXT(M$1,0),"")</f>
        <v>-1.6Ta</v>
      </c>
      <c r="AO18" s="46" t="str">
        <f>IF(N18&lt;&gt;"","-" &amp;TEXT(comp[[#This Row],[Nb]],"0.#") &amp;TEXT(N$1,0),"")</f>
        <v/>
      </c>
      <c r="AP18" s="46" t="str">
        <f>IF(O18&lt;&gt;"","-" &amp;TEXT(comp[[#This Row],[V]],"0.#") &amp;TEXT(O$1,0),"")</f>
        <v/>
      </c>
      <c r="AQ18" s="46" t="str">
        <f>IF(L18&lt;&gt;"","-" &amp;TEXT(comp[[#This Row],[Ti]],"0.#") &amp;TEXT(L$1,0),"")</f>
        <v/>
      </c>
      <c r="AR18" s="46" t="str">
        <f>IF(P18&lt;&gt;"","-" &amp;TEXT(comp[[#This Row],[Mo]],"0.#") &amp;TEXT(P$1,0),"")</f>
        <v/>
      </c>
      <c r="AS18" s="46" t="str">
        <f>IF(Q18&lt;&gt;"","-" &amp;TEXT(comp[[#This Row],[C]],"0.##") &amp;TEXT(Q$1,0),"")</f>
        <v/>
      </c>
      <c r="AT18" s="46" t="str">
        <f>IF(R18&lt;&gt;"","-" &amp;TEXT(comp[[#This Row],[Zr]],"0.##") &amp;TEXT(R$1,0),"")</f>
        <v/>
      </c>
      <c r="AU18" s="46" t="str">
        <f>IF(S18&lt;&gt;"","-" &amp;TEXT(comp[[#This Row],[B]],"0.##") &amp;TEXT(S$1,0),"")</f>
        <v/>
      </c>
      <c r="AV18" s="46" t="str">
        <f>IF(T18&lt;&gt;"","-" &amp;TEXT(comp[[#This Row],[Ir]],"0.#") &amp;TEXT(T$1,0),"")</f>
        <v/>
      </c>
      <c r="AW18" s="46" t="str">
        <f>IF(U18&lt;&gt;"","-" &amp;TEXT(comp[[#This Row],[Re]],"0.#") &amp;TEXT(U$1,0),"")</f>
        <v/>
      </c>
      <c r="AX18" s="46" t="str">
        <f>IF(V18&lt;&gt;"","-" &amp;TEXT(comp[[#This Row],[Si]],"0.#") &amp;TEXT(V$1,0),"")</f>
        <v/>
      </c>
      <c r="AY18" s="46" t="str">
        <f>IF(W18&lt;&gt;"","-" &amp;TEXT(comp[[#This Row],[Fe]],"0.#") &amp;TEXT(W$1,0),"")</f>
        <v/>
      </c>
      <c r="AZ18" s="46" t="str">
        <f>IF(X18&lt;&gt;"","-" &amp;TEXT(comp[[#This Row],[Y]],"0.#") &amp;TEXT(X$1,0),"")</f>
        <v/>
      </c>
      <c r="BA18" s="46" t="str">
        <f>IF(Y18&lt;&gt;"","-" &amp;TEXT(comp[[#This Row],[Hf]],"0.#") &amp;TEXT(Y$1,0),"")</f>
        <v/>
      </c>
      <c r="BB18" s="46" t="str">
        <f>IF(Z18&lt;&gt;"","-" &amp;TEXT(comp[[#This Row],[Ge]],"0.#") &amp;TEXT(Z$1,0),"")</f>
        <v/>
      </c>
      <c r="BC18" s="46" t="str">
        <f>IF(AA18&lt;&gt;"","-" &amp;TEXT(comp[[#This Row],[Mn]],"0.#") &amp;TEXT(AA$1,0),"")</f>
        <v/>
      </c>
      <c r="BD18" s="46" t="str">
        <f>IF(AB18&lt;&gt;"","-" &amp;TEXT(comp[[#This Row],[Sc]],"0.#") &amp;TEXT(AB$1,0),"")</f>
        <v/>
      </c>
      <c r="BE18" s="46" t="str">
        <f>IF(AC18&lt;&gt;"","-" &amp;TEXT(comp[[#This Row],[Ru]],"0.#") &amp;TEXT(AC$1,0),"")</f>
        <v/>
      </c>
      <c r="BF18" s="46" t="str">
        <f>IF(AD18&lt;&gt;"","-" &amp;TEXT(comp[[#This Row],[Ce]],"0.#") &amp;TEXT(AD$1,0),"")</f>
        <v/>
      </c>
      <c r="BG18" s="46" t="str">
        <f>IF(AE18&lt;&gt;"","-" &amp;TEXT([1]comp!$AE18,"0.#") &amp;TEXT(AE$1,0),"")</f>
        <v/>
      </c>
      <c r="BH18" s="29" t="str">
        <f>[1]comp!$D18 &amp; [1]comp!$E18</f>
        <v>2Ta2CrBauer, A., Neumeier, S., Pyczak, F., &amp; Göken, M. (2010). Microstructure and creep strength of different γ/γ′- strengthened Co-base superalloy variants. Scripta Materialia, 63(12), 1197–1200. https://doi.org/10.1016/j.scriptamat.2010.08.043</v>
      </c>
      <c r="BI18" s="36" t="str">
        <f t="shared" si="1"/>
        <v>Co-8.Al-1.9Cr-7.2W-1.6Ta</v>
      </c>
      <c r="BJ18" s="29" t="s">
        <v>1655</v>
      </c>
      <c r="BK18" t="str">
        <f t="shared" si="2"/>
        <v>-8.Al-1.9Cr-7.2W-1.6Ta</v>
      </c>
      <c r="BL18"/>
      <c r="BM18"/>
      <c r="BN18"/>
      <c r="BO18"/>
    </row>
    <row r="19" spans="1:67" s="42" customFormat="1" x14ac:dyDescent="0.3">
      <c r="A19" s="26" t="str">
        <f t="shared" si="0"/>
        <v>Co-8.1Al-6.7W-1.4Ta-1.4Nb</v>
      </c>
      <c r="B19" s="30" t="s">
        <v>1483</v>
      </c>
      <c r="C19" s="30" t="s">
        <v>2705</v>
      </c>
      <c r="D19" s="28" t="s">
        <v>59</v>
      </c>
      <c r="E19" s="29" t="s">
        <v>1313</v>
      </c>
      <c r="F19" s="28">
        <v>17</v>
      </c>
      <c r="G19" s="54">
        <f t="shared" si="3"/>
        <v>82.4</v>
      </c>
      <c r="H19" s="56"/>
      <c r="I19" s="56">
        <v>8.1</v>
      </c>
      <c r="J19" s="56"/>
      <c r="K19" s="56">
        <v>6.7</v>
      </c>
      <c r="L19" s="56"/>
      <c r="M19" s="56">
        <v>1.4</v>
      </c>
      <c r="N19" s="56">
        <v>1.4</v>
      </c>
      <c r="O19" s="56"/>
      <c r="P19" s="56"/>
      <c r="Q19" s="52"/>
      <c r="R19" s="52"/>
      <c r="S19" s="52"/>
      <c r="T19" s="56"/>
      <c r="U19" s="56"/>
      <c r="V19" s="56"/>
      <c r="W19" s="56"/>
      <c r="X19" s="56"/>
      <c r="Y19" s="56"/>
      <c r="Z19" s="56"/>
      <c r="AA19" s="56"/>
      <c r="AB19" s="56"/>
      <c r="AC19" s="56"/>
      <c r="AD19" s="56"/>
      <c r="AE19" s="56"/>
      <c r="AF19" s="28">
        <f t="shared" si="4"/>
        <v>9.1951300000000007</v>
      </c>
      <c r="AG19" s="28"/>
      <c r="AH19" s="28"/>
      <c r="AI19" s="46" t="s">
        <v>1</v>
      </c>
      <c r="AJ19" s="46" t="str">
        <f>IF(I19&lt;&gt;"","-" &amp;TEXT([1]comp!$I19,"0.#") &amp;TEXT(I$1,0),"")</f>
        <v>-8.1Al</v>
      </c>
      <c r="AK19" s="46" t="str">
        <f>IF(K19&lt;&gt;"","-" &amp;TEXT(comp[[#This Row],[W]],"0.#") &amp;TEXT(K$1,0),"")</f>
        <v>-6.7W</v>
      </c>
      <c r="AL19" s="46" t="str">
        <f>IF(H19&lt;&gt;"","-" &amp;TEXT(comp[[#This Row],[Ni]],"0.#") &amp;TEXT(H$1,0),"")</f>
        <v/>
      </c>
      <c r="AM19" s="46" t="str">
        <f>IF(J19&lt;&gt;"","-" &amp;TEXT(comp[[#This Row],[Cr]],"0.#") &amp;TEXT(J$1,0),"")</f>
        <v/>
      </c>
      <c r="AN19" s="46" t="str">
        <f>IF(M19&lt;&gt;"","-" &amp;TEXT(comp[[#This Row],[Ta]],"0.#") &amp;TEXT(M$1,0),"")</f>
        <v>-1.4Ta</v>
      </c>
      <c r="AO19" s="46" t="str">
        <f>IF(N19&lt;&gt;"","-" &amp;TEXT(comp[[#This Row],[Nb]],"0.#") &amp;TEXT(N$1,0),"")</f>
        <v>-1.4Nb</v>
      </c>
      <c r="AP19" s="46" t="str">
        <f>IF(O19&lt;&gt;"","-" &amp;TEXT(comp[[#This Row],[V]],"0.#") &amp;TEXT(O$1,0),"")</f>
        <v/>
      </c>
      <c r="AQ19" s="46" t="str">
        <f>IF(L19&lt;&gt;"","-" &amp;TEXT(comp[[#This Row],[Ti]],"0.#") &amp;TEXT(L$1,0),"")</f>
        <v/>
      </c>
      <c r="AR19" s="46" t="str">
        <f>IF(P19&lt;&gt;"","-" &amp;TEXT(comp[[#This Row],[Mo]],"0.#") &amp;TEXT(P$1,0),"")</f>
        <v/>
      </c>
      <c r="AS19" s="46" t="str">
        <f>IF(Q19&lt;&gt;"","-" &amp;TEXT(comp[[#This Row],[C]],"0.##") &amp;TEXT(Q$1,0),"")</f>
        <v/>
      </c>
      <c r="AT19" s="46" t="str">
        <f>IF(R19&lt;&gt;"","-" &amp;TEXT(comp[[#This Row],[Zr]],"0.##") &amp;TEXT(R$1,0),"")</f>
        <v/>
      </c>
      <c r="AU19" s="46" t="str">
        <f>IF(S19&lt;&gt;"","-" &amp;TEXT(comp[[#This Row],[B]],"0.##") &amp;TEXT(S$1,0),"")</f>
        <v/>
      </c>
      <c r="AV19" s="46" t="str">
        <f>IF(T19&lt;&gt;"","-" &amp;TEXT(comp[[#This Row],[Ir]],"0.#") &amp;TEXT(T$1,0),"")</f>
        <v/>
      </c>
      <c r="AW19" s="46" t="str">
        <f>IF(U19&lt;&gt;"","-" &amp;TEXT(comp[[#This Row],[Re]],"0.#") &amp;TEXT(U$1,0),"")</f>
        <v/>
      </c>
      <c r="AX19" s="46" t="str">
        <f>IF(V19&lt;&gt;"","-" &amp;TEXT(comp[[#This Row],[Si]],"0.#") &amp;TEXT(V$1,0),"")</f>
        <v/>
      </c>
      <c r="AY19" s="46" t="str">
        <f>IF(W19&lt;&gt;"","-" &amp;TEXT(comp[[#This Row],[Fe]],"0.#") &amp;TEXT(W$1,0),"")</f>
        <v/>
      </c>
      <c r="AZ19" s="46" t="str">
        <f>IF(X19&lt;&gt;"","-" &amp;TEXT(comp[[#This Row],[Y]],"0.#") &amp;TEXT(X$1,0),"")</f>
        <v/>
      </c>
      <c r="BA19" s="46" t="str">
        <f>IF(Y19&lt;&gt;"","-" &amp;TEXT(comp[[#This Row],[Hf]],"0.#") &amp;TEXT(Y$1,0),"")</f>
        <v/>
      </c>
      <c r="BB19" s="46" t="str">
        <f>IF(Z19&lt;&gt;"","-" &amp;TEXT(comp[[#This Row],[Ge]],"0.#") &amp;TEXT(Z$1,0),"")</f>
        <v/>
      </c>
      <c r="BC19" s="46" t="str">
        <f>IF(AA19&lt;&gt;"","-" &amp;TEXT(comp[[#This Row],[Mn]],"0.#") &amp;TEXT(AA$1,0),"")</f>
        <v/>
      </c>
      <c r="BD19" s="46" t="str">
        <f>IF(AB19&lt;&gt;"","-" &amp;TEXT(comp[[#This Row],[Sc]],"0.#") &amp;TEXT(AB$1,0),"")</f>
        <v/>
      </c>
      <c r="BE19" s="46" t="str">
        <f>IF(AC19&lt;&gt;"","-" &amp;TEXT(comp[[#This Row],[Ru]],"0.#") &amp;TEXT(AC$1,0),"")</f>
        <v/>
      </c>
      <c r="BF19" s="46" t="str">
        <f>IF(AD19&lt;&gt;"","-" &amp;TEXT(comp[[#This Row],[Ce]],"0.#") &amp;TEXT(AD$1,0),"")</f>
        <v/>
      </c>
      <c r="BG19" s="46" t="str">
        <f>IF(AE19&lt;&gt;"","-" &amp;TEXT([1]comp!$AE19,"0.#") &amp;TEXT(AE$1,0),"")</f>
        <v/>
      </c>
      <c r="BH19" s="29" t="str">
        <f>[1]comp!$D19 &amp; [1]comp!$E19</f>
        <v>2Ta2NbBauer, A., Neumeier, S., Pyczak, F., &amp; Göken, M. (2010). Microstructure and creep strength of different γ/γ′- strengthened Co-base superalloy variants. Scripta Materialia, 63(12), 1197–1200. https://doi.org/10.1016/j.scriptamat.2010.08.045</v>
      </c>
      <c r="BI19" s="36" t="str">
        <f t="shared" si="1"/>
        <v>Co-8.1Al-6.7W-1.4Ta-1.4Nb</v>
      </c>
      <c r="BJ19" s="29" t="s">
        <v>1656</v>
      </c>
      <c r="BK19" t="str">
        <f t="shared" si="2"/>
        <v>-8.1Al-6.7W-1.4Ta-1.4Nb</v>
      </c>
      <c r="BL19"/>
      <c r="BM19"/>
      <c r="BN19"/>
      <c r="BO19"/>
    </row>
    <row r="20" spans="1:67" s="42" customFormat="1" x14ac:dyDescent="0.3">
      <c r="A20" s="26" t="str">
        <f t="shared" si="0"/>
        <v>Co-8.1Al-7.7W-1.6Ta-1.8Si</v>
      </c>
      <c r="B20" s="30" t="s">
        <v>1483</v>
      </c>
      <c r="C20" s="30" t="s">
        <v>2706</v>
      </c>
      <c r="D20" s="28" t="s">
        <v>60</v>
      </c>
      <c r="E20" s="29" t="s">
        <v>77</v>
      </c>
      <c r="F20" s="28">
        <v>18</v>
      </c>
      <c r="G20" s="54">
        <f t="shared" si="3"/>
        <v>80.8</v>
      </c>
      <c r="H20" s="56"/>
      <c r="I20" s="56">
        <v>8.1</v>
      </c>
      <c r="J20" s="56"/>
      <c r="K20" s="56">
        <v>7.7</v>
      </c>
      <c r="L20" s="56"/>
      <c r="M20" s="56">
        <v>1.6</v>
      </c>
      <c r="N20" s="56"/>
      <c r="O20" s="56"/>
      <c r="P20" s="56"/>
      <c r="Q20" s="52"/>
      <c r="R20" s="52"/>
      <c r="S20" s="52"/>
      <c r="T20" s="56"/>
      <c r="U20" s="56"/>
      <c r="V20" s="56">
        <v>1.8</v>
      </c>
      <c r="W20" s="56"/>
      <c r="X20" s="56"/>
      <c r="Y20" s="56"/>
      <c r="Z20" s="56"/>
      <c r="AA20" s="56"/>
      <c r="AB20" s="56"/>
      <c r="AC20" s="56"/>
      <c r="AD20" s="56"/>
      <c r="AE20" s="56"/>
      <c r="AF20" s="28">
        <f t="shared" si="4"/>
        <v>9.2004900000000003</v>
      </c>
      <c r="AG20" s="28"/>
      <c r="AH20" s="28"/>
      <c r="AI20" s="46" t="s">
        <v>1</v>
      </c>
      <c r="AJ20" s="46" t="str">
        <f>IF(I20&lt;&gt;"","-" &amp;TEXT([1]comp!$I20,"0.#") &amp;TEXT(I$1,0),"")</f>
        <v>-8.1Al</v>
      </c>
      <c r="AK20" s="46" t="str">
        <f>IF(K20&lt;&gt;"","-" &amp;TEXT(comp[[#This Row],[W]],"0.#") &amp;TEXT(K$1,0),"")</f>
        <v>-7.7W</v>
      </c>
      <c r="AL20" s="46" t="str">
        <f>IF(H20&lt;&gt;"","-" &amp;TEXT(comp[[#This Row],[Ni]],"0.#") &amp;TEXT(H$1,0),"")</f>
        <v/>
      </c>
      <c r="AM20" s="46" t="str">
        <f>IF(J20&lt;&gt;"","-" &amp;TEXT(comp[[#This Row],[Cr]],"0.#") &amp;TEXT(J$1,0),"")</f>
        <v/>
      </c>
      <c r="AN20" s="46" t="str">
        <f>IF(M20&lt;&gt;"","-" &amp;TEXT(comp[[#This Row],[Ta]],"0.#") &amp;TEXT(M$1,0),"")</f>
        <v>-1.6Ta</v>
      </c>
      <c r="AO20" s="46" t="str">
        <f>IF(N20&lt;&gt;"","-" &amp;TEXT(comp[[#This Row],[Nb]],"0.#") &amp;TEXT(N$1,0),"")</f>
        <v/>
      </c>
      <c r="AP20" s="46" t="str">
        <f>IF(O20&lt;&gt;"","-" &amp;TEXT(comp[[#This Row],[V]],"0.#") &amp;TEXT(O$1,0),"")</f>
        <v/>
      </c>
      <c r="AQ20" s="46" t="str">
        <f>IF(L20&lt;&gt;"","-" &amp;TEXT(comp[[#This Row],[Ti]],"0.#") &amp;TEXT(L$1,0),"")</f>
        <v/>
      </c>
      <c r="AR20" s="46" t="str">
        <f>IF(P20&lt;&gt;"","-" &amp;TEXT(comp[[#This Row],[Mo]],"0.#") &amp;TEXT(P$1,0),"")</f>
        <v/>
      </c>
      <c r="AS20" s="46" t="str">
        <f>IF(Q20&lt;&gt;"","-" &amp;TEXT(comp[[#This Row],[C]],"0.##") &amp;TEXT(Q$1,0),"")</f>
        <v/>
      </c>
      <c r="AT20" s="46" t="str">
        <f>IF(R20&lt;&gt;"","-" &amp;TEXT(comp[[#This Row],[Zr]],"0.##") &amp;TEXT(R$1,0),"")</f>
        <v/>
      </c>
      <c r="AU20" s="46" t="str">
        <f>IF(S20&lt;&gt;"","-" &amp;TEXT(comp[[#This Row],[B]],"0.##") &amp;TEXT(S$1,0),"")</f>
        <v/>
      </c>
      <c r="AV20" s="46" t="str">
        <f>IF(T20&lt;&gt;"","-" &amp;TEXT(comp[[#This Row],[Ir]],"0.#") &amp;TEXT(T$1,0),"")</f>
        <v/>
      </c>
      <c r="AW20" s="46" t="str">
        <f>IF(U20&lt;&gt;"","-" &amp;TEXT(comp[[#This Row],[Re]],"0.#") &amp;TEXT(U$1,0),"")</f>
        <v/>
      </c>
      <c r="AX20" s="46" t="str">
        <f>IF(V20&lt;&gt;"","-" &amp;TEXT(comp[[#This Row],[Si]],"0.#") &amp;TEXT(V$1,0),"")</f>
        <v>-1.8Si</v>
      </c>
      <c r="AY20" s="46" t="str">
        <f>IF(W20&lt;&gt;"","-" &amp;TEXT(comp[[#This Row],[Fe]],"0.#") &amp;TEXT(W$1,0),"")</f>
        <v/>
      </c>
      <c r="AZ20" s="46" t="str">
        <f>IF(X20&lt;&gt;"","-" &amp;TEXT(comp[[#This Row],[Y]],"0.#") &amp;TEXT(X$1,0),"")</f>
        <v/>
      </c>
      <c r="BA20" s="46" t="str">
        <f>IF(Y20&lt;&gt;"","-" &amp;TEXT(comp[[#This Row],[Hf]],"0.#") &amp;TEXT(Y$1,0),"")</f>
        <v/>
      </c>
      <c r="BB20" s="46" t="str">
        <f>IF(Z20&lt;&gt;"","-" &amp;TEXT(comp[[#This Row],[Ge]],"0.#") &amp;TEXT(Z$1,0),"")</f>
        <v/>
      </c>
      <c r="BC20" s="46" t="str">
        <f>IF(AA20&lt;&gt;"","-" &amp;TEXT(comp[[#This Row],[Mn]],"0.#") &amp;TEXT(AA$1,0),"")</f>
        <v/>
      </c>
      <c r="BD20" s="46" t="str">
        <f>IF(AB20&lt;&gt;"","-" &amp;TEXT(comp[[#This Row],[Sc]],"0.#") &amp;TEXT(AB$1,0),"")</f>
        <v/>
      </c>
      <c r="BE20" s="46" t="str">
        <f>IF(AC20&lt;&gt;"","-" &amp;TEXT(comp[[#This Row],[Ru]],"0.#") &amp;TEXT(AC$1,0),"")</f>
        <v/>
      </c>
      <c r="BF20" s="46" t="str">
        <f>IF(AD20&lt;&gt;"","-" &amp;TEXT(comp[[#This Row],[Ce]],"0.#") &amp;TEXT(AD$1,0),"")</f>
        <v/>
      </c>
      <c r="BG20" s="46" t="str">
        <f>IF(AE20&lt;&gt;"","-" &amp;TEXT([1]comp!$AE20,"0.#") &amp;TEXT(AE$1,0),"")</f>
        <v/>
      </c>
      <c r="BH20" s="29" t="str">
        <f>[1]comp!$D20 &amp; [1]comp!$E20</f>
        <v>2Ta2SiBauer, A., Neumeier, S., Pyczak, F., &amp; Göken, M. (2010). Microstructure and creep strength of different γ/γ′- strengthened Co-base superalloy variants. Scripta Materialia, 63(12), 1197–1200. https://doi.org/10.1016/j.scriptamat.2010.08.046</v>
      </c>
      <c r="BI20" s="36" t="str">
        <f t="shared" si="1"/>
        <v>Co-8.1Al-7.7W-1.6Ta-1.8Si</v>
      </c>
      <c r="BJ20" s="29" t="s">
        <v>1657</v>
      </c>
      <c r="BK20" t="str">
        <f t="shared" si="2"/>
        <v>-8.1Al-7.7W-1.6Ta-1.8Si</v>
      </c>
      <c r="BL20"/>
      <c r="BM20"/>
      <c r="BN20"/>
      <c r="BO20"/>
    </row>
    <row r="21" spans="1:67" s="42" customFormat="1" x14ac:dyDescent="0.3">
      <c r="A21" s="26" t="str">
        <f t="shared" si="0"/>
        <v>Co-8.2Al-7.5W-1.9Ta-2.V</v>
      </c>
      <c r="B21" s="30" t="s">
        <v>1483</v>
      </c>
      <c r="C21" s="30" t="s">
        <v>2707</v>
      </c>
      <c r="D21" s="28" t="s">
        <v>61</v>
      </c>
      <c r="E21" s="29" t="s">
        <v>78</v>
      </c>
      <c r="F21" s="28">
        <v>19</v>
      </c>
      <c r="G21" s="54">
        <f t="shared" si="3"/>
        <v>80.400000000000006</v>
      </c>
      <c r="H21" s="56"/>
      <c r="I21" s="56">
        <v>8.1999999999999993</v>
      </c>
      <c r="J21" s="56"/>
      <c r="K21" s="56">
        <v>7.5</v>
      </c>
      <c r="L21" s="56"/>
      <c r="M21" s="56">
        <v>1.9</v>
      </c>
      <c r="N21" s="56"/>
      <c r="O21" s="56">
        <v>2</v>
      </c>
      <c r="P21" s="56"/>
      <c r="Q21" s="52"/>
      <c r="R21" s="52"/>
      <c r="S21" s="52"/>
      <c r="T21" s="56"/>
      <c r="U21" s="56"/>
      <c r="V21" s="56"/>
      <c r="W21" s="56"/>
      <c r="X21" s="56"/>
      <c r="Y21" s="56"/>
      <c r="Z21" s="56"/>
      <c r="AA21" s="56"/>
      <c r="AB21" s="56"/>
      <c r="AC21" s="56"/>
      <c r="AD21" s="56"/>
      <c r="AE21" s="56"/>
      <c r="AF21" s="28">
        <f t="shared" si="4"/>
        <v>9.2593000000000014</v>
      </c>
      <c r="AG21" s="28"/>
      <c r="AH21" s="28"/>
      <c r="AI21" s="46" t="s">
        <v>1</v>
      </c>
      <c r="AJ21" s="46" t="str">
        <f>IF(I21&lt;&gt;"","-" &amp;TEXT([1]comp!$I21,"0.#") &amp;TEXT(I$1,0),"")</f>
        <v>-8.2Al</v>
      </c>
      <c r="AK21" s="46" t="str">
        <f>IF(K21&lt;&gt;"","-" &amp;TEXT(comp[[#This Row],[W]],"0.#") &amp;TEXT(K$1,0),"")</f>
        <v>-7.5W</v>
      </c>
      <c r="AL21" s="46" t="str">
        <f>IF(H21&lt;&gt;"","-" &amp;TEXT(comp[[#This Row],[Ni]],"0.#") &amp;TEXT(H$1,0),"")</f>
        <v/>
      </c>
      <c r="AM21" s="46" t="str">
        <f>IF(J21&lt;&gt;"","-" &amp;TEXT(comp[[#This Row],[Cr]],"0.#") &amp;TEXT(J$1,0),"")</f>
        <v/>
      </c>
      <c r="AN21" s="46" t="str">
        <f>IF(M21&lt;&gt;"","-" &amp;TEXT(comp[[#This Row],[Ta]],"0.#") &amp;TEXT(M$1,0),"")</f>
        <v>-1.9Ta</v>
      </c>
      <c r="AO21" s="46" t="str">
        <f>IF(N21&lt;&gt;"","-" &amp;TEXT(comp[[#This Row],[Nb]],"0.#") &amp;TEXT(N$1,0),"")</f>
        <v/>
      </c>
      <c r="AP21" s="46" t="str">
        <f>IF(O21&lt;&gt;"","-" &amp;TEXT(comp[[#This Row],[V]],"0.#") &amp;TEXT(O$1,0),"")</f>
        <v>-2.V</v>
      </c>
      <c r="AQ21" s="46" t="str">
        <f>IF(L21&lt;&gt;"","-" &amp;TEXT(comp[[#This Row],[Ti]],"0.#") &amp;TEXT(L$1,0),"")</f>
        <v/>
      </c>
      <c r="AR21" s="46" t="str">
        <f>IF(P21&lt;&gt;"","-" &amp;TEXT(comp[[#This Row],[Mo]],"0.#") &amp;TEXT(P$1,0),"")</f>
        <v/>
      </c>
      <c r="AS21" s="46" t="str">
        <f>IF(Q21&lt;&gt;"","-" &amp;TEXT(comp[[#This Row],[C]],"0.##") &amp;TEXT(Q$1,0),"")</f>
        <v/>
      </c>
      <c r="AT21" s="46" t="str">
        <f>IF(R21&lt;&gt;"","-" &amp;TEXT(comp[[#This Row],[Zr]],"0.##") &amp;TEXT(R$1,0),"")</f>
        <v/>
      </c>
      <c r="AU21" s="46" t="str">
        <f>IF(S21&lt;&gt;"","-" &amp;TEXT(comp[[#This Row],[B]],"0.##") &amp;TEXT(S$1,0),"")</f>
        <v/>
      </c>
      <c r="AV21" s="46" t="str">
        <f>IF(T21&lt;&gt;"","-" &amp;TEXT(comp[[#This Row],[Ir]],"0.#") &amp;TEXT(T$1,0),"")</f>
        <v/>
      </c>
      <c r="AW21" s="46" t="str">
        <f>IF(U21&lt;&gt;"","-" &amp;TEXT(comp[[#This Row],[Re]],"0.#") &amp;TEXT(U$1,0),"")</f>
        <v/>
      </c>
      <c r="AX21" s="46" t="str">
        <f>IF(V21&lt;&gt;"","-" &amp;TEXT(comp[[#This Row],[Si]],"0.#") &amp;TEXT(V$1,0),"")</f>
        <v/>
      </c>
      <c r="AY21" s="46" t="str">
        <f>IF(W21&lt;&gt;"","-" &amp;TEXT(comp[[#This Row],[Fe]],"0.#") &amp;TEXT(W$1,0),"")</f>
        <v/>
      </c>
      <c r="AZ21" s="46" t="str">
        <f>IF(X21&lt;&gt;"","-" &amp;TEXT(comp[[#This Row],[Y]],"0.#") &amp;TEXT(X$1,0),"")</f>
        <v/>
      </c>
      <c r="BA21" s="46" t="str">
        <f>IF(Y21&lt;&gt;"","-" &amp;TEXT(comp[[#This Row],[Hf]],"0.#") &amp;TEXT(Y$1,0),"")</f>
        <v/>
      </c>
      <c r="BB21" s="46" t="str">
        <f>IF(Z21&lt;&gt;"","-" &amp;TEXT(comp[[#This Row],[Ge]],"0.#") &amp;TEXT(Z$1,0),"")</f>
        <v/>
      </c>
      <c r="BC21" s="46" t="str">
        <f>IF(AA21&lt;&gt;"","-" &amp;TEXT(comp[[#This Row],[Mn]],"0.#") &amp;TEXT(AA$1,0),"")</f>
        <v/>
      </c>
      <c r="BD21" s="46" t="str">
        <f>IF(AB21&lt;&gt;"","-" &amp;TEXT(comp[[#This Row],[Sc]],"0.#") &amp;TEXT(AB$1,0),"")</f>
        <v/>
      </c>
      <c r="BE21" s="46" t="str">
        <f>IF(AC21&lt;&gt;"","-" &amp;TEXT(comp[[#This Row],[Ru]],"0.#") &amp;TEXT(AC$1,0),"")</f>
        <v/>
      </c>
      <c r="BF21" s="46" t="str">
        <f>IF(AD21&lt;&gt;"","-" &amp;TEXT(comp[[#This Row],[Ce]],"0.#") &amp;TEXT(AD$1,0),"")</f>
        <v/>
      </c>
      <c r="BG21" s="46" t="str">
        <f>IF(AE21&lt;&gt;"","-" &amp;TEXT([1]comp!$AE21,"0.#") &amp;TEXT(AE$1,0),"")</f>
        <v/>
      </c>
      <c r="BH21" s="29" t="str">
        <f>[1]comp!$D21 &amp; [1]comp!$E21</f>
        <v>2Ta2VBauer, A., Neumeier, S., Pyczak, F., &amp; Göken, M. (2010). Microstructure and creep strength of different γ/γ′- strengthened Co-base superalloy variants. Scripta Materialia, 63(12), 1197–1200. https://doi.org/10.1016/j.scriptamat.2010.08.047</v>
      </c>
      <c r="BI21" s="36" t="str">
        <f t="shared" si="1"/>
        <v>Co-8.2Al-7.5W-1.9Ta-2.V</v>
      </c>
      <c r="BJ21" s="29" t="s">
        <v>1658</v>
      </c>
      <c r="BK21" t="str">
        <f t="shared" si="2"/>
        <v>-8.2Al-7.5W-1.9Ta-2.V</v>
      </c>
      <c r="BL21"/>
      <c r="BM21"/>
      <c r="BN21"/>
      <c r="BO21"/>
    </row>
    <row r="22" spans="1:67" s="42" customFormat="1" x14ac:dyDescent="0.3">
      <c r="A22" s="26" t="str">
        <f t="shared" si="0"/>
        <v>Co-8.2Al-9.6W-1.8Ta-1.8Mo</v>
      </c>
      <c r="B22" s="30" t="s">
        <v>1483</v>
      </c>
      <c r="C22" s="30" t="s">
        <v>2708</v>
      </c>
      <c r="D22" s="28" t="s">
        <v>66</v>
      </c>
      <c r="E22" s="29" t="s">
        <v>79</v>
      </c>
      <c r="F22" s="28">
        <v>20</v>
      </c>
      <c r="G22" s="54">
        <f t="shared" si="3"/>
        <v>78.599999999999994</v>
      </c>
      <c r="H22" s="56"/>
      <c r="I22" s="56">
        <v>8.1999999999999993</v>
      </c>
      <c r="J22" s="56"/>
      <c r="K22" s="56">
        <v>9.6</v>
      </c>
      <c r="L22" s="56"/>
      <c r="M22" s="56">
        <v>1.8</v>
      </c>
      <c r="N22" s="56"/>
      <c r="O22" s="56"/>
      <c r="P22" s="56">
        <v>1.8</v>
      </c>
      <c r="Q22" s="52"/>
      <c r="R22" s="52"/>
      <c r="S22" s="52"/>
      <c r="T22" s="56"/>
      <c r="U22" s="56"/>
      <c r="V22" s="56"/>
      <c r="W22" s="56"/>
      <c r="X22" s="56"/>
      <c r="Y22" s="56"/>
      <c r="Z22" s="56"/>
      <c r="AA22" s="56"/>
      <c r="AB22" s="56"/>
      <c r="AC22" s="56"/>
      <c r="AD22" s="56"/>
      <c r="AE22" s="56"/>
      <c r="AF22" s="28">
        <f t="shared" si="4"/>
        <v>9.5495400000000004</v>
      </c>
      <c r="AG22" s="28"/>
      <c r="AH22" s="28"/>
      <c r="AI22" s="46" t="s">
        <v>1</v>
      </c>
      <c r="AJ22" s="46" t="str">
        <f>IF(I22&lt;&gt;"","-" &amp;TEXT([1]comp!$I22,"0.#") &amp;TEXT(I$1,0),"")</f>
        <v>-8.2Al</v>
      </c>
      <c r="AK22" s="46" t="str">
        <f>IF(K22&lt;&gt;"","-" &amp;TEXT(comp[[#This Row],[W]],"0.#") &amp;TEXT(K$1,0),"")</f>
        <v>-9.6W</v>
      </c>
      <c r="AL22" s="46" t="str">
        <f>IF(H22&lt;&gt;"","-" &amp;TEXT(comp[[#This Row],[Ni]],"0.#") &amp;TEXT(H$1,0),"")</f>
        <v/>
      </c>
      <c r="AM22" s="46" t="str">
        <f>IF(J22&lt;&gt;"","-" &amp;TEXT(comp[[#This Row],[Cr]],"0.#") &amp;TEXT(J$1,0),"")</f>
        <v/>
      </c>
      <c r="AN22" s="46" t="str">
        <f>IF(M22&lt;&gt;"","-" &amp;TEXT(comp[[#This Row],[Ta]],"0.#") &amp;TEXT(M$1,0),"")</f>
        <v>-1.8Ta</v>
      </c>
      <c r="AO22" s="46" t="str">
        <f>IF(N22&lt;&gt;"","-" &amp;TEXT(comp[[#This Row],[Nb]],"0.#") &amp;TEXT(N$1,0),"")</f>
        <v/>
      </c>
      <c r="AP22" s="46" t="str">
        <f>IF(O22&lt;&gt;"","-" &amp;TEXT(comp[[#This Row],[V]],"0.#") &amp;TEXT(O$1,0),"")</f>
        <v/>
      </c>
      <c r="AQ22" s="46" t="str">
        <f>IF(L22&lt;&gt;"","-" &amp;TEXT(comp[[#This Row],[Ti]],"0.#") &amp;TEXT(L$1,0),"")</f>
        <v/>
      </c>
      <c r="AR22" s="46" t="str">
        <f>IF(P22&lt;&gt;"","-" &amp;TEXT(comp[[#This Row],[Mo]],"0.#") &amp;TEXT(P$1,0),"")</f>
        <v>-1.8Mo</v>
      </c>
      <c r="AS22" s="46" t="str">
        <f>IF(Q22&lt;&gt;"","-" &amp;TEXT(comp[[#This Row],[C]],"0.##") &amp;TEXT(Q$1,0),"")</f>
        <v/>
      </c>
      <c r="AT22" s="46" t="str">
        <f>IF(R22&lt;&gt;"","-" &amp;TEXT(comp[[#This Row],[Zr]],"0.##") &amp;TEXT(R$1,0),"")</f>
        <v/>
      </c>
      <c r="AU22" s="46" t="str">
        <f>IF(S22&lt;&gt;"","-" &amp;TEXT(comp[[#This Row],[B]],"0.##") &amp;TEXT(S$1,0),"")</f>
        <v/>
      </c>
      <c r="AV22" s="46" t="str">
        <f>IF(T22&lt;&gt;"","-" &amp;TEXT(comp[[#This Row],[Ir]],"0.#") &amp;TEXT(T$1,0),"")</f>
        <v/>
      </c>
      <c r="AW22" s="46" t="str">
        <f>IF(U22&lt;&gt;"","-" &amp;TEXT(comp[[#This Row],[Re]],"0.#") &amp;TEXT(U$1,0),"")</f>
        <v/>
      </c>
      <c r="AX22" s="46" t="str">
        <f>IF(V22&lt;&gt;"","-" &amp;TEXT(comp[[#This Row],[Si]],"0.#") &amp;TEXT(V$1,0),"")</f>
        <v/>
      </c>
      <c r="AY22" s="46" t="str">
        <f>IF(W22&lt;&gt;"","-" &amp;TEXT(comp[[#This Row],[Fe]],"0.#") &amp;TEXT(W$1,0),"")</f>
        <v/>
      </c>
      <c r="AZ22" s="46" t="str">
        <f>IF(X22&lt;&gt;"","-" &amp;TEXT(comp[[#This Row],[Y]],"0.#") &amp;TEXT(X$1,0),"")</f>
        <v/>
      </c>
      <c r="BA22" s="46" t="str">
        <f>IF(Y22&lt;&gt;"","-" &amp;TEXT(comp[[#This Row],[Hf]],"0.#") &amp;TEXT(Y$1,0),"")</f>
        <v/>
      </c>
      <c r="BB22" s="46" t="str">
        <f>IF(Z22&lt;&gt;"","-" &amp;TEXT(comp[[#This Row],[Ge]],"0.#") &amp;TEXT(Z$1,0),"")</f>
        <v/>
      </c>
      <c r="BC22" s="46" t="str">
        <f>IF(AA22&lt;&gt;"","-" &amp;TEXT(comp[[#This Row],[Mn]],"0.#") &amp;TEXT(AA$1,0),"")</f>
        <v/>
      </c>
      <c r="BD22" s="46" t="str">
        <f>IF(AB22&lt;&gt;"","-" &amp;TEXT(comp[[#This Row],[Sc]],"0.#") &amp;TEXT(AB$1,0),"")</f>
        <v/>
      </c>
      <c r="BE22" s="46" t="str">
        <f>IF(AC22&lt;&gt;"","-" &amp;TEXT(comp[[#This Row],[Ru]],"0.#") &amp;TEXT(AC$1,0),"")</f>
        <v/>
      </c>
      <c r="BF22" s="46" t="str">
        <f>IF(AD22&lt;&gt;"","-" &amp;TEXT(comp[[#This Row],[Ce]],"0.#") &amp;TEXT(AD$1,0),"")</f>
        <v/>
      </c>
      <c r="BG22" s="46" t="str">
        <f>IF(AE22&lt;&gt;"","-" &amp;TEXT([1]comp!$AE22,"0.#") &amp;TEXT(AE$1,0),"")</f>
        <v/>
      </c>
      <c r="BH22" s="29" t="str">
        <f>[1]comp!$D22 &amp; [1]comp!$E22</f>
        <v>2T2MoBauer, A., Neumeier, S., Pyczak, F., &amp; Göken, M. (2010). Microstructure and creep strength of different γ/γ′- strengthened Co-base superalloy variants. Scripta Materialia, 63(12), 1197–1200. https://doi.org/10.1016/j.scriptamat.2010.08.048</v>
      </c>
      <c r="BI22" s="36" t="str">
        <f t="shared" si="1"/>
        <v>Co-8.2Al-9.6W-1.8Ta-1.8Mo</v>
      </c>
      <c r="BJ22" s="29" t="s">
        <v>1659</v>
      </c>
      <c r="BK22" t="str">
        <f t="shared" si="2"/>
        <v>-8.2Al-9.6W-1.8Ta-1.8Mo</v>
      </c>
      <c r="BL22"/>
      <c r="BM22"/>
      <c r="BN22"/>
      <c r="BO22"/>
    </row>
    <row r="23" spans="1:67" s="42" customFormat="1" x14ac:dyDescent="0.3">
      <c r="A23" s="26" t="str">
        <f t="shared" si="0"/>
        <v>Co-8.Al-5.7W-2.Ta-1.5Mo</v>
      </c>
      <c r="B23" s="30" t="s">
        <v>1483</v>
      </c>
      <c r="C23" s="30" t="s">
        <v>2709</v>
      </c>
      <c r="D23" s="28" t="s">
        <v>67</v>
      </c>
      <c r="E23" s="29" t="s">
        <v>81</v>
      </c>
      <c r="F23" s="28">
        <v>22</v>
      </c>
      <c r="G23" s="54">
        <f t="shared" si="3"/>
        <v>82.8</v>
      </c>
      <c r="H23" s="56"/>
      <c r="I23" s="56">
        <v>8</v>
      </c>
      <c r="J23" s="56"/>
      <c r="K23" s="56">
        <v>5.7</v>
      </c>
      <c r="L23" s="56"/>
      <c r="M23" s="56">
        <v>2</v>
      </c>
      <c r="N23" s="56"/>
      <c r="O23" s="56"/>
      <c r="P23" s="56">
        <v>1.5</v>
      </c>
      <c r="Q23" s="52"/>
      <c r="R23" s="52"/>
      <c r="S23" s="52"/>
      <c r="T23" s="56"/>
      <c r="U23" s="56"/>
      <c r="V23" s="56"/>
      <c r="W23" s="56"/>
      <c r="X23" s="56"/>
      <c r="Y23" s="56"/>
      <c r="Z23" s="56"/>
      <c r="AA23" s="56"/>
      <c r="AB23" s="56"/>
      <c r="AC23" s="56"/>
      <c r="AD23" s="56"/>
      <c r="AE23" s="56"/>
      <c r="AF23" s="28">
        <f t="shared" si="4"/>
        <v>9.169649999999999</v>
      </c>
      <c r="AG23" s="28"/>
      <c r="AH23" s="28"/>
      <c r="AI23" s="46" t="s">
        <v>1</v>
      </c>
      <c r="AJ23" s="46" t="str">
        <f>IF(I23&lt;&gt;"","-" &amp;TEXT([1]comp!$I23,"0.#") &amp;TEXT(I$1,0),"")</f>
        <v>-8.Al</v>
      </c>
      <c r="AK23" s="46" t="str">
        <f>IF(K23&lt;&gt;"","-" &amp;TEXT(comp[[#This Row],[W]],"0.#") &amp;TEXT(K$1,0),"")</f>
        <v>-5.7W</v>
      </c>
      <c r="AL23" s="46" t="str">
        <f>IF(H23&lt;&gt;"","-" &amp;TEXT(comp[[#This Row],[Ni]],"0.#") &amp;TEXT(H$1,0),"")</f>
        <v/>
      </c>
      <c r="AM23" s="46" t="str">
        <f>IF(J23&lt;&gt;"","-" &amp;TEXT(comp[[#This Row],[Cr]],"0.#") &amp;TEXT(J$1,0),"")</f>
        <v/>
      </c>
      <c r="AN23" s="46" t="str">
        <f>IF(M23&lt;&gt;"","-" &amp;TEXT(comp[[#This Row],[Ta]],"0.#") &amp;TEXT(M$1,0),"")</f>
        <v>-2.Ta</v>
      </c>
      <c r="AO23" s="46" t="str">
        <f>IF(N23&lt;&gt;"","-" &amp;TEXT(comp[[#This Row],[Nb]],"0.#") &amp;TEXT(N$1,0),"")</f>
        <v/>
      </c>
      <c r="AP23" s="46" t="str">
        <f>IF(O23&lt;&gt;"","-" &amp;TEXT(comp[[#This Row],[V]],"0.#") &amp;TEXT(O$1,0),"")</f>
        <v/>
      </c>
      <c r="AQ23" s="46" t="str">
        <f>IF(L23&lt;&gt;"","-" &amp;TEXT(comp[[#This Row],[Ti]],"0.#") &amp;TEXT(L$1,0),"")</f>
        <v/>
      </c>
      <c r="AR23" s="46" t="str">
        <f>IF(P23&lt;&gt;"","-" &amp;TEXT(comp[[#This Row],[Mo]],"0.#") &amp;TEXT(P$1,0),"")</f>
        <v>-1.5Mo</v>
      </c>
      <c r="AS23" s="46" t="str">
        <f>IF(Q23&lt;&gt;"","-" &amp;TEXT(comp[[#This Row],[C]],"0.##") &amp;TEXT(Q$1,0),"")</f>
        <v/>
      </c>
      <c r="AT23" s="46" t="str">
        <f>IF(R23&lt;&gt;"","-" &amp;TEXT(comp[[#This Row],[Zr]],"0.##") &amp;TEXT(R$1,0),"")</f>
        <v/>
      </c>
      <c r="AU23" s="46" t="str">
        <f>IF(S23&lt;&gt;"","-" &amp;TEXT(comp[[#This Row],[B]],"0.##") &amp;TEXT(S$1,0),"")</f>
        <v/>
      </c>
      <c r="AV23" s="46" t="str">
        <f>IF(T23&lt;&gt;"","-" &amp;TEXT(comp[[#This Row],[Ir]],"0.#") &amp;TEXT(T$1,0),"")</f>
        <v/>
      </c>
      <c r="AW23" s="46" t="str">
        <f>IF(U23&lt;&gt;"","-" &amp;TEXT(comp[[#This Row],[Re]],"0.#") &amp;TEXT(U$1,0),"")</f>
        <v/>
      </c>
      <c r="AX23" s="46" t="str">
        <f>IF(V23&lt;&gt;"","-" &amp;TEXT(comp[[#This Row],[Si]],"0.#") &amp;TEXT(V$1,0),"")</f>
        <v/>
      </c>
      <c r="AY23" s="46" t="str">
        <f>IF(W23&lt;&gt;"","-" &amp;TEXT(comp[[#This Row],[Fe]],"0.#") &amp;TEXT(W$1,0),"")</f>
        <v/>
      </c>
      <c r="AZ23" s="46" t="str">
        <f>IF(X23&lt;&gt;"","-" &amp;TEXT(comp[[#This Row],[Y]],"0.#") &amp;TEXT(X$1,0),"")</f>
        <v/>
      </c>
      <c r="BA23" s="46" t="str">
        <f>IF(Y23&lt;&gt;"","-" &amp;TEXT(comp[[#This Row],[Hf]],"0.#") &amp;TEXT(Y$1,0),"")</f>
        <v/>
      </c>
      <c r="BB23" s="46" t="str">
        <f>IF(Z23&lt;&gt;"","-" &amp;TEXT(comp[[#This Row],[Ge]],"0.#") &amp;TEXT(Z$1,0),"")</f>
        <v/>
      </c>
      <c r="BC23" s="46" t="str">
        <f>IF(AA23&lt;&gt;"","-" &amp;TEXT(comp[[#This Row],[Mn]],"0.#") &amp;TEXT(AA$1,0),"")</f>
        <v/>
      </c>
      <c r="BD23" s="46" t="str">
        <f>IF(AB23&lt;&gt;"","-" &amp;TEXT(comp[[#This Row],[Sc]],"0.#") &amp;TEXT(AB$1,0),"")</f>
        <v/>
      </c>
      <c r="BE23" s="46" t="str">
        <f>IF(AC23&lt;&gt;"","-" &amp;TEXT(comp[[#This Row],[Ru]],"0.#") &amp;TEXT(AC$1,0),"")</f>
        <v/>
      </c>
      <c r="BF23" s="46" t="str">
        <f>IF(AD23&lt;&gt;"","-" &amp;TEXT(comp[[#This Row],[Ce]],"0.#") &amp;TEXT(AD$1,0),"")</f>
        <v/>
      </c>
      <c r="BG23" s="46" t="str">
        <f>IF(AE23&lt;&gt;"","-" &amp;TEXT([1]comp!$AE23,"0.#") &amp;TEXT(AE$1,0),"")</f>
        <v/>
      </c>
      <c r="BH23" s="29" t="str">
        <f>[1]comp!$D23 &amp; [1]comp!$E23</f>
        <v>W2Ta2MoBauer, A., Neumeier, S., Pyczak, F., &amp; Göken, M. (2010). Microstructure and creep strength of different γ/γ′- strengthened Co-base superalloy variants. Scripta Materialia, 63(12), 1197–1200. https://doi.org/10.1016/j.scriptamat.2010.08.050</v>
      </c>
      <c r="BI23" s="36" t="str">
        <f t="shared" si="1"/>
        <v>Co-8.Al-5.7W-2.Ta-1.5Mo</v>
      </c>
      <c r="BJ23" s="29" t="s">
        <v>1660</v>
      </c>
      <c r="BK23" t="str">
        <f t="shared" si="2"/>
        <v>-8.Al-5.7W-2.Ta-1.5Mo</v>
      </c>
      <c r="BL23"/>
      <c r="BM23"/>
      <c r="BN23"/>
      <c r="BO23"/>
    </row>
    <row r="24" spans="1:67" s="42" customFormat="1" x14ac:dyDescent="0.3">
      <c r="A24" s="26" t="str">
        <f t="shared" si="0"/>
        <v>Co-8.7Al-5.5W-1.3Ta-0.9Ir</v>
      </c>
      <c r="B24" s="30" t="s">
        <v>1483</v>
      </c>
      <c r="C24" s="30" t="s">
        <v>2710</v>
      </c>
      <c r="D24" s="28" t="s">
        <v>68</v>
      </c>
      <c r="E24" s="29" t="s">
        <v>82</v>
      </c>
      <c r="F24" s="28">
        <v>23</v>
      </c>
      <c r="G24" s="54">
        <f t="shared" si="3"/>
        <v>83.6</v>
      </c>
      <c r="H24" s="56"/>
      <c r="I24" s="56">
        <v>8.6999999999999993</v>
      </c>
      <c r="J24" s="56"/>
      <c r="K24" s="56">
        <v>5.5</v>
      </c>
      <c r="L24" s="56"/>
      <c r="M24" s="56">
        <v>1.3</v>
      </c>
      <c r="N24" s="56"/>
      <c r="O24" s="56"/>
      <c r="P24" s="56"/>
      <c r="Q24" s="52"/>
      <c r="R24" s="52"/>
      <c r="S24" s="52"/>
      <c r="T24" s="56">
        <v>0.9</v>
      </c>
      <c r="U24" s="56"/>
      <c r="V24" s="56"/>
      <c r="W24" s="56"/>
      <c r="X24" s="56"/>
      <c r="Y24" s="56"/>
      <c r="Z24" s="56"/>
      <c r="AA24" s="56"/>
      <c r="AB24" s="56"/>
      <c r="AC24" s="56"/>
      <c r="AD24" s="56"/>
      <c r="AE24" s="56"/>
      <c r="AF24" s="28">
        <f t="shared" si="4"/>
        <v>9.1535399999999996</v>
      </c>
      <c r="AG24" s="28"/>
      <c r="AH24" s="28"/>
      <c r="AI24" s="46" t="s">
        <v>1</v>
      </c>
      <c r="AJ24" s="46" t="str">
        <f>IF(I24&lt;&gt;"","-" &amp;TEXT([1]comp!$I24,"0.#") &amp;TEXT(I$1,0),"")</f>
        <v>-8.7Al</v>
      </c>
      <c r="AK24" s="46" t="str">
        <f>IF(K24&lt;&gt;"","-" &amp;TEXT(comp[[#This Row],[W]],"0.#") &amp;TEXT(K$1,0),"")</f>
        <v>-5.5W</v>
      </c>
      <c r="AL24" s="46" t="str">
        <f>IF(H24&lt;&gt;"","-" &amp;TEXT(comp[[#This Row],[Ni]],"0.#") &amp;TEXT(H$1,0),"")</f>
        <v/>
      </c>
      <c r="AM24" s="46" t="str">
        <f>IF(J24&lt;&gt;"","-" &amp;TEXT(comp[[#This Row],[Cr]],"0.#") &amp;TEXT(J$1,0),"")</f>
        <v/>
      </c>
      <c r="AN24" s="46" t="str">
        <f>IF(M24&lt;&gt;"","-" &amp;TEXT(comp[[#This Row],[Ta]],"0.#") &amp;TEXT(M$1,0),"")</f>
        <v>-1.3Ta</v>
      </c>
      <c r="AO24" s="46" t="str">
        <f>IF(N24&lt;&gt;"","-" &amp;TEXT(comp[[#This Row],[Nb]],"0.#") &amp;TEXT(N$1,0),"")</f>
        <v/>
      </c>
      <c r="AP24" s="46" t="str">
        <f>IF(O24&lt;&gt;"","-" &amp;TEXT(comp[[#This Row],[V]],"0.#") &amp;TEXT(O$1,0),"")</f>
        <v/>
      </c>
      <c r="AQ24" s="46" t="str">
        <f>IF(L24&lt;&gt;"","-" &amp;TEXT(comp[[#This Row],[Ti]],"0.#") &amp;TEXT(L$1,0),"")</f>
        <v/>
      </c>
      <c r="AR24" s="46" t="str">
        <f>IF(P24&lt;&gt;"","-" &amp;TEXT(comp[[#This Row],[Mo]],"0.#") &amp;TEXT(P$1,0),"")</f>
        <v/>
      </c>
      <c r="AS24" s="46" t="str">
        <f>IF(Q24&lt;&gt;"","-" &amp;TEXT(comp[[#This Row],[C]],"0.##") &amp;TEXT(Q$1,0),"")</f>
        <v/>
      </c>
      <c r="AT24" s="46" t="str">
        <f>IF(R24&lt;&gt;"","-" &amp;TEXT(comp[[#This Row],[Zr]],"0.##") &amp;TEXT(R$1,0),"")</f>
        <v/>
      </c>
      <c r="AU24" s="46" t="str">
        <f>IF(S24&lt;&gt;"","-" &amp;TEXT(comp[[#This Row],[B]],"0.##") &amp;TEXT(S$1,0),"")</f>
        <v/>
      </c>
      <c r="AV24" s="46" t="str">
        <f>IF(T24&lt;&gt;"","-" &amp;TEXT(comp[[#This Row],[Ir]],"0.#") &amp;TEXT(T$1,0),"")</f>
        <v>-0.9Ir</v>
      </c>
      <c r="AW24" s="46" t="str">
        <f>IF(U24&lt;&gt;"","-" &amp;TEXT(comp[[#This Row],[Re]],"0.#") &amp;TEXT(U$1,0),"")</f>
        <v/>
      </c>
      <c r="AX24" s="46" t="str">
        <f>IF(V24&lt;&gt;"","-" &amp;TEXT(comp[[#This Row],[Si]],"0.#") &amp;TEXT(V$1,0),"")</f>
        <v/>
      </c>
      <c r="AY24" s="46" t="str">
        <f>IF(W24&lt;&gt;"","-" &amp;TEXT(comp[[#This Row],[Fe]],"0.#") &amp;TEXT(W$1,0),"")</f>
        <v/>
      </c>
      <c r="AZ24" s="46" t="str">
        <f>IF(X24&lt;&gt;"","-" &amp;TEXT(comp[[#This Row],[Y]],"0.#") &amp;TEXT(X$1,0),"")</f>
        <v/>
      </c>
      <c r="BA24" s="46" t="str">
        <f>IF(Y24&lt;&gt;"","-" &amp;TEXT(comp[[#This Row],[Hf]],"0.#") &amp;TEXT(Y$1,0),"")</f>
        <v/>
      </c>
      <c r="BB24" s="46" t="str">
        <f>IF(Z24&lt;&gt;"","-" &amp;TEXT(comp[[#This Row],[Ge]],"0.#") &amp;TEXT(Z$1,0),"")</f>
        <v/>
      </c>
      <c r="BC24" s="46" t="str">
        <f>IF(AA24&lt;&gt;"","-" &amp;TEXT(comp[[#This Row],[Mn]],"0.#") &amp;TEXT(AA$1,0),"")</f>
        <v/>
      </c>
      <c r="BD24" s="46" t="str">
        <f>IF(AB24&lt;&gt;"","-" &amp;TEXT(comp[[#This Row],[Sc]],"0.#") &amp;TEXT(AB$1,0),"")</f>
        <v/>
      </c>
      <c r="BE24" s="46" t="str">
        <f>IF(AC24&lt;&gt;"","-" &amp;TEXT(comp[[#This Row],[Ru]],"0.#") &amp;TEXT(AC$1,0),"")</f>
        <v/>
      </c>
      <c r="BF24" s="46" t="str">
        <f>IF(AD24&lt;&gt;"","-" &amp;TEXT(comp[[#This Row],[Ce]],"0.#") &amp;TEXT(AD$1,0),"")</f>
        <v/>
      </c>
      <c r="BG24" s="46" t="str">
        <f>IF(AE24&lt;&gt;"","-" &amp;TEXT([1]comp!$AE24,"0.#") &amp;TEXT(AE$1,0),"")</f>
        <v/>
      </c>
      <c r="BH24" s="29" t="str">
        <f>[1]comp!$D24 &amp; [1]comp!$E24</f>
        <v>W2Ta2IrBauer, A., Neumeier, S., Pyczak, F., &amp; Göken, M. (2010). Microstructure and creep strength of different γ/γ′- strengthened Co-base superalloy variants. Scripta Materialia, 63(12), 1197–1200. https://doi.org/10.1016/j.scriptamat.2010.08.051</v>
      </c>
      <c r="BI24" s="36" t="str">
        <f t="shared" si="1"/>
        <v>Co-8.7Al-5.5W-1.3Ta-0.9Ir</v>
      </c>
      <c r="BJ24" s="29" t="s">
        <v>1661</v>
      </c>
      <c r="BK24" t="str">
        <f t="shared" si="2"/>
        <v>-8.7Al-5.5W-1.3Ta-0.9Ir</v>
      </c>
      <c r="BL24"/>
      <c r="BM24"/>
      <c r="BN24"/>
      <c r="BO24"/>
    </row>
    <row r="25" spans="1:67" s="42" customFormat="1" x14ac:dyDescent="0.3">
      <c r="A25" s="26" t="str">
        <f t="shared" si="0"/>
        <v>Co-8.6Al-4.1Cr-9.5W</v>
      </c>
      <c r="B25" s="38" t="s">
        <v>1484</v>
      </c>
      <c r="C25" s="38" t="s">
        <v>2711</v>
      </c>
      <c r="D25" s="31" t="s">
        <v>137</v>
      </c>
      <c r="E25" s="38" t="s">
        <v>136</v>
      </c>
      <c r="F25" s="31">
        <v>24</v>
      </c>
      <c r="G25" s="54">
        <f t="shared" si="3"/>
        <v>77.8</v>
      </c>
      <c r="H25" s="55"/>
      <c r="I25" s="55">
        <v>8.6</v>
      </c>
      <c r="J25" s="55">
        <v>4.0999999999999996</v>
      </c>
      <c r="K25" s="55">
        <v>9.5</v>
      </c>
      <c r="L25" s="55"/>
      <c r="M25" s="55"/>
      <c r="N25" s="55"/>
      <c r="O25" s="55"/>
      <c r="P25" s="55"/>
      <c r="Q25" s="51"/>
      <c r="R25" s="51"/>
      <c r="S25" s="51"/>
      <c r="T25" s="55"/>
      <c r="U25" s="55"/>
      <c r="V25" s="55"/>
      <c r="W25" s="55"/>
      <c r="X25" s="55"/>
      <c r="Y25" s="55"/>
      <c r="Z25" s="55"/>
      <c r="AA25" s="55"/>
      <c r="AB25" s="55"/>
      <c r="AC25" s="55"/>
      <c r="AD25" s="55"/>
      <c r="AE25" s="55"/>
      <c r="AF25" s="31">
        <f t="shared" si="4"/>
        <v>9.2799399999999999</v>
      </c>
      <c r="AG25" s="31"/>
      <c r="AH25" s="31"/>
      <c r="AI25" s="46" t="s">
        <v>1</v>
      </c>
      <c r="AJ25" s="46" t="str">
        <f>IF(I25&lt;&gt;"","-" &amp;TEXT([1]comp!$I25,"0.#") &amp;TEXT(I$1,0),"")</f>
        <v>-8.6Al</v>
      </c>
      <c r="AK25" s="46" t="str">
        <f>IF(K25&lt;&gt;"","-" &amp;TEXT(comp[[#This Row],[W]],"0.#") &amp;TEXT(K$1,0),"")</f>
        <v>-9.5W</v>
      </c>
      <c r="AL25" s="46" t="str">
        <f>IF(H25&lt;&gt;"","-" &amp;TEXT(comp[[#This Row],[Ni]],"0.#") &amp;TEXT(H$1,0),"")</f>
        <v/>
      </c>
      <c r="AM25" s="46" t="str">
        <f>IF(J25&lt;&gt;"","-" &amp;TEXT(comp[[#This Row],[Cr]],"0.#") &amp;TEXT(J$1,0),"")</f>
        <v>-4.1Cr</v>
      </c>
      <c r="AN25" s="46" t="str">
        <f>IF(M25&lt;&gt;"","-" &amp;TEXT(comp[[#This Row],[Ta]],"0.#") &amp;TEXT(M$1,0),"")</f>
        <v/>
      </c>
      <c r="AO25" s="46" t="str">
        <f>IF(N25&lt;&gt;"","-" &amp;TEXT(comp[[#This Row],[Nb]],"0.#") &amp;TEXT(N$1,0),"")</f>
        <v/>
      </c>
      <c r="AP25" s="46" t="str">
        <f>IF(O25&lt;&gt;"","-" &amp;TEXT(comp[[#This Row],[V]],"0.#") &amp;TEXT(O$1,0),"")</f>
        <v/>
      </c>
      <c r="AQ25" s="46" t="str">
        <f>IF(L25&lt;&gt;"","-" &amp;TEXT(comp[[#This Row],[Ti]],"0.#") &amp;TEXT(L$1,0),"")</f>
        <v/>
      </c>
      <c r="AR25" s="46" t="str">
        <f>IF(P25&lt;&gt;"","-" &amp;TEXT(comp[[#This Row],[Mo]],"0.#") &amp;TEXT(P$1,0),"")</f>
        <v/>
      </c>
      <c r="AS25" s="46" t="str">
        <f>IF(Q25&lt;&gt;"","-" &amp;TEXT(comp[[#This Row],[C]],"0.##") &amp;TEXT(Q$1,0),"")</f>
        <v/>
      </c>
      <c r="AT25" s="46" t="str">
        <f>IF(R25&lt;&gt;"","-" &amp;TEXT(comp[[#This Row],[Zr]],"0.##") &amp;TEXT(R$1,0),"")</f>
        <v/>
      </c>
      <c r="AU25" s="46" t="str">
        <f>IF(S25&lt;&gt;"","-" &amp;TEXT(comp[[#This Row],[B]],"0.##") &amp;TEXT(S$1,0),"")</f>
        <v/>
      </c>
      <c r="AV25" s="46" t="str">
        <f>IF(T25&lt;&gt;"","-" &amp;TEXT(comp[[#This Row],[Ir]],"0.#") &amp;TEXT(T$1,0),"")</f>
        <v/>
      </c>
      <c r="AW25" s="46" t="str">
        <f>IF(U25&lt;&gt;"","-" &amp;TEXT(comp[[#This Row],[Re]],"0.#") &amp;TEXT(U$1,0),"")</f>
        <v/>
      </c>
      <c r="AX25" s="46" t="str">
        <f>IF(V25&lt;&gt;"","-" &amp;TEXT(comp[[#This Row],[Si]],"0.#") &amp;TEXT(V$1,0),"")</f>
        <v/>
      </c>
      <c r="AY25" s="46" t="str">
        <f>IF(W25&lt;&gt;"","-" &amp;TEXT(comp[[#This Row],[Fe]],"0.#") &amp;TEXT(W$1,0),"")</f>
        <v/>
      </c>
      <c r="AZ25" s="46" t="str">
        <f>IF(X25&lt;&gt;"","-" &amp;TEXT(comp[[#This Row],[Y]],"0.#") &amp;TEXT(X$1,0),"")</f>
        <v/>
      </c>
      <c r="BA25" s="46" t="str">
        <f>IF(Y25&lt;&gt;"","-" &amp;TEXT(comp[[#This Row],[Hf]],"0.#") &amp;TEXT(Y$1,0),"")</f>
        <v/>
      </c>
      <c r="BB25" s="46" t="str">
        <f>IF(Z25&lt;&gt;"","-" &amp;TEXT(comp[[#This Row],[Ge]],"0.#") &amp;TEXT(Z$1,0),"")</f>
        <v/>
      </c>
      <c r="BC25" s="46" t="str">
        <f>IF(AA25&lt;&gt;"","-" &amp;TEXT(comp[[#This Row],[Mn]],"0.#") &amp;TEXT(AA$1,0),"")</f>
        <v/>
      </c>
      <c r="BD25" s="46" t="str">
        <f>IF(AB25&lt;&gt;"","-" &amp;TEXT(comp[[#This Row],[Sc]],"0.#") &amp;TEXT(AB$1,0),"")</f>
        <v/>
      </c>
      <c r="BE25" s="46" t="str">
        <f>IF(AC25&lt;&gt;"","-" &amp;TEXT(comp[[#This Row],[Ru]],"0.#") &amp;TEXT(AC$1,0),"")</f>
        <v/>
      </c>
      <c r="BF25" s="46" t="str">
        <f>IF(AD25&lt;&gt;"","-" &amp;TEXT(comp[[#This Row],[Ce]],"0.#") &amp;TEXT(AD$1,0),"")</f>
        <v/>
      </c>
      <c r="BG25" s="46" t="str">
        <f>IF(AE25&lt;&gt;"","-" &amp;TEXT([1]comp!$AE25,"0.#") &amp;TEXT(AE$1,0),"")</f>
        <v/>
      </c>
      <c r="BH25" s="38" t="str">
        <f>[1]comp!$D25 &amp; [1]comp!$E25</f>
        <v>9W-4Cr-0.04BBauer, A., Neumeier, S., Pyczak, F., &amp; Göken, M. (2012). Creep Strength and Microstructure of Polycrystalline γ′ - Strengthened Cobalt-Base Superalloys. In Superalloys 2012 (pp. 695–703). https://doi.org/10.1002/9781118516430.ch77</v>
      </c>
      <c r="BI25" s="73" t="str">
        <f t="shared" si="1"/>
        <v>Co-8.6Al-4.1Cr-9.5W</v>
      </c>
      <c r="BJ25" s="38" t="s">
        <v>1662</v>
      </c>
      <c r="BK25" t="str">
        <f t="shared" si="2"/>
        <v>-8.6Al-4.1Cr-9.5W</v>
      </c>
      <c r="BL25"/>
      <c r="BM25"/>
      <c r="BN25"/>
      <c r="BO25"/>
    </row>
    <row r="26" spans="1:67" s="42" customFormat="1" x14ac:dyDescent="0.3">
      <c r="A26" s="26" t="str">
        <f t="shared" si="0"/>
        <v>Co-8.7Al-8.2Cr-9.6W</v>
      </c>
      <c r="B26" s="38" t="s">
        <v>1484</v>
      </c>
      <c r="C26" s="38" t="s">
        <v>2712</v>
      </c>
      <c r="D26" s="31" t="s">
        <v>138</v>
      </c>
      <c r="E26" s="38" t="s">
        <v>148</v>
      </c>
      <c r="F26" s="31">
        <v>25</v>
      </c>
      <c r="G26" s="54">
        <f t="shared" si="3"/>
        <v>73.5</v>
      </c>
      <c r="H26" s="55"/>
      <c r="I26" s="55">
        <v>8.6999999999999993</v>
      </c>
      <c r="J26" s="55">
        <v>8.1999999999999993</v>
      </c>
      <c r="K26" s="55">
        <v>9.6</v>
      </c>
      <c r="L26" s="55"/>
      <c r="M26" s="55"/>
      <c r="N26" s="55"/>
      <c r="O26" s="55"/>
      <c r="P26" s="55"/>
      <c r="Q26" s="51"/>
      <c r="R26" s="51"/>
      <c r="S26" s="51"/>
      <c r="T26" s="55"/>
      <c r="U26" s="55"/>
      <c r="V26" s="55"/>
      <c r="W26" s="55"/>
      <c r="X26" s="55"/>
      <c r="Y26" s="55"/>
      <c r="Z26" s="55"/>
      <c r="AA26" s="55"/>
      <c r="AB26" s="55"/>
      <c r="AC26" s="55"/>
      <c r="AD26" s="55"/>
      <c r="AE26" s="55"/>
      <c r="AF26" s="31">
        <f t="shared" si="4"/>
        <v>9.2139799999999994</v>
      </c>
      <c r="AG26" s="31"/>
      <c r="AH26" s="31"/>
      <c r="AI26" s="46" t="s">
        <v>1</v>
      </c>
      <c r="AJ26" s="46" t="str">
        <f>IF(I26&lt;&gt;"","-" &amp;TEXT([1]comp!$I26,"0.#") &amp;TEXT(I$1,0),"")</f>
        <v>-8.7Al</v>
      </c>
      <c r="AK26" s="46" t="str">
        <f>IF(K26&lt;&gt;"","-" &amp;TEXT(comp[[#This Row],[W]],"0.#") &amp;TEXT(K$1,0),"")</f>
        <v>-9.6W</v>
      </c>
      <c r="AL26" s="46" t="str">
        <f>IF(H26&lt;&gt;"","-" &amp;TEXT(comp[[#This Row],[Ni]],"0.#") &amp;TEXT(H$1,0),"")</f>
        <v/>
      </c>
      <c r="AM26" s="46" t="str">
        <f>IF(J26&lt;&gt;"","-" &amp;TEXT(comp[[#This Row],[Cr]],"0.#") &amp;TEXT(J$1,0),"")</f>
        <v>-8.2Cr</v>
      </c>
      <c r="AN26" s="46" t="str">
        <f>IF(M26&lt;&gt;"","-" &amp;TEXT(comp[[#This Row],[Ta]],"0.#") &amp;TEXT(M$1,0),"")</f>
        <v/>
      </c>
      <c r="AO26" s="46" t="str">
        <f>IF(N26&lt;&gt;"","-" &amp;TEXT(comp[[#This Row],[Nb]],"0.#") &amp;TEXT(N$1,0),"")</f>
        <v/>
      </c>
      <c r="AP26" s="46" t="str">
        <f>IF(O26&lt;&gt;"","-" &amp;TEXT(comp[[#This Row],[V]],"0.#") &amp;TEXT(O$1,0),"")</f>
        <v/>
      </c>
      <c r="AQ26" s="46" t="str">
        <f>IF(L26&lt;&gt;"","-" &amp;TEXT(comp[[#This Row],[Ti]],"0.#") &amp;TEXT(L$1,0),"")</f>
        <v/>
      </c>
      <c r="AR26" s="46" t="str">
        <f>IF(P26&lt;&gt;"","-" &amp;TEXT(comp[[#This Row],[Mo]],"0.#") &amp;TEXT(P$1,0),"")</f>
        <v/>
      </c>
      <c r="AS26" s="46" t="str">
        <f>IF(Q26&lt;&gt;"","-" &amp;TEXT(comp[[#This Row],[C]],"0.##") &amp;TEXT(Q$1,0),"")</f>
        <v/>
      </c>
      <c r="AT26" s="46" t="str">
        <f>IF(R26&lt;&gt;"","-" &amp;TEXT(comp[[#This Row],[Zr]],"0.##") &amp;TEXT(R$1,0),"")</f>
        <v/>
      </c>
      <c r="AU26" s="46" t="str">
        <f>IF(S26&lt;&gt;"","-" &amp;TEXT(comp[[#This Row],[B]],"0.##") &amp;TEXT(S$1,0),"")</f>
        <v/>
      </c>
      <c r="AV26" s="46" t="str">
        <f>IF(T26&lt;&gt;"","-" &amp;TEXT(comp[[#This Row],[Ir]],"0.#") &amp;TEXT(T$1,0),"")</f>
        <v/>
      </c>
      <c r="AW26" s="46" t="str">
        <f>IF(U26&lt;&gt;"","-" &amp;TEXT(comp[[#This Row],[Re]],"0.#") &amp;TEXT(U$1,0),"")</f>
        <v/>
      </c>
      <c r="AX26" s="46" t="str">
        <f>IF(V26&lt;&gt;"","-" &amp;TEXT(comp[[#This Row],[Si]],"0.#") &amp;TEXT(V$1,0),"")</f>
        <v/>
      </c>
      <c r="AY26" s="46" t="str">
        <f>IF(W26&lt;&gt;"","-" &amp;TEXT(comp[[#This Row],[Fe]],"0.#") &amp;TEXT(W$1,0),"")</f>
        <v/>
      </c>
      <c r="AZ26" s="46" t="str">
        <f>IF(X26&lt;&gt;"","-" &amp;TEXT(comp[[#This Row],[Y]],"0.#") &amp;TEXT(X$1,0),"")</f>
        <v/>
      </c>
      <c r="BA26" s="46" t="str">
        <f>IF(Y26&lt;&gt;"","-" &amp;TEXT(comp[[#This Row],[Hf]],"0.#") &amp;TEXT(Y$1,0),"")</f>
        <v/>
      </c>
      <c r="BB26" s="46" t="str">
        <f>IF(Z26&lt;&gt;"","-" &amp;TEXT(comp[[#This Row],[Ge]],"0.#") &amp;TEXT(Z$1,0),"")</f>
        <v/>
      </c>
      <c r="BC26" s="46" t="str">
        <f>IF(AA26&lt;&gt;"","-" &amp;TEXT(comp[[#This Row],[Mn]],"0.#") &amp;TEXT(AA$1,0),"")</f>
        <v/>
      </c>
      <c r="BD26" s="46" t="str">
        <f>IF(AB26&lt;&gt;"","-" &amp;TEXT(comp[[#This Row],[Sc]],"0.#") &amp;TEXT(AB$1,0),"")</f>
        <v/>
      </c>
      <c r="BE26" s="46" t="str">
        <f>IF(AC26&lt;&gt;"","-" &amp;TEXT(comp[[#This Row],[Ru]],"0.#") &amp;TEXT(AC$1,0),"")</f>
        <v/>
      </c>
      <c r="BF26" s="46" t="str">
        <f>IF(AD26&lt;&gt;"","-" &amp;TEXT(comp[[#This Row],[Ce]],"0.#") &amp;TEXT(AD$1,0),"")</f>
        <v/>
      </c>
      <c r="BG26" s="46" t="str">
        <f>IF(AE26&lt;&gt;"","-" &amp;TEXT([1]comp!$AE26,"0.#") &amp;TEXT(AE$1,0),"")</f>
        <v/>
      </c>
      <c r="BH26" s="38" t="str">
        <f>[1]comp!$D26 &amp; [1]comp!$E26</f>
        <v>9W-8Cr-0.04BBauer, A., Neumeier, S., Pyczak, F., &amp; Göken, M. (2012). Creep Strength and Microstructure of Polycrystalline γ′ - Strengthened Cobalt-Base Superalloys. In Superalloys 2012 (pp. 695–703). https://doi.org/10.1002/9781118516430.ch78</v>
      </c>
      <c r="BI26" s="73" t="str">
        <f t="shared" si="1"/>
        <v>Co-8.7Al-8.2Cr-9.6W</v>
      </c>
      <c r="BJ26" s="38" t="s">
        <v>1663</v>
      </c>
      <c r="BK26" t="str">
        <f t="shared" si="2"/>
        <v>-8.7Al-8.2Cr-9.6W</v>
      </c>
      <c r="BL26"/>
      <c r="BM26"/>
      <c r="BN26"/>
      <c r="BO26"/>
    </row>
    <row r="27" spans="1:67" s="42" customFormat="1" x14ac:dyDescent="0.3">
      <c r="A27" s="26" t="str">
        <f t="shared" si="0"/>
        <v>Co-8.4Al-16.5Cr-9.W</v>
      </c>
      <c r="B27" s="38" t="s">
        <v>1484</v>
      </c>
      <c r="C27" s="38" t="s">
        <v>2713</v>
      </c>
      <c r="D27" s="31" t="s">
        <v>139</v>
      </c>
      <c r="E27" s="38" t="s">
        <v>149</v>
      </c>
      <c r="F27" s="31">
        <v>26</v>
      </c>
      <c r="G27" s="54">
        <f t="shared" si="3"/>
        <v>66.099999999999994</v>
      </c>
      <c r="H27" s="55"/>
      <c r="I27" s="55">
        <v>8.4</v>
      </c>
      <c r="J27" s="55">
        <v>16.5</v>
      </c>
      <c r="K27" s="55">
        <v>9</v>
      </c>
      <c r="L27" s="55"/>
      <c r="M27" s="55"/>
      <c r="N27" s="55"/>
      <c r="O27" s="55"/>
      <c r="P27" s="55"/>
      <c r="Q27" s="51"/>
      <c r="R27" s="51"/>
      <c r="S27" s="51"/>
      <c r="T27" s="55"/>
      <c r="U27" s="55"/>
      <c r="V27" s="55"/>
      <c r="W27" s="55"/>
      <c r="X27" s="55"/>
      <c r="Y27" s="55"/>
      <c r="Z27" s="55"/>
      <c r="AA27" s="55"/>
      <c r="AB27" s="55"/>
      <c r="AC27" s="55"/>
      <c r="AD27" s="55"/>
      <c r="AE27" s="55"/>
      <c r="AF27" s="31">
        <f t="shared" si="4"/>
        <v>9.0285499999999992</v>
      </c>
      <c r="AG27" s="31"/>
      <c r="AH27" s="31"/>
      <c r="AI27" s="46" t="s">
        <v>1</v>
      </c>
      <c r="AJ27" s="46" t="str">
        <f>IF(I27&lt;&gt;"","-" &amp;TEXT([1]comp!$I27,"0.#") &amp;TEXT(I$1,0),"")</f>
        <v>-8.4Al</v>
      </c>
      <c r="AK27" s="46" t="str">
        <f>IF(K27&lt;&gt;"","-" &amp;TEXT(comp[[#This Row],[W]],"0.#") &amp;TEXT(K$1,0),"")</f>
        <v>-9.W</v>
      </c>
      <c r="AL27" s="46" t="str">
        <f>IF(H27&lt;&gt;"","-" &amp;TEXT(comp[[#This Row],[Ni]],"0.#") &amp;TEXT(H$1,0),"")</f>
        <v/>
      </c>
      <c r="AM27" s="46" t="str">
        <f>IF(J27&lt;&gt;"","-" &amp;TEXT(comp[[#This Row],[Cr]],"0.#") &amp;TEXT(J$1,0),"")</f>
        <v>-16.5Cr</v>
      </c>
      <c r="AN27" s="46" t="str">
        <f>IF(M27&lt;&gt;"","-" &amp;TEXT(comp[[#This Row],[Ta]],"0.#") &amp;TEXT(M$1,0),"")</f>
        <v/>
      </c>
      <c r="AO27" s="46" t="str">
        <f>IF(N27&lt;&gt;"","-" &amp;TEXT(comp[[#This Row],[Nb]],"0.#") &amp;TEXT(N$1,0),"")</f>
        <v/>
      </c>
      <c r="AP27" s="46" t="str">
        <f>IF(O27&lt;&gt;"","-" &amp;TEXT(comp[[#This Row],[V]],"0.#") &amp;TEXT(O$1,0),"")</f>
        <v/>
      </c>
      <c r="AQ27" s="46" t="str">
        <f>IF(L27&lt;&gt;"","-" &amp;TEXT(comp[[#This Row],[Ti]],"0.#") &amp;TEXT(L$1,0),"")</f>
        <v/>
      </c>
      <c r="AR27" s="46" t="str">
        <f>IF(P27&lt;&gt;"","-" &amp;TEXT(comp[[#This Row],[Mo]],"0.#") &amp;TEXT(P$1,0),"")</f>
        <v/>
      </c>
      <c r="AS27" s="46" t="str">
        <f>IF(Q27&lt;&gt;"","-" &amp;TEXT(comp[[#This Row],[C]],"0.##") &amp;TEXT(Q$1,0),"")</f>
        <v/>
      </c>
      <c r="AT27" s="46" t="str">
        <f>IF(R27&lt;&gt;"","-" &amp;TEXT(comp[[#This Row],[Zr]],"0.##") &amp;TEXT(R$1,0),"")</f>
        <v/>
      </c>
      <c r="AU27" s="46" t="str">
        <f>IF(S27&lt;&gt;"","-" &amp;TEXT(comp[[#This Row],[B]],"0.##") &amp;TEXT(S$1,0),"")</f>
        <v/>
      </c>
      <c r="AV27" s="46" t="str">
        <f>IF(T27&lt;&gt;"","-" &amp;TEXT(comp[[#This Row],[Ir]],"0.#") &amp;TEXT(T$1,0),"")</f>
        <v/>
      </c>
      <c r="AW27" s="46" t="str">
        <f>IF(U27&lt;&gt;"","-" &amp;TEXT(comp[[#This Row],[Re]],"0.#") &amp;TEXT(U$1,0),"")</f>
        <v/>
      </c>
      <c r="AX27" s="46" t="str">
        <f>IF(V27&lt;&gt;"","-" &amp;TEXT(comp[[#This Row],[Si]],"0.#") &amp;TEXT(V$1,0),"")</f>
        <v/>
      </c>
      <c r="AY27" s="46" t="str">
        <f>IF(W27&lt;&gt;"","-" &amp;TEXT(comp[[#This Row],[Fe]],"0.#") &amp;TEXT(W$1,0),"")</f>
        <v/>
      </c>
      <c r="AZ27" s="46" t="str">
        <f>IF(X27&lt;&gt;"","-" &amp;TEXT(comp[[#This Row],[Y]],"0.#") &amp;TEXT(X$1,0),"")</f>
        <v/>
      </c>
      <c r="BA27" s="46" t="str">
        <f>IF(Y27&lt;&gt;"","-" &amp;TEXT(comp[[#This Row],[Hf]],"0.#") &amp;TEXT(Y$1,0),"")</f>
        <v/>
      </c>
      <c r="BB27" s="46" t="str">
        <f>IF(Z27&lt;&gt;"","-" &amp;TEXT(comp[[#This Row],[Ge]],"0.#") &amp;TEXT(Z$1,0),"")</f>
        <v/>
      </c>
      <c r="BC27" s="46" t="str">
        <f>IF(AA27&lt;&gt;"","-" &amp;TEXT(comp[[#This Row],[Mn]],"0.#") &amp;TEXT(AA$1,0),"")</f>
        <v/>
      </c>
      <c r="BD27" s="46" t="str">
        <f>IF(AB27&lt;&gt;"","-" &amp;TEXT(comp[[#This Row],[Sc]],"0.#") &amp;TEXT(AB$1,0),"")</f>
        <v/>
      </c>
      <c r="BE27" s="46" t="str">
        <f>IF(AC27&lt;&gt;"","-" &amp;TEXT(comp[[#This Row],[Ru]],"0.#") &amp;TEXT(AC$1,0),"")</f>
        <v/>
      </c>
      <c r="BF27" s="46" t="str">
        <f>IF(AD27&lt;&gt;"","-" &amp;TEXT(comp[[#This Row],[Ce]],"0.#") &amp;TEXT(AD$1,0),"")</f>
        <v/>
      </c>
      <c r="BG27" s="46" t="str">
        <f>IF(AE27&lt;&gt;"","-" &amp;TEXT([1]comp!$AE27,"0.#") &amp;TEXT(AE$1,0),"")</f>
        <v/>
      </c>
      <c r="BH27" s="38" t="str">
        <f>[1]comp!$D27 &amp; [1]comp!$E27</f>
        <v>9W-16Cr-0.04BBauer, A., Neumeier, S., Pyczak, F., &amp; Göken, M. (2012). Creep Strength and Microstructure of Polycrystalline γ′ - Strengthened Cobalt-Base Superalloys. In Superalloys 2012 (pp. 695–703). https://doi.org/10.1002/9781118516430.ch79</v>
      </c>
      <c r="BI27" s="73" t="str">
        <f t="shared" si="1"/>
        <v>Co-8.4Al-16.5Cr-9.W</v>
      </c>
      <c r="BJ27" s="38" t="s">
        <v>1664</v>
      </c>
      <c r="BK27" t="str">
        <f t="shared" si="2"/>
        <v>-8.4Al-16.5Cr-9.W</v>
      </c>
      <c r="BL27"/>
      <c r="BM27"/>
      <c r="BN27"/>
      <c r="BO27"/>
    </row>
    <row r="28" spans="1:67" s="42" customFormat="1" x14ac:dyDescent="0.3">
      <c r="A28" s="26" t="str">
        <f t="shared" si="0"/>
        <v>Co-9.Ni-8.8Al-9.5W</v>
      </c>
      <c r="B28" s="38" t="s">
        <v>1484</v>
      </c>
      <c r="C28" s="38" t="s">
        <v>2714</v>
      </c>
      <c r="D28" s="31" t="s">
        <v>141</v>
      </c>
      <c r="E28" s="38" t="s">
        <v>150</v>
      </c>
      <c r="F28" s="31">
        <v>27</v>
      </c>
      <c r="G28" s="54">
        <f t="shared" si="3"/>
        <v>72.7</v>
      </c>
      <c r="H28" s="55">
        <v>9</v>
      </c>
      <c r="I28" s="55">
        <v>8.8000000000000007</v>
      </c>
      <c r="J28" s="55"/>
      <c r="K28" s="55">
        <v>9.5</v>
      </c>
      <c r="L28" s="55"/>
      <c r="M28" s="55"/>
      <c r="N28" s="55"/>
      <c r="O28" s="55"/>
      <c r="P28" s="55"/>
      <c r="Q28" s="51"/>
      <c r="R28" s="51"/>
      <c r="S28" s="51"/>
      <c r="T28" s="55"/>
      <c r="U28" s="55"/>
      <c r="V28" s="55"/>
      <c r="W28" s="55"/>
      <c r="X28" s="55"/>
      <c r="Y28" s="55"/>
      <c r="Z28" s="55"/>
      <c r="AA28" s="55"/>
      <c r="AB28" s="55"/>
      <c r="AC28" s="55"/>
      <c r="AD28" s="55"/>
      <c r="AE28" s="55"/>
      <c r="AF28" s="31">
        <f t="shared" si="4"/>
        <v>9.3383700000000012</v>
      </c>
      <c r="AG28" s="31"/>
      <c r="AH28" s="31"/>
      <c r="AI28" s="46" t="s">
        <v>1</v>
      </c>
      <c r="AJ28" s="46" t="str">
        <f>IF(I28&lt;&gt;"","-" &amp;TEXT([1]comp!$I28,"0.#") &amp;TEXT(I$1,0),"")</f>
        <v>-8.8Al</v>
      </c>
      <c r="AK28" s="46" t="str">
        <f>IF(K28&lt;&gt;"","-" &amp;TEXT(comp[[#This Row],[W]],"0.#") &amp;TEXT(K$1,0),"")</f>
        <v>-9.5W</v>
      </c>
      <c r="AL28" s="46" t="str">
        <f>IF(H28&lt;&gt;"","-" &amp;TEXT(comp[[#This Row],[Ni]],"0.#") &amp;TEXT(H$1,0),"")</f>
        <v>-9.Ni</v>
      </c>
      <c r="AM28" s="46" t="str">
        <f>IF(J28&lt;&gt;"","-" &amp;TEXT(comp[[#This Row],[Cr]],"0.#") &amp;TEXT(J$1,0),"")</f>
        <v/>
      </c>
      <c r="AN28" s="46" t="str">
        <f>IF(M28&lt;&gt;"","-" &amp;TEXT(comp[[#This Row],[Ta]],"0.#") &amp;TEXT(M$1,0),"")</f>
        <v/>
      </c>
      <c r="AO28" s="46" t="str">
        <f>IF(N28&lt;&gt;"","-" &amp;TEXT(comp[[#This Row],[Nb]],"0.#") &amp;TEXT(N$1,0),"")</f>
        <v/>
      </c>
      <c r="AP28" s="46" t="str">
        <f>IF(O28&lt;&gt;"","-" &amp;TEXT(comp[[#This Row],[V]],"0.#") &amp;TEXT(O$1,0),"")</f>
        <v/>
      </c>
      <c r="AQ28" s="46" t="str">
        <f>IF(L28&lt;&gt;"","-" &amp;TEXT(comp[[#This Row],[Ti]],"0.#") &amp;TEXT(L$1,0),"")</f>
        <v/>
      </c>
      <c r="AR28" s="46" t="str">
        <f>IF(P28&lt;&gt;"","-" &amp;TEXT(comp[[#This Row],[Mo]],"0.#") &amp;TEXT(P$1,0),"")</f>
        <v/>
      </c>
      <c r="AS28" s="46" t="str">
        <f>IF(Q28&lt;&gt;"","-" &amp;TEXT(comp[[#This Row],[C]],"0.##") &amp;TEXT(Q$1,0),"")</f>
        <v/>
      </c>
      <c r="AT28" s="46" t="str">
        <f>IF(R28&lt;&gt;"","-" &amp;TEXT(comp[[#This Row],[Zr]],"0.##") &amp;TEXT(R$1,0),"")</f>
        <v/>
      </c>
      <c r="AU28" s="46" t="str">
        <f>IF(S28&lt;&gt;"","-" &amp;TEXT(comp[[#This Row],[B]],"0.##") &amp;TEXT(S$1,0),"")</f>
        <v/>
      </c>
      <c r="AV28" s="46" t="str">
        <f>IF(T28&lt;&gt;"","-" &amp;TEXT(comp[[#This Row],[Ir]],"0.#") &amp;TEXT(T$1,0),"")</f>
        <v/>
      </c>
      <c r="AW28" s="46" t="str">
        <f>IF(U28&lt;&gt;"","-" &amp;TEXT(comp[[#This Row],[Re]],"0.#") &amp;TEXT(U$1,0),"")</f>
        <v/>
      </c>
      <c r="AX28" s="46" t="str">
        <f>IF(V28&lt;&gt;"","-" &amp;TEXT(comp[[#This Row],[Si]],"0.#") &amp;TEXT(V$1,0),"")</f>
        <v/>
      </c>
      <c r="AY28" s="46" t="str">
        <f>IF(W28&lt;&gt;"","-" &amp;TEXT(comp[[#This Row],[Fe]],"0.#") &amp;TEXT(W$1,0),"")</f>
        <v/>
      </c>
      <c r="AZ28" s="46" t="str">
        <f>IF(X28&lt;&gt;"","-" &amp;TEXT(comp[[#This Row],[Y]],"0.#") &amp;TEXT(X$1,0),"")</f>
        <v/>
      </c>
      <c r="BA28" s="46" t="str">
        <f>IF(Y28&lt;&gt;"","-" &amp;TEXT(comp[[#This Row],[Hf]],"0.#") &amp;TEXT(Y$1,0),"")</f>
        <v/>
      </c>
      <c r="BB28" s="46" t="str">
        <f>IF(Z28&lt;&gt;"","-" &amp;TEXT(comp[[#This Row],[Ge]],"0.#") &amp;TEXT(Z$1,0),"")</f>
        <v/>
      </c>
      <c r="BC28" s="46" t="str">
        <f>IF(AA28&lt;&gt;"","-" &amp;TEXT(comp[[#This Row],[Mn]],"0.#") &amp;TEXT(AA$1,0),"")</f>
        <v/>
      </c>
      <c r="BD28" s="46" t="str">
        <f>IF(AB28&lt;&gt;"","-" &amp;TEXT(comp[[#This Row],[Sc]],"0.#") &amp;TEXT(AB$1,0),"")</f>
        <v/>
      </c>
      <c r="BE28" s="46" t="str">
        <f>IF(AC28&lt;&gt;"","-" &amp;TEXT(comp[[#This Row],[Ru]],"0.#") &amp;TEXT(AC$1,0),"")</f>
        <v/>
      </c>
      <c r="BF28" s="46" t="str">
        <f>IF(AD28&lt;&gt;"","-" &amp;TEXT(comp[[#This Row],[Ce]],"0.#") &amp;TEXT(AD$1,0),"")</f>
        <v/>
      </c>
      <c r="BG28" s="46" t="str">
        <f>IF(AE28&lt;&gt;"","-" &amp;TEXT([1]comp!$AE28,"0.#") &amp;TEXT(AE$1,0),"")</f>
        <v/>
      </c>
      <c r="BH28" s="38" t="str">
        <f>[1]comp!$D28 &amp; [1]comp!$E28</f>
        <v>9W-9Ni-0.12BBauer, A., Neumeier, S., Pyczak, F., &amp; Göken, M. (2012). Creep Strength and Microstructure of Polycrystalline γ′ - Strengthened Cobalt-Base Superalloys. In Superalloys 2012 (pp. 695–703). https://doi.org/10.1002/9781118516430.ch80</v>
      </c>
      <c r="BI28" s="73" t="str">
        <f t="shared" si="1"/>
        <v>Co-9.Ni-8.8Al-9.5W</v>
      </c>
      <c r="BJ28" s="38" t="s">
        <v>1983</v>
      </c>
      <c r="BK28" t="str">
        <f t="shared" si="2"/>
        <v>-8.8Al-9.5W-9.Ni</v>
      </c>
      <c r="BL28"/>
      <c r="BM28"/>
      <c r="BN28"/>
      <c r="BO28"/>
    </row>
    <row r="29" spans="1:67" s="42" customFormat="1" x14ac:dyDescent="0.3">
      <c r="A29" s="26" t="str">
        <f t="shared" si="0"/>
        <v>Co-18.4Ni-8.8Al-9.6W</v>
      </c>
      <c r="B29" s="38" t="s">
        <v>1484</v>
      </c>
      <c r="C29" s="38" t="s">
        <v>2715</v>
      </c>
      <c r="D29" s="31" t="s">
        <v>140</v>
      </c>
      <c r="E29" s="38" t="s">
        <v>151</v>
      </c>
      <c r="F29" s="31">
        <v>28</v>
      </c>
      <c r="G29" s="54">
        <f t="shared" si="3"/>
        <v>63.2</v>
      </c>
      <c r="H29" s="55">
        <v>18.399999999999999</v>
      </c>
      <c r="I29" s="55">
        <v>8.8000000000000007</v>
      </c>
      <c r="J29" s="55"/>
      <c r="K29" s="55">
        <v>9.6</v>
      </c>
      <c r="L29" s="55"/>
      <c r="M29" s="55"/>
      <c r="N29" s="55"/>
      <c r="O29" s="55"/>
      <c r="P29" s="55"/>
      <c r="Q29" s="51"/>
      <c r="R29" s="51"/>
      <c r="S29" s="51"/>
      <c r="T29" s="55"/>
      <c r="U29" s="55"/>
      <c r="V29" s="55"/>
      <c r="W29" s="55"/>
      <c r="X29" s="55"/>
      <c r="Y29" s="55"/>
      <c r="Z29" s="55"/>
      <c r="AA29" s="55"/>
      <c r="AB29" s="55"/>
      <c r="AC29" s="55"/>
      <c r="AD29" s="55"/>
      <c r="AE29" s="55"/>
      <c r="AF29" s="31">
        <f t="shared" si="4"/>
        <v>9.3494719999999987</v>
      </c>
      <c r="AG29" s="31"/>
      <c r="AH29" s="31"/>
      <c r="AI29" s="46" t="s">
        <v>1</v>
      </c>
      <c r="AJ29" s="46" t="str">
        <f>IF(I29&lt;&gt;"","-" &amp;TEXT([1]comp!$I29,"0.#") &amp;TEXT(I$1,0),"")</f>
        <v>-8.8Al</v>
      </c>
      <c r="AK29" s="46" t="str">
        <f>IF(K29&lt;&gt;"","-" &amp;TEXT(comp[[#This Row],[W]],"0.#") &amp;TEXT(K$1,0),"")</f>
        <v>-9.6W</v>
      </c>
      <c r="AL29" s="46" t="str">
        <f>IF(H29&lt;&gt;"","-" &amp;TEXT(comp[[#This Row],[Ni]],"0.#") &amp;TEXT(H$1,0),"")</f>
        <v>-18.4Ni</v>
      </c>
      <c r="AM29" s="46" t="str">
        <f>IF(J29&lt;&gt;"","-" &amp;TEXT(comp[[#This Row],[Cr]],"0.#") &amp;TEXT(J$1,0),"")</f>
        <v/>
      </c>
      <c r="AN29" s="46" t="str">
        <f>IF(M29&lt;&gt;"","-" &amp;TEXT(comp[[#This Row],[Ta]],"0.#") &amp;TEXT(M$1,0),"")</f>
        <v/>
      </c>
      <c r="AO29" s="46" t="str">
        <f>IF(N29&lt;&gt;"","-" &amp;TEXT(comp[[#This Row],[Nb]],"0.#") &amp;TEXT(N$1,0),"")</f>
        <v/>
      </c>
      <c r="AP29" s="46" t="str">
        <f>IF(O29&lt;&gt;"","-" &amp;TEXT(comp[[#This Row],[V]],"0.#") &amp;TEXT(O$1,0),"")</f>
        <v/>
      </c>
      <c r="AQ29" s="46" t="str">
        <f>IF(L29&lt;&gt;"","-" &amp;TEXT(comp[[#This Row],[Ti]],"0.#") &amp;TEXT(L$1,0),"")</f>
        <v/>
      </c>
      <c r="AR29" s="46" t="str">
        <f>IF(P29&lt;&gt;"","-" &amp;TEXT(comp[[#This Row],[Mo]],"0.#") &amp;TEXT(P$1,0),"")</f>
        <v/>
      </c>
      <c r="AS29" s="46" t="str">
        <f>IF(Q29&lt;&gt;"","-" &amp;TEXT(comp[[#This Row],[C]],"0.##") &amp;TEXT(Q$1,0),"")</f>
        <v/>
      </c>
      <c r="AT29" s="46" t="str">
        <f>IF(R29&lt;&gt;"","-" &amp;TEXT(comp[[#This Row],[Zr]],"0.##") &amp;TEXT(R$1,0),"")</f>
        <v/>
      </c>
      <c r="AU29" s="46" t="str">
        <f>IF(S29&lt;&gt;"","-" &amp;TEXT(comp[[#This Row],[B]],"0.##") &amp;TEXT(S$1,0),"")</f>
        <v/>
      </c>
      <c r="AV29" s="46" t="str">
        <f>IF(T29&lt;&gt;"","-" &amp;TEXT(comp[[#This Row],[Ir]],"0.#") &amp;TEXT(T$1,0),"")</f>
        <v/>
      </c>
      <c r="AW29" s="46" t="str">
        <f>IF(U29&lt;&gt;"","-" &amp;TEXT(comp[[#This Row],[Re]],"0.#") &amp;TEXT(U$1,0),"")</f>
        <v/>
      </c>
      <c r="AX29" s="46" t="str">
        <f>IF(V29&lt;&gt;"","-" &amp;TEXT(comp[[#This Row],[Si]],"0.#") &amp;TEXT(V$1,0),"")</f>
        <v/>
      </c>
      <c r="AY29" s="46" t="str">
        <f>IF(W29&lt;&gt;"","-" &amp;TEXT(comp[[#This Row],[Fe]],"0.#") &amp;TEXT(W$1,0),"")</f>
        <v/>
      </c>
      <c r="AZ29" s="46" t="str">
        <f>IF(X29&lt;&gt;"","-" &amp;TEXT(comp[[#This Row],[Y]],"0.#") &amp;TEXT(X$1,0),"")</f>
        <v/>
      </c>
      <c r="BA29" s="46" t="str">
        <f>IF(Y29&lt;&gt;"","-" &amp;TEXT(comp[[#This Row],[Hf]],"0.#") &amp;TEXT(Y$1,0),"")</f>
        <v/>
      </c>
      <c r="BB29" s="46" t="str">
        <f>IF(Z29&lt;&gt;"","-" &amp;TEXT(comp[[#This Row],[Ge]],"0.#") &amp;TEXT(Z$1,0),"")</f>
        <v/>
      </c>
      <c r="BC29" s="46" t="str">
        <f>IF(AA29&lt;&gt;"","-" &amp;TEXT(comp[[#This Row],[Mn]],"0.#") &amp;TEXT(AA$1,0),"")</f>
        <v/>
      </c>
      <c r="BD29" s="46" t="str">
        <f>IF(AB29&lt;&gt;"","-" &amp;TEXT(comp[[#This Row],[Sc]],"0.#") &amp;TEXT(AB$1,0),"")</f>
        <v/>
      </c>
      <c r="BE29" s="46" t="str">
        <f>IF(AC29&lt;&gt;"","-" &amp;TEXT(comp[[#This Row],[Ru]],"0.#") &amp;TEXT(AC$1,0),"")</f>
        <v/>
      </c>
      <c r="BF29" s="46" t="str">
        <f>IF(AD29&lt;&gt;"","-" &amp;TEXT(comp[[#This Row],[Ce]],"0.#") &amp;TEXT(AD$1,0),"")</f>
        <v/>
      </c>
      <c r="BG29" s="46" t="str">
        <f>IF(AE29&lt;&gt;"","-" &amp;TEXT([1]comp!$AE29,"0.#") &amp;TEXT(AE$1,0),"")</f>
        <v/>
      </c>
      <c r="BH29" s="38" t="str">
        <f>[1]comp!$D29 &amp; [1]comp!$E29</f>
        <v>9W-18Ni-0.12BBauer, A., Neumeier, S., Pyczak, F., &amp; Göken, M. (2012). Creep Strength and Microstructure of Polycrystalline γ′ - Strengthened Cobalt-Base Superalloys. In Superalloys 2012 (pp. 695–703). https://doi.org/10.1002/9781118516430.ch81</v>
      </c>
      <c r="BI29" s="73" t="str">
        <f t="shared" si="1"/>
        <v>Co-18.4Ni-8.8Al-9.6W</v>
      </c>
      <c r="BJ29" s="38" t="s">
        <v>1984</v>
      </c>
      <c r="BK29" t="str">
        <f t="shared" si="2"/>
        <v>-8.8Al-9.6W-18.4Ni</v>
      </c>
      <c r="BL29"/>
      <c r="BM29"/>
      <c r="BN29"/>
      <c r="BO29"/>
    </row>
    <row r="30" spans="1:67" s="42" customFormat="1" x14ac:dyDescent="0.3">
      <c r="A30" s="26" t="str">
        <f t="shared" si="0"/>
        <v>Co-9.2Ni-9.1Al-8.2Cr-9.6W</v>
      </c>
      <c r="B30" s="30" t="s">
        <v>1483</v>
      </c>
      <c r="C30" s="30" t="s">
        <v>2716</v>
      </c>
      <c r="D30" s="28" t="s">
        <v>143</v>
      </c>
      <c r="E30" s="29" t="s">
        <v>152</v>
      </c>
      <c r="F30" s="28">
        <v>29</v>
      </c>
      <c r="G30" s="54">
        <f t="shared" si="3"/>
        <v>63.870000000000005</v>
      </c>
      <c r="H30" s="56">
        <v>9.1999999999999993</v>
      </c>
      <c r="I30" s="56">
        <v>9.1</v>
      </c>
      <c r="J30" s="56">
        <v>8.1999999999999993</v>
      </c>
      <c r="K30" s="56">
        <v>9.6300000000000008</v>
      </c>
      <c r="L30" s="56"/>
      <c r="M30" s="56"/>
      <c r="N30" s="56"/>
      <c r="O30" s="56"/>
      <c r="P30" s="56"/>
      <c r="Q30" s="52"/>
      <c r="R30" s="52"/>
      <c r="S30" s="52"/>
      <c r="T30" s="56"/>
      <c r="U30" s="56"/>
      <c r="V30" s="56"/>
      <c r="W30" s="56"/>
      <c r="X30" s="56"/>
      <c r="Y30" s="56"/>
      <c r="Z30" s="56"/>
      <c r="AA30" s="56"/>
      <c r="AB30" s="56"/>
      <c r="AC30" s="56"/>
      <c r="AD30" s="56"/>
      <c r="AE30" s="56"/>
      <c r="AF30" s="28">
        <f t="shared" si="4"/>
        <v>9.1930210000000017</v>
      </c>
      <c r="AG30" s="28"/>
      <c r="AH30" s="28"/>
      <c r="AI30" s="46" t="s">
        <v>1</v>
      </c>
      <c r="AJ30" s="46" t="str">
        <f>IF(I30&lt;&gt;"","-" &amp;TEXT([1]comp!$I30,"0.#") &amp;TEXT(I$1,0),"")</f>
        <v>-9.1Al</v>
      </c>
      <c r="AK30" s="46" t="str">
        <f>IF(K30&lt;&gt;"","-" &amp;TEXT(comp[[#This Row],[W]],"0.#") &amp;TEXT(K$1,0),"")</f>
        <v>-9.6W</v>
      </c>
      <c r="AL30" s="46" t="str">
        <f>IF(H30&lt;&gt;"","-" &amp;TEXT(comp[[#This Row],[Ni]],"0.#") &amp;TEXT(H$1,0),"")</f>
        <v>-9.2Ni</v>
      </c>
      <c r="AM30" s="46" t="str">
        <f>IF(J30&lt;&gt;"","-" &amp;TEXT(comp[[#This Row],[Cr]],"0.#") &amp;TEXT(J$1,0),"")</f>
        <v>-8.2Cr</v>
      </c>
      <c r="AN30" s="46" t="str">
        <f>IF(M30&lt;&gt;"","-" &amp;TEXT(comp[[#This Row],[Ta]],"0.#") &amp;TEXT(M$1,0),"")</f>
        <v/>
      </c>
      <c r="AO30" s="46" t="str">
        <f>IF(N30&lt;&gt;"","-" &amp;TEXT(comp[[#This Row],[Nb]],"0.#") &amp;TEXT(N$1,0),"")</f>
        <v/>
      </c>
      <c r="AP30" s="46" t="str">
        <f>IF(O30&lt;&gt;"","-" &amp;TEXT(comp[[#This Row],[V]],"0.#") &amp;TEXT(O$1,0),"")</f>
        <v/>
      </c>
      <c r="AQ30" s="46" t="str">
        <f>IF(L30&lt;&gt;"","-" &amp;TEXT(comp[[#This Row],[Ti]],"0.#") &amp;TEXT(L$1,0),"")</f>
        <v/>
      </c>
      <c r="AR30" s="46" t="str">
        <f>IF(P30&lt;&gt;"","-" &amp;TEXT(comp[[#This Row],[Mo]],"0.#") &amp;TEXT(P$1,0),"")</f>
        <v/>
      </c>
      <c r="AS30" s="46" t="str">
        <f>IF(Q30&lt;&gt;"","-" &amp;TEXT(comp[[#This Row],[C]],"0.##") &amp;TEXT(Q$1,0),"")</f>
        <v/>
      </c>
      <c r="AT30" s="46" t="str">
        <f>IF(R30&lt;&gt;"","-" &amp;TEXT(comp[[#This Row],[Zr]],"0.##") &amp;TEXT(R$1,0),"")</f>
        <v/>
      </c>
      <c r="AU30" s="46" t="str">
        <f>IF(S30&lt;&gt;"","-" &amp;TEXT(comp[[#This Row],[B]],"0.##") &amp;TEXT(S$1,0),"")</f>
        <v/>
      </c>
      <c r="AV30" s="46" t="str">
        <f>IF(T30&lt;&gt;"","-" &amp;TEXT(comp[[#This Row],[Ir]],"0.#") &amp;TEXT(T$1,0),"")</f>
        <v/>
      </c>
      <c r="AW30" s="46" t="str">
        <f>IF(U30&lt;&gt;"","-" &amp;TEXT(comp[[#This Row],[Re]],"0.#") &amp;TEXT(U$1,0),"")</f>
        <v/>
      </c>
      <c r="AX30" s="46" t="str">
        <f>IF(V30&lt;&gt;"","-" &amp;TEXT(comp[[#This Row],[Si]],"0.#") &amp;TEXT(V$1,0),"")</f>
        <v/>
      </c>
      <c r="AY30" s="46" t="str">
        <f>IF(W30&lt;&gt;"","-" &amp;TEXT(comp[[#This Row],[Fe]],"0.#") &amp;TEXT(W$1,0),"")</f>
        <v/>
      </c>
      <c r="AZ30" s="46" t="str">
        <f>IF(X30&lt;&gt;"","-" &amp;TEXT(comp[[#This Row],[Y]],"0.#") &amp;TEXT(X$1,0),"")</f>
        <v/>
      </c>
      <c r="BA30" s="46" t="str">
        <f>IF(Y30&lt;&gt;"","-" &amp;TEXT(comp[[#This Row],[Hf]],"0.#") &amp;TEXT(Y$1,0),"")</f>
        <v/>
      </c>
      <c r="BB30" s="46" t="str">
        <f>IF(Z30&lt;&gt;"","-" &amp;TEXT(comp[[#This Row],[Ge]],"0.#") &amp;TEXT(Z$1,0),"")</f>
        <v/>
      </c>
      <c r="BC30" s="46" t="str">
        <f>IF(AA30&lt;&gt;"","-" &amp;TEXT(comp[[#This Row],[Mn]],"0.#") &amp;TEXT(AA$1,0),"")</f>
        <v/>
      </c>
      <c r="BD30" s="46" t="str">
        <f>IF(AB30&lt;&gt;"","-" &amp;TEXT(comp[[#This Row],[Sc]],"0.#") &amp;TEXT(AB$1,0),"")</f>
        <v/>
      </c>
      <c r="BE30" s="46" t="str">
        <f>IF(AC30&lt;&gt;"","-" &amp;TEXT(comp[[#This Row],[Ru]],"0.#") &amp;TEXT(AC$1,0),"")</f>
        <v/>
      </c>
      <c r="BF30" s="46" t="str">
        <f>IF(AD30&lt;&gt;"","-" &amp;TEXT(comp[[#This Row],[Ce]],"0.#") &amp;TEXT(AD$1,0),"")</f>
        <v/>
      </c>
      <c r="BG30" s="46" t="str">
        <f>IF(AE30&lt;&gt;"","-" &amp;TEXT([1]comp!$AE30,"0.#") &amp;TEXT(AE$1,0),"")</f>
        <v/>
      </c>
      <c r="BH30" s="29" t="str">
        <f>[1]comp!$D30 &amp; [1]comp!$E30</f>
        <v>9W-8Cr-9Ni-0.12BBauer, A., Neumeier, S., Pyczak, F., &amp; Göken, M. (2012). Creep Strength and Microstructure of Polycrystalline γ′ - Strengthened Cobalt-Base Superalloys. In Superalloys 2012 (pp. 695–703). https://doi.org/10.1002/9781118516430.ch82</v>
      </c>
      <c r="BI30" s="36" t="str">
        <f t="shared" si="1"/>
        <v>Co-9.2Ni-9.1Al-8.2Cr-9.6W</v>
      </c>
      <c r="BJ30" s="29" t="s">
        <v>1665</v>
      </c>
      <c r="BK30" t="str">
        <f t="shared" si="2"/>
        <v>-9.1Al-8.2Cr-9.6W-9.2Ni</v>
      </c>
      <c r="BL30"/>
      <c r="BM30"/>
      <c r="BN30"/>
      <c r="BO30"/>
    </row>
    <row r="31" spans="1:67" s="42" customFormat="1" x14ac:dyDescent="0.3">
      <c r="A31" s="26" t="str">
        <f t="shared" si="0"/>
        <v>Co-18.Ni-8.6Al-8.1Cr-8.8W</v>
      </c>
      <c r="B31" s="30" t="s">
        <v>1483</v>
      </c>
      <c r="C31" s="30" t="s">
        <v>2717</v>
      </c>
      <c r="D31" s="28" t="s">
        <v>142</v>
      </c>
      <c r="E31" s="29" t="s">
        <v>153</v>
      </c>
      <c r="F31" s="28">
        <v>30</v>
      </c>
      <c r="G31" s="54">
        <f t="shared" si="3"/>
        <v>56.5</v>
      </c>
      <c r="H31" s="56">
        <v>18</v>
      </c>
      <c r="I31" s="56">
        <v>8.6</v>
      </c>
      <c r="J31" s="56">
        <v>8.1</v>
      </c>
      <c r="K31" s="56">
        <v>8.8000000000000007</v>
      </c>
      <c r="L31" s="56"/>
      <c r="M31" s="56"/>
      <c r="N31" s="56"/>
      <c r="O31" s="56"/>
      <c r="P31" s="56"/>
      <c r="Q31" s="52"/>
      <c r="R31" s="52"/>
      <c r="S31" s="52"/>
      <c r="T31" s="56"/>
      <c r="U31" s="56"/>
      <c r="V31" s="56"/>
      <c r="W31" s="56"/>
      <c r="X31" s="56"/>
      <c r="Y31" s="56"/>
      <c r="Z31" s="56"/>
      <c r="AA31" s="56"/>
      <c r="AB31" s="56"/>
      <c r="AC31" s="56"/>
      <c r="AD31" s="56"/>
      <c r="AE31" s="56"/>
      <c r="AF31" s="28">
        <f t="shared" si="4"/>
        <v>9.1405300000000018</v>
      </c>
      <c r="AG31" s="28"/>
      <c r="AH31" s="28"/>
      <c r="AI31" s="46" t="s">
        <v>1</v>
      </c>
      <c r="AJ31" s="46" t="str">
        <f>IF(I31&lt;&gt;"","-" &amp;TEXT([1]comp!$I31,"0.#") &amp;TEXT(I$1,0),"")</f>
        <v>-8.6Al</v>
      </c>
      <c r="AK31" s="46" t="str">
        <f>IF(K31&lt;&gt;"","-" &amp;TEXT(comp[[#This Row],[W]],"0.#") &amp;TEXT(K$1,0),"")</f>
        <v>-8.8W</v>
      </c>
      <c r="AL31" s="46" t="str">
        <f>IF(H31&lt;&gt;"","-" &amp;TEXT(comp[[#This Row],[Ni]],"0.#") &amp;TEXT(H$1,0),"")</f>
        <v>-18.Ni</v>
      </c>
      <c r="AM31" s="46" t="str">
        <f>IF(J31&lt;&gt;"","-" &amp;TEXT(comp[[#This Row],[Cr]],"0.#") &amp;TEXT(J$1,0),"")</f>
        <v>-8.1Cr</v>
      </c>
      <c r="AN31" s="46" t="str">
        <f>IF(M31&lt;&gt;"","-" &amp;TEXT(comp[[#This Row],[Ta]],"0.#") &amp;TEXT(M$1,0),"")</f>
        <v/>
      </c>
      <c r="AO31" s="46" t="str">
        <f>IF(N31&lt;&gt;"","-" &amp;TEXT(comp[[#This Row],[Nb]],"0.#") &amp;TEXT(N$1,0),"")</f>
        <v/>
      </c>
      <c r="AP31" s="46" t="str">
        <f>IF(O31&lt;&gt;"","-" &amp;TEXT(comp[[#This Row],[V]],"0.#") &amp;TEXT(O$1,0),"")</f>
        <v/>
      </c>
      <c r="AQ31" s="46" t="str">
        <f>IF(L31&lt;&gt;"","-" &amp;TEXT(comp[[#This Row],[Ti]],"0.#") &amp;TEXT(L$1,0),"")</f>
        <v/>
      </c>
      <c r="AR31" s="46" t="str">
        <f>IF(P31&lt;&gt;"","-" &amp;TEXT(comp[[#This Row],[Mo]],"0.#") &amp;TEXT(P$1,0),"")</f>
        <v/>
      </c>
      <c r="AS31" s="46" t="str">
        <f>IF(Q31&lt;&gt;"","-" &amp;TEXT(comp[[#This Row],[C]],"0.##") &amp;TEXT(Q$1,0),"")</f>
        <v/>
      </c>
      <c r="AT31" s="46" t="str">
        <f>IF(R31&lt;&gt;"","-" &amp;TEXT(comp[[#This Row],[Zr]],"0.##") &amp;TEXT(R$1,0),"")</f>
        <v/>
      </c>
      <c r="AU31" s="46" t="str">
        <f>IF(S31&lt;&gt;"","-" &amp;TEXT(comp[[#This Row],[B]],"0.##") &amp;TEXT(S$1,0),"")</f>
        <v/>
      </c>
      <c r="AV31" s="46" t="str">
        <f>IF(T31&lt;&gt;"","-" &amp;TEXT(comp[[#This Row],[Ir]],"0.#") &amp;TEXT(T$1,0),"")</f>
        <v/>
      </c>
      <c r="AW31" s="46" t="str">
        <f>IF(U31&lt;&gt;"","-" &amp;TEXT(comp[[#This Row],[Re]],"0.#") &amp;TEXT(U$1,0),"")</f>
        <v/>
      </c>
      <c r="AX31" s="46" t="str">
        <f>IF(V31&lt;&gt;"","-" &amp;TEXT(comp[[#This Row],[Si]],"0.#") &amp;TEXT(V$1,0),"")</f>
        <v/>
      </c>
      <c r="AY31" s="46" t="str">
        <f>IF(W31&lt;&gt;"","-" &amp;TEXT(comp[[#This Row],[Fe]],"0.#") &amp;TEXT(W$1,0),"")</f>
        <v/>
      </c>
      <c r="AZ31" s="46" t="str">
        <f>IF(X31&lt;&gt;"","-" &amp;TEXT(comp[[#This Row],[Y]],"0.#") &amp;TEXT(X$1,0),"")</f>
        <v/>
      </c>
      <c r="BA31" s="46" t="str">
        <f>IF(Y31&lt;&gt;"","-" &amp;TEXT(comp[[#This Row],[Hf]],"0.#") &amp;TEXT(Y$1,0),"")</f>
        <v/>
      </c>
      <c r="BB31" s="46" t="str">
        <f>IF(Z31&lt;&gt;"","-" &amp;TEXT(comp[[#This Row],[Ge]],"0.#") &amp;TEXT(Z$1,0),"")</f>
        <v/>
      </c>
      <c r="BC31" s="46" t="str">
        <f>IF(AA31&lt;&gt;"","-" &amp;TEXT(comp[[#This Row],[Mn]],"0.#") &amp;TEXT(AA$1,0),"")</f>
        <v/>
      </c>
      <c r="BD31" s="46" t="str">
        <f>IF(AB31&lt;&gt;"","-" &amp;TEXT(comp[[#This Row],[Sc]],"0.#") &amp;TEXT(AB$1,0),"")</f>
        <v/>
      </c>
      <c r="BE31" s="46" t="str">
        <f>IF(AC31&lt;&gt;"","-" &amp;TEXT(comp[[#This Row],[Ru]],"0.#") &amp;TEXT(AC$1,0),"")</f>
        <v/>
      </c>
      <c r="BF31" s="46" t="str">
        <f>IF(AD31&lt;&gt;"","-" &amp;TEXT(comp[[#This Row],[Ce]],"0.#") &amp;TEXT(AD$1,0),"")</f>
        <v/>
      </c>
      <c r="BG31" s="46" t="str">
        <f>IF(AE31&lt;&gt;"","-" &amp;TEXT([1]comp!$AE31,"0.#") &amp;TEXT(AE$1,0),"")</f>
        <v/>
      </c>
      <c r="BH31" s="29" t="str">
        <f>[1]comp!$D31 &amp; [1]comp!$E31</f>
        <v>9w-8Cr-18Ni-0.12BBauer, A., Neumeier, S., Pyczak, F., &amp; Göken, M. (2012). Creep Strength and Microstructure of Polycrystalline γ′ - Strengthened Cobalt-Base Superalloys. In Superalloys 2012 (pp. 695–703). https://doi.org/10.1002/9781118516430.ch83</v>
      </c>
      <c r="BI31" s="36" t="str">
        <f t="shared" si="1"/>
        <v>Co-18.Ni-8.6Al-8.1Cr-8.8W</v>
      </c>
      <c r="BJ31" s="29" t="s">
        <v>1666</v>
      </c>
      <c r="BK31" t="str">
        <f t="shared" si="2"/>
        <v>-8.6Al-8.1Cr-8.8W-18.Ni</v>
      </c>
      <c r="BL31"/>
      <c r="BM31"/>
      <c r="BN31"/>
      <c r="BO31"/>
    </row>
    <row r="32" spans="1:67" s="42" customFormat="1" x14ac:dyDescent="0.3">
      <c r="A32" s="26" t="str">
        <f t="shared" si="0"/>
        <v>Co-8.Fe-7.5Al-8.8W</v>
      </c>
      <c r="B32" s="38" t="s">
        <v>1484</v>
      </c>
      <c r="C32" s="38" t="s">
        <v>2718</v>
      </c>
      <c r="D32" s="31" t="s">
        <v>146</v>
      </c>
      <c r="E32" s="38" t="s">
        <v>156</v>
      </c>
      <c r="F32" s="31">
        <v>33</v>
      </c>
      <c r="G32" s="54">
        <f t="shared" si="3"/>
        <v>75.7</v>
      </c>
      <c r="H32" s="55"/>
      <c r="I32" s="55">
        <v>7.5</v>
      </c>
      <c r="J32" s="55"/>
      <c r="K32" s="55">
        <v>8.8000000000000007</v>
      </c>
      <c r="L32" s="55"/>
      <c r="M32" s="55"/>
      <c r="N32" s="55"/>
      <c r="O32" s="55"/>
      <c r="P32" s="55"/>
      <c r="Q32" s="51"/>
      <c r="R32" s="51"/>
      <c r="S32" s="51"/>
      <c r="T32" s="55"/>
      <c r="U32" s="55"/>
      <c r="V32" s="55"/>
      <c r="W32" s="55">
        <v>8</v>
      </c>
      <c r="X32" s="55"/>
      <c r="Y32" s="55"/>
      <c r="Z32" s="55"/>
      <c r="AA32" s="55"/>
      <c r="AB32" s="55"/>
      <c r="AC32" s="55"/>
      <c r="AD32" s="55"/>
      <c r="AE32" s="55"/>
      <c r="AF32" s="31">
        <f t="shared" si="4"/>
        <v>9.2637199999999993</v>
      </c>
      <c r="AG32" s="31"/>
      <c r="AH32" s="31"/>
      <c r="AI32" s="46" t="s">
        <v>1</v>
      </c>
      <c r="AJ32" s="46" t="str">
        <f>IF(I32&lt;&gt;"","-" &amp;TEXT([1]comp!$I32,"0.#") &amp;TEXT(I$1,0),"")</f>
        <v>-7.5Al</v>
      </c>
      <c r="AK32" s="46" t="str">
        <f>IF(K32&lt;&gt;"","-" &amp;TEXT(comp[[#This Row],[W]],"0.#") &amp;TEXT(K$1,0),"")</f>
        <v>-8.8W</v>
      </c>
      <c r="AL32" s="46" t="str">
        <f>IF(H32&lt;&gt;"","-" &amp;TEXT(comp[[#This Row],[Ni]],"0.#") &amp;TEXT(H$1,0),"")</f>
        <v/>
      </c>
      <c r="AM32" s="46" t="str">
        <f>IF(J32&lt;&gt;"","-" &amp;TEXT(comp[[#This Row],[Cr]],"0.#") &amp;TEXT(J$1,0),"")</f>
        <v/>
      </c>
      <c r="AN32" s="46" t="str">
        <f>IF(M32&lt;&gt;"","-" &amp;TEXT(comp[[#This Row],[Ta]],"0.#") &amp;TEXT(M$1,0),"")</f>
        <v/>
      </c>
      <c r="AO32" s="46" t="str">
        <f>IF(N32&lt;&gt;"","-" &amp;TEXT(comp[[#This Row],[Nb]],"0.#") &amp;TEXT(N$1,0),"")</f>
        <v/>
      </c>
      <c r="AP32" s="46" t="str">
        <f>IF(O32&lt;&gt;"","-" &amp;TEXT(comp[[#This Row],[V]],"0.#") &amp;TEXT(O$1,0),"")</f>
        <v/>
      </c>
      <c r="AQ32" s="46" t="str">
        <f>IF(L32&lt;&gt;"","-" &amp;TEXT(comp[[#This Row],[Ti]],"0.#") &amp;TEXT(L$1,0),"")</f>
        <v/>
      </c>
      <c r="AR32" s="46" t="str">
        <f>IF(P32&lt;&gt;"","-" &amp;TEXT(comp[[#This Row],[Mo]],"0.#") &amp;TEXT(P$1,0),"")</f>
        <v/>
      </c>
      <c r="AS32" s="46" t="str">
        <f>IF(Q32&lt;&gt;"","-" &amp;TEXT(comp[[#This Row],[C]],"0.##") &amp;TEXT(Q$1,0),"")</f>
        <v/>
      </c>
      <c r="AT32" s="46" t="str">
        <f>IF(R32&lt;&gt;"","-" &amp;TEXT(comp[[#This Row],[Zr]],"0.##") &amp;TEXT(R$1,0),"")</f>
        <v/>
      </c>
      <c r="AU32" s="46" t="str">
        <f>IF(S32&lt;&gt;"","-" &amp;TEXT(comp[[#This Row],[B]],"0.##") &amp;TEXT(S$1,0),"")</f>
        <v/>
      </c>
      <c r="AV32" s="46" t="str">
        <f>IF(T32&lt;&gt;"","-" &amp;TEXT(comp[[#This Row],[Ir]],"0.#") &amp;TEXT(T$1,0),"")</f>
        <v/>
      </c>
      <c r="AW32" s="46" t="str">
        <f>IF(U32&lt;&gt;"","-" &amp;TEXT(comp[[#This Row],[Re]],"0.#") &amp;TEXT(U$1,0),"")</f>
        <v/>
      </c>
      <c r="AX32" s="46" t="str">
        <f>IF(V32&lt;&gt;"","-" &amp;TEXT(comp[[#This Row],[Si]],"0.#") &amp;TEXT(V$1,0),"")</f>
        <v/>
      </c>
      <c r="AY32" s="46" t="str">
        <f>IF(W32&lt;&gt;"","-" &amp;TEXT(comp[[#This Row],[Fe]],"0.#") &amp;TEXT(W$1,0),"")</f>
        <v>-8.Fe</v>
      </c>
      <c r="AZ32" s="46" t="str">
        <f>IF(X32&lt;&gt;"","-" &amp;TEXT(comp[[#This Row],[Y]],"0.#") &amp;TEXT(X$1,0),"")</f>
        <v/>
      </c>
      <c r="BA32" s="46" t="str">
        <f>IF(Y32&lt;&gt;"","-" &amp;TEXT(comp[[#This Row],[Hf]],"0.#") &amp;TEXT(Y$1,0),"")</f>
        <v/>
      </c>
      <c r="BB32" s="46" t="str">
        <f>IF(Z32&lt;&gt;"","-" &amp;TEXT(comp[[#This Row],[Ge]],"0.#") &amp;TEXT(Z$1,0),"")</f>
        <v/>
      </c>
      <c r="BC32" s="46" t="str">
        <f>IF(AA32&lt;&gt;"","-" &amp;TEXT(comp[[#This Row],[Mn]],"0.#") &amp;TEXT(AA$1,0),"")</f>
        <v/>
      </c>
      <c r="BD32" s="46" t="str">
        <f>IF(AB32&lt;&gt;"","-" &amp;TEXT(comp[[#This Row],[Sc]],"0.#") &amp;TEXT(AB$1,0),"")</f>
        <v/>
      </c>
      <c r="BE32" s="46" t="str">
        <f>IF(AC32&lt;&gt;"","-" &amp;TEXT(comp[[#This Row],[Ru]],"0.#") &amp;TEXT(AC$1,0),"")</f>
        <v/>
      </c>
      <c r="BF32" s="46" t="str">
        <f>IF(AD32&lt;&gt;"","-" &amp;TEXT(comp[[#This Row],[Ce]],"0.#") &amp;TEXT(AD$1,0),"")</f>
        <v/>
      </c>
      <c r="BG32" s="46" t="str">
        <f>IF(AE32&lt;&gt;"","-" &amp;TEXT([1]comp!$AE32,"0.#") &amp;TEXT(AE$1,0),"")</f>
        <v/>
      </c>
      <c r="BH32" s="38" t="str">
        <f>[1]comp!$D32 &amp; [1]comp!$E32</f>
        <v>9W-8Fe-0.12BBauer, A., Neumeier, S., Pyczak, F., &amp; Göken, M. (2012). Creep Strength and Microstructure of Polycrystalline γ′ - Strengthened Cobalt-Base Superalloys. In Superalloys 2012 (pp. 695–703). https://doi.org/10.1002/9781118516430.ch86</v>
      </c>
      <c r="BI32" s="73" t="str">
        <f t="shared" si="1"/>
        <v>Co-8.Fe-7.5Al-8.8W</v>
      </c>
      <c r="BJ32" s="38" t="s">
        <v>1667</v>
      </c>
      <c r="BK32" t="str">
        <f t="shared" si="2"/>
        <v>-7.5Al-8.8W-8.Fe</v>
      </c>
      <c r="BL32"/>
      <c r="BM32"/>
      <c r="BN32"/>
      <c r="BO32"/>
    </row>
    <row r="33" spans="1:67" s="42" customFormat="1" x14ac:dyDescent="0.3">
      <c r="A33" s="26" t="str">
        <f t="shared" si="0"/>
        <v>Co-16.7Fe-8.6Al-8.6W</v>
      </c>
      <c r="B33" s="38" t="s">
        <v>1484</v>
      </c>
      <c r="C33" s="38" t="s">
        <v>2719</v>
      </c>
      <c r="D33" s="31" t="s">
        <v>147</v>
      </c>
      <c r="E33" s="38" t="s">
        <v>157</v>
      </c>
      <c r="F33" s="31">
        <v>34</v>
      </c>
      <c r="G33" s="54">
        <f t="shared" si="3"/>
        <v>66.099999999999994</v>
      </c>
      <c r="H33" s="55"/>
      <c r="I33" s="55">
        <v>8.6</v>
      </c>
      <c r="J33" s="55"/>
      <c r="K33" s="55">
        <v>8.6</v>
      </c>
      <c r="L33" s="55"/>
      <c r="M33" s="55"/>
      <c r="N33" s="55"/>
      <c r="O33" s="55"/>
      <c r="P33" s="55"/>
      <c r="Q33" s="51"/>
      <c r="R33" s="51"/>
      <c r="S33" s="51"/>
      <c r="T33" s="55"/>
      <c r="U33" s="55"/>
      <c r="V33" s="55"/>
      <c r="W33" s="55">
        <v>16.7</v>
      </c>
      <c r="X33" s="55"/>
      <c r="Y33" s="55"/>
      <c r="Z33" s="55"/>
      <c r="AA33" s="55"/>
      <c r="AB33" s="55"/>
      <c r="AC33" s="55"/>
      <c r="AD33" s="55"/>
      <c r="AE33" s="55"/>
      <c r="AF33" s="31">
        <f t="shared" si="4"/>
        <v>9.0855579999999989</v>
      </c>
      <c r="AG33" s="31"/>
      <c r="AH33" s="31"/>
      <c r="AI33" s="46" t="s">
        <v>1</v>
      </c>
      <c r="AJ33" s="46" t="str">
        <f>IF(I33&lt;&gt;"","-" &amp;TEXT([1]comp!$I33,"0.#") &amp;TEXT(I$1,0),"")</f>
        <v>-8.6Al</v>
      </c>
      <c r="AK33" s="46" t="str">
        <f>IF(K33&lt;&gt;"","-" &amp;TEXT(comp[[#This Row],[W]],"0.#") &amp;TEXT(K$1,0),"")</f>
        <v>-8.6W</v>
      </c>
      <c r="AL33" s="46" t="str">
        <f>IF(H33&lt;&gt;"","-" &amp;TEXT(comp[[#This Row],[Ni]],"0.#") &amp;TEXT(H$1,0),"")</f>
        <v/>
      </c>
      <c r="AM33" s="46" t="str">
        <f>IF(J33&lt;&gt;"","-" &amp;TEXT(comp[[#This Row],[Cr]],"0.#") &amp;TEXT(J$1,0),"")</f>
        <v/>
      </c>
      <c r="AN33" s="46" t="str">
        <f>IF(M33&lt;&gt;"","-" &amp;TEXT(comp[[#This Row],[Ta]],"0.#") &amp;TEXT(M$1,0),"")</f>
        <v/>
      </c>
      <c r="AO33" s="46" t="str">
        <f>IF(N33&lt;&gt;"","-" &amp;TEXT(comp[[#This Row],[Nb]],"0.#") &amp;TEXT(N$1,0),"")</f>
        <v/>
      </c>
      <c r="AP33" s="46" t="str">
        <f>IF(O33&lt;&gt;"","-" &amp;TEXT(comp[[#This Row],[V]],"0.#") &amp;TEXT(O$1,0),"")</f>
        <v/>
      </c>
      <c r="AQ33" s="46" t="str">
        <f>IF(L33&lt;&gt;"","-" &amp;TEXT(comp[[#This Row],[Ti]],"0.#") &amp;TEXT(L$1,0),"")</f>
        <v/>
      </c>
      <c r="AR33" s="46" t="str">
        <f>IF(P33&lt;&gt;"","-" &amp;TEXT(comp[[#This Row],[Mo]],"0.#") &amp;TEXT(P$1,0),"")</f>
        <v/>
      </c>
      <c r="AS33" s="46" t="str">
        <f>IF(Q33&lt;&gt;"","-" &amp;TEXT(comp[[#This Row],[C]],"0.##") &amp;TEXT(Q$1,0),"")</f>
        <v/>
      </c>
      <c r="AT33" s="46" t="str">
        <f>IF(R33&lt;&gt;"","-" &amp;TEXT(comp[[#This Row],[Zr]],"0.##") &amp;TEXT(R$1,0),"")</f>
        <v/>
      </c>
      <c r="AU33" s="46" t="str">
        <f>IF(S33&lt;&gt;"","-" &amp;TEXT(comp[[#This Row],[B]],"0.##") &amp;TEXT(S$1,0),"")</f>
        <v/>
      </c>
      <c r="AV33" s="46" t="str">
        <f>IF(T33&lt;&gt;"","-" &amp;TEXT(comp[[#This Row],[Ir]],"0.#") &amp;TEXT(T$1,0),"")</f>
        <v/>
      </c>
      <c r="AW33" s="46" t="str">
        <f>IF(U33&lt;&gt;"","-" &amp;TEXT(comp[[#This Row],[Re]],"0.#") &amp;TEXT(U$1,0),"")</f>
        <v/>
      </c>
      <c r="AX33" s="46" t="str">
        <f>IF(V33&lt;&gt;"","-" &amp;TEXT(comp[[#This Row],[Si]],"0.#") &amp;TEXT(V$1,0),"")</f>
        <v/>
      </c>
      <c r="AY33" s="46" t="str">
        <f>IF(W33&lt;&gt;"","-" &amp;TEXT(comp[[#This Row],[Fe]],"0.#") &amp;TEXT(W$1,0),"")</f>
        <v>-16.7Fe</v>
      </c>
      <c r="AZ33" s="46" t="str">
        <f>IF(X33&lt;&gt;"","-" &amp;TEXT(comp[[#This Row],[Y]],"0.#") &amp;TEXT(X$1,0),"")</f>
        <v/>
      </c>
      <c r="BA33" s="46" t="str">
        <f>IF(Y33&lt;&gt;"","-" &amp;TEXT(comp[[#This Row],[Hf]],"0.#") &amp;TEXT(Y$1,0),"")</f>
        <v/>
      </c>
      <c r="BB33" s="46" t="str">
        <f>IF(Z33&lt;&gt;"","-" &amp;TEXT(comp[[#This Row],[Ge]],"0.#") &amp;TEXT(Z$1,0),"")</f>
        <v/>
      </c>
      <c r="BC33" s="46" t="str">
        <f>IF(AA33&lt;&gt;"","-" &amp;TEXT(comp[[#This Row],[Mn]],"0.#") &amp;TEXT(AA$1,0),"")</f>
        <v/>
      </c>
      <c r="BD33" s="46" t="str">
        <f>IF(AB33&lt;&gt;"","-" &amp;TEXT(comp[[#This Row],[Sc]],"0.#") &amp;TEXT(AB$1,0),"")</f>
        <v/>
      </c>
      <c r="BE33" s="46" t="str">
        <f>IF(AC33&lt;&gt;"","-" &amp;TEXT(comp[[#This Row],[Ru]],"0.#") &amp;TEXT(AC$1,0),"")</f>
        <v/>
      </c>
      <c r="BF33" s="46" t="str">
        <f>IF(AD33&lt;&gt;"","-" &amp;TEXT(comp[[#This Row],[Ce]],"0.#") &amp;TEXT(AD$1,0),"")</f>
        <v/>
      </c>
      <c r="BG33" s="46" t="str">
        <f>IF(AE33&lt;&gt;"","-" &amp;TEXT([1]comp!$AE33,"0.#") &amp;TEXT(AE$1,0),"")</f>
        <v/>
      </c>
      <c r="BH33" s="38" t="str">
        <f>[1]comp!$D33 &amp; [1]comp!$E33</f>
        <v>9W-16Fe-0.12BBauer, A., Neumeier, S., Pyczak, F., &amp; Göken, M. (2012). Creep Strength and Microstructure of Polycrystalline γ′ - Strengthened Cobalt-Base Superalloys. In Superalloys 2012 (pp. 695–703). https://doi.org/10.1002/9781118516430.ch87</v>
      </c>
      <c r="BI33" s="73" t="str">
        <f t="shared" si="1"/>
        <v>Co-16.7Fe-8.6Al-8.6W</v>
      </c>
      <c r="BJ33" s="38" t="s">
        <v>1668</v>
      </c>
      <c r="BK33" t="str">
        <f t="shared" si="2"/>
        <v>-8.6Al-8.6W-16.7Fe</v>
      </c>
      <c r="BL33"/>
      <c r="BM33"/>
      <c r="BN33"/>
      <c r="BO33"/>
    </row>
    <row r="34" spans="1:67" s="42" customFormat="1" x14ac:dyDescent="0.3">
      <c r="A34" s="26" t="str">
        <f t="shared" si="0"/>
        <v>Co-9.5Al-9.7W-1.3Ta-1.8Ir-0.12B</v>
      </c>
      <c r="B34" s="30" t="s">
        <v>1483</v>
      </c>
      <c r="C34" s="30" t="s">
        <v>2720</v>
      </c>
      <c r="D34" s="28" t="s">
        <v>165</v>
      </c>
      <c r="E34" s="29" t="s">
        <v>168</v>
      </c>
      <c r="F34" s="28">
        <v>38</v>
      </c>
      <c r="G34" s="54">
        <f t="shared" si="3"/>
        <v>77.58</v>
      </c>
      <c r="H34" s="56"/>
      <c r="I34" s="56">
        <v>9.5</v>
      </c>
      <c r="J34" s="56"/>
      <c r="K34" s="56">
        <v>9.6999999999999993</v>
      </c>
      <c r="L34" s="56"/>
      <c r="M34" s="56">
        <v>1.3</v>
      </c>
      <c r="N34" s="56"/>
      <c r="O34" s="56"/>
      <c r="P34" s="56"/>
      <c r="Q34" s="52"/>
      <c r="R34" s="52"/>
      <c r="S34" s="52">
        <v>0.12</v>
      </c>
      <c r="T34" s="56">
        <v>1.8</v>
      </c>
      <c r="U34" s="56"/>
      <c r="V34" s="56"/>
      <c r="W34" s="56"/>
      <c r="X34" s="56"/>
      <c r="Y34" s="56"/>
      <c r="Z34" s="56"/>
      <c r="AA34" s="56"/>
      <c r="AB34" s="56"/>
      <c r="AC34" s="56"/>
      <c r="AD34" s="56"/>
      <c r="AE34" s="56"/>
      <c r="AF34" s="28">
        <f t="shared" si="4"/>
        <v>9.6538519999999988</v>
      </c>
      <c r="AG34" s="28"/>
      <c r="AH34" s="28"/>
      <c r="AI34" s="46" t="s">
        <v>1</v>
      </c>
      <c r="AJ34" s="46" t="str">
        <f>IF(I34&lt;&gt;"","-" &amp;TEXT([1]comp!$I34,"0.#") &amp;TEXT(I$1,0),"")</f>
        <v>-9.5Al</v>
      </c>
      <c r="AK34" s="46" t="str">
        <f>IF(K34&lt;&gt;"","-" &amp;TEXT(comp[[#This Row],[W]],"0.#") &amp;TEXT(K$1,0),"")</f>
        <v>-9.7W</v>
      </c>
      <c r="AL34" s="46" t="str">
        <f>IF(H34&lt;&gt;"","-" &amp;TEXT(comp[[#This Row],[Ni]],"0.#") &amp;TEXT(H$1,0),"")</f>
        <v/>
      </c>
      <c r="AM34" s="46" t="str">
        <f>IF(J34&lt;&gt;"","-" &amp;TEXT(comp[[#This Row],[Cr]],"0.#") &amp;TEXT(J$1,0),"")</f>
        <v/>
      </c>
      <c r="AN34" s="46" t="str">
        <f>IF(M34&lt;&gt;"","-" &amp;TEXT(comp[[#This Row],[Ta]],"0.#") &amp;TEXT(M$1,0),"")</f>
        <v>-1.3Ta</v>
      </c>
      <c r="AO34" s="46" t="str">
        <f>IF(N34&lt;&gt;"","-" &amp;TEXT(comp[[#This Row],[Nb]],"0.#") &amp;TEXT(N$1,0),"")</f>
        <v/>
      </c>
      <c r="AP34" s="46" t="str">
        <f>IF(O34&lt;&gt;"","-" &amp;TEXT(comp[[#This Row],[V]],"0.#") &amp;TEXT(O$1,0),"")</f>
        <v/>
      </c>
      <c r="AQ34" s="46" t="str">
        <f>IF(L34&lt;&gt;"","-" &amp;TEXT(comp[[#This Row],[Ti]],"0.#") &amp;TEXT(L$1,0),"")</f>
        <v/>
      </c>
      <c r="AR34" s="46" t="str">
        <f>IF(P34&lt;&gt;"","-" &amp;TEXT(comp[[#This Row],[Mo]],"0.#") &amp;TEXT(P$1,0),"")</f>
        <v/>
      </c>
      <c r="AS34" s="46" t="str">
        <f>IF(Q34&lt;&gt;"","-" &amp;TEXT(comp[[#This Row],[C]],"0.##") &amp;TEXT(Q$1,0),"")</f>
        <v/>
      </c>
      <c r="AT34" s="46" t="str">
        <f>IF(R34&lt;&gt;"","-" &amp;TEXT(comp[[#This Row],[Zr]],"0.##") &amp;TEXT(R$1,0),"")</f>
        <v/>
      </c>
      <c r="AU34" s="46" t="str">
        <f>IF(S34&lt;&gt;"","-" &amp;TEXT(comp[[#This Row],[B]],"0.##") &amp;TEXT(S$1,0),"")</f>
        <v>-0.12B</v>
      </c>
      <c r="AV34" s="46" t="str">
        <f>IF(T34&lt;&gt;"","-" &amp;TEXT(comp[[#This Row],[Ir]],"0.#") &amp;TEXT(T$1,0),"")</f>
        <v>-1.8Ir</v>
      </c>
      <c r="AW34" s="46" t="str">
        <f>IF(U34&lt;&gt;"","-" &amp;TEXT(comp[[#This Row],[Re]],"0.#") &amp;TEXT(U$1,0),"")</f>
        <v/>
      </c>
      <c r="AX34" s="46" t="str">
        <f>IF(V34&lt;&gt;"","-" &amp;TEXT(comp[[#This Row],[Si]],"0.#") &amp;TEXT(V$1,0),"")</f>
        <v/>
      </c>
      <c r="AY34" s="46" t="str">
        <f>IF(W34&lt;&gt;"","-" &amp;TEXT(comp[[#This Row],[Fe]],"0.#") &amp;TEXT(W$1,0),"")</f>
        <v/>
      </c>
      <c r="AZ34" s="46" t="str">
        <f>IF(X34&lt;&gt;"","-" &amp;TEXT(comp[[#This Row],[Y]],"0.#") &amp;TEXT(X$1,0),"")</f>
        <v/>
      </c>
      <c r="BA34" s="46" t="str">
        <f>IF(Y34&lt;&gt;"","-" &amp;TEXT(comp[[#This Row],[Hf]],"0.#") &amp;TEXT(Y$1,0),"")</f>
        <v/>
      </c>
      <c r="BB34" s="46" t="str">
        <f>IF(Z34&lt;&gt;"","-" &amp;TEXT(comp[[#This Row],[Ge]],"0.#") &amp;TEXT(Z$1,0),"")</f>
        <v/>
      </c>
      <c r="BC34" s="46" t="str">
        <f>IF(AA34&lt;&gt;"","-" &amp;TEXT(comp[[#This Row],[Mn]],"0.#") &amp;TEXT(AA$1,0),"")</f>
        <v/>
      </c>
      <c r="BD34" s="46" t="str">
        <f>IF(AB34&lt;&gt;"","-" &amp;TEXT(comp[[#This Row],[Sc]],"0.#") &amp;TEXT(AB$1,0),"")</f>
        <v/>
      </c>
      <c r="BE34" s="46" t="str">
        <f>IF(AC34&lt;&gt;"","-" &amp;TEXT(comp[[#This Row],[Ru]],"0.#") &amp;TEXT(AC$1,0),"")</f>
        <v/>
      </c>
      <c r="BF34" s="46" t="str">
        <f>IF(AD34&lt;&gt;"","-" &amp;TEXT(comp[[#This Row],[Ce]],"0.#") &amp;TEXT(AD$1,0),"")</f>
        <v/>
      </c>
      <c r="BG34" s="46" t="str">
        <f>IF(AE34&lt;&gt;"","-" &amp;TEXT([1]comp!$AE34,"0.#") &amp;TEXT(AE$1,0),"")</f>
        <v/>
      </c>
      <c r="BH34" s="29" t="str">
        <f>[1]comp!$D34 &amp; [1]comp!$E34</f>
        <v>2Ta2Ir-BBauer, A., Neumeier, S., Pyczak, F., &amp; Göken, M. (2015). Influence of iridium on the properties of γ′-strengthened co-base superalloys. Advanced Engineering Materials, 17(6), 748–754. https://doi.org/10.1002/adem.201400269</v>
      </c>
      <c r="BI34" s="36" t="str">
        <f t="shared" si="1"/>
        <v>Co-9.5Al-9.7W-1.3Ta-1.8Ir-0.12B</v>
      </c>
      <c r="BJ34" s="29" t="s">
        <v>1985</v>
      </c>
      <c r="BK34" t="str">
        <f t="shared" si="2"/>
        <v>-9.5Al-9.7W-1.3Ta-0.12B-1.8Ir</v>
      </c>
      <c r="BL34"/>
      <c r="BM34"/>
      <c r="BN34"/>
      <c r="BO34"/>
    </row>
    <row r="35" spans="1:67" s="42" customFormat="1" x14ac:dyDescent="0.3">
      <c r="A35" s="26" t="str">
        <f t="shared" si="0"/>
        <v>Co-8.9Al-9.3W-2.Ta-0.12B</v>
      </c>
      <c r="B35" s="38" t="s">
        <v>1484</v>
      </c>
      <c r="C35" s="38" t="s">
        <v>2721</v>
      </c>
      <c r="D35" s="31" t="s">
        <v>164</v>
      </c>
      <c r="E35" s="38" t="s">
        <v>169</v>
      </c>
      <c r="F35" s="31">
        <v>39</v>
      </c>
      <c r="G35" s="54">
        <f t="shared" si="3"/>
        <v>79.679999999999993</v>
      </c>
      <c r="H35" s="55"/>
      <c r="I35" s="55">
        <v>8.9</v>
      </c>
      <c r="J35" s="55"/>
      <c r="K35" s="55">
        <v>9.3000000000000007</v>
      </c>
      <c r="L35" s="55"/>
      <c r="M35" s="55">
        <v>2</v>
      </c>
      <c r="N35" s="55"/>
      <c r="O35" s="55"/>
      <c r="P35" s="55"/>
      <c r="Q35" s="51"/>
      <c r="R35" s="51"/>
      <c r="S35" s="51">
        <v>0.12</v>
      </c>
      <c r="T35" s="55"/>
      <c r="U35" s="55"/>
      <c r="V35" s="55"/>
      <c r="W35" s="55"/>
      <c r="X35" s="55"/>
      <c r="Y35" s="55"/>
      <c r="Z35" s="55"/>
      <c r="AA35" s="55"/>
      <c r="AB35" s="55"/>
      <c r="AC35" s="55"/>
      <c r="AD35" s="55"/>
      <c r="AE35" s="55"/>
      <c r="AF35" s="31">
        <f t="shared" si="4"/>
        <v>9.4580219999999979</v>
      </c>
      <c r="AG35" s="31"/>
      <c r="AH35" s="31"/>
      <c r="AI35" s="46" t="s">
        <v>1</v>
      </c>
      <c r="AJ35" s="46" t="str">
        <f>IF(I35&lt;&gt;"","-" &amp;TEXT([1]comp!$I35,"0.#") &amp;TEXT(I$1,0),"")</f>
        <v>-8.9Al</v>
      </c>
      <c r="AK35" s="46" t="str">
        <f>IF(K35&lt;&gt;"","-" &amp;TEXT(comp[[#This Row],[W]],"0.#") &amp;TEXT(K$1,0),"")</f>
        <v>-9.3W</v>
      </c>
      <c r="AL35" s="46" t="str">
        <f>IF(H35&lt;&gt;"","-" &amp;TEXT(comp[[#This Row],[Ni]],"0.#") &amp;TEXT(H$1,0),"")</f>
        <v/>
      </c>
      <c r="AM35" s="46" t="str">
        <f>IF(J35&lt;&gt;"","-" &amp;TEXT(comp[[#This Row],[Cr]],"0.#") &amp;TEXT(J$1,0),"")</f>
        <v/>
      </c>
      <c r="AN35" s="46" t="str">
        <f>IF(M35&lt;&gt;"","-" &amp;TEXT(comp[[#This Row],[Ta]],"0.#") &amp;TEXT(M$1,0),"")</f>
        <v>-2.Ta</v>
      </c>
      <c r="AO35" s="46" t="str">
        <f>IF(N35&lt;&gt;"","-" &amp;TEXT(comp[[#This Row],[Nb]],"0.#") &amp;TEXT(N$1,0),"")</f>
        <v/>
      </c>
      <c r="AP35" s="46" t="str">
        <f>IF(O35&lt;&gt;"","-" &amp;TEXT(comp[[#This Row],[V]],"0.#") &amp;TEXT(O$1,0),"")</f>
        <v/>
      </c>
      <c r="AQ35" s="46" t="str">
        <f>IF(L35&lt;&gt;"","-" &amp;TEXT(comp[[#This Row],[Ti]],"0.#") &amp;TEXT(L$1,0),"")</f>
        <v/>
      </c>
      <c r="AR35" s="46" t="str">
        <f>IF(P35&lt;&gt;"","-" &amp;TEXT(comp[[#This Row],[Mo]],"0.#") &amp;TEXT(P$1,0),"")</f>
        <v/>
      </c>
      <c r="AS35" s="46" t="str">
        <f>IF(Q35&lt;&gt;"","-" &amp;TEXT(comp[[#This Row],[C]],"0.##") &amp;TEXT(Q$1,0),"")</f>
        <v/>
      </c>
      <c r="AT35" s="46" t="str">
        <f>IF(R35&lt;&gt;"","-" &amp;TEXT(comp[[#This Row],[Zr]],"0.##") &amp;TEXT(R$1,0),"")</f>
        <v/>
      </c>
      <c r="AU35" s="46" t="str">
        <f>IF(S35&lt;&gt;"","-" &amp;TEXT(comp[[#This Row],[B]],"0.##") &amp;TEXT(S$1,0),"")</f>
        <v>-0.12B</v>
      </c>
      <c r="AV35" s="46" t="str">
        <f>IF(T35&lt;&gt;"","-" &amp;TEXT(comp[[#This Row],[Ir]],"0.#") &amp;TEXT(T$1,0),"")</f>
        <v/>
      </c>
      <c r="AW35" s="46" t="str">
        <f>IF(U35&lt;&gt;"","-" &amp;TEXT(comp[[#This Row],[Re]],"0.#") &amp;TEXT(U$1,0),"")</f>
        <v/>
      </c>
      <c r="AX35" s="46" t="str">
        <f>IF(V35&lt;&gt;"","-" &amp;TEXT(comp[[#This Row],[Si]],"0.#") &amp;TEXT(V$1,0),"")</f>
        <v/>
      </c>
      <c r="AY35" s="46" t="str">
        <f>IF(W35&lt;&gt;"","-" &amp;TEXT(comp[[#This Row],[Fe]],"0.#") &amp;TEXT(W$1,0),"")</f>
        <v/>
      </c>
      <c r="AZ35" s="46" t="str">
        <f>IF(X35&lt;&gt;"","-" &amp;TEXT(comp[[#This Row],[Y]],"0.#") &amp;TEXT(X$1,0),"")</f>
        <v/>
      </c>
      <c r="BA35" s="46" t="str">
        <f>IF(Y35&lt;&gt;"","-" &amp;TEXT(comp[[#This Row],[Hf]],"0.#") &amp;TEXT(Y$1,0),"")</f>
        <v/>
      </c>
      <c r="BB35" s="46" t="str">
        <f>IF(Z35&lt;&gt;"","-" &amp;TEXT(comp[[#This Row],[Ge]],"0.#") &amp;TEXT(Z$1,0),"")</f>
        <v/>
      </c>
      <c r="BC35" s="46" t="str">
        <f>IF(AA35&lt;&gt;"","-" &amp;TEXT(comp[[#This Row],[Mn]],"0.#") &amp;TEXT(AA$1,0),"")</f>
        <v/>
      </c>
      <c r="BD35" s="46" t="str">
        <f>IF(AB35&lt;&gt;"","-" &amp;TEXT(comp[[#This Row],[Sc]],"0.#") &amp;TEXT(AB$1,0),"")</f>
        <v/>
      </c>
      <c r="BE35" s="46" t="str">
        <f>IF(AC35&lt;&gt;"","-" &amp;TEXT(comp[[#This Row],[Ru]],"0.#") &amp;TEXT(AC$1,0),"")</f>
        <v/>
      </c>
      <c r="BF35" s="46" t="str">
        <f>IF(AD35&lt;&gt;"","-" &amp;TEXT(comp[[#This Row],[Ce]],"0.#") &amp;TEXT(AD$1,0),"")</f>
        <v/>
      </c>
      <c r="BG35" s="46" t="str">
        <f>IF(AE35&lt;&gt;"","-" &amp;TEXT([1]comp!$AE35,"0.#") &amp;TEXT(AE$1,0),"")</f>
        <v/>
      </c>
      <c r="BH35" s="38" t="str">
        <f>[1]comp!$D35 &amp; [1]comp!$E35</f>
        <v>2Ta-BBauer, A., Neumeier, S., Pyczak, F., &amp; Göken, M. (2015). Influence of iridium on the properties of γ′-strengthened co-base superalloys. Advanced Engineering Materials, 17(6), 748–754. https://doi.org/10.1002/adem.201400270</v>
      </c>
      <c r="BI35" s="73" t="str">
        <f t="shared" si="1"/>
        <v>Co-8.9Al-9.3W-2.Ta-0.12B</v>
      </c>
      <c r="BJ35" s="38" t="s">
        <v>1669</v>
      </c>
      <c r="BK35" t="str">
        <f t="shared" si="2"/>
        <v>-8.9Al-9.3W-2.Ta-0.12B</v>
      </c>
      <c r="BL35"/>
      <c r="BM35"/>
      <c r="BN35"/>
      <c r="BO35"/>
    </row>
    <row r="36" spans="1:67" s="42" customFormat="1" x14ac:dyDescent="0.3">
      <c r="A36" s="26" t="str">
        <f t="shared" si="0"/>
        <v>Co-8.5Al-9.6W</v>
      </c>
      <c r="B36" s="38" t="s">
        <v>1484</v>
      </c>
      <c r="C36" s="38" t="s">
        <v>2722</v>
      </c>
      <c r="D36" s="31" t="s">
        <v>89</v>
      </c>
      <c r="E36" s="38" t="s">
        <v>107</v>
      </c>
      <c r="F36" s="31">
        <v>41</v>
      </c>
      <c r="G36" s="54">
        <f t="shared" si="3"/>
        <v>81.900000000000006</v>
      </c>
      <c r="H36" s="55"/>
      <c r="I36" s="55">
        <v>8.5</v>
      </c>
      <c r="J36" s="55"/>
      <c r="K36" s="55">
        <v>9.6</v>
      </c>
      <c r="L36" s="55"/>
      <c r="M36" s="55"/>
      <c r="N36" s="55"/>
      <c r="O36" s="55"/>
      <c r="P36" s="55"/>
      <c r="Q36" s="51"/>
      <c r="R36" s="51"/>
      <c r="S36" s="51"/>
      <c r="T36" s="55"/>
      <c r="U36" s="55"/>
      <c r="V36" s="55"/>
      <c r="W36" s="55"/>
      <c r="X36" s="55"/>
      <c r="Y36" s="55"/>
      <c r="Z36" s="55"/>
      <c r="AA36" s="55"/>
      <c r="AB36" s="55"/>
      <c r="AC36" s="55"/>
      <c r="AD36" s="55"/>
      <c r="AE36" s="55"/>
      <c r="AF36" s="31">
        <f t="shared" si="4"/>
        <v>9.3666</v>
      </c>
      <c r="AG36" s="31"/>
      <c r="AH36" s="31"/>
      <c r="AI36" s="46" t="s">
        <v>1</v>
      </c>
      <c r="AJ36" s="46" t="str">
        <f>IF(I36&lt;&gt;"","-" &amp;TEXT([1]comp!$I36,"0.#") &amp;TEXT(I$1,0),"")</f>
        <v>-8.5Al</v>
      </c>
      <c r="AK36" s="46" t="str">
        <f>IF(K36&lt;&gt;"","-" &amp;TEXT(comp[[#This Row],[W]],"0.#") &amp;TEXT(K$1,0),"")</f>
        <v>-9.6W</v>
      </c>
      <c r="AL36" s="46" t="str">
        <f>IF(H36&lt;&gt;"","-" &amp;TEXT(comp[[#This Row],[Ni]],"0.#") &amp;TEXT(H$1,0),"")</f>
        <v/>
      </c>
      <c r="AM36" s="46" t="str">
        <f>IF(J36&lt;&gt;"","-" &amp;TEXT(comp[[#This Row],[Cr]],"0.#") &amp;TEXT(J$1,0),"")</f>
        <v/>
      </c>
      <c r="AN36" s="46" t="str">
        <f>IF(M36&lt;&gt;"","-" &amp;TEXT(comp[[#This Row],[Ta]],"0.#") &amp;TEXT(M$1,0),"")</f>
        <v/>
      </c>
      <c r="AO36" s="46" t="str">
        <f>IF(N36&lt;&gt;"","-" &amp;TEXT(comp[[#This Row],[Nb]],"0.#") &amp;TEXT(N$1,0),"")</f>
        <v/>
      </c>
      <c r="AP36" s="46" t="str">
        <f>IF(O36&lt;&gt;"","-" &amp;TEXT(comp[[#This Row],[V]],"0.#") &amp;TEXT(O$1,0),"")</f>
        <v/>
      </c>
      <c r="AQ36" s="46" t="str">
        <f>IF(L36&lt;&gt;"","-" &amp;TEXT(comp[[#This Row],[Ti]],"0.#") &amp;TEXT(L$1,0),"")</f>
        <v/>
      </c>
      <c r="AR36" s="46" t="str">
        <f>IF(P36&lt;&gt;"","-" &amp;TEXT(comp[[#This Row],[Mo]],"0.#") &amp;TEXT(P$1,0),"")</f>
        <v/>
      </c>
      <c r="AS36" s="46" t="str">
        <f>IF(Q36&lt;&gt;"","-" &amp;TEXT(comp[[#This Row],[C]],"0.##") &amp;TEXT(Q$1,0),"")</f>
        <v/>
      </c>
      <c r="AT36" s="46" t="str">
        <f>IF(R36&lt;&gt;"","-" &amp;TEXT(comp[[#This Row],[Zr]],"0.##") &amp;TEXT(R$1,0),"")</f>
        <v/>
      </c>
      <c r="AU36" s="46" t="str">
        <f>IF(S36&lt;&gt;"","-" &amp;TEXT(comp[[#This Row],[B]],"0.##") &amp;TEXT(S$1,0),"")</f>
        <v/>
      </c>
      <c r="AV36" s="46" t="str">
        <f>IF(T36&lt;&gt;"","-" &amp;TEXT(comp[[#This Row],[Ir]],"0.#") &amp;TEXT(T$1,0),"")</f>
        <v/>
      </c>
      <c r="AW36" s="46" t="str">
        <f>IF(U36&lt;&gt;"","-" &amp;TEXT(comp[[#This Row],[Re]],"0.#") &amp;TEXT(U$1,0),"")</f>
        <v/>
      </c>
      <c r="AX36" s="46" t="str">
        <f>IF(V36&lt;&gt;"","-" &amp;TEXT(comp[[#This Row],[Si]],"0.#") &amp;TEXT(V$1,0),"")</f>
        <v/>
      </c>
      <c r="AY36" s="46" t="str">
        <f>IF(W36&lt;&gt;"","-" &amp;TEXT(comp[[#This Row],[Fe]],"0.#") &amp;TEXT(W$1,0),"")</f>
        <v/>
      </c>
      <c r="AZ36" s="46" t="str">
        <f>IF(X36&lt;&gt;"","-" &amp;TEXT(comp[[#This Row],[Y]],"0.#") &amp;TEXT(X$1,0),"")</f>
        <v/>
      </c>
      <c r="BA36" s="46" t="str">
        <f>IF(Y36&lt;&gt;"","-" &amp;TEXT(comp[[#This Row],[Hf]],"0.#") &amp;TEXT(Y$1,0),"")</f>
        <v/>
      </c>
      <c r="BB36" s="46" t="str">
        <f>IF(Z36&lt;&gt;"","-" &amp;TEXT(comp[[#This Row],[Ge]],"0.#") &amp;TEXT(Z$1,0),"")</f>
        <v/>
      </c>
      <c r="BC36" s="46" t="str">
        <f>IF(AA36&lt;&gt;"","-" &amp;TEXT(comp[[#This Row],[Mn]],"0.#") &amp;TEXT(AA$1,0),"")</f>
        <v/>
      </c>
      <c r="BD36" s="46" t="str">
        <f>IF(AB36&lt;&gt;"","-" &amp;TEXT(comp[[#This Row],[Sc]],"0.#") &amp;TEXT(AB$1,0),"")</f>
        <v/>
      </c>
      <c r="BE36" s="46" t="str">
        <f>IF(AC36&lt;&gt;"","-" &amp;TEXT(comp[[#This Row],[Ru]],"0.#") &amp;TEXT(AC$1,0),"")</f>
        <v/>
      </c>
      <c r="BF36" s="46" t="str">
        <f>IF(AD36&lt;&gt;"","-" &amp;TEXT(comp[[#This Row],[Ce]],"0.#") &amp;TEXT(AD$1,0),"")</f>
        <v/>
      </c>
      <c r="BG36" s="46" t="str">
        <f>IF(AE36&lt;&gt;"","-" &amp;TEXT([1]comp!$AE36,"0.#") &amp;TEXT(AE$1,0),"")</f>
        <v/>
      </c>
      <c r="BH36" s="38" t="str">
        <f>[1]comp!$D36 &amp; [1]comp!$E36</f>
        <v>9W(SX)Bauer, A., Neumeier, S., Pyczak, F., Singer, R. F., &amp; Göken, M. (2012). Creep properties of different γ’-strengthened Co-base superalloys. Materials Science and Engineering A, 550, 333–341. https://doi.org/10.1016/j.msea.2012.04.084</v>
      </c>
      <c r="BI36" s="73" t="str">
        <f t="shared" si="1"/>
        <v>Co-8.5Al-9.6W</v>
      </c>
      <c r="BJ36" s="38" t="s">
        <v>1670</v>
      </c>
      <c r="BK36" t="str">
        <f t="shared" si="2"/>
        <v>-8.5Al-9.6W</v>
      </c>
      <c r="BL36"/>
      <c r="BM36"/>
      <c r="BN36"/>
      <c r="BO36"/>
    </row>
    <row r="37" spans="1:67" s="42" customFormat="1" x14ac:dyDescent="0.3">
      <c r="A37" s="26" t="str">
        <f t="shared" si="0"/>
        <v>Co-8.4Al-9.7W-0.04B</v>
      </c>
      <c r="B37" s="38" t="s">
        <v>1484</v>
      </c>
      <c r="C37" s="38" t="s">
        <v>2723</v>
      </c>
      <c r="D37" s="31" t="s">
        <v>90</v>
      </c>
      <c r="E37" s="38" t="s">
        <v>108</v>
      </c>
      <c r="F37" s="31">
        <v>42</v>
      </c>
      <c r="G37" s="54">
        <f t="shared" si="3"/>
        <v>81.86</v>
      </c>
      <c r="H37" s="55"/>
      <c r="I37" s="55">
        <v>8.4</v>
      </c>
      <c r="J37" s="55"/>
      <c r="K37" s="55">
        <v>9.6999999999999993</v>
      </c>
      <c r="L37" s="55"/>
      <c r="M37" s="55"/>
      <c r="N37" s="55"/>
      <c r="O37" s="55"/>
      <c r="P37" s="55"/>
      <c r="Q37" s="51"/>
      <c r="R37" s="51"/>
      <c r="S37" s="51">
        <v>0.04</v>
      </c>
      <c r="T37" s="55"/>
      <c r="U37" s="55"/>
      <c r="V37" s="55"/>
      <c r="W37" s="55"/>
      <c r="X37" s="55"/>
      <c r="Y37" s="55"/>
      <c r="Z37" s="55"/>
      <c r="AA37" s="55"/>
      <c r="AB37" s="55"/>
      <c r="AC37" s="55"/>
      <c r="AD37" s="55"/>
      <c r="AE37" s="55"/>
      <c r="AF37" s="31">
        <f t="shared" si="4"/>
        <v>9.3805739999999993</v>
      </c>
      <c r="AG37" s="31"/>
      <c r="AH37" s="31" t="s">
        <v>99</v>
      </c>
      <c r="AI37" s="46" t="s">
        <v>1</v>
      </c>
      <c r="AJ37" s="46" t="str">
        <f>IF(I37&lt;&gt;"","-" &amp;TEXT([1]comp!$I37,"0.#") &amp;TEXT(I$1,0),"")</f>
        <v>-8.4Al</v>
      </c>
      <c r="AK37" s="46" t="str">
        <f>IF(K37&lt;&gt;"","-" &amp;TEXT(comp[[#This Row],[W]],"0.#") &amp;TEXT(K$1,0),"")</f>
        <v>-9.7W</v>
      </c>
      <c r="AL37" s="46" t="str">
        <f>IF(H37&lt;&gt;"","-" &amp;TEXT(comp[[#This Row],[Ni]],"0.#") &amp;TEXT(H$1,0),"")</f>
        <v/>
      </c>
      <c r="AM37" s="46" t="str">
        <f>IF(J37&lt;&gt;"","-" &amp;TEXT(comp[[#This Row],[Cr]],"0.#") &amp;TEXT(J$1,0),"")</f>
        <v/>
      </c>
      <c r="AN37" s="46" t="str">
        <f>IF(M37&lt;&gt;"","-" &amp;TEXT(comp[[#This Row],[Ta]],"0.#") &amp;TEXT(M$1,0),"")</f>
        <v/>
      </c>
      <c r="AO37" s="46" t="str">
        <f>IF(N37&lt;&gt;"","-" &amp;TEXT(comp[[#This Row],[Nb]],"0.#") &amp;TEXT(N$1,0),"")</f>
        <v/>
      </c>
      <c r="AP37" s="46" t="str">
        <f>IF(O37&lt;&gt;"","-" &amp;TEXT(comp[[#This Row],[V]],"0.#") &amp;TEXT(O$1,0),"")</f>
        <v/>
      </c>
      <c r="AQ37" s="46" t="str">
        <f>IF(L37&lt;&gt;"","-" &amp;TEXT(comp[[#This Row],[Ti]],"0.#") &amp;TEXT(L$1,0),"")</f>
        <v/>
      </c>
      <c r="AR37" s="46" t="str">
        <f>IF(P37&lt;&gt;"","-" &amp;TEXT(comp[[#This Row],[Mo]],"0.#") &amp;TEXT(P$1,0),"")</f>
        <v/>
      </c>
      <c r="AS37" s="46" t="str">
        <f>IF(Q37&lt;&gt;"","-" &amp;TEXT(comp[[#This Row],[C]],"0.##") &amp;TEXT(Q$1,0),"")</f>
        <v/>
      </c>
      <c r="AT37" s="46" t="str">
        <f>IF(R37&lt;&gt;"","-" &amp;TEXT(comp[[#This Row],[Zr]],"0.##") &amp;TEXT(R$1,0),"")</f>
        <v/>
      </c>
      <c r="AU37" s="46" t="str">
        <f>IF(S37&lt;&gt;"","-" &amp;TEXT(comp[[#This Row],[B]],"0.##") &amp;TEXT(S$1,0),"")</f>
        <v>-0.04B</v>
      </c>
      <c r="AV37" s="46" t="str">
        <f>IF(T37&lt;&gt;"","-" &amp;TEXT(comp[[#This Row],[Ir]],"0.#") &amp;TEXT(T$1,0),"")</f>
        <v/>
      </c>
      <c r="AW37" s="46" t="str">
        <f>IF(U37&lt;&gt;"","-" &amp;TEXT(comp[[#This Row],[Re]],"0.#") &amp;TEXT(U$1,0),"")</f>
        <v/>
      </c>
      <c r="AX37" s="46" t="str">
        <f>IF(V37&lt;&gt;"","-" &amp;TEXT(comp[[#This Row],[Si]],"0.#") &amp;TEXT(V$1,0),"")</f>
        <v/>
      </c>
      <c r="AY37" s="46" t="str">
        <f>IF(W37&lt;&gt;"","-" &amp;TEXT(comp[[#This Row],[Fe]],"0.#") &amp;TEXT(W$1,0),"")</f>
        <v/>
      </c>
      <c r="AZ37" s="46" t="str">
        <f>IF(X37&lt;&gt;"","-" &amp;TEXT(comp[[#This Row],[Y]],"0.#") &amp;TEXT(X$1,0),"")</f>
        <v/>
      </c>
      <c r="BA37" s="46" t="str">
        <f>IF(Y37&lt;&gt;"","-" &amp;TEXT(comp[[#This Row],[Hf]],"0.#") &amp;TEXT(Y$1,0),"")</f>
        <v/>
      </c>
      <c r="BB37" s="46" t="str">
        <f>IF(Z37&lt;&gt;"","-" &amp;TEXT(comp[[#This Row],[Ge]],"0.#") &amp;TEXT(Z$1,0),"")</f>
        <v/>
      </c>
      <c r="BC37" s="46" t="str">
        <f>IF(AA37&lt;&gt;"","-" &amp;TEXT(comp[[#This Row],[Mn]],"0.#") &amp;TEXT(AA$1,0),"")</f>
        <v/>
      </c>
      <c r="BD37" s="46" t="str">
        <f>IF(AB37&lt;&gt;"","-" &amp;TEXT(comp[[#This Row],[Sc]],"0.#") &amp;TEXT(AB$1,0),"")</f>
        <v/>
      </c>
      <c r="BE37" s="46" t="str">
        <f>IF(AC37&lt;&gt;"","-" &amp;TEXT(comp[[#This Row],[Ru]],"0.#") &amp;TEXT(AC$1,0),"")</f>
        <v/>
      </c>
      <c r="BF37" s="46" t="str">
        <f>IF(AD37&lt;&gt;"","-" &amp;TEXT(comp[[#This Row],[Ce]],"0.#") &amp;TEXT(AD$1,0),"")</f>
        <v/>
      </c>
      <c r="BG37" s="46" t="str">
        <f>IF(AE37&lt;&gt;"","-" &amp;TEXT([1]comp!$AE37,"0.#") &amp;TEXT(AE$1,0),"")</f>
        <v/>
      </c>
      <c r="BH37" s="38" t="str">
        <f>[1]comp!$D37 &amp; [1]comp!$E37</f>
        <v>9W-0.04BBauer, A., Neumeier, S., Pyczak, F., Singer, R. F., &amp; Göken, M. (2012). Creep properties of different γ’-strengthened Co-base superalloys. Materials Science and Engineering A, 550, 333–341. https://doi.org/10.1016/j.msea.2012.04.085</v>
      </c>
      <c r="BI37" s="73" t="str">
        <f t="shared" si="1"/>
        <v>Co-8.4Al-9.7W-0.04B</v>
      </c>
      <c r="BJ37" s="38" t="s">
        <v>1671</v>
      </c>
      <c r="BK37" t="str">
        <f t="shared" si="2"/>
        <v>-8.4Al-9.7W-0.04B</v>
      </c>
      <c r="BL37"/>
      <c r="BM37"/>
      <c r="BN37"/>
      <c r="BO37"/>
    </row>
    <row r="38" spans="1:67" s="42" customFormat="1" ht="18" customHeight="1" x14ac:dyDescent="0.3">
      <c r="A38" s="26" t="str">
        <f t="shared" si="0"/>
        <v>Co-8.9Al-9.5W-0.08B</v>
      </c>
      <c r="B38" s="38" t="s">
        <v>1484</v>
      </c>
      <c r="C38" s="38" t="s">
        <v>2724</v>
      </c>
      <c r="D38" s="31" t="s">
        <v>91</v>
      </c>
      <c r="E38" s="38" t="s">
        <v>109</v>
      </c>
      <c r="F38" s="31">
        <v>43</v>
      </c>
      <c r="G38" s="54">
        <f t="shared" si="3"/>
        <v>81.52000000000001</v>
      </c>
      <c r="H38" s="55"/>
      <c r="I38" s="55">
        <v>8.9</v>
      </c>
      <c r="J38" s="55"/>
      <c r="K38" s="55">
        <v>9.5</v>
      </c>
      <c r="L38" s="55"/>
      <c r="M38" s="55"/>
      <c r="N38" s="55"/>
      <c r="O38" s="55"/>
      <c r="P38" s="55"/>
      <c r="Q38" s="51"/>
      <c r="R38" s="51"/>
      <c r="S38" s="51">
        <v>0.08</v>
      </c>
      <c r="T38" s="55"/>
      <c r="U38" s="55"/>
      <c r="V38" s="55"/>
      <c r="W38" s="55"/>
      <c r="X38" s="55"/>
      <c r="Y38" s="55"/>
      <c r="Z38" s="55"/>
      <c r="AA38" s="55"/>
      <c r="AB38" s="55"/>
      <c r="AC38" s="55"/>
      <c r="AD38" s="55"/>
      <c r="AE38" s="55"/>
      <c r="AF38" s="31">
        <f t="shared" si="4"/>
        <v>9.3262980000000013</v>
      </c>
      <c r="AG38" s="31"/>
      <c r="AH38" s="31" t="s">
        <v>99</v>
      </c>
      <c r="AI38" s="46" t="s">
        <v>1</v>
      </c>
      <c r="AJ38" s="46" t="str">
        <f>IF(I38&lt;&gt;"","-" &amp;TEXT([1]comp!$I38,"0.#") &amp;TEXT(I$1,0),"")</f>
        <v>-8.9Al</v>
      </c>
      <c r="AK38" s="46" t="str">
        <f>IF(K38&lt;&gt;"","-" &amp;TEXT(comp[[#This Row],[W]],"0.#") &amp;TEXT(K$1,0),"")</f>
        <v>-9.5W</v>
      </c>
      <c r="AL38" s="46" t="str">
        <f>IF(H38&lt;&gt;"","-" &amp;TEXT(comp[[#This Row],[Ni]],"0.#") &amp;TEXT(H$1,0),"")</f>
        <v/>
      </c>
      <c r="AM38" s="46" t="str">
        <f>IF(J38&lt;&gt;"","-" &amp;TEXT(comp[[#This Row],[Cr]],"0.#") &amp;TEXT(J$1,0),"")</f>
        <v/>
      </c>
      <c r="AN38" s="46" t="str">
        <f>IF(M38&lt;&gt;"","-" &amp;TEXT(comp[[#This Row],[Ta]],"0.#") &amp;TEXT(M$1,0),"")</f>
        <v/>
      </c>
      <c r="AO38" s="46" t="str">
        <f>IF(N38&lt;&gt;"","-" &amp;TEXT(comp[[#This Row],[Nb]],"0.#") &amp;TEXT(N$1,0),"")</f>
        <v/>
      </c>
      <c r="AP38" s="46" t="str">
        <f>IF(O38&lt;&gt;"","-" &amp;TEXT(comp[[#This Row],[V]],"0.#") &amp;TEXT(O$1,0),"")</f>
        <v/>
      </c>
      <c r="AQ38" s="46" t="str">
        <f>IF(L38&lt;&gt;"","-" &amp;TEXT(comp[[#This Row],[Ti]],"0.#") &amp;TEXT(L$1,0),"")</f>
        <v/>
      </c>
      <c r="AR38" s="46" t="str">
        <f>IF(P38&lt;&gt;"","-" &amp;TEXT(comp[[#This Row],[Mo]],"0.#") &amp;TEXT(P$1,0),"")</f>
        <v/>
      </c>
      <c r="AS38" s="46" t="str">
        <f>IF(Q38&lt;&gt;"","-" &amp;TEXT(comp[[#This Row],[C]],"0.##") &amp;TEXT(Q$1,0),"")</f>
        <v/>
      </c>
      <c r="AT38" s="46" t="str">
        <f>IF(R38&lt;&gt;"","-" &amp;TEXT(comp[[#This Row],[Zr]],"0.##") &amp;TEXT(R$1,0),"")</f>
        <v/>
      </c>
      <c r="AU38" s="46" t="str">
        <f>IF(S38&lt;&gt;"","-" &amp;TEXT(comp[[#This Row],[B]],"0.##") &amp;TEXT(S$1,0),"")</f>
        <v>-0.08B</v>
      </c>
      <c r="AV38" s="46" t="str">
        <f>IF(T38&lt;&gt;"","-" &amp;TEXT(comp[[#This Row],[Ir]],"0.#") &amp;TEXT(T$1,0),"")</f>
        <v/>
      </c>
      <c r="AW38" s="46" t="str">
        <f>IF(U38&lt;&gt;"","-" &amp;TEXT(comp[[#This Row],[Re]],"0.#") &amp;TEXT(U$1,0),"")</f>
        <v/>
      </c>
      <c r="AX38" s="46" t="str">
        <f>IF(V38&lt;&gt;"","-" &amp;TEXT(comp[[#This Row],[Si]],"0.#") &amp;TEXT(V$1,0),"")</f>
        <v/>
      </c>
      <c r="AY38" s="46" t="str">
        <f>IF(W38&lt;&gt;"","-" &amp;TEXT(comp[[#This Row],[Fe]],"0.#") &amp;TEXT(W$1,0),"")</f>
        <v/>
      </c>
      <c r="AZ38" s="46" t="str">
        <f>IF(X38&lt;&gt;"","-" &amp;TEXT(comp[[#This Row],[Y]],"0.#") &amp;TEXT(X$1,0),"")</f>
        <v/>
      </c>
      <c r="BA38" s="46" t="str">
        <f>IF(Y38&lt;&gt;"","-" &amp;TEXT(comp[[#This Row],[Hf]],"0.#") &amp;TEXT(Y$1,0),"")</f>
        <v/>
      </c>
      <c r="BB38" s="46" t="str">
        <f>IF(Z38&lt;&gt;"","-" &amp;TEXT(comp[[#This Row],[Ge]],"0.#") &amp;TEXT(Z$1,0),"")</f>
        <v/>
      </c>
      <c r="BC38" s="46" t="str">
        <f>IF(AA38&lt;&gt;"","-" &amp;TEXT(comp[[#This Row],[Mn]],"0.#") &amp;TEXT(AA$1,0),"")</f>
        <v/>
      </c>
      <c r="BD38" s="46" t="str">
        <f>IF(AB38&lt;&gt;"","-" &amp;TEXT(comp[[#This Row],[Sc]],"0.#") &amp;TEXT(AB$1,0),"")</f>
        <v/>
      </c>
      <c r="BE38" s="46" t="str">
        <f>IF(AC38&lt;&gt;"","-" &amp;TEXT(comp[[#This Row],[Ru]],"0.#") &amp;TEXT(AC$1,0),"")</f>
        <v/>
      </c>
      <c r="BF38" s="46" t="str">
        <f>IF(AD38&lt;&gt;"","-" &amp;TEXT(comp[[#This Row],[Ce]],"0.#") &amp;TEXT(AD$1,0),"")</f>
        <v/>
      </c>
      <c r="BG38" s="46" t="str">
        <f>IF(AE38&lt;&gt;"","-" &amp;TEXT([1]comp!$AE38,"0.#") &amp;TEXT(AE$1,0),"")</f>
        <v/>
      </c>
      <c r="BH38" s="38" t="str">
        <f>[1]comp!$D38 &amp; [1]comp!$E38</f>
        <v>9W-0.08BBauer, A., Neumeier, S., Pyczak, F., Singer, R. F., &amp; Göken, M. (2012). Creep properties of different γ’-strengthened Co-base superalloys. Materials Science and Engineering A, 550, 333–341. https://doi.org/10.1016/j.msea.2012.04.086</v>
      </c>
      <c r="BI38" s="73" t="str">
        <f t="shared" si="1"/>
        <v>Co-8.9Al-9.5W-0.08B</v>
      </c>
      <c r="BJ38" s="38" t="s">
        <v>1672</v>
      </c>
      <c r="BK38" t="str">
        <f t="shared" si="2"/>
        <v>-8.9Al-9.5W-0.08B</v>
      </c>
      <c r="BL38"/>
      <c r="BM38"/>
      <c r="BN38"/>
      <c r="BO38"/>
    </row>
    <row r="39" spans="1:67" s="42" customFormat="1" x14ac:dyDescent="0.3">
      <c r="A39" s="26" t="str">
        <f t="shared" si="0"/>
        <v>Co-8.3Al-9.4W-0.12B</v>
      </c>
      <c r="B39" s="38" t="s">
        <v>1484</v>
      </c>
      <c r="C39" s="38" t="s">
        <v>2725</v>
      </c>
      <c r="D39" s="31" t="s">
        <v>92</v>
      </c>
      <c r="E39" s="38" t="s">
        <v>110</v>
      </c>
      <c r="F39" s="31">
        <v>44</v>
      </c>
      <c r="G39" s="54">
        <f t="shared" si="3"/>
        <v>82.179999999999993</v>
      </c>
      <c r="H39" s="55"/>
      <c r="I39" s="55">
        <v>8.3000000000000007</v>
      </c>
      <c r="J39" s="55"/>
      <c r="K39" s="55">
        <v>9.4</v>
      </c>
      <c r="L39" s="55"/>
      <c r="M39" s="55"/>
      <c r="N39" s="55"/>
      <c r="O39" s="55"/>
      <c r="P39" s="55"/>
      <c r="Q39" s="51"/>
      <c r="R39" s="51"/>
      <c r="S39" s="51">
        <v>0.12</v>
      </c>
      <c r="T39" s="55"/>
      <c r="U39" s="55"/>
      <c r="V39" s="55"/>
      <c r="W39" s="55"/>
      <c r="X39" s="55"/>
      <c r="Y39" s="55"/>
      <c r="Z39" s="55"/>
      <c r="AA39" s="55"/>
      <c r="AB39" s="55"/>
      <c r="AC39" s="55"/>
      <c r="AD39" s="55"/>
      <c r="AE39" s="55"/>
      <c r="AF39" s="31">
        <f t="shared" si="4"/>
        <v>9.3505719999999997</v>
      </c>
      <c r="AG39" s="31"/>
      <c r="AH39" s="31" t="s">
        <v>99</v>
      </c>
      <c r="AI39" s="46" t="s">
        <v>1</v>
      </c>
      <c r="AJ39" s="46" t="str">
        <f>IF(I39&lt;&gt;"","-" &amp;TEXT([1]comp!$I39,"0.#") &amp;TEXT(I$1,0),"")</f>
        <v>-8.3Al</v>
      </c>
      <c r="AK39" s="46" t="str">
        <f>IF(K39&lt;&gt;"","-" &amp;TEXT(comp[[#This Row],[W]],"0.#") &amp;TEXT(K$1,0),"")</f>
        <v>-9.4W</v>
      </c>
      <c r="AL39" s="46" t="str">
        <f>IF(H39&lt;&gt;"","-" &amp;TEXT(comp[[#This Row],[Ni]],"0.#") &amp;TEXT(H$1,0),"")</f>
        <v/>
      </c>
      <c r="AM39" s="46" t="str">
        <f>IF(J39&lt;&gt;"","-" &amp;TEXT(comp[[#This Row],[Cr]],"0.#") &amp;TEXT(J$1,0),"")</f>
        <v/>
      </c>
      <c r="AN39" s="46" t="str">
        <f>IF(M39&lt;&gt;"","-" &amp;TEXT(comp[[#This Row],[Ta]],"0.#") &amp;TEXT(M$1,0),"")</f>
        <v/>
      </c>
      <c r="AO39" s="46" t="str">
        <f>IF(N39&lt;&gt;"","-" &amp;TEXT(comp[[#This Row],[Nb]],"0.#") &amp;TEXT(N$1,0),"")</f>
        <v/>
      </c>
      <c r="AP39" s="46" t="str">
        <f>IF(O39&lt;&gt;"","-" &amp;TEXT(comp[[#This Row],[V]],"0.#") &amp;TEXT(O$1,0),"")</f>
        <v/>
      </c>
      <c r="AQ39" s="46" t="str">
        <f>IF(L39&lt;&gt;"","-" &amp;TEXT(comp[[#This Row],[Ti]],"0.#") &amp;TEXT(L$1,0),"")</f>
        <v/>
      </c>
      <c r="AR39" s="46" t="str">
        <f>IF(P39&lt;&gt;"","-" &amp;TEXT(comp[[#This Row],[Mo]],"0.#") &amp;TEXT(P$1,0),"")</f>
        <v/>
      </c>
      <c r="AS39" s="46" t="str">
        <f>IF(Q39&lt;&gt;"","-" &amp;TEXT(comp[[#This Row],[C]],"0.##") &amp;TEXT(Q$1,0),"")</f>
        <v/>
      </c>
      <c r="AT39" s="46" t="str">
        <f>IF(R39&lt;&gt;"","-" &amp;TEXT(comp[[#This Row],[Zr]],"0.##") &amp;TEXT(R$1,0),"")</f>
        <v/>
      </c>
      <c r="AU39" s="46" t="str">
        <f>IF(S39&lt;&gt;"","-" &amp;TEXT(comp[[#This Row],[B]],"0.##") &amp;TEXT(S$1,0),"")</f>
        <v>-0.12B</v>
      </c>
      <c r="AV39" s="46" t="str">
        <f>IF(T39&lt;&gt;"","-" &amp;TEXT(comp[[#This Row],[Ir]],"0.#") &amp;TEXT(T$1,0),"")</f>
        <v/>
      </c>
      <c r="AW39" s="46" t="str">
        <f>IF(U39&lt;&gt;"","-" &amp;TEXT(comp[[#This Row],[Re]],"0.#") &amp;TEXT(U$1,0),"")</f>
        <v/>
      </c>
      <c r="AX39" s="46" t="str">
        <f>IF(V39&lt;&gt;"","-" &amp;TEXT(comp[[#This Row],[Si]],"0.#") &amp;TEXT(V$1,0),"")</f>
        <v/>
      </c>
      <c r="AY39" s="46" t="str">
        <f>IF(W39&lt;&gt;"","-" &amp;TEXT(comp[[#This Row],[Fe]],"0.#") &amp;TEXT(W$1,0),"")</f>
        <v/>
      </c>
      <c r="AZ39" s="46" t="str">
        <f>IF(X39&lt;&gt;"","-" &amp;TEXT(comp[[#This Row],[Y]],"0.#") &amp;TEXT(X$1,0),"")</f>
        <v/>
      </c>
      <c r="BA39" s="46" t="str">
        <f>IF(Y39&lt;&gt;"","-" &amp;TEXT(comp[[#This Row],[Hf]],"0.#") &amp;TEXT(Y$1,0),"")</f>
        <v/>
      </c>
      <c r="BB39" s="46" t="str">
        <f>IF(Z39&lt;&gt;"","-" &amp;TEXT(comp[[#This Row],[Ge]],"0.#") &amp;TEXT(Z$1,0),"")</f>
        <v/>
      </c>
      <c r="BC39" s="46" t="str">
        <f>IF(AA39&lt;&gt;"","-" &amp;TEXT(comp[[#This Row],[Mn]],"0.#") &amp;TEXT(AA$1,0),"")</f>
        <v/>
      </c>
      <c r="BD39" s="46" t="str">
        <f>IF(AB39&lt;&gt;"","-" &amp;TEXT(comp[[#This Row],[Sc]],"0.#") &amp;TEXT(AB$1,0),"")</f>
        <v/>
      </c>
      <c r="BE39" s="46" t="str">
        <f>IF(AC39&lt;&gt;"","-" &amp;TEXT(comp[[#This Row],[Ru]],"0.#") &amp;TEXT(AC$1,0),"")</f>
        <v/>
      </c>
      <c r="BF39" s="46" t="str">
        <f>IF(AD39&lt;&gt;"","-" &amp;TEXT(comp[[#This Row],[Ce]],"0.#") &amp;TEXT(AD$1,0),"")</f>
        <v/>
      </c>
      <c r="BG39" s="46" t="str">
        <f>IF(AE39&lt;&gt;"","-" &amp;TEXT([1]comp!$AE39,"0.#") &amp;TEXT(AE$1,0),"")</f>
        <v/>
      </c>
      <c r="BH39" s="38" t="str">
        <f>[1]comp!$D39 &amp; [1]comp!$E39</f>
        <v>9W-0.12BBauer, A., Neumeier, S., Pyczak, F., Singer, R. F., &amp; Göken, M. (2012). Creep properties of different γ’-strengthened Co-base superalloys. Materials Science and Engineering A, 550, 333–341. https://doi.org/10.1016/j.msea.2012.04.087</v>
      </c>
      <c r="BI39" s="73" t="str">
        <f t="shared" si="1"/>
        <v>Co-8.3Al-9.4W-0.12B</v>
      </c>
      <c r="BJ39" s="38" t="s">
        <v>1478</v>
      </c>
      <c r="BK39" t="str">
        <f t="shared" si="2"/>
        <v>-8.3Al-9.4W-0.12B</v>
      </c>
      <c r="BL39"/>
      <c r="BM39"/>
      <c r="BN39"/>
      <c r="BO39"/>
    </row>
    <row r="40" spans="1:67" s="42" customFormat="1" x14ac:dyDescent="0.3">
      <c r="A40" s="26" t="str">
        <f t="shared" si="0"/>
        <v>Co-8.9Al-8.5W-2.2Ta-0.08B</v>
      </c>
      <c r="B40" s="30" t="s">
        <v>1483</v>
      </c>
      <c r="C40" s="30" t="s">
        <v>2721</v>
      </c>
      <c r="D40" s="28" t="s">
        <v>93</v>
      </c>
      <c r="E40" s="29" t="s">
        <v>111</v>
      </c>
      <c r="F40" s="28">
        <v>45</v>
      </c>
      <c r="G40" s="54">
        <f t="shared" si="3"/>
        <v>80.320000000000007</v>
      </c>
      <c r="H40" s="56"/>
      <c r="I40" s="56">
        <v>8.9</v>
      </c>
      <c r="J40" s="56"/>
      <c r="K40" s="56">
        <v>8.5</v>
      </c>
      <c r="L40" s="56"/>
      <c r="M40" s="56">
        <v>2.2000000000000002</v>
      </c>
      <c r="N40" s="56"/>
      <c r="O40" s="56"/>
      <c r="P40" s="56"/>
      <c r="Q40" s="52"/>
      <c r="R40" s="52"/>
      <c r="S40" s="52">
        <v>0.08</v>
      </c>
      <c r="T40" s="56"/>
      <c r="U40" s="56"/>
      <c r="V40" s="56"/>
      <c r="W40" s="56"/>
      <c r="X40" s="56"/>
      <c r="Y40" s="56"/>
      <c r="Z40" s="56"/>
      <c r="AA40" s="56"/>
      <c r="AB40" s="56"/>
      <c r="AC40" s="56"/>
      <c r="AD40" s="56"/>
      <c r="AE40" s="56"/>
      <c r="AF40" s="28">
        <f t="shared" si="4"/>
        <v>9.3932980000000015</v>
      </c>
      <c r="AG40" s="28"/>
      <c r="AH40" s="28"/>
      <c r="AI40" s="46" t="s">
        <v>1</v>
      </c>
      <c r="AJ40" s="46" t="str">
        <f>IF(I40&lt;&gt;"","-" &amp;TEXT([1]comp!$I40,"0.#") &amp;TEXT(I$1,0),"")</f>
        <v>-8.9Al</v>
      </c>
      <c r="AK40" s="46" t="str">
        <f>IF(K40&lt;&gt;"","-" &amp;TEXT(comp[[#This Row],[W]],"0.#") &amp;TEXT(K$1,0),"")</f>
        <v>-8.5W</v>
      </c>
      <c r="AL40" s="46" t="str">
        <f>IF(H40&lt;&gt;"","-" &amp;TEXT(comp[[#This Row],[Ni]],"0.#") &amp;TEXT(H$1,0),"")</f>
        <v/>
      </c>
      <c r="AM40" s="46" t="str">
        <f>IF(J40&lt;&gt;"","-" &amp;TEXT(comp[[#This Row],[Cr]],"0.#") &amp;TEXT(J$1,0),"")</f>
        <v/>
      </c>
      <c r="AN40" s="46" t="str">
        <f>IF(M40&lt;&gt;"","-" &amp;TEXT(comp[[#This Row],[Ta]],"0.#") &amp;TEXT(M$1,0),"")</f>
        <v>-2.2Ta</v>
      </c>
      <c r="AO40" s="46" t="str">
        <f>IF(N40&lt;&gt;"","-" &amp;TEXT(comp[[#This Row],[Nb]],"0.#") &amp;TEXT(N$1,0),"")</f>
        <v/>
      </c>
      <c r="AP40" s="46" t="str">
        <f>IF(O40&lt;&gt;"","-" &amp;TEXT(comp[[#This Row],[V]],"0.#") &amp;TEXT(O$1,0),"")</f>
        <v/>
      </c>
      <c r="AQ40" s="46" t="str">
        <f>IF(L40&lt;&gt;"","-" &amp;TEXT(comp[[#This Row],[Ti]],"0.#") &amp;TEXT(L$1,0),"")</f>
        <v/>
      </c>
      <c r="AR40" s="46" t="str">
        <f>IF(P40&lt;&gt;"","-" &amp;TEXT(comp[[#This Row],[Mo]],"0.#") &amp;TEXT(P$1,0),"")</f>
        <v/>
      </c>
      <c r="AS40" s="46" t="str">
        <f>IF(Q40&lt;&gt;"","-" &amp;TEXT(comp[[#This Row],[C]],"0.##") &amp;TEXT(Q$1,0),"")</f>
        <v/>
      </c>
      <c r="AT40" s="46" t="str">
        <f>IF(R40&lt;&gt;"","-" &amp;TEXT(comp[[#This Row],[Zr]],"0.##") &amp;TEXT(R$1,0),"")</f>
        <v/>
      </c>
      <c r="AU40" s="46" t="str">
        <f>IF(S40&lt;&gt;"","-" &amp;TEXT(comp[[#This Row],[B]],"0.##") &amp;TEXT(S$1,0),"")</f>
        <v>-0.08B</v>
      </c>
      <c r="AV40" s="46" t="str">
        <f>IF(T40&lt;&gt;"","-" &amp;TEXT(comp[[#This Row],[Ir]],"0.#") &amp;TEXT(T$1,0),"")</f>
        <v/>
      </c>
      <c r="AW40" s="46" t="str">
        <f>IF(U40&lt;&gt;"","-" &amp;TEXT(comp[[#This Row],[Re]],"0.#") &amp;TEXT(U$1,0),"")</f>
        <v/>
      </c>
      <c r="AX40" s="46" t="str">
        <f>IF(V40&lt;&gt;"","-" &amp;TEXT(comp[[#This Row],[Si]],"0.#") &amp;TEXT(V$1,0),"")</f>
        <v/>
      </c>
      <c r="AY40" s="46" t="str">
        <f>IF(W40&lt;&gt;"","-" &amp;TEXT(comp[[#This Row],[Fe]],"0.#") &amp;TEXT(W$1,0),"")</f>
        <v/>
      </c>
      <c r="AZ40" s="46" t="str">
        <f>IF(X40&lt;&gt;"","-" &amp;TEXT(comp[[#This Row],[Y]],"0.#") &amp;TEXT(X$1,0),"")</f>
        <v/>
      </c>
      <c r="BA40" s="46" t="str">
        <f>IF(Y40&lt;&gt;"","-" &amp;TEXT(comp[[#This Row],[Hf]],"0.#") &amp;TEXT(Y$1,0),"")</f>
        <v/>
      </c>
      <c r="BB40" s="46" t="str">
        <f>IF(Z40&lt;&gt;"","-" &amp;TEXT(comp[[#This Row],[Ge]],"0.#") &amp;TEXT(Z$1,0),"")</f>
        <v/>
      </c>
      <c r="BC40" s="46" t="str">
        <f>IF(AA40&lt;&gt;"","-" &amp;TEXT(comp[[#This Row],[Mn]],"0.#") &amp;TEXT(AA$1,0),"")</f>
        <v/>
      </c>
      <c r="BD40" s="46" t="str">
        <f>IF(AB40&lt;&gt;"","-" &amp;TEXT(comp[[#This Row],[Sc]],"0.#") &amp;TEXT(AB$1,0),"")</f>
        <v/>
      </c>
      <c r="BE40" s="46" t="str">
        <f>IF(AC40&lt;&gt;"","-" &amp;TEXT(comp[[#This Row],[Ru]],"0.#") &amp;TEXT(AC$1,0),"")</f>
        <v/>
      </c>
      <c r="BF40" s="46" t="str">
        <f>IF(AD40&lt;&gt;"","-" &amp;TEXT(comp[[#This Row],[Ce]],"0.#") &amp;TEXT(AD$1,0),"")</f>
        <v/>
      </c>
      <c r="BG40" s="46" t="str">
        <f>IF(AE40&lt;&gt;"","-" &amp;TEXT([1]comp!$AE40,"0.#") &amp;TEXT(AE$1,0),"")</f>
        <v/>
      </c>
      <c r="BH40" s="29" t="str">
        <f>[1]comp!$D40 &amp; [1]comp!$E40</f>
        <v>8W-2Ta-0.08BBauer, A., Neumeier, S., Pyczak, F., Singer, R. F., &amp; Göken, M. (2012). Creep properties of different γ’-strengthened Co-base superalloys. Materials Science and Engineering A, 550, 333–341. https://doi.org/10.1016/j.msea.2012.04.088</v>
      </c>
      <c r="BI40" s="36" t="str">
        <f t="shared" si="1"/>
        <v>Co-8.9Al-8.5W-2.2Ta-0.08B</v>
      </c>
      <c r="BJ40" s="29" t="s">
        <v>1673</v>
      </c>
      <c r="BK40" t="str">
        <f t="shared" si="2"/>
        <v>-8.9Al-8.5W-2.2Ta-0.08B</v>
      </c>
      <c r="BL40"/>
      <c r="BM40"/>
      <c r="BN40"/>
      <c r="BO40"/>
    </row>
    <row r="41" spans="1:67" s="42" customFormat="1" x14ac:dyDescent="0.3">
      <c r="A41" s="26" t="str">
        <f t="shared" si="0"/>
        <v>Co-8.Al-6.7W-1.4Ta-1.4Nb</v>
      </c>
      <c r="B41" s="30" t="s">
        <v>1483</v>
      </c>
      <c r="C41" s="30" t="s">
        <v>2705</v>
      </c>
      <c r="D41" s="28" t="s">
        <v>95</v>
      </c>
      <c r="E41" s="29" t="s">
        <v>113</v>
      </c>
      <c r="F41" s="28">
        <v>47</v>
      </c>
      <c r="G41" s="54">
        <f t="shared" si="3"/>
        <v>82.5</v>
      </c>
      <c r="H41" s="56"/>
      <c r="I41" s="56">
        <v>8</v>
      </c>
      <c r="J41" s="56"/>
      <c r="K41" s="56">
        <v>6.7</v>
      </c>
      <c r="L41" s="56"/>
      <c r="M41" s="56">
        <v>1.4</v>
      </c>
      <c r="N41" s="56">
        <v>1.4</v>
      </c>
      <c r="O41" s="56"/>
      <c r="P41" s="56"/>
      <c r="Q41" s="52"/>
      <c r="R41" s="52"/>
      <c r="S41" s="52"/>
      <c r="T41" s="56"/>
      <c r="U41" s="56"/>
      <c r="V41" s="56"/>
      <c r="W41" s="56"/>
      <c r="X41" s="56"/>
      <c r="Y41" s="56"/>
      <c r="Z41" s="56"/>
      <c r="AA41" s="56"/>
      <c r="AB41" s="56"/>
      <c r="AC41" s="56"/>
      <c r="AD41" s="56"/>
      <c r="AE41" s="56"/>
      <c r="AF41" s="28">
        <f t="shared" si="4"/>
        <v>9.2013300000000005</v>
      </c>
      <c r="AG41" s="28"/>
      <c r="AH41" s="28"/>
      <c r="AI41" s="46" t="s">
        <v>1</v>
      </c>
      <c r="AJ41" s="46" t="str">
        <f>IF(I41&lt;&gt;"","-" &amp;TEXT([1]comp!$I41,"0.#") &amp;TEXT(I$1,0),"")</f>
        <v>-8.Al</v>
      </c>
      <c r="AK41" s="46" t="str">
        <f>IF(K41&lt;&gt;"","-" &amp;TEXT(comp[[#This Row],[W]],"0.#") &amp;TEXT(K$1,0),"")</f>
        <v>-6.7W</v>
      </c>
      <c r="AL41" s="46" t="str">
        <f>IF(H41&lt;&gt;"","-" &amp;TEXT(comp[[#This Row],[Ni]],"0.#") &amp;TEXT(H$1,0),"")</f>
        <v/>
      </c>
      <c r="AM41" s="46" t="str">
        <f>IF(J41&lt;&gt;"","-" &amp;TEXT(comp[[#This Row],[Cr]],"0.#") &amp;TEXT(J$1,0),"")</f>
        <v/>
      </c>
      <c r="AN41" s="46" t="str">
        <f>IF(M41&lt;&gt;"","-" &amp;TEXT(comp[[#This Row],[Ta]],"0.#") &amp;TEXT(M$1,0),"")</f>
        <v>-1.4Ta</v>
      </c>
      <c r="AO41" s="46" t="str">
        <f>IF(N41&lt;&gt;"","-" &amp;TEXT(comp[[#This Row],[Nb]],"0.#") &amp;TEXT(N$1,0),"")</f>
        <v>-1.4Nb</v>
      </c>
      <c r="AP41" s="46" t="str">
        <f>IF(O41&lt;&gt;"","-" &amp;TEXT(comp[[#This Row],[V]],"0.#") &amp;TEXT(O$1,0),"")</f>
        <v/>
      </c>
      <c r="AQ41" s="46" t="str">
        <f>IF(L41&lt;&gt;"","-" &amp;TEXT(comp[[#This Row],[Ti]],"0.#") &amp;TEXT(L$1,0),"")</f>
        <v/>
      </c>
      <c r="AR41" s="46" t="str">
        <f>IF(P41&lt;&gt;"","-" &amp;TEXT(comp[[#This Row],[Mo]],"0.#") &amp;TEXT(P$1,0),"")</f>
        <v/>
      </c>
      <c r="AS41" s="46" t="str">
        <f>IF(Q41&lt;&gt;"","-" &amp;TEXT(comp[[#This Row],[C]],"0.##") &amp;TEXT(Q$1,0),"")</f>
        <v/>
      </c>
      <c r="AT41" s="46" t="str">
        <f>IF(R41&lt;&gt;"","-" &amp;TEXT(comp[[#This Row],[Zr]],"0.##") &amp;TEXT(R$1,0),"")</f>
        <v/>
      </c>
      <c r="AU41" s="46" t="str">
        <f>IF(S41&lt;&gt;"","-" &amp;TEXT(comp[[#This Row],[B]],"0.##") &amp;TEXT(S$1,0),"")</f>
        <v/>
      </c>
      <c r="AV41" s="46" t="str">
        <f>IF(T41&lt;&gt;"","-" &amp;TEXT(comp[[#This Row],[Ir]],"0.#") &amp;TEXT(T$1,0),"")</f>
        <v/>
      </c>
      <c r="AW41" s="46" t="str">
        <f>IF(U41&lt;&gt;"","-" &amp;TEXT(comp[[#This Row],[Re]],"0.#") &amp;TEXT(U$1,0),"")</f>
        <v/>
      </c>
      <c r="AX41" s="46" t="str">
        <f>IF(V41&lt;&gt;"","-" &amp;TEXT(comp[[#This Row],[Si]],"0.#") &amp;TEXT(V$1,0),"")</f>
        <v/>
      </c>
      <c r="AY41" s="46" t="str">
        <f>IF(W41&lt;&gt;"","-" &amp;TEXT(comp[[#This Row],[Fe]],"0.#") &amp;TEXT(W$1,0),"")</f>
        <v/>
      </c>
      <c r="AZ41" s="46" t="str">
        <f>IF(X41&lt;&gt;"","-" &amp;TEXT(comp[[#This Row],[Y]],"0.#") &amp;TEXT(X$1,0),"")</f>
        <v/>
      </c>
      <c r="BA41" s="46" t="str">
        <f>IF(Y41&lt;&gt;"","-" &amp;TEXT(comp[[#This Row],[Hf]],"0.#") &amp;TEXT(Y$1,0),"")</f>
        <v/>
      </c>
      <c r="BB41" s="46" t="str">
        <f>IF(Z41&lt;&gt;"","-" &amp;TEXT(comp[[#This Row],[Ge]],"0.#") &amp;TEXT(Z$1,0),"")</f>
        <v/>
      </c>
      <c r="BC41" s="46" t="str">
        <f>IF(AA41&lt;&gt;"","-" &amp;TEXT(comp[[#This Row],[Mn]],"0.#") &amp;TEXT(AA$1,0),"")</f>
        <v/>
      </c>
      <c r="BD41" s="46" t="str">
        <f>IF(AB41&lt;&gt;"","-" &amp;TEXT(comp[[#This Row],[Sc]],"0.#") &amp;TEXT(AB$1,0),"")</f>
        <v/>
      </c>
      <c r="BE41" s="46" t="str">
        <f>IF(AC41&lt;&gt;"","-" &amp;TEXT(comp[[#This Row],[Ru]],"0.#") &amp;TEXT(AC$1,0),"")</f>
        <v/>
      </c>
      <c r="BF41" s="46" t="str">
        <f>IF(AD41&lt;&gt;"","-" &amp;TEXT(comp[[#This Row],[Ce]],"0.#") &amp;TEXT(AD$1,0),"")</f>
        <v/>
      </c>
      <c r="BG41" s="46" t="str">
        <f>IF(AE41&lt;&gt;"","-" &amp;TEXT([1]comp!$AE41,"0.#") &amp;TEXT(AE$1,0),"")</f>
        <v/>
      </c>
      <c r="BH41" s="29" t="str">
        <f>[1]comp!$D41 &amp; [1]comp!$E41</f>
        <v>8W-2Ta-2NbBauer, A., Neumeier, S., Pyczak, F., Singer, R. F., &amp; Göken, M. (2012). Creep properties of different γ’-strengthened Co-base superalloys. Materials Science and Engineering A, 550, 333–341. https://doi.org/10.1016/j.msea.2012.04.090</v>
      </c>
      <c r="BI41" s="36" t="str">
        <f t="shared" si="1"/>
        <v>Co-8.Al-6.7W-1.4Ta-1.4Nb</v>
      </c>
      <c r="BJ41" s="29" t="s">
        <v>1674</v>
      </c>
      <c r="BK41" t="str">
        <f t="shared" si="2"/>
        <v>-8.Al-6.7W-1.4Ta-1.4Nb</v>
      </c>
      <c r="BL41"/>
      <c r="BM41"/>
      <c r="BN41"/>
      <c r="BO41"/>
    </row>
    <row r="42" spans="1:67" s="42" customFormat="1" ht="16.8" customHeight="1" x14ac:dyDescent="0.3">
      <c r="A42" s="26" t="str">
        <f t="shared" si="0"/>
        <v>Co-8.2Al-9.4W-0.4Nb</v>
      </c>
      <c r="B42" s="38" t="s">
        <v>1484</v>
      </c>
      <c r="C42" s="38" t="s">
        <v>2726</v>
      </c>
      <c r="D42" s="31" t="s">
        <v>96</v>
      </c>
      <c r="E42" s="38" t="s">
        <v>114</v>
      </c>
      <c r="F42" s="31">
        <v>48</v>
      </c>
      <c r="G42" s="54">
        <f t="shared" si="3"/>
        <v>82</v>
      </c>
      <c r="H42" s="55"/>
      <c r="I42" s="55">
        <v>8.1999999999999993</v>
      </c>
      <c r="J42" s="55"/>
      <c r="K42" s="55">
        <v>9.4</v>
      </c>
      <c r="L42" s="55"/>
      <c r="M42" s="55"/>
      <c r="N42" s="55">
        <v>0.4</v>
      </c>
      <c r="O42" s="55"/>
      <c r="P42" s="55"/>
      <c r="Q42" s="51"/>
      <c r="R42" s="51"/>
      <c r="S42" s="51"/>
      <c r="T42" s="55"/>
      <c r="U42" s="55"/>
      <c r="V42" s="55"/>
      <c r="W42" s="55"/>
      <c r="X42" s="55"/>
      <c r="Y42" s="55"/>
      <c r="Z42" s="55"/>
      <c r="AA42" s="55"/>
      <c r="AB42" s="55"/>
      <c r="AC42" s="55"/>
      <c r="AD42" s="55"/>
      <c r="AE42" s="55"/>
      <c r="AF42" s="31">
        <f t="shared" si="4"/>
        <v>9.3631800000000016</v>
      </c>
      <c r="AG42" s="31"/>
      <c r="AH42" s="31"/>
      <c r="AI42" s="46" t="s">
        <v>1</v>
      </c>
      <c r="AJ42" s="46" t="str">
        <f>IF(I42&lt;&gt;"","-" &amp;TEXT([1]comp!$I42,"0.#") &amp;TEXT(I$1,0),"")</f>
        <v>-8.2Al</v>
      </c>
      <c r="AK42" s="46" t="str">
        <f>IF(K42&lt;&gt;"","-" &amp;TEXT(comp[[#This Row],[W]],"0.#") &amp;TEXT(K$1,0),"")</f>
        <v>-9.4W</v>
      </c>
      <c r="AL42" s="46" t="str">
        <f>IF(H42&lt;&gt;"","-" &amp;TEXT(comp[[#This Row],[Ni]],"0.#") &amp;TEXT(H$1,0),"")</f>
        <v/>
      </c>
      <c r="AM42" s="46" t="str">
        <f>IF(J42&lt;&gt;"","-" &amp;TEXT(comp[[#This Row],[Cr]],"0.#") &amp;TEXT(J$1,0),"")</f>
        <v/>
      </c>
      <c r="AN42" s="46" t="str">
        <f>IF(M42&lt;&gt;"","-" &amp;TEXT(comp[[#This Row],[Ta]],"0.#") &amp;TEXT(M$1,0),"")</f>
        <v/>
      </c>
      <c r="AO42" s="46" t="str">
        <f>IF(N42&lt;&gt;"","-" &amp;TEXT(comp[[#This Row],[Nb]],"0.#") &amp;TEXT(N$1,0),"")</f>
        <v>-0.4Nb</v>
      </c>
      <c r="AP42" s="46" t="str">
        <f>IF(O42&lt;&gt;"","-" &amp;TEXT(comp[[#This Row],[V]],"0.#") &amp;TEXT(O$1,0),"")</f>
        <v/>
      </c>
      <c r="AQ42" s="46" t="str">
        <f>IF(L42&lt;&gt;"","-" &amp;TEXT(comp[[#This Row],[Ti]],"0.#") &amp;TEXT(L$1,0),"")</f>
        <v/>
      </c>
      <c r="AR42" s="46" t="str">
        <f>IF(P42&lt;&gt;"","-" &amp;TEXT(comp[[#This Row],[Mo]],"0.#") &amp;TEXT(P$1,0),"")</f>
        <v/>
      </c>
      <c r="AS42" s="46" t="str">
        <f>IF(Q42&lt;&gt;"","-" &amp;TEXT(comp[[#This Row],[C]],"0.##") &amp;TEXT(Q$1,0),"")</f>
        <v/>
      </c>
      <c r="AT42" s="46" t="str">
        <f>IF(R42&lt;&gt;"","-" &amp;TEXT(comp[[#This Row],[Zr]],"0.##") &amp;TEXT(R$1,0),"")</f>
        <v/>
      </c>
      <c r="AU42" s="46" t="str">
        <f>IF(S42&lt;&gt;"","-" &amp;TEXT(comp[[#This Row],[B]],"0.##") &amp;TEXT(S$1,0),"")</f>
        <v/>
      </c>
      <c r="AV42" s="46" t="str">
        <f>IF(T42&lt;&gt;"","-" &amp;TEXT(comp[[#This Row],[Ir]],"0.#") &amp;TEXT(T$1,0),"")</f>
        <v/>
      </c>
      <c r="AW42" s="46" t="str">
        <f>IF(U42&lt;&gt;"","-" &amp;TEXT(comp[[#This Row],[Re]],"0.#") &amp;TEXT(U$1,0),"")</f>
        <v/>
      </c>
      <c r="AX42" s="46" t="str">
        <f>IF(V42&lt;&gt;"","-" &amp;TEXT(comp[[#This Row],[Si]],"0.#") &amp;TEXT(V$1,0),"")</f>
        <v/>
      </c>
      <c r="AY42" s="46" t="str">
        <f>IF(W42&lt;&gt;"","-" &amp;TEXT(comp[[#This Row],[Fe]],"0.#") &amp;TEXT(W$1,0),"")</f>
        <v/>
      </c>
      <c r="AZ42" s="46" t="str">
        <f>IF(X42&lt;&gt;"","-" &amp;TEXT(comp[[#This Row],[Y]],"0.#") &amp;TEXT(X$1,0),"")</f>
        <v/>
      </c>
      <c r="BA42" s="46" t="str">
        <f>IF(Y42&lt;&gt;"","-" &amp;TEXT(comp[[#This Row],[Hf]],"0.#") &amp;TEXT(Y$1,0),"")</f>
        <v/>
      </c>
      <c r="BB42" s="46" t="str">
        <f>IF(Z42&lt;&gt;"","-" &amp;TEXT(comp[[#This Row],[Ge]],"0.#") &amp;TEXT(Z$1,0),"")</f>
        <v/>
      </c>
      <c r="BC42" s="46" t="str">
        <f>IF(AA42&lt;&gt;"","-" &amp;TEXT(comp[[#This Row],[Mn]],"0.#") &amp;TEXT(AA$1,0),"")</f>
        <v/>
      </c>
      <c r="BD42" s="46" t="str">
        <f>IF(AB42&lt;&gt;"","-" &amp;TEXT(comp[[#This Row],[Sc]],"0.#") &amp;TEXT(AB$1,0),"")</f>
        <v/>
      </c>
      <c r="BE42" s="46" t="str">
        <f>IF(AC42&lt;&gt;"","-" &amp;TEXT(comp[[#This Row],[Ru]],"0.#") &amp;TEXT(AC$1,0),"")</f>
        <v/>
      </c>
      <c r="BF42" s="46" t="str">
        <f>IF(AD42&lt;&gt;"","-" &amp;TEXT(comp[[#This Row],[Ce]],"0.#") &amp;TEXT(AD$1,0),"")</f>
        <v/>
      </c>
      <c r="BG42" s="46" t="str">
        <f>IF(AE42&lt;&gt;"","-" &amp;TEXT([1]comp!$AE42,"0.#") &amp;TEXT(AE$1,0),"")</f>
        <v/>
      </c>
      <c r="BH42" s="38" t="str">
        <f>[1]comp!$D42 &amp; [1]comp!$E42</f>
        <v>9W-0.5NbBauer, A., Neumeier, S., Pyczak, F., Singer, R. F., &amp; Göken, M. (2012). Creep properties of different γ’-strengthened Co-base superalloys. Materials Science and Engineering A, 550, 333–341. https://doi.org/10.1016/j.msea.2012.04.091</v>
      </c>
      <c r="BI42" s="73" t="str">
        <f t="shared" si="1"/>
        <v>Co-8.2Al-9.4W-0.4Nb</v>
      </c>
      <c r="BJ42" s="38" t="s">
        <v>1675</v>
      </c>
      <c r="BK42" t="str">
        <f t="shared" si="2"/>
        <v>-8.2Al-9.4W-0.4Nb</v>
      </c>
      <c r="BL42"/>
      <c r="BM42"/>
      <c r="BN42"/>
      <c r="BO42"/>
    </row>
    <row r="43" spans="1:67" s="31" customFormat="1" x14ac:dyDescent="0.3">
      <c r="A43" s="26" t="str">
        <f t="shared" si="0"/>
        <v>Co-8.2Al-9.4W-1.1Mo-0.04B</v>
      </c>
      <c r="B43" s="38" t="s">
        <v>1484</v>
      </c>
      <c r="C43" s="38" t="s">
        <v>2727</v>
      </c>
      <c r="D43" s="31" t="s">
        <v>129</v>
      </c>
      <c r="E43" s="38" t="s">
        <v>116</v>
      </c>
      <c r="F43" s="31">
        <v>50</v>
      </c>
      <c r="G43" s="54">
        <f t="shared" si="3"/>
        <v>81.259999999999991</v>
      </c>
      <c r="H43" s="55"/>
      <c r="I43" s="55">
        <v>8.1999999999999993</v>
      </c>
      <c r="J43" s="55"/>
      <c r="K43" s="55">
        <v>9.4</v>
      </c>
      <c r="L43" s="55"/>
      <c r="M43" s="55"/>
      <c r="N43" s="55"/>
      <c r="O43" s="55"/>
      <c r="P43" s="55">
        <v>1.1000000000000001</v>
      </c>
      <c r="Q43" s="51"/>
      <c r="R43" s="51"/>
      <c r="S43" s="51">
        <v>0.04</v>
      </c>
      <c r="T43" s="55"/>
      <c r="U43" s="55"/>
      <c r="V43" s="55"/>
      <c r="W43" s="55"/>
      <c r="X43" s="55"/>
      <c r="Y43" s="55"/>
      <c r="Z43" s="55"/>
      <c r="AA43" s="55"/>
      <c r="AB43" s="55"/>
      <c r="AC43" s="55"/>
      <c r="AD43" s="55"/>
      <c r="AE43" s="55"/>
      <c r="AF43" s="31">
        <f t="shared" si="4"/>
        <v>9.3771039999999992</v>
      </c>
      <c r="AI43" s="46" t="s">
        <v>1</v>
      </c>
      <c r="AJ43" s="46" t="str">
        <f>IF(I43&lt;&gt;"","-" &amp;TEXT([1]comp!$I43,"0.#") &amp;TEXT(I$1,0),"")</f>
        <v>-8.2Al</v>
      </c>
      <c r="AK43" s="46" t="str">
        <f>IF(K43&lt;&gt;"","-" &amp;TEXT(comp[[#This Row],[W]],"0.#") &amp;TEXT(K$1,0),"")</f>
        <v>-9.4W</v>
      </c>
      <c r="AL43" s="46" t="str">
        <f>IF(H43&lt;&gt;"","-" &amp;TEXT(comp[[#This Row],[Ni]],"0.#") &amp;TEXT(H$1,0),"")</f>
        <v/>
      </c>
      <c r="AM43" s="46" t="str">
        <f>IF(J43&lt;&gt;"","-" &amp;TEXT(comp[[#This Row],[Cr]],"0.#") &amp;TEXT(J$1,0),"")</f>
        <v/>
      </c>
      <c r="AN43" s="46" t="str">
        <f>IF(M43&lt;&gt;"","-" &amp;TEXT(comp[[#This Row],[Ta]],"0.#") &amp;TEXT(M$1,0),"")</f>
        <v/>
      </c>
      <c r="AO43" s="46" t="str">
        <f>IF(N43&lt;&gt;"","-" &amp;TEXT(comp[[#This Row],[Nb]],"0.#") &amp;TEXT(N$1,0),"")</f>
        <v/>
      </c>
      <c r="AP43" s="46" t="str">
        <f>IF(O43&lt;&gt;"","-" &amp;TEXT(comp[[#This Row],[V]],"0.#") &amp;TEXT(O$1,0),"")</f>
        <v/>
      </c>
      <c r="AQ43" s="46" t="str">
        <f>IF(L43&lt;&gt;"","-" &amp;TEXT(comp[[#This Row],[Ti]],"0.#") &amp;TEXT(L$1,0),"")</f>
        <v/>
      </c>
      <c r="AR43" s="46" t="str">
        <f>IF(P43&lt;&gt;"","-" &amp;TEXT(comp[[#This Row],[Mo]],"0.#") &amp;TEXT(P$1,0),"")</f>
        <v>-1.1Mo</v>
      </c>
      <c r="AS43" s="46" t="str">
        <f>IF(Q43&lt;&gt;"","-" &amp;TEXT(comp[[#This Row],[C]],"0.##") &amp;TEXT(Q$1,0),"")</f>
        <v/>
      </c>
      <c r="AT43" s="46" t="str">
        <f>IF(R43&lt;&gt;"","-" &amp;TEXT(comp[[#This Row],[Zr]],"0.##") &amp;TEXT(R$1,0),"")</f>
        <v/>
      </c>
      <c r="AU43" s="46" t="str">
        <f>IF(S43&lt;&gt;"","-" &amp;TEXT(comp[[#This Row],[B]],"0.##") &amp;TEXT(S$1,0),"")</f>
        <v>-0.04B</v>
      </c>
      <c r="AV43" s="46" t="str">
        <f>IF(T43&lt;&gt;"","-" &amp;TEXT(comp[[#This Row],[Ir]],"0.#") &amp;TEXT(T$1,0),"")</f>
        <v/>
      </c>
      <c r="AW43" s="46" t="str">
        <f>IF(U43&lt;&gt;"","-" &amp;TEXT(comp[[#This Row],[Re]],"0.#") &amp;TEXT(U$1,0),"")</f>
        <v/>
      </c>
      <c r="AX43" s="46" t="str">
        <f>IF(V43&lt;&gt;"","-" &amp;TEXT(comp[[#This Row],[Si]],"0.#") &amp;TEXT(V$1,0),"")</f>
        <v/>
      </c>
      <c r="AY43" s="46" t="str">
        <f>IF(W43&lt;&gt;"","-" &amp;TEXT(comp[[#This Row],[Fe]],"0.#") &amp;TEXT(W$1,0),"")</f>
        <v/>
      </c>
      <c r="AZ43" s="46" t="str">
        <f>IF(X43&lt;&gt;"","-" &amp;TEXT(comp[[#This Row],[Y]],"0.#") &amp;TEXT(X$1,0),"")</f>
        <v/>
      </c>
      <c r="BA43" s="46" t="str">
        <f>IF(Y43&lt;&gt;"","-" &amp;TEXT(comp[[#This Row],[Hf]],"0.#") &amp;TEXT(Y$1,0),"")</f>
        <v/>
      </c>
      <c r="BB43" s="46" t="str">
        <f>IF(Z43&lt;&gt;"","-" &amp;TEXT(comp[[#This Row],[Ge]],"0.#") &amp;TEXT(Z$1,0),"")</f>
        <v/>
      </c>
      <c r="BC43" s="46" t="str">
        <f>IF(AA43&lt;&gt;"","-" &amp;TEXT(comp[[#This Row],[Mn]],"0.#") &amp;TEXT(AA$1,0),"")</f>
        <v/>
      </c>
      <c r="BD43" s="46" t="str">
        <f>IF(AB43&lt;&gt;"","-" &amp;TEXT(comp[[#This Row],[Sc]],"0.#") &amp;TEXT(AB$1,0),"")</f>
        <v/>
      </c>
      <c r="BE43" s="46" t="str">
        <f>IF(AC43&lt;&gt;"","-" &amp;TEXT(comp[[#This Row],[Ru]],"0.#") &amp;TEXT(AC$1,0),"")</f>
        <v/>
      </c>
      <c r="BF43" s="46" t="str">
        <f>IF(AD43&lt;&gt;"","-" &amp;TEXT(comp[[#This Row],[Ce]],"0.#") &amp;TEXT(AD$1,0),"")</f>
        <v/>
      </c>
      <c r="BG43" s="46" t="str">
        <f>IF(AE43&lt;&gt;"","-" &amp;TEXT([1]comp!$AE43,"0.#") &amp;TEXT(AE$1,0),"")</f>
        <v/>
      </c>
      <c r="BH43" s="38" t="str">
        <f>[1]comp!$D43 &amp; [1]comp!$E43</f>
        <v>9W-1Mo-0.04BBauer, A., Neumeier, S., Pyczak, F., Singer, R. F., &amp; Göken, M. (2012). Creep properties of different γ’-strengthened Co-base superalloys. Materials Science and Engineering A, 550, 333–341. https://doi.org/10.1016/j.msea.2012.04.093</v>
      </c>
      <c r="BI43" s="73" t="str">
        <f t="shared" si="1"/>
        <v>Co-8.2Al-9.4W-1.1Mo-0.04B</v>
      </c>
      <c r="BJ43" s="38" t="s">
        <v>1676</v>
      </c>
      <c r="BK43" t="str">
        <f t="shared" si="2"/>
        <v>-8.2Al-9.4W-1.1Mo-0.04B</v>
      </c>
      <c r="BL43"/>
      <c r="BM43"/>
      <c r="BN43"/>
      <c r="BO43"/>
    </row>
    <row r="44" spans="1:67" s="31" customFormat="1" x14ac:dyDescent="0.3">
      <c r="A44" s="26" t="str">
        <f t="shared" si="0"/>
        <v>Co-8.2Al-9.6W-1.5Ta-1.8Mo</v>
      </c>
      <c r="B44" s="30" t="s">
        <v>1483</v>
      </c>
      <c r="C44" s="30" t="s">
        <v>2708</v>
      </c>
      <c r="D44" s="28" t="s">
        <v>98</v>
      </c>
      <c r="E44" s="29" t="s">
        <v>117</v>
      </c>
      <c r="F44" s="28">
        <v>51</v>
      </c>
      <c r="G44" s="54">
        <f t="shared" si="3"/>
        <v>78.900000000000006</v>
      </c>
      <c r="H44" s="56"/>
      <c r="I44" s="56">
        <v>8.1999999999999993</v>
      </c>
      <c r="J44" s="56"/>
      <c r="K44" s="56">
        <v>9.6</v>
      </c>
      <c r="L44" s="56"/>
      <c r="M44" s="56">
        <v>1.5</v>
      </c>
      <c r="N44" s="56"/>
      <c r="O44" s="56"/>
      <c r="P44" s="56">
        <v>1.8</v>
      </c>
      <c r="Q44" s="52"/>
      <c r="R44" s="52"/>
      <c r="S44" s="52"/>
      <c r="T44" s="56"/>
      <c r="U44" s="56"/>
      <c r="V44" s="56"/>
      <c r="W44" s="56"/>
      <c r="X44" s="56"/>
      <c r="Y44" s="56"/>
      <c r="Z44" s="56"/>
      <c r="AA44" s="56"/>
      <c r="AB44" s="56"/>
      <c r="AC44" s="56"/>
      <c r="AD44" s="56"/>
      <c r="AE44" s="56"/>
      <c r="AF44" s="28">
        <f t="shared" si="4"/>
        <v>9.5262899999999995</v>
      </c>
      <c r="AG44" s="28"/>
      <c r="AH44" s="28"/>
      <c r="AI44" s="46" t="s">
        <v>1</v>
      </c>
      <c r="AJ44" s="46" t="str">
        <f>IF(I44&lt;&gt;"","-" &amp;TEXT([1]comp!$I44,"0.#") &amp;TEXT(I$1,0),"")</f>
        <v>-8.2Al</v>
      </c>
      <c r="AK44" s="46" t="str">
        <f>IF(K44&lt;&gt;"","-" &amp;TEXT(comp[[#This Row],[W]],"0.#") &amp;TEXT(K$1,0),"")</f>
        <v>-9.6W</v>
      </c>
      <c r="AL44" s="46" t="str">
        <f>IF(H44&lt;&gt;"","-" &amp;TEXT(comp[[#This Row],[Ni]],"0.#") &amp;TEXT(H$1,0),"")</f>
        <v/>
      </c>
      <c r="AM44" s="46" t="str">
        <f>IF(J44&lt;&gt;"","-" &amp;TEXT(comp[[#This Row],[Cr]],"0.#") &amp;TEXT(J$1,0),"")</f>
        <v/>
      </c>
      <c r="AN44" s="46" t="str">
        <f>IF(M44&lt;&gt;"","-" &amp;TEXT(comp[[#This Row],[Ta]],"0.#") &amp;TEXT(M$1,0),"")</f>
        <v>-1.5Ta</v>
      </c>
      <c r="AO44" s="46" t="str">
        <f>IF(N44&lt;&gt;"","-" &amp;TEXT(comp[[#This Row],[Nb]],"0.#") &amp;TEXT(N$1,0),"")</f>
        <v/>
      </c>
      <c r="AP44" s="46" t="str">
        <f>IF(O44&lt;&gt;"","-" &amp;TEXT(comp[[#This Row],[V]],"0.#") &amp;TEXT(O$1,0),"")</f>
        <v/>
      </c>
      <c r="AQ44" s="46" t="str">
        <f>IF(L44&lt;&gt;"","-" &amp;TEXT(comp[[#This Row],[Ti]],"0.#") &amp;TEXT(L$1,0),"")</f>
        <v/>
      </c>
      <c r="AR44" s="46" t="str">
        <f>IF(P44&lt;&gt;"","-" &amp;TEXT(comp[[#This Row],[Mo]],"0.#") &amp;TEXT(P$1,0),"")</f>
        <v>-1.8Mo</v>
      </c>
      <c r="AS44" s="46" t="str">
        <f>IF(Q44&lt;&gt;"","-" &amp;TEXT(comp[[#This Row],[C]],"0.##") &amp;TEXT(Q$1,0),"")</f>
        <v/>
      </c>
      <c r="AT44" s="46" t="str">
        <f>IF(R44&lt;&gt;"","-" &amp;TEXT(comp[[#This Row],[Zr]],"0.##") &amp;TEXT(R$1,0),"")</f>
        <v/>
      </c>
      <c r="AU44" s="46" t="str">
        <f>IF(S44&lt;&gt;"","-" &amp;TEXT(comp[[#This Row],[B]],"0.##") &amp;TEXT(S$1,0),"")</f>
        <v/>
      </c>
      <c r="AV44" s="46" t="str">
        <f>IF(T44&lt;&gt;"","-" &amp;TEXT(comp[[#This Row],[Ir]],"0.#") &amp;TEXT(T$1,0),"")</f>
        <v/>
      </c>
      <c r="AW44" s="46" t="str">
        <f>IF(U44&lt;&gt;"","-" &amp;TEXT(comp[[#This Row],[Re]],"0.#") &amp;TEXT(U$1,0),"")</f>
        <v/>
      </c>
      <c r="AX44" s="46" t="str">
        <f>IF(V44&lt;&gt;"","-" &amp;TEXT(comp[[#This Row],[Si]],"0.#") &amp;TEXT(V$1,0),"")</f>
        <v/>
      </c>
      <c r="AY44" s="46" t="str">
        <f>IF(W44&lt;&gt;"","-" &amp;TEXT(comp[[#This Row],[Fe]],"0.#") &amp;TEXT(W$1,0),"")</f>
        <v/>
      </c>
      <c r="AZ44" s="46" t="str">
        <f>IF(X44&lt;&gt;"","-" &amp;TEXT(comp[[#This Row],[Y]],"0.#") &amp;TEXT(X$1,0),"")</f>
        <v/>
      </c>
      <c r="BA44" s="46" t="str">
        <f>IF(Y44&lt;&gt;"","-" &amp;TEXT(comp[[#This Row],[Hf]],"0.#") &amp;TEXT(Y$1,0),"")</f>
        <v/>
      </c>
      <c r="BB44" s="46" t="str">
        <f>IF(Z44&lt;&gt;"","-" &amp;TEXT(comp[[#This Row],[Ge]],"0.#") &amp;TEXT(Z$1,0),"")</f>
        <v/>
      </c>
      <c r="BC44" s="46" t="str">
        <f>IF(AA44&lt;&gt;"","-" &amp;TEXT(comp[[#This Row],[Mn]],"0.#") &amp;TEXT(AA$1,0),"")</f>
        <v/>
      </c>
      <c r="BD44" s="46" t="str">
        <f>IF(AB44&lt;&gt;"","-" &amp;TEXT(comp[[#This Row],[Sc]],"0.#") &amp;TEXT(AB$1,0),"")</f>
        <v/>
      </c>
      <c r="BE44" s="46" t="str">
        <f>IF(AC44&lt;&gt;"","-" &amp;TEXT(comp[[#This Row],[Ru]],"0.#") &amp;TEXT(AC$1,0),"")</f>
        <v/>
      </c>
      <c r="BF44" s="46" t="str">
        <f>IF(AD44&lt;&gt;"","-" &amp;TEXT(comp[[#This Row],[Ce]],"0.#") &amp;TEXT(AD$1,0),"")</f>
        <v/>
      </c>
      <c r="BG44" s="46" t="str">
        <f>IF(AE44&lt;&gt;"","-" &amp;TEXT([1]comp!$AE44,"0.#") &amp;TEXT(AE$1,0),"")</f>
        <v/>
      </c>
      <c r="BH44" s="29" t="str">
        <f>[1]comp!$D44 &amp; [1]comp!$E44</f>
        <v>8W-2Ta-2MoBauer, A., Neumeier, S., Pyczak, F., Singer, R. F., &amp; Göken, M. (2012). Creep properties of different γ’-strengthened Co-base superalloys. Materials Science and Engineering A, 550, 333–341. https://doi.org/10.1016/j.msea.2012.04.094</v>
      </c>
      <c r="BI44" s="36" t="str">
        <f t="shared" si="1"/>
        <v>Co-8.2Al-9.6W-1.5Ta-1.8Mo</v>
      </c>
      <c r="BJ44" s="29" t="s">
        <v>1677</v>
      </c>
      <c r="BK44" t="str">
        <f t="shared" si="2"/>
        <v>-8.2Al-9.6W-1.5Ta-1.8Mo</v>
      </c>
      <c r="BL44"/>
      <c r="BM44"/>
      <c r="BN44"/>
      <c r="BO44"/>
    </row>
    <row r="45" spans="1:67" s="31" customFormat="1" x14ac:dyDescent="0.3">
      <c r="A45" s="26" t="str">
        <f t="shared" si="0"/>
        <v>Co-8.4Al-10.1W-0.5Si</v>
      </c>
      <c r="B45" s="38" t="s">
        <v>1484</v>
      </c>
      <c r="C45" s="38" t="s">
        <v>2728</v>
      </c>
      <c r="D45" s="31" t="s">
        <v>100</v>
      </c>
      <c r="E45" s="38" t="s">
        <v>118</v>
      </c>
      <c r="F45" s="31">
        <v>52</v>
      </c>
      <c r="G45" s="54">
        <f t="shared" si="3"/>
        <v>81</v>
      </c>
      <c r="H45" s="55"/>
      <c r="I45" s="55">
        <v>8.4</v>
      </c>
      <c r="J45" s="55"/>
      <c r="K45" s="55">
        <v>10.1</v>
      </c>
      <c r="L45" s="55"/>
      <c r="M45" s="55"/>
      <c r="N45" s="55"/>
      <c r="O45" s="55"/>
      <c r="P45" s="55"/>
      <c r="Q45" s="51"/>
      <c r="R45" s="51"/>
      <c r="S45" s="51"/>
      <c r="T45" s="55"/>
      <c r="U45" s="55"/>
      <c r="V45" s="55">
        <v>0.5</v>
      </c>
      <c r="W45" s="55"/>
      <c r="X45" s="55"/>
      <c r="Y45" s="55"/>
      <c r="Z45" s="55"/>
      <c r="AA45" s="55"/>
      <c r="AB45" s="55"/>
      <c r="AC45" s="55"/>
      <c r="AD45" s="55"/>
      <c r="AE45" s="55"/>
      <c r="AF45" s="31">
        <f t="shared" si="4"/>
        <v>9.3916999999999984</v>
      </c>
      <c r="AH45" s="31" t="s">
        <v>126</v>
      </c>
      <c r="AI45" s="46" t="s">
        <v>1</v>
      </c>
      <c r="AJ45" s="46" t="str">
        <f>IF(I45&lt;&gt;"","-" &amp;TEXT([1]comp!$I45,"0.#") &amp;TEXT(I$1,0),"")</f>
        <v>-8.4Al</v>
      </c>
      <c r="AK45" s="46" t="str">
        <f>IF(K45&lt;&gt;"","-" &amp;TEXT(comp[[#This Row],[W]],"0.#") &amp;TEXT(K$1,0),"")</f>
        <v>-10.1W</v>
      </c>
      <c r="AL45" s="46" t="str">
        <f>IF(H45&lt;&gt;"","-" &amp;TEXT(comp[[#This Row],[Ni]],"0.#") &amp;TEXT(H$1,0),"")</f>
        <v/>
      </c>
      <c r="AM45" s="46" t="str">
        <f>IF(J45&lt;&gt;"","-" &amp;TEXT(comp[[#This Row],[Cr]],"0.#") &amp;TEXT(J$1,0),"")</f>
        <v/>
      </c>
      <c r="AN45" s="46" t="str">
        <f>IF(M45&lt;&gt;"","-" &amp;TEXT(comp[[#This Row],[Ta]],"0.#") &amp;TEXT(M$1,0),"")</f>
        <v/>
      </c>
      <c r="AO45" s="46" t="str">
        <f>IF(N45&lt;&gt;"","-" &amp;TEXT(comp[[#This Row],[Nb]],"0.#") &amp;TEXT(N$1,0),"")</f>
        <v/>
      </c>
      <c r="AP45" s="46" t="str">
        <f>IF(O45&lt;&gt;"","-" &amp;TEXT(comp[[#This Row],[V]],"0.#") &amp;TEXT(O$1,0),"")</f>
        <v/>
      </c>
      <c r="AQ45" s="46" t="str">
        <f>IF(L45&lt;&gt;"","-" &amp;TEXT(comp[[#This Row],[Ti]],"0.#") &amp;TEXT(L$1,0),"")</f>
        <v/>
      </c>
      <c r="AR45" s="46" t="str">
        <f>IF(P45&lt;&gt;"","-" &amp;TEXT(comp[[#This Row],[Mo]],"0.#") &amp;TEXT(P$1,0),"")</f>
        <v/>
      </c>
      <c r="AS45" s="46" t="str">
        <f>IF(Q45&lt;&gt;"","-" &amp;TEXT(comp[[#This Row],[C]],"0.##") &amp;TEXT(Q$1,0),"")</f>
        <v/>
      </c>
      <c r="AT45" s="46" t="str">
        <f>IF(R45&lt;&gt;"","-" &amp;TEXT(comp[[#This Row],[Zr]],"0.##") &amp;TEXT(R$1,0),"")</f>
        <v/>
      </c>
      <c r="AU45" s="46" t="str">
        <f>IF(S45&lt;&gt;"","-" &amp;TEXT(comp[[#This Row],[B]],"0.##") &amp;TEXT(S$1,0),"")</f>
        <v/>
      </c>
      <c r="AV45" s="46" t="str">
        <f>IF(T45&lt;&gt;"","-" &amp;TEXT(comp[[#This Row],[Ir]],"0.#") &amp;TEXT(T$1,0),"")</f>
        <v/>
      </c>
      <c r="AW45" s="46" t="str">
        <f>IF(U45&lt;&gt;"","-" &amp;TEXT(comp[[#This Row],[Re]],"0.#") &amp;TEXT(U$1,0),"")</f>
        <v/>
      </c>
      <c r="AX45" s="46" t="str">
        <f>IF(V45&lt;&gt;"","-" &amp;TEXT(comp[[#This Row],[Si]],"0.#") &amp;TEXT(V$1,0),"")</f>
        <v>-0.5Si</v>
      </c>
      <c r="AY45" s="46" t="str">
        <f>IF(W45&lt;&gt;"","-" &amp;TEXT(comp[[#This Row],[Fe]],"0.#") &amp;TEXT(W$1,0),"")</f>
        <v/>
      </c>
      <c r="AZ45" s="46" t="str">
        <f>IF(X45&lt;&gt;"","-" &amp;TEXT(comp[[#This Row],[Y]],"0.#") &amp;TEXT(X$1,0),"")</f>
        <v/>
      </c>
      <c r="BA45" s="46" t="str">
        <f>IF(Y45&lt;&gt;"","-" &amp;TEXT(comp[[#This Row],[Hf]],"0.#") &amp;TEXT(Y$1,0),"")</f>
        <v/>
      </c>
      <c r="BB45" s="46" t="str">
        <f>IF(Z45&lt;&gt;"","-" &amp;TEXT(comp[[#This Row],[Ge]],"0.#") &amp;TEXT(Z$1,0),"")</f>
        <v/>
      </c>
      <c r="BC45" s="46" t="str">
        <f>IF(AA45&lt;&gt;"","-" &amp;TEXT(comp[[#This Row],[Mn]],"0.#") &amp;TEXT(AA$1,0),"")</f>
        <v/>
      </c>
      <c r="BD45" s="46" t="str">
        <f>IF(AB45&lt;&gt;"","-" &amp;TEXT(comp[[#This Row],[Sc]],"0.#") &amp;TEXT(AB$1,0),"")</f>
        <v/>
      </c>
      <c r="BE45" s="46" t="str">
        <f>IF(AC45&lt;&gt;"","-" &amp;TEXT(comp[[#This Row],[Ru]],"0.#") &amp;TEXT(AC$1,0),"")</f>
        <v/>
      </c>
      <c r="BF45" s="46" t="str">
        <f>IF(AD45&lt;&gt;"","-" &amp;TEXT(comp[[#This Row],[Ce]],"0.#") &amp;TEXT(AD$1,0),"")</f>
        <v/>
      </c>
      <c r="BG45" s="46" t="str">
        <f>IF(AE45&lt;&gt;"","-" &amp;TEXT([1]comp!$AE45,"0.#") &amp;TEXT(AE$1,0),"")</f>
        <v/>
      </c>
      <c r="BH45" s="38" t="str">
        <f>[1]comp!$D45 &amp; [1]comp!$E45</f>
        <v>10W-0.5SiBauer, A., Neumeier, S., Pyczak, F., Singer, R. F., &amp; Göken, M. (2012). Creep properties of different γ’-strengthened Co-base superalloys. Materials Science and Engineering A, 550, 333–341. https://doi.org/10.1016/j.msea.2012.04.095</v>
      </c>
      <c r="BI45" s="73" t="str">
        <f t="shared" si="1"/>
        <v>Co-8.4Al-10.1W-0.5Si</v>
      </c>
      <c r="BJ45" s="38" t="s">
        <v>1678</v>
      </c>
      <c r="BK45" t="str">
        <f t="shared" si="2"/>
        <v>-8.4Al-10.1W-0.5Si</v>
      </c>
      <c r="BL45"/>
      <c r="BM45"/>
      <c r="BN45"/>
      <c r="BO45"/>
    </row>
    <row r="46" spans="1:67" s="31" customFormat="1" x14ac:dyDescent="0.3">
      <c r="A46" s="26" t="str">
        <f t="shared" si="0"/>
        <v>Co-8.7Al-10.3W-2.Si</v>
      </c>
      <c r="B46" s="38" t="s">
        <v>1484</v>
      </c>
      <c r="C46" s="38" t="s">
        <v>2729</v>
      </c>
      <c r="D46" s="31" t="s">
        <v>101</v>
      </c>
      <c r="E46" s="38" t="s">
        <v>119</v>
      </c>
      <c r="F46" s="31">
        <v>53</v>
      </c>
      <c r="G46" s="54">
        <f t="shared" si="3"/>
        <v>79</v>
      </c>
      <c r="H46" s="55"/>
      <c r="I46" s="55">
        <v>8.6999999999999993</v>
      </c>
      <c r="J46" s="55"/>
      <c r="K46" s="55">
        <v>10.3</v>
      </c>
      <c r="L46" s="55"/>
      <c r="M46" s="55"/>
      <c r="N46" s="55"/>
      <c r="O46" s="55"/>
      <c r="P46" s="55"/>
      <c r="Q46" s="51"/>
      <c r="R46" s="51"/>
      <c r="S46" s="51"/>
      <c r="T46" s="55"/>
      <c r="U46" s="55"/>
      <c r="V46" s="55">
        <v>2</v>
      </c>
      <c r="W46" s="55"/>
      <c r="X46" s="55"/>
      <c r="Y46" s="55"/>
      <c r="Z46" s="55"/>
      <c r="AA46" s="55"/>
      <c r="AB46" s="55"/>
      <c r="AC46" s="55"/>
      <c r="AD46" s="55"/>
      <c r="AE46" s="55"/>
      <c r="AF46" s="31">
        <f t="shared" si="4"/>
        <v>9.2952499999999993</v>
      </c>
      <c r="AH46" s="31" t="s">
        <v>126</v>
      </c>
      <c r="AI46" s="46" t="s">
        <v>1</v>
      </c>
      <c r="AJ46" s="46" t="str">
        <f>IF(I46&lt;&gt;"","-" &amp;TEXT([1]comp!$I46,"0.#") &amp;TEXT(I$1,0),"")</f>
        <v>-8.7Al</v>
      </c>
      <c r="AK46" s="46" t="str">
        <f>IF(K46&lt;&gt;"","-" &amp;TEXT(comp[[#This Row],[W]],"0.#") &amp;TEXT(K$1,0),"")</f>
        <v>-10.3W</v>
      </c>
      <c r="AL46" s="46" t="str">
        <f>IF(H46&lt;&gt;"","-" &amp;TEXT(comp[[#This Row],[Ni]],"0.#") &amp;TEXT(H$1,0),"")</f>
        <v/>
      </c>
      <c r="AM46" s="46" t="str">
        <f>IF(J46&lt;&gt;"","-" &amp;TEXT(comp[[#This Row],[Cr]],"0.#") &amp;TEXT(J$1,0),"")</f>
        <v/>
      </c>
      <c r="AN46" s="46" t="str">
        <f>IF(M46&lt;&gt;"","-" &amp;TEXT(comp[[#This Row],[Ta]],"0.#") &amp;TEXT(M$1,0),"")</f>
        <v/>
      </c>
      <c r="AO46" s="46" t="str">
        <f>IF(N46&lt;&gt;"","-" &amp;TEXT(comp[[#This Row],[Nb]],"0.#") &amp;TEXT(N$1,0),"")</f>
        <v/>
      </c>
      <c r="AP46" s="46" t="str">
        <f>IF(O46&lt;&gt;"","-" &amp;TEXT(comp[[#This Row],[V]],"0.#") &amp;TEXT(O$1,0),"")</f>
        <v/>
      </c>
      <c r="AQ46" s="46" t="str">
        <f>IF(L46&lt;&gt;"","-" &amp;TEXT(comp[[#This Row],[Ti]],"0.#") &amp;TEXT(L$1,0),"")</f>
        <v/>
      </c>
      <c r="AR46" s="46" t="str">
        <f>IF(P46&lt;&gt;"","-" &amp;TEXT(comp[[#This Row],[Mo]],"0.#") &amp;TEXT(P$1,0),"")</f>
        <v/>
      </c>
      <c r="AS46" s="46" t="str">
        <f>IF(Q46&lt;&gt;"","-" &amp;TEXT(comp[[#This Row],[C]],"0.##") &amp;TEXT(Q$1,0),"")</f>
        <v/>
      </c>
      <c r="AT46" s="46" t="str">
        <f>IF(R46&lt;&gt;"","-" &amp;TEXT(comp[[#This Row],[Zr]],"0.##") &amp;TEXT(R$1,0),"")</f>
        <v/>
      </c>
      <c r="AU46" s="46" t="str">
        <f>IF(S46&lt;&gt;"","-" &amp;TEXT(comp[[#This Row],[B]],"0.##") &amp;TEXT(S$1,0),"")</f>
        <v/>
      </c>
      <c r="AV46" s="46" t="str">
        <f>IF(T46&lt;&gt;"","-" &amp;TEXT(comp[[#This Row],[Ir]],"0.#") &amp;TEXT(T$1,0),"")</f>
        <v/>
      </c>
      <c r="AW46" s="46" t="str">
        <f>IF(U46&lt;&gt;"","-" &amp;TEXT(comp[[#This Row],[Re]],"0.#") &amp;TEXT(U$1,0),"")</f>
        <v/>
      </c>
      <c r="AX46" s="46" t="str">
        <f>IF(V46&lt;&gt;"","-" &amp;TEXT(comp[[#This Row],[Si]],"0.#") &amp;TEXT(V$1,0),"")</f>
        <v>-2.Si</v>
      </c>
      <c r="AY46" s="46" t="str">
        <f>IF(W46&lt;&gt;"","-" &amp;TEXT(comp[[#This Row],[Fe]],"0.#") &amp;TEXT(W$1,0),"")</f>
        <v/>
      </c>
      <c r="AZ46" s="46" t="str">
        <f>IF(X46&lt;&gt;"","-" &amp;TEXT(comp[[#This Row],[Y]],"0.#") &amp;TEXT(X$1,0),"")</f>
        <v/>
      </c>
      <c r="BA46" s="46" t="str">
        <f>IF(Y46&lt;&gt;"","-" &amp;TEXT(comp[[#This Row],[Hf]],"0.#") &amp;TEXT(Y$1,0),"")</f>
        <v/>
      </c>
      <c r="BB46" s="46" t="str">
        <f>IF(Z46&lt;&gt;"","-" &amp;TEXT(comp[[#This Row],[Ge]],"0.#") &amp;TEXT(Z$1,0),"")</f>
        <v/>
      </c>
      <c r="BC46" s="46" t="str">
        <f>IF(AA46&lt;&gt;"","-" &amp;TEXT(comp[[#This Row],[Mn]],"0.#") &amp;TEXT(AA$1,0),"")</f>
        <v/>
      </c>
      <c r="BD46" s="46" t="str">
        <f>IF(AB46&lt;&gt;"","-" &amp;TEXT(comp[[#This Row],[Sc]],"0.#") &amp;TEXT(AB$1,0),"")</f>
        <v/>
      </c>
      <c r="BE46" s="46" t="str">
        <f>IF(AC46&lt;&gt;"","-" &amp;TEXT(comp[[#This Row],[Ru]],"0.#") &amp;TEXT(AC$1,0),"")</f>
        <v/>
      </c>
      <c r="BF46" s="46" t="str">
        <f>IF(AD46&lt;&gt;"","-" &amp;TEXT(comp[[#This Row],[Ce]],"0.#") &amp;TEXT(AD$1,0),"")</f>
        <v/>
      </c>
      <c r="BG46" s="46" t="str">
        <f>IF(AE46&lt;&gt;"","-" &amp;TEXT([1]comp!$AE46,"0.#") &amp;TEXT(AE$1,0),"")</f>
        <v/>
      </c>
      <c r="BH46" s="38" t="str">
        <f>[1]comp!$D46 &amp; [1]comp!$E46</f>
        <v>10W-2SiBauer, A., Neumeier, S., Pyczak, F., Singer, R. F., &amp; Göken, M. (2012). Creep properties of different γ’-strengthened Co-base superalloys. Materials Science and Engineering A, 550, 333–341. https://doi.org/10.1016/j.msea.2012.04.096</v>
      </c>
      <c r="BI46" s="73" t="str">
        <f t="shared" si="1"/>
        <v>Co-8.7Al-10.3W-2.Si</v>
      </c>
      <c r="BJ46" s="38" t="s">
        <v>1679</v>
      </c>
      <c r="BK46" t="str">
        <f t="shared" si="2"/>
        <v>-8.7Al-10.3W-2.Si</v>
      </c>
      <c r="BL46"/>
      <c r="BM46"/>
      <c r="BN46"/>
      <c r="BO46"/>
    </row>
    <row r="47" spans="1:67" s="42" customFormat="1" x14ac:dyDescent="0.3">
      <c r="A47" s="26" t="str">
        <f t="shared" si="0"/>
        <v>Co-7.6Al-9.2W-2.1Ti-1.9Ta</v>
      </c>
      <c r="B47" s="30" t="s">
        <v>1483</v>
      </c>
      <c r="C47" s="30" t="s">
        <v>2730</v>
      </c>
      <c r="D47" s="28" t="s">
        <v>103</v>
      </c>
      <c r="E47" s="29" t="s">
        <v>121</v>
      </c>
      <c r="F47" s="28">
        <v>55</v>
      </c>
      <c r="G47" s="54">
        <f t="shared" si="3"/>
        <v>79.2</v>
      </c>
      <c r="H47" s="56"/>
      <c r="I47" s="56">
        <v>7.6</v>
      </c>
      <c r="J47" s="56"/>
      <c r="K47" s="56">
        <v>9.1999999999999993</v>
      </c>
      <c r="L47" s="56">
        <v>2.1</v>
      </c>
      <c r="M47" s="56">
        <v>1.9</v>
      </c>
      <c r="N47" s="56"/>
      <c r="O47" s="56"/>
      <c r="P47" s="56"/>
      <c r="Q47" s="52"/>
      <c r="R47" s="52"/>
      <c r="S47" s="52"/>
      <c r="T47" s="56"/>
      <c r="U47" s="56"/>
      <c r="V47" s="56"/>
      <c r="W47" s="56"/>
      <c r="X47" s="56"/>
      <c r="Y47" s="56"/>
      <c r="Z47" s="56"/>
      <c r="AA47" s="56"/>
      <c r="AB47" s="56"/>
      <c r="AC47" s="56"/>
      <c r="AD47" s="56"/>
      <c r="AE47" s="56"/>
      <c r="AF47" s="28">
        <f t="shared" si="4"/>
        <v>9.4359970000000004</v>
      </c>
      <c r="AG47" s="28"/>
      <c r="AH47" s="28"/>
      <c r="AI47" s="46" t="s">
        <v>1</v>
      </c>
      <c r="AJ47" s="46" t="str">
        <f>IF(I47&lt;&gt;"","-" &amp;TEXT([1]comp!$I47,"0.#") &amp;TEXT(I$1,0),"")</f>
        <v>-7.6Al</v>
      </c>
      <c r="AK47" s="46" t="str">
        <f>IF(K47&lt;&gt;"","-" &amp;TEXT(comp[[#This Row],[W]],"0.#") &amp;TEXT(K$1,0),"")</f>
        <v>-9.2W</v>
      </c>
      <c r="AL47" s="46" t="str">
        <f>IF(H47&lt;&gt;"","-" &amp;TEXT(comp[[#This Row],[Ni]],"0.#") &amp;TEXT(H$1,0),"")</f>
        <v/>
      </c>
      <c r="AM47" s="46" t="str">
        <f>IF(J47&lt;&gt;"","-" &amp;TEXT(comp[[#This Row],[Cr]],"0.#") &amp;TEXT(J$1,0),"")</f>
        <v/>
      </c>
      <c r="AN47" s="46" t="str">
        <f>IF(M47&lt;&gt;"","-" &amp;TEXT(comp[[#This Row],[Ta]],"0.#") &amp;TEXT(M$1,0),"")</f>
        <v>-1.9Ta</v>
      </c>
      <c r="AO47" s="46" t="str">
        <f>IF(N47&lt;&gt;"","-" &amp;TEXT(comp[[#This Row],[Nb]],"0.#") &amp;TEXT(N$1,0),"")</f>
        <v/>
      </c>
      <c r="AP47" s="46" t="str">
        <f>IF(O47&lt;&gt;"","-" &amp;TEXT(comp[[#This Row],[V]],"0.#") &amp;TEXT(O$1,0),"")</f>
        <v/>
      </c>
      <c r="AQ47" s="46" t="str">
        <f>IF(L47&lt;&gt;"","-" &amp;TEXT(comp[[#This Row],[Ti]],"0.#") &amp;TEXT(L$1,0),"")</f>
        <v>-2.1Ti</v>
      </c>
      <c r="AR47" s="46" t="str">
        <f>IF(P47&lt;&gt;"","-" &amp;TEXT(comp[[#This Row],[Mo]],"0.#") &amp;TEXT(P$1,0),"")</f>
        <v/>
      </c>
      <c r="AS47" s="46" t="str">
        <f>IF(Q47&lt;&gt;"","-" &amp;TEXT(comp[[#This Row],[C]],"0.##") &amp;TEXT(Q$1,0),"")</f>
        <v/>
      </c>
      <c r="AT47" s="46" t="str">
        <f>IF(R47&lt;&gt;"","-" &amp;TEXT(comp[[#This Row],[Zr]],"0.##") &amp;TEXT(R$1,0),"")</f>
        <v/>
      </c>
      <c r="AU47" s="46" t="str">
        <f>IF(S47&lt;&gt;"","-" &amp;TEXT(comp[[#This Row],[B]],"0.##") &amp;TEXT(S$1,0),"")</f>
        <v/>
      </c>
      <c r="AV47" s="46" t="str">
        <f>IF(T47&lt;&gt;"","-" &amp;TEXT(comp[[#This Row],[Ir]],"0.#") &amp;TEXT(T$1,0),"")</f>
        <v/>
      </c>
      <c r="AW47" s="46" t="str">
        <f>IF(U47&lt;&gt;"","-" &amp;TEXT(comp[[#This Row],[Re]],"0.#") &amp;TEXT(U$1,0),"")</f>
        <v/>
      </c>
      <c r="AX47" s="46" t="str">
        <f>IF(V47&lt;&gt;"","-" &amp;TEXT(comp[[#This Row],[Si]],"0.#") &amp;TEXT(V$1,0),"")</f>
        <v/>
      </c>
      <c r="AY47" s="46" t="str">
        <f>IF(W47&lt;&gt;"","-" &amp;TEXT(comp[[#This Row],[Fe]],"0.#") &amp;TEXT(W$1,0),"")</f>
        <v/>
      </c>
      <c r="AZ47" s="46" t="str">
        <f>IF(X47&lt;&gt;"","-" &amp;TEXT(comp[[#This Row],[Y]],"0.#") &amp;TEXT(X$1,0),"")</f>
        <v/>
      </c>
      <c r="BA47" s="46" t="str">
        <f>IF(Y47&lt;&gt;"","-" &amp;TEXT(comp[[#This Row],[Hf]],"0.#") &amp;TEXT(Y$1,0),"")</f>
        <v/>
      </c>
      <c r="BB47" s="46" t="str">
        <f>IF(Z47&lt;&gt;"","-" &amp;TEXT(comp[[#This Row],[Ge]],"0.#") &amp;TEXT(Z$1,0),"")</f>
        <v/>
      </c>
      <c r="BC47" s="46" t="str">
        <f>IF(AA47&lt;&gt;"","-" &amp;TEXT(comp[[#This Row],[Mn]],"0.#") &amp;TEXT(AA$1,0),"")</f>
        <v/>
      </c>
      <c r="BD47" s="46" t="str">
        <f>IF(AB47&lt;&gt;"","-" &amp;TEXT(comp[[#This Row],[Sc]],"0.#") &amp;TEXT(AB$1,0),"")</f>
        <v/>
      </c>
      <c r="BE47" s="46" t="str">
        <f>IF(AC47&lt;&gt;"","-" &amp;TEXT(comp[[#This Row],[Ru]],"0.#") &amp;TEXT(AC$1,0),"")</f>
        <v/>
      </c>
      <c r="BF47" s="46" t="str">
        <f>IF(AD47&lt;&gt;"","-" &amp;TEXT(comp[[#This Row],[Ce]],"0.#") &amp;TEXT(AD$1,0),"")</f>
        <v/>
      </c>
      <c r="BG47" s="46" t="str">
        <f>IF(AE47&lt;&gt;"","-" &amp;TEXT([1]comp!$AE47,"0.#") &amp;TEXT(AE$1,0),"")</f>
        <v/>
      </c>
      <c r="BH47" s="29" t="str">
        <f>[1]comp!$D47 &amp; [1]comp!$E47</f>
        <v>8W-2Ta-2TiBauer, A., Neumeier, S., Pyczak, F., Singer, R. F., &amp; Göken, M. (2012). Creep properties of different γ’-strengthened Co-base superalloys. Materials Science and Engineering A, 550, 333–341. https://doi.org/10.1016/j.msea.2012.04.098</v>
      </c>
      <c r="BI47" s="36" t="str">
        <f t="shared" si="1"/>
        <v>Co-7.6Al-9.2W-2.1Ti-1.9Ta</v>
      </c>
      <c r="BJ47" s="29" t="s">
        <v>1680</v>
      </c>
      <c r="BK47" t="str">
        <f t="shared" si="2"/>
        <v>-7.6Al-9.2W-1.9Ta-2.1Ti</v>
      </c>
      <c r="BL47"/>
      <c r="BM47"/>
      <c r="BN47"/>
      <c r="BO47"/>
    </row>
    <row r="48" spans="1:67" s="42" customFormat="1" x14ac:dyDescent="0.3">
      <c r="A48" s="26" t="str">
        <f t="shared" si="0"/>
        <v>Co-7.9Al-9.1W-2.1Ti-0.04B</v>
      </c>
      <c r="B48" s="38" t="s">
        <v>1484</v>
      </c>
      <c r="C48" s="38" t="s">
        <v>2731</v>
      </c>
      <c r="D48" s="31" t="s">
        <v>128</v>
      </c>
      <c r="E48" s="38" t="s">
        <v>3411</v>
      </c>
      <c r="F48" s="31">
        <v>56</v>
      </c>
      <c r="G48" s="54">
        <f t="shared" si="3"/>
        <v>80.86</v>
      </c>
      <c r="H48" s="55"/>
      <c r="I48" s="55">
        <v>7.9</v>
      </c>
      <c r="J48" s="55"/>
      <c r="K48" s="55">
        <v>9.1</v>
      </c>
      <c r="L48" s="55">
        <v>2.1</v>
      </c>
      <c r="M48" s="55"/>
      <c r="N48" s="55"/>
      <c r="O48" s="55"/>
      <c r="P48" s="55"/>
      <c r="Q48" s="51"/>
      <c r="R48" s="51"/>
      <c r="S48" s="51">
        <v>0.04</v>
      </c>
      <c r="T48" s="55"/>
      <c r="U48" s="55"/>
      <c r="V48" s="55"/>
      <c r="W48" s="55"/>
      <c r="X48" s="55"/>
      <c r="Y48" s="55"/>
      <c r="Z48" s="55"/>
      <c r="AA48" s="55"/>
      <c r="AB48" s="55"/>
      <c r="AC48" s="55"/>
      <c r="AD48" s="55"/>
      <c r="AE48" s="55"/>
      <c r="AF48" s="31">
        <f t="shared" si="4"/>
        <v>9.2572209999999995</v>
      </c>
      <c r="AG48" s="31"/>
      <c r="AH48" s="31"/>
      <c r="AI48" s="46" t="s">
        <v>1</v>
      </c>
      <c r="AJ48" s="46" t="str">
        <f>IF(I48&lt;&gt;"","-" &amp;TEXT([1]comp!$I48,"0.#") &amp;TEXT(I$1,0),"")</f>
        <v>-7.9Al</v>
      </c>
      <c r="AK48" s="46" t="str">
        <f>IF(K48&lt;&gt;"","-" &amp;TEXT(comp[[#This Row],[W]],"0.#") &amp;TEXT(K$1,0),"")</f>
        <v>-9.1W</v>
      </c>
      <c r="AL48" s="46" t="str">
        <f>IF(H48&lt;&gt;"","-" &amp;TEXT(comp[[#This Row],[Ni]],"0.#") &amp;TEXT(H$1,0),"")</f>
        <v/>
      </c>
      <c r="AM48" s="46" t="str">
        <f>IF(J48&lt;&gt;"","-" &amp;TEXT(comp[[#This Row],[Cr]],"0.#") &amp;TEXT(J$1,0),"")</f>
        <v/>
      </c>
      <c r="AN48" s="46" t="str">
        <f>IF(M48&lt;&gt;"","-" &amp;TEXT(comp[[#This Row],[Ta]],"0.#") &amp;TEXT(M$1,0),"")</f>
        <v/>
      </c>
      <c r="AO48" s="46" t="str">
        <f>IF(N48&lt;&gt;"","-" &amp;TEXT(comp[[#This Row],[Nb]],"0.#") &amp;TEXT(N$1,0),"")</f>
        <v/>
      </c>
      <c r="AP48" s="46" t="str">
        <f>IF(O48&lt;&gt;"","-" &amp;TEXT(comp[[#This Row],[V]],"0.#") &amp;TEXT(O$1,0),"")</f>
        <v/>
      </c>
      <c r="AQ48" s="46" t="str">
        <f>IF(L48&lt;&gt;"","-" &amp;TEXT(comp[[#This Row],[Ti]],"0.#") &amp;TEXT(L$1,0),"")</f>
        <v>-2.1Ti</v>
      </c>
      <c r="AR48" s="46" t="str">
        <f>IF(P48&lt;&gt;"","-" &amp;TEXT(comp[[#This Row],[Mo]],"0.#") &amp;TEXT(P$1,0),"")</f>
        <v/>
      </c>
      <c r="AS48" s="46" t="str">
        <f>IF(Q48&lt;&gt;"","-" &amp;TEXT(comp[[#This Row],[C]],"0.##") &amp;TEXT(Q$1,0),"")</f>
        <v/>
      </c>
      <c r="AT48" s="46" t="str">
        <f>IF(R48&lt;&gt;"","-" &amp;TEXT(comp[[#This Row],[Zr]],"0.##") &amp;TEXT(R$1,0),"")</f>
        <v/>
      </c>
      <c r="AU48" s="46" t="str">
        <f>IF(S48&lt;&gt;"","-" &amp;TEXT(comp[[#This Row],[B]],"0.##") &amp;TEXT(S$1,0),"")</f>
        <v>-0.04B</v>
      </c>
      <c r="AV48" s="46" t="str">
        <f>IF(T48&lt;&gt;"","-" &amp;TEXT(comp[[#This Row],[Ir]],"0.#") &amp;TEXT(T$1,0),"")</f>
        <v/>
      </c>
      <c r="AW48" s="46" t="str">
        <f>IF(U48&lt;&gt;"","-" &amp;TEXT(comp[[#This Row],[Re]],"0.#") &amp;TEXT(U$1,0),"")</f>
        <v/>
      </c>
      <c r="AX48" s="46" t="str">
        <f>IF(V48&lt;&gt;"","-" &amp;TEXT(comp[[#This Row],[Si]],"0.#") &amp;TEXT(V$1,0),"")</f>
        <v/>
      </c>
      <c r="AY48" s="46" t="str">
        <f>IF(W48&lt;&gt;"","-" &amp;TEXT(comp[[#This Row],[Fe]],"0.#") &amp;TEXT(W$1,0),"")</f>
        <v/>
      </c>
      <c r="AZ48" s="46" t="str">
        <f>IF(X48&lt;&gt;"","-" &amp;TEXT(comp[[#This Row],[Y]],"0.#") &amp;TEXT(X$1,0),"")</f>
        <v/>
      </c>
      <c r="BA48" s="46" t="str">
        <f>IF(Y48&lt;&gt;"","-" &amp;TEXT(comp[[#This Row],[Hf]],"0.#") &amp;TEXT(Y$1,0),"")</f>
        <v/>
      </c>
      <c r="BB48" s="46" t="str">
        <f>IF(Z48&lt;&gt;"","-" &amp;TEXT(comp[[#This Row],[Ge]],"0.#") &amp;TEXT(Z$1,0),"")</f>
        <v/>
      </c>
      <c r="BC48" s="46" t="str">
        <f>IF(AA48&lt;&gt;"","-" &amp;TEXT(comp[[#This Row],[Mn]],"0.#") &amp;TEXT(AA$1,0),"")</f>
        <v/>
      </c>
      <c r="BD48" s="46" t="str">
        <f>IF(AB48&lt;&gt;"","-" &amp;TEXT(comp[[#This Row],[Sc]],"0.#") &amp;TEXT(AB$1,0),"")</f>
        <v/>
      </c>
      <c r="BE48" s="46" t="str">
        <f>IF(AC48&lt;&gt;"","-" &amp;TEXT(comp[[#This Row],[Ru]],"0.#") &amp;TEXT(AC$1,0),"")</f>
        <v/>
      </c>
      <c r="BF48" s="46" t="str">
        <f>IF(AD48&lt;&gt;"","-" &amp;TEXT(comp[[#This Row],[Ce]],"0.#") &amp;TEXT(AD$1,0),"")</f>
        <v/>
      </c>
      <c r="BG48" s="46" t="str">
        <f>IF(AE48&lt;&gt;"","-" &amp;TEXT([1]comp!$AE48,"0.#") &amp;TEXT(AE$1,0),"")</f>
        <v/>
      </c>
      <c r="BH48" s="38" t="str">
        <f>[1]comp!$D48 &amp; [1]comp!$E48</f>
        <v>9W-2Ti-0.04BBauer, A., Neumeier, S., Pyczak, F., Singer, R. F., &amp; Göken, M. (2012). Creep properties of different γ’-strengthened Co-base superalloys. Materials Science and Engineering A, 550, 333–341. https://doi.org/10.1016/j.msea.2012.04.099</v>
      </c>
      <c r="BI48" s="73" t="str">
        <f t="shared" si="1"/>
        <v>Co-7.9Al-9.1W-2.1Ti-0.04B</v>
      </c>
      <c r="BJ48" s="38" t="s">
        <v>1681</v>
      </c>
      <c r="BK48" t="str">
        <f t="shared" si="2"/>
        <v>-7.9Al-9.1W-2.1Ti-0.04B</v>
      </c>
      <c r="BL48"/>
      <c r="BM48"/>
      <c r="BN48"/>
      <c r="BO48"/>
    </row>
    <row r="49" spans="1:67" s="42" customFormat="1" x14ac:dyDescent="0.3">
      <c r="A49" s="26" t="str">
        <f t="shared" si="0"/>
        <v>Co-8.4Al-9.6W-2.2Ti-0.12B</v>
      </c>
      <c r="B49" s="38" t="s">
        <v>1484</v>
      </c>
      <c r="C49" s="38" t="s">
        <v>2732</v>
      </c>
      <c r="D49" s="31" t="s">
        <v>104</v>
      </c>
      <c r="E49" s="38" t="s">
        <v>123</v>
      </c>
      <c r="F49" s="31">
        <v>57</v>
      </c>
      <c r="G49" s="54">
        <f t="shared" si="3"/>
        <v>79.680000000000007</v>
      </c>
      <c r="H49" s="55"/>
      <c r="I49" s="55">
        <v>8.4</v>
      </c>
      <c r="J49" s="55"/>
      <c r="K49" s="55">
        <v>9.6</v>
      </c>
      <c r="L49" s="55">
        <v>2.2000000000000002</v>
      </c>
      <c r="M49" s="55"/>
      <c r="N49" s="55"/>
      <c r="O49" s="55"/>
      <c r="P49" s="55"/>
      <c r="Q49" s="51"/>
      <c r="R49" s="51"/>
      <c r="S49" s="51">
        <v>0.12</v>
      </c>
      <c r="T49" s="55"/>
      <c r="U49" s="55"/>
      <c r="V49" s="55"/>
      <c r="W49" s="55"/>
      <c r="X49" s="55"/>
      <c r="Y49" s="55"/>
      <c r="Z49" s="55"/>
      <c r="AA49" s="55"/>
      <c r="AB49" s="55"/>
      <c r="AC49" s="55"/>
      <c r="AD49" s="55"/>
      <c r="AE49" s="55"/>
      <c r="AF49" s="31">
        <f t="shared" si="4"/>
        <v>9.2684259999999998</v>
      </c>
      <c r="AG49" s="31"/>
      <c r="AH49" s="31"/>
      <c r="AI49" s="46" t="s">
        <v>1</v>
      </c>
      <c r="AJ49" s="46" t="str">
        <f>IF(I49&lt;&gt;"","-" &amp;TEXT([1]comp!$I49,"0.#") &amp;TEXT(I$1,0),"")</f>
        <v>-8.4Al</v>
      </c>
      <c r="AK49" s="46" t="str">
        <f>IF(K49&lt;&gt;"","-" &amp;TEXT(comp[[#This Row],[W]],"0.#") &amp;TEXT(K$1,0),"")</f>
        <v>-9.6W</v>
      </c>
      <c r="AL49" s="46" t="str">
        <f>IF(H49&lt;&gt;"","-" &amp;TEXT(comp[[#This Row],[Ni]],"0.#") &amp;TEXT(H$1,0),"")</f>
        <v/>
      </c>
      <c r="AM49" s="46" t="str">
        <f>IF(J49&lt;&gt;"","-" &amp;TEXT(comp[[#This Row],[Cr]],"0.#") &amp;TEXT(J$1,0),"")</f>
        <v/>
      </c>
      <c r="AN49" s="46" t="str">
        <f>IF(M49&lt;&gt;"","-" &amp;TEXT(comp[[#This Row],[Ta]],"0.#") &amp;TEXT(M$1,0),"")</f>
        <v/>
      </c>
      <c r="AO49" s="46" t="str">
        <f>IF(N49&lt;&gt;"","-" &amp;TEXT(comp[[#This Row],[Nb]],"0.#") &amp;TEXT(N$1,0),"")</f>
        <v/>
      </c>
      <c r="AP49" s="46" t="str">
        <f>IF(O49&lt;&gt;"","-" &amp;TEXT(comp[[#This Row],[V]],"0.#") &amp;TEXT(O$1,0),"")</f>
        <v/>
      </c>
      <c r="AQ49" s="46" t="str">
        <f>IF(L49&lt;&gt;"","-" &amp;TEXT(comp[[#This Row],[Ti]],"0.#") &amp;TEXT(L$1,0),"")</f>
        <v>-2.2Ti</v>
      </c>
      <c r="AR49" s="46" t="str">
        <f>IF(P49&lt;&gt;"","-" &amp;TEXT(comp[[#This Row],[Mo]],"0.#") &amp;TEXT(P$1,0),"")</f>
        <v/>
      </c>
      <c r="AS49" s="46" t="str">
        <f>IF(Q49&lt;&gt;"","-" &amp;TEXT(comp[[#This Row],[C]],"0.##") &amp;TEXT(Q$1,0),"")</f>
        <v/>
      </c>
      <c r="AT49" s="46" t="str">
        <f>IF(R49&lt;&gt;"","-" &amp;TEXT(comp[[#This Row],[Zr]],"0.##") &amp;TEXT(R$1,0),"")</f>
        <v/>
      </c>
      <c r="AU49" s="46" t="str">
        <f>IF(S49&lt;&gt;"","-" &amp;TEXT(comp[[#This Row],[B]],"0.##") &amp;TEXT(S$1,0),"")</f>
        <v>-0.12B</v>
      </c>
      <c r="AV49" s="46" t="str">
        <f>IF(T49&lt;&gt;"","-" &amp;TEXT(comp[[#This Row],[Ir]],"0.#") &amp;TEXT(T$1,0),"")</f>
        <v/>
      </c>
      <c r="AW49" s="46" t="str">
        <f>IF(U49&lt;&gt;"","-" &amp;TEXT(comp[[#This Row],[Re]],"0.#") &amp;TEXT(U$1,0),"")</f>
        <v/>
      </c>
      <c r="AX49" s="46" t="str">
        <f>IF(V49&lt;&gt;"","-" &amp;TEXT(comp[[#This Row],[Si]],"0.#") &amp;TEXT(V$1,0),"")</f>
        <v/>
      </c>
      <c r="AY49" s="46" t="str">
        <f>IF(W49&lt;&gt;"","-" &amp;TEXT(comp[[#This Row],[Fe]],"0.#") &amp;TEXT(W$1,0),"")</f>
        <v/>
      </c>
      <c r="AZ49" s="46" t="str">
        <f>IF(X49&lt;&gt;"","-" &amp;TEXT(comp[[#This Row],[Y]],"0.#") &amp;TEXT(X$1,0),"")</f>
        <v/>
      </c>
      <c r="BA49" s="46" t="str">
        <f>IF(Y49&lt;&gt;"","-" &amp;TEXT(comp[[#This Row],[Hf]],"0.#") &amp;TEXT(Y$1,0),"")</f>
        <v/>
      </c>
      <c r="BB49" s="46" t="str">
        <f>IF(Z49&lt;&gt;"","-" &amp;TEXT(comp[[#This Row],[Ge]],"0.#") &amp;TEXT(Z$1,0),"")</f>
        <v/>
      </c>
      <c r="BC49" s="46" t="str">
        <f>IF(AA49&lt;&gt;"","-" &amp;TEXT(comp[[#This Row],[Mn]],"0.#") &amp;TEXT(AA$1,0),"")</f>
        <v/>
      </c>
      <c r="BD49" s="46" t="str">
        <f>IF(AB49&lt;&gt;"","-" &amp;TEXT(comp[[#This Row],[Sc]],"0.#") &amp;TEXT(AB$1,0),"")</f>
        <v/>
      </c>
      <c r="BE49" s="46" t="str">
        <f>IF(AC49&lt;&gt;"","-" &amp;TEXT(comp[[#This Row],[Ru]],"0.#") &amp;TEXT(AC$1,0),"")</f>
        <v/>
      </c>
      <c r="BF49" s="46" t="str">
        <f>IF(AD49&lt;&gt;"","-" &amp;TEXT(comp[[#This Row],[Ce]],"0.#") &amp;TEXT(AD$1,0),"")</f>
        <v/>
      </c>
      <c r="BG49" s="46" t="str">
        <f>IF(AE49&lt;&gt;"","-" &amp;TEXT([1]comp!$AE49,"0.#") &amp;TEXT(AE$1,0),"")</f>
        <v/>
      </c>
      <c r="BH49" s="38" t="str">
        <f>[1]comp!$D49 &amp; [1]comp!$E49</f>
        <v>9W-2Ti-0.12BBauer, A., Neumeier, S., Pyczak, F., Singer, R. F., &amp; Göken, M. (2012). Creep properties of different γ’-strengthened Co-base superalloys. Materials Science and Engineering A, 550, 333–341. https://doi.org/10.1016/j.msea.2012.04.100</v>
      </c>
      <c r="BI49" s="73" t="str">
        <f t="shared" si="1"/>
        <v>Co-8.4Al-9.6W-2.2Ti-0.12B</v>
      </c>
      <c r="BJ49" s="38" t="s">
        <v>1682</v>
      </c>
      <c r="BK49" t="str">
        <f t="shared" si="2"/>
        <v>-8.4Al-9.6W-2.2Ti-0.12B</v>
      </c>
      <c r="BL49"/>
      <c r="BM49"/>
      <c r="BN49"/>
      <c r="BO49"/>
    </row>
    <row r="50" spans="1:67" s="44" customFormat="1" x14ac:dyDescent="0.3">
      <c r="A50" s="26" t="str">
        <f t="shared" si="0"/>
        <v>Co-8.Al-9.3W-2.1V-0.04B</v>
      </c>
      <c r="B50" s="38" t="s">
        <v>1484</v>
      </c>
      <c r="C50" s="38" t="s">
        <v>2733</v>
      </c>
      <c r="D50" s="31" t="s">
        <v>105</v>
      </c>
      <c r="E50" s="38" t="s">
        <v>124</v>
      </c>
      <c r="F50" s="31">
        <v>58</v>
      </c>
      <c r="G50" s="54">
        <f t="shared" si="3"/>
        <v>80.56</v>
      </c>
      <c r="H50" s="55"/>
      <c r="I50" s="55">
        <v>8</v>
      </c>
      <c r="J50" s="55"/>
      <c r="K50" s="55">
        <v>9.3000000000000007</v>
      </c>
      <c r="L50" s="55"/>
      <c r="M50" s="55"/>
      <c r="N50" s="55"/>
      <c r="O50" s="55">
        <v>2.1</v>
      </c>
      <c r="P50" s="55"/>
      <c r="Q50" s="51"/>
      <c r="R50" s="51"/>
      <c r="S50" s="51">
        <v>0.04</v>
      </c>
      <c r="T50" s="55"/>
      <c r="U50" s="55"/>
      <c r="V50" s="55"/>
      <c r="W50" s="55"/>
      <c r="X50" s="55"/>
      <c r="Y50" s="55"/>
      <c r="Z50" s="55"/>
      <c r="AA50" s="55"/>
      <c r="AB50" s="55"/>
      <c r="AC50" s="55"/>
      <c r="AD50" s="55"/>
      <c r="AE50" s="55"/>
      <c r="AF50" s="31">
        <f t="shared" si="4"/>
        <v>9.3053840000000001</v>
      </c>
      <c r="AG50" s="31"/>
      <c r="AH50" s="31"/>
      <c r="AI50" s="46" t="s">
        <v>1</v>
      </c>
      <c r="AJ50" s="46" t="str">
        <f>IF(I50&lt;&gt;"","-" &amp;TEXT([1]comp!$I50,"0.#") &amp;TEXT(I$1,0),"")</f>
        <v>-8.Al</v>
      </c>
      <c r="AK50" s="46" t="str">
        <f>IF(K50&lt;&gt;"","-" &amp;TEXT(comp[[#This Row],[W]],"0.#") &amp;TEXT(K$1,0),"")</f>
        <v>-9.3W</v>
      </c>
      <c r="AL50" s="46" t="str">
        <f>IF(H50&lt;&gt;"","-" &amp;TEXT(comp[[#This Row],[Ni]],"0.#") &amp;TEXT(H$1,0),"")</f>
        <v/>
      </c>
      <c r="AM50" s="46" t="str">
        <f>IF(J50&lt;&gt;"","-" &amp;TEXT(comp[[#This Row],[Cr]],"0.#") &amp;TEXT(J$1,0),"")</f>
        <v/>
      </c>
      <c r="AN50" s="46" t="str">
        <f>IF(M50&lt;&gt;"","-" &amp;TEXT(comp[[#This Row],[Ta]],"0.#") &amp;TEXT(M$1,0),"")</f>
        <v/>
      </c>
      <c r="AO50" s="46" t="str">
        <f>IF(N50&lt;&gt;"","-" &amp;TEXT(comp[[#This Row],[Nb]],"0.#") &amp;TEXT(N$1,0),"")</f>
        <v/>
      </c>
      <c r="AP50" s="46" t="str">
        <f>IF(O50&lt;&gt;"","-" &amp;TEXT(comp[[#This Row],[V]],"0.#") &amp;TEXT(O$1,0),"")</f>
        <v>-2.1V</v>
      </c>
      <c r="AQ50" s="46" t="str">
        <f>IF(L50&lt;&gt;"","-" &amp;TEXT(comp[[#This Row],[Ti]],"0.#") &amp;TEXT(L$1,0),"")</f>
        <v/>
      </c>
      <c r="AR50" s="46" t="str">
        <f>IF(P50&lt;&gt;"","-" &amp;TEXT(comp[[#This Row],[Mo]],"0.#") &amp;TEXT(P$1,0),"")</f>
        <v/>
      </c>
      <c r="AS50" s="46" t="str">
        <f>IF(Q50&lt;&gt;"","-" &amp;TEXT(comp[[#This Row],[C]],"0.##") &amp;TEXT(Q$1,0),"")</f>
        <v/>
      </c>
      <c r="AT50" s="46" t="str">
        <f>IF(R50&lt;&gt;"","-" &amp;TEXT(comp[[#This Row],[Zr]],"0.##") &amp;TEXT(R$1,0),"")</f>
        <v/>
      </c>
      <c r="AU50" s="46" t="str">
        <f>IF(S50&lt;&gt;"","-" &amp;TEXT(comp[[#This Row],[B]],"0.##") &amp;TEXT(S$1,0),"")</f>
        <v>-0.04B</v>
      </c>
      <c r="AV50" s="46" t="str">
        <f>IF(T50&lt;&gt;"","-" &amp;TEXT(comp[[#This Row],[Ir]],"0.#") &amp;TEXT(T$1,0),"")</f>
        <v/>
      </c>
      <c r="AW50" s="46" t="str">
        <f>IF(U50&lt;&gt;"","-" &amp;TEXT(comp[[#This Row],[Re]],"0.#") &amp;TEXT(U$1,0),"")</f>
        <v/>
      </c>
      <c r="AX50" s="46" t="str">
        <f>IF(V50&lt;&gt;"","-" &amp;TEXT(comp[[#This Row],[Si]],"0.#") &amp;TEXT(V$1,0),"")</f>
        <v/>
      </c>
      <c r="AY50" s="46" t="str">
        <f>IF(W50&lt;&gt;"","-" &amp;TEXT(comp[[#This Row],[Fe]],"0.#") &amp;TEXT(W$1,0),"")</f>
        <v/>
      </c>
      <c r="AZ50" s="46" t="str">
        <f>IF(X50&lt;&gt;"","-" &amp;TEXT(comp[[#This Row],[Y]],"0.#") &amp;TEXT(X$1,0),"")</f>
        <v/>
      </c>
      <c r="BA50" s="46" t="str">
        <f>IF(Y50&lt;&gt;"","-" &amp;TEXT(comp[[#This Row],[Hf]],"0.#") &amp;TEXT(Y$1,0),"")</f>
        <v/>
      </c>
      <c r="BB50" s="46" t="str">
        <f>IF(Z50&lt;&gt;"","-" &amp;TEXT(comp[[#This Row],[Ge]],"0.#") &amp;TEXT(Z$1,0),"")</f>
        <v/>
      </c>
      <c r="BC50" s="46" t="str">
        <f>IF(AA50&lt;&gt;"","-" &amp;TEXT(comp[[#This Row],[Mn]],"0.#") &amp;TEXT(AA$1,0),"")</f>
        <v/>
      </c>
      <c r="BD50" s="46" t="str">
        <f>IF(AB50&lt;&gt;"","-" &amp;TEXT(comp[[#This Row],[Sc]],"0.#") &amp;TEXT(AB$1,0),"")</f>
        <v/>
      </c>
      <c r="BE50" s="46" t="str">
        <f>IF(AC50&lt;&gt;"","-" &amp;TEXT(comp[[#This Row],[Ru]],"0.#") &amp;TEXT(AC$1,0),"")</f>
        <v/>
      </c>
      <c r="BF50" s="46" t="str">
        <f>IF(AD50&lt;&gt;"","-" &amp;TEXT(comp[[#This Row],[Ce]],"0.#") &amp;TEXT(AD$1,0),"")</f>
        <v/>
      </c>
      <c r="BG50" s="46" t="str">
        <f>IF(AE50&lt;&gt;"","-" &amp;TEXT([1]comp!$AE50,"0.#") &amp;TEXT(AE$1,0),"")</f>
        <v/>
      </c>
      <c r="BH50" s="38" t="str">
        <f>[1]comp!$D50 &amp; [1]comp!$E50</f>
        <v>9W-2V-0.04BBauer, A., Neumeier, S., Pyczak, F., Singer, R. F., &amp; Göken, M. (2012). Creep properties of different γ’-strengthened Co-base superalloys. Materials Science and Engineering A, 550, 333–341. https://doi.org/10.1016/j.msea.2012.04.101</v>
      </c>
      <c r="BI50" s="73" t="str">
        <f t="shared" si="1"/>
        <v>Co-8.Al-9.3W-2.1V-0.04B</v>
      </c>
      <c r="BJ50" s="38" t="s">
        <v>1683</v>
      </c>
      <c r="BK50" t="str">
        <f t="shared" si="2"/>
        <v>-8.Al-9.3W-2.1V-0.04B</v>
      </c>
      <c r="BL50"/>
      <c r="BM50"/>
      <c r="BN50"/>
      <c r="BO50"/>
    </row>
    <row r="51" spans="1:67" s="42" customFormat="1" x14ac:dyDescent="0.3">
      <c r="A51" s="26" t="str">
        <f t="shared" si="0"/>
        <v>Co-8.1Al-2.Cr-9.4W-0.04B</v>
      </c>
      <c r="B51" s="38" t="s">
        <v>1484</v>
      </c>
      <c r="C51" s="38" t="s">
        <v>2734</v>
      </c>
      <c r="D51" s="31" t="s">
        <v>106</v>
      </c>
      <c r="E51" s="38" t="s">
        <v>125</v>
      </c>
      <c r="F51" s="31">
        <v>59</v>
      </c>
      <c r="G51" s="54">
        <f t="shared" si="3"/>
        <v>80.460000000000008</v>
      </c>
      <c r="H51" s="55"/>
      <c r="I51" s="55">
        <v>8.1</v>
      </c>
      <c r="J51" s="55">
        <v>2</v>
      </c>
      <c r="K51" s="55">
        <v>9.4</v>
      </c>
      <c r="L51" s="55"/>
      <c r="M51" s="55"/>
      <c r="N51" s="55"/>
      <c r="O51" s="55"/>
      <c r="P51" s="55"/>
      <c r="Q51" s="51"/>
      <c r="R51" s="51"/>
      <c r="S51" s="51">
        <v>0.04</v>
      </c>
      <c r="T51" s="55"/>
      <c r="U51" s="55"/>
      <c r="V51" s="55"/>
      <c r="W51" s="55"/>
      <c r="X51" s="55"/>
      <c r="Y51" s="55"/>
      <c r="Z51" s="55"/>
      <c r="AA51" s="55"/>
      <c r="AB51" s="55"/>
      <c r="AC51" s="55"/>
      <c r="AD51" s="55"/>
      <c r="AE51" s="55"/>
      <c r="AF51" s="31">
        <f t="shared" si="4"/>
        <v>9.3339240000000014</v>
      </c>
      <c r="AG51" s="31"/>
      <c r="AH51" s="31"/>
      <c r="AI51" s="46" t="s">
        <v>1</v>
      </c>
      <c r="AJ51" s="46" t="str">
        <f>IF(I51&lt;&gt;"","-" &amp;TEXT([1]comp!$I51,"0.#") &amp;TEXT(I$1,0),"")</f>
        <v>-8.1Al</v>
      </c>
      <c r="AK51" s="46" t="str">
        <f>IF(K51&lt;&gt;"","-" &amp;TEXT(comp[[#This Row],[W]],"0.#") &amp;TEXT(K$1,0),"")</f>
        <v>-9.4W</v>
      </c>
      <c r="AL51" s="46" t="str">
        <f>IF(H51&lt;&gt;"","-" &amp;TEXT(comp[[#This Row],[Ni]],"0.#") &amp;TEXT(H$1,0),"")</f>
        <v/>
      </c>
      <c r="AM51" s="46" t="str">
        <f>IF(J51&lt;&gt;"","-" &amp;TEXT(comp[[#This Row],[Cr]],"0.#") &amp;TEXT(J$1,0),"")</f>
        <v>-2.Cr</v>
      </c>
      <c r="AN51" s="46" t="str">
        <f>IF(M51&lt;&gt;"","-" &amp;TEXT(comp[[#This Row],[Ta]],"0.#") &amp;TEXT(M$1,0),"")</f>
        <v/>
      </c>
      <c r="AO51" s="46" t="str">
        <f>IF(N51&lt;&gt;"","-" &amp;TEXT(comp[[#This Row],[Nb]],"0.#") &amp;TEXT(N$1,0),"")</f>
        <v/>
      </c>
      <c r="AP51" s="46" t="str">
        <f>IF(O51&lt;&gt;"","-" &amp;TEXT(comp[[#This Row],[V]],"0.#") &amp;TEXT(O$1,0),"")</f>
        <v/>
      </c>
      <c r="AQ51" s="46" t="str">
        <f>IF(L51&lt;&gt;"","-" &amp;TEXT(comp[[#This Row],[Ti]],"0.#") &amp;TEXT(L$1,0),"")</f>
        <v/>
      </c>
      <c r="AR51" s="46" t="str">
        <f>IF(P51&lt;&gt;"","-" &amp;TEXT(comp[[#This Row],[Mo]],"0.#") &amp;TEXT(P$1,0),"")</f>
        <v/>
      </c>
      <c r="AS51" s="46" t="str">
        <f>IF(Q51&lt;&gt;"","-" &amp;TEXT(comp[[#This Row],[C]],"0.##") &amp;TEXT(Q$1,0),"")</f>
        <v/>
      </c>
      <c r="AT51" s="46" t="str">
        <f>IF(R51&lt;&gt;"","-" &amp;TEXT(comp[[#This Row],[Zr]],"0.##") &amp;TEXT(R$1,0),"")</f>
        <v/>
      </c>
      <c r="AU51" s="46" t="str">
        <f>IF(S51&lt;&gt;"","-" &amp;TEXT(comp[[#This Row],[B]],"0.##") &amp;TEXT(S$1,0),"")</f>
        <v>-0.04B</v>
      </c>
      <c r="AV51" s="46" t="str">
        <f>IF(T51&lt;&gt;"","-" &amp;TEXT(comp[[#This Row],[Ir]],"0.#") &amp;TEXT(T$1,0),"")</f>
        <v/>
      </c>
      <c r="AW51" s="46" t="str">
        <f>IF(U51&lt;&gt;"","-" &amp;TEXT(comp[[#This Row],[Re]],"0.#") &amp;TEXT(U$1,0),"")</f>
        <v/>
      </c>
      <c r="AX51" s="46" t="str">
        <f>IF(V51&lt;&gt;"","-" &amp;TEXT(comp[[#This Row],[Si]],"0.#") &amp;TEXT(V$1,0),"")</f>
        <v/>
      </c>
      <c r="AY51" s="46" t="str">
        <f>IF(W51&lt;&gt;"","-" &amp;TEXT(comp[[#This Row],[Fe]],"0.#") &amp;TEXT(W$1,0),"")</f>
        <v/>
      </c>
      <c r="AZ51" s="46" t="str">
        <f>IF(X51&lt;&gt;"","-" &amp;TEXT(comp[[#This Row],[Y]],"0.#") &amp;TEXT(X$1,0),"")</f>
        <v/>
      </c>
      <c r="BA51" s="46" t="str">
        <f>IF(Y51&lt;&gt;"","-" &amp;TEXT(comp[[#This Row],[Hf]],"0.#") &amp;TEXT(Y$1,0),"")</f>
        <v/>
      </c>
      <c r="BB51" s="46" t="str">
        <f>IF(Z51&lt;&gt;"","-" &amp;TEXT(comp[[#This Row],[Ge]],"0.#") &amp;TEXT(Z$1,0),"")</f>
        <v/>
      </c>
      <c r="BC51" s="46" t="str">
        <f>IF(AA51&lt;&gt;"","-" &amp;TEXT(comp[[#This Row],[Mn]],"0.#") &amp;TEXT(AA$1,0),"")</f>
        <v/>
      </c>
      <c r="BD51" s="46" t="str">
        <f>IF(AB51&lt;&gt;"","-" &amp;TEXT(comp[[#This Row],[Sc]],"0.#") &amp;TEXT(AB$1,0),"")</f>
        <v/>
      </c>
      <c r="BE51" s="46" t="str">
        <f>IF(AC51&lt;&gt;"","-" &amp;TEXT(comp[[#This Row],[Ru]],"0.#") &amp;TEXT(AC$1,0),"")</f>
        <v/>
      </c>
      <c r="BF51" s="46" t="str">
        <f>IF(AD51&lt;&gt;"","-" &amp;TEXT(comp[[#This Row],[Ce]],"0.#") &amp;TEXT(AD$1,0),"")</f>
        <v/>
      </c>
      <c r="BG51" s="46" t="str">
        <f>IF(AE51&lt;&gt;"","-" &amp;TEXT([1]comp!$AE51,"0.#") &amp;TEXT(AE$1,0),"")</f>
        <v/>
      </c>
      <c r="BH51" s="38" t="str">
        <f>[1]comp!$D51 &amp; [1]comp!$E51</f>
        <v>9W-2Cr-0.04BBauer, A., Neumeier, S., Pyczak, F., Singer, R. F., &amp; Göken, M. (2012). Creep properties of different γ’-strengthened Co-base superalloys. Materials Science and Engineering A, 550, 333–341. https://doi.org/10.1016/j.msea.2012.04.102</v>
      </c>
      <c r="BI51" s="73" t="str">
        <f t="shared" si="1"/>
        <v>Co-8.1Al-2.Cr-9.4W-0.04B</v>
      </c>
      <c r="BJ51" s="38" t="s">
        <v>1684</v>
      </c>
      <c r="BK51" t="str">
        <f t="shared" si="2"/>
        <v>-8.1Al-2.Cr-9.4W-0.04B</v>
      </c>
      <c r="BL51"/>
      <c r="BM51"/>
      <c r="BN51"/>
      <c r="BO51"/>
    </row>
    <row r="52" spans="1:67" s="28" customFormat="1" x14ac:dyDescent="0.3">
      <c r="A52" s="26" t="str">
        <f t="shared" si="0"/>
        <v>Co-8.8Al-4.W-0.5Ta</v>
      </c>
      <c r="B52" s="38" t="s">
        <v>1484</v>
      </c>
      <c r="C52" s="38" t="s">
        <v>2735</v>
      </c>
      <c r="D52" s="31" t="s">
        <v>175</v>
      </c>
      <c r="E52" s="38" t="s">
        <v>3412</v>
      </c>
      <c r="F52" s="31">
        <v>60</v>
      </c>
      <c r="G52" s="54">
        <f t="shared" si="3"/>
        <v>86.7</v>
      </c>
      <c r="H52" s="55"/>
      <c r="I52" s="55">
        <v>8.8000000000000007</v>
      </c>
      <c r="J52" s="55"/>
      <c r="K52" s="55">
        <v>4</v>
      </c>
      <c r="L52" s="55"/>
      <c r="M52" s="55">
        <v>0.5</v>
      </c>
      <c r="N52" s="55"/>
      <c r="O52" s="55"/>
      <c r="P52" s="55"/>
      <c r="Q52" s="51"/>
      <c r="R52" s="51"/>
      <c r="S52" s="51"/>
      <c r="T52" s="55"/>
      <c r="U52" s="55"/>
      <c r="V52" s="55"/>
      <c r="W52" s="55"/>
      <c r="X52" s="55"/>
      <c r="Y52" s="55"/>
      <c r="Z52" s="55"/>
      <c r="AA52" s="55"/>
      <c r="AB52" s="55"/>
      <c r="AC52" s="55"/>
      <c r="AD52" s="55"/>
      <c r="AE52" s="55"/>
      <c r="AF52" s="31">
        <f t="shared" si="4"/>
        <v>8.8071500000000018</v>
      </c>
      <c r="AG52" s="31"/>
      <c r="AH52" s="31" t="s">
        <v>176</v>
      </c>
      <c r="AI52" s="46" t="s">
        <v>1</v>
      </c>
      <c r="AJ52" s="46" t="str">
        <f>IF(I52&lt;&gt;"","-" &amp;TEXT([1]comp!$I52,"0.#") &amp;TEXT(I$1,0),"")</f>
        <v>-8.8Al</v>
      </c>
      <c r="AK52" s="46" t="str">
        <f>IF(K52&lt;&gt;"","-" &amp;TEXT(comp[[#This Row],[W]],"0.#") &amp;TEXT(K$1,0),"")</f>
        <v>-4.W</v>
      </c>
      <c r="AL52" s="46" t="str">
        <f>IF(H52&lt;&gt;"","-" &amp;TEXT(comp[[#This Row],[Ni]],"0.#") &amp;TEXT(H$1,0),"")</f>
        <v/>
      </c>
      <c r="AM52" s="46" t="str">
        <f>IF(J52&lt;&gt;"","-" &amp;TEXT(comp[[#This Row],[Cr]],"0.#") &amp;TEXT(J$1,0),"")</f>
        <v/>
      </c>
      <c r="AN52" s="46" t="str">
        <f>IF(M52&lt;&gt;"","-" &amp;TEXT(comp[[#This Row],[Ta]],"0.#") &amp;TEXT(M$1,0),"")</f>
        <v>-0.5Ta</v>
      </c>
      <c r="AO52" s="46" t="str">
        <f>IF(N52&lt;&gt;"","-" &amp;TEXT(comp[[#This Row],[Nb]],"0.#") &amp;TEXT(N$1,0),"")</f>
        <v/>
      </c>
      <c r="AP52" s="46" t="str">
        <f>IF(O52&lt;&gt;"","-" &amp;TEXT(comp[[#This Row],[V]],"0.#") &amp;TEXT(O$1,0),"")</f>
        <v/>
      </c>
      <c r="AQ52" s="46" t="str">
        <f>IF(L52&lt;&gt;"","-" &amp;TEXT(comp[[#This Row],[Ti]],"0.#") &amp;TEXT(L$1,0),"")</f>
        <v/>
      </c>
      <c r="AR52" s="46" t="str">
        <f>IF(P52&lt;&gt;"","-" &amp;TEXT(comp[[#This Row],[Mo]],"0.#") &amp;TEXT(P$1,0),"")</f>
        <v/>
      </c>
      <c r="AS52" s="46" t="str">
        <f>IF(Q52&lt;&gt;"","-" &amp;TEXT(comp[[#This Row],[C]],"0.##") &amp;TEXT(Q$1,0),"")</f>
        <v/>
      </c>
      <c r="AT52" s="46" t="str">
        <f>IF(R52&lt;&gt;"","-" &amp;TEXT(comp[[#This Row],[Zr]],"0.##") &amp;TEXT(R$1,0),"")</f>
        <v/>
      </c>
      <c r="AU52" s="46" t="str">
        <f>IF(S52&lt;&gt;"","-" &amp;TEXT(comp[[#This Row],[B]],"0.##") &amp;TEXT(S$1,0),"")</f>
        <v/>
      </c>
      <c r="AV52" s="46" t="str">
        <f>IF(T52&lt;&gt;"","-" &amp;TEXT(comp[[#This Row],[Ir]],"0.#") &amp;TEXT(T$1,0),"")</f>
        <v/>
      </c>
      <c r="AW52" s="46" t="str">
        <f>IF(U52&lt;&gt;"","-" &amp;TEXT(comp[[#This Row],[Re]],"0.#") &amp;TEXT(U$1,0),"")</f>
        <v/>
      </c>
      <c r="AX52" s="46" t="str">
        <f>IF(V52&lt;&gt;"","-" &amp;TEXT(comp[[#This Row],[Si]],"0.#") &amp;TEXT(V$1,0),"")</f>
        <v/>
      </c>
      <c r="AY52" s="46" t="str">
        <f>IF(W52&lt;&gt;"","-" &amp;TEXT(comp[[#This Row],[Fe]],"0.#") &amp;TEXT(W$1,0),"")</f>
        <v/>
      </c>
      <c r="AZ52" s="46" t="str">
        <f>IF(X52&lt;&gt;"","-" &amp;TEXT(comp[[#This Row],[Y]],"0.#") &amp;TEXT(X$1,0),"")</f>
        <v/>
      </c>
      <c r="BA52" s="46" t="str">
        <f>IF(Y52&lt;&gt;"","-" &amp;TEXT(comp[[#This Row],[Hf]],"0.#") &amp;TEXT(Y$1,0),"")</f>
        <v/>
      </c>
      <c r="BB52" s="46" t="str">
        <f>IF(Z52&lt;&gt;"","-" &amp;TEXT(comp[[#This Row],[Ge]],"0.#") &amp;TEXT(Z$1,0),"")</f>
        <v/>
      </c>
      <c r="BC52" s="46" t="str">
        <f>IF(AA52&lt;&gt;"","-" &amp;TEXT(comp[[#This Row],[Mn]],"0.#") &amp;TEXT(AA$1,0),"")</f>
        <v/>
      </c>
      <c r="BD52" s="46" t="str">
        <f>IF(AB52&lt;&gt;"","-" &amp;TEXT(comp[[#This Row],[Sc]],"0.#") &amp;TEXT(AB$1,0),"")</f>
        <v/>
      </c>
      <c r="BE52" s="46" t="str">
        <f>IF(AC52&lt;&gt;"","-" &amp;TEXT(comp[[#This Row],[Ru]],"0.#") &amp;TEXT(AC$1,0),"")</f>
        <v/>
      </c>
      <c r="BF52" s="46" t="str">
        <f>IF(AD52&lt;&gt;"","-" &amp;TEXT(comp[[#This Row],[Ce]],"0.#") &amp;TEXT(AD$1,0),"")</f>
        <v/>
      </c>
      <c r="BG52" s="46" t="str">
        <f>IF(AE52&lt;&gt;"","-" &amp;TEXT([1]comp!$AE52,"0.#") &amp;TEXT(AE$1,0),"")</f>
        <v/>
      </c>
      <c r="BH52" s="38" t="str">
        <f>[1]comp!$D52 &amp; [1]comp!$E52</f>
        <v>Master Alloy ABezold, A. et al. On the Precipitation-Strengthening Contribution of the Ta-Containing Co3(Al,W)-Phase to the Creep Properties of γ/γ′ Cobalt-Base Superalloys. Metall. Mater. Trans. A Phys. Metall. Mater. Sci. 51, 1567–1574 (2020).</v>
      </c>
      <c r="BI52" s="73" t="str">
        <f t="shared" si="1"/>
        <v>Co-8.8Al-4.W-0.5Ta</v>
      </c>
      <c r="BJ52" s="38" t="s">
        <v>1986</v>
      </c>
      <c r="BK52" t="str">
        <f t="shared" si="2"/>
        <v>-8.8Al-4.W-0.5Ta</v>
      </c>
      <c r="BL52"/>
      <c r="BM52"/>
      <c r="BN52"/>
      <c r="BO52"/>
    </row>
    <row r="53" spans="1:67" s="28" customFormat="1" x14ac:dyDescent="0.3">
      <c r="A53" s="26" t="str">
        <f t="shared" si="0"/>
        <v>Co-8.8Al-5.8W-1.Ta</v>
      </c>
      <c r="B53" s="38" t="s">
        <v>1484</v>
      </c>
      <c r="C53" s="38" t="s">
        <v>2736</v>
      </c>
      <c r="D53" s="31" t="s">
        <v>171</v>
      </c>
      <c r="E53" s="38" t="s">
        <v>3412</v>
      </c>
      <c r="F53" s="31">
        <v>61</v>
      </c>
      <c r="G53" s="54">
        <f t="shared" si="3"/>
        <v>84.47999999999999</v>
      </c>
      <c r="H53" s="55"/>
      <c r="I53" s="55">
        <f>0.8*8.8+0.2*8.6</f>
        <v>8.7600000000000016</v>
      </c>
      <c r="J53" s="55"/>
      <c r="K53" s="55">
        <f>0.8*5.7+0.2*6</f>
        <v>5.7600000000000007</v>
      </c>
      <c r="L53" s="55"/>
      <c r="M53" s="55">
        <f>0.8*1.1+0.2*0.6</f>
        <v>1</v>
      </c>
      <c r="N53" s="55"/>
      <c r="O53" s="55"/>
      <c r="P53" s="55"/>
      <c r="Q53" s="51"/>
      <c r="R53" s="51"/>
      <c r="S53" s="51"/>
      <c r="T53" s="55"/>
      <c r="U53" s="55"/>
      <c r="V53" s="55"/>
      <c r="W53" s="55"/>
      <c r="X53" s="55"/>
      <c r="Y53" s="55"/>
      <c r="Z53" s="55"/>
      <c r="AA53" s="55"/>
      <c r="AB53" s="55"/>
      <c r="AC53" s="55"/>
      <c r="AD53" s="55"/>
      <c r="AE53" s="55"/>
      <c r="AF53" s="31">
        <f t="shared" si="4"/>
        <v>9.0305400000000002</v>
      </c>
      <c r="AG53" s="31"/>
      <c r="AH53" s="31" t="s">
        <v>176</v>
      </c>
      <c r="AI53" s="46" t="s">
        <v>1</v>
      </c>
      <c r="AJ53" s="46" t="str">
        <f>IF(I53&lt;&gt;"","-" &amp;TEXT([1]comp!$I53,"0.#") &amp;TEXT(I$1,0),"")</f>
        <v>-8.8Al</v>
      </c>
      <c r="AK53" s="46" t="str">
        <f>IF(K53&lt;&gt;"","-" &amp;TEXT(comp[[#This Row],[W]],"0.#") &amp;TEXT(K$1,0),"")</f>
        <v>-5.8W</v>
      </c>
      <c r="AL53" s="46" t="str">
        <f>IF(H53&lt;&gt;"","-" &amp;TEXT(comp[[#This Row],[Ni]],"0.#") &amp;TEXT(H$1,0),"")</f>
        <v/>
      </c>
      <c r="AM53" s="46" t="str">
        <f>IF(J53&lt;&gt;"","-" &amp;TEXT(comp[[#This Row],[Cr]],"0.#") &amp;TEXT(J$1,0),"")</f>
        <v/>
      </c>
      <c r="AN53" s="46" t="str">
        <f>IF(M53&lt;&gt;"","-" &amp;TEXT(comp[[#This Row],[Ta]],"0.#") &amp;TEXT(M$1,0),"")</f>
        <v>-1.Ta</v>
      </c>
      <c r="AO53" s="46" t="str">
        <f>IF(N53&lt;&gt;"","-" &amp;TEXT(comp[[#This Row],[Nb]],"0.#") &amp;TEXT(N$1,0),"")</f>
        <v/>
      </c>
      <c r="AP53" s="46" t="str">
        <f>IF(O53&lt;&gt;"","-" &amp;TEXT(comp[[#This Row],[V]],"0.#") &amp;TEXT(O$1,0),"")</f>
        <v/>
      </c>
      <c r="AQ53" s="46" t="str">
        <f>IF(L53&lt;&gt;"","-" &amp;TEXT(comp[[#This Row],[Ti]],"0.#") &amp;TEXT(L$1,0),"")</f>
        <v/>
      </c>
      <c r="AR53" s="46" t="str">
        <f>IF(P53&lt;&gt;"","-" &amp;TEXT(comp[[#This Row],[Mo]],"0.#") &amp;TEXT(P$1,0),"")</f>
        <v/>
      </c>
      <c r="AS53" s="46" t="str">
        <f>IF(Q53&lt;&gt;"","-" &amp;TEXT(comp[[#This Row],[C]],"0.##") &amp;TEXT(Q$1,0),"")</f>
        <v/>
      </c>
      <c r="AT53" s="46" t="str">
        <f>IF(R53&lt;&gt;"","-" &amp;TEXT(comp[[#This Row],[Zr]],"0.##") &amp;TEXT(R$1,0),"")</f>
        <v/>
      </c>
      <c r="AU53" s="46" t="str">
        <f>IF(S53&lt;&gt;"","-" &amp;TEXT(comp[[#This Row],[B]],"0.##") &amp;TEXT(S$1,0),"")</f>
        <v/>
      </c>
      <c r="AV53" s="46" t="str">
        <f>IF(T53&lt;&gt;"","-" &amp;TEXT(comp[[#This Row],[Ir]],"0.#") &amp;TEXT(T$1,0),"")</f>
        <v/>
      </c>
      <c r="AW53" s="46" t="str">
        <f>IF(U53&lt;&gt;"","-" &amp;TEXT(comp[[#This Row],[Re]],"0.#") &amp;TEXT(U$1,0),"")</f>
        <v/>
      </c>
      <c r="AX53" s="46" t="str">
        <f>IF(V53&lt;&gt;"","-" &amp;TEXT(comp[[#This Row],[Si]],"0.#") &amp;TEXT(V$1,0),"")</f>
        <v/>
      </c>
      <c r="AY53" s="46" t="str">
        <f>IF(W53&lt;&gt;"","-" &amp;TEXT(comp[[#This Row],[Fe]],"0.#") &amp;TEXT(W$1,0),"")</f>
        <v/>
      </c>
      <c r="AZ53" s="46" t="str">
        <f>IF(X53&lt;&gt;"","-" &amp;TEXT(comp[[#This Row],[Y]],"0.#") &amp;TEXT(X$1,0),"")</f>
        <v/>
      </c>
      <c r="BA53" s="46" t="str">
        <f>IF(Y53&lt;&gt;"","-" &amp;TEXT(comp[[#This Row],[Hf]],"0.#") &amp;TEXT(Y$1,0),"")</f>
        <v/>
      </c>
      <c r="BB53" s="46" t="str">
        <f>IF(Z53&lt;&gt;"","-" &amp;TEXT(comp[[#This Row],[Ge]],"0.#") &amp;TEXT(Z$1,0),"")</f>
        <v/>
      </c>
      <c r="BC53" s="46" t="str">
        <f>IF(AA53&lt;&gt;"","-" &amp;TEXT(comp[[#This Row],[Mn]],"0.#") &amp;TEXT(AA$1,0),"")</f>
        <v/>
      </c>
      <c r="BD53" s="46" t="str">
        <f>IF(AB53&lt;&gt;"","-" &amp;TEXT(comp[[#This Row],[Sc]],"0.#") &amp;TEXT(AB$1,0),"")</f>
        <v/>
      </c>
      <c r="BE53" s="46" t="str">
        <f>IF(AC53&lt;&gt;"","-" &amp;TEXT(comp[[#This Row],[Ru]],"0.#") &amp;TEXT(AC$1,0),"")</f>
        <v/>
      </c>
      <c r="BF53" s="46" t="str">
        <f>IF(AD53&lt;&gt;"","-" &amp;TEXT(comp[[#This Row],[Ce]],"0.#") &amp;TEXT(AD$1,0),"")</f>
        <v/>
      </c>
      <c r="BG53" s="46" t="str">
        <f>IF(AE53&lt;&gt;"","-" &amp;TEXT([1]comp!$AE53,"0.#") &amp;TEXT(AE$1,0),"")</f>
        <v/>
      </c>
      <c r="BH53" s="38" t="str">
        <f>[1]comp!$D53 &amp; [1]comp!$E53</f>
        <v>VF20Bezold, A. et al. On the Precipitation-Strengthening Contribution of the Ta-Containing Co3(Al,W)-Phase to the Creep Properties of γ/γ′ Cobalt-Base Superalloys. Metall. Mater. Trans. A Phys. Metall. Mater. Sci. 51, 1567–1574 (2020).</v>
      </c>
      <c r="BI53" s="73" t="str">
        <f t="shared" si="1"/>
        <v>Co-8.8Al-5.8W-1.Ta</v>
      </c>
      <c r="BJ53" s="38" t="s">
        <v>1987</v>
      </c>
      <c r="BK53" t="str">
        <f t="shared" si="2"/>
        <v>-8.8Al-5.8W-1.Ta</v>
      </c>
      <c r="BL53"/>
      <c r="BM53"/>
      <c r="BN53"/>
      <c r="BO53"/>
    </row>
    <row r="54" spans="1:67" s="28" customFormat="1" x14ac:dyDescent="0.3">
      <c r="A54" s="26" t="str">
        <f t="shared" si="0"/>
        <v>Co-8.7Al-7.8W-1.5Ta</v>
      </c>
      <c r="B54" s="38" t="s">
        <v>1484</v>
      </c>
      <c r="C54" s="38" t="s">
        <v>2737</v>
      </c>
      <c r="D54" s="31" t="s">
        <v>172</v>
      </c>
      <c r="E54" s="38" t="s">
        <v>3412</v>
      </c>
      <c r="F54" s="31">
        <v>62</v>
      </c>
      <c r="G54" s="54">
        <f t="shared" si="3"/>
        <v>81.97999999999999</v>
      </c>
      <c r="H54" s="55"/>
      <c r="I54" s="55">
        <f>0.6*8.9+0.4*8.5</f>
        <v>8.74</v>
      </c>
      <c r="J54" s="55"/>
      <c r="K54" s="55">
        <f>0.6*7.9+0.4*7.7</f>
        <v>7.82</v>
      </c>
      <c r="L54" s="55"/>
      <c r="M54" s="55">
        <f>0.6*1.7+0.4*1.1</f>
        <v>1.46</v>
      </c>
      <c r="N54" s="55"/>
      <c r="O54" s="55"/>
      <c r="P54" s="55"/>
      <c r="Q54" s="51"/>
      <c r="R54" s="51"/>
      <c r="S54" s="51"/>
      <c r="T54" s="55"/>
      <c r="U54" s="55"/>
      <c r="V54" s="55"/>
      <c r="W54" s="55"/>
      <c r="X54" s="55"/>
      <c r="Y54" s="55"/>
      <c r="Z54" s="55"/>
      <c r="AA54" s="55"/>
      <c r="AB54" s="55"/>
      <c r="AC54" s="55"/>
      <c r="AD54" s="55"/>
      <c r="AE54" s="55"/>
      <c r="AF54" s="31">
        <f t="shared" si="4"/>
        <v>9.2806399999999982</v>
      </c>
      <c r="AG54" s="31"/>
      <c r="AH54" s="31" t="s">
        <v>176</v>
      </c>
      <c r="AI54" s="46" t="s">
        <v>1</v>
      </c>
      <c r="AJ54" s="46" t="str">
        <f>IF(I54&lt;&gt;"","-" &amp;TEXT([1]comp!$I54,"0.#") &amp;TEXT(I$1,0),"")</f>
        <v>-8.7Al</v>
      </c>
      <c r="AK54" s="46" t="str">
        <f>IF(K54&lt;&gt;"","-" &amp;TEXT(comp[[#This Row],[W]],"0.#") &amp;TEXT(K$1,0),"")</f>
        <v>-7.8W</v>
      </c>
      <c r="AL54" s="46" t="str">
        <f>IF(H54&lt;&gt;"","-" &amp;TEXT(comp[[#This Row],[Ni]],"0.#") &amp;TEXT(H$1,0),"")</f>
        <v/>
      </c>
      <c r="AM54" s="46" t="str">
        <f>IF(J54&lt;&gt;"","-" &amp;TEXT(comp[[#This Row],[Cr]],"0.#") &amp;TEXT(J$1,0),"")</f>
        <v/>
      </c>
      <c r="AN54" s="46" t="str">
        <f>IF(M54&lt;&gt;"","-" &amp;TEXT(comp[[#This Row],[Ta]],"0.#") &amp;TEXT(M$1,0),"")</f>
        <v>-1.5Ta</v>
      </c>
      <c r="AO54" s="46" t="str">
        <f>IF(N54&lt;&gt;"","-" &amp;TEXT(comp[[#This Row],[Nb]],"0.#") &amp;TEXT(N$1,0),"")</f>
        <v/>
      </c>
      <c r="AP54" s="46" t="str">
        <f>IF(O54&lt;&gt;"","-" &amp;TEXT(comp[[#This Row],[V]],"0.#") &amp;TEXT(O$1,0),"")</f>
        <v/>
      </c>
      <c r="AQ54" s="46" t="str">
        <f>IF(L54&lt;&gt;"","-" &amp;TEXT(comp[[#This Row],[Ti]],"0.#") &amp;TEXT(L$1,0),"")</f>
        <v/>
      </c>
      <c r="AR54" s="46" t="str">
        <f>IF(P54&lt;&gt;"","-" &amp;TEXT(comp[[#This Row],[Mo]],"0.#") &amp;TEXT(P$1,0),"")</f>
        <v/>
      </c>
      <c r="AS54" s="46" t="str">
        <f>IF(Q54&lt;&gt;"","-" &amp;TEXT(comp[[#This Row],[C]],"0.##") &amp;TEXT(Q$1,0),"")</f>
        <v/>
      </c>
      <c r="AT54" s="46" t="str">
        <f>IF(R54&lt;&gt;"","-" &amp;TEXT(comp[[#This Row],[Zr]],"0.##") &amp;TEXT(R$1,0),"")</f>
        <v/>
      </c>
      <c r="AU54" s="46" t="str">
        <f>IF(S54&lt;&gt;"","-" &amp;TEXT(comp[[#This Row],[B]],"0.##") &amp;TEXT(S$1,0),"")</f>
        <v/>
      </c>
      <c r="AV54" s="46" t="str">
        <f>IF(T54&lt;&gt;"","-" &amp;TEXT(comp[[#This Row],[Ir]],"0.#") &amp;TEXT(T$1,0),"")</f>
        <v/>
      </c>
      <c r="AW54" s="46" t="str">
        <f>IF(U54&lt;&gt;"","-" &amp;TEXT(comp[[#This Row],[Re]],"0.#") &amp;TEXT(U$1,0),"")</f>
        <v/>
      </c>
      <c r="AX54" s="46" t="str">
        <f>IF(V54&lt;&gt;"","-" &amp;TEXT(comp[[#This Row],[Si]],"0.#") &amp;TEXT(V$1,0),"")</f>
        <v/>
      </c>
      <c r="AY54" s="46" t="str">
        <f>IF(W54&lt;&gt;"","-" &amp;TEXT(comp[[#This Row],[Fe]],"0.#") &amp;TEXT(W$1,0),"")</f>
        <v/>
      </c>
      <c r="AZ54" s="46" t="str">
        <f>IF(X54&lt;&gt;"","-" &amp;TEXT(comp[[#This Row],[Y]],"0.#") &amp;TEXT(X$1,0),"")</f>
        <v/>
      </c>
      <c r="BA54" s="46" t="str">
        <f>IF(Y54&lt;&gt;"","-" &amp;TEXT(comp[[#This Row],[Hf]],"0.#") &amp;TEXT(Y$1,0),"")</f>
        <v/>
      </c>
      <c r="BB54" s="46" t="str">
        <f>IF(Z54&lt;&gt;"","-" &amp;TEXT(comp[[#This Row],[Ge]],"0.#") &amp;TEXT(Z$1,0),"")</f>
        <v/>
      </c>
      <c r="BC54" s="46" t="str">
        <f>IF(AA54&lt;&gt;"","-" &amp;TEXT(comp[[#This Row],[Mn]],"0.#") &amp;TEXT(AA$1,0),"")</f>
        <v/>
      </c>
      <c r="BD54" s="46" t="str">
        <f>IF(AB54&lt;&gt;"","-" &amp;TEXT(comp[[#This Row],[Sc]],"0.#") &amp;TEXT(AB$1,0),"")</f>
        <v/>
      </c>
      <c r="BE54" s="46" t="str">
        <f>IF(AC54&lt;&gt;"","-" &amp;TEXT(comp[[#This Row],[Ru]],"0.#") &amp;TEXT(AC$1,0),"")</f>
        <v/>
      </c>
      <c r="BF54" s="46" t="str">
        <f>IF(AD54&lt;&gt;"","-" &amp;TEXT(comp[[#This Row],[Ce]],"0.#") &amp;TEXT(AD$1,0),"")</f>
        <v/>
      </c>
      <c r="BG54" s="46" t="str">
        <f>IF(AE54&lt;&gt;"","-" &amp;TEXT([1]comp!$AE54,"0.#") &amp;TEXT(AE$1,0),"")</f>
        <v/>
      </c>
      <c r="BH54" s="38" t="str">
        <f>[1]comp!$D54 &amp; [1]comp!$E54</f>
        <v>VF40Bezold, A. et al. On the Precipitation-Strengthening Contribution of the Ta-Containing Co3(Al,W)-Phase to the Creep Properties of γ/γ′ Cobalt-Base Superalloys. Metall. Mater. Trans. A Phys. Metall. Mater. Sci. 51, 1567–1574 (2020).</v>
      </c>
      <c r="BI54" s="73" t="str">
        <f t="shared" si="1"/>
        <v>Co-8.7Al-7.8W-1.5Ta</v>
      </c>
      <c r="BJ54" s="38" t="s">
        <v>1988</v>
      </c>
      <c r="BK54" t="str">
        <f t="shared" si="2"/>
        <v>-8.7Al-7.8W-1.5Ta</v>
      </c>
      <c r="BL54"/>
      <c r="BM54"/>
      <c r="BN54"/>
      <c r="BO54"/>
    </row>
    <row r="55" spans="1:67" s="28" customFormat="1" x14ac:dyDescent="0.3">
      <c r="A55" s="26" t="str">
        <f t="shared" si="0"/>
        <v>Co-8.6Al-9.2W-1.9Ta</v>
      </c>
      <c r="B55" s="38" t="s">
        <v>1484</v>
      </c>
      <c r="C55" s="38" t="s">
        <v>2738</v>
      </c>
      <c r="D55" s="31" t="s">
        <v>173</v>
      </c>
      <c r="E55" s="38" t="s">
        <v>3412</v>
      </c>
      <c r="F55" s="31">
        <v>63</v>
      </c>
      <c r="G55" s="54">
        <f t="shared" si="3"/>
        <v>80.34</v>
      </c>
      <c r="H55" s="55"/>
      <c r="I55" s="55">
        <f>0.4*8.9+0.6*8.4</f>
        <v>8.6000000000000014</v>
      </c>
      <c r="J55" s="55"/>
      <c r="K55" s="55">
        <f>0.4*9+0.6*9.3</f>
        <v>9.18</v>
      </c>
      <c r="L55" s="55"/>
      <c r="M55" s="55">
        <f>0.4*2.3+0.6*1.6</f>
        <v>1.88</v>
      </c>
      <c r="N55" s="55"/>
      <c r="O55" s="55"/>
      <c r="P55" s="55"/>
      <c r="Q55" s="51"/>
      <c r="R55" s="51"/>
      <c r="S55" s="51"/>
      <c r="T55" s="55"/>
      <c r="U55" s="55"/>
      <c r="V55" s="55"/>
      <c r="W55" s="55"/>
      <c r="X55" s="55"/>
      <c r="Y55" s="55"/>
      <c r="Z55" s="55"/>
      <c r="AA55" s="55"/>
      <c r="AB55" s="55"/>
      <c r="AC55" s="55"/>
      <c r="AD55" s="55"/>
      <c r="AE55" s="55"/>
      <c r="AF55" s="31">
        <f t="shared" si="4"/>
        <v>9.4626300000000008</v>
      </c>
      <c r="AG55" s="31"/>
      <c r="AH55" s="31" t="s">
        <v>176</v>
      </c>
      <c r="AI55" s="46" t="s">
        <v>1</v>
      </c>
      <c r="AJ55" s="46" t="str">
        <f>IF(I55&lt;&gt;"","-" &amp;TEXT([1]comp!$I55,"0.#") &amp;TEXT(I$1,0),"")</f>
        <v>-8.6Al</v>
      </c>
      <c r="AK55" s="46" t="str">
        <f>IF(K55&lt;&gt;"","-" &amp;TEXT(comp[[#This Row],[W]],"0.#") &amp;TEXT(K$1,0),"")</f>
        <v>-9.2W</v>
      </c>
      <c r="AL55" s="46" t="str">
        <f>IF(H55&lt;&gt;"","-" &amp;TEXT(comp[[#This Row],[Ni]],"0.#") &amp;TEXT(H$1,0),"")</f>
        <v/>
      </c>
      <c r="AM55" s="46" t="str">
        <f>IF(J55&lt;&gt;"","-" &amp;TEXT(comp[[#This Row],[Cr]],"0.#") &amp;TEXT(J$1,0),"")</f>
        <v/>
      </c>
      <c r="AN55" s="46" t="str">
        <f>IF(M55&lt;&gt;"","-" &amp;TEXT(comp[[#This Row],[Ta]],"0.#") &amp;TEXT(M$1,0),"")</f>
        <v>-1.9Ta</v>
      </c>
      <c r="AO55" s="46" t="str">
        <f>IF(N55&lt;&gt;"","-" &amp;TEXT(comp[[#This Row],[Nb]],"0.#") &amp;TEXT(N$1,0),"")</f>
        <v/>
      </c>
      <c r="AP55" s="46" t="str">
        <f>IF(O55&lt;&gt;"","-" &amp;TEXT(comp[[#This Row],[V]],"0.#") &amp;TEXT(O$1,0),"")</f>
        <v/>
      </c>
      <c r="AQ55" s="46" t="str">
        <f>IF(L55&lt;&gt;"","-" &amp;TEXT(comp[[#This Row],[Ti]],"0.#") &amp;TEXT(L$1,0),"")</f>
        <v/>
      </c>
      <c r="AR55" s="46" t="str">
        <f>IF(P55&lt;&gt;"","-" &amp;TEXT(comp[[#This Row],[Mo]],"0.#") &amp;TEXT(P$1,0),"")</f>
        <v/>
      </c>
      <c r="AS55" s="46" t="str">
        <f>IF(Q55&lt;&gt;"","-" &amp;TEXT(comp[[#This Row],[C]],"0.##") &amp;TEXT(Q$1,0),"")</f>
        <v/>
      </c>
      <c r="AT55" s="46" t="str">
        <f>IF(R55&lt;&gt;"","-" &amp;TEXT(comp[[#This Row],[Zr]],"0.##") &amp;TEXT(R$1,0),"")</f>
        <v/>
      </c>
      <c r="AU55" s="46" t="str">
        <f>IF(S55&lt;&gt;"","-" &amp;TEXT(comp[[#This Row],[B]],"0.##") &amp;TEXT(S$1,0),"")</f>
        <v/>
      </c>
      <c r="AV55" s="46" t="str">
        <f>IF(T55&lt;&gt;"","-" &amp;TEXT(comp[[#This Row],[Ir]],"0.#") &amp;TEXT(T$1,0),"")</f>
        <v/>
      </c>
      <c r="AW55" s="46" t="str">
        <f>IF(U55&lt;&gt;"","-" &amp;TEXT(comp[[#This Row],[Re]],"0.#") &amp;TEXT(U$1,0),"")</f>
        <v/>
      </c>
      <c r="AX55" s="46" t="str">
        <f>IF(V55&lt;&gt;"","-" &amp;TEXT(comp[[#This Row],[Si]],"0.#") &amp;TEXT(V$1,0),"")</f>
        <v/>
      </c>
      <c r="AY55" s="46" t="str">
        <f>IF(W55&lt;&gt;"","-" &amp;TEXT(comp[[#This Row],[Fe]],"0.#") &amp;TEXT(W$1,0),"")</f>
        <v/>
      </c>
      <c r="AZ55" s="46" t="str">
        <f>IF(X55&lt;&gt;"","-" &amp;TEXT(comp[[#This Row],[Y]],"0.#") &amp;TEXT(X$1,0),"")</f>
        <v/>
      </c>
      <c r="BA55" s="46" t="str">
        <f>IF(Y55&lt;&gt;"","-" &amp;TEXT(comp[[#This Row],[Hf]],"0.#") &amp;TEXT(Y$1,0),"")</f>
        <v/>
      </c>
      <c r="BB55" s="46" t="str">
        <f>IF(Z55&lt;&gt;"","-" &amp;TEXT(comp[[#This Row],[Ge]],"0.#") &amp;TEXT(Z$1,0),"")</f>
        <v/>
      </c>
      <c r="BC55" s="46" t="str">
        <f>IF(AA55&lt;&gt;"","-" &amp;TEXT(comp[[#This Row],[Mn]],"0.#") &amp;TEXT(AA$1,0),"")</f>
        <v/>
      </c>
      <c r="BD55" s="46" t="str">
        <f>IF(AB55&lt;&gt;"","-" &amp;TEXT(comp[[#This Row],[Sc]],"0.#") &amp;TEXT(AB$1,0),"")</f>
        <v/>
      </c>
      <c r="BE55" s="46" t="str">
        <f>IF(AC55&lt;&gt;"","-" &amp;TEXT(comp[[#This Row],[Ru]],"0.#") &amp;TEXT(AC$1,0),"")</f>
        <v/>
      </c>
      <c r="BF55" s="46" t="str">
        <f>IF(AD55&lt;&gt;"","-" &amp;TEXT(comp[[#This Row],[Ce]],"0.#") &amp;TEXT(AD$1,0),"")</f>
        <v/>
      </c>
      <c r="BG55" s="46" t="str">
        <f>IF(AE55&lt;&gt;"","-" &amp;TEXT([1]comp!$AE55,"0.#") &amp;TEXT(AE$1,0),"")</f>
        <v/>
      </c>
      <c r="BH55" s="38" t="str">
        <f>[1]comp!$D55 &amp; [1]comp!$E55</f>
        <v>VF60Bezold, A. et al. On the Precipitation-Strengthening Contribution of the Ta-Containing Co3(Al,W)-Phase to the Creep Properties of γ/γ′ Cobalt-Base Superalloys. Metall. Mater. Trans. A Phys. Metall. Mater. Sci. 51, 1567–1574 (2020).</v>
      </c>
      <c r="BI55" s="73" t="str">
        <f t="shared" si="1"/>
        <v>Co-8.6Al-9.2W-1.9Ta</v>
      </c>
      <c r="BJ55" s="38" t="s">
        <v>1989</v>
      </c>
      <c r="BK55" t="str">
        <f t="shared" si="2"/>
        <v>-8.6Al-9.2W-1.9Ta</v>
      </c>
      <c r="BL55"/>
      <c r="BM55"/>
      <c r="BN55"/>
      <c r="BO55"/>
    </row>
    <row r="56" spans="1:67" s="28" customFormat="1" x14ac:dyDescent="0.3">
      <c r="A56" s="26" t="str">
        <f t="shared" si="0"/>
        <v>Co-9.Al-12.3W-3.5Ta</v>
      </c>
      <c r="B56" s="38" t="s">
        <v>1484</v>
      </c>
      <c r="C56" s="38" t="s">
        <v>2739</v>
      </c>
      <c r="D56" s="31" t="s">
        <v>174</v>
      </c>
      <c r="E56" s="38" t="s">
        <v>3412</v>
      </c>
      <c r="F56" s="31">
        <v>64</v>
      </c>
      <c r="G56" s="54">
        <f t="shared" si="3"/>
        <v>75.2</v>
      </c>
      <c r="H56" s="55"/>
      <c r="I56" s="55">
        <v>9</v>
      </c>
      <c r="J56" s="55"/>
      <c r="K56" s="55">
        <v>12.3</v>
      </c>
      <c r="L56" s="55"/>
      <c r="M56" s="55">
        <v>3.5</v>
      </c>
      <c r="N56" s="55"/>
      <c r="O56" s="55"/>
      <c r="P56" s="55"/>
      <c r="Q56" s="51"/>
      <c r="R56" s="51"/>
      <c r="S56" s="51"/>
      <c r="T56" s="55"/>
      <c r="U56" s="55"/>
      <c r="V56" s="55"/>
      <c r="W56" s="55"/>
      <c r="X56" s="55"/>
      <c r="Y56" s="55"/>
      <c r="Z56" s="55"/>
      <c r="AA56" s="55"/>
      <c r="AB56" s="55"/>
      <c r="AC56" s="55"/>
      <c r="AD56" s="55"/>
      <c r="AE56" s="55"/>
      <c r="AF56" s="31">
        <f t="shared" si="4"/>
        <v>9.8863000000000003</v>
      </c>
      <c r="AG56" s="31"/>
      <c r="AH56" s="31" t="s">
        <v>176</v>
      </c>
      <c r="AI56" s="46" t="s">
        <v>1</v>
      </c>
      <c r="AJ56" s="46" t="str">
        <f>IF(I56&lt;&gt;"","-" &amp;TEXT([1]comp!$I56,"0.#") &amp;TEXT(I$1,0),"")</f>
        <v>-9.Al</v>
      </c>
      <c r="AK56" s="46" t="str">
        <f>IF(K56&lt;&gt;"","-" &amp;TEXT(comp[[#This Row],[W]],"0.#") &amp;TEXT(K$1,0),"")</f>
        <v>-12.3W</v>
      </c>
      <c r="AL56" s="46" t="str">
        <f>IF(H56&lt;&gt;"","-" &amp;TEXT(comp[[#This Row],[Ni]],"0.#") &amp;TEXT(H$1,0),"")</f>
        <v/>
      </c>
      <c r="AM56" s="46" t="str">
        <f>IF(J56&lt;&gt;"","-" &amp;TEXT(comp[[#This Row],[Cr]],"0.#") &amp;TEXT(J$1,0),"")</f>
        <v/>
      </c>
      <c r="AN56" s="46" t="str">
        <f>IF(M56&lt;&gt;"","-" &amp;TEXT(comp[[#This Row],[Ta]],"0.#") &amp;TEXT(M$1,0),"")</f>
        <v>-3.5Ta</v>
      </c>
      <c r="AO56" s="46" t="str">
        <f>IF(N56&lt;&gt;"","-" &amp;TEXT(comp[[#This Row],[Nb]],"0.#") &amp;TEXT(N$1,0),"")</f>
        <v/>
      </c>
      <c r="AP56" s="46" t="str">
        <f>IF(O56&lt;&gt;"","-" &amp;TEXT(comp[[#This Row],[V]],"0.#") &amp;TEXT(O$1,0),"")</f>
        <v/>
      </c>
      <c r="AQ56" s="46" t="str">
        <f>IF(L56&lt;&gt;"","-" &amp;TEXT(comp[[#This Row],[Ti]],"0.#") &amp;TEXT(L$1,0),"")</f>
        <v/>
      </c>
      <c r="AR56" s="46" t="str">
        <f>IF(P56&lt;&gt;"","-" &amp;TEXT(comp[[#This Row],[Mo]],"0.#") &amp;TEXT(P$1,0),"")</f>
        <v/>
      </c>
      <c r="AS56" s="46" t="str">
        <f>IF(Q56&lt;&gt;"","-" &amp;TEXT(comp[[#This Row],[C]],"0.##") &amp;TEXT(Q$1,0),"")</f>
        <v/>
      </c>
      <c r="AT56" s="46" t="str">
        <f>IF(R56&lt;&gt;"","-" &amp;TEXT(comp[[#This Row],[Zr]],"0.##") &amp;TEXT(R$1,0),"")</f>
        <v/>
      </c>
      <c r="AU56" s="46" t="str">
        <f>IF(S56&lt;&gt;"","-" &amp;TEXT(comp[[#This Row],[B]],"0.##") &amp;TEXT(S$1,0),"")</f>
        <v/>
      </c>
      <c r="AV56" s="46" t="str">
        <f>IF(T56&lt;&gt;"","-" &amp;TEXT(comp[[#This Row],[Ir]],"0.#") &amp;TEXT(T$1,0),"")</f>
        <v/>
      </c>
      <c r="AW56" s="46" t="str">
        <f>IF(U56&lt;&gt;"","-" &amp;TEXT(comp[[#This Row],[Re]],"0.#") &amp;TEXT(U$1,0),"")</f>
        <v/>
      </c>
      <c r="AX56" s="46" t="str">
        <f>IF(V56&lt;&gt;"","-" &amp;TEXT(comp[[#This Row],[Si]],"0.#") &amp;TEXT(V$1,0),"")</f>
        <v/>
      </c>
      <c r="AY56" s="46" t="str">
        <f>IF(W56&lt;&gt;"","-" &amp;TEXT(comp[[#This Row],[Fe]],"0.#") &amp;TEXT(W$1,0),"")</f>
        <v/>
      </c>
      <c r="AZ56" s="46" t="str">
        <f>IF(X56&lt;&gt;"","-" &amp;TEXT(comp[[#This Row],[Y]],"0.#") &amp;TEXT(X$1,0),"")</f>
        <v/>
      </c>
      <c r="BA56" s="46" t="str">
        <f>IF(Y56&lt;&gt;"","-" &amp;TEXT(comp[[#This Row],[Hf]],"0.#") &amp;TEXT(Y$1,0),"")</f>
        <v/>
      </c>
      <c r="BB56" s="46" t="str">
        <f>IF(Z56&lt;&gt;"","-" &amp;TEXT(comp[[#This Row],[Ge]],"0.#") &amp;TEXT(Z$1,0),"")</f>
        <v/>
      </c>
      <c r="BC56" s="46" t="str">
        <f>IF(AA56&lt;&gt;"","-" &amp;TEXT(comp[[#This Row],[Mn]],"0.#") &amp;TEXT(AA$1,0),"")</f>
        <v/>
      </c>
      <c r="BD56" s="46" t="str">
        <f>IF(AB56&lt;&gt;"","-" &amp;TEXT(comp[[#This Row],[Sc]],"0.#") &amp;TEXT(AB$1,0),"")</f>
        <v/>
      </c>
      <c r="BE56" s="46" t="str">
        <f>IF(AC56&lt;&gt;"","-" &amp;TEXT(comp[[#This Row],[Ru]],"0.#") &amp;TEXT(AC$1,0),"")</f>
        <v/>
      </c>
      <c r="BF56" s="46" t="str">
        <f>IF(AD56&lt;&gt;"","-" &amp;TEXT(comp[[#This Row],[Ce]],"0.#") &amp;TEXT(AD$1,0),"")</f>
        <v/>
      </c>
      <c r="BG56" s="46" t="str">
        <f>IF(AE56&lt;&gt;"","-" &amp;TEXT([1]comp!$AE56,"0.#") &amp;TEXT(AE$1,0),"")</f>
        <v/>
      </c>
      <c r="BH56" s="38" t="str">
        <f>[1]comp!$D56 &amp; [1]comp!$E56</f>
        <v>Master Alloy BBezold, A. et al. On the Precipitation-Strengthening Contribution of the Ta-Containing Co3(Al,W)-Phase to the Creep Properties of γ/γ′ Cobalt-Base Superalloys. Metall. Mater. Trans. A Phys. Metall. Mater. Sci. 51, 1567–1574 (2020).</v>
      </c>
      <c r="BI56" s="73" t="str">
        <f t="shared" si="1"/>
        <v>Co-9.Al-12.3W-3.5Ta</v>
      </c>
      <c r="BJ56" s="38" t="s">
        <v>1990</v>
      </c>
      <c r="BK56" t="str">
        <f t="shared" si="2"/>
        <v>-9.Al-12.3W-3.5Ta</v>
      </c>
      <c r="BL56"/>
      <c r="BM56"/>
      <c r="BN56"/>
      <c r="BO56"/>
    </row>
    <row r="57" spans="1:67" s="28" customFormat="1" x14ac:dyDescent="0.3">
      <c r="A57" s="26" t="str">
        <f t="shared" si="0"/>
        <v>Co-10.1Ni-5.2Al-6.7W-6.4Ti</v>
      </c>
      <c r="B57" s="30" t="s">
        <v>1483</v>
      </c>
      <c r="C57" s="30" t="s">
        <v>2740</v>
      </c>
      <c r="D57" s="28" t="s">
        <v>202</v>
      </c>
      <c r="E57" s="29" t="s">
        <v>178</v>
      </c>
      <c r="F57" s="28">
        <v>65</v>
      </c>
      <c r="G57" s="54">
        <f t="shared" si="3"/>
        <v>71.599999999999994</v>
      </c>
      <c r="H57" s="56">
        <v>10.1</v>
      </c>
      <c r="I57" s="56">
        <v>5.2</v>
      </c>
      <c r="J57" s="56"/>
      <c r="K57" s="56">
        <v>6.7</v>
      </c>
      <c r="L57" s="56">
        <v>6.4</v>
      </c>
      <c r="M57" s="56"/>
      <c r="N57" s="56"/>
      <c r="O57" s="56"/>
      <c r="P57" s="56"/>
      <c r="Q57" s="52"/>
      <c r="R57" s="52"/>
      <c r="S57" s="52"/>
      <c r="T57" s="56"/>
      <c r="U57" s="56"/>
      <c r="V57" s="56"/>
      <c r="W57" s="56"/>
      <c r="X57" s="56"/>
      <c r="Y57" s="56"/>
      <c r="Z57" s="56"/>
      <c r="AA57" s="56"/>
      <c r="AB57" s="56"/>
      <c r="AC57" s="56"/>
      <c r="AD57" s="56"/>
      <c r="AE57" s="56"/>
      <c r="AF57" s="28">
        <f t="shared" si="4"/>
        <v>8.9907059999999994</v>
      </c>
      <c r="AG57" s="28">
        <v>9.17</v>
      </c>
      <c r="AI57" s="46" t="s">
        <v>1</v>
      </c>
      <c r="AJ57" s="46" t="str">
        <f>IF(I57&lt;&gt;"","-" &amp;TEXT([1]comp!$I57,"0.#") &amp;TEXT(I$1,0),"")</f>
        <v>-5.2Al</v>
      </c>
      <c r="AK57" s="46" t="str">
        <f>IF(K57&lt;&gt;"","-" &amp;TEXT(comp[[#This Row],[W]],"0.#") &amp;TEXT(K$1,0),"")</f>
        <v>-6.7W</v>
      </c>
      <c r="AL57" s="46" t="str">
        <f>IF(H57&lt;&gt;"","-" &amp;TEXT(comp[[#This Row],[Ni]],"0.#") &amp;TEXT(H$1,0),"")</f>
        <v>-10.1Ni</v>
      </c>
      <c r="AM57" s="46" t="str">
        <f>IF(J57&lt;&gt;"","-" &amp;TEXT(comp[[#This Row],[Cr]],"0.#") &amp;TEXT(J$1,0),"")</f>
        <v/>
      </c>
      <c r="AN57" s="46" t="str">
        <f>IF(M57&lt;&gt;"","-" &amp;TEXT(comp[[#This Row],[Ta]],"0.#") &amp;TEXT(M$1,0),"")</f>
        <v/>
      </c>
      <c r="AO57" s="46" t="str">
        <f>IF(N57&lt;&gt;"","-" &amp;TEXT(comp[[#This Row],[Nb]],"0.#") &amp;TEXT(N$1,0),"")</f>
        <v/>
      </c>
      <c r="AP57" s="46" t="str">
        <f>IF(O57&lt;&gt;"","-" &amp;TEXT(comp[[#This Row],[V]],"0.#") &amp;TEXT(O$1,0),"")</f>
        <v/>
      </c>
      <c r="AQ57" s="46" t="str">
        <f>IF(L57&lt;&gt;"","-" &amp;TEXT(comp[[#This Row],[Ti]],"0.#") &amp;TEXT(L$1,0),"")</f>
        <v>-6.4Ti</v>
      </c>
      <c r="AR57" s="46" t="str">
        <f>IF(P57&lt;&gt;"","-" &amp;TEXT(comp[[#This Row],[Mo]],"0.#") &amp;TEXT(P$1,0),"")</f>
        <v/>
      </c>
      <c r="AS57" s="46" t="str">
        <f>IF(Q57&lt;&gt;"","-" &amp;TEXT(comp[[#This Row],[C]],"0.##") &amp;TEXT(Q$1,0),"")</f>
        <v/>
      </c>
      <c r="AT57" s="46" t="str">
        <f>IF(R57&lt;&gt;"","-" &amp;TEXT(comp[[#This Row],[Zr]],"0.##") &amp;TEXT(R$1,0),"")</f>
        <v/>
      </c>
      <c r="AU57" s="46" t="str">
        <f>IF(S57&lt;&gt;"","-" &amp;TEXT(comp[[#This Row],[B]],"0.##") &amp;TEXT(S$1,0),"")</f>
        <v/>
      </c>
      <c r="AV57" s="46" t="str">
        <f>IF(T57&lt;&gt;"","-" &amp;TEXT(comp[[#This Row],[Ir]],"0.#") &amp;TEXT(T$1,0),"")</f>
        <v/>
      </c>
      <c r="AW57" s="46" t="str">
        <f>IF(U57&lt;&gt;"","-" &amp;TEXT(comp[[#This Row],[Re]],"0.#") &amp;TEXT(U$1,0),"")</f>
        <v/>
      </c>
      <c r="AX57" s="46" t="str">
        <f>IF(V57&lt;&gt;"","-" &amp;TEXT(comp[[#This Row],[Si]],"0.#") &amp;TEXT(V$1,0),"")</f>
        <v/>
      </c>
      <c r="AY57" s="46" t="str">
        <f>IF(W57&lt;&gt;"","-" &amp;TEXT(comp[[#This Row],[Fe]],"0.#") &amp;TEXT(W$1,0),"")</f>
        <v/>
      </c>
      <c r="AZ57" s="46" t="str">
        <f>IF(X57&lt;&gt;"","-" &amp;TEXT(comp[[#This Row],[Y]],"0.#") &amp;TEXT(X$1,0),"")</f>
        <v/>
      </c>
      <c r="BA57" s="46" t="str">
        <f>IF(Y57&lt;&gt;"","-" &amp;TEXT(comp[[#This Row],[Hf]],"0.#") &amp;TEXT(Y$1,0),"")</f>
        <v/>
      </c>
      <c r="BB57" s="46" t="str">
        <f>IF(Z57&lt;&gt;"","-" &amp;TEXT(comp[[#This Row],[Ge]],"0.#") &amp;TEXT(Z$1,0),"")</f>
        <v/>
      </c>
      <c r="BC57" s="46" t="str">
        <f>IF(AA57&lt;&gt;"","-" &amp;TEXT(comp[[#This Row],[Mn]],"0.#") &amp;TEXT(AA$1,0),"")</f>
        <v/>
      </c>
      <c r="BD57" s="46" t="str">
        <f>IF(AB57&lt;&gt;"","-" &amp;TEXT(comp[[#This Row],[Sc]],"0.#") &amp;TEXT(AB$1,0),"")</f>
        <v/>
      </c>
      <c r="BE57" s="46" t="str">
        <f>IF(AC57&lt;&gt;"","-" &amp;TEXT(comp[[#This Row],[Ru]],"0.#") &amp;TEXT(AC$1,0),"")</f>
        <v/>
      </c>
      <c r="BF57" s="46" t="str">
        <f>IF(AD57&lt;&gt;"","-" &amp;TEXT(comp[[#This Row],[Ce]],"0.#") &amp;TEXT(AD$1,0),"")</f>
        <v/>
      </c>
      <c r="BG57" s="46" t="str">
        <f>IF(AE57&lt;&gt;"","-" &amp;TEXT([1]comp!$AE57,"0.#") &amp;TEXT(AE$1,0),"")</f>
        <v/>
      </c>
      <c r="BH57" s="29" t="str">
        <f>[1]comp!$D57 &amp; [1]comp!$E57</f>
        <v>10Ni-6Al-6W-6TiBocchini, P. J. (2015). Microstructure and Mechanical Properties in Gamma(face-centered cubic) + Gamma Prime(L1 2 ) Precipitation-Strengthened Cobalt-based Superalloys.</v>
      </c>
      <c r="BI57" s="36" t="str">
        <f t="shared" si="1"/>
        <v>Co-10.1Ni-5.2Al-6.7W-6.4Ti</v>
      </c>
      <c r="BJ57" s="29" t="s">
        <v>1685</v>
      </c>
      <c r="BK57" t="str">
        <f t="shared" si="2"/>
        <v>-5.2Al-6.7W-10.1Ni-6.4Ti</v>
      </c>
      <c r="BL57"/>
      <c r="BM57"/>
      <c r="BN57"/>
      <c r="BO57"/>
    </row>
    <row r="58" spans="1:67" s="28" customFormat="1" x14ac:dyDescent="0.3">
      <c r="A58" s="26" t="str">
        <f t="shared" si="0"/>
        <v>Co-8.9Al-7.3W</v>
      </c>
      <c r="B58" s="38" t="s">
        <v>1484</v>
      </c>
      <c r="C58" s="38" t="s">
        <v>2741</v>
      </c>
      <c r="D58" s="31" t="s">
        <v>179</v>
      </c>
      <c r="E58" s="38" t="s">
        <v>210</v>
      </c>
      <c r="F58" s="31">
        <v>66</v>
      </c>
      <c r="G58" s="54">
        <f t="shared" si="3"/>
        <v>83.8</v>
      </c>
      <c r="H58" s="55"/>
      <c r="I58" s="55">
        <v>8.9</v>
      </c>
      <c r="J58" s="55"/>
      <c r="K58" s="55">
        <v>7.3</v>
      </c>
      <c r="L58" s="55"/>
      <c r="M58" s="55"/>
      <c r="N58" s="55"/>
      <c r="O58" s="55"/>
      <c r="P58" s="55"/>
      <c r="Q58" s="51"/>
      <c r="R58" s="51"/>
      <c r="S58" s="51"/>
      <c r="T58" s="55"/>
      <c r="U58" s="55"/>
      <c r="V58" s="55"/>
      <c r="W58" s="55"/>
      <c r="X58" s="55"/>
      <c r="Y58" s="55"/>
      <c r="Z58" s="55"/>
      <c r="AA58" s="55"/>
      <c r="AB58" s="55"/>
      <c r="AC58" s="55"/>
      <c r="AD58" s="55"/>
      <c r="AE58" s="55"/>
      <c r="AF58" s="31">
        <f t="shared" si="4"/>
        <v>9.1037499999999998</v>
      </c>
      <c r="AG58" s="31"/>
      <c r="AH58" s="31"/>
      <c r="AI58" s="46" t="s">
        <v>1</v>
      </c>
      <c r="AJ58" s="46" t="str">
        <f>IF(I58&lt;&gt;"","-" &amp;TEXT([1]comp!$I58,"0.#") &amp;TEXT(I$1,0),"")</f>
        <v>-8.9Al</v>
      </c>
      <c r="AK58" s="46" t="str">
        <f>IF(K58&lt;&gt;"","-" &amp;TEXT(comp[[#This Row],[W]],"0.#") &amp;TEXT(K$1,0),"")</f>
        <v>-7.3W</v>
      </c>
      <c r="AL58" s="46" t="str">
        <f>IF(H58&lt;&gt;"","-" &amp;TEXT(comp[[#This Row],[Ni]],"0.#") &amp;TEXT(H$1,0),"")</f>
        <v/>
      </c>
      <c r="AM58" s="46" t="str">
        <f>IF(J58&lt;&gt;"","-" &amp;TEXT(comp[[#This Row],[Cr]],"0.#") &amp;TEXT(J$1,0),"")</f>
        <v/>
      </c>
      <c r="AN58" s="46" t="str">
        <f>IF(M58&lt;&gt;"","-" &amp;TEXT(comp[[#This Row],[Ta]],"0.#") &amp;TEXT(M$1,0),"")</f>
        <v/>
      </c>
      <c r="AO58" s="46" t="str">
        <f>IF(N58&lt;&gt;"","-" &amp;TEXT(comp[[#This Row],[Nb]],"0.#") &amp;TEXT(N$1,0),"")</f>
        <v/>
      </c>
      <c r="AP58" s="46" t="str">
        <f>IF(O58&lt;&gt;"","-" &amp;TEXT(comp[[#This Row],[V]],"0.#") &amp;TEXT(O$1,0),"")</f>
        <v/>
      </c>
      <c r="AQ58" s="46" t="str">
        <f>IF(L58&lt;&gt;"","-" &amp;TEXT(comp[[#This Row],[Ti]],"0.#") &amp;TEXT(L$1,0),"")</f>
        <v/>
      </c>
      <c r="AR58" s="46" t="str">
        <f>IF(P58&lt;&gt;"","-" &amp;TEXT(comp[[#This Row],[Mo]],"0.#") &amp;TEXT(P$1,0),"")</f>
        <v/>
      </c>
      <c r="AS58" s="46" t="str">
        <f>IF(Q58&lt;&gt;"","-" &amp;TEXT(comp[[#This Row],[C]],"0.##") &amp;TEXT(Q$1,0),"")</f>
        <v/>
      </c>
      <c r="AT58" s="46" t="str">
        <f>IF(R58&lt;&gt;"","-" &amp;TEXT(comp[[#This Row],[Zr]],"0.##") &amp;TEXT(R$1,0),"")</f>
        <v/>
      </c>
      <c r="AU58" s="46" t="str">
        <f>IF(S58&lt;&gt;"","-" &amp;TEXT(comp[[#This Row],[B]],"0.##") &amp;TEXT(S$1,0),"")</f>
        <v/>
      </c>
      <c r="AV58" s="46" t="str">
        <f>IF(T58&lt;&gt;"","-" &amp;TEXT(comp[[#This Row],[Ir]],"0.#") &amp;TEXT(T$1,0),"")</f>
        <v/>
      </c>
      <c r="AW58" s="46" t="str">
        <f>IF(U58&lt;&gt;"","-" &amp;TEXT(comp[[#This Row],[Re]],"0.#") &amp;TEXT(U$1,0),"")</f>
        <v/>
      </c>
      <c r="AX58" s="46" t="str">
        <f>IF(V58&lt;&gt;"","-" &amp;TEXT(comp[[#This Row],[Si]],"0.#") &amp;TEXT(V$1,0),"")</f>
        <v/>
      </c>
      <c r="AY58" s="46" t="str">
        <f>IF(W58&lt;&gt;"","-" &amp;TEXT(comp[[#This Row],[Fe]],"0.#") &amp;TEXT(W$1,0),"")</f>
        <v/>
      </c>
      <c r="AZ58" s="46" t="str">
        <f>IF(X58&lt;&gt;"","-" &amp;TEXT(comp[[#This Row],[Y]],"0.#") &amp;TEXT(X$1,0),"")</f>
        <v/>
      </c>
      <c r="BA58" s="46" t="str">
        <f>IF(Y58&lt;&gt;"","-" &amp;TEXT(comp[[#This Row],[Hf]],"0.#") &amp;TEXT(Y$1,0),"")</f>
        <v/>
      </c>
      <c r="BB58" s="46" t="str">
        <f>IF(Z58&lt;&gt;"","-" &amp;TEXT(comp[[#This Row],[Ge]],"0.#") &amp;TEXT(Z$1,0),"")</f>
        <v/>
      </c>
      <c r="BC58" s="46" t="str">
        <f>IF(AA58&lt;&gt;"","-" &amp;TEXT(comp[[#This Row],[Mn]],"0.#") &amp;TEXT(AA$1,0),"")</f>
        <v/>
      </c>
      <c r="BD58" s="46" t="str">
        <f>IF(AB58&lt;&gt;"","-" &amp;TEXT(comp[[#This Row],[Sc]],"0.#") &amp;TEXT(AB$1,0),"")</f>
        <v/>
      </c>
      <c r="BE58" s="46" t="str">
        <f>IF(AC58&lt;&gt;"","-" &amp;TEXT(comp[[#This Row],[Ru]],"0.#") &amp;TEXT(AC$1,0),"")</f>
        <v/>
      </c>
      <c r="BF58" s="46" t="str">
        <f>IF(AD58&lt;&gt;"","-" &amp;TEXT(comp[[#This Row],[Ce]],"0.#") &amp;TEXT(AD$1,0),"")</f>
        <v/>
      </c>
      <c r="BG58" s="46" t="str">
        <f>IF(AE58&lt;&gt;"","-" &amp;TEXT([1]comp!$AE58,"0.#") &amp;TEXT(AE$1,0),"")</f>
        <v/>
      </c>
      <c r="BH58" s="38" t="str">
        <f>[1]comp!$D58 &amp; [1]comp!$E58</f>
        <v>Co-8.9Al-7.3WBocchini,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v>
      </c>
      <c r="BI58" s="73" t="str">
        <f t="shared" si="1"/>
        <v>Co-8.9Al-7.3W</v>
      </c>
      <c r="BJ58" s="38" t="s">
        <v>1586</v>
      </c>
      <c r="BK58" t="str">
        <f t="shared" si="2"/>
        <v>-8.9Al-7.3W</v>
      </c>
      <c r="BL58"/>
      <c r="BM58"/>
      <c r="BN58"/>
      <c r="BO58"/>
    </row>
    <row r="59" spans="1:67" s="44" customFormat="1" x14ac:dyDescent="0.3">
      <c r="A59" s="26" t="str">
        <f t="shared" si="0"/>
        <v>Co-10.Ni-4.5Al-5.2W-7.8Ti</v>
      </c>
      <c r="B59" s="69" t="s">
        <v>779</v>
      </c>
      <c r="C59" s="69" t="s">
        <v>2742</v>
      </c>
      <c r="D59" s="42" t="s">
        <v>203</v>
      </c>
      <c r="E59" s="71" t="s">
        <v>209</v>
      </c>
      <c r="F59" s="42">
        <v>67</v>
      </c>
      <c r="G59" s="54">
        <f t="shared" si="3"/>
        <v>72.5</v>
      </c>
      <c r="H59" s="48">
        <v>10</v>
      </c>
      <c r="I59" s="48">
        <v>4.5</v>
      </c>
      <c r="J59" s="48"/>
      <c r="K59" s="48">
        <v>5.2</v>
      </c>
      <c r="L59" s="48">
        <v>7.8</v>
      </c>
      <c r="M59" s="48"/>
      <c r="N59" s="48"/>
      <c r="O59" s="48"/>
      <c r="P59" s="48"/>
      <c r="Q59" s="47"/>
      <c r="R59" s="47"/>
      <c r="S59" s="47"/>
      <c r="T59" s="48"/>
      <c r="U59" s="48"/>
      <c r="V59" s="48"/>
      <c r="W59" s="48"/>
      <c r="X59" s="48"/>
      <c r="Y59" s="48"/>
      <c r="Z59" s="48"/>
      <c r="AA59" s="48"/>
      <c r="AB59" s="48"/>
      <c r="AC59" s="48"/>
      <c r="AD59" s="48"/>
      <c r="AE59" s="48"/>
      <c r="AF59" s="42">
        <f t="shared" si="4"/>
        <v>8.8173460000000006</v>
      </c>
      <c r="AG59" s="42">
        <v>8.84</v>
      </c>
      <c r="AH59" s="42"/>
      <c r="AI59" s="46" t="s">
        <v>1</v>
      </c>
      <c r="AJ59" s="46" t="str">
        <f>IF(I59&lt;&gt;"","-" &amp;TEXT([1]comp!$I59,"0.#") &amp;TEXT(I$1,0),"")</f>
        <v>-4.5Al</v>
      </c>
      <c r="AK59" s="46" t="str">
        <f>IF(K59&lt;&gt;"","-" &amp;TEXT(comp[[#This Row],[W]],"0.#") &amp;TEXT(K$1,0),"")</f>
        <v>-5.2W</v>
      </c>
      <c r="AL59" s="46" t="str">
        <f>IF(H59&lt;&gt;"","-" &amp;TEXT(comp[[#This Row],[Ni]],"0.#") &amp;TEXT(H$1,0),"")</f>
        <v>-10.Ni</v>
      </c>
      <c r="AM59" s="46" t="str">
        <f>IF(J59&lt;&gt;"","-" &amp;TEXT(comp[[#This Row],[Cr]],"0.#") &amp;TEXT(J$1,0),"")</f>
        <v/>
      </c>
      <c r="AN59" s="46" t="str">
        <f>IF(M59&lt;&gt;"","-" &amp;TEXT(comp[[#This Row],[Ta]],"0.#") &amp;TEXT(M$1,0),"")</f>
        <v/>
      </c>
      <c r="AO59" s="46" t="str">
        <f>IF(N59&lt;&gt;"","-" &amp;TEXT(comp[[#This Row],[Nb]],"0.#") &amp;TEXT(N$1,0),"")</f>
        <v/>
      </c>
      <c r="AP59" s="46" t="str">
        <f>IF(O59&lt;&gt;"","-" &amp;TEXT(comp[[#This Row],[V]],"0.#") &amp;TEXT(O$1,0),"")</f>
        <v/>
      </c>
      <c r="AQ59" s="46" t="str">
        <f>IF(L59&lt;&gt;"","-" &amp;TEXT(comp[[#This Row],[Ti]],"0.#") &amp;TEXT(L$1,0),"")</f>
        <v>-7.8Ti</v>
      </c>
      <c r="AR59" s="46" t="str">
        <f>IF(P59&lt;&gt;"","-" &amp;TEXT(comp[[#This Row],[Mo]],"0.#") &amp;TEXT(P$1,0),"")</f>
        <v/>
      </c>
      <c r="AS59" s="46" t="str">
        <f>IF(Q59&lt;&gt;"","-" &amp;TEXT(comp[[#This Row],[C]],"0.##") &amp;TEXT(Q$1,0),"")</f>
        <v/>
      </c>
      <c r="AT59" s="46" t="str">
        <f>IF(R59&lt;&gt;"","-" &amp;TEXT(comp[[#This Row],[Zr]],"0.##") &amp;TEXT(R$1,0),"")</f>
        <v/>
      </c>
      <c r="AU59" s="46" t="str">
        <f>IF(S59&lt;&gt;"","-" &amp;TEXT(comp[[#This Row],[B]],"0.##") &amp;TEXT(S$1,0),"")</f>
        <v/>
      </c>
      <c r="AV59" s="46" t="str">
        <f>IF(T59&lt;&gt;"","-" &amp;TEXT(comp[[#This Row],[Ir]],"0.#") &amp;TEXT(T$1,0),"")</f>
        <v/>
      </c>
      <c r="AW59" s="46" t="str">
        <f>IF(U59&lt;&gt;"","-" &amp;TEXT(comp[[#This Row],[Re]],"0.#") &amp;TEXT(U$1,0),"")</f>
        <v/>
      </c>
      <c r="AX59" s="46" t="str">
        <f>IF(V59&lt;&gt;"","-" &amp;TEXT(comp[[#This Row],[Si]],"0.#") &amp;TEXT(V$1,0),"")</f>
        <v/>
      </c>
      <c r="AY59" s="46" t="str">
        <f>IF(W59&lt;&gt;"","-" &amp;TEXT(comp[[#This Row],[Fe]],"0.#") &amp;TEXT(W$1,0),"")</f>
        <v/>
      </c>
      <c r="AZ59" s="46" t="str">
        <f>IF(X59&lt;&gt;"","-" &amp;TEXT(comp[[#This Row],[Y]],"0.#") &amp;TEXT(X$1,0),"")</f>
        <v/>
      </c>
      <c r="BA59" s="46" t="str">
        <f>IF(Y59&lt;&gt;"","-" &amp;TEXT(comp[[#This Row],[Hf]],"0.#") &amp;TEXT(Y$1,0),"")</f>
        <v/>
      </c>
      <c r="BB59" s="46" t="str">
        <f>IF(Z59&lt;&gt;"","-" &amp;TEXT(comp[[#This Row],[Ge]],"0.#") &amp;TEXT(Z$1,0),"")</f>
        <v/>
      </c>
      <c r="BC59" s="46" t="str">
        <f>IF(AA59&lt;&gt;"","-" &amp;TEXT(comp[[#This Row],[Mn]],"0.#") &amp;TEXT(AA$1,0),"")</f>
        <v/>
      </c>
      <c r="BD59" s="46" t="str">
        <f>IF(AB59&lt;&gt;"","-" &amp;TEXT(comp[[#This Row],[Sc]],"0.#") &amp;TEXT(AB$1,0),"")</f>
        <v/>
      </c>
      <c r="BE59" s="46" t="str">
        <f>IF(AC59&lt;&gt;"","-" &amp;TEXT(comp[[#This Row],[Ru]],"0.#") &amp;TEXT(AC$1,0),"")</f>
        <v/>
      </c>
      <c r="BF59" s="46" t="str">
        <f>IF(AD59&lt;&gt;"","-" &amp;TEXT(comp[[#This Row],[Ce]],"0.#") &amp;TEXT(AD$1,0),"")</f>
        <v/>
      </c>
      <c r="BG59" s="46" t="str">
        <f>IF(AE59&lt;&gt;"","-" &amp;TEXT([1]comp!$AE59,"0.#") &amp;TEXT(AE$1,0),"")</f>
        <v/>
      </c>
      <c r="BH59" s="71" t="str">
        <f>[1]comp!$D59 &amp; [1]comp!$E59</f>
        <v>10Ni-5Al-5W-8TiBocchini,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
      <c r="BI59" s="70" t="str">
        <f t="shared" si="1"/>
        <v>Co-10.Ni-4.5Al-5.2W-7.8Ti</v>
      </c>
      <c r="BJ59" s="71" t="s">
        <v>1578</v>
      </c>
      <c r="BK59" t="str">
        <f t="shared" si="2"/>
        <v>-4.5Al-5.2W-10.Ni-7.8Ti</v>
      </c>
      <c r="BL59"/>
      <c r="BM59"/>
      <c r="BN59"/>
      <c r="BO59"/>
    </row>
    <row r="60" spans="1:67" s="28" customFormat="1" x14ac:dyDescent="0.3">
      <c r="A60" s="26" t="str">
        <f t="shared" si="0"/>
        <v>Co-10.2Ni-5.4Al-6.1W-5.9Ti</v>
      </c>
      <c r="B60" s="30" t="s">
        <v>1483</v>
      </c>
      <c r="C60" s="30" t="s">
        <v>2743</v>
      </c>
      <c r="D60" s="28" t="s">
        <v>202</v>
      </c>
      <c r="E60" s="29" t="s">
        <v>209</v>
      </c>
      <c r="F60" s="28">
        <v>68</v>
      </c>
      <c r="G60" s="54">
        <f t="shared" si="3"/>
        <v>72.400000000000006</v>
      </c>
      <c r="H60" s="56">
        <v>10.199999999999999</v>
      </c>
      <c r="I60" s="56">
        <v>5.4</v>
      </c>
      <c r="J60" s="56"/>
      <c r="K60" s="56">
        <v>6.1</v>
      </c>
      <c r="L60" s="56">
        <v>5.9</v>
      </c>
      <c r="M60" s="56"/>
      <c r="N60" s="56"/>
      <c r="O60" s="56"/>
      <c r="P60" s="56"/>
      <c r="Q60" s="52"/>
      <c r="R60" s="52"/>
      <c r="S60" s="52"/>
      <c r="T60" s="56"/>
      <c r="U60" s="56"/>
      <c r="V60" s="56"/>
      <c r="W60" s="56"/>
      <c r="X60" s="56"/>
      <c r="Y60" s="56"/>
      <c r="Z60" s="56"/>
      <c r="AA60" s="56"/>
      <c r="AB60" s="56"/>
      <c r="AC60" s="56"/>
      <c r="AD60" s="56"/>
      <c r="AE60" s="56"/>
      <c r="AF60" s="28">
        <f t="shared" si="4"/>
        <v>8.9381790000000017</v>
      </c>
      <c r="AG60" s="28">
        <v>9.17</v>
      </c>
      <c r="AI60" s="46" t="s">
        <v>1</v>
      </c>
      <c r="AJ60" s="46" t="str">
        <f>IF(I60&lt;&gt;"","-" &amp;TEXT([1]comp!$I60,"0.#") &amp;TEXT(I$1,0),"")</f>
        <v>-5.4Al</v>
      </c>
      <c r="AK60" s="46" t="str">
        <f>IF(K60&lt;&gt;"","-" &amp;TEXT(comp[[#This Row],[W]],"0.#") &amp;TEXT(K$1,0),"")</f>
        <v>-6.1W</v>
      </c>
      <c r="AL60" s="46" t="str">
        <f>IF(H60&lt;&gt;"","-" &amp;TEXT(comp[[#This Row],[Ni]],"0.#") &amp;TEXT(H$1,0),"")</f>
        <v>-10.2Ni</v>
      </c>
      <c r="AM60" s="46" t="str">
        <f>IF(J60&lt;&gt;"","-" &amp;TEXT(comp[[#This Row],[Cr]],"0.#") &amp;TEXT(J$1,0),"")</f>
        <v/>
      </c>
      <c r="AN60" s="46" t="str">
        <f>IF(M60&lt;&gt;"","-" &amp;TEXT(comp[[#This Row],[Ta]],"0.#") &amp;TEXT(M$1,0),"")</f>
        <v/>
      </c>
      <c r="AO60" s="46" t="str">
        <f>IF(N60&lt;&gt;"","-" &amp;TEXT(comp[[#This Row],[Nb]],"0.#") &amp;TEXT(N$1,0),"")</f>
        <v/>
      </c>
      <c r="AP60" s="46" t="str">
        <f>IF(O60&lt;&gt;"","-" &amp;TEXT(comp[[#This Row],[V]],"0.#") &amp;TEXT(O$1,0),"")</f>
        <v/>
      </c>
      <c r="AQ60" s="46" t="str">
        <f>IF(L60&lt;&gt;"","-" &amp;TEXT(comp[[#This Row],[Ti]],"0.#") &amp;TEXT(L$1,0),"")</f>
        <v>-5.9Ti</v>
      </c>
      <c r="AR60" s="46" t="str">
        <f>IF(P60&lt;&gt;"","-" &amp;TEXT(comp[[#This Row],[Mo]],"0.#") &amp;TEXT(P$1,0),"")</f>
        <v/>
      </c>
      <c r="AS60" s="46" t="str">
        <f>IF(Q60&lt;&gt;"","-" &amp;TEXT(comp[[#This Row],[C]],"0.##") &amp;TEXT(Q$1,0),"")</f>
        <v/>
      </c>
      <c r="AT60" s="46" t="str">
        <f>IF(R60&lt;&gt;"","-" &amp;TEXT(comp[[#This Row],[Zr]],"0.##") &amp;TEXT(R$1,0),"")</f>
        <v/>
      </c>
      <c r="AU60" s="46" t="str">
        <f>IF(S60&lt;&gt;"","-" &amp;TEXT(comp[[#This Row],[B]],"0.##") &amp;TEXT(S$1,0),"")</f>
        <v/>
      </c>
      <c r="AV60" s="46" t="str">
        <f>IF(T60&lt;&gt;"","-" &amp;TEXT(comp[[#This Row],[Ir]],"0.#") &amp;TEXT(T$1,0),"")</f>
        <v/>
      </c>
      <c r="AW60" s="46" t="str">
        <f>IF(U60&lt;&gt;"","-" &amp;TEXT(comp[[#This Row],[Re]],"0.#") &amp;TEXT(U$1,0),"")</f>
        <v/>
      </c>
      <c r="AX60" s="46" t="str">
        <f>IF(V60&lt;&gt;"","-" &amp;TEXT(comp[[#This Row],[Si]],"0.#") &amp;TEXT(V$1,0),"")</f>
        <v/>
      </c>
      <c r="AY60" s="46" t="str">
        <f>IF(W60&lt;&gt;"","-" &amp;TEXT(comp[[#This Row],[Fe]],"0.#") &amp;TEXT(W$1,0),"")</f>
        <v/>
      </c>
      <c r="AZ60" s="46" t="str">
        <f>IF(X60&lt;&gt;"","-" &amp;TEXT(comp[[#This Row],[Y]],"0.#") &amp;TEXT(X$1,0),"")</f>
        <v/>
      </c>
      <c r="BA60" s="46" t="str">
        <f>IF(Y60&lt;&gt;"","-" &amp;TEXT(comp[[#This Row],[Hf]],"0.#") &amp;TEXT(Y$1,0),"")</f>
        <v/>
      </c>
      <c r="BB60" s="46" t="str">
        <f>IF(Z60&lt;&gt;"","-" &amp;TEXT(comp[[#This Row],[Ge]],"0.#") &amp;TEXT(Z$1,0),"")</f>
        <v/>
      </c>
      <c r="BC60" s="46" t="str">
        <f>IF(AA60&lt;&gt;"","-" &amp;TEXT(comp[[#This Row],[Mn]],"0.#") &amp;TEXT(AA$1,0),"")</f>
        <v/>
      </c>
      <c r="BD60" s="46" t="str">
        <f>IF(AB60&lt;&gt;"","-" &amp;TEXT(comp[[#This Row],[Sc]],"0.#") &amp;TEXT(AB$1,0),"")</f>
        <v/>
      </c>
      <c r="BE60" s="46" t="str">
        <f>IF(AC60&lt;&gt;"","-" &amp;TEXT(comp[[#This Row],[Ru]],"0.#") &amp;TEXT(AC$1,0),"")</f>
        <v/>
      </c>
      <c r="BF60" s="46" t="str">
        <f>IF(AD60&lt;&gt;"","-" &amp;TEXT(comp[[#This Row],[Ce]],"0.#") &amp;TEXT(AD$1,0),"")</f>
        <v/>
      </c>
      <c r="BG60" s="46" t="str">
        <f>IF(AE60&lt;&gt;"","-" &amp;TEXT([1]comp!$AE60,"0.#") &amp;TEXT(AE$1,0),"")</f>
        <v/>
      </c>
      <c r="BH60" s="29" t="str">
        <f>[1]comp!$D60 &amp; [1]comp!$E60</f>
        <v>10Ni-6Al-6W-6TiBocchini,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
      <c r="BI60" s="36" t="str">
        <f t="shared" si="1"/>
        <v>Co-10.2Ni-5.4Al-6.1W-5.9Ti</v>
      </c>
      <c r="BJ60" s="29" t="s">
        <v>1579</v>
      </c>
      <c r="BK60" t="str">
        <f t="shared" si="2"/>
        <v>-5.4Al-6.1W-10.2Ni-5.9Ti</v>
      </c>
      <c r="BL60"/>
      <c r="BM60"/>
      <c r="BN60"/>
      <c r="BO60"/>
    </row>
    <row r="61" spans="1:67" s="42" customFormat="1" x14ac:dyDescent="0.3">
      <c r="A61" s="26" t="str">
        <f t="shared" si="0"/>
        <v>Co-10.3Ni-6.3Al-7.W-4.1Ti</v>
      </c>
      <c r="B61" s="30" t="s">
        <v>1483</v>
      </c>
      <c r="C61" s="30" t="s">
        <v>2744</v>
      </c>
      <c r="D61" s="28" t="s">
        <v>201</v>
      </c>
      <c r="E61" s="29" t="s">
        <v>209</v>
      </c>
      <c r="F61" s="28">
        <v>69</v>
      </c>
      <c r="G61" s="54">
        <f t="shared" si="3"/>
        <v>72.3</v>
      </c>
      <c r="H61" s="56">
        <v>10.3</v>
      </c>
      <c r="I61" s="56">
        <v>6.3</v>
      </c>
      <c r="J61" s="56"/>
      <c r="K61" s="56">
        <v>7</v>
      </c>
      <c r="L61" s="56">
        <v>4.0999999999999996</v>
      </c>
      <c r="M61" s="56"/>
      <c r="N61" s="56"/>
      <c r="O61" s="56"/>
      <c r="P61" s="56"/>
      <c r="Q61" s="52"/>
      <c r="R61" s="52"/>
      <c r="S61" s="52"/>
      <c r="T61" s="56"/>
      <c r="U61" s="56"/>
      <c r="V61" s="56"/>
      <c r="W61" s="56"/>
      <c r="X61" s="56"/>
      <c r="Y61" s="56"/>
      <c r="Z61" s="56"/>
      <c r="AA61" s="56"/>
      <c r="AB61" s="56"/>
      <c r="AC61" s="56"/>
      <c r="AD61" s="56"/>
      <c r="AE61" s="56"/>
      <c r="AF61" s="28">
        <f t="shared" si="4"/>
        <v>9.0546109999999995</v>
      </c>
      <c r="AG61" s="28">
        <v>9.3699999999999992</v>
      </c>
      <c r="AH61" s="28"/>
      <c r="AI61" s="46" t="s">
        <v>1</v>
      </c>
      <c r="AJ61" s="46" t="str">
        <f>IF(I61&lt;&gt;"","-" &amp;TEXT([1]comp!$I61,"0.#") &amp;TEXT(I$1,0),"")</f>
        <v>-6.3Al</v>
      </c>
      <c r="AK61" s="46" t="str">
        <f>IF(K61&lt;&gt;"","-" &amp;TEXT(comp[[#This Row],[W]],"0.#") &amp;TEXT(K$1,0),"")</f>
        <v>-7.W</v>
      </c>
      <c r="AL61" s="46" t="str">
        <f>IF(H61&lt;&gt;"","-" &amp;TEXT(comp[[#This Row],[Ni]],"0.#") &amp;TEXT(H$1,0),"")</f>
        <v>-10.3Ni</v>
      </c>
      <c r="AM61" s="46" t="str">
        <f>IF(J61&lt;&gt;"","-" &amp;TEXT(comp[[#This Row],[Cr]],"0.#") &amp;TEXT(J$1,0),"")</f>
        <v/>
      </c>
      <c r="AN61" s="46" t="str">
        <f>IF(M61&lt;&gt;"","-" &amp;TEXT(comp[[#This Row],[Ta]],"0.#") &amp;TEXT(M$1,0),"")</f>
        <v/>
      </c>
      <c r="AO61" s="46" t="str">
        <f>IF(N61&lt;&gt;"","-" &amp;TEXT(comp[[#This Row],[Nb]],"0.#") &amp;TEXT(N$1,0),"")</f>
        <v/>
      </c>
      <c r="AP61" s="46" t="str">
        <f>IF(O61&lt;&gt;"","-" &amp;TEXT(comp[[#This Row],[V]],"0.#") &amp;TEXT(O$1,0),"")</f>
        <v/>
      </c>
      <c r="AQ61" s="46" t="str">
        <f>IF(L61&lt;&gt;"","-" &amp;TEXT(comp[[#This Row],[Ti]],"0.#") &amp;TEXT(L$1,0),"")</f>
        <v>-4.1Ti</v>
      </c>
      <c r="AR61" s="46" t="str">
        <f>IF(P61&lt;&gt;"","-" &amp;TEXT(comp[[#This Row],[Mo]],"0.#") &amp;TEXT(P$1,0),"")</f>
        <v/>
      </c>
      <c r="AS61" s="46" t="str">
        <f>IF(Q61&lt;&gt;"","-" &amp;TEXT(comp[[#This Row],[C]],"0.##") &amp;TEXT(Q$1,0),"")</f>
        <v/>
      </c>
      <c r="AT61" s="46" t="str">
        <f>IF(R61&lt;&gt;"","-" &amp;TEXT(comp[[#This Row],[Zr]],"0.##") &amp;TEXT(R$1,0),"")</f>
        <v/>
      </c>
      <c r="AU61" s="46" t="str">
        <f>IF(S61&lt;&gt;"","-" &amp;TEXT(comp[[#This Row],[B]],"0.##") &amp;TEXT(S$1,0),"")</f>
        <v/>
      </c>
      <c r="AV61" s="46" t="str">
        <f>IF(T61&lt;&gt;"","-" &amp;TEXT(comp[[#This Row],[Ir]],"0.#") &amp;TEXT(T$1,0),"")</f>
        <v/>
      </c>
      <c r="AW61" s="46" t="str">
        <f>IF(U61&lt;&gt;"","-" &amp;TEXT(comp[[#This Row],[Re]],"0.#") &amp;TEXT(U$1,0),"")</f>
        <v/>
      </c>
      <c r="AX61" s="46" t="str">
        <f>IF(V61&lt;&gt;"","-" &amp;TEXT(comp[[#This Row],[Si]],"0.#") &amp;TEXT(V$1,0),"")</f>
        <v/>
      </c>
      <c r="AY61" s="46" t="str">
        <f>IF(W61&lt;&gt;"","-" &amp;TEXT(comp[[#This Row],[Fe]],"0.#") &amp;TEXT(W$1,0),"")</f>
        <v/>
      </c>
      <c r="AZ61" s="46" t="str">
        <f>IF(X61&lt;&gt;"","-" &amp;TEXT(comp[[#This Row],[Y]],"0.#") &amp;TEXT(X$1,0),"")</f>
        <v/>
      </c>
      <c r="BA61" s="46" t="str">
        <f>IF(Y61&lt;&gt;"","-" &amp;TEXT(comp[[#This Row],[Hf]],"0.#") &amp;TEXT(Y$1,0),"")</f>
        <v/>
      </c>
      <c r="BB61" s="46" t="str">
        <f>IF(Z61&lt;&gt;"","-" &amp;TEXT(comp[[#This Row],[Ge]],"0.#") &amp;TEXT(Z$1,0),"")</f>
        <v/>
      </c>
      <c r="BC61" s="46" t="str">
        <f>IF(AA61&lt;&gt;"","-" &amp;TEXT(comp[[#This Row],[Mn]],"0.#") &amp;TEXT(AA$1,0),"")</f>
        <v/>
      </c>
      <c r="BD61" s="46" t="str">
        <f>IF(AB61&lt;&gt;"","-" &amp;TEXT(comp[[#This Row],[Sc]],"0.#") &amp;TEXT(AB$1,0),"")</f>
        <v/>
      </c>
      <c r="BE61" s="46" t="str">
        <f>IF(AC61&lt;&gt;"","-" &amp;TEXT(comp[[#This Row],[Ru]],"0.#") &amp;TEXT(AC$1,0),"")</f>
        <v/>
      </c>
      <c r="BF61" s="46" t="str">
        <f>IF(AD61&lt;&gt;"","-" &amp;TEXT(comp[[#This Row],[Ce]],"0.#") &amp;TEXT(AD$1,0),"")</f>
        <v/>
      </c>
      <c r="BG61" s="46" t="str">
        <f>IF(AE61&lt;&gt;"","-" &amp;TEXT([1]comp!$AE61,"0.#") &amp;TEXT(AE$1,0),"")</f>
        <v/>
      </c>
      <c r="BH61" s="29" t="str">
        <f>[1]comp!$D61 &amp; [1]comp!$E61</f>
        <v>10Ni-7Al-7W-4TiBocchini,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
      <c r="BI61" s="36" t="str">
        <f t="shared" si="1"/>
        <v>Co-10.3Ni-6.3Al-7.W-4.1Ti</v>
      </c>
      <c r="BJ61" s="29" t="s">
        <v>1583</v>
      </c>
      <c r="BK61" t="str">
        <f t="shared" si="2"/>
        <v>-6.3Al-7.W-10.3Ni-4.1Ti</v>
      </c>
      <c r="BL61"/>
      <c r="BM61"/>
      <c r="BN61"/>
      <c r="BO61"/>
    </row>
    <row r="62" spans="1:67" s="31" customFormat="1" x14ac:dyDescent="0.3">
      <c r="A62" s="26" t="str">
        <f t="shared" si="0"/>
        <v>Co-10.2Ni-7.3Al-8.W-2.2Ti</v>
      </c>
      <c r="B62" s="30" t="s">
        <v>1483</v>
      </c>
      <c r="C62" s="30" t="s">
        <v>2745</v>
      </c>
      <c r="D62" s="28" t="s">
        <v>200</v>
      </c>
      <c r="E62" s="29" t="s">
        <v>209</v>
      </c>
      <c r="F62" s="28">
        <v>70</v>
      </c>
      <c r="G62" s="54">
        <f t="shared" si="3"/>
        <v>72.3</v>
      </c>
      <c r="H62" s="56">
        <v>10.199999999999999</v>
      </c>
      <c r="I62" s="56">
        <v>7.3</v>
      </c>
      <c r="J62" s="56"/>
      <c r="K62" s="56">
        <v>8</v>
      </c>
      <c r="L62" s="56">
        <v>2.2000000000000002</v>
      </c>
      <c r="M62" s="56"/>
      <c r="N62" s="56"/>
      <c r="O62" s="56"/>
      <c r="P62" s="56"/>
      <c r="Q62" s="52"/>
      <c r="R62" s="52"/>
      <c r="S62" s="52"/>
      <c r="T62" s="56"/>
      <c r="U62" s="56"/>
      <c r="V62" s="56"/>
      <c r="W62" s="56"/>
      <c r="X62" s="56"/>
      <c r="Y62" s="56"/>
      <c r="Z62" s="56"/>
      <c r="AA62" s="56"/>
      <c r="AB62" s="56"/>
      <c r="AC62" s="56"/>
      <c r="AD62" s="56"/>
      <c r="AE62" s="56"/>
      <c r="AF62" s="28">
        <f t="shared" si="4"/>
        <v>9.17957</v>
      </c>
      <c r="AG62" s="28">
        <v>9.51</v>
      </c>
      <c r="AH62" s="28"/>
      <c r="AI62" s="46" t="s">
        <v>1</v>
      </c>
      <c r="AJ62" s="46" t="str">
        <f>IF(I62&lt;&gt;"","-" &amp;TEXT([1]comp!$I62,"0.#") &amp;TEXT(I$1,0),"")</f>
        <v>-7.3Al</v>
      </c>
      <c r="AK62" s="46" t="str">
        <f>IF(K62&lt;&gt;"","-" &amp;TEXT(comp[[#This Row],[W]],"0.#") &amp;TEXT(K$1,0),"")</f>
        <v>-8.W</v>
      </c>
      <c r="AL62" s="46" t="str">
        <f>IF(H62&lt;&gt;"","-" &amp;TEXT(comp[[#This Row],[Ni]],"0.#") &amp;TEXT(H$1,0),"")</f>
        <v>-10.2Ni</v>
      </c>
      <c r="AM62" s="46" t="str">
        <f>IF(J62&lt;&gt;"","-" &amp;TEXT(comp[[#This Row],[Cr]],"0.#") &amp;TEXT(J$1,0),"")</f>
        <v/>
      </c>
      <c r="AN62" s="46" t="str">
        <f>IF(M62&lt;&gt;"","-" &amp;TEXT(comp[[#This Row],[Ta]],"0.#") &amp;TEXT(M$1,0),"")</f>
        <v/>
      </c>
      <c r="AO62" s="46" t="str">
        <f>IF(N62&lt;&gt;"","-" &amp;TEXT(comp[[#This Row],[Nb]],"0.#") &amp;TEXT(N$1,0),"")</f>
        <v/>
      </c>
      <c r="AP62" s="46" t="str">
        <f>IF(O62&lt;&gt;"","-" &amp;TEXT(comp[[#This Row],[V]],"0.#") &amp;TEXT(O$1,0),"")</f>
        <v/>
      </c>
      <c r="AQ62" s="46" t="str">
        <f>IF(L62&lt;&gt;"","-" &amp;TEXT(comp[[#This Row],[Ti]],"0.#") &amp;TEXT(L$1,0),"")</f>
        <v>-2.2Ti</v>
      </c>
      <c r="AR62" s="46" t="str">
        <f>IF(P62&lt;&gt;"","-" &amp;TEXT(comp[[#This Row],[Mo]],"0.#") &amp;TEXT(P$1,0),"")</f>
        <v/>
      </c>
      <c r="AS62" s="46" t="str">
        <f>IF(Q62&lt;&gt;"","-" &amp;TEXT(comp[[#This Row],[C]],"0.##") &amp;TEXT(Q$1,0),"")</f>
        <v/>
      </c>
      <c r="AT62" s="46" t="str">
        <f>IF(R62&lt;&gt;"","-" &amp;TEXT(comp[[#This Row],[Zr]],"0.##") &amp;TEXT(R$1,0),"")</f>
        <v/>
      </c>
      <c r="AU62" s="46" t="str">
        <f>IF(S62&lt;&gt;"","-" &amp;TEXT(comp[[#This Row],[B]],"0.##") &amp;TEXT(S$1,0),"")</f>
        <v/>
      </c>
      <c r="AV62" s="46" t="str">
        <f>IF(T62&lt;&gt;"","-" &amp;TEXT(comp[[#This Row],[Ir]],"0.#") &amp;TEXT(T$1,0),"")</f>
        <v/>
      </c>
      <c r="AW62" s="46" t="str">
        <f>IF(U62&lt;&gt;"","-" &amp;TEXT(comp[[#This Row],[Re]],"0.#") &amp;TEXT(U$1,0),"")</f>
        <v/>
      </c>
      <c r="AX62" s="46" t="str">
        <f>IF(V62&lt;&gt;"","-" &amp;TEXT(comp[[#This Row],[Si]],"0.#") &amp;TEXT(V$1,0),"")</f>
        <v/>
      </c>
      <c r="AY62" s="46" t="str">
        <f>IF(W62&lt;&gt;"","-" &amp;TEXT(comp[[#This Row],[Fe]],"0.#") &amp;TEXT(W$1,0),"")</f>
        <v/>
      </c>
      <c r="AZ62" s="46" t="str">
        <f>IF(X62&lt;&gt;"","-" &amp;TEXT(comp[[#This Row],[Y]],"0.#") &amp;TEXT(X$1,0),"")</f>
        <v/>
      </c>
      <c r="BA62" s="46" t="str">
        <f>IF(Y62&lt;&gt;"","-" &amp;TEXT(comp[[#This Row],[Hf]],"0.#") &amp;TEXT(Y$1,0),"")</f>
        <v/>
      </c>
      <c r="BB62" s="46" t="str">
        <f>IF(Z62&lt;&gt;"","-" &amp;TEXT(comp[[#This Row],[Ge]],"0.#") &amp;TEXT(Z$1,0),"")</f>
        <v/>
      </c>
      <c r="BC62" s="46" t="str">
        <f>IF(AA62&lt;&gt;"","-" &amp;TEXT(comp[[#This Row],[Mn]],"0.#") &amp;TEXT(AA$1,0),"")</f>
        <v/>
      </c>
      <c r="BD62" s="46" t="str">
        <f>IF(AB62&lt;&gt;"","-" &amp;TEXT(comp[[#This Row],[Sc]],"0.#") &amp;TEXT(AB$1,0),"")</f>
        <v/>
      </c>
      <c r="BE62" s="46" t="str">
        <f>IF(AC62&lt;&gt;"","-" &amp;TEXT(comp[[#This Row],[Ru]],"0.#") &amp;TEXT(AC$1,0),"")</f>
        <v/>
      </c>
      <c r="BF62" s="46" t="str">
        <f>IF(AD62&lt;&gt;"","-" &amp;TEXT(comp[[#This Row],[Ce]],"0.#") &amp;TEXT(AD$1,0),"")</f>
        <v/>
      </c>
      <c r="BG62" s="46" t="str">
        <f>IF(AE62&lt;&gt;"","-" &amp;TEXT([1]comp!$AE62,"0.#") &amp;TEXT(AE$1,0),"")</f>
        <v/>
      </c>
      <c r="BH62" s="29" t="str">
        <f>[1]comp!$D62 &amp; [1]comp!$E62</f>
        <v>10Ni-8Al-8W-2TiBocchini,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
      <c r="BI62" s="36" t="str">
        <f t="shared" si="1"/>
        <v>Co-10.2Ni-7.3Al-8.W-2.2Ti</v>
      </c>
      <c r="BJ62" s="29" t="s">
        <v>1584</v>
      </c>
      <c r="BK62" t="str">
        <f t="shared" si="2"/>
        <v>-7.3Al-8.W-10.2Ni-2.2Ti</v>
      </c>
      <c r="BL62"/>
      <c r="BM62"/>
      <c r="BN62"/>
      <c r="BO62"/>
    </row>
    <row r="63" spans="1:67" s="31" customFormat="1" x14ac:dyDescent="0.3">
      <c r="A63" s="26" t="str">
        <f t="shared" si="0"/>
        <v>Co-10.2Ni-8.1Al-8.9W-0.Ti</v>
      </c>
      <c r="B63" s="30" t="s">
        <v>1483</v>
      </c>
      <c r="C63" s="30" t="s">
        <v>2746</v>
      </c>
      <c r="D63" s="28" t="s">
        <v>199</v>
      </c>
      <c r="E63" s="29" t="s">
        <v>380</v>
      </c>
      <c r="F63" s="28">
        <v>71</v>
      </c>
      <c r="G63" s="54">
        <f t="shared" si="3"/>
        <v>72.800000000000011</v>
      </c>
      <c r="H63" s="56">
        <v>10.199999999999999</v>
      </c>
      <c r="I63" s="56">
        <v>8.1</v>
      </c>
      <c r="J63" s="56"/>
      <c r="K63" s="56">
        <v>8.9</v>
      </c>
      <c r="L63" s="56">
        <v>0</v>
      </c>
      <c r="M63" s="56"/>
      <c r="N63" s="56"/>
      <c r="O63" s="56"/>
      <c r="P63" s="56"/>
      <c r="Q63" s="52"/>
      <c r="R63" s="52"/>
      <c r="S63" s="52"/>
      <c r="T63" s="56"/>
      <c r="U63" s="56"/>
      <c r="V63" s="56"/>
      <c r="W63" s="56"/>
      <c r="X63" s="56"/>
      <c r="Y63" s="56"/>
      <c r="Z63" s="56"/>
      <c r="AA63" s="56"/>
      <c r="AB63" s="56"/>
      <c r="AC63" s="56"/>
      <c r="AD63" s="56"/>
      <c r="AE63" s="56"/>
      <c r="AF63" s="28">
        <f t="shared" si="4"/>
        <v>9.3197660000000013</v>
      </c>
      <c r="AG63" s="28">
        <v>9.6999999999999993</v>
      </c>
      <c r="AH63" s="28"/>
      <c r="AI63" s="46" t="s">
        <v>1</v>
      </c>
      <c r="AJ63" s="46" t="str">
        <f>IF(I63&lt;&gt;"","-" &amp;TEXT([1]comp!$I63,"0.#") &amp;TEXT(I$1,0),"")</f>
        <v>-8.1Al</v>
      </c>
      <c r="AK63" s="46" t="str">
        <f>IF(K63&lt;&gt;"","-" &amp;TEXT(comp[[#This Row],[W]],"0.#") &amp;TEXT(K$1,0),"")</f>
        <v>-8.9W</v>
      </c>
      <c r="AL63" s="46" t="str">
        <f>IF(H63&lt;&gt;"","-" &amp;TEXT(comp[[#This Row],[Ni]],"0.#") &amp;TEXT(H$1,0),"")</f>
        <v>-10.2Ni</v>
      </c>
      <c r="AM63" s="46" t="str">
        <f>IF(J63&lt;&gt;"","-" &amp;TEXT(comp[[#This Row],[Cr]],"0.#") &amp;TEXT(J$1,0),"")</f>
        <v/>
      </c>
      <c r="AN63" s="46" t="str">
        <f>IF(M63&lt;&gt;"","-" &amp;TEXT(comp[[#This Row],[Ta]],"0.#") &amp;TEXT(M$1,0),"")</f>
        <v/>
      </c>
      <c r="AO63" s="46" t="str">
        <f>IF(N63&lt;&gt;"","-" &amp;TEXT(comp[[#This Row],[Nb]],"0.#") &amp;TEXT(N$1,0),"")</f>
        <v/>
      </c>
      <c r="AP63" s="46" t="str">
        <f>IF(O63&lt;&gt;"","-" &amp;TEXT(comp[[#This Row],[V]],"0.#") &amp;TEXT(O$1,0),"")</f>
        <v/>
      </c>
      <c r="AQ63" s="46" t="str">
        <f>IF(L63&lt;&gt;"","-" &amp;TEXT(comp[[#This Row],[Ti]],"0.#") &amp;TEXT(L$1,0),"")</f>
        <v>-0.Ti</v>
      </c>
      <c r="AR63" s="46" t="str">
        <f>IF(P63&lt;&gt;"","-" &amp;TEXT(comp[[#This Row],[Mo]],"0.#") &amp;TEXT(P$1,0),"")</f>
        <v/>
      </c>
      <c r="AS63" s="46" t="str">
        <f>IF(Q63&lt;&gt;"","-" &amp;TEXT(comp[[#This Row],[C]],"0.##") &amp;TEXT(Q$1,0),"")</f>
        <v/>
      </c>
      <c r="AT63" s="46" t="str">
        <f>IF(R63&lt;&gt;"","-" &amp;TEXT(comp[[#This Row],[Zr]],"0.##") &amp;TEXT(R$1,0),"")</f>
        <v/>
      </c>
      <c r="AU63" s="46" t="str">
        <f>IF(S63&lt;&gt;"","-" &amp;TEXT(comp[[#This Row],[B]],"0.##") &amp;TEXT(S$1,0),"")</f>
        <v/>
      </c>
      <c r="AV63" s="46" t="str">
        <f>IF(T63&lt;&gt;"","-" &amp;TEXT(comp[[#This Row],[Ir]],"0.#") &amp;TEXT(T$1,0),"")</f>
        <v/>
      </c>
      <c r="AW63" s="46" t="str">
        <f>IF(U63&lt;&gt;"","-" &amp;TEXT(comp[[#This Row],[Re]],"0.#") &amp;TEXT(U$1,0),"")</f>
        <v/>
      </c>
      <c r="AX63" s="46" t="str">
        <f>IF(V63&lt;&gt;"","-" &amp;TEXT(comp[[#This Row],[Si]],"0.#") &amp;TEXT(V$1,0),"")</f>
        <v/>
      </c>
      <c r="AY63" s="46" t="str">
        <f>IF(W63&lt;&gt;"","-" &amp;TEXT(comp[[#This Row],[Fe]],"0.#") &amp;TEXT(W$1,0),"")</f>
        <v/>
      </c>
      <c r="AZ63" s="46" t="str">
        <f>IF(X63&lt;&gt;"","-" &amp;TEXT(comp[[#This Row],[Y]],"0.#") &amp;TEXT(X$1,0),"")</f>
        <v/>
      </c>
      <c r="BA63" s="46" t="str">
        <f>IF(Y63&lt;&gt;"","-" &amp;TEXT(comp[[#This Row],[Hf]],"0.#") &amp;TEXT(Y$1,0),"")</f>
        <v/>
      </c>
      <c r="BB63" s="46" t="str">
        <f>IF(Z63&lt;&gt;"","-" &amp;TEXT(comp[[#This Row],[Ge]],"0.#") &amp;TEXT(Z$1,0),"")</f>
        <v/>
      </c>
      <c r="BC63" s="46" t="str">
        <f>IF(AA63&lt;&gt;"","-" &amp;TEXT(comp[[#This Row],[Mn]],"0.#") &amp;TEXT(AA$1,0),"")</f>
        <v/>
      </c>
      <c r="BD63" s="46" t="str">
        <f>IF(AB63&lt;&gt;"","-" &amp;TEXT(comp[[#This Row],[Sc]],"0.#") &amp;TEXT(AB$1,0),"")</f>
        <v/>
      </c>
      <c r="BE63" s="46" t="str">
        <f>IF(AC63&lt;&gt;"","-" &amp;TEXT(comp[[#This Row],[Ru]],"0.#") &amp;TEXT(AC$1,0),"")</f>
        <v/>
      </c>
      <c r="BF63" s="46" t="str">
        <f>IF(AD63&lt;&gt;"","-" &amp;TEXT(comp[[#This Row],[Ce]],"0.#") &amp;TEXT(AD$1,0),"")</f>
        <v/>
      </c>
      <c r="BG63" s="46" t="str">
        <f>IF(AE63&lt;&gt;"","-" &amp;TEXT([1]comp!$AE63,"0.#") &amp;TEXT(AE$1,0),"")</f>
        <v/>
      </c>
      <c r="BH63" s="29" t="str">
        <f>[1]comp!$D63 &amp; [1]comp!$E63</f>
        <v>10Ni-9Al-9W-0TiBocchini,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v>
      </c>
      <c r="BI63" s="36" t="str">
        <f t="shared" si="1"/>
        <v>Co-10.2Ni-8.1Al-8.9W-0.Ti</v>
      </c>
      <c r="BJ63" s="29" t="s">
        <v>1585</v>
      </c>
      <c r="BK63" t="str">
        <f t="shared" si="2"/>
        <v>-8.1Al-8.9W-10.2Ni-0.Ti</v>
      </c>
      <c r="BL63"/>
      <c r="BM63"/>
      <c r="BN63"/>
      <c r="BO63"/>
    </row>
    <row r="64" spans="1:67" s="42" customFormat="1" x14ac:dyDescent="0.3">
      <c r="A64" s="26" t="str">
        <f t="shared" si="0"/>
        <v>Co-9.5Al-7.5W</v>
      </c>
      <c r="B64" s="38" t="s">
        <v>1484</v>
      </c>
      <c r="C64" s="38" t="s">
        <v>2747</v>
      </c>
      <c r="D64" s="31" t="s">
        <v>181</v>
      </c>
      <c r="E64" s="38" t="s">
        <v>208</v>
      </c>
      <c r="F64" s="31">
        <v>72</v>
      </c>
      <c r="G64" s="54">
        <f t="shared" si="3"/>
        <v>83.06</v>
      </c>
      <c r="H64" s="55"/>
      <c r="I64" s="55">
        <v>9.49</v>
      </c>
      <c r="J64" s="55"/>
      <c r="K64" s="55">
        <v>7.45</v>
      </c>
      <c r="L64" s="55"/>
      <c r="M64" s="55"/>
      <c r="N64" s="55"/>
      <c r="O64" s="55"/>
      <c r="P64" s="55"/>
      <c r="Q64" s="51"/>
      <c r="R64" s="51"/>
      <c r="S64" s="51"/>
      <c r="T64" s="55"/>
      <c r="U64" s="55"/>
      <c r="V64" s="55"/>
      <c r="W64" s="55"/>
      <c r="X64" s="55"/>
      <c r="Y64" s="55"/>
      <c r="Z64" s="55"/>
      <c r="AA64" s="55"/>
      <c r="AB64" s="55"/>
      <c r="AC64" s="55"/>
      <c r="AD64" s="55"/>
      <c r="AE64" s="55"/>
      <c r="AF64" s="31">
        <f t="shared" si="4"/>
        <v>9.0826950000000011</v>
      </c>
      <c r="AG64" s="31"/>
      <c r="AH64" s="31"/>
      <c r="AI64" s="46" t="s">
        <v>1</v>
      </c>
      <c r="AJ64" s="46" t="str">
        <f>IF(I64&lt;&gt;"","-" &amp;TEXT([1]comp!$I64,"0.#") &amp;TEXT(I$1,0),"")</f>
        <v>-9.5Al</v>
      </c>
      <c r="AK64" s="46" t="str">
        <f>IF(K64&lt;&gt;"","-" &amp;TEXT(comp[[#This Row],[W]],"0.#") &amp;TEXT(K$1,0),"")</f>
        <v>-7.5W</v>
      </c>
      <c r="AL64" s="46" t="str">
        <f>IF(H64&lt;&gt;"","-" &amp;TEXT(comp[[#This Row],[Ni]],"0.#") &amp;TEXT(H$1,0),"")</f>
        <v/>
      </c>
      <c r="AM64" s="46" t="str">
        <f>IF(J64&lt;&gt;"","-" &amp;TEXT(comp[[#This Row],[Cr]],"0.#") &amp;TEXT(J$1,0),"")</f>
        <v/>
      </c>
      <c r="AN64" s="46" t="str">
        <f>IF(M64&lt;&gt;"","-" &amp;TEXT(comp[[#This Row],[Ta]],"0.#") &amp;TEXT(M$1,0),"")</f>
        <v/>
      </c>
      <c r="AO64" s="46" t="str">
        <f>IF(N64&lt;&gt;"","-" &amp;TEXT(comp[[#This Row],[Nb]],"0.#") &amp;TEXT(N$1,0),"")</f>
        <v/>
      </c>
      <c r="AP64" s="46" t="str">
        <f>IF(O64&lt;&gt;"","-" &amp;TEXT(comp[[#This Row],[V]],"0.#") &amp;TEXT(O$1,0),"")</f>
        <v/>
      </c>
      <c r="AQ64" s="46" t="str">
        <f>IF(L64&lt;&gt;"","-" &amp;TEXT(comp[[#This Row],[Ti]],"0.#") &amp;TEXT(L$1,0),"")</f>
        <v/>
      </c>
      <c r="AR64" s="46" t="str">
        <f>IF(P64&lt;&gt;"","-" &amp;TEXT(comp[[#This Row],[Mo]],"0.#") &amp;TEXT(P$1,0),"")</f>
        <v/>
      </c>
      <c r="AS64" s="46" t="str">
        <f>IF(Q64&lt;&gt;"","-" &amp;TEXT(comp[[#This Row],[C]],"0.##") &amp;TEXT(Q$1,0),"")</f>
        <v/>
      </c>
      <c r="AT64" s="46" t="str">
        <f>IF(R64&lt;&gt;"","-" &amp;TEXT(comp[[#This Row],[Zr]],"0.##") &amp;TEXT(R$1,0),"")</f>
        <v/>
      </c>
      <c r="AU64" s="46" t="str">
        <f>IF(S64&lt;&gt;"","-" &amp;TEXT(comp[[#This Row],[B]],"0.##") &amp;TEXT(S$1,0),"")</f>
        <v/>
      </c>
      <c r="AV64" s="46" t="str">
        <f>IF(T64&lt;&gt;"","-" &amp;TEXT(comp[[#This Row],[Ir]],"0.#") &amp;TEXT(T$1,0),"")</f>
        <v/>
      </c>
      <c r="AW64" s="46" t="str">
        <f>IF(U64&lt;&gt;"","-" &amp;TEXT(comp[[#This Row],[Re]],"0.#") &amp;TEXT(U$1,0),"")</f>
        <v/>
      </c>
      <c r="AX64" s="46" t="str">
        <f>IF(V64&lt;&gt;"","-" &amp;TEXT(comp[[#This Row],[Si]],"0.#") &amp;TEXT(V$1,0),"")</f>
        <v/>
      </c>
      <c r="AY64" s="46" t="str">
        <f>IF(W64&lt;&gt;"","-" &amp;TEXT(comp[[#This Row],[Fe]],"0.#") &amp;TEXT(W$1,0),"")</f>
        <v/>
      </c>
      <c r="AZ64" s="46" t="str">
        <f>IF(X64&lt;&gt;"","-" &amp;TEXT(comp[[#This Row],[Y]],"0.#") &amp;TEXT(X$1,0),"")</f>
        <v/>
      </c>
      <c r="BA64" s="46" t="str">
        <f>IF(Y64&lt;&gt;"","-" &amp;TEXT(comp[[#This Row],[Hf]],"0.#") &amp;TEXT(Y$1,0),"")</f>
        <v/>
      </c>
      <c r="BB64" s="46" t="str">
        <f>IF(Z64&lt;&gt;"","-" &amp;TEXT(comp[[#This Row],[Ge]],"0.#") &amp;TEXT(Z$1,0),"")</f>
        <v/>
      </c>
      <c r="BC64" s="46" t="str">
        <f>IF(AA64&lt;&gt;"","-" &amp;TEXT(comp[[#This Row],[Mn]],"0.#") &amp;TEXT(AA$1,0),"")</f>
        <v/>
      </c>
      <c r="BD64" s="46" t="str">
        <f>IF(AB64&lt;&gt;"","-" &amp;TEXT(comp[[#This Row],[Sc]],"0.#") &amp;TEXT(AB$1,0),"")</f>
        <v/>
      </c>
      <c r="BE64" s="46" t="str">
        <f>IF(AC64&lt;&gt;"","-" &amp;TEXT(comp[[#This Row],[Ru]],"0.#") &amp;TEXT(AC$1,0),"")</f>
        <v/>
      </c>
      <c r="BF64" s="46" t="str">
        <f>IF(AD64&lt;&gt;"","-" &amp;TEXT(comp[[#This Row],[Ce]],"0.#") &amp;TEXT(AD$1,0),"")</f>
        <v/>
      </c>
      <c r="BG64" s="46" t="str">
        <f>IF(AE64&lt;&gt;"","-" &amp;TEXT([1]comp!$AE64,"0.#") &amp;TEXT(AE$1,0),"")</f>
        <v/>
      </c>
      <c r="BH64" s="38" t="str">
        <f>[1]comp!$D64 &amp; [1]comp!$E64</f>
        <v>Co-9.5Al-7.5WBocchini,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
      <c r="BI64" s="73" t="str">
        <f t="shared" si="1"/>
        <v>Co-9.5Al-7.5W</v>
      </c>
      <c r="BJ64" s="38" t="s">
        <v>1620</v>
      </c>
      <c r="BK64" t="str">
        <f t="shared" si="2"/>
        <v>-9.5Al-7.5W</v>
      </c>
      <c r="BL64"/>
      <c r="BM64"/>
      <c r="BN64"/>
      <c r="BO64"/>
    </row>
    <row r="65" spans="1:67" s="42" customFormat="1" x14ac:dyDescent="0.3">
      <c r="A65" s="26" t="str">
        <f t="shared" si="0"/>
        <v>Co-9.6Al-7.5W-0.04B</v>
      </c>
      <c r="B65" s="38" t="s">
        <v>1484</v>
      </c>
      <c r="C65" s="38" t="s">
        <v>2748</v>
      </c>
      <c r="D65" s="31" t="s">
        <v>182</v>
      </c>
      <c r="E65" s="38" t="s">
        <v>208</v>
      </c>
      <c r="F65" s="31">
        <v>73</v>
      </c>
      <c r="G65" s="54">
        <f t="shared" si="3"/>
        <v>82.901499999999999</v>
      </c>
      <c r="H65" s="55"/>
      <c r="I65" s="55">
        <v>9.56</v>
      </c>
      <c r="J65" s="55"/>
      <c r="K65" s="55">
        <v>7.5</v>
      </c>
      <c r="L65" s="55"/>
      <c r="M65" s="55"/>
      <c r="N65" s="55"/>
      <c r="O65" s="55"/>
      <c r="P65" s="55"/>
      <c r="Q65" s="51"/>
      <c r="R65" s="51"/>
      <c r="S65" s="51">
        <v>3.85E-2</v>
      </c>
      <c r="T65" s="55"/>
      <c r="U65" s="55"/>
      <c r="V65" s="55"/>
      <c r="W65" s="55"/>
      <c r="X65" s="55"/>
      <c r="Y65" s="55"/>
      <c r="Z65" s="55"/>
      <c r="AA65" s="55"/>
      <c r="AB65" s="55"/>
      <c r="AC65" s="55"/>
      <c r="AD65" s="55"/>
      <c r="AE65" s="55"/>
      <c r="AF65" s="31">
        <f t="shared" si="4"/>
        <v>9.0810505999999993</v>
      </c>
      <c r="AG65" s="31"/>
      <c r="AH65" s="31"/>
      <c r="AI65" s="46" t="s">
        <v>1</v>
      </c>
      <c r="AJ65" s="46" t="str">
        <f>IF(I65&lt;&gt;"","-" &amp;TEXT([1]comp!$I65,"0.#") &amp;TEXT(I$1,0),"")</f>
        <v>-9.6Al</v>
      </c>
      <c r="AK65" s="46" t="str">
        <f>IF(K65&lt;&gt;"","-" &amp;TEXT(comp[[#This Row],[W]],"0.#") &amp;TEXT(K$1,0),"")</f>
        <v>-7.5W</v>
      </c>
      <c r="AL65" s="46" t="str">
        <f>IF(H65&lt;&gt;"","-" &amp;TEXT(comp[[#This Row],[Ni]],"0.#") &amp;TEXT(H$1,0),"")</f>
        <v/>
      </c>
      <c r="AM65" s="46" t="str">
        <f>IF(J65&lt;&gt;"","-" &amp;TEXT(comp[[#This Row],[Cr]],"0.#") &amp;TEXT(J$1,0),"")</f>
        <v/>
      </c>
      <c r="AN65" s="46" t="str">
        <f>IF(M65&lt;&gt;"","-" &amp;TEXT(comp[[#This Row],[Ta]],"0.#") &amp;TEXT(M$1,0),"")</f>
        <v/>
      </c>
      <c r="AO65" s="46" t="str">
        <f>IF(N65&lt;&gt;"","-" &amp;TEXT(comp[[#This Row],[Nb]],"0.#") &amp;TEXT(N$1,0),"")</f>
        <v/>
      </c>
      <c r="AP65" s="46" t="str">
        <f>IF(O65&lt;&gt;"","-" &amp;TEXT(comp[[#This Row],[V]],"0.#") &amp;TEXT(O$1,0),"")</f>
        <v/>
      </c>
      <c r="AQ65" s="46" t="str">
        <f>IF(L65&lt;&gt;"","-" &amp;TEXT(comp[[#This Row],[Ti]],"0.#") &amp;TEXT(L$1,0),"")</f>
        <v/>
      </c>
      <c r="AR65" s="46" t="str">
        <f>IF(P65&lt;&gt;"","-" &amp;TEXT(comp[[#This Row],[Mo]],"0.#") &amp;TEXT(P$1,0),"")</f>
        <v/>
      </c>
      <c r="AS65" s="46" t="str">
        <f>IF(Q65&lt;&gt;"","-" &amp;TEXT(comp[[#This Row],[C]],"0.##") &amp;TEXT(Q$1,0),"")</f>
        <v/>
      </c>
      <c r="AT65" s="46" t="str">
        <f>IF(R65&lt;&gt;"","-" &amp;TEXT(comp[[#This Row],[Zr]],"0.##") &amp;TEXT(R$1,0),"")</f>
        <v/>
      </c>
      <c r="AU65" s="46" t="str">
        <f>IF(S65&lt;&gt;"","-" &amp;TEXT(comp[[#This Row],[B]],"0.##") &amp;TEXT(S$1,0),"")</f>
        <v>-0.04B</v>
      </c>
      <c r="AV65" s="46" t="str">
        <f>IF(T65&lt;&gt;"","-" &amp;TEXT(comp[[#This Row],[Ir]],"0.#") &amp;TEXT(T$1,0),"")</f>
        <v/>
      </c>
      <c r="AW65" s="46" t="str">
        <f>IF(U65&lt;&gt;"","-" &amp;TEXT(comp[[#This Row],[Re]],"0.#") &amp;TEXT(U$1,0),"")</f>
        <v/>
      </c>
      <c r="AX65" s="46" t="str">
        <f>IF(V65&lt;&gt;"","-" &amp;TEXT(comp[[#This Row],[Si]],"0.#") &amp;TEXT(V$1,0),"")</f>
        <v/>
      </c>
      <c r="AY65" s="46" t="str">
        <f>IF(W65&lt;&gt;"","-" &amp;TEXT(comp[[#This Row],[Fe]],"0.#") &amp;TEXT(W$1,0),"")</f>
        <v/>
      </c>
      <c r="AZ65" s="46" t="str">
        <f>IF(X65&lt;&gt;"","-" &amp;TEXT(comp[[#This Row],[Y]],"0.#") &amp;TEXT(X$1,0),"")</f>
        <v/>
      </c>
      <c r="BA65" s="46" t="str">
        <f>IF(Y65&lt;&gt;"","-" &amp;TEXT(comp[[#This Row],[Hf]],"0.#") &amp;TEXT(Y$1,0),"")</f>
        <v/>
      </c>
      <c r="BB65" s="46" t="str">
        <f>IF(Z65&lt;&gt;"","-" &amp;TEXT(comp[[#This Row],[Ge]],"0.#") &amp;TEXT(Z$1,0),"")</f>
        <v/>
      </c>
      <c r="BC65" s="46" t="str">
        <f>IF(AA65&lt;&gt;"","-" &amp;TEXT(comp[[#This Row],[Mn]],"0.#") &amp;TEXT(AA$1,0),"")</f>
        <v/>
      </c>
      <c r="BD65" s="46" t="str">
        <f>IF(AB65&lt;&gt;"","-" &amp;TEXT(comp[[#This Row],[Sc]],"0.#") &amp;TEXT(AB$1,0),"")</f>
        <v/>
      </c>
      <c r="BE65" s="46" t="str">
        <f>IF(AC65&lt;&gt;"","-" &amp;TEXT(comp[[#This Row],[Ru]],"0.#") &amp;TEXT(AC$1,0),"")</f>
        <v/>
      </c>
      <c r="BF65" s="46" t="str">
        <f>IF(AD65&lt;&gt;"","-" &amp;TEXT(comp[[#This Row],[Ce]],"0.#") &amp;TEXT(AD$1,0),"")</f>
        <v/>
      </c>
      <c r="BG65" s="46" t="str">
        <f>IF(AE65&lt;&gt;"","-" &amp;TEXT([1]comp!$AE65,"0.#") &amp;TEXT(AE$1,0),"")</f>
        <v/>
      </c>
      <c r="BH65" s="38" t="str">
        <f>[1]comp!$D65 &amp; [1]comp!$E65</f>
        <v>Co-9.5Al-7.5W-0.05BBocchini,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
      <c r="BI65" s="73" t="str">
        <f t="shared" si="1"/>
        <v>Co-9.6Al-7.5W-0.04B</v>
      </c>
      <c r="BJ65" s="38" t="s">
        <v>1621</v>
      </c>
      <c r="BK65" t="str">
        <f t="shared" si="2"/>
        <v>-9.6Al-7.5W-0.04B</v>
      </c>
      <c r="BL65"/>
      <c r="BM65"/>
      <c r="BN65"/>
      <c r="BO65"/>
    </row>
    <row r="66" spans="1:67" s="42" customFormat="1" x14ac:dyDescent="0.3">
      <c r="A66" s="26" t="str">
        <f t="shared" ref="A66:A129" si="5">TEXT(AI66,0) &amp;TEXT(AL66,0) &amp;TEXT(AY66,0) &amp;TEXT(AJ66,0) &amp;TEXT(AM66,0) &amp;TEXT(AK66,0) &amp;TEXT(AQ66,0) &amp;TEXT(AN66,0) &amp;TEXT(AO66,0) &amp;TEXT(AP66,0) &amp;TEXT(AR66,0)&amp;TEXT(AV66,0) &amp;TEXT(AW66,0) &amp;TEXT(AX66,0) &amp;TEXT(BA66,0)  &amp;TEXT(BB66,0) &amp;TEXT(BC66,0) &amp;TEXT(BD66,0) &amp;TEXT(BE66,0) &amp;TEXT(BF66,0) &amp;TEXT(AS66,0) &amp;TEXT(AT66,0) &amp;TEXT(AU66,0) &amp;TEXT(AZ66,0)</f>
        <v>Co-9.9Al-7.6W-0.01B</v>
      </c>
      <c r="B66" s="38" t="s">
        <v>1484</v>
      </c>
      <c r="C66" s="79" t="s">
        <v>2748</v>
      </c>
      <c r="D66" s="31" t="s">
        <v>189</v>
      </c>
      <c r="E66" s="38" t="s">
        <v>208</v>
      </c>
      <c r="F66" s="31">
        <v>74</v>
      </c>
      <c r="G66" s="54">
        <f t="shared" si="3"/>
        <v>82.500799999999998</v>
      </c>
      <c r="H66" s="55"/>
      <c r="I66" s="55">
        <v>9.85</v>
      </c>
      <c r="J66" s="55"/>
      <c r="K66" s="55">
        <v>7.64</v>
      </c>
      <c r="L66" s="55"/>
      <c r="M66" s="55"/>
      <c r="N66" s="55"/>
      <c r="O66" s="55"/>
      <c r="P66" s="55"/>
      <c r="Q66" s="51"/>
      <c r="R66" s="51"/>
      <c r="S66" s="51">
        <v>9.1999999999999998E-3</v>
      </c>
      <c r="T66" s="55"/>
      <c r="U66" s="55"/>
      <c r="V66" s="55"/>
      <c r="W66" s="55"/>
      <c r="X66" s="55"/>
      <c r="Y66" s="55"/>
      <c r="Z66" s="55"/>
      <c r="AA66" s="55"/>
      <c r="AB66" s="55"/>
      <c r="AC66" s="55"/>
      <c r="AD66" s="55"/>
      <c r="AE66" s="55"/>
      <c r="AF66" s="31">
        <f t="shared" si="4"/>
        <v>9.0794475200000004</v>
      </c>
      <c r="AG66" s="31"/>
      <c r="AH66" s="31"/>
      <c r="AI66" s="46" t="s">
        <v>1</v>
      </c>
      <c r="AJ66" s="46" t="str">
        <f>IF(I66&lt;&gt;"","-" &amp;TEXT([1]comp!$I66,"0.#") &amp;TEXT(I$1,0),"")</f>
        <v>-9.9Al</v>
      </c>
      <c r="AK66" s="46" t="str">
        <f>IF(K66&lt;&gt;"","-" &amp;TEXT(comp[[#This Row],[W]],"0.#") &amp;TEXT(K$1,0),"")</f>
        <v>-7.6W</v>
      </c>
      <c r="AL66" s="46" t="str">
        <f>IF(H66&lt;&gt;"","-" &amp;TEXT(comp[[#This Row],[Ni]],"0.#") &amp;TEXT(H$1,0),"")</f>
        <v/>
      </c>
      <c r="AM66" s="46" t="str">
        <f>IF(J66&lt;&gt;"","-" &amp;TEXT(comp[[#This Row],[Cr]],"0.#") &amp;TEXT(J$1,0),"")</f>
        <v/>
      </c>
      <c r="AN66" s="46" t="str">
        <f>IF(M66&lt;&gt;"","-" &amp;TEXT(comp[[#This Row],[Ta]],"0.#") &amp;TEXT(M$1,0),"")</f>
        <v/>
      </c>
      <c r="AO66" s="46" t="str">
        <f>IF(N66&lt;&gt;"","-" &amp;TEXT(comp[[#This Row],[Nb]],"0.#") &amp;TEXT(N$1,0),"")</f>
        <v/>
      </c>
      <c r="AP66" s="46" t="str">
        <f>IF(O66&lt;&gt;"","-" &amp;TEXT(comp[[#This Row],[V]],"0.#") &amp;TEXT(O$1,0),"")</f>
        <v/>
      </c>
      <c r="AQ66" s="46" t="str">
        <f>IF(L66&lt;&gt;"","-" &amp;TEXT(comp[[#This Row],[Ti]],"0.#") &amp;TEXT(L$1,0),"")</f>
        <v/>
      </c>
      <c r="AR66" s="46" t="str">
        <f>IF(P66&lt;&gt;"","-" &amp;TEXT(comp[[#This Row],[Mo]],"0.#") &amp;TEXT(P$1,0),"")</f>
        <v/>
      </c>
      <c r="AS66" s="46" t="str">
        <f>IF(Q66&lt;&gt;"","-" &amp;TEXT(comp[[#This Row],[C]],"0.##") &amp;TEXT(Q$1,0),"")</f>
        <v/>
      </c>
      <c r="AT66" s="46" t="str">
        <f>IF(R66&lt;&gt;"","-" &amp;TEXT(comp[[#This Row],[Zr]],"0.##") &amp;TEXT(R$1,0),"")</f>
        <v/>
      </c>
      <c r="AU66" s="46" t="str">
        <f>IF(S66&lt;&gt;"","-" &amp;TEXT(comp[[#This Row],[B]],"0.##") &amp;TEXT(S$1,0),"")</f>
        <v>-0.01B</v>
      </c>
      <c r="AV66" s="46" t="str">
        <f>IF(T66&lt;&gt;"","-" &amp;TEXT(comp[[#This Row],[Ir]],"0.#") &amp;TEXT(T$1,0),"")</f>
        <v/>
      </c>
      <c r="AW66" s="46" t="str">
        <f>IF(U66&lt;&gt;"","-" &amp;TEXT(comp[[#This Row],[Re]],"0.#") &amp;TEXT(U$1,0),"")</f>
        <v/>
      </c>
      <c r="AX66" s="46" t="str">
        <f>IF(V66&lt;&gt;"","-" &amp;TEXT(comp[[#This Row],[Si]],"0.#") &amp;TEXT(V$1,0),"")</f>
        <v/>
      </c>
      <c r="AY66" s="46" t="str">
        <f>IF(W66&lt;&gt;"","-" &amp;TEXT(comp[[#This Row],[Fe]],"0.#") &amp;TEXT(W$1,0),"")</f>
        <v/>
      </c>
      <c r="AZ66" s="46" t="str">
        <f>IF(X66&lt;&gt;"","-" &amp;TEXT(comp[[#This Row],[Y]],"0.#") &amp;TEXT(X$1,0),"")</f>
        <v/>
      </c>
      <c r="BA66" s="46" t="str">
        <f>IF(Y66&lt;&gt;"","-" &amp;TEXT(comp[[#This Row],[Hf]],"0.#") &amp;TEXT(Y$1,0),"")</f>
        <v/>
      </c>
      <c r="BB66" s="46" t="str">
        <f>IF(Z66&lt;&gt;"","-" &amp;TEXT(comp[[#This Row],[Ge]],"0.#") &amp;TEXT(Z$1,0),"")</f>
        <v/>
      </c>
      <c r="BC66" s="46" t="str">
        <f>IF(AA66&lt;&gt;"","-" &amp;TEXT(comp[[#This Row],[Mn]],"0.#") &amp;TEXT(AA$1,0),"")</f>
        <v/>
      </c>
      <c r="BD66" s="46" t="str">
        <f>IF(AB66&lt;&gt;"","-" &amp;TEXT(comp[[#This Row],[Sc]],"0.#") &amp;TEXT(AB$1,0),"")</f>
        <v/>
      </c>
      <c r="BE66" s="46" t="str">
        <f>IF(AC66&lt;&gt;"","-" &amp;TEXT(comp[[#This Row],[Ru]],"0.#") &amp;TEXT(AC$1,0),"")</f>
        <v/>
      </c>
      <c r="BF66" s="46" t="str">
        <f>IF(AD66&lt;&gt;"","-" &amp;TEXT(comp[[#This Row],[Ce]],"0.#") &amp;TEXT(AD$1,0),"")</f>
        <v/>
      </c>
      <c r="BG66" s="46" t="str">
        <f>IF(AE66&lt;&gt;"","-" &amp;TEXT([1]comp!$AE66,"0.#") &amp;TEXT(AE$1,0),"")</f>
        <v/>
      </c>
      <c r="BH66" s="38" t="str">
        <f>[1]comp!$D66 &amp; [1]comp!$E66</f>
        <v>Co-9.5Al-7.5W-0.01BBocchini,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
      <c r="BI66" s="73" t="str">
        <f t="shared" ref="BI66:BI129" si="6">TEXT(AI66,0) &amp;TEXT(AL66,0) &amp;TEXT(AY66,0) &amp;TEXT(AJ66,0) &amp;TEXT(AM66,0) &amp;TEXT(AK66,0) &amp;TEXT(AQ66,0) &amp;TEXT(AN66,0) &amp;TEXT(AO66,0) &amp;TEXT(AP66,0) &amp;TEXT(AR66,0)&amp;TEXT(AV66,0) &amp;TEXT(AW66,0) &amp;TEXT(AX66,0) &amp;TEXT(BA66,0)  &amp;TEXT(BB66,0) &amp;TEXT(BC66,0) &amp;TEXT(BD66,0) &amp;TEXT(BE66,0) &amp;TEXT(BF66,0) &amp;TEXT(AS66,0) &amp;TEXT(AT66,0) &amp;TEXT(AU66,0) &amp;TEXT(AZ66,0) &amp;TEXT(BG66,0)</f>
        <v>Co-9.9Al-7.6W-0.01B</v>
      </c>
      <c r="BJ66" s="38" t="s">
        <v>1622</v>
      </c>
      <c r="BK66" t="str">
        <f t="shared" ref="BK66:BK129" si="7">TEXT(AJ66,0) &amp;TEXT(AM66,0) &amp;TEXT(AZ66,0) &amp;TEXT(AK66,0) &amp;TEXT(AN66,0) &amp;TEXT(AL66,0) &amp;TEXT(AR66,0) &amp;TEXT(AO66,0) &amp;TEXT(AP66,0) &amp;TEXT(AQ66,0) &amp;TEXT(AS66,0)&amp;TEXT(AW66,0) &amp;TEXT(AX66,0) &amp;TEXT(AY66,0) &amp;TEXT(BB66,0)  &amp;TEXT(BC66,0) &amp;TEXT(BD66,0) &amp;TEXT(BE66,0) &amp;TEXT(BF66,0) &amp;TEXT(AT66,0) &amp;TEXT(AU66,0) &amp;TEXT(AV66,0) &amp;TEXT(BA66,0) &amp;TEXT(BG66,0)</f>
        <v>-9.9Al-7.6W-0.01B</v>
      </c>
      <c r="BL66"/>
      <c r="BM66"/>
      <c r="BN66"/>
      <c r="BO66"/>
    </row>
    <row r="67" spans="1:67" s="42" customFormat="1" x14ac:dyDescent="0.3">
      <c r="A67" s="26" t="str">
        <f t="shared" si="5"/>
        <v>Co-9.6Al-7.4W-0.04Zr</v>
      </c>
      <c r="B67" s="38" t="s">
        <v>1484</v>
      </c>
      <c r="C67" s="38" t="s">
        <v>2749</v>
      </c>
      <c r="D67" s="31" t="s">
        <v>183</v>
      </c>
      <c r="E67" s="38" t="s">
        <v>208</v>
      </c>
      <c r="F67" s="31">
        <v>75</v>
      </c>
      <c r="G67" s="54">
        <f t="shared" ref="G67:G130" si="8">100-SUM(H67:AD67)</f>
        <v>82.984999999999999</v>
      </c>
      <c r="H67" s="55"/>
      <c r="I67" s="55">
        <v>9.58</v>
      </c>
      <c r="J67" s="55"/>
      <c r="K67" s="55">
        <v>7.4</v>
      </c>
      <c r="L67" s="55"/>
      <c r="M67" s="55"/>
      <c r="N67" s="55"/>
      <c r="O67" s="55"/>
      <c r="P67" s="55"/>
      <c r="Q67" s="51"/>
      <c r="R67" s="51">
        <v>3.5000000000000003E-2</v>
      </c>
      <c r="S67" s="51"/>
      <c r="T67" s="55"/>
      <c r="U67" s="55"/>
      <c r="V67" s="55"/>
      <c r="W67" s="55"/>
      <c r="X67" s="55"/>
      <c r="Y67" s="55"/>
      <c r="Z67" s="55"/>
      <c r="AA67" s="55"/>
      <c r="AB67" s="55"/>
      <c r="AC67" s="55"/>
      <c r="AD67" s="55"/>
      <c r="AE67" s="55"/>
      <c r="AF67" s="31">
        <f t="shared" ref="AF67:AF130" si="9">(G67*$G$2+I67*$I$2+K67*$K$2+H67*H$2+J67*J$2+M67*M$2+N67*N$2+O67*O$2+L67*L$2+P67*P$2+Q67*Q$2+R67*R$2+S67*S$2+T67*T$2+U67*U$2+V67*V$2+W67*W$2+X67*X$2+Y67*Y$2+Z67*Z$2+AA67*AA$2+AB67*AB$2+AC67*AC$2+AD67*AD$2)/100</f>
        <v>9.0711038500000001</v>
      </c>
      <c r="AG67" s="31"/>
      <c r="AH67" s="31"/>
      <c r="AI67" s="46" t="s">
        <v>1</v>
      </c>
      <c r="AJ67" s="46" t="str">
        <f>IF(I67&lt;&gt;"","-" &amp;TEXT([1]comp!$I67,"0.#") &amp;TEXT(I$1,0),"")</f>
        <v>-9.6Al</v>
      </c>
      <c r="AK67" s="46" t="str">
        <f>IF(K67&lt;&gt;"","-" &amp;TEXT(comp[[#This Row],[W]],"0.#") &amp;TEXT(K$1,0),"")</f>
        <v>-7.4W</v>
      </c>
      <c r="AL67" s="46" t="str">
        <f>IF(H67&lt;&gt;"","-" &amp;TEXT(comp[[#This Row],[Ni]],"0.#") &amp;TEXT(H$1,0),"")</f>
        <v/>
      </c>
      <c r="AM67" s="46" t="str">
        <f>IF(J67&lt;&gt;"","-" &amp;TEXT(comp[[#This Row],[Cr]],"0.#") &amp;TEXT(J$1,0),"")</f>
        <v/>
      </c>
      <c r="AN67" s="46" t="str">
        <f>IF(M67&lt;&gt;"","-" &amp;TEXT(comp[[#This Row],[Ta]],"0.#") &amp;TEXT(M$1,0),"")</f>
        <v/>
      </c>
      <c r="AO67" s="46" t="str">
        <f>IF(N67&lt;&gt;"","-" &amp;TEXT(comp[[#This Row],[Nb]],"0.#") &amp;TEXT(N$1,0),"")</f>
        <v/>
      </c>
      <c r="AP67" s="46" t="str">
        <f>IF(O67&lt;&gt;"","-" &amp;TEXT(comp[[#This Row],[V]],"0.#") &amp;TEXT(O$1,0),"")</f>
        <v/>
      </c>
      <c r="AQ67" s="46" t="str">
        <f>IF(L67&lt;&gt;"","-" &amp;TEXT(comp[[#This Row],[Ti]],"0.#") &amp;TEXT(L$1,0),"")</f>
        <v/>
      </c>
      <c r="AR67" s="46" t="str">
        <f>IF(P67&lt;&gt;"","-" &amp;TEXT(comp[[#This Row],[Mo]],"0.#") &amp;TEXT(P$1,0),"")</f>
        <v/>
      </c>
      <c r="AS67" s="46" t="str">
        <f>IF(Q67&lt;&gt;"","-" &amp;TEXT(comp[[#This Row],[C]],"0.##") &amp;TEXT(Q$1,0),"")</f>
        <v/>
      </c>
      <c r="AT67" s="46" t="str">
        <f>IF(R67&lt;&gt;"","-" &amp;TEXT(comp[[#This Row],[Zr]],"0.##") &amp;TEXT(R$1,0),"")</f>
        <v>-0.04Zr</v>
      </c>
      <c r="AU67" s="46" t="str">
        <f>IF(S67&lt;&gt;"","-" &amp;TEXT(comp[[#This Row],[B]],"0.##") &amp;TEXT(S$1,0),"")</f>
        <v/>
      </c>
      <c r="AV67" s="46" t="str">
        <f>IF(T67&lt;&gt;"","-" &amp;TEXT(comp[[#This Row],[Ir]],"0.#") &amp;TEXT(T$1,0),"")</f>
        <v/>
      </c>
      <c r="AW67" s="46" t="str">
        <f>IF(U67&lt;&gt;"","-" &amp;TEXT(comp[[#This Row],[Re]],"0.#") &amp;TEXT(U$1,0),"")</f>
        <v/>
      </c>
      <c r="AX67" s="46" t="str">
        <f>IF(V67&lt;&gt;"","-" &amp;TEXT(comp[[#This Row],[Si]],"0.#") &amp;TEXT(V$1,0),"")</f>
        <v/>
      </c>
      <c r="AY67" s="46" t="str">
        <f>IF(W67&lt;&gt;"","-" &amp;TEXT(comp[[#This Row],[Fe]],"0.#") &amp;TEXT(W$1,0),"")</f>
        <v/>
      </c>
      <c r="AZ67" s="46" t="str">
        <f>IF(X67&lt;&gt;"","-" &amp;TEXT(comp[[#This Row],[Y]],"0.#") &amp;TEXT(X$1,0),"")</f>
        <v/>
      </c>
      <c r="BA67" s="46" t="str">
        <f>IF(Y67&lt;&gt;"","-" &amp;TEXT(comp[[#This Row],[Hf]],"0.#") &amp;TEXT(Y$1,0),"")</f>
        <v/>
      </c>
      <c r="BB67" s="46" t="str">
        <f>IF(Z67&lt;&gt;"","-" &amp;TEXT(comp[[#This Row],[Ge]],"0.#") &amp;TEXT(Z$1,0),"")</f>
        <v/>
      </c>
      <c r="BC67" s="46" t="str">
        <f>IF(AA67&lt;&gt;"","-" &amp;TEXT(comp[[#This Row],[Mn]],"0.#") &amp;TEXT(AA$1,0),"")</f>
        <v/>
      </c>
      <c r="BD67" s="46" t="str">
        <f>IF(AB67&lt;&gt;"","-" &amp;TEXT(comp[[#This Row],[Sc]],"0.#") &amp;TEXT(AB$1,0),"")</f>
        <v/>
      </c>
      <c r="BE67" s="46" t="str">
        <f>IF(AC67&lt;&gt;"","-" &amp;TEXT(comp[[#This Row],[Ru]],"0.#") &amp;TEXT(AC$1,0),"")</f>
        <v/>
      </c>
      <c r="BF67" s="46" t="str">
        <f>IF(AD67&lt;&gt;"","-" &amp;TEXT(comp[[#This Row],[Ce]],"0.#") &amp;TEXT(AD$1,0),"")</f>
        <v/>
      </c>
      <c r="BG67" s="46" t="str">
        <f>IF(AE67&lt;&gt;"","-" &amp;TEXT([1]comp!$AE67,"0.#") &amp;TEXT(AE$1,0),"")</f>
        <v/>
      </c>
      <c r="BH67" s="38" t="str">
        <f>[1]comp!$D67 &amp; [1]comp!$E67</f>
        <v>Co-9.5Al-7.5W-0.05ZrBocchini,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
      <c r="BI67" s="73" t="str">
        <f t="shared" si="6"/>
        <v>Co-9.6Al-7.4W-0.04Zr</v>
      </c>
      <c r="BJ67" s="38" t="s">
        <v>1623</v>
      </c>
      <c r="BK67" t="str">
        <f t="shared" si="7"/>
        <v>-9.6Al-7.4W-0.04Zr</v>
      </c>
      <c r="BL67"/>
      <c r="BM67"/>
      <c r="BN67"/>
      <c r="BO67"/>
    </row>
    <row r="68" spans="1:67" s="42" customFormat="1" x14ac:dyDescent="0.3">
      <c r="A68" s="26" t="str">
        <f t="shared" si="5"/>
        <v>Co-9.5Al-7.7W-0.03Zr-0.01B</v>
      </c>
      <c r="B68" s="38" t="s">
        <v>1484</v>
      </c>
      <c r="C68" s="38" t="s">
        <v>2750</v>
      </c>
      <c r="D68" s="31" t="s">
        <v>184</v>
      </c>
      <c r="E68" s="38" t="s">
        <v>208</v>
      </c>
      <c r="F68" s="31">
        <v>76</v>
      </c>
      <c r="G68" s="54">
        <f t="shared" si="8"/>
        <v>82.777100000000004</v>
      </c>
      <c r="H68" s="55"/>
      <c r="I68" s="55">
        <v>9.5299999999999994</v>
      </c>
      <c r="J68" s="55"/>
      <c r="K68" s="55">
        <v>7.66</v>
      </c>
      <c r="L68" s="55"/>
      <c r="M68" s="55"/>
      <c r="N68" s="55"/>
      <c r="O68" s="55"/>
      <c r="P68" s="55"/>
      <c r="Q68" s="51"/>
      <c r="R68" s="51">
        <v>2.75E-2</v>
      </c>
      <c r="S68" s="51">
        <v>5.4000000000000003E-3</v>
      </c>
      <c r="T68" s="55"/>
      <c r="U68" s="55"/>
      <c r="V68" s="55"/>
      <c r="W68" s="55"/>
      <c r="X68" s="55"/>
      <c r="Y68" s="55"/>
      <c r="Z68" s="55"/>
      <c r="AA68" s="55"/>
      <c r="AB68" s="55"/>
      <c r="AC68" s="55"/>
      <c r="AD68" s="55"/>
      <c r="AE68" s="55"/>
      <c r="AF68" s="31">
        <f t="shared" si="9"/>
        <v>9.1009452650000018</v>
      </c>
      <c r="AG68" s="31"/>
      <c r="AH68" s="31"/>
      <c r="AI68" s="46" t="s">
        <v>1</v>
      </c>
      <c r="AJ68" s="46" t="str">
        <f>IF(I68&lt;&gt;"","-" &amp;TEXT([1]comp!$I68,"0.#") &amp;TEXT(I$1,0),"")</f>
        <v>-9.5Al</v>
      </c>
      <c r="AK68" s="46" t="str">
        <f>IF(K68&lt;&gt;"","-" &amp;TEXT(comp[[#This Row],[W]],"0.#") &amp;TEXT(K$1,0),"")</f>
        <v>-7.7W</v>
      </c>
      <c r="AL68" s="46" t="str">
        <f>IF(H68&lt;&gt;"","-" &amp;TEXT(comp[[#This Row],[Ni]],"0.#") &amp;TEXT(H$1,0),"")</f>
        <v/>
      </c>
      <c r="AM68" s="46" t="str">
        <f>IF(J68&lt;&gt;"","-" &amp;TEXT(comp[[#This Row],[Cr]],"0.#") &amp;TEXT(J$1,0),"")</f>
        <v/>
      </c>
      <c r="AN68" s="46" t="str">
        <f>IF(M68&lt;&gt;"","-" &amp;TEXT(comp[[#This Row],[Ta]],"0.#") &amp;TEXT(M$1,0),"")</f>
        <v/>
      </c>
      <c r="AO68" s="46" t="str">
        <f>IF(N68&lt;&gt;"","-" &amp;TEXT(comp[[#This Row],[Nb]],"0.#") &amp;TEXT(N$1,0),"")</f>
        <v/>
      </c>
      <c r="AP68" s="46" t="str">
        <f>IF(O68&lt;&gt;"","-" &amp;TEXT(comp[[#This Row],[V]],"0.#") &amp;TEXT(O$1,0),"")</f>
        <v/>
      </c>
      <c r="AQ68" s="46" t="str">
        <f>IF(L68&lt;&gt;"","-" &amp;TEXT(comp[[#This Row],[Ti]],"0.#") &amp;TEXT(L$1,0),"")</f>
        <v/>
      </c>
      <c r="AR68" s="46" t="str">
        <f>IF(P68&lt;&gt;"","-" &amp;TEXT(comp[[#This Row],[Mo]],"0.#") &amp;TEXT(P$1,0),"")</f>
        <v/>
      </c>
      <c r="AS68" s="46" t="str">
        <f>IF(Q68&lt;&gt;"","-" &amp;TEXT(comp[[#This Row],[C]],"0.##") &amp;TEXT(Q$1,0),"")</f>
        <v/>
      </c>
      <c r="AT68" s="46" t="str">
        <f>IF(R68&lt;&gt;"","-" &amp;TEXT(comp[[#This Row],[Zr]],"0.##") &amp;TEXT(R$1,0),"")</f>
        <v>-0.03Zr</v>
      </c>
      <c r="AU68" s="46" t="str">
        <f>IF(S68&lt;&gt;"","-" &amp;TEXT(comp[[#This Row],[B]],"0.##") &amp;TEXT(S$1,0),"")</f>
        <v>-0.01B</v>
      </c>
      <c r="AV68" s="46" t="str">
        <f>IF(T68&lt;&gt;"","-" &amp;TEXT(comp[[#This Row],[Ir]],"0.#") &amp;TEXT(T$1,0),"")</f>
        <v/>
      </c>
      <c r="AW68" s="46" t="str">
        <f>IF(U68&lt;&gt;"","-" &amp;TEXT(comp[[#This Row],[Re]],"0.#") &amp;TEXT(U$1,0),"")</f>
        <v/>
      </c>
      <c r="AX68" s="46" t="str">
        <f>IF(V68&lt;&gt;"","-" &amp;TEXT(comp[[#This Row],[Si]],"0.#") &amp;TEXT(V$1,0),"")</f>
        <v/>
      </c>
      <c r="AY68" s="46" t="str">
        <f>IF(W68&lt;&gt;"","-" &amp;TEXT(comp[[#This Row],[Fe]],"0.#") &amp;TEXT(W$1,0),"")</f>
        <v/>
      </c>
      <c r="AZ68" s="46" t="str">
        <f>IF(X68&lt;&gt;"","-" &amp;TEXT(comp[[#This Row],[Y]],"0.#") &amp;TEXT(X$1,0),"")</f>
        <v/>
      </c>
      <c r="BA68" s="46" t="str">
        <f>IF(Y68&lt;&gt;"","-" &amp;TEXT(comp[[#This Row],[Hf]],"0.#") &amp;TEXT(Y$1,0),"")</f>
        <v/>
      </c>
      <c r="BB68" s="46" t="str">
        <f>IF(Z68&lt;&gt;"","-" &amp;TEXT(comp[[#This Row],[Ge]],"0.#") &amp;TEXT(Z$1,0),"")</f>
        <v/>
      </c>
      <c r="BC68" s="46" t="str">
        <f>IF(AA68&lt;&gt;"","-" &amp;TEXT(comp[[#This Row],[Mn]],"0.#") &amp;TEXT(AA$1,0),"")</f>
        <v/>
      </c>
      <c r="BD68" s="46" t="str">
        <f>IF(AB68&lt;&gt;"","-" &amp;TEXT(comp[[#This Row],[Sc]],"0.#") &amp;TEXT(AB$1,0),"")</f>
        <v/>
      </c>
      <c r="BE68" s="46" t="str">
        <f>IF(AC68&lt;&gt;"","-" &amp;TEXT(comp[[#This Row],[Ru]],"0.#") &amp;TEXT(AC$1,0),"")</f>
        <v/>
      </c>
      <c r="BF68" s="46" t="str">
        <f>IF(AD68&lt;&gt;"","-" &amp;TEXT(comp[[#This Row],[Ce]],"0.#") &amp;TEXT(AD$1,0),"")</f>
        <v/>
      </c>
      <c r="BG68" s="46" t="str">
        <f>IF(AE68&lt;&gt;"","-" &amp;TEXT([1]comp!$AE68,"0.#") &amp;TEXT(AE$1,0),"")</f>
        <v/>
      </c>
      <c r="BH68" s="38" t="str">
        <f>[1]comp!$D68 &amp; [1]comp!$E68</f>
        <v>Co-9.5Al-7.5W-0.05B-0.05ZrBocchini,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
      <c r="BI68" s="73" t="str">
        <f t="shared" si="6"/>
        <v>Co-9.5Al-7.7W-0.03Zr-0.01B</v>
      </c>
      <c r="BJ68" s="38" t="s">
        <v>1624</v>
      </c>
      <c r="BK68" t="str">
        <f t="shared" si="7"/>
        <v>-9.5Al-7.7W-0.03Zr-0.01B</v>
      </c>
      <c r="BL68"/>
      <c r="BM68"/>
      <c r="BN68"/>
      <c r="BO68"/>
    </row>
    <row r="69" spans="1:67" s="42" customFormat="1" x14ac:dyDescent="0.3">
      <c r="A69" s="26" t="str">
        <f t="shared" si="5"/>
        <v>Co-10.Ni-5.8Al-6.2Ti</v>
      </c>
      <c r="B69" s="69" t="s">
        <v>779</v>
      </c>
      <c r="C69" s="69" t="s">
        <v>2751</v>
      </c>
      <c r="D69" s="42" t="s">
        <v>204</v>
      </c>
      <c r="E69" s="71" t="s">
        <v>211</v>
      </c>
      <c r="F69" s="42">
        <v>77</v>
      </c>
      <c r="G69" s="54">
        <f t="shared" si="8"/>
        <v>78</v>
      </c>
      <c r="H69" s="48">
        <v>10</v>
      </c>
      <c r="I69" s="48">
        <v>5.8</v>
      </c>
      <c r="J69" s="48"/>
      <c r="K69" s="48"/>
      <c r="L69" s="48">
        <v>6.2</v>
      </c>
      <c r="M69" s="48"/>
      <c r="N69" s="48"/>
      <c r="O69" s="48"/>
      <c r="P69" s="48"/>
      <c r="Q69" s="47"/>
      <c r="R69" s="47"/>
      <c r="S69" s="47"/>
      <c r="T69" s="48"/>
      <c r="U69" s="48"/>
      <c r="V69" s="48"/>
      <c r="W69" s="48"/>
      <c r="X69" s="48"/>
      <c r="Y69" s="48"/>
      <c r="Z69" s="48"/>
      <c r="AA69" s="48"/>
      <c r="AB69" s="48"/>
      <c r="AC69" s="48"/>
      <c r="AD69" s="48"/>
      <c r="AE69" s="48"/>
      <c r="AF69" s="42">
        <f t="shared" si="9"/>
        <v>8.268834</v>
      </c>
      <c r="AG69" s="42">
        <v>8.1999999999999993</v>
      </c>
      <c r="AI69" s="46" t="s">
        <v>1</v>
      </c>
      <c r="AJ69" s="46" t="str">
        <f>IF(I69&lt;&gt;"","-" &amp;TEXT([1]comp!$I69,"0.#") &amp;TEXT(I$1,0),"")</f>
        <v>-5.8Al</v>
      </c>
      <c r="AK69" s="46" t="str">
        <f>IF(K69&lt;&gt;"","-" &amp;TEXT(comp[[#This Row],[W]],"0.#") &amp;TEXT(K$1,0),"")</f>
        <v/>
      </c>
      <c r="AL69" s="46" t="str">
        <f>IF(H69&lt;&gt;"","-" &amp;TEXT(comp[[#This Row],[Ni]],"0.#") &amp;TEXT(H$1,0),"")</f>
        <v>-10.Ni</v>
      </c>
      <c r="AM69" s="46" t="str">
        <f>IF(J69&lt;&gt;"","-" &amp;TEXT(comp[[#This Row],[Cr]],"0.#") &amp;TEXT(J$1,0),"")</f>
        <v/>
      </c>
      <c r="AN69" s="46" t="str">
        <f>IF(M69&lt;&gt;"","-" &amp;TEXT(comp[[#This Row],[Ta]],"0.#") &amp;TEXT(M$1,0),"")</f>
        <v/>
      </c>
      <c r="AO69" s="46" t="str">
        <f>IF(N69&lt;&gt;"","-" &amp;TEXT(comp[[#This Row],[Nb]],"0.#") &amp;TEXT(N$1,0),"")</f>
        <v/>
      </c>
      <c r="AP69" s="46" t="str">
        <f>IF(O69&lt;&gt;"","-" &amp;TEXT(comp[[#This Row],[V]],"0.#") &amp;TEXT(O$1,0),"")</f>
        <v/>
      </c>
      <c r="AQ69" s="46" t="str">
        <f>IF(L69&lt;&gt;"","-" &amp;TEXT(comp[[#This Row],[Ti]],"0.#") &amp;TEXT(L$1,0),"")</f>
        <v>-6.2Ti</v>
      </c>
      <c r="AR69" s="46" t="str">
        <f>IF(P69&lt;&gt;"","-" &amp;TEXT(comp[[#This Row],[Mo]],"0.#") &amp;TEXT(P$1,0),"")</f>
        <v/>
      </c>
      <c r="AS69" s="46" t="str">
        <f>IF(Q69&lt;&gt;"","-" &amp;TEXT(comp[[#This Row],[C]],"0.##") &amp;TEXT(Q$1,0),"")</f>
        <v/>
      </c>
      <c r="AT69" s="46" t="str">
        <f>IF(R69&lt;&gt;"","-" &amp;TEXT(comp[[#This Row],[Zr]],"0.##") &amp;TEXT(R$1,0),"")</f>
        <v/>
      </c>
      <c r="AU69" s="46" t="str">
        <f>IF(S69&lt;&gt;"","-" &amp;TEXT(comp[[#This Row],[B]],"0.##") &amp;TEXT(S$1,0),"")</f>
        <v/>
      </c>
      <c r="AV69" s="46" t="str">
        <f>IF(T69&lt;&gt;"","-" &amp;TEXT(comp[[#This Row],[Ir]],"0.#") &amp;TEXT(T$1,0),"")</f>
        <v/>
      </c>
      <c r="AW69" s="46" t="str">
        <f>IF(U69&lt;&gt;"","-" &amp;TEXT(comp[[#This Row],[Re]],"0.#") &amp;TEXT(U$1,0),"")</f>
        <v/>
      </c>
      <c r="AX69" s="46" t="str">
        <f>IF(V69&lt;&gt;"","-" &amp;TEXT(comp[[#This Row],[Si]],"0.#") &amp;TEXT(V$1,0),"")</f>
        <v/>
      </c>
      <c r="AY69" s="46" t="str">
        <f>IF(W69&lt;&gt;"","-" &amp;TEXT(comp[[#This Row],[Fe]],"0.#") &amp;TEXT(W$1,0),"")</f>
        <v/>
      </c>
      <c r="AZ69" s="46" t="str">
        <f>IF(X69&lt;&gt;"","-" &amp;TEXT(comp[[#This Row],[Y]],"0.#") &amp;TEXT(X$1,0),"")</f>
        <v/>
      </c>
      <c r="BA69" s="46" t="str">
        <f>IF(Y69&lt;&gt;"","-" &amp;TEXT(comp[[#This Row],[Hf]],"0.#") &amp;TEXT(Y$1,0),"")</f>
        <v/>
      </c>
      <c r="BB69" s="46" t="str">
        <f>IF(Z69&lt;&gt;"","-" &amp;TEXT(comp[[#This Row],[Ge]],"0.#") &amp;TEXT(Z$1,0),"")</f>
        <v/>
      </c>
      <c r="BC69" s="46" t="str">
        <f>IF(AA69&lt;&gt;"","-" &amp;TEXT(comp[[#This Row],[Mn]],"0.#") &amp;TEXT(AA$1,0),"")</f>
        <v/>
      </c>
      <c r="BD69" s="46" t="str">
        <f>IF(AB69&lt;&gt;"","-" &amp;TEXT(comp[[#This Row],[Sc]],"0.#") &amp;TEXT(AB$1,0),"")</f>
        <v/>
      </c>
      <c r="BE69" s="46" t="str">
        <f>IF(AC69&lt;&gt;"","-" &amp;TEXT(comp[[#This Row],[Ru]],"0.#") &amp;TEXT(AC$1,0),"")</f>
        <v/>
      </c>
      <c r="BF69" s="46" t="str">
        <f>IF(AD69&lt;&gt;"","-" &amp;TEXT(comp[[#This Row],[Ce]],"0.#") &amp;TEXT(AD$1,0),"")</f>
        <v/>
      </c>
      <c r="BG69" s="46" t="str">
        <f>IF(AE69&lt;&gt;"","-" &amp;TEXT([1]comp!$AE69,"0.#") &amp;TEXT(AE$1,0),"")</f>
        <v/>
      </c>
      <c r="BH69" s="71" t="str">
        <f>[1]comp!$D69 &amp; [1]comp!$E69</f>
        <v>10Ni-6Al-0W-6TiBocchini,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
      <c r="BI69" s="70" t="str">
        <f t="shared" si="6"/>
        <v>Co-10.Ni-5.8Al-6.2Ti</v>
      </c>
      <c r="BJ69" s="71" t="s">
        <v>1580</v>
      </c>
      <c r="BK69" t="str">
        <f t="shared" si="7"/>
        <v>-5.8Al-10.Ni-6.2Ti</v>
      </c>
      <c r="BL69"/>
      <c r="BM69"/>
      <c r="BN69"/>
      <c r="BO69"/>
    </row>
    <row r="70" spans="1:67" s="42" customFormat="1" ht="12.6" customHeight="1" x14ac:dyDescent="0.3">
      <c r="A70" s="26" t="str">
        <f t="shared" si="5"/>
        <v>Co-10.1Ni-5.7Al-3.9W-6.2Ti</v>
      </c>
      <c r="B70" s="69" t="s">
        <v>779</v>
      </c>
      <c r="C70" s="69" t="s">
        <v>2752</v>
      </c>
      <c r="D70" s="42" t="s">
        <v>206</v>
      </c>
      <c r="E70" s="71" t="s">
        <v>211</v>
      </c>
      <c r="F70" s="42">
        <v>78</v>
      </c>
      <c r="G70" s="54">
        <f t="shared" si="8"/>
        <v>74.099999999999994</v>
      </c>
      <c r="H70" s="48">
        <v>10.1</v>
      </c>
      <c r="I70" s="48">
        <v>5.7</v>
      </c>
      <c r="J70" s="48"/>
      <c r="K70" s="48">
        <v>3.9</v>
      </c>
      <c r="L70" s="48">
        <v>6.2</v>
      </c>
      <c r="M70" s="48"/>
      <c r="N70" s="48"/>
      <c r="O70" s="48"/>
      <c r="P70" s="48"/>
      <c r="Q70" s="47"/>
      <c r="R70" s="47"/>
      <c r="S70" s="47"/>
      <c r="T70" s="48"/>
      <c r="U70" s="48"/>
      <c r="V70" s="48"/>
      <c r="W70" s="48"/>
      <c r="X70" s="48"/>
      <c r="Y70" s="48"/>
      <c r="Z70" s="48"/>
      <c r="AA70" s="48"/>
      <c r="AB70" s="48"/>
      <c r="AC70" s="48"/>
      <c r="AD70" s="48"/>
      <c r="AE70" s="48"/>
      <c r="AF70" s="42">
        <f t="shared" si="9"/>
        <v>8.6786919999999999</v>
      </c>
      <c r="AG70" s="42">
        <v>8.86</v>
      </c>
      <c r="AI70" s="46" t="s">
        <v>1</v>
      </c>
      <c r="AJ70" s="46" t="str">
        <f>IF(I70&lt;&gt;"","-" &amp;TEXT([1]comp!$I70,"0.#") &amp;TEXT(I$1,0),"")</f>
        <v>-5.7Al</v>
      </c>
      <c r="AK70" s="46" t="str">
        <f>IF(K70&lt;&gt;"","-" &amp;TEXT(comp[[#This Row],[W]],"0.#") &amp;TEXT(K$1,0),"")</f>
        <v>-3.9W</v>
      </c>
      <c r="AL70" s="46" t="str">
        <f>IF(H70&lt;&gt;"","-" &amp;TEXT(comp[[#This Row],[Ni]],"0.#") &amp;TEXT(H$1,0),"")</f>
        <v>-10.1Ni</v>
      </c>
      <c r="AM70" s="46" t="str">
        <f>IF(J70&lt;&gt;"","-" &amp;TEXT(comp[[#This Row],[Cr]],"0.#") &amp;TEXT(J$1,0),"")</f>
        <v/>
      </c>
      <c r="AN70" s="46" t="str">
        <f>IF(M70&lt;&gt;"","-" &amp;TEXT(comp[[#This Row],[Ta]],"0.#") &amp;TEXT(M$1,0),"")</f>
        <v/>
      </c>
      <c r="AO70" s="46" t="str">
        <f>IF(N70&lt;&gt;"","-" &amp;TEXT(comp[[#This Row],[Nb]],"0.#") &amp;TEXT(N$1,0),"")</f>
        <v/>
      </c>
      <c r="AP70" s="46" t="str">
        <f>IF(O70&lt;&gt;"","-" &amp;TEXT(comp[[#This Row],[V]],"0.#") &amp;TEXT(O$1,0),"")</f>
        <v/>
      </c>
      <c r="AQ70" s="46" t="str">
        <f>IF(L70&lt;&gt;"","-" &amp;TEXT(comp[[#This Row],[Ti]],"0.#") &amp;TEXT(L$1,0),"")</f>
        <v>-6.2Ti</v>
      </c>
      <c r="AR70" s="46" t="str">
        <f>IF(P70&lt;&gt;"","-" &amp;TEXT(comp[[#This Row],[Mo]],"0.#") &amp;TEXT(P$1,0),"")</f>
        <v/>
      </c>
      <c r="AS70" s="46" t="str">
        <f>IF(Q70&lt;&gt;"","-" &amp;TEXT(comp[[#This Row],[C]],"0.##") &amp;TEXT(Q$1,0),"")</f>
        <v/>
      </c>
      <c r="AT70" s="46" t="str">
        <f>IF(R70&lt;&gt;"","-" &amp;TEXT(comp[[#This Row],[Zr]],"0.##") &amp;TEXT(R$1,0),"")</f>
        <v/>
      </c>
      <c r="AU70" s="46" t="str">
        <f>IF(S70&lt;&gt;"","-" &amp;TEXT(comp[[#This Row],[B]],"0.##") &amp;TEXT(S$1,0),"")</f>
        <v/>
      </c>
      <c r="AV70" s="46" t="str">
        <f>IF(T70&lt;&gt;"","-" &amp;TEXT(comp[[#This Row],[Ir]],"0.#") &amp;TEXT(T$1,0),"")</f>
        <v/>
      </c>
      <c r="AW70" s="46" t="str">
        <f>IF(U70&lt;&gt;"","-" &amp;TEXT(comp[[#This Row],[Re]],"0.#") &amp;TEXT(U$1,0),"")</f>
        <v/>
      </c>
      <c r="AX70" s="46" t="str">
        <f>IF(V70&lt;&gt;"","-" &amp;TEXT(comp[[#This Row],[Si]],"0.#") &amp;TEXT(V$1,0),"")</f>
        <v/>
      </c>
      <c r="AY70" s="46" t="str">
        <f>IF(W70&lt;&gt;"","-" &amp;TEXT(comp[[#This Row],[Fe]],"0.#") &amp;TEXT(W$1,0),"")</f>
        <v/>
      </c>
      <c r="AZ70" s="46" t="str">
        <f>IF(X70&lt;&gt;"","-" &amp;TEXT(comp[[#This Row],[Y]],"0.#") &amp;TEXT(X$1,0),"")</f>
        <v/>
      </c>
      <c r="BA70" s="46" t="str">
        <f>IF(Y70&lt;&gt;"","-" &amp;TEXT(comp[[#This Row],[Hf]],"0.#") &amp;TEXT(Y$1,0),"")</f>
        <v/>
      </c>
      <c r="BB70" s="46" t="str">
        <f>IF(Z70&lt;&gt;"","-" &amp;TEXT(comp[[#This Row],[Ge]],"0.#") &amp;TEXT(Z$1,0),"")</f>
        <v/>
      </c>
      <c r="BC70" s="46" t="str">
        <f>IF(AA70&lt;&gt;"","-" &amp;TEXT(comp[[#This Row],[Mn]],"0.#") &amp;TEXT(AA$1,0),"")</f>
        <v/>
      </c>
      <c r="BD70" s="46" t="str">
        <f>IF(AB70&lt;&gt;"","-" &amp;TEXT(comp[[#This Row],[Sc]],"0.#") &amp;TEXT(AB$1,0),"")</f>
        <v/>
      </c>
      <c r="BE70" s="46" t="str">
        <f>IF(AC70&lt;&gt;"","-" &amp;TEXT(comp[[#This Row],[Ru]],"0.#") &amp;TEXT(AC$1,0),"")</f>
        <v/>
      </c>
      <c r="BF70" s="46" t="str">
        <f>IF(AD70&lt;&gt;"","-" &amp;TEXT(comp[[#This Row],[Ce]],"0.#") &amp;TEXT(AD$1,0),"")</f>
        <v/>
      </c>
      <c r="BG70" s="46" t="str">
        <f>IF(AE70&lt;&gt;"","-" &amp;TEXT([1]comp!$AE70,"0.#") &amp;TEXT(AE$1,0),"")</f>
        <v/>
      </c>
      <c r="BH70" s="71" t="str">
        <f>[1]comp!$D70 &amp; [1]comp!$E70</f>
        <v>10Ni-6Al-4W-6TiBocchini,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
      <c r="BI70" s="70" t="str">
        <f t="shared" si="6"/>
        <v>Co-10.1Ni-5.7Al-3.9W-6.2Ti</v>
      </c>
      <c r="BJ70" s="71" t="s">
        <v>1582</v>
      </c>
      <c r="BK70" t="str">
        <f t="shared" si="7"/>
        <v>-5.7Al-3.9W-10.1Ni-6.2Ti</v>
      </c>
      <c r="BL70"/>
      <c r="BM70"/>
      <c r="BN70"/>
      <c r="BO70"/>
    </row>
    <row r="71" spans="1:67" s="28" customFormat="1" x14ac:dyDescent="0.3">
      <c r="A71" s="26" t="str">
        <f t="shared" si="5"/>
        <v>Co-10.Ni-5.9Al-2.W-6.1Ti</v>
      </c>
      <c r="B71" s="69" t="s">
        <v>779</v>
      </c>
      <c r="C71" s="69" t="s">
        <v>2753</v>
      </c>
      <c r="D71" s="42" t="s">
        <v>205</v>
      </c>
      <c r="E71" s="71" t="s">
        <v>211</v>
      </c>
      <c r="F71" s="42">
        <v>79</v>
      </c>
      <c r="G71" s="54">
        <f t="shared" si="8"/>
        <v>76</v>
      </c>
      <c r="H71" s="48">
        <v>10</v>
      </c>
      <c r="I71" s="48">
        <v>5.9</v>
      </c>
      <c r="J71" s="48"/>
      <c r="K71" s="48">
        <v>2</v>
      </c>
      <c r="L71" s="48">
        <v>6.1</v>
      </c>
      <c r="M71" s="48"/>
      <c r="N71" s="48"/>
      <c r="O71" s="48"/>
      <c r="P71" s="48"/>
      <c r="Q71" s="47"/>
      <c r="R71" s="47"/>
      <c r="S71" s="47"/>
      <c r="T71" s="48"/>
      <c r="U71" s="48"/>
      <c r="V71" s="48"/>
      <c r="W71" s="48"/>
      <c r="X71" s="48"/>
      <c r="Y71" s="48"/>
      <c r="Z71" s="48"/>
      <c r="AA71" s="48"/>
      <c r="AB71" s="48"/>
      <c r="AC71" s="48"/>
      <c r="AD71" s="48"/>
      <c r="AE71" s="48"/>
      <c r="AF71" s="42">
        <f t="shared" si="9"/>
        <v>8.4740269999999995</v>
      </c>
      <c r="AG71" s="42">
        <v>8.5399999999999991</v>
      </c>
      <c r="AH71" s="42"/>
      <c r="AI71" s="46" t="s">
        <v>1</v>
      </c>
      <c r="AJ71" s="46" t="str">
        <f>IF(I71&lt;&gt;"","-" &amp;TEXT([1]comp!$I71,"0.#") &amp;TEXT(I$1,0),"")</f>
        <v>-5.9Al</v>
      </c>
      <c r="AK71" s="46" t="str">
        <f>IF(K71&lt;&gt;"","-" &amp;TEXT(comp[[#This Row],[W]],"0.#") &amp;TEXT(K$1,0),"")</f>
        <v>-2.W</v>
      </c>
      <c r="AL71" s="46" t="str">
        <f>IF(H71&lt;&gt;"","-" &amp;TEXT(comp[[#This Row],[Ni]],"0.#") &amp;TEXT(H$1,0),"")</f>
        <v>-10.Ni</v>
      </c>
      <c r="AM71" s="46" t="str">
        <f>IF(J71&lt;&gt;"","-" &amp;TEXT(comp[[#This Row],[Cr]],"0.#") &amp;TEXT(J$1,0),"")</f>
        <v/>
      </c>
      <c r="AN71" s="46" t="str">
        <f>IF(M71&lt;&gt;"","-" &amp;TEXT(comp[[#This Row],[Ta]],"0.#") &amp;TEXT(M$1,0),"")</f>
        <v/>
      </c>
      <c r="AO71" s="46" t="str">
        <f>IF(N71&lt;&gt;"","-" &amp;TEXT(comp[[#This Row],[Nb]],"0.#") &amp;TEXT(N$1,0),"")</f>
        <v/>
      </c>
      <c r="AP71" s="46" t="str">
        <f>IF(O71&lt;&gt;"","-" &amp;TEXT(comp[[#This Row],[V]],"0.#") &amp;TEXT(O$1,0),"")</f>
        <v/>
      </c>
      <c r="AQ71" s="46" t="str">
        <f>IF(L71&lt;&gt;"","-" &amp;TEXT(comp[[#This Row],[Ti]],"0.#") &amp;TEXT(L$1,0),"")</f>
        <v>-6.1Ti</v>
      </c>
      <c r="AR71" s="46" t="str">
        <f>IF(P71&lt;&gt;"","-" &amp;TEXT(comp[[#This Row],[Mo]],"0.#") &amp;TEXT(P$1,0),"")</f>
        <v/>
      </c>
      <c r="AS71" s="46" t="str">
        <f>IF(Q71&lt;&gt;"","-" &amp;TEXT(comp[[#This Row],[C]],"0.##") &amp;TEXT(Q$1,0),"")</f>
        <v/>
      </c>
      <c r="AT71" s="46" t="str">
        <f>IF(R71&lt;&gt;"","-" &amp;TEXT(comp[[#This Row],[Zr]],"0.##") &amp;TEXT(R$1,0),"")</f>
        <v/>
      </c>
      <c r="AU71" s="46" t="str">
        <f>IF(S71&lt;&gt;"","-" &amp;TEXT(comp[[#This Row],[B]],"0.##") &amp;TEXT(S$1,0),"")</f>
        <v/>
      </c>
      <c r="AV71" s="46" t="str">
        <f>IF(T71&lt;&gt;"","-" &amp;TEXT(comp[[#This Row],[Ir]],"0.#") &amp;TEXT(T$1,0),"")</f>
        <v/>
      </c>
      <c r="AW71" s="46" t="str">
        <f>IF(U71&lt;&gt;"","-" &amp;TEXT(comp[[#This Row],[Re]],"0.#") &amp;TEXT(U$1,0),"")</f>
        <v/>
      </c>
      <c r="AX71" s="46" t="str">
        <f>IF(V71&lt;&gt;"","-" &amp;TEXT(comp[[#This Row],[Si]],"0.#") &amp;TEXT(V$1,0),"")</f>
        <v/>
      </c>
      <c r="AY71" s="46" t="str">
        <f>IF(W71&lt;&gt;"","-" &amp;TEXT(comp[[#This Row],[Fe]],"0.#") &amp;TEXT(W$1,0),"")</f>
        <v/>
      </c>
      <c r="AZ71" s="46" t="str">
        <f>IF(X71&lt;&gt;"","-" &amp;TEXT(comp[[#This Row],[Y]],"0.#") &amp;TEXT(X$1,0),"")</f>
        <v/>
      </c>
      <c r="BA71" s="46" t="str">
        <f>IF(Y71&lt;&gt;"","-" &amp;TEXT(comp[[#This Row],[Hf]],"0.#") &amp;TEXT(Y$1,0),"")</f>
        <v/>
      </c>
      <c r="BB71" s="46" t="str">
        <f>IF(Z71&lt;&gt;"","-" &amp;TEXT(comp[[#This Row],[Ge]],"0.#") &amp;TEXT(Z$1,0),"")</f>
        <v/>
      </c>
      <c r="BC71" s="46" t="str">
        <f>IF(AA71&lt;&gt;"","-" &amp;TEXT(comp[[#This Row],[Mn]],"0.#") &amp;TEXT(AA$1,0),"")</f>
        <v/>
      </c>
      <c r="BD71" s="46" t="str">
        <f>IF(AB71&lt;&gt;"","-" &amp;TEXT(comp[[#This Row],[Sc]],"0.#") &amp;TEXT(AB$1,0),"")</f>
        <v/>
      </c>
      <c r="BE71" s="46" t="str">
        <f>IF(AC71&lt;&gt;"","-" &amp;TEXT(comp[[#This Row],[Ru]],"0.#") &amp;TEXT(AC$1,0),"")</f>
        <v/>
      </c>
      <c r="BF71" s="46" t="str">
        <f>IF(AD71&lt;&gt;"","-" &amp;TEXT(comp[[#This Row],[Ce]],"0.#") &amp;TEXT(AD$1,0),"")</f>
        <v/>
      </c>
      <c r="BG71" s="46" t="str">
        <f>IF(AE71&lt;&gt;"","-" &amp;TEXT([1]comp!$AE71,"0.#") &amp;TEXT(AE$1,0),"")</f>
        <v/>
      </c>
      <c r="BH71" s="71" t="str">
        <f>[1]comp!$D71 &amp; [1]comp!$E71</f>
        <v>10Ni-6Al-2W-6TiBocchini,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
      <c r="BI71" s="70" t="str">
        <f t="shared" si="6"/>
        <v>Co-10.Ni-5.9Al-2.W-6.1Ti</v>
      </c>
      <c r="BJ71" s="71" t="s">
        <v>1581</v>
      </c>
      <c r="BK71" t="str">
        <f t="shared" si="7"/>
        <v>-5.9Al-2.W-10.Ni-6.1Ti</v>
      </c>
      <c r="BL71"/>
      <c r="BM71"/>
      <c r="BN71"/>
      <c r="BO71"/>
    </row>
    <row r="72" spans="1:67" s="42" customFormat="1" x14ac:dyDescent="0.3">
      <c r="A72" s="26" t="str">
        <f t="shared" si="5"/>
        <v>Co-3.9Ni-31.Fe-4.9Al-7.8Cr-8.7W</v>
      </c>
      <c r="B72" s="30" t="s">
        <v>1483</v>
      </c>
      <c r="C72" s="30" t="s">
        <v>2754</v>
      </c>
      <c r="D72" s="28" t="s">
        <v>213</v>
      </c>
      <c r="E72" s="29" t="s">
        <v>212</v>
      </c>
      <c r="F72" s="28">
        <v>80</v>
      </c>
      <c r="G72" s="54">
        <f t="shared" si="8"/>
        <v>43.7</v>
      </c>
      <c r="H72" s="56">
        <v>3.9</v>
      </c>
      <c r="I72" s="56">
        <v>4.9000000000000004</v>
      </c>
      <c r="J72" s="56">
        <v>7.8</v>
      </c>
      <c r="K72" s="56">
        <v>8.6999999999999993</v>
      </c>
      <c r="L72" s="56"/>
      <c r="M72" s="56"/>
      <c r="N72" s="56"/>
      <c r="O72" s="56"/>
      <c r="P72" s="56"/>
      <c r="Q72" s="52"/>
      <c r="R72" s="52"/>
      <c r="S72" s="52"/>
      <c r="T72" s="56"/>
      <c r="U72" s="56"/>
      <c r="V72" s="56"/>
      <c r="W72" s="56">
        <v>31</v>
      </c>
      <c r="X72" s="56"/>
      <c r="Y72" s="56"/>
      <c r="Z72" s="56"/>
      <c r="AA72" s="56"/>
      <c r="AB72" s="56"/>
      <c r="AC72" s="56"/>
      <c r="AD72" s="56"/>
      <c r="AE72" s="56"/>
      <c r="AF72" s="28">
        <f t="shared" si="9"/>
        <v>9.0455220000000001</v>
      </c>
      <c r="AG72" s="28"/>
      <c r="AH72" s="28" t="s">
        <v>215</v>
      </c>
      <c r="AI72" s="46" t="s">
        <v>1</v>
      </c>
      <c r="AJ72" s="46" t="str">
        <f>IF(I72&lt;&gt;"","-" &amp;TEXT([1]comp!$I72,"0.#") &amp;TEXT(I$1,0),"")</f>
        <v>-4.9Al</v>
      </c>
      <c r="AK72" s="46" t="str">
        <f>IF(K72&lt;&gt;"","-" &amp;TEXT(comp[[#This Row],[W]],"0.#") &amp;TEXT(K$1,0),"")</f>
        <v>-8.7W</v>
      </c>
      <c r="AL72" s="46" t="str">
        <f>IF(H72&lt;&gt;"","-" &amp;TEXT(comp[[#This Row],[Ni]],"0.#") &amp;TEXT(H$1,0),"")</f>
        <v>-3.9Ni</v>
      </c>
      <c r="AM72" s="46" t="str">
        <f>IF(J72&lt;&gt;"","-" &amp;TEXT(comp[[#This Row],[Cr]],"0.#") &amp;TEXT(J$1,0),"")</f>
        <v>-7.8Cr</v>
      </c>
      <c r="AN72" s="46" t="str">
        <f>IF(M72&lt;&gt;"","-" &amp;TEXT(comp[[#This Row],[Ta]],"0.#") &amp;TEXT(M$1,0),"")</f>
        <v/>
      </c>
      <c r="AO72" s="46" t="str">
        <f>IF(N72&lt;&gt;"","-" &amp;TEXT(comp[[#This Row],[Nb]],"0.#") &amp;TEXT(N$1,0),"")</f>
        <v/>
      </c>
      <c r="AP72" s="46" t="str">
        <f>IF(O72&lt;&gt;"","-" &amp;TEXT(comp[[#This Row],[V]],"0.#") &amp;TEXT(O$1,0),"")</f>
        <v/>
      </c>
      <c r="AQ72" s="46" t="str">
        <f>IF(L72&lt;&gt;"","-" &amp;TEXT(comp[[#This Row],[Ti]],"0.#") &amp;TEXT(L$1,0),"")</f>
        <v/>
      </c>
      <c r="AR72" s="46" t="str">
        <f>IF(P72&lt;&gt;"","-" &amp;TEXT(comp[[#This Row],[Mo]],"0.#") &amp;TEXT(P$1,0),"")</f>
        <v/>
      </c>
      <c r="AS72" s="46" t="str">
        <f>IF(Q72&lt;&gt;"","-" &amp;TEXT(comp[[#This Row],[C]],"0.##") &amp;TEXT(Q$1,0),"")</f>
        <v/>
      </c>
      <c r="AT72" s="46" t="str">
        <f>IF(R72&lt;&gt;"","-" &amp;TEXT(comp[[#This Row],[Zr]],"0.##") &amp;TEXT(R$1,0),"")</f>
        <v/>
      </c>
      <c r="AU72" s="46" t="str">
        <f>IF(S72&lt;&gt;"","-" &amp;TEXT(comp[[#This Row],[B]],"0.##") &amp;TEXT(S$1,0),"")</f>
        <v/>
      </c>
      <c r="AV72" s="46" t="str">
        <f>IF(T72&lt;&gt;"","-" &amp;TEXT(comp[[#This Row],[Ir]],"0.#") &amp;TEXT(T$1,0),"")</f>
        <v/>
      </c>
      <c r="AW72" s="46" t="str">
        <f>IF(U72&lt;&gt;"","-" &amp;TEXT(comp[[#This Row],[Re]],"0.#") &amp;TEXT(U$1,0),"")</f>
        <v/>
      </c>
      <c r="AX72" s="46" t="str">
        <f>IF(V72&lt;&gt;"","-" &amp;TEXT(comp[[#This Row],[Si]],"0.#") &amp;TEXT(V$1,0),"")</f>
        <v/>
      </c>
      <c r="AY72" s="46" t="str">
        <f>IF(W72&lt;&gt;"","-" &amp;TEXT(comp[[#This Row],[Fe]],"0.#") &amp;TEXT(W$1,0),"")</f>
        <v>-31.Fe</v>
      </c>
      <c r="AZ72" s="46" t="str">
        <f>IF(X72&lt;&gt;"","-" &amp;TEXT(comp[[#This Row],[Y]],"0.#") &amp;TEXT(X$1,0),"")</f>
        <v/>
      </c>
      <c r="BA72" s="46" t="str">
        <f>IF(Y72&lt;&gt;"","-" &amp;TEXT(comp[[#This Row],[Hf]],"0.#") &amp;TEXT(Y$1,0),"")</f>
        <v/>
      </c>
      <c r="BB72" s="46" t="str">
        <f>IF(Z72&lt;&gt;"","-" &amp;TEXT(comp[[#This Row],[Ge]],"0.#") &amp;TEXT(Z$1,0),"")</f>
        <v/>
      </c>
      <c r="BC72" s="46" t="str">
        <f>IF(AA72&lt;&gt;"","-" &amp;TEXT(comp[[#This Row],[Mn]],"0.#") &amp;TEXT(AA$1,0),"")</f>
        <v/>
      </c>
      <c r="BD72" s="46" t="str">
        <f>IF(AB72&lt;&gt;"","-" &amp;TEXT(comp[[#This Row],[Sc]],"0.#") &amp;TEXT(AB$1,0),"")</f>
        <v/>
      </c>
      <c r="BE72" s="46" t="str">
        <f>IF(AC72&lt;&gt;"","-" &amp;TEXT(comp[[#This Row],[Ru]],"0.#") &amp;TEXT(AC$1,0),"")</f>
        <v/>
      </c>
      <c r="BF72" s="46" t="str">
        <f>IF(AD72&lt;&gt;"","-" &amp;TEXT(comp[[#This Row],[Ce]],"0.#") &amp;TEXT(AD$1,0),"")</f>
        <v/>
      </c>
      <c r="BG72" s="46" t="str">
        <f>IF(AE72&lt;&gt;"","-" &amp;TEXT([1]comp!$AE72,"0.#") &amp;TEXT(AE$1,0),"")</f>
        <v/>
      </c>
      <c r="BH72" s="29" t="str">
        <f>[1]comp!$D72 &amp; [1]comp!$E72</f>
        <v>Co-8Al-12.5W-SSCartón-Cordero, M., Srinivasarao, B., Campos, M., García-Junceda, A., &amp; Torralba, J. M. (2016). On the role of processing parameters in sintered new Co-based (W,Al) alloys. Journal of Alloys and Compounds, 674, 406–412. https://doi.org/10.1016/j.jallcom.2016.03.077</v>
      </c>
      <c r="BI72" s="36" t="str">
        <f t="shared" si="6"/>
        <v>Co-3.9Ni-31.Fe-4.9Al-7.8Cr-8.7W</v>
      </c>
      <c r="BJ72" s="29" t="s">
        <v>1488</v>
      </c>
      <c r="BK72" t="str">
        <f t="shared" si="7"/>
        <v>-4.9Al-7.8Cr-8.7W-3.9Ni-31.Fe</v>
      </c>
      <c r="BL72"/>
      <c r="BM72"/>
      <c r="BN72"/>
      <c r="BO72"/>
    </row>
    <row r="73" spans="1:67" s="31" customFormat="1" x14ac:dyDescent="0.3">
      <c r="A73" s="26" t="str">
        <f t="shared" si="5"/>
        <v>Co-43.Al-5.8W</v>
      </c>
      <c r="B73" s="38" t="s">
        <v>1484</v>
      </c>
      <c r="C73" s="38" t="s">
        <v>2755</v>
      </c>
      <c r="D73" s="31" t="s">
        <v>214</v>
      </c>
      <c r="E73" s="38" t="s">
        <v>212</v>
      </c>
      <c r="F73" s="31">
        <v>81</v>
      </c>
      <c r="G73" s="54">
        <f t="shared" si="8"/>
        <v>51.2</v>
      </c>
      <c r="H73" s="55"/>
      <c r="I73" s="55">
        <v>43</v>
      </c>
      <c r="J73" s="55"/>
      <c r="K73" s="55">
        <v>5.8</v>
      </c>
      <c r="L73" s="55"/>
      <c r="M73" s="55"/>
      <c r="N73" s="55"/>
      <c r="O73" s="55"/>
      <c r="P73" s="55"/>
      <c r="Q73" s="51"/>
      <c r="R73" s="51"/>
      <c r="S73" s="51"/>
      <c r="T73" s="55"/>
      <c r="U73" s="55"/>
      <c r="V73" s="55"/>
      <c r="W73" s="55"/>
      <c r="X73" s="55"/>
      <c r="Y73" s="55"/>
      <c r="Z73" s="55"/>
      <c r="AA73" s="55"/>
      <c r="AB73" s="55"/>
      <c r="AC73" s="55"/>
      <c r="AD73" s="55"/>
      <c r="AE73" s="55"/>
      <c r="AF73" s="31">
        <f t="shared" si="9"/>
        <v>6.8343000000000007</v>
      </c>
      <c r="AH73" s="31" t="s">
        <v>216</v>
      </c>
      <c r="AI73" s="46" t="s">
        <v>1</v>
      </c>
      <c r="AJ73" s="46" t="str">
        <f>IF(I73&lt;&gt;"","-" &amp;TEXT([1]comp!$I73,"0.#") &amp;TEXT(I$1,0),"")</f>
        <v>-43.Al</v>
      </c>
      <c r="AK73" s="46" t="str">
        <f>IF(K73&lt;&gt;"","-" &amp;TEXT(comp[[#This Row],[W]],"0.#") &amp;TEXT(K$1,0),"")</f>
        <v>-5.8W</v>
      </c>
      <c r="AL73" s="46" t="str">
        <f>IF(H73&lt;&gt;"","-" &amp;TEXT(comp[[#This Row],[Ni]],"0.#") &amp;TEXT(H$1,0),"")</f>
        <v/>
      </c>
      <c r="AM73" s="46" t="str">
        <f>IF(J73&lt;&gt;"","-" &amp;TEXT(comp[[#This Row],[Cr]],"0.#") &amp;TEXT(J$1,0),"")</f>
        <v/>
      </c>
      <c r="AN73" s="46" t="str">
        <f>IF(M73&lt;&gt;"","-" &amp;TEXT(comp[[#This Row],[Ta]],"0.#") &amp;TEXT(M$1,0),"")</f>
        <v/>
      </c>
      <c r="AO73" s="46" t="str">
        <f>IF(N73&lt;&gt;"","-" &amp;TEXT(comp[[#This Row],[Nb]],"0.#") &amp;TEXT(N$1,0),"")</f>
        <v/>
      </c>
      <c r="AP73" s="46" t="str">
        <f>IF(O73&lt;&gt;"","-" &amp;TEXT(comp[[#This Row],[V]],"0.#") &amp;TEXT(O$1,0),"")</f>
        <v/>
      </c>
      <c r="AQ73" s="46" t="str">
        <f>IF(L73&lt;&gt;"","-" &amp;TEXT(comp[[#This Row],[Ti]],"0.#") &amp;TEXT(L$1,0),"")</f>
        <v/>
      </c>
      <c r="AR73" s="46" t="str">
        <f>IF(P73&lt;&gt;"","-" &amp;TEXT(comp[[#This Row],[Mo]],"0.#") &amp;TEXT(P$1,0),"")</f>
        <v/>
      </c>
      <c r="AS73" s="46" t="str">
        <f>IF(Q73&lt;&gt;"","-" &amp;TEXT(comp[[#This Row],[C]],"0.##") &amp;TEXT(Q$1,0),"")</f>
        <v/>
      </c>
      <c r="AT73" s="46" t="str">
        <f>IF(R73&lt;&gt;"","-" &amp;TEXT(comp[[#This Row],[Zr]],"0.##") &amp;TEXT(R$1,0),"")</f>
        <v/>
      </c>
      <c r="AU73" s="46" t="str">
        <f>IF(S73&lt;&gt;"","-" &amp;TEXT(comp[[#This Row],[B]],"0.##") &amp;TEXT(S$1,0),"")</f>
        <v/>
      </c>
      <c r="AV73" s="46" t="str">
        <f>IF(T73&lt;&gt;"","-" &amp;TEXT(comp[[#This Row],[Ir]],"0.#") &amp;TEXT(T$1,0),"")</f>
        <v/>
      </c>
      <c r="AW73" s="46" t="str">
        <f>IF(U73&lt;&gt;"","-" &amp;TEXT(comp[[#This Row],[Re]],"0.#") &amp;TEXT(U$1,0),"")</f>
        <v/>
      </c>
      <c r="AX73" s="46" t="str">
        <f>IF(V73&lt;&gt;"","-" &amp;TEXT(comp[[#This Row],[Si]],"0.#") &amp;TEXT(V$1,0),"")</f>
        <v/>
      </c>
      <c r="AY73" s="46" t="str">
        <f>IF(W73&lt;&gt;"","-" &amp;TEXT(comp[[#This Row],[Fe]],"0.#") &amp;TEXT(W$1,0),"")</f>
        <v/>
      </c>
      <c r="AZ73" s="46" t="str">
        <f>IF(X73&lt;&gt;"","-" &amp;TEXT(comp[[#This Row],[Y]],"0.#") &amp;TEXT(X$1,0),"")</f>
        <v/>
      </c>
      <c r="BA73" s="46" t="str">
        <f>IF(Y73&lt;&gt;"","-" &amp;TEXT(comp[[#This Row],[Hf]],"0.#") &amp;TEXT(Y$1,0),"")</f>
        <v/>
      </c>
      <c r="BB73" s="46" t="str">
        <f>IF(Z73&lt;&gt;"","-" &amp;TEXT(comp[[#This Row],[Ge]],"0.#") &amp;TEXT(Z$1,0),"")</f>
        <v/>
      </c>
      <c r="BC73" s="46" t="str">
        <f>IF(AA73&lt;&gt;"","-" &amp;TEXT(comp[[#This Row],[Mn]],"0.#") &amp;TEXT(AA$1,0),"")</f>
        <v/>
      </c>
      <c r="BD73" s="46" t="str">
        <f>IF(AB73&lt;&gt;"","-" &amp;TEXT(comp[[#This Row],[Sc]],"0.#") &amp;TEXT(AB$1,0),"")</f>
        <v/>
      </c>
      <c r="BE73" s="46" t="str">
        <f>IF(AC73&lt;&gt;"","-" &amp;TEXT(comp[[#This Row],[Ru]],"0.#") &amp;TEXT(AC$1,0),"")</f>
        <v/>
      </c>
      <c r="BF73" s="46" t="str">
        <f>IF(AD73&lt;&gt;"","-" &amp;TEXT(comp[[#This Row],[Ce]],"0.#") &amp;TEXT(AD$1,0),"")</f>
        <v/>
      </c>
      <c r="BG73" s="46" t="str">
        <f>IF(AE73&lt;&gt;"","-" &amp;TEXT([1]comp!$AE73,"0.#") &amp;TEXT(AE$1,0),"")</f>
        <v/>
      </c>
      <c r="BH73" s="38" t="str">
        <f>[1]comp!$D73 &amp; [1]comp!$E73</f>
        <v>Co-8Al-12.5W-HMCartón-Cordero, M., Srinivasarao, B., Campos, M., García-Junceda, A., &amp; Torralba, J. M. (2016). On the role of processing parameters in sintered new Co-based (W,Al) alloys. Journal of Alloys and Compounds, 674, 406–412. https://doi.org/10.1016/j.jallcom.2016.03.077</v>
      </c>
      <c r="BI73" s="73" t="str">
        <f t="shared" si="6"/>
        <v>Co-43.Al-5.8W</v>
      </c>
      <c r="BJ73" s="38" t="s">
        <v>1479</v>
      </c>
      <c r="BK73" t="str">
        <f t="shared" si="7"/>
        <v>-43.Al-5.8W</v>
      </c>
      <c r="BL73"/>
      <c r="BM73"/>
      <c r="BN73"/>
      <c r="BO73"/>
    </row>
    <row r="74" spans="1:67" s="31" customFormat="1" x14ac:dyDescent="0.3">
      <c r="A74" s="26" t="str">
        <f t="shared" si="5"/>
        <v>Co-9.Al-9.W</v>
      </c>
      <c r="B74" s="38" t="s">
        <v>1484</v>
      </c>
      <c r="C74" s="38" t="s">
        <v>2756</v>
      </c>
      <c r="D74" s="31" t="s">
        <v>218</v>
      </c>
      <c r="E74" s="32" t="s">
        <v>1229</v>
      </c>
      <c r="F74" s="31">
        <v>82</v>
      </c>
      <c r="G74" s="54">
        <f t="shared" si="8"/>
        <v>82</v>
      </c>
      <c r="H74" s="55"/>
      <c r="I74" s="55">
        <v>9</v>
      </c>
      <c r="J74" s="55"/>
      <c r="K74" s="55">
        <v>9</v>
      </c>
      <c r="L74" s="55"/>
      <c r="M74" s="55"/>
      <c r="N74" s="55"/>
      <c r="O74" s="55"/>
      <c r="P74" s="55"/>
      <c r="Q74" s="51"/>
      <c r="R74" s="51"/>
      <c r="S74" s="51"/>
      <c r="T74" s="55"/>
      <c r="U74" s="55"/>
      <c r="V74" s="55"/>
      <c r="W74" s="55"/>
      <c r="X74" s="55"/>
      <c r="Y74" s="55"/>
      <c r="Z74" s="55"/>
      <c r="AA74" s="55"/>
      <c r="AB74" s="55"/>
      <c r="AC74" s="55"/>
      <c r="AD74" s="55"/>
      <c r="AE74" s="55"/>
      <c r="AF74" s="31">
        <f t="shared" si="9"/>
        <v>9.2735000000000003</v>
      </c>
      <c r="AH74" s="31" t="s">
        <v>220</v>
      </c>
      <c r="AI74" s="46" t="s">
        <v>1</v>
      </c>
      <c r="AJ74" s="46" t="str">
        <f>IF(I74&lt;&gt;"","-" &amp;TEXT([1]comp!$I74,"0.#") &amp;TEXT(I$1,0),"")</f>
        <v>-9.Al</v>
      </c>
      <c r="AK74" s="46" t="str">
        <f>IF(K74&lt;&gt;"","-" &amp;TEXT(comp[[#This Row],[W]],"0.#") &amp;TEXT(K$1,0),"")</f>
        <v>-9.W</v>
      </c>
      <c r="AL74" s="46" t="str">
        <f>IF(H74&lt;&gt;"","-" &amp;TEXT(comp[[#This Row],[Ni]],"0.#") &amp;TEXT(H$1,0),"")</f>
        <v/>
      </c>
      <c r="AM74" s="46" t="str">
        <f>IF(J74&lt;&gt;"","-" &amp;TEXT(comp[[#This Row],[Cr]],"0.#") &amp;TEXT(J$1,0),"")</f>
        <v/>
      </c>
      <c r="AN74" s="46" t="str">
        <f>IF(M74&lt;&gt;"","-" &amp;TEXT(comp[[#This Row],[Ta]],"0.#") &amp;TEXT(M$1,0),"")</f>
        <v/>
      </c>
      <c r="AO74" s="46" t="str">
        <f>IF(N74&lt;&gt;"","-" &amp;TEXT(comp[[#This Row],[Nb]],"0.#") &amp;TEXT(N$1,0),"")</f>
        <v/>
      </c>
      <c r="AP74" s="46" t="str">
        <f>IF(O74&lt;&gt;"","-" &amp;TEXT(comp[[#This Row],[V]],"0.#") &amp;TEXT(O$1,0),"")</f>
        <v/>
      </c>
      <c r="AQ74" s="46" t="str">
        <f>IF(L74&lt;&gt;"","-" &amp;TEXT(comp[[#This Row],[Ti]],"0.#") &amp;TEXT(L$1,0),"")</f>
        <v/>
      </c>
      <c r="AR74" s="46" t="str">
        <f>IF(P74&lt;&gt;"","-" &amp;TEXT(comp[[#This Row],[Mo]],"0.#") &amp;TEXT(P$1,0),"")</f>
        <v/>
      </c>
      <c r="AS74" s="46" t="str">
        <f>IF(Q74&lt;&gt;"","-" &amp;TEXT(comp[[#This Row],[C]],"0.##") &amp;TEXT(Q$1,0),"")</f>
        <v/>
      </c>
      <c r="AT74" s="46" t="str">
        <f>IF(R74&lt;&gt;"","-" &amp;TEXT(comp[[#This Row],[Zr]],"0.##") &amp;TEXT(R$1,0),"")</f>
        <v/>
      </c>
      <c r="AU74" s="46" t="str">
        <f>IF(S74&lt;&gt;"","-" &amp;TEXT(comp[[#This Row],[B]],"0.##") &amp;TEXT(S$1,0),"")</f>
        <v/>
      </c>
      <c r="AV74" s="46" t="str">
        <f>IF(T74&lt;&gt;"","-" &amp;TEXT(comp[[#This Row],[Ir]],"0.#") &amp;TEXT(T$1,0),"")</f>
        <v/>
      </c>
      <c r="AW74" s="46" t="str">
        <f>IF(U74&lt;&gt;"","-" &amp;TEXT(comp[[#This Row],[Re]],"0.#") &amp;TEXT(U$1,0),"")</f>
        <v/>
      </c>
      <c r="AX74" s="46" t="str">
        <f>IF(V74&lt;&gt;"","-" &amp;TEXT(comp[[#This Row],[Si]],"0.#") &amp;TEXT(V$1,0),"")</f>
        <v/>
      </c>
      <c r="AY74" s="46" t="str">
        <f>IF(W74&lt;&gt;"","-" &amp;TEXT(comp[[#This Row],[Fe]],"0.#") &amp;TEXT(W$1,0),"")</f>
        <v/>
      </c>
      <c r="AZ74" s="46" t="str">
        <f>IF(X74&lt;&gt;"","-" &amp;TEXT(comp[[#This Row],[Y]],"0.#") &amp;TEXT(X$1,0),"")</f>
        <v/>
      </c>
      <c r="BA74" s="46" t="str">
        <f>IF(Y74&lt;&gt;"","-" &amp;TEXT(comp[[#This Row],[Hf]],"0.#") &amp;TEXT(Y$1,0),"")</f>
        <v/>
      </c>
      <c r="BB74" s="46" t="str">
        <f>IF(Z74&lt;&gt;"","-" &amp;TEXT(comp[[#This Row],[Ge]],"0.#") &amp;TEXT(Z$1,0),"")</f>
        <v/>
      </c>
      <c r="BC74" s="46" t="str">
        <f>IF(AA74&lt;&gt;"","-" &amp;TEXT(comp[[#This Row],[Mn]],"0.#") &amp;TEXT(AA$1,0),"")</f>
        <v/>
      </c>
      <c r="BD74" s="46" t="str">
        <f>IF(AB74&lt;&gt;"","-" &amp;TEXT(comp[[#This Row],[Sc]],"0.#") &amp;TEXT(AB$1,0),"")</f>
        <v/>
      </c>
      <c r="BE74" s="46" t="str">
        <f>IF(AC74&lt;&gt;"","-" &amp;TEXT(comp[[#This Row],[Ru]],"0.#") &amp;TEXT(AC$1,0),"")</f>
        <v/>
      </c>
      <c r="BF74" s="46" t="str">
        <f>IF(AD74&lt;&gt;"","-" &amp;TEXT(comp[[#This Row],[Ce]],"0.#") &amp;TEXT(AD$1,0),"")</f>
        <v/>
      </c>
      <c r="BG74" s="46" t="str">
        <f>IF(AE74&lt;&gt;"","-" &amp;TEXT([1]comp!$AE74,"0.#") &amp;TEXT(AE$1,0),"")</f>
        <v/>
      </c>
      <c r="BH74" s="32" t="str">
        <f>[1]comp!$D74 &amp; [1]comp!$E74</f>
        <v>Co-9Al-9W:ASCartón-Cordero, M. et al. Microstructure and compression strength of Co-based superalloys hardened by γ′ and carbide precipitation. Mater. Sci. Eng. A 734, 437–444 (2018).</v>
      </c>
      <c r="BI74" s="73" t="str">
        <f t="shared" si="6"/>
        <v>Co-9.Al-9.W</v>
      </c>
      <c r="BJ74" s="32" t="s">
        <v>1325</v>
      </c>
      <c r="BK74" t="str">
        <f t="shared" si="7"/>
        <v>-9.Al-9.W</v>
      </c>
      <c r="BL74"/>
      <c r="BM74"/>
      <c r="BN74"/>
      <c r="BO74"/>
    </row>
    <row r="75" spans="1:67" s="28" customFormat="1" x14ac:dyDescent="0.3">
      <c r="A75" s="26" t="str">
        <f t="shared" si="5"/>
        <v>Co-9.Al-9.W</v>
      </c>
      <c r="B75" s="38" t="s">
        <v>1484</v>
      </c>
      <c r="C75" s="38" t="s">
        <v>2756</v>
      </c>
      <c r="D75" s="31" t="s">
        <v>219</v>
      </c>
      <c r="E75" s="32" t="s">
        <v>1229</v>
      </c>
      <c r="F75" s="31">
        <v>83</v>
      </c>
      <c r="G75" s="54">
        <f t="shared" si="8"/>
        <v>82</v>
      </c>
      <c r="H75" s="55"/>
      <c r="I75" s="55">
        <v>9</v>
      </c>
      <c r="J75" s="55"/>
      <c r="K75" s="55">
        <v>9</v>
      </c>
      <c r="L75" s="55"/>
      <c r="M75" s="55"/>
      <c r="N75" s="55"/>
      <c r="O75" s="55"/>
      <c r="P75" s="55"/>
      <c r="Q75" s="51"/>
      <c r="R75" s="51"/>
      <c r="S75" s="51"/>
      <c r="T75" s="55"/>
      <c r="U75" s="55"/>
      <c r="V75" s="55"/>
      <c r="W75" s="55"/>
      <c r="X75" s="55"/>
      <c r="Y75" s="55"/>
      <c r="Z75" s="55"/>
      <c r="AA75" s="55"/>
      <c r="AB75" s="55"/>
      <c r="AC75" s="55"/>
      <c r="AD75" s="55"/>
      <c r="AE75" s="55"/>
      <c r="AF75" s="31">
        <f t="shared" si="9"/>
        <v>9.2735000000000003</v>
      </c>
      <c r="AG75" s="31"/>
      <c r="AH75" s="31" t="s">
        <v>221</v>
      </c>
      <c r="AI75" s="46" t="s">
        <v>1</v>
      </c>
      <c r="AJ75" s="46" t="str">
        <f>IF(I75&lt;&gt;"","-" &amp;TEXT([1]comp!$I75,"0.#") &amp;TEXT(I$1,0),"")</f>
        <v>-9.Al</v>
      </c>
      <c r="AK75" s="46" t="str">
        <f>IF(K75&lt;&gt;"","-" &amp;TEXT(comp[[#This Row],[W]],"0.#") &amp;TEXT(K$1,0),"")</f>
        <v>-9.W</v>
      </c>
      <c r="AL75" s="46" t="str">
        <f>IF(H75&lt;&gt;"","-" &amp;TEXT(comp[[#This Row],[Ni]],"0.#") &amp;TEXT(H$1,0),"")</f>
        <v/>
      </c>
      <c r="AM75" s="46" t="str">
        <f>IF(J75&lt;&gt;"","-" &amp;TEXT(comp[[#This Row],[Cr]],"0.#") &amp;TEXT(J$1,0),"")</f>
        <v/>
      </c>
      <c r="AN75" s="46" t="str">
        <f>IF(M75&lt;&gt;"","-" &amp;TEXT(comp[[#This Row],[Ta]],"0.#") &amp;TEXT(M$1,0),"")</f>
        <v/>
      </c>
      <c r="AO75" s="46" t="str">
        <f>IF(N75&lt;&gt;"","-" &amp;TEXT(comp[[#This Row],[Nb]],"0.#") &amp;TEXT(N$1,0),"")</f>
        <v/>
      </c>
      <c r="AP75" s="46" t="str">
        <f>IF(O75&lt;&gt;"","-" &amp;TEXT(comp[[#This Row],[V]],"0.#") &amp;TEXT(O$1,0),"")</f>
        <v/>
      </c>
      <c r="AQ75" s="46" t="str">
        <f>IF(L75&lt;&gt;"","-" &amp;TEXT(comp[[#This Row],[Ti]],"0.#") &amp;TEXT(L$1,0),"")</f>
        <v/>
      </c>
      <c r="AR75" s="46" t="str">
        <f>IF(P75&lt;&gt;"","-" &amp;TEXT(comp[[#This Row],[Mo]],"0.#") &amp;TEXT(P$1,0),"")</f>
        <v/>
      </c>
      <c r="AS75" s="46" t="str">
        <f>IF(Q75&lt;&gt;"","-" &amp;TEXT(comp[[#This Row],[C]],"0.##") &amp;TEXT(Q$1,0),"")</f>
        <v/>
      </c>
      <c r="AT75" s="46" t="str">
        <f>IF(R75&lt;&gt;"","-" &amp;TEXT(comp[[#This Row],[Zr]],"0.##") &amp;TEXT(R$1,0),"")</f>
        <v/>
      </c>
      <c r="AU75" s="46" t="str">
        <f>IF(S75&lt;&gt;"","-" &amp;TEXT(comp[[#This Row],[B]],"0.##") &amp;TEXT(S$1,0),"")</f>
        <v/>
      </c>
      <c r="AV75" s="46" t="str">
        <f>IF(T75&lt;&gt;"","-" &amp;TEXT(comp[[#This Row],[Ir]],"0.#") &amp;TEXT(T$1,0),"")</f>
        <v/>
      </c>
      <c r="AW75" s="46" t="str">
        <f>IF(U75&lt;&gt;"","-" &amp;TEXT(comp[[#This Row],[Re]],"0.#") &amp;TEXT(U$1,0),"")</f>
        <v/>
      </c>
      <c r="AX75" s="46" t="str">
        <f>IF(V75&lt;&gt;"","-" &amp;TEXT(comp[[#This Row],[Si]],"0.#") &amp;TEXT(V$1,0),"")</f>
        <v/>
      </c>
      <c r="AY75" s="46" t="str">
        <f>IF(W75&lt;&gt;"","-" &amp;TEXT(comp[[#This Row],[Fe]],"0.#") &amp;TEXT(W$1,0),"")</f>
        <v/>
      </c>
      <c r="AZ75" s="46" t="str">
        <f>IF(X75&lt;&gt;"","-" &amp;TEXT(comp[[#This Row],[Y]],"0.#") &amp;TEXT(X$1,0),"")</f>
        <v/>
      </c>
      <c r="BA75" s="46" t="str">
        <f>IF(Y75&lt;&gt;"","-" &amp;TEXT(comp[[#This Row],[Hf]],"0.#") &amp;TEXT(Y$1,0),"")</f>
        <v/>
      </c>
      <c r="BB75" s="46" t="str">
        <f>IF(Z75&lt;&gt;"","-" &amp;TEXT(comp[[#This Row],[Ge]],"0.#") &amp;TEXT(Z$1,0),"")</f>
        <v/>
      </c>
      <c r="BC75" s="46" t="str">
        <f>IF(AA75&lt;&gt;"","-" &amp;TEXT(comp[[#This Row],[Mn]],"0.#") &amp;TEXT(AA$1,0),"")</f>
        <v/>
      </c>
      <c r="BD75" s="46" t="str">
        <f>IF(AB75&lt;&gt;"","-" &amp;TEXT(comp[[#This Row],[Sc]],"0.#") &amp;TEXT(AB$1,0),"")</f>
        <v/>
      </c>
      <c r="BE75" s="46" t="str">
        <f>IF(AC75&lt;&gt;"","-" &amp;TEXT(comp[[#This Row],[Ru]],"0.#") &amp;TEXT(AC$1,0),"")</f>
        <v/>
      </c>
      <c r="BF75" s="46" t="str">
        <f>IF(AD75&lt;&gt;"","-" &amp;TEXT(comp[[#This Row],[Ce]],"0.#") &amp;TEXT(AD$1,0),"")</f>
        <v/>
      </c>
      <c r="BG75" s="46" t="str">
        <f>IF(AE75&lt;&gt;"","-" &amp;TEXT([1]comp!$AE75,"0.#") &amp;TEXT(AE$1,0),"")</f>
        <v/>
      </c>
      <c r="BH75" s="32" t="str">
        <f>[1]comp!$D75 &amp; [1]comp!$E75</f>
        <v>Co-9Al-9W:HTCartón-Cordero, M. et al. Microstructure and compression strength of Co-based superalloys hardened by γ′ and carbide precipitation. Mater. Sci. Eng. A 734, 437–444 (2018).</v>
      </c>
      <c r="BI75" s="73" t="str">
        <f t="shared" si="6"/>
        <v>Co-9.Al-9.W</v>
      </c>
      <c r="BJ75" s="32" t="s">
        <v>1325</v>
      </c>
      <c r="BK75" t="str">
        <f t="shared" si="7"/>
        <v>-9.Al-9.W</v>
      </c>
      <c r="BL75"/>
      <c r="BM75"/>
      <c r="BN75"/>
      <c r="BO75"/>
    </row>
    <row r="76" spans="1:67" s="28" customFormat="1" x14ac:dyDescent="0.3">
      <c r="A76" s="26" t="str">
        <f t="shared" si="5"/>
        <v>Co-11.7Al-14.W-0.5Ti-0.4Ta</v>
      </c>
      <c r="B76" s="30" t="s">
        <v>1483</v>
      </c>
      <c r="C76" s="30" t="s">
        <v>2757</v>
      </c>
      <c r="D76" s="28" t="s">
        <v>228</v>
      </c>
      <c r="E76" s="29" t="s">
        <v>225</v>
      </c>
      <c r="F76" s="28">
        <v>84</v>
      </c>
      <c r="G76" s="54">
        <f t="shared" si="8"/>
        <v>73.400000000000006</v>
      </c>
      <c r="H76" s="56"/>
      <c r="I76" s="56">
        <v>11.7</v>
      </c>
      <c r="J76" s="56"/>
      <c r="K76" s="56">
        <v>14.01</v>
      </c>
      <c r="L76" s="56">
        <v>0.48</v>
      </c>
      <c r="M76" s="56">
        <v>0.41</v>
      </c>
      <c r="N76" s="56"/>
      <c r="O76" s="56"/>
      <c r="P76" s="56"/>
      <c r="Q76" s="52"/>
      <c r="R76" s="52"/>
      <c r="S76" s="52"/>
      <c r="T76" s="56"/>
      <c r="U76" s="56"/>
      <c r="V76" s="56"/>
      <c r="W76" s="56"/>
      <c r="X76" s="56"/>
      <c r="Y76" s="56"/>
      <c r="Z76" s="56"/>
      <c r="AA76" s="56"/>
      <c r="AB76" s="56"/>
      <c r="AC76" s="56"/>
      <c r="AD76" s="56"/>
      <c r="AE76" s="56"/>
      <c r="AF76" s="28">
        <f t="shared" si="9"/>
        <v>9.6353236000000013</v>
      </c>
      <c r="AG76" s="28">
        <v>9.94</v>
      </c>
      <c r="AH76" s="28" t="s">
        <v>229</v>
      </c>
      <c r="AI76" s="46" t="s">
        <v>1</v>
      </c>
      <c r="AJ76" s="46" t="str">
        <f>IF(I76&lt;&gt;"","-" &amp;TEXT([1]comp!$I76,"0.#") &amp;TEXT(I$1,0),"")</f>
        <v>-11.7Al</v>
      </c>
      <c r="AK76" s="46" t="str">
        <f>IF(K76&lt;&gt;"","-" &amp;TEXT(comp[[#This Row],[W]],"0.#") &amp;TEXT(K$1,0),"")</f>
        <v>-14.W</v>
      </c>
      <c r="AL76" s="46" t="str">
        <f>IF(H76&lt;&gt;"","-" &amp;TEXT(comp[[#This Row],[Ni]],"0.#") &amp;TEXT(H$1,0),"")</f>
        <v/>
      </c>
      <c r="AM76" s="46" t="str">
        <f>IF(J76&lt;&gt;"","-" &amp;TEXT(comp[[#This Row],[Cr]],"0.#") &amp;TEXT(J$1,0),"")</f>
        <v/>
      </c>
      <c r="AN76" s="46" t="str">
        <f>IF(M76&lt;&gt;"","-" &amp;TEXT(comp[[#This Row],[Ta]],"0.#") &amp;TEXT(M$1,0),"")</f>
        <v>-0.4Ta</v>
      </c>
      <c r="AO76" s="46" t="str">
        <f>IF(N76&lt;&gt;"","-" &amp;TEXT(comp[[#This Row],[Nb]],"0.#") &amp;TEXT(N$1,0),"")</f>
        <v/>
      </c>
      <c r="AP76" s="46" t="str">
        <f>IF(O76&lt;&gt;"","-" &amp;TEXT(comp[[#This Row],[V]],"0.#") &amp;TEXT(O$1,0),"")</f>
        <v/>
      </c>
      <c r="AQ76" s="46" t="str">
        <f>IF(L76&lt;&gt;"","-" &amp;TEXT(comp[[#This Row],[Ti]],"0.#") &amp;TEXT(L$1,0),"")</f>
        <v>-0.5Ti</v>
      </c>
      <c r="AR76" s="46" t="str">
        <f>IF(P76&lt;&gt;"","-" &amp;TEXT(comp[[#This Row],[Mo]],"0.#") &amp;TEXT(P$1,0),"")</f>
        <v/>
      </c>
      <c r="AS76" s="46" t="str">
        <f>IF(Q76&lt;&gt;"","-" &amp;TEXT(comp[[#This Row],[C]],"0.##") &amp;TEXT(Q$1,0),"")</f>
        <v/>
      </c>
      <c r="AT76" s="46" t="str">
        <f>IF(R76&lt;&gt;"","-" &amp;TEXT(comp[[#This Row],[Zr]],"0.##") &amp;TEXT(R$1,0),"")</f>
        <v/>
      </c>
      <c r="AU76" s="46" t="str">
        <f>IF(S76&lt;&gt;"","-" &amp;TEXT(comp[[#This Row],[B]],"0.##") &amp;TEXT(S$1,0),"")</f>
        <v/>
      </c>
      <c r="AV76" s="46" t="str">
        <f>IF(T76&lt;&gt;"","-" &amp;TEXT(comp[[#This Row],[Ir]],"0.#") &amp;TEXT(T$1,0),"")</f>
        <v/>
      </c>
      <c r="AW76" s="46" t="str">
        <f>IF(U76&lt;&gt;"","-" &amp;TEXT(comp[[#This Row],[Re]],"0.#") &amp;TEXT(U$1,0),"")</f>
        <v/>
      </c>
      <c r="AX76" s="46" t="str">
        <f>IF(V76&lt;&gt;"","-" &amp;TEXT(comp[[#This Row],[Si]],"0.#") &amp;TEXT(V$1,0),"")</f>
        <v/>
      </c>
      <c r="AY76" s="46" t="str">
        <f>IF(W76&lt;&gt;"","-" &amp;TEXT(comp[[#This Row],[Fe]],"0.#") &amp;TEXT(W$1,0),"")</f>
        <v/>
      </c>
      <c r="AZ76" s="46" t="str">
        <f>IF(X76&lt;&gt;"","-" &amp;TEXT(comp[[#This Row],[Y]],"0.#") &amp;TEXT(X$1,0),"")</f>
        <v/>
      </c>
      <c r="BA76" s="46" t="str">
        <f>IF(Y76&lt;&gt;"","-" &amp;TEXT(comp[[#This Row],[Hf]],"0.#") &amp;TEXT(Y$1,0),"")</f>
        <v/>
      </c>
      <c r="BB76" s="46" t="str">
        <f>IF(Z76&lt;&gt;"","-" &amp;TEXT(comp[[#This Row],[Ge]],"0.#") &amp;TEXT(Z$1,0),"")</f>
        <v/>
      </c>
      <c r="BC76" s="46" t="str">
        <f>IF(AA76&lt;&gt;"","-" &amp;TEXT(comp[[#This Row],[Mn]],"0.#") &amp;TEXT(AA$1,0),"")</f>
        <v/>
      </c>
      <c r="BD76" s="46" t="str">
        <f>IF(AB76&lt;&gt;"","-" &amp;TEXT(comp[[#This Row],[Sc]],"0.#") &amp;TEXT(AB$1,0),"")</f>
        <v/>
      </c>
      <c r="BE76" s="46" t="str">
        <f>IF(AC76&lt;&gt;"","-" &amp;TEXT(comp[[#This Row],[Ru]],"0.#") &amp;TEXT(AC$1,0),"")</f>
        <v/>
      </c>
      <c r="BF76" s="46" t="str">
        <f>IF(AD76&lt;&gt;"","-" &amp;TEXT(comp[[#This Row],[Ce]],"0.#") &amp;TEXT(AD$1,0),"")</f>
        <v/>
      </c>
      <c r="BG76" s="46" t="str">
        <f>IF(AE76&lt;&gt;"","-" &amp;TEXT([1]comp!$AE76,"0.#") &amp;TEXT(AE$1,0),"")</f>
        <v/>
      </c>
      <c r="BH76" s="29" t="str">
        <f>[1]comp!$D76 &amp; [1]comp!$E76</f>
        <v>Co-2T/Ta-quinaryCasas, R., Gálvez, F., &amp; Campos, M. (2018). Microstructural development of powder metallurgy cobalt-based superalloys processed by field assisted sintering techniques (FAST). Materials Science and Engineering A, 724, 461–468. https://doi.org/10.1016/j.msea.2018.04.005</v>
      </c>
      <c r="BI76" s="36" t="str">
        <f t="shared" si="6"/>
        <v>Co-11.7Al-14.W-0.5Ti-0.4Ta</v>
      </c>
      <c r="BJ76" s="29" t="s">
        <v>1489</v>
      </c>
      <c r="BK76" t="str">
        <f t="shared" si="7"/>
        <v>-11.7Al-14.W-0.4Ta-0.5Ti</v>
      </c>
      <c r="BL76"/>
      <c r="BM76"/>
      <c r="BN76"/>
      <c r="BO76"/>
    </row>
    <row r="77" spans="1:67" s="28" customFormat="1" x14ac:dyDescent="0.3">
      <c r="A77" s="26" t="str">
        <f t="shared" si="5"/>
        <v>Co-8.4Al-12.1W</v>
      </c>
      <c r="B77" s="38" t="s">
        <v>1484</v>
      </c>
      <c r="C77" s="38" t="s">
        <v>2758</v>
      </c>
      <c r="D77" s="31" t="s">
        <v>227</v>
      </c>
      <c r="E77" s="38" t="s">
        <v>224</v>
      </c>
      <c r="F77" s="31">
        <v>85</v>
      </c>
      <c r="G77" s="54">
        <f t="shared" si="8"/>
        <v>79.569999999999993</v>
      </c>
      <c r="H77" s="55"/>
      <c r="I77" s="55">
        <v>8.35</v>
      </c>
      <c r="J77" s="55"/>
      <c r="K77" s="55">
        <v>12.08</v>
      </c>
      <c r="L77" s="55"/>
      <c r="M77" s="55"/>
      <c r="N77" s="55"/>
      <c r="O77" s="55"/>
      <c r="P77" s="55"/>
      <c r="Q77" s="51"/>
      <c r="R77" s="51"/>
      <c r="S77" s="51"/>
      <c r="T77" s="55"/>
      <c r="U77" s="55"/>
      <c r="V77" s="55"/>
      <c r="W77" s="55"/>
      <c r="X77" s="55"/>
      <c r="Y77" s="55"/>
      <c r="Z77" s="55"/>
      <c r="AA77" s="55"/>
      <c r="AB77" s="55"/>
      <c r="AC77" s="55"/>
      <c r="AD77" s="55"/>
      <c r="AE77" s="55"/>
      <c r="AF77" s="31">
        <f t="shared" si="9"/>
        <v>9.632579999999999</v>
      </c>
      <c r="AG77" s="31">
        <v>9.4700000000000006</v>
      </c>
      <c r="AH77" s="31" t="s">
        <v>229</v>
      </c>
      <c r="AI77" s="46" t="s">
        <v>1</v>
      </c>
      <c r="AJ77" s="46" t="str">
        <f>IF(I77&lt;&gt;"","-" &amp;TEXT([1]comp!$I77,"0.#") &amp;TEXT(I$1,0),"")</f>
        <v>-8.4Al</v>
      </c>
      <c r="AK77" s="46" t="str">
        <f>IF(K77&lt;&gt;"","-" &amp;TEXT(comp[[#This Row],[W]],"0.#") &amp;TEXT(K$1,0),"")</f>
        <v>-12.1W</v>
      </c>
      <c r="AL77" s="46" t="str">
        <f>IF(H77&lt;&gt;"","-" &amp;TEXT(comp[[#This Row],[Ni]],"0.#") &amp;TEXT(H$1,0),"")</f>
        <v/>
      </c>
      <c r="AM77" s="46" t="str">
        <f>IF(J77&lt;&gt;"","-" &amp;TEXT(comp[[#This Row],[Cr]],"0.#") &amp;TEXT(J$1,0),"")</f>
        <v/>
      </c>
      <c r="AN77" s="46" t="str">
        <f>IF(M77&lt;&gt;"","-" &amp;TEXT(comp[[#This Row],[Ta]],"0.#") &amp;TEXT(M$1,0),"")</f>
        <v/>
      </c>
      <c r="AO77" s="46" t="str">
        <f>IF(N77&lt;&gt;"","-" &amp;TEXT(comp[[#This Row],[Nb]],"0.#") &amp;TEXT(N$1,0),"")</f>
        <v/>
      </c>
      <c r="AP77" s="46" t="str">
        <f>IF(O77&lt;&gt;"","-" &amp;TEXT(comp[[#This Row],[V]],"0.#") &amp;TEXT(O$1,0),"")</f>
        <v/>
      </c>
      <c r="AQ77" s="46" t="str">
        <f>IF(L77&lt;&gt;"","-" &amp;TEXT(comp[[#This Row],[Ti]],"0.#") &amp;TEXT(L$1,0),"")</f>
        <v/>
      </c>
      <c r="AR77" s="46" t="str">
        <f>IF(P77&lt;&gt;"","-" &amp;TEXT(comp[[#This Row],[Mo]],"0.#") &amp;TEXT(P$1,0),"")</f>
        <v/>
      </c>
      <c r="AS77" s="46" t="str">
        <f>IF(Q77&lt;&gt;"","-" &amp;TEXT(comp[[#This Row],[C]],"0.##") &amp;TEXT(Q$1,0),"")</f>
        <v/>
      </c>
      <c r="AT77" s="46" t="str">
        <f>IF(R77&lt;&gt;"","-" &amp;TEXT(comp[[#This Row],[Zr]],"0.##") &amp;TEXT(R$1,0),"")</f>
        <v/>
      </c>
      <c r="AU77" s="46" t="str">
        <f>IF(S77&lt;&gt;"","-" &amp;TEXT(comp[[#This Row],[B]],"0.##") &amp;TEXT(S$1,0),"")</f>
        <v/>
      </c>
      <c r="AV77" s="46" t="str">
        <f>IF(T77&lt;&gt;"","-" &amp;TEXT(comp[[#This Row],[Ir]],"0.#") &amp;TEXT(T$1,0),"")</f>
        <v/>
      </c>
      <c r="AW77" s="46" t="str">
        <f>IF(U77&lt;&gt;"","-" &amp;TEXT(comp[[#This Row],[Re]],"0.#") &amp;TEXT(U$1,0),"")</f>
        <v/>
      </c>
      <c r="AX77" s="46" t="str">
        <f>IF(V77&lt;&gt;"","-" &amp;TEXT(comp[[#This Row],[Si]],"0.#") &amp;TEXT(V$1,0),"")</f>
        <v/>
      </c>
      <c r="AY77" s="46" t="str">
        <f>IF(W77&lt;&gt;"","-" &amp;TEXT(comp[[#This Row],[Fe]],"0.#") &amp;TEXT(W$1,0),"")</f>
        <v/>
      </c>
      <c r="AZ77" s="46" t="str">
        <f>IF(X77&lt;&gt;"","-" &amp;TEXT(comp[[#This Row],[Y]],"0.#") &amp;TEXT(X$1,0),"")</f>
        <v/>
      </c>
      <c r="BA77" s="46" t="str">
        <f>IF(Y77&lt;&gt;"","-" &amp;TEXT(comp[[#This Row],[Hf]],"0.#") &amp;TEXT(Y$1,0),"")</f>
        <v/>
      </c>
      <c r="BB77" s="46" t="str">
        <f>IF(Z77&lt;&gt;"","-" &amp;TEXT(comp[[#This Row],[Ge]],"0.#") &amp;TEXT(Z$1,0),"")</f>
        <v/>
      </c>
      <c r="BC77" s="46" t="str">
        <f>IF(AA77&lt;&gt;"","-" &amp;TEXT(comp[[#This Row],[Mn]],"0.#") &amp;TEXT(AA$1,0),"")</f>
        <v/>
      </c>
      <c r="BD77" s="46" t="str">
        <f>IF(AB77&lt;&gt;"","-" &amp;TEXT(comp[[#This Row],[Sc]],"0.#") &amp;TEXT(AB$1,0),"")</f>
        <v/>
      </c>
      <c r="BE77" s="46" t="str">
        <f>IF(AC77&lt;&gt;"","-" &amp;TEXT(comp[[#This Row],[Ru]],"0.#") &amp;TEXT(AC$1,0),"")</f>
        <v/>
      </c>
      <c r="BF77" s="46" t="str">
        <f>IF(AD77&lt;&gt;"","-" &amp;TEXT(comp[[#This Row],[Ce]],"0.#") &amp;TEXT(AD$1,0),"")</f>
        <v/>
      </c>
      <c r="BG77" s="46" t="str">
        <f>IF(AE77&lt;&gt;"","-" &amp;TEXT([1]comp!$AE77,"0.#") &amp;TEXT(AE$1,0),"")</f>
        <v/>
      </c>
      <c r="BH77" s="38" t="str">
        <f>[1]comp!$D77 &amp; [1]comp!$E77</f>
        <v>CoAlW-ternaryCasas, R., Gálvez, F., &amp; Campos, M. (2018). Microstructural development of powder metallurgy cobalt-based superalloys processed by field assisted sintering techniques (FAST). Materials Science and Engineering A, 724, 461–468. https://doi.org/10.1016/j.msea.2018.04.004</v>
      </c>
      <c r="BI77" s="73" t="str">
        <f t="shared" si="6"/>
        <v>Co-8.4Al-12.1W</v>
      </c>
      <c r="BJ77" s="38" t="s">
        <v>1490</v>
      </c>
      <c r="BK77" t="str">
        <f t="shared" si="7"/>
        <v>-8.4Al-12.1W</v>
      </c>
      <c r="BL77"/>
      <c r="BM77"/>
      <c r="BN77"/>
      <c r="BO77"/>
    </row>
    <row r="78" spans="1:67" s="28" customFormat="1" x14ac:dyDescent="0.3">
      <c r="A78" s="26" t="str">
        <f t="shared" si="5"/>
        <v>Co-15.Ni-9.Al-10.W</v>
      </c>
      <c r="B78" s="38" t="s">
        <v>1484</v>
      </c>
      <c r="C78" s="38" t="s">
        <v>2759</v>
      </c>
      <c r="D78" s="31" t="s">
        <v>233</v>
      </c>
      <c r="E78" s="38" t="s">
        <v>236</v>
      </c>
      <c r="F78" s="31">
        <v>86</v>
      </c>
      <c r="G78" s="54">
        <f t="shared" si="8"/>
        <v>66</v>
      </c>
      <c r="H78" s="55">
        <v>15</v>
      </c>
      <c r="I78" s="55">
        <v>9</v>
      </c>
      <c r="J78" s="55"/>
      <c r="K78" s="55">
        <v>10</v>
      </c>
      <c r="L78" s="55"/>
      <c r="M78" s="55"/>
      <c r="N78" s="55"/>
      <c r="O78" s="55"/>
      <c r="P78" s="55"/>
      <c r="Q78" s="51"/>
      <c r="R78" s="51"/>
      <c r="S78" s="51"/>
      <c r="T78" s="55"/>
      <c r="U78" s="55"/>
      <c r="V78" s="55"/>
      <c r="W78" s="55"/>
      <c r="X78" s="55"/>
      <c r="Y78" s="55"/>
      <c r="Z78" s="55"/>
      <c r="AA78" s="55"/>
      <c r="AB78" s="55"/>
      <c r="AC78" s="55"/>
      <c r="AD78" s="55"/>
      <c r="AE78" s="55"/>
      <c r="AF78" s="31">
        <f t="shared" si="9"/>
        <v>9.3781999999999996</v>
      </c>
      <c r="AG78" s="31"/>
      <c r="AH78" s="31" t="s">
        <v>246</v>
      </c>
      <c r="AI78" s="46" t="s">
        <v>1</v>
      </c>
      <c r="AJ78" s="46" t="str">
        <f>IF(I78&lt;&gt;"","-" &amp;TEXT([1]comp!$I78,"0.#") &amp;TEXT(I$1,0),"")</f>
        <v>-9.Al</v>
      </c>
      <c r="AK78" s="46" t="str">
        <f>IF(K78&lt;&gt;"","-" &amp;TEXT(comp[[#This Row],[W]],"0.#") &amp;TEXT(K$1,0),"")</f>
        <v>-10.W</v>
      </c>
      <c r="AL78" s="46" t="str">
        <f>IF(H78&lt;&gt;"","-" &amp;TEXT(comp[[#This Row],[Ni]],"0.#") &amp;TEXT(H$1,0),"")</f>
        <v>-15.Ni</v>
      </c>
      <c r="AM78" s="46" t="str">
        <f>IF(J78&lt;&gt;"","-" &amp;TEXT(comp[[#This Row],[Cr]],"0.#") &amp;TEXT(J$1,0),"")</f>
        <v/>
      </c>
      <c r="AN78" s="46" t="str">
        <f>IF(M78&lt;&gt;"","-" &amp;TEXT(comp[[#This Row],[Ta]],"0.#") &amp;TEXT(M$1,0),"")</f>
        <v/>
      </c>
      <c r="AO78" s="46" t="str">
        <f>IF(N78&lt;&gt;"","-" &amp;TEXT(comp[[#This Row],[Nb]],"0.#") &amp;TEXT(N$1,0),"")</f>
        <v/>
      </c>
      <c r="AP78" s="46" t="str">
        <f>IF(O78&lt;&gt;"","-" &amp;TEXT(comp[[#This Row],[V]],"0.#") &amp;TEXT(O$1,0),"")</f>
        <v/>
      </c>
      <c r="AQ78" s="46" t="str">
        <f>IF(L78&lt;&gt;"","-" &amp;TEXT(comp[[#This Row],[Ti]],"0.#") &amp;TEXT(L$1,0),"")</f>
        <v/>
      </c>
      <c r="AR78" s="46" t="str">
        <f>IF(P78&lt;&gt;"","-" &amp;TEXT(comp[[#This Row],[Mo]],"0.#") &amp;TEXT(P$1,0),"")</f>
        <v/>
      </c>
      <c r="AS78" s="46" t="str">
        <f>IF(Q78&lt;&gt;"","-" &amp;TEXT(comp[[#This Row],[C]],"0.##") &amp;TEXT(Q$1,0),"")</f>
        <v/>
      </c>
      <c r="AT78" s="46" t="str">
        <f>IF(R78&lt;&gt;"","-" &amp;TEXT(comp[[#This Row],[Zr]],"0.##") &amp;TEXT(R$1,0),"")</f>
        <v/>
      </c>
      <c r="AU78" s="46" t="str">
        <f>IF(S78&lt;&gt;"","-" &amp;TEXT(comp[[#This Row],[B]],"0.##") &amp;TEXT(S$1,0),"")</f>
        <v/>
      </c>
      <c r="AV78" s="46" t="str">
        <f>IF(T78&lt;&gt;"","-" &amp;TEXT(comp[[#This Row],[Ir]],"0.#") &amp;TEXT(T$1,0),"")</f>
        <v/>
      </c>
      <c r="AW78" s="46" t="str">
        <f>IF(U78&lt;&gt;"","-" &amp;TEXT(comp[[#This Row],[Re]],"0.#") &amp;TEXT(U$1,0),"")</f>
        <v/>
      </c>
      <c r="AX78" s="46" t="str">
        <f>IF(V78&lt;&gt;"","-" &amp;TEXT(comp[[#This Row],[Si]],"0.#") &amp;TEXT(V$1,0),"")</f>
        <v/>
      </c>
      <c r="AY78" s="46" t="str">
        <f>IF(W78&lt;&gt;"","-" &amp;TEXT(comp[[#This Row],[Fe]],"0.#") &amp;TEXT(W$1,0),"")</f>
        <v/>
      </c>
      <c r="AZ78" s="46" t="str">
        <f>IF(X78&lt;&gt;"","-" &amp;TEXT(comp[[#This Row],[Y]],"0.#") &amp;TEXT(X$1,0),"")</f>
        <v/>
      </c>
      <c r="BA78" s="46" t="str">
        <f>IF(Y78&lt;&gt;"","-" &amp;TEXT(comp[[#This Row],[Hf]],"0.#") &amp;TEXT(Y$1,0),"")</f>
        <v/>
      </c>
      <c r="BB78" s="46" t="str">
        <f>IF(Z78&lt;&gt;"","-" &amp;TEXT(comp[[#This Row],[Ge]],"0.#") &amp;TEXT(Z$1,0),"")</f>
        <v/>
      </c>
      <c r="BC78" s="46" t="str">
        <f>IF(AA78&lt;&gt;"","-" &amp;TEXT(comp[[#This Row],[Mn]],"0.#") &amp;TEXT(AA$1,0),"")</f>
        <v/>
      </c>
      <c r="BD78" s="46" t="str">
        <f>IF(AB78&lt;&gt;"","-" &amp;TEXT(comp[[#This Row],[Sc]],"0.#") &amp;TEXT(AB$1,0),"")</f>
        <v/>
      </c>
      <c r="BE78" s="46" t="str">
        <f>IF(AC78&lt;&gt;"","-" &amp;TEXT(comp[[#This Row],[Ru]],"0.#") &amp;TEXT(AC$1,0),"")</f>
        <v/>
      </c>
      <c r="BF78" s="46" t="str">
        <f>IF(AD78&lt;&gt;"","-" &amp;TEXT(comp[[#This Row],[Ce]],"0.#") &amp;TEXT(AD$1,0),"")</f>
        <v/>
      </c>
      <c r="BG78" s="46" t="str">
        <f>IF(AE78&lt;&gt;"","-" &amp;TEXT([1]comp!$AE78,"0.#") &amp;TEXT(AE$1,0),"")</f>
        <v/>
      </c>
      <c r="BH78" s="38" t="str">
        <f>[1]comp!$D78 &amp; [1]comp!$E78</f>
        <v>Co-9Al-10W-15NiChe, C., Yang, S., Wei, M., Zhang, L., Li, Q., Gao, J., &amp; Du, Y. (2017). Microstructure, hardness and interfacial energy in Co-9Al-10W-Xni (X=15, 25, 35 At. %) alloys during aging. Journal of Mining and Metallurgy, Section B: Metallurgy, 53(3), 303–308. https://doi.org/10.2298/JMMB170531021C</v>
      </c>
      <c r="BI78" s="73" t="str">
        <f t="shared" si="6"/>
        <v>Co-15.Ni-9.Al-10.W</v>
      </c>
      <c r="BJ78" s="38" t="s">
        <v>1625</v>
      </c>
      <c r="BK78" t="str">
        <f t="shared" si="7"/>
        <v>-9.Al-10.W-15.Ni</v>
      </c>
      <c r="BL78"/>
      <c r="BM78"/>
      <c r="BN78"/>
      <c r="BO78"/>
    </row>
    <row r="79" spans="1:67" s="42" customFormat="1" x14ac:dyDescent="0.3">
      <c r="A79" s="26" t="str">
        <f t="shared" si="5"/>
        <v>Co-25.Ni-9.Al-10.W</v>
      </c>
      <c r="B79" s="38" t="s">
        <v>1484</v>
      </c>
      <c r="C79" s="38" t="s">
        <v>2760</v>
      </c>
      <c r="D79" s="31" t="s">
        <v>234</v>
      </c>
      <c r="E79" s="38" t="s">
        <v>236</v>
      </c>
      <c r="F79" s="31">
        <v>87</v>
      </c>
      <c r="G79" s="54">
        <f t="shared" si="8"/>
        <v>56</v>
      </c>
      <c r="H79" s="55">
        <v>25</v>
      </c>
      <c r="I79" s="55">
        <v>9</v>
      </c>
      <c r="J79" s="55"/>
      <c r="K79" s="55">
        <v>10</v>
      </c>
      <c r="L79" s="55"/>
      <c r="M79" s="55"/>
      <c r="N79" s="55"/>
      <c r="O79" s="55"/>
      <c r="P79" s="55"/>
      <c r="Q79" s="51"/>
      <c r="R79" s="51"/>
      <c r="S79" s="51"/>
      <c r="T79" s="55"/>
      <c r="U79" s="55"/>
      <c r="V79" s="55"/>
      <c r="W79" s="55"/>
      <c r="X79" s="55"/>
      <c r="Y79" s="55"/>
      <c r="Z79" s="55"/>
      <c r="AA79" s="55"/>
      <c r="AB79" s="55"/>
      <c r="AC79" s="55"/>
      <c r="AD79" s="55"/>
      <c r="AE79" s="55"/>
      <c r="AF79" s="31">
        <f t="shared" si="9"/>
        <v>9.3790000000000013</v>
      </c>
      <c r="AG79" s="31"/>
      <c r="AH79" s="31" t="s">
        <v>246</v>
      </c>
      <c r="AI79" s="46" t="s">
        <v>1</v>
      </c>
      <c r="AJ79" s="46" t="str">
        <f>IF(I79&lt;&gt;"","-" &amp;TEXT([1]comp!$I79,"0.#") &amp;TEXT(I$1,0),"")</f>
        <v>-9.Al</v>
      </c>
      <c r="AK79" s="46" t="str">
        <f>IF(K79&lt;&gt;"","-" &amp;TEXT(comp[[#This Row],[W]],"0.#") &amp;TEXT(K$1,0),"")</f>
        <v>-10.W</v>
      </c>
      <c r="AL79" s="46" t="str">
        <f>IF(H79&lt;&gt;"","-" &amp;TEXT(comp[[#This Row],[Ni]],"0.#") &amp;TEXT(H$1,0),"")</f>
        <v>-25.Ni</v>
      </c>
      <c r="AM79" s="46" t="str">
        <f>IF(J79&lt;&gt;"","-" &amp;TEXT(comp[[#This Row],[Cr]],"0.#") &amp;TEXT(J$1,0),"")</f>
        <v/>
      </c>
      <c r="AN79" s="46" t="str">
        <f>IF(M79&lt;&gt;"","-" &amp;TEXT(comp[[#This Row],[Ta]],"0.#") &amp;TEXT(M$1,0),"")</f>
        <v/>
      </c>
      <c r="AO79" s="46" t="str">
        <f>IF(N79&lt;&gt;"","-" &amp;TEXT(comp[[#This Row],[Nb]],"0.#") &amp;TEXT(N$1,0),"")</f>
        <v/>
      </c>
      <c r="AP79" s="46" t="str">
        <f>IF(O79&lt;&gt;"","-" &amp;TEXT(comp[[#This Row],[V]],"0.#") &amp;TEXT(O$1,0),"")</f>
        <v/>
      </c>
      <c r="AQ79" s="46" t="str">
        <f>IF(L79&lt;&gt;"","-" &amp;TEXT(comp[[#This Row],[Ti]],"0.#") &amp;TEXT(L$1,0),"")</f>
        <v/>
      </c>
      <c r="AR79" s="46" t="str">
        <f>IF(P79&lt;&gt;"","-" &amp;TEXT(comp[[#This Row],[Mo]],"0.#") &amp;TEXT(P$1,0),"")</f>
        <v/>
      </c>
      <c r="AS79" s="46" t="str">
        <f>IF(Q79&lt;&gt;"","-" &amp;TEXT(comp[[#This Row],[C]],"0.##") &amp;TEXT(Q$1,0),"")</f>
        <v/>
      </c>
      <c r="AT79" s="46" t="str">
        <f>IF(R79&lt;&gt;"","-" &amp;TEXT(comp[[#This Row],[Zr]],"0.##") &amp;TEXT(R$1,0),"")</f>
        <v/>
      </c>
      <c r="AU79" s="46" t="str">
        <f>IF(S79&lt;&gt;"","-" &amp;TEXT(comp[[#This Row],[B]],"0.##") &amp;TEXT(S$1,0),"")</f>
        <v/>
      </c>
      <c r="AV79" s="46" t="str">
        <f>IF(T79&lt;&gt;"","-" &amp;TEXT(comp[[#This Row],[Ir]],"0.#") &amp;TEXT(T$1,0),"")</f>
        <v/>
      </c>
      <c r="AW79" s="46" t="str">
        <f>IF(U79&lt;&gt;"","-" &amp;TEXT(comp[[#This Row],[Re]],"0.#") &amp;TEXT(U$1,0),"")</f>
        <v/>
      </c>
      <c r="AX79" s="46" t="str">
        <f>IF(V79&lt;&gt;"","-" &amp;TEXT(comp[[#This Row],[Si]],"0.#") &amp;TEXT(V$1,0),"")</f>
        <v/>
      </c>
      <c r="AY79" s="46" t="str">
        <f>IF(W79&lt;&gt;"","-" &amp;TEXT(comp[[#This Row],[Fe]],"0.#") &amp;TEXT(W$1,0),"")</f>
        <v/>
      </c>
      <c r="AZ79" s="46" t="str">
        <f>IF(X79&lt;&gt;"","-" &amp;TEXT(comp[[#This Row],[Y]],"0.#") &amp;TEXT(X$1,0),"")</f>
        <v/>
      </c>
      <c r="BA79" s="46" t="str">
        <f>IF(Y79&lt;&gt;"","-" &amp;TEXT(comp[[#This Row],[Hf]],"0.#") &amp;TEXT(Y$1,0),"")</f>
        <v/>
      </c>
      <c r="BB79" s="46" t="str">
        <f>IF(Z79&lt;&gt;"","-" &amp;TEXT(comp[[#This Row],[Ge]],"0.#") &amp;TEXT(Z$1,0),"")</f>
        <v/>
      </c>
      <c r="BC79" s="46" t="str">
        <f>IF(AA79&lt;&gt;"","-" &amp;TEXT(comp[[#This Row],[Mn]],"0.#") &amp;TEXT(AA$1,0),"")</f>
        <v/>
      </c>
      <c r="BD79" s="46" t="str">
        <f>IF(AB79&lt;&gt;"","-" &amp;TEXT(comp[[#This Row],[Sc]],"0.#") &amp;TEXT(AB$1,0),"")</f>
        <v/>
      </c>
      <c r="BE79" s="46" t="str">
        <f>IF(AC79&lt;&gt;"","-" &amp;TEXT(comp[[#This Row],[Ru]],"0.#") &amp;TEXT(AC$1,0),"")</f>
        <v/>
      </c>
      <c r="BF79" s="46" t="str">
        <f>IF(AD79&lt;&gt;"","-" &amp;TEXT(comp[[#This Row],[Ce]],"0.#") &amp;TEXT(AD$1,0),"")</f>
        <v/>
      </c>
      <c r="BG79" s="46" t="str">
        <f>IF(AE79&lt;&gt;"","-" &amp;TEXT([1]comp!$AE79,"0.#") &amp;TEXT(AE$1,0),"")</f>
        <v/>
      </c>
      <c r="BH79" s="38" t="str">
        <f>[1]comp!$D79 &amp; [1]comp!$E79</f>
        <v>Co-9Al-10W-25NiChe, C., Yang, S., Wei, M., Zhang, L., Li, Q., Gao, J., &amp; Du, Y. (2017). Microstructure, hardness and interfacial energy in Co-9Al-10W-Xni (X=15, 25, 35 At. %) alloys during aging. Journal of Mining and Metallurgy, Section B: Metallurgy, 53(3), 303–308. https://doi.org/10.2298/JMMB170531021C</v>
      </c>
      <c r="BI79" s="73" t="str">
        <f t="shared" si="6"/>
        <v>Co-25.Ni-9.Al-10.W</v>
      </c>
      <c r="BJ79" s="38" t="s">
        <v>1626</v>
      </c>
      <c r="BK79" t="str">
        <f t="shared" si="7"/>
        <v>-9.Al-10.W-25.Ni</v>
      </c>
      <c r="BL79"/>
      <c r="BM79"/>
      <c r="BN79"/>
      <c r="BO79"/>
    </row>
    <row r="80" spans="1:67" s="31" customFormat="1" x14ac:dyDescent="0.3">
      <c r="A80" s="26" t="str">
        <f t="shared" si="5"/>
        <v>Co-35.Ni-9.Al-10.W</v>
      </c>
      <c r="B80" s="38" t="s">
        <v>1484</v>
      </c>
      <c r="C80" s="38" t="s">
        <v>2761</v>
      </c>
      <c r="D80" s="31" t="s">
        <v>235</v>
      </c>
      <c r="E80" s="38" t="s">
        <v>236</v>
      </c>
      <c r="F80" s="31">
        <v>88</v>
      </c>
      <c r="G80" s="54">
        <f t="shared" si="8"/>
        <v>46</v>
      </c>
      <c r="H80" s="55">
        <v>35</v>
      </c>
      <c r="I80" s="55">
        <v>9</v>
      </c>
      <c r="J80" s="55"/>
      <c r="K80" s="55">
        <v>10</v>
      </c>
      <c r="L80" s="55"/>
      <c r="M80" s="55"/>
      <c r="N80" s="55"/>
      <c r="O80" s="55"/>
      <c r="P80" s="55"/>
      <c r="Q80" s="51"/>
      <c r="R80" s="51"/>
      <c r="S80" s="51"/>
      <c r="T80" s="55"/>
      <c r="U80" s="55"/>
      <c r="V80" s="55"/>
      <c r="W80" s="55"/>
      <c r="X80" s="55"/>
      <c r="Y80" s="55"/>
      <c r="Z80" s="55"/>
      <c r="AA80" s="55"/>
      <c r="AB80" s="55"/>
      <c r="AC80" s="55"/>
      <c r="AD80" s="55"/>
      <c r="AE80" s="55"/>
      <c r="AF80" s="31">
        <f t="shared" si="9"/>
        <v>9.3797999999999995</v>
      </c>
      <c r="AH80" s="31" t="s">
        <v>246</v>
      </c>
      <c r="AI80" s="46" t="s">
        <v>1</v>
      </c>
      <c r="AJ80" s="46" t="str">
        <f>IF(I80&lt;&gt;"","-" &amp;TEXT([1]comp!$I80,"0.#") &amp;TEXT(I$1,0),"")</f>
        <v>-9.Al</v>
      </c>
      <c r="AK80" s="46" t="str">
        <f>IF(K80&lt;&gt;"","-" &amp;TEXT(comp[[#This Row],[W]],"0.#") &amp;TEXT(K$1,0),"")</f>
        <v>-10.W</v>
      </c>
      <c r="AL80" s="46" t="str">
        <f>IF(H80&lt;&gt;"","-" &amp;TEXT(comp[[#This Row],[Ni]],"0.#") &amp;TEXT(H$1,0),"")</f>
        <v>-35.Ni</v>
      </c>
      <c r="AM80" s="46" t="str">
        <f>IF(J80&lt;&gt;"","-" &amp;TEXT(comp[[#This Row],[Cr]],"0.#") &amp;TEXT(J$1,0),"")</f>
        <v/>
      </c>
      <c r="AN80" s="46" t="str">
        <f>IF(M80&lt;&gt;"","-" &amp;TEXT(comp[[#This Row],[Ta]],"0.#") &amp;TEXT(M$1,0),"")</f>
        <v/>
      </c>
      <c r="AO80" s="46" t="str">
        <f>IF(N80&lt;&gt;"","-" &amp;TEXT(comp[[#This Row],[Nb]],"0.#") &amp;TEXT(N$1,0),"")</f>
        <v/>
      </c>
      <c r="AP80" s="46" t="str">
        <f>IF(O80&lt;&gt;"","-" &amp;TEXT(comp[[#This Row],[V]],"0.#") &amp;TEXT(O$1,0),"")</f>
        <v/>
      </c>
      <c r="AQ80" s="46" t="str">
        <f>IF(L80&lt;&gt;"","-" &amp;TEXT(comp[[#This Row],[Ti]],"0.#") &amp;TEXT(L$1,0),"")</f>
        <v/>
      </c>
      <c r="AR80" s="46" t="str">
        <f>IF(P80&lt;&gt;"","-" &amp;TEXT(comp[[#This Row],[Mo]],"0.#") &amp;TEXT(P$1,0),"")</f>
        <v/>
      </c>
      <c r="AS80" s="46" t="str">
        <f>IF(Q80&lt;&gt;"","-" &amp;TEXT(comp[[#This Row],[C]],"0.##") &amp;TEXT(Q$1,0),"")</f>
        <v/>
      </c>
      <c r="AT80" s="46" t="str">
        <f>IF(R80&lt;&gt;"","-" &amp;TEXT(comp[[#This Row],[Zr]],"0.##") &amp;TEXT(R$1,0),"")</f>
        <v/>
      </c>
      <c r="AU80" s="46" t="str">
        <f>IF(S80&lt;&gt;"","-" &amp;TEXT(comp[[#This Row],[B]],"0.##") &amp;TEXT(S$1,0),"")</f>
        <v/>
      </c>
      <c r="AV80" s="46" t="str">
        <f>IF(T80&lt;&gt;"","-" &amp;TEXT(comp[[#This Row],[Ir]],"0.#") &amp;TEXT(T$1,0),"")</f>
        <v/>
      </c>
      <c r="AW80" s="46" t="str">
        <f>IF(U80&lt;&gt;"","-" &amp;TEXT(comp[[#This Row],[Re]],"0.#") &amp;TEXT(U$1,0),"")</f>
        <v/>
      </c>
      <c r="AX80" s="46" t="str">
        <f>IF(V80&lt;&gt;"","-" &amp;TEXT(comp[[#This Row],[Si]],"0.#") &amp;TEXT(V$1,0),"")</f>
        <v/>
      </c>
      <c r="AY80" s="46" t="str">
        <f>IF(W80&lt;&gt;"","-" &amp;TEXT(comp[[#This Row],[Fe]],"0.#") &amp;TEXT(W$1,0),"")</f>
        <v/>
      </c>
      <c r="AZ80" s="46" t="str">
        <f>IF(X80&lt;&gt;"","-" &amp;TEXT(comp[[#This Row],[Y]],"0.#") &amp;TEXT(X$1,0),"")</f>
        <v/>
      </c>
      <c r="BA80" s="46" t="str">
        <f>IF(Y80&lt;&gt;"","-" &amp;TEXT(comp[[#This Row],[Hf]],"0.#") &amp;TEXT(Y$1,0),"")</f>
        <v/>
      </c>
      <c r="BB80" s="46" t="str">
        <f>IF(Z80&lt;&gt;"","-" &amp;TEXT(comp[[#This Row],[Ge]],"0.#") &amp;TEXT(Z$1,0),"")</f>
        <v/>
      </c>
      <c r="BC80" s="46" t="str">
        <f>IF(AA80&lt;&gt;"","-" &amp;TEXT(comp[[#This Row],[Mn]],"0.#") &amp;TEXT(AA$1,0),"")</f>
        <v/>
      </c>
      <c r="BD80" s="46" t="str">
        <f>IF(AB80&lt;&gt;"","-" &amp;TEXT(comp[[#This Row],[Sc]],"0.#") &amp;TEXT(AB$1,0),"")</f>
        <v/>
      </c>
      <c r="BE80" s="46" t="str">
        <f>IF(AC80&lt;&gt;"","-" &amp;TEXT(comp[[#This Row],[Ru]],"0.#") &amp;TEXT(AC$1,0),"")</f>
        <v/>
      </c>
      <c r="BF80" s="46" t="str">
        <f>IF(AD80&lt;&gt;"","-" &amp;TEXT(comp[[#This Row],[Ce]],"0.#") &amp;TEXT(AD$1,0),"")</f>
        <v/>
      </c>
      <c r="BG80" s="46" t="str">
        <f>IF(AE80&lt;&gt;"","-" &amp;TEXT([1]comp!$AE80,"0.#") &amp;TEXT(AE$1,0),"")</f>
        <v/>
      </c>
      <c r="BH80" s="38" t="str">
        <f>[1]comp!$D80 &amp; [1]comp!$E80</f>
        <v>Co-9Al-10W-35NiChe, C., Yang, S., Wei, M., Zhang, L., Li, Q., Gao, J., &amp; Du, Y. (2017). Microstructure, hardness and interfacial energy in Co-9Al-10W-Xni (X=15, 25, 35 At. %) alloys during aging. Journal of Mining and Metallurgy, Section B: Metallurgy, 53(3), 303–308. https://doi.org/10.2298/JMMB170531021C</v>
      </c>
      <c r="BI80" s="73" t="str">
        <f t="shared" si="6"/>
        <v>Co-35.Ni-9.Al-10.W</v>
      </c>
      <c r="BJ80" s="38" t="s">
        <v>1627</v>
      </c>
      <c r="BK80" t="str">
        <f t="shared" si="7"/>
        <v>-9.Al-10.W-35.Ni</v>
      </c>
      <c r="BL80"/>
      <c r="BM80"/>
      <c r="BN80"/>
      <c r="BO80"/>
    </row>
    <row r="81" spans="1:67" s="28" customFormat="1" ht="18" customHeight="1" x14ac:dyDescent="0.3">
      <c r="A81" s="26" t="str">
        <f t="shared" si="5"/>
        <v>Co-0.Ni-9.Al-8.W</v>
      </c>
      <c r="B81" s="38" t="s">
        <v>1484</v>
      </c>
      <c r="C81" s="38" t="s">
        <v>2762</v>
      </c>
      <c r="D81" s="31" t="s">
        <v>226</v>
      </c>
      <c r="E81" s="38" t="s">
        <v>239</v>
      </c>
      <c r="F81" s="31">
        <v>89</v>
      </c>
      <c r="G81" s="54">
        <f t="shared" si="8"/>
        <v>83</v>
      </c>
      <c r="H81" s="55">
        <v>0</v>
      </c>
      <c r="I81" s="55">
        <v>9</v>
      </c>
      <c r="J81" s="55"/>
      <c r="K81" s="55">
        <v>8</v>
      </c>
      <c r="L81" s="55"/>
      <c r="M81" s="55"/>
      <c r="N81" s="55"/>
      <c r="O81" s="55"/>
      <c r="P81" s="55"/>
      <c r="Q81" s="51"/>
      <c r="R81" s="51"/>
      <c r="S81" s="51"/>
      <c r="T81" s="55"/>
      <c r="U81" s="55"/>
      <c r="V81" s="55"/>
      <c r="W81" s="55"/>
      <c r="X81" s="55"/>
      <c r="Y81" s="55"/>
      <c r="Z81" s="55"/>
      <c r="AA81" s="55"/>
      <c r="AB81" s="55"/>
      <c r="AC81" s="55"/>
      <c r="AD81" s="55"/>
      <c r="AE81" s="55"/>
      <c r="AF81" s="31">
        <f t="shared" si="9"/>
        <v>9.17</v>
      </c>
      <c r="AG81" s="31"/>
      <c r="AH81" s="31" t="s">
        <v>247</v>
      </c>
      <c r="AI81" s="46" t="s">
        <v>1</v>
      </c>
      <c r="AJ81" s="46" t="str">
        <f>IF(I81&lt;&gt;"","-" &amp;TEXT([1]comp!$I81,"0.#") &amp;TEXT(I$1,0),"")</f>
        <v>-9.Al</v>
      </c>
      <c r="AK81" s="46" t="str">
        <f>IF(K81&lt;&gt;"","-" &amp;TEXT(comp[[#This Row],[W]],"0.#") &amp;TEXT(K$1,0),"")</f>
        <v>-8.W</v>
      </c>
      <c r="AL81" s="46" t="str">
        <f>IF(H81&lt;&gt;"","-" &amp;TEXT(comp[[#This Row],[Ni]],"0.#") &amp;TEXT(H$1,0),"")</f>
        <v>-0.Ni</v>
      </c>
      <c r="AM81" s="46" t="str">
        <f>IF(J81&lt;&gt;"","-" &amp;TEXT(comp[[#This Row],[Cr]],"0.#") &amp;TEXT(J$1,0),"")</f>
        <v/>
      </c>
      <c r="AN81" s="46" t="str">
        <f>IF(M81&lt;&gt;"","-" &amp;TEXT(comp[[#This Row],[Ta]],"0.#") &amp;TEXT(M$1,0),"")</f>
        <v/>
      </c>
      <c r="AO81" s="46" t="str">
        <f>IF(N81&lt;&gt;"","-" &amp;TEXT(comp[[#This Row],[Nb]],"0.#") &amp;TEXT(N$1,0),"")</f>
        <v/>
      </c>
      <c r="AP81" s="46" t="str">
        <f>IF(O81&lt;&gt;"","-" &amp;TEXT(comp[[#This Row],[V]],"0.#") &amp;TEXT(O$1,0),"")</f>
        <v/>
      </c>
      <c r="AQ81" s="46" t="str">
        <f>IF(L81&lt;&gt;"","-" &amp;TEXT(comp[[#This Row],[Ti]],"0.#") &amp;TEXT(L$1,0),"")</f>
        <v/>
      </c>
      <c r="AR81" s="46" t="str">
        <f>IF(P81&lt;&gt;"","-" &amp;TEXT(comp[[#This Row],[Mo]],"0.#") &amp;TEXT(P$1,0),"")</f>
        <v/>
      </c>
      <c r="AS81" s="46" t="str">
        <f>IF(Q81&lt;&gt;"","-" &amp;TEXT(comp[[#This Row],[C]],"0.##") &amp;TEXT(Q$1,0),"")</f>
        <v/>
      </c>
      <c r="AT81" s="46" t="str">
        <f>IF(R81&lt;&gt;"","-" &amp;TEXT(comp[[#This Row],[Zr]],"0.##") &amp;TEXT(R$1,0),"")</f>
        <v/>
      </c>
      <c r="AU81" s="46" t="str">
        <f>IF(S81&lt;&gt;"","-" &amp;TEXT(comp[[#This Row],[B]],"0.##") &amp;TEXT(S$1,0),"")</f>
        <v/>
      </c>
      <c r="AV81" s="46" t="str">
        <f>IF(T81&lt;&gt;"","-" &amp;TEXT(comp[[#This Row],[Ir]],"0.#") &amp;TEXT(T$1,0),"")</f>
        <v/>
      </c>
      <c r="AW81" s="46" t="str">
        <f>IF(U81&lt;&gt;"","-" &amp;TEXT(comp[[#This Row],[Re]],"0.#") &amp;TEXT(U$1,0),"")</f>
        <v/>
      </c>
      <c r="AX81" s="46" t="str">
        <f>IF(V81&lt;&gt;"","-" &amp;TEXT(comp[[#This Row],[Si]],"0.#") &amp;TEXT(V$1,0),"")</f>
        <v/>
      </c>
      <c r="AY81" s="46" t="str">
        <f>IF(W81&lt;&gt;"","-" &amp;TEXT(comp[[#This Row],[Fe]],"0.#") &amp;TEXT(W$1,0),"")</f>
        <v/>
      </c>
      <c r="AZ81" s="46" t="str">
        <f>IF(X81&lt;&gt;"","-" &amp;TEXT(comp[[#This Row],[Y]],"0.#") &amp;TEXT(X$1,0),"")</f>
        <v/>
      </c>
      <c r="BA81" s="46" t="str">
        <f>IF(Y81&lt;&gt;"","-" &amp;TEXT(comp[[#This Row],[Hf]],"0.#") &amp;TEXT(Y$1,0),"")</f>
        <v/>
      </c>
      <c r="BB81" s="46" t="str">
        <f>IF(Z81&lt;&gt;"","-" &amp;TEXT(comp[[#This Row],[Ge]],"0.#") &amp;TEXT(Z$1,0),"")</f>
        <v/>
      </c>
      <c r="BC81" s="46" t="str">
        <f>IF(AA81&lt;&gt;"","-" &amp;TEXT(comp[[#This Row],[Mn]],"0.#") &amp;TEXT(AA$1,0),"")</f>
        <v/>
      </c>
      <c r="BD81" s="46" t="str">
        <f>IF(AB81&lt;&gt;"","-" &amp;TEXT(comp[[#This Row],[Sc]],"0.#") &amp;TEXT(AB$1,0),"")</f>
        <v/>
      </c>
      <c r="BE81" s="46" t="str">
        <f>IF(AC81&lt;&gt;"","-" &amp;TEXT(comp[[#This Row],[Ru]],"0.#") &amp;TEXT(AC$1,0),"")</f>
        <v/>
      </c>
      <c r="BF81" s="46" t="str">
        <f>IF(AD81&lt;&gt;"","-" &amp;TEXT(comp[[#This Row],[Ce]],"0.#") &amp;TEXT(AD$1,0),"")</f>
        <v/>
      </c>
      <c r="BG81" s="46" t="str">
        <f>IF(AE81&lt;&gt;"","-" &amp;TEXT([1]comp!$AE81,"0.#") &amp;TEXT(AE$1,0),"")</f>
        <v/>
      </c>
      <c r="BH81" s="38" t="str">
        <f>[1]comp!$D81 &amp; [1]comp!$E81</f>
        <v>CoAlWChen, C. L., &amp; Suprianto. (2019). Influence of Ta and Y2O3 on synthesis, phase evolution and mechanical properties of Co-Al-W based alloys. Journal of Alloys and Compounds, 791, 567–574. https://doi.org/10.1016/j.jallcom.2019.03.262</v>
      </c>
      <c r="BI81" s="73" t="str">
        <f t="shared" si="6"/>
        <v>Co-0.Ni-9.Al-8.W</v>
      </c>
      <c r="BJ81" s="38" t="s">
        <v>1932</v>
      </c>
      <c r="BK81" t="str">
        <f t="shared" si="7"/>
        <v>-9.Al-8.W-0.Ni</v>
      </c>
      <c r="BL81"/>
      <c r="BM81"/>
      <c r="BN81"/>
      <c r="BO81"/>
    </row>
    <row r="82" spans="1:67" s="31" customFormat="1" x14ac:dyDescent="0.3">
      <c r="A82" s="26" t="str">
        <f t="shared" si="5"/>
        <v>Co-2.Ni-9.Al-8.W</v>
      </c>
      <c r="B82" s="38" t="s">
        <v>1484</v>
      </c>
      <c r="C82" s="38" t="s">
        <v>2763</v>
      </c>
      <c r="D82" s="31" t="s">
        <v>240</v>
      </c>
      <c r="E82" s="38" t="s">
        <v>243</v>
      </c>
      <c r="F82" s="31">
        <v>90</v>
      </c>
      <c r="G82" s="54">
        <f t="shared" si="8"/>
        <v>81</v>
      </c>
      <c r="H82" s="55">
        <v>2</v>
      </c>
      <c r="I82" s="55">
        <v>9</v>
      </c>
      <c r="J82" s="55"/>
      <c r="K82" s="55">
        <v>8</v>
      </c>
      <c r="L82" s="55"/>
      <c r="M82" s="55"/>
      <c r="N82" s="55"/>
      <c r="O82" s="55"/>
      <c r="P82" s="55"/>
      <c r="Q82" s="51"/>
      <c r="R82" s="51"/>
      <c r="S82" s="51"/>
      <c r="T82" s="55"/>
      <c r="U82" s="55"/>
      <c r="V82" s="55"/>
      <c r="W82" s="55"/>
      <c r="X82" s="55"/>
      <c r="Y82" s="55"/>
      <c r="Z82" s="55"/>
      <c r="AA82" s="55"/>
      <c r="AB82" s="55"/>
      <c r="AC82" s="55"/>
      <c r="AD82" s="55"/>
      <c r="AE82" s="55"/>
      <c r="AF82" s="31">
        <f t="shared" si="9"/>
        <v>9.1701599999999992</v>
      </c>
      <c r="AH82" s="31" t="s">
        <v>247</v>
      </c>
      <c r="AI82" s="46" t="s">
        <v>1</v>
      </c>
      <c r="AJ82" s="46" t="str">
        <f>IF(I82&lt;&gt;"","-" &amp;TEXT([1]comp!$I82,"0.#") &amp;TEXT(I$1,0),"")</f>
        <v>-9.Al</v>
      </c>
      <c r="AK82" s="46" t="str">
        <f>IF(K82&lt;&gt;"","-" &amp;TEXT(comp[[#This Row],[W]],"0.#") &amp;TEXT(K$1,0),"")</f>
        <v>-8.W</v>
      </c>
      <c r="AL82" s="46" t="str">
        <f>IF(H82&lt;&gt;"","-" &amp;TEXT(comp[[#This Row],[Ni]],"0.#") &amp;TEXT(H$1,0),"")</f>
        <v>-2.Ni</v>
      </c>
      <c r="AM82" s="46" t="str">
        <f>IF(J82&lt;&gt;"","-" &amp;TEXT(comp[[#This Row],[Cr]],"0.#") &amp;TEXT(J$1,0),"")</f>
        <v/>
      </c>
      <c r="AN82" s="46" t="str">
        <f>IF(M82&lt;&gt;"","-" &amp;TEXT(comp[[#This Row],[Ta]],"0.#") &amp;TEXT(M$1,0),"")</f>
        <v/>
      </c>
      <c r="AO82" s="46" t="str">
        <f>IF(N82&lt;&gt;"","-" &amp;TEXT(comp[[#This Row],[Nb]],"0.#") &amp;TEXT(N$1,0),"")</f>
        <v/>
      </c>
      <c r="AP82" s="46" t="str">
        <f>IF(O82&lt;&gt;"","-" &amp;TEXT(comp[[#This Row],[V]],"0.#") &amp;TEXT(O$1,0),"")</f>
        <v/>
      </c>
      <c r="AQ82" s="46" t="str">
        <f>IF(L82&lt;&gt;"","-" &amp;TEXT(comp[[#This Row],[Ti]],"0.#") &amp;TEXT(L$1,0),"")</f>
        <v/>
      </c>
      <c r="AR82" s="46" t="str">
        <f>IF(P82&lt;&gt;"","-" &amp;TEXT(comp[[#This Row],[Mo]],"0.#") &amp;TEXT(P$1,0),"")</f>
        <v/>
      </c>
      <c r="AS82" s="46" t="str">
        <f>IF(Q82&lt;&gt;"","-" &amp;TEXT(comp[[#This Row],[C]],"0.##") &amp;TEXT(Q$1,0),"")</f>
        <v/>
      </c>
      <c r="AT82" s="46" t="str">
        <f>IF(R82&lt;&gt;"","-" &amp;TEXT(comp[[#This Row],[Zr]],"0.##") &amp;TEXT(R$1,0),"")</f>
        <v/>
      </c>
      <c r="AU82" s="46" t="str">
        <f>IF(S82&lt;&gt;"","-" &amp;TEXT(comp[[#This Row],[B]],"0.##") &amp;TEXT(S$1,0),"")</f>
        <v/>
      </c>
      <c r="AV82" s="46" t="str">
        <f>IF(T82&lt;&gt;"","-" &amp;TEXT(comp[[#This Row],[Ir]],"0.#") &amp;TEXT(T$1,0),"")</f>
        <v/>
      </c>
      <c r="AW82" s="46" t="str">
        <f>IF(U82&lt;&gt;"","-" &amp;TEXT(comp[[#This Row],[Re]],"0.#") &amp;TEXT(U$1,0),"")</f>
        <v/>
      </c>
      <c r="AX82" s="46" t="str">
        <f>IF(V82&lt;&gt;"","-" &amp;TEXT(comp[[#This Row],[Si]],"0.#") &amp;TEXT(V$1,0),"")</f>
        <v/>
      </c>
      <c r="AY82" s="46" t="str">
        <f>IF(W82&lt;&gt;"","-" &amp;TEXT(comp[[#This Row],[Fe]],"0.#") &amp;TEXT(W$1,0),"")</f>
        <v/>
      </c>
      <c r="AZ82" s="46" t="str">
        <f>IF(X82&lt;&gt;"","-" &amp;TEXT(comp[[#This Row],[Y]],"0.#") &amp;TEXT(X$1,0),"")</f>
        <v/>
      </c>
      <c r="BA82" s="46" t="str">
        <f>IF(Y82&lt;&gt;"","-" &amp;TEXT(comp[[#This Row],[Hf]],"0.#") &amp;TEXT(Y$1,0),"")</f>
        <v/>
      </c>
      <c r="BB82" s="46" t="str">
        <f>IF(Z82&lt;&gt;"","-" &amp;TEXT(comp[[#This Row],[Ge]],"0.#") &amp;TEXT(Z$1,0),"")</f>
        <v/>
      </c>
      <c r="BC82" s="46" t="str">
        <f>IF(AA82&lt;&gt;"","-" &amp;TEXT(comp[[#This Row],[Mn]],"0.#") &amp;TEXT(AA$1,0),"")</f>
        <v/>
      </c>
      <c r="BD82" s="46" t="str">
        <f>IF(AB82&lt;&gt;"","-" &amp;TEXT(comp[[#This Row],[Sc]],"0.#") &amp;TEXT(AB$1,0),"")</f>
        <v/>
      </c>
      <c r="BE82" s="46" t="str">
        <f>IF(AC82&lt;&gt;"","-" &amp;TEXT(comp[[#This Row],[Ru]],"0.#") &amp;TEXT(AC$1,0),"")</f>
        <v/>
      </c>
      <c r="BF82" s="46" t="str">
        <f>IF(AD82&lt;&gt;"","-" &amp;TEXT(comp[[#This Row],[Ce]],"0.#") &amp;TEXT(AD$1,0),"")</f>
        <v/>
      </c>
      <c r="BG82" s="46" t="str">
        <f>IF(AE82&lt;&gt;"","-" &amp;TEXT([1]comp!$AE82,"0.#") &amp;TEXT(AE$1,0),"")</f>
        <v/>
      </c>
      <c r="BH82" s="38" t="str">
        <f>[1]comp!$D82 &amp; [1]comp!$E82</f>
        <v>CoAlW-TaChen, C. L., &amp; Suprianto. (2019). Influence of Ta and Y2O3 on synthesis, phase evolution and mechanical properties of Co-Al-W based alloys. Journal of Alloys and Compounds, 791, 567–574. https://doi.org/10.1016/j.jallcom.2019.03.263</v>
      </c>
      <c r="BI82" s="73" t="str">
        <f t="shared" si="6"/>
        <v>Co-2.Ni-9.Al-8.W</v>
      </c>
      <c r="BJ82" s="38" t="s">
        <v>1933</v>
      </c>
      <c r="BK82" t="str">
        <f t="shared" si="7"/>
        <v>-9.Al-8.W-2.Ni</v>
      </c>
      <c r="BL82"/>
      <c r="BM82"/>
      <c r="BN82"/>
      <c r="BO82"/>
    </row>
    <row r="83" spans="1:67" s="28" customFormat="1" x14ac:dyDescent="0.3">
      <c r="A83" s="26" t="str">
        <f t="shared" si="5"/>
        <v>Co-9.2Al-8.1W-0.7Y</v>
      </c>
      <c r="B83" s="38" t="s">
        <v>1484</v>
      </c>
      <c r="C83" s="38" t="s">
        <v>2764</v>
      </c>
      <c r="D83" s="31" t="s">
        <v>242</v>
      </c>
      <c r="E83" s="38" t="s">
        <v>244</v>
      </c>
      <c r="F83" s="31">
        <v>91</v>
      </c>
      <c r="G83" s="54">
        <f t="shared" si="8"/>
        <v>82</v>
      </c>
      <c r="H83" s="55"/>
      <c r="I83" s="55">
        <v>9.1999999999999993</v>
      </c>
      <c r="J83" s="55"/>
      <c r="K83" s="55">
        <v>8.1</v>
      </c>
      <c r="L83" s="55"/>
      <c r="M83" s="55"/>
      <c r="N83" s="55"/>
      <c r="O83" s="55"/>
      <c r="P83" s="55"/>
      <c r="Q83" s="51"/>
      <c r="R83" s="51"/>
      <c r="S83" s="51"/>
      <c r="T83" s="55"/>
      <c r="U83" s="55"/>
      <c r="V83" s="55"/>
      <c r="W83" s="55"/>
      <c r="X83" s="55">
        <v>0.7</v>
      </c>
      <c r="Y83" s="55"/>
      <c r="Z83" s="55"/>
      <c r="AA83" s="55"/>
      <c r="AB83" s="55"/>
      <c r="AC83" s="55"/>
      <c r="AD83" s="55"/>
      <c r="AE83" s="55"/>
      <c r="AF83" s="31">
        <f t="shared" si="9"/>
        <v>9.1369540000000011</v>
      </c>
      <c r="AG83" s="31"/>
      <c r="AH83" s="31" t="s">
        <v>247</v>
      </c>
      <c r="AI83" s="46" t="s">
        <v>1</v>
      </c>
      <c r="AJ83" s="46" t="str">
        <f>IF(I83&lt;&gt;"","-" &amp;TEXT([1]comp!$I83,"0.#") &amp;TEXT(I$1,0),"")</f>
        <v>-9.2Al</v>
      </c>
      <c r="AK83" s="46" t="str">
        <f>IF(K83&lt;&gt;"","-" &amp;TEXT(comp[[#This Row],[W]],"0.#") &amp;TEXT(K$1,0),"")</f>
        <v>-8.1W</v>
      </c>
      <c r="AL83" s="46" t="str">
        <f>IF(H83&lt;&gt;"","-" &amp;TEXT(comp[[#This Row],[Ni]],"0.#") &amp;TEXT(H$1,0),"")</f>
        <v/>
      </c>
      <c r="AM83" s="46" t="str">
        <f>IF(J83&lt;&gt;"","-" &amp;TEXT(comp[[#This Row],[Cr]],"0.#") &amp;TEXT(J$1,0),"")</f>
        <v/>
      </c>
      <c r="AN83" s="46" t="str">
        <f>IF(M83&lt;&gt;"","-" &amp;TEXT(comp[[#This Row],[Ta]],"0.#") &amp;TEXT(M$1,0),"")</f>
        <v/>
      </c>
      <c r="AO83" s="46" t="str">
        <f>IF(N83&lt;&gt;"","-" &amp;TEXT(comp[[#This Row],[Nb]],"0.#") &amp;TEXT(N$1,0),"")</f>
        <v/>
      </c>
      <c r="AP83" s="46" t="str">
        <f>IF(O83&lt;&gt;"","-" &amp;TEXT(comp[[#This Row],[V]],"0.#") &amp;TEXT(O$1,0),"")</f>
        <v/>
      </c>
      <c r="AQ83" s="46" t="str">
        <f>IF(L83&lt;&gt;"","-" &amp;TEXT(comp[[#This Row],[Ti]],"0.#") &amp;TEXT(L$1,0),"")</f>
        <v/>
      </c>
      <c r="AR83" s="46" t="str">
        <f>IF(P83&lt;&gt;"","-" &amp;TEXT(comp[[#This Row],[Mo]],"0.#") &amp;TEXT(P$1,0),"")</f>
        <v/>
      </c>
      <c r="AS83" s="46" t="str">
        <f>IF(Q83&lt;&gt;"","-" &amp;TEXT(comp[[#This Row],[C]],"0.##") &amp;TEXT(Q$1,0),"")</f>
        <v/>
      </c>
      <c r="AT83" s="46" t="str">
        <f>IF(R83&lt;&gt;"","-" &amp;TEXT(comp[[#This Row],[Zr]],"0.##") &amp;TEXT(R$1,0),"")</f>
        <v/>
      </c>
      <c r="AU83" s="46" t="str">
        <f>IF(S83&lt;&gt;"","-" &amp;TEXT(comp[[#This Row],[B]],"0.##") &amp;TEXT(S$1,0),"")</f>
        <v/>
      </c>
      <c r="AV83" s="46" t="str">
        <f>IF(T83&lt;&gt;"","-" &amp;TEXT(comp[[#This Row],[Ir]],"0.#") &amp;TEXT(T$1,0),"")</f>
        <v/>
      </c>
      <c r="AW83" s="46" t="str">
        <f>IF(U83&lt;&gt;"","-" &amp;TEXT(comp[[#This Row],[Re]],"0.#") &amp;TEXT(U$1,0),"")</f>
        <v/>
      </c>
      <c r="AX83" s="46" t="str">
        <f>IF(V83&lt;&gt;"","-" &amp;TEXT(comp[[#This Row],[Si]],"0.#") &amp;TEXT(V$1,0),"")</f>
        <v/>
      </c>
      <c r="AY83" s="46" t="str">
        <f>IF(W83&lt;&gt;"","-" &amp;TEXT(comp[[#This Row],[Fe]],"0.#") &amp;TEXT(W$1,0),"")</f>
        <v/>
      </c>
      <c r="AZ83" s="46" t="str">
        <f>IF(X83&lt;&gt;"","-" &amp;TEXT(comp[[#This Row],[Y]],"0.#") &amp;TEXT(X$1,0),"")</f>
        <v>-0.7Y</v>
      </c>
      <c r="BA83" s="46" t="str">
        <f>IF(Y83&lt;&gt;"","-" &amp;TEXT(comp[[#This Row],[Hf]],"0.#") &amp;TEXT(Y$1,0),"")</f>
        <v/>
      </c>
      <c r="BB83" s="46" t="str">
        <f>IF(Z83&lt;&gt;"","-" &amp;TEXT(comp[[#This Row],[Ge]],"0.#") &amp;TEXT(Z$1,0),"")</f>
        <v/>
      </c>
      <c r="BC83" s="46" t="str">
        <f>IF(AA83&lt;&gt;"","-" &amp;TEXT(comp[[#This Row],[Mn]],"0.#") &amp;TEXT(AA$1,0),"")</f>
        <v/>
      </c>
      <c r="BD83" s="46" t="str">
        <f>IF(AB83&lt;&gt;"","-" &amp;TEXT(comp[[#This Row],[Sc]],"0.#") &amp;TEXT(AB$1,0),"")</f>
        <v/>
      </c>
      <c r="BE83" s="46" t="str">
        <f>IF(AC83&lt;&gt;"","-" &amp;TEXT(comp[[#This Row],[Ru]],"0.#") &amp;TEXT(AC$1,0),"")</f>
        <v/>
      </c>
      <c r="BF83" s="46" t="str">
        <f>IF(AD83&lt;&gt;"","-" &amp;TEXT(comp[[#This Row],[Ce]],"0.#") &amp;TEXT(AD$1,0),"")</f>
        <v/>
      </c>
      <c r="BG83" s="46" t="str">
        <f>IF(AE83&lt;&gt;"","-" &amp;TEXT([1]comp!$AE83,"0.#") &amp;TEXT(AE$1,0),"")</f>
        <v/>
      </c>
      <c r="BH83" s="38" t="str">
        <f>[1]comp!$D83 &amp; [1]comp!$E83</f>
        <v>CoAlW-YOChen, C. L., &amp; Suprianto. (2019). Influence of Ta and Y2O3 on synthesis, phase evolution and mechanical properties of Co-Al-W based alloys. Journal of Alloys and Compounds, 791, 567–574. https://doi.org/10.1016/j.jallcom.2019.03.264</v>
      </c>
      <c r="BI83" s="73" t="str">
        <f t="shared" si="6"/>
        <v>Co-9.2Al-8.1W-0.7Y</v>
      </c>
      <c r="BJ83" s="38" t="s">
        <v>1934</v>
      </c>
      <c r="BK83" t="str">
        <f t="shared" si="7"/>
        <v>-9.2Al-0.7Y-8.1W</v>
      </c>
      <c r="BL83"/>
      <c r="BM83"/>
      <c r="BN83"/>
      <c r="BO83"/>
    </row>
    <row r="84" spans="1:67" s="31" customFormat="1" x14ac:dyDescent="0.3">
      <c r="A84" s="26" t="str">
        <f t="shared" si="5"/>
        <v>Co-9.Al-8.1W-2.Ta-0.7Y</v>
      </c>
      <c r="B84" s="30" t="s">
        <v>1483</v>
      </c>
      <c r="C84" s="30" t="s">
        <v>2765</v>
      </c>
      <c r="D84" s="28" t="s">
        <v>241</v>
      </c>
      <c r="E84" s="29" t="s">
        <v>245</v>
      </c>
      <c r="F84" s="28">
        <v>92</v>
      </c>
      <c r="G84" s="54">
        <f t="shared" si="8"/>
        <v>80.2</v>
      </c>
      <c r="H84" s="56"/>
      <c r="I84" s="56">
        <v>9</v>
      </c>
      <c r="J84" s="56"/>
      <c r="K84" s="56">
        <v>8.1</v>
      </c>
      <c r="L84" s="56"/>
      <c r="M84" s="56">
        <v>2</v>
      </c>
      <c r="N84" s="56"/>
      <c r="O84" s="56"/>
      <c r="P84" s="56"/>
      <c r="Q84" s="52"/>
      <c r="R84" s="52"/>
      <c r="S84" s="52"/>
      <c r="T84" s="56"/>
      <c r="U84" s="56"/>
      <c r="V84" s="56"/>
      <c r="W84" s="56"/>
      <c r="X84" s="56">
        <v>0.7</v>
      </c>
      <c r="Y84" s="56"/>
      <c r="Z84" s="56"/>
      <c r="AA84" s="56"/>
      <c r="AB84" s="56"/>
      <c r="AC84" s="56"/>
      <c r="AD84" s="56"/>
      <c r="AE84" s="56"/>
      <c r="AF84" s="28">
        <f t="shared" si="9"/>
        <v>9.304354</v>
      </c>
      <c r="AG84" s="28"/>
      <c r="AH84" s="28" t="s">
        <v>247</v>
      </c>
      <c r="AI84" s="46" t="s">
        <v>1</v>
      </c>
      <c r="AJ84" s="46" t="str">
        <f>IF(I84&lt;&gt;"","-" &amp;TEXT([1]comp!$I84,"0.#") &amp;TEXT(I$1,0),"")</f>
        <v>-9.Al</v>
      </c>
      <c r="AK84" s="46" t="str">
        <f>IF(K84&lt;&gt;"","-" &amp;TEXT(comp[[#This Row],[W]],"0.#") &amp;TEXT(K$1,0),"")</f>
        <v>-8.1W</v>
      </c>
      <c r="AL84" s="46" t="str">
        <f>IF(H84&lt;&gt;"","-" &amp;TEXT(comp[[#This Row],[Ni]],"0.#") &amp;TEXT(H$1,0),"")</f>
        <v/>
      </c>
      <c r="AM84" s="46" t="str">
        <f>IF(J84&lt;&gt;"","-" &amp;TEXT(comp[[#This Row],[Cr]],"0.#") &amp;TEXT(J$1,0),"")</f>
        <v/>
      </c>
      <c r="AN84" s="46" t="str">
        <f>IF(M84&lt;&gt;"","-" &amp;TEXT(comp[[#This Row],[Ta]],"0.#") &amp;TEXT(M$1,0),"")</f>
        <v>-2.Ta</v>
      </c>
      <c r="AO84" s="46" t="str">
        <f>IF(N84&lt;&gt;"","-" &amp;TEXT(comp[[#This Row],[Nb]],"0.#") &amp;TEXT(N$1,0),"")</f>
        <v/>
      </c>
      <c r="AP84" s="46" t="str">
        <f>IF(O84&lt;&gt;"","-" &amp;TEXT(comp[[#This Row],[V]],"0.#") &amp;TEXT(O$1,0),"")</f>
        <v/>
      </c>
      <c r="AQ84" s="46" t="str">
        <f>IF(L84&lt;&gt;"","-" &amp;TEXT(comp[[#This Row],[Ti]],"0.#") &amp;TEXT(L$1,0),"")</f>
        <v/>
      </c>
      <c r="AR84" s="46" t="str">
        <f>IF(P84&lt;&gt;"","-" &amp;TEXT(comp[[#This Row],[Mo]],"0.#") &amp;TEXT(P$1,0),"")</f>
        <v/>
      </c>
      <c r="AS84" s="46" t="str">
        <f>IF(Q84&lt;&gt;"","-" &amp;TEXT(comp[[#This Row],[C]],"0.##") &amp;TEXT(Q$1,0),"")</f>
        <v/>
      </c>
      <c r="AT84" s="46" t="str">
        <f>IF(R84&lt;&gt;"","-" &amp;TEXT(comp[[#This Row],[Zr]],"0.##") &amp;TEXT(R$1,0),"")</f>
        <v/>
      </c>
      <c r="AU84" s="46" t="str">
        <f>IF(S84&lt;&gt;"","-" &amp;TEXT(comp[[#This Row],[B]],"0.##") &amp;TEXT(S$1,0),"")</f>
        <v/>
      </c>
      <c r="AV84" s="46" t="str">
        <f>IF(T84&lt;&gt;"","-" &amp;TEXT(comp[[#This Row],[Ir]],"0.#") &amp;TEXT(T$1,0),"")</f>
        <v/>
      </c>
      <c r="AW84" s="46" t="str">
        <f>IF(U84&lt;&gt;"","-" &amp;TEXT(comp[[#This Row],[Re]],"0.#") &amp;TEXT(U$1,0),"")</f>
        <v/>
      </c>
      <c r="AX84" s="46" t="str">
        <f>IF(V84&lt;&gt;"","-" &amp;TEXT(comp[[#This Row],[Si]],"0.#") &amp;TEXT(V$1,0),"")</f>
        <v/>
      </c>
      <c r="AY84" s="46" t="str">
        <f>IF(W84&lt;&gt;"","-" &amp;TEXT(comp[[#This Row],[Fe]],"0.#") &amp;TEXT(W$1,0),"")</f>
        <v/>
      </c>
      <c r="AZ84" s="46" t="str">
        <f>IF(X84&lt;&gt;"","-" &amp;TEXT(comp[[#This Row],[Y]],"0.#") &amp;TEXT(X$1,0),"")</f>
        <v>-0.7Y</v>
      </c>
      <c r="BA84" s="46" t="str">
        <f>IF(Y84&lt;&gt;"","-" &amp;TEXT(comp[[#This Row],[Hf]],"0.#") &amp;TEXT(Y$1,0),"")</f>
        <v/>
      </c>
      <c r="BB84" s="46" t="str">
        <f>IF(Z84&lt;&gt;"","-" &amp;TEXT(comp[[#This Row],[Ge]],"0.#") &amp;TEXT(Z$1,0),"")</f>
        <v/>
      </c>
      <c r="BC84" s="46" t="str">
        <f>IF(AA84&lt;&gt;"","-" &amp;TEXT(comp[[#This Row],[Mn]],"0.#") &amp;TEXT(AA$1,0),"")</f>
        <v/>
      </c>
      <c r="BD84" s="46" t="str">
        <f>IF(AB84&lt;&gt;"","-" &amp;TEXT(comp[[#This Row],[Sc]],"0.#") &amp;TEXT(AB$1,0),"")</f>
        <v/>
      </c>
      <c r="BE84" s="46" t="str">
        <f>IF(AC84&lt;&gt;"","-" &amp;TEXT(comp[[#This Row],[Ru]],"0.#") &amp;TEXT(AC$1,0),"")</f>
        <v/>
      </c>
      <c r="BF84" s="46" t="str">
        <f>IF(AD84&lt;&gt;"","-" &amp;TEXT(comp[[#This Row],[Ce]],"0.#") &amp;TEXT(AD$1,0),"")</f>
        <v/>
      </c>
      <c r="BG84" s="46" t="str">
        <f>IF(AE84&lt;&gt;"","-" &amp;TEXT([1]comp!$AE84,"0.#") &amp;TEXT(AE$1,0),"")</f>
        <v/>
      </c>
      <c r="BH84" s="29" t="str">
        <f>[1]comp!$D84 &amp; [1]comp!$E84</f>
        <v>CoAlW-Ta-YOChen, C. L., &amp; Suprianto. (2019). Influence of Ta and Y2O3 on synthesis, phase evolution and mechanical properties of Co-Al-W based alloys. Journal of Alloys and Compounds, 791, 567–574. https://doi.org/10.1016/j.jallcom.2019.03.265</v>
      </c>
      <c r="BI84" s="36" t="str">
        <f t="shared" si="6"/>
        <v>Co-9.Al-8.1W-2.Ta-0.7Y</v>
      </c>
      <c r="BJ84" s="29" t="s">
        <v>1935</v>
      </c>
      <c r="BK84" t="str">
        <f t="shared" si="7"/>
        <v>-9.Al-0.7Y-8.1W-2.Ta</v>
      </c>
      <c r="BL84"/>
      <c r="BM84"/>
      <c r="BN84"/>
      <c r="BO84"/>
    </row>
    <row r="85" spans="1:67" s="28" customFormat="1" x14ac:dyDescent="0.3">
      <c r="A85" s="26" t="str">
        <f t="shared" si="5"/>
        <v>Co-5.Al-2.Ti-14.V</v>
      </c>
      <c r="B85" s="60" t="s">
        <v>1481</v>
      </c>
      <c r="C85" s="60" t="s">
        <v>2766</v>
      </c>
      <c r="D85" s="44" t="s">
        <v>260</v>
      </c>
      <c r="E85" s="60" t="s">
        <v>266</v>
      </c>
      <c r="F85" s="44">
        <v>93</v>
      </c>
      <c r="G85" s="54">
        <f t="shared" si="8"/>
        <v>79</v>
      </c>
      <c r="H85" s="54"/>
      <c r="I85" s="54">
        <v>5</v>
      </c>
      <c r="J85" s="54"/>
      <c r="K85" s="54"/>
      <c r="L85" s="54">
        <v>2</v>
      </c>
      <c r="M85" s="54"/>
      <c r="N85" s="54"/>
      <c r="O85" s="54">
        <v>14</v>
      </c>
      <c r="P85" s="54"/>
      <c r="Q85" s="50"/>
      <c r="R85" s="50"/>
      <c r="S85" s="50"/>
      <c r="T85" s="54"/>
      <c r="U85" s="54"/>
      <c r="V85" s="54"/>
      <c r="W85" s="54"/>
      <c r="X85" s="54"/>
      <c r="Y85" s="54"/>
      <c r="Z85" s="54"/>
      <c r="AA85" s="54"/>
      <c r="AB85" s="54"/>
      <c r="AC85" s="54"/>
      <c r="AD85" s="54"/>
      <c r="AE85" s="54"/>
      <c r="AF85" s="44">
        <f t="shared" si="9"/>
        <v>8.1115399999999998</v>
      </c>
      <c r="AG85" s="44"/>
      <c r="AH85" s="44" t="s">
        <v>272</v>
      </c>
      <c r="AI85" s="46" t="s">
        <v>1</v>
      </c>
      <c r="AJ85" s="46" t="str">
        <f>IF(I85&lt;&gt;"","-" &amp;TEXT([1]comp!$I85,"0.#") &amp;TEXT(I$1,0),"")</f>
        <v>-5.Al</v>
      </c>
      <c r="AK85" s="46" t="str">
        <f>IF(K85&lt;&gt;"","-" &amp;TEXT(comp[[#This Row],[W]],"0.#") &amp;TEXT(K$1,0),"")</f>
        <v/>
      </c>
      <c r="AL85" s="46" t="str">
        <f>IF(H85&lt;&gt;"","-" &amp;TEXT(comp[[#This Row],[Ni]],"0.#") &amp;TEXT(H$1,0),"")</f>
        <v/>
      </c>
      <c r="AM85" s="46" t="str">
        <f>IF(J85&lt;&gt;"","-" &amp;TEXT(comp[[#This Row],[Cr]],"0.#") &amp;TEXT(J$1,0),"")</f>
        <v/>
      </c>
      <c r="AN85" s="46" t="str">
        <f>IF(M85&lt;&gt;"","-" &amp;TEXT(comp[[#This Row],[Ta]],"0.#") &amp;TEXT(M$1,0),"")</f>
        <v/>
      </c>
      <c r="AO85" s="46" t="str">
        <f>IF(N85&lt;&gt;"","-" &amp;TEXT(comp[[#This Row],[Nb]],"0.#") &amp;TEXT(N$1,0),"")</f>
        <v/>
      </c>
      <c r="AP85" s="46" t="str">
        <f>IF(O85&lt;&gt;"","-" &amp;TEXT(comp[[#This Row],[V]],"0.#") &amp;TEXT(O$1,0),"")</f>
        <v>-14.V</v>
      </c>
      <c r="AQ85" s="46" t="str">
        <f>IF(L85&lt;&gt;"","-" &amp;TEXT(comp[[#This Row],[Ti]],"0.#") &amp;TEXT(L$1,0),"")</f>
        <v>-2.Ti</v>
      </c>
      <c r="AR85" s="46" t="str">
        <f>IF(P85&lt;&gt;"","-" &amp;TEXT(comp[[#This Row],[Mo]],"0.#") &amp;TEXT(P$1,0),"")</f>
        <v/>
      </c>
      <c r="AS85" s="46" t="str">
        <f>IF(Q85&lt;&gt;"","-" &amp;TEXT(comp[[#This Row],[C]],"0.##") &amp;TEXT(Q$1,0),"")</f>
        <v/>
      </c>
      <c r="AT85" s="46" t="str">
        <f>IF(R85&lt;&gt;"","-" &amp;TEXT(comp[[#This Row],[Zr]],"0.##") &amp;TEXT(R$1,0),"")</f>
        <v/>
      </c>
      <c r="AU85" s="46" t="str">
        <f>IF(S85&lt;&gt;"","-" &amp;TEXT(comp[[#This Row],[B]],"0.##") &amp;TEXT(S$1,0),"")</f>
        <v/>
      </c>
      <c r="AV85" s="46" t="str">
        <f>IF(T85&lt;&gt;"","-" &amp;TEXT(comp[[#This Row],[Ir]],"0.#") &amp;TEXT(T$1,0),"")</f>
        <v/>
      </c>
      <c r="AW85" s="46" t="str">
        <f>IF(U85&lt;&gt;"","-" &amp;TEXT(comp[[#This Row],[Re]],"0.#") &amp;TEXT(U$1,0),"")</f>
        <v/>
      </c>
      <c r="AX85" s="46" t="str">
        <f>IF(V85&lt;&gt;"","-" &amp;TEXT(comp[[#This Row],[Si]],"0.#") &amp;TEXT(V$1,0),"")</f>
        <v/>
      </c>
      <c r="AY85" s="46" t="str">
        <f>IF(W85&lt;&gt;"","-" &amp;TEXT(comp[[#This Row],[Fe]],"0.#") &amp;TEXT(W$1,0),"")</f>
        <v/>
      </c>
      <c r="AZ85" s="46" t="str">
        <f>IF(X85&lt;&gt;"","-" &amp;TEXT(comp[[#This Row],[Y]],"0.#") &amp;TEXT(X$1,0),"")</f>
        <v/>
      </c>
      <c r="BA85" s="46" t="str">
        <f>IF(Y85&lt;&gt;"","-" &amp;TEXT(comp[[#This Row],[Hf]],"0.#") &amp;TEXT(Y$1,0),"")</f>
        <v/>
      </c>
      <c r="BB85" s="46" t="str">
        <f>IF(Z85&lt;&gt;"","-" &amp;TEXT(comp[[#This Row],[Ge]],"0.#") &amp;TEXT(Z$1,0),"")</f>
        <v/>
      </c>
      <c r="BC85" s="46" t="str">
        <f>IF(AA85&lt;&gt;"","-" &amp;TEXT(comp[[#This Row],[Mn]],"0.#") &amp;TEXT(AA$1,0),"")</f>
        <v/>
      </c>
      <c r="BD85" s="46" t="str">
        <f>IF(AB85&lt;&gt;"","-" &amp;TEXT(comp[[#This Row],[Sc]],"0.#") &amp;TEXT(AB$1,0),"")</f>
        <v/>
      </c>
      <c r="BE85" s="46" t="str">
        <f>IF(AC85&lt;&gt;"","-" &amp;TEXT(comp[[#This Row],[Ru]],"0.#") &amp;TEXT(AC$1,0),"")</f>
        <v/>
      </c>
      <c r="BF85" s="46" t="str">
        <f>IF(AD85&lt;&gt;"","-" &amp;TEXT(comp[[#This Row],[Ce]],"0.#") &amp;TEXT(AD$1,0),"")</f>
        <v/>
      </c>
      <c r="BG85" s="46" t="str">
        <f>IF(AE85&lt;&gt;"","-" &amp;TEXT([1]comp!$AE85,"0.#") &amp;TEXT(AE$1,0),"")</f>
        <v/>
      </c>
      <c r="BH85" s="60" t="str">
        <f>[1]comp!$D85 &amp; [1]comp!$E85</f>
        <v>Co-5Al-14V-2TiChen, Y., Wang, C., Ruan, J., Omori, T., Kainuma, R., Ishida, K., &amp; Liu, X. (2019). High-strength Co–Al–V-base superalloys strengthened by γ′-Co 3 (Al,V) with high solvus temperature. Acta Materialia, 170, 62–74. https://doi.org/10.1016/j.actamat.2019.03.019</v>
      </c>
      <c r="BI85" s="63" t="str">
        <f t="shared" si="6"/>
        <v>Co-5.Al-2.Ti-14.V</v>
      </c>
      <c r="BJ85" s="60" t="s">
        <v>1597</v>
      </c>
      <c r="BK85" t="str">
        <f t="shared" si="7"/>
        <v>-5.Al-14.V-2.Ti</v>
      </c>
      <c r="BL85"/>
      <c r="BM85"/>
      <c r="BN85"/>
      <c r="BO85"/>
    </row>
    <row r="86" spans="1:67" s="31" customFormat="1" x14ac:dyDescent="0.3">
      <c r="A86" s="26" t="str">
        <f t="shared" si="5"/>
        <v>Co-8.Al-14.V</v>
      </c>
      <c r="B86" s="60" t="s">
        <v>1481</v>
      </c>
      <c r="C86" s="60" t="s">
        <v>2767</v>
      </c>
      <c r="D86" s="44" t="s">
        <v>251</v>
      </c>
      <c r="E86" s="60" t="s">
        <v>250</v>
      </c>
      <c r="F86" s="44">
        <v>94</v>
      </c>
      <c r="G86" s="54">
        <f t="shared" si="8"/>
        <v>78</v>
      </c>
      <c r="H86" s="54"/>
      <c r="I86" s="54">
        <v>8</v>
      </c>
      <c r="J86" s="54"/>
      <c r="K86" s="54"/>
      <c r="L86" s="54"/>
      <c r="M86" s="54"/>
      <c r="N86" s="54"/>
      <c r="O86" s="54">
        <v>14</v>
      </c>
      <c r="P86" s="54"/>
      <c r="Q86" s="50"/>
      <c r="R86" s="50"/>
      <c r="S86" s="50"/>
      <c r="T86" s="54"/>
      <c r="U86" s="54"/>
      <c r="V86" s="54"/>
      <c r="W86" s="54"/>
      <c r="X86" s="54"/>
      <c r="Y86" s="54"/>
      <c r="Z86" s="54"/>
      <c r="AA86" s="54"/>
      <c r="AB86" s="54"/>
      <c r="AC86" s="54"/>
      <c r="AD86" s="54"/>
      <c r="AE86" s="54"/>
      <c r="AF86" s="44">
        <f t="shared" si="9"/>
        <v>8.0134000000000007</v>
      </c>
      <c r="AG86" s="44"/>
      <c r="AH86" s="44" t="s">
        <v>272</v>
      </c>
      <c r="AI86" s="46" t="s">
        <v>1</v>
      </c>
      <c r="AJ86" s="46" t="str">
        <f>IF(I86&lt;&gt;"","-" &amp;TEXT([1]comp!$I86,"0.#") &amp;TEXT(I$1,0),"")</f>
        <v>-8.Al</v>
      </c>
      <c r="AK86" s="46" t="str">
        <f>IF(K86&lt;&gt;"","-" &amp;TEXT(comp[[#This Row],[W]],"0.#") &amp;TEXT(K$1,0),"")</f>
        <v/>
      </c>
      <c r="AL86" s="46" t="str">
        <f>IF(H86&lt;&gt;"","-" &amp;TEXT(comp[[#This Row],[Ni]],"0.#") &amp;TEXT(H$1,0),"")</f>
        <v/>
      </c>
      <c r="AM86" s="46" t="str">
        <f>IF(J86&lt;&gt;"","-" &amp;TEXT(comp[[#This Row],[Cr]],"0.#") &amp;TEXT(J$1,0),"")</f>
        <v/>
      </c>
      <c r="AN86" s="46" t="str">
        <f>IF(M86&lt;&gt;"","-" &amp;TEXT(comp[[#This Row],[Ta]],"0.#") &amp;TEXT(M$1,0),"")</f>
        <v/>
      </c>
      <c r="AO86" s="46" t="str">
        <f>IF(N86&lt;&gt;"","-" &amp;TEXT(comp[[#This Row],[Nb]],"0.#") &amp;TEXT(N$1,0),"")</f>
        <v/>
      </c>
      <c r="AP86" s="46" t="str">
        <f>IF(O86&lt;&gt;"","-" &amp;TEXT(comp[[#This Row],[V]],"0.#") &amp;TEXT(O$1,0),"")</f>
        <v>-14.V</v>
      </c>
      <c r="AQ86" s="46" t="str">
        <f>IF(L86&lt;&gt;"","-" &amp;TEXT(comp[[#This Row],[Ti]],"0.#") &amp;TEXT(L$1,0),"")</f>
        <v/>
      </c>
      <c r="AR86" s="46" t="str">
        <f>IF(P86&lt;&gt;"","-" &amp;TEXT(comp[[#This Row],[Mo]],"0.#") &amp;TEXT(P$1,0),"")</f>
        <v/>
      </c>
      <c r="AS86" s="46" t="str">
        <f>IF(Q86&lt;&gt;"","-" &amp;TEXT(comp[[#This Row],[C]],"0.##") &amp;TEXT(Q$1,0),"")</f>
        <v/>
      </c>
      <c r="AT86" s="46" t="str">
        <f>IF(R86&lt;&gt;"","-" &amp;TEXT(comp[[#This Row],[Zr]],"0.##") &amp;TEXT(R$1,0),"")</f>
        <v/>
      </c>
      <c r="AU86" s="46" t="str">
        <f>IF(S86&lt;&gt;"","-" &amp;TEXT(comp[[#This Row],[B]],"0.##") &amp;TEXT(S$1,0),"")</f>
        <v/>
      </c>
      <c r="AV86" s="46" t="str">
        <f>IF(T86&lt;&gt;"","-" &amp;TEXT(comp[[#This Row],[Ir]],"0.#") &amp;TEXT(T$1,0),"")</f>
        <v/>
      </c>
      <c r="AW86" s="46" t="str">
        <f>IF(U86&lt;&gt;"","-" &amp;TEXT(comp[[#This Row],[Re]],"0.#") &amp;TEXT(U$1,0),"")</f>
        <v/>
      </c>
      <c r="AX86" s="46" t="str">
        <f>IF(V86&lt;&gt;"","-" &amp;TEXT(comp[[#This Row],[Si]],"0.#") &amp;TEXT(V$1,0),"")</f>
        <v/>
      </c>
      <c r="AY86" s="46" t="str">
        <f>IF(W86&lt;&gt;"","-" &amp;TEXT(comp[[#This Row],[Fe]],"0.#") &amp;TEXT(W$1,0),"")</f>
        <v/>
      </c>
      <c r="AZ86" s="46" t="str">
        <f>IF(X86&lt;&gt;"","-" &amp;TEXT(comp[[#This Row],[Y]],"0.#") &amp;TEXT(X$1,0),"")</f>
        <v/>
      </c>
      <c r="BA86" s="46" t="str">
        <f>IF(Y86&lt;&gt;"","-" &amp;TEXT(comp[[#This Row],[Hf]],"0.#") &amp;TEXT(Y$1,0),"")</f>
        <v/>
      </c>
      <c r="BB86" s="46" t="str">
        <f>IF(Z86&lt;&gt;"","-" &amp;TEXT(comp[[#This Row],[Ge]],"0.#") &amp;TEXT(Z$1,0),"")</f>
        <v/>
      </c>
      <c r="BC86" s="46" t="str">
        <f>IF(AA86&lt;&gt;"","-" &amp;TEXT(comp[[#This Row],[Mn]],"0.#") &amp;TEXT(AA$1,0),"")</f>
        <v/>
      </c>
      <c r="BD86" s="46" t="str">
        <f>IF(AB86&lt;&gt;"","-" &amp;TEXT(comp[[#This Row],[Sc]],"0.#") &amp;TEXT(AB$1,0),"")</f>
        <v/>
      </c>
      <c r="BE86" s="46" t="str">
        <f>IF(AC86&lt;&gt;"","-" &amp;TEXT(comp[[#This Row],[Ru]],"0.#") &amp;TEXT(AC$1,0),"")</f>
        <v/>
      </c>
      <c r="BF86" s="46" t="str">
        <f>IF(AD86&lt;&gt;"","-" &amp;TEXT(comp[[#This Row],[Ce]],"0.#") &amp;TEXT(AD$1,0),"")</f>
        <v/>
      </c>
      <c r="BG86" s="46" t="str">
        <f>IF(AE86&lt;&gt;"","-" &amp;TEXT([1]comp!$AE86,"0.#") &amp;TEXT(AE$1,0),"")</f>
        <v/>
      </c>
      <c r="BH86" s="60" t="str">
        <f>[1]comp!$D86 &amp; [1]comp!$E86</f>
        <v>Co-8Al-14VChen, Y., Wang, C., Ruan, J., Omori, T., Kainuma, R., Ishida, K., &amp; Liu, X. (2019). High-strength Co–Al–V-base superalloys strengthened by γ′-Co 3 (Al,V) with high solvus temperature. Acta Materialia, 170, 62–74. https://doi.org/10.1016/j.actamat.2019.03.013</v>
      </c>
      <c r="BI86" s="63" t="str">
        <f t="shared" si="6"/>
        <v>Co-8.Al-14.V</v>
      </c>
      <c r="BJ86" s="60" t="s">
        <v>1991</v>
      </c>
      <c r="BK86" t="str">
        <f t="shared" si="7"/>
        <v>-8.Al-14.V</v>
      </c>
      <c r="BL86"/>
      <c r="BM86"/>
      <c r="BN86"/>
      <c r="BO86"/>
    </row>
    <row r="87" spans="1:67" s="28" customFormat="1" x14ac:dyDescent="0.3">
      <c r="A87" s="26" t="str">
        <f t="shared" si="5"/>
        <v>Co-5.Al-14.V</v>
      </c>
      <c r="B87" s="60" t="s">
        <v>1481</v>
      </c>
      <c r="C87" s="60" t="s">
        <v>2768</v>
      </c>
      <c r="D87" s="44" t="s">
        <v>259</v>
      </c>
      <c r="E87" s="60" t="s">
        <v>255</v>
      </c>
      <c r="F87" s="44">
        <v>95</v>
      </c>
      <c r="G87" s="54">
        <f t="shared" si="8"/>
        <v>81</v>
      </c>
      <c r="H87" s="54"/>
      <c r="I87" s="54">
        <v>5</v>
      </c>
      <c r="J87" s="54"/>
      <c r="K87" s="54"/>
      <c r="L87" s="54"/>
      <c r="M87" s="54"/>
      <c r="N87" s="54"/>
      <c r="O87" s="54">
        <v>14</v>
      </c>
      <c r="P87" s="54"/>
      <c r="Q87" s="50"/>
      <c r="R87" s="50"/>
      <c r="S87" s="50"/>
      <c r="T87" s="54"/>
      <c r="U87" s="54"/>
      <c r="V87" s="54"/>
      <c r="W87" s="54"/>
      <c r="X87" s="54"/>
      <c r="Y87" s="54"/>
      <c r="Z87" s="54"/>
      <c r="AA87" s="54"/>
      <c r="AB87" s="54"/>
      <c r="AC87" s="54"/>
      <c r="AD87" s="54"/>
      <c r="AE87" s="54"/>
      <c r="AF87" s="44">
        <f t="shared" si="9"/>
        <v>8.1993999999999989</v>
      </c>
      <c r="AG87" s="44">
        <v>8.11</v>
      </c>
      <c r="AH87" s="44" t="s">
        <v>272</v>
      </c>
      <c r="AI87" s="46" t="s">
        <v>1</v>
      </c>
      <c r="AJ87" s="46" t="str">
        <f>IF(I87&lt;&gt;"","-" &amp;TEXT([1]comp!$I87,"0.#") &amp;TEXT(I$1,0),"")</f>
        <v>-5.Al</v>
      </c>
      <c r="AK87" s="46" t="str">
        <f>IF(K87&lt;&gt;"","-" &amp;TEXT(comp[[#This Row],[W]],"0.#") &amp;TEXT(K$1,0),"")</f>
        <v/>
      </c>
      <c r="AL87" s="46" t="str">
        <f>IF(H87&lt;&gt;"","-" &amp;TEXT(comp[[#This Row],[Ni]],"0.#") &amp;TEXT(H$1,0),"")</f>
        <v/>
      </c>
      <c r="AM87" s="46" t="str">
        <f>IF(J87&lt;&gt;"","-" &amp;TEXT(comp[[#This Row],[Cr]],"0.#") &amp;TEXT(J$1,0),"")</f>
        <v/>
      </c>
      <c r="AN87" s="46" t="str">
        <f>IF(M87&lt;&gt;"","-" &amp;TEXT(comp[[#This Row],[Ta]],"0.#") &amp;TEXT(M$1,0),"")</f>
        <v/>
      </c>
      <c r="AO87" s="46" t="str">
        <f>IF(N87&lt;&gt;"","-" &amp;TEXT(comp[[#This Row],[Nb]],"0.#") &amp;TEXT(N$1,0),"")</f>
        <v/>
      </c>
      <c r="AP87" s="46" t="str">
        <f>IF(O87&lt;&gt;"","-" &amp;TEXT(comp[[#This Row],[V]],"0.#") &amp;TEXT(O$1,0),"")</f>
        <v>-14.V</v>
      </c>
      <c r="AQ87" s="46" t="str">
        <f>IF(L87&lt;&gt;"","-" &amp;TEXT(comp[[#This Row],[Ti]],"0.#") &amp;TEXT(L$1,0),"")</f>
        <v/>
      </c>
      <c r="AR87" s="46" t="str">
        <f>IF(P87&lt;&gt;"","-" &amp;TEXT(comp[[#This Row],[Mo]],"0.#") &amp;TEXT(P$1,0),"")</f>
        <v/>
      </c>
      <c r="AS87" s="46" t="str">
        <f>IF(Q87&lt;&gt;"","-" &amp;TEXT(comp[[#This Row],[C]],"0.##") &amp;TEXT(Q$1,0),"")</f>
        <v/>
      </c>
      <c r="AT87" s="46" t="str">
        <f>IF(R87&lt;&gt;"","-" &amp;TEXT(comp[[#This Row],[Zr]],"0.##") &amp;TEXT(R$1,0),"")</f>
        <v/>
      </c>
      <c r="AU87" s="46" t="str">
        <f>IF(S87&lt;&gt;"","-" &amp;TEXT(comp[[#This Row],[B]],"0.##") &amp;TEXT(S$1,0),"")</f>
        <v/>
      </c>
      <c r="AV87" s="46" t="str">
        <f>IF(T87&lt;&gt;"","-" &amp;TEXT(comp[[#This Row],[Ir]],"0.#") &amp;TEXT(T$1,0),"")</f>
        <v/>
      </c>
      <c r="AW87" s="46" t="str">
        <f>IF(U87&lt;&gt;"","-" &amp;TEXT(comp[[#This Row],[Re]],"0.#") &amp;TEXT(U$1,0),"")</f>
        <v/>
      </c>
      <c r="AX87" s="46" t="str">
        <f>IF(V87&lt;&gt;"","-" &amp;TEXT(comp[[#This Row],[Si]],"0.#") &amp;TEXT(V$1,0),"")</f>
        <v/>
      </c>
      <c r="AY87" s="46" t="str">
        <f>IF(W87&lt;&gt;"","-" &amp;TEXT(comp[[#This Row],[Fe]],"0.#") &amp;TEXT(W$1,0),"")</f>
        <v/>
      </c>
      <c r="AZ87" s="46" t="str">
        <f>IF(X87&lt;&gt;"","-" &amp;TEXT(comp[[#This Row],[Y]],"0.#") &amp;TEXT(X$1,0),"")</f>
        <v/>
      </c>
      <c r="BA87" s="46" t="str">
        <f>IF(Y87&lt;&gt;"","-" &amp;TEXT(comp[[#This Row],[Hf]],"0.#") &amp;TEXT(Y$1,0),"")</f>
        <v/>
      </c>
      <c r="BB87" s="46" t="str">
        <f>IF(Z87&lt;&gt;"","-" &amp;TEXT(comp[[#This Row],[Ge]],"0.#") &amp;TEXT(Z$1,0),"")</f>
        <v/>
      </c>
      <c r="BC87" s="46" t="str">
        <f>IF(AA87&lt;&gt;"","-" &amp;TEXT(comp[[#This Row],[Mn]],"0.#") &amp;TEXT(AA$1,0),"")</f>
        <v/>
      </c>
      <c r="BD87" s="46" t="str">
        <f>IF(AB87&lt;&gt;"","-" &amp;TEXT(comp[[#This Row],[Sc]],"0.#") &amp;TEXT(AB$1,0),"")</f>
        <v/>
      </c>
      <c r="BE87" s="46" t="str">
        <f>IF(AC87&lt;&gt;"","-" &amp;TEXT(comp[[#This Row],[Ru]],"0.#") &amp;TEXT(AC$1,0),"")</f>
        <v/>
      </c>
      <c r="BF87" s="46" t="str">
        <f>IF(AD87&lt;&gt;"","-" &amp;TEXT(comp[[#This Row],[Ce]],"0.#") &amp;TEXT(AD$1,0),"")</f>
        <v/>
      </c>
      <c r="BG87" s="46" t="str">
        <f>IF(AE87&lt;&gt;"","-" &amp;TEXT([1]comp!$AE87,"0.#") &amp;TEXT(AE$1,0),"")</f>
        <v/>
      </c>
      <c r="BH87" s="60" t="str">
        <f>[1]comp!$D87 &amp; [1]comp!$E87</f>
        <v>Co-5Al-14VChen, Y., Wang, C., Ruan, J., Omori, T., Kainuma, R., Ishida, K., &amp; Liu, X. (2019). High-strength Co–Al–V-base superalloys strengthened by γ′-Co 3 (Al,V) with high solvus temperature. Acta Materialia, 170, 62–74. https://doi.org/10.1016/j.actamat.2019.03.014</v>
      </c>
      <c r="BI87" s="63" t="str">
        <f t="shared" si="6"/>
        <v>Co-5.Al-14.V</v>
      </c>
      <c r="BJ87" s="60" t="s">
        <v>1992</v>
      </c>
      <c r="BK87" t="str">
        <f t="shared" si="7"/>
        <v>-5.Al-14.V</v>
      </c>
      <c r="BL87"/>
      <c r="BM87"/>
      <c r="BN87"/>
      <c r="BO87"/>
    </row>
    <row r="88" spans="1:67" s="28" customFormat="1" x14ac:dyDescent="0.3">
      <c r="A88" s="26" t="str">
        <f t="shared" si="5"/>
        <v>Co-3.Al-16.V</v>
      </c>
      <c r="B88" s="60" t="s">
        <v>1481</v>
      </c>
      <c r="C88" s="60" t="s">
        <v>2769</v>
      </c>
      <c r="D88" s="44" t="s">
        <v>252</v>
      </c>
      <c r="E88" s="60" t="s">
        <v>256</v>
      </c>
      <c r="F88" s="44">
        <v>96</v>
      </c>
      <c r="G88" s="54">
        <f t="shared" si="8"/>
        <v>81</v>
      </c>
      <c r="H88" s="54"/>
      <c r="I88" s="54">
        <v>3</v>
      </c>
      <c r="J88" s="54"/>
      <c r="K88" s="54"/>
      <c r="L88" s="54"/>
      <c r="M88" s="54"/>
      <c r="N88" s="54"/>
      <c r="O88" s="54">
        <v>16</v>
      </c>
      <c r="P88" s="54"/>
      <c r="Q88" s="50"/>
      <c r="R88" s="50"/>
      <c r="S88" s="50"/>
      <c r="T88" s="54"/>
      <c r="U88" s="54"/>
      <c r="V88" s="54"/>
      <c r="W88" s="54"/>
      <c r="X88" s="54"/>
      <c r="Y88" s="54"/>
      <c r="Z88" s="54"/>
      <c r="AA88" s="54"/>
      <c r="AB88" s="54"/>
      <c r="AC88" s="54"/>
      <c r="AD88" s="54"/>
      <c r="AE88" s="54"/>
      <c r="AF88" s="44">
        <f t="shared" si="9"/>
        <v>8.2675999999999998</v>
      </c>
      <c r="AG88" s="44"/>
      <c r="AH88" s="44" t="s">
        <v>272</v>
      </c>
      <c r="AI88" s="46" t="s">
        <v>1</v>
      </c>
      <c r="AJ88" s="46" t="str">
        <f>IF(I88&lt;&gt;"","-" &amp;TEXT([1]comp!$I88,"0.#") &amp;TEXT(I$1,0),"")</f>
        <v>-3.Al</v>
      </c>
      <c r="AK88" s="46" t="str">
        <f>IF(K88&lt;&gt;"","-" &amp;TEXT(comp[[#This Row],[W]],"0.#") &amp;TEXT(K$1,0),"")</f>
        <v/>
      </c>
      <c r="AL88" s="46" t="str">
        <f>IF(H88&lt;&gt;"","-" &amp;TEXT(comp[[#This Row],[Ni]],"0.#") &amp;TEXT(H$1,0),"")</f>
        <v/>
      </c>
      <c r="AM88" s="46" t="str">
        <f>IF(J88&lt;&gt;"","-" &amp;TEXT(comp[[#This Row],[Cr]],"0.#") &amp;TEXT(J$1,0),"")</f>
        <v/>
      </c>
      <c r="AN88" s="46" t="str">
        <f>IF(M88&lt;&gt;"","-" &amp;TEXT(comp[[#This Row],[Ta]],"0.#") &amp;TEXT(M$1,0),"")</f>
        <v/>
      </c>
      <c r="AO88" s="46" t="str">
        <f>IF(N88&lt;&gt;"","-" &amp;TEXT(comp[[#This Row],[Nb]],"0.#") &amp;TEXT(N$1,0),"")</f>
        <v/>
      </c>
      <c r="AP88" s="46" t="str">
        <f>IF(O88&lt;&gt;"","-" &amp;TEXT(comp[[#This Row],[V]],"0.#") &amp;TEXT(O$1,0),"")</f>
        <v>-16.V</v>
      </c>
      <c r="AQ88" s="46" t="str">
        <f>IF(L88&lt;&gt;"","-" &amp;TEXT(comp[[#This Row],[Ti]],"0.#") &amp;TEXT(L$1,0),"")</f>
        <v/>
      </c>
      <c r="AR88" s="46" t="str">
        <f>IF(P88&lt;&gt;"","-" &amp;TEXT(comp[[#This Row],[Mo]],"0.#") &amp;TEXT(P$1,0),"")</f>
        <v/>
      </c>
      <c r="AS88" s="46" t="str">
        <f>IF(Q88&lt;&gt;"","-" &amp;TEXT(comp[[#This Row],[C]],"0.##") &amp;TEXT(Q$1,0),"")</f>
        <v/>
      </c>
      <c r="AT88" s="46" t="str">
        <f>IF(R88&lt;&gt;"","-" &amp;TEXT(comp[[#This Row],[Zr]],"0.##") &amp;TEXT(R$1,0),"")</f>
        <v/>
      </c>
      <c r="AU88" s="46" t="str">
        <f>IF(S88&lt;&gt;"","-" &amp;TEXT(comp[[#This Row],[B]],"0.##") &amp;TEXT(S$1,0),"")</f>
        <v/>
      </c>
      <c r="AV88" s="46" t="str">
        <f>IF(T88&lt;&gt;"","-" &amp;TEXT(comp[[#This Row],[Ir]],"0.#") &amp;TEXT(T$1,0),"")</f>
        <v/>
      </c>
      <c r="AW88" s="46" t="str">
        <f>IF(U88&lt;&gt;"","-" &amp;TEXT(comp[[#This Row],[Re]],"0.#") &amp;TEXT(U$1,0),"")</f>
        <v/>
      </c>
      <c r="AX88" s="46" t="str">
        <f>IF(V88&lt;&gt;"","-" &amp;TEXT(comp[[#This Row],[Si]],"0.#") &amp;TEXT(V$1,0),"")</f>
        <v/>
      </c>
      <c r="AY88" s="46" t="str">
        <f>IF(W88&lt;&gt;"","-" &amp;TEXT(comp[[#This Row],[Fe]],"0.#") &amp;TEXT(W$1,0),"")</f>
        <v/>
      </c>
      <c r="AZ88" s="46" t="str">
        <f>IF(X88&lt;&gt;"","-" &amp;TEXT(comp[[#This Row],[Y]],"0.#") &amp;TEXT(X$1,0),"")</f>
        <v/>
      </c>
      <c r="BA88" s="46" t="str">
        <f>IF(Y88&lt;&gt;"","-" &amp;TEXT(comp[[#This Row],[Hf]],"0.#") &amp;TEXT(Y$1,0),"")</f>
        <v/>
      </c>
      <c r="BB88" s="46" t="str">
        <f>IF(Z88&lt;&gt;"","-" &amp;TEXT(comp[[#This Row],[Ge]],"0.#") &amp;TEXT(Z$1,0),"")</f>
        <v/>
      </c>
      <c r="BC88" s="46" t="str">
        <f>IF(AA88&lt;&gt;"","-" &amp;TEXT(comp[[#This Row],[Mn]],"0.#") &amp;TEXT(AA$1,0),"")</f>
        <v/>
      </c>
      <c r="BD88" s="46" t="str">
        <f>IF(AB88&lt;&gt;"","-" &amp;TEXT(comp[[#This Row],[Sc]],"0.#") &amp;TEXT(AB$1,0),"")</f>
        <v/>
      </c>
      <c r="BE88" s="46" t="str">
        <f>IF(AC88&lt;&gt;"","-" &amp;TEXT(comp[[#This Row],[Ru]],"0.#") &amp;TEXT(AC$1,0),"")</f>
        <v/>
      </c>
      <c r="BF88" s="46" t="str">
        <f>IF(AD88&lt;&gt;"","-" &amp;TEXT(comp[[#This Row],[Ce]],"0.#") &amp;TEXT(AD$1,0),"")</f>
        <v/>
      </c>
      <c r="BG88" s="46" t="str">
        <f>IF(AE88&lt;&gt;"","-" &amp;TEXT([1]comp!$AE88,"0.#") &amp;TEXT(AE$1,0),"")</f>
        <v/>
      </c>
      <c r="BH88" s="60" t="str">
        <f>[1]comp!$D88 &amp; [1]comp!$E88</f>
        <v>Co-3Al-16VChen, Y., Wang, C., Ruan, J., Omori, T., Kainuma, R., Ishida, K., &amp; Liu, X. (2019). High-strength Co–Al–V-base superalloys strengthened by γ′-Co 3 (Al,V) with high solvus temperature. Acta Materialia, 170, 62–74. https://doi.org/10.1016/j.actamat.2019.03.015</v>
      </c>
      <c r="BI88" s="63" t="str">
        <f t="shared" si="6"/>
        <v>Co-3.Al-16.V</v>
      </c>
      <c r="BJ88" s="60" t="s">
        <v>1993</v>
      </c>
      <c r="BK88" t="str">
        <f t="shared" si="7"/>
        <v>-3.Al-16.V</v>
      </c>
      <c r="BL88"/>
      <c r="BM88"/>
      <c r="BN88"/>
      <c r="BO88"/>
    </row>
    <row r="89" spans="1:67" s="28" customFormat="1" x14ac:dyDescent="0.3">
      <c r="A89" s="26" t="str">
        <f t="shared" si="5"/>
        <v>Co-1.5Al-17.5V</v>
      </c>
      <c r="B89" s="60" t="s">
        <v>1481</v>
      </c>
      <c r="C89" s="60" t="s">
        <v>2770</v>
      </c>
      <c r="D89" s="44" t="s">
        <v>253</v>
      </c>
      <c r="E89" s="60" t="s">
        <v>257</v>
      </c>
      <c r="F89" s="44">
        <v>97</v>
      </c>
      <c r="G89" s="54">
        <f t="shared" si="8"/>
        <v>81</v>
      </c>
      <c r="H89" s="54"/>
      <c r="I89" s="54">
        <v>1.5</v>
      </c>
      <c r="J89" s="54"/>
      <c r="K89" s="54"/>
      <c r="L89" s="54"/>
      <c r="M89" s="54"/>
      <c r="N89" s="54"/>
      <c r="O89" s="54">
        <v>17.5</v>
      </c>
      <c r="P89" s="54"/>
      <c r="Q89" s="50"/>
      <c r="R89" s="50"/>
      <c r="S89" s="50"/>
      <c r="T89" s="54"/>
      <c r="U89" s="54"/>
      <c r="V89" s="54"/>
      <c r="W89" s="54"/>
      <c r="X89" s="54"/>
      <c r="Y89" s="54"/>
      <c r="Z89" s="54"/>
      <c r="AA89" s="54"/>
      <c r="AB89" s="54"/>
      <c r="AC89" s="54"/>
      <c r="AD89" s="54"/>
      <c r="AE89" s="54"/>
      <c r="AF89" s="44">
        <f t="shared" si="9"/>
        <v>8.3187499999999996</v>
      </c>
      <c r="AG89" s="44"/>
      <c r="AH89" s="44" t="s">
        <v>272</v>
      </c>
      <c r="AI89" s="46" t="s">
        <v>1</v>
      </c>
      <c r="AJ89" s="46" t="str">
        <f>IF(I89&lt;&gt;"","-" &amp;TEXT([1]comp!$I89,"0.#") &amp;TEXT(I$1,0),"")</f>
        <v>-1.5Al</v>
      </c>
      <c r="AK89" s="46" t="str">
        <f>IF(K89&lt;&gt;"","-" &amp;TEXT(comp[[#This Row],[W]],"0.#") &amp;TEXT(K$1,0),"")</f>
        <v/>
      </c>
      <c r="AL89" s="46" t="str">
        <f>IF(H89&lt;&gt;"","-" &amp;TEXT(comp[[#This Row],[Ni]],"0.#") &amp;TEXT(H$1,0),"")</f>
        <v/>
      </c>
      <c r="AM89" s="46" t="str">
        <f>IF(J89&lt;&gt;"","-" &amp;TEXT(comp[[#This Row],[Cr]],"0.#") &amp;TEXT(J$1,0),"")</f>
        <v/>
      </c>
      <c r="AN89" s="46" t="str">
        <f>IF(M89&lt;&gt;"","-" &amp;TEXT(comp[[#This Row],[Ta]],"0.#") &amp;TEXT(M$1,0),"")</f>
        <v/>
      </c>
      <c r="AO89" s="46" t="str">
        <f>IF(N89&lt;&gt;"","-" &amp;TEXT(comp[[#This Row],[Nb]],"0.#") &amp;TEXT(N$1,0),"")</f>
        <v/>
      </c>
      <c r="AP89" s="46" t="str">
        <f>IF(O89&lt;&gt;"","-" &amp;TEXT(comp[[#This Row],[V]],"0.#") &amp;TEXT(O$1,0),"")</f>
        <v>-17.5V</v>
      </c>
      <c r="AQ89" s="46" t="str">
        <f>IF(L89&lt;&gt;"","-" &amp;TEXT(comp[[#This Row],[Ti]],"0.#") &amp;TEXT(L$1,0),"")</f>
        <v/>
      </c>
      <c r="AR89" s="46" t="str">
        <f>IF(P89&lt;&gt;"","-" &amp;TEXT(comp[[#This Row],[Mo]],"0.#") &amp;TEXT(P$1,0),"")</f>
        <v/>
      </c>
      <c r="AS89" s="46" t="str">
        <f>IF(Q89&lt;&gt;"","-" &amp;TEXT(comp[[#This Row],[C]],"0.##") &amp;TEXT(Q$1,0),"")</f>
        <v/>
      </c>
      <c r="AT89" s="46" t="str">
        <f>IF(R89&lt;&gt;"","-" &amp;TEXT(comp[[#This Row],[Zr]],"0.##") &amp;TEXT(R$1,0),"")</f>
        <v/>
      </c>
      <c r="AU89" s="46" t="str">
        <f>IF(S89&lt;&gt;"","-" &amp;TEXT(comp[[#This Row],[B]],"0.##") &amp;TEXT(S$1,0),"")</f>
        <v/>
      </c>
      <c r="AV89" s="46" t="str">
        <f>IF(T89&lt;&gt;"","-" &amp;TEXT(comp[[#This Row],[Ir]],"0.#") &amp;TEXT(T$1,0),"")</f>
        <v/>
      </c>
      <c r="AW89" s="46" t="str">
        <f>IF(U89&lt;&gt;"","-" &amp;TEXT(comp[[#This Row],[Re]],"0.#") &amp;TEXT(U$1,0),"")</f>
        <v/>
      </c>
      <c r="AX89" s="46" t="str">
        <f>IF(V89&lt;&gt;"","-" &amp;TEXT(comp[[#This Row],[Si]],"0.#") &amp;TEXT(V$1,0),"")</f>
        <v/>
      </c>
      <c r="AY89" s="46" t="str">
        <f>IF(W89&lt;&gt;"","-" &amp;TEXT(comp[[#This Row],[Fe]],"0.#") &amp;TEXT(W$1,0),"")</f>
        <v/>
      </c>
      <c r="AZ89" s="46" t="str">
        <f>IF(X89&lt;&gt;"","-" &amp;TEXT(comp[[#This Row],[Y]],"0.#") &amp;TEXT(X$1,0),"")</f>
        <v/>
      </c>
      <c r="BA89" s="46" t="str">
        <f>IF(Y89&lt;&gt;"","-" &amp;TEXT(comp[[#This Row],[Hf]],"0.#") &amp;TEXT(Y$1,0),"")</f>
        <v/>
      </c>
      <c r="BB89" s="46" t="str">
        <f>IF(Z89&lt;&gt;"","-" &amp;TEXT(comp[[#This Row],[Ge]],"0.#") &amp;TEXT(Z$1,0),"")</f>
        <v/>
      </c>
      <c r="BC89" s="46" t="str">
        <f>IF(AA89&lt;&gt;"","-" &amp;TEXT(comp[[#This Row],[Mn]],"0.#") &amp;TEXT(AA$1,0),"")</f>
        <v/>
      </c>
      <c r="BD89" s="46" t="str">
        <f>IF(AB89&lt;&gt;"","-" &amp;TEXT(comp[[#This Row],[Sc]],"0.#") &amp;TEXT(AB$1,0),"")</f>
        <v/>
      </c>
      <c r="BE89" s="46" t="str">
        <f>IF(AC89&lt;&gt;"","-" &amp;TEXT(comp[[#This Row],[Ru]],"0.#") &amp;TEXT(AC$1,0),"")</f>
        <v/>
      </c>
      <c r="BF89" s="46" t="str">
        <f>IF(AD89&lt;&gt;"","-" &amp;TEXT(comp[[#This Row],[Ce]],"0.#") &amp;TEXT(AD$1,0),"")</f>
        <v/>
      </c>
      <c r="BG89" s="46" t="str">
        <f>IF(AE89&lt;&gt;"","-" &amp;TEXT([1]comp!$AE89,"0.#") &amp;TEXT(AE$1,0),"")</f>
        <v/>
      </c>
      <c r="BH89" s="60" t="str">
        <f>[1]comp!$D89 &amp; [1]comp!$E89</f>
        <v>3-1.5Al-17.5VChen, Y., Wang, C., Ruan, J., Omori, T., Kainuma, R., Ishida, K., &amp; Liu, X. (2019). High-strength Co–Al–V-base superalloys strengthened by γ′-Co 3 (Al,V) with high solvus temperature. Acta Materialia, 170, 62–74. https://doi.org/10.1016/j.actamat.2019.03.016</v>
      </c>
      <c r="BI89" s="63" t="str">
        <f t="shared" si="6"/>
        <v>Co-1.5Al-17.5V</v>
      </c>
      <c r="BJ89" s="60" t="s">
        <v>1994</v>
      </c>
      <c r="BK89" t="str">
        <f t="shared" si="7"/>
        <v>-1.5Al-17.5V</v>
      </c>
      <c r="BL89"/>
      <c r="BM89"/>
      <c r="BN89"/>
      <c r="BO89"/>
    </row>
    <row r="90" spans="1:67" s="28" customFormat="1" x14ac:dyDescent="0.3">
      <c r="A90" s="26" t="str">
        <f t="shared" si="5"/>
        <v>Co-0.5Al-17.5V</v>
      </c>
      <c r="B90" s="60" t="s">
        <v>1481</v>
      </c>
      <c r="C90" s="60" t="s">
        <v>2771</v>
      </c>
      <c r="D90" s="44" t="s">
        <v>254</v>
      </c>
      <c r="E90" s="60" t="s">
        <v>258</v>
      </c>
      <c r="F90" s="44">
        <v>98</v>
      </c>
      <c r="G90" s="54">
        <f t="shared" si="8"/>
        <v>82</v>
      </c>
      <c r="H90" s="54"/>
      <c r="I90" s="54">
        <v>0.5</v>
      </c>
      <c r="J90" s="54"/>
      <c r="K90" s="54"/>
      <c r="L90" s="54"/>
      <c r="M90" s="54"/>
      <c r="N90" s="54"/>
      <c r="O90" s="54">
        <v>17.5</v>
      </c>
      <c r="P90" s="54"/>
      <c r="Q90" s="50"/>
      <c r="R90" s="50"/>
      <c r="S90" s="50"/>
      <c r="T90" s="54"/>
      <c r="U90" s="54"/>
      <c r="V90" s="54"/>
      <c r="W90" s="54"/>
      <c r="X90" s="54"/>
      <c r="Y90" s="54"/>
      <c r="Z90" s="54"/>
      <c r="AA90" s="54"/>
      <c r="AB90" s="54"/>
      <c r="AC90" s="54"/>
      <c r="AD90" s="54"/>
      <c r="AE90" s="54"/>
      <c r="AF90" s="44">
        <f t="shared" si="9"/>
        <v>8.3807500000000008</v>
      </c>
      <c r="AG90" s="44"/>
      <c r="AH90" s="44" t="s">
        <v>272</v>
      </c>
      <c r="AI90" s="46" t="s">
        <v>1</v>
      </c>
      <c r="AJ90" s="46" t="str">
        <f>IF(I90&lt;&gt;"","-" &amp;TEXT([1]comp!$I90,"0.#") &amp;TEXT(I$1,0),"")</f>
        <v>-0.5Al</v>
      </c>
      <c r="AK90" s="46" t="str">
        <f>IF(K90&lt;&gt;"","-" &amp;TEXT(comp[[#This Row],[W]],"0.#") &amp;TEXT(K$1,0),"")</f>
        <v/>
      </c>
      <c r="AL90" s="46" t="str">
        <f>IF(H90&lt;&gt;"","-" &amp;TEXT(comp[[#This Row],[Ni]],"0.#") &amp;TEXT(H$1,0),"")</f>
        <v/>
      </c>
      <c r="AM90" s="46" t="str">
        <f>IF(J90&lt;&gt;"","-" &amp;TEXT(comp[[#This Row],[Cr]],"0.#") &amp;TEXT(J$1,0),"")</f>
        <v/>
      </c>
      <c r="AN90" s="46" t="str">
        <f>IF(M90&lt;&gt;"","-" &amp;TEXT(comp[[#This Row],[Ta]],"0.#") &amp;TEXT(M$1,0),"")</f>
        <v/>
      </c>
      <c r="AO90" s="46" t="str">
        <f>IF(N90&lt;&gt;"","-" &amp;TEXT(comp[[#This Row],[Nb]],"0.#") &amp;TEXT(N$1,0),"")</f>
        <v/>
      </c>
      <c r="AP90" s="46" t="str">
        <f>IF(O90&lt;&gt;"","-" &amp;TEXT(comp[[#This Row],[V]],"0.#") &amp;TEXT(O$1,0),"")</f>
        <v>-17.5V</v>
      </c>
      <c r="AQ90" s="46" t="str">
        <f>IF(L90&lt;&gt;"","-" &amp;TEXT(comp[[#This Row],[Ti]],"0.#") &amp;TEXT(L$1,0),"")</f>
        <v/>
      </c>
      <c r="AR90" s="46" t="str">
        <f>IF(P90&lt;&gt;"","-" &amp;TEXT(comp[[#This Row],[Mo]],"0.#") &amp;TEXT(P$1,0),"")</f>
        <v/>
      </c>
      <c r="AS90" s="46" t="str">
        <f>IF(Q90&lt;&gt;"","-" &amp;TEXT(comp[[#This Row],[C]],"0.##") &amp;TEXT(Q$1,0),"")</f>
        <v/>
      </c>
      <c r="AT90" s="46" t="str">
        <f>IF(R90&lt;&gt;"","-" &amp;TEXT(comp[[#This Row],[Zr]],"0.##") &amp;TEXT(R$1,0),"")</f>
        <v/>
      </c>
      <c r="AU90" s="46" t="str">
        <f>IF(S90&lt;&gt;"","-" &amp;TEXT(comp[[#This Row],[B]],"0.##") &amp;TEXT(S$1,0),"")</f>
        <v/>
      </c>
      <c r="AV90" s="46" t="str">
        <f>IF(T90&lt;&gt;"","-" &amp;TEXT(comp[[#This Row],[Ir]],"0.#") &amp;TEXT(T$1,0),"")</f>
        <v/>
      </c>
      <c r="AW90" s="46" t="str">
        <f>IF(U90&lt;&gt;"","-" &amp;TEXT(comp[[#This Row],[Re]],"0.#") &amp;TEXT(U$1,0),"")</f>
        <v/>
      </c>
      <c r="AX90" s="46" t="str">
        <f>IF(V90&lt;&gt;"","-" &amp;TEXT(comp[[#This Row],[Si]],"0.#") &amp;TEXT(V$1,0),"")</f>
        <v/>
      </c>
      <c r="AY90" s="46" t="str">
        <f>IF(W90&lt;&gt;"","-" &amp;TEXT(comp[[#This Row],[Fe]],"0.#") &amp;TEXT(W$1,0),"")</f>
        <v/>
      </c>
      <c r="AZ90" s="46" t="str">
        <f>IF(X90&lt;&gt;"","-" &amp;TEXT(comp[[#This Row],[Y]],"0.#") &amp;TEXT(X$1,0),"")</f>
        <v/>
      </c>
      <c r="BA90" s="46" t="str">
        <f>IF(Y90&lt;&gt;"","-" &amp;TEXT(comp[[#This Row],[Hf]],"0.#") &amp;TEXT(Y$1,0),"")</f>
        <v/>
      </c>
      <c r="BB90" s="46" t="str">
        <f>IF(Z90&lt;&gt;"","-" &amp;TEXT(comp[[#This Row],[Ge]],"0.#") &amp;TEXT(Z$1,0),"")</f>
        <v/>
      </c>
      <c r="BC90" s="46" t="str">
        <f>IF(AA90&lt;&gt;"","-" &amp;TEXT(comp[[#This Row],[Mn]],"0.#") &amp;TEXT(AA$1,0),"")</f>
        <v/>
      </c>
      <c r="BD90" s="46" t="str">
        <f>IF(AB90&lt;&gt;"","-" &amp;TEXT(comp[[#This Row],[Sc]],"0.#") &amp;TEXT(AB$1,0),"")</f>
        <v/>
      </c>
      <c r="BE90" s="46" t="str">
        <f>IF(AC90&lt;&gt;"","-" &amp;TEXT(comp[[#This Row],[Ru]],"0.#") &amp;TEXT(AC$1,0),"")</f>
        <v/>
      </c>
      <c r="BF90" s="46" t="str">
        <f>IF(AD90&lt;&gt;"","-" &amp;TEXT(comp[[#This Row],[Ce]],"0.#") &amp;TEXT(AD$1,0),"")</f>
        <v/>
      </c>
      <c r="BG90" s="46" t="str">
        <f>IF(AE90&lt;&gt;"","-" &amp;TEXT([1]comp!$AE90,"0.#") &amp;TEXT(AE$1,0),"")</f>
        <v/>
      </c>
      <c r="BH90" s="60" t="str">
        <f>[1]comp!$D90 &amp; [1]comp!$E90</f>
        <v>Co-0.5Al-17.5VChen, Y., Wang, C., Ruan, J., Omori, T., Kainuma, R., Ishida, K., &amp; Liu, X. (2019). High-strength Co–Al–V-base superalloys strengthened by γ′-Co 3 (Al,V) with high solvus temperature. Acta Materialia, 170, 62–74. https://doi.org/10.1016/j.actamat.2019.03.017</v>
      </c>
      <c r="BI90" s="63" t="str">
        <f t="shared" si="6"/>
        <v>Co-0.5Al-17.5V</v>
      </c>
      <c r="BJ90" s="60" t="s">
        <v>1995</v>
      </c>
      <c r="BK90" t="str">
        <f t="shared" si="7"/>
        <v>-0.5Al-17.5V</v>
      </c>
      <c r="BL90"/>
      <c r="BM90"/>
      <c r="BN90"/>
      <c r="BO90"/>
    </row>
    <row r="91" spans="1:67" s="28" customFormat="1" x14ac:dyDescent="0.3">
      <c r="A91" s="26" t="str">
        <f t="shared" si="5"/>
        <v>Co-5.Al-2.Cr-14.V</v>
      </c>
      <c r="B91" s="60" t="s">
        <v>1481</v>
      </c>
      <c r="C91" s="60" t="s">
        <v>2772</v>
      </c>
      <c r="D91" s="44" t="s">
        <v>261</v>
      </c>
      <c r="E91" s="60" t="s">
        <v>267</v>
      </c>
      <c r="F91" s="44">
        <v>100</v>
      </c>
      <c r="G91" s="54">
        <f t="shared" si="8"/>
        <v>79</v>
      </c>
      <c r="H91" s="54"/>
      <c r="I91" s="54">
        <v>5</v>
      </c>
      <c r="J91" s="54">
        <v>2</v>
      </c>
      <c r="K91" s="54"/>
      <c r="L91" s="54"/>
      <c r="M91" s="54"/>
      <c r="N91" s="54"/>
      <c r="O91" s="54">
        <v>14</v>
      </c>
      <c r="P91" s="54"/>
      <c r="Q91" s="50"/>
      <c r="R91" s="50"/>
      <c r="S91" s="50"/>
      <c r="T91" s="54"/>
      <c r="U91" s="54"/>
      <c r="V91" s="54"/>
      <c r="W91" s="54"/>
      <c r="X91" s="54"/>
      <c r="Y91" s="54"/>
      <c r="Z91" s="54"/>
      <c r="AA91" s="54"/>
      <c r="AB91" s="54"/>
      <c r="AC91" s="54"/>
      <c r="AD91" s="54"/>
      <c r="AE91" s="54"/>
      <c r="AF91" s="44">
        <f t="shared" si="9"/>
        <v>8.1652000000000005</v>
      </c>
      <c r="AG91" s="44"/>
      <c r="AH91" s="44" t="s">
        <v>272</v>
      </c>
      <c r="AI91" s="46" t="s">
        <v>1</v>
      </c>
      <c r="AJ91" s="46" t="str">
        <f>IF(I91&lt;&gt;"","-" &amp;TEXT([1]comp!$I91,"0.#") &amp;TEXT(I$1,0),"")</f>
        <v>-5.Al</v>
      </c>
      <c r="AK91" s="46" t="str">
        <f>IF(K91&lt;&gt;"","-" &amp;TEXT(comp[[#This Row],[W]],"0.#") &amp;TEXT(K$1,0),"")</f>
        <v/>
      </c>
      <c r="AL91" s="46" t="str">
        <f>IF(H91&lt;&gt;"","-" &amp;TEXT(comp[[#This Row],[Ni]],"0.#") &amp;TEXT(H$1,0),"")</f>
        <v/>
      </c>
      <c r="AM91" s="46" t="str">
        <f>IF(J91&lt;&gt;"","-" &amp;TEXT(comp[[#This Row],[Cr]],"0.#") &amp;TEXT(J$1,0),"")</f>
        <v>-2.Cr</v>
      </c>
      <c r="AN91" s="46" t="str">
        <f>IF(M91&lt;&gt;"","-" &amp;TEXT(comp[[#This Row],[Ta]],"0.#") &amp;TEXT(M$1,0),"")</f>
        <v/>
      </c>
      <c r="AO91" s="46" t="str">
        <f>IF(N91&lt;&gt;"","-" &amp;TEXT(comp[[#This Row],[Nb]],"0.#") &amp;TEXT(N$1,0),"")</f>
        <v/>
      </c>
      <c r="AP91" s="46" t="str">
        <f>IF(O91&lt;&gt;"","-" &amp;TEXT(comp[[#This Row],[V]],"0.#") &amp;TEXT(O$1,0),"")</f>
        <v>-14.V</v>
      </c>
      <c r="AQ91" s="46" t="str">
        <f>IF(L91&lt;&gt;"","-" &amp;TEXT(comp[[#This Row],[Ti]],"0.#") &amp;TEXT(L$1,0),"")</f>
        <v/>
      </c>
      <c r="AR91" s="46" t="str">
        <f>IF(P91&lt;&gt;"","-" &amp;TEXT(comp[[#This Row],[Mo]],"0.#") &amp;TEXT(P$1,0),"")</f>
        <v/>
      </c>
      <c r="AS91" s="46" t="str">
        <f>IF(Q91&lt;&gt;"","-" &amp;TEXT(comp[[#This Row],[C]],"0.##") &amp;TEXT(Q$1,0),"")</f>
        <v/>
      </c>
      <c r="AT91" s="46" t="str">
        <f>IF(R91&lt;&gt;"","-" &amp;TEXT(comp[[#This Row],[Zr]],"0.##") &amp;TEXT(R$1,0),"")</f>
        <v/>
      </c>
      <c r="AU91" s="46" t="str">
        <f>IF(S91&lt;&gt;"","-" &amp;TEXT(comp[[#This Row],[B]],"0.##") &amp;TEXT(S$1,0),"")</f>
        <v/>
      </c>
      <c r="AV91" s="46" t="str">
        <f>IF(T91&lt;&gt;"","-" &amp;TEXT(comp[[#This Row],[Ir]],"0.#") &amp;TEXT(T$1,0),"")</f>
        <v/>
      </c>
      <c r="AW91" s="46" t="str">
        <f>IF(U91&lt;&gt;"","-" &amp;TEXT(comp[[#This Row],[Re]],"0.#") &amp;TEXT(U$1,0),"")</f>
        <v/>
      </c>
      <c r="AX91" s="46" t="str">
        <f>IF(V91&lt;&gt;"","-" &amp;TEXT(comp[[#This Row],[Si]],"0.#") &amp;TEXT(V$1,0),"")</f>
        <v/>
      </c>
      <c r="AY91" s="46" t="str">
        <f>IF(W91&lt;&gt;"","-" &amp;TEXT(comp[[#This Row],[Fe]],"0.#") &amp;TEXT(W$1,0),"")</f>
        <v/>
      </c>
      <c r="AZ91" s="46" t="str">
        <f>IF(X91&lt;&gt;"","-" &amp;TEXT(comp[[#This Row],[Y]],"0.#") &amp;TEXT(X$1,0),"")</f>
        <v/>
      </c>
      <c r="BA91" s="46" t="str">
        <f>IF(Y91&lt;&gt;"","-" &amp;TEXT(comp[[#This Row],[Hf]],"0.#") &amp;TEXT(Y$1,0),"")</f>
        <v/>
      </c>
      <c r="BB91" s="46" t="str">
        <f>IF(Z91&lt;&gt;"","-" &amp;TEXT(comp[[#This Row],[Ge]],"0.#") &amp;TEXT(Z$1,0),"")</f>
        <v/>
      </c>
      <c r="BC91" s="46" t="str">
        <f>IF(AA91&lt;&gt;"","-" &amp;TEXT(comp[[#This Row],[Mn]],"0.#") &amp;TEXT(AA$1,0),"")</f>
        <v/>
      </c>
      <c r="BD91" s="46" t="str">
        <f>IF(AB91&lt;&gt;"","-" &amp;TEXT(comp[[#This Row],[Sc]],"0.#") &amp;TEXT(AB$1,0),"")</f>
        <v/>
      </c>
      <c r="BE91" s="46" t="str">
        <f>IF(AC91&lt;&gt;"","-" &amp;TEXT(comp[[#This Row],[Ru]],"0.#") &amp;TEXT(AC$1,0),"")</f>
        <v/>
      </c>
      <c r="BF91" s="46" t="str">
        <f>IF(AD91&lt;&gt;"","-" &amp;TEXT(comp[[#This Row],[Ce]],"0.#") &amp;TEXT(AD$1,0),"")</f>
        <v/>
      </c>
      <c r="BG91" s="46" t="str">
        <f>IF(AE91&lt;&gt;"","-" &amp;TEXT([1]comp!$AE91,"0.#") &amp;TEXT(AE$1,0),"")</f>
        <v/>
      </c>
      <c r="BH91" s="60" t="str">
        <f>[1]comp!$D91 &amp; [1]comp!$E91</f>
        <v>Co-5Al-14V-2CrChen, Y., Wang, C., Ruan, J., Omori, T., Kainuma, R., Ishida, K., &amp; Liu, X. (2019). High-strength Co–Al–V-base superalloys strengthened by γ′-Co 3 (Al,V) with high solvus temperature. Acta Materialia, 170, 62–74. https://doi.org/10.1016/j.actamat.2019.03.020</v>
      </c>
      <c r="BI91" s="63" t="str">
        <f t="shared" si="6"/>
        <v>Co-5.Al-2.Cr-14.V</v>
      </c>
      <c r="BJ91" s="60" t="s">
        <v>1594</v>
      </c>
      <c r="BK91" t="str">
        <f t="shared" si="7"/>
        <v>-5.Al-2.Cr-14.V</v>
      </c>
      <c r="BL91"/>
      <c r="BM91"/>
      <c r="BN91"/>
      <c r="BO91"/>
    </row>
    <row r="92" spans="1:67" s="31" customFormat="1" x14ac:dyDescent="0.3">
      <c r="A92" s="26" t="str">
        <f t="shared" si="5"/>
        <v>Co-5.Al-2.Nb-14.V</v>
      </c>
      <c r="B92" s="60" t="s">
        <v>1481</v>
      </c>
      <c r="C92" s="60" t="s">
        <v>2773</v>
      </c>
      <c r="D92" s="44" t="s">
        <v>263</v>
      </c>
      <c r="E92" s="60" t="s">
        <v>268</v>
      </c>
      <c r="F92" s="44">
        <v>101</v>
      </c>
      <c r="G92" s="54">
        <f t="shared" si="8"/>
        <v>79</v>
      </c>
      <c r="H92" s="54"/>
      <c r="I92" s="54">
        <v>5</v>
      </c>
      <c r="J92" s="54"/>
      <c r="K92" s="54"/>
      <c r="L92" s="54"/>
      <c r="M92" s="54"/>
      <c r="N92" s="54">
        <v>2</v>
      </c>
      <c r="O92" s="54">
        <v>14</v>
      </c>
      <c r="P92" s="54"/>
      <c r="Q92" s="50"/>
      <c r="R92" s="50"/>
      <c r="S92" s="50"/>
      <c r="T92" s="54"/>
      <c r="U92" s="54"/>
      <c r="V92" s="54"/>
      <c r="W92" s="54"/>
      <c r="X92" s="54"/>
      <c r="Y92" s="54"/>
      <c r="Z92" s="54"/>
      <c r="AA92" s="54"/>
      <c r="AB92" s="54"/>
      <c r="AC92" s="54"/>
      <c r="AD92" s="54"/>
      <c r="AE92" s="54"/>
      <c r="AF92" s="44">
        <f t="shared" si="9"/>
        <v>8.1928000000000001</v>
      </c>
      <c r="AG92" s="44"/>
      <c r="AH92" s="44" t="s">
        <v>272</v>
      </c>
      <c r="AI92" s="46" t="s">
        <v>1</v>
      </c>
      <c r="AJ92" s="46" t="str">
        <f>IF(I92&lt;&gt;"","-" &amp;TEXT([1]comp!$I92,"0.#") &amp;TEXT(I$1,0),"")</f>
        <v>-5.Al</v>
      </c>
      <c r="AK92" s="46" t="str">
        <f>IF(K92&lt;&gt;"","-" &amp;TEXT(comp[[#This Row],[W]],"0.#") &amp;TEXT(K$1,0),"")</f>
        <v/>
      </c>
      <c r="AL92" s="46" t="str">
        <f>IF(H92&lt;&gt;"","-" &amp;TEXT(comp[[#This Row],[Ni]],"0.#") &amp;TEXT(H$1,0),"")</f>
        <v/>
      </c>
      <c r="AM92" s="46" t="str">
        <f>IF(J92&lt;&gt;"","-" &amp;TEXT(comp[[#This Row],[Cr]],"0.#") &amp;TEXT(J$1,0),"")</f>
        <v/>
      </c>
      <c r="AN92" s="46" t="str">
        <f>IF(M92&lt;&gt;"","-" &amp;TEXT(comp[[#This Row],[Ta]],"0.#") &amp;TEXT(M$1,0),"")</f>
        <v/>
      </c>
      <c r="AO92" s="46" t="str">
        <f>IF(N92&lt;&gt;"","-" &amp;TEXT(comp[[#This Row],[Nb]],"0.#") &amp;TEXT(N$1,0),"")</f>
        <v>-2.Nb</v>
      </c>
      <c r="AP92" s="46" t="str">
        <f>IF(O92&lt;&gt;"","-" &amp;TEXT(comp[[#This Row],[V]],"0.#") &amp;TEXT(O$1,0),"")</f>
        <v>-14.V</v>
      </c>
      <c r="AQ92" s="46" t="str">
        <f>IF(L92&lt;&gt;"","-" &amp;TEXT(comp[[#This Row],[Ti]],"0.#") &amp;TEXT(L$1,0),"")</f>
        <v/>
      </c>
      <c r="AR92" s="46" t="str">
        <f>IF(P92&lt;&gt;"","-" &amp;TEXT(comp[[#This Row],[Mo]],"0.#") &amp;TEXT(P$1,0),"")</f>
        <v/>
      </c>
      <c r="AS92" s="46" t="str">
        <f>IF(Q92&lt;&gt;"","-" &amp;TEXT(comp[[#This Row],[C]],"0.##") &amp;TEXT(Q$1,0),"")</f>
        <v/>
      </c>
      <c r="AT92" s="46" t="str">
        <f>IF(R92&lt;&gt;"","-" &amp;TEXT(comp[[#This Row],[Zr]],"0.##") &amp;TEXT(R$1,0),"")</f>
        <v/>
      </c>
      <c r="AU92" s="46" t="str">
        <f>IF(S92&lt;&gt;"","-" &amp;TEXT(comp[[#This Row],[B]],"0.##") &amp;TEXT(S$1,0),"")</f>
        <v/>
      </c>
      <c r="AV92" s="46" t="str">
        <f>IF(T92&lt;&gt;"","-" &amp;TEXT(comp[[#This Row],[Ir]],"0.#") &amp;TEXT(T$1,0),"")</f>
        <v/>
      </c>
      <c r="AW92" s="46" t="str">
        <f>IF(U92&lt;&gt;"","-" &amp;TEXT(comp[[#This Row],[Re]],"0.#") &amp;TEXT(U$1,0),"")</f>
        <v/>
      </c>
      <c r="AX92" s="46" t="str">
        <f>IF(V92&lt;&gt;"","-" &amp;TEXT(comp[[#This Row],[Si]],"0.#") &amp;TEXT(V$1,0),"")</f>
        <v/>
      </c>
      <c r="AY92" s="46" t="str">
        <f>IF(W92&lt;&gt;"","-" &amp;TEXT(comp[[#This Row],[Fe]],"0.#") &amp;TEXT(W$1,0),"")</f>
        <v/>
      </c>
      <c r="AZ92" s="46" t="str">
        <f>IF(X92&lt;&gt;"","-" &amp;TEXT(comp[[#This Row],[Y]],"0.#") &amp;TEXT(X$1,0),"")</f>
        <v/>
      </c>
      <c r="BA92" s="46" t="str">
        <f>IF(Y92&lt;&gt;"","-" &amp;TEXT(comp[[#This Row],[Hf]],"0.#") &amp;TEXT(Y$1,0),"")</f>
        <v/>
      </c>
      <c r="BB92" s="46" t="str">
        <f>IF(Z92&lt;&gt;"","-" &amp;TEXT(comp[[#This Row],[Ge]],"0.#") &amp;TEXT(Z$1,0),"")</f>
        <v/>
      </c>
      <c r="BC92" s="46" t="str">
        <f>IF(AA92&lt;&gt;"","-" &amp;TEXT(comp[[#This Row],[Mn]],"0.#") &amp;TEXT(AA$1,0),"")</f>
        <v/>
      </c>
      <c r="BD92" s="46" t="str">
        <f>IF(AB92&lt;&gt;"","-" &amp;TEXT(comp[[#This Row],[Sc]],"0.#") &amp;TEXT(AB$1,0),"")</f>
        <v/>
      </c>
      <c r="BE92" s="46" t="str">
        <f>IF(AC92&lt;&gt;"","-" &amp;TEXT(comp[[#This Row],[Ru]],"0.#") &amp;TEXT(AC$1,0),"")</f>
        <v/>
      </c>
      <c r="BF92" s="46" t="str">
        <f>IF(AD92&lt;&gt;"","-" &amp;TEXT(comp[[#This Row],[Ce]],"0.#") &amp;TEXT(AD$1,0),"")</f>
        <v/>
      </c>
      <c r="BG92" s="46" t="str">
        <f>IF(AE92&lt;&gt;"","-" &amp;TEXT([1]comp!$AE92,"0.#") &amp;TEXT(AE$1,0),"")</f>
        <v/>
      </c>
      <c r="BH92" s="60" t="str">
        <f>[1]comp!$D92 &amp; [1]comp!$E92</f>
        <v>Co-5Al-14V-2NbChen, Y., Wang, C., Ruan, J., Omori, T., Kainuma, R., Ishida, K., &amp; Liu, X. (2019). High-strength Co–Al–V-base superalloys strengthened by γ′-Co 3 (Al,V) with high solvus temperature. Acta Materialia, 170, 62–74. https://doi.org/10.1016/j.actamat.2019.03.021</v>
      </c>
      <c r="BI92" s="63" t="str">
        <f t="shared" si="6"/>
        <v>Co-5.Al-2.Nb-14.V</v>
      </c>
      <c r="BJ92" s="60" t="s">
        <v>1596</v>
      </c>
      <c r="BK92" t="str">
        <f t="shared" si="7"/>
        <v>-5.Al-2.Nb-14.V</v>
      </c>
      <c r="BL92"/>
      <c r="BM92"/>
      <c r="BN92"/>
      <c r="BO92"/>
    </row>
    <row r="93" spans="1:67" s="28" customFormat="1" x14ac:dyDescent="0.3">
      <c r="A93" s="26" t="str">
        <f t="shared" si="5"/>
        <v>Co-5.Al-14.V-2.Mo</v>
      </c>
      <c r="B93" s="60" t="s">
        <v>1481</v>
      </c>
      <c r="C93" s="60" t="s">
        <v>2774</v>
      </c>
      <c r="D93" s="44" t="s">
        <v>262</v>
      </c>
      <c r="E93" s="60" t="s">
        <v>269</v>
      </c>
      <c r="F93" s="44">
        <v>102</v>
      </c>
      <c r="G93" s="54">
        <f t="shared" si="8"/>
        <v>79</v>
      </c>
      <c r="H93" s="54"/>
      <c r="I93" s="54">
        <v>5</v>
      </c>
      <c r="J93" s="54"/>
      <c r="K93" s="54"/>
      <c r="L93" s="54"/>
      <c r="M93" s="54"/>
      <c r="N93" s="54"/>
      <c r="O93" s="54">
        <v>14</v>
      </c>
      <c r="P93" s="54">
        <v>2</v>
      </c>
      <c r="Q93" s="50"/>
      <c r="R93" s="50"/>
      <c r="S93" s="50"/>
      <c r="T93" s="54"/>
      <c r="U93" s="54"/>
      <c r="V93" s="54"/>
      <c r="W93" s="54"/>
      <c r="X93" s="54"/>
      <c r="Y93" s="54"/>
      <c r="Z93" s="54"/>
      <c r="AA93" s="54"/>
      <c r="AB93" s="54"/>
      <c r="AC93" s="54"/>
      <c r="AD93" s="54"/>
      <c r="AE93" s="54"/>
      <c r="AF93" s="44">
        <f t="shared" si="9"/>
        <v>8.2269999999999985</v>
      </c>
      <c r="AG93" s="44"/>
      <c r="AH93" s="44" t="s">
        <v>272</v>
      </c>
      <c r="AI93" s="46" t="s">
        <v>1</v>
      </c>
      <c r="AJ93" s="46" t="str">
        <f>IF(I93&lt;&gt;"","-" &amp;TEXT([1]comp!$I93,"0.#") &amp;TEXT(I$1,0),"")</f>
        <v>-5.Al</v>
      </c>
      <c r="AK93" s="46" t="str">
        <f>IF(K93&lt;&gt;"","-" &amp;TEXT(comp[[#This Row],[W]],"0.#") &amp;TEXT(K$1,0),"")</f>
        <v/>
      </c>
      <c r="AL93" s="46" t="str">
        <f>IF(H93&lt;&gt;"","-" &amp;TEXT(comp[[#This Row],[Ni]],"0.#") &amp;TEXT(H$1,0),"")</f>
        <v/>
      </c>
      <c r="AM93" s="46" t="str">
        <f>IF(J93&lt;&gt;"","-" &amp;TEXT(comp[[#This Row],[Cr]],"0.#") &amp;TEXT(J$1,0),"")</f>
        <v/>
      </c>
      <c r="AN93" s="46" t="str">
        <f>IF(M93&lt;&gt;"","-" &amp;TEXT(comp[[#This Row],[Ta]],"0.#") &amp;TEXT(M$1,0),"")</f>
        <v/>
      </c>
      <c r="AO93" s="46" t="str">
        <f>IF(N93&lt;&gt;"","-" &amp;TEXT(comp[[#This Row],[Nb]],"0.#") &amp;TEXT(N$1,0),"")</f>
        <v/>
      </c>
      <c r="AP93" s="46" t="str">
        <f>IF(O93&lt;&gt;"","-" &amp;TEXT(comp[[#This Row],[V]],"0.#") &amp;TEXT(O$1,0),"")</f>
        <v>-14.V</v>
      </c>
      <c r="AQ93" s="46" t="str">
        <f>IF(L93&lt;&gt;"","-" &amp;TEXT(comp[[#This Row],[Ti]],"0.#") &amp;TEXT(L$1,0),"")</f>
        <v/>
      </c>
      <c r="AR93" s="46" t="str">
        <f>IF(P93&lt;&gt;"","-" &amp;TEXT(comp[[#This Row],[Mo]],"0.#") &amp;TEXT(P$1,0),"")</f>
        <v>-2.Mo</v>
      </c>
      <c r="AS93" s="46" t="str">
        <f>IF(Q93&lt;&gt;"","-" &amp;TEXT(comp[[#This Row],[C]],"0.##") &amp;TEXT(Q$1,0),"")</f>
        <v/>
      </c>
      <c r="AT93" s="46" t="str">
        <f>IF(R93&lt;&gt;"","-" &amp;TEXT(comp[[#This Row],[Zr]],"0.##") &amp;TEXT(R$1,0),"")</f>
        <v/>
      </c>
      <c r="AU93" s="46" t="str">
        <f>IF(S93&lt;&gt;"","-" &amp;TEXT(comp[[#This Row],[B]],"0.##") &amp;TEXT(S$1,0),"")</f>
        <v/>
      </c>
      <c r="AV93" s="46" t="str">
        <f>IF(T93&lt;&gt;"","-" &amp;TEXT(comp[[#This Row],[Ir]],"0.#") &amp;TEXT(T$1,0),"")</f>
        <v/>
      </c>
      <c r="AW93" s="46" t="str">
        <f>IF(U93&lt;&gt;"","-" &amp;TEXT(comp[[#This Row],[Re]],"0.#") &amp;TEXT(U$1,0),"")</f>
        <v/>
      </c>
      <c r="AX93" s="46" t="str">
        <f>IF(V93&lt;&gt;"","-" &amp;TEXT(comp[[#This Row],[Si]],"0.#") &amp;TEXT(V$1,0),"")</f>
        <v/>
      </c>
      <c r="AY93" s="46" t="str">
        <f>IF(W93&lt;&gt;"","-" &amp;TEXT(comp[[#This Row],[Fe]],"0.#") &amp;TEXT(W$1,0),"")</f>
        <v/>
      </c>
      <c r="AZ93" s="46" t="str">
        <f>IF(X93&lt;&gt;"","-" &amp;TEXT(comp[[#This Row],[Y]],"0.#") &amp;TEXT(X$1,0),"")</f>
        <v/>
      </c>
      <c r="BA93" s="46" t="str">
        <f>IF(Y93&lt;&gt;"","-" &amp;TEXT(comp[[#This Row],[Hf]],"0.#") &amp;TEXT(Y$1,0),"")</f>
        <v/>
      </c>
      <c r="BB93" s="46" t="str">
        <f>IF(Z93&lt;&gt;"","-" &amp;TEXT(comp[[#This Row],[Ge]],"0.#") &amp;TEXT(Z$1,0),"")</f>
        <v/>
      </c>
      <c r="BC93" s="46" t="str">
        <f>IF(AA93&lt;&gt;"","-" &amp;TEXT(comp[[#This Row],[Mn]],"0.#") &amp;TEXT(AA$1,0),"")</f>
        <v/>
      </c>
      <c r="BD93" s="46" t="str">
        <f>IF(AB93&lt;&gt;"","-" &amp;TEXT(comp[[#This Row],[Sc]],"0.#") &amp;TEXT(AB$1,0),"")</f>
        <v/>
      </c>
      <c r="BE93" s="46" t="str">
        <f>IF(AC93&lt;&gt;"","-" &amp;TEXT(comp[[#This Row],[Ru]],"0.#") &amp;TEXT(AC$1,0),"")</f>
        <v/>
      </c>
      <c r="BF93" s="46" t="str">
        <f>IF(AD93&lt;&gt;"","-" &amp;TEXT(comp[[#This Row],[Ce]],"0.#") &amp;TEXT(AD$1,0),"")</f>
        <v/>
      </c>
      <c r="BG93" s="46" t="str">
        <f>IF(AE93&lt;&gt;"","-" &amp;TEXT([1]comp!$AE93,"0.#") &amp;TEXT(AE$1,0),"")</f>
        <v/>
      </c>
      <c r="BH93" s="60" t="str">
        <f>[1]comp!$D93 &amp; [1]comp!$E93</f>
        <v>Co-5Al-14V-2MoChen, Y., Wang, C., Ruan, J., Omori, T., Kainuma, R., Ishida, K., &amp; Liu, X. (2019). High-strength Co–Al–V-base superalloys strengthened by γ′-Co 3 (Al,V) with high solvus temperature. Acta Materialia, 170, 62–74. https://doi.org/10.1016/j.actamat.2019.03.022</v>
      </c>
      <c r="BI93" s="63" t="str">
        <f t="shared" si="6"/>
        <v>Co-5.Al-14.V-2.Mo</v>
      </c>
      <c r="BJ93" s="60" t="s">
        <v>1595</v>
      </c>
      <c r="BK93" t="str">
        <f t="shared" si="7"/>
        <v>-5.Al-2.Mo-14.V</v>
      </c>
      <c r="BL93"/>
      <c r="BM93"/>
      <c r="BN93"/>
      <c r="BO93"/>
    </row>
    <row r="94" spans="1:67" s="28" customFormat="1" x14ac:dyDescent="0.3">
      <c r="A94" s="26" t="str">
        <f t="shared" si="5"/>
        <v>Co-5.Al-2.Ta-14.V</v>
      </c>
      <c r="B94" s="60" t="s">
        <v>1481</v>
      </c>
      <c r="C94" s="60" t="s">
        <v>2775</v>
      </c>
      <c r="D94" s="44" t="s">
        <v>265</v>
      </c>
      <c r="E94" s="60" t="s">
        <v>270</v>
      </c>
      <c r="F94" s="44">
        <v>103</v>
      </c>
      <c r="G94" s="54">
        <f t="shared" si="8"/>
        <v>79</v>
      </c>
      <c r="H94" s="54"/>
      <c r="I94" s="54">
        <v>5</v>
      </c>
      <c r="J94" s="54"/>
      <c r="K94" s="54"/>
      <c r="L94" s="54"/>
      <c r="M94" s="54">
        <v>2</v>
      </c>
      <c r="N94" s="54"/>
      <c r="O94" s="54">
        <v>14</v>
      </c>
      <c r="P94" s="54"/>
      <c r="Q94" s="50"/>
      <c r="R94" s="50"/>
      <c r="S94" s="50"/>
      <c r="T94" s="54"/>
      <c r="U94" s="54"/>
      <c r="V94" s="54"/>
      <c r="W94" s="54"/>
      <c r="X94" s="54"/>
      <c r="Y94" s="54"/>
      <c r="Z94" s="54"/>
      <c r="AA94" s="54"/>
      <c r="AB94" s="54"/>
      <c r="AC94" s="54"/>
      <c r="AD94" s="54"/>
      <c r="AE94" s="54"/>
      <c r="AF94" s="44">
        <f t="shared" si="9"/>
        <v>8.3544</v>
      </c>
      <c r="AG94" s="44"/>
      <c r="AH94" s="44" t="s">
        <v>272</v>
      </c>
      <c r="AI94" s="46" t="s">
        <v>1</v>
      </c>
      <c r="AJ94" s="46" t="str">
        <f>IF(I94&lt;&gt;"","-" &amp;TEXT([1]comp!$I94,"0.#") &amp;TEXT(I$1,0),"")</f>
        <v>-5.Al</v>
      </c>
      <c r="AK94" s="46" t="str">
        <f>IF(K94&lt;&gt;"","-" &amp;TEXT(comp[[#This Row],[W]],"0.#") &amp;TEXT(K$1,0),"")</f>
        <v/>
      </c>
      <c r="AL94" s="46" t="str">
        <f>IF(H94&lt;&gt;"","-" &amp;TEXT(comp[[#This Row],[Ni]],"0.#") &amp;TEXT(H$1,0),"")</f>
        <v/>
      </c>
      <c r="AM94" s="46" t="str">
        <f>IF(J94&lt;&gt;"","-" &amp;TEXT(comp[[#This Row],[Cr]],"0.#") &amp;TEXT(J$1,0),"")</f>
        <v/>
      </c>
      <c r="AN94" s="46" t="str">
        <f>IF(M94&lt;&gt;"","-" &amp;TEXT(comp[[#This Row],[Ta]],"0.#") &amp;TEXT(M$1,0),"")</f>
        <v>-2.Ta</v>
      </c>
      <c r="AO94" s="46" t="str">
        <f>IF(N94&lt;&gt;"","-" &amp;TEXT(comp[[#This Row],[Nb]],"0.#") &amp;TEXT(N$1,0),"")</f>
        <v/>
      </c>
      <c r="AP94" s="46" t="str">
        <f>IF(O94&lt;&gt;"","-" &amp;TEXT(comp[[#This Row],[V]],"0.#") &amp;TEXT(O$1,0),"")</f>
        <v>-14.V</v>
      </c>
      <c r="AQ94" s="46" t="str">
        <f>IF(L94&lt;&gt;"","-" &amp;TEXT(comp[[#This Row],[Ti]],"0.#") &amp;TEXT(L$1,0),"")</f>
        <v/>
      </c>
      <c r="AR94" s="46" t="str">
        <f>IF(P94&lt;&gt;"","-" &amp;TEXT(comp[[#This Row],[Mo]],"0.#") &amp;TEXT(P$1,0),"")</f>
        <v/>
      </c>
      <c r="AS94" s="46" t="str">
        <f>IF(Q94&lt;&gt;"","-" &amp;TEXT(comp[[#This Row],[C]],"0.##") &amp;TEXT(Q$1,0),"")</f>
        <v/>
      </c>
      <c r="AT94" s="46" t="str">
        <f>IF(R94&lt;&gt;"","-" &amp;TEXT(comp[[#This Row],[Zr]],"0.##") &amp;TEXT(R$1,0),"")</f>
        <v/>
      </c>
      <c r="AU94" s="46" t="str">
        <f>IF(S94&lt;&gt;"","-" &amp;TEXT(comp[[#This Row],[B]],"0.##") &amp;TEXT(S$1,0),"")</f>
        <v/>
      </c>
      <c r="AV94" s="46" t="str">
        <f>IF(T94&lt;&gt;"","-" &amp;TEXT(comp[[#This Row],[Ir]],"0.#") &amp;TEXT(T$1,0),"")</f>
        <v/>
      </c>
      <c r="AW94" s="46" t="str">
        <f>IF(U94&lt;&gt;"","-" &amp;TEXT(comp[[#This Row],[Re]],"0.#") &amp;TEXT(U$1,0),"")</f>
        <v/>
      </c>
      <c r="AX94" s="46" t="str">
        <f>IF(V94&lt;&gt;"","-" &amp;TEXT(comp[[#This Row],[Si]],"0.#") &amp;TEXT(V$1,0),"")</f>
        <v/>
      </c>
      <c r="AY94" s="46" t="str">
        <f>IF(W94&lt;&gt;"","-" &amp;TEXT(comp[[#This Row],[Fe]],"0.#") &amp;TEXT(W$1,0),"")</f>
        <v/>
      </c>
      <c r="AZ94" s="46" t="str">
        <f>IF(X94&lt;&gt;"","-" &amp;TEXT(comp[[#This Row],[Y]],"0.#") &amp;TEXT(X$1,0),"")</f>
        <v/>
      </c>
      <c r="BA94" s="46" t="str">
        <f>IF(Y94&lt;&gt;"","-" &amp;TEXT(comp[[#This Row],[Hf]],"0.#") &amp;TEXT(Y$1,0),"")</f>
        <v/>
      </c>
      <c r="BB94" s="46" t="str">
        <f>IF(Z94&lt;&gt;"","-" &amp;TEXT(comp[[#This Row],[Ge]],"0.#") &amp;TEXT(Z$1,0),"")</f>
        <v/>
      </c>
      <c r="BC94" s="46" t="str">
        <f>IF(AA94&lt;&gt;"","-" &amp;TEXT(comp[[#This Row],[Mn]],"0.#") &amp;TEXT(AA$1,0),"")</f>
        <v/>
      </c>
      <c r="BD94" s="46" t="str">
        <f>IF(AB94&lt;&gt;"","-" &amp;TEXT(comp[[#This Row],[Sc]],"0.#") &amp;TEXT(AB$1,0),"")</f>
        <v/>
      </c>
      <c r="BE94" s="46" t="str">
        <f>IF(AC94&lt;&gt;"","-" &amp;TEXT(comp[[#This Row],[Ru]],"0.#") &amp;TEXT(AC$1,0),"")</f>
        <v/>
      </c>
      <c r="BF94" s="46" t="str">
        <f>IF(AD94&lt;&gt;"","-" &amp;TEXT(comp[[#This Row],[Ce]],"0.#") &amp;TEXT(AD$1,0),"")</f>
        <v/>
      </c>
      <c r="BG94" s="46" t="str">
        <f>IF(AE94&lt;&gt;"","-" &amp;TEXT([1]comp!$AE94,"0.#") &amp;TEXT(AE$1,0),"")</f>
        <v/>
      </c>
      <c r="BH94" s="60" t="str">
        <f>[1]comp!$D94 &amp; [1]comp!$E94</f>
        <v>Co-5Al-14V-2TaChen, Y., Wang, C., Ruan, J., Omori, T., Kainuma, R., Ishida, K., &amp; Liu, X. (2019). High-strength Co–Al–V-base superalloys strengthened by γ′-Co 3 (Al,V) with high solvus temperature. Acta Materialia, 170, 62–74. https://doi.org/10.1016/j.actamat.2019.03.023</v>
      </c>
      <c r="BI94" s="63" t="str">
        <f t="shared" si="6"/>
        <v>Co-5.Al-2.Ta-14.V</v>
      </c>
      <c r="BJ94" s="60" t="s">
        <v>1593</v>
      </c>
      <c r="BK94" t="str">
        <f t="shared" si="7"/>
        <v>-5.Al-2.Ta-14.V</v>
      </c>
      <c r="BL94"/>
      <c r="BM94"/>
      <c r="BN94"/>
      <c r="BO94"/>
    </row>
    <row r="95" spans="1:67" s="28" customFormat="1" x14ac:dyDescent="0.3">
      <c r="A95" s="26" t="str">
        <f t="shared" si="5"/>
        <v>Co-5.Al-2.W-14.V</v>
      </c>
      <c r="B95" s="60" t="s">
        <v>1482</v>
      </c>
      <c r="C95" s="60" t="s">
        <v>2776</v>
      </c>
      <c r="D95" s="44" t="s">
        <v>264</v>
      </c>
      <c r="E95" s="60" t="s">
        <v>271</v>
      </c>
      <c r="F95" s="44">
        <v>104</v>
      </c>
      <c r="G95" s="54">
        <f t="shared" si="8"/>
        <v>79</v>
      </c>
      <c r="H95" s="54"/>
      <c r="I95" s="54">
        <v>5</v>
      </c>
      <c r="J95" s="54"/>
      <c r="K95" s="54">
        <v>2</v>
      </c>
      <c r="L95" s="54"/>
      <c r="M95" s="54"/>
      <c r="N95" s="54"/>
      <c r="O95" s="54">
        <v>14</v>
      </c>
      <c r="P95" s="54"/>
      <c r="Q95" s="50"/>
      <c r="R95" s="50"/>
      <c r="S95" s="50"/>
      <c r="T95" s="54"/>
      <c r="U95" s="54"/>
      <c r="V95" s="54"/>
      <c r="W95" s="54"/>
      <c r="X95" s="54"/>
      <c r="Y95" s="54"/>
      <c r="Z95" s="54"/>
      <c r="AA95" s="54"/>
      <c r="AB95" s="54"/>
      <c r="AC95" s="54"/>
      <c r="AD95" s="54"/>
      <c r="AE95" s="54"/>
      <c r="AF95" s="44">
        <f t="shared" si="9"/>
        <v>8.4063999999999997</v>
      </c>
      <c r="AG95" s="44"/>
      <c r="AH95" s="44" t="s">
        <v>272</v>
      </c>
      <c r="AI95" s="46" t="s">
        <v>1</v>
      </c>
      <c r="AJ95" s="46" t="str">
        <f>IF(I95&lt;&gt;"","-" &amp;TEXT([1]comp!$I95,"0.#") &amp;TEXT(I$1,0),"")</f>
        <v>-5.Al</v>
      </c>
      <c r="AK95" s="46" t="str">
        <f>IF(K95&lt;&gt;"","-" &amp;TEXT(comp[[#This Row],[W]],"0.#") &amp;TEXT(K$1,0),"")</f>
        <v>-2.W</v>
      </c>
      <c r="AL95" s="46" t="str">
        <f>IF(H95&lt;&gt;"","-" &amp;TEXT(comp[[#This Row],[Ni]],"0.#") &amp;TEXT(H$1,0),"")</f>
        <v/>
      </c>
      <c r="AM95" s="46" t="str">
        <f>IF(J95&lt;&gt;"","-" &amp;TEXT(comp[[#This Row],[Cr]],"0.#") &amp;TEXT(J$1,0),"")</f>
        <v/>
      </c>
      <c r="AN95" s="46" t="str">
        <f>IF(M95&lt;&gt;"","-" &amp;TEXT(comp[[#This Row],[Ta]],"0.#") &amp;TEXT(M$1,0),"")</f>
        <v/>
      </c>
      <c r="AO95" s="46" t="str">
        <f>IF(N95&lt;&gt;"","-" &amp;TEXT(comp[[#This Row],[Nb]],"0.#") &amp;TEXT(N$1,0),"")</f>
        <v/>
      </c>
      <c r="AP95" s="46" t="str">
        <f>IF(O95&lt;&gt;"","-" &amp;TEXT(comp[[#This Row],[V]],"0.#") &amp;TEXT(O$1,0),"")</f>
        <v>-14.V</v>
      </c>
      <c r="AQ95" s="46" t="str">
        <f>IF(L95&lt;&gt;"","-" &amp;TEXT(comp[[#This Row],[Ti]],"0.#") &amp;TEXT(L$1,0),"")</f>
        <v/>
      </c>
      <c r="AR95" s="46" t="str">
        <f>IF(P95&lt;&gt;"","-" &amp;TEXT(comp[[#This Row],[Mo]],"0.#") &amp;TEXT(P$1,0),"")</f>
        <v/>
      </c>
      <c r="AS95" s="46" t="str">
        <f>IF(Q95&lt;&gt;"","-" &amp;TEXT(comp[[#This Row],[C]],"0.##") &amp;TEXT(Q$1,0),"")</f>
        <v/>
      </c>
      <c r="AT95" s="46" t="str">
        <f>IF(R95&lt;&gt;"","-" &amp;TEXT(comp[[#This Row],[Zr]],"0.##") &amp;TEXT(R$1,0),"")</f>
        <v/>
      </c>
      <c r="AU95" s="46" t="str">
        <f>IF(S95&lt;&gt;"","-" &amp;TEXT(comp[[#This Row],[B]],"0.##") &amp;TEXT(S$1,0),"")</f>
        <v/>
      </c>
      <c r="AV95" s="46" t="str">
        <f>IF(T95&lt;&gt;"","-" &amp;TEXT(comp[[#This Row],[Ir]],"0.#") &amp;TEXT(T$1,0),"")</f>
        <v/>
      </c>
      <c r="AW95" s="46" t="str">
        <f>IF(U95&lt;&gt;"","-" &amp;TEXT(comp[[#This Row],[Re]],"0.#") &amp;TEXT(U$1,0),"")</f>
        <v/>
      </c>
      <c r="AX95" s="46" t="str">
        <f>IF(V95&lt;&gt;"","-" &amp;TEXT(comp[[#This Row],[Si]],"0.#") &amp;TEXT(V$1,0),"")</f>
        <v/>
      </c>
      <c r="AY95" s="46" t="str">
        <f>IF(W95&lt;&gt;"","-" &amp;TEXT(comp[[#This Row],[Fe]],"0.#") &amp;TEXT(W$1,0),"")</f>
        <v/>
      </c>
      <c r="AZ95" s="46" t="str">
        <f>IF(X95&lt;&gt;"","-" &amp;TEXT(comp[[#This Row],[Y]],"0.#") &amp;TEXT(X$1,0),"")</f>
        <v/>
      </c>
      <c r="BA95" s="46" t="str">
        <f>IF(Y95&lt;&gt;"","-" &amp;TEXT(comp[[#This Row],[Hf]],"0.#") &amp;TEXT(Y$1,0),"")</f>
        <v/>
      </c>
      <c r="BB95" s="46" t="str">
        <f>IF(Z95&lt;&gt;"","-" &amp;TEXT(comp[[#This Row],[Ge]],"0.#") &amp;TEXT(Z$1,0),"")</f>
        <v/>
      </c>
      <c r="BC95" s="46" t="str">
        <f>IF(AA95&lt;&gt;"","-" &amp;TEXT(comp[[#This Row],[Mn]],"0.#") &amp;TEXT(AA$1,0),"")</f>
        <v/>
      </c>
      <c r="BD95" s="46" t="str">
        <f>IF(AB95&lt;&gt;"","-" &amp;TEXT(comp[[#This Row],[Sc]],"0.#") &amp;TEXT(AB$1,0),"")</f>
        <v/>
      </c>
      <c r="BE95" s="46" t="str">
        <f>IF(AC95&lt;&gt;"","-" &amp;TEXT(comp[[#This Row],[Ru]],"0.#") &amp;TEXT(AC$1,0),"")</f>
        <v/>
      </c>
      <c r="BF95" s="46" t="str">
        <f>IF(AD95&lt;&gt;"","-" &amp;TEXT(comp[[#This Row],[Ce]],"0.#") &amp;TEXT(AD$1,0),"")</f>
        <v/>
      </c>
      <c r="BG95" s="46" t="str">
        <f>IF(AE95&lt;&gt;"","-" &amp;TEXT([1]comp!$AE95,"0.#") &amp;TEXT(AE$1,0),"")</f>
        <v/>
      </c>
      <c r="BH95" s="60" t="str">
        <f>[1]comp!$D95 &amp; [1]comp!$E95</f>
        <v>Co-5Al-14V-2WChen, Y., Wang, C., Ruan, J., Omori, T., Kainuma, R., Ishida, K., &amp; Liu, X. (2019). High-strength Co–Al–V-base superalloys strengthened by γ′-Co 3 (Al,V) with high solvus temperature. Acta Materialia, 170, 62–74. https://doi.org/10.1016/j.actamat.2019.03.024</v>
      </c>
      <c r="BI95" s="63" t="str">
        <f t="shared" si="6"/>
        <v>Co-5.Al-2.W-14.V</v>
      </c>
      <c r="BJ95" s="60" t="s">
        <v>1598</v>
      </c>
      <c r="BK95" t="str">
        <f t="shared" si="7"/>
        <v>-5.Al-2.W-14.V</v>
      </c>
      <c r="BL95"/>
      <c r="BM95"/>
      <c r="BN95"/>
      <c r="BO95"/>
    </row>
    <row r="96" spans="1:67" s="28" customFormat="1" x14ac:dyDescent="0.3">
      <c r="A96" s="26" t="str">
        <f t="shared" si="5"/>
        <v>Co-8.Al-12.V</v>
      </c>
      <c r="B96" s="60" t="s">
        <v>1481</v>
      </c>
      <c r="C96" s="60" t="s">
        <v>2777</v>
      </c>
      <c r="D96" s="44" t="s">
        <v>279</v>
      </c>
      <c r="E96" s="60" t="s">
        <v>276</v>
      </c>
      <c r="F96" s="44">
        <v>105</v>
      </c>
      <c r="G96" s="54">
        <f t="shared" si="8"/>
        <v>80</v>
      </c>
      <c r="H96" s="54"/>
      <c r="I96" s="54">
        <v>8</v>
      </c>
      <c r="J96" s="54"/>
      <c r="K96" s="54"/>
      <c r="L96" s="54"/>
      <c r="M96" s="54"/>
      <c r="N96" s="54"/>
      <c r="O96" s="54">
        <v>12</v>
      </c>
      <c r="P96" s="54"/>
      <c r="Q96" s="50"/>
      <c r="R96" s="50"/>
      <c r="S96" s="50"/>
      <c r="T96" s="54"/>
      <c r="U96" s="54"/>
      <c r="V96" s="54"/>
      <c r="W96" s="54"/>
      <c r="X96" s="54"/>
      <c r="Y96" s="54"/>
      <c r="Z96" s="54"/>
      <c r="AA96" s="54"/>
      <c r="AB96" s="54"/>
      <c r="AC96" s="54"/>
      <c r="AD96" s="54"/>
      <c r="AE96" s="54"/>
      <c r="AF96" s="44">
        <f t="shared" si="9"/>
        <v>8.0692000000000004</v>
      </c>
      <c r="AG96" s="44"/>
      <c r="AH96" s="44" t="s">
        <v>272</v>
      </c>
      <c r="AI96" s="46" t="s">
        <v>1</v>
      </c>
      <c r="AJ96" s="46" t="str">
        <f>IF(I96&lt;&gt;"","-" &amp;TEXT([1]comp!$I96,"0.#") &amp;TEXT(I$1,0),"")</f>
        <v>-8.Al</v>
      </c>
      <c r="AK96" s="46" t="str">
        <f>IF(K96&lt;&gt;"","-" &amp;TEXT(comp[[#This Row],[W]],"0.#") &amp;TEXT(K$1,0),"")</f>
        <v/>
      </c>
      <c r="AL96" s="46" t="str">
        <f>IF(H96&lt;&gt;"","-" &amp;TEXT(comp[[#This Row],[Ni]],"0.#") &amp;TEXT(H$1,0),"")</f>
        <v/>
      </c>
      <c r="AM96" s="46" t="str">
        <f>IF(J96&lt;&gt;"","-" &amp;TEXT(comp[[#This Row],[Cr]],"0.#") &amp;TEXT(J$1,0),"")</f>
        <v/>
      </c>
      <c r="AN96" s="46" t="str">
        <f>IF(M96&lt;&gt;"","-" &amp;TEXT(comp[[#This Row],[Ta]],"0.#") &amp;TEXT(M$1,0),"")</f>
        <v/>
      </c>
      <c r="AO96" s="46" t="str">
        <f>IF(N96&lt;&gt;"","-" &amp;TEXT(comp[[#This Row],[Nb]],"0.#") &amp;TEXT(N$1,0),"")</f>
        <v/>
      </c>
      <c r="AP96" s="46" t="str">
        <f>IF(O96&lt;&gt;"","-" &amp;TEXT(comp[[#This Row],[V]],"0.#") &amp;TEXT(O$1,0),"")</f>
        <v>-12.V</v>
      </c>
      <c r="AQ96" s="46" t="str">
        <f>IF(L96&lt;&gt;"","-" &amp;TEXT(comp[[#This Row],[Ti]],"0.#") &amp;TEXT(L$1,0),"")</f>
        <v/>
      </c>
      <c r="AR96" s="46" t="str">
        <f>IF(P96&lt;&gt;"","-" &amp;TEXT(comp[[#This Row],[Mo]],"0.#") &amp;TEXT(P$1,0),"")</f>
        <v/>
      </c>
      <c r="AS96" s="46" t="str">
        <f>IF(Q96&lt;&gt;"","-" &amp;TEXT(comp[[#This Row],[C]],"0.##") &amp;TEXT(Q$1,0),"")</f>
        <v/>
      </c>
      <c r="AT96" s="46" t="str">
        <f>IF(R96&lt;&gt;"","-" &amp;TEXT(comp[[#This Row],[Zr]],"0.##") &amp;TEXT(R$1,0),"")</f>
        <v/>
      </c>
      <c r="AU96" s="46" t="str">
        <f>IF(S96&lt;&gt;"","-" &amp;TEXT(comp[[#This Row],[B]],"0.##") &amp;TEXT(S$1,0),"")</f>
        <v/>
      </c>
      <c r="AV96" s="46" t="str">
        <f>IF(T96&lt;&gt;"","-" &amp;TEXT(comp[[#This Row],[Ir]],"0.#") &amp;TEXT(T$1,0),"")</f>
        <v/>
      </c>
      <c r="AW96" s="46" t="str">
        <f>IF(U96&lt;&gt;"","-" &amp;TEXT(comp[[#This Row],[Re]],"0.#") &amp;TEXT(U$1,0),"")</f>
        <v/>
      </c>
      <c r="AX96" s="46" t="str">
        <f>IF(V96&lt;&gt;"","-" &amp;TEXT(comp[[#This Row],[Si]],"0.#") &amp;TEXT(V$1,0),"")</f>
        <v/>
      </c>
      <c r="AY96" s="46" t="str">
        <f>IF(W96&lt;&gt;"","-" &amp;TEXT(comp[[#This Row],[Fe]],"0.#") &amp;TEXT(W$1,0),"")</f>
        <v/>
      </c>
      <c r="AZ96" s="46" t="str">
        <f>IF(X96&lt;&gt;"","-" &amp;TEXT(comp[[#This Row],[Y]],"0.#") &amp;TEXT(X$1,0),"")</f>
        <v/>
      </c>
      <c r="BA96" s="46" t="str">
        <f>IF(Y96&lt;&gt;"","-" &amp;TEXT(comp[[#This Row],[Hf]],"0.#") &amp;TEXT(Y$1,0),"")</f>
        <v/>
      </c>
      <c r="BB96" s="46" t="str">
        <f>IF(Z96&lt;&gt;"","-" &amp;TEXT(comp[[#This Row],[Ge]],"0.#") &amp;TEXT(Z$1,0),"")</f>
        <v/>
      </c>
      <c r="BC96" s="46" t="str">
        <f>IF(AA96&lt;&gt;"","-" &amp;TEXT(comp[[#This Row],[Mn]],"0.#") &amp;TEXT(AA$1,0),"")</f>
        <v/>
      </c>
      <c r="BD96" s="46" t="str">
        <f>IF(AB96&lt;&gt;"","-" &amp;TEXT(comp[[#This Row],[Sc]],"0.#") &amp;TEXT(AB$1,0),"")</f>
        <v/>
      </c>
      <c r="BE96" s="46" t="str">
        <f>IF(AC96&lt;&gt;"","-" &amp;TEXT(comp[[#This Row],[Ru]],"0.#") &amp;TEXT(AC$1,0),"")</f>
        <v/>
      </c>
      <c r="BF96" s="46" t="str">
        <f>IF(AD96&lt;&gt;"","-" &amp;TEXT(comp[[#This Row],[Ce]],"0.#") &amp;TEXT(AD$1,0),"")</f>
        <v/>
      </c>
      <c r="BG96" s="46" t="str">
        <f>IF(AE96&lt;&gt;"","-" &amp;TEXT([1]comp!$AE96,"0.#") &amp;TEXT(AE$1,0),"")</f>
        <v/>
      </c>
      <c r="BH96" s="60" t="str">
        <f>[1]comp!$D96 &amp; [1]comp!$E96</f>
        <v>Co-8Al-12VChen, Y., Wang, C., Ruan, J., Omori, T., Kainuma, R., Ishida, K., &amp; Liu, X. (2019). High-strength Co–Al–V-base superalloys strengthened by γ′-Co 3 (Al,V) with high solvus temperature. Acta Materialia, 170, 62–74. https://doi.org/10.1016/j.actamat.2019.03.025</v>
      </c>
      <c r="BI96" s="63" t="str">
        <f t="shared" si="6"/>
        <v>Co-8.Al-12.V</v>
      </c>
      <c r="BJ96" s="60" t="s">
        <v>1600</v>
      </c>
      <c r="BK96" t="str">
        <f t="shared" si="7"/>
        <v>-8.Al-12.V</v>
      </c>
      <c r="BL96"/>
      <c r="BM96"/>
      <c r="BN96"/>
      <c r="BO96"/>
    </row>
    <row r="97" spans="1:67" s="28" customFormat="1" x14ac:dyDescent="0.3">
      <c r="A97" s="26" t="str">
        <f t="shared" si="5"/>
        <v>Co-10.Ni-8.Al-12.V</v>
      </c>
      <c r="B97" s="60" t="s">
        <v>1481</v>
      </c>
      <c r="C97" s="60" t="s">
        <v>2778</v>
      </c>
      <c r="D97" s="44" t="s">
        <v>273</v>
      </c>
      <c r="E97" s="60" t="s">
        <v>276</v>
      </c>
      <c r="F97" s="44">
        <v>106</v>
      </c>
      <c r="G97" s="54">
        <f t="shared" si="8"/>
        <v>70</v>
      </c>
      <c r="H97" s="54">
        <v>10</v>
      </c>
      <c r="I97" s="54">
        <v>8</v>
      </c>
      <c r="J97" s="54"/>
      <c r="K97" s="54"/>
      <c r="L97" s="54"/>
      <c r="M97" s="54"/>
      <c r="N97" s="54"/>
      <c r="O97" s="54">
        <v>12</v>
      </c>
      <c r="P97" s="54"/>
      <c r="Q97" s="50"/>
      <c r="R97" s="50"/>
      <c r="S97" s="50"/>
      <c r="T97" s="54"/>
      <c r="U97" s="54"/>
      <c r="V97" s="54"/>
      <c r="W97" s="54"/>
      <c r="X97" s="54"/>
      <c r="Y97" s="54"/>
      <c r="Z97" s="54"/>
      <c r="AA97" s="54"/>
      <c r="AB97" s="54"/>
      <c r="AC97" s="54"/>
      <c r="AD97" s="54"/>
      <c r="AE97" s="54"/>
      <c r="AF97" s="44">
        <f t="shared" si="9"/>
        <v>8.07</v>
      </c>
      <c r="AG97" s="44"/>
      <c r="AH97" s="44" t="s">
        <v>272</v>
      </c>
      <c r="AI97" s="46" t="s">
        <v>1</v>
      </c>
      <c r="AJ97" s="46" t="str">
        <f>IF(I97&lt;&gt;"","-" &amp;TEXT([1]comp!$I97,"0.#") &amp;TEXT(I$1,0),"")</f>
        <v>-8.Al</v>
      </c>
      <c r="AK97" s="46" t="str">
        <f>IF(K97&lt;&gt;"","-" &amp;TEXT(comp[[#This Row],[W]],"0.#") &amp;TEXT(K$1,0),"")</f>
        <v/>
      </c>
      <c r="AL97" s="46" t="str">
        <f>IF(H97&lt;&gt;"","-" &amp;TEXT(comp[[#This Row],[Ni]],"0.#") &amp;TEXT(H$1,0),"")</f>
        <v>-10.Ni</v>
      </c>
      <c r="AM97" s="46" t="str">
        <f>IF(J97&lt;&gt;"","-" &amp;TEXT(comp[[#This Row],[Cr]],"0.#") &amp;TEXT(J$1,0),"")</f>
        <v/>
      </c>
      <c r="AN97" s="46" t="str">
        <f>IF(M97&lt;&gt;"","-" &amp;TEXT(comp[[#This Row],[Ta]],"0.#") &amp;TEXT(M$1,0),"")</f>
        <v/>
      </c>
      <c r="AO97" s="46" t="str">
        <f>IF(N97&lt;&gt;"","-" &amp;TEXT(comp[[#This Row],[Nb]],"0.#") &amp;TEXT(N$1,0),"")</f>
        <v/>
      </c>
      <c r="AP97" s="46" t="str">
        <f>IF(O97&lt;&gt;"","-" &amp;TEXT(comp[[#This Row],[V]],"0.#") &amp;TEXT(O$1,0),"")</f>
        <v>-12.V</v>
      </c>
      <c r="AQ97" s="46" t="str">
        <f>IF(L97&lt;&gt;"","-" &amp;TEXT(comp[[#This Row],[Ti]],"0.#") &amp;TEXT(L$1,0),"")</f>
        <v/>
      </c>
      <c r="AR97" s="46" t="str">
        <f>IF(P97&lt;&gt;"","-" &amp;TEXT(comp[[#This Row],[Mo]],"0.#") &amp;TEXT(P$1,0),"")</f>
        <v/>
      </c>
      <c r="AS97" s="46" t="str">
        <f>IF(Q97&lt;&gt;"","-" &amp;TEXT(comp[[#This Row],[C]],"0.##") &amp;TEXT(Q$1,0),"")</f>
        <v/>
      </c>
      <c r="AT97" s="46" t="str">
        <f>IF(R97&lt;&gt;"","-" &amp;TEXT(comp[[#This Row],[Zr]],"0.##") &amp;TEXT(R$1,0),"")</f>
        <v/>
      </c>
      <c r="AU97" s="46" t="str">
        <f>IF(S97&lt;&gt;"","-" &amp;TEXT(comp[[#This Row],[B]],"0.##") &amp;TEXT(S$1,0),"")</f>
        <v/>
      </c>
      <c r="AV97" s="46" t="str">
        <f>IF(T97&lt;&gt;"","-" &amp;TEXT(comp[[#This Row],[Ir]],"0.#") &amp;TEXT(T$1,0),"")</f>
        <v/>
      </c>
      <c r="AW97" s="46" t="str">
        <f>IF(U97&lt;&gt;"","-" &amp;TEXT(comp[[#This Row],[Re]],"0.#") &amp;TEXT(U$1,0),"")</f>
        <v/>
      </c>
      <c r="AX97" s="46" t="str">
        <f>IF(V97&lt;&gt;"","-" &amp;TEXT(comp[[#This Row],[Si]],"0.#") &amp;TEXT(V$1,0),"")</f>
        <v/>
      </c>
      <c r="AY97" s="46" t="str">
        <f>IF(W97&lt;&gt;"","-" &amp;TEXT(comp[[#This Row],[Fe]],"0.#") &amp;TEXT(W$1,0),"")</f>
        <v/>
      </c>
      <c r="AZ97" s="46" t="str">
        <f>IF(X97&lt;&gt;"","-" &amp;TEXT(comp[[#This Row],[Y]],"0.#") &amp;TEXT(X$1,0),"")</f>
        <v/>
      </c>
      <c r="BA97" s="46" t="str">
        <f>IF(Y97&lt;&gt;"","-" &amp;TEXT(comp[[#This Row],[Hf]],"0.#") &amp;TEXT(Y$1,0),"")</f>
        <v/>
      </c>
      <c r="BB97" s="46" t="str">
        <f>IF(Z97&lt;&gt;"","-" &amp;TEXT(comp[[#This Row],[Ge]],"0.#") &amp;TEXT(Z$1,0),"")</f>
        <v/>
      </c>
      <c r="BC97" s="46" t="str">
        <f>IF(AA97&lt;&gt;"","-" &amp;TEXT(comp[[#This Row],[Mn]],"0.#") &amp;TEXT(AA$1,0),"")</f>
        <v/>
      </c>
      <c r="BD97" s="46" t="str">
        <f>IF(AB97&lt;&gt;"","-" &amp;TEXT(comp[[#This Row],[Sc]],"0.#") &amp;TEXT(AB$1,0),"")</f>
        <v/>
      </c>
      <c r="BE97" s="46" t="str">
        <f>IF(AC97&lt;&gt;"","-" &amp;TEXT(comp[[#This Row],[Ru]],"0.#") &amp;TEXT(AC$1,0),"")</f>
        <v/>
      </c>
      <c r="BF97" s="46" t="str">
        <f>IF(AD97&lt;&gt;"","-" &amp;TEXT(comp[[#This Row],[Ce]],"0.#") &amp;TEXT(AD$1,0),"")</f>
        <v/>
      </c>
      <c r="BG97" s="46" t="str">
        <f>IF(AE97&lt;&gt;"","-" &amp;TEXT([1]comp!$AE97,"0.#") &amp;TEXT(AE$1,0),"")</f>
        <v/>
      </c>
      <c r="BH97" s="60" t="str">
        <f>[1]comp!$D97 &amp; [1]comp!$E97</f>
        <v>Co-10Ni-8Al-12VChen, Y., Wang, C., Ruan, J., Omori, T., Kainuma, R., Ishida, K., &amp; Liu, X. (2019). High-strength Co–Al–V-base superalloys strengthened by γ′-Co 3 (Al,V) with high solvus temperature. Acta Materialia, 170, 62–74. https://doi.org/10.1016/j.actamat.2019.03.025</v>
      </c>
      <c r="BI97" s="63" t="str">
        <f t="shared" si="6"/>
        <v>Co-10.Ni-8.Al-12.V</v>
      </c>
      <c r="BJ97" s="60" t="s">
        <v>1587</v>
      </c>
      <c r="BK97" t="str">
        <f t="shared" si="7"/>
        <v>-8.Al-10.Ni-12.V</v>
      </c>
      <c r="BL97"/>
      <c r="BM97"/>
      <c r="BN97"/>
      <c r="BO97"/>
    </row>
    <row r="98" spans="1:67" s="28" customFormat="1" x14ac:dyDescent="0.3">
      <c r="A98" s="26" t="str">
        <f t="shared" si="5"/>
        <v>Co-20.Ni-8.Al-12.V</v>
      </c>
      <c r="B98" s="60" t="s">
        <v>1481</v>
      </c>
      <c r="C98" s="60" t="s">
        <v>2779</v>
      </c>
      <c r="D98" s="44" t="s">
        <v>274</v>
      </c>
      <c r="E98" s="60" t="s">
        <v>277</v>
      </c>
      <c r="F98" s="44">
        <v>107</v>
      </c>
      <c r="G98" s="54">
        <f t="shared" si="8"/>
        <v>60</v>
      </c>
      <c r="H98" s="54">
        <v>20</v>
      </c>
      <c r="I98" s="54">
        <v>8</v>
      </c>
      <c r="J98" s="54"/>
      <c r="K98" s="54"/>
      <c r="L98" s="54"/>
      <c r="M98" s="54"/>
      <c r="N98" s="54"/>
      <c r="O98" s="54">
        <v>12</v>
      </c>
      <c r="P98" s="54"/>
      <c r="Q98" s="50"/>
      <c r="R98" s="50"/>
      <c r="S98" s="50"/>
      <c r="T98" s="54"/>
      <c r="U98" s="54"/>
      <c r="V98" s="54"/>
      <c r="W98" s="54"/>
      <c r="X98" s="54"/>
      <c r="Y98" s="54"/>
      <c r="Z98" s="54"/>
      <c r="AA98" s="54"/>
      <c r="AB98" s="54"/>
      <c r="AC98" s="54"/>
      <c r="AD98" s="54"/>
      <c r="AE98" s="54"/>
      <c r="AF98" s="44">
        <f t="shared" si="9"/>
        <v>8.0708000000000002</v>
      </c>
      <c r="AG98" s="44"/>
      <c r="AH98" s="44" t="s">
        <v>272</v>
      </c>
      <c r="AI98" s="46" t="s">
        <v>1</v>
      </c>
      <c r="AJ98" s="46" t="str">
        <f>IF(I98&lt;&gt;"","-" &amp;TEXT([1]comp!$I98,"0.#") &amp;TEXT(I$1,0),"")</f>
        <v>-8.Al</v>
      </c>
      <c r="AK98" s="46" t="str">
        <f>IF(K98&lt;&gt;"","-" &amp;TEXT(comp[[#This Row],[W]],"0.#") &amp;TEXT(K$1,0),"")</f>
        <v/>
      </c>
      <c r="AL98" s="46" t="str">
        <f>IF(H98&lt;&gt;"","-" &amp;TEXT(comp[[#This Row],[Ni]],"0.#") &amp;TEXT(H$1,0),"")</f>
        <v>-20.Ni</v>
      </c>
      <c r="AM98" s="46" t="str">
        <f>IF(J98&lt;&gt;"","-" &amp;TEXT(comp[[#This Row],[Cr]],"0.#") &amp;TEXT(J$1,0),"")</f>
        <v/>
      </c>
      <c r="AN98" s="46" t="str">
        <f>IF(M98&lt;&gt;"","-" &amp;TEXT(comp[[#This Row],[Ta]],"0.#") &amp;TEXT(M$1,0),"")</f>
        <v/>
      </c>
      <c r="AO98" s="46" t="str">
        <f>IF(N98&lt;&gt;"","-" &amp;TEXT(comp[[#This Row],[Nb]],"0.#") &amp;TEXT(N$1,0),"")</f>
        <v/>
      </c>
      <c r="AP98" s="46" t="str">
        <f>IF(O98&lt;&gt;"","-" &amp;TEXT(comp[[#This Row],[V]],"0.#") &amp;TEXT(O$1,0),"")</f>
        <v>-12.V</v>
      </c>
      <c r="AQ98" s="46" t="str">
        <f>IF(L98&lt;&gt;"","-" &amp;TEXT(comp[[#This Row],[Ti]],"0.#") &amp;TEXT(L$1,0),"")</f>
        <v/>
      </c>
      <c r="AR98" s="46" t="str">
        <f>IF(P98&lt;&gt;"","-" &amp;TEXT(comp[[#This Row],[Mo]],"0.#") &amp;TEXT(P$1,0),"")</f>
        <v/>
      </c>
      <c r="AS98" s="46" t="str">
        <f>IF(Q98&lt;&gt;"","-" &amp;TEXT(comp[[#This Row],[C]],"0.##") &amp;TEXT(Q$1,0),"")</f>
        <v/>
      </c>
      <c r="AT98" s="46" t="str">
        <f>IF(R98&lt;&gt;"","-" &amp;TEXT(comp[[#This Row],[Zr]],"0.##") &amp;TEXT(R$1,0),"")</f>
        <v/>
      </c>
      <c r="AU98" s="46" t="str">
        <f>IF(S98&lt;&gt;"","-" &amp;TEXT(comp[[#This Row],[B]],"0.##") &amp;TEXT(S$1,0),"")</f>
        <v/>
      </c>
      <c r="AV98" s="46" t="str">
        <f>IF(T98&lt;&gt;"","-" &amp;TEXT(comp[[#This Row],[Ir]],"0.#") &amp;TEXT(T$1,0),"")</f>
        <v/>
      </c>
      <c r="AW98" s="46" t="str">
        <f>IF(U98&lt;&gt;"","-" &amp;TEXT(comp[[#This Row],[Re]],"0.#") &amp;TEXT(U$1,0),"")</f>
        <v/>
      </c>
      <c r="AX98" s="46" t="str">
        <f>IF(V98&lt;&gt;"","-" &amp;TEXT(comp[[#This Row],[Si]],"0.#") &amp;TEXT(V$1,0),"")</f>
        <v/>
      </c>
      <c r="AY98" s="46" t="str">
        <f>IF(W98&lt;&gt;"","-" &amp;TEXT(comp[[#This Row],[Fe]],"0.#") &amp;TEXT(W$1,0),"")</f>
        <v/>
      </c>
      <c r="AZ98" s="46" t="str">
        <f>IF(X98&lt;&gt;"","-" &amp;TEXT(comp[[#This Row],[Y]],"0.#") &amp;TEXT(X$1,0),"")</f>
        <v/>
      </c>
      <c r="BA98" s="46" t="str">
        <f>IF(Y98&lt;&gt;"","-" &amp;TEXT(comp[[#This Row],[Hf]],"0.#") &amp;TEXT(Y$1,0),"")</f>
        <v/>
      </c>
      <c r="BB98" s="46" t="str">
        <f>IF(Z98&lt;&gt;"","-" &amp;TEXT(comp[[#This Row],[Ge]],"0.#") &amp;TEXT(Z$1,0),"")</f>
        <v/>
      </c>
      <c r="BC98" s="46" t="str">
        <f>IF(AA98&lt;&gt;"","-" &amp;TEXT(comp[[#This Row],[Mn]],"0.#") &amp;TEXT(AA$1,0),"")</f>
        <v/>
      </c>
      <c r="BD98" s="46" t="str">
        <f>IF(AB98&lt;&gt;"","-" &amp;TEXT(comp[[#This Row],[Sc]],"0.#") &amp;TEXT(AB$1,0),"")</f>
        <v/>
      </c>
      <c r="BE98" s="46" t="str">
        <f>IF(AC98&lt;&gt;"","-" &amp;TEXT(comp[[#This Row],[Ru]],"0.#") &amp;TEXT(AC$1,0),"")</f>
        <v/>
      </c>
      <c r="BF98" s="46" t="str">
        <f>IF(AD98&lt;&gt;"","-" &amp;TEXT(comp[[#This Row],[Ce]],"0.#") &amp;TEXT(AD$1,0),"")</f>
        <v/>
      </c>
      <c r="BG98" s="46" t="str">
        <f>IF(AE98&lt;&gt;"","-" &amp;TEXT([1]comp!$AE98,"0.#") &amp;TEXT(AE$1,0),"")</f>
        <v/>
      </c>
      <c r="BH98" s="60" t="str">
        <f>[1]comp!$D98 &amp; [1]comp!$E98</f>
        <v>Co-20Ni-8Al-12VChen, Y., Wang, C., Ruan, J., Omori, T., Kainuma, R., Ishida, K., &amp; Liu, X. (2019). High-strength Co–Al–V-base superalloys strengthened by γ′-Co 3 (Al,V) with high solvus temperature. Acta Materialia, 170, 62–74. https://doi.org/10.1016/j.actamat.2019.03.026</v>
      </c>
      <c r="BI98" s="63" t="str">
        <f t="shared" si="6"/>
        <v>Co-20.Ni-8.Al-12.V</v>
      </c>
      <c r="BJ98" s="60" t="s">
        <v>1588</v>
      </c>
      <c r="BK98" t="str">
        <f t="shared" si="7"/>
        <v>-8.Al-20.Ni-12.V</v>
      </c>
      <c r="BL98"/>
      <c r="BM98"/>
      <c r="BN98"/>
      <c r="BO98"/>
    </row>
    <row r="99" spans="1:67" s="28" customFormat="1" x14ac:dyDescent="0.3">
      <c r="A99" s="26" t="str">
        <f t="shared" si="5"/>
        <v>Co-30.Ni-8.Al-12.V</v>
      </c>
      <c r="B99" s="60" t="s">
        <v>1481</v>
      </c>
      <c r="C99" s="60" t="s">
        <v>2780</v>
      </c>
      <c r="D99" s="44" t="s">
        <v>275</v>
      </c>
      <c r="E99" s="60" t="s">
        <v>278</v>
      </c>
      <c r="F99" s="44">
        <v>108</v>
      </c>
      <c r="G99" s="54">
        <f t="shared" si="8"/>
        <v>50</v>
      </c>
      <c r="H99" s="54">
        <v>30</v>
      </c>
      <c r="I99" s="54">
        <v>8</v>
      </c>
      <c r="J99" s="54"/>
      <c r="K99" s="54"/>
      <c r="L99" s="54"/>
      <c r="M99" s="54"/>
      <c r="N99" s="54"/>
      <c r="O99" s="54">
        <v>12</v>
      </c>
      <c r="P99" s="54"/>
      <c r="Q99" s="50"/>
      <c r="R99" s="50"/>
      <c r="S99" s="50"/>
      <c r="T99" s="54"/>
      <c r="U99" s="54"/>
      <c r="V99" s="54"/>
      <c r="W99" s="54"/>
      <c r="X99" s="54"/>
      <c r="Y99" s="54"/>
      <c r="Z99" s="54"/>
      <c r="AA99" s="54"/>
      <c r="AB99" s="54"/>
      <c r="AC99" s="54"/>
      <c r="AD99" s="54"/>
      <c r="AE99" s="54"/>
      <c r="AF99" s="44">
        <f t="shared" si="9"/>
        <v>8.0716000000000001</v>
      </c>
      <c r="AG99" s="44">
        <v>8.07</v>
      </c>
      <c r="AH99" s="44" t="s">
        <v>272</v>
      </c>
      <c r="AI99" s="46" t="s">
        <v>1</v>
      </c>
      <c r="AJ99" s="46" t="str">
        <f>IF(I99&lt;&gt;"","-" &amp;TEXT([1]comp!$I99,"0.#") &amp;TEXT(I$1,0),"")</f>
        <v>-8.Al</v>
      </c>
      <c r="AK99" s="46" t="str">
        <f>IF(K99&lt;&gt;"","-" &amp;TEXT(comp[[#This Row],[W]],"0.#") &amp;TEXT(K$1,0),"")</f>
        <v/>
      </c>
      <c r="AL99" s="46" t="str">
        <f>IF(H99&lt;&gt;"","-" &amp;TEXT(comp[[#This Row],[Ni]],"0.#") &amp;TEXT(H$1,0),"")</f>
        <v>-30.Ni</v>
      </c>
      <c r="AM99" s="46" t="str">
        <f>IF(J99&lt;&gt;"","-" &amp;TEXT(comp[[#This Row],[Cr]],"0.#") &amp;TEXT(J$1,0),"")</f>
        <v/>
      </c>
      <c r="AN99" s="46" t="str">
        <f>IF(M99&lt;&gt;"","-" &amp;TEXT(comp[[#This Row],[Ta]],"0.#") &amp;TEXT(M$1,0),"")</f>
        <v/>
      </c>
      <c r="AO99" s="46" t="str">
        <f>IF(N99&lt;&gt;"","-" &amp;TEXT(comp[[#This Row],[Nb]],"0.#") &amp;TEXT(N$1,0),"")</f>
        <v/>
      </c>
      <c r="AP99" s="46" t="str">
        <f>IF(O99&lt;&gt;"","-" &amp;TEXT(comp[[#This Row],[V]],"0.#") &amp;TEXT(O$1,0),"")</f>
        <v>-12.V</v>
      </c>
      <c r="AQ99" s="46" t="str">
        <f>IF(L99&lt;&gt;"","-" &amp;TEXT(comp[[#This Row],[Ti]],"0.#") &amp;TEXT(L$1,0),"")</f>
        <v/>
      </c>
      <c r="AR99" s="46" t="str">
        <f>IF(P99&lt;&gt;"","-" &amp;TEXT(comp[[#This Row],[Mo]],"0.#") &amp;TEXT(P$1,0),"")</f>
        <v/>
      </c>
      <c r="AS99" s="46" t="str">
        <f>IF(Q99&lt;&gt;"","-" &amp;TEXT(comp[[#This Row],[C]],"0.##") &amp;TEXT(Q$1,0),"")</f>
        <v/>
      </c>
      <c r="AT99" s="46" t="str">
        <f>IF(R99&lt;&gt;"","-" &amp;TEXT(comp[[#This Row],[Zr]],"0.##") &amp;TEXT(R$1,0),"")</f>
        <v/>
      </c>
      <c r="AU99" s="46" t="str">
        <f>IF(S99&lt;&gt;"","-" &amp;TEXT(comp[[#This Row],[B]],"0.##") &amp;TEXT(S$1,0),"")</f>
        <v/>
      </c>
      <c r="AV99" s="46" t="str">
        <f>IF(T99&lt;&gt;"","-" &amp;TEXT(comp[[#This Row],[Ir]],"0.#") &amp;TEXT(T$1,0),"")</f>
        <v/>
      </c>
      <c r="AW99" s="46" t="str">
        <f>IF(U99&lt;&gt;"","-" &amp;TEXT(comp[[#This Row],[Re]],"0.#") &amp;TEXT(U$1,0),"")</f>
        <v/>
      </c>
      <c r="AX99" s="46" t="str">
        <f>IF(V99&lt;&gt;"","-" &amp;TEXT(comp[[#This Row],[Si]],"0.#") &amp;TEXT(V$1,0),"")</f>
        <v/>
      </c>
      <c r="AY99" s="46" t="str">
        <f>IF(W99&lt;&gt;"","-" &amp;TEXT(comp[[#This Row],[Fe]],"0.#") &amp;TEXT(W$1,0),"")</f>
        <v/>
      </c>
      <c r="AZ99" s="46" t="str">
        <f>IF(X99&lt;&gt;"","-" &amp;TEXT(comp[[#This Row],[Y]],"0.#") &amp;TEXT(X$1,0),"")</f>
        <v/>
      </c>
      <c r="BA99" s="46" t="str">
        <f>IF(Y99&lt;&gt;"","-" &amp;TEXT(comp[[#This Row],[Hf]],"0.#") &amp;TEXT(Y$1,0),"")</f>
        <v/>
      </c>
      <c r="BB99" s="46" t="str">
        <f>IF(Z99&lt;&gt;"","-" &amp;TEXT(comp[[#This Row],[Ge]],"0.#") &amp;TEXT(Z$1,0),"")</f>
        <v/>
      </c>
      <c r="BC99" s="46" t="str">
        <f>IF(AA99&lt;&gt;"","-" &amp;TEXT(comp[[#This Row],[Mn]],"0.#") &amp;TEXT(AA$1,0),"")</f>
        <v/>
      </c>
      <c r="BD99" s="46" t="str">
        <f>IF(AB99&lt;&gt;"","-" &amp;TEXT(comp[[#This Row],[Sc]],"0.#") &amp;TEXT(AB$1,0),"")</f>
        <v/>
      </c>
      <c r="BE99" s="46" t="str">
        <f>IF(AC99&lt;&gt;"","-" &amp;TEXT(comp[[#This Row],[Ru]],"0.#") &amp;TEXT(AC$1,0),"")</f>
        <v/>
      </c>
      <c r="BF99" s="46" t="str">
        <f>IF(AD99&lt;&gt;"","-" &amp;TEXT(comp[[#This Row],[Ce]],"0.#") &amp;TEXT(AD$1,0),"")</f>
        <v/>
      </c>
      <c r="BG99" s="46" t="str">
        <f>IF(AE99&lt;&gt;"","-" &amp;TEXT([1]comp!$AE99,"0.#") &amp;TEXT(AE$1,0),"")</f>
        <v/>
      </c>
      <c r="BH99" s="60" t="str">
        <f>[1]comp!$D99 &amp; [1]comp!$E99</f>
        <v>Co-30Ni-8Al-12VChen, Y., Wang, C., Ruan, J., Omori, T., Kainuma, R., Ishida, K., &amp; Liu, X. (2019). High-strength Co–Al–V-base superalloys strengthened by γ′-Co 3 (Al,V) with high solvus temperature. Acta Materialia, 170, 62–74. https://doi.org/10.1016/j.actamat.2019.03.027</v>
      </c>
      <c r="BI99" s="63" t="str">
        <f t="shared" si="6"/>
        <v>Co-30.Ni-8.Al-12.V</v>
      </c>
      <c r="BJ99" s="60" t="s">
        <v>1589</v>
      </c>
      <c r="BK99" t="str">
        <f t="shared" si="7"/>
        <v>-8.Al-30.Ni-12.V</v>
      </c>
      <c r="BL99"/>
      <c r="BM99"/>
      <c r="BN99"/>
      <c r="BO99"/>
    </row>
    <row r="100" spans="1:67" s="31" customFormat="1" x14ac:dyDescent="0.3">
      <c r="A100" s="26" t="str">
        <f t="shared" si="5"/>
        <v>Co-30.Ni-5.Al-4.Ta-10.V</v>
      </c>
      <c r="B100" s="60" t="s">
        <v>1481</v>
      </c>
      <c r="C100" s="60" t="s">
        <v>2781</v>
      </c>
      <c r="D100" s="44" t="s">
        <v>280</v>
      </c>
      <c r="E100" s="60" t="s">
        <v>283</v>
      </c>
      <c r="F100" s="44">
        <v>109</v>
      </c>
      <c r="G100" s="54">
        <f t="shared" si="8"/>
        <v>51</v>
      </c>
      <c r="H100" s="54">
        <v>30</v>
      </c>
      <c r="I100" s="54">
        <v>5</v>
      </c>
      <c r="J100" s="54"/>
      <c r="K100" s="54"/>
      <c r="L100" s="54"/>
      <c r="M100" s="54">
        <v>4</v>
      </c>
      <c r="N100" s="54"/>
      <c r="O100" s="54">
        <v>10</v>
      </c>
      <c r="P100" s="54"/>
      <c r="Q100" s="50"/>
      <c r="R100" s="50"/>
      <c r="S100" s="50"/>
      <c r="T100" s="54"/>
      <c r="U100" s="54"/>
      <c r="V100" s="54"/>
      <c r="W100" s="54"/>
      <c r="X100" s="54"/>
      <c r="Y100" s="54"/>
      <c r="Z100" s="54"/>
      <c r="AA100" s="54"/>
      <c r="AB100" s="54"/>
      <c r="AC100" s="54"/>
      <c r="AD100" s="54"/>
      <c r="AE100" s="54"/>
      <c r="AF100" s="44">
        <f t="shared" si="9"/>
        <v>8.623400000000002</v>
      </c>
      <c r="AG100" s="44">
        <v>8.94</v>
      </c>
      <c r="AH100" s="44" t="s">
        <v>272</v>
      </c>
      <c r="AI100" s="46" t="s">
        <v>1</v>
      </c>
      <c r="AJ100" s="46" t="str">
        <f>IF(I100&lt;&gt;"","-" &amp;TEXT([1]comp!$I100,"0.#") &amp;TEXT(I$1,0),"")</f>
        <v>-5.Al</v>
      </c>
      <c r="AK100" s="46" t="str">
        <f>IF(K100&lt;&gt;"","-" &amp;TEXT(comp[[#This Row],[W]],"0.#") &amp;TEXT(K$1,0),"")</f>
        <v/>
      </c>
      <c r="AL100" s="46" t="str">
        <f>IF(H100&lt;&gt;"","-" &amp;TEXT(comp[[#This Row],[Ni]],"0.#") &amp;TEXT(H$1,0),"")</f>
        <v>-30.Ni</v>
      </c>
      <c r="AM100" s="46" t="str">
        <f>IF(J100&lt;&gt;"","-" &amp;TEXT(comp[[#This Row],[Cr]],"0.#") &amp;TEXT(J$1,0),"")</f>
        <v/>
      </c>
      <c r="AN100" s="46" t="str">
        <f>IF(M100&lt;&gt;"","-" &amp;TEXT(comp[[#This Row],[Ta]],"0.#") &amp;TEXT(M$1,0),"")</f>
        <v>-4.Ta</v>
      </c>
      <c r="AO100" s="46" t="str">
        <f>IF(N100&lt;&gt;"","-" &amp;TEXT(comp[[#This Row],[Nb]],"0.#") &amp;TEXT(N$1,0),"")</f>
        <v/>
      </c>
      <c r="AP100" s="46" t="str">
        <f>IF(O100&lt;&gt;"","-" &amp;TEXT(comp[[#This Row],[V]],"0.#") &amp;TEXT(O$1,0),"")</f>
        <v>-10.V</v>
      </c>
      <c r="AQ100" s="46" t="str">
        <f>IF(L100&lt;&gt;"","-" &amp;TEXT(comp[[#This Row],[Ti]],"0.#") &amp;TEXT(L$1,0),"")</f>
        <v/>
      </c>
      <c r="AR100" s="46" t="str">
        <f>IF(P100&lt;&gt;"","-" &amp;TEXT(comp[[#This Row],[Mo]],"0.#") &amp;TEXT(P$1,0),"")</f>
        <v/>
      </c>
      <c r="AS100" s="46" t="str">
        <f>IF(Q100&lt;&gt;"","-" &amp;TEXT(comp[[#This Row],[C]],"0.##") &amp;TEXT(Q$1,0),"")</f>
        <v/>
      </c>
      <c r="AT100" s="46" t="str">
        <f>IF(R100&lt;&gt;"","-" &amp;TEXT(comp[[#This Row],[Zr]],"0.##") &amp;TEXT(R$1,0),"")</f>
        <v/>
      </c>
      <c r="AU100" s="46" t="str">
        <f>IF(S100&lt;&gt;"","-" &amp;TEXT(comp[[#This Row],[B]],"0.##") &amp;TEXT(S$1,0),"")</f>
        <v/>
      </c>
      <c r="AV100" s="46" t="str">
        <f>IF(T100&lt;&gt;"","-" &amp;TEXT(comp[[#This Row],[Ir]],"0.#") &amp;TEXT(T$1,0),"")</f>
        <v/>
      </c>
      <c r="AW100" s="46" t="str">
        <f>IF(U100&lt;&gt;"","-" &amp;TEXT(comp[[#This Row],[Re]],"0.#") &amp;TEXT(U$1,0),"")</f>
        <v/>
      </c>
      <c r="AX100" s="46" t="str">
        <f>IF(V100&lt;&gt;"","-" &amp;TEXT(comp[[#This Row],[Si]],"0.#") &amp;TEXT(V$1,0),"")</f>
        <v/>
      </c>
      <c r="AY100" s="46" t="str">
        <f>IF(W100&lt;&gt;"","-" &amp;TEXT(comp[[#This Row],[Fe]],"0.#") &amp;TEXT(W$1,0),"")</f>
        <v/>
      </c>
      <c r="AZ100" s="46" t="str">
        <f>IF(X100&lt;&gt;"","-" &amp;TEXT(comp[[#This Row],[Y]],"0.#") &amp;TEXT(X$1,0),"")</f>
        <v/>
      </c>
      <c r="BA100" s="46" t="str">
        <f>IF(Y100&lt;&gt;"","-" &amp;TEXT(comp[[#This Row],[Hf]],"0.#") &amp;TEXT(Y$1,0),"")</f>
        <v/>
      </c>
      <c r="BB100" s="46" t="str">
        <f>IF(Z100&lt;&gt;"","-" &amp;TEXT(comp[[#This Row],[Ge]],"0.#") &amp;TEXT(Z$1,0),"")</f>
        <v/>
      </c>
      <c r="BC100" s="46" t="str">
        <f>IF(AA100&lt;&gt;"","-" &amp;TEXT(comp[[#This Row],[Mn]],"0.#") &amp;TEXT(AA$1,0),"")</f>
        <v/>
      </c>
      <c r="BD100" s="46" t="str">
        <f>IF(AB100&lt;&gt;"","-" &amp;TEXT(comp[[#This Row],[Sc]],"0.#") &amp;TEXT(AB$1,0),"")</f>
        <v/>
      </c>
      <c r="BE100" s="46" t="str">
        <f>IF(AC100&lt;&gt;"","-" &amp;TEXT(comp[[#This Row],[Ru]],"0.#") &amp;TEXT(AC$1,0),"")</f>
        <v/>
      </c>
      <c r="BF100" s="46" t="str">
        <f>IF(AD100&lt;&gt;"","-" &amp;TEXT(comp[[#This Row],[Ce]],"0.#") &amp;TEXT(AD$1,0),"")</f>
        <v/>
      </c>
      <c r="BG100" s="46" t="str">
        <f>IF(AE100&lt;&gt;"","-" &amp;TEXT([1]comp!$AE100,"0.#") &amp;TEXT(AE$1,0),"")</f>
        <v/>
      </c>
      <c r="BH100" s="60" t="str">
        <f>[1]comp!$D100 &amp; [1]comp!$E100</f>
        <v>Co-30Ni-5Al-10V-4TaChen, Y., Wang, C., Ruan, J., Omori, T., Kainuma, R., Ishida, K., &amp; Liu, X. (2019). High-strength Co–Al–V-base superalloys strengthened by γ′-Co 3 (Al,V) with high solvus temperature. Acta Materialia, 170, 62–74. https://doi.org/10.1016/j.actamat.2019.03.028</v>
      </c>
      <c r="BI100" s="63" t="str">
        <f t="shared" si="6"/>
        <v>Co-30.Ni-5.Al-4.Ta-10.V</v>
      </c>
      <c r="BJ100" s="60" t="s">
        <v>1590</v>
      </c>
      <c r="BK100" t="str">
        <f t="shared" si="7"/>
        <v>-5.Al-4.Ta-30.Ni-10.V</v>
      </c>
      <c r="BL100"/>
      <c r="BM100"/>
      <c r="BN100"/>
      <c r="BO100"/>
    </row>
    <row r="101" spans="1:67" s="31" customFormat="1" x14ac:dyDescent="0.3">
      <c r="A101" s="26" t="str">
        <f t="shared" si="5"/>
        <v>Co-30.Ni-7.5Al-4.Ta-7.5V</v>
      </c>
      <c r="B101" s="60" t="s">
        <v>1481</v>
      </c>
      <c r="C101" s="60" t="s">
        <v>2782</v>
      </c>
      <c r="D101" s="44" t="s">
        <v>281</v>
      </c>
      <c r="E101" s="60" t="s">
        <v>284</v>
      </c>
      <c r="F101" s="44">
        <v>110</v>
      </c>
      <c r="G101" s="54">
        <f t="shared" si="8"/>
        <v>51</v>
      </c>
      <c r="H101" s="54">
        <v>30</v>
      </c>
      <c r="I101" s="54">
        <v>7.5</v>
      </c>
      <c r="J101" s="54"/>
      <c r="K101" s="54"/>
      <c r="L101" s="54"/>
      <c r="M101" s="54">
        <v>4</v>
      </c>
      <c r="N101" s="54"/>
      <c r="O101" s="54">
        <v>7.5</v>
      </c>
      <c r="P101" s="54"/>
      <c r="Q101" s="50"/>
      <c r="R101" s="50"/>
      <c r="S101" s="50"/>
      <c r="T101" s="54"/>
      <c r="U101" s="54"/>
      <c r="V101" s="54"/>
      <c r="W101" s="54"/>
      <c r="X101" s="54"/>
      <c r="Y101" s="54"/>
      <c r="Z101" s="54"/>
      <c r="AA101" s="54"/>
      <c r="AB101" s="54"/>
      <c r="AC101" s="54"/>
      <c r="AD101" s="54"/>
      <c r="AE101" s="54"/>
      <c r="AF101" s="44">
        <f t="shared" si="9"/>
        <v>8.5381500000000017</v>
      </c>
      <c r="AG101" s="44">
        <v>8.8000000000000007</v>
      </c>
      <c r="AH101" s="44" t="s">
        <v>272</v>
      </c>
      <c r="AI101" s="46" t="s">
        <v>1</v>
      </c>
      <c r="AJ101" s="46" t="str">
        <f>IF(I101&lt;&gt;"","-" &amp;TEXT([1]comp!$I101,"0.#") &amp;TEXT(I$1,0),"")</f>
        <v>-7.5Al</v>
      </c>
      <c r="AK101" s="46" t="str">
        <f>IF(K101&lt;&gt;"","-" &amp;TEXT(comp[[#This Row],[W]],"0.#") &amp;TEXT(K$1,0),"")</f>
        <v/>
      </c>
      <c r="AL101" s="46" t="str">
        <f>IF(H101&lt;&gt;"","-" &amp;TEXT(comp[[#This Row],[Ni]],"0.#") &amp;TEXT(H$1,0),"")</f>
        <v>-30.Ni</v>
      </c>
      <c r="AM101" s="46" t="str">
        <f>IF(J101&lt;&gt;"","-" &amp;TEXT(comp[[#This Row],[Cr]],"0.#") &amp;TEXT(J$1,0),"")</f>
        <v/>
      </c>
      <c r="AN101" s="46" t="str">
        <f>IF(M101&lt;&gt;"","-" &amp;TEXT(comp[[#This Row],[Ta]],"0.#") &amp;TEXT(M$1,0),"")</f>
        <v>-4.Ta</v>
      </c>
      <c r="AO101" s="46" t="str">
        <f>IF(N101&lt;&gt;"","-" &amp;TEXT(comp[[#This Row],[Nb]],"0.#") &amp;TEXT(N$1,0),"")</f>
        <v/>
      </c>
      <c r="AP101" s="46" t="str">
        <f>IF(O101&lt;&gt;"","-" &amp;TEXT(comp[[#This Row],[V]],"0.#") &amp;TEXT(O$1,0),"")</f>
        <v>-7.5V</v>
      </c>
      <c r="AQ101" s="46" t="str">
        <f>IF(L101&lt;&gt;"","-" &amp;TEXT(comp[[#This Row],[Ti]],"0.#") &amp;TEXT(L$1,0),"")</f>
        <v/>
      </c>
      <c r="AR101" s="46" t="str">
        <f>IF(P101&lt;&gt;"","-" &amp;TEXT(comp[[#This Row],[Mo]],"0.#") &amp;TEXT(P$1,0),"")</f>
        <v/>
      </c>
      <c r="AS101" s="46" t="str">
        <f>IF(Q101&lt;&gt;"","-" &amp;TEXT(comp[[#This Row],[C]],"0.##") &amp;TEXT(Q$1,0),"")</f>
        <v/>
      </c>
      <c r="AT101" s="46" t="str">
        <f>IF(R101&lt;&gt;"","-" &amp;TEXT(comp[[#This Row],[Zr]],"0.##") &amp;TEXT(R$1,0),"")</f>
        <v/>
      </c>
      <c r="AU101" s="46" t="str">
        <f>IF(S101&lt;&gt;"","-" &amp;TEXT(comp[[#This Row],[B]],"0.##") &amp;TEXT(S$1,0),"")</f>
        <v/>
      </c>
      <c r="AV101" s="46" t="str">
        <f>IF(T101&lt;&gt;"","-" &amp;TEXT(comp[[#This Row],[Ir]],"0.#") &amp;TEXT(T$1,0),"")</f>
        <v/>
      </c>
      <c r="AW101" s="46" t="str">
        <f>IF(U101&lt;&gt;"","-" &amp;TEXT(comp[[#This Row],[Re]],"0.#") &amp;TEXT(U$1,0),"")</f>
        <v/>
      </c>
      <c r="AX101" s="46" t="str">
        <f>IF(V101&lt;&gt;"","-" &amp;TEXT(comp[[#This Row],[Si]],"0.#") &amp;TEXT(V$1,0),"")</f>
        <v/>
      </c>
      <c r="AY101" s="46" t="str">
        <f>IF(W101&lt;&gt;"","-" &amp;TEXT(comp[[#This Row],[Fe]],"0.#") &amp;TEXT(W$1,0),"")</f>
        <v/>
      </c>
      <c r="AZ101" s="46" t="str">
        <f>IF(X101&lt;&gt;"","-" &amp;TEXT(comp[[#This Row],[Y]],"0.#") &amp;TEXT(X$1,0),"")</f>
        <v/>
      </c>
      <c r="BA101" s="46" t="str">
        <f>IF(Y101&lt;&gt;"","-" &amp;TEXT(comp[[#This Row],[Hf]],"0.#") &amp;TEXT(Y$1,0),"")</f>
        <v/>
      </c>
      <c r="BB101" s="46" t="str">
        <f>IF(Z101&lt;&gt;"","-" &amp;TEXT(comp[[#This Row],[Ge]],"0.#") &amp;TEXT(Z$1,0),"")</f>
        <v/>
      </c>
      <c r="BC101" s="46" t="str">
        <f>IF(AA101&lt;&gt;"","-" &amp;TEXT(comp[[#This Row],[Mn]],"0.#") &amp;TEXT(AA$1,0),"")</f>
        <v/>
      </c>
      <c r="BD101" s="46" t="str">
        <f>IF(AB101&lt;&gt;"","-" &amp;TEXT(comp[[#This Row],[Sc]],"0.#") &amp;TEXT(AB$1,0),"")</f>
        <v/>
      </c>
      <c r="BE101" s="46" t="str">
        <f>IF(AC101&lt;&gt;"","-" &amp;TEXT(comp[[#This Row],[Ru]],"0.#") &amp;TEXT(AC$1,0),"")</f>
        <v/>
      </c>
      <c r="BF101" s="46" t="str">
        <f>IF(AD101&lt;&gt;"","-" &amp;TEXT(comp[[#This Row],[Ce]],"0.#") &amp;TEXT(AD$1,0),"")</f>
        <v/>
      </c>
      <c r="BG101" s="46" t="str">
        <f>IF(AE101&lt;&gt;"","-" &amp;TEXT([1]comp!$AE101,"0.#") &amp;TEXT(AE$1,0),"")</f>
        <v/>
      </c>
      <c r="BH101" s="60" t="str">
        <f>[1]comp!$D101 &amp; [1]comp!$E101</f>
        <v>Co-30Ni-7.5Al-7.5V-4TaChen, Y., Wang, C., Ruan, J., Omori, T., Kainuma, R., Ishida, K., &amp; Liu, X. (2019). High-strength Co–Al–V-base superalloys strengthened by γ′-Co 3 (Al,V) with high solvus temperature. Acta Materialia, 170, 62–74. https://doi.org/10.1016/j.actamat.2019.03.029</v>
      </c>
      <c r="BI101" s="63" t="str">
        <f t="shared" si="6"/>
        <v>Co-30.Ni-7.5Al-4.Ta-7.5V</v>
      </c>
      <c r="BJ101" s="60" t="s">
        <v>1592</v>
      </c>
      <c r="BK101" t="str">
        <f t="shared" si="7"/>
        <v>-7.5Al-4.Ta-30.Ni-7.5V</v>
      </c>
      <c r="BL101"/>
      <c r="BM101"/>
      <c r="BN101"/>
      <c r="BO101"/>
    </row>
    <row r="102" spans="1:67" s="28" customFormat="1" x14ac:dyDescent="0.3">
      <c r="A102" s="26" t="str">
        <f t="shared" si="5"/>
        <v>Co-30.Ni-10.Al-4.Ta-5.V</v>
      </c>
      <c r="B102" s="60" t="s">
        <v>1481</v>
      </c>
      <c r="C102" s="60" t="s">
        <v>2783</v>
      </c>
      <c r="D102" s="44" t="s">
        <v>282</v>
      </c>
      <c r="E102" s="60" t="s">
        <v>285</v>
      </c>
      <c r="F102" s="44">
        <v>111</v>
      </c>
      <c r="G102" s="54">
        <f t="shared" si="8"/>
        <v>51</v>
      </c>
      <c r="H102" s="54">
        <v>30</v>
      </c>
      <c r="I102" s="54">
        <v>10</v>
      </c>
      <c r="J102" s="54"/>
      <c r="K102" s="54"/>
      <c r="L102" s="54"/>
      <c r="M102" s="54">
        <v>4</v>
      </c>
      <c r="N102" s="54"/>
      <c r="O102" s="54">
        <v>5</v>
      </c>
      <c r="P102" s="54"/>
      <c r="Q102" s="50"/>
      <c r="R102" s="50"/>
      <c r="S102" s="50"/>
      <c r="T102" s="54"/>
      <c r="U102" s="54"/>
      <c r="V102" s="54"/>
      <c r="W102" s="54"/>
      <c r="X102" s="54"/>
      <c r="Y102" s="54"/>
      <c r="Z102" s="54"/>
      <c r="AA102" s="54"/>
      <c r="AB102" s="54"/>
      <c r="AC102" s="54"/>
      <c r="AD102" s="54"/>
      <c r="AE102" s="54"/>
      <c r="AF102" s="44">
        <f t="shared" si="9"/>
        <v>8.4529000000000014</v>
      </c>
      <c r="AG102" s="44">
        <v>8.6999999999999993</v>
      </c>
      <c r="AH102" s="44" t="s">
        <v>272</v>
      </c>
      <c r="AI102" s="46" t="s">
        <v>1</v>
      </c>
      <c r="AJ102" s="46" t="str">
        <f>IF(I102&lt;&gt;"","-" &amp;TEXT([1]comp!$I102,"0.#") &amp;TEXT(I$1,0),"")</f>
        <v>-10.Al</v>
      </c>
      <c r="AK102" s="46" t="str">
        <f>IF(K102&lt;&gt;"","-" &amp;TEXT(comp[[#This Row],[W]],"0.#") &amp;TEXT(K$1,0),"")</f>
        <v/>
      </c>
      <c r="AL102" s="46" t="str">
        <f>IF(H102&lt;&gt;"","-" &amp;TEXT(comp[[#This Row],[Ni]],"0.#") &amp;TEXT(H$1,0),"")</f>
        <v>-30.Ni</v>
      </c>
      <c r="AM102" s="46" t="str">
        <f>IF(J102&lt;&gt;"","-" &amp;TEXT(comp[[#This Row],[Cr]],"0.#") &amp;TEXT(J$1,0),"")</f>
        <v/>
      </c>
      <c r="AN102" s="46" t="str">
        <f>IF(M102&lt;&gt;"","-" &amp;TEXT(comp[[#This Row],[Ta]],"0.#") &amp;TEXT(M$1,0),"")</f>
        <v>-4.Ta</v>
      </c>
      <c r="AO102" s="46" t="str">
        <f>IF(N102&lt;&gt;"","-" &amp;TEXT(comp[[#This Row],[Nb]],"0.#") &amp;TEXT(N$1,0),"")</f>
        <v/>
      </c>
      <c r="AP102" s="46" t="str">
        <f>IF(O102&lt;&gt;"","-" &amp;TEXT(comp[[#This Row],[V]],"0.#") &amp;TEXT(O$1,0),"")</f>
        <v>-5.V</v>
      </c>
      <c r="AQ102" s="46" t="str">
        <f>IF(L102&lt;&gt;"","-" &amp;TEXT(comp[[#This Row],[Ti]],"0.#") &amp;TEXT(L$1,0),"")</f>
        <v/>
      </c>
      <c r="AR102" s="46" t="str">
        <f>IF(P102&lt;&gt;"","-" &amp;TEXT(comp[[#This Row],[Mo]],"0.#") &amp;TEXT(P$1,0),"")</f>
        <v/>
      </c>
      <c r="AS102" s="46" t="str">
        <f>IF(Q102&lt;&gt;"","-" &amp;TEXT(comp[[#This Row],[C]],"0.##") &amp;TEXT(Q$1,0),"")</f>
        <v/>
      </c>
      <c r="AT102" s="46" t="str">
        <f>IF(R102&lt;&gt;"","-" &amp;TEXT(comp[[#This Row],[Zr]],"0.##") &amp;TEXT(R$1,0),"")</f>
        <v/>
      </c>
      <c r="AU102" s="46" t="str">
        <f>IF(S102&lt;&gt;"","-" &amp;TEXT(comp[[#This Row],[B]],"0.##") &amp;TEXT(S$1,0),"")</f>
        <v/>
      </c>
      <c r="AV102" s="46" t="str">
        <f>IF(T102&lt;&gt;"","-" &amp;TEXT(comp[[#This Row],[Ir]],"0.#") &amp;TEXT(T$1,0),"")</f>
        <v/>
      </c>
      <c r="AW102" s="46" t="str">
        <f>IF(U102&lt;&gt;"","-" &amp;TEXT(comp[[#This Row],[Re]],"0.#") &amp;TEXT(U$1,0),"")</f>
        <v/>
      </c>
      <c r="AX102" s="46" t="str">
        <f>IF(V102&lt;&gt;"","-" &amp;TEXT(comp[[#This Row],[Si]],"0.#") &amp;TEXT(V$1,0),"")</f>
        <v/>
      </c>
      <c r="AY102" s="46" t="str">
        <f>IF(W102&lt;&gt;"","-" &amp;TEXT(comp[[#This Row],[Fe]],"0.#") &amp;TEXT(W$1,0),"")</f>
        <v/>
      </c>
      <c r="AZ102" s="46" t="str">
        <f>IF(X102&lt;&gt;"","-" &amp;TEXT(comp[[#This Row],[Y]],"0.#") &amp;TEXT(X$1,0),"")</f>
        <v/>
      </c>
      <c r="BA102" s="46" t="str">
        <f>IF(Y102&lt;&gt;"","-" &amp;TEXT(comp[[#This Row],[Hf]],"0.#") &amp;TEXT(Y$1,0),"")</f>
        <v/>
      </c>
      <c r="BB102" s="46" t="str">
        <f>IF(Z102&lt;&gt;"","-" &amp;TEXT(comp[[#This Row],[Ge]],"0.#") &amp;TEXT(Z$1,0),"")</f>
        <v/>
      </c>
      <c r="BC102" s="46" t="str">
        <f>IF(AA102&lt;&gt;"","-" &amp;TEXT(comp[[#This Row],[Mn]],"0.#") &amp;TEXT(AA$1,0),"")</f>
        <v/>
      </c>
      <c r="BD102" s="46" t="str">
        <f>IF(AB102&lt;&gt;"","-" &amp;TEXT(comp[[#This Row],[Sc]],"0.#") &amp;TEXT(AB$1,0),"")</f>
        <v/>
      </c>
      <c r="BE102" s="46" t="str">
        <f>IF(AC102&lt;&gt;"","-" &amp;TEXT(comp[[#This Row],[Ru]],"0.#") &amp;TEXT(AC$1,0),"")</f>
        <v/>
      </c>
      <c r="BF102" s="46" t="str">
        <f>IF(AD102&lt;&gt;"","-" &amp;TEXT(comp[[#This Row],[Ce]],"0.#") &amp;TEXT(AD$1,0),"")</f>
        <v/>
      </c>
      <c r="BG102" s="46" t="str">
        <f>IF(AE102&lt;&gt;"","-" &amp;TEXT([1]comp!$AE102,"0.#") &amp;TEXT(AE$1,0),"")</f>
        <v/>
      </c>
      <c r="BH102" s="60" t="str">
        <f>[1]comp!$D102 &amp; [1]comp!$E102</f>
        <v>Co-30Ni-10Al-5V-4TaChen, Y., Wang, C., Ruan, J., Omori, T., Kainuma, R., Ishida, K., &amp; Liu, X. (2019). High-strength Co–Al–V-base superalloys strengthened by γ′-Co 3 (Al,V) with high solvus temperature. Acta Materialia, 170, 62–74. https://doi.org/10.1016/j.actamat.2019.03.030</v>
      </c>
      <c r="BI102" s="63" t="str">
        <f t="shared" si="6"/>
        <v>Co-30.Ni-10.Al-4.Ta-5.V</v>
      </c>
      <c r="BJ102" s="60" t="s">
        <v>1996</v>
      </c>
      <c r="BK102" t="str">
        <f t="shared" si="7"/>
        <v>-10.Al-4.Ta-30.Ni-5.V</v>
      </c>
      <c r="BL102"/>
      <c r="BM102"/>
      <c r="BN102"/>
      <c r="BO102"/>
    </row>
    <row r="103" spans="1:67" s="31" customFormat="1" ht="15" customHeight="1" x14ac:dyDescent="0.3">
      <c r="A103" s="26" t="str">
        <f t="shared" si="5"/>
        <v>Co-30.Ni-10.Al-2.Ti-4.Ta-5.V</v>
      </c>
      <c r="B103" s="60" t="s">
        <v>1481</v>
      </c>
      <c r="C103" s="60" t="s">
        <v>2784</v>
      </c>
      <c r="D103" s="44" t="s">
        <v>286</v>
      </c>
      <c r="E103" s="60" t="s">
        <v>287</v>
      </c>
      <c r="F103" s="44">
        <v>112</v>
      </c>
      <c r="G103" s="54">
        <f t="shared" si="8"/>
        <v>49</v>
      </c>
      <c r="H103" s="54">
        <v>30</v>
      </c>
      <c r="I103" s="54">
        <v>10</v>
      </c>
      <c r="J103" s="54"/>
      <c r="K103" s="54"/>
      <c r="L103" s="54">
        <v>2</v>
      </c>
      <c r="M103" s="54">
        <v>4</v>
      </c>
      <c r="N103" s="54"/>
      <c r="O103" s="54">
        <v>5</v>
      </c>
      <c r="P103" s="54"/>
      <c r="Q103" s="50"/>
      <c r="R103" s="50"/>
      <c r="S103" s="50"/>
      <c r="T103" s="54"/>
      <c r="U103" s="54"/>
      <c r="V103" s="54"/>
      <c r="W103" s="54"/>
      <c r="X103" s="54"/>
      <c r="Y103" s="54"/>
      <c r="Z103" s="54"/>
      <c r="AA103" s="54"/>
      <c r="AB103" s="54"/>
      <c r="AC103" s="54"/>
      <c r="AD103" s="54"/>
      <c r="AE103" s="54"/>
      <c r="AF103" s="44">
        <f t="shared" si="9"/>
        <v>8.3650400000000005</v>
      </c>
      <c r="AG103" s="44">
        <v>8.4600000000000009</v>
      </c>
      <c r="AH103" s="44" t="s">
        <v>272</v>
      </c>
      <c r="AI103" s="46" t="s">
        <v>1</v>
      </c>
      <c r="AJ103" s="46" t="str">
        <f>IF(I103&lt;&gt;"","-" &amp;TEXT([1]comp!$I103,"0.#") &amp;TEXT(I$1,0),"")</f>
        <v>-10.Al</v>
      </c>
      <c r="AK103" s="46" t="str">
        <f>IF(K103&lt;&gt;"","-" &amp;TEXT(comp[[#This Row],[W]],"0.#") &amp;TEXT(K$1,0),"")</f>
        <v/>
      </c>
      <c r="AL103" s="46" t="str">
        <f>IF(H103&lt;&gt;"","-" &amp;TEXT(comp[[#This Row],[Ni]],"0.#") &amp;TEXT(H$1,0),"")</f>
        <v>-30.Ni</v>
      </c>
      <c r="AM103" s="46" t="str">
        <f>IF(J103&lt;&gt;"","-" &amp;TEXT(comp[[#This Row],[Cr]],"0.#") &amp;TEXT(J$1,0),"")</f>
        <v/>
      </c>
      <c r="AN103" s="46" t="str">
        <f>IF(M103&lt;&gt;"","-" &amp;TEXT(comp[[#This Row],[Ta]],"0.#") &amp;TEXT(M$1,0),"")</f>
        <v>-4.Ta</v>
      </c>
      <c r="AO103" s="46" t="str">
        <f>IF(N103&lt;&gt;"","-" &amp;TEXT(comp[[#This Row],[Nb]],"0.#") &amp;TEXT(N$1,0),"")</f>
        <v/>
      </c>
      <c r="AP103" s="46" t="str">
        <f>IF(O103&lt;&gt;"","-" &amp;TEXT(comp[[#This Row],[V]],"0.#") &amp;TEXT(O$1,0),"")</f>
        <v>-5.V</v>
      </c>
      <c r="AQ103" s="46" t="str">
        <f>IF(L103&lt;&gt;"","-" &amp;TEXT(comp[[#This Row],[Ti]],"0.#") &amp;TEXT(L$1,0),"")</f>
        <v>-2.Ti</v>
      </c>
      <c r="AR103" s="46" t="str">
        <f>IF(P103&lt;&gt;"","-" &amp;TEXT(comp[[#This Row],[Mo]],"0.#") &amp;TEXT(P$1,0),"")</f>
        <v/>
      </c>
      <c r="AS103" s="46" t="str">
        <f>IF(Q103&lt;&gt;"","-" &amp;TEXT(comp[[#This Row],[C]],"0.##") &amp;TEXT(Q$1,0),"")</f>
        <v/>
      </c>
      <c r="AT103" s="46" t="str">
        <f>IF(R103&lt;&gt;"","-" &amp;TEXT(comp[[#This Row],[Zr]],"0.##") &amp;TEXT(R$1,0),"")</f>
        <v/>
      </c>
      <c r="AU103" s="46" t="str">
        <f>IF(S103&lt;&gt;"","-" &amp;TEXT(comp[[#This Row],[B]],"0.##") &amp;TEXT(S$1,0),"")</f>
        <v/>
      </c>
      <c r="AV103" s="46" t="str">
        <f>IF(T103&lt;&gt;"","-" &amp;TEXT(comp[[#This Row],[Ir]],"0.#") &amp;TEXT(T$1,0),"")</f>
        <v/>
      </c>
      <c r="AW103" s="46" t="str">
        <f>IF(U103&lt;&gt;"","-" &amp;TEXT(comp[[#This Row],[Re]],"0.#") &amp;TEXT(U$1,0),"")</f>
        <v/>
      </c>
      <c r="AX103" s="46" t="str">
        <f>IF(V103&lt;&gt;"","-" &amp;TEXT(comp[[#This Row],[Si]],"0.#") &amp;TEXT(V$1,0),"")</f>
        <v/>
      </c>
      <c r="AY103" s="46" t="str">
        <f>IF(W103&lt;&gt;"","-" &amp;TEXT(comp[[#This Row],[Fe]],"0.#") &amp;TEXT(W$1,0),"")</f>
        <v/>
      </c>
      <c r="AZ103" s="46" t="str">
        <f>IF(X103&lt;&gt;"","-" &amp;TEXT(comp[[#This Row],[Y]],"0.#") &amp;TEXT(X$1,0),"")</f>
        <v/>
      </c>
      <c r="BA103" s="46" t="str">
        <f>IF(Y103&lt;&gt;"","-" &amp;TEXT(comp[[#This Row],[Hf]],"0.#") &amp;TEXT(Y$1,0),"")</f>
        <v/>
      </c>
      <c r="BB103" s="46" t="str">
        <f>IF(Z103&lt;&gt;"","-" &amp;TEXT(comp[[#This Row],[Ge]],"0.#") &amp;TEXT(Z$1,0),"")</f>
        <v/>
      </c>
      <c r="BC103" s="46" t="str">
        <f>IF(AA103&lt;&gt;"","-" &amp;TEXT(comp[[#This Row],[Mn]],"0.#") &amp;TEXT(AA$1,0),"")</f>
        <v/>
      </c>
      <c r="BD103" s="46" t="str">
        <f>IF(AB103&lt;&gt;"","-" &amp;TEXT(comp[[#This Row],[Sc]],"0.#") &amp;TEXT(AB$1,0),"")</f>
        <v/>
      </c>
      <c r="BE103" s="46" t="str">
        <f>IF(AC103&lt;&gt;"","-" &amp;TEXT(comp[[#This Row],[Ru]],"0.#") &amp;TEXT(AC$1,0),"")</f>
        <v/>
      </c>
      <c r="BF103" s="46" t="str">
        <f>IF(AD103&lt;&gt;"","-" &amp;TEXT(comp[[#This Row],[Ce]],"0.#") &amp;TEXT(AD$1,0),"")</f>
        <v/>
      </c>
      <c r="BG103" s="46" t="str">
        <f>IF(AE103&lt;&gt;"","-" &amp;TEXT([1]comp!$AE103,"0.#") &amp;TEXT(AE$1,0),"")</f>
        <v/>
      </c>
      <c r="BH103" s="60" t="str">
        <f>[1]comp!$D103 &amp; [1]comp!$E103</f>
        <v>Co-30Ni-10Al-5V-4Ta-TiChen, Y., Wang, C., Ruan, J., Omori, T., Kainuma, R., Ishida, K., &amp; Liu, X. (2019). High-strength Co–Al–V-base superalloys strengthened by γ′-Co 3 (Al,V) with high solvus temperature. Acta Materialia, 170, 62–74. https://doi.org/10.1016/j.actamat.2019.03.031</v>
      </c>
      <c r="BI103" s="63" t="str">
        <f t="shared" si="6"/>
        <v>Co-30.Ni-10.Al-2.Ti-4.Ta-5.V</v>
      </c>
      <c r="BJ103" s="60" t="s">
        <v>1591</v>
      </c>
      <c r="BK103" t="str">
        <f t="shared" si="7"/>
        <v>-10.Al-4.Ta-30.Ni-5.V-2.Ti</v>
      </c>
      <c r="BL103"/>
      <c r="BM103"/>
      <c r="BN103"/>
      <c r="BO103"/>
    </row>
    <row r="104" spans="1:67" s="28" customFormat="1" x14ac:dyDescent="0.3">
      <c r="A104" s="26" t="str">
        <f t="shared" si="5"/>
        <v>Co-12.Al-2.Ta</v>
      </c>
      <c r="B104" s="60" t="s">
        <v>1481</v>
      </c>
      <c r="C104" s="60" t="s">
        <v>2785</v>
      </c>
      <c r="D104" s="44" t="s">
        <v>290</v>
      </c>
      <c r="E104" s="61" t="s">
        <v>289</v>
      </c>
      <c r="F104" s="44">
        <v>113</v>
      </c>
      <c r="G104" s="54">
        <f t="shared" si="8"/>
        <v>86</v>
      </c>
      <c r="H104" s="54"/>
      <c r="I104" s="54">
        <v>12</v>
      </c>
      <c r="J104" s="54"/>
      <c r="K104" s="54"/>
      <c r="L104" s="54"/>
      <c r="M104" s="54">
        <v>2</v>
      </c>
      <c r="N104" s="54"/>
      <c r="O104" s="54"/>
      <c r="P104" s="54"/>
      <c r="Q104" s="50"/>
      <c r="R104" s="50"/>
      <c r="S104" s="50"/>
      <c r="T104" s="54"/>
      <c r="U104" s="54"/>
      <c r="V104" s="54"/>
      <c r="W104" s="54"/>
      <c r="X104" s="54"/>
      <c r="Y104" s="54"/>
      <c r="Z104" s="54"/>
      <c r="AA104" s="54"/>
      <c r="AB104" s="54"/>
      <c r="AC104" s="54"/>
      <c r="AD104" s="54"/>
      <c r="AE104" s="54"/>
      <c r="AF104" s="44">
        <f t="shared" si="9"/>
        <v>8.3109999999999999</v>
      </c>
      <c r="AG104" s="44"/>
      <c r="AH104" s="44" t="s">
        <v>272</v>
      </c>
      <c r="AI104" s="46" t="s">
        <v>1</v>
      </c>
      <c r="AJ104" s="46" t="str">
        <f>IF(I104&lt;&gt;"","-" &amp;TEXT([1]comp!$I104,"0.#") &amp;TEXT(I$1,0),"")</f>
        <v>-12.Al</v>
      </c>
      <c r="AK104" s="46" t="str">
        <f>IF(K104&lt;&gt;"","-" &amp;TEXT(comp[[#This Row],[W]],"0.#") &amp;TEXT(K$1,0),"")</f>
        <v/>
      </c>
      <c r="AL104" s="46" t="str">
        <f>IF(H104&lt;&gt;"","-" &amp;TEXT(comp[[#This Row],[Ni]],"0.#") &amp;TEXT(H$1,0),"")</f>
        <v/>
      </c>
      <c r="AM104" s="46" t="str">
        <f>IF(J104&lt;&gt;"","-" &amp;TEXT(comp[[#This Row],[Cr]],"0.#") &amp;TEXT(J$1,0),"")</f>
        <v/>
      </c>
      <c r="AN104" s="46" t="str">
        <f>IF(M104&lt;&gt;"","-" &amp;TEXT(comp[[#This Row],[Ta]],"0.#") &amp;TEXT(M$1,0),"")</f>
        <v>-2.Ta</v>
      </c>
      <c r="AO104" s="46" t="str">
        <f>IF(N104&lt;&gt;"","-" &amp;TEXT(comp[[#This Row],[Nb]],"0.#") &amp;TEXT(N$1,0),"")</f>
        <v/>
      </c>
      <c r="AP104" s="46" t="str">
        <f>IF(O104&lt;&gt;"","-" &amp;TEXT(comp[[#This Row],[V]],"0.#") &amp;TEXT(O$1,0),"")</f>
        <v/>
      </c>
      <c r="AQ104" s="46" t="str">
        <f>IF(L104&lt;&gt;"","-" &amp;TEXT(comp[[#This Row],[Ti]],"0.#") &amp;TEXT(L$1,0),"")</f>
        <v/>
      </c>
      <c r="AR104" s="46" t="str">
        <f>IF(P104&lt;&gt;"","-" &amp;TEXT(comp[[#This Row],[Mo]],"0.#") &amp;TEXT(P$1,0),"")</f>
        <v/>
      </c>
      <c r="AS104" s="46" t="str">
        <f>IF(Q104&lt;&gt;"","-" &amp;TEXT(comp[[#This Row],[C]],"0.##") &amp;TEXT(Q$1,0),"")</f>
        <v/>
      </c>
      <c r="AT104" s="46" t="str">
        <f>IF(R104&lt;&gt;"","-" &amp;TEXT(comp[[#This Row],[Zr]],"0.##") &amp;TEXT(R$1,0),"")</f>
        <v/>
      </c>
      <c r="AU104" s="46" t="str">
        <f>IF(S104&lt;&gt;"","-" &amp;TEXT(comp[[#This Row],[B]],"0.##") &amp;TEXT(S$1,0),"")</f>
        <v/>
      </c>
      <c r="AV104" s="46" t="str">
        <f>IF(T104&lt;&gt;"","-" &amp;TEXT(comp[[#This Row],[Ir]],"0.#") &amp;TEXT(T$1,0),"")</f>
        <v/>
      </c>
      <c r="AW104" s="46" t="str">
        <f>IF(U104&lt;&gt;"","-" &amp;TEXT(comp[[#This Row],[Re]],"0.#") &amp;TEXT(U$1,0),"")</f>
        <v/>
      </c>
      <c r="AX104" s="46" t="str">
        <f>IF(V104&lt;&gt;"","-" &amp;TEXT(comp[[#This Row],[Si]],"0.#") &amp;TEXT(V$1,0),"")</f>
        <v/>
      </c>
      <c r="AY104" s="46" t="str">
        <f>IF(W104&lt;&gt;"","-" &amp;TEXT(comp[[#This Row],[Fe]],"0.#") &amp;TEXT(W$1,0),"")</f>
        <v/>
      </c>
      <c r="AZ104" s="46" t="str">
        <f>IF(X104&lt;&gt;"","-" &amp;TEXT(comp[[#This Row],[Y]],"0.#") &amp;TEXT(X$1,0),"")</f>
        <v/>
      </c>
      <c r="BA104" s="46" t="str">
        <f>IF(Y104&lt;&gt;"","-" &amp;TEXT(comp[[#This Row],[Hf]],"0.#") &amp;TEXT(Y$1,0),"")</f>
        <v/>
      </c>
      <c r="BB104" s="46" t="str">
        <f>IF(Z104&lt;&gt;"","-" &amp;TEXT(comp[[#This Row],[Ge]],"0.#") &amp;TEXT(Z$1,0),"")</f>
        <v/>
      </c>
      <c r="BC104" s="46" t="str">
        <f>IF(AA104&lt;&gt;"","-" &amp;TEXT(comp[[#This Row],[Mn]],"0.#") &amp;TEXT(AA$1,0),"")</f>
        <v/>
      </c>
      <c r="BD104" s="46" t="str">
        <f>IF(AB104&lt;&gt;"","-" &amp;TEXT(comp[[#This Row],[Sc]],"0.#") &amp;TEXT(AB$1,0),"")</f>
        <v/>
      </c>
      <c r="BE104" s="46" t="str">
        <f>IF(AC104&lt;&gt;"","-" &amp;TEXT(comp[[#This Row],[Ru]],"0.#") &amp;TEXT(AC$1,0),"")</f>
        <v/>
      </c>
      <c r="BF104" s="46" t="str">
        <f>IF(AD104&lt;&gt;"","-" &amp;TEXT(comp[[#This Row],[Ce]],"0.#") &amp;TEXT(AD$1,0),"")</f>
        <v/>
      </c>
      <c r="BG104" s="46" t="str">
        <f>IF(AE104&lt;&gt;"","-" &amp;TEXT([1]comp!$AE104,"0.#") &amp;TEXT(AE$1,0),"")</f>
        <v/>
      </c>
      <c r="BH104" s="61" t="str">
        <f>[1]comp!$D104 &amp; [1]comp!$E104</f>
        <v>Co-12Al-2TaChen, Y., Wang, C., Ruan, J., Yang, S., Omori, T., Kainuma, R., Ishida, K., Han, J., Lu, Y., &amp; Liu, X. (2020). Development of low-density γ/γ′ Co–Al–Ta-based superalloys with high solvus temperature. Acta Materialia, 188, 652–664. https://doi.org/10.1016/j.actamat.2020.02.049</v>
      </c>
      <c r="BI104" s="63" t="str">
        <f t="shared" si="6"/>
        <v>Co-12.Al-2.Ta</v>
      </c>
      <c r="BJ104" s="61" t="s">
        <v>1604</v>
      </c>
      <c r="BK104" t="str">
        <f t="shared" si="7"/>
        <v>-12.Al-2.Ta</v>
      </c>
      <c r="BL104"/>
      <c r="BM104"/>
      <c r="BN104"/>
      <c r="BO104"/>
    </row>
    <row r="105" spans="1:67" s="31" customFormat="1" x14ac:dyDescent="0.3">
      <c r="A105" s="26" t="str">
        <f t="shared" si="5"/>
        <v>Co-10.Ni-12.Al-2.Ta</v>
      </c>
      <c r="B105" s="60" t="s">
        <v>1481</v>
      </c>
      <c r="C105" s="60" t="s">
        <v>2786</v>
      </c>
      <c r="D105" s="44" t="s">
        <v>291</v>
      </c>
      <c r="E105" s="61" t="s">
        <v>294</v>
      </c>
      <c r="F105" s="44">
        <v>114</v>
      </c>
      <c r="G105" s="54">
        <f t="shared" si="8"/>
        <v>76</v>
      </c>
      <c r="H105" s="54">
        <v>10</v>
      </c>
      <c r="I105" s="54">
        <v>12</v>
      </c>
      <c r="J105" s="54"/>
      <c r="K105" s="54"/>
      <c r="L105" s="54"/>
      <c r="M105" s="54">
        <v>2</v>
      </c>
      <c r="N105" s="54"/>
      <c r="O105" s="54"/>
      <c r="P105" s="54"/>
      <c r="Q105" s="50"/>
      <c r="R105" s="50"/>
      <c r="S105" s="50"/>
      <c r="T105" s="54"/>
      <c r="U105" s="54"/>
      <c r="V105" s="54"/>
      <c r="W105" s="54"/>
      <c r="X105" s="54"/>
      <c r="Y105" s="54"/>
      <c r="Z105" s="54"/>
      <c r="AA105" s="54"/>
      <c r="AB105" s="54"/>
      <c r="AC105" s="54"/>
      <c r="AD105" s="54"/>
      <c r="AE105" s="54"/>
      <c r="AF105" s="44">
        <f t="shared" si="9"/>
        <v>8.3117999999999999</v>
      </c>
      <c r="AG105" s="44"/>
      <c r="AH105" s="44" t="s">
        <v>272</v>
      </c>
      <c r="AI105" s="46" t="s">
        <v>1</v>
      </c>
      <c r="AJ105" s="46" t="str">
        <f>IF(I105&lt;&gt;"","-" &amp;TEXT([1]comp!$I105,"0.#") &amp;TEXT(I$1,0),"")</f>
        <v>-12.Al</v>
      </c>
      <c r="AK105" s="46" t="str">
        <f>IF(K105&lt;&gt;"","-" &amp;TEXT(comp[[#This Row],[W]],"0.#") &amp;TEXT(K$1,0),"")</f>
        <v/>
      </c>
      <c r="AL105" s="46" t="str">
        <f>IF(H105&lt;&gt;"","-" &amp;TEXT(comp[[#This Row],[Ni]],"0.#") &amp;TEXT(H$1,0),"")</f>
        <v>-10.Ni</v>
      </c>
      <c r="AM105" s="46" t="str">
        <f>IF(J105&lt;&gt;"","-" &amp;TEXT(comp[[#This Row],[Cr]],"0.#") &amp;TEXT(J$1,0),"")</f>
        <v/>
      </c>
      <c r="AN105" s="46" t="str">
        <f>IF(M105&lt;&gt;"","-" &amp;TEXT(comp[[#This Row],[Ta]],"0.#") &amp;TEXT(M$1,0),"")</f>
        <v>-2.Ta</v>
      </c>
      <c r="AO105" s="46" t="str">
        <f>IF(N105&lt;&gt;"","-" &amp;TEXT(comp[[#This Row],[Nb]],"0.#") &amp;TEXT(N$1,0),"")</f>
        <v/>
      </c>
      <c r="AP105" s="46" t="str">
        <f>IF(O105&lt;&gt;"","-" &amp;TEXT(comp[[#This Row],[V]],"0.#") &amp;TEXT(O$1,0),"")</f>
        <v/>
      </c>
      <c r="AQ105" s="46" t="str">
        <f>IF(L105&lt;&gt;"","-" &amp;TEXT(comp[[#This Row],[Ti]],"0.#") &amp;TEXT(L$1,0),"")</f>
        <v/>
      </c>
      <c r="AR105" s="46" t="str">
        <f>IF(P105&lt;&gt;"","-" &amp;TEXT(comp[[#This Row],[Mo]],"0.#") &amp;TEXT(P$1,0),"")</f>
        <v/>
      </c>
      <c r="AS105" s="46" t="str">
        <f>IF(Q105&lt;&gt;"","-" &amp;TEXT(comp[[#This Row],[C]],"0.##") &amp;TEXT(Q$1,0),"")</f>
        <v/>
      </c>
      <c r="AT105" s="46" t="str">
        <f>IF(R105&lt;&gt;"","-" &amp;TEXT(comp[[#This Row],[Zr]],"0.##") &amp;TEXT(R$1,0),"")</f>
        <v/>
      </c>
      <c r="AU105" s="46" t="str">
        <f>IF(S105&lt;&gt;"","-" &amp;TEXT(comp[[#This Row],[B]],"0.##") &amp;TEXT(S$1,0),"")</f>
        <v/>
      </c>
      <c r="AV105" s="46" t="str">
        <f>IF(T105&lt;&gt;"","-" &amp;TEXT(comp[[#This Row],[Ir]],"0.#") &amp;TEXT(T$1,0),"")</f>
        <v/>
      </c>
      <c r="AW105" s="46" t="str">
        <f>IF(U105&lt;&gt;"","-" &amp;TEXT(comp[[#This Row],[Re]],"0.#") &amp;TEXT(U$1,0),"")</f>
        <v/>
      </c>
      <c r="AX105" s="46" t="str">
        <f>IF(V105&lt;&gt;"","-" &amp;TEXT(comp[[#This Row],[Si]],"0.#") &amp;TEXT(V$1,0),"")</f>
        <v/>
      </c>
      <c r="AY105" s="46" t="str">
        <f>IF(W105&lt;&gt;"","-" &amp;TEXT(comp[[#This Row],[Fe]],"0.#") &amp;TEXT(W$1,0),"")</f>
        <v/>
      </c>
      <c r="AZ105" s="46" t="str">
        <f>IF(X105&lt;&gt;"","-" &amp;TEXT(comp[[#This Row],[Y]],"0.#") &amp;TEXT(X$1,0),"")</f>
        <v/>
      </c>
      <c r="BA105" s="46" t="str">
        <f>IF(Y105&lt;&gt;"","-" &amp;TEXT(comp[[#This Row],[Hf]],"0.#") &amp;TEXT(Y$1,0),"")</f>
        <v/>
      </c>
      <c r="BB105" s="46" t="str">
        <f>IF(Z105&lt;&gt;"","-" &amp;TEXT(comp[[#This Row],[Ge]],"0.#") &amp;TEXT(Z$1,0),"")</f>
        <v/>
      </c>
      <c r="BC105" s="46" t="str">
        <f>IF(AA105&lt;&gt;"","-" &amp;TEXT(comp[[#This Row],[Mn]],"0.#") &amp;TEXT(AA$1,0),"")</f>
        <v/>
      </c>
      <c r="BD105" s="46" t="str">
        <f>IF(AB105&lt;&gt;"","-" &amp;TEXT(comp[[#This Row],[Sc]],"0.#") &amp;TEXT(AB$1,0),"")</f>
        <v/>
      </c>
      <c r="BE105" s="46" t="str">
        <f>IF(AC105&lt;&gt;"","-" &amp;TEXT(comp[[#This Row],[Ru]],"0.#") &amp;TEXT(AC$1,0),"")</f>
        <v/>
      </c>
      <c r="BF105" s="46" t="str">
        <f>IF(AD105&lt;&gt;"","-" &amp;TEXT(comp[[#This Row],[Ce]],"0.#") &amp;TEXT(AD$1,0),"")</f>
        <v/>
      </c>
      <c r="BG105" s="46" t="str">
        <f>IF(AE105&lt;&gt;"","-" &amp;TEXT([1]comp!$AE105,"0.#") &amp;TEXT(AE$1,0),"")</f>
        <v/>
      </c>
      <c r="BH105" s="61" t="str">
        <f>[1]comp!$D105 &amp; [1]comp!$E105</f>
        <v>Co-10Ni-12Al-2TaChen, Y., Wang, C., Ruan, J., Yang, S., Omori, T., Kainuma, R., Ishida, K., Han, J., Lu, Y., &amp; Liu, X. (2020). Development of low-density γ/γ′ Co–Al–Ta-based superalloys with high solvus temperature. Acta Materialia, 188, 652–664. https://doi.org/10.1016/j.actamat.2020.02.050</v>
      </c>
      <c r="BI105" s="63" t="str">
        <f t="shared" si="6"/>
        <v>Co-10.Ni-12.Al-2.Ta</v>
      </c>
      <c r="BJ105" s="61" t="s">
        <v>1603</v>
      </c>
      <c r="BK105" t="str">
        <f t="shared" si="7"/>
        <v>-12.Al-2.Ta-10.Ni</v>
      </c>
      <c r="BL105"/>
      <c r="BM105"/>
      <c r="BN105"/>
      <c r="BO105"/>
    </row>
    <row r="106" spans="1:67" s="28" customFormat="1" x14ac:dyDescent="0.3">
      <c r="A106" s="26" t="str">
        <f t="shared" si="5"/>
        <v>Co-20.Ni-12.Al-2.Ta</v>
      </c>
      <c r="B106" s="60" t="s">
        <v>1481</v>
      </c>
      <c r="C106" s="60" t="s">
        <v>2787</v>
      </c>
      <c r="D106" s="44" t="s">
        <v>292</v>
      </c>
      <c r="E106" s="61" t="s">
        <v>295</v>
      </c>
      <c r="F106" s="44">
        <v>115</v>
      </c>
      <c r="G106" s="54">
        <f t="shared" si="8"/>
        <v>66</v>
      </c>
      <c r="H106" s="54">
        <v>20</v>
      </c>
      <c r="I106" s="54">
        <v>12</v>
      </c>
      <c r="J106" s="54"/>
      <c r="K106" s="54"/>
      <c r="L106" s="54"/>
      <c r="M106" s="54">
        <v>2</v>
      </c>
      <c r="N106" s="54"/>
      <c r="O106" s="54"/>
      <c r="P106" s="54"/>
      <c r="Q106" s="50"/>
      <c r="R106" s="50"/>
      <c r="S106" s="50"/>
      <c r="T106" s="54"/>
      <c r="U106" s="54"/>
      <c r="V106" s="54"/>
      <c r="W106" s="54"/>
      <c r="X106" s="54"/>
      <c r="Y106" s="54"/>
      <c r="Z106" s="54"/>
      <c r="AA106" s="54"/>
      <c r="AB106" s="54"/>
      <c r="AC106" s="54"/>
      <c r="AD106" s="54"/>
      <c r="AE106" s="54"/>
      <c r="AF106" s="44">
        <f t="shared" si="9"/>
        <v>8.312599999999998</v>
      </c>
      <c r="AG106" s="44"/>
      <c r="AH106" s="44" t="s">
        <v>272</v>
      </c>
      <c r="AI106" s="46" t="s">
        <v>1</v>
      </c>
      <c r="AJ106" s="46" t="str">
        <f>IF(I106&lt;&gt;"","-" &amp;TEXT([1]comp!$I106,"0.#") &amp;TEXT(I$1,0),"")</f>
        <v>-12.Al</v>
      </c>
      <c r="AK106" s="46" t="str">
        <f>IF(K106&lt;&gt;"","-" &amp;TEXT(comp[[#This Row],[W]],"0.#") &amp;TEXT(K$1,0),"")</f>
        <v/>
      </c>
      <c r="AL106" s="46" t="str">
        <f>IF(H106&lt;&gt;"","-" &amp;TEXT(comp[[#This Row],[Ni]],"0.#") &amp;TEXT(H$1,0),"")</f>
        <v>-20.Ni</v>
      </c>
      <c r="AM106" s="46" t="str">
        <f>IF(J106&lt;&gt;"","-" &amp;TEXT(comp[[#This Row],[Cr]],"0.#") &amp;TEXT(J$1,0),"")</f>
        <v/>
      </c>
      <c r="AN106" s="46" t="str">
        <f>IF(M106&lt;&gt;"","-" &amp;TEXT(comp[[#This Row],[Ta]],"0.#") &amp;TEXT(M$1,0),"")</f>
        <v>-2.Ta</v>
      </c>
      <c r="AO106" s="46" t="str">
        <f>IF(N106&lt;&gt;"","-" &amp;TEXT(comp[[#This Row],[Nb]],"0.#") &amp;TEXT(N$1,0),"")</f>
        <v/>
      </c>
      <c r="AP106" s="46" t="str">
        <f>IF(O106&lt;&gt;"","-" &amp;TEXT(comp[[#This Row],[V]],"0.#") &amp;TEXT(O$1,0),"")</f>
        <v/>
      </c>
      <c r="AQ106" s="46" t="str">
        <f>IF(L106&lt;&gt;"","-" &amp;TEXT(comp[[#This Row],[Ti]],"0.#") &amp;TEXT(L$1,0),"")</f>
        <v/>
      </c>
      <c r="AR106" s="46" t="str">
        <f>IF(P106&lt;&gt;"","-" &amp;TEXT(comp[[#This Row],[Mo]],"0.#") &amp;TEXT(P$1,0),"")</f>
        <v/>
      </c>
      <c r="AS106" s="46" t="str">
        <f>IF(Q106&lt;&gt;"","-" &amp;TEXT(comp[[#This Row],[C]],"0.##") &amp;TEXT(Q$1,0),"")</f>
        <v/>
      </c>
      <c r="AT106" s="46" t="str">
        <f>IF(R106&lt;&gt;"","-" &amp;TEXT(comp[[#This Row],[Zr]],"0.##") &amp;TEXT(R$1,0),"")</f>
        <v/>
      </c>
      <c r="AU106" s="46" t="str">
        <f>IF(S106&lt;&gt;"","-" &amp;TEXT(comp[[#This Row],[B]],"0.##") &amp;TEXT(S$1,0),"")</f>
        <v/>
      </c>
      <c r="AV106" s="46" t="str">
        <f>IF(T106&lt;&gt;"","-" &amp;TEXT(comp[[#This Row],[Ir]],"0.#") &amp;TEXT(T$1,0),"")</f>
        <v/>
      </c>
      <c r="AW106" s="46" t="str">
        <f>IF(U106&lt;&gt;"","-" &amp;TEXT(comp[[#This Row],[Re]],"0.#") &amp;TEXT(U$1,0),"")</f>
        <v/>
      </c>
      <c r="AX106" s="46" t="str">
        <f>IF(V106&lt;&gt;"","-" &amp;TEXT(comp[[#This Row],[Si]],"0.#") &amp;TEXT(V$1,0),"")</f>
        <v/>
      </c>
      <c r="AY106" s="46" t="str">
        <f>IF(W106&lt;&gt;"","-" &amp;TEXT(comp[[#This Row],[Fe]],"0.#") &amp;TEXT(W$1,0),"")</f>
        <v/>
      </c>
      <c r="AZ106" s="46" t="str">
        <f>IF(X106&lt;&gt;"","-" &amp;TEXT(comp[[#This Row],[Y]],"0.#") &amp;TEXT(X$1,0),"")</f>
        <v/>
      </c>
      <c r="BA106" s="46" t="str">
        <f>IF(Y106&lt;&gt;"","-" &amp;TEXT(comp[[#This Row],[Hf]],"0.#") &amp;TEXT(Y$1,0),"")</f>
        <v/>
      </c>
      <c r="BB106" s="46" t="str">
        <f>IF(Z106&lt;&gt;"","-" &amp;TEXT(comp[[#This Row],[Ge]],"0.#") &amp;TEXT(Z$1,0),"")</f>
        <v/>
      </c>
      <c r="BC106" s="46" t="str">
        <f>IF(AA106&lt;&gt;"","-" &amp;TEXT(comp[[#This Row],[Mn]],"0.#") &amp;TEXT(AA$1,0),"")</f>
        <v/>
      </c>
      <c r="BD106" s="46" t="str">
        <f>IF(AB106&lt;&gt;"","-" &amp;TEXT(comp[[#This Row],[Sc]],"0.#") &amp;TEXT(AB$1,0),"")</f>
        <v/>
      </c>
      <c r="BE106" s="46" t="str">
        <f>IF(AC106&lt;&gt;"","-" &amp;TEXT(comp[[#This Row],[Ru]],"0.#") &amp;TEXT(AC$1,0),"")</f>
        <v/>
      </c>
      <c r="BF106" s="46" t="str">
        <f>IF(AD106&lt;&gt;"","-" &amp;TEXT(comp[[#This Row],[Ce]],"0.#") &amp;TEXT(AD$1,0),"")</f>
        <v/>
      </c>
      <c r="BG106" s="46" t="str">
        <f>IF(AE106&lt;&gt;"","-" &amp;TEXT([1]comp!$AE106,"0.#") &amp;TEXT(AE$1,0),"")</f>
        <v/>
      </c>
      <c r="BH106" s="61" t="str">
        <f>[1]comp!$D106 &amp; [1]comp!$E106</f>
        <v>Co-20Ni-12Al-2TaChen, Y., Wang, C., Ruan, J., Yang, S., Omori, T., Kainuma, R., Ishida, K., Han, J., Lu, Y., &amp; Liu, X. (2020). Development of low-density γ/γ′ Co–Al–Ta-based superalloys with high solvus temperature. Acta Materialia, 188, 652–664. https://doi.org/10.1016/j.actamat.2020.02.051</v>
      </c>
      <c r="BI106" s="63" t="str">
        <f t="shared" si="6"/>
        <v>Co-20.Ni-12.Al-2.Ta</v>
      </c>
      <c r="BJ106" s="61" t="s">
        <v>1606</v>
      </c>
      <c r="BK106" t="str">
        <f t="shared" si="7"/>
        <v>-12.Al-2.Ta-20.Ni</v>
      </c>
      <c r="BL106"/>
      <c r="BM106"/>
      <c r="BN106"/>
      <c r="BO106"/>
    </row>
    <row r="107" spans="1:67" s="28" customFormat="1" x14ac:dyDescent="0.3">
      <c r="A107" s="26" t="str">
        <f t="shared" si="5"/>
        <v>Co-30.Ni-12.Al-2.Ta</v>
      </c>
      <c r="B107" s="60" t="s">
        <v>1481</v>
      </c>
      <c r="C107" s="60" t="s">
        <v>2788</v>
      </c>
      <c r="D107" s="44" t="s">
        <v>293</v>
      </c>
      <c r="E107" s="61" t="s">
        <v>296</v>
      </c>
      <c r="F107" s="44">
        <v>116</v>
      </c>
      <c r="G107" s="54">
        <f t="shared" si="8"/>
        <v>56</v>
      </c>
      <c r="H107" s="54">
        <v>30</v>
      </c>
      <c r="I107" s="54">
        <v>12</v>
      </c>
      <c r="J107" s="54"/>
      <c r="K107" s="54"/>
      <c r="L107" s="54"/>
      <c r="M107" s="54">
        <v>2</v>
      </c>
      <c r="N107" s="54"/>
      <c r="O107" s="54"/>
      <c r="P107" s="54"/>
      <c r="Q107" s="50"/>
      <c r="R107" s="50"/>
      <c r="S107" s="50"/>
      <c r="T107" s="54"/>
      <c r="U107" s="54"/>
      <c r="V107" s="54"/>
      <c r="W107" s="54"/>
      <c r="X107" s="54"/>
      <c r="Y107" s="54"/>
      <c r="Z107" s="54"/>
      <c r="AA107" s="54"/>
      <c r="AB107" s="54"/>
      <c r="AC107" s="54"/>
      <c r="AD107" s="54"/>
      <c r="AE107" s="54"/>
      <c r="AF107" s="44">
        <f t="shared" si="9"/>
        <v>8.3133999999999997</v>
      </c>
      <c r="AG107" s="44">
        <v>8.33</v>
      </c>
      <c r="AH107" s="44" t="s">
        <v>272</v>
      </c>
      <c r="AI107" s="46" t="s">
        <v>1</v>
      </c>
      <c r="AJ107" s="46" t="str">
        <f>IF(I107&lt;&gt;"","-" &amp;TEXT([1]comp!$I107,"0.#") &amp;TEXT(I$1,0),"")</f>
        <v>-12.Al</v>
      </c>
      <c r="AK107" s="46" t="str">
        <f>IF(K107&lt;&gt;"","-" &amp;TEXT(comp[[#This Row],[W]],"0.#") &amp;TEXT(K$1,0),"")</f>
        <v/>
      </c>
      <c r="AL107" s="46" t="str">
        <f>IF(H107&lt;&gt;"","-" &amp;TEXT(comp[[#This Row],[Ni]],"0.#") &amp;TEXT(H$1,0),"")</f>
        <v>-30.Ni</v>
      </c>
      <c r="AM107" s="46" t="str">
        <f>IF(J107&lt;&gt;"","-" &amp;TEXT(comp[[#This Row],[Cr]],"0.#") &amp;TEXT(J$1,0),"")</f>
        <v/>
      </c>
      <c r="AN107" s="46" t="str">
        <f>IF(M107&lt;&gt;"","-" &amp;TEXT(comp[[#This Row],[Ta]],"0.#") &amp;TEXT(M$1,0),"")</f>
        <v>-2.Ta</v>
      </c>
      <c r="AO107" s="46" t="str">
        <f>IF(N107&lt;&gt;"","-" &amp;TEXT(comp[[#This Row],[Nb]],"0.#") &amp;TEXT(N$1,0),"")</f>
        <v/>
      </c>
      <c r="AP107" s="46" t="str">
        <f>IF(O107&lt;&gt;"","-" &amp;TEXT(comp[[#This Row],[V]],"0.#") &amp;TEXT(O$1,0),"")</f>
        <v/>
      </c>
      <c r="AQ107" s="46" t="str">
        <f>IF(L107&lt;&gt;"","-" &amp;TEXT(comp[[#This Row],[Ti]],"0.#") &amp;TEXT(L$1,0),"")</f>
        <v/>
      </c>
      <c r="AR107" s="46" t="str">
        <f>IF(P107&lt;&gt;"","-" &amp;TEXT(comp[[#This Row],[Mo]],"0.#") &amp;TEXT(P$1,0),"")</f>
        <v/>
      </c>
      <c r="AS107" s="46" t="str">
        <f>IF(Q107&lt;&gt;"","-" &amp;TEXT(comp[[#This Row],[C]],"0.##") &amp;TEXT(Q$1,0),"")</f>
        <v/>
      </c>
      <c r="AT107" s="46" t="str">
        <f>IF(R107&lt;&gt;"","-" &amp;TEXT(comp[[#This Row],[Zr]],"0.##") &amp;TEXT(R$1,0),"")</f>
        <v/>
      </c>
      <c r="AU107" s="46" t="str">
        <f>IF(S107&lt;&gt;"","-" &amp;TEXT(comp[[#This Row],[B]],"0.##") &amp;TEXT(S$1,0),"")</f>
        <v/>
      </c>
      <c r="AV107" s="46" t="str">
        <f>IF(T107&lt;&gt;"","-" &amp;TEXT(comp[[#This Row],[Ir]],"0.#") &amp;TEXT(T$1,0),"")</f>
        <v/>
      </c>
      <c r="AW107" s="46" t="str">
        <f>IF(U107&lt;&gt;"","-" &amp;TEXT(comp[[#This Row],[Re]],"0.#") &amp;TEXT(U$1,0),"")</f>
        <v/>
      </c>
      <c r="AX107" s="46" t="str">
        <f>IF(V107&lt;&gt;"","-" &amp;TEXT(comp[[#This Row],[Si]],"0.#") &amp;TEXT(V$1,0),"")</f>
        <v/>
      </c>
      <c r="AY107" s="46" t="str">
        <f>IF(W107&lt;&gt;"","-" &amp;TEXT(comp[[#This Row],[Fe]],"0.#") &amp;TEXT(W$1,0),"")</f>
        <v/>
      </c>
      <c r="AZ107" s="46" t="str">
        <f>IF(X107&lt;&gt;"","-" &amp;TEXT(comp[[#This Row],[Y]],"0.#") &amp;TEXT(X$1,0),"")</f>
        <v/>
      </c>
      <c r="BA107" s="46" t="str">
        <f>IF(Y107&lt;&gt;"","-" &amp;TEXT(comp[[#This Row],[Hf]],"0.#") &amp;TEXT(Y$1,0),"")</f>
        <v/>
      </c>
      <c r="BB107" s="46" t="str">
        <f>IF(Z107&lt;&gt;"","-" &amp;TEXT(comp[[#This Row],[Ge]],"0.#") &amp;TEXT(Z$1,0),"")</f>
        <v/>
      </c>
      <c r="BC107" s="46" t="str">
        <f>IF(AA107&lt;&gt;"","-" &amp;TEXT(comp[[#This Row],[Mn]],"0.#") &amp;TEXT(AA$1,0),"")</f>
        <v/>
      </c>
      <c r="BD107" s="46" t="str">
        <f>IF(AB107&lt;&gt;"","-" &amp;TEXT(comp[[#This Row],[Sc]],"0.#") &amp;TEXT(AB$1,0),"")</f>
        <v/>
      </c>
      <c r="BE107" s="46" t="str">
        <f>IF(AC107&lt;&gt;"","-" &amp;TEXT(comp[[#This Row],[Ru]],"0.#") &amp;TEXT(AC$1,0),"")</f>
        <v/>
      </c>
      <c r="BF107" s="46" t="str">
        <f>IF(AD107&lt;&gt;"","-" &amp;TEXT(comp[[#This Row],[Ce]],"0.#") &amp;TEXT(AD$1,0),"")</f>
        <v/>
      </c>
      <c r="BG107" s="46" t="str">
        <f>IF(AE107&lt;&gt;"","-" &amp;TEXT([1]comp!$AE107,"0.#") &amp;TEXT(AE$1,0),"")</f>
        <v/>
      </c>
      <c r="BH107" s="61" t="str">
        <f>[1]comp!$D107 &amp; [1]comp!$E107</f>
        <v>Co-30Ni-12Al-2TaChen, Y., Wang, C., Ruan, J., Yang, S., Omori, T., Kainuma, R., Ishida, K., Han, J., Lu, Y., &amp; Liu, X. (2020). Development of low-density γ/γ′ Co–Al–Ta-based superalloys with high solvus temperature. Acta Materialia, 188, 652–664. https://doi.org/10.1016/j.actamat.2020.02.052</v>
      </c>
      <c r="BI107" s="63" t="str">
        <f t="shared" si="6"/>
        <v>Co-30.Ni-12.Al-2.Ta</v>
      </c>
      <c r="BJ107" s="61" t="s">
        <v>1605</v>
      </c>
      <c r="BK107" t="str">
        <f t="shared" si="7"/>
        <v>-12.Al-2.Ta-30.Ni</v>
      </c>
      <c r="BL107"/>
      <c r="BM107"/>
      <c r="BN107"/>
      <c r="BO107"/>
    </row>
    <row r="108" spans="1:67" s="31" customFormat="1" x14ac:dyDescent="0.3">
      <c r="A108" s="26" t="str">
        <f t="shared" si="5"/>
        <v>Co-30.Ni-18.Al-2.Ta</v>
      </c>
      <c r="B108" s="60" t="s">
        <v>1481</v>
      </c>
      <c r="C108" s="60" t="s">
        <v>2789</v>
      </c>
      <c r="D108" s="44" t="s">
        <v>297</v>
      </c>
      <c r="E108" s="61" t="s">
        <v>302</v>
      </c>
      <c r="F108" s="44">
        <v>117</v>
      </c>
      <c r="G108" s="54">
        <f t="shared" si="8"/>
        <v>50</v>
      </c>
      <c r="H108" s="54">
        <v>30</v>
      </c>
      <c r="I108" s="54">
        <v>18</v>
      </c>
      <c r="J108" s="54"/>
      <c r="K108" s="54"/>
      <c r="L108" s="54"/>
      <c r="M108" s="54">
        <v>2</v>
      </c>
      <c r="N108" s="54"/>
      <c r="O108" s="54"/>
      <c r="P108" s="54"/>
      <c r="Q108" s="50"/>
      <c r="R108" s="50"/>
      <c r="S108" s="50"/>
      <c r="T108" s="54"/>
      <c r="U108" s="54"/>
      <c r="V108" s="54"/>
      <c r="W108" s="54"/>
      <c r="X108" s="54"/>
      <c r="Y108" s="54"/>
      <c r="Z108" s="54"/>
      <c r="AA108" s="54"/>
      <c r="AB108" s="54"/>
      <c r="AC108" s="54"/>
      <c r="AD108" s="54"/>
      <c r="AE108" s="54"/>
      <c r="AF108" s="44">
        <f t="shared" si="9"/>
        <v>7.9413999999999998</v>
      </c>
      <c r="AG108" s="44"/>
      <c r="AH108" s="44" t="s">
        <v>272</v>
      </c>
      <c r="AI108" s="46" t="s">
        <v>1</v>
      </c>
      <c r="AJ108" s="46" t="str">
        <f>IF(I108&lt;&gt;"","-" &amp;TEXT([1]comp!$I108,"0.#") &amp;TEXT(I$1,0),"")</f>
        <v>-18.Al</v>
      </c>
      <c r="AK108" s="46" t="str">
        <f>IF(K108&lt;&gt;"","-" &amp;TEXT(comp[[#This Row],[W]],"0.#") &amp;TEXT(K$1,0),"")</f>
        <v/>
      </c>
      <c r="AL108" s="46" t="str">
        <f>IF(H108&lt;&gt;"","-" &amp;TEXT(comp[[#This Row],[Ni]],"0.#") &amp;TEXT(H$1,0),"")</f>
        <v>-30.Ni</v>
      </c>
      <c r="AM108" s="46" t="str">
        <f>IF(J108&lt;&gt;"","-" &amp;TEXT(comp[[#This Row],[Cr]],"0.#") &amp;TEXT(J$1,0),"")</f>
        <v/>
      </c>
      <c r="AN108" s="46" t="str">
        <f>IF(M108&lt;&gt;"","-" &amp;TEXT(comp[[#This Row],[Ta]],"0.#") &amp;TEXT(M$1,0),"")</f>
        <v>-2.Ta</v>
      </c>
      <c r="AO108" s="46" t="str">
        <f>IF(N108&lt;&gt;"","-" &amp;TEXT(comp[[#This Row],[Nb]],"0.#") &amp;TEXT(N$1,0),"")</f>
        <v/>
      </c>
      <c r="AP108" s="46" t="str">
        <f>IF(O108&lt;&gt;"","-" &amp;TEXT(comp[[#This Row],[V]],"0.#") &amp;TEXT(O$1,0),"")</f>
        <v/>
      </c>
      <c r="AQ108" s="46" t="str">
        <f>IF(L108&lt;&gt;"","-" &amp;TEXT(comp[[#This Row],[Ti]],"0.#") &amp;TEXT(L$1,0),"")</f>
        <v/>
      </c>
      <c r="AR108" s="46" t="str">
        <f>IF(P108&lt;&gt;"","-" &amp;TEXT(comp[[#This Row],[Mo]],"0.#") &amp;TEXT(P$1,0),"")</f>
        <v/>
      </c>
      <c r="AS108" s="46" t="str">
        <f>IF(Q108&lt;&gt;"","-" &amp;TEXT(comp[[#This Row],[C]],"0.##") &amp;TEXT(Q$1,0),"")</f>
        <v/>
      </c>
      <c r="AT108" s="46" t="str">
        <f>IF(R108&lt;&gt;"","-" &amp;TEXT(comp[[#This Row],[Zr]],"0.##") &amp;TEXT(R$1,0),"")</f>
        <v/>
      </c>
      <c r="AU108" s="46" t="str">
        <f>IF(S108&lt;&gt;"","-" &amp;TEXT(comp[[#This Row],[B]],"0.##") &amp;TEXT(S$1,0),"")</f>
        <v/>
      </c>
      <c r="AV108" s="46" t="str">
        <f>IF(T108&lt;&gt;"","-" &amp;TEXT(comp[[#This Row],[Ir]],"0.#") &amp;TEXT(T$1,0),"")</f>
        <v/>
      </c>
      <c r="AW108" s="46" t="str">
        <f>IF(U108&lt;&gt;"","-" &amp;TEXT(comp[[#This Row],[Re]],"0.#") &amp;TEXT(U$1,0),"")</f>
        <v/>
      </c>
      <c r="AX108" s="46" t="str">
        <f>IF(V108&lt;&gt;"","-" &amp;TEXT(comp[[#This Row],[Si]],"0.#") &amp;TEXT(V$1,0),"")</f>
        <v/>
      </c>
      <c r="AY108" s="46" t="str">
        <f>IF(W108&lt;&gt;"","-" &amp;TEXT(comp[[#This Row],[Fe]],"0.#") &amp;TEXT(W$1,0),"")</f>
        <v/>
      </c>
      <c r="AZ108" s="46" t="str">
        <f>IF(X108&lt;&gt;"","-" &amp;TEXT(comp[[#This Row],[Y]],"0.#") &amp;TEXT(X$1,0),"")</f>
        <v/>
      </c>
      <c r="BA108" s="46" t="str">
        <f>IF(Y108&lt;&gt;"","-" &amp;TEXT(comp[[#This Row],[Hf]],"0.#") &amp;TEXT(Y$1,0),"")</f>
        <v/>
      </c>
      <c r="BB108" s="46" t="str">
        <f>IF(Z108&lt;&gt;"","-" &amp;TEXT(comp[[#This Row],[Ge]],"0.#") &amp;TEXT(Z$1,0),"")</f>
        <v/>
      </c>
      <c r="BC108" s="46" t="str">
        <f>IF(AA108&lt;&gt;"","-" &amp;TEXT(comp[[#This Row],[Mn]],"0.#") &amp;TEXT(AA$1,0),"")</f>
        <v/>
      </c>
      <c r="BD108" s="46" t="str">
        <f>IF(AB108&lt;&gt;"","-" &amp;TEXT(comp[[#This Row],[Sc]],"0.#") &amp;TEXT(AB$1,0),"")</f>
        <v/>
      </c>
      <c r="BE108" s="46" t="str">
        <f>IF(AC108&lt;&gt;"","-" &amp;TEXT(comp[[#This Row],[Ru]],"0.#") &amp;TEXT(AC$1,0),"")</f>
        <v/>
      </c>
      <c r="BF108" s="46" t="str">
        <f>IF(AD108&lt;&gt;"","-" &amp;TEXT(comp[[#This Row],[Ce]],"0.#") &amp;TEXT(AD$1,0),"")</f>
        <v/>
      </c>
      <c r="BG108" s="46" t="str">
        <f>IF(AE108&lt;&gt;"","-" &amp;TEXT([1]comp!$AE108,"0.#") &amp;TEXT(AE$1,0),"")</f>
        <v/>
      </c>
      <c r="BH108" s="61" t="str">
        <f>[1]comp!$D108 &amp; [1]comp!$E108</f>
        <v>Co-30Ni-18Al-2TaChen, Y., Wang, C., Ruan, J., Yang, S., Omori, T., Kainuma, R., Ishida, K., Han, J., Lu, Y., &amp; Liu, X. (2020). Development of low-density γ/γ′ Co–Al–Ta-based superalloys with high solvus temperature. Acta Materialia, 188, 652–664. https://doi.org/10.1016/j.actamat.2020.02.053</v>
      </c>
      <c r="BI108" s="63" t="str">
        <f t="shared" si="6"/>
        <v>Co-30.Ni-18.Al-2.Ta</v>
      </c>
      <c r="BJ108" s="61" t="s">
        <v>1997</v>
      </c>
      <c r="BK108" t="str">
        <f t="shared" si="7"/>
        <v>-18.Al-2.Ta-30.Ni</v>
      </c>
      <c r="BL108"/>
      <c r="BM108"/>
      <c r="BN108"/>
      <c r="BO108"/>
    </row>
    <row r="109" spans="1:67" s="31" customFormat="1" x14ac:dyDescent="0.3">
      <c r="A109" s="26" t="str">
        <f t="shared" si="5"/>
        <v>Co-30.Ni-8.Al-6.Ta</v>
      </c>
      <c r="B109" s="60" t="s">
        <v>1481</v>
      </c>
      <c r="C109" s="60" t="s">
        <v>2790</v>
      </c>
      <c r="D109" s="44" t="s">
        <v>298</v>
      </c>
      <c r="E109" s="61" t="s">
        <v>303</v>
      </c>
      <c r="F109" s="44">
        <v>118</v>
      </c>
      <c r="G109" s="54">
        <f t="shared" si="8"/>
        <v>56</v>
      </c>
      <c r="H109" s="54">
        <v>30</v>
      </c>
      <c r="I109" s="54">
        <v>8</v>
      </c>
      <c r="J109" s="54"/>
      <c r="K109" s="54"/>
      <c r="L109" s="54"/>
      <c r="M109" s="54">
        <v>6</v>
      </c>
      <c r="N109" s="54"/>
      <c r="O109" s="54"/>
      <c r="P109" s="54"/>
      <c r="Q109" s="50"/>
      <c r="R109" s="50"/>
      <c r="S109" s="50"/>
      <c r="T109" s="54"/>
      <c r="U109" s="54"/>
      <c r="V109" s="54"/>
      <c r="W109" s="54"/>
      <c r="X109" s="54"/>
      <c r="Y109" s="54"/>
      <c r="Z109" s="54"/>
      <c r="AA109" s="54"/>
      <c r="AB109" s="54"/>
      <c r="AC109" s="54"/>
      <c r="AD109" s="54"/>
      <c r="AE109" s="54"/>
      <c r="AF109" s="44">
        <f t="shared" si="9"/>
        <v>8.8713999999999995</v>
      </c>
      <c r="AG109" s="44"/>
      <c r="AH109" s="44" t="s">
        <v>272</v>
      </c>
      <c r="AI109" s="46" t="s">
        <v>1</v>
      </c>
      <c r="AJ109" s="46" t="str">
        <f>IF(I109&lt;&gt;"","-" &amp;TEXT([1]comp!$I109,"0.#") &amp;TEXT(I$1,0),"")</f>
        <v>-8.Al</v>
      </c>
      <c r="AK109" s="46" t="str">
        <f>IF(K109&lt;&gt;"","-" &amp;TEXT(comp[[#This Row],[W]],"0.#") &amp;TEXT(K$1,0),"")</f>
        <v/>
      </c>
      <c r="AL109" s="46" t="str">
        <f>IF(H109&lt;&gt;"","-" &amp;TEXT(comp[[#This Row],[Ni]],"0.#") &amp;TEXT(H$1,0),"")</f>
        <v>-30.Ni</v>
      </c>
      <c r="AM109" s="46" t="str">
        <f>IF(J109&lt;&gt;"","-" &amp;TEXT(comp[[#This Row],[Cr]],"0.#") &amp;TEXT(J$1,0),"")</f>
        <v/>
      </c>
      <c r="AN109" s="46" t="str">
        <f>IF(M109&lt;&gt;"","-" &amp;TEXT(comp[[#This Row],[Ta]],"0.#") &amp;TEXT(M$1,0),"")</f>
        <v>-6.Ta</v>
      </c>
      <c r="AO109" s="46" t="str">
        <f>IF(N109&lt;&gt;"","-" &amp;TEXT(comp[[#This Row],[Nb]],"0.#") &amp;TEXT(N$1,0),"")</f>
        <v/>
      </c>
      <c r="AP109" s="46" t="str">
        <f>IF(O109&lt;&gt;"","-" &amp;TEXT(comp[[#This Row],[V]],"0.#") &amp;TEXT(O$1,0),"")</f>
        <v/>
      </c>
      <c r="AQ109" s="46" t="str">
        <f>IF(L109&lt;&gt;"","-" &amp;TEXT(comp[[#This Row],[Ti]],"0.#") &amp;TEXT(L$1,0),"")</f>
        <v/>
      </c>
      <c r="AR109" s="46" t="str">
        <f>IF(P109&lt;&gt;"","-" &amp;TEXT(comp[[#This Row],[Mo]],"0.#") &amp;TEXT(P$1,0),"")</f>
        <v/>
      </c>
      <c r="AS109" s="46" t="str">
        <f>IF(Q109&lt;&gt;"","-" &amp;TEXT(comp[[#This Row],[C]],"0.##") &amp;TEXT(Q$1,0),"")</f>
        <v/>
      </c>
      <c r="AT109" s="46" t="str">
        <f>IF(R109&lt;&gt;"","-" &amp;TEXT(comp[[#This Row],[Zr]],"0.##") &amp;TEXT(R$1,0),"")</f>
        <v/>
      </c>
      <c r="AU109" s="46" t="str">
        <f>IF(S109&lt;&gt;"","-" &amp;TEXT(comp[[#This Row],[B]],"0.##") &amp;TEXT(S$1,0),"")</f>
        <v/>
      </c>
      <c r="AV109" s="46" t="str">
        <f>IF(T109&lt;&gt;"","-" &amp;TEXT(comp[[#This Row],[Ir]],"0.#") &amp;TEXT(T$1,0),"")</f>
        <v/>
      </c>
      <c r="AW109" s="46" t="str">
        <f>IF(U109&lt;&gt;"","-" &amp;TEXT(comp[[#This Row],[Re]],"0.#") &amp;TEXT(U$1,0),"")</f>
        <v/>
      </c>
      <c r="AX109" s="46" t="str">
        <f>IF(V109&lt;&gt;"","-" &amp;TEXT(comp[[#This Row],[Si]],"0.#") &amp;TEXT(V$1,0),"")</f>
        <v/>
      </c>
      <c r="AY109" s="46" t="str">
        <f>IF(W109&lt;&gt;"","-" &amp;TEXT(comp[[#This Row],[Fe]],"0.#") &amp;TEXT(W$1,0),"")</f>
        <v/>
      </c>
      <c r="AZ109" s="46" t="str">
        <f>IF(X109&lt;&gt;"","-" &amp;TEXT(comp[[#This Row],[Y]],"0.#") &amp;TEXT(X$1,0),"")</f>
        <v/>
      </c>
      <c r="BA109" s="46" t="str">
        <f>IF(Y109&lt;&gt;"","-" &amp;TEXT(comp[[#This Row],[Hf]],"0.#") &amp;TEXT(Y$1,0),"")</f>
        <v/>
      </c>
      <c r="BB109" s="46" t="str">
        <f>IF(Z109&lt;&gt;"","-" &amp;TEXT(comp[[#This Row],[Ge]],"0.#") &amp;TEXT(Z$1,0),"")</f>
        <v/>
      </c>
      <c r="BC109" s="46" t="str">
        <f>IF(AA109&lt;&gt;"","-" &amp;TEXT(comp[[#This Row],[Mn]],"0.#") &amp;TEXT(AA$1,0),"")</f>
        <v/>
      </c>
      <c r="BD109" s="46" t="str">
        <f>IF(AB109&lt;&gt;"","-" &amp;TEXT(comp[[#This Row],[Sc]],"0.#") &amp;TEXT(AB$1,0),"")</f>
        <v/>
      </c>
      <c r="BE109" s="46" t="str">
        <f>IF(AC109&lt;&gt;"","-" &amp;TEXT(comp[[#This Row],[Ru]],"0.#") &amp;TEXT(AC$1,0),"")</f>
        <v/>
      </c>
      <c r="BF109" s="46" t="str">
        <f>IF(AD109&lt;&gt;"","-" &amp;TEXT(comp[[#This Row],[Ce]],"0.#") &amp;TEXT(AD$1,0),"")</f>
        <v/>
      </c>
      <c r="BG109" s="46" t="str">
        <f>IF(AE109&lt;&gt;"","-" &amp;TEXT([1]comp!$AE109,"0.#") &amp;TEXT(AE$1,0),"")</f>
        <v/>
      </c>
      <c r="BH109" s="61" t="str">
        <f>[1]comp!$D109 &amp; [1]comp!$E109</f>
        <v>Co-30Ni-8Al-6TaChen, Y., Wang, C., Ruan, J., Yang, S., Omori, T., Kainuma, R., Ishida, K., Han, J., Lu, Y., &amp; Liu, X. (2020). Development of low-density γ/γ′ Co–Al–Ta-based superalloys with high solvus temperature. Acta Materialia, 188, 652–664. https://doi.org/10.1016/j.actamat.2020.02.054</v>
      </c>
      <c r="BI109" s="63" t="str">
        <f t="shared" si="6"/>
        <v>Co-30.Ni-8.Al-6.Ta</v>
      </c>
      <c r="BJ109" s="61" t="s">
        <v>1998</v>
      </c>
      <c r="BK109" t="str">
        <f t="shared" si="7"/>
        <v>-8.Al-6.Ta-30.Ni</v>
      </c>
      <c r="BL109"/>
      <c r="BM109"/>
      <c r="BN109"/>
      <c r="BO109"/>
    </row>
    <row r="110" spans="1:67" s="31" customFormat="1" x14ac:dyDescent="0.3">
      <c r="A110" s="26" t="str">
        <f t="shared" si="5"/>
        <v>Co-30.Ni-6.Al-8.Ta</v>
      </c>
      <c r="B110" s="60" t="s">
        <v>1481</v>
      </c>
      <c r="C110" s="60" t="s">
        <v>2791</v>
      </c>
      <c r="D110" s="44" t="s">
        <v>311</v>
      </c>
      <c r="E110" s="61" t="s">
        <v>304</v>
      </c>
      <c r="F110" s="44">
        <v>119</v>
      </c>
      <c r="G110" s="54">
        <f t="shared" si="8"/>
        <v>56</v>
      </c>
      <c r="H110" s="54">
        <v>30</v>
      </c>
      <c r="I110" s="54">
        <v>6</v>
      </c>
      <c r="J110" s="54"/>
      <c r="K110" s="54"/>
      <c r="L110" s="54"/>
      <c r="M110" s="54">
        <v>8</v>
      </c>
      <c r="N110" s="54"/>
      <c r="O110" s="54"/>
      <c r="P110" s="54"/>
      <c r="Q110" s="50"/>
      <c r="R110" s="50"/>
      <c r="S110" s="50"/>
      <c r="T110" s="54"/>
      <c r="U110" s="54"/>
      <c r="V110" s="54"/>
      <c r="W110" s="54"/>
      <c r="X110" s="54"/>
      <c r="Y110" s="54"/>
      <c r="Z110" s="54"/>
      <c r="AA110" s="54"/>
      <c r="AB110" s="54"/>
      <c r="AC110" s="54"/>
      <c r="AD110" s="54"/>
      <c r="AE110" s="54"/>
      <c r="AF110" s="44">
        <f t="shared" si="9"/>
        <v>9.1503999999999994</v>
      </c>
      <c r="AG110" s="44"/>
      <c r="AH110" s="44" t="s">
        <v>272</v>
      </c>
      <c r="AI110" s="46" t="s">
        <v>1</v>
      </c>
      <c r="AJ110" s="46" t="str">
        <f>IF(I110&lt;&gt;"","-" &amp;TEXT([1]comp!$I110,"0.#") &amp;TEXT(I$1,0),"")</f>
        <v>-6.Al</v>
      </c>
      <c r="AK110" s="46" t="str">
        <f>IF(K110&lt;&gt;"","-" &amp;TEXT(comp[[#This Row],[W]],"0.#") &amp;TEXT(K$1,0),"")</f>
        <v/>
      </c>
      <c r="AL110" s="46" t="str">
        <f>IF(H110&lt;&gt;"","-" &amp;TEXT(comp[[#This Row],[Ni]],"0.#") &amp;TEXT(H$1,0),"")</f>
        <v>-30.Ni</v>
      </c>
      <c r="AM110" s="46" t="str">
        <f>IF(J110&lt;&gt;"","-" &amp;TEXT(comp[[#This Row],[Cr]],"0.#") &amp;TEXT(J$1,0),"")</f>
        <v/>
      </c>
      <c r="AN110" s="46" t="str">
        <f>IF(M110&lt;&gt;"","-" &amp;TEXT(comp[[#This Row],[Ta]],"0.#") &amp;TEXT(M$1,0),"")</f>
        <v>-8.Ta</v>
      </c>
      <c r="AO110" s="46" t="str">
        <f>IF(N110&lt;&gt;"","-" &amp;TEXT(comp[[#This Row],[Nb]],"0.#") &amp;TEXT(N$1,0),"")</f>
        <v/>
      </c>
      <c r="AP110" s="46" t="str">
        <f>IF(O110&lt;&gt;"","-" &amp;TEXT(comp[[#This Row],[V]],"0.#") &amp;TEXT(O$1,0),"")</f>
        <v/>
      </c>
      <c r="AQ110" s="46" t="str">
        <f>IF(L110&lt;&gt;"","-" &amp;TEXT(comp[[#This Row],[Ti]],"0.#") &amp;TEXT(L$1,0),"")</f>
        <v/>
      </c>
      <c r="AR110" s="46" t="str">
        <f>IF(P110&lt;&gt;"","-" &amp;TEXT(comp[[#This Row],[Mo]],"0.#") &amp;TEXT(P$1,0),"")</f>
        <v/>
      </c>
      <c r="AS110" s="46" t="str">
        <f>IF(Q110&lt;&gt;"","-" &amp;TEXT(comp[[#This Row],[C]],"0.##") &amp;TEXT(Q$1,0),"")</f>
        <v/>
      </c>
      <c r="AT110" s="46" t="str">
        <f>IF(R110&lt;&gt;"","-" &amp;TEXT(comp[[#This Row],[Zr]],"0.##") &amp;TEXT(R$1,0),"")</f>
        <v/>
      </c>
      <c r="AU110" s="46" t="str">
        <f>IF(S110&lt;&gt;"","-" &amp;TEXT(comp[[#This Row],[B]],"0.##") &amp;TEXT(S$1,0),"")</f>
        <v/>
      </c>
      <c r="AV110" s="46" t="str">
        <f>IF(T110&lt;&gt;"","-" &amp;TEXT(comp[[#This Row],[Ir]],"0.#") &amp;TEXT(T$1,0),"")</f>
        <v/>
      </c>
      <c r="AW110" s="46" t="str">
        <f>IF(U110&lt;&gt;"","-" &amp;TEXT(comp[[#This Row],[Re]],"0.#") &amp;TEXT(U$1,0),"")</f>
        <v/>
      </c>
      <c r="AX110" s="46" t="str">
        <f>IF(V110&lt;&gt;"","-" &amp;TEXT(comp[[#This Row],[Si]],"0.#") &amp;TEXT(V$1,0),"")</f>
        <v/>
      </c>
      <c r="AY110" s="46" t="str">
        <f>IF(W110&lt;&gt;"","-" &amp;TEXT(comp[[#This Row],[Fe]],"0.#") &amp;TEXT(W$1,0),"")</f>
        <v/>
      </c>
      <c r="AZ110" s="46" t="str">
        <f>IF(X110&lt;&gt;"","-" &amp;TEXT(comp[[#This Row],[Y]],"0.#") &amp;TEXT(X$1,0),"")</f>
        <v/>
      </c>
      <c r="BA110" s="46" t="str">
        <f>IF(Y110&lt;&gt;"","-" &amp;TEXT(comp[[#This Row],[Hf]],"0.#") &amp;TEXT(Y$1,0),"")</f>
        <v/>
      </c>
      <c r="BB110" s="46" t="str">
        <f>IF(Z110&lt;&gt;"","-" &amp;TEXT(comp[[#This Row],[Ge]],"0.#") &amp;TEXT(Z$1,0),"")</f>
        <v/>
      </c>
      <c r="BC110" s="46" t="str">
        <f>IF(AA110&lt;&gt;"","-" &amp;TEXT(comp[[#This Row],[Mn]],"0.#") &amp;TEXT(AA$1,0),"")</f>
        <v/>
      </c>
      <c r="BD110" s="46" t="str">
        <f>IF(AB110&lt;&gt;"","-" &amp;TEXT(comp[[#This Row],[Sc]],"0.#") &amp;TEXT(AB$1,0),"")</f>
        <v/>
      </c>
      <c r="BE110" s="46" t="str">
        <f>IF(AC110&lt;&gt;"","-" &amp;TEXT(comp[[#This Row],[Ru]],"0.#") &amp;TEXT(AC$1,0),"")</f>
        <v/>
      </c>
      <c r="BF110" s="46" t="str">
        <f>IF(AD110&lt;&gt;"","-" &amp;TEXT(comp[[#This Row],[Ce]],"0.#") &amp;TEXT(AD$1,0),"")</f>
        <v/>
      </c>
      <c r="BG110" s="46" t="str">
        <f>IF(AE110&lt;&gt;"","-" &amp;TEXT([1]comp!$AE110,"0.#") &amp;TEXT(AE$1,0),"")</f>
        <v/>
      </c>
      <c r="BH110" s="61" t="str">
        <f>[1]comp!$D110 &amp; [1]comp!$E110</f>
        <v>Co-30Ni-6Al-8TaChen, Y., Wang, C., Ruan, J., Yang, S., Omori, T., Kainuma, R., Ishida, K., Han, J., Lu, Y., &amp; Liu, X. (2020). Development of low-density γ/γ′ Co–Al–Ta-based superalloys with high solvus temperature. Acta Materialia, 188, 652–664. https://doi.org/10.1016/j.actamat.2020.02.055</v>
      </c>
      <c r="BI110" s="63" t="str">
        <f t="shared" si="6"/>
        <v>Co-30.Ni-6.Al-8.Ta</v>
      </c>
      <c r="BJ110" s="61" t="s">
        <v>1999</v>
      </c>
      <c r="BK110" t="str">
        <f t="shared" si="7"/>
        <v>-6.Al-8.Ta-30.Ni</v>
      </c>
      <c r="BL110"/>
      <c r="BM110"/>
      <c r="BN110"/>
      <c r="BO110"/>
    </row>
    <row r="111" spans="1:67" s="28" customFormat="1" x14ac:dyDescent="0.3">
      <c r="A111" s="26" t="str">
        <f t="shared" si="5"/>
        <v>Co-30.Ni-12.Al-4.Ta</v>
      </c>
      <c r="B111" s="60" t="s">
        <v>1481</v>
      </c>
      <c r="C111" s="60" t="s">
        <v>2792</v>
      </c>
      <c r="D111" s="44" t="s">
        <v>308</v>
      </c>
      <c r="E111" s="61" t="s">
        <v>305</v>
      </c>
      <c r="F111" s="44">
        <v>120</v>
      </c>
      <c r="G111" s="54">
        <f t="shared" si="8"/>
        <v>54</v>
      </c>
      <c r="H111" s="54">
        <v>30</v>
      </c>
      <c r="I111" s="54">
        <v>12</v>
      </c>
      <c r="J111" s="54"/>
      <c r="K111" s="54"/>
      <c r="L111" s="54"/>
      <c r="M111" s="54">
        <v>4</v>
      </c>
      <c r="N111" s="54"/>
      <c r="O111" s="54"/>
      <c r="P111" s="54"/>
      <c r="Q111" s="50"/>
      <c r="R111" s="50"/>
      <c r="S111" s="50"/>
      <c r="T111" s="54"/>
      <c r="U111" s="54"/>
      <c r="V111" s="54"/>
      <c r="W111" s="54"/>
      <c r="X111" s="54"/>
      <c r="Y111" s="54"/>
      <c r="Z111" s="54"/>
      <c r="AA111" s="54"/>
      <c r="AB111" s="54"/>
      <c r="AC111" s="54"/>
      <c r="AD111" s="54"/>
      <c r="AE111" s="54"/>
      <c r="AF111" s="44">
        <f t="shared" si="9"/>
        <v>8.4684000000000008</v>
      </c>
      <c r="AG111" s="44">
        <v>8.64</v>
      </c>
      <c r="AH111" s="44" t="s">
        <v>272</v>
      </c>
      <c r="AI111" s="46" t="s">
        <v>1</v>
      </c>
      <c r="AJ111" s="46" t="str">
        <f>IF(I111&lt;&gt;"","-" &amp;TEXT([1]comp!$I111,"0.#") &amp;TEXT(I$1,0),"")</f>
        <v>-12.Al</v>
      </c>
      <c r="AK111" s="46" t="str">
        <f>IF(K111&lt;&gt;"","-" &amp;TEXT(comp[[#This Row],[W]],"0.#") &amp;TEXT(K$1,0),"")</f>
        <v/>
      </c>
      <c r="AL111" s="46" t="str">
        <f>IF(H111&lt;&gt;"","-" &amp;TEXT(comp[[#This Row],[Ni]],"0.#") &amp;TEXT(H$1,0),"")</f>
        <v>-30.Ni</v>
      </c>
      <c r="AM111" s="46" t="str">
        <f>IF(J111&lt;&gt;"","-" &amp;TEXT(comp[[#This Row],[Cr]],"0.#") &amp;TEXT(J$1,0),"")</f>
        <v/>
      </c>
      <c r="AN111" s="46" t="str">
        <f>IF(M111&lt;&gt;"","-" &amp;TEXT(comp[[#This Row],[Ta]],"0.#") &amp;TEXT(M$1,0),"")</f>
        <v>-4.Ta</v>
      </c>
      <c r="AO111" s="46" t="str">
        <f>IF(N111&lt;&gt;"","-" &amp;TEXT(comp[[#This Row],[Nb]],"0.#") &amp;TEXT(N$1,0),"")</f>
        <v/>
      </c>
      <c r="AP111" s="46" t="str">
        <f>IF(O111&lt;&gt;"","-" &amp;TEXT(comp[[#This Row],[V]],"0.#") &amp;TEXT(O$1,0),"")</f>
        <v/>
      </c>
      <c r="AQ111" s="46" t="str">
        <f>IF(L111&lt;&gt;"","-" &amp;TEXT(comp[[#This Row],[Ti]],"0.#") &amp;TEXT(L$1,0),"")</f>
        <v/>
      </c>
      <c r="AR111" s="46" t="str">
        <f>IF(P111&lt;&gt;"","-" &amp;TEXT(comp[[#This Row],[Mo]],"0.#") &amp;TEXT(P$1,0),"")</f>
        <v/>
      </c>
      <c r="AS111" s="46" t="str">
        <f>IF(Q111&lt;&gt;"","-" &amp;TEXT(comp[[#This Row],[C]],"0.##") &amp;TEXT(Q$1,0),"")</f>
        <v/>
      </c>
      <c r="AT111" s="46" t="str">
        <f>IF(R111&lt;&gt;"","-" &amp;TEXT(comp[[#This Row],[Zr]],"0.##") &amp;TEXT(R$1,0),"")</f>
        <v/>
      </c>
      <c r="AU111" s="46" t="str">
        <f>IF(S111&lt;&gt;"","-" &amp;TEXT(comp[[#This Row],[B]],"0.##") &amp;TEXT(S$1,0),"")</f>
        <v/>
      </c>
      <c r="AV111" s="46" t="str">
        <f>IF(T111&lt;&gt;"","-" &amp;TEXT(comp[[#This Row],[Ir]],"0.#") &amp;TEXT(T$1,0),"")</f>
        <v/>
      </c>
      <c r="AW111" s="46" t="str">
        <f>IF(U111&lt;&gt;"","-" &amp;TEXT(comp[[#This Row],[Re]],"0.#") &amp;TEXT(U$1,0),"")</f>
        <v/>
      </c>
      <c r="AX111" s="46" t="str">
        <f>IF(V111&lt;&gt;"","-" &amp;TEXT(comp[[#This Row],[Si]],"0.#") &amp;TEXT(V$1,0),"")</f>
        <v/>
      </c>
      <c r="AY111" s="46" t="str">
        <f>IF(W111&lt;&gt;"","-" &amp;TEXT(comp[[#This Row],[Fe]],"0.#") &amp;TEXT(W$1,0),"")</f>
        <v/>
      </c>
      <c r="AZ111" s="46" t="str">
        <f>IF(X111&lt;&gt;"","-" &amp;TEXT(comp[[#This Row],[Y]],"0.#") &amp;TEXT(X$1,0),"")</f>
        <v/>
      </c>
      <c r="BA111" s="46" t="str">
        <f>IF(Y111&lt;&gt;"","-" &amp;TEXT(comp[[#This Row],[Hf]],"0.#") &amp;TEXT(Y$1,0),"")</f>
        <v/>
      </c>
      <c r="BB111" s="46" t="str">
        <f>IF(Z111&lt;&gt;"","-" &amp;TEXT(comp[[#This Row],[Ge]],"0.#") &amp;TEXT(Z$1,0),"")</f>
        <v/>
      </c>
      <c r="BC111" s="46" t="str">
        <f>IF(AA111&lt;&gt;"","-" &amp;TEXT(comp[[#This Row],[Mn]],"0.#") &amp;TEXT(AA$1,0),"")</f>
        <v/>
      </c>
      <c r="BD111" s="46" t="str">
        <f>IF(AB111&lt;&gt;"","-" &amp;TEXT(comp[[#This Row],[Sc]],"0.#") &amp;TEXT(AB$1,0),"")</f>
        <v/>
      </c>
      <c r="BE111" s="46" t="str">
        <f>IF(AC111&lt;&gt;"","-" &amp;TEXT(comp[[#This Row],[Ru]],"0.#") &amp;TEXT(AC$1,0),"")</f>
        <v/>
      </c>
      <c r="BF111" s="46" t="str">
        <f>IF(AD111&lt;&gt;"","-" &amp;TEXT(comp[[#This Row],[Ce]],"0.#") &amp;TEXT(AD$1,0),"")</f>
        <v/>
      </c>
      <c r="BG111" s="46" t="str">
        <f>IF(AE111&lt;&gt;"","-" &amp;TEXT([1]comp!$AE111,"0.#") &amp;TEXT(AE$1,0),"")</f>
        <v/>
      </c>
      <c r="BH111" s="61" t="str">
        <f>[1]comp!$D111 &amp; [1]comp!$E111</f>
        <v>Co-30Ni-12Al-4TaChen, Y., Wang, C., Ruan, J., Yang, S., Omori, T., Kainuma, R., Ishida, K., Han, J., Lu, Y., &amp; Liu, X. (2020). Development of low-density γ/γ′ Co–Al–Ta-based superalloys with high solvus temperature. Acta Materialia, 188, 652–664. https://doi.org/10.1016/j.actamat.2020.02.056</v>
      </c>
      <c r="BI111" s="63" t="str">
        <f t="shared" si="6"/>
        <v>Co-30.Ni-12.Al-4.Ta</v>
      </c>
      <c r="BJ111" s="61" t="s">
        <v>1601</v>
      </c>
      <c r="BK111" t="str">
        <f t="shared" si="7"/>
        <v>-12.Al-4.Ta-30.Ni</v>
      </c>
      <c r="BL111"/>
      <c r="BM111"/>
      <c r="BN111"/>
      <c r="BO111"/>
    </row>
    <row r="112" spans="1:67" s="42" customFormat="1" x14ac:dyDescent="0.3">
      <c r="A112" s="26" t="str">
        <f t="shared" si="5"/>
        <v>Co-30.Ni-12.Al-6.Ta</v>
      </c>
      <c r="B112" s="60" t="s">
        <v>1481</v>
      </c>
      <c r="C112" s="60" t="s">
        <v>2793</v>
      </c>
      <c r="D112" s="44" t="s">
        <v>310</v>
      </c>
      <c r="E112" s="61" t="s">
        <v>306</v>
      </c>
      <c r="F112" s="44">
        <v>121</v>
      </c>
      <c r="G112" s="54">
        <f t="shared" si="8"/>
        <v>52</v>
      </c>
      <c r="H112" s="54">
        <v>30</v>
      </c>
      <c r="I112" s="54">
        <v>12</v>
      </c>
      <c r="J112" s="54"/>
      <c r="K112" s="54"/>
      <c r="L112" s="54"/>
      <c r="M112" s="54">
        <v>6</v>
      </c>
      <c r="N112" s="54"/>
      <c r="O112" s="54"/>
      <c r="P112" s="54"/>
      <c r="Q112" s="50"/>
      <c r="R112" s="50"/>
      <c r="S112" s="50"/>
      <c r="T112" s="54"/>
      <c r="U112" s="54"/>
      <c r="V112" s="54"/>
      <c r="W112" s="54"/>
      <c r="X112" s="54"/>
      <c r="Y112" s="54"/>
      <c r="Z112" s="54"/>
      <c r="AA112" s="54"/>
      <c r="AB112" s="54"/>
      <c r="AC112" s="54"/>
      <c r="AD112" s="54"/>
      <c r="AE112" s="54"/>
      <c r="AF112" s="44">
        <f t="shared" si="9"/>
        <v>8.6234000000000002</v>
      </c>
      <c r="AG112" s="44">
        <v>8.93</v>
      </c>
      <c r="AH112" s="44" t="s">
        <v>272</v>
      </c>
      <c r="AI112" s="46" t="s">
        <v>1</v>
      </c>
      <c r="AJ112" s="46" t="str">
        <f>IF(I112&lt;&gt;"","-" &amp;TEXT([1]comp!$I112,"0.#") &amp;TEXT(I$1,0),"")</f>
        <v>-12.Al</v>
      </c>
      <c r="AK112" s="46" t="str">
        <f>IF(K112&lt;&gt;"","-" &amp;TEXT(comp[[#This Row],[W]],"0.#") &amp;TEXT(K$1,0),"")</f>
        <v/>
      </c>
      <c r="AL112" s="46" t="str">
        <f>IF(H112&lt;&gt;"","-" &amp;TEXT(comp[[#This Row],[Ni]],"0.#") &amp;TEXT(H$1,0),"")</f>
        <v>-30.Ni</v>
      </c>
      <c r="AM112" s="46" t="str">
        <f>IF(J112&lt;&gt;"","-" &amp;TEXT(comp[[#This Row],[Cr]],"0.#") &amp;TEXT(J$1,0),"")</f>
        <v/>
      </c>
      <c r="AN112" s="46" t="str">
        <f>IF(M112&lt;&gt;"","-" &amp;TEXT(comp[[#This Row],[Ta]],"0.#") &amp;TEXT(M$1,0),"")</f>
        <v>-6.Ta</v>
      </c>
      <c r="AO112" s="46" t="str">
        <f>IF(N112&lt;&gt;"","-" &amp;TEXT(comp[[#This Row],[Nb]],"0.#") &amp;TEXT(N$1,0),"")</f>
        <v/>
      </c>
      <c r="AP112" s="46" t="str">
        <f>IF(O112&lt;&gt;"","-" &amp;TEXT(comp[[#This Row],[V]],"0.#") &amp;TEXT(O$1,0),"")</f>
        <v/>
      </c>
      <c r="AQ112" s="46" t="str">
        <f>IF(L112&lt;&gt;"","-" &amp;TEXT(comp[[#This Row],[Ti]],"0.#") &amp;TEXT(L$1,0),"")</f>
        <v/>
      </c>
      <c r="AR112" s="46" t="str">
        <f>IF(P112&lt;&gt;"","-" &amp;TEXT(comp[[#This Row],[Mo]],"0.#") &amp;TEXT(P$1,0),"")</f>
        <v/>
      </c>
      <c r="AS112" s="46" t="str">
        <f>IF(Q112&lt;&gt;"","-" &amp;TEXT(comp[[#This Row],[C]],"0.##") &amp;TEXT(Q$1,0),"")</f>
        <v/>
      </c>
      <c r="AT112" s="46" t="str">
        <f>IF(R112&lt;&gt;"","-" &amp;TEXT(comp[[#This Row],[Zr]],"0.##") &amp;TEXT(R$1,0),"")</f>
        <v/>
      </c>
      <c r="AU112" s="46" t="str">
        <f>IF(S112&lt;&gt;"","-" &amp;TEXT(comp[[#This Row],[B]],"0.##") &amp;TEXT(S$1,0),"")</f>
        <v/>
      </c>
      <c r="AV112" s="46" t="str">
        <f>IF(T112&lt;&gt;"","-" &amp;TEXT(comp[[#This Row],[Ir]],"0.#") &amp;TEXT(T$1,0),"")</f>
        <v/>
      </c>
      <c r="AW112" s="46" t="str">
        <f>IF(U112&lt;&gt;"","-" &amp;TEXT(comp[[#This Row],[Re]],"0.#") &amp;TEXT(U$1,0),"")</f>
        <v/>
      </c>
      <c r="AX112" s="46" t="str">
        <f>IF(V112&lt;&gt;"","-" &amp;TEXT(comp[[#This Row],[Si]],"0.#") &amp;TEXT(V$1,0),"")</f>
        <v/>
      </c>
      <c r="AY112" s="46" t="str">
        <f>IF(W112&lt;&gt;"","-" &amp;TEXT(comp[[#This Row],[Fe]],"0.#") &amp;TEXT(W$1,0),"")</f>
        <v/>
      </c>
      <c r="AZ112" s="46" t="str">
        <f>IF(X112&lt;&gt;"","-" &amp;TEXT(comp[[#This Row],[Y]],"0.#") &amp;TEXT(X$1,0),"")</f>
        <v/>
      </c>
      <c r="BA112" s="46" t="str">
        <f>IF(Y112&lt;&gt;"","-" &amp;TEXT(comp[[#This Row],[Hf]],"0.#") &amp;TEXT(Y$1,0),"")</f>
        <v/>
      </c>
      <c r="BB112" s="46" t="str">
        <f>IF(Z112&lt;&gt;"","-" &amp;TEXT(comp[[#This Row],[Ge]],"0.#") &amp;TEXT(Z$1,0),"")</f>
        <v/>
      </c>
      <c r="BC112" s="46" t="str">
        <f>IF(AA112&lt;&gt;"","-" &amp;TEXT(comp[[#This Row],[Mn]],"0.#") &amp;TEXT(AA$1,0),"")</f>
        <v/>
      </c>
      <c r="BD112" s="46" t="str">
        <f>IF(AB112&lt;&gt;"","-" &amp;TEXT(comp[[#This Row],[Sc]],"0.#") &amp;TEXT(AB$1,0),"")</f>
        <v/>
      </c>
      <c r="BE112" s="46" t="str">
        <f>IF(AC112&lt;&gt;"","-" &amp;TEXT(comp[[#This Row],[Ru]],"0.#") &amp;TEXT(AC$1,0),"")</f>
        <v/>
      </c>
      <c r="BF112" s="46" t="str">
        <f>IF(AD112&lt;&gt;"","-" &amp;TEXT(comp[[#This Row],[Ce]],"0.#") &amp;TEXT(AD$1,0),"")</f>
        <v/>
      </c>
      <c r="BG112" s="46" t="str">
        <f>IF(AE112&lt;&gt;"","-" &amp;TEXT([1]comp!$AE112,"0.#") &amp;TEXT(AE$1,0),"")</f>
        <v/>
      </c>
      <c r="BH112" s="61" t="str">
        <f>[1]comp!$D112 &amp; [1]comp!$E112</f>
        <v>Co-30Ni-12Al-6TaChen, Y., Wang, C., Ruan, J., Yang, S., Omori, T., Kainuma, R., Ishida, K., Han, J., Lu, Y., &amp; Liu, X. (2020). Development of low-density γ/γ′ Co–Al–Ta-based superalloys with high solvus temperature. Acta Materialia, 188, 652–664. https://doi.org/10.1016/j.actamat.2020.02.057</v>
      </c>
      <c r="BI112" s="63" t="str">
        <f t="shared" si="6"/>
        <v>Co-30.Ni-12.Al-6.Ta</v>
      </c>
      <c r="BJ112" s="61" t="s">
        <v>1599</v>
      </c>
      <c r="BK112" t="str">
        <f t="shared" si="7"/>
        <v>-12.Al-6.Ta-30.Ni</v>
      </c>
      <c r="BL112"/>
      <c r="BM112"/>
      <c r="BN112"/>
      <c r="BO112"/>
    </row>
    <row r="113" spans="1:67" s="42" customFormat="1" x14ac:dyDescent="0.3">
      <c r="A113" s="26" t="str">
        <f t="shared" si="5"/>
        <v>Co-30.Ni-12.Al-8.Ta</v>
      </c>
      <c r="B113" s="60" t="s">
        <v>1481</v>
      </c>
      <c r="C113" s="60" t="s">
        <v>2794</v>
      </c>
      <c r="D113" s="44" t="s">
        <v>309</v>
      </c>
      <c r="E113" s="61" t="s">
        <v>307</v>
      </c>
      <c r="F113" s="44">
        <v>122</v>
      </c>
      <c r="G113" s="54">
        <f t="shared" si="8"/>
        <v>50</v>
      </c>
      <c r="H113" s="54">
        <v>30</v>
      </c>
      <c r="I113" s="54">
        <v>12</v>
      </c>
      <c r="J113" s="54"/>
      <c r="K113" s="54"/>
      <c r="L113" s="54"/>
      <c r="M113" s="54">
        <v>8</v>
      </c>
      <c r="N113" s="54"/>
      <c r="O113" s="54"/>
      <c r="P113" s="54"/>
      <c r="Q113" s="50"/>
      <c r="R113" s="50"/>
      <c r="S113" s="50"/>
      <c r="T113" s="54"/>
      <c r="U113" s="54"/>
      <c r="V113" s="54"/>
      <c r="W113" s="54"/>
      <c r="X113" s="54"/>
      <c r="Y113" s="54"/>
      <c r="Z113" s="54"/>
      <c r="AA113" s="54"/>
      <c r="AB113" s="54"/>
      <c r="AC113" s="54"/>
      <c r="AD113" s="54"/>
      <c r="AE113" s="54"/>
      <c r="AF113" s="44">
        <f t="shared" si="9"/>
        <v>8.7783999999999995</v>
      </c>
      <c r="AG113" s="44">
        <v>9.2100000000000009</v>
      </c>
      <c r="AH113" s="44" t="s">
        <v>272</v>
      </c>
      <c r="AI113" s="46" t="s">
        <v>1</v>
      </c>
      <c r="AJ113" s="46" t="str">
        <f>IF(I113&lt;&gt;"","-" &amp;TEXT([1]comp!$I113,"0.#") &amp;TEXT(I$1,0),"")</f>
        <v>-12.Al</v>
      </c>
      <c r="AK113" s="46" t="str">
        <f>IF(K113&lt;&gt;"","-" &amp;TEXT(comp[[#This Row],[W]],"0.#") &amp;TEXT(K$1,0),"")</f>
        <v/>
      </c>
      <c r="AL113" s="46" t="str">
        <f>IF(H113&lt;&gt;"","-" &amp;TEXT(comp[[#This Row],[Ni]],"0.#") &amp;TEXT(H$1,0),"")</f>
        <v>-30.Ni</v>
      </c>
      <c r="AM113" s="46" t="str">
        <f>IF(J113&lt;&gt;"","-" &amp;TEXT(comp[[#This Row],[Cr]],"0.#") &amp;TEXT(J$1,0),"")</f>
        <v/>
      </c>
      <c r="AN113" s="46" t="str">
        <f>IF(M113&lt;&gt;"","-" &amp;TEXT(comp[[#This Row],[Ta]],"0.#") &amp;TEXT(M$1,0),"")</f>
        <v>-8.Ta</v>
      </c>
      <c r="AO113" s="46" t="str">
        <f>IF(N113&lt;&gt;"","-" &amp;TEXT(comp[[#This Row],[Nb]],"0.#") &amp;TEXT(N$1,0),"")</f>
        <v/>
      </c>
      <c r="AP113" s="46" t="str">
        <f>IF(O113&lt;&gt;"","-" &amp;TEXT(comp[[#This Row],[V]],"0.#") &amp;TEXT(O$1,0),"")</f>
        <v/>
      </c>
      <c r="AQ113" s="46" t="str">
        <f>IF(L113&lt;&gt;"","-" &amp;TEXT(comp[[#This Row],[Ti]],"0.#") &amp;TEXT(L$1,0),"")</f>
        <v/>
      </c>
      <c r="AR113" s="46" t="str">
        <f>IF(P113&lt;&gt;"","-" &amp;TEXT(comp[[#This Row],[Mo]],"0.#") &amp;TEXT(P$1,0),"")</f>
        <v/>
      </c>
      <c r="AS113" s="46" t="str">
        <f>IF(Q113&lt;&gt;"","-" &amp;TEXT(comp[[#This Row],[C]],"0.##") &amp;TEXT(Q$1,0),"")</f>
        <v/>
      </c>
      <c r="AT113" s="46" t="str">
        <f>IF(R113&lt;&gt;"","-" &amp;TEXT(comp[[#This Row],[Zr]],"0.##") &amp;TEXT(R$1,0),"")</f>
        <v/>
      </c>
      <c r="AU113" s="46" t="str">
        <f>IF(S113&lt;&gt;"","-" &amp;TEXT(comp[[#This Row],[B]],"0.##") &amp;TEXT(S$1,0),"")</f>
        <v/>
      </c>
      <c r="AV113" s="46" t="str">
        <f>IF(T113&lt;&gt;"","-" &amp;TEXT(comp[[#This Row],[Ir]],"0.#") &amp;TEXT(T$1,0),"")</f>
        <v/>
      </c>
      <c r="AW113" s="46" t="str">
        <f>IF(U113&lt;&gt;"","-" &amp;TEXT(comp[[#This Row],[Re]],"0.#") &amp;TEXT(U$1,0),"")</f>
        <v/>
      </c>
      <c r="AX113" s="46" t="str">
        <f>IF(V113&lt;&gt;"","-" &amp;TEXT(comp[[#This Row],[Si]],"0.#") &amp;TEXT(V$1,0),"")</f>
        <v/>
      </c>
      <c r="AY113" s="46" t="str">
        <f>IF(W113&lt;&gt;"","-" &amp;TEXT(comp[[#This Row],[Fe]],"0.#") &amp;TEXT(W$1,0),"")</f>
        <v/>
      </c>
      <c r="AZ113" s="46" t="str">
        <f>IF(X113&lt;&gt;"","-" &amp;TEXT(comp[[#This Row],[Y]],"0.#") &amp;TEXT(X$1,0),"")</f>
        <v/>
      </c>
      <c r="BA113" s="46" t="str">
        <f>IF(Y113&lt;&gt;"","-" &amp;TEXT(comp[[#This Row],[Hf]],"0.#") &amp;TEXT(Y$1,0),"")</f>
        <v/>
      </c>
      <c r="BB113" s="46" t="str">
        <f>IF(Z113&lt;&gt;"","-" &amp;TEXT(comp[[#This Row],[Ge]],"0.#") &amp;TEXT(Z$1,0),"")</f>
        <v/>
      </c>
      <c r="BC113" s="46" t="str">
        <f>IF(AA113&lt;&gt;"","-" &amp;TEXT(comp[[#This Row],[Mn]],"0.#") &amp;TEXT(AA$1,0),"")</f>
        <v/>
      </c>
      <c r="BD113" s="46" t="str">
        <f>IF(AB113&lt;&gt;"","-" &amp;TEXT(comp[[#This Row],[Sc]],"0.#") &amp;TEXT(AB$1,0),"")</f>
        <v/>
      </c>
      <c r="BE113" s="46" t="str">
        <f>IF(AC113&lt;&gt;"","-" &amp;TEXT(comp[[#This Row],[Ru]],"0.#") &amp;TEXT(AC$1,0),"")</f>
        <v/>
      </c>
      <c r="BF113" s="46" t="str">
        <f>IF(AD113&lt;&gt;"","-" &amp;TEXT(comp[[#This Row],[Ce]],"0.#") &amp;TEXT(AD$1,0),"")</f>
        <v/>
      </c>
      <c r="BG113" s="46" t="str">
        <f>IF(AE113&lt;&gt;"","-" &amp;TEXT([1]comp!$AE113,"0.#") &amp;TEXT(AE$1,0),"")</f>
        <v/>
      </c>
      <c r="BH113" s="61" t="str">
        <f>[1]comp!$D113 &amp; [1]comp!$E113</f>
        <v>Co-30Ni-12Al-8TaChen, Y., Wang, C., Ruan, J., Yang, S., Omori, T., Kainuma, R., Ishida, K., Han, J., Lu, Y., &amp; Liu, X. (2020). Development of low-density γ/γ′ Co–Al–Ta-based superalloys with high solvus temperature. Acta Materialia, 188, 652–664. https://doi.org/10.1016/j.actamat.2020.02.058</v>
      </c>
      <c r="BI113" s="63" t="str">
        <f t="shared" si="6"/>
        <v>Co-30.Ni-12.Al-8.Ta</v>
      </c>
      <c r="BJ113" s="61" t="s">
        <v>1602</v>
      </c>
      <c r="BK113" t="str">
        <f t="shared" si="7"/>
        <v>-12.Al-8.Ta-30.Ni</v>
      </c>
      <c r="BL113"/>
      <c r="BM113"/>
      <c r="BN113"/>
      <c r="BO113"/>
    </row>
    <row r="114" spans="1:67" s="42" customFormat="1" x14ac:dyDescent="0.3">
      <c r="A114" s="26" t="str">
        <f t="shared" si="5"/>
        <v>Co-30.Ni-12.Al</v>
      </c>
      <c r="B114" s="60" t="s">
        <v>1481</v>
      </c>
      <c r="C114" s="60" t="s">
        <v>2795</v>
      </c>
      <c r="D114" s="44" t="s">
        <v>312</v>
      </c>
      <c r="E114" s="61" t="s">
        <v>316</v>
      </c>
      <c r="F114" s="44">
        <v>123</v>
      </c>
      <c r="G114" s="54">
        <f t="shared" si="8"/>
        <v>58</v>
      </c>
      <c r="H114" s="54">
        <v>30</v>
      </c>
      <c r="I114" s="54">
        <v>12</v>
      </c>
      <c r="J114" s="54"/>
      <c r="K114" s="54"/>
      <c r="L114" s="54"/>
      <c r="M114" s="54"/>
      <c r="N114" s="54"/>
      <c r="O114" s="54"/>
      <c r="P114" s="54"/>
      <c r="Q114" s="50"/>
      <c r="R114" s="50"/>
      <c r="S114" s="50"/>
      <c r="T114" s="54"/>
      <c r="U114" s="54"/>
      <c r="V114" s="54"/>
      <c r="W114" s="54"/>
      <c r="X114" s="54"/>
      <c r="Y114" s="54"/>
      <c r="Z114" s="54"/>
      <c r="AA114" s="54"/>
      <c r="AB114" s="54"/>
      <c r="AC114" s="54"/>
      <c r="AD114" s="54"/>
      <c r="AE114" s="54"/>
      <c r="AF114" s="44">
        <f t="shared" si="9"/>
        <v>8.1584000000000003</v>
      </c>
      <c r="AG114" s="44"/>
      <c r="AH114" s="44"/>
      <c r="AI114" s="46" t="s">
        <v>1</v>
      </c>
      <c r="AJ114" s="46" t="str">
        <f>IF(I114&lt;&gt;"","-" &amp;TEXT([1]comp!$I114,"0.#") &amp;TEXT(I$1,0),"")</f>
        <v>-12.Al</v>
      </c>
      <c r="AK114" s="46" t="str">
        <f>IF(K114&lt;&gt;"","-" &amp;TEXT(comp[[#This Row],[W]],"0.#") &amp;TEXT(K$1,0),"")</f>
        <v/>
      </c>
      <c r="AL114" s="46" t="str">
        <f>IF(H114&lt;&gt;"","-" &amp;TEXT(comp[[#This Row],[Ni]],"0.#") &amp;TEXT(H$1,0),"")</f>
        <v>-30.Ni</v>
      </c>
      <c r="AM114" s="46" t="str">
        <f>IF(J114&lt;&gt;"","-" &amp;TEXT(comp[[#This Row],[Cr]],"0.#") &amp;TEXT(J$1,0),"")</f>
        <v/>
      </c>
      <c r="AN114" s="46" t="str">
        <f>IF(M114&lt;&gt;"","-" &amp;TEXT(comp[[#This Row],[Ta]],"0.#") &amp;TEXT(M$1,0),"")</f>
        <v/>
      </c>
      <c r="AO114" s="46" t="str">
        <f>IF(N114&lt;&gt;"","-" &amp;TEXT(comp[[#This Row],[Nb]],"0.#") &amp;TEXT(N$1,0),"")</f>
        <v/>
      </c>
      <c r="AP114" s="46" t="str">
        <f>IF(O114&lt;&gt;"","-" &amp;TEXT(comp[[#This Row],[V]],"0.#") &amp;TEXT(O$1,0),"")</f>
        <v/>
      </c>
      <c r="AQ114" s="46" t="str">
        <f>IF(L114&lt;&gt;"","-" &amp;TEXT(comp[[#This Row],[Ti]],"0.#") &amp;TEXT(L$1,0),"")</f>
        <v/>
      </c>
      <c r="AR114" s="46" t="str">
        <f>IF(P114&lt;&gt;"","-" &amp;TEXT(comp[[#This Row],[Mo]],"0.#") &amp;TEXT(P$1,0),"")</f>
        <v/>
      </c>
      <c r="AS114" s="46" t="str">
        <f>IF(Q114&lt;&gt;"","-" &amp;TEXT(comp[[#This Row],[C]],"0.##") &amp;TEXT(Q$1,0),"")</f>
        <v/>
      </c>
      <c r="AT114" s="46" t="str">
        <f>IF(R114&lt;&gt;"","-" &amp;TEXT(comp[[#This Row],[Zr]],"0.##") &amp;TEXT(R$1,0),"")</f>
        <v/>
      </c>
      <c r="AU114" s="46" t="str">
        <f>IF(S114&lt;&gt;"","-" &amp;TEXT(comp[[#This Row],[B]],"0.##") &amp;TEXT(S$1,0),"")</f>
        <v/>
      </c>
      <c r="AV114" s="46" t="str">
        <f>IF(T114&lt;&gt;"","-" &amp;TEXT(comp[[#This Row],[Ir]],"0.#") &amp;TEXT(T$1,0),"")</f>
        <v/>
      </c>
      <c r="AW114" s="46" t="str">
        <f>IF(U114&lt;&gt;"","-" &amp;TEXT(comp[[#This Row],[Re]],"0.#") &amp;TEXT(U$1,0),"")</f>
        <v/>
      </c>
      <c r="AX114" s="46" t="str">
        <f>IF(V114&lt;&gt;"","-" &amp;TEXT(comp[[#This Row],[Si]],"0.#") &amp;TEXT(V$1,0),"")</f>
        <v/>
      </c>
      <c r="AY114" s="46" t="str">
        <f>IF(W114&lt;&gt;"","-" &amp;TEXT(comp[[#This Row],[Fe]],"0.#") &amp;TEXT(W$1,0),"")</f>
        <v/>
      </c>
      <c r="AZ114" s="46" t="str">
        <f>IF(X114&lt;&gt;"","-" &amp;TEXT(comp[[#This Row],[Y]],"0.#") &amp;TEXT(X$1,0),"")</f>
        <v/>
      </c>
      <c r="BA114" s="46" t="str">
        <f>IF(Y114&lt;&gt;"","-" &amp;TEXT(comp[[#This Row],[Hf]],"0.#") &amp;TEXT(Y$1,0),"")</f>
        <v/>
      </c>
      <c r="BB114" s="46" t="str">
        <f>IF(Z114&lt;&gt;"","-" &amp;TEXT(comp[[#This Row],[Ge]],"0.#") &amp;TEXT(Z$1,0),"")</f>
        <v/>
      </c>
      <c r="BC114" s="46" t="str">
        <f>IF(AA114&lt;&gt;"","-" &amp;TEXT(comp[[#This Row],[Mn]],"0.#") &amp;TEXT(AA$1,0),"")</f>
        <v/>
      </c>
      <c r="BD114" s="46" t="str">
        <f>IF(AB114&lt;&gt;"","-" &amp;TEXT(comp[[#This Row],[Sc]],"0.#") &amp;TEXT(AB$1,0),"")</f>
        <v/>
      </c>
      <c r="BE114" s="46" t="str">
        <f>IF(AC114&lt;&gt;"","-" &amp;TEXT(comp[[#This Row],[Ru]],"0.#") &amp;TEXT(AC$1,0),"")</f>
        <v/>
      </c>
      <c r="BF114" s="46" t="str">
        <f>IF(AD114&lt;&gt;"","-" &amp;TEXT(comp[[#This Row],[Ce]],"0.#") &amp;TEXT(AD$1,0),"")</f>
        <v/>
      </c>
      <c r="BG114" s="46" t="str">
        <f>IF(AE114&lt;&gt;"","-" &amp;TEXT([1]comp!$AE114,"0.#") &amp;TEXT(AE$1,0),"")</f>
        <v/>
      </c>
      <c r="BH114" s="61" t="str">
        <f>[1]comp!$D114 &amp; [1]comp!$E114</f>
        <v>Co-30Ni-12AlChen, Y., Wang, C., Ruan, J., Yang, S., Omori, T., Kainuma, R., Ishida, K., Han, J., Lu, Y., &amp; Liu, X. (2020). Development of low-density γ/γ′ Co–Al–Ta-based superalloys with high solvus temperature. Acta Materialia, 188, 652–664. https://doi.org/10.1016/j.actamat.2020.02.059</v>
      </c>
      <c r="BI114" s="63" t="str">
        <f t="shared" si="6"/>
        <v>Co-30.Ni-12.Al</v>
      </c>
      <c r="BJ114" s="61" t="s">
        <v>1491</v>
      </c>
      <c r="BK114" t="str">
        <f t="shared" si="7"/>
        <v>-12.Al-30.Ni</v>
      </c>
      <c r="BL114"/>
      <c r="BM114"/>
      <c r="BN114"/>
      <c r="BO114"/>
    </row>
    <row r="115" spans="1:67" s="42" customFormat="1" x14ac:dyDescent="0.3">
      <c r="A115" s="26" t="str">
        <f t="shared" si="5"/>
        <v>Co-30.Ni-12.Al-4.Cr</v>
      </c>
      <c r="B115" s="60" t="s">
        <v>1481</v>
      </c>
      <c r="C115" s="60" t="s">
        <v>2796</v>
      </c>
      <c r="D115" s="44" t="s">
        <v>313</v>
      </c>
      <c r="E115" s="61" t="s">
        <v>317</v>
      </c>
      <c r="F115" s="44">
        <v>124</v>
      </c>
      <c r="G115" s="54">
        <f t="shared" si="8"/>
        <v>54</v>
      </c>
      <c r="H115" s="54">
        <v>30</v>
      </c>
      <c r="I115" s="54">
        <v>12</v>
      </c>
      <c r="J115" s="54">
        <v>4</v>
      </c>
      <c r="K115" s="54"/>
      <c r="L115" s="54"/>
      <c r="M115" s="54"/>
      <c r="N115" s="54"/>
      <c r="O115" s="54"/>
      <c r="P115" s="54"/>
      <c r="Q115" s="50"/>
      <c r="R115" s="50"/>
      <c r="S115" s="50"/>
      <c r="T115" s="54"/>
      <c r="U115" s="54"/>
      <c r="V115" s="54"/>
      <c r="W115" s="54"/>
      <c r="X115" s="54"/>
      <c r="Y115" s="54"/>
      <c r="Z115" s="54"/>
      <c r="AA115" s="54"/>
      <c r="AB115" s="54"/>
      <c r="AC115" s="54"/>
      <c r="AD115" s="54"/>
      <c r="AE115" s="54"/>
      <c r="AF115" s="44">
        <f t="shared" si="9"/>
        <v>8.09</v>
      </c>
      <c r="AG115" s="44"/>
      <c r="AH115" s="44"/>
      <c r="AI115" s="46" t="s">
        <v>1</v>
      </c>
      <c r="AJ115" s="46" t="str">
        <f>IF(I115&lt;&gt;"","-" &amp;TEXT([1]comp!$I115,"0.#") &amp;TEXT(I$1,0),"")</f>
        <v>-12.Al</v>
      </c>
      <c r="AK115" s="46" t="str">
        <f>IF(K115&lt;&gt;"","-" &amp;TEXT(comp[[#This Row],[W]],"0.#") &amp;TEXT(K$1,0),"")</f>
        <v/>
      </c>
      <c r="AL115" s="46" t="str">
        <f>IF(H115&lt;&gt;"","-" &amp;TEXT(comp[[#This Row],[Ni]],"0.#") &amp;TEXT(H$1,0),"")</f>
        <v>-30.Ni</v>
      </c>
      <c r="AM115" s="46" t="str">
        <f>IF(J115&lt;&gt;"","-" &amp;TEXT(comp[[#This Row],[Cr]],"0.#") &amp;TEXT(J$1,0),"")</f>
        <v>-4.Cr</v>
      </c>
      <c r="AN115" s="46" t="str">
        <f>IF(M115&lt;&gt;"","-" &amp;TEXT(comp[[#This Row],[Ta]],"0.#") &amp;TEXT(M$1,0),"")</f>
        <v/>
      </c>
      <c r="AO115" s="46" t="str">
        <f>IF(N115&lt;&gt;"","-" &amp;TEXT(comp[[#This Row],[Nb]],"0.#") &amp;TEXT(N$1,0),"")</f>
        <v/>
      </c>
      <c r="AP115" s="46" t="str">
        <f>IF(O115&lt;&gt;"","-" &amp;TEXT(comp[[#This Row],[V]],"0.#") &amp;TEXT(O$1,0),"")</f>
        <v/>
      </c>
      <c r="AQ115" s="46" t="str">
        <f>IF(L115&lt;&gt;"","-" &amp;TEXT(comp[[#This Row],[Ti]],"0.#") &amp;TEXT(L$1,0),"")</f>
        <v/>
      </c>
      <c r="AR115" s="46" t="str">
        <f>IF(P115&lt;&gt;"","-" &amp;TEXT(comp[[#This Row],[Mo]],"0.#") &amp;TEXT(P$1,0),"")</f>
        <v/>
      </c>
      <c r="AS115" s="46" t="str">
        <f>IF(Q115&lt;&gt;"","-" &amp;TEXT(comp[[#This Row],[C]],"0.##") &amp;TEXT(Q$1,0),"")</f>
        <v/>
      </c>
      <c r="AT115" s="46" t="str">
        <f>IF(R115&lt;&gt;"","-" &amp;TEXT(comp[[#This Row],[Zr]],"0.##") &amp;TEXT(R$1,0),"")</f>
        <v/>
      </c>
      <c r="AU115" s="46" t="str">
        <f>IF(S115&lt;&gt;"","-" &amp;TEXT(comp[[#This Row],[B]],"0.##") &amp;TEXT(S$1,0),"")</f>
        <v/>
      </c>
      <c r="AV115" s="46" t="str">
        <f>IF(T115&lt;&gt;"","-" &amp;TEXT(comp[[#This Row],[Ir]],"0.#") &amp;TEXT(T$1,0),"")</f>
        <v/>
      </c>
      <c r="AW115" s="46" t="str">
        <f>IF(U115&lt;&gt;"","-" &amp;TEXT(comp[[#This Row],[Re]],"0.#") &amp;TEXT(U$1,0),"")</f>
        <v/>
      </c>
      <c r="AX115" s="46" t="str">
        <f>IF(V115&lt;&gt;"","-" &amp;TEXT(comp[[#This Row],[Si]],"0.#") &amp;TEXT(V$1,0),"")</f>
        <v/>
      </c>
      <c r="AY115" s="46" t="str">
        <f>IF(W115&lt;&gt;"","-" &amp;TEXT(comp[[#This Row],[Fe]],"0.#") &amp;TEXT(W$1,0),"")</f>
        <v/>
      </c>
      <c r="AZ115" s="46" t="str">
        <f>IF(X115&lt;&gt;"","-" &amp;TEXT(comp[[#This Row],[Y]],"0.#") &amp;TEXT(X$1,0),"")</f>
        <v/>
      </c>
      <c r="BA115" s="46" t="str">
        <f>IF(Y115&lt;&gt;"","-" &amp;TEXT(comp[[#This Row],[Hf]],"0.#") &amp;TEXT(Y$1,0),"")</f>
        <v/>
      </c>
      <c r="BB115" s="46" t="str">
        <f>IF(Z115&lt;&gt;"","-" &amp;TEXT(comp[[#This Row],[Ge]],"0.#") &amp;TEXT(Z$1,0),"")</f>
        <v/>
      </c>
      <c r="BC115" s="46" t="str">
        <f>IF(AA115&lt;&gt;"","-" &amp;TEXT(comp[[#This Row],[Mn]],"0.#") &amp;TEXT(AA$1,0),"")</f>
        <v/>
      </c>
      <c r="BD115" s="46" t="str">
        <f>IF(AB115&lt;&gt;"","-" &amp;TEXT(comp[[#This Row],[Sc]],"0.#") &amp;TEXT(AB$1,0),"")</f>
        <v/>
      </c>
      <c r="BE115" s="46" t="str">
        <f>IF(AC115&lt;&gt;"","-" &amp;TEXT(comp[[#This Row],[Ru]],"0.#") &amp;TEXT(AC$1,0),"")</f>
        <v/>
      </c>
      <c r="BF115" s="46" t="str">
        <f>IF(AD115&lt;&gt;"","-" &amp;TEXT(comp[[#This Row],[Ce]],"0.#") &amp;TEXT(AD$1,0),"")</f>
        <v/>
      </c>
      <c r="BG115" s="46" t="str">
        <f>IF(AE115&lt;&gt;"","-" &amp;TEXT([1]comp!$AE115,"0.#") &amp;TEXT(AE$1,0),"")</f>
        <v/>
      </c>
      <c r="BH115" s="61" t="str">
        <f>[1]comp!$D115 &amp; [1]comp!$E115</f>
        <v>Co-30Ni-12Al-4CrChen, Y., Wang, C., Ruan, J., Yang, S., Omori, T., Kainuma, R., Ishida, K., Han, J., Lu, Y., &amp; Liu, X. (2020). Development of low-density γ/γ′ Co–Al–Ta-based superalloys with high solvus temperature. Acta Materialia, 188, 652–664. https://doi.org/10.1016/j.actamat.2020.02.060</v>
      </c>
      <c r="BI115" s="63" t="str">
        <f t="shared" si="6"/>
        <v>Co-30.Ni-12.Al-4.Cr</v>
      </c>
      <c r="BJ115" s="61" t="s">
        <v>1493</v>
      </c>
      <c r="BK115" t="str">
        <f t="shared" si="7"/>
        <v>-12.Al-4.Cr-30.Ni</v>
      </c>
      <c r="BL115"/>
      <c r="BM115"/>
      <c r="BN115"/>
      <c r="BO115"/>
    </row>
    <row r="116" spans="1:67" s="42" customFormat="1" x14ac:dyDescent="0.3">
      <c r="A116" s="26" t="str">
        <f t="shared" si="5"/>
        <v>Co-30.Ni-12.Al-8.Cr</v>
      </c>
      <c r="B116" s="60" t="s">
        <v>1481</v>
      </c>
      <c r="C116" s="60" t="s">
        <v>2797</v>
      </c>
      <c r="D116" s="44" t="s">
        <v>314</v>
      </c>
      <c r="E116" s="61" t="s">
        <v>318</v>
      </c>
      <c r="F116" s="44">
        <v>125</v>
      </c>
      <c r="G116" s="54">
        <f t="shared" si="8"/>
        <v>50</v>
      </c>
      <c r="H116" s="54">
        <v>30</v>
      </c>
      <c r="I116" s="54">
        <v>12</v>
      </c>
      <c r="J116" s="54">
        <v>8</v>
      </c>
      <c r="K116" s="54"/>
      <c r="L116" s="54"/>
      <c r="M116" s="54"/>
      <c r="N116" s="54"/>
      <c r="O116" s="54"/>
      <c r="P116" s="54"/>
      <c r="Q116" s="50"/>
      <c r="R116" s="50"/>
      <c r="S116" s="50"/>
      <c r="T116" s="54"/>
      <c r="U116" s="54"/>
      <c r="V116" s="54"/>
      <c r="W116" s="54"/>
      <c r="X116" s="54"/>
      <c r="Y116" s="54"/>
      <c r="Z116" s="54"/>
      <c r="AA116" s="54"/>
      <c r="AB116" s="54"/>
      <c r="AC116" s="54"/>
      <c r="AD116" s="54"/>
      <c r="AE116" s="54"/>
      <c r="AF116" s="44">
        <f t="shared" si="9"/>
        <v>8.0215999999999994</v>
      </c>
      <c r="AG116" s="44"/>
      <c r="AH116" s="44"/>
      <c r="AI116" s="46" t="s">
        <v>1</v>
      </c>
      <c r="AJ116" s="46" t="str">
        <f>IF(I116&lt;&gt;"","-" &amp;TEXT([1]comp!$I116,"0.#") &amp;TEXT(I$1,0),"")</f>
        <v>-12.Al</v>
      </c>
      <c r="AK116" s="46" t="str">
        <f>IF(K116&lt;&gt;"","-" &amp;TEXT(comp[[#This Row],[W]],"0.#") &amp;TEXT(K$1,0),"")</f>
        <v/>
      </c>
      <c r="AL116" s="46" t="str">
        <f>IF(H116&lt;&gt;"","-" &amp;TEXT(comp[[#This Row],[Ni]],"0.#") &amp;TEXT(H$1,0),"")</f>
        <v>-30.Ni</v>
      </c>
      <c r="AM116" s="46" t="str">
        <f>IF(J116&lt;&gt;"","-" &amp;TEXT(comp[[#This Row],[Cr]],"0.#") &amp;TEXT(J$1,0),"")</f>
        <v>-8.Cr</v>
      </c>
      <c r="AN116" s="46" t="str">
        <f>IF(M116&lt;&gt;"","-" &amp;TEXT(comp[[#This Row],[Ta]],"0.#") &amp;TEXT(M$1,0),"")</f>
        <v/>
      </c>
      <c r="AO116" s="46" t="str">
        <f>IF(N116&lt;&gt;"","-" &amp;TEXT(comp[[#This Row],[Nb]],"0.#") &amp;TEXT(N$1,0),"")</f>
        <v/>
      </c>
      <c r="AP116" s="46" t="str">
        <f>IF(O116&lt;&gt;"","-" &amp;TEXT(comp[[#This Row],[V]],"0.#") &amp;TEXT(O$1,0),"")</f>
        <v/>
      </c>
      <c r="AQ116" s="46" t="str">
        <f>IF(L116&lt;&gt;"","-" &amp;TEXT(comp[[#This Row],[Ti]],"0.#") &amp;TEXT(L$1,0),"")</f>
        <v/>
      </c>
      <c r="AR116" s="46" t="str">
        <f>IF(P116&lt;&gt;"","-" &amp;TEXT(comp[[#This Row],[Mo]],"0.#") &amp;TEXT(P$1,0),"")</f>
        <v/>
      </c>
      <c r="AS116" s="46" t="str">
        <f>IF(Q116&lt;&gt;"","-" &amp;TEXT(comp[[#This Row],[C]],"0.##") &amp;TEXT(Q$1,0),"")</f>
        <v/>
      </c>
      <c r="AT116" s="46" t="str">
        <f>IF(R116&lt;&gt;"","-" &amp;TEXT(comp[[#This Row],[Zr]],"0.##") &amp;TEXT(R$1,0),"")</f>
        <v/>
      </c>
      <c r="AU116" s="46" t="str">
        <f>IF(S116&lt;&gt;"","-" &amp;TEXT(comp[[#This Row],[B]],"0.##") &amp;TEXT(S$1,0),"")</f>
        <v/>
      </c>
      <c r="AV116" s="46" t="str">
        <f>IF(T116&lt;&gt;"","-" &amp;TEXT(comp[[#This Row],[Ir]],"0.#") &amp;TEXT(T$1,0),"")</f>
        <v/>
      </c>
      <c r="AW116" s="46" t="str">
        <f>IF(U116&lt;&gt;"","-" &amp;TEXT(comp[[#This Row],[Re]],"0.#") &amp;TEXT(U$1,0),"")</f>
        <v/>
      </c>
      <c r="AX116" s="46" t="str">
        <f>IF(V116&lt;&gt;"","-" &amp;TEXT(comp[[#This Row],[Si]],"0.#") &amp;TEXT(V$1,0),"")</f>
        <v/>
      </c>
      <c r="AY116" s="46" t="str">
        <f>IF(W116&lt;&gt;"","-" &amp;TEXT(comp[[#This Row],[Fe]],"0.#") &amp;TEXT(W$1,0),"")</f>
        <v/>
      </c>
      <c r="AZ116" s="46" t="str">
        <f>IF(X116&lt;&gt;"","-" &amp;TEXT(comp[[#This Row],[Y]],"0.#") &amp;TEXT(X$1,0),"")</f>
        <v/>
      </c>
      <c r="BA116" s="46" t="str">
        <f>IF(Y116&lt;&gt;"","-" &amp;TEXT(comp[[#This Row],[Hf]],"0.#") &amp;TEXT(Y$1,0),"")</f>
        <v/>
      </c>
      <c r="BB116" s="46" t="str">
        <f>IF(Z116&lt;&gt;"","-" &amp;TEXT(comp[[#This Row],[Ge]],"0.#") &amp;TEXT(Z$1,0),"")</f>
        <v/>
      </c>
      <c r="BC116" s="46" t="str">
        <f>IF(AA116&lt;&gt;"","-" &amp;TEXT(comp[[#This Row],[Mn]],"0.#") &amp;TEXT(AA$1,0),"")</f>
        <v/>
      </c>
      <c r="BD116" s="46" t="str">
        <f>IF(AB116&lt;&gt;"","-" &amp;TEXT(comp[[#This Row],[Sc]],"0.#") &amp;TEXT(AB$1,0),"")</f>
        <v/>
      </c>
      <c r="BE116" s="46" t="str">
        <f>IF(AC116&lt;&gt;"","-" &amp;TEXT(comp[[#This Row],[Ru]],"0.#") &amp;TEXT(AC$1,0),"")</f>
        <v/>
      </c>
      <c r="BF116" s="46" t="str">
        <f>IF(AD116&lt;&gt;"","-" &amp;TEXT(comp[[#This Row],[Ce]],"0.#") &amp;TEXT(AD$1,0),"")</f>
        <v/>
      </c>
      <c r="BG116" s="46" t="str">
        <f>IF(AE116&lt;&gt;"","-" &amp;TEXT([1]comp!$AE116,"0.#") &amp;TEXT(AE$1,0),"")</f>
        <v/>
      </c>
      <c r="BH116" s="61" t="str">
        <f>[1]comp!$D116 &amp; [1]comp!$E116</f>
        <v>Co-30Ni-12Al-8CrChen, Y., Wang, C., Ruan, J., Yang, S., Omori, T., Kainuma, R., Ishida, K., Han, J., Lu, Y., &amp; Liu, X. (2020). Development of low-density γ/γ′ Co–Al–Ta-based superalloys with high solvus temperature. Acta Materialia, 188, 652–664. https://doi.org/10.1016/j.actamat.2020.02.061</v>
      </c>
      <c r="BI116" s="63" t="str">
        <f t="shared" si="6"/>
        <v>Co-30.Ni-12.Al-8.Cr</v>
      </c>
      <c r="BJ116" s="61" t="s">
        <v>1494</v>
      </c>
      <c r="BK116" t="str">
        <f t="shared" si="7"/>
        <v>-12.Al-8.Cr-30.Ni</v>
      </c>
      <c r="BL116"/>
      <c r="BM116"/>
      <c r="BN116"/>
      <c r="BO116"/>
    </row>
    <row r="117" spans="1:67" s="42" customFormat="1" x14ac:dyDescent="0.3">
      <c r="A117" s="26" t="str">
        <f t="shared" si="5"/>
        <v>Co-30.Ni-12.Al-12.Cr</v>
      </c>
      <c r="B117" s="60" t="s">
        <v>1481</v>
      </c>
      <c r="C117" s="60" t="s">
        <v>2798</v>
      </c>
      <c r="D117" s="44" t="s">
        <v>315</v>
      </c>
      <c r="E117" s="61" t="s">
        <v>319</v>
      </c>
      <c r="F117" s="44">
        <v>126</v>
      </c>
      <c r="G117" s="54">
        <f t="shared" si="8"/>
        <v>46</v>
      </c>
      <c r="H117" s="54">
        <v>30</v>
      </c>
      <c r="I117" s="54">
        <v>12</v>
      </c>
      <c r="J117" s="54">
        <v>12</v>
      </c>
      <c r="K117" s="54"/>
      <c r="L117" s="54"/>
      <c r="M117" s="54"/>
      <c r="N117" s="54"/>
      <c r="O117" s="54"/>
      <c r="P117" s="54"/>
      <c r="Q117" s="50"/>
      <c r="R117" s="50"/>
      <c r="S117" s="50"/>
      <c r="T117" s="54"/>
      <c r="U117" s="54"/>
      <c r="V117" s="54"/>
      <c r="W117" s="54"/>
      <c r="X117" s="54"/>
      <c r="Y117" s="54"/>
      <c r="Z117" s="54"/>
      <c r="AA117" s="54"/>
      <c r="AB117" s="54"/>
      <c r="AC117" s="54"/>
      <c r="AD117" s="54"/>
      <c r="AE117" s="54"/>
      <c r="AF117" s="44">
        <f t="shared" si="9"/>
        <v>7.9532000000000007</v>
      </c>
      <c r="AG117" s="44">
        <v>8.3800000000000008</v>
      </c>
      <c r="AH117" s="44"/>
      <c r="AI117" s="46" t="s">
        <v>1</v>
      </c>
      <c r="AJ117" s="46" t="str">
        <f>IF(I117&lt;&gt;"","-" &amp;TEXT([1]comp!$I117,"0.#") &amp;TEXT(I$1,0),"")</f>
        <v>-12.Al</v>
      </c>
      <c r="AK117" s="46" t="str">
        <f>IF(K117&lt;&gt;"","-" &amp;TEXT(comp[[#This Row],[W]],"0.#") &amp;TEXT(K$1,0),"")</f>
        <v/>
      </c>
      <c r="AL117" s="46" t="str">
        <f>IF(H117&lt;&gt;"","-" &amp;TEXT(comp[[#This Row],[Ni]],"0.#") &amp;TEXT(H$1,0),"")</f>
        <v>-30.Ni</v>
      </c>
      <c r="AM117" s="46" t="str">
        <f>IF(J117&lt;&gt;"","-" &amp;TEXT(comp[[#This Row],[Cr]],"0.#") &amp;TEXT(J$1,0),"")</f>
        <v>-12.Cr</v>
      </c>
      <c r="AN117" s="46" t="str">
        <f>IF(M117&lt;&gt;"","-" &amp;TEXT(comp[[#This Row],[Ta]],"0.#") &amp;TEXT(M$1,0),"")</f>
        <v/>
      </c>
      <c r="AO117" s="46" t="str">
        <f>IF(N117&lt;&gt;"","-" &amp;TEXT(comp[[#This Row],[Nb]],"0.#") &amp;TEXT(N$1,0),"")</f>
        <v/>
      </c>
      <c r="AP117" s="46" t="str">
        <f>IF(O117&lt;&gt;"","-" &amp;TEXT(comp[[#This Row],[V]],"0.#") &amp;TEXT(O$1,0),"")</f>
        <v/>
      </c>
      <c r="AQ117" s="46" t="str">
        <f>IF(L117&lt;&gt;"","-" &amp;TEXT(comp[[#This Row],[Ti]],"0.#") &amp;TEXT(L$1,0),"")</f>
        <v/>
      </c>
      <c r="AR117" s="46" t="str">
        <f>IF(P117&lt;&gt;"","-" &amp;TEXT(comp[[#This Row],[Mo]],"0.#") &amp;TEXT(P$1,0),"")</f>
        <v/>
      </c>
      <c r="AS117" s="46" t="str">
        <f>IF(Q117&lt;&gt;"","-" &amp;TEXT(comp[[#This Row],[C]],"0.##") &amp;TEXT(Q$1,0),"")</f>
        <v/>
      </c>
      <c r="AT117" s="46" t="str">
        <f>IF(R117&lt;&gt;"","-" &amp;TEXT(comp[[#This Row],[Zr]],"0.##") &amp;TEXT(R$1,0),"")</f>
        <v/>
      </c>
      <c r="AU117" s="46" t="str">
        <f>IF(S117&lt;&gt;"","-" &amp;TEXT(comp[[#This Row],[B]],"0.##") &amp;TEXT(S$1,0),"")</f>
        <v/>
      </c>
      <c r="AV117" s="46" t="str">
        <f>IF(T117&lt;&gt;"","-" &amp;TEXT(comp[[#This Row],[Ir]],"0.#") &amp;TEXT(T$1,0),"")</f>
        <v/>
      </c>
      <c r="AW117" s="46" t="str">
        <f>IF(U117&lt;&gt;"","-" &amp;TEXT(comp[[#This Row],[Re]],"0.#") &amp;TEXT(U$1,0),"")</f>
        <v/>
      </c>
      <c r="AX117" s="46" t="str">
        <f>IF(V117&lt;&gt;"","-" &amp;TEXT(comp[[#This Row],[Si]],"0.#") &amp;TEXT(V$1,0),"")</f>
        <v/>
      </c>
      <c r="AY117" s="46" t="str">
        <f>IF(W117&lt;&gt;"","-" &amp;TEXT(comp[[#This Row],[Fe]],"0.#") &amp;TEXT(W$1,0),"")</f>
        <v/>
      </c>
      <c r="AZ117" s="46" t="str">
        <f>IF(X117&lt;&gt;"","-" &amp;TEXT(comp[[#This Row],[Y]],"0.#") &amp;TEXT(X$1,0),"")</f>
        <v/>
      </c>
      <c r="BA117" s="46" t="str">
        <f>IF(Y117&lt;&gt;"","-" &amp;TEXT(comp[[#This Row],[Hf]],"0.#") &amp;TEXT(Y$1,0),"")</f>
        <v/>
      </c>
      <c r="BB117" s="46" t="str">
        <f>IF(Z117&lt;&gt;"","-" &amp;TEXT(comp[[#This Row],[Ge]],"0.#") &amp;TEXT(Z$1,0),"")</f>
        <v/>
      </c>
      <c r="BC117" s="46" t="str">
        <f>IF(AA117&lt;&gt;"","-" &amp;TEXT(comp[[#This Row],[Mn]],"0.#") &amp;TEXT(AA$1,0),"")</f>
        <v/>
      </c>
      <c r="BD117" s="46" t="str">
        <f>IF(AB117&lt;&gt;"","-" &amp;TEXT(comp[[#This Row],[Sc]],"0.#") &amp;TEXT(AB$1,0),"")</f>
        <v/>
      </c>
      <c r="BE117" s="46" t="str">
        <f>IF(AC117&lt;&gt;"","-" &amp;TEXT(comp[[#This Row],[Ru]],"0.#") &amp;TEXT(AC$1,0),"")</f>
        <v/>
      </c>
      <c r="BF117" s="46" t="str">
        <f>IF(AD117&lt;&gt;"","-" &amp;TEXT(comp[[#This Row],[Ce]],"0.#") &amp;TEXT(AD$1,0),"")</f>
        <v/>
      </c>
      <c r="BG117" s="46" t="str">
        <f>IF(AE117&lt;&gt;"","-" &amp;TEXT([1]comp!$AE117,"0.#") &amp;TEXT(AE$1,0),"")</f>
        <v/>
      </c>
      <c r="BH117" s="61" t="str">
        <f>[1]comp!$D117 &amp; [1]comp!$E117</f>
        <v>Co-30Ni-12Al-12CrChen, Y., Wang, C., Ruan, J., Yang, S., Omori, T., Kainuma, R., Ishida, K., Han, J., Lu, Y., &amp; Liu, X. (2020). Development of low-density γ/γ′ Co–Al–Ta-based superalloys with high solvus temperature. Acta Materialia, 188, 652–664. https://doi.org/10.1016/j.actamat.2020.02.062</v>
      </c>
      <c r="BI117" s="63" t="str">
        <f t="shared" si="6"/>
        <v>Co-30.Ni-12.Al-12.Cr</v>
      </c>
      <c r="BJ117" s="61" t="s">
        <v>1492</v>
      </c>
      <c r="BK117" t="str">
        <f t="shared" si="7"/>
        <v>-12.Al-12.Cr-30.Ni</v>
      </c>
      <c r="BL117"/>
      <c r="BM117"/>
      <c r="BN117"/>
      <c r="BO117"/>
    </row>
    <row r="118" spans="1:67" s="42" customFormat="1" x14ac:dyDescent="0.3">
      <c r="A118" s="26" t="str">
        <f t="shared" si="5"/>
        <v>Co-12.Al-11.W</v>
      </c>
      <c r="B118" s="38" t="s">
        <v>1484</v>
      </c>
      <c r="C118" s="38" t="s">
        <v>2799</v>
      </c>
      <c r="D118" s="31" t="s">
        <v>323</v>
      </c>
      <c r="E118" s="39" t="s">
        <v>322</v>
      </c>
      <c r="F118" s="31">
        <v>127</v>
      </c>
      <c r="G118" s="54">
        <f t="shared" si="8"/>
        <v>77</v>
      </c>
      <c r="H118" s="55"/>
      <c r="I118" s="55">
        <v>12</v>
      </c>
      <c r="J118" s="55"/>
      <c r="K118" s="55">
        <v>11</v>
      </c>
      <c r="L118" s="55"/>
      <c r="M118" s="55"/>
      <c r="N118" s="55"/>
      <c r="O118" s="55"/>
      <c r="P118" s="55"/>
      <c r="Q118" s="51"/>
      <c r="R118" s="51"/>
      <c r="S118" s="51"/>
      <c r="T118" s="55"/>
      <c r="U118" s="55"/>
      <c r="V118" s="55"/>
      <c r="W118" s="55"/>
      <c r="X118" s="55"/>
      <c r="Y118" s="55"/>
      <c r="Z118" s="55"/>
      <c r="AA118" s="55"/>
      <c r="AB118" s="55"/>
      <c r="AC118" s="55"/>
      <c r="AD118" s="55"/>
      <c r="AE118" s="55"/>
      <c r="AF118" s="31">
        <f t="shared" si="9"/>
        <v>9.2945000000000011</v>
      </c>
      <c r="AG118" s="31"/>
      <c r="AH118" s="31" t="s">
        <v>324</v>
      </c>
      <c r="AI118" s="46" t="s">
        <v>1</v>
      </c>
      <c r="AJ118" s="46" t="str">
        <f>IF(I118&lt;&gt;"","-" &amp;TEXT([1]comp!$I118,"0.#") &amp;TEXT(I$1,0),"")</f>
        <v>-12.Al</v>
      </c>
      <c r="AK118" s="46" t="str">
        <f>IF(K118&lt;&gt;"","-" &amp;TEXT(comp[[#This Row],[W]],"0.#") &amp;TEXT(K$1,0),"")</f>
        <v>-11.W</v>
      </c>
      <c r="AL118" s="46" t="str">
        <f>IF(H118&lt;&gt;"","-" &amp;TEXT(comp[[#This Row],[Ni]],"0.#") &amp;TEXT(H$1,0),"")</f>
        <v/>
      </c>
      <c r="AM118" s="46" t="str">
        <f>IF(J118&lt;&gt;"","-" &amp;TEXT(comp[[#This Row],[Cr]],"0.#") &amp;TEXT(J$1,0),"")</f>
        <v/>
      </c>
      <c r="AN118" s="46" t="str">
        <f>IF(M118&lt;&gt;"","-" &amp;TEXT(comp[[#This Row],[Ta]],"0.#") &amp;TEXT(M$1,0),"")</f>
        <v/>
      </c>
      <c r="AO118" s="46" t="str">
        <f>IF(N118&lt;&gt;"","-" &amp;TEXT(comp[[#This Row],[Nb]],"0.#") &amp;TEXT(N$1,0),"")</f>
        <v/>
      </c>
      <c r="AP118" s="46" t="str">
        <f>IF(O118&lt;&gt;"","-" &amp;TEXT(comp[[#This Row],[V]],"0.#") &amp;TEXT(O$1,0),"")</f>
        <v/>
      </c>
      <c r="AQ118" s="46" t="str">
        <f>IF(L118&lt;&gt;"","-" &amp;TEXT(comp[[#This Row],[Ti]],"0.#") &amp;TEXT(L$1,0),"")</f>
        <v/>
      </c>
      <c r="AR118" s="46" t="str">
        <f>IF(P118&lt;&gt;"","-" &amp;TEXT(comp[[#This Row],[Mo]],"0.#") &amp;TEXT(P$1,0),"")</f>
        <v/>
      </c>
      <c r="AS118" s="46" t="str">
        <f>IF(Q118&lt;&gt;"","-" &amp;TEXT(comp[[#This Row],[C]],"0.##") &amp;TEXT(Q$1,0),"")</f>
        <v/>
      </c>
      <c r="AT118" s="46" t="str">
        <f>IF(R118&lt;&gt;"","-" &amp;TEXT(comp[[#This Row],[Zr]],"0.##") &amp;TEXT(R$1,0),"")</f>
        <v/>
      </c>
      <c r="AU118" s="46" t="str">
        <f>IF(S118&lt;&gt;"","-" &amp;TEXT(comp[[#This Row],[B]],"0.##") &amp;TEXT(S$1,0),"")</f>
        <v/>
      </c>
      <c r="AV118" s="46" t="str">
        <f>IF(T118&lt;&gt;"","-" &amp;TEXT(comp[[#This Row],[Ir]],"0.#") &amp;TEXT(T$1,0),"")</f>
        <v/>
      </c>
      <c r="AW118" s="46" t="str">
        <f>IF(U118&lt;&gt;"","-" &amp;TEXT(comp[[#This Row],[Re]],"0.#") &amp;TEXT(U$1,0),"")</f>
        <v/>
      </c>
      <c r="AX118" s="46" t="str">
        <f>IF(V118&lt;&gt;"","-" &amp;TEXT(comp[[#This Row],[Si]],"0.#") &amp;TEXT(V$1,0),"")</f>
        <v/>
      </c>
      <c r="AY118" s="46" t="str">
        <f>IF(W118&lt;&gt;"","-" &amp;TEXT(comp[[#This Row],[Fe]],"0.#") &amp;TEXT(W$1,0),"")</f>
        <v/>
      </c>
      <c r="AZ118" s="46" t="str">
        <f>IF(X118&lt;&gt;"","-" &amp;TEXT(comp[[#This Row],[Y]],"0.#") &amp;TEXT(X$1,0),"")</f>
        <v/>
      </c>
      <c r="BA118" s="46" t="str">
        <f>IF(Y118&lt;&gt;"","-" &amp;TEXT(comp[[#This Row],[Hf]],"0.#") &amp;TEXT(Y$1,0),"")</f>
        <v/>
      </c>
      <c r="BB118" s="46" t="str">
        <f>IF(Z118&lt;&gt;"","-" &amp;TEXT(comp[[#This Row],[Ge]],"0.#") &amp;TEXT(Z$1,0),"")</f>
        <v/>
      </c>
      <c r="BC118" s="46" t="str">
        <f>IF(AA118&lt;&gt;"","-" &amp;TEXT(comp[[#This Row],[Mn]],"0.#") &amp;TEXT(AA$1,0),"")</f>
        <v/>
      </c>
      <c r="BD118" s="46" t="str">
        <f>IF(AB118&lt;&gt;"","-" &amp;TEXT(comp[[#This Row],[Sc]],"0.#") &amp;TEXT(AB$1,0),"")</f>
        <v/>
      </c>
      <c r="BE118" s="46" t="str">
        <f>IF(AC118&lt;&gt;"","-" &amp;TEXT(comp[[#This Row],[Ru]],"0.#") &amp;TEXT(AC$1,0),"")</f>
        <v/>
      </c>
      <c r="BF118" s="46" t="str">
        <f>IF(AD118&lt;&gt;"","-" &amp;TEXT(comp[[#This Row],[Ce]],"0.#") &amp;TEXT(AD$1,0),"")</f>
        <v/>
      </c>
      <c r="BG118" s="46" t="str">
        <f>IF(AE118&lt;&gt;"","-" &amp;TEXT([1]comp!$AE118,"0.#") &amp;TEXT(AE$1,0),"")</f>
        <v/>
      </c>
      <c r="BH118" s="39" t="str">
        <f>[1]comp!$D118 &amp; [1]comp!$E118</f>
        <v>Co-12Al-11WChen, Z. M. T., Okamoto, N. L., Demura, M. &amp; Inui, H. Micropillar compression deformation of single crystals of Co3(Al,W) with the L12 structure. Scr. Mater. 121, 28–31 (2016).</v>
      </c>
      <c r="BI118" s="73" t="str">
        <f t="shared" si="6"/>
        <v>Co-12.Al-11.W</v>
      </c>
      <c r="BJ118" s="39" t="s">
        <v>1963</v>
      </c>
      <c r="BK118" t="str">
        <f t="shared" si="7"/>
        <v>-12.Al-11.W</v>
      </c>
      <c r="BL118"/>
      <c r="BM118"/>
      <c r="BN118"/>
      <c r="BO118"/>
    </row>
    <row r="119" spans="1:67" s="42" customFormat="1" x14ac:dyDescent="0.3">
      <c r="A119" s="26" t="str">
        <f t="shared" si="5"/>
        <v>Co-58.3Ni-3.2Al-10.8Cr-8.2Ti</v>
      </c>
      <c r="B119" s="69" t="s">
        <v>779</v>
      </c>
      <c r="C119" s="69" t="s">
        <v>2800</v>
      </c>
      <c r="D119" s="42" t="s">
        <v>334</v>
      </c>
      <c r="E119" s="42" t="s">
        <v>327</v>
      </c>
      <c r="F119" s="42">
        <v>128</v>
      </c>
      <c r="G119" s="54">
        <f t="shared" si="8"/>
        <v>19.5</v>
      </c>
      <c r="H119" s="48">
        <v>58.3</v>
      </c>
      <c r="I119" s="48">
        <v>3.2</v>
      </c>
      <c r="J119" s="48">
        <v>10.8</v>
      </c>
      <c r="K119" s="48"/>
      <c r="L119" s="48">
        <v>8.1999999999999993</v>
      </c>
      <c r="M119" s="48"/>
      <c r="N119" s="48"/>
      <c r="O119" s="48"/>
      <c r="P119" s="48"/>
      <c r="Q119" s="47"/>
      <c r="R119" s="47"/>
      <c r="S119" s="47"/>
      <c r="T119" s="48"/>
      <c r="U119" s="48"/>
      <c r="V119" s="48"/>
      <c r="W119" s="48"/>
      <c r="X119" s="48"/>
      <c r="Y119" s="48"/>
      <c r="Z119" s="48"/>
      <c r="AA119" s="48"/>
      <c r="AB119" s="48"/>
      <c r="AC119" s="48"/>
      <c r="AD119" s="48"/>
      <c r="AE119" s="48"/>
      <c r="AF119" s="42">
        <f t="shared" si="9"/>
        <v>8.1613579999999999</v>
      </c>
      <c r="AI119" s="46" t="s">
        <v>1</v>
      </c>
      <c r="AJ119" s="46" t="str">
        <f>IF(I119&lt;&gt;"","-" &amp;TEXT([1]comp!$I119,"0.#") &amp;TEXT(I$1,0),"")</f>
        <v>-3.2Al</v>
      </c>
      <c r="AK119" s="46" t="str">
        <f>IF(K119&lt;&gt;"","-" &amp;TEXT(comp[[#This Row],[W]],"0.#") &amp;TEXT(K$1,0),"")</f>
        <v/>
      </c>
      <c r="AL119" s="46" t="str">
        <f>IF(H119&lt;&gt;"","-" &amp;TEXT(comp[[#This Row],[Ni]],"0.#") &amp;TEXT(H$1,0),"")</f>
        <v>-58.3Ni</v>
      </c>
      <c r="AM119" s="46" t="str">
        <f>IF(J119&lt;&gt;"","-" &amp;TEXT(comp[[#This Row],[Cr]],"0.#") &amp;TEXT(J$1,0),"")</f>
        <v>-10.8Cr</v>
      </c>
      <c r="AN119" s="46" t="str">
        <f>IF(M119&lt;&gt;"","-" &amp;TEXT(comp[[#This Row],[Ta]],"0.#") &amp;TEXT(M$1,0),"")</f>
        <v/>
      </c>
      <c r="AO119" s="46" t="str">
        <f>IF(N119&lt;&gt;"","-" &amp;TEXT(comp[[#This Row],[Nb]],"0.#") &amp;TEXT(N$1,0),"")</f>
        <v/>
      </c>
      <c r="AP119" s="46" t="str">
        <f>IF(O119&lt;&gt;"","-" &amp;TEXT(comp[[#This Row],[V]],"0.#") &amp;TEXT(O$1,0),"")</f>
        <v/>
      </c>
      <c r="AQ119" s="46" t="str">
        <f>IF(L119&lt;&gt;"","-" &amp;TEXT(comp[[#This Row],[Ti]],"0.#") &amp;TEXT(L$1,0),"")</f>
        <v>-8.2Ti</v>
      </c>
      <c r="AR119" s="46" t="str">
        <f>IF(P119&lt;&gt;"","-" &amp;TEXT(comp[[#This Row],[Mo]],"0.#") &amp;TEXT(P$1,0),"")</f>
        <v/>
      </c>
      <c r="AS119" s="46" t="str">
        <f>IF(Q119&lt;&gt;"","-" &amp;TEXT(comp[[#This Row],[C]],"0.##") &amp;TEXT(Q$1,0),"")</f>
        <v/>
      </c>
      <c r="AT119" s="46" t="str">
        <f>IF(R119&lt;&gt;"","-" &amp;TEXT(comp[[#This Row],[Zr]],"0.##") &amp;TEXT(R$1,0),"")</f>
        <v/>
      </c>
      <c r="AU119" s="46" t="str">
        <f>IF(S119&lt;&gt;"","-" &amp;TEXT(comp[[#This Row],[B]],"0.##") &amp;TEXT(S$1,0),"")</f>
        <v/>
      </c>
      <c r="AV119" s="46" t="str">
        <f>IF(T119&lt;&gt;"","-" &amp;TEXT(comp[[#This Row],[Ir]],"0.#") &amp;TEXT(T$1,0),"")</f>
        <v/>
      </c>
      <c r="AW119" s="46" t="str">
        <f>IF(U119&lt;&gt;"","-" &amp;TEXT(comp[[#This Row],[Re]],"0.#") &amp;TEXT(U$1,0),"")</f>
        <v/>
      </c>
      <c r="AX119" s="46" t="str">
        <f>IF(V119&lt;&gt;"","-" &amp;TEXT(comp[[#This Row],[Si]],"0.#") &amp;TEXT(V$1,0),"")</f>
        <v/>
      </c>
      <c r="AY119" s="46" t="str">
        <f>IF(W119&lt;&gt;"","-" &amp;TEXT(comp[[#This Row],[Fe]],"0.#") &amp;TEXT(W$1,0),"")</f>
        <v/>
      </c>
      <c r="AZ119" s="46" t="str">
        <f>IF(X119&lt;&gt;"","-" &amp;TEXT(comp[[#This Row],[Y]],"0.#") &amp;TEXT(X$1,0),"")</f>
        <v/>
      </c>
      <c r="BA119" s="46" t="str">
        <f>IF(Y119&lt;&gt;"","-" &amp;TEXT(comp[[#This Row],[Hf]],"0.#") &amp;TEXT(Y$1,0),"")</f>
        <v/>
      </c>
      <c r="BB119" s="46" t="str">
        <f>IF(Z119&lt;&gt;"","-" &amp;TEXT(comp[[#This Row],[Ge]],"0.#") &amp;TEXT(Z$1,0),"")</f>
        <v/>
      </c>
      <c r="BC119" s="46" t="str">
        <f>IF(AA119&lt;&gt;"","-" &amp;TEXT(comp[[#This Row],[Mn]],"0.#") &amp;TEXT(AA$1,0),"")</f>
        <v/>
      </c>
      <c r="BD119" s="46" t="str">
        <f>IF(AB119&lt;&gt;"","-" &amp;TEXT(comp[[#This Row],[Sc]],"0.#") &amp;TEXT(AB$1,0),"")</f>
        <v/>
      </c>
      <c r="BE119" s="46" t="str">
        <f>IF(AC119&lt;&gt;"","-" &amp;TEXT(comp[[#This Row],[Ru]],"0.#") &amp;TEXT(AC$1,0),"")</f>
        <v/>
      </c>
      <c r="BF119" s="46" t="str">
        <f>IF(AD119&lt;&gt;"","-" &amp;TEXT(comp[[#This Row],[Ce]],"0.#") &amp;TEXT(AD$1,0),"")</f>
        <v/>
      </c>
      <c r="BG119" s="46" t="str">
        <f>IF(AE119&lt;&gt;"","-" &amp;TEXT([1]comp!$AE119,"0.#") &amp;TEXT(AE$1,0),"")</f>
        <v/>
      </c>
      <c r="BH119" s="42" t="str">
        <f>[1]comp!$D119 &amp; [1]comp!$E119</f>
        <v>103aChristofidou, K. A. et al. The microstructure and hardness of Ni-Co-Al-Ti-Cr quinary alloys. J. Alloys Compd. (2016) doi:10.1016/j.jallcom.2016.07.159.</v>
      </c>
      <c r="BI119" s="70" t="str">
        <f t="shared" si="6"/>
        <v>Co-58.3Ni-3.2Al-10.8Cr-8.2Ti</v>
      </c>
      <c r="BJ119" s="42" t="s">
        <v>1501</v>
      </c>
      <c r="BK119" t="str">
        <f t="shared" si="7"/>
        <v>-3.2Al-10.8Cr-58.3Ni-8.2Ti</v>
      </c>
      <c r="BL119"/>
      <c r="BM119"/>
      <c r="BN119"/>
      <c r="BO119"/>
    </row>
    <row r="120" spans="1:67" s="42" customFormat="1" x14ac:dyDescent="0.3">
      <c r="A120" s="26" t="str">
        <f t="shared" si="5"/>
        <v>Co-27.2Ni-3.1Al-10.9Cr-8.1Ti</v>
      </c>
      <c r="B120" s="69" t="s">
        <v>779</v>
      </c>
      <c r="C120" s="69" t="s">
        <v>2801</v>
      </c>
      <c r="D120" s="42" t="s">
        <v>328</v>
      </c>
      <c r="E120" s="42" t="s">
        <v>327</v>
      </c>
      <c r="F120" s="42">
        <v>129</v>
      </c>
      <c r="G120" s="54">
        <f t="shared" si="8"/>
        <v>50.699999999999996</v>
      </c>
      <c r="H120" s="48">
        <v>27.2</v>
      </c>
      <c r="I120" s="48">
        <v>3.1</v>
      </c>
      <c r="J120" s="48">
        <v>10.9</v>
      </c>
      <c r="K120" s="48"/>
      <c r="L120" s="48">
        <v>8.1</v>
      </c>
      <c r="M120" s="48"/>
      <c r="N120" s="48"/>
      <c r="O120" s="48"/>
      <c r="P120" s="48"/>
      <c r="Q120" s="47"/>
      <c r="R120" s="47"/>
      <c r="S120" s="47"/>
      <c r="T120" s="48"/>
      <c r="U120" s="48"/>
      <c r="V120" s="48"/>
      <c r="W120" s="48"/>
      <c r="X120" s="48"/>
      <c r="Y120" s="48"/>
      <c r="Z120" s="48"/>
      <c r="AA120" s="48"/>
      <c r="AB120" s="48"/>
      <c r="AC120" s="48"/>
      <c r="AD120" s="48"/>
      <c r="AE120" s="48"/>
      <c r="AF120" s="42">
        <f t="shared" si="9"/>
        <v>8.1677529999999994</v>
      </c>
      <c r="AI120" s="46" t="s">
        <v>1</v>
      </c>
      <c r="AJ120" s="46" t="str">
        <f>IF(I120&lt;&gt;"","-" &amp;TEXT([1]comp!$I120,"0.#") &amp;TEXT(I$1,0),"")</f>
        <v>-3.1Al</v>
      </c>
      <c r="AK120" s="46" t="str">
        <f>IF(K120&lt;&gt;"","-" &amp;TEXT(comp[[#This Row],[W]],"0.#") &amp;TEXT(K$1,0),"")</f>
        <v/>
      </c>
      <c r="AL120" s="46" t="str">
        <f>IF(H120&lt;&gt;"","-" &amp;TEXT(comp[[#This Row],[Ni]],"0.#") &amp;TEXT(H$1,0),"")</f>
        <v>-27.2Ni</v>
      </c>
      <c r="AM120" s="46" t="str">
        <f>IF(J120&lt;&gt;"","-" &amp;TEXT(comp[[#This Row],[Cr]],"0.#") &amp;TEXT(J$1,0),"")</f>
        <v>-10.9Cr</v>
      </c>
      <c r="AN120" s="46" t="str">
        <f>IF(M120&lt;&gt;"","-" &amp;TEXT(comp[[#This Row],[Ta]],"0.#") &amp;TEXT(M$1,0),"")</f>
        <v/>
      </c>
      <c r="AO120" s="46" t="str">
        <f>IF(N120&lt;&gt;"","-" &amp;TEXT(comp[[#This Row],[Nb]],"0.#") &amp;TEXT(N$1,0),"")</f>
        <v/>
      </c>
      <c r="AP120" s="46" t="str">
        <f>IF(O120&lt;&gt;"","-" &amp;TEXT(comp[[#This Row],[V]],"0.#") &amp;TEXT(O$1,0),"")</f>
        <v/>
      </c>
      <c r="AQ120" s="46" t="str">
        <f>IF(L120&lt;&gt;"","-" &amp;TEXT(comp[[#This Row],[Ti]],"0.#") &amp;TEXT(L$1,0),"")</f>
        <v>-8.1Ti</v>
      </c>
      <c r="AR120" s="46" t="str">
        <f>IF(P120&lt;&gt;"","-" &amp;TEXT(comp[[#This Row],[Mo]],"0.#") &amp;TEXT(P$1,0),"")</f>
        <v/>
      </c>
      <c r="AS120" s="46" t="str">
        <f>IF(Q120&lt;&gt;"","-" &amp;TEXT(comp[[#This Row],[C]],"0.##") &amp;TEXT(Q$1,0),"")</f>
        <v/>
      </c>
      <c r="AT120" s="46" t="str">
        <f>IF(R120&lt;&gt;"","-" &amp;TEXT(comp[[#This Row],[Zr]],"0.##") &amp;TEXT(R$1,0),"")</f>
        <v/>
      </c>
      <c r="AU120" s="46" t="str">
        <f>IF(S120&lt;&gt;"","-" &amp;TEXT(comp[[#This Row],[B]],"0.##") &amp;TEXT(S$1,0),"")</f>
        <v/>
      </c>
      <c r="AV120" s="46" t="str">
        <f>IF(T120&lt;&gt;"","-" &amp;TEXT(comp[[#This Row],[Ir]],"0.#") &amp;TEXT(T$1,0),"")</f>
        <v/>
      </c>
      <c r="AW120" s="46" t="str">
        <f>IF(U120&lt;&gt;"","-" &amp;TEXT(comp[[#This Row],[Re]],"0.#") &amp;TEXT(U$1,0),"")</f>
        <v/>
      </c>
      <c r="AX120" s="46" t="str">
        <f>IF(V120&lt;&gt;"","-" &amp;TEXT(comp[[#This Row],[Si]],"0.#") &amp;TEXT(V$1,0),"")</f>
        <v/>
      </c>
      <c r="AY120" s="46" t="str">
        <f>IF(W120&lt;&gt;"","-" &amp;TEXT(comp[[#This Row],[Fe]],"0.#") &amp;TEXT(W$1,0),"")</f>
        <v/>
      </c>
      <c r="AZ120" s="46" t="str">
        <f>IF(X120&lt;&gt;"","-" &amp;TEXT(comp[[#This Row],[Y]],"0.#") &amp;TEXT(X$1,0),"")</f>
        <v/>
      </c>
      <c r="BA120" s="46" t="str">
        <f>IF(Y120&lt;&gt;"","-" &amp;TEXT(comp[[#This Row],[Hf]],"0.#") &amp;TEXT(Y$1,0),"")</f>
        <v/>
      </c>
      <c r="BB120" s="46" t="str">
        <f>IF(Z120&lt;&gt;"","-" &amp;TEXT(comp[[#This Row],[Ge]],"0.#") &amp;TEXT(Z$1,0),"")</f>
        <v/>
      </c>
      <c r="BC120" s="46" t="str">
        <f>IF(AA120&lt;&gt;"","-" &amp;TEXT(comp[[#This Row],[Mn]],"0.#") &amp;TEXT(AA$1,0),"")</f>
        <v/>
      </c>
      <c r="BD120" s="46" t="str">
        <f>IF(AB120&lt;&gt;"","-" &amp;TEXT(comp[[#This Row],[Sc]],"0.#") &amp;TEXT(AB$1,0),"")</f>
        <v/>
      </c>
      <c r="BE120" s="46" t="str">
        <f>IF(AC120&lt;&gt;"","-" &amp;TEXT(comp[[#This Row],[Ru]],"0.#") &amp;TEXT(AC$1,0),"")</f>
        <v/>
      </c>
      <c r="BF120" s="46" t="str">
        <f>IF(AD120&lt;&gt;"","-" &amp;TEXT(comp[[#This Row],[Ce]],"0.#") &amp;TEXT(AD$1,0),"")</f>
        <v/>
      </c>
      <c r="BG120" s="46" t="str">
        <f>IF(AE120&lt;&gt;"","-" &amp;TEXT([1]comp!$AE120,"0.#") &amp;TEXT(AE$1,0),"")</f>
        <v/>
      </c>
      <c r="BH120" s="42" t="str">
        <f>[1]comp!$D120 &amp; [1]comp!$E120</f>
        <v>101aChristofidou, K. A. et al. The microstructure and hardness of Ni-Co-Al-Ti-Cr quinary alloys. J. Alloys Compd. (2016) doi:10.1016/j.jallcom.2016.07.159.</v>
      </c>
      <c r="BI120" s="70" t="str">
        <f t="shared" si="6"/>
        <v>Co-27.2Ni-3.1Al-10.9Cr-8.1Ti</v>
      </c>
      <c r="BJ120" s="42" t="s">
        <v>1495</v>
      </c>
      <c r="BK120" t="str">
        <f t="shared" si="7"/>
        <v>-3.1Al-10.9Cr-27.2Ni-8.1Ti</v>
      </c>
      <c r="BL120"/>
      <c r="BM120"/>
      <c r="BN120"/>
      <c r="BO120"/>
    </row>
    <row r="121" spans="1:67" s="42" customFormat="1" x14ac:dyDescent="0.3">
      <c r="A121" s="26" t="str">
        <f t="shared" si="5"/>
        <v>Co-34.2Ni-3.6Al-21.5Cr-8.1Ti</v>
      </c>
      <c r="B121" s="69" t="s">
        <v>779</v>
      </c>
      <c r="C121" s="69" t="s">
        <v>2802</v>
      </c>
      <c r="D121" s="42" t="s">
        <v>345</v>
      </c>
      <c r="E121" s="42" t="s">
        <v>327</v>
      </c>
      <c r="F121" s="42">
        <v>130</v>
      </c>
      <c r="G121" s="54">
        <f t="shared" si="8"/>
        <v>32.599999999999994</v>
      </c>
      <c r="H121" s="48">
        <v>34.200000000000003</v>
      </c>
      <c r="I121" s="48">
        <v>3.6</v>
      </c>
      <c r="J121" s="48">
        <v>21.5</v>
      </c>
      <c r="K121" s="48"/>
      <c r="L121" s="48">
        <v>8.1</v>
      </c>
      <c r="M121" s="48"/>
      <c r="N121" s="48"/>
      <c r="O121" s="48"/>
      <c r="P121" s="48"/>
      <c r="Q121" s="47"/>
      <c r="R121" s="47"/>
      <c r="S121" s="47"/>
      <c r="T121" s="48"/>
      <c r="U121" s="48"/>
      <c r="V121" s="48"/>
      <c r="W121" s="48"/>
      <c r="X121" s="48"/>
      <c r="Y121" s="48"/>
      <c r="Z121" s="48"/>
      <c r="AA121" s="48"/>
      <c r="AB121" s="48"/>
      <c r="AC121" s="48"/>
      <c r="AD121" s="48"/>
      <c r="AE121" s="48"/>
      <c r="AF121" s="42">
        <f t="shared" si="9"/>
        <v>7.9560530000000007</v>
      </c>
      <c r="AI121" s="46" t="s">
        <v>1</v>
      </c>
      <c r="AJ121" s="46" t="str">
        <f>IF(I121&lt;&gt;"","-" &amp;TEXT([1]comp!$I121,"0.#") &amp;TEXT(I$1,0),"")</f>
        <v>-3.6Al</v>
      </c>
      <c r="AK121" s="46" t="str">
        <f>IF(K121&lt;&gt;"","-" &amp;TEXT(comp[[#This Row],[W]],"0.#") &amp;TEXT(K$1,0),"")</f>
        <v/>
      </c>
      <c r="AL121" s="46" t="str">
        <f>IF(H121&lt;&gt;"","-" &amp;TEXT(comp[[#This Row],[Ni]],"0.#") &amp;TEXT(H$1,0),"")</f>
        <v>-34.2Ni</v>
      </c>
      <c r="AM121" s="46" t="str">
        <f>IF(J121&lt;&gt;"","-" &amp;TEXT(comp[[#This Row],[Cr]],"0.#") &amp;TEXT(J$1,0),"")</f>
        <v>-21.5Cr</v>
      </c>
      <c r="AN121" s="46" t="str">
        <f>IF(M121&lt;&gt;"","-" &amp;TEXT(comp[[#This Row],[Ta]],"0.#") &amp;TEXT(M$1,0),"")</f>
        <v/>
      </c>
      <c r="AO121" s="46" t="str">
        <f>IF(N121&lt;&gt;"","-" &amp;TEXT(comp[[#This Row],[Nb]],"0.#") &amp;TEXT(N$1,0),"")</f>
        <v/>
      </c>
      <c r="AP121" s="46" t="str">
        <f>IF(O121&lt;&gt;"","-" &amp;TEXT(comp[[#This Row],[V]],"0.#") &amp;TEXT(O$1,0),"")</f>
        <v/>
      </c>
      <c r="AQ121" s="46" t="str">
        <f>IF(L121&lt;&gt;"","-" &amp;TEXT(comp[[#This Row],[Ti]],"0.#") &amp;TEXT(L$1,0),"")</f>
        <v>-8.1Ti</v>
      </c>
      <c r="AR121" s="46" t="str">
        <f>IF(P121&lt;&gt;"","-" &amp;TEXT(comp[[#This Row],[Mo]],"0.#") &amp;TEXT(P$1,0),"")</f>
        <v/>
      </c>
      <c r="AS121" s="46" t="str">
        <f>IF(Q121&lt;&gt;"","-" &amp;TEXT(comp[[#This Row],[C]],"0.##") &amp;TEXT(Q$1,0),"")</f>
        <v/>
      </c>
      <c r="AT121" s="46" t="str">
        <f>IF(R121&lt;&gt;"","-" &amp;TEXT(comp[[#This Row],[Zr]],"0.##") &amp;TEXT(R$1,0),"")</f>
        <v/>
      </c>
      <c r="AU121" s="46" t="str">
        <f>IF(S121&lt;&gt;"","-" &amp;TEXT(comp[[#This Row],[B]],"0.##") &amp;TEXT(S$1,0),"")</f>
        <v/>
      </c>
      <c r="AV121" s="46" t="str">
        <f>IF(T121&lt;&gt;"","-" &amp;TEXT(comp[[#This Row],[Ir]],"0.#") &amp;TEXT(T$1,0),"")</f>
        <v/>
      </c>
      <c r="AW121" s="46" t="str">
        <f>IF(U121&lt;&gt;"","-" &amp;TEXT(comp[[#This Row],[Re]],"0.#") &amp;TEXT(U$1,0),"")</f>
        <v/>
      </c>
      <c r="AX121" s="46" t="str">
        <f>IF(V121&lt;&gt;"","-" &amp;TEXT(comp[[#This Row],[Si]],"0.#") &amp;TEXT(V$1,0),"")</f>
        <v/>
      </c>
      <c r="AY121" s="46" t="str">
        <f>IF(W121&lt;&gt;"","-" &amp;TEXT(comp[[#This Row],[Fe]],"0.#") &amp;TEXT(W$1,0),"")</f>
        <v/>
      </c>
      <c r="AZ121" s="46" t="str">
        <f>IF(X121&lt;&gt;"","-" &amp;TEXT(comp[[#This Row],[Y]],"0.#") &amp;TEXT(X$1,0),"")</f>
        <v/>
      </c>
      <c r="BA121" s="46" t="str">
        <f>IF(Y121&lt;&gt;"","-" &amp;TEXT(comp[[#This Row],[Hf]],"0.#") &amp;TEXT(Y$1,0),"")</f>
        <v/>
      </c>
      <c r="BB121" s="46" t="str">
        <f>IF(Z121&lt;&gt;"","-" &amp;TEXT(comp[[#This Row],[Ge]],"0.#") &amp;TEXT(Z$1,0),"")</f>
        <v/>
      </c>
      <c r="BC121" s="46" t="str">
        <f>IF(AA121&lt;&gt;"","-" &amp;TEXT(comp[[#This Row],[Mn]],"0.#") &amp;TEXT(AA$1,0),"")</f>
        <v/>
      </c>
      <c r="BD121" s="46" t="str">
        <f>IF(AB121&lt;&gt;"","-" &amp;TEXT(comp[[#This Row],[Sc]],"0.#") &amp;TEXT(AB$1,0),"")</f>
        <v/>
      </c>
      <c r="BE121" s="46" t="str">
        <f>IF(AC121&lt;&gt;"","-" &amp;TEXT(comp[[#This Row],[Ru]],"0.#") &amp;TEXT(AC$1,0),"")</f>
        <v/>
      </c>
      <c r="BF121" s="46" t="str">
        <f>IF(AD121&lt;&gt;"","-" &amp;TEXT(comp[[#This Row],[Ce]],"0.#") &amp;TEXT(AD$1,0),"")</f>
        <v/>
      </c>
      <c r="BG121" s="46" t="str">
        <f>IF(AE121&lt;&gt;"","-" &amp;TEXT([1]comp!$AE121,"0.#") &amp;TEXT(AE$1,0),"")</f>
        <v/>
      </c>
      <c r="BH121" s="42" t="str">
        <f>[1]comp!$D121 &amp; [1]comp!$E121</f>
        <v>202aChristofidou, K. A. et al. The microstructure and hardness of Ni-Co-Al-Ti-Cr quinary alloys. J. Alloys Compd. (2016) doi:10.1016/j.jallcom.2016.07.159.</v>
      </c>
      <c r="BI121" s="70" t="str">
        <f t="shared" si="6"/>
        <v>Co-34.2Ni-3.6Al-21.5Cr-8.1Ti</v>
      </c>
      <c r="BJ121" s="42" t="s">
        <v>1516</v>
      </c>
      <c r="BK121" t="str">
        <f t="shared" si="7"/>
        <v>-3.6Al-21.5Cr-34.2Ni-8.1Ti</v>
      </c>
      <c r="BL121"/>
      <c r="BM121"/>
      <c r="BN121"/>
      <c r="BO121"/>
    </row>
    <row r="122" spans="1:67" s="42" customFormat="1" x14ac:dyDescent="0.3">
      <c r="A122" s="26" t="str">
        <f t="shared" si="5"/>
        <v>Co-37.1Ni-3.1Al-16.3Cr-7.9Ti</v>
      </c>
      <c r="B122" s="69" t="s">
        <v>779</v>
      </c>
      <c r="C122" s="69" t="s">
        <v>2803</v>
      </c>
      <c r="D122" s="42" t="s">
        <v>340</v>
      </c>
      <c r="E122" s="42" t="s">
        <v>327</v>
      </c>
      <c r="F122" s="42">
        <v>131</v>
      </c>
      <c r="G122" s="54">
        <f t="shared" si="8"/>
        <v>35.599999999999994</v>
      </c>
      <c r="H122" s="48">
        <v>37.1</v>
      </c>
      <c r="I122" s="48">
        <v>3.1</v>
      </c>
      <c r="J122" s="48">
        <v>16.3</v>
      </c>
      <c r="K122" s="48"/>
      <c r="L122" s="48">
        <v>7.9</v>
      </c>
      <c r="M122" s="48"/>
      <c r="N122" s="48"/>
      <c r="O122" s="48"/>
      <c r="P122" s="48"/>
      <c r="Q122" s="47"/>
      <c r="R122" s="47"/>
      <c r="S122" s="47"/>
      <c r="T122" s="48"/>
      <c r="U122" s="48"/>
      <c r="V122" s="48"/>
      <c r="W122" s="48"/>
      <c r="X122" s="48"/>
      <c r="Y122" s="48"/>
      <c r="Z122" s="48"/>
      <c r="AA122" s="48"/>
      <c r="AB122" s="48"/>
      <c r="AC122" s="48"/>
      <c r="AD122" s="48"/>
      <c r="AE122" s="48"/>
      <c r="AF122" s="42">
        <f t="shared" si="9"/>
        <v>8.0849910000000005</v>
      </c>
      <c r="AI122" s="46" t="s">
        <v>1</v>
      </c>
      <c r="AJ122" s="46" t="str">
        <f>IF(I122&lt;&gt;"","-" &amp;TEXT([1]comp!$I122,"0.#") &amp;TEXT(I$1,0),"")</f>
        <v>-3.1Al</v>
      </c>
      <c r="AK122" s="46" t="str">
        <f>IF(K122&lt;&gt;"","-" &amp;TEXT(comp[[#This Row],[W]],"0.#") &amp;TEXT(K$1,0),"")</f>
        <v/>
      </c>
      <c r="AL122" s="46" t="str">
        <f>IF(H122&lt;&gt;"","-" &amp;TEXT(comp[[#This Row],[Ni]],"0.#") &amp;TEXT(H$1,0),"")</f>
        <v>-37.1Ni</v>
      </c>
      <c r="AM122" s="46" t="str">
        <f>IF(J122&lt;&gt;"","-" &amp;TEXT(comp[[#This Row],[Cr]],"0.#") &amp;TEXT(J$1,0),"")</f>
        <v>-16.3Cr</v>
      </c>
      <c r="AN122" s="46" t="str">
        <f>IF(M122&lt;&gt;"","-" &amp;TEXT(comp[[#This Row],[Ta]],"0.#") &amp;TEXT(M$1,0),"")</f>
        <v/>
      </c>
      <c r="AO122" s="46" t="str">
        <f>IF(N122&lt;&gt;"","-" &amp;TEXT(comp[[#This Row],[Nb]],"0.#") &amp;TEXT(N$1,0),"")</f>
        <v/>
      </c>
      <c r="AP122" s="46" t="str">
        <f>IF(O122&lt;&gt;"","-" &amp;TEXT(comp[[#This Row],[V]],"0.#") &amp;TEXT(O$1,0),"")</f>
        <v/>
      </c>
      <c r="AQ122" s="46" t="str">
        <f>IF(L122&lt;&gt;"","-" &amp;TEXT(comp[[#This Row],[Ti]],"0.#") &amp;TEXT(L$1,0),"")</f>
        <v>-7.9Ti</v>
      </c>
      <c r="AR122" s="46" t="str">
        <f>IF(P122&lt;&gt;"","-" &amp;TEXT(comp[[#This Row],[Mo]],"0.#") &amp;TEXT(P$1,0),"")</f>
        <v/>
      </c>
      <c r="AS122" s="46" t="str">
        <f>IF(Q122&lt;&gt;"","-" &amp;TEXT(comp[[#This Row],[C]],"0.##") &amp;TEXT(Q$1,0),"")</f>
        <v/>
      </c>
      <c r="AT122" s="46" t="str">
        <f>IF(R122&lt;&gt;"","-" &amp;TEXT(comp[[#This Row],[Zr]],"0.##") &amp;TEXT(R$1,0),"")</f>
        <v/>
      </c>
      <c r="AU122" s="46" t="str">
        <f>IF(S122&lt;&gt;"","-" &amp;TEXT(comp[[#This Row],[B]],"0.##") &amp;TEXT(S$1,0),"")</f>
        <v/>
      </c>
      <c r="AV122" s="46" t="str">
        <f>IF(T122&lt;&gt;"","-" &amp;TEXT(comp[[#This Row],[Ir]],"0.#") &amp;TEXT(T$1,0),"")</f>
        <v/>
      </c>
      <c r="AW122" s="46" t="str">
        <f>IF(U122&lt;&gt;"","-" &amp;TEXT(comp[[#This Row],[Re]],"0.#") &amp;TEXT(U$1,0),"")</f>
        <v/>
      </c>
      <c r="AX122" s="46" t="str">
        <f>IF(V122&lt;&gt;"","-" &amp;TEXT(comp[[#This Row],[Si]],"0.#") &amp;TEXT(V$1,0),"")</f>
        <v/>
      </c>
      <c r="AY122" s="46" t="str">
        <f>IF(W122&lt;&gt;"","-" &amp;TEXT(comp[[#This Row],[Fe]],"0.#") &amp;TEXT(W$1,0),"")</f>
        <v/>
      </c>
      <c r="AZ122" s="46" t="str">
        <f>IF(X122&lt;&gt;"","-" &amp;TEXT(comp[[#This Row],[Y]],"0.#") &amp;TEXT(X$1,0),"")</f>
        <v/>
      </c>
      <c r="BA122" s="46" t="str">
        <f>IF(Y122&lt;&gt;"","-" &amp;TEXT(comp[[#This Row],[Hf]],"0.#") &amp;TEXT(Y$1,0),"")</f>
        <v/>
      </c>
      <c r="BB122" s="46" t="str">
        <f>IF(Z122&lt;&gt;"","-" &amp;TEXT(comp[[#This Row],[Ge]],"0.#") &amp;TEXT(Z$1,0),"")</f>
        <v/>
      </c>
      <c r="BC122" s="46" t="str">
        <f>IF(AA122&lt;&gt;"","-" &amp;TEXT(comp[[#This Row],[Mn]],"0.#") &amp;TEXT(AA$1,0),"")</f>
        <v/>
      </c>
      <c r="BD122" s="46" t="str">
        <f>IF(AB122&lt;&gt;"","-" &amp;TEXT(comp[[#This Row],[Sc]],"0.#") &amp;TEXT(AB$1,0),"")</f>
        <v/>
      </c>
      <c r="BE122" s="46" t="str">
        <f>IF(AC122&lt;&gt;"","-" &amp;TEXT(comp[[#This Row],[Ru]],"0.#") &amp;TEXT(AC$1,0),"")</f>
        <v/>
      </c>
      <c r="BF122" s="46" t="str">
        <f>IF(AD122&lt;&gt;"","-" &amp;TEXT(comp[[#This Row],[Ce]],"0.#") &amp;TEXT(AD$1,0),"")</f>
        <v/>
      </c>
      <c r="BG122" s="46" t="str">
        <f>IF(AE122&lt;&gt;"","-" &amp;TEXT([1]comp!$AE122,"0.#") &amp;TEXT(AE$1,0),"")</f>
        <v/>
      </c>
      <c r="BH122" s="42" t="str">
        <f>[1]comp!$D122 &amp; [1]comp!$E122</f>
        <v>152aChristofidou, K. A. et al. The microstructure and hardness of Ni-Co-Al-Ti-Cr quinary alloys. J. Alloys Compd. (2016) doi:10.1016/j.jallcom.2016.07.159.</v>
      </c>
      <c r="BI122" s="70" t="str">
        <f t="shared" si="6"/>
        <v>Co-37.1Ni-3.1Al-16.3Cr-7.9Ti</v>
      </c>
      <c r="BJ122" s="42" t="s">
        <v>1507</v>
      </c>
      <c r="BK122" t="str">
        <f t="shared" si="7"/>
        <v>-3.1Al-16.3Cr-37.1Ni-7.9Ti</v>
      </c>
      <c r="BL122"/>
      <c r="BM122"/>
      <c r="BN122"/>
      <c r="BO122"/>
    </row>
    <row r="123" spans="1:67" s="42" customFormat="1" x14ac:dyDescent="0.3">
      <c r="A123" s="26" t="str">
        <f t="shared" si="5"/>
        <v>Co-17.3Ni-3.1Al-12.5Cr-7.9Ti</v>
      </c>
      <c r="B123" s="69" t="s">
        <v>779</v>
      </c>
      <c r="C123" s="69" t="s">
        <v>2804</v>
      </c>
      <c r="D123" s="42" t="s">
        <v>346</v>
      </c>
      <c r="E123" s="42" t="s">
        <v>327</v>
      </c>
      <c r="F123" s="42">
        <v>132</v>
      </c>
      <c r="G123" s="54">
        <f t="shared" si="8"/>
        <v>59.199999999999996</v>
      </c>
      <c r="H123" s="48">
        <v>17.3</v>
      </c>
      <c r="I123" s="48">
        <v>3.1</v>
      </c>
      <c r="J123" s="48">
        <v>12.5</v>
      </c>
      <c r="K123" s="48"/>
      <c r="L123" s="48">
        <v>7.9</v>
      </c>
      <c r="M123" s="48"/>
      <c r="N123" s="48"/>
      <c r="O123" s="48"/>
      <c r="P123" s="48"/>
      <c r="Q123" s="47"/>
      <c r="R123" s="47"/>
      <c r="S123" s="47"/>
      <c r="T123" s="48"/>
      <c r="U123" s="48"/>
      <c r="V123" s="48"/>
      <c r="W123" s="48"/>
      <c r="X123" s="48"/>
      <c r="Y123" s="48"/>
      <c r="Z123" s="48"/>
      <c r="AA123" s="48"/>
      <c r="AB123" s="48"/>
      <c r="AC123" s="48"/>
      <c r="AD123" s="48"/>
      <c r="AE123" s="48"/>
      <c r="AF123" s="42">
        <f t="shared" si="9"/>
        <v>8.1483869999999996</v>
      </c>
      <c r="AI123" s="46" t="s">
        <v>1</v>
      </c>
      <c r="AJ123" s="46" t="str">
        <f>IF(I123&lt;&gt;"","-" &amp;TEXT([1]comp!$I123,"0.#") &amp;TEXT(I$1,0),"")</f>
        <v>-3.1Al</v>
      </c>
      <c r="AK123" s="46" t="str">
        <f>IF(K123&lt;&gt;"","-" &amp;TEXT(comp[[#This Row],[W]],"0.#") &amp;TEXT(K$1,0),"")</f>
        <v/>
      </c>
      <c r="AL123" s="46" t="str">
        <f>IF(H123&lt;&gt;"","-" &amp;TEXT(comp[[#This Row],[Ni]],"0.#") &amp;TEXT(H$1,0),"")</f>
        <v>-17.3Ni</v>
      </c>
      <c r="AM123" s="46" t="str">
        <f>IF(J123&lt;&gt;"","-" &amp;TEXT(comp[[#This Row],[Cr]],"0.#") &amp;TEXT(J$1,0),"")</f>
        <v>-12.5Cr</v>
      </c>
      <c r="AN123" s="46" t="str">
        <f>IF(M123&lt;&gt;"","-" &amp;TEXT(comp[[#This Row],[Ta]],"0.#") &amp;TEXT(M$1,0),"")</f>
        <v/>
      </c>
      <c r="AO123" s="46" t="str">
        <f>IF(N123&lt;&gt;"","-" &amp;TEXT(comp[[#This Row],[Nb]],"0.#") &amp;TEXT(N$1,0),"")</f>
        <v/>
      </c>
      <c r="AP123" s="46" t="str">
        <f>IF(O123&lt;&gt;"","-" &amp;TEXT(comp[[#This Row],[V]],"0.#") &amp;TEXT(O$1,0),"")</f>
        <v/>
      </c>
      <c r="AQ123" s="46" t="str">
        <f>IF(L123&lt;&gt;"","-" &amp;TEXT(comp[[#This Row],[Ti]],"0.#") &amp;TEXT(L$1,0),"")</f>
        <v>-7.9Ti</v>
      </c>
      <c r="AR123" s="46" t="str">
        <f>IF(P123&lt;&gt;"","-" &amp;TEXT(comp[[#This Row],[Mo]],"0.#") &amp;TEXT(P$1,0),"")</f>
        <v/>
      </c>
      <c r="AS123" s="46" t="str">
        <f>IF(Q123&lt;&gt;"","-" &amp;TEXT(comp[[#This Row],[C]],"0.##") &amp;TEXT(Q$1,0),"")</f>
        <v/>
      </c>
      <c r="AT123" s="46" t="str">
        <f>IF(R123&lt;&gt;"","-" &amp;TEXT(comp[[#This Row],[Zr]],"0.##") &amp;TEXT(R$1,0),"")</f>
        <v/>
      </c>
      <c r="AU123" s="46" t="str">
        <f>IF(S123&lt;&gt;"","-" &amp;TEXT(comp[[#This Row],[B]],"0.##") &amp;TEXT(S$1,0),"")</f>
        <v/>
      </c>
      <c r="AV123" s="46" t="str">
        <f>IF(T123&lt;&gt;"","-" &amp;TEXT(comp[[#This Row],[Ir]],"0.#") &amp;TEXT(T$1,0),"")</f>
        <v/>
      </c>
      <c r="AW123" s="46" t="str">
        <f>IF(U123&lt;&gt;"","-" &amp;TEXT(comp[[#This Row],[Re]],"0.#") &amp;TEXT(U$1,0),"")</f>
        <v/>
      </c>
      <c r="AX123" s="46" t="str">
        <f>IF(V123&lt;&gt;"","-" &amp;TEXT(comp[[#This Row],[Si]],"0.#") &amp;TEXT(V$1,0),"")</f>
        <v/>
      </c>
      <c r="AY123" s="46" t="str">
        <f>IF(W123&lt;&gt;"","-" &amp;TEXT(comp[[#This Row],[Fe]],"0.#") &amp;TEXT(W$1,0),"")</f>
        <v/>
      </c>
      <c r="AZ123" s="46" t="str">
        <f>IF(X123&lt;&gt;"","-" &amp;TEXT(comp[[#This Row],[Y]],"0.#") &amp;TEXT(X$1,0),"")</f>
        <v/>
      </c>
      <c r="BA123" s="46" t="str">
        <f>IF(Y123&lt;&gt;"","-" &amp;TEXT(comp[[#This Row],[Hf]],"0.#") &amp;TEXT(Y$1,0),"")</f>
        <v/>
      </c>
      <c r="BB123" s="46" t="str">
        <f>IF(Z123&lt;&gt;"","-" &amp;TEXT(comp[[#This Row],[Ge]],"0.#") &amp;TEXT(Z$1,0),"")</f>
        <v/>
      </c>
      <c r="BC123" s="46" t="str">
        <f>IF(AA123&lt;&gt;"","-" &amp;TEXT(comp[[#This Row],[Mn]],"0.#") &amp;TEXT(AA$1,0),"")</f>
        <v/>
      </c>
      <c r="BD123" s="46" t="str">
        <f>IF(AB123&lt;&gt;"","-" &amp;TEXT(comp[[#This Row],[Sc]],"0.#") &amp;TEXT(AB$1,0),"")</f>
        <v/>
      </c>
      <c r="BE123" s="46" t="str">
        <f>IF(AC123&lt;&gt;"","-" &amp;TEXT(comp[[#This Row],[Ru]],"0.#") &amp;TEXT(AC$1,0),"")</f>
        <v/>
      </c>
      <c r="BF123" s="46" t="str">
        <f>IF(AD123&lt;&gt;"","-" &amp;TEXT(comp[[#This Row],[Ce]],"0.#") &amp;TEXT(AD$1,0),"")</f>
        <v/>
      </c>
      <c r="BG123" s="46" t="str">
        <f>IF(AE123&lt;&gt;"","-" &amp;TEXT([1]comp!$AE123,"0.#") &amp;TEXT(AE$1,0),"")</f>
        <v/>
      </c>
      <c r="BH123" s="42" t="str">
        <f>[1]comp!$D123 &amp; [1]comp!$E123</f>
        <v>201aChristofidou, K. A. et al. The microstructure and hardness of Ni-Co-Al-Ti-Cr quinary alloys. J. Alloys Compd. (2016) doi:10.1016/j.jallcom.2016.07.159.</v>
      </c>
      <c r="BI123" s="70" t="str">
        <f t="shared" si="6"/>
        <v>Co-17.3Ni-3.1Al-12.5Cr-7.9Ti</v>
      </c>
      <c r="BJ123" s="42" t="s">
        <v>1513</v>
      </c>
      <c r="BK123" t="str">
        <f t="shared" si="7"/>
        <v>-3.1Al-12.5Cr-17.3Ni-7.9Ti</v>
      </c>
      <c r="BL123"/>
      <c r="BM123"/>
      <c r="BN123"/>
      <c r="BO123"/>
    </row>
    <row r="124" spans="1:67" s="42" customFormat="1" x14ac:dyDescent="0.3">
      <c r="A124" s="26" t="str">
        <f t="shared" si="5"/>
        <v>Co-50.7Ni-2.7Al-21.9Cr-7.9Ti</v>
      </c>
      <c r="B124" s="69" t="s">
        <v>779</v>
      </c>
      <c r="C124" s="69" t="s">
        <v>2805</v>
      </c>
      <c r="D124" s="42" t="s">
        <v>349</v>
      </c>
      <c r="E124" s="42" t="s">
        <v>327</v>
      </c>
      <c r="F124" s="42">
        <v>133</v>
      </c>
      <c r="G124" s="54">
        <f t="shared" si="8"/>
        <v>16.799999999999983</v>
      </c>
      <c r="H124" s="48">
        <v>50.7</v>
      </c>
      <c r="I124" s="48">
        <v>2.7</v>
      </c>
      <c r="J124" s="48">
        <v>21.9</v>
      </c>
      <c r="K124" s="48"/>
      <c r="L124" s="48">
        <v>7.9</v>
      </c>
      <c r="M124" s="48"/>
      <c r="N124" s="48"/>
      <c r="O124" s="48"/>
      <c r="P124" s="48"/>
      <c r="Q124" s="47"/>
      <c r="R124" s="47"/>
      <c r="S124" s="47"/>
      <c r="T124" s="48"/>
      <c r="U124" s="48"/>
      <c r="V124" s="48"/>
      <c r="W124" s="48"/>
      <c r="X124" s="48"/>
      <c r="Y124" s="48"/>
      <c r="Z124" s="48"/>
      <c r="AA124" s="48"/>
      <c r="AB124" s="48"/>
      <c r="AC124" s="48"/>
      <c r="AD124" s="48"/>
      <c r="AE124" s="48"/>
      <c r="AF124" s="42">
        <f t="shared" si="9"/>
        <v>8.0151190000000003</v>
      </c>
      <c r="AI124" s="46" t="s">
        <v>1</v>
      </c>
      <c r="AJ124" s="46" t="str">
        <f>IF(I124&lt;&gt;"","-" &amp;TEXT([1]comp!$I124,"0.#") &amp;TEXT(I$1,0),"")</f>
        <v>-2.7Al</v>
      </c>
      <c r="AK124" s="46" t="str">
        <f>IF(K124&lt;&gt;"","-" &amp;TEXT(comp[[#This Row],[W]],"0.#") &amp;TEXT(K$1,0),"")</f>
        <v/>
      </c>
      <c r="AL124" s="46" t="str">
        <f>IF(H124&lt;&gt;"","-" &amp;TEXT(comp[[#This Row],[Ni]],"0.#") &amp;TEXT(H$1,0),"")</f>
        <v>-50.7Ni</v>
      </c>
      <c r="AM124" s="46" t="str">
        <f>IF(J124&lt;&gt;"","-" &amp;TEXT(comp[[#This Row],[Cr]],"0.#") &amp;TEXT(J$1,0),"")</f>
        <v>-21.9Cr</v>
      </c>
      <c r="AN124" s="46" t="str">
        <f>IF(M124&lt;&gt;"","-" &amp;TEXT(comp[[#This Row],[Ta]],"0.#") &amp;TEXT(M$1,0),"")</f>
        <v/>
      </c>
      <c r="AO124" s="46" t="str">
        <f>IF(N124&lt;&gt;"","-" &amp;TEXT(comp[[#This Row],[Nb]],"0.#") &amp;TEXT(N$1,0),"")</f>
        <v/>
      </c>
      <c r="AP124" s="46" t="str">
        <f>IF(O124&lt;&gt;"","-" &amp;TEXT(comp[[#This Row],[V]],"0.#") &amp;TEXT(O$1,0),"")</f>
        <v/>
      </c>
      <c r="AQ124" s="46" t="str">
        <f>IF(L124&lt;&gt;"","-" &amp;TEXT(comp[[#This Row],[Ti]],"0.#") &amp;TEXT(L$1,0),"")</f>
        <v>-7.9Ti</v>
      </c>
      <c r="AR124" s="46" t="str">
        <f>IF(P124&lt;&gt;"","-" &amp;TEXT(comp[[#This Row],[Mo]],"0.#") &amp;TEXT(P$1,0),"")</f>
        <v/>
      </c>
      <c r="AS124" s="46" t="str">
        <f>IF(Q124&lt;&gt;"","-" &amp;TEXT(comp[[#This Row],[C]],"0.##") &amp;TEXT(Q$1,0),"")</f>
        <v/>
      </c>
      <c r="AT124" s="46" t="str">
        <f>IF(R124&lt;&gt;"","-" &amp;TEXT(comp[[#This Row],[Zr]],"0.##") &amp;TEXT(R$1,0),"")</f>
        <v/>
      </c>
      <c r="AU124" s="46" t="str">
        <f>IF(S124&lt;&gt;"","-" &amp;TEXT(comp[[#This Row],[B]],"0.##") &amp;TEXT(S$1,0),"")</f>
        <v/>
      </c>
      <c r="AV124" s="46" t="str">
        <f>IF(T124&lt;&gt;"","-" &amp;TEXT(comp[[#This Row],[Ir]],"0.#") &amp;TEXT(T$1,0),"")</f>
        <v/>
      </c>
      <c r="AW124" s="46" t="str">
        <f>IF(U124&lt;&gt;"","-" &amp;TEXT(comp[[#This Row],[Re]],"0.#") &amp;TEXT(U$1,0),"")</f>
        <v/>
      </c>
      <c r="AX124" s="46" t="str">
        <f>IF(V124&lt;&gt;"","-" &amp;TEXT(comp[[#This Row],[Si]],"0.#") &amp;TEXT(V$1,0),"")</f>
        <v/>
      </c>
      <c r="AY124" s="46" t="str">
        <f>IF(W124&lt;&gt;"","-" &amp;TEXT(comp[[#This Row],[Fe]],"0.#") &amp;TEXT(W$1,0),"")</f>
        <v/>
      </c>
      <c r="AZ124" s="46" t="str">
        <f>IF(X124&lt;&gt;"","-" &amp;TEXT(comp[[#This Row],[Y]],"0.#") &amp;TEXT(X$1,0),"")</f>
        <v/>
      </c>
      <c r="BA124" s="46" t="str">
        <f>IF(Y124&lt;&gt;"","-" &amp;TEXT(comp[[#This Row],[Hf]],"0.#") &amp;TEXT(Y$1,0),"")</f>
        <v/>
      </c>
      <c r="BB124" s="46" t="str">
        <f>IF(Z124&lt;&gt;"","-" &amp;TEXT(comp[[#This Row],[Ge]],"0.#") &amp;TEXT(Z$1,0),"")</f>
        <v/>
      </c>
      <c r="BC124" s="46" t="str">
        <f>IF(AA124&lt;&gt;"","-" &amp;TEXT(comp[[#This Row],[Mn]],"0.#") &amp;TEXT(AA$1,0),"")</f>
        <v/>
      </c>
      <c r="BD124" s="46" t="str">
        <f>IF(AB124&lt;&gt;"","-" &amp;TEXT(comp[[#This Row],[Sc]],"0.#") &amp;TEXT(AB$1,0),"")</f>
        <v/>
      </c>
      <c r="BE124" s="46" t="str">
        <f>IF(AC124&lt;&gt;"","-" &amp;TEXT(comp[[#This Row],[Ru]],"0.#") &amp;TEXT(AC$1,0),"")</f>
        <v/>
      </c>
      <c r="BF124" s="46" t="str">
        <f>IF(AD124&lt;&gt;"","-" &amp;TEXT(comp[[#This Row],[Ce]],"0.#") &amp;TEXT(AD$1,0),"")</f>
        <v/>
      </c>
      <c r="BG124" s="46" t="str">
        <f>IF(AE124&lt;&gt;"","-" &amp;TEXT([1]comp!$AE124,"0.#") &amp;TEXT(AE$1,0),"")</f>
        <v/>
      </c>
      <c r="BH124" s="42" t="str">
        <f>[1]comp!$D124 &amp; [1]comp!$E124</f>
        <v>203aChristofidou, K. A. et al. The microstructure and hardness of Ni-Co-Al-Ti-Cr quinary alloys. J. Alloys Compd. (2016) doi:10.1016/j.jallcom.2016.07.159.</v>
      </c>
      <c r="BI124" s="70" t="str">
        <f t="shared" si="6"/>
        <v>Co-50.7Ni-2.7Al-21.9Cr-7.9Ti</v>
      </c>
      <c r="BJ124" s="42" t="s">
        <v>1519</v>
      </c>
      <c r="BK124" t="str">
        <f t="shared" si="7"/>
        <v>-2.7Al-21.9Cr-50.7Ni-7.9Ti</v>
      </c>
      <c r="BL124"/>
      <c r="BM124"/>
      <c r="BN124"/>
      <c r="BO124"/>
    </row>
    <row r="125" spans="1:67" s="42" customFormat="1" x14ac:dyDescent="0.3">
      <c r="A125" s="26" t="str">
        <f t="shared" si="5"/>
        <v>Co-18.3Ni-3.Al-16.2Cr-7.8Ti</v>
      </c>
      <c r="B125" s="69" t="s">
        <v>779</v>
      </c>
      <c r="C125" s="69" t="s">
        <v>2806</v>
      </c>
      <c r="D125" s="42" t="s">
        <v>337</v>
      </c>
      <c r="E125" s="42" t="s">
        <v>327</v>
      </c>
      <c r="F125" s="42">
        <v>134</v>
      </c>
      <c r="G125" s="54">
        <f t="shared" si="8"/>
        <v>54.7</v>
      </c>
      <c r="H125" s="48">
        <v>18.3</v>
      </c>
      <c r="I125" s="48">
        <v>3</v>
      </c>
      <c r="J125" s="48">
        <v>16.2</v>
      </c>
      <c r="K125" s="48"/>
      <c r="L125" s="48">
        <v>7.8</v>
      </c>
      <c r="M125" s="48"/>
      <c r="N125" s="48"/>
      <c r="O125" s="48"/>
      <c r="P125" s="48"/>
      <c r="Q125" s="47"/>
      <c r="R125" s="47"/>
      <c r="S125" s="47"/>
      <c r="T125" s="48"/>
      <c r="U125" s="48"/>
      <c r="V125" s="48"/>
      <c r="W125" s="48"/>
      <c r="X125" s="48"/>
      <c r="Y125" s="48"/>
      <c r="Z125" s="48"/>
      <c r="AA125" s="48"/>
      <c r="AB125" s="48"/>
      <c r="AC125" s="48"/>
      <c r="AD125" s="48"/>
      <c r="AE125" s="48"/>
      <c r="AF125" s="42">
        <f t="shared" si="9"/>
        <v>8.0957899999999992</v>
      </c>
      <c r="AI125" s="46" t="s">
        <v>1</v>
      </c>
      <c r="AJ125" s="46" t="str">
        <f>IF(I125&lt;&gt;"","-" &amp;TEXT([1]comp!$I125,"0.#") &amp;TEXT(I$1,0),"")</f>
        <v>-3.Al</v>
      </c>
      <c r="AK125" s="46" t="str">
        <f>IF(K125&lt;&gt;"","-" &amp;TEXT(comp[[#This Row],[W]],"0.#") &amp;TEXT(K$1,0),"")</f>
        <v/>
      </c>
      <c r="AL125" s="46" t="str">
        <f>IF(H125&lt;&gt;"","-" &amp;TEXT(comp[[#This Row],[Ni]],"0.#") &amp;TEXT(H$1,0),"")</f>
        <v>-18.3Ni</v>
      </c>
      <c r="AM125" s="46" t="str">
        <f>IF(J125&lt;&gt;"","-" &amp;TEXT(comp[[#This Row],[Cr]],"0.#") &amp;TEXT(J$1,0),"")</f>
        <v>-16.2Cr</v>
      </c>
      <c r="AN125" s="46" t="str">
        <f>IF(M125&lt;&gt;"","-" &amp;TEXT(comp[[#This Row],[Ta]],"0.#") &amp;TEXT(M$1,0),"")</f>
        <v/>
      </c>
      <c r="AO125" s="46" t="str">
        <f>IF(N125&lt;&gt;"","-" &amp;TEXT(comp[[#This Row],[Nb]],"0.#") &amp;TEXT(N$1,0),"")</f>
        <v/>
      </c>
      <c r="AP125" s="46" t="str">
        <f>IF(O125&lt;&gt;"","-" &amp;TEXT(comp[[#This Row],[V]],"0.#") &amp;TEXT(O$1,0),"")</f>
        <v/>
      </c>
      <c r="AQ125" s="46" t="str">
        <f>IF(L125&lt;&gt;"","-" &amp;TEXT(comp[[#This Row],[Ti]],"0.#") &amp;TEXT(L$1,0),"")</f>
        <v>-7.8Ti</v>
      </c>
      <c r="AR125" s="46" t="str">
        <f>IF(P125&lt;&gt;"","-" &amp;TEXT(comp[[#This Row],[Mo]],"0.#") &amp;TEXT(P$1,0),"")</f>
        <v/>
      </c>
      <c r="AS125" s="46" t="str">
        <f>IF(Q125&lt;&gt;"","-" &amp;TEXT(comp[[#This Row],[C]],"0.##") &amp;TEXT(Q$1,0),"")</f>
        <v/>
      </c>
      <c r="AT125" s="46" t="str">
        <f>IF(R125&lt;&gt;"","-" &amp;TEXT(comp[[#This Row],[Zr]],"0.##") &amp;TEXT(R$1,0),"")</f>
        <v/>
      </c>
      <c r="AU125" s="46" t="str">
        <f>IF(S125&lt;&gt;"","-" &amp;TEXT(comp[[#This Row],[B]],"0.##") &amp;TEXT(S$1,0),"")</f>
        <v/>
      </c>
      <c r="AV125" s="46" t="str">
        <f>IF(T125&lt;&gt;"","-" &amp;TEXT(comp[[#This Row],[Ir]],"0.#") &amp;TEXT(T$1,0),"")</f>
        <v/>
      </c>
      <c r="AW125" s="46" t="str">
        <f>IF(U125&lt;&gt;"","-" &amp;TEXT(comp[[#This Row],[Re]],"0.#") &amp;TEXT(U$1,0),"")</f>
        <v/>
      </c>
      <c r="AX125" s="46" t="str">
        <f>IF(V125&lt;&gt;"","-" &amp;TEXT(comp[[#This Row],[Si]],"0.#") &amp;TEXT(V$1,0),"")</f>
        <v/>
      </c>
      <c r="AY125" s="46" t="str">
        <f>IF(W125&lt;&gt;"","-" &amp;TEXT(comp[[#This Row],[Fe]],"0.#") &amp;TEXT(W$1,0),"")</f>
        <v/>
      </c>
      <c r="AZ125" s="46" t="str">
        <f>IF(X125&lt;&gt;"","-" &amp;TEXT(comp[[#This Row],[Y]],"0.#") &amp;TEXT(X$1,0),"")</f>
        <v/>
      </c>
      <c r="BA125" s="46" t="str">
        <f>IF(Y125&lt;&gt;"","-" &amp;TEXT(comp[[#This Row],[Hf]],"0.#") &amp;TEXT(Y$1,0),"")</f>
        <v/>
      </c>
      <c r="BB125" s="46" t="str">
        <f>IF(Z125&lt;&gt;"","-" &amp;TEXT(comp[[#This Row],[Ge]],"0.#") &amp;TEXT(Z$1,0),"")</f>
        <v/>
      </c>
      <c r="BC125" s="46" t="str">
        <f>IF(AA125&lt;&gt;"","-" &amp;TEXT(comp[[#This Row],[Mn]],"0.#") &amp;TEXT(AA$1,0),"")</f>
        <v/>
      </c>
      <c r="BD125" s="46" t="str">
        <f>IF(AB125&lt;&gt;"","-" &amp;TEXT(comp[[#This Row],[Sc]],"0.#") &amp;TEXT(AB$1,0),"")</f>
        <v/>
      </c>
      <c r="BE125" s="46" t="str">
        <f>IF(AC125&lt;&gt;"","-" &amp;TEXT(comp[[#This Row],[Ru]],"0.#") &amp;TEXT(AC$1,0),"")</f>
        <v/>
      </c>
      <c r="BF125" s="46" t="str">
        <f>IF(AD125&lt;&gt;"","-" &amp;TEXT(comp[[#This Row],[Ce]],"0.#") &amp;TEXT(AD$1,0),"")</f>
        <v/>
      </c>
      <c r="BG125" s="46" t="str">
        <f>IF(AE125&lt;&gt;"","-" &amp;TEXT([1]comp!$AE125,"0.#") &amp;TEXT(AE$1,0),"")</f>
        <v/>
      </c>
      <c r="BH125" s="42" t="str">
        <f>[1]comp!$D125 &amp; [1]comp!$E125</f>
        <v>151aChristofidou, K. A. et al. The microstructure and hardness of Ni-Co-Al-Ti-Cr quinary alloys. J. Alloys Compd. (2016) doi:10.1016/j.jallcom.2016.07.159.</v>
      </c>
      <c r="BI125" s="70" t="str">
        <f t="shared" si="6"/>
        <v>Co-18.3Ni-3.Al-16.2Cr-7.8Ti</v>
      </c>
      <c r="BJ125" s="42" t="s">
        <v>1504</v>
      </c>
      <c r="BK125" t="str">
        <f t="shared" si="7"/>
        <v>-3.Al-16.2Cr-18.3Ni-7.8Ti</v>
      </c>
      <c r="BL125"/>
      <c r="BM125"/>
      <c r="BN125"/>
      <c r="BO125"/>
    </row>
    <row r="126" spans="1:67" s="42" customFormat="1" x14ac:dyDescent="0.3">
      <c r="A126" s="26" t="str">
        <f t="shared" si="5"/>
        <v>Co-54.3Ni-4.3Al-15.7Cr-7.7Ti</v>
      </c>
      <c r="B126" s="69" t="s">
        <v>779</v>
      </c>
      <c r="C126" s="69" t="s">
        <v>2807</v>
      </c>
      <c r="D126" s="42" t="s">
        <v>351</v>
      </c>
      <c r="E126" s="42" t="s">
        <v>327</v>
      </c>
      <c r="F126" s="42">
        <v>135</v>
      </c>
      <c r="G126" s="54">
        <f t="shared" si="8"/>
        <v>18</v>
      </c>
      <c r="H126" s="48">
        <v>54.3</v>
      </c>
      <c r="I126" s="48">
        <v>4.3</v>
      </c>
      <c r="J126" s="48">
        <v>15.7</v>
      </c>
      <c r="K126" s="48"/>
      <c r="L126" s="48">
        <v>7.7</v>
      </c>
      <c r="M126" s="48"/>
      <c r="N126" s="48"/>
      <c r="O126" s="48"/>
      <c r="P126" s="48"/>
      <c r="Q126" s="47"/>
      <c r="R126" s="47"/>
      <c r="S126" s="47"/>
      <c r="T126" s="48"/>
      <c r="U126" s="48"/>
      <c r="V126" s="48"/>
      <c r="W126" s="48"/>
      <c r="X126" s="48"/>
      <c r="Y126" s="48"/>
      <c r="Z126" s="48"/>
      <c r="AA126" s="48"/>
      <c r="AB126" s="48"/>
      <c r="AC126" s="48"/>
      <c r="AD126" s="48"/>
      <c r="AE126" s="48"/>
      <c r="AF126" s="42">
        <f t="shared" si="9"/>
        <v>8.0310129999999997</v>
      </c>
      <c r="AI126" s="46" t="s">
        <v>1</v>
      </c>
      <c r="AJ126" s="46" t="str">
        <f>IF(I126&lt;&gt;"","-" &amp;TEXT([1]comp!$I126,"0.#") &amp;TEXT(I$1,0),"")</f>
        <v>-4.3Al</v>
      </c>
      <c r="AK126" s="46" t="str">
        <f>IF(K126&lt;&gt;"","-" &amp;TEXT(comp[[#This Row],[W]],"0.#") &amp;TEXT(K$1,0),"")</f>
        <v/>
      </c>
      <c r="AL126" s="46" t="str">
        <f>IF(H126&lt;&gt;"","-" &amp;TEXT(comp[[#This Row],[Ni]],"0.#") &amp;TEXT(H$1,0),"")</f>
        <v>-54.3Ni</v>
      </c>
      <c r="AM126" s="46" t="str">
        <f>IF(J126&lt;&gt;"","-" &amp;TEXT(comp[[#This Row],[Cr]],"0.#") &amp;TEXT(J$1,0),"")</f>
        <v>-15.7Cr</v>
      </c>
      <c r="AN126" s="46" t="str">
        <f>IF(M126&lt;&gt;"","-" &amp;TEXT(comp[[#This Row],[Ta]],"0.#") &amp;TEXT(M$1,0),"")</f>
        <v/>
      </c>
      <c r="AO126" s="46" t="str">
        <f>IF(N126&lt;&gt;"","-" &amp;TEXT(comp[[#This Row],[Nb]],"0.#") &amp;TEXT(N$1,0),"")</f>
        <v/>
      </c>
      <c r="AP126" s="46" t="str">
        <f>IF(O126&lt;&gt;"","-" &amp;TEXT(comp[[#This Row],[V]],"0.#") &amp;TEXT(O$1,0),"")</f>
        <v/>
      </c>
      <c r="AQ126" s="46" t="str">
        <f>IF(L126&lt;&gt;"","-" &amp;TEXT(comp[[#This Row],[Ti]],"0.#") &amp;TEXT(L$1,0),"")</f>
        <v>-7.7Ti</v>
      </c>
      <c r="AR126" s="46" t="str">
        <f>IF(P126&lt;&gt;"","-" &amp;TEXT(comp[[#This Row],[Mo]],"0.#") &amp;TEXT(P$1,0),"")</f>
        <v/>
      </c>
      <c r="AS126" s="46" t="str">
        <f>IF(Q126&lt;&gt;"","-" &amp;TEXT(comp[[#This Row],[C]],"0.##") &amp;TEXT(Q$1,0),"")</f>
        <v/>
      </c>
      <c r="AT126" s="46" t="str">
        <f>IF(R126&lt;&gt;"","-" &amp;TEXT(comp[[#This Row],[Zr]],"0.##") &amp;TEXT(R$1,0),"")</f>
        <v/>
      </c>
      <c r="AU126" s="46" t="str">
        <f>IF(S126&lt;&gt;"","-" &amp;TEXT(comp[[#This Row],[B]],"0.##") &amp;TEXT(S$1,0),"")</f>
        <v/>
      </c>
      <c r="AV126" s="46" t="str">
        <f>IF(T126&lt;&gt;"","-" &amp;TEXT(comp[[#This Row],[Ir]],"0.#") &amp;TEXT(T$1,0),"")</f>
        <v/>
      </c>
      <c r="AW126" s="46" t="str">
        <f>IF(U126&lt;&gt;"","-" &amp;TEXT(comp[[#This Row],[Re]],"0.#") &amp;TEXT(U$1,0),"")</f>
        <v/>
      </c>
      <c r="AX126" s="46" t="str">
        <f>IF(V126&lt;&gt;"","-" &amp;TEXT(comp[[#This Row],[Si]],"0.#") &amp;TEXT(V$1,0),"")</f>
        <v/>
      </c>
      <c r="AY126" s="46" t="str">
        <f>IF(W126&lt;&gt;"","-" &amp;TEXT(comp[[#This Row],[Fe]],"0.#") &amp;TEXT(W$1,0),"")</f>
        <v/>
      </c>
      <c r="AZ126" s="46" t="str">
        <f>IF(X126&lt;&gt;"","-" &amp;TEXT(comp[[#This Row],[Y]],"0.#") &amp;TEXT(X$1,0),"")</f>
        <v/>
      </c>
      <c r="BA126" s="46" t="str">
        <f>IF(Y126&lt;&gt;"","-" &amp;TEXT(comp[[#This Row],[Hf]],"0.#") &amp;TEXT(Y$1,0),"")</f>
        <v/>
      </c>
      <c r="BB126" s="46" t="str">
        <f>IF(Z126&lt;&gt;"","-" &amp;TEXT(comp[[#This Row],[Ge]],"0.#") &amp;TEXT(Z$1,0),"")</f>
        <v/>
      </c>
      <c r="BC126" s="46" t="str">
        <f>IF(AA126&lt;&gt;"","-" &amp;TEXT(comp[[#This Row],[Mn]],"0.#") &amp;TEXT(AA$1,0),"")</f>
        <v/>
      </c>
      <c r="BD126" s="46" t="str">
        <f>IF(AB126&lt;&gt;"","-" &amp;TEXT(comp[[#This Row],[Sc]],"0.#") &amp;TEXT(AB$1,0),"")</f>
        <v/>
      </c>
      <c r="BE126" s="46" t="str">
        <f>IF(AC126&lt;&gt;"","-" &amp;TEXT(comp[[#This Row],[Ru]],"0.#") &amp;TEXT(AC$1,0),"")</f>
        <v/>
      </c>
      <c r="BF126" s="46" t="str">
        <f>IF(AD126&lt;&gt;"","-" &amp;TEXT(comp[[#This Row],[Ce]],"0.#") &amp;TEXT(AD$1,0),"")</f>
        <v/>
      </c>
      <c r="BG126" s="46" t="str">
        <f>IF(AE126&lt;&gt;"","-" &amp;TEXT([1]comp!$AE126,"0.#") &amp;TEXT(AE$1,0),"")</f>
        <v/>
      </c>
      <c r="BH126" s="42" t="str">
        <f>[1]comp!$D126 &amp; [1]comp!$E126</f>
        <v>153aChristofidou, K. A. et al. The microstructure and hardness of Ni-Co-Al-Ti-Cr quinary alloys. J. Alloys Compd. (2016) doi:10.1016/j.jallcom.2016.07.159.</v>
      </c>
      <c r="BI126" s="70" t="str">
        <f t="shared" si="6"/>
        <v>Co-54.3Ni-4.3Al-15.7Cr-7.7Ti</v>
      </c>
      <c r="BJ126" s="42" t="s">
        <v>1510</v>
      </c>
      <c r="BK126" t="str">
        <f t="shared" si="7"/>
        <v>-4.3Al-15.7Cr-54.3Ni-7.7Ti</v>
      </c>
      <c r="BL126"/>
      <c r="BM126"/>
      <c r="BN126"/>
      <c r="BO126"/>
    </row>
    <row r="127" spans="1:67" s="42" customFormat="1" x14ac:dyDescent="0.3">
      <c r="A127" s="26" t="str">
        <f t="shared" si="5"/>
        <v>Co-39.8Ni-2.8Al-10.8Cr-7.6Ti</v>
      </c>
      <c r="B127" s="69" t="s">
        <v>779</v>
      </c>
      <c r="C127" s="69" t="s">
        <v>2808</v>
      </c>
      <c r="D127" s="42" t="s">
        <v>331</v>
      </c>
      <c r="E127" s="42" t="s">
        <v>327</v>
      </c>
      <c r="F127" s="42">
        <v>136</v>
      </c>
      <c r="G127" s="54">
        <f t="shared" si="8"/>
        <v>39.000000000000007</v>
      </c>
      <c r="H127" s="48">
        <v>39.799999999999997</v>
      </c>
      <c r="I127" s="48">
        <v>2.8</v>
      </c>
      <c r="J127" s="48">
        <v>10.8</v>
      </c>
      <c r="K127" s="48"/>
      <c r="L127" s="48">
        <v>7.6</v>
      </c>
      <c r="M127" s="48"/>
      <c r="N127" s="48"/>
      <c r="O127" s="48"/>
      <c r="P127" s="48"/>
      <c r="Q127" s="47"/>
      <c r="R127" s="47"/>
      <c r="S127" s="47"/>
      <c r="T127" s="48"/>
      <c r="U127" s="48"/>
      <c r="V127" s="48"/>
      <c r="W127" s="48"/>
      <c r="X127" s="48"/>
      <c r="Y127" s="48"/>
      <c r="Z127" s="48"/>
      <c r="AA127" s="48"/>
      <c r="AB127" s="48"/>
      <c r="AC127" s="48"/>
      <c r="AD127" s="48"/>
      <c r="AE127" s="48"/>
      <c r="AF127" s="42">
        <f t="shared" si="9"/>
        <v>8.211036</v>
      </c>
      <c r="AI127" s="46" t="s">
        <v>1</v>
      </c>
      <c r="AJ127" s="46" t="str">
        <f>IF(I127&lt;&gt;"","-" &amp;TEXT([1]comp!$I127,"0.#") &amp;TEXT(I$1,0),"")</f>
        <v>-2.8Al</v>
      </c>
      <c r="AK127" s="46" t="str">
        <f>IF(K127&lt;&gt;"","-" &amp;TEXT(comp[[#This Row],[W]],"0.#") &amp;TEXT(K$1,0),"")</f>
        <v/>
      </c>
      <c r="AL127" s="46" t="str">
        <f>IF(H127&lt;&gt;"","-" &amp;TEXT(comp[[#This Row],[Ni]],"0.#") &amp;TEXT(H$1,0),"")</f>
        <v>-39.8Ni</v>
      </c>
      <c r="AM127" s="46" t="str">
        <f>IF(J127&lt;&gt;"","-" &amp;TEXT(comp[[#This Row],[Cr]],"0.#") &amp;TEXT(J$1,0),"")</f>
        <v>-10.8Cr</v>
      </c>
      <c r="AN127" s="46" t="str">
        <f>IF(M127&lt;&gt;"","-" &amp;TEXT(comp[[#This Row],[Ta]],"0.#") &amp;TEXT(M$1,0),"")</f>
        <v/>
      </c>
      <c r="AO127" s="46" t="str">
        <f>IF(N127&lt;&gt;"","-" &amp;TEXT(comp[[#This Row],[Nb]],"0.#") &amp;TEXT(N$1,0),"")</f>
        <v/>
      </c>
      <c r="AP127" s="46" t="str">
        <f>IF(O127&lt;&gt;"","-" &amp;TEXT(comp[[#This Row],[V]],"0.#") &amp;TEXT(O$1,0),"")</f>
        <v/>
      </c>
      <c r="AQ127" s="46" t="str">
        <f>IF(L127&lt;&gt;"","-" &amp;TEXT(comp[[#This Row],[Ti]],"0.#") &amp;TEXT(L$1,0),"")</f>
        <v>-7.6Ti</v>
      </c>
      <c r="AR127" s="46" t="str">
        <f>IF(P127&lt;&gt;"","-" &amp;TEXT(comp[[#This Row],[Mo]],"0.#") &amp;TEXT(P$1,0),"")</f>
        <v/>
      </c>
      <c r="AS127" s="46" t="str">
        <f>IF(Q127&lt;&gt;"","-" &amp;TEXT(comp[[#This Row],[C]],"0.##") &amp;TEXT(Q$1,0),"")</f>
        <v/>
      </c>
      <c r="AT127" s="46" t="str">
        <f>IF(R127&lt;&gt;"","-" &amp;TEXT(comp[[#This Row],[Zr]],"0.##") &amp;TEXT(R$1,0),"")</f>
        <v/>
      </c>
      <c r="AU127" s="46" t="str">
        <f>IF(S127&lt;&gt;"","-" &amp;TEXT(comp[[#This Row],[B]],"0.##") &amp;TEXT(S$1,0),"")</f>
        <v/>
      </c>
      <c r="AV127" s="46" t="str">
        <f>IF(T127&lt;&gt;"","-" &amp;TEXT(comp[[#This Row],[Ir]],"0.#") &amp;TEXT(T$1,0),"")</f>
        <v/>
      </c>
      <c r="AW127" s="46" t="str">
        <f>IF(U127&lt;&gt;"","-" &amp;TEXT(comp[[#This Row],[Re]],"0.#") &amp;TEXT(U$1,0),"")</f>
        <v/>
      </c>
      <c r="AX127" s="46" t="str">
        <f>IF(V127&lt;&gt;"","-" &amp;TEXT(comp[[#This Row],[Si]],"0.#") &amp;TEXT(V$1,0),"")</f>
        <v/>
      </c>
      <c r="AY127" s="46" t="str">
        <f>IF(W127&lt;&gt;"","-" &amp;TEXT(comp[[#This Row],[Fe]],"0.#") &amp;TEXT(W$1,0),"")</f>
        <v/>
      </c>
      <c r="AZ127" s="46" t="str">
        <f>IF(X127&lt;&gt;"","-" &amp;TEXT(comp[[#This Row],[Y]],"0.#") &amp;TEXT(X$1,0),"")</f>
        <v/>
      </c>
      <c r="BA127" s="46" t="str">
        <f>IF(Y127&lt;&gt;"","-" &amp;TEXT(comp[[#This Row],[Hf]],"0.#") &amp;TEXT(Y$1,0),"")</f>
        <v/>
      </c>
      <c r="BB127" s="46" t="str">
        <f>IF(Z127&lt;&gt;"","-" &amp;TEXT(comp[[#This Row],[Ge]],"0.#") &amp;TEXT(Z$1,0),"")</f>
        <v/>
      </c>
      <c r="BC127" s="46" t="str">
        <f>IF(AA127&lt;&gt;"","-" &amp;TEXT(comp[[#This Row],[Mn]],"0.#") &amp;TEXT(AA$1,0),"")</f>
        <v/>
      </c>
      <c r="BD127" s="46" t="str">
        <f>IF(AB127&lt;&gt;"","-" &amp;TEXT(comp[[#This Row],[Sc]],"0.#") &amp;TEXT(AB$1,0),"")</f>
        <v/>
      </c>
      <c r="BE127" s="46" t="str">
        <f>IF(AC127&lt;&gt;"","-" &amp;TEXT(comp[[#This Row],[Ru]],"0.#") &amp;TEXT(AC$1,0),"")</f>
        <v/>
      </c>
      <c r="BF127" s="46" t="str">
        <f>IF(AD127&lt;&gt;"","-" &amp;TEXT(comp[[#This Row],[Ce]],"0.#") &amp;TEXT(AD$1,0),"")</f>
        <v/>
      </c>
      <c r="BG127" s="46" t="str">
        <f>IF(AE127&lt;&gt;"","-" &amp;TEXT([1]comp!$AE127,"0.#") &amp;TEXT(AE$1,0),"")</f>
        <v/>
      </c>
      <c r="BH127" s="42" t="str">
        <f>[1]comp!$D127 &amp; [1]comp!$E127</f>
        <v>102aChristofidou, K. A. et al. The microstructure and hardness of Ni-Co-Al-Ti-Cr quinary alloys. J. Alloys Compd. (2016) doi:10.1016/j.jallcom.2016.07.159.</v>
      </c>
      <c r="BI127" s="70" t="str">
        <f t="shared" si="6"/>
        <v>Co-39.8Ni-2.8Al-10.8Cr-7.6Ti</v>
      </c>
      <c r="BJ127" s="42" t="s">
        <v>1498</v>
      </c>
      <c r="BK127" t="str">
        <f t="shared" si="7"/>
        <v>-2.8Al-10.8Cr-39.8Ni-7.6Ti</v>
      </c>
      <c r="BL127"/>
      <c r="BM127"/>
      <c r="BN127"/>
      <c r="BO127"/>
    </row>
    <row r="128" spans="1:67" s="42" customFormat="1" x14ac:dyDescent="0.3">
      <c r="A128" s="26" t="str">
        <f t="shared" si="5"/>
        <v>Co-59.5Ni-4.5Al-10.9Cr-5.6Ti</v>
      </c>
      <c r="B128" s="69" t="s">
        <v>779</v>
      </c>
      <c r="C128" s="69" t="s">
        <v>2809</v>
      </c>
      <c r="D128" s="42" t="s">
        <v>335</v>
      </c>
      <c r="E128" s="42" t="s">
        <v>327</v>
      </c>
      <c r="F128" s="42">
        <v>137</v>
      </c>
      <c r="G128" s="54">
        <f t="shared" si="8"/>
        <v>19.5</v>
      </c>
      <c r="H128" s="48">
        <v>59.5</v>
      </c>
      <c r="I128" s="48">
        <v>4.5</v>
      </c>
      <c r="J128" s="48">
        <v>10.9</v>
      </c>
      <c r="K128" s="48"/>
      <c r="L128" s="48">
        <v>5.6</v>
      </c>
      <c r="M128" s="48"/>
      <c r="N128" s="48"/>
      <c r="O128" s="48"/>
      <c r="P128" s="48"/>
      <c r="Q128" s="47"/>
      <c r="R128" s="47"/>
      <c r="S128" s="47"/>
      <c r="T128" s="48"/>
      <c r="U128" s="48"/>
      <c r="V128" s="48"/>
      <c r="W128" s="48"/>
      <c r="X128" s="48"/>
      <c r="Y128" s="48"/>
      <c r="Z128" s="48"/>
      <c r="AA128" s="48"/>
      <c r="AB128" s="48"/>
      <c r="AC128" s="48"/>
      <c r="AD128" s="48"/>
      <c r="AE128" s="48"/>
      <c r="AF128" s="42">
        <f t="shared" si="9"/>
        <v>8.1933620000000005</v>
      </c>
      <c r="AI128" s="46" t="s">
        <v>1</v>
      </c>
      <c r="AJ128" s="46" t="str">
        <f>IF(I128&lt;&gt;"","-" &amp;TEXT([1]comp!$I128,"0.#") &amp;TEXT(I$1,0),"")</f>
        <v>-4.5Al</v>
      </c>
      <c r="AK128" s="46" t="str">
        <f>IF(K128&lt;&gt;"","-" &amp;TEXT(comp[[#This Row],[W]],"0.#") &amp;TEXT(K$1,0),"")</f>
        <v/>
      </c>
      <c r="AL128" s="46" t="str">
        <f>IF(H128&lt;&gt;"","-" &amp;TEXT(comp[[#This Row],[Ni]],"0.#") &amp;TEXT(H$1,0),"")</f>
        <v>-59.5Ni</v>
      </c>
      <c r="AM128" s="46" t="str">
        <f>IF(J128&lt;&gt;"","-" &amp;TEXT(comp[[#This Row],[Cr]],"0.#") &amp;TEXT(J$1,0),"")</f>
        <v>-10.9Cr</v>
      </c>
      <c r="AN128" s="46" t="str">
        <f>IF(M128&lt;&gt;"","-" &amp;TEXT(comp[[#This Row],[Ta]],"0.#") &amp;TEXT(M$1,0),"")</f>
        <v/>
      </c>
      <c r="AO128" s="46" t="str">
        <f>IF(N128&lt;&gt;"","-" &amp;TEXT(comp[[#This Row],[Nb]],"0.#") &amp;TEXT(N$1,0),"")</f>
        <v/>
      </c>
      <c r="AP128" s="46" t="str">
        <f>IF(O128&lt;&gt;"","-" &amp;TEXT(comp[[#This Row],[V]],"0.#") &amp;TEXT(O$1,0),"")</f>
        <v/>
      </c>
      <c r="AQ128" s="46" t="str">
        <f>IF(L128&lt;&gt;"","-" &amp;TEXT(comp[[#This Row],[Ti]],"0.#") &amp;TEXT(L$1,0),"")</f>
        <v>-5.6Ti</v>
      </c>
      <c r="AR128" s="46" t="str">
        <f>IF(P128&lt;&gt;"","-" &amp;TEXT(comp[[#This Row],[Mo]],"0.#") &amp;TEXT(P$1,0),"")</f>
        <v/>
      </c>
      <c r="AS128" s="46" t="str">
        <f>IF(Q128&lt;&gt;"","-" &amp;TEXT(comp[[#This Row],[C]],"0.##") &amp;TEXT(Q$1,0),"")</f>
        <v/>
      </c>
      <c r="AT128" s="46" t="str">
        <f>IF(R128&lt;&gt;"","-" &amp;TEXT(comp[[#This Row],[Zr]],"0.##") &amp;TEXT(R$1,0),"")</f>
        <v/>
      </c>
      <c r="AU128" s="46" t="str">
        <f>IF(S128&lt;&gt;"","-" &amp;TEXT(comp[[#This Row],[B]],"0.##") &amp;TEXT(S$1,0),"")</f>
        <v/>
      </c>
      <c r="AV128" s="46" t="str">
        <f>IF(T128&lt;&gt;"","-" &amp;TEXT(comp[[#This Row],[Ir]],"0.#") &amp;TEXT(T$1,0),"")</f>
        <v/>
      </c>
      <c r="AW128" s="46" t="str">
        <f>IF(U128&lt;&gt;"","-" &amp;TEXT(comp[[#This Row],[Re]],"0.#") &amp;TEXT(U$1,0),"")</f>
        <v/>
      </c>
      <c r="AX128" s="46" t="str">
        <f>IF(V128&lt;&gt;"","-" &amp;TEXT(comp[[#This Row],[Si]],"0.#") &amp;TEXT(V$1,0),"")</f>
        <v/>
      </c>
      <c r="AY128" s="46" t="str">
        <f>IF(W128&lt;&gt;"","-" &amp;TEXT(comp[[#This Row],[Fe]],"0.#") &amp;TEXT(W$1,0),"")</f>
        <v/>
      </c>
      <c r="AZ128" s="46" t="str">
        <f>IF(X128&lt;&gt;"","-" &amp;TEXT(comp[[#This Row],[Y]],"0.#") &amp;TEXT(X$1,0),"")</f>
        <v/>
      </c>
      <c r="BA128" s="46" t="str">
        <f>IF(Y128&lt;&gt;"","-" &amp;TEXT(comp[[#This Row],[Hf]],"0.#") &amp;TEXT(Y$1,0),"")</f>
        <v/>
      </c>
      <c r="BB128" s="46" t="str">
        <f>IF(Z128&lt;&gt;"","-" &amp;TEXT(comp[[#This Row],[Ge]],"0.#") &amp;TEXT(Z$1,0),"")</f>
        <v/>
      </c>
      <c r="BC128" s="46" t="str">
        <f>IF(AA128&lt;&gt;"","-" &amp;TEXT(comp[[#This Row],[Mn]],"0.#") &amp;TEXT(AA$1,0),"")</f>
        <v/>
      </c>
      <c r="BD128" s="46" t="str">
        <f>IF(AB128&lt;&gt;"","-" &amp;TEXT(comp[[#This Row],[Sc]],"0.#") &amp;TEXT(AB$1,0),"")</f>
        <v/>
      </c>
      <c r="BE128" s="46" t="str">
        <f>IF(AC128&lt;&gt;"","-" &amp;TEXT(comp[[#This Row],[Ru]],"0.#") &amp;TEXT(AC$1,0),"")</f>
        <v/>
      </c>
      <c r="BF128" s="46" t="str">
        <f>IF(AD128&lt;&gt;"","-" &amp;TEXT(comp[[#This Row],[Ce]],"0.#") &amp;TEXT(AD$1,0),"")</f>
        <v/>
      </c>
      <c r="BG128" s="46" t="str">
        <f>IF(AE128&lt;&gt;"","-" &amp;TEXT([1]comp!$AE128,"0.#") &amp;TEXT(AE$1,0),"")</f>
        <v/>
      </c>
      <c r="BH128" s="42" t="str">
        <f>[1]comp!$D128 &amp; [1]comp!$E128</f>
        <v>103bChristofidou, K. A. et al. The microstructure and hardness of Ni-Co-Al-Ti-Cr quinary alloys. J. Alloys Compd. (2016) doi:10.1016/j.jallcom.2016.07.159.</v>
      </c>
      <c r="BI128" s="70" t="str">
        <f t="shared" si="6"/>
        <v>Co-59.5Ni-4.5Al-10.9Cr-5.6Ti</v>
      </c>
      <c r="BJ128" s="42" t="s">
        <v>1502</v>
      </c>
      <c r="BK128" t="str">
        <f t="shared" si="7"/>
        <v>-4.5Al-10.9Cr-59.5Ni-5.6Ti</v>
      </c>
      <c r="BL128"/>
      <c r="BM128"/>
      <c r="BN128"/>
      <c r="BO128"/>
    </row>
    <row r="129" spans="1:67" s="42" customFormat="1" x14ac:dyDescent="0.3">
      <c r="A129" s="26" t="str">
        <f t="shared" si="5"/>
        <v>Co-51.2Ni-6.Al-12.6Cr-5.5Ti</v>
      </c>
      <c r="B129" s="69" t="s">
        <v>779</v>
      </c>
      <c r="C129" s="69" t="s">
        <v>2810</v>
      </c>
      <c r="D129" s="42" t="s">
        <v>350</v>
      </c>
      <c r="E129" s="42" t="s">
        <v>327</v>
      </c>
      <c r="F129" s="42">
        <v>138</v>
      </c>
      <c r="G129" s="54">
        <f t="shared" si="8"/>
        <v>24.700000000000003</v>
      </c>
      <c r="H129" s="48">
        <v>51.2</v>
      </c>
      <c r="I129" s="48">
        <v>6</v>
      </c>
      <c r="J129" s="48">
        <v>12.6</v>
      </c>
      <c r="K129" s="48"/>
      <c r="L129" s="48">
        <v>5.5</v>
      </c>
      <c r="M129" s="48"/>
      <c r="N129" s="48"/>
      <c r="O129" s="48"/>
      <c r="P129" s="48"/>
      <c r="Q129" s="47"/>
      <c r="R129" s="47"/>
      <c r="S129" s="47"/>
      <c r="T129" s="48"/>
      <c r="U129" s="48"/>
      <c r="V129" s="48"/>
      <c r="W129" s="48"/>
      <c r="X129" s="48"/>
      <c r="Y129" s="48"/>
      <c r="Z129" s="48"/>
      <c r="AA129" s="48"/>
      <c r="AB129" s="48"/>
      <c r="AC129" s="48"/>
      <c r="AD129" s="48"/>
      <c r="AE129" s="48"/>
      <c r="AF129" s="42">
        <f t="shared" si="9"/>
        <v>8.0750209999999996</v>
      </c>
      <c r="AI129" s="46" t="s">
        <v>1</v>
      </c>
      <c r="AJ129" s="46" t="str">
        <f>IF(I129&lt;&gt;"","-" &amp;TEXT([1]comp!$I129,"0.#") &amp;TEXT(I$1,0),"")</f>
        <v>-6.Al</v>
      </c>
      <c r="AK129" s="46" t="str">
        <f>IF(K129&lt;&gt;"","-" &amp;TEXT(comp[[#This Row],[W]],"0.#") &amp;TEXT(K$1,0),"")</f>
        <v/>
      </c>
      <c r="AL129" s="46" t="str">
        <f>IF(H129&lt;&gt;"","-" &amp;TEXT(comp[[#This Row],[Ni]],"0.#") &amp;TEXT(H$1,0),"")</f>
        <v>-51.2Ni</v>
      </c>
      <c r="AM129" s="46" t="str">
        <f>IF(J129&lt;&gt;"","-" &amp;TEXT(comp[[#This Row],[Cr]],"0.#") &amp;TEXT(J$1,0),"")</f>
        <v>-12.6Cr</v>
      </c>
      <c r="AN129" s="46" t="str">
        <f>IF(M129&lt;&gt;"","-" &amp;TEXT(comp[[#This Row],[Ta]],"0.#") &amp;TEXT(M$1,0),"")</f>
        <v/>
      </c>
      <c r="AO129" s="46" t="str">
        <f>IF(N129&lt;&gt;"","-" &amp;TEXT(comp[[#This Row],[Nb]],"0.#") &amp;TEXT(N$1,0),"")</f>
        <v/>
      </c>
      <c r="AP129" s="46" t="str">
        <f>IF(O129&lt;&gt;"","-" &amp;TEXT(comp[[#This Row],[V]],"0.#") &amp;TEXT(O$1,0),"")</f>
        <v/>
      </c>
      <c r="AQ129" s="46" t="str">
        <f>IF(L129&lt;&gt;"","-" &amp;TEXT(comp[[#This Row],[Ti]],"0.#") &amp;TEXT(L$1,0),"")</f>
        <v>-5.5Ti</v>
      </c>
      <c r="AR129" s="46" t="str">
        <f>IF(P129&lt;&gt;"","-" &amp;TEXT(comp[[#This Row],[Mo]],"0.#") &amp;TEXT(P$1,0),"")</f>
        <v/>
      </c>
      <c r="AS129" s="46" t="str">
        <f>IF(Q129&lt;&gt;"","-" &amp;TEXT(comp[[#This Row],[C]],"0.##") &amp;TEXT(Q$1,0),"")</f>
        <v/>
      </c>
      <c r="AT129" s="46" t="str">
        <f>IF(R129&lt;&gt;"","-" &amp;TEXT(comp[[#This Row],[Zr]],"0.##") &amp;TEXT(R$1,0),"")</f>
        <v/>
      </c>
      <c r="AU129" s="46" t="str">
        <f>IF(S129&lt;&gt;"","-" &amp;TEXT(comp[[#This Row],[B]],"0.##") &amp;TEXT(S$1,0),"")</f>
        <v/>
      </c>
      <c r="AV129" s="46" t="str">
        <f>IF(T129&lt;&gt;"","-" &amp;TEXT(comp[[#This Row],[Ir]],"0.#") &amp;TEXT(T$1,0),"")</f>
        <v/>
      </c>
      <c r="AW129" s="46" t="str">
        <f>IF(U129&lt;&gt;"","-" &amp;TEXT(comp[[#This Row],[Re]],"0.#") &amp;TEXT(U$1,0),"")</f>
        <v/>
      </c>
      <c r="AX129" s="46" t="str">
        <f>IF(V129&lt;&gt;"","-" &amp;TEXT(comp[[#This Row],[Si]],"0.#") &amp;TEXT(V$1,0),"")</f>
        <v/>
      </c>
      <c r="AY129" s="46" t="str">
        <f>IF(W129&lt;&gt;"","-" &amp;TEXT(comp[[#This Row],[Fe]],"0.#") &amp;TEXT(W$1,0),"")</f>
        <v/>
      </c>
      <c r="AZ129" s="46" t="str">
        <f>IF(X129&lt;&gt;"","-" &amp;TEXT(comp[[#This Row],[Y]],"0.#") &amp;TEXT(X$1,0),"")</f>
        <v/>
      </c>
      <c r="BA129" s="46" t="str">
        <f>IF(Y129&lt;&gt;"","-" &amp;TEXT(comp[[#This Row],[Hf]],"0.#") &amp;TEXT(Y$1,0),"")</f>
        <v/>
      </c>
      <c r="BB129" s="46" t="str">
        <f>IF(Z129&lt;&gt;"","-" &amp;TEXT(comp[[#This Row],[Ge]],"0.#") &amp;TEXT(Z$1,0),"")</f>
        <v/>
      </c>
      <c r="BC129" s="46" t="str">
        <f>IF(AA129&lt;&gt;"","-" &amp;TEXT(comp[[#This Row],[Mn]],"0.#") &amp;TEXT(AA$1,0),"")</f>
        <v/>
      </c>
      <c r="BD129" s="46" t="str">
        <f>IF(AB129&lt;&gt;"","-" &amp;TEXT(comp[[#This Row],[Sc]],"0.#") &amp;TEXT(AB$1,0),"")</f>
        <v/>
      </c>
      <c r="BE129" s="46" t="str">
        <f>IF(AC129&lt;&gt;"","-" &amp;TEXT(comp[[#This Row],[Ru]],"0.#") &amp;TEXT(AC$1,0),"")</f>
        <v/>
      </c>
      <c r="BF129" s="46" t="str">
        <f>IF(AD129&lt;&gt;"","-" &amp;TEXT(comp[[#This Row],[Ce]],"0.#") &amp;TEXT(AD$1,0),"")</f>
        <v/>
      </c>
      <c r="BG129" s="46" t="str">
        <f>IF(AE129&lt;&gt;"","-" &amp;TEXT([1]comp!$AE129,"0.#") &amp;TEXT(AE$1,0),"")</f>
        <v/>
      </c>
      <c r="BH129" s="42" t="str">
        <f>[1]comp!$D129 &amp; [1]comp!$E129</f>
        <v>203bChristofidou, K. A. et al. The microstructure and hardness of Ni-Co-Al-Ti-Cr quinary alloys. J. Alloys Compd. (2016) doi:10.1016/j.jallcom.2016.07.159.</v>
      </c>
      <c r="BI129" s="70" t="str">
        <f t="shared" si="6"/>
        <v>Co-51.2Ni-6.Al-12.6Cr-5.5Ti</v>
      </c>
      <c r="BJ129" s="42" t="s">
        <v>1520</v>
      </c>
      <c r="BK129" t="str">
        <f t="shared" si="7"/>
        <v>-6.Al-12.6Cr-51.2Ni-5.5Ti</v>
      </c>
      <c r="BL129"/>
      <c r="BM129"/>
      <c r="BN129"/>
      <c r="BO129"/>
    </row>
    <row r="130" spans="1:67" s="42" customFormat="1" x14ac:dyDescent="0.3">
      <c r="A130" s="26" t="str">
        <f t="shared" ref="A130:A193" si="10">TEXT(AI130,0) &amp;TEXT(AL130,0) &amp;TEXT(AY130,0) &amp;TEXT(AJ130,0) &amp;TEXT(AM130,0) &amp;TEXT(AK130,0) &amp;TEXT(AQ130,0) &amp;TEXT(AN130,0) &amp;TEXT(AO130,0) &amp;TEXT(AP130,0) &amp;TEXT(AR130,0)&amp;TEXT(AV130,0) &amp;TEXT(AW130,0) &amp;TEXT(AX130,0) &amp;TEXT(BA130,0)  &amp;TEXT(BB130,0) &amp;TEXT(BC130,0) &amp;TEXT(BD130,0) &amp;TEXT(BE130,0) &amp;TEXT(BF130,0) &amp;TEXT(AS130,0) &amp;TEXT(AT130,0) &amp;TEXT(AU130,0) &amp;TEXT(AZ130,0)</f>
        <v>Co-19.7Ni-5.4Al-11.Cr-5.3Ti</v>
      </c>
      <c r="B130" s="69" t="s">
        <v>779</v>
      </c>
      <c r="C130" s="69" t="s">
        <v>2811</v>
      </c>
      <c r="D130" s="42" t="s">
        <v>329</v>
      </c>
      <c r="E130" s="42" t="s">
        <v>327</v>
      </c>
      <c r="F130" s="42">
        <v>139</v>
      </c>
      <c r="G130" s="54">
        <f t="shared" si="8"/>
        <v>58.6</v>
      </c>
      <c r="H130" s="48">
        <v>19.7</v>
      </c>
      <c r="I130" s="48">
        <v>5.4</v>
      </c>
      <c r="J130" s="48">
        <v>11</v>
      </c>
      <c r="K130" s="48"/>
      <c r="L130" s="48">
        <v>5.3</v>
      </c>
      <c r="M130" s="48"/>
      <c r="N130" s="48"/>
      <c r="O130" s="48"/>
      <c r="P130" s="48"/>
      <c r="Q130" s="47"/>
      <c r="R130" s="47"/>
      <c r="S130" s="47"/>
      <c r="T130" s="48"/>
      <c r="U130" s="48"/>
      <c r="V130" s="48"/>
      <c r="W130" s="48"/>
      <c r="X130" s="48"/>
      <c r="Y130" s="48"/>
      <c r="Z130" s="48"/>
      <c r="AA130" s="48"/>
      <c r="AB130" s="48"/>
      <c r="AC130" s="48"/>
      <c r="AD130" s="48"/>
      <c r="AE130" s="48"/>
      <c r="AF130" s="42">
        <f t="shared" si="9"/>
        <v>8.1458470000000016</v>
      </c>
      <c r="AI130" s="46" t="s">
        <v>1</v>
      </c>
      <c r="AJ130" s="46" t="str">
        <f>IF(I130&lt;&gt;"","-" &amp;TEXT([1]comp!$I130,"0.#") &amp;TEXT(I$1,0),"")</f>
        <v>-5.4Al</v>
      </c>
      <c r="AK130" s="46" t="str">
        <f>IF(K130&lt;&gt;"","-" &amp;TEXT(comp[[#This Row],[W]],"0.#") &amp;TEXT(K$1,0),"")</f>
        <v/>
      </c>
      <c r="AL130" s="46" t="str">
        <f>IF(H130&lt;&gt;"","-" &amp;TEXT(comp[[#This Row],[Ni]],"0.#") &amp;TEXT(H$1,0),"")</f>
        <v>-19.7Ni</v>
      </c>
      <c r="AM130" s="46" t="str">
        <f>IF(J130&lt;&gt;"","-" &amp;TEXT(comp[[#This Row],[Cr]],"0.#") &amp;TEXT(J$1,0),"")</f>
        <v>-11.Cr</v>
      </c>
      <c r="AN130" s="46" t="str">
        <f>IF(M130&lt;&gt;"","-" &amp;TEXT(comp[[#This Row],[Ta]],"0.#") &amp;TEXT(M$1,0),"")</f>
        <v/>
      </c>
      <c r="AO130" s="46" t="str">
        <f>IF(N130&lt;&gt;"","-" &amp;TEXT(comp[[#This Row],[Nb]],"0.#") &amp;TEXT(N$1,0),"")</f>
        <v/>
      </c>
      <c r="AP130" s="46" t="str">
        <f>IF(O130&lt;&gt;"","-" &amp;TEXT(comp[[#This Row],[V]],"0.#") &amp;TEXT(O$1,0),"")</f>
        <v/>
      </c>
      <c r="AQ130" s="46" t="str">
        <f>IF(L130&lt;&gt;"","-" &amp;TEXT(comp[[#This Row],[Ti]],"0.#") &amp;TEXT(L$1,0),"")</f>
        <v>-5.3Ti</v>
      </c>
      <c r="AR130" s="46" t="str">
        <f>IF(P130&lt;&gt;"","-" &amp;TEXT(comp[[#This Row],[Mo]],"0.#") &amp;TEXT(P$1,0),"")</f>
        <v/>
      </c>
      <c r="AS130" s="46" t="str">
        <f>IF(Q130&lt;&gt;"","-" &amp;TEXT(comp[[#This Row],[C]],"0.##") &amp;TEXT(Q$1,0),"")</f>
        <v/>
      </c>
      <c r="AT130" s="46" t="str">
        <f>IF(R130&lt;&gt;"","-" &amp;TEXT(comp[[#This Row],[Zr]],"0.##") &amp;TEXT(R$1,0),"")</f>
        <v/>
      </c>
      <c r="AU130" s="46" t="str">
        <f>IF(S130&lt;&gt;"","-" &amp;TEXT(comp[[#This Row],[B]],"0.##") &amp;TEXT(S$1,0),"")</f>
        <v/>
      </c>
      <c r="AV130" s="46" t="str">
        <f>IF(T130&lt;&gt;"","-" &amp;TEXT(comp[[#This Row],[Ir]],"0.#") &amp;TEXT(T$1,0),"")</f>
        <v/>
      </c>
      <c r="AW130" s="46" t="str">
        <f>IF(U130&lt;&gt;"","-" &amp;TEXT(comp[[#This Row],[Re]],"0.#") &amp;TEXT(U$1,0),"")</f>
        <v/>
      </c>
      <c r="AX130" s="46" t="str">
        <f>IF(V130&lt;&gt;"","-" &amp;TEXT(comp[[#This Row],[Si]],"0.#") &amp;TEXT(V$1,0),"")</f>
        <v/>
      </c>
      <c r="AY130" s="46" t="str">
        <f>IF(W130&lt;&gt;"","-" &amp;TEXT(comp[[#This Row],[Fe]],"0.#") &amp;TEXT(W$1,0),"")</f>
        <v/>
      </c>
      <c r="AZ130" s="46" t="str">
        <f>IF(X130&lt;&gt;"","-" &amp;TEXT(comp[[#This Row],[Y]],"0.#") &amp;TEXT(X$1,0),"")</f>
        <v/>
      </c>
      <c r="BA130" s="46" t="str">
        <f>IF(Y130&lt;&gt;"","-" &amp;TEXT(comp[[#This Row],[Hf]],"0.#") &amp;TEXT(Y$1,0),"")</f>
        <v/>
      </c>
      <c r="BB130" s="46" t="str">
        <f>IF(Z130&lt;&gt;"","-" &amp;TEXT(comp[[#This Row],[Ge]],"0.#") &amp;TEXT(Z$1,0),"")</f>
        <v/>
      </c>
      <c r="BC130" s="46" t="str">
        <f>IF(AA130&lt;&gt;"","-" &amp;TEXT(comp[[#This Row],[Mn]],"0.#") &amp;TEXT(AA$1,0),"")</f>
        <v/>
      </c>
      <c r="BD130" s="46" t="str">
        <f>IF(AB130&lt;&gt;"","-" &amp;TEXT(comp[[#This Row],[Sc]],"0.#") &amp;TEXT(AB$1,0),"")</f>
        <v/>
      </c>
      <c r="BE130" s="46" t="str">
        <f>IF(AC130&lt;&gt;"","-" &amp;TEXT(comp[[#This Row],[Ru]],"0.#") &amp;TEXT(AC$1,0),"")</f>
        <v/>
      </c>
      <c r="BF130" s="46" t="str">
        <f>IF(AD130&lt;&gt;"","-" &amp;TEXT(comp[[#This Row],[Ce]],"0.#") &amp;TEXT(AD$1,0),"")</f>
        <v/>
      </c>
      <c r="BG130" s="46" t="str">
        <f>IF(AE130&lt;&gt;"","-" &amp;TEXT([1]comp!$AE130,"0.#") &amp;TEXT(AE$1,0),"")</f>
        <v/>
      </c>
      <c r="BH130" s="42" t="str">
        <f>[1]comp!$D130 &amp; [1]comp!$E130</f>
        <v>101bChristofidou, K. A. et al. The microstructure and hardness of Ni-Co-Al-Ti-Cr quinary alloys. J. Alloys Compd. (2016) doi:10.1016/j.jallcom.2016.07.159.</v>
      </c>
      <c r="BI130" s="70" t="str">
        <f t="shared" ref="BI130:BI193" si="11">TEXT(AI130,0) &amp;TEXT(AL130,0) &amp;TEXT(AY130,0) &amp;TEXT(AJ130,0) &amp;TEXT(AM130,0) &amp;TEXT(AK130,0) &amp;TEXT(AQ130,0) &amp;TEXT(AN130,0) &amp;TEXT(AO130,0) &amp;TEXT(AP130,0) &amp;TEXT(AR130,0)&amp;TEXT(AV130,0) &amp;TEXT(AW130,0) &amp;TEXT(AX130,0) &amp;TEXT(BA130,0)  &amp;TEXT(BB130,0) &amp;TEXT(BC130,0) &amp;TEXT(BD130,0) &amp;TEXT(BE130,0) &amp;TEXT(BF130,0) &amp;TEXT(AS130,0) &amp;TEXT(AT130,0) &amp;TEXT(AU130,0) &amp;TEXT(AZ130,0) &amp;TEXT(BG130,0)</f>
        <v>Co-19.7Ni-5.4Al-11.Cr-5.3Ti</v>
      </c>
      <c r="BJ130" s="42" t="s">
        <v>1496</v>
      </c>
      <c r="BK130" t="str">
        <f t="shared" ref="BK130:BK193" si="12">TEXT(AJ130,0) &amp;TEXT(AM130,0) &amp;TEXT(AZ130,0) &amp;TEXT(AK130,0) &amp;TEXT(AN130,0) &amp;TEXT(AL130,0) &amp;TEXT(AR130,0) &amp;TEXT(AO130,0) &amp;TEXT(AP130,0) &amp;TEXT(AQ130,0) &amp;TEXT(AS130,0)&amp;TEXT(AW130,0) &amp;TEXT(AX130,0) &amp;TEXT(AY130,0) &amp;TEXT(BB130,0)  &amp;TEXT(BC130,0) &amp;TEXT(BD130,0) &amp;TEXT(BE130,0) &amp;TEXT(BF130,0) &amp;TEXT(AT130,0) &amp;TEXT(AU130,0) &amp;TEXT(AV130,0) &amp;TEXT(BA130,0) &amp;TEXT(BG130,0)</f>
        <v>-5.4Al-11.Cr-19.7Ni-5.3Ti</v>
      </c>
      <c r="BL130"/>
      <c r="BM130"/>
      <c r="BN130"/>
      <c r="BO130"/>
    </row>
    <row r="131" spans="1:67" s="42" customFormat="1" x14ac:dyDescent="0.3">
      <c r="A131" s="26" t="str">
        <f t="shared" si="10"/>
        <v>Co-39.2Ni-5.9Al-10.5Cr-5.3Ti</v>
      </c>
      <c r="B131" s="69" t="s">
        <v>779</v>
      </c>
      <c r="C131" s="69" t="s">
        <v>2812</v>
      </c>
      <c r="D131" s="42" t="s">
        <v>332</v>
      </c>
      <c r="E131" s="42" t="s">
        <v>327</v>
      </c>
      <c r="F131" s="42">
        <v>140</v>
      </c>
      <c r="G131" s="54">
        <f t="shared" ref="G131:G194" si="13">100-SUM(H131:AD131)</f>
        <v>39.1</v>
      </c>
      <c r="H131" s="48">
        <v>39.200000000000003</v>
      </c>
      <c r="I131" s="48">
        <v>5.9</v>
      </c>
      <c r="J131" s="48">
        <v>10.5</v>
      </c>
      <c r="K131" s="48"/>
      <c r="L131" s="48">
        <v>5.3</v>
      </c>
      <c r="M131" s="48"/>
      <c r="N131" s="48"/>
      <c r="O131" s="48"/>
      <c r="P131" s="48"/>
      <c r="Q131" s="47"/>
      <c r="R131" s="47"/>
      <c r="S131" s="47"/>
      <c r="T131" s="48"/>
      <c r="U131" s="48"/>
      <c r="V131" s="48"/>
      <c r="W131" s="48"/>
      <c r="X131" s="48"/>
      <c r="Y131" s="48"/>
      <c r="Z131" s="48"/>
      <c r="AA131" s="48"/>
      <c r="AB131" s="48"/>
      <c r="AC131" s="48"/>
      <c r="AD131" s="48"/>
      <c r="AE131" s="48"/>
      <c r="AF131" s="42">
        <f t="shared" ref="AF131:AF194" si="14">(G131*$G$2+I131*$I$2+K131*$K$2+H131*H$2+J131*J$2+M131*M$2+N131*N$2+O131*O$2+L131*L$2+P131*P$2+Q131*Q$2+R131*R$2+S131*S$2+T131*T$2+U131*U$2+V131*V$2+W131*W$2+X131*X$2+Y131*Y$2+Z131*Z$2+AA131*AA$2+AB131*AB$2+AC131*AC$2+AD131*AD$2)/100</f>
        <v>8.1249570000000002</v>
      </c>
      <c r="AI131" s="46" t="s">
        <v>1</v>
      </c>
      <c r="AJ131" s="46" t="str">
        <f>IF(I131&lt;&gt;"","-" &amp;TEXT([1]comp!$I131,"0.#") &amp;TEXT(I$1,0),"")</f>
        <v>-5.9Al</v>
      </c>
      <c r="AK131" s="46" t="str">
        <f>IF(K131&lt;&gt;"","-" &amp;TEXT(comp[[#This Row],[W]],"0.#") &amp;TEXT(K$1,0),"")</f>
        <v/>
      </c>
      <c r="AL131" s="46" t="str">
        <f>IF(H131&lt;&gt;"","-" &amp;TEXT(comp[[#This Row],[Ni]],"0.#") &amp;TEXT(H$1,0),"")</f>
        <v>-39.2Ni</v>
      </c>
      <c r="AM131" s="46" t="str">
        <f>IF(J131&lt;&gt;"","-" &amp;TEXT(comp[[#This Row],[Cr]],"0.#") &amp;TEXT(J$1,0),"")</f>
        <v>-10.5Cr</v>
      </c>
      <c r="AN131" s="46" t="str">
        <f>IF(M131&lt;&gt;"","-" &amp;TEXT(comp[[#This Row],[Ta]],"0.#") &amp;TEXT(M$1,0),"")</f>
        <v/>
      </c>
      <c r="AO131" s="46" t="str">
        <f>IF(N131&lt;&gt;"","-" &amp;TEXT(comp[[#This Row],[Nb]],"0.#") &amp;TEXT(N$1,0),"")</f>
        <v/>
      </c>
      <c r="AP131" s="46" t="str">
        <f>IF(O131&lt;&gt;"","-" &amp;TEXT(comp[[#This Row],[V]],"0.#") &amp;TEXT(O$1,0),"")</f>
        <v/>
      </c>
      <c r="AQ131" s="46" t="str">
        <f>IF(L131&lt;&gt;"","-" &amp;TEXT(comp[[#This Row],[Ti]],"0.#") &amp;TEXT(L$1,0),"")</f>
        <v>-5.3Ti</v>
      </c>
      <c r="AR131" s="46" t="str">
        <f>IF(P131&lt;&gt;"","-" &amp;TEXT(comp[[#This Row],[Mo]],"0.#") &amp;TEXT(P$1,0),"")</f>
        <v/>
      </c>
      <c r="AS131" s="46" t="str">
        <f>IF(Q131&lt;&gt;"","-" &amp;TEXT(comp[[#This Row],[C]],"0.##") &amp;TEXT(Q$1,0),"")</f>
        <v/>
      </c>
      <c r="AT131" s="46" t="str">
        <f>IF(R131&lt;&gt;"","-" &amp;TEXT(comp[[#This Row],[Zr]],"0.##") &amp;TEXT(R$1,0),"")</f>
        <v/>
      </c>
      <c r="AU131" s="46" t="str">
        <f>IF(S131&lt;&gt;"","-" &amp;TEXT(comp[[#This Row],[B]],"0.##") &amp;TEXT(S$1,0),"")</f>
        <v/>
      </c>
      <c r="AV131" s="46" t="str">
        <f>IF(T131&lt;&gt;"","-" &amp;TEXT(comp[[#This Row],[Ir]],"0.#") &amp;TEXT(T$1,0),"")</f>
        <v/>
      </c>
      <c r="AW131" s="46" t="str">
        <f>IF(U131&lt;&gt;"","-" &amp;TEXT(comp[[#This Row],[Re]],"0.#") &amp;TEXT(U$1,0),"")</f>
        <v/>
      </c>
      <c r="AX131" s="46" t="str">
        <f>IF(V131&lt;&gt;"","-" &amp;TEXT(comp[[#This Row],[Si]],"0.#") &amp;TEXT(V$1,0),"")</f>
        <v/>
      </c>
      <c r="AY131" s="46" t="str">
        <f>IF(W131&lt;&gt;"","-" &amp;TEXT(comp[[#This Row],[Fe]],"0.#") &amp;TEXT(W$1,0),"")</f>
        <v/>
      </c>
      <c r="AZ131" s="46" t="str">
        <f>IF(X131&lt;&gt;"","-" &amp;TEXT(comp[[#This Row],[Y]],"0.#") &amp;TEXT(X$1,0),"")</f>
        <v/>
      </c>
      <c r="BA131" s="46" t="str">
        <f>IF(Y131&lt;&gt;"","-" &amp;TEXT(comp[[#This Row],[Hf]],"0.#") &amp;TEXT(Y$1,0),"")</f>
        <v/>
      </c>
      <c r="BB131" s="46" t="str">
        <f>IF(Z131&lt;&gt;"","-" &amp;TEXT(comp[[#This Row],[Ge]],"0.#") &amp;TEXT(Z$1,0),"")</f>
        <v/>
      </c>
      <c r="BC131" s="46" t="str">
        <f>IF(AA131&lt;&gt;"","-" &amp;TEXT(comp[[#This Row],[Mn]],"0.#") &amp;TEXT(AA$1,0),"")</f>
        <v/>
      </c>
      <c r="BD131" s="46" t="str">
        <f>IF(AB131&lt;&gt;"","-" &amp;TEXT(comp[[#This Row],[Sc]],"0.#") &amp;TEXT(AB$1,0),"")</f>
        <v/>
      </c>
      <c r="BE131" s="46" t="str">
        <f>IF(AC131&lt;&gt;"","-" &amp;TEXT(comp[[#This Row],[Ru]],"0.#") &amp;TEXT(AC$1,0),"")</f>
        <v/>
      </c>
      <c r="BF131" s="46" t="str">
        <f>IF(AD131&lt;&gt;"","-" &amp;TEXT(comp[[#This Row],[Ce]],"0.#") &amp;TEXT(AD$1,0),"")</f>
        <v/>
      </c>
      <c r="BG131" s="46" t="str">
        <f>IF(AE131&lt;&gt;"","-" &amp;TEXT([1]comp!$AE131,"0.#") &amp;TEXT(AE$1,0),"")</f>
        <v/>
      </c>
      <c r="BH131" s="42" t="str">
        <f>[1]comp!$D131 &amp; [1]comp!$E131</f>
        <v>102bChristofidou, K. A. et al. The microstructure and hardness of Ni-Co-Al-Ti-Cr quinary alloys. J. Alloys Compd. (2016) doi:10.1016/j.jallcom.2016.07.159.</v>
      </c>
      <c r="BI131" s="70" t="str">
        <f t="shared" si="11"/>
        <v>Co-39.2Ni-5.9Al-10.5Cr-5.3Ti</v>
      </c>
      <c r="BJ131" s="42" t="s">
        <v>1499</v>
      </c>
      <c r="BK131" t="str">
        <f t="shared" si="12"/>
        <v>-5.9Al-10.5Cr-39.2Ni-5.3Ti</v>
      </c>
      <c r="BL131"/>
      <c r="BM131"/>
      <c r="BN131"/>
      <c r="BO131"/>
    </row>
    <row r="132" spans="1:67" s="42" customFormat="1" x14ac:dyDescent="0.3">
      <c r="A132" s="26" t="str">
        <f t="shared" si="10"/>
        <v>Co-54.9Ni-5.6Al-15.9Cr-5.3Ti</v>
      </c>
      <c r="B132" s="69" t="s">
        <v>779</v>
      </c>
      <c r="C132" s="69" t="s">
        <v>2813</v>
      </c>
      <c r="D132" s="42" t="s">
        <v>352</v>
      </c>
      <c r="E132" s="42" t="s">
        <v>327</v>
      </c>
      <c r="F132" s="42">
        <v>141</v>
      </c>
      <c r="G132" s="54">
        <f t="shared" si="13"/>
        <v>18.299999999999997</v>
      </c>
      <c r="H132" s="48">
        <v>54.9</v>
      </c>
      <c r="I132" s="48">
        <v>5.6</v>
      </c>
      <c r="J132" s="48">
        <v>15.9</v>
      </c>
      <c r="K132" s="48"/>
      <c r="L132" s="48">
        <v>5.3</v>
      </c>
      <c r="M132" s="48"/>
      <c r="N132" s="48"/>
      <c r="O132" s="48"/>
      <c r="P132" s="48"/>
      <c r="Q132" s="47"/>
      <c r="R132" s="47"/>
      <c r="S132" s="47"/>
      <c r="T132" s="48"/>
      <c r="U132" s="48"/>
      <c r="V132" s="48"/>
      <c r="W132" s="48"/>
      <c r="X132" s="48"/>
      <c r="Y132" s="48"/>
      <c r="Z132" s="48"/>
      <c r="AA132" s="48"/>
      <c r="AB132" s="48"/>
      <c r="AC132" s="48"/>
      <c r="AD132" s="48"/>
      <c r="AE132" s="48"/>
      <c r="AF132" s="42">
        <f t="shared" si="14"/>
        <v>8.0524729999999991</v>
      </c>
      <c r="AI132" s="46" t="s">
        <v>1</v>
      </c>
      <c r="AJ132" s="46" t="str">
        <f>IF(I132&lt;&gt;"","-" &amp;TEXT([1]comp!$I132,"0.#") &amp;TEXT(I$1,0),"")</f>
        <v>-5.6Al</v>
      </c>
      <c r="AK132" s="46" t="str">
        <f>IF(K132&lt;&gt;"","-" &amp;TEXT(comp[[#This Row],[W]],"0.#") &amp;TEXT(K$1,0),"")</f>
        <v/>
      </c>
      <c r="AL132" s="46" t="str">
        <f>IF(H132&lt;&gt;"","-" &amp;TEXT(comp[[#This Row],[Ni]],"0.#") &amp;TEXT(H$1,0),"")</f>
        <v>-54.9Ni</v>
      </c>
      <c r="AM132" s="46" t="str">
        <f>IF(J132&lt;&gt;"","-" &amp;TEXT(comp[[#This Row],[Cr]],"0.#") &amp;TEXT(J$1,0),"")</f>
        <v>-15.9Cr</v>
      </c>
      <c r="AN132" s="46" t="str">
        <f>IF(M132&lt;&gt;"","-" &amp;TEXT(comp[[#This Row],[Ta]],"0.#") &amp;TEXT(M$1,0),"")</f>
        <v/>
      </c>
      <c r="AO132" s="46" t="str">
        <f>IF(N132&lt;&gt;"","-" &amp;TEXT(comp[[#This Row],[Nb]],"0.#") &amp;TEXT(N$1,0),"")</f>
        <v/>
      </c>
      <c r="AP132" s="46" t="str">
        <f>IF(O132&lt;&gt;"","-" &amp;TEXT(comp[[#This Row],[V]],"0.#") &amp;TEXT(O$1,0),"")</f>
        <v/>
      </c>
      <c r="AQ132" s="46" t="str">
        <f>IF(L132&lt;&gt;"","-" &amp;TEXT(comp[[#This Row],[Ti]],"0.#") &amp;TEXT(L$1,0),"")</f>
        <v>-5.3Ti</v>
      </c>
      <c r="AR132" s="46" t="str">
        <f>IF(P132&lt;&gt;"","-" &amp;TEXT(comp[[#This Row],[Mo]],"0.#") &amp;TEXT(P$1,0),"")</f>
        <v/>
      </c>
      <c r="AS132" s="46" t="str">
        <f>IF(Q132&lt;&gt;"","-" &amp;TEXT(comp[[#This Row],[C]],"0.##") &amp;TEXT(Q$1,0),"")</f>
        <v/>
      </c>
      <c r="AT132" s="46" t="str">
        <f>IF(R132&lt;&gt;"","-" &amp;TEXT(comp[[#This Row],[Zr]],"0.##") &amp;TEXT(R$1,0),"")</f>
        <v/>
      </c>
      <c r="AU132" s="46" t="str">
        <f>IF(S132&lt;&gt;"","-" &amp;TEXT(comp[[#This Row],[B]],"0.##") &amp;TEXT(S$1,0),"")</f>
        <v/>
      </c>
      <c r="AV132" s="46" t="str">
        <f>IF(T132&lt;&gt;"","-" &amp;TEXT(comp[[#This Row],[Ir]],"0.#") &amp;TEXT(T$1,0),"")</f>
        <v/>
      </c>
      <c r="AW132" s="46" t="str">
        <f>IF(U132&lt;&gt;"","-" &amp;TEXT(comp[[#This Row],[Re]],"0.#") &amp;TEXT(U$1,0),"")</f>
        <v/>
      </c>
      <c r="AX132" s="46" t="str">
        <f>IF(V132&lt;&gt;"","-" &amp;TEXT(comp[[#This Row],[Si]],"0.#") &amp;TEXT(V$1,0),"")</f>
        <v/>
      </c>
      <c r="AY132" s="46" t="str">
        <f>IF(W132&lt;&gt;"","-" &amp;TEXT(comp[[#This Row],[Fe]],"0.#") &amp;TEXT(W$1,0),"")</f>
        <v/>
      </c>
      <c r="AZ132" s="46" t="str">
        <f>IF(X132&lt;&gt;"","-" &amp;TEXT(comp[[#This Row],[Y]],"0.#") &amp;TEXT(X$1,0),"")</f>
        <v/>
      </c>
      <c r="BA132" s="46" t="str">
        <f>IF(Y132&lt;&gt;"","-" &amp;TEXT(comp[[#This Row],[Hf]],"0.#") &amp;TEXT(Y$1,0),"")</f>
        <v/>
      </c>
      <c r="BB132" s="46" t="str">
        <f>IF(Z132&lt;&gt;"","-" &amp;TEXT(comp[[#This Row],[Ge]],"0.#") &amp;TEXT(Z$1,0),"")</f>
        <v/>
      </c>
      <c r="BC132" s="46" t="str">
        <f>IF(AA132&lt;&gt;"","-" &amp;TEXT(comp[[#This Row],[Mn]],"0.#") &amp;TEXT(AA$1,0),"")</f>
        <v/>
      </c>
      <c r="BD132" s="46" t="str">
        <f>IF(AB132&lt;&gt;"","-" &amp;TEXT(comp[[#This Row],[Sc]],"0.#") &amp;TEXT(AB$1,0),"")</f>
        <v/>
      </c>
      <c r="BE132" s="46" t="str">
        <f>IF(AC132&lt;&gt;"","-" &amp;TEXT(comp[[#This Row],[Ru]],"0.#") &amp;TEXT(AC$1,0),"")</f>
        <v/>
      </c>
      <c r="BF132" s="46" t="str">
        <f>IF(AD132&lt;&gt;"","-" &amp;TEXT(comp[[#This Row],[Ce]],"0.#") &amp;TEXT(AD$1,0),"")</f>
        <v/>
      </c>
      <c r="BG132" s="46" t="str">
        <f>IF(AE132&lt;&gt;"","-" &amp;TEXT([1]comp!$AE132,"0.#") &amp;TEXT(AE$1,0),"")</f>
        <v/>
      </c>
      <c r="BH132" s="42" t="str">
        <f>[1]comp!$D132 &amp; [1]comp!$E132</f>
        <v>153bChristofidou, K. A. et al. The microstructure and hardness of Ni-Co-Al-Ti-Cr quinary alloys. J. Alloys Compd. (2016) doi:10.1016/j.jallcom.2016.07.159.</v>
      </c>
      <c r="BI132" s="70" t="str">
        <f t="shared" si="11"/>
        <v>Co-54.9Ni-5.6Al-15.9Cr-5.3Ti</v>
      </c>
      <c r="BJ132" s="42" t="s">
        <v>1511</v>
      </c>
      <c r="BK132" t="str">
        <f t="shared" si="12"/>
        <v>-5.6Al-15.9Cr-54.9Ni-5.3Ti</v>
      </c>
      <c r="BL132"/>
      <c r="BM132"/>
      <c r="BN132"/>
      <c r="BO132"/>
    </row>
    <row r="133" spans="1:67" s="42" customFormat="1" x14ac:dyDescent="0.3">
      <c r="A133" s="26" t="str">
        <f t="shared" si="10"/>
        <v>Co-18.3Ni-5.Al-16.1Cr-5.2Ti</v>
      </c>
      <c r="B133" s="69" t="s">
        <v>779</v>
      </c>
      <c r="C133" s="69" t="s">
        <v>2814</v>
      </c>
      <c r="D133" s="42" t="s">
        <v>338</v>
      </c>
      <c r="E133" s="42" t="s">
        <v>327</v>
      </c>
      <c r="F133" s="42">
        <v>142</v>
      </c>
      <c r="G133" s="54">
        <f t="shared" si="13"/>
        <v>55.399999999999991</v>
      </c>
      <c r="H133" s="48">
        <v>18.3</v>
      </c>
      <c r="I133" s="48">
        <v>5</v>
      </c>
      <c r="J133" s="48">
        <v>16.100000000000001</v>
      </c>
      <c r="K133" s="48"/>
      <c r="L133" s="48">
        <v>5.2</v>
      </c>
      <c r="M133" s="48"/>
      <c r="N133" s="48"/>
      <c r="O133" s="48"/>
      <c r="P133" s="48"/>
      <c r="Q133" s="47"/>
      <c r="R133" s="47"/>
      <c r="S133" s="47"/>
      <c r="T133" s="48"/>
      <c r="U133" s="48"/>
      <c r="V133" s="48"/>
      <c r="W133" s="48"/>
      <c r="X133" s="48"/>
      <c r="Y133" s="48"/>
      <c r="Z133" s="48"/>
      <c r="AA133" s="48"/>
      <c r="AB133" s="48"/>
      <c r="AC133" s="48"/>
      <c r="AD133" s="48"/>
      <c r="AE133" s="48"/>
      <c r="AF133" s="42">
        <f t="shared" si="14"/>
        <v>8.0877180000000006</v>
      </c>
      <c r="AI133" s="46" t="s">
        <v>1</v>
      </c>
      <c r="AJ133" s="46" t="str">
        <f>IF(I133&lt;&gt;"","-" &amp;TEXT([1]comp!$I133,"0.#") &amp;TEXT(I$1,0),"")</f>
        <v>-5.Al</v>
      </c>
      <c r="AK133" s="46" t="str">
        <f>IF(K133&lt;&gt;"","-" &amp;TEXT(comp[[#This Row],[W]],"0.#") &amp;TEXT(K$1,0),"")</f>
        <v/>
      </c>
      <c r="AL133" s="46" t="str">
        <f>IF(H133&lt;&gt;"","-" &amp;TEXT(comp[[#This Row],[Ni]],"0.#") &amp;TEXT(H$1,0),"")</f>
        <v>-18.3Ni</v>
      </c>
      <c r="AM133" s="46" t="str">
        <f>IF(J133&lt;&gt;"","-" &amp;TEXT(comp[[#This Row],[Cr]],"0.#") &amp;TEXT(J$1,0),"")</f>
        <v>-16.1Cr</v>
      </c>
      <c r="AN133" s="46" t="str">
        <f>IF(M133&lt;&gt;"","-" &amp;TEXT(comp[[#This Row],[Ta]],"0.#") &amp;TEXT(M$1,0),"")</f>
        <v/>
      </c>
      <c r="AO133" s="46" t="str">
        <f>IF(N133&lt;&gt;"","-" &amp;TEXT(comp[[#This Row],[Nb]],"0.#") &amp;TEXT(N$1,0),"")</f>
        <v/>
      </c>
      <c r="AP133" s="46" t="str">
        <f>IF(O133&lt;&gt;"","-" &amp;TEXT(comp[[#This Row],[V]],"0.#") &amp;TEXT(O$1,0),"")</f>
        <v/>
      </c>
      <c r="AQ133" s="46" t="str">
        <f>IF(L133&lt;&gt;"","-" &amp;TEXT(comp[[#This Row],[Ti]],"0.#") &amp;TEXT(L$1,0),"")</f>
        <v>-5.2Ti</v>
      </c>
      <c r="AR133" s="46" t="str">
        <f>IF(P133&lt;&gt;"","-" &amp;TEXT(comp[[#This Row],[Mo]],"0.#") &amp;TEXT(P$1,0),"")</f>
        <v/>
      </c>
      <c r="AS133" s="46" t="str">
        <f>IF(Q133&lt;&gt;"","-" &amp;TEXT(comp[[#This Row],[C]],"0.##") &amp;TEXT(Q$1,0),"")</f>
        <v/>
      </c>
      <c r="AT133" s="46" t="str">
        <f>IF(R133&lt;&gt;"","-" &amp;TEXT(comp[[#This Row],[Zr]],"0.##") &amp;TEXT(R$1,0),"")</f>
        <v/>
      </c>
      <c r="AU133" s="46" t="str">
        <f>IF(S133&lt;&gt;"","-" &amp;TEXT(comp[[#This Row],[B]],"0.##") &amp;TEXT(S$1,0),"")</f>
        <v/>
      </c>
      <c r="AV133" s="46" t="str">
        <f>IF(T133&lt;&gt;"","-" &amp;TEXT(comp[[#This Row],[Ir]],"0.#") &amp;TEXT(T$1,0),"")</f>
        <v/>
      </c>
      <c r="AW133" s="46" t="str">
        <f>IF(U133&lt;&gt;"","-" &amp;TEXT(comp[[#This Row],[Re]],"0.#") &amp;TEXT(U$1,0),"")</f>
        <v/>
      </c>
      <c r="AX133" s="46" t="str">
        <f>IF(V133&lt;&gt;"","-" &amp;TEXT(comp[[#This Row],[Si]],"0.#") &amp;TEXT(V$1,0),"")</f>
        <v/>
      </c>
      <c r="AY133" s="46" t="str">
        <f>IF(W133&lt;&gt;"","-" &amp;TEXT(comp[[#This Row],[Fe]],"0.#") &amp;TEXT(W$1,0),"")</f>
        <v/>
      </c>
      <c r="AZ133" s="46" t="str">
        <f>IF(X133&lt;&gt;"","-" &amp;TEXT(comp[[#This Row],[Y]],"0.#") &amp;TEXT(X$1,0),"")</f>
        <v/>
      </c>
      <c r="BA133" s="46" t="str">
        <f>IF(Y133&lt;&gt;"","-" &amp;TEXT(comp[[#This Row],[Hf]],"0.#") &amp;TEXT(Y$1,0),"")</f>
        <v/>
      </c>
      <c r="BB133" s="46" t="str">
        <f>IF(Z133&lt;&gt;"","-" &amp;TEXT(comp[[#This Row],[Ge]],"0.#") &amp;TEXT(Z$1,0),"")</f>
        <v/>
      </c>
      <c r="BC133" s="46" t="str">
        <f>IF(AA133&lt;&gt;"","-" &amp;TEXT(comp[[#This Row],[Mn]],"0.#") &amp;TEXT(AA$1,0),"")</f>
        <v/>
      </c>
      <c r="BD133" s="46" t="str">
        <f>IF(AB133&lt;&gt;"","-" &amp;TEXT(comp[[#This Row],[Sc]],"0.#") &amp;TEXT(AB$1,0),"")</f>
        <v/>
      </c>
      <c r="BE133" s="46" t="str">
        <f>IF(AC133&lt;&gt;"","-" &amp;TEXT(comp[[#This Row],[Ru]],"0.#") &amp;TEXT(AC$1,0),"")</f>
        <v/>
      </c>
      <c r="BF133" s="46" t="str">
        <f>IF(AD133&lt;&gt;"","-" &amp;TEXT(comp[[#This Row],[Ce]],"0.#") &amp;TEXT(AD$1,0),"")</f>
        <v/>
      </c>
      <c r="BG133" s="46" t="str">
        <f>IF(AE133&lt;&gt;"","-" &amp;TEXT([1]comp!$AE133,"0.#") &amp;TEXT(AE$1,0),"")</f>
        <v/>
      </c>
      <c r="BH133" s="42" t="str">
        <f>[1]comp!$D133 &amp; [1]comp!$E133</f>
        <v>151bChristofidou, K. A. et al. The microstructure and hardness of Ni-Co-Al-Ti-Cr quinary alloys. J. Alloys Compd. (2016) doi:10.1016/j.jallcom.2016.07.159.</v>
      </c>
      <c r="BI133" s="70" t="str">
        <f t="shared" si="11"/>
        <v>Co-18.3Ni-5.Al-16.1Cr-5.2Ti</v>
      </c>
      <c r="BJ133" s="42" t="s">
        <v>1505</v>
      </c>
      <c r="BK133" t="str">
        <f t="shared" si="12"/>
        <v>-5.Al-16.1Cr-18.3Ni-5.2Ti</v>
      </c>
      <c r="BL133"/>
      <c r="BM133"/>
      <c r="BN133"/>
      <c r="BO133"/>
    </row>
    <row r="134" spans="1:67" s="42" customFormat="1" x14ac:dyDescent="0.3">
      <c r="A134" s="26" t="str">
        <f t="shared" si="10"/>
        <v>Co-36.8Ni-5.4Al-16.1Cr-5.2Ti</v>
      </c>
      <c r="B134" s="69" t="s">
        <v>779</v>
      </c>
      <c r="C134" s="69" t="s">
        <v>2815</v>
      </c>
      <c r="D134" s="42" t="s">
        <v>341</v>
      </c>
      <c r="E134" s="42" t="s">
        <v>327</v>
      </c>
      <c r="F134" s="42">
        <v>143</v>
      </c>
      <c r="G134" s="54">
        <f t="shared" si="13"/>
        <v>36.5</v>
      </c>
      <c r="H134" s="48">
        <v>36.799999999999997</v>
      </c>
      <c r="I134" s="48">
        <v>5.4</v>
      </c>
      <c r="J134" s="48">
        <v>16.100000000000001</v>
      </c>
      <c r="K134" s="48"/>
      <c r="L134" s="48">
        <v>5.2</v>
      </c>
      <c r="M134" s="48"/>
      <c r="N134" s="48"/>
      <c r="O134" s="48"/>
      <c r="P134" s="48"/>
      <c r="Q134" s="47"/>
      <c r="R134" s="47"/>
      <c r="S134" s="47"/>
      <c r="T134" s="48"/>
      <c r="U134" s="48"/>
      <c r="V134" s="48"/>
      <c r="W134" s="48"/>
      <c r="X134" s="48"/>
      <c r="Y134" s="48"/>
      <c r="Z134" s="48"/>
      <c r="AA134" s="48"/>
      <c r="AB134" s="48"/>
      <c r="AC134" s="48"/>
      <c r="AD134" s="48"/>
      <c r="AE134" s="48"/>
      <c r="AF134" s="42">
        <f t="shared" si="14"/>
        <v>8.0643980000000006</v>
      </c>
      <c r="AI134" s="46" t="s">
        <v>1</v>
      </c>
      <c r="AJ134" s="46" t="str">
        <f>IF(I134&lt;&gt;"","-" &amp;TEXT([1]comp!$I134,"0.#") &amp;TEXT(I$1,0),"")</f>
        <v>-5.4Al</v>
      </c>
      <c r="AK134" s="46" t="str">
        <f>IF(K134&lt;&gt;"","-" &amp;TEXT(comp[[#This Row],[W]],"0.#") &amp;TEXT(K$1,0),"")</f>
        <v/>
      </c>
      <c r="AL134" s="46" t="str">
        <f>IF(H134&lt;&gt;"","-" &amp;TEXT(comp[[#This Row],[Ni]],"0.#") &amp;TEXT(H$1,0),"")</f>
        <v>-36.8Ni</v>
      </c>
      <c r="AM134" s="46" t="str">
        <f>IF(J134&lt;&gt;"","-" &amp;TEXT(comp[[#This Row],[Cr]],"0.#") &amp;TEXT(J$1,0),"")</f>
        <v>-16.1Cr</v>
      </c>
      <c r="AN134" s="46" t="str">
        <f>IF(M134&lt;&gt;"","-" &amp;TEXT(comp[[#This Row],[Ta]],"0.#") &amp;TEXT(M$1,0),"")</f>
        <v/>
      </c>
      <c r="AO134" s="46" t="str">
        <f>IF(N134&lt;&gt;"","-" &amp;TEXT(comp[[#This Row],[Nb]],"0.#") &amp;TEXT(N$1,0),"")</f>
        <v/>
      </c>
      <c r="AP134" s="46" t="str">
        <f>IF(O134&lt;&gt;"","-" &amp;TEXT(comp[[#This Row],[V]],"0.#") &amp;TEXT(O$1,0),"")</f>
        <v/>
      </c>
      <c r="AQ134" s="46" t="str">
        <f>IF(L134&lt;&gt;"","-" &amp;TEXT(comp[[#This Row],[Ti]],"0.#") &amp;TEXT(L$1,0),"")</f>
        <v>-5.2Ti</v>
      </c>
      <c r="AR134" s="46" t="str">
        <f>IF(P134&lt;&gt;"","-" &amp;TEXT(comp[[#This Row],[Mo]],"0.#") &amp;TEXT(P$1,0),"")</f>
        <v/>
      </c>
      <c r="AS134" s="46" t="str">
        <f>IF(Q134&lt;&gt;"","-" &amp;TEXT(comp[[#This Row],[C]],"0.##") &amp;TEXT(Q$1,0),"")</f>
        <v/>
      </c>
      <c r="AT134" s="46" t="str">
        <f>IF(R134&lt;&gt;"","-" &amp;TEXT(comp[[#This Row],[Zr]],"0.##") &amp;TEXT(R$1,0),"")</f>
        <v/>
      </c>
      <c r="AU134" s="46" t="str">
        <f>IF(S134&lt;&gt;"","-" &amp;TEXT(comp[[#This Row],[B]],"0.##") &amp;TEXT(S$1,0),"")</f>
        <v/>
      </c>
      <c r="AV134" s="46" t="str">
        <f>IF(T134&lt;&gt;"","-" &amp;TEXT(comp[[#This Row],[Ir]],"0.#") &amp;TEXT(T$1,0),"")</f>
        <v/>
      </c>
      <c r="AW134" s="46" t="str">
        <f>IF(U134&lt;&gt;"","-" &amp;TEXT(comp[[#This Row],[Re]],"0.#") &amp;TEXT(U$1,0),"")</f>
        <v/>
      </c>
      <c r="AX134" s="46" t="str">
        <f>IF(V134&lt;&gt;"","-" &amp;TEXT(comp[[#This Row],[Si]],"0.#") &amp;TEXT(V$1,0),"")</f>
        <v/>
      </c>
      <c r="AY134" s="46" t="str">
        <f>IF(W134&lt;&gt;"","-" &amp;TEXT(comp[[#This Row],[Fe]],"0.#") &amp;TEXT(W$1,0),"")</f>
        <v/>
      </c>
      <c r="AZ134" s="46" t="str">
        <f>IF(X134&lt;&gt;"","-" &amp;TEXT(comp[[#This Row],[Y]],"0.#") &amp;TEXT(X$1,0),"")</f>
        <v/>
      </c>
      <c r="BA134" s="46" t="str">
        <f>IF(Y134&lt;&gt;"","-" &amp;TEXT(comp[[#This Row],[Hf]],"0.#") &amp;TEXT(Y$1,0),"")</f>
        <v/>
      </c>
      <c r="BB134" s="46" t="str">
        <f>IF(Z134&lt;&gt;"","-" &amp;TEXT(comp[[#This Row],[Ge]],"0.#") &amp;TEXT(Z$1,0),"")</f>
        <v/>
      </c>
      <c r="BC134" s="46" t="str">
        <f>IF(AA134&lt;&gt;"","-" &amp;TEXT(comp[[#This Row],[Mn]],"0.#") &amp;TEXT(AA$1,0),"")</f>
        <v/>
      </c>
      <c r="BD134" s="46" t="str">
        <f>IF(AB134&lt;&gt;"","-" &amp;TEXT(comp[[#This Row],[Sc]],"0.#") &amp;TEXT(AB$1,0),"")</f>
        <v/>
      </c>
      <c r="BE134" s="46" t="str">
        <f>IF(AC134&lt;&gt;"","-" &amp;TEXT(comp[[#This Row],[Ru]],"0.#") &amp;TEXT(AC$1,0),"")</f>
        <v/>
      </c>
      <c r="BF134" s="46" t="str">
        <f>IF(AD134&lt;&gt;"","-" &amp;TEXT(comp[[#This Row],[Ce]],"0.#") &amp;TEXT(AD$1,0),"")</f>
        <v/>
      </c>
      <c r="BG134" s="46" t="str">
        <f>IF(AE134&lt;&gt;"","-" &amp;TEXT([1]comp!$AE134,"0.#") &amp;TEXT(AE$1,0),"")</f>
        <v/>
      </c>
      <c r="BH134" s="42" t="str">
        <f>[1]comp!$D134 &amp; [1]comp!$E134</f>
        <v>152bChristofidou, K. A. et al. The microstructure and hardness of Ni-Co-Al-Ti-Cr quinary alloys. J. Alloys Compd. (2016) doi:10.1016/j.jallcom.2016.07.159.</v>
      </c>
      <c r="BI134" s="70" t="str">
        <f t="shared" si="11"/>
        <v>Co-36.8Ni-5.4Al-16.1Cr-5.2Ti</v>
      </c>
      <c r="BJ134" s="42" t="s">
        <v>1508</v>
      </c>
      <c r="BK134" t="str">
        <f t="shared" si="12"/>
        <v>-5.4Al-16.1Cr-36.8Ni-5.2Ti</v>
      </c>
      <c r="BL134"/>
      <c r="BM134"/>
      <c r="BN134"/>
      <c r="BO134"/>
    </row>
    <row r="135" spans="1:67" s="42" customFormat="1" x14ac:dyDescent="0.3">
      <c r="A135" s="26" t="str">
        <f t="shared" si="10"/>
        <v>Co-34.4Ni-5.7Al-21.2Cr-5.2Ti</v>
      </c>
      <c r="B135" s="69" t="s">
        <v>779</v>
      </c>
      <c r="C135" s="69" t="s">
        <v>2816</v>
      </c>
      <c r="D135" s="42" t="s">
        <v>347</v>
      </c>
      <c r="E135" s="42" t="s">
        <v>327</v>
      </c>
      <c r="F135" s="42">
        <v>144</v>
      </c>
      <c r="G135" s="54">
        <f t="shared" si="13"/>
        <v>33.5</v>
      </c>
      <c r="H135" s="48">
        <v>34.4</v>
      </c>
      <c r="I135" s="48">
        <v>5.7</v>
      </c>
      <c r="J135" s="48">
        <v>21.2</v>
      </c>
      <c r="K135" s="48"/>
      <c r="L135" s="48">
        <v>5.2</v>
      </c>
      <c r="M135" s="48"/>
      <c r="N135" s="48"/>
      <c r="O135" s="48"/>
      <c r="P135" s="48"/>
      <c r="Q135" s="47"/>
      <c r="R135" s="47"/>
      <c r="S135" s="47"/>
      <c r="T135" s="48"/>
      <c r="U135" s="48"/>
      <c r="V135" s="48"/>
      <c r="W135" s="48"/>
      <c r="X135" s="48"/>
      <c r="Y135" s="48"/>
      <c r="Z135" s="48"/>
      <c r="AA135" s="48"/>
      <c r="AB135" s="48"/>
      <c r="AC135" s="48"/>
      <c r="AD135" s="48"/>
      <c r="AE135" s="48"/>
      <c r="AF135" s="42">
        <f t="shared" si="14"/>
        <v>7.9583960000000005</v>
      </c>
      <c r="AI135" s="46" t="s">
        <v>1</v>
      </c>
      <c r="AJ135" s="46" t="str">
        <f>IF(I135&lt;&gt;"","-" &amp;TEXT([1]comp!$I135,"0.#") &amp;TEXT(I$1,0),"")</f>
        <v>-5.7Al</v>
      </c>
      <c r="AK135" s="46" t="str">
        <f>IF(K135&lt;&gt;"","-" &amp;TEXT(comp[[#This Row],[W]],"0.#") &amp;TEXT(K$1,0),"")</f>
        <v/>
      </c>
      <c r="AL135" s="46" t="str">
        <f>IF(H135&lt;&gt;"","-" &amp;TEXT(comp[[#This Row],[Ni]],"0.#") &amp;TEXT(H$1,0),"")</f>
        <v>-34.4Ni</v>
      </c>
      <c r="AM135" s="46" t="str">
        <f>IF(J135&lt;&gt;"","-" &amp;TEXT(comp[[#This Row],[Cr]],"0.#") &amp;TEXT(J$1,0),"")</f>
        <v>-21.2Cr</v>
      </c>
      <c r="AN135" s="46" t="str">
        <f>IF(M135&lt;&gt;"","-" &amp;TEXT(comp[[#This Row],[Ta]],"0.#") &amp;TEXT(M$1,0),"")</f>
        <v/>
      </c>
      <c r="AO135" s="46" t="str">
        <f>IF(N135&lt;&gt;"","-" &amp;TEXT(comp[[#This Row],[Nb]],"0.#") &amp;TEXT(N$1,0),"")</f>
        <v/>
      </c>
      <c r="AP135" s="46" t="str">
        <f>IF(O135&lt;&gt;"","-" &amp;TEXT(comp[[#This Row],[V]],"0.#") &amp;TEXT(O$1,0),"")</f>
        <v/>
      </c>
      <c r="AQ135" s="46" t="str">
        <f>IF(L135&lt;&gt;"","-" &amp;TEXT(comp[[#This Row],[Ti]],"0.#") &amp;TEXT(L$1,0),"")</f>
        <v>-5.2Ti</v>
      </c>
      <c r="AR135" s="46" t="str">
        <f>IF(P135&lt;&gt;"","-" &amp;TEXT(comp[[#This Row],[Mo]],"0.#") &amp;TEXT(P$1,0),"")</f>
        <v/>
      </c>
      <c r="AS135" s="46" t="str">
        <f>IF(Q135&lt;&gt;"","-" &amp;TEXT(comp[[#This Row],[C]],"0.##") &amp;TEXT(Q$1,0),"")</f>
        <v/>
      </c>
      <c r="AT135" s="46" t="str">
        <f>IF(R135&lt;&gt;"","-" &amp;TEXT(comp[[#This Row],[Zr]],"0.##") &amp;TEXT(R$1,0),"")</f>
        <v/>
      </c>
      <c r="AU135" s="46" t="str">
        <f>IF(S135&lt;&gt;"","-" &amp;TEXT(comp[[#This Row],[B]],"0.##") &amp;TEXT(S$1,0),"")</f>
        <v/>
      </c>
      <c r="AV135" s="46" t="str">
        <f>IF(T135&lt;&gt;"","-" &amp;TEXT(comp[[#This Row],[Ir]],"0.#") &amp;TEXT(T$1,0),"")</f>
        <v/>
      </c>
      <c r="AW135" s="46" t="str">
        <f>IF(U135&lt;&gt;"","-" &amp;TEXT(comp[[#This Row],[Re]],"0.#") &amp;TEXT(U$1,0),"")</f>
        <v/>
      </c>
      <c r="AX135" s="46" t="str">
        <f>IF(V135&lt;&gt;"","-" &amp;TEXT(comp[[#This Row],[Si]],"0.#") &amp;TEXT(V$1,0),"")</f>
        <v/>
      </c>
      <c r="AY135" s="46" t="str">
        <f>IF(W135&lt;&gt;"","-" &amp;TEXT(comp[[#This Row],[Fe]],"0.#") &amp;TEXT(W$1,0),"")</f>
        <v/>
      </c>
      <c r="AZ135" s="46" t="str">
        <f>IF(X135&lt;&gt;"","-" &amp;TEXT(comp[[#This Row],[Y]],"0.#") &amp;TEXT(X$1,0),"")</f>
        <v/>
      </c>
      <c r="BA135" s="46" t="str">
        <f>IF(Y135&lt;&gt;"","-" &amp;TEXT(comp[[#This Row],[Hf]],"0.#") &amp;TEXT(Y$1,0),"")</f>
        <v/>
      </c>
      <c r="BB135" s="46" t="str">
        <f>IF(Z135&lt;&gt;"","-" &amp;TEXT(comp[[#This Row],[Ge]],"0.#") &amp;TEXT(Z$1,0),"")</f>
        <v/>
      </c>
      <c r="BC135" s="46" t="str">
        <f>IF(AA135&lt;&gt;"","-" &amp;TEXT(comp[[#This Row],[Mn]],"0.#") &amp;TEXT(AA$1,0),"")</f>
        <v/>
      </c>
      <c r="BD135" s="46" t="str">
        <f>IF(AB135&lt;&gt;"","-" &amp;TEXT(comp[[#This Row],[Sc]],"0.#") &amp;TEXT(AB$1,0),"")</f>
        <v/>
      </c>
      <c r="BE135" s="46" t="str">
        <f>IF(AC135&lt;&gt;"","-" &amp;TEXT(comp[[#This Row],[Ru]],"0.#") &amp;TEXT(AC$1,0),"")</f>
        <v/>
      </c>
      <c r="BF135" s="46" t="str">
        <f>IF(AD135&lt;&gt;"","-" &amp;TEXT(comp[[#This Row],[Ce]],"0.#") &amp;TEXT(AD$1,0),"")</f>
        <v/>
      </c>
      <c r="BG135" s="46" t="str">
        <f>IF(AE135&lt;&gt;"","-" &amp;TEXT([1]comp!$AE135,"0.#") &amp;TEXT(AE$1,0),"")</f>
        <v/>
      </c>
      <c r="BH135" s="42" t="str">
        <f>[1]comp!$D135 &amp; [1]comp!$E135</f>
        <v>202bChristofidou, K. A. et al. The microstructure and hardness of Ni-Co-Al-Ti-Cr quinary alloys. J. Alloys Compd. (2016) doi:10.1016/j.jallcom.2016.07.159.</v>
      </c>
      <c r="BI135" s="70" t="str">
        <f t="shared" si="11"/>
        <v>Co-34.4Ni-5.7Al-21.2Cr-5.2Ti</v>
      </c>
      <c r="BJ135" s="42" t="s">
        <v>1517</v>
      </c>
      <c r="BK135" t="str">
        <f t="shared" si="12"/>
        <v>-5.7Al-21.2Cr-34.4Ni-5.2Ti</v>
      </c>
      <c r="BL135"/>
      <c r="BM135"/>
      <c r="BN135"/>
      <c r="BO135"/>
    </row>
    <row r="136" spans="1:67" s="42" customFormat="1" x14ac:dyDescent="0.3">
      <c r="A136" s="26" t="str">
        <f t="shared" si="10"/>
        <v>Co-17.Ni-5.5Al-21.4Cr-5.Ti</v>
      </c>
      <c r="B136" s="60" t="s">
        <v>1481</v>
      </c>
      <c r="C136" s="60" t="s">
        <v>2817</v>
      </c>
      <c r="D136" s="44" t="s">
        <v>343</v>
      </c>
      <c r="E136" s="44" t="s">
        <v>327</v>
      </c>
      <c r="F136" s="44">
        <v>145</v>
      </c>
      <c r="G136" s="54">
        <f t="shared" si="13"/>
        <v>51.1</v>
      </c>
      <c r="H136" s="54">
        <v>17</v>
      </c>
      <c r="I136" s="54">
        <v>5.5</v>
      </c>
      <c r="J136" s="54">
        <v>21.4</v>
      </c>
      <c r="K136" s="54"/>
      <c r="L136" s="54">
        <v>5</v>
      </c>
      <c r="M136" s="54"/>
      <c r="N136" s="54"/>
      <c r="O136" s="54"/>
      <c r="P136" s="54"/>
      <c r="Q136" s="50"/>
      <c r="R136" s="50"/>
      <c r="S136" s="50"/>
      <c r="T136" s="54"/>
      <c r="U136" s="54"/>
      <c r="V136" s="54"/>
      <c r="W136" s="54"/>
      <c r="X136" s="54"/>
      <c r="Y136" s="54"/>
      <c r="Z136" s="54"/>
      <c r="AA136" s="54"/>
      <c r="AB136" s="54"/>
      <c r="AC136" s="54"/>
      <c r="AD136" s="54"/>
      <c r="AE136" s="54"/>
      <c r="AF136" s="44">
        <f t="shared" si="14"/>
        <v>7.9747699999999995</v>
      </c>
      <c r="AG136" s="44"/>
      <c r="AH136" s="44"/>
      <c r="AI136" s="46" t="s">
        <v>1</v>
      </c>
      <c r="AJ136" s="46" t="str">
        <f>IF(I136&lt;&gt;"","-" &amp;TEXT([1]comp!$I136,"0.#") &amp;TEXT(I$1,0),"")</f>
        <v>-5.5Al</v>
      </c>
      <c r="AK136" s="46" t="str">
        <f>IF(K136&lt;&gt;"","-" &amp;TEXT(comp[[#This Row],[W]],"0.#") &amp;TEXT(K$1,0),"")</f>
        <v/>
      </c>
      <c r="AL136" s="46" t="str">
        <f>IF(H136&lt;&gt;"","-" &amp;TEXT(comp[[#This Row],[Ni]],"0.#") &amp;TEXT(H$1,0),"")</f>
        <v>-17.Ni</v>
      </c>
      <c r="AM136" s="46" t="str">
        <f>IF(J136&lt;&gt;"","-" &amp;TEXT(comp[[#This Row],[Cr]],"0.#") &amp;TEXT(J$1,0),"")</f>
        <v>-21.4Cr</v>
      </c>
      <c r="AN136" s="46" t="str">
        <f>IF(M136&lt;&gt;"","-" &amp;TEXT(comp[[#This Row],[Ta]],"0.#") &amp;TEXT(M$1,0),"")</f>
        <v/>
      </c>
      <c r="AO136" s="46" t="str">
        <f>IF(N136&lt;&gt;"","-" &amp;TEXT(comp[[#This Row],[Nb]],"0.#") &amp;TEXT(N$1,0),"")</f>
        <v/>
      </c>
      <c r="AP136" s="46" t="str">
        <f>IF(O136&lt;&gt;"","-" &amp;TEXT(comp[[#This Row],[V]],"0.#") &amp;TEXT(O$1,0),"")</f>
        <v/>
      </c>
      <c r="AQ136" s="46" t="str">
        <f>IF(L136&lt;&gt;"","-" &amp;TEXT(comp[[#This Row],[Ti]],"0.#") &amp;TEXT(L$1,0),"")</f>
        <v>-5.Ti</v>
      </c>
      <c r="AR136" s="46" t="str">
        <f>IF(P136&lt;&gt;"","-" &amp;TEXT(comp[[#This Row],[Mo]],"0.#") &amp;TEXT(P$1,0),"")</f>
        <v/>
      </c>
      <c r="AS136" s="46" t="str">
        <f>IF(Q136&lt;&gt;"","-" &amp;TEXT(comp[[#This Row],[C]],"0.##") &amp;TEXT(Q$1,0),"")</f>
        <v/>
      </c>
      <c r="AT136" s="46" t="str">
        <f>IF(R136&lt;&gt;"","-" &amp;TEXT(comp[[#This Row],[Zr]],"0.##") &amp;TEXT(R$1,0),"")</f>
        <v/>
      </c>
      <c r="AU136" s="46" t="str">
        <f>IF(S136&lt;&gt;"","-" &amp;TEXT(comp[[#This Row],[B]],"0.##") &amp;TEXT(S$1,0),"")</f>
        <v/>
      </c>
      <c r="AV136" s="46" t="str">
        <f>IF(T136&lt;&gt;"","-" &amp;TEXT(comp[[#This Row],[Ir]],"0.#") &amp;TEXT(T$1,0),"")</f>
        <v/>
      </c>
      <c r="AW136" s="46" t="str">
        <f>IF(U136&lt;&gt;"","-" &amp;TEXT(comp[[#This Row],[Re]],"0.#") &amp;TEXT(U$1,0),"")</f>
        <v/>
      </c>
      <c r="AX136" s="46" t="str">
        <f>IF(V136&lt;&gt;"","-" &amp;TEXT(comp[[#This Row],[Si]],"0.#") &amp;TEXT(V$1,0),"")</f>
        <v/>
      </c>
      <c r="AY136" s="46" t="str">
        <f>IF(W136&lt;&gt;"","-" &amp;TEXT(comp[[#This Row],[Fe]],"0.#") &amp;TEXT(W$1,0),"")</f>
        <v/>
      </c>
      <c r="AZ136" s="46" t="str">
        <f>IF(X136&lt;&gt;"","-" &amp;TEXT(comp[[#This Row],[Y]],"0.#") &amp;TEXT(X$1,0),"")</f>
        <v/>
      </c>
      <c r="BA136" s="46" t="str">
        <f>IF(Y136&lt;&gt;"","-" &amp;TEXT(comp[[#This Row],[Hf]],"0.#") &amp;TEXT(Y$1,0),"")</f>
        <v/>
      </c>
      <c r="BB136" s="46" t="str">
        <f>IF(Z136&lt;&gt;"","-" &amp;TEXT(comp[[#This Row],[Ge]],"0.#") &amp;TEXT(Z$1,0),"")</f>
        <v/>
      </c>
      <c r="BC136" s="46" t="str">
        <f>IF(AA136&lt;&gt;"","-" &amp;TEXT(comp[[#This Row],[Mn]],"0.#") &amp;TEXT(AA$1,0),"")</f>
        <v/>
      </c>
      <c r="BD136" s="46" t="str">
        <f>IF(AB136&lt;&gt;"","-" &amp;TEXT(comp[[#This Row],[Sc]],"0.#") &amp;TEXT(AB$1,0),"")</f>
        <v/>
      </c>
      <c r="BE136" s="46" t="str">
        <f>IF(AC136&lt;&gt;"","-" &amp;TEXT(comp[[#This Row],[Ru]],"0.#") &amp;TEXT(AC$1,0),"")</f>
        <v/>
      </c>
      <c r="BF136" s="46" t="str">
        <f>IF(AD136&lt;&gt;"","-" &amp;TEXT(comp[[#This Row],[Ce]],"0.#") &amp;TEXT(AD$1,0),"")</f>
        <v/>
      </c>
      <c r="BG136" s="46" t="str">
        <f>IF(AE136&lt;&gt;"","-" &amp;TEXT([1]comp!$AE136,"0.#") &amp;TEXT(AE$1,0),"")</f>
        <v/>
      </c>
      <c r="BH136" s="44" t="str">
        <f>[1]comp!$D136 &amp; [1]comp!$E136</f>
        <v>201bChristofidou, K. A. et al. The microstructure and hardness of Ni-Co-Al-Ti-Cr quinary alloys. J. Alloys Compd. (2016) doi:10.1016/j.jallcom.2016.07.159.</v>
      </c>
      <c r="BI136" s="63" t="str">
        <f t="shared" si="11"/>
        <v>Co-17.Ni-5.5Al-21.4Cr-5.Ti</v>
      </c>
      <c r="BJ136" s="44" t="s">
        <v>1514</v>
      </c>
      <c r="BK136" t="str">
        <f t="shared" si="12"/>
        <v>-5.5Al-21.4Cr-17.Ni-5.Ti</v>
      </c>
      <c r="BL136"/>
      <c r="BM136"/>
      <c r="BN136"/>
      <c r="BO136"/>
    </row>
    <row r="137" spans="1:67" s="28" customFormat="1" x14ac:dyDescent="0.3">
      <c r="A137" s="26" t="str">
        <f t="shared" si="10"/>
        <v>Co-58.4Ni-8.6Al-10.7Cr-2.7Ti</v>
      </c>
      <c r="B137" s="60" t="s">
        <v>1481</v>
      </c>
      <c r="C137" s="60" t="s">
        <v>2818</v>
      </c>
      <c r="D137" s="44" t="s">
        <v>336</v>
      </c>
      <c r="E137" s="44" t="s">
        <v>327</v>
      </c>
      <c r="F137" s="44">
        <v>146</v>
      </c>
      <c r="G137" s="54">
        <f t="shared" si="13"/>
        <v>19.599999999999994</v>
      </c>
      <c r="H137" s="54">
        <v>58.4</v>
      </c>
      <c r="I137" s="54">
        <v>8.6</v>
      </c>
      <c r="J137" s="54">
        <v>10.7</v>
      </c>
      <c r="K137" s="54"/>
      <c r="L137" s="54">
        <v>2.7</v>
      </c>
      <c r="M137" s="54"/>
      <c r="N137" s="54"/>
      <c r="O137" s="54"/>
      <c r="P137" s="54"/>
      <c r="Q137" s="50"/>
      <c r="R137" s="50"/>
      <c r="S137" s="50"/>
      <c r="T137" s="54"/>
      <c r="U137" s="54"/>
      <c r="V137" s="54"/>
      <c r="W137" s="54"/>
      <c r="X137" s="54"/>
      <c r="Y137" s="54"/>
      <c r="Z137" s="54"/>
      <c r="AA137" s="54"/>
      <c r="AB137" s="54"/>
      <c r="AC137" s="54"/>
      <c r="AD137" s="54"/>
      <c r="AE137" s="54"/>
      <c r="AF137" s="44">
        <f t="shared" si="14"/>
        <v>8.0698909999999984</v>
      </c>
      <c r="AG137" s="44"/>
      <c r="AH137" s="44"/>
      <c r="AI137" s="46" t="s">
        <v>1</v>
      </c>
      <c r="AJ137" s="46" t="str">
        <f>IF(I137&lt;&gt;"","-" &amp;TEXT([1]comp!$I137,"0.#") &amp;TEXT(I$1,0),"")</f>
        <v>-8.6Al</v>
      </c>
      <c r="AK137" s="46" t="str">
        <f>IF(K137&lt;&gt;"","-" &amp;TEXT(comp[[#This Row],[W]],"0.#") &amp;TEXT(K$1,0),"")</f>
        <v/>
      </c>
      <c r="AL137" s="46" t="str">
        <f>IF(H137&lt;&gt;"","-" &amp;TEXT(comp[[#This Row],[Ni]],"0.#") &amp;TEXT(H$1,0),"")</f>
        <v>-58.4Ni</v>
      </c>
      <c r="AM137" s="46" t="str">
        <f>IF(J137&lt;&gt;"","-" &amp;TEXT(comp[[#This Row],[Cr]],"0.#") &amp;TEXT(J$1,0),"")</f>
        <v>-10.7Cr</v>
      </c>
      <c r="AN137" s="46" t="str">
        <f>IF(M137&lt;&gt;"","-" &amp;TEXT(comp[[#This Row],[Ta]],"0.#") &amp;TEXT(M$1,0),"")</f>
        <v/>
      </c>
      <c r="AO137" s="46" t="str">
        <f>IF(N137&lt;&gt;"","-" &amp;TEXT(comp[[#This Row],[Nb]],"0.#") &amp;TEXT(N$1,0),"")</f>
        <v/>
      </c>
      <c r="AP137" s="46" t="str">
        <f>IF(O137&lt;&gt;"","-" &amp;TEXT(comp[[#This Row],[V]],"0.#") &amp;TEXT(O$1,0),"")</f>
        <v/>
      </c>
      <c r="AQ137" s="46" t="str">
        <f>IF(L137&lt;&gt;"","-" &amp;TEXT(comp[[#This Row],[Ti]],"0.#") &amp;TEXT(L$1,0),"")</f>
        <v>-2.7Ti</v>
      </c>
      <c r="AR137" s="46" t="str">
        <f>IF(P137&lt;&gt;"","-" &amp;TEXT(comp[[#This Row],[Mo]],"0.#") &amp;TEXT(P$1,0),"")</f>
        <v/>
      </c>
      <c r="AS137" s="46" t="str">
        <f>IF(Q137&lt;&gt;"","-" &amp;TEXT(comp[[#This Row],[C]],"0.##") &amp;TEXT(Q$1,0),"")</f>
        <v/>
      </c>
      <c r="AT137" s="46" t="str">
        <f>IF(R137&lt;&gt;"","-" &amp;TEXT(comp[[#This Row],[Zr]],"0.##") &amp;TEXT(R$1,0),"")</f>
        <v/>
      </c>
      <c r="AU137" s="46" t="str">
        <f>IF(S137&lt;&gt;"","-" &amp;TEXT(comp[[#This Row],[B]],"0.##") &amp;TEXT(S$1,0),"")</f>
        <v/>
      </c>
      <c r="AV137" s="46" t="str">
        <f>IF(T137&lt;&gt;"","-" &amp;TEXT(comp[[#This Row],[Ir]],"0.#") &amp;TEXT(T$1,0),"")</f>
        <v/>
      </c>
      <c r="AW137" s="46" t="str">
        <f>IF(U137&lt;&gt;"","-" &amp;TEXT(comp[[#This Row],[Re]],"0.#") &amp;TEXT(U$1,0),"")</f>
        <v/>
      </c>
      <c r="AX137" s="46" t="str">
        <f>IF(V137&lt;&gt;"","-" &amp;TEXT(comp[[#This Row],[Si]],"0.#") &amp;TEXT(V$1,0),"")</f>
        <v/>
      </c>
      <c r="AY137" s="46" t="str">
        <f>IF(W137&lt;&gt;"","-" &amp;TEXT(comp[[#This Row],[Fe]],"0.#") &amp;TEXT(W$1,0),"")</f>
        <v/>
      </c>
      <c r="AZ137" s="46" t="str">
        <f>IF(X137&lt;&gt;"","-" &amp;TEXT(comp[[#This Row],[Y]],"0.#") &amp;TEXT(X$1,0),"")</f>
        <v/>
      </c>
      <c r="BA137" s="46" t="str">
        <f>IF(Y137&lt;&gt;"","-" &amp;TEXT(comp[[#This Row],[Hf]],"0.#") &amp;TEXT(Y$1,0),"")</f>
        <v/>
      </c>
      <c r="BB137" s="46" t="str">
        <f>IF(Z137&lt;&gt;"","-" &amp;TEXT(comp[[#This Row],[Ge]],"0.#") &amp;TEXT(Z$1,0),"")</f>
        <v/>
      </c>
      <c r="BC137" s="46" t="str">
        <f>IF(AA137&lt;&gt;"","-" &amp;TEXT(comp[[#This Row],[Mn]],"0.#") &amp;TEXT(AA$1,0),"")</f>
        <v/>
      </c>
      <c r="BD137" s="46" t="str">
        <f>IF(AB137&lt;&gt;"","-" &amp;TEXT(comp[[#This Row],[Sc]],"0.#") &amp;TEXT(AB$1,0),"")</f>
        <v/>
      </c>
      <c r="BE137" s="46" t="str">
        <f>IF(AC137&lt;&gt;"","-" &amp;TEXT(comp[[#This Row],[Ru]],"0.#") &amp;TEXT(AC$1,0),"")</f>
        <v/>
      </c>
      <c r="BF137" s="46" t="str">
        <f>IF(AD137&lt;&gt;"","-" &amp;TEXT(comp[[#This Row],[Ce]],"0.#") &amp;TEXT(AD$1,0),"")</f>
        <v/>
      </c>
      <c r="BG137" s="46" t="str">
        <f>IF(AE137&lt;&gt;"","-" &amp;TEXT([1]comp!$AE137,"0.#") &amp;TEXT(AE$1,0),"")</f>
        <v/>
      </c>
      <c r="BH137" s="44" t="str">
        <f>[1]comp!$D137 &amp; [1]comp!$E137</f>
        <v>103cChristofidou, K. A. et al. The microstructure and hardness of Ni-Co-Al-Ti-Cr quinary alloys. J. Alloys Compd. (2016) doi:10.1016/j.jallcom.2016.07.159.</v>
      </c>
      <c r="BI137" s="63" t="str">
        <f t="shared" si="11"/>
        <v>Co-58.4Ni-8.6Al-10.7Cr-2.7Ti</v>
      </c>
      <c r="BJ137" s="44" t="s">
        <v>1503</v>
      </c>
      <c r="BK137" t="str">
        <f t="shared" si="12"/>
        <v>-8.6Al-10.7Cr-58.4Ni-2.7Ti</v>
      </c>
      <c r="BL137"/>
      <c r="BM137"/>
      <c r="BN137"/>
      <c r="BO137"/>
    </row>
    <row r="138" spans="1:67" s="28" customFormat="1" x14ac:dyDescent="0.3">
      <c r="A138" s="26" t="str">
        <f t="shared" si="10"/>
        <v>Co-19.Ni-7.1Al-16.5Cr-2.7Ti</v>
      </c>
      <c r="B138" s="60" t="s">
        <v>1481</v>
      </c>
      <c r="C138" s="60" t="s">
        <v>2819</v>
      </c>
      <c r="D138" s="44" t="s">
        <v>339</v>
      </c>
      <c r="E138" s="44" t="s">
        <v>327</v>
      </c>
      <c r="F138" s="44">
        <v>147</v>
      </c>
      <c r="G138" s="54">
        <f t="shared" si="13"/>
        <v>54.699999999999996</v>
      </c>
      <c r="H138" s="54">
        <v>19</v>
      </c>
      <c r="I138" s="54">
        <v>7.1</v>
      </c>
      <c r="J138" s="54">
        <v>16.5</v>
      </c>
      <c r="K138" s="54"/>
      <c r="L138" s="54">
        <v>2.7</v>
      </c>
      <c r="M138" s="54"/>
      <c r="N138" s="54"/>
      <c r="O138" s="54"/>
      <c r="P138" s="54"/>
      <c r="Q138" s="50"/>
      <c r="R138" s="50"/>
      <c r="S138" s="50"/>
      <c r="T138" s="54"/>
      <c r="U138" s="54"/>
      <c r="V138" s="54"/>
      <c r="W138" s="54"/>
      <c r="X138" s="54"/>
      <c r="Y138" s="54"/>
      <c r="Z138" s="54"/>
      <c r="AA138" s="54"/>
      <c r="AB138" s="54"/>
      <c r="AC138" s="54"/>
      <c r="AD138" s="54"/>
      <c r="AE138" s="54"/>
      <c r="AF138" s="44">
        <f t="shared" si="14"/>
        <v>8.0605589999999996</v>
      </c>
      <c r="AG138" s="44"/>
      <c r="AH138" s="44"/>
      <c r="AI138" s="46" t="s">
        <v>1</v>
      </c>
      <c r="AJ138" s="46" t="str">
        <f>IF(I138&lt;&gt;"","-" &amp;TEXT([1]comp!$I138,"0.#") &amp;TEXT(I$1,0),"")</f>
        <v>-7.1Al</v>
      </c>
      <c r="AK138" s="46" t="str">
        <f>IF(K138&lt;&gt;"","-" &amp;TEXT(comp[[#This Row],[W]],"0.#") &amp;TEXT(K$1,0),"")</f>
        <v/>
      </c>
      <c r="AL138" s="46" t="str">
        <f>IF(H138&lt;&gt;"","-" &amp;TEXT(comp[[#This Row],[Ni]],"0.#") &amp;TEXT(H$1,0),"")</f>
        <v>-19.Ni</v>
      </c>
      <c r="AM138" s="46" t="str">
        <f>IF(J138&lt;&gt;"","-" &amp;TEXT(comp[[#This Row],[Cr]],"0.#") &amp;TEXT(J$1,0),"")</f>
        <v>-16.5Cr</v>
      </c>
      <c r="AN138" s="46" t="str">
        <f>IF(M138&lt;&gt;"","-" &amp;TEXT(comp[[#This Row],[Ta]],"0.#") &amp;TEXT(M$1,0),"")</f>
        <v/>
      </c>
      <c r="AO138" s="46" t="str">
        <f>IF(N138&lt;&gt;"","-" &amp;TEXT(comp[[#This Row],[Nb]],"0.#") &amp;TEXT(N$1,0),"")</f>
        <v/>
      </c>
      <c r="AP138" s="46" t="str">
        <f>IF(O138&lt;&gt;"","-" &amp;TEXT(comp[[#This Row],[V]],"0.#") &amp;TEXT(O$1,0),"")</f>
        <v/>
      </c>
      <c r="AQ138" s="46" t="str">
        <f>IF(L138&lt;&gt;"","-" &amp;TEXT(comp[[#This Row],[Ti]],"0.#") &amp;TEXT(L$1,0),"")</f>
        <v>-2.7Ti</v>
      </c>
      <c r="AR138" s="46" t="str">
        <f>IF(P138&lt;&gt;"","-" &amp;TEXT(comp[[#This Row],[Mo]],"0.#") &amp;TEXT(P$1,0),"")</f>
        <v/>
      </c>
      <c r="AS138" s="46" t="str">
        <f>IF(Q138&lt;&gt;"","-" &amp;TEXT(comp[[#This Row],[C]],"0.##") &amp;TEXT(Q$1,0),"")</f>
        <v/>
      </c>
      <c r="AT138" s="46" t="str">
        <f>IF(R138&lt;&gt;"","-" &amp;TEXT(comp[[#This Row],[Zr]],"0.##") &amp;TEXT(R$1,0),"")</f>
        <v/>
      </c>
      <c r="AU138" s="46" t="str">
        <f>IF(S138&lt;&gt;"","-" &amp;TEXT(comp[[#This Row],[B]],"0.##") &amp;TEXT(S$1,0),"")</f>
        <v/>
      </c>
      <c r="AV138" s="46" t="str">
        <f>IF(T138&lt;&gt;"","-" &amp;TEXT(comp[[#This Row],[Ir]],"0.#") &amp;TEXT(T$1,0),"")</f>
        <v/>
      </c>
      <c r="AW138" s="46" t="str">
        <f>IF(U138&lt;&gt;"","-" &amp;TEXT(comp[[#This Row],[Re]],"0.#") &amp;TEXT(U$1,0),"")</f>
        <v/>
      </c>
      <c r="AX138" s="46" t="str">
        <f>IF(V138&lt;&gt;"","-" &amp;TEXT(comp[[#This Row],[Si]],"0.#") &amp;TEXT(V$1,0),"")</f>
        <v/>
      </c>
      <c r="AY138" s="46" t="str">
        <f>IF(W138&lt;&gt;"","-" &amp;TEXT(comp[[#This Row],[Fe]],"0.#") &amp;TEXT(W$1,0),"")</f>
        <v/>
      </c>
      <c r="AZ138" s="46" t="str">
        <f>IF(X138&lt;&gt;"","-" &amp;TEXT(comp[[#This Row],[Y]],"0.#") &amp;TEXT(X$1,0),"")</f>
        <v/>
      </c>
      <c r="BA138" s="46" t="str">
        <f>IF(Y138&lt;&gt;"","-" &amp;TEXT(comp[[#This Row],[Hf]],"0.#") &amp;TEXT(Y$1,0),"")</f>
        <v/>
      </c>
      <c r="BB138" s="46" t="str">
        <f>IF(Z138&lt;&gt;"","-" &amp;TEXT(comp[[#This Row],[Ge]],"0.#") &amp;TEXT(Z$1,0),"")</f>
        <v/>
      </c>
      <c r="BC138" s="46" t="str">
        <f>IF(AA138&lt;&gt;"","-" &amp;TEXT(comp[[#This Row],[Mn]],"0.#") &amp;TEXT(AA$1,0),"")</f>
        <v/>
      </c>
      <c r="BD138" s="46" t="str">
        <f>IF(AB138&lt;&gt;"","-" &amp;TEXT(comp[[#This Row],[Sc]],"0.#") &amp;TEXT(AB$1,0),"")</f>
        <v/>
      </c>
      <c r="BE138" s="46" t="str">
        <f>IF(AC138&lt;&gt;"","-" &amp;TEXT(comp[[#This Row],[Ru]],"0.#") &amp;TEXT(AC$1,0),"")</f>
        <v/>
      </c>
      <c r="BF138" s="46" t="str">
        <f>IF(AD138&lt;&gt;"","-" &amp;TEXT(comp[[#This Row],[Ce]],"0.#") &amp;TEXT(AD$1,0),"")</f>
        <v/>
      </c>
      <c r="BG138" s="46" t="str">
        <f>IF(AE138&lt;&gt;"","-" &amp;TEXT([1]comp!$AE138,"0.#") &amp;TEXT(AE$1,0),"")</f>
        <v/>
      </c>
      <c r="BH138" s="44" t="str">
        <f>[1]comp!$D138 &amp; [1]comp!$E138</f>
        <v>151cChristofidou, K. A. et al. The microstructure and hardness of Ni-Co-Al-Ti-Cr quinary alloys. J. Alloys Compd. (2016) doi:10.1016/j.jallcom.2016.07.159.</v>
      </c>
      <c r="BI138" s="63" t="str">
        <f t="shared" si="11"/>
        <v>Co-19.Ni-7.1Al-16.5Cr-2.7Ti</v>
      </c>
      <c r="BJ138" s="44" t="s">
        <v>1506</v>
      </c>
      <c r="BK138" t="str">
        <f t="shared" si="12"/>
        <v>-7.1Al-16.5Cr-19.Ni-2.7Ti</v>
      </c>
      <c r="BL138"/>
      <c r="BM138"/>
      <c r="BN138"/>
      <c r="BO138"/>
    </row>
    <row r="139" spans="1:67" s="28" customFormat="1" x14ac:dyDescent="0.3">
      <c r="A139" s="26" t="str">
        <f t="shared" si="10"/>
        <v>Co-36.1Ni-8.6Al-16.Cr-2.7Ti</v>
      </c>
      <c r="B139" s="60" t="s">
        <v>1481</v>
      </c>
      <c r="C139" s="60" t="s">
        <v>2820</v>
      </c>
      <c r="D139" s="44" t="s">
        <v>342</v>
      </c>
      <c r="E139" s="44" t="s">
        <v>327</v>
      </c>
      <c r="F139" s="44">
        <v>148</v>
      </c>
      <c r="G139" s="54">
        <f t="shared" si="13"/>
        <v>36.599999999999994</v>
      </c>
      <c r="H139" s="54">
        <v>36.1</v>
      </c>
      <c r="I139" s="54">
        <v>8.6</v>
      </c>
      <c r="J139" s="54">
        <v>16</v>
      </c>
      <c r="K139" s="54"/>
      <c r="L139" s="54">
        <v>2.7</v>
      </c>
      <c r="M139" s="54"/>
      <c r="N139" s="54"/>
      <c r="O139" s="54"/>
      <c r="P139" s="54"/>
      <c r="Q139" s="50"/>
      <c r="R139" s="50"/>
      <c r="S139" s="50"/>
      <c r="T139" s="54"/>
      <c r="U139" s="54"/>
      <c r="V139" s="54"/>
      <c r="W139" s="54"/>
      <c r="X139" s="54"/>
      <c r="Y139" s="54"/>
      <c r="Z139" s="54"/>
      <c r="AA139" s="54"/>
      <c r="AB139" s="54"/>
      <c r="AC139" s="54"/>
      <c r="AD139" s="54"/>
      <c r="AE139" s="54"/>
      <c r="AF139" s="44">
        <f t="shared" si="14"/>
        <v>7.9774769999999986</v>
      </c>
      <c r="AG139" s="44"/>
      <c r="AH139" s="44"/>
      <c r="AI139" s="46" t="s">
        <v>1</v>
      </c>
      <c r="AJ139" s="46" t="str">
        <f>IF(I139&lt;&gt;"","-" &amp;TEXT([1]comp!$I139,"0.#") &amp;TEXT(I$1,0),"")</f>
        <v>-8.6Al</v>
      </c>
      <c r="AK139" s="46" t="str">
        <f>IF(K139&lt;&gt;"","-" &amp;TEXT(comp[[#This Row],[W]],"0.#") &amp;TEXT(K$1,0),"")</f>
        <v/>
      </c>
      <c r="AL139" s="46" t="str">
        <f>IF(H139&lt;&gt;"","-" &amp;TEXT(comp[[#This Row],[Ni]],"0.#") &amp;TEXT(H$1,0),"")</f>
        <v>-36.1Ni</v>
      </c>
      <c r="AM139" s="46" t="str">
        <f>IF(J139&lt;&gt;"","-" &amp;TEXT(comp[[#This Row],[Cr]],"0.#") &amp;TEXT(J$1,0),"")</f>
        <v>-16.Cr</v>
      </c>
      <c r="AN139" s="46" t="str">
        <f>IF(M139&lt;&gt;"","-" &amp;TEXT(comp[[#This Row],[Ta]],"0.#") &amp;TEXT(M$1,0),"")</f>
        <v/>
      </c>
      <c r="AO139" s="46" t="str">
        <f>IF(N139&lt;&gt;"","-" &amp;TEXT(comp[[#This Row],[Nb]],"0.#") &amp;TEXT(N$1,0),"")</f>
        <v/>
      </c>
      <c r="AP139" s="46" t="str">
        <f>IF(O139&lt;&gt;"","-" &amp;TEXT(comp[[#This Row],[V]],"0.#") &amp;TEXT(O$1,0),"")</f>
        <v/>
      </c>
      <c r="AQ139" s="46" t="str">
        <f>IF(L139&lt;&gt;"","-" &amp;TEXT(comp[[#This Row],[Ti]],"0.#") &amp;TEXT(L$1,0),"")</f>
        <v>-2.7Ti</v>
      </c>
      <c r="AR139" s="46" t="str">
        <f>IF(P139&lt;&gt;"","-" &amp;TEXT(comp[[#This Row],[Mo]],"0.#") &amp;TEXT(P$1,0),"")</f>
        <v/>
      </c>
      <c r="AS139" s="46" t="str">
        <f>IF(Q139&lt;&gt;"","-" &amp;TEXT(comp[[#This Row],[C]],"0.##") &amp;TEXT(Q$1,0),"")</f>
        <v/>
      </c>
      <c r="AT139" s="46" t="str">
        <f>IF(R139&lt;&gt;"","-" &amp;TEXT(comp[[#This Row],[Zr]],"0.##") &amp;TEXT(R$1,0),"")</f>
        <v/>
      </c>
      <c r="AU139" s="46" t="str">
        <f>IF(S139&lt;&gt;"","-" &amp;TEXT(comp[[#This Row],[B]],"0.##") &amp;TEXT(S$1,0),"")</f>
        <v/>
      </c>
      <c r="AV139" s="46" t="str">
        <f>IF(T139&lt;&gt;"","-" &amp;TEXT(comp[[#This Row],[Ir]],"0.#") &amp;TEXT(T$1,0),"")</f>
        <v/>
      </c>
      <c r="AW139" s="46" t="str">
        <f>IF(U139&lt;&gt;"","-" &amp;TEXT(comp[[#This Row],[Re]],"0.#") &amp;TEXT(U$1,0),"")</f>
        <v/>
      </c>
      <c r="AX139" s="46" t="str">
        <f>IF(V139&lt;&gt;"","-" &amp;TEXT(comp[[#This Row],[Si]],"0.#") &amp;TEXT(V$1,0),"")</f>
        <v/>
      </c>
      <c r="AY139" s="46" t="str">
        <f>IF(W139&lt;&gt;"","-" &amp;TEXT(comp[[#This Row],[Fe]],"0.#") &amp;TEXT(W$1,0),"")</f>
        <v/>
      </c>
      <c r="AZ139" s="46" t="str">
        <f>IF(X139&lt;&gt;"","-" &amp;TEXT(comp[[#This Row],[Y]],"0.#") &amp;TEXT(X$1,0),"")</f>
        <v/>
      </c>
      <c r="BA139" s="46" t="str">
        <f>IF(Y139&lt;&gt;"","-" &amp;TEXT(comp[[#This Row],[Hf]],"0.#") &amp;TEXT(Y$1,0),"")</f>
        <v/>
      </c>
      <c r="BB139" s="46" t="str">
        <f>IF(Z139&lt;&gt;"","-" &amp;TEXT(comp[[#This Row],[Ge]],"0.#") &amp;TEXT(Z$1,0),"")</f>
        <v/>
      </c>
      <c r="BC139" s="46" t="str">
        <f>IF(AA139&lt;&gt;"","-" &amp;TEXT(comp[[#This Row],[Mn]],"0.#") &amp;TEXT(AA$1,0),"")</f>
        <v/>
      </c>
      <c r="BD139" s="46" t="str">
        <f>IF(AB139&lt;&gt;"","-" &amp;TEXT(comp[[#This Row],[Sc]],"0.#") &amp;TEXT(AB$1,0),"")</f>
        <v/>
      </c>
      <c r="BE139" s="46" t="str">
        <f>IF(AC139&lt;&gt;"","-" &amp;TEXT(comp[[#This Row],[Ru]],"0.#") &amp;TEXT(AC$1,0),"")</f>
        <v/>
      </c>
      <c r="BF139" s="46" t="str">
        <f>IF(AD139&lt;&gt;"","-" &amp;TEXT(comp[[#This Row],[Ce]],"0.#") &amp;TEXT(AD$1,0),"")</f>
        <v/>
      </c>
      <c r="BG139" s="46" t="str">
        <f>IF(AE139&lt;&gt;"","-" &amp;TEXT([1]comp!$AE139,"0.#") &amp;TEXT(AE$1,0),"")</f>
        <v/>
      </c>
      <c r="BH139" s="44" t="str">
        <f>[1]comp!$D139 &amp; [1]comp!$E139</f>
        <v>152cChristofidou, K. A. et al. The microstructure and hardness of Ni-Co-Al-Ti-Cr quinary alloys. J. Alloys Compd. (2016) doi:10.1016/j.jallcom.2016.07.159.</v>
      </c>
      <c r="BI139" s="63" t="str">
        <f t="shared" si="11"/>
        <v>Co-36.1Ni-8.6Al-16.Cr-2.7Ti</v>
      </c>
      <c r="BJ139" s="44" t="s">
        <v>1509</v>
      </c>
      <c r="BK139" t="str">
        <f t="shared" si="12"/>
        <v>-8.6Al-16.Cr-36.1Ni-2.7Ti</v>
      </c>
      <c r="BL139"/>
      <c r="BM139"/>
      <c r="BN139"/>
      <c r="BO139"/>
    </row>
    <row r="140" spans="1:67" s="28" customFormat="1" x14ac:dyDescent="0.3">
      <c r="A140" s="26" t="str">
        <f t="shared" si="10"/>
        <v>Co-54.8Ni-8.Al-16.1Cr-2.7Ti</v>
      </c>
      <c r="B140" s="60" t="s">
        <v>1481</v>
      </c>
      <c r="C140" s="60" t="s">
        <v>2821</v>
      </c>
      <c r="D140" s="44" t="s">
        <v>353</v>
      </c>
      <c r="E140" s="44" t="s">
        <v>327</v>
      </c>
      <c r="F140" s="44">
        <v>149</v>
      </c>
      <c r="G140" s="54">
        <f t="shared" si="13"/>
        <v>18.399999999999991</v>
      </c>
      <c r="H140" s="54">
        <v>54.8</v>
      </c>
      <c r="I140" s="54">
        <v>8</v>
      </c>
      <c r="J140" s="54">
        <v>16.100000000000001</v>
      </c>
      <c r="K140" s="54"/>
      <c r="L140" s="54">
        <v>2.7</v>
      </c>
      <c r="M140" s="54"/>
      <c r="N140" s="54"/>
      <c r="O140" s="54"/>
      <c r="P140" s="54"/>
      <c r="Q140" s="50"/>
      <c r="R140" s="50"/>
      <c r="S140" s="50"/>
      <c r="T140" s="54"/>
      <c r="U140" s="54"/>
      <c r="V140" s="54"/>
      <c r="W140" s="54"/>
      <c r="X140" s="54"/>
      <c r="Y140" s="54"/>
      <c r="Z140" s="54"/>
      <c r="AA140" s="54"/>
      <c r="AB140" s="54"/>
      <c r="AC140" s="54"/>
      <c r="AD140" s="54"/>
      <c r="AE140" s="54"/>
      <c r="AF140" s="44">
        <f t="shared" si="14"/>
        <v>8.0144629999999992</v>
      </c>
      <c r="AG140" s="44"/>
      <c r="AH140" s="44"/>
      <c r="AI140" s="46" t="s">
        <v>1</v>
      </c>
      <c r="AJ140" s="46" t="str">
        <f>IF(I140&lt;&gt;"","-" &amp;TEXT([1]comp!$I140,"0.#") &amp;TEXT(I$1,0),"")</f>
        <v>-8.Al</v>
      </c>
      <c r="AK140" s="46" t="str">
        <f>IF(K140&lt;&gt;"","-" &amp;TEXT(comp[[#This Row],[W]],"0.#") &amp;TEXT(K$1,0),"")</f>
        <v/>
      </c>
      <c r="AL140" s="46" t="str">
        <f>IF(H140&lt;&gt;"","-" &amp;TEXT(comp[[#This Row],[Ni]],"0.#") &amp;TEXT(H$1,0),"")</f>
        <v>-54.8Ni</v>
      </c>
      <c r="AM140" s="46" t="str">
        <f>IF(J140&lt;&gt;"","-" &amp;TEXT(comp[[#This Row],[Cr]],"0.#") &amp;TEXT(J$1,0),"")</f>
        <v>-16.1Cr</v>
      </c>
      <c r="AN140" s="46" t="str">
        <f>IF(M140&lt;&gt;"","-" &amp;TEXT(comp[[#This Row],[Ta]],"0.#") &amp;TEXT(M$1,0),"")</f>
        <v/>
      </c>
      <c r="AO140" s="46" t="str">
        <f>IF(N140&lt;&gt;"","-" &amp;TEXT(comp[[#This Row],[Nb]],"0.#") &amp;TEXT(N$1,0),"")</f>
        <v/>
      </c>
      <c r="AP140" s="46" t="str">
        <f>IF(O140&lt;&gt;"","-" &amp;TEXT(comp[[#This Row],[V]],"0.#") &amp;TEXT(O$1,0),"")</f>
        <v/>
      </c>
      <c r="AQ140" s="46" t="str">
        <f>IF(L140&lt;&gt;"","-" &amp;TEXT(comp[[#This Row],[Ti]],"0.#") &amp;TEXT(L$1,0),"")</f>
        <v>-2.7Ti</v>
      </c>
      <c r="AR140" s="46" t="str">
        <f>IF(P140&lt;&gt;"","-" &amp;TEXT(comp[[#This Row],[Mo]],"0.#") &amp;TEXT(P$1,0),"")</f>
        <v/>
      </c>
      <c r="AS140" s="46" t="str">
        <f>IF(Q140&lt;&gt;"","-" &amp;TEXT(comp[[#This Row],[C]],"0.##") &amp;TEXT(Q$1,0),"")</f>
        <v/>
      </c>
      <c r="AT140" s="46" t="str">
        <f>IF(R140&lt;&gt;"","-" &amp;TEXT(comp[[#This Row],[Zr]],"0.##") &amp;TEXT(R$1,0),"")</f>
        <v/>
      </c>
      <c r="AU140" s="46" t="str">
        <f>IF(S140&lt;&gt;"","-" &amp;TEXT(comp[[#This Row],[B]],"0.##") &amp;TEXT(S$1,0),"")</f>
        <v/>
      </c>
      <c r="AV140" s="46" t="str">
        <f>IF(T140&lt;&gt;"","-" &amp;TEXT(comp[[#This Row],[Ir]],"0.#") &amp;TEXT(T$1,0),"")</f>
        <v/>
      </c>
      <c r="AW140" s="46" t="str">
        <f>IF(U140&lt;&gt;"","-" &amp;TEXT(comp[[#This Row],[Re]],"0.#") &amp;TEXT(U$1,0),"")</f>
        <v/>
      </c>
      <c r="AX140" s="46" t="str">
        <f>IF(V140&lt;&gt;"","-" &amp;TEXT(comp[[#This Row],[Si]],"0.#") &amp;TEXT(V$1,0),"")</f>
        <v/>
      </c>
      <c r="AY140" s="46" t="str">
        <f>IF(W140&lt;&gt;"","-" &amp;TEXT(comp[[#This Row],[Fe]],"0.#") &amp;TEXT(W$1,0),"")</f>
        <v/>
      </c>
      <c r="AZ140" s="46" t="str">
        <f>IF(X140&lt;&gt;"","-" &amp;TEXT(comp[[#This Row],[Y]],"0.#") &amp;TEXT(X$1,0),"")</f>
        <v/>
      </c>
      <c r="BA140" s="46" t="str">
        <f>IF(Y140&lt;&gt;"","-" &amp;TEXT(comp[[#This Row],[Hf]],"0.#") &amp;TEXT(Y$1,0),"")</f>
        <v/>
      </c>
      <c r="BB140" s="46" t="str">
        <f>IF(Z140&lt;&gt;"","-" &amp;TEXT(comp[[#This Row],[Ge]],"0.#") &amp;TEXT(Z$1,0),"")</f>
        <v/>
      </c>
      <c r="BC140" s="46" t="str">
        <f>IF(AA140&lt;&gt;"","-" &amp;TEXT(comp[[#This Row],[Mn]],"0.#") &amp;TEXT(AA$1,0),"")</f>
        <v/>
      </c>
      <c r="BD140" s="46" t="str">
        <f>IF(AB140&lt;&gt;"","-" &amp;TEXT(comp[[#This Row],[Sc]],"0.#") &amp;TEXT(AB$1,0),"")</f>
        <v/>
      </c>
      <c r="BE140" s="46" t="str">
        <f>IF(AC140&lt;&gt;"","-" &amp;TEXT(comp[[#This Row],[Ru]],"0.#") &amp;TEXT(AC$1,0),"")</f>
        <v/>
      </c>
      <c r="BF140" s="46" t="str">
        <f>IF(AD140&lt;&gt;"","-" &amp;TEXT(comp[[#This Row],[Ce]],"0.#") &amp;TEXT(AD$1,0),"")</f>
        <v/>
      </c>
      <c r="BG140" s="46" t="str">
        <f>IF(AE140&lt;&gt;"","-" &amp;TEXT([1]comp!$AE140,"0.#") &amp;TEXT(AE$1,0),"")</f>
        <v/>
      </c>
      <c r="BH140" s="44" t="str">
        <f>[1]comp!$D140 &amp; [1]comp!$E140</f>
        <v>153cChristofidou, K. A. et al. The microstructure and hardness of Ni-Co-Al-Ti-Cr quinary alloys. J. Alloys Compd. (2016) doi:10.1016/j.jallcom.2016.07.159.</v>
      </c>
      <c r="BI140" s="63" t="str">
        <f t="shared" si="11"/>
        <v>Co-54.8Ni-8.Al-16.1Cr-2.7Ti</v>
      </c>
      <c r="BJ140" s="44" t="s">
        <v>1512</v>
      </c>
      <c r="BK140" t="str">
        <f t="shared" si="12"/>
        <v>-8.Al-16.1Cr-54.8Ni-2.7Ti</v>
      </c>
      <c r="BL140"/>
      <c r="BM140"/>
      <c r="BN140"/>
      <c r="BO140"/>
    </row>
    <row r="141" spans="1:67" s="28" customFormat="1" x14ac:dyDescent="0.3">
      <c r="A141" s="26" t="str">
        <f t="shared" si="10"/>
        <v>Co-34.Ni-8.2Al-21.6Cr-2.7Ti</v>
      </c>
      <c r="B141" s="60" t="s">
        <v>1481</v>
      </c>
      <c r="C141" s="60" t="s">
        <v>2822</v>
      </c>
      <c r="D141" s="44" t="s">
        <v>348</v>
      </c>
      <c r="E141" s="44" t="s">
        <v>327</v>
      </c>
      <c r="F141" s="44">
        <v>150</v>
      </c>
      <c r="G141" s="54">
        <f t="shared" si="13"/>
        <v>33.5</v>
      </c>
      <c r="H141" s="54">
        <v>34</v>
      </c>
      <c r="I141" s="54">
        <v>8.1999999999999993</v>
      </c>
      <c r="J141" s="54">
        <v>21.6</v>
      </c>
      <c r="K141" s="54"/>
      <c r="L141" s="54">
        <v>2.7</v>
      </c>
      <c r="M141" s="54"/>
      <c r="N141" s="54"/>
      <c r="O141" s="54"/>
      <c r="P141" s="54"/>
      <c r="Q141" s="50"/>
      <c r="R141" s="50"/>
      <c r="S141" s="50"/>
      <c r="T141" s="54"/>
      <c r="U141" s="54"/>
      <c r="V141" s="54"/>
      <c r="W141" s="54"/>
      <c r="X141" s="54"/>
      <c r="Y141" s="54"/>
      <c r="Z141" s="54"/>
      <c r="AA141" s="54"/>
      <c r="AB141" s="54"/>
      <c r="AC141" s="54"/>
      <c r="AD141" s="54"/>
      <c r="AE141" s="54"/>
      <c r="AF141" s="44">
        <f t="shared" si="14"/>
        <v>7.9063490000000014</v>
      </c>
      <c r="AG141" s="44"/>
      <c r="AH141" s="44"/>
      <c r="AI141" s="46" t="s">
        <v>1</v>
      </c>
      <c r="AJ141" s="46" t="str">
        <f>IF(I141&lt;&gt;"","-" &amp;TEXT([1]comp!$I141,"0.#") &amp;TEXT(I$1,0),"")</f>
        <v>-8.2Al</v>
      </c>
      <c r="AK141" s="46" t="str">
        <f>IF(K141&lt;&gt;"","-" &amp;TEXT(comp[[#This Row],[W]],"0.#") &amp;TEXT(K$1,0),"")</f>
        <v/>
      </c>
      <c r="AL141" s="46" t="str">
        <f>IF(H141&lt;&gt;"","-" &amp;TEXT(comp[[#This Row],[Ni]],"0.#") &amp;TEXT(H$1,0),"")</f>
        <v>-34.Ni</v>
      </c>
      <c r="AM141" s="46" t="str">
        <f>IF(J141&lt;&gt;"","-" &amp;TEXT(comp[[#This Row],[Cr]],"0.#") &amp;TEXT(J$1,0),"")</f>
        <v>-21.6Cr</v>
      </c>
      <c r="AN141" s="46" t="str">
        <f>IF(M141&lt;&gt;"","-" &amp;TEXT(comp[[#This Row],[Ta]],"0.#") &amp;TEXT(M$1,0),"")</f>
        <v/>
      </c>
      <c r="AO141" s="46" t="str">
        <f>IF(N141&lt;&gt;"","-" &amp;TEXT(comp[[#This Row],[Nb]],"0.#") &amp;TEXT(N$1,0),"")</f>
        <v/>
      </c>
      <c r="AP141" s="46" t="str">
        <f>IF(O141&lt;&gt;"","-" &amp;TEXT(comp[[#This Row],[V]],"0.#") &amp;TEXT(O$1,0),"")</f>
        <v/>
      </c>
      <c r="AQ141" s="46" t="str">
        <f>IF(L141&lt;&gt;"","-" &amp;TEXT(comp[[#This Row],[Ti]],"0.#") &amp;TEXT(L$1,0),"")</f>
        <v>-2.7Ti</v>
      </c>
      <c r="AR141" s="46" t="str">
        <f>IF(P141&lt;&gt;"","-" &amp;TEXT(comp[[#This Row],[Mo]],"0.#") &amp;TEXT(P$1,0),"")</f>
        <v/>
      </c>
      <c r="AS141" s="46" t="str">
        <f>IF(Q141&lt;&gt;"","-" &amp;TEXT(comp[[#This Row],[C]],"0.##") &amp;TEXT(Q$1,0),"")</f>
        <v/>
      </c>
      <c r="AT141" s="46" t="str">
        <f>IF(R141&lt;&gt;"","-" &amp;TEXT(comp[[#This Row],[Zr]],"0.##") &amp;TEXT(R$1,0),"")</f>
        <v/>
      </c>
      <c r="AU141" s="46" t="str">
        <f>IF(S141&lt;&gt;"","-" &amp;TEXT(comp[[#This Row],[B]],"0.##") &amp;TEXT(S$1,0),"")</f>
        <v/>
      </c>
      <c r="AV141" s="46" t="str">
        <f>IF(T141&lt;&gt;"","-" &amp;TEXT(comp[[#This Row],[Ir]],"0.#") &amp;TEXT(T$1,0),"")</f>
        <v/>
      </c>
      <c r="AW141" s="46" t="str">
        <f>IF(U141&lt;&gt;"","-" &amp;TEXT(comp[[#This Row],[Re]],"0.#") &amp;TEXT(U$1,0),"")</f>
        <v/>
      </c>
      <c r="AX141" s="46" t="str">
        <f>IF(V141&lt;&gt;"","-" &amp;TEXT(comp[[#This Row],[Si]],"0.#") &amp;TEXT(V$1,0),"")</f>
        <v/>
      </c>
      <c r="AY141" s="46" t="str">
        <f>IF(W141&lt;&gt;"","-" &amp;TEXT(comp[[#This Row],[Fe]],"0.#") &amp;TEXT(W$1,0),"")</f>
        <v/>
      </c>
      <c r="AZ141" s="46" t="str">
        <f>IF(X141&lt;&gt;"","-" &amp;TEXT(comp[[#This Row],[Y]],"0.#") &amp;TEXT(X$1,0),"")</f>
        <v/>
      </c>
      <c r="BA141" s="46" t="str">
        <f>IF(Y141&lt;&gt;"","-" &amp;TEXT(comp[[#This Row],[Hf]],"0.#") &amp;TEXT(Y$1,0),"")</f>
        <v/>
      </c>
      <c r="BB141" s="46" t="str">
        <f>IF(Z141&lt;&gt;"","-" &amp;TEXT(comp[[#This Row],[Ge]],"0.#") &amp;TEXT(Z$1,0),"")</f>
        <v/>
      </c>
      <c r="BC141" s="46" t="str">
        <f>IF(AA141&lt;&gt;"","-" &amp;TEXT(comp[[#This Row],[Mn]],"0.#") &amp;TEXT(AA$1,0),"")</f>
        <v/>
      </c>
      <c r="BD141" s="46" t="str">
        <f>IF(AB141&lt;&gt;"","-" &amp;TEXT(comp[[#This Row],[Sc]],"0.#") &amp;TEXT(AB$1,0),"")</f>
        <v/>
      </c>
      <c r="BE141" s="46" t="str">
        <f>IF(AC141&lt;&gt;"","-" &amp;TEXT(comp[[#This Row],[Ru]],"0.#") &amp;TEXT(AC$1,0),"")</f>
        <v/>
      </c>
      <c r="BF141" s="46" t="str">
        <f>IF(AD141&lt;&gt;"","-" &amp;TEXT(comp[[#This Row],[Ce]],"0.#") &amp;TEXT(AD$1,0),"")</f>
        <v/>
      </c>
      <c r="BG141" s="46" t="str">
        <f>IF(AE141&lt;&gt;"","-" &amp;TEXT([1]comp!$AE141,"0.#") &amp;TEXT(AE$1,0),"")</f>
        <v/>
      </c>
      <c r="BH141" s="44" t="str">
        <f>[1]comp!$D141 &amp; [1]comp!$E141</f>
        <v>202cChristofidou, K. A. et al. The microstructure and hardness of Ni-Co-Al-Ti-Cr quinary alloys. J. Alloys Compd. (2016) doi:10.1016/j.jallcom.2016.07.159.</v>
      </c>
      <c r="BI141" s="63" t="str">
        <f t="shared" si="11"/>
        <v>Co-34.Ni-8.2Al-21.6Cr-2.7Ti</v>
      </c>
      <c r="BJ141" s="44" t="s">
        <v>1518</v>
      </c>
      <c r="BK141" t="str">
        <f t="shared" si="12"/>
        <v>-8.2Al-21.6Cr-34.Ni-2.7Ti</v>
      </c>
      <c r="BL141"/>
      <c r="BM141"/>
      <c r="BN141"/>
      <c r="BO141"/>
    </row>
    <row r="142" spans="1:67" s="28" customFormat="1" x14ac:dyDescent="0.3">
      <c r="A142" s="26" t="str">
        <f t="shared" si="10"/>
        <v>Co-19.7Ni-7.5Al-11.1Cr-2.6Ti</v>
      </c>
      <c r="B142" s="60" t="s">
        <v>1481</v>
      </c>
      <c r="C142" s="60" t="s">
        <v>2823</v>
      </c>
      <c r="D142" s="44" t="s">
        <v>330</v>
      </c>
      <c r="E142" s="44" t="s">
        <v>327</v>
      </c>
      <c r="F142" s="44">
        <v>151</v>
      </c>
      <c r="G142" s="54">
        <f t="shared" si="13"/>
        <v>59.1</v>
      </c>
      <c r="H142" s="54">
        <v>19.7</v>
      </c>
      <c r="I142" s="54">
        <v>7.5</v>
      </c>
      <c r="J142" s="54">
        <v>11.1</v>
      </c>
      <c r="K142" s="54"/>
      <c r="L142" s="54">
        <v>2.6</v>
      </c>
      <c r="M142" s="54"/>
      <c r="N142" s="54"/>
      <c r="O142" s="54"/>
      <c r="P142" s="54"/>
      <c r="Q142" s="50"/>
      <c r="R142" s="50"/>
      <c r="S142" s="50"/>
      <c r="T142" s="54"/>
      <c r="U142" s="54"/>
      <c r="V142" s="54"/>
      <c r="W142" s="54"/>
      <c r="X142" s="54"/>
      <c r="Y142" s="54"/>
      <c r="Z142" s="54"/>
      <c r="AA142" s="54"/>
      <c r="AB142" s="54"/>
      <c r="AC142" s="54"/>
      <c r="AD142" s="54"/>
      <c r="AE142" s="54"/>
      <c r="AF142" s="44">
        <f t="shared" si="14"/>
        <v>8.1325479999999999</v>
      </c>
      <c r="AG142" s="44"/>
      <c r="AH142" s="44"/>
      <c r="AI142" s="46" t="s">
        <v>1</v>
      </c>
      <c r="AJ142" s="46" t="str">
        <f>IF(I142&lt;&gt;"","-" &amp;TEXT([1]comp!$I142,"0.#") &amp;TEXT(I$1,0),"")</f>
        <v>-7.5Al</v>
      </c>
      <c r="AK142" s="46" t="str">
        <f>IF(K142&lt;&gt;"","-" &amp;TEXT(comp[[#This Row],[W]],"0.#") &amp;TEXT(K$1,0),"")</f>
        <v/>
      </c>
      <c r="AL142" s="46" t="str">
        <f>IF(H142&lt;&gt;"","-" &amp;TEXT(comp[[#This Row],[Ni]],"0.#") &amp;TEXT(H$1,0),"")</f>
        <v>-19.7Ni</v>
      </c>
      <c r="AM142" s="46" t="str">
        <f>IF(J142&lt;&gt;"","-" &amp;TEXT(comp[[#This Row],[Cr]],"0.#") &amp;TEXT(J$1,0),"")</f>
        <v>-11.1Cr</v>
      </c>
      <c r="AN142" s="46" t="str">
        <f>IF(M142&lt;&gt;"","-" &amp;TEXT(comp[[#This Row],[Ta]],"0.#") &amp;TEXT(M$1,0),"")</f>
        <v/>
      </c>
      <c r="AO142" s="46" t="str">
        <f>IF(N142&lt;&gt;"","-" &amp;TEXT(comp[[#This Row],[Nb]],"0.#") &amp;TEXT(N$1,0),"")</f>
        <v/>
      </c>
      <c r="AP142" s="46" t="str">
        <f>IF(O142&lt;&gt;"","-" &amp;TEXT(comp[[#This Row],[V]],"0.#") &amp;TEXT(O$1,0),"")</f>
        <v/>
      </c>
      <c r="AQ142" s="46" t="str">
        <f>IF(L142&lt;&gt;"","-" &amp;TEXT(comp[[#This Row],[Ti]],"0.#") &amp;TEXT(L$1,0),"")</f>
        <v>-2.6Ti</v>
      </c>
      <c r="AR142" s="46" t="str">
        <f>IF(P142&lt;&gt;"","-" &amp;TEXT(comp[[#This Row],[Mo]],"0.#") &amp;TEXT(P$1,0),"")</f>
        <v/>
      </c>
      <c r="AS142" s="46" t="str">
        <f>IF(Q142&lt;&gt;"","-" &amp;TEXT(comp[[#This Row],[C]],"0.##") &amp;TEXT(Q$1,0),"")</f>
        <v/>
      </c>
      <c r="AT142" s="46" t="str">
        <f>IF(R142&lt;&gt;"","-" &amp;TEXT(comp[[#This Row],[Zr]],"0.##") &amp;TEXT(R$1,0),"")</f>
        <v/>
      </c>
      <c r="AU142" s="46" t="str">
        <f>IF(S142&lt;&gt;"","-" &amp;TEXT(comp[[#This Row],[B]],"0.##") &amp;TEXT(S$1,0),"")</f>
        <v/>
      </c>
      <c r="AV142" s="46" t="str">
        <f>IF(T142&lt;&gt;"","-" &amp;TEXT(comp[[#This Row],[Ir]],"0.#") &amp;TEXT(T$1,0),"")</f>
        <v/>
      </c>
      <c r="AW142" s="46" t="str">
        <f>IF(U142&lt;&gt;"","-" &amp;TEXT(comp[[#This Row],[Re]],"0.#") &amp;TEXT(U$1,0),"")</f>
        <v/>
      </c>
      <c r="AX142" s="46" t="str">
        <f>IF(V142&lt;&gt;"","-" &amp;TEXT(comp[[#This Row],[Si]],"0.#") &amp;TEXT(V$1,0),"")</f>
        <v/>
      </c>
      <c r="AY142" s="46" t="str">
        <f>IF(W142&lt;&gt;"","-" &amp;TEXT(comp[[#This Row],[Fe]],"0.#") &amp;TEXT(W$1,0),"")</f>
        <v/>
      </c>
      <c r="AZ142" s="46" t="str">
        <f>IF(X142&lt;&gt;"","-" &amp;TEXT(comp[[#This Row],[Y]],"0.#") &amp;TEXT(X$1,0),"")</f>
        <v/>
      </c>
      <c r="BA142" s="46" t="str">
        <f>IF(Y142&lt;&gt;"","-" &amp;TEXT(comp[[#This Row],[Hf]],"0.#") &amp;TEXT(Y$1,0),"")</f>
        <v/>
      </c>
      <c r="BB142" s="46" t="str">
        <f>IF(Z142&lt;&gt;"","-" &amp;TEXT(comp[[#This Row],[Ge]],"0.#") &amp;TEXT(Z$1,0),"")</f>
        <v/>
      </c>
      <c r="BC142" s="46" t="str">
        <f>IF(AA142&lt;&gt;"","-" &amp;TEXT(comp[[#This Row],[Mn]],"0.#") &amp;TEXT(AA$1,0),"")</f>
        <v/>
      </c>
      <c r="BD142" s="46" t="str">
        <f>IF(AB142&lt;&gt;"","-" &amp;TEXT(comp[[#This Row],[Sc]],"0.#") &amp;TEXT(AB$1,0),"")</f>
        <v/>
      </c>
      <c r="BE142" s="46" t="str">
        <f>IF(AC142&lt;&gt;"","-" &amp;TEXT(comp[[#This Row],[Ru]],"0.#") &amp;TEXT(AC$1,0),"")</f>
        <v/>
      </c>
      <c r="BF142" s="46" t="str">
        <f>IF(AD142&lt;&gt;"","-" &amp;TEXT(comp[[#This Row],[Ce]],"0.#") &amp;TEXT(AD$1,0),"")</f>
        <v/>
      </c>
      <c r="BG142" s="46" t="str">
        <f>IF(AE142&lt;&gt;"","-" &amp;TEXT([1]comp!$AE142,"0.#") &amp;TEXT(AE$1,0),"")</f>
        <v/>
      </c>
      <c r="BH142" s="44" t="str">
        <f>[1]comp!$D142 &amp; [1]comp!$E142</f>
        <v>101cChristofidou, K. A. et al. The microstructure and hardness of Ni-Co-Al-Ti-Cr quinary alloys. J. Alloys Compd. (2016) doi:10.1016/j.jallcom.2016.07.159.</v>
      </c>
      <c r="BI142" s="63" t="str">
        <f t="shared" si="11"/>
        <v>Co-19.7Ni-7.5Al-11.1Cr-2.6Ti</v>
      </c>
      <c r="BJ142" s="44" t="s">
        <v>1497</v>
      </c>
      <c r="BK142" t="str">
        <f t="shared" si="12"/>
        <v>-7.5Al-11.1Cr-19.7Ni-2.6Ti</v>
      </c>
      <c r="BL142"/>
      <c r="BM142"/>
      <c r="BN142"/>
      <c r="BO142"/>
    </row>
    <row r="143" spans="1:67" s="28" customFormat="1" x14ac:dyDescent="0.3">
      <c r="A143" s="26" t="str">
        <f t="shared" si="10"/>
        <v>Co-39.7Ni-7.5Al-10.8Cr-2.6Ti</v>
      </c>
      <c r="B143" s="60" t="s">
        <v>1481</v>
      </c>
      <c r="C143" s="60" t="s">
        <v>2824</v>
      </c>
      <c r="D143" s="44" t="s">
        <v>333</v>
      </c>
      <c r="E143" s="44" t="s">
        <v>327</v>
      </c>
      <c r="F143" s="44">
        <v>152</v>
      </c>
      <c r="G143" s="54">
        <f t="shared" si="13"/>
        <v>39.4</v>
      </c>
      <c r="H143" s="54">
        <v>39.700000000000003</v>
      </c>
      <c r="I143" s="54">
        <v>7.5</v>
      </c>
      <c r="J143" s="54">
        <v>10.8</v>
      </c>
      <c r="K143" s="54"/>
      <c r="L143" s="54">
        <v>2.6</v>
      </c>
      <c r="M143" s="54"/>
      <c r="N143" s="54"/>
      <c r="O143" s="54"/>
      <c r="P143" s="54"/>
      <c r="Q143" s="50"/>
      <c r="R143" s="50"/>
      <c r="S143" s="50"/>
      <c r="T143" s="54"/>
      <c r="U143" s="54"/>
      <c r="V143" s="54"/>
      <c r="W143" s="54"/>
      <c r="X143" s="54"/>
      <c r="Y143" s="54"/>
      <c r="Z143" s="54"/>
      <c r="AA143" s="54"/>
      <c r="AB143" s="54"/>
      <c r="AC143" s="54"/>
      <c r="AD143" s="54"/>
      <c r="AE143" s="54"/>
      <c r="AF143" s="44">
        <f t="shared" si="14"/>
        <v>8.1392780000000009</v>
      </c>
      <c r="AG143" s="44"/>
      <c r="AH143" s="44"/>
      <c r="AI143" s="46" t="s">
        <v>1</v>
      </c>
      <c r="AJ143" s="46" t="str">
        <f>IF(I143&lt;&gt;"","-" &amp;TEXT([1]comp!$I143,"0.#") &amp;TEXT(I$1,0),"")</f>
        <v>-7.5Al</v>
      </c>
      <c r="AK143" s="46" t="str">
        <f>IF(K143&lt;&gt;"","-" &amp;TEXT(comp[[#This Row],[W]],"0.#") &amp;TEXT(K$1,0),"")</f>
        <v/>
      </c>
      <c r="AL143" s="46" t="str">
        <f>IF(H143&lt;&gt;"","-" &amp;TEXT(comp[[#This Row],[Ni]],"0.#") &amp;TEXT(H$1,0),"")</f>
        <v>-39.7Ni</v>
      </c>
      <c r="AM143" s="46" t="str">
        <f>IF(J143&lt;&gt;"","-" &amp;TEXT(comp[[#This Row],[Cr]],"0.#") &amp;TEXT(J$1,0),"")</f>
        <v>-10.8Cr</v>
      </c>
      <c r="AN143" s="46" t="str">
        <f>IF(M143&lt;&gt;"","-" &amp;TEXT(comp[[#This Row],[Ta]],"0.#") &amp;TEXT(M$1,0),"")</f>
        <v/>
      </c>
      <c r="AO143" s="46" t="str">
        <f>IF(N143&lt;&gt;"","-" &amp;TEXT(comp[[#This Row],[Nb]],"0.#") &amp;TEXT(N$1,0),"")</f>
        <v/>
      </c>
      <c r="AP143" s="46" t="str">
        <f>IF(O143&lt;&gt;"","-" &amp;TEXT(comp[[#This Row],[V]],"0.#") &amp;TEXT(O$1,0),"")</f>
        <v/>
      </c>
      <c r="AQ143" s="46" t="str">
        <f>IF(L143&lt;&gt;"","-" &amp;TEXT(comp[[#This Row],[Ti]],"0.#") &amp;TEXT(L$1,0),"")</f>
        <v>-2.6Ti</v>
      </c>
      <c r="AR143" s="46" t="str">
        <f>IF(P143&lt;&gt;"","-" &amp;TEXT(comp[[#This Row],[Mo]],"0.#") &amp;TEXT(P$1,0),"")</f>
        <v/>
      </c>
      <c r="AS143" s="46" t="str">
        <f>IF(Q143&lt;&gt;"","-" &amp;TEXT(comp[[#This Row],[C]],"0.##") &amp;TEXT(Q$1,0),"")</f>
        <v/>
      </c>
      <c r="AT143" s="46" t="str">
        <f>IF(R143&lt;&gt;"","-" &amp;TEXT(comp[[#This Row],[Zr]],"0.##") &amp;TEXT(R$1,0),"")</f>
        <v/>
      </c>
      <c r="AU143" s="46" t="str">
        <f>IF(S143&lt;&gt;"","-" &amp;TEXT(comp[[#This Row],[B]],"0.##") &amp;TEXT(S$1,0),"")</f>
        <v/>
      </c>
      <c r="AV143" s="46" t="str">
        <f>IF(T143&lt;&gt;"","-" &amp;TEXT(comp[[#This Row],[Ir]],"0.#") &amp;TEXT(T$1,0),"")</f>
        <v/>
      </c>
      <c r="AW143" s="46" t="str">
        <f>IF(U143&lt;&gt;"","-" &amp;TEXT(comp[[#This Row],[Re]],"0.#") &amp;TEXT(U$1,0),"")</f>
        <v/>
      </c>
      <c r="AX143" s="46" t="str">
        <f>IF(V143&lt;&gt;"","-" &amp;TEXT(comp[[#This Row],[Si]],"0.#") &amp;TEXT(V$1,0),"")</f>
        <v/>
      </c>
      <c r="AY143" s="46" t="str">
        <f>IF(W143&lt;&gt;"","-" &amp;TEXT(comp[[#This Row],[Fe]],"0.#") &amp;TEXT(W$1,0),"")</f>
        <v/>
      </c>
      <c r="AZ143" s="46" t="str">
        <f>IF(X143&lt;&gt;"","-" &amp;TEXT(comp[[#This Row],[Y]],"0.#") &amp;TEXT(X$1,0),"")</f>
        <v/>
      </c>
      <c r="BA143" s="46" t="str">
        <f>IF(Y143&lt;&gt;"","-" &amp;TEXT(comp[[#This Row],[Hf]],"0.#") &amp;TEXT(Y$1,0),"")</f>
        <v/>
      </c>
      <c r="BB143" s="46" t="str">
        <f>IF(Z143&lt;&gt;"","-" &amp;TEXT(comp[[#This Row],[Ge]],"0.#") &amp;TEXT(Z$1,0),"")</f>
        <v/>
      </c>
      <c r="BC143" s="46" t="str">
        <f>IF(AA143&lt;&gt;"","-" &amp;TEXT(comp[[#This Row],[Mn]],"0.#") &amp;TEXT(AA$1,0),"")</f>
        <v/>
      </c>
      <c r="BD143" s="46" t="str">
        <f>IF(AB143&lt;&gt;"","-" &amp;TEXT(comp[[#This Row],[Sc]],"0.#") &amp;TEXT(AB$1,0),"")</f>
        <v/>
      </c>
      <c r="BE143" s="46" t="str">
        <f>IF(AC143&lt;&gt;"","-" &amp;TEXT(comp[[#This Row],[Ru]],"0.#") &amp;TEXT(AC$1,0),"")</f>
        <v/>
      </c>
      <c r="BF143" s="46" t="str">
        <f>IF(AD143&lt;&gt;"","-" &amp;TEXT(comp[[#This Row],[Ce]],"0.#") &amp;TEXT(AD$1,0),"")</f>
        <v/>
      </c>
      <c r="BG143" s="46" t="str">
        <f>IF(AE143&lt;&gt;"","-" &amp;TEXT([1]comp!$AE143,"0.#") &amp;TEXT(AE$1,0),"")</f>
        <v/>
      </c>
      <c r="BH143" s="44" t="str">
        <f>[1]comp!$D143 &amp; [1]comp!$E143</f>
        <v>102cChristofidou, K. A. et al. The microstructure and hardness of Ni-Co-Al-Ti-Cr quinary alloys. J. Alloys Compd. (2016) doi:10.1016/j.jallcom.2016.07.159.</v>
      </c>
      <c r="BI143" s="63" t="str">
        <f t="shared" si="11"/>
        <v>Co-39.7Ni-7.5Al-10.8Cr-2.6Ti</v>
      </c>
      <c r="BJ143" s="44" t="s">
        <v>1500</v>
      </c>
      <c r="BK143" t="str">
        <f t="shared" si="12"/>
        <v>-7.5Al-10.8Cr-39.7Ni-2.6Ti</v>
      </c>
      <c r="BL143"/>
      <c r="BM143"/>
      <c r="BN143"/>
      <c r="BO143"/>
    </row>
    <row r="144" spans="1:67" s="28" customFormat="1" x14ac:dyDescent="0.3">
      <c r="A144" s="26" t="str">
        <f t="shared" si="10"/>
        <v>Co-17.2Ni-7.8Al-21.8Cr-2.6Ti</v>
      </c>
      <c r="B144" s="60" t="s">
        <v>1481</v>
      </c>
      <c r="C144" s="60" t="s">
        <v>2825</v>
      </c>
      <c r="D144" s="44" t="s">
        <v>344</v>
      </c>
      <c r="E144" s="44" t="s">
        <v>327</v>
      </c>
      <c r="F144" s="44">
        <v>153</v>
      </c>
      <c r="G144" s="54">
        <f t="shared" si="13"/>
        <v>50.6</v>
      </c>
      <c r="H144" s="54">
        <v>17.2</v>
      </c>
      <c r="I144" s="54">
        <v>7.8</v>
      </c>
      <c r="J144" s="54">
        <v>21.8</v>
      </c>
      <c r="K144" s="54"/>
      <c r="L144" s="54">
        <v>2.6</v>
      </c>
      <c r="M144" s="54"/>
      <c r="N144" s="54"/>
      <c r="O144" s="54"/>
      <c r="P144" s="54"/>
      <c r="Q144" s="50"/>
      <c r="R144" s="50"/>
      <c r="S144" s="50"/>
      <c r="T144" s="54"/>
      <c r="U144" s="54"/>
      <c r="V144" s="54"/>
      <c r="W144" s="54"/>
      <c r="X144" s="54"/>
      <c r="Y144" s="54"/>
      <c r="Z144" s="54"/>
      <c r="AA144" s="54"/>
      <c r="AB144" s="54"/>
      <c r="AC144" s="54"/>
      <c r="AD144" s="54"/>
      <c r="AE144" s="54"/>
      <c r="AF144" s="44">
        <f t="shared" si="14"/>
        <v>7.9307780000000001</v>
      </c>
      <c r="AG144" s="44"/>
      <c r="AH144" s="44"/>
      <c r="AI144" s="46" t="s">
        <v>1</v>
      </c>
      <c r="AJ144" s="46" t="str">
        <f>IF(I144&lt;&gt;"","-" &amp;TEXT([1]comp!$I144,"0.#") &amp;TEXT(I$1,0),"")</f>
        <v>-7.8Al</v>
      </c>
      <c r="AK144" s="46" t="str">
        <f>IF(K144&lt;&gt;"","-" &amp;TEXT(comp[[#This Row],[W]],"0.#") &amp;TEXT(K$1,0),"")</f>
        <v/>
      </c>
      <c r="AL144" s="46" t="str">
        <f>IF(H144&lt;&gt;"","-" &amp;TEXT(comp[[#This Row],[Ni]],"0.#") &amp;TEXT(H$1,0),"")</f>
        <v>-17.2Ni</v>
      </c>
      <c r="AM144" s="46" t="str">
        <f>IF(J144&lt;&gt;"","-" &amp;TEXT(comp[[#This Row],[Cr]],"0.#") &amp;TEXT(J$1,0),"")</f>
        <v>-21.8Cr</v>
      </c>
      <c r="AN144" s="46" t="str">
        <f>IF(M144&lt;&gt;"","-" &amp;TEXT(comp[[#This Row],[Ta]],"0.#") &amp;TEXT(M$1,0),"")</f>
        <v/>
      </c>
      <c r="AO144" s="46" t="str">
        <f>IF(N144&lt;&gt;"","-" &amp;TEXT(comp[[#This Row],[Nb]],"0.#") &amp;TEXT(N$1,0),"")</f>
        <v/>
      </c>
      <c r="AP144" s="46" t="str">
        <f>IF(O144&lt;&gt;"","-" &amp;TEXT(comp[[#This Row],[V]],"0.#") &amp;TEXT(O$1,0),"")</f>
        <v/>
      </c>
      <c r="AQ144" s="46" t="str">
        <f>IF(L144&lt;&gt;"","-" &amp;TEXT(comp[[#This Row],[Ti]],"0.#") &amp;TEXT(L$1,0),"")</f>
        <v>-2.6Ti</v>
      </c>
      <c r="AR144" s="46" t="str">
        <f>IF(P144&lt;&gt;"","-" &amp;TEXT(comp[[#This Row],[Mo]],"0.#") &amp;TEXT(P$1,0),"")</f>
        <v/>
      </c>
      <c r="AS144" s="46" t="str">
        <f>IF(Q144&lt;&gt;"","-" &amp;TEXT(comp[[#This Row],[C]],"0.##") &amp;TEXT(Q$1,0),"")</f>
        <v/>
      </c>
      <c r="AT144" s="46" t="str">
        <f>IF(R144&lt;&gt;"","-" &amp;TEXT(comp[[#This Row],[Zr]],"0.##") &amp;TEXT(R$1,0),"")</f>
        <v/>
      </c>
      <c r="AU144" s="46" t="str">
        <f>IF(S144&lt;&gt;"","-" &amp;TEXT(comp[[#This Row],[B]],"0.##") &amp;TEXT(S$1,0),"")</f>
        <v/>
      </c>
      <c r="AV144" s="46" t="str">
        <f>IF(T144&lt;&gt;"","-" &amp;TEXT(comp[[#This Row],[Ir]],"0.#") &amp;TEXT(T$1,0),"")</f>
        <v/>
      </c>
      <c r="AW144" s="46" t="str">
        <f>IF(U144&lt;&gt;"","-" &amp;TEXT(comp[[#This Row],[Re]],"0.#") &amp;TEXT(U$1,0),"")</f>
        <v/>
      </c>
      <c r="AX144" s="46" t="str">
        <f>IF(V144&lt;&gt;"","-" &amp;TEXT(comp[[#This Row],[Si]],"0.#") &amp;TEXT(V$1,0),"")</f>
        <v/>
      </c>
      <c r="AY144" s="46" t="str">
        <f>IF(W144&lt;&gt;"","-" &amp;TEXT(comp[[#This Row],[Fe]],"0.#") &amp;TEXT(W$1,0),"")</f>
        <v/>
      </c>
      <c r="AZ144" s="46" t="str">
        <f>IF(X144&lt;&gt;"","-" &amp;TEXT(comp[[#This Row],[Y]],"0.#") &amp;TEXT(X$1,0),"")</f>
        <v/>
      </c>
      <c r="BA144" s="46" t="str">
        <f>IF(Y144&lt;&gt;"","-" &amp;TEXT(comp[[#This Row],[Hf]],"0.#") &amp;TEXT(Y$1,0),"")</f>
        <v/>
      </c>
      <c r="BB144" s="46" t="str">
        <f>IF(Z144&lt;&gt;"","-" &amp;TEXT(comp[[#This Row],[Ge]],"0.#") &amp;TEXT(Z$1,0),"")</f>
        <v/>
      </c>
      <c r="BC144" s="46" t="str">
        <f>IF(AA144&lt;&gt;"","-" &amp;TEXT(comp[[#This Row],[Mn]],"0.#") &amp;TEXT(AA$1,0),"")</f>
        <v/>
      </c>
      <c r="BD144" s="46" t="str">
        <f>IF(AB144&lt;&gt;"","-" &amp;TEXT(comp[[#This Row],[Sc]],"0.#") &amp;TEXT(AB$1,0),"")</f>
        <v/>
      </c>
      <c r="BE144" s="46" t="str">
        <f>IF(AC144&lt;&gt;"","-" &amp;TEXT(comp[[#This Row],[Ru]],"0.#") &amp;TEXT(AC$1,0),"")</f>
        <v/>
      </c>
      <c r="BF144" s="46" t="str">
        <f>IF(AD144&lt;&gt;"","-" &amp;TEXT(comp[[#This Row],[Ce]],"0.#") &amp;TEXT(AD$1,0),"")</f>
        <v/>
      </c>
      <c r="BG144" s="46" t="str">
        <f>IF(AE144&lt;&gt;"","-" &amp;TEXT([1]comp!$AE144,"0.#") &amp;TEXT(AE$1,0),"")</f>
        <v/>
      </c>
      <c r="BH144" s="44" t="str">
        <f>[1]comp!$D144 &amp; [1]comp!$E144</f>
        <v>201cChristofidou, K. A. et al. The microstructure and hardness of Ni-Co-Al-Ti-Cr quinary alloys. J. Alloys Compd. (2016) doi:10.1016/j.jallcom.2016.07.159.</v>
      </c>
      <c r="BI144" s="63" t="str">
        <f t="shared" si="11"/>
        <v>Co-17.2Ni-7.8Al-21.8Cr-2.6Ti</v>
      </c>
      <c r="BJ144" s="44" t="s">
        <v>1515</v>
      </c>
      <c r="BK144" t="str">
        <f t="shared" si="12"/>
        <v>-7.8Al-21.8Cr-17.2Ni-2.6Ti</v>
      </c>
      <c r="BL144"/>
      <c r="BM144"/>
      <c r="BN144"/>
      <c r="BO144"/>
    </row>
    <row r="145" spans="1:67" s="28" customFormat="1" x14ac:dyDescent="0.3">
      <c r="A145" s="26" t="str">
        <f t="shared" si="10"/>
        <v>Co-50.6Ni-8.5Al-20.9Cr-2.5Ti</v>
      </c>
      <c r="B145" s="60" t="s">
        <v>1481</v>
      </c>
      <c r="C145" s="60" t="s">
        <v>2826</v>
      </c>
      <c r="D145" s="44" t="s">
        <v>354</v>
      </c>
      <c r="E145" s="44" t="s">
        <v>327</v>
      </c>
      <c r="F145" s="44">
        <v>154</v>
      </c>
      <c r="G145" s="54">
        <f t="shared" si="13"/>
        <v>17.5</v>
      </c>
      <c r="H145" s="54">
        <v>50.6</v>
      </c>
      <c r="I145" s="54">
        <v>8.5</v>
      </c>
      <c r="J145" s="54">
        <v>20.9</v>
      </c>
      <c r="K145" s="54"/>
      <c r="L145" s="54">
        <v>2.5</v>
      </c>
      <c r="M145" s="54"/>
      <c r="N145" s="54"/>
      <c r="O145" s="54"/>
      <c r="P145" s="54"/>
      <c r="Q145" s="50"/>
      <c r="R145" s="50"/>
      <c r="S145" s="50"/>
      <c r="T145" s="54"/>
      <c r="U145" s="54"/>
      <c r="V145" s="54"/>
      <c r="W145" s="54"/>
      <c r="X145" s="54"/>
      <c r="Y145" s="54"/>
      <c r="Z145" s="54"/>
      <c r="AA145" s="54"/>
      <c r="AB145" s="54"/>
      <c r="AC145" s="54"/>
      <c r="AD145" s="54"/>
      <c r="AE145" s="54"/>
      <c r="AF145" s="44">
        <f t="shared" si="14"/>
        <v>7.9098329999999999</v>
      </c>
      <c r="AG145" s="44"/>
      <c r="AH145" s="44"/>
      <c r="AI145" s="46" t="s">
        <v>1</v>
      </c>
      <c r="AJ145" s="46" t="str">
        <f>IF(I145&lt;&gt;"","-" &amp;TEXT([1]comp!$I145,"0.#") &amp;TEXT(I$1,0),"")</f>
        <v>-8.5Al</v>
      </c>
      <c r="AK145" s="46" t="str">
        <f>IF(K145&lt;&gt;"","-" &amp;TEXT(comp[[#This Row],[W]],"0.#") &amp;TEXT(K$1,0),"")</f>
        <v/>
      </c>
      <c r="AL145" s="46" t="str">
        <f>IF(H145&lt;&gt;"","-" &amp;TEXT(comp[[#This Row],[Ni]],"0.#") &amp;TEXT(H$1,0),"")</f>
        <v>-50.6Ni</v>
      </c>
      <c r="AM145" s="46" t="str">
        <f>IF(J145&lt;&gt;"","-" &amp;TEXT(comp[[#This Row],[Cr]],"0.#") &amp;TEXT(J$1,0),"")</f>
        <v>-20.9Cr</v>
      </c>
      <c r="AN145" s="46" t="str">
        <f>IF(M145&lt;&gt;"","-" &amp;TEXT(comp[[#This Row],[Ta]],"0.#") &amp;TEXT(M$1,0),"")</f>
        <v/>
      </c>
      <c r="AO145" s="46" t="str">
        <f>IF(N145&lt;&gt;"","-" &amp;TEXT(comp[[#This Row],[Nb]],"0.#") &amp;TEXT(N$1,0),"")</f>
        <v/>
      </c>
      <c r="AP145" s="46" t="str">
        <f>IF(O145&lt;&gt;"","-" &amp;TEXT(comp[[#This Row],[V]],"0.#") &amp;TEXT(O$1,0),"")</f>
        <v/>
      </c>
      <c r="AQ145" s="46" t="str">
        <f>IF(L145&lt;&gt;"","-" &amp;TEXT(comp[[#This Row],[Ti]],"0.#") &amp;TEXT(L$1,0),"")</f>
        <v>-2.5Ti</v>
      </c>
      <c r="AR145" s="46" t="str">
        <f>IF(P145&lt;&gt;"","-" &amp;TEXT(comp[[#This Row],[Mo]],"0.#") &amp;TEXT(P$1,0),"")</f>
        <v/>
      </c>
      <c r="AS145" s="46" t="str">
        <f>IF(Q145&lt;&gt;"","-" &amp;TEXT(comp[[#This Row],[C]],"0.##") &amp;TEXT(Q$1,0),"")</f>
        <v/>
      </c>
      <c r="AT145" s="46" t="str">
        <f>IF(R145&lt;&gt;"","-" &amp;TEXT(comp[[#This Row],[Zr]],"0.##") &amp;TEXT(R$1,0),"")</f>
        <v/>
      </c>
      <c r="AU145" s="46" t="str">
        <f>IF(S145&lt;&gt;"","-" &amp;TEXT(comp[[#This Row],[B]],"0.##") &amp;TEXT(S$1,0),"")</f>
        <v/>
      </c>
      <c r="AV145" s="46" t="str">
        <f>IF(T145&lt;&gt;"","-" &amp;TEXT(comp[[#This Row],[Ir]],"0.#") &amp;TEXT(T$1,0),"")</f>
        <v/>
      </c>
      <c r="AW145" s="46" t="str">
        <f>IF(U145&lt;&gt;"","-" &amp;TEXT(comp[[#This Row],[Re]],"0.#") &amp;TEXT(U$1,0),"")</f>
        <v/>
      </c>
      <c r="AX145" s="46" t="str">
        <f>IF(V145&lt;&gt;"","-" &amp;TEXT(comp[[#This Row],[Si]],"0.#") &amp;TEXT(V$1,0),"")</f>
        <v/>
      </c>
      <c r="AY145" s="46" t="str">
        <f>IF(W145&lt;&gt;"","-" &amp;TEXT(comp[[#This Row],[Fe]],"0.#") &amp;TEXT(W$1,0),"")</f>
        <v/>
      </c>
      <c r="AZ145" s="46" t="str">
        <f>IF(X145&lt;&gt;"","-" &amp;TEXT(comp[[#This Row],[Y]],"0.#") &amp;TEXT(X$1,0),"")</f>
        <v/>
      </c>
      <c r="BA145" s="46" t="str">
        <f>IF(Y145&lt;&gt;"","-" &amp;TEXT(comp[[#This Row],[Hf]],"0.#") &amp;TEXT(Y$1,0),"")</f>
        <v/>
      </c>
      <c r="BB145" s="46" t="str">
        <f>IF(Z145&lt;&gt;"","-" &amp;TEXT(comp[[#This Row],[Ge]],"0.#") &amp;TEXT(Z$1,0),"")</f>
        <v/>
      </c>
      <c r="BC145" s="46" t="str">
        <f>IF(AA145&lt;&gt;"","-" &amp;TEXT(comp[[#This Row],[Mn]],"0.#") &amp;TEXT(AA$1,0),"")</f>
        <v/>
      </c>
      <c r="BD145" s="46" t="str">
        <f>IF(AB145&lt;&gt;"","-" &amp;TEXT(comp[[#This Row],[Sc]],"0.#") &amp;TEXT(AB$1,0),"")</f>
        <v/>
      </c>
      <c r="BE145" s="46" t="str">
        <f>IF(AC145&lt;&gt;"","-" &amp;TEXT(comp[[#This Row],[Ru]],"0.#") &amp;TEXT(AC$1,0),"")</f>
        <v/>
      </c>
      <c r="BF145" s="46" t="str">
        <f>IF(AD145&lt;&gt;"","-" &amp;TEXT(comp[[#This Row],[Ce]],"0.#") &amp;TEXT(AD$1,0),"")</f>
        <v/>
      </c>
      <c r="BG145" s="46" t="str">
        <f>IF(AE145&lt;&gt;"","-" &amp;TEXT([1]comp!$AE145,"0.#") &amp;TEXT(AE$1,0),"")</f>
        <v/>
      </c>
      <c r="BH145" s="44" t="str">
        <f>[1]comp!$D145 &amp; [1]comp!$E145</f>
        <v>203cChristofidou, K. A. et al. The microstructure and hardness of Ni-Co-Al-Ti-Cr quinary alloys. J. Alloys Compd. (2016) doi:10.1016/j.jallcom.2016.07.159.</v>
      </c>
      <c r="BI145" s="63" t="str">
        <f t="shared" si="11"/>
        <v>Co-50.6Ni-8.5Al-20.9Cr-2.5Ti</v>
      </c>
      <c r="BJ145" s="44" t="s">
        <v>1521</v>
      </c>
      <c r="BK145" t="str">
        <f t="shared" si="12"/>
        <v>-8.5Al-20.9Cr-50.6Ni-2.5Ti</v>
      </c>
      <c r="BL145"/>
      <c r="BM145"/>
      <c r="BN145"/>
      <c r="BO145"/>
    </row>
    <row r="146" spans="1:67" s="28" customFormat="1" x14ac:dyDescent="0.3">
      <c r="A146" s="26" t="str">
        <f t="shared" si="10"/>
        <v>Co-29.Ni-12.1Al-0.Cr-5.8W-2.2Ti-2.7Ta-0.1B</v>
      </c>
      <c r="B146" s="30" t="s">
        <v>1483</v>
      </c>
      <c r="C146" s="30" t="s">
        <v>2827</v>
      </c>
      <c r="D146" s="28" t="s">
        <v>357</v>
      </c>
      <c r="E146" s="30" t="s">
        <v>356</v>
      </c>
      <c r="F146" s="28">
        <v>155</v>
      </c>
      <c r="G146" s="54">
        <f t="shared" si="13"/>
        <v>48.1</v>
      </c>
      <c r="H146" s="56">
        <v>29</v>
      </c>
      <c r="I146" s="56">
        <v>12.1</v>
      </c>
      <c r="J146" s="56">
        <v>0</v>
      </c>
      <c r="K146" s="56">
        <v>5.8</v>
      </c>
      <c r="L146" s="56">
        <v>2.2400000000000002</v>
      </c>
      <c r="M146" s="56">
        <v>2.66</v>
      </c>
      <c r="N146" s="56"/>
      <c r="O146" s="56"/>
      <c r="P146" s="56"/>
      <c r="Q146" s="52"/>
      <c r="R146" s="52"/>
      <c r="S146" s="52">
        <v>0.1</v>
      </c>
      <c r="T146" s="56"/>
      <c r="U146" s="56"/>
      <c r="V146" s="56"/>
      <c r="W146" s="56"/>
      <c r="X146" s="56"/>
      <c r="Y146" s="56"/>
      <c r="Z146" s="56"/>
      <c r="AA146" s="56"/>
      <c r="AB146" s="56"/>
      <c r="AC146" s="56"/>
      <c r="AD146" s="56"/>
      <c r="AE146" s="56"/>
      <c r="AF146" s="28">
        <f t="shared" si="14"/>
        <v>8.8537268000000005</v>
      </c>
      <c r="AH146" s="28" t="s">
        <v>361</v>
      </c>
      <c r="AI146" s="46" t="s">
        <v>1</v>
      </c>
      <c r="AJ146" s="46" t="str">
        <f>IF(I146&lt;&gt;"","-" &amp;TEXT([1]comp!$I146,"0.#") &amp;TEXT(I$1,0),"")</f>
        <v>-12.1Al</v>
      </c>
      <c r="AK146" s="46" t="str">
        <f>IF(K146&lt;&gt;"","-" &amp;TEXT(comp[[#This Row],[W]],"0.#") &amp;TEXT(K$1,0),"")</f>
        <v>-5.8W</v>
      </c>
      <c r="AL146" s="46" t="str">
        <f>IF(H146&lt;&gt;"","-" &amp;TEXT(comp[[#This Row],[Ni]],"0.#") &amp;TEXT(H$1,0),"")</f>
        <v>-29.Ni</v>
      </c>
      <c r="AM146" s="46" t="str">
        <f>IF(J146&lt;&gt;"","-" &amp;TEXT(comp[[#This Row],[Cr]],"0.#") &amp;TEXT(J$1,0),"")</f>
        <v>-0.Cr</v>
      </c>
      <c r="AN146" s="46" t="str">
        <f>IF(M146&lt;&gt;"","-" &amp;TEXT(comp[[#This Row],[Ta]],"0.#") &amp;TEXT(M$1,0),"")</f>
        <v>-2.7Ta</v>
      </c>
      <c r="AO146" s="46" t="str">
        <f>IF(N146&lt;&gt;"","-" &amp;TEXT(comp[[#This Row],[Nb]],"0.#") &amp;TEXT(N$1,0),"")</f>
        <v/>
      </c>
      <c r="AP146" s="46" t="str">
        <f>IF(O146&lt;&gt;"","-" &amp;TEXT(comp[[#This Row],[V]],"0.#") &amp;TEXT(O$1,0),"")</f>
        <v/>
      </c>
      <c r="AQ146" s="46" t="str">
        <f>IF(L146&lt;&gt;"","-" &amp;TEXT(comp[[#This Row],[Ti]],"0.#") &amp;TEXT(L$1,0),"")</f>
        <v>-2.2Ti</v>
      </c>
      <c r="AR146" s="46" t="str">
        <f>IF(P146&lt;&gt;"","-" &amp;TEXT(comp[[#This Row],[Mo]],"0.#") &amp;TEXT(P$1,0),"")</f>
        <v/>
      </c>
      <c r="AS146" s="46" t="str">
        <f>IF(Q146&lt;&gt;"","-" &amp;TEXT(comp[[#This Row],[C]],"0.##") &amp;TEXT(Q$1,0),"")</f>
        <v/>
      </c>
      <c r="AT146" s="46" t="str">
        <f>IF(R146&lt;&gt;"","-" &amp;TEXT(comp[[#This Row],[Zr]],"0.##") &amp;TEXT(R$1,0),"")</f>
        <v/>
      </c>
      <c r="AU146" s="46" t="str">
        <f>IF(S146&lt;&gt;"","-" &amp;TEXT(comp[[#This Row],[B]],"0.##") &amp;TEXT(S$1,0),"")</f>
        <v>-0.1B</v>
      </c>
      <c r="AV146" s="46" t="str">
        <f>IF(T146&lt;&gt;"","-" &amp;TEXT(comp[[#This Row],[Ir]],"0.#") &amp;TEXT(T$1,0),"")</f>
        <v/>
      </c>
      <c r="AW146" s="46" t="str">
        <f>IF(U146&lt;&gt;"","-" &amp;TEXT(comp[[#This Row],[Re]],"0.#") &amp;TEXT(U$1,0),"")</f>
        <v/>
      </c>
      <c r="AX146" s="46" t="str">
        <f>IF(V146&lt;&gt;"","-" &amp;TEXT(comp[[#This Row],[Si]],"0.#") &amp;TEXT(V$1,0),"")</f>
        <v/>
      </c>
      <c r="AY146" s="46" t="str">
        <f>IF(W146&lt;&gt;"","-" &amp;TEXT(comp[[#This Row],[Fe]],"0.#") &amp;TEXT(W$1,0),"")</f>
        <v/>
      </c>
      <c r="AZ146" s="46" t="str">
        <f>IF(X146&lt;&gt;"","-" &amp;TEXT(comp[[#This Row],[Y]],"0.#") &amp;TEXT(X$1,0),"")</f>
        <v/>
      </c>
      <c r="BA146" s="46" t="str">
        <f>IF(Y146&lt;&gt;"","-" &amp;TEXT(comp[[#This Row],[Hf]],"0.#") &amp;TEXT(Y$1,0),"")</f>
        <v/>
      </c>
      <c r="BB146" s="46" t="str">
        <f>IF(Z146&lt;&gt;"","-" &amp;TEXT(comp[[#This Row],[Ge]],"0.#") &amp;TEXT(Z$1,0),"")</f>
        <v/>
      </c>
      <c r="BC146" s="46" t="str">
        <f>IF(AA146&lt;&gt;"","-" &amp;TEXT(comp[[#This Row],[Mn]],"0.#") &amp;TEXT(AA$1,0),"")</f>
        <v/>
      </c>
      <c r="BD146" s="46" t="str">
        <f>IF(AB146&lt;&gt;"","-" &amp;TEXT(comp[[#This Row],[Sc]],"0.#") &amp;TEXT(AB$1,0),"")</f>
        <v/>
      </c>
      <c r="BE146" s="46" t="str">
        <f>IF(AC146&lt;&gt;"","-" &amp;TEXT(comp[[#This Row],[Ru]],"0.#") &amp;TEXT(AC$1,0),"")</f>
        <v/>
      </c>
      <c r="BF146" s="46" t="str">
        <f>IF(AD146&lt;&gt;"","-" &amp;TEXT(comp[[#This Row],[Ce]],"0.#") &amp;TEXT(AD$1,0),"")</f>
        <v/>
      </c>
      <c r="BG146" s="46" t="str">
        <f>IF(AE146&lt;&gt;"","-" &amp;TEXT([1]comp!$AE146,"0.#") &amp;TEXT(AE$1,0),"")</f>
        <v/>
      </c>
      <c r="BH146" s="30" t="str">
        <f>[1]comp!$D146 &amp; [1]comp!$E146</f>
        <v>L24-0CrChung, D.-W. W. et al. Effects of Cr on the properties of multicomponent cobalt-based superalloys with ultra high γ′ volume fraction. J. Alloys Compd. 832, 154790 (2020).</v>
      </c>
      <c r="BI146" s="36" t="str">
        <f t="shared" si="11"/>
        <v>Co-29.Ni-12.1Al-0.Cr-5.8W-2.2Ti-2.7Ta-0.1B</v>
      </c>
      <c r="BJ146" s="30" t="s">
        <v>1522</v>
      </c>
      <c r="BK146" t="str">
        <f t="shared" si="12"/>
        <v>-12.1Al-0.Cr-5.8W-2.7Ta-29.Ni-2.2Ti-0.1B</v>
      </c>
      <c r="BL146"/>
      <c r="BM146"/>
      <c r="BN146"/>
      <c r="BO146"/>
    </row>
    <row r="147" spans="1:67" s="28" customFormat="1" x14ac:dyDescent="0.3">
      <c r="A147" s="26" t="str">
        <f t="shared" si="10"/>
        <v>Co-29.2Ni-11.1Al-4.1Cr-5.7W-2.Ti-2.3Ta-0.1B</v>
      </c>
      <c r="B147" s="30" t="s">
        <v>1483</v>
      </c>
      <c r="C147" s="30" t="s">
        <v>2828</v>
      </c>
      <c r="D147" s="28" t="s">
        <v>358</v>
      </c>
      <c r="E147" s="30" t="s">
        <v>356</v>
      </c>
      <c r="F147" s="28">
        <v>156</v>
      </c>
      <c r="G147" s="54">
        <f t="shared" si="13"/>
        <v>45.5</v>
      </c>
      <c r="H147" s="56">
        <v>29.2</v>
      </c>
      <c r="I147" s="56">
        <v>11.1</v>
      </c>
      <c r="J147" s="56">
        <v>4.0999999999999996</v>
      </c>
      <c r="K147" s="56">
        <v>5.68</v>
      </c>
      <c r="L147" s="56">
        <v>2.04</v>
      </c>
      <c r="M147" s="56">
        <v>2.2799999999999998</v>
      </c>
      <c r="N147" s="56"/>
      <c r="O147" s="56"/>
      <c r="P147" s="56"/>
      <c r="Q147" s="52"/>
      <c r="R147" s="52"/>
      <c r="S147" s="52">
        <v>0.1</v>
      </c>
      <c r="T147" s="56"/>
      <c r="U147" s="56"/>
      <c r="V147" s="56"/>
      <c r="W147" s="56"/>
      <c r="X147" s="56"/>
      <c r="Y147" s="56"/>
      <c r="Z147" s="56"/>
      <c r="AA147" s="56"/>
      <c r="AB147" s="56"/>
      <c r="AC147" s="56"/>
      <c r="AD147" s="56"/>
      <c r="AE147" s="56"/>
      <c r="AF147" s="28">
        <f t="shared" si="14"/>
        <v>8.8125488000000001</v>
      </c>
      <c r="AH147" s="28" t="s">
        <v>361</v>
      </c>
      <c r="AI147" s="46" t="s">
        <v>1</v>
      </c>
      <c r="AJ147" s="46" t="str">
        <f>IF(I147&lt;&gt;"","-" &amp;TEXT([1]comp!$I147,"0.#") &amp;TEXT(I$1,0),"")</f>
        <v>-11.1Al</v>
      </c>
      <c r="AK147" s="46" t="str">
        <f>IF(K147&lt;&gt;"","-" &amp;TEXT(comp[[#This Row],[W]],"0.#") &amp;TEXT(K$1,0),"")</f>
        <v>-5.7W</v>
      </c>
      <c r="AL147" s="46" t="str">
        <f>IF(H147&lt;&gt;"","-" &amp;TEXT(comp[[#This Row],[Ni]],"0.#") &amp;TEXT(H$1,0),"")</f>
        <v>-29.2Ni</v>
      </c>
      <c r="AM147" s="46" t="str">
        <f>IF(J147&lt;&gt;"","-" &amp;TEXT(comp[[#This Row],[Cr]],"0.#") &amp;TEXT(J$1,0),"")</f>
        <v>-4.1Cr</v>
      </c>
      <c r="AN147" s="46" t="str">
        <f>IF(M147&lt;&gt;"","-" &amp;TEXT(comp[[#This Row],[Ta]],"0.#") &amp;TEXT(M$1,0),"")</f>
        <v>-2.3Ta</v>
      </c>
      <c r="AO147" s="46" t="str">
        <f>IF(N147&lt;&gt;"","-" &amp;TEXT(comp[[#This Row],[Nb]],"0.#") &amp;TEXT(N$1,0),"")</f>
        <v/>
      </c>
      <c r="AP147" s="46" t="str">
        <f>IF(O147&lt;&gt;"","-" &amp;TEXT(comp[[#This Row],[V]],"0.#") &amp;TEXT(O$1,0),"")</f>
        <v/>
      </c>
      <c r="AQ147" s="46" t="str">
        <f>IF(L147&lt;&gt;"","-" &amp;TEXT(comp[[#This Row],[Ti]],"0.#") &amp;TEXT(L$1,0),"")</f>
        <v>-2.Ti</v>
      </c>
      <c r="AR147" s="46" t="str">
        <f>IF(P147&lt;&gt;"","-" &amp;TEXT(comp[[#This Row],[Mo]],"0.#") &amp;TEXT(P$1,0),"")</f>
        <v/>
      </c>
      <c r="AS147" s="46" t="str">
        <f>IF(Q147&lt;&gt;"","-" &amp;TEXT(comp[[#This Row],[C]],"0.##") &amp;TEXT(Q$1,0),"")</f>
        <v/>
      </c>
      <c r="AT147" s="46" t="str">
        <f>IF(R147&lt;&gt;"","-" &amp;TEXT(comp[[#This Row],[Zr]],"0.##") &amp;TEXT(R$1,0),"")</f>
        <v/>
      </c>
      <c r="AU147" s="46" t="str">
        <f>IF(S147&lt;&gt;"","-" &amp;TEXT(comp[[#This Row],[B]],"0.##") &amp;TEXT(S$1,0),"")</f>
        <v>-0.1B</v>
      </c>
      <c r="AV147" s="46" t="str">
        <f>IF(T147&lt;&gt;"","-" &amp;TEXT(comp[[#This Row],[Ir]],"0.#") &amp;TEXT(T$1,0),"")</f>
        <v/>
      </c>
      <c r="AW147" s="46" t="str">
        <f>IF(U147&lt;&gt;"","-" &amp;TEXT(comp[[#This Row],[Re]],"0.#") &amp;TEXT(U$1,0),"")</f>
        <v/>
      </c>
      <c r="AX147" s="46" t="str">
        <f>IF(V147&lt;&gt;"","-" &amp;TEXT(comp[[#This Row],[Si]],"0.#") &amp;TEXT(V$1,0),"")</f>
        <v/>
      </c>
      <c r="AY147" s="46" t="str">
        <f>IF(W147&lt;&gt;"","-" &amp;TEXT(comp[[#This Row],[Fe]],"0.#") &amp;TEXT(W$1,0),"")</f>
        <v/>
      </c>
      <c r="AZ147" s="46" t="str">
        <f>IF(X147&lt;&gt;"","-" &amp;TEXT(comp[[#This Row],[Y]],"0.#") &amp;TEXT(X$1,0),"")</f>
        <v/>
      </c>
      <c r="BA147" s="46" t="str">
        <f>IF(Y147&lt;&gt;"","-" &amp;TEXT(comp[[#This Row],[Hf]],"0.#") &amp;TEXT(Y$1,0),"")</f>
        <v/>
      </c>
      <c r="BB147" s="46" t="str">
        <f>IF(Z147&lt;&gt;"","-" &amp;TEXT(comp[[#This Row],[Ge]],"0.#") &amp;TEXT(Z$1,0),"")</f>
        <v/>
      </c>
      <c r="BC147" s="46" t="str">
        <f>IF(AA147&lt;&gt;"","-" &amp;TEXT(comp[[#This Row],[Mn]],"0.#") &amp;TEXT(AA$1,0),"")</f>
        <v/>
      </c>
      <c r="BD147" s="46" t="str">
        <f>IF(AB147&lt;&gt;"","-" &amp;TEXT(comp[[#This Row],[Sc]],"0.#") &amp;TEXT(AB$1,0),"")</f>
        <v/>
      </c>
      <c r="BE147" s="46" t="str">
        <f>IF(AC147&lt;&gt;"","-" &amp;TEXT(comp[[#This Row],[Ru]],"0.#") &amp;TEXT(AC$1,0),"")</f>
        <v/>
      </c>
      <c r="BF147" s="46" t="str">
        <f>IF(AD147&lt;&gt;"","-" &amp;TEXT(comp[[#This Row],[Ce]],"0.#") &amp;TEXT(AD$1,0),"")</f>
        <v/>
      </c>
      <c r="BG147" s="46" t="str">
        <f>IF(AE147&lt;&gt;"","-" &amp;TEXT([1]comp!$AE147,"0.#") &amp;TEXT(AE$1,0),"")</f>
        <v/>
      </c>
      <c r="BH147" s="30" t="str">
        <f>[1]comp!$D147 &amp; [1]comp!$E147</f>
        <v>L24-4CrChung, D.-W. W. et al. Effects of Cr on the properties of multicomponent cobalt-based superalloys with ultra high γ′ volume fraction. J. Alloys Compd. 832, 154790 (2020).</v>
      </c>
      <c r="BI147" s="36" t="str">
        <f t="shared" si="11"/>
        <v>Co-29.2Ni-11.1Al-4.1Cr-5.7W-2.Ti-2.3Ta-0.1B</v>
      </c>
      <c r="BJ147" s="30" t="s">
        <v>1524</v>
      </c>
      <c r="BK147" t="str">
        <f t="shared" si="12"/>
        <v>-11.1Al-4.1Cr-5.7W-2.3Ta-29.2Ni-2.Ti-0.1B</v>
      </c>
      <c r="BL147"/>
      <c r="BM147"/>
      <c r="BN147"/>
      <c r="BO147"/>
    </row>
    <row r="148" spans="1:67" s="28" customFormat="1" x14ac:dyDescent="0.3">
      <c r="A148" s="26" t="str">
        <f t="shared" si="10"/>
        <v>Co-28.9Ni-10.1Al-12.5Cr-5.1W-1.9Ti-2.3Ta-0.1B</v>
      </c>
      <c r="B148" s="69" t="s">
        <v>779</v>
      </c>
      <c r="C148" s="69" t="s">
        <v>2829</v>
      </c>
      <c r="D148" s="42" t="s">
        <v>360</v>
      </c>
      <c r="E148" s="69" t="s">
        <v>356</v>
      </c>
      <c r="F148" s="42">
        <v>157</v>
      </c>
      <c r="G148" s="54">
        <f t="shared" si="13"/>
        <v>39.15</v>
      </c>
      <c r="H148" s="48">
        <v>28.9</v>
      </c>
      <c r="I148" s="48">
        <v>10.1</v>
      </c>
      <c r="J148" s="48">
        <v>12.5</v>
      </c>
      <c r="K148" s="48">
        <v>5.09</v>
      </c>
      <c r="L148" s="48">
        <v>1.86</v>
      </c>
      <c r="M148" s="48">
        <v>2.2999999999999998</v>
      </c>
      <c r="N148" s="48"/>
      <c r="O148" s="48"/>
      <c r="P148" s="48"/>
      <c r="Q148" s="47"/>
      <c r="R148" s="47"/>
      <c r="S148" s="47">
        <v>0.1</v>
      </c>
      <c r="T148" s="48"/>
      <c r="U148" s="48"/>
      <c r="V148" s="48"/>
      <c r="W148" s="48"/>
      <c r="X148" s="48"/>
      <c r="Y148" s="48"/>
      <c r="Z148" s="48"/>
      <c r="AA148" s="48"/>
      <c r="AB148" s="48"/>
      <c r="AC148" s="48"/>
      <c r="AD148" s="48"/>
      <c r="AE148" s="48"/>
      <c r="AF148" s="42">
        <f t="shared" si="14"/>
        <v>8.6792771999999996</v>
      </c>
      <c r="AG148" s="42"/>
      <c r="AH148" s="42" t="s">
        <v>361</v>
      </c>
      <c r="AI148" s="46" t="s">
        <v>1</v>
      </c>
      <c r="AJ148" s="46" t="str">
        <f>IF(I148&lt;&gt;"","-" &amp;TEXT([1]comp!$I148,"0.#") &amp;TEXT(I$1,0),"")</f>
        <v>-10.1Al</v>
      </c>
      <c r="AK148" s="46" t="str">
        <f>IF(K148&lt;&gt;"","-" &amp;TEXT(comp[[#This Row],[W]],"0.#") &amp;TEXT(K$1,0),"")</f>
        <v>-5.1W</v>
      </c>
      <c r="AL148" s="46" t="str">
        <f>IF(H148&lt;&gt;"","-" &amp;TEXT(comp[[#This Row],[Ni]],"0.#") &amp;TEXT(H$1,0),"")</f>
        <v>-28.9Ni</v>
      </c>
      <c r="AM148" s="46" t="str">
        <f>IF(J148&lt;&gt;"","-" &amp;TEXT(comp[[#This Row],[Cr]],"0.#") &amp;TEXT(J$1,0),"")</f>
        <v>-12.5Cr</v>
      </c>
      <c r="AN148" s="46" t="str">
        <f>IF(M148&lt;&gt;"","-" &amp;TEXT(comp[[#This Row],[Ta]],"0.#") &amp;TEXT(M$1,0),"")</f>
        <v>-2.3Ta</v>
      </c>
      <c r="AO148" s="46" t="str">
        <f>IF(N148&lt;&gt;"","-" &amp;TEXT(comp[[#This Row],[Nb]],"0.#") &amp;TEXT(N$1,0),"")</f>
        <v/>
      </c>
      <c r="AP148" s="46" t="str">
        <f>IF(O148&lt;&gt;"","-" &amp;TEXT(comp[[#This Row],[V]],"0.#") &amp;TEXT(O$1,0),"")</f>
        <v/>
      </c>
      <c r="AQ148" s="46" t="str">
        <f>IF(L148&lt;&gt;"","-" &amp;TEXT(comp[[#This Row],[Ti]],"0.#") &amp;TEXT(L$1,0),"")</f>
        <v>-1.9Ti</v>
      </c>
      <c r="AR148" s="46" t="str">
        <f>IF(P148&lt;&gt;"","-" &amp;TEXT(comp[[#This Row],[Mo]],"0.#") &amp;TEXT(P$1,0),"")</f>
        <v/>
      </c>
      <c r="AS148" s="46" t="str">
        <f>IF(Q148&lt;&gt;"","-" &amp;TEXT(comp[[#This Row],[C]],"0.##") &amp;TEXT(Q$1,0),"")</f>
        <v/>
      </c>
      <c r="AT148" s="46" t="str">
        <f>IF(R148&lt;&gt;"","-" &amp;TEXT(comp[[#This Row],[Zr]],"0.##") &amp;TEXT(R$1,0),"")</f>
        <v/>
      </c>
      <c r="AU148" s="46" t="str">
        <f>IF(S148&lt;&gt;"","-" &amp;TEXT(comp[[#This Row],[B]],"0.##") &amp;TEXT(S$1,0),"")</f>
        <v>-0.1B</v>
      </c>
      <c r="AV148" s="46" t="str">
        <f>IF(T148&lt;&gt;"","-" &amp;TEXT(comp[[#This Row],[Ir]],"0.#") &amp;TEXT(T$1,0),"")</f>
        <v/>
      </c>
      <c r="AW148" s="46" t="str">
        <f>IF(U148&lt;&gt;"","-" &amp;TEXT(comp[[#This Row],[Re]],"0.#") &amp;TEXT(U$1,0),"")</f>
        <v/>
      </c>
      <c r="AX148" s="46" t="str">
        <f>IF(V148&lt;&gt;"","-" &amp;TEXT(comp[[#This Row],[Si]],"0.#") &amp;TEXT(V$1,0),"")</f>
        <v/>
      </c>
      <c r="AY148" s="46" t="str">
        <f>IF(W148&lt;&gt;"","-" &amp;TEXT(comp[[#This Row],[Fe]],"0.#") &amp;TEXT(W$1,0),"")</f>
        <v/>
      </c>
      <c r="AZ148" s="46" t="str">
        <f>IF(X148&lt;&gt;"","-" &amp;TEXT(comp[[#This Row],[Y]],"0.#") &amp;TEXT(X$1,0),"")</f>
        <v/>
      </c>
      <c r="BA148" s="46" t="str">
        <f>IF(Y148&lt;&gt;"","-" &amp;TEXT(comp[[#This Row],[Hf]],"0.#") &amp;TEXT(Y$1,0),"")</f>
        <v/>
      </c>
      <c r="BB148" s="46" t="str">
        <f>IF(Z148&lt;&gt;"","-" &amp;TEXT(comp[[#This Row],[Ge]],"0.#") &amp;TEXT(Z$1,0),"")</f>
        <v/>
      </c>
      <c r="BC148" s="46" t="str">
        <f>IF(AA148&lt;&gt;"","-" &amp;TEXT(comp[[#This Row],[Mn]],"0.#") &amp;TEXT(AA$1,0),"")</f>
        <v/>
      </c>
      <c r="BD148" s="46" t="str">
        <f>IF(AB148&lt;&gt;"","-" &amp;TEXT(comp[[#This Row],[Sc]],"0.#") &amp;TEXT(AB$1,0),"")</f>
        <v/>
      </c>
      <c r="BE148" s="46" t="str">
        <f>IF(AC148&lt;&gt;"","-" &amp;TEXT(comp[[#This Row],[Ru]],"0.#") &amp;TEXT(AC$1,0),"")</f>
        <v/>
      </c>
      <c r="BF148" s="46" t="str">
        <f>IF(AD148&lt;&gt;"","-" &amp;TEXT(comp[[#This Row],[Ce]],"0.#") &amp;TEXT(AD$1,0),"")</f>
        <v/>
      </c>
      <c r="BG148" s="46" t="str">
        <f>IF(AE148&lt;&gt;"","-" &amp;TEXT([1]comp!$AE148,"0.#") &amp;TEXT(AE$1,0),"")</f>
        <v/>
      </c>
      <c r="BH148" s="69" t="str">
        <f>[1]comp!$D148 &amp; [1]comp!$E148</f>
        <v>L24-12CrChung, D.-W. W. et al. Effects of Cr on the properties of multicomponent cobalt-based superalloys with ultra high γ′ volume fraction. J. Alloys Compd. 832, 154790 (2020).</v>
      </c>
      <c r="BI148" s="70" t="str">
        <f t="shared" si="11"/>
        <v>Co-28.9Ni-10.1Al-12.5Cr-5.1W-1.9Ti-2.3Ta-0.1B</v>
      </c>
      <c r="BJ148" s="69" t="s">
        <v>1523</v>
      </c>
      <c r="BK148" t="str">
        <f t="shared" si="12"/>
        <v>-10.1Al-12.5Cr-5.1W-2.3Ta-28.9Ni-1.9Ti-0.1B</v>
      </c>
      <c r="BL148"/>
      <c r="BM148"/>
      <c r="BN148"/>
      <c r="BO148"/>
    </row>
    <row r="149" spans="1:67" s="28" customFormat="1" x14ac:dyDescent="0.3">
      <c r="A149" s="26" t="str">
        <f t="shared" si="10"/>
        <v>Co-29.5Ni-10.5Al-8.Cr-5.1W-1.9Ti-2.7Ta-0.1B</v>
      </c>
      <c r="B149" s="69" t="s">
        <v>779</v>
      </c>
      <c r="C149" s="69" t="s">
        <v>2830</v>
      </c>
      <c r="D149" s="42" t="s">
        <v>359</v>
      </c>
      <c r="E149" s="69" t="s">
        <v>356</v>
      </c>
      <c r="F149" s="42">
        <v>158</v>
      </c>
      <c r="G149" s="54">
        <f t="shared" si="13"/>
        <v>42.2</v>
      </c>
      <c r="H149" s="48">
        <v>29.5</v>
      </c>
      <c r="I149" s="48">
        <v>10.5</v>
      </c>
      <c r="J149" s="48">
        <v>8.02</v>
      </c>
      <c r="K149" s="48">
        <v>5.14</v>
      </c>
      <c r="L149" s="48">
        <v>1.85</v>
      </c>
      <c r="M149" s="48">
        <v>2.69</v>
      </c>
      <c r="N149" s="48"/>
      <c r="O149" s="48"/>
      <c r="P149" s="48"/>
      <c r="Q149" s="47"/>
      <c r="R149" s="47"/>
      <c r="S149" s="47">
        <v>0.1</v>
      </c>
      <c r="T149" s="48"/>
      <c r="U149" s="48"/>
      <c r="V149" s="48"/>
      <c r="W149" s="48"/>
      <c r="X149" s="48"/>
      <c r="Y149" s="48"/>
      <c r="Z149" s="48"/>
      <c r="AA149" s="48"/>
      <c r="AB149" s="48"/>
      <c r="AC149" s="48"/>
      <c r="AD149" s="48"/>
      <c r="AE149" s="48"/>
      <c r="AF149" s="42">
        <f t="shared" si="14"/>
        <v>8.7669725000000014</v>
      </c>
      <c r="AG149" s="42"/>
      <c r="AH149" s="42" t="s">
        <v>361</v>
      </c>
      <c r="AI149" s="46" t="s">
        <v>1</v>
      </c>
      <c r="AJ149" s="46" t="str">
        <f>IF(I149&lt;&gt;"","-" &amp;TEXT([1]comp!$I149,"0.#") &amp;TEXT(I$1,0),"")</f>
        <v>-10.5Al</v>
      </c>
      <c r="AK149" s="46" t="str">
        <f>IF(K149&lt;&gt;"","-" &amp;TEXT(comp[[#This Row],[W]],"0.#") &amp;TEXT(K$1,0),"")</f>
        <v>-5.1W</v>
      </c>
      <c r="AL149" s="46" t="str">
        <f>IF(H149&lt;&gt;"","-" &amp;TEXT(comp[[#This Row],[Ni]],"0.#") &amp;TEXT(H$1,0),"")</f>
        <v>-29.5Ni</v>
      </c>
      <c r="AM149" s="46" t="str">
        <f>IF(J149&lt;&gt;"","-" &amp;TEXT(comp[[#This Row],[Cr]],"0.#") &amp;TEXT(J$1,0),"")</f>
        <v>-8.Cr</v>
      </c>
      <c r="AN149" s="46" t="str">
        <f>IF(M149&lt;&gt;"","-" &amp;TEXT(comp[[#This Row],[Ta]],"0.#") &amp;TEXT(M$1,0),"")</f>
        <v>-2.7Ta</v>
      </c>
      <c r="AO149" s="46" t="str">
        <f>IF(N149&lt;&gt;"","-" &amp;TEXT(comp[[#This Row],[Nb]],"0.#") &amp;TEXT(N$1,0),"")</f>
        <v/>
      </c>
      <c r="AP149" s="46" t="str">
        <f>IF(O149&lt;&gt;"","-" &amp;TEXT(comp[[#This Row],[V]],"0.#") &amp;TEXT(O$1,0),"")</f>
        <v/>
      </c>
      <c r="AQ149" s="46" t="str">
        <f>IF(L149&lt;&gt;"","-" &amp;TEXT(comp[[#This Row],[Ti]],"0.#") &amp;TEXT(L$1,0),"")</f>
        <v>-1.9Ti</v>
      </c>
      <c r="AR149" s="46" t="str">
        <f>IF(P149&lt;&gt;"","-" &amp;TEXT(comp[[#This Row],[Mo]],"0.#") &amp;TEXT(P$1,0),"")</f>
        <v/>
      </c>
      <c r="AS149" s="46" t="str">
        <f>IF(Q149&lt;&gt;"","-" &amp;TEXT(comp[[#This Row],[C]],"0.##") &amp;TEXT(Q$1,0),"")</f>
        <v/>
      </c>
      <c r="AT149" s="46" t="str">
        <f>IF(R149&lt;&gt;"","-" &amp;TEXT(comp[[#This Row],[Zr]],"0.##") &amp;TEXT(R$1,0),"")</f>
        <v/>
      </c>
      <c r="AU149" s="46" t="str">
        <f>IF(S149&lt;&gt;"","-" &amp;TEXT(comp[[#This Row],[B]],"0.##") &amp;TEXT(S$1,0),"")</f>
        <v>-0.1B</v>
      </c>
      <c r="AV149" s="46" t="str">
        <f>IF(T149&lt;&gt;"","-" &amp;TEXT(comp[[#This Row],[Ir]],"0.#") &amp;TEXT(T$1,0),"")</f>
        <v/>
      </c>
      <c r="AW149" s="46" t="str">
        <f>IF(U149&lt;&gt;"","-" &amp;TEXT(comp[[#This Row],[Re]],"0.#") &amp;TEXT(U$1,0),"")</f>
        <v/>
      </c>
      <c r="AX149" s="46" t="str">
        <f>IF(V149&lt;&gt;"","-" &amp;TEXT(comp[[#This Row],[Si]],"0.#") &amp;TEXT(V$1,0),"")</f>
        <v/>
      </c>
      <c r="AY149" s="46" t="str">
        <f>IF(W149&lt;&gt;"","-" &amp;TEXT(comp[[#This Row],[Fe]],"0.#") &amp;TEXT(W$1,0),"")</f>
        <v/>
      </c>
      <c r="AZ149" s="46" t="str">
        <f>IF(X149&lt;&gt;"","-" &amp;TEXT(comp[[#This Row],[Y]],"0.#") &amp;TEXT(X$1,0),"")</f>
        <v/>
      </c>
      <c r="BA149" s="46" t="str">
        <f>IF(Y149&lt;&gt;"","-" &amp;TEXT(comp[[#This Row],[Hf]],"0.#") &amp;TEXT(Y$1,0),"")</f>
        <v/>
      </c>
      <c r="BB149" s="46" t="str">
        <f>IF(Z149&lt;&gt;"","-" &amp;TEXT(comp[[#This Row],[Ge]],"0.#") &amp;TEXT(Z$1,0),"")</f>
        <v/>
      </c>
      <c r="BC149" s="46" t="str">
        <f>IF(AA149&lt;&gt;"","-" &amp;TEXT(comp[[#This Row],[Mn]],"0.#") &amp;TEXT(AA$1,0),"")</f>
        <v/>
      </c>
      <c r="BD149" s="46" t="str">
        <f>IF(AB149&lt;&gt;"","-" &amp;TEXT(comp[[#This Row],[Sc]],"0.#") &amp;TEXT(AB$1,0),"")</f>
        <v/>
      </c>
      <c r="BE149" s="46" t="str">
        <f>IF(AC149&lt;&gt;"","-" &amp;TEXT(comp[[#This Row],[Ru]],"0.#") &amp;TEXT(AC$1,0),"")</f>
        <v/>
      </c>
      <c r="BF149" s="46" t="str">
        <f>IF(AD149&lt;&gt;"","-" &amp;TEXT(comp[[#This Row],[Ce]],"0.#") &amp;TEXT(AD$1,0),"")</f>
        <v/>
      </c>
      <c r="BG149" s="46" t="str">
        <f>IF(AE149&lt;&gt;"","-" &amp;TEXT([1]comp!$AE149,"0.#") &amp;TEXT(AE$1,0),"")</f>
        <v/>
      </c>
      <c r="BH149" s="69" t="str">
        <f>[1]comp!$D149 &amp; [1]comp!$E149</f>
        <v>L24-8CrChung, D.-W. W. et al. Effects of Cr on the properties of multicomponent cobalt-based superalloys with ultra high γ′ volume fraction. J. Alloys Compd. 832, 154790 (2020).</v>
      </c>
      <c r="BI149" s="70" t="str">
        <f t="shared" si="11"/>
        <v>Co-29.5Ni-10.5Al-8.Cr-5.1W-1.9Ti-2.7Ta-0.1B</v>
      </c>
      <c r="BJ149" s="69" t="s">
        <v>1525</v>
      </c>
      <c r="BK149" t="str">
        <f t="shared" si="12"/>
        <v>-10.5Al-8.Cr-5.1W-2.7Ta-29.5Ni-1.9Ti-0.1B</v>
      </c>
      <c r="BL149"/>
      <c r="BM149"/>
      <c r="BN149"/>
      <c r="BO149"/>
    </row>
    <row r="150" spans="1:67" s="31" customFormat="1" x14ac:dyDescent="0.3">
      <c r="A150" s="26" t="str">
        <f t="shared" si="10"/>
        <v>Co-28.8Ni-6.2Al-2.W-1.8Ti-0.9Ta-1.8Nb-2.7Mo</v>
      </c>
      <c r="B150" s="60" t="s">
        <v>1482</v>
      </c>
      <c r="C150" s="60" t="s">
        <v>2831</v>
      </c>
      <c r="D150" s="44" t="s">
        <v>363</v>
      </c>
      <c r="E150" s="60" t="s">
        <v>362</v>
      </c>
      <c r="F150" s="44">
        <v>160</v>
      </c>
      <c r="G150" s="54">
        <f t="shared" si="13"/>
        <v>55.800000000000004</v>
      </c>
      <c r="H150" s="54">
        <v>28.8</v>
      </c>
      <c r="I150" s="54">
        <v>6.2</v>
      </c>
      <c r="J150" s="54"/>
      <c r="K150" s="54">
        <v>2</v>
      </c>
      <c r="L150" s="54">
        <v>1.8</v>
      </c>
      <c r="M150" s="54">
        <v>0.9</v>
      </c>
      <c r="N150" s="54">
        <v>1.8</v>
      </c>
      <c r="O150" s="54"/>
      <c r="P150" s="54">
        <v>2.7</v>
      </c>
      <c r="Q150" s="50"/>
      <c r="R150" s="50"/>
      <c r="S150" s="50"/>
      <c r="T150" s="54"/>
      <c r="U150" s="54"/>
      <c r="V150" s="54"/>
      <c r="W150" s="54"/>
      <c r="X150" s="54"/>
      <c r="Y150" s="54"/>
      <c r="Z150" s="54"/>
      <c r="AA150" s="54"/>
      <c r="AB150" s="54"/>
      <c r="AC150" s="54"/>
      <c r="AD150" s="54"/>
      <c r="AE150" s="54"/>
      <c r="AF150" s="44">
        <f t="shared" si="14"/>
        <v>8.7469000000000001</v>
      </c>
      <c r="AG150" s="44"/>
      <c r="AH150" s="44"/>
      <c r="AI150" s="46" t="s">
        <v>1</v>
      </c>
      <c r="AJ150" s="46" t="str">
        <f>IF(I150&lt;&gt;"","-" &amp;TEXT([1]comp!$I150,"0.#") &amp;TEXT(I$1,0),"")</f>
        <v>-6.2Al</v>
      </c>
      <c r="AK150" s="46" t="str">
        <f>IF(K150&lt;&gt;"","-" &amp;TEXT(comp[[#This Row],[W]],"0.#") &amp;TEXT(K$1,0),"")</f>
        <v>-2.W</v>
      </c>
      <c r="AL150" s="46" t="str">
        <f>IF(H150&lt;&gt;"","-" &amp;TEXT(comp[[#This Row],[Ni]],"0.#") &amp;TEXT(H$1,0),"")</f>
        <v>-28.8Ni</v>
      </c>
      <c r="AM150" s="46" t="str">
        <f>IF(J150&lt;&gt;"","-" &amp;TEXT(comp[[#This Row],[Cr]],"0.#") &amp;TEXT(J$1,0),"")</f>
        <v/>
      </c>
      <c r="AN150" s="46" t="str">
        <f>IF(M150&lt;&gt;"","-" &amp;TEXT(comp[[#This Row],[Ta]],"0.#") &amp;TEXT(M$1,0),"")</f>
        <v>-0.9Ta</v>
      </c>
      <c r="AO150" s="46" t="str">
        <f>IF(N150&lt;&gt;"","-" &amp;TEXT(comp[[#This Row],[Nb]],"0.#") &amp;TEXT(N$1,0),"")</f>
        <v>-1.8Nb</v>
      </c>
      <c r="AP150" s="46" t="str">
        <f>IF(O150&lt;&gt;"","-" &amp;TEXT(comp[[#This Row],[V]],"0.#") &amp;TEXT(O$1,0),"")</f>
        <v/>
      </c>
      <c r="AQ150" s="46" t="str">
        <f>IF(L150&lt;&gt;"","-" &amp;TEXT(comp[[#This Row],[Ti]],"0.#") &amp;TEXT(L$1,0),"")</f>
        <v>-1.8Ti</v>
      </c>
      <c r="AR150" s="46" t="str">
        <f>IF(P150&lt;&gt;"","-" &amp;TEXT(comp[[#This Row],[Mo]],"0.#") &amp;TEXT(P$1,0),"")</f>
        <v>-2.7Mo</v>
      </c>
      <c r="AS150" s="46" t="str">
        <f>IF(Q150&lt;&gt;"","-" &amp;TEXT(comp[[#This Row],[C]],"0.##") &amp;TEXT(Q$1,0),"")</f>
        <v/>
      </c>
      <c r="AT150" s="46" t="str">
        <f>IF(R150&lt;&gt;"","-" &amp;TEXT(comp[[#This Row],[Zr]],"0.##") &amp;TEXT(R$1,0),"")</f>
        <v/>
      </c>
      <c r="AU150" s="46" t="str">
        <f>IF(S150&lt;&gt;"","-" &amp;TEXT(comp[[#This Row],[B]],"0.##") &amp;TEXT(S$1,0),"")</f>
        <v/>
      </c>
      <c r="AV150" s="46" t="str">
        <f>IF(T150&lt;&gt;"","-" &amp;TEXT(comp[[#This Row],[Ir]],"0.#") &amp;TEXT(T$1,0),"")</f>
        <v/>
      </c>
      <c r="AW150" s="46" t="str">
        <f>IF(U150&lt;&gt;"","-" &amp;TEXT(comp[[#This Row],[Re]],"0.#") &amp;TEXT(U$1,0),"")</f>
        <v/>
      </c>
      <c r="AX150" s="46" t="str">
        <f>IF(V150&lt;&gt;"","-" &amp;TEXT(comp[[#This Row],[Si]],"0.#") &amp;TEXT(V$1,0),"")</f>
        <v/>
      </c>
      <c r="AY150" s="46" t="str">
        <f>IF(W150&lt;&gt;"","-" &amp;TEXT(comp[[#This Row],[Fe]],"0.#") &amp;TEXT(W$1,0),"")</f>
        <v/>
      </c>
      <c r="AZ150" s="46" t="str">
        <f>IF(X150&lt;&gt;"","-" &amp;TEXT(comp[[#This Row],[Y]],"0.#") &amp;TEXT(X$1,0),"")</f>
        <v/>
      </c>
      <c r="BA150" s="46" t="str">
        <f>IF(Y150&lt;&gt;"","-" &amp;TEXT(comp[[#This Row],[Hf]],"0.#") &amp;TEXT(Y$1,0),"")</f>
        <v/>
      </c>
      <c r="BB150" s="46" t="str">
        <f>IF(Z150&lt;&gt;"","-" &amp;TEXT(comp[[#This Row],[Ge]],"0.#") &amp;TEXT(Z$1,0),"")</f>
        <v/>
      </c>
      <c r="BC150" s="46" t="str">
        <f>IF(AA150&lt;&gt;"","-" &amp;TEXT(comp[[#This Row],[Mn]],"0.#") &amp;TEXT(AA$1,0),"")</f>
        <v/>
      </c>
      <c r="BD150" s="46" t="str">
        <f>IF(AB150&lt;&gt;"","-" &amp;TEXT(comp[[#This Row],[Sc]],"0.#") &amp;TEXT(AB$1,0),"")</f>
        <v/>
      </c>
      <c r="BE150" s="46" t="str">
        <f>IF(AC150&lt;&gt;"","-" &amp;TEXT(comp[[#This Row],[Ru]],"0.#") &amp;TEXT(AC$1,0),"")</f>
        <v/>
      </c>
      <c r="BF150" s="46" t="str">
        <f>IF(AD150&lt;&gt;"","-" &amp;TEXT(comp[[#This Row],[Ce]],"0.#") &amp;TEXT(AD$1,0),"")</f>
        <v/>
      </c>
      <c r="BG150" s="46" t="str">
        <f>IF(AE150&lt;&gt;"","-" &amp;TEXT([1]comp!$AE150,"0.#") &amp;TEXT(AE$1,0),"")</f>
        <v/>
      </c>
      <c r="BH150" s="60" t="str">
        <f>[1]comp!$D150 &amp; [1]comp!$E150</f>
        <v>L19CCoakley, J. et al. Rafting and elastoplastic deformation of superalloys studied by neutron diffraction. Scr. Mater. 134, 110–114 (2017).</v>
      </c>
      <c r="BI150" s="63" t="str">
        <f t="shared" si="11"/>
        <v>Co-28.8Ni-6.2Al-2.W-1.8Ti-0.9Ta-1.8Nb-2.7Mo</v>
      </c>
      <c r="BJ150" s="60" t="s">
        <v>1526</v>
      </c>
      <c r="BK150" t="str">
        <f t="shared" si="12"/>
        <v>-6.2Al-2.W-0.9Ta-28.8Ni-2.7Mo-1.8Nb-1.8Ti</v>
      </c>
      <c r="BL150"/>
      <c r="BM150"/>
      <c r="BN150"/>
      <c r="BO150"/>
    </row>
    <row r="151" spans="1:67" s="31" customFormat="1" x14ac:dyDescent="0.3">
      <c r="A151" s="26" t="str">
        <f t="shared" si="10"/>
        <v>Co-8.Al-8.W</v>
      </c>
      <c r="B151" s="38" t="s">
        <v>1484</v>
      </c>
      <c r="C151" s="38" t="s">
        <v>2697</v>
      </c>
      <c r="D151" s="31" t="s">
        <v>368</v>
      </c>
      <c r="E151" s="32" t="s">
        <v>367</v>
      </c>
      <c r="F151" s="31">
        <v>161</v>
      </c>
      <c r="G151" s="54">
        <f t="shared" si="13"/>
        <v>84</v>
      </c>
      <c r="H151" s="55"/>
      <c r="I151" s="55">
        <v>8</v>
      </c>
      <c r="J151" s="55"/>
      <c r="K151" s="55">
        <v>8</v>
      </c>
      <c r="L151" s="55"/>
      <c r="M151" s="55"/>
      <c r="N151" s="55"/>
      <c r="O151" s="55"/>
      <c r="P151" s="55"/>
      <c r="Q151" s="51"/>
      <c r="R151" s="51"/>
      <c r="S151" s="51"/>
      <c r="T151" s="55"/>
      <c r="U151" s="55"/>
      <c r="V151" s="55"/>
      <c r="W151" s="55"/>
      <c r="X151" s="55"/>
      <c r="Y151" s="55"/>
      <c r="Z151" s="55"/>
      <c r="AA151" s="55"/>
      <c r="AB151" s="55"/>
      <c r="AC151" s="55"/>
      <c r="AD151" s="55"/>
      <c r="AE151" s="55"/>
      <c r="AF151" s="31">
        <f t="shared" si="14"/>
        <v>9.2320000000000011</v>
      </c>
      <c r="AH151" s="31" t="s">
        <v>370</v>
      </c>
      <c r="AI151" s="46" t="s">
        <v>1</v>
      </c>
      <c r="AJ151" s="46" t="str">
        <f>IF(I151&lt;&gt;"","-" &amp;TEXT([1]comp!$I151,"0.#") &amp;TEXT(I$1,0),"")</f>
        <v>-8.Al</v>
      </c>
      <c r="AK151" s="46" t="str">
        <f>IF(K151&lt;&gt;"","-" &amp;TEXT(comp[[#This Row],[W]],"0.#") &amp;TEXT(K$1,0),"")</f>
        <v>-8.W</v>
      </c>
      <c r="AL151" s="46" t="str">
        <f>IF(H151&lt;&gt;"","-" &amp;TEXT(comp[[#This Row],[Ni]],"0.#") &amp;TEXT(H$1,0),"")</f>
        <v/>
      </c>
      <c r="AM151" s="46" t="str">
        <f>IF(J151&lt;&gt;"","-" &amp;TEXT(comp[[#This Row],[Cr]],"0.#") &amp;TEXT(J$1,0),"")</f>
        <v/>
      </c>
      <c r="AN151" s="46" t="str">
        <f>IF(M151&lt;&gt;"","-" &amp;TEXT(comp[[#This Row],[Ta]],"0.#") &amp;TEXT(M$1,0),"")</f>
        <v/>
      </c>
      <c r="AO151" s="46" t="str">
        <f>IF(N151&lt;&gt;"","-" &amp;TEXT(comp[[#This Row],[Nb]],"0.#") &amp;TEXT(N$1,0),"")</f>
        <v/>
      </c>
      <c r="AP151" s="46" t="str">
        <f>IF(O151&lt;&gt;"","-" &amp;TEXT(comp[[#This Row],[V]],"0.#") &amp;TEXT(O$1,0),"")</f>
        <v/>
      </c>
      <c r="AQ151" s="46" t="str">
        <f>IF(L151&lt;&gt;"","-" &amp;TEXT(comp[[#This Row],[Ti]],"0.#") &amp;TEXT(L$1,0),"")</f>
        <v/>
      </c>
      <c r="AR151" s="46" t="str">
        <f>IF(P151&lt;&gt;"","-" &amp;TEXT(comp[[#This Row],[Mo]],"0.#") &amp;TEXT(P$1,0),"")</f>
        <v/>
      </c>
      <c r="AS151" s="46" t="str">
        <f>IF(Q151&lt;&gt;"","-" &amp;TEXT(comp[[#This Row],[C]],"0.##") &amp;TEXT(Q$1,0),"")</f>
        <v/>
      </c>
      <c r="AT151" s="46" t="str">
        <f>IF(R151&lt;&gt;"","-" &amp;TEXT(comp[[#This Row],[Zr]],"0.##") &amp;TEXT(R$1,0),"")</f>
        <v/>
      </c>
      <c r="AU151" s="46" t="str">
        <f>IF(S151&lt;&gt;"","-" &amp;TEXT(comp[[#This Row],[B]],"0.##") &amp;TEXT(S$1,0),"")</f>
        <v/>
      </c>
      <c r="AV151" s="46" t="str">
        <f>IF(T151&lt;&gt;"","-" &amp;TEXT(comp[[#This Row],[Ir]],"0.#") &amp;TEXT(T$1,0),"")</f>
        <v/>
      </c>
      <c r="AW151" s="46" t="str">
        <f>IF(U151&lt;&gt;"","-" &amp;TEXT(comp[[#This Row],[Re]],"0.#") &amp;TEXT(U$1,0),"")</f>
        <v/>
      </c>
      <c r="AX151" s="46" t="str">
        <f>IF(V151&lt;&gt;"","-" &amp;TEXT(comp[[#This Row],[Si]],"0.#") &amp;TEXT(V$1,0),"")</f>
        <v/>
      </c>
      <c r="AY151" s="46" t="str">
        <f>IF(W151&lt;&gt;"","-" &amp;TEXT(comp[[#This Row],[Fe]],"0.#") &amp;TEXT(W$1,0),"")</f>
        <v/>
      </c>
      <c r="AZ151" s="46" t="str">
        <f>IF(X151&lt;&gt;"","-" &amp;TEXT(comp[[#This Row],[Y]],"0.#") &amp;TEXT(X$1,0),"")</f>
        <v/>
      </c>
      <c r="BA151" s="46" t="str">
        <f>IF(Y151&lt;&gt;"","-" &amp;TEXT(comp[[#This Row],[Hf]],"0.#") &amp;TEXT(Y$1,0),"")</f>
        <v/>
      </c>
      <c r="BB151" s="46" t="str">
        <f>IF(Z151&lt;&gt;"","-" &amp;TEXT(comp[[#This Row],[Ge]],"0.#") &amp;TEXT(Z$1,0),"")</f>
        <v/>
      </c>
      <c r="BC151" s="46" t="str">
        <f>IF(AA151&lt;&gt;"","-" &amp;TEXT(comp[[#This Row],[Mn]],"0.#") &amp;TEXT(AA$1,0),"")</f>
        <v/>
      </c>
      <c r="BD151" s="46" t="str">
        <f>IF(AB151&lt;&gt;"","-" &amp;TEXT(comp[[#This Row],[Sc]],"0.#") &amp;TEXT(AB$1,0),"")</f>
        <v/>
      </c>
      <c r="BE151" s="46" t="str">
        <f>IF(AC151&lt;&gt;"","-" &amp;TEXT(comp[[#This Row],[Ru]],"0.#") &amp;TEXT(AC$1,0),"")</f>
        <v/>
      </c>
      <c r="BF151" s="46" t="str">
        <f>IF(AD151&lt;&gt;"","-" &amp;TEXT(comp[[#This Row],[Ce]],"0.#") &amp;TEXT(AD$1,0),"")</f>
        <v/>
      </c>
      <c r="BG151" s="46" t="str">
        <f>IF(AE151&lt;&gt;"","-" &amp;TEXT([1]comp!$AE151,"0.#") &amp;TEXT(AE$1,0),"")</f>
        <v/>
      </c>
      <c r="BH151" s="32" t="str">
        <f>[1]comp!$D151 &amp; [1]comp!$E151</f>
        <v>Co8-8Cordero, C.- &amp; Marta. Mechanical Behaviour of Novel Sintered Co-Al-W Alloys at High Temperatures.</v>
      </c>
      <c r="BI151" s="73" t="str">
        <f t="shared" si="11"/>
        <v>Co-8.Al-8.W</v>
      </c>
      <c r="BJ151" s="32" t="s">
        <v>2000</v>
      </c>
      <c r="BK151" t="str">
        <f t="shared" si="12"/>
        <v>-8.Al-8.W</v>
      </c>
      <c r="BL151"/>
      <c r="BM151"/>
      <c r="BN151"/>
      <c r="BO151"/>
    </row>
    <row r="152" spans="1:67" s="28" customFormat="1" x14ac:dyDescent="0.3">
      <c r="A152" s="26" t="str">
        <f t="shared" si="10"/>
        <v>Co-40.Ni-10.Al-10.Cr-7.5W-3.Ta-0.06C-0.06B</v>
      </c>
      <c r="B152" s="30" t="s">
        <v>1483</v>
      </c>
      <c r="C152" s="30" t="s">
        <v>2832</v>
      </c>
      <c r="D152" s="28" t="s">
        <v>372</v>
      </c>
      <c r="E152" s="30" t="s">
        <v>371</v>
      </c>
      <c r="F152" s="28">
        <v>163</v>
      </c>
      <c r="G152" s="54">
        <f t="shared" si="13"/>
        <v>29.379999999999995</v>
      </c>
      <c r="H152" s="56">
        <v>40</v>
      </c>
      <c r="I152" s="56">
        <v>10</v>
      </c>
      <c r="J152" s="56">
        <v>10</v>
      </c>
      <c r="K152" s="56">
        <v>7.5</v>
      </c>
      <c r="L152" s="56"/>
      <c r="M152" s="56">
        <v>3</v>
      </c>
      <c r="N152" s="56"/>
      <c r="O152" s="56"/>
      <c r="P152" s="56"/>
      <c r="Q152" s="52">
        <v>0.06</v>
      </c>
      <c r="R152" s="52"/>
      <c r="S152" s="52">
        <v>0.06</v>
      </c>
      <c r="T152" s="56"/>
      <c r="U152" s="56"/>
      <c r="V152" s="56"/>
      <c r="W152" s="56"/>
      <c r="X152" s="56"/>
      <c r="Y152" s="56"/>
      <c r="Z152" s="56"/>
      <c r="AA152" s="56"/>
      <c r="AB152" s="56"/>
      <c r="AC152" s="56"/>
      <c r="AD152" s="56"/>
      <c r="AE152" s="56"/>
      <c r="AF152" s="28">
        <f t="shared" si="14"/>
        <v>9.1131019999999996</v>
      </c>
      <c r="AI152" s="46" t="s">
        <v>1</v>
      </c>
      <c r="AJ152" s="46" t="str">
        <f>IF(I152&lt;&gt;"","-" &amp;TEXT([1]comp!$I152,"0.#") &amp;TEXT(I$1,0),"")</f>
        <v>-10.Al</v>
      </c>
      <c r="AK152" s="46" t="str">
        <f>IF(K152&lt;&gt;"","-" &amp;TEXT(comp[[#This Row],[W]],"0.#") &amp;TEXT(K$1,0),"")</f>
        <v>-7.5W</v>
      </c>
      <c r="AL152" s="46" t="str">
        <f>IF(H152&lt;&gt;"","-" &amp;TEXT(comp[[#This Row],[Ni]],"0.#") &amp;TEXT(H$1,0),"")</f>
        <v>-40.Ni</v>
      </c>
      <c r="AM152" s="46" t="str">
        <f>IF(J152&lt;&gt;"","-" &amp;TEXT(comp[[#This Row],[Cr]],"0.#") &amp;TEXT(J$1,0),"")</f>
        <v>-10.Cr</v>
      </c>
      <c r="AN152" s="46" t="str">
        <f>IF(M152&lt;&gt;"","-" &amp;TEXT(comp[[#This Row],[Ta]],"0.#") &amp;TEXT(M$1,0),"")</f>
        <v>-3.Ta</v>
      </c>
      <c r="AO152" s="46" t="str">
        <f>IF(N152&lt;&gt;"","-" &amp;TEXT(comp[[#This Row],[Nb]],"0.#") &amp;TEXT(N$1,0),"")</f>
        <v/>
      </c>
      <c r="AP152" s="46" t="str">
        <f>IF(O152&lt;&gt;"","-" &amp;TEXT(comp[[#This Row],[V]],"0.#") &amp;TEXT(O$1,0),"")</f>
        <v/>
      </c>
      <c r="AQ152" s="46" t="str">
        <f>IF(L152&lt;&gt;"","-" &amp;TEXT(comp[[#This Row],[Ti]],"0.#") &amp;TEXT(L$1,0),"")</f>
        <v/>
      </c>
      <c r="AR152" s="46" t="str">
        <f>IF(P152&lt;&gt;"","-" &amp;TEXT(comp[[#This Row],[Mo]],"0.#") &amp;TEXT(P$1,0),"")</f>
        <v/>
      </c>
      <c r="AS152" s="46" t="str">
        <f>IF(Q152&lt;&gt;"","-" &amp;TEXT(comp[[#This Row],[C]],"0.##") &amp;TEXT(Q$1,0),"")</f>
        <v>-0.06C</v>
      </c>
      <c r="AT152" s="46" t="str">
        <f>IF(R152&lt;&gt;"","-" &amp;TEXT(comp[[#This Row],[Zr]],"0.##") &amp;TEXT(R$1,0),"")</f>
        <v/>
      </c>
      <c r="AU152" s="46" t="str">
        <f>IF(S152&lt;&gt;"","-" &amp;TEXT(comp[[#This Row],[B]],"0.##") &amp;TEXT(S$1,0),"")</f>
        <v>-0.06B</v>
      </c>
      <c r="AV152" s="46" t="str">
        <f>IF(T152&lt;&gt;"","-" &amp;TEXT(comp[[#This Row],[Ir]],"0.#") &amp;TEXT(T$1,0),"")</f>
        <v/>
      </c>
      <c r="AW152" s="46" t="str">
        <f>IF(U152&lt;&gt;"","-" &amp;TEXT(comp[[#This Row],[Re]],"0.#") &amp;TEXT(U$1,0),"")</f>
        <v/>
      </c>
      <c r="AX152" s="46" t="str">
        <f>IF(V152&lt;&gt;"","-" &amp;TEXT(comp[[#This Row],[Si]],"0.#") &amp;TEXT(V$1,0),"")</f>
        <v/>
      </c>
      <c r="AY152" s="46" t="str">
        <f>IF(W152&lt;&gt;"","-" &amp;TEXT(comp[[#This Row],[Fe]],"0.#") &amp;TEXT(W$1,0),"")</f>
        <v/>
      </c>
      <c r="AZ152" s="46" t="str">
        <f>IF(X152&lt;&gt;"","-" &amp;TEXT(comp[[#This Row],[Y]],"0.#") &amp;TEXT(X$1,0),"")</f>
        <v/>
      </c>
      <c r="BA152" s="46" t="str">
        <f>IF(Y152&lt;&gt;"","-" &amp;TEXT(comp[[#This Row],[Hf]],"0.#") &amp;TEXT(Y$1,0),"")</f>
        <v/>
      </c>
      <c r="BB152" s="46" t="str">
        <f>IF(Z152&lt;&gt;"","-" &amp;TEXT(comp[[#This Row],[Ge]],"0.#") &amp;TEXT(Z$1,0),"")</f>
        <v/>
      </c>
      <c r="BC152" s="46" t="str">
        <f>IF(AA152&lt;&gt;"","-" &amp;TEXT(comp[[#This Row],[Mn]],"0.#") &amp;TEXT(AA$1,0),"")</f>
        <v/>
      </c>
      <c r="BD152" s="46" t="str">
        <f>IF(AB152&lt;&gt;"","-" &amp;TEXT(comp[[#This Row],[Sc]],"0.#") &amp;TEXT(AB$1,0),"")</f>
        <v/>
      </c>
      <c r="BE152" s="46" t="str">
        <f>IF(AC152&lt;&gt;"","-" &amp;TEXT(comp[[#This Row],[Ru]],"0.#") &amp;TEXT(AC$1,0),"")</f>
        <v/>
      </c>
      <c r="BF152" s="46" t="str">
        <f>IF(AD152&lt;&gt;"","-" &amp;TEXT(comp[[#This Row],[Ce]],"0.#") &amp;TEXT(AD$1,0),"")</f>
        <v/>
      </c>
      <c r="BG152" s="46" t="str">
        <f>IF(AE152&lt;&gt;"","-" &amp;TEXT([1]comp!$AE152,"0.#") &amp;TEXT(AE$1,0),"")</f>
        <v/>
      </c>
      <c r="BH152" s="30" t="str">
        <f>[1]comp!$D152 &amp; [1]comp!$E152</f>
        <v>3TaCosta, A. M. S. et al. Effect of Ta and Nb additions in arc-melted Co-Ni-based superalloys: Microstructural and mechanical properties. Mater. Sci. Eng. A 730, 66–72 (2018)</v>
      </c>
      <c r="BI152" s="36" t="str">
        <f t="shared" si="11"/>
        <v>Co-40.Ni-10.Al-10.Cr-7.5W-3.Ta-0.06C-0.06B</v>
      </c>
      <c r="BJ152" s="30" t="s">
        <v>1687</v>
      </c>
      <c r="BK152" t="str">
        <f t="shared" si="12"/>
        <v>-10.Al-10.Cr-7.5W-3.Ta-40.Ni-0.06C-0.06B</v>
      </c>
      <c r="BL152"/>
      <c r="BM152"/>
      <c r="BN152"/>
      <c r="BO152"/>
    </row>
    <row r="153" spans="1:67" s="31" customFormat="1" x14ac:dyDescent="0.3">
      <c r="A153" s="26" t="str">
        <f t="shared" si="10"/>
        <v>Co-40.Ni-10.Al-10.Cr-7.5W-3.Nb-0.06C-0.06B</v>
      </c>
      <c r="B153" s="30" t="s">
        <v>1483</v>
      </c>
      <c r="C153" s="30" t="s">
        <v>2833</v>
      </c>
      <c r="D153" s="28" t="s">
        <v>373</v>
      </c>
      <c r="E153" s="30" t="s">
        <v>371</v>
      </c>
      <c r="F153" s="28">
        <v>164</v>
      </c>
      <c r="G153" s="54">
        <f t="shared" si="13"/>
        <v>29.379999999999995</v>
      </c>
      <c r="H153" s="56">
        <v>40</v>
      </c>
      <c r="I153" s="56">
        <v>10</v>
      </c>
      <c r="J153" s="56">
        <v>10</v>
      </c>
      <c r="K153" s="56">
        <v>7.5</v>
      </c>
      <c r="L153" s="56"/>
      <c r="M153" s="56"/>
      <c r="N153" s="56">
        <v>3</v>
      </c>
      <c r="O153" s="56"/>
      <c r="P153" s="56"/>
      <c r="Q153" s="52">
        <v>0.06</v>
      </c>
      <c r="R153" s="52"/>
      <c r="S153" s="52">
        <v>0.06</v>
      </c>
      <c r="T153" s="56"/>
      <c r="U153" s="56"/>
      <c r="V153" s="56"/>
      <c r="W153" s="56"/>
      <c r="X153" s="56"/>
      <c r="Y153" s="56"/>
      <c r="Z153" s="56"/>
      <c r="AA153" s="56"/>
      <c r="AB153" s="56"/>
      <c r="AC153" s="56"/>
      <c r="AD153" s="56"/>
      <c r="AE153" s="56"/>
      <c r="AF153" s="28">
        <f t="shared" si="14"/>
        <v>8.8707019999999996</v>
      </c>
      <c r="AG153" s="28"/>
      <c r="AH153" s="28"/>
      <c r="AI153" s="46" t="s">
        <v>1</v>
      </c>
      <c r="AJ153" s="46" t="str">
        <f>IF(I153&lt;&gt;"","-" &amp;TEXT([1]comp!$I153,"0.#") &amp;TEXT(I$1,0),"")</f>
        <v>-10.Al</v>
      </c>
      <c r="AK153" s="46" t="str">
        <f>IF(K153&lt;&gt;"","-" &amp;TEXT(comp[[#This Row],[W]],"0.#") &amp;TEXT(K$1,0),"")</f>
        <v>-7.5W</v>
      </c>
      <c r="AL153" s="46" t="str">
        <f>IF(H153&lt;&gt;"","-" &amp;TEXT(comp[[#This Row],[Ni]],"0.#") &amp;TEXT(H$1,0),"")</f>
        <v>-40.Ni</v>
      </c>
      <c r="AM153" s="46" t="str">
        <f>IF(J153&lt;&gt;"","-" &amp;TEXT(comp[[#This Row],[Cr]],"0.#") &amp;TEXT(J$1,0),"")</f>
        <v>-10.Cr</v>
      </c>
      <c r="AN153" s="46" t="str">
        <f>IF(M153&lt;&gt;"","-" &amp;TEXT(comp[[#This Row],[Ta]],"0.#") &amp;TEXT(M$1,0),"")</f>
        <v/>
      </c>
      <c r="AO153" s="46" t="str">
        <f>IF(N153&lt;&gt;"","-" &amp;TEXT(comp[[#This Row],[Nb]],"0.#") &amp;TEXT(N$1,0),"")</f>
        <v>-3.Nb</v>
      </c>
      <c r="AP153" s="46" t="str">
        <f>IF(O153&lt;&gt;"","-" &amp;TEXT(comp[[#This Row],[V]],"0.#") &amp;TEXT(O$1,0),"")</f>
        <v/>
      </c>
      <c r="AQ153" s="46" t="str">
        <f>IF(L153&lt;&gt;"","-" &amp;TEXT(comp[[#This Row],[Ti]],"0.#") &amp;TEXT(L$1,0),"")</f>
        <v/>
      </c>
      <c r="AR153" s="46" t="str">
        <f>IF(P153&lt;&gt;"","-" &amp;TEXT(comp[[#This Row],[Mo]],"0.#") &amp;TEXT(P$1,0),"")</f>
        <v/>
      </c>
      <c r="AS153" s="46" t="str">
        <f>IF(Q153&lt;&gt;"","-" &amp;TEXT(comp[[#This Row],[C]],"0.##") &amp;TEXT(Q$1,0),"")</f>
        <v>-0.06C</v>
      </c>
      <c r="AT153" s="46" t="str">
        <f>IF(R153&lt;&gt;"","-" &amp;TEXT(comp[[#This Row],[Zr]],"0.##") &amp;TEXT(R$1,0),"")</f>
        <v/>
      </c>
      <c r="AU153" s="46" t="str">
        <f>IF(S153&lt;&gt;"","-" &amp;TEXT(comp[[#This Row],[B]],"0.##") &amp;TEXT(S$1,0),"")</f>
        <v>-0.06B</v>
      </c>
      <c r="AV153" s="46" t="str">
        <f>IF(T153&lt;&gt;"","-" &amp;TEXT(comp[[#This Row],[Ir]],"0.#") &amp;TEXT(T$1,0),"")</f>
        <v/>
      </c>
      <c r="AW153" s="46" t="str">
        <f>IF(U153&lt;&gt;"","-" &amp;TEXT(comp[[#This Row],[Re]],"0.#") &amp;TEXT(U$1,0),"")</f>
        <v/>
      </c>
      <c r="AX153" s="46" t="str">
        <f>IF(V153&lt;&gt;"","-" &amp;TEXT(comp[[#This Row],[Si]],"0.#") &amp;TEXT(V$1,0),"")</f>
        <v/>
      </c>
      <c r="AY153" s="46" t="str">
        <f>IF(W153&lt;&gt;"","-" &amp;TEXT(comp[[#This Row],[Fe]],"0.#") &amp;TEXT(W$1,0),"")</f>
        <v/>
      </c>
      <c r="AZ153" s="46" t="str">
        <f>IF(X153&lt;&gt;"","-" &amp;TEXT(comp[[#This Row],[Y]],"0.#") &amp;TEXT(X$1,0),"")</f>
        <v/>
      </c>
      <c r="BA153" s="46" t="str">
        <f>IF(Y153&lt;&gt;"","-" &amp;TEXT(comp[[#This Row],[Hf]],"0.#") &amp;TEXT(Y$1,0),"")</f>
        <v/>
      </c>
      <c r="BB153" s="46" t="str">
        <f>IF(Z153&lt;&gt;"","-" &amp;TEXT(comp[[#This Row],[Ge]],"0.#") &amp;TEXT(Z$1,0),"")</f>
        <v/>
      </c>
      <c r="BC153" s="46" t="str">
        <f>IF(AA153&lt;&gt;"","-" &amp;TEXT(comp[[#This Row],[Mn]],"0.#") &amp;TEXT(AA$1,0),"")</f>
        <v/>
      </c>
      <c r="BD153" s="46" t="str">
        <f>IF(AB153&lt;&gt;"","-" &amp;TEXT(comp[[#This Row],[Sc]],"0.#") &amp;TEXT(AB$1,0),"")</f>
        <v/>
      </c>
      <c r="BE153" s="46" t="str">
        <f>IF(AC153&lt;&gt;"","-" &amp;TEXT(comp[[#This Row],[Ru]],"0.#") &amp;TEXT(AC$1,0),"")</f>
        <v/>
      </c>
      <c r="BF153" s="46" t="str">
        <f>IF(AD153&lt;&gt;"","-" &amp;TEXT(comp[[#This Row],[Ce]],"0.#") &amp;TEXT(AD$1,0),"")</f>
        <v/>
      </c>
      <c r="BG153" s="46" t="str">
        <f>IF(AE153&lt;&gt;"","-" &amp;TEXT([1]comp!$AE153,"0.#") &amp;TEXT(AE$1,0),"")</f>
        <v/>
      </c>
      <c r="BH153" s="30" t="str">
        <f>[1]comp!$D153 &amp; [1]comp!$E153</f>
        <v>3NbCosta, A. M. S. et al. Effect of Ta and Nb additions in arc-melted Co-Ni-based superalloys: Microstructural and mechanical properties. Mater. Sci. Eng. A 730, 66–72 (2018)</v>
      </c>
      <c r="BI153" s="36" t="str">
        <f t="shared" si="11"/>
        <v>Co-40.Ni-10.Al-10.Cr-7.5W-3.Nb-0.06C-0.06B</v>
      </c>
      <c r="BJ153" s="30" t="s">
        <v>1686</v>
      </c>
      <c r="BK153" t="str">
        <f t="shared" si="12"/>
        <v>-10.Al-10.Cr-7.5W-40.Ni-3.Nb-0.06C-0.06B</v>
      </c>
      <c r="BL153"/>
      <c r="BM153"/>
      <c r="BN153"/>
      <c r="BO153"/>
    </row>
    <row r="154" spans="1:67" s="28" customFormat="1" x14ac:dyDescent="0.3">
      <c r="A154" s="26" t="str">
        <f t="shared" si="10"/>
        <v>Co-6.8Al-8.9W-4.3V</v>
      </c>
      <c r="B154" s="38" t="s">
        <v>1484</v>
      </c>
      <c r="C154" s="38" t="s">
        <v>2834</v>
      </c>
      <c r="D154" s="31" t="s">
        <v>375</v>
      </c>
      <c r="E154" s="32" t="s">
        <v>374</v>
      </c>
      <c r="F154" s="31">
        <v>165</v>
      </c>
      <c r="G154" s="54">
        <f t="shared" si="13"/>
        <v>80.06</v>
      </c>
      <c r="H154" s="55"/>
      <c r="I154" s="55">
        <v>6.76</v>
      </c>
      <c r="J154" s="55"/>
      <c r="K154" s="55">
        <v>8.89</v>
      </c>
      <c r="L154" s="55"/>
      <c r="M154" s="55"/>
      <c r="N154" s="55"/>
      <c r="O154" s="55">
        <v>4.29</v>
      </c>
      <c r="P154" s="55"/>
      <c r="Q154" s="51"/>
      <c r="R154" s="51"/>
      <c r="S154" s="51"/>
      <c r="T154" s="55"/>
      <c r="U154" s="55"/>
      <c r="V154" s="55"/>
      <c r="W154" s="55"/>
      <c r="X154" s="55"/>
      <c r="Y154" s="55"/>
      <c r="Z154" s="55"/>
      <c r="AA154" s="55"/>
      <c r="AB154" s="55"/>
      <c r="AC154" s="55"/>
      <c r="AD154" s="55"/>
      <c r="AE154" s="55"/>
      <c r="AF154" s="31">
        <f t="shared" si="14"/>
        <v>9.2813040000000004</v>
      </c>
      <c r="AG154" s="31"/>
      <c r="AH154" s="31"/>
      <c r="AI154" s="46" t="s">
        <v>1</v>
      </c>
      <c r="AJ154" s="46" t="str">
        <f>IF(I154&lt;&gt;"","-" &amp;TEXT([1]comp!$I154,"0.#") &amp;TEXT(I$1,0),"")</f>
        <v>-6.8Al</v>
      </c>
      <c r="AK154" s="46" t="str">
        <f>IF(K154&lt;&gt;"","-" &amp;TEXT(comp[[#This Row],[W]],"0.#") &amp;TEXT(K$1,0),"")</f>
        <v>-8.9W</v>
      </c>
      <c r="AL154" s="46" t="str">
        <f>IF(H154&lt;&gt;"","-" &amp;TEXT(comp[[#This Row],[Ni]],"0.#") &amp;TEXT(H$1,0),"")</f>
        <v/>
      </c>
      <c r="AM154" s="46" t="str">
        <f>IF(J154&lt;&gt;"","-" &amp;TEXT(comp[[#This Row],[Cr]],"0.#") &amp;TEXT(J$1,0),"")</f>
        <v/>
      </c>
      <c r="AN154" s="46" t="str">
        <f>IF(M154&lt;&gt;"","-" &amp;TEXT(comp[[#This Row],[Ta]],"0.#") &amp;TEXT(M$1,0),"")</f>
        <v/>
      </c>
      <c r="AO154" s="46" t="str">
        <f>IF(N154&lt;&gt;"","-" &amp;TEXT(comp[[#This Row],[Nb]],"0.#") &amp;TEXT(N$1,0),"")</f>
        <v/>
      </c>
      <c r="AP154" s="46" t="str">
        <f>IF(O154&lt;&gt;"","-" &amp;TEXT(comp[[#This Row],[V]],"0.#") &amp;TEXT(O$1,0),"")</f>
        <v>-4.3V</v>
      </c>
      <c r="AQ154" s="46" t="str">
        <f>IF(L154&lt;&gt;"","-" &amp;TEXT(comp[[#This Row],[Ti]],"0.#") &amp;TEXT(L$1,0),"")</f>
        <v/>
      </c>
      <c r="AR154" s="46" t="str">
        <f>IF(P154&lt;&gt;"","-" &amp;TEXT(comp[[#This Row],[Mo]],"0.#") &amp;TEXT(P$1,0),"")</f>
        <v/>
      </c>
      <c r="AS154" s="46" t="str">
        <f>IF(Q154&lt;&gt;"","-" &amp;TEXT(comp[[#This Row],[C]],"0.##") &amp;TEXT(Q$1,0),"")</f>
        <v/>
      </c>
      <c r="AT154" s="46" t="str">
        <f>IF(R154&lt;&gt;"","-" &amp;TEXT(comp[[#This Row],[Zr]],"0.##") &amp;TEXT(R$1,0),"")</f>
        <v/>
      </c>
      <c r="AU154" s="46" t="str">
        <f>IF(S154&lt;&gt;"","-" &amp;TEXT(comp[[#This Row],[B]],"0.##") &amp;TEXT(S$1,0),"")</f>
        <v/>
      </c>
      <c r="AV154" s="46" t="str">
        <f>IF(T154&lt;&gt;"","-" &amp;TEXT(comp[[#This Row],[Ir]],"0.#") &amp;TEXT(T$1,0),"")</f>
        <v/>
      </c>
      <c r="AW154" s="46" t="str">
        <f>IF(U154&lt;&gt;"","-" &amp;TEXT(comp[[#This Row],[Re]],"0.#") &amp;TEXT(U$1,0),"")</f>
        <v/>
      </c>
      <c r="AX154" s="46" t="str">
        <f>IF(V154&lt;&gt;"","-" &amp;TEXT(comp[[#This Row],[Si]],"0.#") &amp;TEXT(V$1,0),"")</f>
        <v/>
      </c>
      <c r="AY154" s="46" t="str">
        <f>IF(W154&lt;&gt;"","-" &amp;TEXT(comp[[#This Row],[Fe]],"0.#") &amp;TEXT(W$1,0),"")</f>
        <v/>
      </c>
      <c r="AZ154" s="46" t="str">
        <f>IF(X154&lt;&gt;"","-" &amp;TEXT(comp[[#This Row],[Y]],"0.#") &amp;TEXT(X$1,0),"")</f>
        <v/>
      </c>
      <c r="BA154" s="46" t="str">
        <f>IF(Y154&lt;&gt;"","-" &amp;TEXT(comp[[#This Row],[Hf]],"0.#") &amp;TEXT(Y$1,0),"")</f>
        <v/>
      </c>
      <c r="BB154" s="46" t="str">
        <f>IF(Z154&lt;&gt;"","-" &amp;TEXT(comp[[#This Row],[Ge]],"0.#") &amp;TEXT(Z$1,0),"")</f>
        <v/>
      </c>
      <c r="BC154" s="46" t="str">
        <f>IF(AA154&lt;&gt;"","-" &amp;TEXT(comp[[#This Row],[Mn]],"0.#") &amp;TEXT(AA$1,0),"")</f>
        <v/>
      </c>
      <c r="BD154" s="46" t="str">
        <f>IF(AB154&lt;&gt;"","-" &amp;TEXT(comp[[#This Row],[Sc]],"0.#") &amp;TEXT(AB$1,0),"")</f>
        <v/>
      </c>
      <c r="BE154" s="46" t="str">
        <f>IF(AC154&lt;&gt;"","-" &amp;TEXT(comp[[#This Row],[Ru]],"0.#") &amp;TEXT(AC$1,0),"")</f>
        <v/>
      </c>
      <c r="BF154" s="46" t="str">
        <f>IF(AD154&lt;&gt;"","-" &amp;TEXT(comp[[#This Row],[Ce]],"0.#") &amp;TEXT(AD$1,0),"")</f>
        <v/>
      </c>
      <c r="BG154" s="46" t="str">
        <f>IF(AE154&lt;&gt;"","-" &amp;TEXT([1]comp!$AE154,"0.#") &amp;TEXT(AE$1,0),"")</f>
        <v/>
      </c>
      <c r="BH154" s="32" t="str">
        <f>[1]comp!$D154 &amp; [1]comp!$E154</f>
        <v>60-6.7Al-8.9W-4.1TiDing, X. F., Mi, T., Xue, F., Zhou, H. J. &amp; Wang, M. L. Microstructure formation in γ-γ′ Co-Al-W-Ti alloys during directional solidification. J. Alloys Compd. 599, 159–163 (2014).</v>
      </c>
      <c r="BI154" s="73" t="str">
        <f t="shared" si="11"/>
        <v>Co-6.8Al-8.9W-4.3V</v>
      </c>
      <c r="BJ154" s="32" t="s">
        <v>1688</v>
      </c>
      <c r="BK154" t="str">
        <f t="shared" si="12"/>
        <v>-6.8Al-8.9W-4.3V</v>
      </c>
      <c r="BL154"/>
      <c r="BM154"/>
      <c r="BN154"/>
      <c r="BO154"/>
    </row>
    <row r="155" spans="1:67" s="31" customFormat="1" x14ac:dyDescent="0.3">
      <c r="A155" s="26" t="str">
        <f t="shared" si="10"/>
        <v>Co-9.7Al-10.8W</v>
      </c>
      <c r="B155" s="38" t="s">
        <v>1484</v>
      </c>
      <c r="C155" s="38" t="s">
        <v>2835</v>
      </c>
      <c r="D155" s="31" t="s">
        <v>377</v>
      </c>
      <c r="E155" s="32" t="s">
        <v>376</v>
      </c>
      <c r="F155" s="31">
        <v>166</v>
      </c>
      <c r="G155" s="54">
        <f t="shared" si="13"/>
        <v>79.5</v>
      </c>
      <c r="H155" s="55"/>
      <c r="I155" s="55">
        <v>9.6999999999999993</v>
      </c>
      <c r="J155" s="55"/>
      <c r="K155" s="55">
        <v>10.8</v>
      </c>
      <c r="L155" s="55"/>
      <c r="M155" s="55"/>
      <c r="N155" s="55"/>
      <c r="O155" s="55"/>
      <c r="P155" s="55"/>
      <c r="Q155" s="51"/>
      <c r="R155" s="51"/>
      <c r="S155" s="51"/>
      <c r="T155" s="55"/>
      <c r="U155" s="55"/>
      <c r="V155" s="55"/>
      <c r="W155" s="55"/>
      <c r="X155" s="55"/>
      <c r="Y155" s="55"/>
      <c r="Z155" s="55"/>
      <c r="AA155" s="55"/>
      <c r="AB155" s="55"/>
      <c r="AC155" s="55"/>
      <c r="AD155" s="55"/>
      <c r="AE155" s="55"/>
      <c r="AF155" s="31">
        <f t="shared" si="14"/>
        <v>9.4164000000000012</v>
      </c>
      <c r="AI155" s="46" t="s">
        <v>1</v>
      </c>
      <c r="AJ155" s="46" t="str">
        <f>IF(I155&lt;&gt;"","-" &amp;TEXT([1]comp!$I155,"0.#") &amp;TEXT(I$1,0),"")</f>
        <v>-9.7Al</v>
      </c>
      <c r="AK155" s="46" t="str">
        <f>IF(K155&lt;&gt;"","-" &amp;TEXT(comp[[#This Row],[W]],"0.#") &amp;TEXT(K$1,0),"")</f>
        <v>-10.8W</v>
      </c>
      <c r="AL155" s="46" t="str">
        <f>IF(H155&lt;&gt;"","-" &amp;TEXT(comp[[#This Row],[Ni]],"0.#") &amp;TEXT(H$1,0),"")</f>
        <v/>
      </c>
      <c r="AM155" s="46" t="str">
        <f>IF(J155&lt;&gt;"","-" &amp;TEXT(comp[[#This Row],[Cr]],"0.#") &amp;TEXT(J$1,0),"")</f>
        <v/>
      </c>
      <c r="AN155" s="46" t="str">
        <f>IF(M155&lt;&gt;"","-" &amp;TEXT(comp[[#This Row],[Ta]],"0.#") &amp;TEXT(M$1,0),"")</f>
        <v/>
      </c>
      <c r="AO155" s="46" t="str">
        <f>IF(N155&lt;&gt;"","-" &amp;TEXT(comp[[#This Row],[Nb]],"0.#") &amp;TEXT(N$1,0),"")</f>
        <v/>
      </c>
      <c r="AP155" s="46" t="str">
        <f>IF(O155&lt;&gt;"","-" &amp;TEXT(comp[[#This Row],[V]],"0.#") &amp;TEXT(O$1,0),"")</f>
        <v/>
      </c>
      <c r="AQ155" s="46" t="str">
        <f>IF(L155&lt;&gt;"","-" &amp;TEXT(comp[[#This Row],[Ti]],"0.#") &amp;TEXT(L$1,0),"")</f>
        <v/>
      </c>
      <c r="AR155" s="46" t="str">
        <f>IF(P155&lt;&gt;"","-" &amp;TEXT(comp[[#This Row],[Mo]],"0.#") &amp;TEXT(P$1,0),"")</f>
        <v/>
      </c>
      <c r="AS155" s="46" t="str">
        <f>IF(Q155&lt;&gt;"","-" &amp;TEXT(comp[[#This Row],[C]],"0.##") &amp;TEXT(Q$1,0),"")</f>
        <v/>
      </c>
      <c r="AT155" s="46" t="str">
        <f>IF(R155&lt;&gt;"","-" &amp;TEXT(comp[[#This Row],[Zr]],"0.##") &amp;TEXT(R$1,0),"")</f>
        <v/>
      </c>
      <c r="AU155" s="46" t="str">
        <f>IF(S155&lt;&gt;"","-" &amp;TEXT(comp[[#This Row],[B]],"0.##") &amp;TEXT(S$1,0),"")</f>
        <v/>
      </c>
      <c r="AV155" s="46" t="str">
        <f>IF(T155&lt;&gt;"","-" &amp;TEXT(comp[[#This Row],[Ir]],"0.#") &amp;TEXT(T$1,0),"")</f>
        <v/>
      </c>
      <c r="AW155" s="46" t="str">
        <f>IF(U155&lt;&gt;"","-" &amp;TEXT(comp[[#This Row],[Re]],"0.#") &amp;TEXT(U$1,0),"")</f>
        <v/>
      </c>
      <c r="AX155" s="46" t="str">
        <f>IF(V155&lt;&gt;"","-" &amp;TEXT(comp[[#This Row],[Si]],"0.#") &amp;TEXT(V$1,0),"")</f>
        <v/>
      </c>
      <c r="AY155" s="46" t="str">
        <f>IF(W155&lt;&gt;"","-" &amp;TEXT(comp[[#This Row],[Fe]],"0.#") &amp;TEXT(W$1,0),"")</f>
        <v/>
      </c>
      <c r="AZ155" s="46" t="str">
        <f>IF(X155&lt;&gt;"","-" &amp;TEXT(comp[[#This Row],[Y]],"0.#") &amp;TEXT(X$1,0),"")</f>
        <v/>
      </c>
      <c r="BA155" s="46" t="str">
        <f>IF(Y155&lt;&gt;"","-" &amp;TEXT(comp[[#This Row],[Hf]],"0.#") &amp;TEXT(Y$1,0),"")</f>
        <v/>
      </c>
      <c r="BB155" s="46" t="str">
        <f>IF(Z155&lt;&gt;"","-" &amp;TEXT(comp[[#This Row],[Ge]],"0.#") &amp;TEXT(Z$1,0),"")</f>
        <v/>
      </c>
      <c r="BC155" s="46" t="str">
        <f>IF(AA155&lt;&gt;"","-" &amp;TEXT(comp[[#This Row],[Mn]],"0.#") &amp;TEXT(AA$1,0),"")</f>
        <v/>
      </c>
      <c r="BD155" s="46" t="str">
        <f>IF(AB155&lt;&gt;"","-" &amp;TEXT(comp[[#This Row],[Sc]],"0.#") &amp;TEXT(AB$1,0),"")</f>
        <v/>
      </c>
      <c r="BE155" s="46" t="str">
        <f>IF(AC155&lt;&gt;"","-" &amp;TEXT(comp[[#This Row],[Ru]],"0.#") &amp;TEXT(AC$1,0),"")</f>
        <v/>
      </c>
      <c r="BF155" s="46" t="str">
        <f>IF(AD155&lt;&gt;"","-" &amp;TEXT(comp[[#This Row],[Ce]],"0.#") &amp;TEXT(AD$1,0),"")</f>
        <v/>
      </c>
      <c r="BG155" s="46" t="str">
        <f>IF(AE155&lt;&gt;"","-" &amp;TEXT([1]comp!$AE155,"0.#") &amp;TEXT(AE$1,0),"")</f>
        <v/>
      </c>
      <c r="BH155" s="32" t="str">
        <f>[1]comp!$D155 &amp; [1]comp!$E155</f>
        <v>Co-9.7Al-10.8WDunand, D. C. et al. ‘Designing Nanoscale Precipitates in Novel Cobalt-based Superalloys to Improve Creep Resistance and Operating Temperature’ Final Technical Report. (2010).</v>
      </c>
      <c r="BI155" s="73" t="str">
        <f t="shared" si="11"/>
        <v>Co-9.7Al-10.8W</v>
      </c>
      <c r="BJ155" s="32" t="s">
        <v>1936</v>
      </c>
      <c r="BK155" t="str">
        <f t="shared" si="12"/>
        <v>-9.7Al-10.8W</v>
      </c>
      <c r="BL155"/>
      <c r="BM155"/>
      <c r="BN155"/>
      <c r="BO155"/>
    </row>
    <row r="156" spans="1:67" s="28" customFormat="1" x14ac:dyDescent="0.3">
      <c r="A156" s="26" t="str">
        <f t="shared" si="10"/>
        <v>Co-29.2Ni-9.8Al-6.4Cr-6.3W-2.4Ta</v>
      </c>
      <c r="B156" s="30" t="s">
        <v>1483</v>
      </c>
      <c r="C156" s="30" t="s">
        <v>2836</v>
      </c>
      <c r="D156" s="28" t="s">
        <v>382</v>
      </c>
      <c r="E156" s="30" t="s">
        <v>381</v>
      </c>
      <c r="F156" s="28">
        <v>167</v>
      </c>
      <c r="G156" s="54">
        <f t="shared" si="13"/>
        <v>45.900000000000006</v>
      </c>
      <c r="H156" s="56">
        <v>29.2</v>
      </c>
      <c r="I156" s="56">
        <v>9.8000000000000007</v>
      </c>
      <c r="J156" s="56">
        <v>6.4</v>
      </c>
      <c r="K156" s="56">
        <v>6.3</v>
      </c>
      <c r="L156" s="56"/>
      <c r="M156" s="56">
        <v>2.4</v>
      </c>
      <c r="N156" s="56"/>
      <c r="O156" s="56"/>
      <c r="P156" s="56"/>
      <c r="Q156" s="52"/>
      <c r="R156" s="52"/>
      <c r="S156" s="52"/>
      <c r="T156" s="56"/>
      <c r="U156" s="56"/>
      <c r="V156" s="56"/>
      <c r="W156" s="56"/>
      <c r="X156" s="56"/>
      <c r="Y156" s="56"/>
      <c r="Z156" s="56"/>
      <c r="AA156" s="56"/>
      <c r="AB156" s="56"/>
      <c r="AC156" s="56"/>
      <c r="AD156" s="56"/>
      <c r="AE156" s="56"/>
      <c r="AF156" s="28">
        <f t="shared" si="14"/>
        <v>9.0233460000000001</v>
      </c>
      <c r="AI156" s="46" t="s">
        <v>1</v>
      </c>
      <c r="AJ156" s="46" t="str">
        <f>IF(I156&lt;&gt;"","-" &amp;TEXT([1]comp!$I156,"0.#") &amp;TEXT(I$1,0),"")</f>
        <v>-9.8Al</v>
      </c>
      <c r="AK156" s="46" t="str">
        <f>IF(K156&lt;&gt;"","-" &amp;TEXT(comp[[#This Row],[W]],"0.#") &amp;TEXT(K$1,0),"")</f>
        <v>-6.3W</v>
      </c>
      <c r="AL156" s="46" t="str">
        <f>IF(H156&lt;&gt;"","-" &amp;TEXT(comp[[#This Row],[Ni]],"0.#") &amp;TEXT(H$1,0),"")</f>
        <v>-29.2Ni</v>
      </c>
      <c r="AM156" s="46" t="str">
        <f>IF(J156&lt;&gt;"","-" &amp;TEXT(comp[[#This Row],[Cr]],"0.#") &amp;TEXT(J$1,0),"")</f>
        <v>-6.4Cr</v>
      </c>
      <c r="AN156" s="46" t="str">
        <f>IF(M156&lt;&gt;"","-" &amp;TEXT(comp[[#This Row],[Ta]],"0.#") &amp;TEXT(M$1,0),"")</f>
        <v>-2.4Ta</v>
      </c>
      <c r="AO156" s="46" t="str">
        <f>IF(N156&lt;&gt;"","-" &amp;TEXT(comp[[#This Row],[Nb]],"0.#") &amp;TEXT(N$1,0),"")</f>
        <v/>
      </c>
      <c r="AP156" s="46" t="str">
        <f>IF(O156&lt;&gt;"","-" &amp;TEXT(comp[[#This Row],[V]],"0.#") &amp;TEXT(O$1,0),"")</f>
        <v/>
      </c>
      <c r="AQ156" s="46" t="str">
        <f>IF(L156&lt;&gt;"","-" &amp;TEXT(comp[[#This Row],[Ti]],"0.#") &amp;TEXT(L$1,0),"")</f>
        <v/>
      </c>
      <c r="AR156" s="46" t="str">
        <f>IF(P156&lt;&gt;"","-" &amp;TEXT(comp[[#This Row],[Mo]],"0.#") &amp;TEXT(P$1,0),"")</f>
        <v/>
      </c>
      <c r="AS156" s="46" t="str">
        <f>IF(Q156&lt;&gt;"","-" &amp;TEXT(comp[[#This Row],[C]],"0.##") &amp;TEXT(Q$1,0),"")</f>
        <v/>
      </c>
      <c r="AT156" s="46" t="str">
        <f>IF(R156&lt;&gt;"","-" &amp;TEXT(comp[[#This Row],[Zr]],"0.##") &amp;TEXT(R$1,0),"")</f>
        <v/>
      </c>
      <c r="AU156" s="46" t="str">
        <f>IF(S156&lt;&gt;"","-" &amp;TEXT(comp[[#This Row],[B]],"0.##") &amp;TEXT(S$1,0),"")</f>
        <v/>
      </c>
      <c r="AV156" s="46" t="str">
        <f>IF(T156&lt;&gt;"","-" &amp;TEXT(comp[[#This Row],[Ir]],"0.#") &amp;TEXT(T$1,0),"")</f>
        <v/>
      </c>
      <c r="AW156" s="46" t="str">
        <f>IF(U156&lt;&gt;"","-" &amp;TEXT(comp[[#This Row],[Re]],"0.#") &amp;TEXT(U$1,0),"")</f>
        <v/>
      </c>
      <c r="AX156" s="46" t="str">
        <f>IF(V156&lt;&gt;"","-" &amp;TEXT(comp[[#This Row],[Si]],"0.#") &amp;TEXT(V$1,0),"")</f>
        <v/>
      </c>
      <c r="AY156" s="46" t="str">
        <f>IF(W156&lt;&gt;"","-" &amp;TEXT(comp[[#This Row],[Fe]],"0.#") &amp;TEXT(W$1,0),"")</f>
        <v/>
      </c>
      <c r="AZ156" s="46" t="str">
        <f>IF(X156&lt;&gt;"","-" &amp;TEXT(comp[[#This Row],[Y]],"0.#") &amp;TEXT(X$1,0),"")</f>
        <v/>
      </c>
      <c r="BA156" s="46" t="str">
        <f>IF(Y156&lt;&gt;"","-" &amp;TEXT(comp[[#This Row],[Hf]],"0.#") &amp;TEXT(Y$1,0),"")</f>
        <v/>
      </c>
      <c r="BB156" s="46" t="str">
        <f>IF(Z156&lt;&gt;"","-" &amp;TEXT(comp[[#This Row],[Ge]],"0.#") &amp;TEXT(Z$1,0),"")</f>
        <v/>
      </c>
      <c r="BC156" s="46" t="str">
        <f>IF(AA156&lt;&gt;"","-" &amp;TEXT(comp[[#This Row],[Mn]],"0.#") &amp;TEXT(AA$1,0),"")</f>
        <v/>
      </c>
      <c r="BD156" s="46" t="str">
        <f>IF(AB156&lt;&gt;"","-" &amp;TEXT(comp[[#This Row],[Sc]],"0.#") &amp;TEXT(AB$1,0),"")</f>
        <v/>
      </c>
      <c r="BE156" s="46" t="str">
        <f>IF(AC156&lt;&gt;"","-" &amp;TEXT(comp[[#This Row],[Ru]],"0.#") &amp;TEXT(AC$1,0),"")</f>
        <v/>
      </c>
      <c r="BF156" s="46" t="str">
        <f>IF(AD156&lt;&gt;"","-" &amp;TEXT(comp[[#This Row],[Ce]],"0.#") &amp;TEXT(AD$1,0),"")</f>
        <v/>
      </c>
      <c r="BG156" s="46" t="str">
        <f>IF(AE156&lt;&gt;"","-" &amp;TEXT([1]comp!$AE156,"0.#") &amp;TEXT(AE$1,0),"")</f>
        <v/>
      </c>
      <c r="BH156" s="30" t="str">
        <f>[1]comp!$D156 &amp; [1]comp!$E156</f>
        <v>CoNi-AEggeler, Y. M. et al. Planar defect formation in the γ’ phase during high temperature creep in single crystal CoNi-base superalloys. Acta Mater. 113, 335–349 (2016).</v>
      </c>
      <c r="BI156" s="36" t="str">
        <f t="shared" si="11"/>
        <v>Co-29.2Ni-9.8Al-6.4Cr-6.3W-2.4Ta</v>
      </c>
      <c r="BJ156" s="30" t="s">
        <v>1707</v>
      </c>
      <c r="BK156" t="str">
        <f t="shared" si="12"/>
        <v>-9.8Al-6.4Cr-6.3W-2.4Ta-29.2Ni</v>
      </c>
      <c r="BL156"/>
      <c r="BM156"/>
      <c r="BN156"/>
      <c r="BO156"/>
    </row>
    <row r="157" spans="1:67" s="28" customFormat="1" x14ac:dyDescent="0.3">
      <c r="A157" s="26" t="str">
        <f t="shared" si="10"/>
        <v>Co-8.8Al-7.6W-1.9Ta</v>
      </c>
      <c r="B157" s="38" t="s">
        <v>1484</v>
      </c>
      <c r="C157" s="38" t="s">
        <v>2837</v>
      </c>
      <c r="D157" s="31" t="s">
        <v>389</v>
      </c>
      <c r="E157" s="32" t="s">
        <v>388</v>
      </c>
      <c r="F157" s="31">
        <v>168</v>
      </c>
      <c r="G157" s="54">
        <f t="shared" si="13"/>
        <v>81.8</v>
      </c>
      <c r="H157" s="55"/>
      <c r="I157" s="55">
        <v>8.75</v>
      </c>
      <c r="J157" s="55"/>
      <c r="K157" s="55">
        <v>7.56</v>
      </c>
      <c r="L157" s="55"/>
      <c r="M157" s="55">
        <v>1.89</v>
      </c>
      <c r="N157" s="55"/>
      <c r="O157" s="55"/>
      <c r="P157" s="55"/>
      <c r="Q157" s="51"/>
      <c r="R157" s="51"/>
      <c r="S157" s="51"/>
      <c r="T157" s="55"/>
      <c r="U157" s="55"/>
      <c r="V157" s="55"/>
      <c r="W157" s="55"/>
      <c r="X157" s="55"/>
      <c r="Y157" s="55"/>
      <c r="Z157" s="55"/>
      <c r="AA157" s="55"/>
      <c r="AB157" s="55"/>
      <c r="AC157" s="55"/>
      <c r="AD157" s="55"/>
      <c r="AE157" s="55"/>
      <c r="AF157" s="31">
        <f t="shared" si="14"/>
        <v>9.2864349999999991</v>
      </c>
      <c r="AG157" s="31"/>
      <c r="AH157" s="31" t="s">
        <v>390</v>
      </c>
      <c r="AI157" s="46" t="s">
        <v>1</v>
      </c>
      <c r="AJ157" s="46" t="str">
        <f>IF(I157&lt;&gt;"","-" &amp;TEXT([1]comp!$I157,"0.#") &amp;TEXT(I$1,0),"")</f>
        <v>-8.8Al</v>
      </c>
      <c r="AK157" s="46" t="str">
        <f>IF(K157&lt;&gt;"","-" &amp;TEXT(comp[[#This Row],[W]],"0.#") &amp;TEXT(K$1,0),"")</f>
        <v>-7.6W</v>
      </c>
      <c r="AL157" s="46" t="str">
        <f>IF(H157&lt;&gt;"","-" &amp;TEXT(comp[[#This Row],[Ni]],"0.#") &amp;TEXT(H$1,0),"")</f>
        <v/>
      </c>
      <c r="AM157" s="46" t="str">
        <f>IF(J157&lt;&gt;"","-" &amp;TEXT(comp[[#This Row],[Cr]],"0.#") &amp;TEXT(J$1,0),"")</f>
        <v/>
      </c>
      <c r="AN157" s="46" t="str">
        <f>IF(M157&lt;&gt;"","-" &amp;TEXT(comp[[#This Row],[Ta]],"0.#") &amp;TEXT(M$1,0),"")</f>
        <v>-1.9Ta</v>
      </c>
      <c r="AO157" s="46" t="str">
        <f>IF(N157&lt;&gt;"","-" &amp;TEXT(comp[[#This Row],[Nb]],"0.#") &amp;TEXT(N$1,0),"")</f>
        <v/>
      </c>
      <c r="AP157" s="46" t="str">
        <f>IF(O157&lt;&gt;"","-" &amp;TEXT(comp[[#This Row],[V]],"0.#") &amp;TEXT(O$1,0),"")</f>
        <v/>
      </c>
      <c r="AQ157" s="46" t="str">
        <f>IF(L157&lt;&gt;"","-" &amp;TEXT(comp[[#This Row],[Ti]],"0.#") &amp;TEXT(L$1,0),"")</f>
        <v/>
      </c>
      <c r="AR157" s="46" t="str">
        <f>IF(P157&lt;&gt;"","-" &amp;TEXT(comp[[#This Row],[Mo]],"0.#") &amp;TEXT(P$1,0),"")</f>
        <v/>
      </c>
      <c r="AS157" s="46" t="str">
        <f>IF(Q157&lt;&gt;"","-" &amp;TEXT(comp[[#This Row],[C]],"0.##") &amp;TEXT(Q$1,0),"")</f>
        <v/>
      </c>
      <c r="AT157" s="46" t="str">
        <f>IF(R157&lt;&gt;"","-" &amp;TEXT(comp[[#This Row],[Zr]],"0.##") &amp;TEXT(R$1,0),"")</f>
        <v/>
      </c>
      <c r="AU157" s="46" t="str">
        <f>IF(S157&lt;&gt;"","-" &amp;TEXT(comp[[#This Row],[B]],"0.##") &amp;TEXT(S$1,0),"")</f>
        <v/>
      </c>
      <c r="AV157" s="46" t="str">
        <f>IF(T157&lt;&gt;"","-" &amp;TEXT(comp[[#This Row],[Ir]],"0.#") &amp;TEXT(T$1,0),"")</f>
        <v/>
      </c>
      <c r="AW157" s="46" t="str">
        <f>IF(U157&lt;&gt;"","-" &amp;TEXT(comp[[#This Row],[Re]],"0.#") &amp;TEXT(U$1,0),"")</f>
        <v/>
      </c>
      <c r="AX157" s="46" t="str">
        <f>IF(V157&lt;&gt;"","-" &amp;TEXT(comp[[#This Row],[Si]],"0.#") &amp;TEXT(V$1,0),"")</f>
        <v/>
      </c>
      <c r="AY157" s="46" t="str">
        <f>IF(W157&lt;&gt;"","-" &amp;TEXT(comp[[#This Row],[Fe]],"0.#") &amp;TEXT(W$1,0),"")</f>
        <v/>
      </c>
      <c r="AZ157" s="46" t="str">
        <f>IF(X157&lt;&gt;"","-" &amp;TEXT(comp[[#This Row],[Y]],"0.#") &amp;TEXT(X$1,0),"")</f>
        <v/>
      </c>
      <c r="BA157" s="46" t="str">
        <f>IF(Y157&lt;&gt;"","-" &amp;TEXT(comp[[#This Row],[Hf]],"0.#") &amp;TEXT(Y$1,0),"")</f>
        <v/>
      </c>
      <c r="BB157" s="46" t="str">
        <f>IF(Z157&lt;&gt;"","-" &amp;TEXT(comp[[#This Row],[Ge]],"0.#") &amp;TEXT(Z$1,0),"")</f>
        <v/>
      </c>
      <c r="BC157" s="46" t="str">
        <f>IF(AA157&lt;&gt;"","-" &amp;TEXT(comp[[#This Row],[Mn]],"0.#") &amp;TEXT(AA$1,0),"")</f>
        <v/>
      </c>
      <c r="BD157" s="46" t="str">
        <f>IF(AB157&lt;&gt;"","-" &amp;TEXT(comp[[#This Row],[Sc]],"0.#") &amp;TEXT(AB$1,0),"")</f>
        <v/>
      </c>
      <c r="BE157" s="46" t="str">
        <f>IF(AC157&lt;&gt;"","-" &amp;TEXT(comp[[#This Row],[Ru]],"0.#") &amp;TEXT(AC$1,0),"")</f>
        <v/>
      </c>
      <c r="BF157" s="46" t="str">
        <f>IF(AD157&lt;&gt;"","-" &amp;TEXT(comp[[#This Row],[Ce]],"0.#") &amp;TEXT(AD$1,0),"")</f>
        <v/>
      </c>
      <c r="BG157" s="46" t="str">
        <f>IF(AE157&lt;&gt;"","-" &amp;TEXT([1]comp!$AE157,"0.#") &amp;TEXT(AE$1,0),"")</f>
        <v/>
      </c>
      <c r="BH157" s="32" t="str">
        <f>[1]comp!$D157 &amp; [1]comp!$E157</f>
        <v>alloy2Epishin, A. et al. Interdiffusion in the Face-Centered Cubic Phase of the Co-Al-W-Ta System Between 1090 and 1240 °C. J. Phase Equilibria Diffus. 39, 176–185 (2018)</v>
      </c>
      <c r="BI157" s="73" t="str">
        <f t="shared" si="11"/>
        <v>Co-8.8Al-7.6W-1.9Ta</v>
      </c>
      <c r="BJ157" s="32" t="s">
        <v>1689</v>
      </c>
      <c r="BK157" t="str">
        <f t="shared" si="12"/>
        <v>-8.8Al-7.6W-1.9Ta</v>
      </c>
      <c r="BL157"/>
      <c r="BM157"/>
      <c r="BN157"/>
      <c r="BO157"/>
    </row>
    <row r="158" spans="1:67" s="31" customFormat="1" x14ac:dyDescent="0.3">
      <c r="A158" s="26" t="str">
        <f t="shared" si="10"/>
        <v>Co-15.9Ni-13.6Al-19.W-0.7Ta-0.6Mo-0.3Re</v>
      </c>
      <c r="B158" s="30" t="s">
        <v>1483</v>
      </c>
      <c r="C158" s="30" t="s">
        <v>2838</v>
      </c>
      <c r="D158" s="28" t="s">
        <v>384</v>
      </c>
      <c r="E158" s="30" t="s">
        <v>383</v>
      </c>
      <c r="F158" s="28">
        <v>169</v>
      </c>
      <c r="G158" s="54">
        <f t="shared" si="13"/>
        <v>49.9</v>
      </c>
      <c r="H158" s="56">
        <v>15.9</v>
      </c>
      <c r="I158" s="56">
        <v>13.6</v>
      </c>
      <c r="J158" s="56"/>
      <c r="K158" s="56">
        <v>19</v>
      </c>
      <c r="L158" s="56"/>
      <c r="M158" s="56">
        <v>0.7</v>
      </c>
      <c r="N158" s="56"/>
      <c r="O158" s="56"/>
      <c r="P158" s="56">
        <v>0.6</v>
      </c>
      <c r="Q158" s="52"/>
      <c r="R158" s="52"/>
      <c r="S158" s="52"/>
      <c r="T158" s="56"/>
      <c r="U158" s="56">
        <v>0.3</v>
      </c>
      <c r="V158" s="56"/>
      <c r="W158" s="56"/>
      <c r="X158" s="56"/>
      <c r="Y158" s="56"/>
      <c r="Z158" s="56"/>
      <c r="AA158" s="56"/>
      <c r="AB158" s="56"/>
      <c r="AC158" s="56"/>
      <c r="AD158" s="56"/>
      <c r="AE158" s="56"/>
      <c r="AF158" s="28">
        <f t="shared" si="14"/>
        <v>10.123462</v>
      </c>
      <c r="AG158" s="28"/>
      <c r="AH158" s="28" t="s">
        <v>386</v>
      </c>
      <c r="AI158" s="46" t="s">
        <v>1</v>
      </c>
      <c r="AJ158" s="46" t="str">
        <f>IF(I158&lt;&gt;"","-" &amp;TEXT([1]comp!$I158,"0.#") &amp;TEXT(I$1,0),"")</f>
        <v>-13.6Al</v>
      </c>
      <c r="AK158" s="46" t="str">
        <f>IF(K158&lt;&gt;"","-" &amp;TEXT(comp[[#This Row],[W]],"0.#") &amp;TEXT(K$1,0),"")</f>
        <v>-19.W</v>
      </c>
      <c r="AL158" s="46" t="str">
        <f>IF(H158&lt;&gt;"","-" &amp;TEXT(comp[[#This Row],[Ni]],"0.#") &amp;TEXT(H$1,0),"")</f>
        <v>-15.9Ni</v>
      </c>
      <c r="AM158" s="46" t="str">
        <f>IF(J158&lt;&gt;"","-" &amp;TEXT(comp[[#This Row],[Cr]],"0.#") &amp;TEXT(J$1,0),"")</f>
        <v/>
      </c>
      <c r="AN158" s="46" t="str">
        <f>IF(M158&lt;&gt;"","-" &amp;TEXT(comp[[#This Row],[Ta]],"0.#") &amp;TEXT(M$1,0),"")</f>
        <v>-0.7Ta</v>
      </c>
      <c r="AO158" s="46" t="str">
        <f>IF(N158&lt;&gt;"","-" &amp;TEXT(comp[[#This Row],[Nb]],"0.#") &amp;TEXT(N$1,0),"")</f>
        <v/>
      </c>
      <c r="AP158" s="46" t="str">
        <f>IF(O158&lt;&gt;"","-" &amp;TEXT(comp[[#This Row],[V]],"0.#") &amp;TEXT(O$1,0),"")</f>
        <v/>
      </c>
      <c r="AQ158" s="46" t="str">
        <f>IF(L158&lt;&gt;"","-" &amp;TEXT(comp[[#This Row],[Ti]],"0.#") &amp;TEXT(L$1,0),"")</f>
        <v/>
      </c>
      <c r="AR158" s="46" t="str">
        <f>IF(P158&lt;&gt;"","-" &amp;TEXT(comp[[#This Row],[Mo]],"0.#") &amp;TEXT(P$1,0),"")</f>
        <v>-0.6Mo</v>
      </c>
      <c r="AS158" s="46" t="str">
        <f>IF(Q158&lt;&gt;"","-" &amp;TEXT(comp[[#This Row],[C]],"0.##") &amp;TEXT(Q$1,0),"")</f>
        <v/>
      </c>
      <c r="AT158" s="46" t="str">
        <f>IF(R158&lt;&gt;"","-" &amp;TEXT(comp[[#This Row],[Zr]],"0.##") &amp;TEXT(R$1,0),"")</f>
        <v/>
      </c>
      <c r="AU158" s="46" t="str">
        <f>IF(S158&lt;&gt;"","-" &amp;TEXT(comp[[#This Row],[B]],"0.##") &amp;TEXT(S$1,0),"")</f>
        <v/>
      </c>
      <c r="AV158" s="46" t="str">
        <f>IF(T158&lt;&gt;"","-" &amp;TEXT(comp[[#This Row],[Ir]],"0.#") &amp;TEXT(T$1,0),"")</f>
        <v/>
      </c>
      <c r="AW158" s="46" t="str">
        <f>IF(U158&lt;&gt;"","-" &amp;TEXT(comp[[#This Row],[Re]],"0.#") &amp;TEXT(U$1,0),"")</f>
        <v>-0.3Re</v>
      </c>
      <c r="AX158" s="46" t="str">
        <f>IF(V158&lt;&gt;"","-" &amp;TEXT(comp[[#This Row],[Si]],"0.#") &amp;TEXT(V$1,0),"")</f>
        <v/>
      </c>
      <c r="AY158" s="46" t="str">
        <f>IF(W158&lt;&gt;"","-" &amp;TEXT(comp[[#This Row],[Fe]],"0.#") &amp;TEXT(W$1,0),"")</f>
        <v/>
      </c>
      <c r="AZ158" s="46" t="str">
        <f>IF(X158&lt;&gt;"","-" &amp;TEXT(comp[[#This Row],[Y]],"0.#") &amp;TEXT(X$1,0),"")</f>
        <v/>
      </c>
      <c r="BA158" s="46" t="str">
        <f>IF(Y158&lt;&gt;"","-" &amp;TEXT(comp[[#This Row],[Hf]],"0.#") &amp;TEXT(Y$1,0),"")</f>
        <v/>
      </c>
      <c r="BB158" s="46" t="str">
        <f>IF(Z158&lt;&gt;"","-" &amp;TEXT(comp[[#This Row],[Ge]],"0.#") &amp;TEXT(Z$1,0),"")</f>
        <v/>
      </c>
      <c r="BC158" s="46" t="str">
        <f>IF(AA158&lt;&gt;"","-" &amp;TEXT(comp[[#This Row],[Mn]],"0.#") &amp;TEXT(AA$1,0),"")</f>
        <v/>
      </c>
      <c r="BD158" s="46" t="str">
        <f>IF(AB158&lt;&gt;"","-" &amp;TEXT(comp[[#This Row],[Sc]],"0.#") &amp;TEXT(AB$1,0),"")</f>
        <v/>
      </c>
      <c r="BE158" s="46" t="str">
        <f>IF(AC158&lt;&gt;"","-" &amp;TEXT(comp[[#This Row],[Ru]],"0.#") &amp;TEXT(AC$1,0),"")</f>
        <v/>
      </c>
      <c r="BF158" s="46" t="str">
        <f>IF(AD158&lt;&gt;"","-" &amp;TEXT(comp[[#This Row],[Ce]],"0.#") &amp;TEXT(AD$1,0),"")</f>
        <v/>
      </c>
      <c r="BG158" s="46" t="str">
        <f>IF(AE158&lt;&gt;"","-" &amp;TEXT([1]comp!$AE158,"0.#") &amp;TEXT(AE$1,0),"")</f>
        <v/>
      </c>
      <c r="BH158" s="30" t="str">
        <f>[1]comp!$D158 &amp; [1]comp!$E158</f>
        <v>alloy1Epishin, A. I. et al. Thermal stability of the structure of a heat-resistant cobalt alloy hardened with intermetallic γ’-phase precipitates. Russ. Metall. 2016, 286–291 (2016).</v>
      </c>
      <c r="BI158" s="36" t="str">
        <f t="shared" si="11"/>
        <v>Co-15.9Ni-13.6Al-19.W-0.7Ta-0.6Mo-0.3Re</v>
      </c>
      <c r="BJ158" s="30" t="s">
        <v>1690</v>
      </c>
      <c r="BK158" t="str">
        <f t="shared" si="12"/>
        <v>-13.6Al-19.W-0.7Ta-15.9Ni-0.6Mo-0.3Re</v>
      </c>
      <c r="BL158"/>
      <c r="BM158"/>
      <c r="BN158"/>
      <c r="BO158"/>
    </row>
    <row r="159" spans="1:67" s="31" customFormat="1" x14ac:dyDescent="0.3">
      <c r="A159" s="26" t="str">
        <f t="shared" si="10"/>
        <v>Co-9.Al-10.W-2.Ta</v>
      </c>
      <c r="B159" s="38" t="s">
        <v>1484</v>
      </c>
      <c r="C159" s="38" t="s">
        <v>2839</v>
      </c>
      <c r="D159" s="31" t="s">
        <v>392</v>
      </c>
      <c r="E159" s="32" t="s">
        <v>391</v>
      </c>
      <c r="F159" s="31">
        <v>170</v>
      </c>
      <c r="G159" s="54">
        <f t="shared" si="13"/>
        <v>79</v>
      </c>
      <c r="H159" s="55"/>
      <c r="I159" s="55">
        <v>9</v>
      </c>
      <c r="J159" s="55"/>
      <c r="K159" s="55">
        <v>10</v>
      </c>
      <c r="L159" s="55"/>
      <c r="M159" s="55">
        <v>2</v>
      </c>
      <c r="N159" s="55"/>
      <c r="O159" s="55"/>
      <c r="P159" s="55"/>
      <c r="Q159" s="51"/>
      <c r="R159" s="51"/>
      <c r="S159" s="51"/>
      <c r="T159" s="55"/>
      <c r="U159" s="55"/>
      <c r="V159" s="55"/>
      <c r="W159" s="55"/>
      <c r="X159" s="55"/>
      <c r="Y159" s="55"/>
      <c r="Z159" s="55"/>
      <c r="AA159" s="55"/>
      <c r="AB159" s="55"/>
      <c r="AC159" s="55"/>
      <c r="AD159" s="55"/>
      <c r="AE159" s="55"/>
      <c r="AF159" s="31">
        <f t="shared" si="14"/>
        <v>9.532</v>
      </c>
      <c r="AI159" s="46" t="s">
        <v>1</v>
      </c>
      <c r="AJ159" s="46" t="str">
        <f>IF(I159&lt;&gt;"","-" &amp;TEXT([1]comp!$I159,"0.#") &amp;TEXT(I$1,0),"")</f>
        <v>-9.Al</v>
      </c>
      <c r="AK159" s="46" t="str">
        <f>IF(K159&lt;&gt;"","-" &amp;TEXT(comp[[#This Row],[W]],"0.#") &amp;TEXT(K$1,0),"")</f>
        <v>-10.W</v>
      </c>
      <c r="AL159" s="46" t="str">
        <f>IF(H159&lt;&gt;"","-" &amp;TEXT(comp[[#This Row],[Ni]],"0.#") &amp;TEXT(H$1,0),"")</f>
        <v/>
      </c>
      <c r="AM159" s="46" t="str">
        <f>IF(J159&lt;&gt;"","-" &amp;TEXT(comp[[#This Row],[Cr]],"0.#") &amp;TEXT(J$1,0),"")</f>
        <v/>
      </c>
      <c r="AN159" s="46" t="str">
        <f>IF(M159&lt;&gt;"","-" &amp;TEXT(comp[[#This Row],[Ta]],"0.#") &amp;TEXT(M$1,0),"")</f>
        <v>-2.Ta</v>
      </c>
      <c r="AO159" s="46" t="str">
        <f>IF(N159&lt;&gt;"","-" &amp;TEXT(comp[[#This Row],[Nb]],"0.#") &amp;TEXT(N$1,0),"")</f>
        <v/>
      </c>
      <c r="AP159" s="46" t="str">
        <f>IF(O159&lt;&gt;"","-" &amp;TEXT(comp[[#This Row],[V]],"0.#") &amp;TEXT(O$1,0),"")</f>
        <v/>
      </c>
      <c r="AQ159" s="46" t="str">
        <f>IF(L159&lt;&gt;"","-" &amp;TEXT(comp[[#This Row],[Ti]],"0.#") &amp;TEXT(L$1,0),"")</f>
        <v/>
      </c>
      <c r="AR159" s="46" t="str">
        <f>IF(P159&lt;&gt;"","-" &amp;TEXT(comp[[#This Row],[Mo]],"0.#") &amp;TEXT(P$1,0),"")</f>
        <v/>
      </c>
      <c r="AS159" s="46" t="str">
        <f>IF(Q159&lt;&gt;"","-" &amp;TEXT(comp[[#This Row],[C]],"0.##") &amp;TEXT(Q$1,0),"")</f>
        <v/>
      </c>
      <c r="AT159" s="46" t="str">
        <f>IF(R159&lt;&gt;"","-" &amp;TEXT(comp[[#This Row],[Zr]],"0.##") &amp;TEXT(R$1,0),"")</f>
        <v/>
      </c>
      <c r="AU159" s="46" t="str">
        <f>IF(S159&lt;&gt;"","-" &amp;TEXT(comp[[#This Row],[B]],"0.##") &amp;TEXT(S$1,0),"")</f>
        <v/>
      </c>
      <c r="AV159" s="46" t="str">
        <f>IF(T159&lt;&gt;"","-" &amp;TEXT(comp[[#This Row],[Ir]],"0.#") &amp;TEXT(T$1,0),"")</f>
        <v/>
      </c>
      <c r="AW159" s="46" t="str">
        <f>IF(U159&lt;&gt;"","-" &amp;TEXT(comp[[#This Row],[Re]],"0.#") &amp;TEXT(U$1,0),"")</f>
        <v/>
      </c>
      <c r="AX159" s="46" t="str">
        <f>IF(V159&lt;&gt;"","-" &amp;TEXT(comp[[#This Row],[Si]],"0.#") &amp;TEXT(V$1,0),"")</f>
        <v/>
      </c>
      <c r="AY159" s="46" t="str">
        <f>IF(W159&lt;&gt;"","-" &amp;TEXT(comp[[#This Row],[Fe]],"0.#") &amp;TEXT(W$1,0),"")</f>
        <v/>
      </c>
      <c r="AZ159" s="46" t="str">
        <f>IF(X159&lt;&gt;"","-" &amp;TEXT(comp[[#This Row],[Y]],"0.#") &amp;TEXT(X$1,0),"")</f>
        <v/>
      </c>
      <c r="BA159" s="46" t="str">
        <f>IF(Y159&lt;&gt;"","-" &amp;TEXT(comp[[#This Row],[Hf]],"0.#") &amp;TEXT(Y$1,0),"")</f>
        <v/>
      </c>
      <c r="BB159" s="46" t="str">
        <f>IF(Z159&lt;&gt;"","-" &amp;TEXT(comp[[#This Row],[Ge]],"0.#") &amp;TEXT(Z$1,0),"")</f>
        <v/>
      </c>
      <c r="BC159" s="46" t="str">
        <f>IF(AA159&lt;&gt;"","-" &amp;TEXT(comp[[#This Row],[Mn]],"0.#") &amp;TEXT(AA$1,0),"")</f>
        <v/>
      </c>
      <c r="BD159" s="46" t="str">
        <f>IF(AB159&lt;&gt;"","-" &amp;TEXT(comp[[#This Row],[Sc]],"0.#") &amp;TEXT(AB$1,0),"")</f>
        <v/>
      </c>
      <c r="BE159" s="46" t="str">
        <f>IF(AC159&lt;&gt;"","-" &amp;TEXT(comp[[#This Row],[Ru]],"0.#") &amp;TEXT(AC$1,0),"")</f>
        <v/>
      </c>
      <c r="BF159" s="46" t="str">
        <f>IF(AD159&lt;&gt;"","-" &amp;TEXT(comp[[#This Row],[Ce]],"0.#") &amp;TEXT(AD$1,0),"")</f>
        <v/>
      </c>
      <c r="BG159" s="46" t="str">
        <f>IF(AE159&lt;&gt;"","-" &amp;TEXT([1]comp!$AE159,"0.#") &amp;TEXT(AE$1,0),"")</f>
        <v/>
      </c>
      <c r="BH159" s="32" t="str">
        <f>[1]comp!$D159 &amp; [1]comp!$E159</f>
        <v>Q0Epishin, A., Petrushin, N., Nolze, G., Gerstein, G. &amp; Maier, H. J. Investigation of the γ′-Strengthened Quaternary Co-Based Alloys Co-Al-W-Ta. Metall. Mater. Trans. A Phys. Metall. Mater. Sci. 49, 4042–4057 (2018).</v>
      </c>
      <c r="BI159" s="73" t="str">
        <f t="shared" si="11"/>
        <v>Co-9.Al-10.W-2.Ta</v>
      </c>
      <c r="BJ159" s="32" t="s">
        <v>1417</v>
      </c>
      <c r="BK159" t="str">
        <f t="shared" si="12"/>
        <v>-9.Al-10.W-2.Ta</v>
      </c>
      <c r="BL159"/>
      <c r="BM159"/>
      <c r="BN159"/>
      <c r="BO159"/>
    </row>
    <row r="160" spans="1:67" s="31" customFormat="1" x14ac:dyDescent="0.3">
      <c r="A160" s="26" t="str">
        <f t="shared" si="10"/>
        <v>Co-7.Al-10.W-2.Ta</v>
      </c>
      <c r="B160" s="38" t="s">
        <v>1484</v>
      </c>
      <c r="C160" s="38" t="s">
        <v>2840</v>
      </c>
      <c r="D160" s="31" t="s">
        <v>393</v>
      </c>
      <c r="E160" s="32" t="s">
        <v>391</v>
      </c>
      <c r="F160" s="31">
        <v>171</v>
      </c>
      <c r="G160" s="54">
        <f t="shared" si="13"/>
        <v>81</v>
      </c>
      <c r="H160" s="55"/>
      <c r="I160" s="55">
        <v>7</v>
      </c>
      <c r="J160" s="55"/>
      <c r="K160" s="55">
        <v>10</v>
      </c>
      <c r="L160" s="55"/>
      <c r="M160" s="55">
        <v>2</v>
      </c>
      <c r="N160" s="55"/>
      <c r="O160" s="55"/>
      <c r="P160" s="55"/>
      <c r="Q160" s="51"/>
      <c r="R160" s="51"/>
      <c r="S160" s="51"/>
      <c r="T160" s="55"/>
      <c r="U160" s="55"/>
      <c r="V160" s="55"/>
      <c r="W160" s="55"/>
      <c r="X160" s="55"/>
      <c r="Y160" s="55"/>
      <c r="Z160" s="55"/>
      <c r="AA160" s="55"/>
      <c r="AB160" s="55"/>
      <c r="AC160" s="55"/>
      <c r="AD160" s="55"/>
      <c r="AE160" s="55"/>
      <c r="AF160" s="31">
        <f t="shared" si="14"/>
        <v>9.6559999999999988</v>
      </c>
      <c r="AI160" s="46" t="s">
        <v>1</v>
      </c>
      <c r="AJ160" s="46" t="str">
        <f>IF(I160&lt;&gt;"","-" &amp;TEXT([1]comp!$I160,"0.#") &amp;TEXT(I$1,0),"")</f>
        <v>-7.Al</v>
      </c>
      <c r="AK160" s="46" t="str">
        <f>IF(K160&lt;&gt;"","-" &amp;TEXT(comp[[#This Row],[W]],"0.#") &amp;TEXT(K$1,0),"")</f>
        <v>-10.W</v>
      </c>
      <c r="AL160" s="46" t="str">
        <f>IF(H160&lt;&gt;"","-" &amp;TEXT(comp[[#This Row],[Ni]],"0.#") &amp;TEXT(H$1,0),"")</f>
        <v/>
      </c>
      <c r="AM160" s="46" t="str">
        <f>IF(J160&lt;&gt;"","-" &amp;TEXT(comp[[#This Row],[Cr]],"0.#") &amp;TEXT(J$1,0),"")</f>
        <v/>
      </c>
      <c r="AN160" s="46" t="str">
        <f>IF(M160&lt;&gt;"","-" &amp;TEXT(comp[[#This Row],[Ta]],"0.#") &amp;TEXT(M$1,0),"")</f>
        <v>-2.Ta</v>
      </c>
      <c r="AO160" s="46" t="str">
        <f>IF(N160&lt;&gt;"","-" &amp;TEXT(comp[[#This Row],[Nb]],"0.#") &amp;TEXT(N$1,0),"")</f>
        <v/>
      </c>
      <c r="AP160" s="46" t="str">
        <f>IF(O160&lt;&gt;"","-" &amp;TEXT(comp[[#This Row],[V]],"0.#") &amp;TEXT(O$1,0),"")</f>
        <v/>
      </c>
      <c r="AQ160" s="46" t="str">
        <f>IF(L160&lt;&gt;"","-" &amp;TEXT(comp[[#This Row],[Ti]],"0.#") &amp;TEXT(L$1,0),"")</f>
        <v/>
      </c>
      <c r="AR160" s="46" t="str">
        <f>IF(P160&lt;&gt;"","-" &amp;TEXT(comp[[#This Row],[Mo]],"0.#") &amp;TEXT(P$1,0),"")</f>
        <v/>
      </c>
      <c r="AS160" s="46" t="str">
        <f>IF(Q160&lt;&gt;"","-" &amp;TEXT(comp[[#This Row],[C]],"0.##") &amp;TEXT(Q$1,0),"")</f>
        <v/>
      </c>
      <c r="AT160" s="46" t="str">
        <f>IF(R160&lt;&gt;"","-" &amp;TEXT(comp[[#This Row],[Zr]],"0.##") &amp;TEXT(R$1,0),"")</f>
        <v/>
      </c>
      <c r="AU160" s="46" t="str">
        <f>IF(S160&lt;&gt;"","-" &amp;TEXT(comp[[#This Row],[B]],"0.##") &amp;TEXT(S$1,0),"")</f>
        <v/>
      </c>
      <c r="AV160" s="46" t="str">
        <f>IF(T160&lt;&gt;"","-" &amp;TEXT(comp[[#This Row],[Ir]],"0.#") &amp;TEXT(T$1,0),"")</f>
        <v/>
      </c>
      <c r="AW160" s="46" t="str">
        <f>IF(U160&lt;&gt;"","-" &amp;TEXT(comp[[#This Row],[Re]],"0.#") &amp;TEXT(U$1,0),"")</f>
        <v/>
      </c>
      <c r="AX160" s="46" t="str">
        <f>IF(V160&lt;&gt;"","-" &amp;TEXT(comp[[#This Row],[Si]],"0.#") &amp;TEXT(V$1,0),"")</f>
        <v/>
      </c>
      <c r="AY160" s="46" t="str">
        <f>IF(W160&lt;&gt;"","-" &amp;TEXT(comp[[#This Row],[Fe]],"0.#") &amp;TEXT(W$1,0),"")</f>
        <v/>
      </c>
      <c r="AZ160" s="46" t="str">
        <f>IF(X160&lt;&gt;"","-" &amp;TEXT(comp[[#This Row],[Y]],"0.#") &amp;TEXT(X$1,0),"")</f>
        <v/>
      </c>
      <c r="BA160" s="46" t="str">
        <f>IF(Y160&lt;&gt;"","-" &amp;TEXT(comp[[#This Row],[Hf]],"0.#") &amp;TEXT(Y$1,0),"")</f>
        <v/>
      </c>
      <c r="BB160" s="46" t="str">
        <f>IF(Z160&lt;&gt;"","-" &amp;TEXT(comp[[#This Row],[Ge]],"0.#") &amp;TEXT(Z$1,0),"")</f>
        <v/>
      </c>
      <c r="BC160" s="46" t="str">
        <f>IF(AA160&lt;&gt;"","-" &amp;TEXT(comp[[#This Row],[Mn]],"0.#") &amp;TEXT(AA$1,0),"")</f>
        <v/>
      </c>
      <c r="BD160" s="46" t="str">
        <f>IF(AB160&lt;&gt;"","-" &amp;TEXT(comp[[#This Row],[Sc]],"0.#") &amp;TEXT(AB$1,0),"")</f>
        <v/>
      </c>
      <c r="BE160" s="46" t="str">
        <f>IF(AC160&lt;&gt;"","-" &amp;TEXT(comp[[#This Row],[Ru]],"0.#") &amp;TEXT(AC$1,0),"")</f>
        <v/>
      </c>
      <c r="BF160" s="46" t="str">
        <f>IF(AD160&lt;&gt;"","-" &amp;TEXT(comp[[#This Row],[Ce]],"0.#") &amp;TEXT(AD$1,0),"")</f>
        <v/>
      </c>
      <c r="BG160" s="46" t="str">
        <f>IF(AE160&lt;&gt;"","-" &amp;TEXT([1]comp!$AE160,"0.#") &amp;TEXT(AE$1,0),"")</f>
        <v/>
      </c>
      <c r="BH160" s="32" t="str">
        <f>[1]comp!$D160 &amp; [1]comp!$E160</f>
        <v>Q1Epishin, A., Petrushin, N., Nolze, G., Gerstein, G. &amp; Maier, H. J. Investigation of the γ′-Strengthened Quaternary Co-Based Alloys Co-Al-W-Ta. Metall. Mater. Trans. A Phys. Metall. Mater. Sci. 49, 4042–4057 (2018).</v>
      </c>
      <c r="BI160" s="73" t="str">
        <f t="shared" si="11"/>
        <v>Co-7.Al-10.W-2.Ta</v>
      </c>
      <c r="BJ160" s="32" t="s">
        <v>1433</v>
      </c>
      <c r="BK160" t="str">
        <f t="shared" si="12"/>
        <v>-7.Al-10.W-2.Ta</v>
      </c>
      <c r="BL160"/>
      <c r="BM160"/>
      <c r="BN160"/>
      <c r="BO160"/>
    </row>
    <row r="161" spans="1:67" s="28" customFormat="1" x14ac:dyDescent="0.3">
      <c r="A161" s="26" t="str">
        <f t="shared" si="10"/>
        <v>Co-11.Al-10.W-2.Ta</v>
      </c>
      <c r="B161" s="38" t="s">
        <v>1484</v>
      </c>
      <c r="C161" s="38" t="s">
        <v>2841</v>
      </c>
      <c r="D161" s="31" t="s">
        <v>394</v>
      </c>
      <c r="E161" s="32" t="s">
        <v>391</v>
      </c>
      <c r="F161" s="31">
        <v>172</v>
      </c>
      <c r="G161" s="54">
        <f t="shared" si="13"/>
        <v>77</v>
      </c>
      <c r="H161" s="55"/>
      <c r="I161" s="55">
        <v>11</v>
      </c>
      <c r="J161" s="55"/>
      <c r="K161" s="55">
        <v>10</v>
      </c>
      <c r="L161" s="55"/>
      <c r="M161" s="55">
        <v>2</v>
      </c>
      <c r="N161" s="55"/>
      <c r="O161" s="55"/>
      <c r="P161" s="55"/>
      <c r="Q161" s="51"/>
      <c r="R161" s="51"/>
      <c r="S161" s="51"/>
      <c r="T161" s="55"/>
      <c r="U161" s="55"/>
      <c r="V161" s="55"/>
      <c r="W161" s="55"/>
      <c r="X161" s="55"/>
      <c r="Y161" s="55"/>
      <c r="Z161" s="55"/>
      <c r="AA161" s="55"/>
      <c r="AB161" s="55"/>
      <c r="AC161" s="55"/>
      <c r="AD161" s="55"/>
      <c r="AE161" s="55"/>
      <c r="AF161" s="31">
        <f t="shared" si="14"/>
        <v>9.4080000000000013</v>
      </c>
      <c r="AG161" s="31"/>
      <c r="AH161" s="31"/>
      <c r="AI161" s="46" t="s">
        <v>1</v>
      </c>
      <c r="AJ161" s="46" t="str">
        <f>IF(I161&lt;&gt;"","-" &amp;TEXT([1]comp!$I161,"0.#") &amp;TEXT(I$1,0),"")</f>
        <v>-11.Al</v>
      </c>
      <c r="AK161" s="46" t="str">
        <f>IF(K161&lt;&gt;"","-" &amp;TEXT(comp[[#This Row],[W]],"0.#") &amp;TEXT(K$1,0),"")</f>
        <v>-10.W</v>
      </c>
      <c r="AL161" s="46" t="str">
        <f>IF(H161&lt;&gt;"","-" &amp;TEXT(comp[[#This Row],[Ni]],"0.#") &amp;TEXT(H$1,0),"")</f>
        <v/>
      </c>
      <c r="AM161" s="46" t="str">
        <f>IF(J161&lt;&gt;"","-" &amp;TEXT(comp[[#This Row],[Cr]],"0.#") &amp;TEXT(J$1,0),"")</f>
        <v/>
      </c>
      <c r="AN161" s="46" t="str">
        <f>IF(M161&lt;&gt;"","-" &amp;TEXT(comp[[#This Row],[Ta]],"0.#") &amp;TEXT(M$1,0),"")</f>
        <v>-2.Ta</v>
      </c>
      <c r="AO161" s="46" t="str">
        <f>IF(N161&lt;&gt;"","-" &amp;TEXT(comp[[#This Row],[Nb]],"0.#") &amp;TEXT(N$1,0),"")</f>
        <v/>
      </c>
      <c r="AP161" s="46" t="str">
        <f>IF(O161&lt;&gt;"","-" &amp;TEXT(comp[[#This Row],[V]],"0.#") &amp;TEXT(O$1,0),"")</f>
        <v/>
      </c>
      <c r="AQ161" s="46" t="str">
        <f>IF(L161&lt;&gt;"","-" &amp;TEXT(comp[[#This Row],[Ti]],"0.#") &amp;TEXT(L$1,0),"")</f>
        <v/>
      </c>
      <c r="AR161" s="46" t="str">
        <f>IF(P161&lt;&gt;"","-" &amp;TEXT(comp[[#This Row],[Mo]],"0.#") &amp;TEXT(P$1,0),"")</f>
        <v/>
      </c>
      <c r="AS161" s="46" t="str">
        <f>IF(Q161&lt;&gt;"","-" &amp;TEXT(comp[[#This Row],[C]],"0.##") &amp;TEXT(Q$1,0),"")</f>
        <v/>
      </c>
      <c r="AT161" s="46" t="str">
        <f>IF(R161&lt;&gt;"","-" &amp;TEXT(comp[[#This Row],[Zr]],"0.##") &amp;TEXT(R$1,0),"")</f>
        <v/>
      </c>
      <c r="AU161" s="46" t="str">
        <f>IF(S161&lt;&gt;"","-" &amp;TEXT(comp[[#This Row],[B]],"0.##") &amp;TEXT(S$1,0),"")</f>
        <v/>
      </c>
      <c r="AV161" s="46" t="str">
        <f>IF(T161&lt;&gt;"","-" &amp;TEXT(comp[[#This Row],[Ir]],"0.#") &amp;TEXT(T$1,0),"")</f>
        <v/>
      </c>
      <c r="AW161" s="46" t="str">
        <f>IF(U161&lt;&gt;"","-" &amp;TEXT(comp[[#This Row],[Re]],"0.#") &amp;TEXT(U$1,0),"")</f>
        <v/>
      </c>
      <c r="AX161" s="46" t="str">
        <f>IF(V161&lt;&gt;"","-" &amp;TEXT(comp[[#This Row],[Si]],"0.#") &amp;TEXT(V$1,0),"")</f>
        <v/>
      </c>
      <c r="AY161" s="46" t="str">
        <f>IF(W161&lt;&gt;"","-" &amp;TEXT(comp[[#This Row],[Fe]],"0.#") &amp;TEXT(W$1,0),"")</f>
        <v/>
      </c>
      <c r="AZ161" s="46" t="str">
        <f>IF(X161&lt;&gt;"","-" &amp;TEXT(comp[[#This Row],[Y]],"0.#") &amp;TEXT(X$1,0),"")</f>
        <v/>
      </c>
      <c r="BA161" s="46" t="str">
        <f>IF(Y161&lt;&gt;"","-" &amp;TEXT(comp[[#This Row],[Hf]],"0.#") &amp;TEXT(Y$1,0),"")</f>
        <v/>
      </c>
      <c r="BB161" s="46" t="str">
        <f>IF(Z161&lt;&gt;"","-" &amp;TEXT(comp[[#This Row],[Ge]],"0.#") &amp;TEXT(Z$1,0),"")</f>
        <v/>
      </c>
      <c r="BC161" s="46" t="str">
        <f>IF(AA161&lt;&gt;"","-" &amp;TEXT(comp[[#This Row],[Mn]],"0.#") &amp;TEXT(AA$1,0),"")</f>
        <v/>
      </c>
      <c r="BD161" s="46" t="str">
        <f>IF(AB161&lt;&gt;"","-" &amp;TEXT(comp[[#This Row],[Sc]],"0.#") &amp;TEXT(AB$1,0),"")</f>
        <v/>
      </c>
      <c r="BE161" s="46" t="str">
        <f>IF(AC161&lt;&gt;"","-" &amp;TEXT(comp[[#This Row],[Ru]],"0.#") &amp;TEXT(AC$1,0),"")</f>
        <v/>
      </c>
      <c r="BF161" s="46" t="str">
        <f>IF(AD161&lt;&gt;"","-" &amp;TEXT(comp[[#This Row],[Ce]],"0.#") &amp;TEXT(AD$1,0),"")</f>
        <v/>
      </c>
      <c r="BG161" s="46" t="str">
        <f>IF(AE161&lt;&gt;"","-" &amp;TEXT([1]comp!$AE161,"0.#") &amp;TEXT(AE$1,0),"")</f>
        <v/>
      </c>
      <c r="BH161" s="32" t="str">
        <f>[1]comp!$D161 &amp; [1]comp!$E161</f>
        <v>Q2Epishin, A., Petrushin, N., Nolze, G., Gerstein, G. &amp; Maier, H. J. Investigation of the γ′-Strengthened Quaternary Co-Based Alloys Co-Al-W-Ta. Metall. Mater. Trans. A Phys. Metall. Mater. Sci. 49, 4042–4057 (2018).</v>
      </c>
      <c r="BI161" s="73" t="str">
        <f t="shared" si="11"/>
        <v>Co-11.Al-10.W-2.Ta</v>
      </c>
      <c r="BJ161" s="32" t="s">
        <v>1405</v>
      </c>
      <c r="BK161" t="str">
        <f t="shared" si="12"/>
        <v>-11.Al-10.W-2.Ta</v>
      </c>
      <c r="BL161"/>
      <c r="BM161"/>
      <c r="BN161"/>
      <c r="BO161"/>
    </row>
    <row r="162" spans="1:67" s="31" customFormat="1" x14ac:dyDescent="0.3">
      <c r="A162" s="26" t="str">
        <f t="shared" si="10"/>
        <v>Co-9.Al-12.W-2.Ta</v>
      </c>
      <c r="B162" s="38" t="s">
        <v>1484</v>
      </c>
      <c r="C162" s="38" t="s">
        <v>2842</v>
      </c>
      <c r="D162" s="31" t="s">
        <v>395</v>
      </c>
      <c r="E162" s="32" t="s">
        <v>391</v>
      </c>
      <c r="F162" s="31">
        <v>173</v>
      </c>
      <c r="G162" s="54">
        <f t="shared" si="13"/>
        <v>77</v>
      </c>
      <c r="H162" s="55"/>
      <c r="I162" s="55">
        <v>9</v>
      </c>
      <c r="J162" s="55"/>
      <c r="K162" s="55">
        <v>12</v>
      </c>
      <c r="L162" s="55"/>
      <c r="M162" s="55">
        <v>2</v>
      </c>
      <c r="N162" s="55"/>
      <c r="O162" s="55"/>
      <c r="P162" s="55"/>
      <c r="Q162" s="51"/>
      <c r="R162" s="51"/>
      <c r="S162" s="51"/>
      <c r="T162" s="55"/>
      <c r="U162" s="55"/>
      <c r="V162" s="55"/>
      <c r="W162" s="55"/>
      <c r="X162" s="55"/>
      <c r="Y162" s="55"/>
      <c r="Z162" s="55"/>
      <c r="AA162" s="55"/>
      <c r="AB162" s="55"/>
      <c r="AC162" s="55"/>
      <c r="AD162" s="55"/>
      <c r="AE162" s="55"/>
      <c r="AF162" s="31">
        <f t="shared" si="14"/>
        <v>9.738999999999999</v>
      </c>
      <c r="AI162" s="46" t="s">
        <v>1</v>
      </c>
      <c r="AJ162" s="46" t="str">
        <f>IF(I162&lt;&gt;"","-" &amp;TEXT([1]comp!$I162,"0.#") &amp;TEXT(I$1,0),"")</f>
        <v>-9.Al</v>
      </c>
      <c r="AK162" s="46" t="str">
        <f>IF(K162&lt;&gt;"","-" &amp;TEXT(comp[[#This Row],[W]],"0.#") &amp;TEXT(K$1,0),"")</f>
        <v>-12.W</v>
      </c>
      <c r="AL162" s="46" t="str">
        <f>IF(H162&lt;&gt;"","-" &amp;TEXT(comp[[#This Row],[Ni]],"0.#") &amp;TEXT(H$1,0),"")</f>
        <v/>
      </c>
      <c r="AM162" s="46" t="str">
        <f>IF(J162&lt;&gt;"","-" &amp;TEXT(comp[[#This Row],[Cr]],"0.#") &amp;TEXT(J$1,0),"")</f>
        <v/>
      </c>
      <c r="AN162" s="46" t="str">
        <f>IF(M162&lt;&gt;"","-" &amp;TEXT(comp[[#This Row],[Ta]],"0.#") &amp;TEXT(M$1,0),"")</f>
        <v>-2.Ta</v>
      </c>
      <c r="AO162" s="46" t="str">
        <f>IF(N162&lt;&gt;"","-" &amp;TEXT(comp[[#This Row],[Nb]],"0.#") &amp;TEXT(N$1,0),"")</f>
        <v/>
      </c>
      <c r="AP162" s="46" t="str">
        <f>IF(O162&lt;&gt;"","-" &amp;TEXT(comp[[#This Row],[V]],"0.#") &amp;TEXT(O$1,0),"")</f>
        <v/>
      </c>
      <c r="AQ162" s="46" t="str">
        <f>IF(L162&lt;&gt;"","-" &amp;TEXT(comp[[#This Row],[Ti]],"0.#") &amp;TEXT(L$1,0),"")</f>
        <v/>
      </c>
      <c r="AR162" s="46" t="str">
        <f>IF(P162&lt;&gt;"","-" &amp;TEXT(comp[[#This Row],[Mo]],"0.#") &amp;TEXT(P$1,0),"")</f>
        <v/>
      </c>
      <c r="AS162" s="46" t="str">
        <f>IF(Q162&lt;&gt;"","-" &amp;TEXT(comp[[#This Row],[C]],"0.##") &amp;TEXT(Q$1,0),"")</f>
        <v/>
      </c>
      <c r="AT162" s="46" t="str">
        <f>IF(R162&lt;&gt;"","-" &amp;TEXT(comp[[#This Row],[Zr]],"0.##") &amp;TEXT(R$1,0),"")</f>
        <v/>
      </c>
      <c r="AU162" s="46" t="str">
        <f>IF(S162&lt;&gt;"","-" &amp;TEXT(comp[[#This Row],[B]],"0.##") &amp;TEXT(S$1,0),"")</f>
        <v/>
      </c>
      <c r="AV162" s="46" t="str">
        <f>IF(T162&lt;&gt;"","-" &amp;TEXT(comp[[#This Row],[Ir]],"0.#") &amp;TEXT(T$1,0),"")</f>
        <v/>
      </c>
      <c r="AW162" s="46" t="str">
        <f>IF(U162&lt;&gt;"","-" &amp;TEXT(comp[[#This Row],[Re]],"0.#") &amp;TEXT(U$1,0),"")</f>
        <v/>
      </c>
      <c r="AX162" s="46" t="str">
        <f>IF(V162&lt;&gt;"","-" &amp;TEXT(comp[[#This Row],[Si]],"0.#") &amp;TEXT(V$1,0),"")</f>
        <v/>
      </c>
      <c r="AY162" s="46" t="str">
        <f>IF(W162&lt;&gt;"","-" &amp;TEXT(comp[[#This Row],[Fe]],"0.#") &amp;TEXT(W$1,0),"")</f>
        <v/>
      </c>
      <c r="AZ162" s="46" t="str">
        <f>IF(X162&lt;&gt;"","-" &amp;TEXT(comp[[#This Row],[Y]],"0.#") &amp;TEXT(X$1,0),"")</f>
        <v/>
      </c>
      <c r="BA162" s="46" t="str">
        <f>IF(Y162&lt;&gt;"","-" &amp;TEXT(comp[[#This Row],[Hf]],"0.#") &amp;TEXT(Y$1,0),"")</f>
        <v/>
      </c>
      <c r="BB162" s="46" t="str">
        <f>IF(Z162&lt;&gt;"","-" &amp;TEXT(comp[[#This Row],[Ge]],"0.#") &amp;TEXT(Z$1,0),"")</f>
        <v/>
      </c>
      <c r="BC162" s="46" t="str">
        <f>IF(AA162&lt;&gt;"","-" &amp;TEXT(comp[[#This Row],[Mn]],"0.#") &amp;TEXT(AA$1,0),"")</f>
        <v/>
      </c>
      <c r="BD162" s="46" t="str">
        <f>IF(AB162&lt;&gt;"","-" &amp;TEXT(comp[[#This Row],[Sc]],"0.#") &amp;TEXT(AB$1,0),"")</f>
        <v/>
      </c>
      <c r="BE162" s="46" t="str">
        <f>IF(AC162&lt;&gt;"","-" &amp;TEXT(comp[[#This Row],[Ru]],"0.#") &amp;TEXT(AC$1,0),"")</f>
        <v/>
      </c>
      <c r="BF162" s="46" t="str">
        <f>IF(AD162&lt;&gt;"","-" &amp;TEXT(comp[[#This Row],[Ce]],"0.#") &amp;TEXT(AD$1,0),"")</f>
        <v/>
      </c>
      <c r="BG162" s="46" t="str">
        <f>IF(AE162&lt;&gt;"","-" &amp;TEXT([1]comp!$AE162,"0.#") &amp;TEXT(AE$1,0),"")</f>
        <v/>
      </c>
      <c r="BH162" s="32" t="str">
        <f>[1]comp!$D162 &amp; [1]comp!$E162</f>
        <v>Q3Epishin, A., Petrushin, N., Nolze, G., Gerstein, G. &amp; Maier, H. J. Investigation of the γ′-Strengthened Quaternary Co-Based Alloys Co-Al-W-Ta. Metall. Mater. Trans. A Phys. Metall. Mater. Sci. 49, 4042–4057 (2018).</v>
      </c>
      <c r="BI162" s="73" t="str">
        <f t="shared" si="11"/>
        <v>Co-9.Al-12.W-2.Ta</v>
      </c>
      <c r="BJ162" s="32" t="s">
        <v>1407</v>
      </c>
      <c r="BK162" t="str">
        <f t="shared" si="12"/>
        <v>-9.Al-12.W-2.Ta</v>
      </c>
      <c r="BL162"/>
      <c r="BM162"/>
      <c r="BN162"/>
      <c r="BO162"/>
    </row>
    <row r="163" spans="1:67" s="28" customFormat="1" x14ac:dyDescent="0.3">
      <c r="A163" s="26" t="str">
        <f t="shared" si="10"/>
        <v>Co-9.Al-8.W-2.Ta</v>
      </c>
      <c r="B163" s="38" t="s">
        <v>1484</v>
      </c>
      <c r="C163" s="38" t="s">
        <v>2837</v>
      </c>
      <c r="D163" s="31" t="s">
        <v>396</v>
      </c>
      <c r="E163" s="32" t="s">
        <v>391</v>
      </c>
      <c r="F163" s="31">
        <v>174</v>
      </c>
      <c r="G163" s="54">
        <f t="shared" si="13"/>
        <v>81</v>
      </c>
      <c r="H163" s="55"/>
      <c r="I163" s="55">
        <v>9</v>
      </c>
      <c r="J163" s="55"/>
      <c r="K163" s="55">
        <v>8</v>
      </c>
      <c r="L163" s="55"/>
      <c r="M163" s="55">
        <v>2</v>
      </c>
      <c r="N163" s="55"/>
      <c r="O163" s="55"/>
      <c r="P163" s="55"/>
      <c r="Q163" s="51"/>
      <c r="R163" s="51"/>
      <c r="S163" s="51"/>
      <c r="T163" s="55"/>
      <c r="U163" s="55"/>
      <c r="V163" s="55"/>
      <c r="W163" s="55"/>
      <c r="X163" s="55"/>
      <c r="Y163" s="55"/>
      <c r="Z163" s="55"/>
      <c r="AA163" s="55"/>
      <c r="AB163" s="55"/>
      <c r="AC163" s="55"/>
      <c r="AD163" s="55"/>
      <c r="AE163" s="55"/>
      <c r="AF163" s="31">
        <f t="shared" si="14"/>
        <v>9.3249999999999993</v>
      </c>
      <c r="AG163" s="31"/>
      <c r="AH163" s="31"/>
      <c r="AI163" s="46" t="s">
        <v>1</v>
      </c>
      <c r="AJ163" s="46" t="str">
        <f>IF(I163&lt;&gt;"","-" &amp;TEXT([1]comp!$I163,"0.#") &amp;TEXT(I$1,0),"")</f>
        <v>-9.Al</v>
      </c>
      <c r="AK163" s="46" t="str">
        <f>IF(K163&lt;&gt;"","-" &amp;TEXT(comp[[#This Row],[W]],"0.#") &amp;TEXT(K$1,0),"")</f>
        <v>-8.W</v>
      </c>
      <c r="AL163" s="46" t="str">
        <f>IF(H163&lt;&gt;"","-" &amp;TEXT(comp[[#This Row],[Ni]],"0.#") &amp;TEXT(H$1,0),"")</f>
        <v/>
      </c>
      <c r="AM163" s="46" t="str">
        <f>IF(J163&lt;&gt;"","-" &amp;TEXT(comp[[#This Row],[Cr]],"0.#") &amp;TEXT(J$1,0),"")</f>
        <v/>
      </c>
      <c r="AN163" s="46" t="str">
        <f>IF(M163&lt;&gt;"","-" &amp;TEXT(comp[[#This Row],[Ta]],"0.#") &amp;TEXT(M$1,0),"")</f>
        <v>-2.Ta</v>
      </c>
      <c r="AO163" s="46" t="str">
        <f>IF(N163&lt;&gt;"","-" &amp;TEXT(comp[[#This Row],[Nb]],"0.#") &amp;TEXT(N$1,0),"")</f>
        <v/>
      </c>
      <c r="AP163" s="46" t="str">
        <f>IF(O163&lt;&gt;"","-" &amp;TEXT(comp[[#This Row],[V]],"0.#") &amp;TEXT(O$1,0),"")</f>
        <v/>
      </c>
      <c r="AQ163" s="46" t="str">
        <f>IF(L163&lt;&gt;"","-" &amp;TEXT(comp[[#This Row],[Ti]],"0.#") &amp;TEXT(L$1,0),"")</f>
        <v/>
      </c>
      <c r="AR163" s="46" t="str">
        <f>IF(P163&lt;&gt;"","-" &amp;TEXT(comp[[#This Row],[Mo]],"0.#") &amp;TEXT(P$1,0),"")</f>
        <v/>
      </c>
      <c r="AS163" s="46" t="str">
        <f>IF(Q163&lt;&gt;"","-" &amp;TEXT(comp[[#This Row],[C]],"0.##") &amp;TEXT(Q$1,0),"")</f>
        <v/>
      </c>
      <c r="AT163" s="46" t="str">
        <f>IF(R163&lt;&gt;"","-" &amp;TEXT(comp[[#This Row],[Zr]],"0.##") &amp;TEXT(R$1,0),"")</f>
        <v/>
      </c>
      <c r="AU163" s="46" t="str">
        <f>IF(S163&lt;&gt;"","-" &amp;TEXT(comp[[#This Row],[B]],"0.##") &amp;TEXT(S$1,0),"")</f>
        <v/>
      </c>
      <c r="AV163" s="46" t="str">
        <f>IF(T163&lt;&gt;"","-" &amp;TEXT(comp[[#This Row],[Ir]],"0.#") &amp;TEXT(T$1,0),"")</f>
        <v/>
      </c>
      <c r="AW163" s="46" t="str">
        <f>IF(U163&lt;&gt;"","-" &amp;TEXT(comp[[#This Row],[Re]],"0.#") &amp;TEXT(U$1,0),"")</f>
        <v/>
      </c>
      <c r="AX163" s="46" t="str">
        <f>IF(V163&lt;&gt;"","-" &amp;TEXT(comp[[#This Row],[Si]],"0.#") &amp;TEXT(V$1,0),"")</f>
        <v/>
      </c>
      <c r="AY163" s="46" t="str">
        <f>IF(W163&lt;&gt;"","-" &amp;TEXT(comp[[#This Row],[Fe]],"0.#") &amp;TEXT(W$1,0),"")</f>
        <v/>
      </c>
      <c r="AZ163" s="46" t="str">
        <f>IF(X163&lt;&gt;"","-" &amp;TEXT(comp[[#This Row],[Y]],"0.#") &amp;TEXT(X$1,0),"")</f>
        <v/>
      </c>
      <c r="BA163" s="46" t="str">
        <f>IF(Y163&lt;&gt;"","-" &amp;TEXT(comp[[#This Row],[Hf]],"0.#") &amp;TEXT(Y$1,0),"")</f>
        <v/>
      </c>
      <c r="BB163" s="46" t="str">
        <f>IF(Z163&lt;&gt;"","-" &amp;TEXT(comp[[#This Row],[Ge]],"0.#") &amp;TEXT(Z$1,0),"")</f>
        <v/>
      </c>
      <c r="BC163" s="46" t="str">
        <f>IF(AA163&lt;&gt;"","-" &amp;TEXT(comp[[#This Row],[Mn]],"0.#") &amp;TEXT(AA$1,0),"")</f>
        <v/>
      </c>
      <c r="BD163" s="46" t="str">
        <f>IF(AB163&lt;&gt;"","-" &amp;TEXT(comp[[#This Row],[Sc]],"0.#") &amp;TEXT(AB$1,0),"")</f>
        <v/>
      </c>
      <c r="BE163" s="46" t="str">
        <f>IF(AC163&lt;&gt;"","-" &amp;TEXT(comp[[#This Row],[Ru]],"0.#") &amp;TEXT(AC$1,0),"")</f>
        <v/>
      </c>
      <c r="BF163" s="46" t="str">
        <f>IF(AD163&lt;&gt;"","-" &amp;TEXT(comp[[#This Row],[Ce]],"0.#") &amp;TEXT(AD$1,0),"")</f>
        <v/>
      </c>
      <c r="BG163" s="46" t="str">
        <f>IF(AE163&lt;&gt;"","-" &amp;TEXT([1]comp!$AE163,"0.#") &amp;TEXT(AE$1,0),"")</f>
        <v/>
      </c>
      <c r="BH163" s="32" t="str">
        <f>[1]comp!$D163 &amp; [1]comp!$E163</f>
        <v>Q4Epishin, A., Petrushin, N., Nolze, G., Gerstein, G. &amp; Maier, H. J. Investigation of the γ′-Strengthened Quaternary Co-Based Alloys Co-Al-W-Ta. Metall. Mater. Trans. A Phys. Metall. Mater. Sci. 49, 4042–4057 (2018).</v>
      </c>
      <c r="BI163" s="73" t="str">
        <f t="shared" si="11"/>
        <v>Co-9.Al-8.W-2.Ta</v>
      </c>
      <c r="BJ163" s="32" t="s">
        <v>1435</v>
      </c>
      <c r="BK163" t="str">
        <f t="shared" si="12"/>
        <v>-9.Al-8.W-2.Ta</v>
      </c>
      <c r="BL163"/>
      <c r="BM163"/>
      <c r="BN163"/>
      <c r="BO163"/>
    </row>
    <row r="164" spans="1:67" s="28" customFormat="1" x14ac:dyDescent="0.3">
      <c r="A164" s="26" t="str">
        <f t="shared" si="10"/>
        <v>Co-9.Al-10.W-0.Ta</v>
      </c>
      <c r="B164" s="38" t="s">
        <v>1484</v>
      </c>
      <c r="C164" s="38" t="s">
        <v>2843</v>
      </c>
      <c r="D164" s="31" t="s">
        <v>397</v>
      </c>
      <c r="E164" s="32" t="s">
        <v>391</v>
      </c>
      <c r="F164" s="31">
        <v>175</v>
      </c>
      <c r="G164" s="54">
        <f t="shared" si="13"/>
        <v>81</v>
      </c>
      <c r="H164" s="55"/>
      <c r="I164" s="55">
        <v>9</v>
      </c>
      <c r="J164" s="55"/>
      <c r="K164" s="55">
        <v>10</v>
      </c>
      <c r="L164" s="55"/>
      <c r="M164" s="55">
        <v>0</v>
      </c>
      <c r="N164" s="55"/>
      <c r="O164" s="55"/>
      <c r="P164" s="55"/>
      <c r="Q164" s="51"/>
      <c r="R164" s="51"/>
      <c r="S164" s="51"/>
      <c r="T164" s="55"/>
      <c r="U164" s="55"/>
      <c r="V164" s="55"/>
      <c r="W164" s="55"/>
      <c r="X164" s="55"/>
      <c r="Y164" s="55"/>
      <c r="Z164" s="55"/>
      <c r="AA164" s="55"/>
      <c r="AB164" s="55"/>
      <c r="AC164" s="55"/>
      <c r="AD164" s="55"/>
      <c r="AE164" s="55"/>
      <c r="AF164" s="31">
        <f t="shared" si="14"/>
        <v>9.3769999999999989</v>
      </c>
      <c r="AG164" s="31"/>
      <c r="AH164" s="31"/>
      <c r="AI164" s="46" t="s">
        <v>1</v>
      </c>
      <c r="AJ164" s="46" t="str">
        <f>IF(I164&lt;&gt;"","-" &amp;TEXT([1]comp!$I164,"0.#") &amp;TEXT(I$1,0),"")</f>
        <v>-9.Al</v>
      </c>
      <c r="AK164" s="46" t="str">
        <f>IF(K164&lt;&gt;"","-" &amp;TEXT(comp[[#This Row],[W]],"0.#") &amp;TEXT(K$1,0),"")</f>
        <v>-10.W</v>
      </c>
      <c r="AL164" s="46" t="str">
        <f>IF(H164&lt;&gt;"","-" &amp;TEXT(comp[[#This Row],[Ni]],"0.#") &amp;TEXT(H$1,0),"")</f>
        <v/>
      </c>
      <c r="AM164" s="46" t="str">
        <f>IF(J164&lt;&gt;"","-" &amp;TEXT(comp[[#This Row],[Cr]],"0.#") &amp;TEXT(J$1,0),"")</f>
        <v/>
      </c>
      <c r="AN164" s="46" t="str">
        <f>IF(M164&lt;&gt;"","-" &amp;TEXT(comp[[#This Row],[Ta]],"0.#") &amp;TEXT(M$1,0),"")</f>
        <v>-0.Ta</v>
      </c>
      <c r="AO164" s="46" t="str">
        <f>IF(N164&lt;&gt;"","-" &amp;TEXT(comp[[#This Row],[Nb]],"0.#") &amp;TEXT(N$1,0),"")</f>
        <v/>
      </c>
      <c r="AP164" s="46" t="str">
        <f>IF(O164&lt;&gt;"","-" &amp;TEXT(comp[[#This Row],[V]],"0.#") &amp;TEXT(O$1,0),"")</f>
        <v/>
      </c>
      <c r="AQ164" s="46" t="str">
        <f>IF(L164&lt;&gt;"","-" &amp;TEXT(comp[[#This Row],[Ti]],"0.#") &amp;TEXT(L$1,0),"")</f>
        <v/>
      </c>
      <c r="AR164" s="46" t="str">
        <f>IF(P164&lt;&gt;"","-" &amp;TEXT(comp[[#This Row],[Mo]],"0.#") &amp;TEXT(P$1,0),"")</f>
        <v/>
      </c>
      <c r="AS164" s="46" t="str">
        <f>IF(Q164&lt;&gt;"","-" &amp;TEXT(comp[[#This Row],[C]],"0.##") &amp;TEXT(Q$1,0),"")</f>
        <v/>
      </c>
      <c r="AT164" s="46" t="str">
        <f>IF(R164&lt;&gt;"","-" &amp;TEXT(comp[[#This Row],[Zr]],"0.##") &amp;TEXT(R$1,0),"")</f>
        <v/>
      </c>
      <c r="AU164" s="46" t="str">
        <f>IF(S164&lt;&gt;"","-" &amp;TEXT(comp[[#This Row],[B]],"0.##") &amp;TEXT(S$1,0),"")</f>
        <v/>
      </c>
      <c r="AV164" s="46" t="str">
        <f>IF(T164&lt;&gt;"","-" &amp;TEXT(comp[[#This Row],[Ir]],"0.#") &amp;TEXT(T$1,0),"")</f>
        <v/>
      </c>
      <c r="AW164" s="46" t="str">
        <f>IF(U164&lt;&gt;"","-" &amp;TEXT(comp[[#This Row],[Re]],"0.#") &amp;TEXT(U$1,0),"")</f>
        <v/>
      </c>
      <c r="AX164" s="46" t="str">
        <f>IF(V164&lt;&gt;"","-" &amp;TEXT(comp[[#This Row],[Si]],"0.#") &amp;TEXT(V$1,0),"")</f>
        <v/>
      </c>
      <c r="AY164" s="46" t="str">
        <f>IF(W164&lt;&gt;"","-" &amp;TEXT(comp[[#This Row],[Fe]],"0.#") &amp;TEXT(W$1,0),"")</f>
        <v/>
      </c>
      <c r="AZ164" s="46" t="str">
        <f>IF(X164&lt;&gt;"","-" &amp;TEXT(comp[[#This Row],[Y]],"0.#") &amp;TEXT(X$1,0),"")</f>
        <v/>
      </c>
      <c r="BA164" s="46" t="str">
        <f>IF(Y164&lt;&gt;"","-" &amp;TEXT(comp[[#This Row],[Hf]],"0.#") &amp;TEXT(Y$1,0),"")</f>
        <v/>
      </c>
      <c r="BB164" s="46" t="str">
        <f>IF(Z164&lt;&gt;"","-" &amp;TEXT(comp[[#This Row],[Ge]],"0.#") &amp;TEXT(Z$1,0),"")</f>
        <v/>
      </c>
      <c r="BC164" s="46" t="str">
        <f>IF(AA164&lt;&gt;"","-" &amp;TEXT(comp[[#This Row],[Mn]],"0.#") &amp;TEXT(AA$1,0),"")</f>
        <v/>
      </c>
      <c r="BD164" s="46" t="str">
        <f>IF(AB164&lt;&gt;"","-" &amp;TEXT(comp[[#This Row],[Sc]],"0.#") &amp;TEXT(AB$1,0),"")</f>
        <v/>
      </c>
      <c r="BE164" s="46" t="str">
        <f>IF(AC164&lt;&gt;"","-" &amp;TEXT(comp[[#This Row],[Ru]],"0.#") &amp;TEXT(AC$1,0),"")</f>
        <v/>
      </c>
      <c r="BF164" s="46" t="str">
        <f>IF(AD164&lt;&gt;"","-" &amp;TEXT(comp[[#This Row],[Ce]],"0.#") &amp;TEXT(AD$1,0),"")</f>
        <v/>
      </c>
      <c r="BG164" s="46" t="str">
        <f>IF(AE164&lt;&gt;"","-" &amp;TEXT([1]comp!$AE164,"0.#") &amp;TEXT(AE$1,0),"")</f>
        <v/>
      </c>
      <c r="BH164" s="32" t="str">
        <f>[1]comp!$D164 &amp; [1]comp!$E164</f>
        <v>Q5Epishin, A., Petrushin, N., Nolze, G., Gerstein, G. &amp; Maier, H. J. Investigation of the γ′-Strengthened Quaternary Co-Based Alloys Co-Al-W-Ta. Metall. Mater. Trans. A Phys. Metall. Mater. Sci. 49, 4042–4057 (2018).</v>
      </c>
      <c r="BI164" s="73" t="str">
        <f t="shared" si="11"/>
        <v>Co-9.Al-10.W-0.Ta</v>
      </c>
      <c r="BJ164" s="32" t="s">
        <v>1434</v>
      </c>
      <c r="BK164" t="str">
        <f t="shared" si="12"/>
        <v>-9.Al-10.W-0.Ta</v>
      </c>
      <c r="BL164"/>
      <c r="BM164"/>
      <c r="BN164"/>
      <c r="BO164"/>
    </row>
    <row r="165" spans="1:67" s="28" customFormat="1" x14ac:dyDescent="0.3">
      <c r="A165" s="26" t="str">
        <f t="shared" si="10"/>
        <v>Co-9.Al-10.W-4.Ta</v>
      </c>
      <c r="B165" s="38" t="s">
        <v>1484</v>
      </c>
      <c r="C165" s="38" t="s">
        <v>2844</v>
      </c>
      <c r="D165" s="31" t="s">
        <v>398</v>
      </c>
      <c r="E165" s="32" t="s">
        <v>391</v>
      </c>
      <c r="F165" s="31">
        <v>176</v>
      </c>
      <c r="G165" s="54">
        <f t="shared" si="13"/>
        <v>77</v>
      </c>
      <c r="H165" s="55"/>
      <c r="I165" s="55">
        <v>9</v>
      </c>
      <c r="J165" s="55"/>
      <c r="K165" s="55">
        <v>10</v>
      </c>
      <c r="L165" s="55"/>
      <c r="M165" s="55">
        <v>4</v>
      </c>
      <c r="N165" s="55"/>
      <c r="O165" s="55"/>
      <c r="P165" s="55"/>
      <c r="Q165" s="51"/>
      <c r="R165" s="51"/>
      <c r="S165" s="51"/>
      <c r="T165" s="55"/>
      <c r="U165" s="55"/>
      <c r="V165" s="55"/>
      <c r="W165" s="55"/>
      <c r="X165" s="55"/>
      <c r="Y165" s="55"/>
      <c r="Z165" s="55"/>
      <c r="AA165" s="55"/>
      <c r="AB165" s="55"/>
      <c r="AC165" s="55"/>
      <c r="AD165" s="55"/>
      <c r="AE165" s="55"/>
      <c r="AF165" s="31">
        <f t="shared" si="14"/>
        <v>9.6870000000000012</v>
      </c>
      <c r="AG165" s="31"/>
      <c r="AH165" s="31"/>
      <c r="AI165" s="46" t="s">
        <v>1</v>
      </c>
      <c r="AJ165" s="46" t="str">
        <f>IF(I165&lt;&gt;"","-" &amp;TEXT([1]comp!$I165,"0.#") &amp;TEXT(I$1,0),"")</f>
        <v>-9.Al</v>
      </c>
      <c r="AK165" s="46" t="str">
        <f>IF(K165&lt;&gt;"","-" &amp;TEXT(comp[[#This Row],[W]],"0.#") &amp;TEXT(K$1,0),"")</f>
        <v>-10.W</v>
      </c>
      <c r="AL165" s="46" t="str">
        <f>IF(H165&lt;&gt;"","-" &amp;TEXT(comp[[#This Row],[Ni]],"0.#") &amp;TEXT(H$1,0),"")</f>
        <v/>
      </c>
      <c r="AM165" s="46" t="str">
        <f>IF(J165&lt;&gt;"","-" &amp;TEXT(comp[[#This Row],[Cr]],"0.#") &amp;TEXT(J$1,0),"")</f>
        <v/>
      </c>
      <c r="AN165" s="46" t="str">
        <f>IF(M165&lt;&gt;"","-" &amp;TEXT(comp[[#This Row],[Ta]],"0.#") &amp;TEXT(M$1,0),"")</f>
        <v>-4.Ta</v>
      </c>
      <c r="AO165" s="46" t="str">
        <f>IF(N165&lt;&gt;"","-" &amp;TEXT(comp[[#This Row],[Nb]],"0.#") &amp;TEXT(N$1,0),"")</f>
        <v/>
      </c>
      <c r="AP165" s="46" t="str">
        <f>IF(O165&lt;&gt;"","-" &amp;TEXT(comp[[#This Row],[V]],"0.#") &amp;TEXT(O$1,0),"")</f>
        <v/>
      </c>
      <c r="AQ165" s="46" t="str">
        <f>IF(L165&lt;&gt;"","-" &amp;TEXT(comp[[#This Row],[Ti]],"0.#") &amp;TEXT(L$1,0),"")</f>
        <v/>
      </c>
      <c r="AR165" s="46" t="str">
        <f>IF(P165&lt;&gt;"","-" &amp;TEXT(comp[[#This Row],[Mo]],"0.#") &amp;TEXT(P$1,0),"")</f>
        <v/>
      </c>
      <c r="AS165" s="46" t="str">
        <f>IF(Q165&lt;&gt;"","-" &amp;TEXT(comp[[#This Row],[C]],"0.##") &amp;TEXT(Q$1,0),"")</f>
        <v/>
      </c>
      <c r="AT165" s="46" t="str">
        <f>IF(R165&lt;&gt;"","-" &amp;TEXT(comp[[#This Row],[Zr]],"0.##") &amp;TEXT(R$1,0),"")</f>
        <v/>
      </c>
      <c r="AU165" s="46" t="str">
        <f>IF(S165&lt;&gt;"","-" &amp;TEXT(comp[[#This Row],[B]],"0.##") &amp;TEXT(S$1,0),"")</f>
        <v/>
      </c>
      <c r="AV165" s="46" t="str">
        <f>IF(T165&lt;&gt;"","-" &amp;TEXT(comp[[#This Row],[Ir]],"0.#") &amp;TEXT(T$1,0),"")</f>
        <v/>
      </c>
      <c r="AW165" s="46" t="str">
        <f>IF(U165&lt;&gt;"","-" &amp;TEXT(comp[[#This Row],[Re]],"0.#") &amp;TEXT(U$1,0),"")</f>
        <v/>
      </c>
      <c r="AX165" s="46" t="str">
        <f>IF(V165&lt;&gt;"","-" &amp;TEXT(comp[[#This Row],[Si]],"0.#") &amp;TEXT(V$1,0),"")</f>
        <v/>
      </c>
      <c r="AY165" s="46" t="str">
        <f>IF(W165&lt;&gt;"","-" &amp;TEXT(comp[[#This Row],[Fe]],"0.#") &amp;TEXT(W$1,0),"")</f>
        <v/>
      </c>
      <c r="AZ165" s="46" t="str">
        <f>IF(X165&lt;&gt;"","-" &amp;TEXT(comp[[#This Row],[Y]],"0.#") &amp;TEXT(X$1,0),"")</f>
        <v/>
      </c>
      <c r="BA165" s="46" t="str">
        <f>IF(Y165&lt;&gt;"","-" &amp;TEXT(comp[[#This Row],[Hf]],"0.#") &amp;TEXT(Y$1,0),"")</f>
        <v/>
      </c>
      <c r="BB165" s="46" t="str">
        <f>IF(Z165&lt;&gt;"","-" &amp;TEXT(comp[[#This Row],[Ge]],"0.#") &amp;TEXT(Z$1,0),"")</f>
        <v/>
      </c>
      <c r="BC165" s="46" t="str">
        <f>IF(AA165&lt;&gt;"","-" &amp;TEXT(comp[[#This Row],[Mn]],"0.#") &amp;TEXT(AA$1,0),"")</f>
        <v/>
      </c>
      <c r="BD165" s="46" t="str">
        <f>IF(AB165&lt;&gt;"","-" &amp;TEXT(comp[[#This Row],[Sc]],"0.#") &amp;TEXT(AB$1,0),"")</f>
        <v/>
      </c>
      <c r="BE165" s="46" t="str">
        <f>IF(AC165&lt;&gt;"","-" &amp;TEXT(comp[[#This Row],[Ru]],"0.#") &amp;TEXT(AC$1,0),"")</f>
        <v/>
      </c>
      <c r="BF165" s="46" t="str">
        <f>IF(AD165&lt;&gt;"","-" &amp;TEXT(comp[[#This Row],[Ce]],"0.#") &amp;TEXT(AD$1,0),"")</f>
        <v/>
      </c>
      <c r="BG165" s="46" t="str">
        <f>IF(AE165&lt;&gt;"","-" &amp;TEXT([1]comp!$AE165,"0.#") &amp;TEXT(AE$1,0),"")</f>
        <v/>
      </c>
      <c r="BH165" s="32" t="str">
        <f>[1]comp!$D165 &amp; [1]comp!$E165</f>
        <v>Q6Epishin, A., Petrushin, N., Nolze, G., Gerstein, G. &amp; Maier, H. J. Investigation of the γ′-Strengthened Quaternary Co-Based Alloys Co-Al-W-Ta. Metall. Mater. Trans. A Phys. Metall. Mater. Sci. 49, 4042–4057 (2018).</v>
      </c>
      <c r="BI165" s="73" t="str">
        <f t="shared" si="11"/>
        <v>Co-9.Al-10.W-4.Ta</v>
      </c>
      <c r="BJ165" s="32" t="s">
        <v>1406</v>
      </c>
      <c r="BK165" t="str">
        <f t="shared" si="12"/>
        <v>-9.Al-10.W-4.Ta</v>
      </c>
      <c r="BL165"/>
      <c r="BM165"/>
      <c r="BN165"/>
      <c r="BO165"/>
    </row>
    <row r="166" spans="1:67" s="28" customFormat="1" x14ac:dyDescent="0.3">
      <c r="A166" s="26" t="str">
        <f t="shared" si="10"/>
        <v>Co-11.Al-8.W-2.Ta</v>
      </c>
      <c r="B166" s="38" t="s">
        <v>1484</v>
      </c>
      <c r="C166" s="38" t="s">
        <v>2845</v>
      </c>
      <c r="D166" s="31" t="s">
        <v>399</v>
      </c>
      <c r="E166" s="32" t="s">
        <v>391</v>
      </c>
      <c r="F166" s="31">
        <v>177</v>
      </c>
      <c r="G166" s="54">
        <f t="shared" si="13"/>
        <v>79</v>
      </c>
      <c r="H166" s="55"/>
      <c r="I166" s="55">
        <v>11</v>
      </c>
      <c r="J166" s="55"/>
      <c r="K166" s="55">
        <v>8</v>
      </c>
      <c r="L166" s="55"/>
      <c r="M166" s="55">
        <v>2</v>
      </c>
      <c r="N166" s="55"/>
      <c r="O166" s="55"/>
      <c r="P166" s="55"/>
      <c r="Q166" s="51"/>
      <c r="R166" s="51"/>
      <c r="S166" s="51"/>
      <c r="T166" s="55"/>
      <c r="U166" s="55"/>
      <c r="V166" s="55"/>
      <c r="W166" s="55"/>
      <c r="X166" s="55"/>
      <c r="Y166" s="55"/>
      <c r="Z166" s="55"/>
      <c r="AA166" s="55"/>
      <c r="AB166" s="55"/>
      <c r="AC166" s="55"/>
      <c r="AD166" s="55"/>
      <c r="AE166" s="55"/>
      <c r="AF166" s="31">
        <f t="shared" si="14"/>
        <v>9.2010000000000005</v>
      </c>
      <c r="AG166" s="31"/>
      <c r="AH166" s="31"/>
      <c r="AI166" s="46" t="s">
        <v>1</v>
      </c>
      <c r="AJ166" s="46" t="str">
        <f>IF(I166&lt;&gt;"","-" &amp;TEXT([1]comp!$I166,"0.#") &amp;TEXT(I$1,0),"")</f>
        <v>-11.Al</v>
      </c>
      <c r="AK166" s="46" t="str">
        <f>IF(K166&lt;&gt;"","-" &amp;TEXT(comp[[#This Row],[W]],"0.#") &amp;TEXT(K$1,0),"")</f>
        <v>-8.W</v>
      </c>
      <c r="AL166" s="46" t="str">
        <f>IF(H166&lt;&gt;"","-" &amp;TEXT(comp[[#This Row],[Ni]],"0.#") &amp;TEXT(H$1,0),"")</f>
        <v/>
      </c>
      <c r="AM166" s="46" t="str">
        <f>IF(J166&lt;&gt;"","-" &amp;TEXT(comp[[#This Row],[Cr]],"0.#") &amp;TEXT(J$1,0),"")</f>
        <v/>
      </c>
      <c r="AN166" s="46" t="str">
        <f>IF(M166&lt;&gt;"","-" &amp;TEXT(comp[[#This Row],[Ta]],"0.#") &amp;TEXT(M$1,0),"")</f>
        <v>-2.Ta</v>
      </c>
      <c r="AO166" s="46" t="str">
        <f>IF(N166&lt;&gt;"","-" &amp;TEXT(comp[[#This Row],[Nb]],"0.#") &amp;TEXT(N$1,0),"")</f>
        <v/>
      </c>
      <c r="AP166" s="46" t="str">
        <f>IF(O166&lt;&gt;"","-" &amp;TEXT(comp[[#This Row],[V]],"0.#") &amp;TEXT(O$1,0),"")</f>
        <v/>
      </c>
      <c r="AQ166" s="46" t="str">
        <f>IF(L166&lt;&gt;"","-" &amp;TEXT(comp[[#This Row],[Ti]],"0.#") &amp;TEXT(L$1,0),"")</f>
        <v/>
      </c>
      <c r="AR166" s="46" t="str">
        <f>IF(P166&lt;&gt;"","-" &amp;TEXT(comp[[#This Row],[Mo]],"0.#") &amp;TEXT(P$1,0),"")</f>
        <v/>
      </c>
      <c r="AS166" s="46" t="str">
        <f>IF(Q166&lt;&gt;"","-" &amp;TEXT(comp[[#This Row],[C]],"0.##") &amp;TEXT(Q$1,0),"")</f>
        <v/>
      </c>
      <c r="AT166" s="46" t="str">
        <f>IF(R166&lt;&gt;"","-" &amp;TEXT(comp[[#This Row],[Zr]],"0.##") &amp;TEXT(R$1,0),"")</f>
        <v/>
      </c>
      <c r="AU166" s="46" t="str">
        <f>IF(S166&lt;&gt;"","-" &amp;TEXT(comp[[#This Row],[B]],"0.##") &amp;TEXT(S$1,0),"")</f>
        <v/>
      </c>
      <c r="AV166" s="46" t="str">
        <f>IF(T166&lt;&gt;"","-" &amp;TEXT(comp[[#This Row],[Ir]],"0.#") &amp;TEXT(T$1,0),"")</f>
        <v/>
      </c>
      <c r="AW166" s="46" t="str">
        <f>IF(U166&lt;&gt;"","-" &amp;TEXT(comp[[#This Row],[Re]],"0.#") &amp;TEXT(U$1,0),"")</f>
        <v/>
      </c>
      <c r="AX166" s="46" t="str">
        <f>IF(V166&lt;&gt;"","-" &amp;TEXT(comp[[#This Row],[Si]],"0.#") &amp;TEXT(V$1,0),"")</f>
        <v/>
      </c>
      <c r="AY166" s="46" t="str">
        <f>IF(W166&lt;&gt;"","-" &amp;TEXT(comp[[#This Row],[Fe]],"0.#") &amp;TEXT(W$1,0),"")</f>
        <v/>
      </c>
      <c r="AZ166" s="46" t="str">
        <f>IF(X166&lt;&gt;"","-" &amp;TEXT(comp[[#This Row],[Y]],"0.#") &amp;TEXT(X$1,0),"")</f>
        <v/>
      </c>
      <c r="BA166" s="46" t="str">
        <f>IF(Y166&lt;&gt;"","-" &amp;TEXT(comp[[#This Row],[Hf]],"0.#") &amp;TEXT(Y$1,0),"")</f>
        <v/>
      </c>
      <c r="BB166" s="46" t="str">
        <f>IF(Z166&lt;&gt;"","-" &amp;TEXT(comp[[#This Row],[Ge]],"0.#") &amp;TEXT(Z$1,0),"")</f>
        <v/>
      </c>
      <c r="BC166" s="46" t="str">
        <f>IF(AA166&lt;&gt;"","-" &amp;TEXT(comp[[#This Row],[Mn]],"0.#") &amp;TEXT(AA$1,0),"")</f>
        <v/>
      </c>
      <c r="BD166" s="46" t="str">
        <f>IF(AB166&lt;&gt;"","-" &amp;TEXT(comp[[#This Row],[Sc]],"0.#") &amp;TEXT(AB$1,0),"")</f>
        <v/>
      </c>
      <c r="BE166" s="46" t="str">
        <f>IF(AC166&lt;&gt;"","-" &amp;TEXT(comp[[#This Row],[Ru]],"0.#") &amp;TEXT(AC$1,0),"")</f>
        <v/>
      </c>
      <c r="BF166" s="46" t="str">
        <f>IF(AD166&lt;&gt;"","-" &amp;TEXT(comp[[#This Row],[Ce]],"0.#") &amp;TEXT(AD$1,0),"")</f>
        <v/>
      </c>
      <c r="BG166" s="46" t="str">
        <f>IF(AE166&lt;&gt;"","-" &amp;TEXT([1]comp!$AE166,"0.#") &amp;TEXT(AE$1,0),"")</f>
        <v/>
      </c>
      <c r="BH166" s="32" t="str">
        <f>[1]comp!$D166 &amp; [1]comp!$E166</f>
        <v>Q7Epishin, A., Petrushin, N., Nolze, G., Gerstein, G. &amp; Maier, H. J. Investigation of the γ′-Strengthened Quaternary Co-Based Alloys Co-Al-W-Ta. Metall. Mater. Trans. A Phys. Metall. Mater. Sci. 49, 4042–4057 (2018).</v>
      </c>
      <c r="BI166" s="73" t="str">
        <f t="shared" si="11"/>
        <v>Co-11.Al-8.W-2.Ta</v>
      </c>
      <c r="BJ166" s="32" t="s">
        <v>1414</v>
      </c>
      <c r="BK166" t="str">
        <f t="shared" si="12"/>
        <v>-11.Al-8.W-2.Ta</v>
      </c>
      <c r="BL166"/>
      <c r="BM166"/>
      <c r="BN166"/>
      <c r="BO166"/>
    </row>
    <row r="167" spans="1:67" s="28" customFormat="1" x14ac:dyDescent="0.3">
      <c r="A167" s="26" t="str">
        <f t="shared" si="10"/>
        <v>Co-7.Al-12.W-2.Ta</v>
      </c>
      <c r="B167" s="38" t="s">
        <v>1484</v>
      </c>
      <c r="C167" s="38" t="s">
        <v>2846</v>
      </c>
      <c r="D167" s="31" t="s">
        <v>400</v>
      </c>
      <c r="E167" s="32" t="s">
        <v>391</v>
      </c>
      <c r="F167" s="31">
        <v>178</v>
      </c>
      <c r="G167" s="54">
        <f t="shared" si="13"/>
        <v>79</v>
      </c>
      <c r="H167" s="55"/>
      <c r="I167" s="55">
        <v>7</v>
      </c>
      <c r="J167" s="55"/>
      <c r="K167" s="55">
        <v>12</v>
      </c>
      <c r="L167" s="55"/>
      <c r="M167" s="55">
        <v>2</v>
      </c>
      <c r="N167" s="55"/>
      <c r="O167" s="55"/>
      <c r="P167" s="55"/>
      <c r="Q167" s="51"/>
      <c r="R167" s="51"/>
      <c r="S167" s="51"/>
      <c r="T167" s="55"/>
      <c r="U167" s="55"/>
      <c r="V167" s="55"/>
      <c r="W167" s="55"/>
      <c r="X167" s="55"/>
      <c r="Y167" s="55"/>
      <c r="Z167" s="55"/>
      <c r="AA167" s="55"/>
      <c r="AB167" s="55"/>
      <c r="AC167" s="55"/>
      <c r="AD167" s="55"/>
      <c r="AE167" s="55"/>
      <c r="AF167" s="31">
        <f t="shared" si="14"/>
        <v>9.8629999999999995</v>
      </c>
      <c r="AG167" s="31"/>
      <c r="AH167" s="31"/>
      <c r="AI167" s="46" t="s">
        <v>1</v>
      </c>
      <c r="AJ167" s="46" t="str">
        <f>IF(I167&lt;&gt;"","-" &amp;TEXT([1]comp!$I167,"0.#") &amp;TEXT(I$1,0),"")</f>
        <v>-7.Al</v>
      </c>
      <c r="AK167" s="46" t="str">
        <f>IF(K167&lt;&gt;"","-" &amp;TEXT(comp[[#This Row],[W]],"0.#") &amp;TEXT(K$1,0),"")</f>
        <v>-12.W</v>
      </c>
      <c r="AL167" s="46" t="str">
        <f>IF(H167&lt;&gt;"","-" &amp;TEXT(comp[[#This Row],[Ni]],"0.#") &amp;TEXT(H$1,0),"")</f>
        <v/>
      </c>
      <c r="AM167" s="46" t="str">
        <f>IF(J167&lt;&gt;"","-" &amp;TEXT(comp[[#This Row],[Cr]],"0.#") &amp;TEXT(J$1,0),"")</f>
        <v/>
      </c>
      <c r="AN167" s="46" t="str">
        <f>IF(M167&lt;&gt;"","-" &amp;TEXT(comp[[#This Row],[Ta]],"0.#") &amp;TEXT(M$1,0),"")</f>
        <v>-2.Ta</v>
      </c>
      <c r="AO167" s="46" t="str">
        <f>IF(N167&lt;&gt;"","-" &amp;TEXT(comp[[#This Row],[Nb]],"0.#") &amp;TEXT(N$1,0),"")</f>
        <v/>
      </c>
      <c r="AP167" s="46" t="str">
        <f>IF(O167&lt;&gt;"","-" &amp;TEXT(comp[[#This Row],[V]],"0.#") &amp;TEXT(O$1,0),"")</f>
        <v/>
      </c>
      <c r="AQ167" s="46" t="str">
        <f>IF(L167&lt;&gt;"","-" &amp;TEXT(comp[[#This Row],[Ti]],"0.#") &amp;TEXT(L$1,0),"")</f>
        <v/>
      </c>
      <c r="AR167" s="46" t="str">
        <f>IF(P167&lt;&gt;"","-" &amp;TEXT(comp[[#This Row],[Mo]],"0.#") &amp;TEXT(P$1,0),"")</f>
        <v/>
      </c>
      <c r="AS167" s="46" t="str">
        <f>IF(Q167&lt;&gt;"","-" &amp;TEXT(comp[[#This Row],[C]],"0.##") &amp;TEXT(Q$1,0),"")</f>
        <v/>
      </c>
      <c r="AT167" s="46" t="str">
        <f>IF(R167&lt;&gt;"","-" &amp;TEXT(comp[[#This Row],[Zr]],"0.##") &amp;TEXT(R$1,0),"")</f>
        <v/>
      </c>
      <c r="AU167" s="46" t="str">
        <f>IF(S167&lt;&gt;"","-" &amp;TEXT(comp[[#This Row],[B]],"0.##") &amp;TEXT(S$1,0),"")</f>
        <v/>
      </c>
      <c r="AV167" s="46" t="str">
        <f>IF(T167&lt;&gt;"","-" &amp;TEXT(comp[[#This Row],[Ir]],"0.#") &amp;TEXT(T$1,0),"")</f>
        <v/>
      </c>
      <c r="AW167" s="46" t="str">
        <f>IF(U167&lt;&gt;"","-" &amp;TEXT(comp[[#This Row],[Re]],"0.#") &amp;TEXT(U$1,0),"")</f>
        <v/>
      </c>
      <c r="AX167" s="46" t="str">
        <f>IF(V167&lt;&gt;"","-" &amp;TEXT(comp[[#This Row],[Si]],"0.#") &amp;TEXT(V$1,0),"")</f>
        <v/>
      </c>
      <c r="AY167" s="46" t="str">
        <f>IF(W167&lt;&gt;"","-" &amp;TEXT(comp[[#This Row],[Fe]],"0.#") &amp;TEXT(W$1,0),"")</f>
        <v/>
      </c>
      <c r="AZ167" s="46" t="str">
        <f>IF(X167&lt;&gt;"","-" &amp;TEXT(comp[[#This Row],[Y]],"0.#") &amp;TEXT(X$1,0),"")</f>
        <v/>
      </c>
      <c r="BA167" s="46" t="str">
        <f>IF(Y167&lt;&gt;"","-" &amp;TEXT(comp[[#This Row],[Hf]],"0.#") &amp;TEXT(Y$1,0),"")</f>
        <v/>
      </c>
      <c r="BB167" s="46" t="str">
        <f>IF(Z167&lt;&gt;"","-" &amp;TEXT(comp[[#This Row],[Ge]],"0.#") &amp;TEXT(Z$1,0),"")</f>
        <v/>
      </c>
      <c r="BC167" s="46" t="str">
        <f>IF(AA167&lt;&gt;"","-" &amp;TEXT(comp[[#This Row],[Mn]],"0.#") &amp;TEXT(AA$1,0),"")</f>
        <v/>
      </c>
      <c r="BD167" s="46" t="str">
        <f>IF(AB167&lt;&gt;"","-" &amp;TEXT(comp[[#This Row],[Sc]],"0.#") &amp;TEXT(AB$1,0),"")</f>
        <v/>
      </c>
      <c r="BE167" s="46" t="str">
        <f>IF(AC167&lt;&gt;"","-" &amp;TEXT(comp[[#This Row],[Ru]],"0.#") &amp;TEXT(AC$1,0),"")</f>
        <v/>
      </c>
      <c r="BF167" s="46" t="str">
        <f>IF(AD167&lt;&gt;"","-" &amp;TEXT(comp[[#This Row],[Ce]],"0.#") &amp;TEXT(AD$1,0),"")</f>
        <v/>
      </c>
      <c r="BG167" s="46" t="str">
        <f>IF(AE167&lt;&gt;"","-" &amp;TEXT([1]comp!$AE167,"0.#") &amp;TEXT(AE$1,0),"")</f>
        <v/>
      </c>
      <c r="BH167" s="32" t="str">
        <f>[1]comp!$D167 &amp; [1]comp!$E167</f>
        <v>Q8Epishin, A., Petrushin, N., Nolze, G., Gerstein, G. &amp; Maier, H. J. Investigation of the γ′-Strengthened Quaternary Co-Based Alloys Co-Al-W-Ta. Metall. Mater. Trans. A Phys. Metall. Mater. Sci. 49, 4042–4057 (2018).</v>
      </c>
      <c r="BI167" s="73" t="str">
        <f t="shared" si="11"/>
        <v>Co-7.Al-12.W-2.Ta</v>
      </c>
      <c r="BJ167" s="32" t="s">
        <v>1416</v>
      </c>
      <c r="BK167" t="str">
        <f t="shared" si="12"/>
        <v>-7.Al-12.W-2.Ta</v>
      </c>
      <c r="BL167"/>
      <c r="BM167"/>
      <c r="BN167"/>
      <c r="BO167"/>
    </row>
    <row r="168" spans="1:67" s="28" customFormat="1" x14ac:dyDescent="0.3">
      <c r="A168" s="26" t="str">
        <f t="shared" si="10"/>
        <v>Co-11.Al-10.W-0.Ta</v>
      </c>
      <c r="B168" s="38" t="s">
        <v>1484</v>
      </c>
      <c r="C168" s="38" t="s">
        <v>2847</v>
      </c>
      <c r="D168" s="31" t="s">
        <v>401</v>
      </c>
      <c r="E168" s="32" t="s">
        <v>391</v>
      </c>
      <c r="F168" s="31">
        <v>179</v>
      </c>
      <c r="G168" s="54">
        <f t="shared" si="13"/>
        <v>79</v>
      </c>
      <c r="H168" s="55"/>
      <c r="I168" s="55">
        <v>11</v>
      </c>
      <c r="J168" s="55"/>
      <c r="K168" s="55">
        <v>10</v>
      </c>
      <c r="L168" s="55"/>
      <c r="M168" s="55">
        <v>0</v>
      </c>
      <c r="N168" s="55"/>
      <c r="O168" s="55"/>
      <c r="P168" s="55"/>
      <c r="Q168" s="51"/>
      <c r="R168" s="51"/>
      <c r="S168" s="51"/>
      <c r="T168" s="55"/>
      <c r="U168" s="55"/>
      <c r="V168" s="55"/>
      <c r="W168" s="55"/>
      <c r="X168" s="55"/>
      <c r="Y168" s="55"/>
      <c r="Z168" s="55"/>
      <c r="AA168" s="55"/>
      <c r="AB168" s="55"/>
      <c r="AC168" s="55"/>
      <c r="AD168" s="55"/>
      <c r="AE168" s="55"/>
      <c r="AF168" s="31">
        <f t="shared" si="14"/>
        <v>9.2530000000000001</v>
      </c>
      <c r="AG168" s="31"/>
      <c r="AH168" s="31"/>
      <c r="AI168" s="46" t="s">
        <v>1</v>
      </c>
      <c r="AJ168" s="46" t="str">
        <f>IF(I168&lt;&gt;"","-" &amp;TEXT([1]comp!$I168,"0.#") &amp;TEXT(I$1,0),"")</f>
        <v>-11.Al</v>
      </c>
      <c r="AK168" s="46" t="str">
        <f>IF(K168&lt;&gt;"","-" &amp;TEXT(comp[[#This Row],[W]],"0.#") &amp;TEXT(K$1,0),"")</f>
        <v>-10.W</v>
      </c>
      <c r="AL168" s="46" t="str">
        <f>IF(H168&lt;&gt;"","-" &amp;TEXT(comp[[#This Row],[Ni]],"0.#") &amp;TEXT(H$1,0),"")</f>
        <v/>
      </c>
      <c r="AM168" s="46" t="str">
        <f>IF(J168&lt;&gt;"","-" &amp;TEXT(comp[[#This Row],[Cr]],"0.#") &amp;TEXT(J$1,0),"")</f>
        <v/>
      </c>
      <c r="AN168" s="46" t="str">
        <f>IF(M168&lt;&gt;"","-" &amp;TEXT(comp[[#This Row],[Ta]],"0.#") &amp;TEXT(M$1,0),"")</f>
        <v>-0.Ta</v>
      </c>
      <c r="AO168" s="46" t="str">
        <f>IF(N168&lt;&gt;"","-" &amp;TEXT(comp[[#This Row],[Nb]],"0.#") &amp;TEXT(N$1,0),"")</f>
        <v/>
      </c>
      <c r="AP168" s="46" t="str">
        <f>IF(O168&lt;&gt;"","-" &amp;TEXT(comp[[#This Row],[V]],"0.#") &amp;TEXT(O$1,0),"")</f>
        <v/>
      </c>
      <c r="AQ168" s="46" t="str">
        <f>IF(L168&lt;&gt;"","-" &amp;TEXT(comp[[#This Row],[Ti]],"0.#") &amp;TEXT(L$1,0),"")</f>
        <v/>
      </c>
      <c r="AR168" s="46" t="str">
        <f>IF(P168&lt;&gt;"","-" &amp;TEXT(comp[[#This Row],[Mo]],"0.#") &amp;TEXT(P$1,0),"")</f>
        <v/>
      </c>
      <c r="AS168" s="46" t="str">
        <f>IF(Q168&lt;&gt;"","-" &amp;TEXT(comp[[#This Row],[C]],"0.##") &amp;TEXT(Q$1,0),"")</f>
        <v/>
      </c>
      <c r="AT168" s="46" t="str">
        <f>IF(R168&lt;&gt;"","-" &amp;TEXT(comp[[#This Row],[Zr]],"0.##") &amp;TEXT(R$1,0),"")</f>
        <v/>
      </c>
      <c r="AU168" s="46" t="str">
        <f>IF(S168&lt;&gt;"","-" &amp;TEXT(comp[[#This Row],[B]],"0.##") &amp;TEXT(S$1,0),"")</f>
        <v/>
      </c>
      <c r="AV168" s="46" t="str">
        <f>IF(T168&lt;&gt;"","-" &amp;TEXT(comp[[#This Row],[Ir]],"0.#") &amp;TEXT(T$1,0),"")</f>
        <v/>
      </c>
      <c r="AW168" s="46" t="str">
        <f>IF(U168&lt;&gt;"","-" &amp;TEXT(comp[[#This Row],[Re]],"0.#") &amp;TEXT(U$1,0),"")</f>
        <v/>
      </c>
      <c r="AX168" s="46" t="str">
        <f>IF(V168&lt;&gt;"","-" &amp;TEXT(comp[[#This Row],[Si]],"0.#") &amp;TEXT(V$1,0),"")</f>
        <v/>
      </c>
      <c r="AY168" s="46" t="str">
        <f>IF(W168&lt;&gt;"","-" &amp;TEXT(comp[[#This Row],[Fe]],"0.#") &amp;TEXT(W$1,0),"")</f>
        <v/>
      </c>
      <c r="AZ168" s="46" t="str">
        <f>IF(X168&lt;&gt;"","-" &amp;TEXT(comp[[#This Row],[Y]],"0.#") &amp;TEXT(X$1,0),"")</f>
        <v/>
      </c>
      <c r="BA168" s="46" t="str">
        <f>IF(Y168&lt;&gt;"","-" &amp;TEXT(comp[[#This Row],[Hf]],"0.#") &amp;TEXT(Y$1,0),"")</f>
        <v/>
      </c>
      <c r="BB168" s="46" t="str">
        <f>IF(Z168&lt;&gt;"","-" &amp;TEXT(comp[[#This Row],[Ge]],"0.#") &amp;TEXT(Z$1,0),"")</f>
        <v/>
      </c>
      <c r="BC168" s="46" t="str">
        <f>IF(AA168&lt;&gt;"","-" &amp;TEXT(comp[[#This Row],[Mn]],"0.#") &amp;TEXT(AA$1,0),"")</f>
        <v/>
      </c>
      <c r="BD168" s="46" t="str">
        <f>IF(AB168&lt;&gt;"","-" &amp;TEXT(comp[[#This Row],[Sc]],"0.#") &amp;TEXT(AB$1,0),"")</f>
        <v/>
      </c>
      <c r="BE168" s="46" t="str">
        <f>IF(AC168&lt;&gt;"","-" &amp;TEXT(comp[[#This Row],[Ru]],"0.#") &amp;TEXT(AC$1,0),"")</f>
        <v/>
      </c>
      <c r="BF168" s="46" t="str">
        <f>IF(AD168&lt;&gt;"","-" &amp;TEXT(comp[[#This Row],[Ce]],"0.#") &amp;TEXT(AD$1,0),"")</f>
        <v/>
      </c>
      <c r="BG168" s="46" t="str">
        <f>IF(AE168&lt;&gt;"","-" &amp;TEXT([1]comp!$AE168,"0.#") &amp;TEXT(AE$1,0),"")</f>
        <v/>
      </c>
      <c r="BH168" s="32" t="str">
        <f>[1]comp!$D168 &amp; [1]comp!$E168</f>
        <v>Q9Epishin, A., Petrushin, N., Nolze, G., Gerstein, G. &amp; Maier, H. J. Investigation of the γ′-Strengthened Quaternary Co-Based Alloys Co-Al-W-Ta. Metall. Mater. Trans. A Phys. Metall. Mater. Sci. 49, 4042–4057 (2018).</v>
      </c>
      <c r="BI168" s="73" t="str">
        <f t="shared" si="11"/>
        <v>Co-11.Al-10.W-0.Ta</v>
      </c>
      <c r="BJ168" s="32" t="s">
        <v>1413</v>
      </c>
      <c r="BK168" t="str">
        <f t="shared" si="12"/>
        <v>-11.Al-10.W-0.Ta</v>
      </c>
      <c r="BL168"/>
      <c r="BM168"/>
      <c r="BN168"/>
      <c r="BO168"/>
    </row>
    <row r="169" spans="1:67" s="28" customFormat="1" x14ac:dyDescent="0.3">
      <c r="A169" s="26" t="str">
        <f t="shared" si="10"/>
        <v>Co-7.Al-10.W-4.Ta</v>
      </c>
      <c r="B169" s="38" t="s">
        <v>1484</v>
      </c>
      <c r="C169" s="38" t="s">
        <v>2848</v>
      </c>
      <c r="D169" s="31" t="s">
        <v>402</v>
      </c>
      <c r="E169" s="32" t="s">
        <v>391</v>
      </c>
      <c r="F169" s="31">
        <v>180</v>
      </c>
      <c r="G169" s="54">
        <f t="shared" si="13"/>
        <v>79</v>
      </c>
      <c r="H169" s="55"/>
      <c r="I169" s="55">
        <v>7</v>
      </c>
      <c r="J169" s="55"/>
      <c r="K169" s="55">
        <v>10</v>
      </c>
      <c r="L169" s="55"/>
      <c r="M169" s="55">
        <v>4</v>
      </c>
      <c r="N169" s="55"/>
      <c r="O169" s="55"/>
      <c r="P169" s="55"/>
      <c r="Q169" s="51"/>
      <c r="R169" s="51"/>
      <c r="S169" s="51"/>
      <c r="T169" s="55"/>
      <c r="U169" s="55"/>
      <c r="V169" s="55"/>
      <c r="W169" s="55"/>
      <c r="X169" s="55"/>
      <c r="Y169" s="55"/>
      <c r="Z169" s="55"/>
      <c r="AA169" s="55"/>
      <c r="AB169" s="55"/>
      <c r="AC169" s="55"/>
      <c r="AD169" s="55"/>
      <c r="AE169" s="55"/>
      <c r="AF169" s="31">
        <f t="shared" si="14"/>
        <v>9.8109999999999999</v>
      </c>
      <c r="AG169" s="31"/>
      <c r="AH169" s="31"/>
      <c r="AI169" s="46" t="s">
        <v>1</v>
      </c>
      <c r="AJ169" s="46" t="str">
        <f>IF(I169&lt;&gt;"","-" &amp;TEXT([1]comp!$I169,"0.#") &amp;TEXT(I$1,0),"")</f>
        <v>-7.Al</v>
      </c>
      <c r="AK169" s="46" t="str">
        <f>IF(K169&lt;&gt;"","-" &amp;TEXT(comp[[#This Row],[W]],"0.#") &amp;TEXT(K$1,0),"")</f>
        <v>-10.W</v>
      </c>
      <c r="AL169" s="46" t="str">
        <f>IF(H169&lt;&gt;"","-" &amp;TEXT(comp[[#This Row],[Ni]],"0.#") &amp;TEXT(H$1,0),"")</f>
        <v/>
      </c>
      <c r="AM169" s="46" t="str">
        <f>IF(J169&lt;&gt;"","-" &amp;TEXT(comp[[#This Row],[Cr]],"0.#") &amp;TEXT(J$1,0),"")</f>
        <v/>
      </c>
      <c r="AN169" s="46" t="str">
        <f>IF(M169&lt;&gt;"","-" &amp;TEXT(comp[[#This Row],[Ta]],"0.#") &amp;TEXT(M$1,0),"")</f>
        <v>-4.Ta</v>
      </c>
      <c r="AO169" s="46" t="str">
        <f>IF(N169&lt;&gt;"","-" &amp;TEXT(comp[[#This Row],[Nb]],"0.#") &amp;TEXT(N$1,0),"")</f>
        <v/>
      </c>
      <c r="AP169" s="46" t="str">
        <f>IF(O169&lt;&gt;"","-" &amp;TEXT(comp[[#This Row],[V]],"0.#") &amp;TEXT(O$1,0),"")</f>
        <v/>
      </c>
      <c r="AQ169" s="46" t="str">
        <f>IF(L169&lt;&gt;"","-" &amp;TEXT(comp[[#This Row],[Ti]],"0.#") &amp;TEXT(L$1,0),"")</f>
        <v/>
      </c>
      <c r="AR169" s="46" t="str">
        <f>IF(P169&lt;&gt;"","-" &amp;TEXT(comp[[#This Row],[Mo]],"0.#") &amp;TEXT(P$1,0),"")</f>
        <v/>
      </c>
      <c r="AS169" s="46" t="str">
        <f>IF(Q169&lt;&gt;"","-" &amp;TEXT(comp[[#This Row],[C]],"0.##") &amp;TEXT(Q$1,0),"")</f>
        <v/>
      </c>
      <c r="AT169" s="46" t="str">
        <f>IF(R169&lt;&gt;"","-" &amp;TEXT(comp[[#This Row],[Zr]],"0.##") &amp;TEXT(R$1,0),"")</f>
        <v/>
      </c>
      <c r="AU169" s="46" t="str">
        <f>IF(S169&lt;&gt;"","-" &amp;TEXT(comp[[#This Row],[B]],"0.##") &amp;TEXT(S$1,0),"")</f>
        <v/>
      </c>
      <c r="AV169" s="46" t="str">
        <f>IF(T169&lt;&gt;"","-" &amp;TEXT(comp[[#This Row],[Ir]],"0.#") &amp;TEXT(T$1,0),"")</f>
        <v/>
      </c>
      <c r="AW169" s="46" t="str">
        <f>IF(U169&lt;&gt;"","-" &amp;TEXT(comp[[#This Row],[Re]],"0.#") &amp;TEXT(U$1,0),"")</f>
        <v/>
      </c>
      <c r="AX169" s="46" t="str">
        <f>IF(V169&lt;&gt;"","-" &amp;TEXT(comp[[#This Row],[Si]],"0.#") &amp;TEXT(V$1,0),"")</f>
        <v/>
      </c>
      <c r="AY169" s="46" t="str">
        <f>IF(W169&lt;&gt;"","-" &amp;TEXT(comp[[#This Row],[Fe]],"0.#") &amp;TEXT(W$1,0),"")</f>
        <v/>
      </c>
      <c r="AZ169" s="46" t="str">
        <f>IF(X169&lt;&gt;"","-" &amp;TEXT(comp[[#This Row],[Y]],"0.#") &amp;TEXT(X$1,0),"")</f>
        <v/>
      </c>
      <c r="BA169" s="46" t="str">
        <f>IF(Y169&lt;&gt;"","-" &amp;TEXT(comp[[#This Row],[Hf]],"0.#") &amp;TEXT(Y$1,0),"")</f>
        <v/>
      </c>
      <c r="BB169" s="46" t="str">
        <f>IF(Z169&lt;&gt;"","-" &amp;TEXT(comp[[#This Row],[Ge]],"0.#") &amp;TEXT(Z$1,0),"")</f>
        <v/>
      </c>
      <c r="BC169" s="46" t="str">
        <f>IF(AA169&lt;&gt;"","-" &amp;TEXT(comp[[#This Row],[Mn]],"0.#") &amp;TEXT(AA$1,0),"")</f>
        <v/>
      </c>
      <c r="BD169" s="46" t="str">
        <f>IF(AB169&lt;&gt;"","-" &amp;TEXT(comp[[#This Row],[Sc]],"0.#") &amp;TEXT(AB$1,0),"")</f>
        <v/>
      </c>
      <c r="BE169" s="46" t="str">
        <f>IF(AC169&lt;&gt;"","-" &amp;TEXT(comp[[#This Row],[Ru]],"0.#") &amp;TEXT(AC$1,0),"")</f>
        <v/>
      </c>
      <c r="BF169" s="46" t="str">
        <f>IF(AD169&lt;&gt;"","-" &amp;TEXT(comp[[#This Row],[Ce]],"0.#") &amp;TEXT(AD$1,0),"")</f>
        <v/>
      </c>
      <c r="BG169" s="46" t="str">
        <f>IF(AE169&lt;&gt;"","-" &amp;TEXT([1]comp!$AE169,"0.#") &amp;TEXT(AE$1,0),"")</f>
        <v/>
      </c>
      <c r="BH169" s="32" t="str">
        <f>[1]comp!$D169 &amp; [1]comp!$E169</f>
        <v>Q10Epishin, A., Petrushin, N., Nolze, G., Gerstein, G. &amp; Maier, H. J. Investigation of the γ′-Strengthened Quaternary Co-Based Alloys Co-Al-W-Ta. Metall. Mater. Trans. A Phys. Metall. Mater. Sci. 49, 4042–4057 (2018).</v>
      </c>
      <c r="BI169" s="73" t="str">
        <f t="shared" si="11"/>
        <v>Co-7.Al-10.W-4.Ta</v>
      </c>
      <c r="BJ169" s="32" t="s">
        <v>1415</v>
      </c>
      <c r="BK169" t="str">
        <f t="shared" si="12"/>
        <v>-7.Al-10.W-4.Ta</v>
      </c>
      <c r="BL169"/>
      <c r="BM169"/>
      <c r="BN169"/>
      <c r="BO169"/>
    </row>
    <row r="170" spans="1:67" s="28" customFormat="1" x14ac:dyDescent="0.3">
      <c r="A170" s="26" t="str">
        <f t="shared" si="10"/>
        <v>Co-9.Al-12.W-0.Ta</v>
      </c>
      <c r="B170" s="38" t="s">
        <v>1484</v>
      </c>
      <c r="C170" s="38" t="s">
        <v>2849</v>
      </c>
      <c r="D170" s="31" t="s">
        <v>403</v>
      </c>
      <c r="E170" s="32" t="s">
        <v>391</v>
      </c>
      <c r="F170" s="31">
        <v>181</v>
      </c>
      <c r="G170" s="54">
        <f t="shared" si="13"/>
        <v>79</v>
      </c>
      <c r="H170" s="55"/>
      <c r="I170" s="55">
        <v>9</v>
      </c>
      <c r="J170" s="55"/>
      <c r="K170" s="55">
        <v>12</v>
      </c>
      <c r="L170" s="55"/>
      <c r="M170" s="55">
        <v>0</v>
      </c>
      <c r="N170" s="55"/>
      <c r="O170" s="55"/>
      <c r="P170" s="55"/>
      <c r="Q170" s="51"/>
      <c r="R170" s="51"/>
      <c r="S170" s="51"/>
      <c r="T170" s="55"/>
      <c r="U170" s="55"/>
      <c r="V170" s="55"/>
      <c r="W170" s="55"/>
      <c r="X170" s="55"/>
      <c r="Y170" s="55"/>
      <c r="Z170" s="55"/>
      <c r="AA170" s="55"/>
      <c r="AB170" s="55"/>
      <c r="AC170" s="55"/>
      <c r="AD170" s="55"/>
      <c r="AE170" s="55"/>
      <c r="AF170" s="31">
        <f t="shared" si="14"/>
        <v>9.5839999999999996</v>
      </c>
      <c r="AG170" s="31"/>
      <c r="AH170" s="31"/>
      <c r="AI170" s="46" t="s">
        <v>1</v>
      </c>
      <c r="AJ170" s="46" t="str">
        <f>IF(I170&lt;&gt;"","-" &amp;TEXT([1]comp!$I170,"0.#") &amp;TEXT(I$1,0),"")</f>
        <v>-9.Al</v>
      </c>
      <c r="AK170" s="46" t="str">
        <f>IF(K170&lt;&gt;"","-" &amp;TEXT(comp[[#This Row],[W]],"0.#") &amp;TEXT(K$1,0),"")</f>
        <v>-12.W</v>
      </c>
      <c r="AL170" s="46" t="str">
        <f>IF(H170&lt;&gt;"","-" &amp;TEXT(comp[[#This Row],[Ni]],"0.#") &amp;TEXT(H$1,0),"")</f>
        <v/>
      </c>
      <c r="AM170" s="46" t="str">
        <f>IF(J170&lt;&gt;"","-" &amp;TEXT(comp[[#This Row],[Cr]],"0.#") &amp;TEXT(J$1,0),"")</f>
        <v/>
      </c>
      <c r="AN170" s="46" t="str">
        <f>IF(M170&lt;&gt;"","-" &amp;TEXT(comp[[#This Row],[Ta]],"0.#") &amp;TEXT(M$1,0),"")</f>
        <v>-0.Ta</v>
      </c>
      <c r="AO170" s="46" t="str">
        <f>IF(N170&lt;&gt;"","-" &amp;TEXT(comp[[#This Row],[Nb]],"0.#") &amp;TEXT(N$1,0),"")</f>
        <v/>
      </c>
      <c r="AP170" s="46" t="str">
        <f>IF(O170&lt;&gt;"","-" &amp;TEXT(comp[[#This Row],[V]],"0.#") &amp;TEXT(O$1,0),"")</f>
        <v/>
      </c>
      <c r="AQ170" s="46" t="str">
        <f>IF(L170&lt;&gt;"","-" &amp;TEXT(comp[[#This Row],[Ti]],"0.#") &amp;TEXT(L$1,0),"")</f>
        <v/>
      </c>
      <c r="AR170" s="46" t="str">
        <f>IF(P170&lt;&gt;"","-" &amp;TEXT(comp[[#This Row],[Mo]],"0.#") &amp;TEXT(P$1,0),"")</f>
        <v/>
      </c>
      <c r="AS170" s="46" t="str">
        <f>IF(Q170&lt;&gt;"","-" &amp;TEXT(comp[[#This Row],[C]],"0.##") &amp;TEXT(Q$1,0),"")</f>
        <v/>
      </c>
      <c r="AT170" s="46" t="str">
        <f>IF(R170&lt;&gt;"","-" &amp;TEXT(comp[[#This Row],[Zr]],"0.##") &amp;TEXT(R$1,0),"")</f>
        <v/>
      </c>
      <c r="AU170" s="46" t="str">
        <f>IF(S170&lt;&gt;"","-" &amp;TEXT(comp[[#This Row],[B]],"0.##") &amp;TEXT(S$1,0),"")</f>
        <v/>
      </c>
      <c r="AV170" s="46" t="str">
        <f>IF(T170&lt;&gt;"","-" &amp;TEXT(comp[[#This Row],[Ir]],"0.#") &amp;TEXT(T$1,0),"")</f>
        <v/>
      </c>
      <c r="AW170" s="46" t="str">
        <f>IF(U170&lt;&gt;"","-" &amp;TEXT(comp[[#This Row],[Re]],"0.#") &amp;TEXT(U$1,0),"")</f>
        <v/>
      </c>
      <c r="AX170" s="46" t="str">
        <f>IF(V170&lt;&gt;"","-" &amp;TEXT(comp[[#This Row],[Si]],"0.#") &amp;TEXT(V$1,0),"")</f>
        <v/>
      </c>
      <c r="AY170" s="46" t="str">
        <f>IF(W170&lt;&gt;"","-" &amp;TEXT(comp[[#This Row],[Fe]],"0.#") &amp;TEXT(W$1,0),"")</f>
        <v/>
      </c>
      <c r="AZ170" s="46" t="str">
        <f>IF(X170&lt;&gt;"","-" &amp;TEXT(comp[[#This Row],[Y]],"0.#") &amp;TEXT(X$1,0),"")</f>
        <v/>
      </c>
      <c r="BA170" s="46" t="str">
        <f>IF(Y170&lt;&gt;"","-" &amp;TEXT(comp[[#This Row],[Hf]],"0.#") &amp;TEXT(Y$1,0),"")</f>
        <v/>
      </c>
      <c r="BB170" s="46" t="str">
        <f>IF(Z170&lt;&gt;"","-" &amp;TEXT(comp[[#This Row],[Ge]],"0.#") &amp;TEXT(Z$1,0),"")</f>
        <v/>
      </c>
      <c r="BC170" s="46" t="str">
        <f>IF(AA170&lt;&gt;"","-" &amp;TEXT(comp[[#This Row],[Mn]],"0.#") &amp;TEXT(AA$1,0),"")</f>
        <v/>
      </c>
      <c r="BD170" s="46" t="str">
        <f>IF(AB170&lt;&gt;"","-" &amp;TEXT(comp[[#This Row],[Sc]],"0.#") &amp;TEXT(AB$1,0),"")</f>
        <v/>
      </c>
      <c r="BE170" s="46" t="str">
        <f>IF(AC170&lt;&gt;"","-" &amp;TEXT(comp[[#This Row],[Ru]],"0.#") &amp;TEXT(AC$1,0),"")</f>
        <v/>
      </c>
      <c r="BF170" s="46" t="str">
        <f>IF(AD170&lt;&gt;"","-" &amp;TEXT(comp[[#This Row],[Ce]],"0.#") &amp;TEXT(AD$1,0),"")</f>
        <v/>
      </c>
      <c r="BG170" s="46" t="str">
        <f>IF(AE170&lt;&gt;"","-" &amp;TEXT([1]comp!$AE170,"0.#") &amp;TEXT(AE$1,0),"")</f>
        <v/>
      </c>
      <c r="BH170" s="32" t="str">
        <f>[1]comp!$D170 &amp; [1]comp!$E170</f>
        <v>Q11Epishin, A., Petrushin, N., Nolze, G., Gerstein, G. &amp; Maier, H. J. Investigation of the γ′-Strengthened Quaternary Co-Based Alloys Co-Al-W-Ta. Metall. Mater. Trans. A Phys. Metall. Mater. Sci. 49, 4042–4057 (2018).</v>
      </c>
      <c r="BI170" s="73" t="str">
        <f t="shared" si="11"/>
        <v>Co-9.Al-12.W-0.Ta</v>
      </c>
      <c r="BJ170" s="32" t="s">
        <v>1418</v>
      </c>
      <c r="BK170" t="str">
        <f t="shared" si="12"/>
        <v>-9.Al-12.W-0.Ta</v>
      </c>
      <c r="BL170"/>
      <c r="BM170"/>
      <c r="BN170"/>
      <c r="BO170"/>
    </row>
    <row r="171" spans="1:67" s="28" customFormat="1" x14ac:dyDescent="0.3">
      <c r="A171" s="26" t="str">
        <f t="shared" si="10"/>
        <v>Co-9.Al-8.W-4.Ta</v>
      </c>
      <c r="B171" s="38" t="s">
        <v>1484</v>
      </c>
      <c r="C171" s="38" t="s">
        <v>2850</v>
      </c>
      <c r="D171" s="31" t="s">
        <v>404</v>
      </c>
      <c r="E171" s="32" t="s">
        <v>391</v>
      </c>
      <c r="F171" s="31">
        <v>182</v>
      </c>
      <c r="G171" s="54">
        <f t="shared" si="13"/>
        <v>79</v>
      </c>
      <c r="H171" s="55"/>
      <c r="I171" s="55">
        <v>9</v>
      </c>
      <c r="J171" s="55"/>
      <c r="K171" s="55">
        <v>8</v>
      </c>
      <c r="L171" s="55"/>
      <c r="M171" s="55">
        <v>4</v>
      </c>
      <c r="N171" s="55"/>
      <c r="O171" s="55"/>
      <c r="P171" s="55"/>
      <c r="Q171" s="51"/>
      <c r="R171" s="51"/>
      <c r="S171" s="51"/>
      <c r="T171" s="55"/>
      <c r="U171" s="55"/>
      <c r="V171" s="55"/>
      <c r="W171" s="55"/>
      <c r="X171" s="55"/>
      <c r="Y171" s="55"/>
      <c r="Z171" s="55"/>
      <c r="AA171" s="55"/>
      <c r="AB171" s="55"/>
      <c r="AC171" s="55"/>
      <c r="AD171" s="55"/>
      <c r="AE171" s="55"/>
      <c r="AF171" s="31">
        <f t="shared" si="14"/>
        <v>9.48</v>
      </c>
      <c r="AG171" s="31"/>
      <c r="AH171" s="31"/>
      <c r="AI171" s="46" t="s">
        <v>1</v>
      </c>
      <c r="AJ171" s="46" t="str">
        <f>IF(I171&lt;&gt;"","-" &amp;TEXT([1]comp!$I171,"0.#") &amp;TEXT(I$1,0),"")</f>
        <v>-9.Al</v>
      </c>
      <c r="AK171" s="46" t="str">
        <f>IF(K171&lt;&gt;"","-" &amp;TEXT(comp[[#This Row],[W]],"0.#") &amp;TEXT(K$1,0),"")</f>
        <v>-8.W</v>
      </c>
      <c r="AL171" s="46" t="str">
        <f>IF(H171&lt;&gt;"","-" &amp;TEXT(comp[[#This Row],[Ni]],"0.#") &amp;TEXT(H$1,0),"")</f>
        <v/>
      </c>
      <c r="AM171" s="46" t="str">
        <f>IF(J171&lt;&gt;"","-" &amp;TEXT(comp[[#This Row],[Cr]],"0.#") &amp;TEXT(J$1,0),"")</f>
        <v/>
      </c>
      <c r="AN171" s="46" t="str">
        <f>IF(M171&lt;&gt;"","-" &amp;TEXT(comp[[#This Row],[Ta]],"0.#") &amp;TEXT(M$1,0),"")</f>
        <v>-4.Ta</v>
      </c>
      <c r="AO171" s="46" t="str">
        <f>IF(N171&lt;&gt;"","-" &amp;TEXT(comp[[#This Row],[Nb]],"0.#") &amp;TEXT(N$1,0),"")</f>
        <v/>
      </c>
      <c r="AP171" s="46" t="str">
        <f>IF(O171&lt;&gt;"","-" &amp;TEXT(comp[[#This Row],[V]],"0.#") &amp;TEXT(O$1,0),"")</f>
        <v/>
      </c>
      <c r="AQ171" s="46" t="str">
        <f>IF(L171&lt;&gt;"","-" &amp;TEXT(comp[[#This Row],[Ti]],"0.#") &amp;TEXT(L$1,0),"")</f>
        <v/>
      </c>
      <c r="AR171" s="46" t="str">
        <f>IF(P171&lt;&gt;"","-" &amp;TEXT(comp[[#This Row],[Mo]],"0.#") &amp;TEXT(P$1,0),"")</f>
        <v/>
      </c>
      <c r="AS171" s="46" t="str">
        <f>IF(Q171&lt;&gt;"","-" &amp;TEXT(comp[[#This Row],[C]],"0.##") &amp;TEXT(Q$1,0),"")</f>
        <v/>
      </c>
      <c r="AT171" s="46" t="str">
        <f>IF(R171&lt;&gt;"","-" &amp;TEXT(comp[[#This Row],[Zr]],"0.##") &amp;TEXT(R$1,0),"")</f>
        <v/>
      </c>
      <c r="AU171" s="46" t="str">
        <f>IF(S171&lt;&gt;"","-" &amp;TEXT(comp[[#This Row],[B]],"0.##") &amp;TEXT(S$1,0),"")</f>
        <v/>
      </c>
      <c r="AV171" s="46" t="str">
        <f>IF(T171&lt;&gt;"","-" &amp;TEXT(comp[[#This Row],[Ir]],"0.#") &amp;TEXT(T$1,0),"")</f>
        <v/>
      </c>
      <c r="AW171" s="46" t="str">
        <f>IF(U171&lt;&gt;"","-" &amp;TEXT(comp[[#This Row],[Re]],"0.#") &amp;TEXT(U$1,0),"")</f>
        <v/>
      </c>
      <c r="AX171" s="46" t="str">
        <f>IF(V171&lt;&gt;"","-" &amp;TEXT(comp[[#This Row],[Si]],"0.#") &amp;TEXT(V$1,0),"")</f>
        <v/>
      </c>
      <c r="AY171" s="46" t="str">
        <f>IF(W171&lt;&gt;"","-" &amp;TEXT(comp[[#This Row],[Fe]],"0.#") &amp;TEXT(W$1,0),"")</f>
        <v/>
      </c>
      <c r="AZ171" s="46" t="str">
        <f>IF(X171&lt;&gt;"","-" &amp;TEXT(comp[[#This Row],[Y]],"0.#") &amp;TEXT(X$1,0),"")</f>
        <v/>
      </c>
      <c r="BA171" s="46" t="str">
        <f>IF(Y171&lt;&gt;"","-" &amp;TEXT(comp[[#This Row],[Hf]],"0.#") &amp;TEXT(Y$1,0),"")</f>
        <v/>
      </c>
      <c r="BB171" s="46" t="str">
        <f>IF(Z171&lt;&gt;"","-" &amp;TEXT(comp[[#This Row],[Ge]],"0.#") &amp;TEXT(Z$1,0),"")</f>
        <v/>
      </c>
      <c r="BC171" s="46" t="str">
        <f>IF(AA171&lt;&gt;"","-" &amp;TEXT(comp[[#This Row],[Mn]],"0.#") &amp;TEXT(AA$1,0),"")</f>
        <v/>
      </c>
      <c r="BD171" s="46" t="str">
        <f>IF(AB171&lt;&gt;"","-" &amp;TEXT(comp[[#This Row],[Sc]],"0.#") &amp;TEXT(AB$1,0),"")</f>
        <v/>
      </c>
      <c r="BE171" s="46" t="str">
        <f>IF(AC171&lt;&gt;"","-" &amp;TEXT(comp[[#This Row],[Ru]],"0.#") &amp;TEXT(AC$1,0),"")</f>
        <v/>
      </c>
      <c r="BF171" s="46" t="str">
        <f>IF(AD171&lt;&gt;"","-" &amp;TEXT(comp[[#This Row],[Ce]],"0.#") &amp;TEXT(AD$1,0),"")</f>
        <v/>
      </c>
      <c r="BG171" s="46" t="str">
        <f>IF(AE171&lt;&gt;"","-" &amp;TEXT([1]comp!$AE171,"0.#") &amp;TEXT(AE$1,0),"")</f>
        <v/>
      </c>
      <c r="BH171" s="32" t="str">
        <f>[1]comp!$D171 &amp; [1]comp!$E171</f>
        <v>Q12Epishin, A., Petrushin, N., Nolze, G., Gerstein, G. &amp; Maier, H. J. Investigation of the γ′-Strengthened Quaternary Co-Based Alloys Co-Al-W-Ta. Metall. Mater. Trans. A Phys. Metall. Mater. Sci. 49, 4042–4057 (2018).</v>
      </c>
      <c r="BI171" s="73" t="str">
        <f t="shared" si="11"/>
        <v>Co-9.Al-8.W-4.Ta</v>
      </c>
      <c r="BJ171" s="32" t="s">
        <v>1419</v>
      </c>
      <c r="BK171" t="str">
        <f t="shared" si="12"/>
        <v>-9.Al-8.W-4.Ta</v>
      </c>
      <c r="BL171"/>
      <c r="BM171"/>
      <c r="BN171"/>
      <c r="BO171"/>
    </row>
    <row r="172" spans="1:67" s="28" customFormat="1" x14ac:dyDescent="0.3">
      <c r="A172" s="26" t="str">
        <f t="shared" si="10"/>
        <v>Co-13.3Al-3.9W-3.2Ta</v>
      </c>
      <c r="B172" s="38" t="s">
        <v>1484</v>
      </c>
      <c r="C172" s="38" t="s">
        <v>2851</v>
      </c>
      <c r="D172" s="31" t="s">
        <v>405</v>
      </c>
      <c r="E172" s="32" t="s">
        <v>391</v>
      </c>
      <c r="F172" s="31">
        <v>183</v>
      </c>
      <c r="G172" s="54">
        <f t="shared" si="13"/>
        <v>79.599999999999994</v>
      </c>
      <c r="H172" s="55"/>
      <c r="I172" s="55">
        <v>13.3</v>
      </c>
      <c r="J172" s="55"/>
      <c r="K172" s="55">
        <v>3.9</v>
      </c>
      <c r="L172" s="55"/>
      <c r="M172" s="55">
        <v>3.2</v>
      </c>
      <c r="N172" s="55"/>
      <c r="O172" s="55"/>
      <c r="P172" s="55"/>
      <c r="Q172" s="51"/>
      <c r="R172" s="51"/>
      <c r="S172" s="51"/>
      <c r="T172" s="55"/>
      <c r="U172" s="55"/>
      <c r="V172" s="55"/>
      <c r="W172" s="55"/>
      <c r="X172" s="55"/>
      <c r="Y172" s="55"/>
      <c r="Z172" s="55"/>
      <c r="AA172" s="55"/>
      <c r="AB172" s="55"/>
      <c r="AC172" s="55"/>
      <c r="AD172" s="55"/>
      <c r="AE172" s="55"/>
      <c r="AF172" s="31">
        <f t="shared" si="14"/>
        <v>8.7270499999999984</v>
      </c>
      <c r="AG172" s="31"/>
      <c r="AH172" s="31"/>
      <c r="AI172" s="46" t="s">
        <v>1</v>
      </c>
      <c r="AJ172" s="46" t="str">
        <f>IF(I172&lt;&gt;"","-" &amp;TEXT([1]comp!$I172,"0.#") &amp;TEXT(I$1,0),"")</f>
        <v>-13.3Al</v>
      </c>
      <c r="AK172" s="46" t="str">
        <f>IF(K172&lt;&gt;"","-" &amp;TEXT(comp[[#This Row],[W]],"0.#") &amp;TEXT(K$1,0),"")</f>
        <v>-3.9W</v>
      </c>
      <c r="AL172" s="46" t="str">
        <f>IF(H172&lt;&gt;"","-" &amp;TEXT(comp[[#This Row],[Ni]],"0.#") &amp;TEXT(H$1,0),"")</f>
        <v/>
      </c>
      <c r="AM172" s="46" t="str">
        <f>IF(J172&lt;&gt;"","-" &amp;TEXT(comp[[#This Row],[Cr]],"0.#") &amp;TEXT(J$1,0),"")</f>
        <v/>
      </c>
      <c r="AN172" s="46" t="str">
        <f>IF(M172&lt;&gt;"","-" &amp;TEXT(comp[[#This Row],[Ta]],"0.#") &amp;TEXT(M$1,0),"")</f>
        <v>-3.2Ta</v>
      </c>
      <c r="AO172" s="46" t="str">
        <f>IF(N172&lt;&gt;"","-" &amp;TEXT(comp[[#This Row],[Nb]],"0.#") &amp;TEXT(N$1,0),"")</f>
        <v/>
      </c>
      <c r="AP172" s="46" t="str">
        <f>IF(O172&lt;&gt;"","-" &amp;TEXT(comp[[#This Row],[V]],"0.#") &amp;TEXT(O$1,0),"")</f>
        <v/>
      </c>
      <c r="AQ172" s="46" t="str">
        <f>IF(L172&lt;&gt;"","-" &amp;TEXT(comp[[#This Row],[Ti]],"0.#") &amp;TEXT(L$1,0),"")</f>
        <v/>
      </c>
      <c r="AR172" s="46" t="str">
        <f>IF(P172&lt;&gt;"","-" &amp;TEXT(comp[[#This Row],[Mo]],"0.#") &amp;TEXT(P$1,0),"")</f>
        <v/>
      </c>
      <c r="AS172" s="46" t="str">
        <f>IF(Q172&lt;&gt;"","-" &amp;TEXT(comp[[#This Row],[C]],"0.##") &amp;TEXT(Q$1,0),"")</f>
        <v/>
      </c>
      <c r="AT172" s="46" t="str">
        <f>IF(R172&lt;&gt;"","-" &amp;TEXT(comp[[#This Row],[Zr]],"0.##") &amp;TEXT(R$1,0),"")</f>
        <v/>
      </c>
      <c r="AU172" s="46" t="str">
        <f>IF(S172&lt;&gt;"","-" &amp;TEXT(comp[[#This Row],[B]],"0.##") &amp;TEXT(S$1,0),"")</f>
        <v/>
      </c>
      <c r="AV172" s="46" t="str">
        <f>IF(T172&lt;&gt;"","-" &amp;TEXT(comp[[#This Row],[Ir]],"0.#") &amp;TEXT(T$1,0),"")</f>
        <v/>
      </c>
      <c r="AW172" s="46" t="str">
        <f>IF(U172&lt;&gt;"","-" &amp;TEXT(comp[[#This Row],[Re]],"0.#") &amp;TEXT(U$1,0),"")</f>
        <v/>
      </c>
      <c r="AX172" s="46" t="str">
        <f>IF(V172&lt;&gt;"","-" &amp;TEXT(comp[[#This Row],[Si]],"0.#") &amp;TEXT(V$1,0),"")</f>
        <v/>
      </c>
      <c r="AY172" s="46" t="str">
        <f>IF(W172&lt;&gt;"","-" &amp;TEXT(comp[[#This Row],[Fe]],"0.#") &amp;TEXT(W$1,0),"")</f>
        <v/>
      </c>
      <c r="AZ172" s="46" t="str">
        <f>IF(X172&lt;&gt;"","-" &amp;TEXT(comp[[#This Row],[Y]],"0.#") &amp;TEXT(X$1,0),"")</f>
        <v/>
      </c>
      <c r="BA172" s="46" t="str">
        <f>IF(Y172&lt;&gt;"","-" &amp;TEXT(comp[[#This Row],[Hf]],"0.#") &amp;TEXT(Y$1,0),"")</f>
        <v/>
      </c>
      <c r="BB172" s="46" t="str">
        <f>IF(Z172&lt;&gt;"","-" &amp;TEXT(comp[[#This Row],[Ge]],"0.#") &amp;TEXT(Z$1,0),"")</f>
        <v/>
      </c>
      <c r="BC172" s="46" t="str">
        <f>IF(AA172&lt;&gt;"","-" &amp;TEXT(comp[[#This Row],[Mn]],"0.#") &amp;TEXT(AA$1,0),"")</f>
        <v/>
      </c>
      <c r="BD172" s="46" t="str">
        <f>IF(AB172&lt;&gt;"","-" &amp;TEXT(comp[[#This Row],[Sc]],"0.#") &amp;TEXT(AB$1,0),"")</f>
        <v/>
      </c>
      <c r="BE172" s="46" t="str">
        <f>IF(AC172&lt;&gt;"","-" &amp;TEXT(comp[[#This Row],[Ru]],"0.#") &amp;TEXT(AC$1,0),"")</f>
        <v/>
      </c>
      <c r="BF172" s="46" t="str">
        <f>IF(AD172&lt;&gt;"","-" &amp;TEXT(comp[[#This Row],[Ce]],"0.#") &amp;TEXT(AD$1,0),"")</f>
        <v/>
      </c>
      <c r="BG172" s="46" t="str">
        <f>IF(AE172&lt;&gt;"","-" &amp;TEXT([1]comp!$AE172,"0.#") &amp;TEXT(AE$1,0),"")</f>
        <v/>
      </c>
      <c r="BH172" s="32" t="str">
        <f>[1]comp!$D172 &amp; [1]comp!$E172</f>
        <v>Q13Epishin, A., Petrushin, N., Nolze, G., Gerstein, G. &amp; Maier, H. J. Investigation of the γ′-Strengthened Quaternary Co-Based Alloys Co-Al-W-Ta. Metall. Mater. Trans. A Phys. Metall. Mater. Sci. 49, 4042–4057 (2018).</v>
      </c>
      <c r="BI172" s="73" t="str">
        <f t="shared" si="11"/>
        <v>Co-13.3Al-3.9W-3.2Ta</v>
      </c>
      <c r="BJ172" s="32" t="s">
        <v>1421</v>
      </c>
      <c r="BK172" t="str">
        <f t="shared" si="12"/>
        <v>-13.3Al-3.9W-3.2Ta</v>
      </c>
      <c r="BL172"/>
      <c r="BM172"/>
      <c r="BN172"/>
      <c r="BO172"/>
    </row>
    <row r="173" spans="1:67" s="28" customFormat="1" x14ac:dyDescent="0.3">
      <c r="A173" s="26" t="str">
        <f t="shared" si="10"/>
        <v>Co-11.Al-5.9W-2.6Ta</v>
      </c>
      <c r="B173" s="38" t="s">
        <v>1484</v>
      </c>
      <c r="C173" s="38" t="s">
        <v>2852</v>
      </c>
      <c r="D173" s="31" t="s">
        <v>406</v>
      </c>
      <c r="E173" s="32" t="s">
        <v>391</v>
      </c>
      <c r="F173" s="31">
        <v>184</v>
      </c>
      <c r="G173" s="54">
        <f t="shared" si="13"/>
        <v>80.5</v>
      </c>
      <c r="H173" s="55"/>
      <c r="I173" s="55">
        <v>11</v>
      </c>
      <c r="J173" s="55"/>
      <c r="K173" s="55">
        <v>5.9</v>
      </c>
      <c r="L173" s="55"/>
      <c r="M173" s="55">
        <v>2.6</v>
      </c>
      <c r="N173" s="55"/>
      <c r="O173" s="55"/>
      <c r="P173" s="55"/>
      <c r="Q173" s="51"/>
      <c r="R173" s="51"/>
      <c r="S173" s="51"/>
      <c r="T173" s="55"/>
      <c r="U173" s="55"/>
      <c r="V173" s="55"/>
      <c r="W173" s="55"/>
      <c r="X173" s="55"/>
      <c r="Y173" s="55"/>
      <c r="Z173" s="55"/>
      <c r="AA173" s="55"/>
      <c r="AB173" s="55"/>
      <c r="AC173" s="55"/>
      <c r="AD173" s="55"/>
      <c r="AE173" s="55"/>
      <c r="AF173" s="31">
        <f t="shared" si="14"/>
        <v>9.0301500000000008</v>
      </c>
      <c r="AG173" s="31"/>
      <c r="AH173" s="31"/>
      <c r="AI173" s="46" t="s">
        <v>1</v>
      </c>
      <c r="AJ173" s="46" t="str">
        <f>IF(I173&lt;&gt;"","-" &amp;TEXT([1]comp!$I173,"0.#") &amp;TEXT(I$1,0),"")</f>
        <v>-11.Al</v>
      </c>
      <c r="AK173" s="46" t="str">
        <f>IF(K173&lt;&gt;"","-" &amp;TEXT(comp[[#This Row],[W]],"0.#") &amp;TEXT(K$1,0),"")</f>
        <v>-5.9W</v>
      </c>
      <c r="AL173" s="46" t="str">
        <f>IF(H173&lt;&gt;"","-" &amp;TEXT(comp[[#This Row],[Ni]],"0.#") &amp;TEXT(H$1,0),"")</f>
        <v/>
      </c>
      <c r="AM173" s="46" t="str">
        <f>IF(J173&lt;&gt;"","-" &amp;TEXT(comp[[#This Row],[Cr]],"0.#") &amp;TEXT(J$1,0),"")</f>
        <v/>
      </c>
      <c r="AN173" s="46" t="str">
        <f>IF(M173&lt;&gt;"","-" &amp;TEXT(comp[[#This Row],[Ta]],"0.#") &amp;TEXT(M$1,0),"")</f>
        <v>-2.6Ta</v>
      </c>
      <c r="AO173" s="46" t="str">
        <f>IF(N173&lt;&gt;"","-" &amp;TEXT(comp[[#This Row],[Nb]],"0.#") &amp;TEXT(N$1,0),"")</f>
        <v/>
      </c>
      <c r="AP173" s="46" t="str">
        <f>IF(O173&lt;&gt;"","-" &amp;TEXT(comp[[#This Row],[V]],"0.#") &amp;TEXT(O$1,0),"")</f>
        <v/>
      </c>
      <c r="AQ173" s="46" t="str">
        <f>IF(L173&lt;&gt;"","-" &amp;TEXT(comp[[#This Row],[Ti]],"0.#") &amp;TEXT(L$1,0),"")</f>
        <v/>
      </c>
      <c r="AR173" s="46" t="str">
        <f>IF(P173&lt;&gt;"","-" &amp;TEXT(comp[[#This Row],[Mo]],"0.#") &amp;TEXT(P$1,0),"")</f>
        <v/>
      </c>
      <c r="AS173" s="46" t="str">
        <f>IF(Q173&lt;&gt;"","-" &amp;TEXT(comp[[#This Row],[C]],"0.##") &amp;TEXT(Q$1,0),"")</f>
        <v/>
      </c>
      <c r="AT173" s="46" t="str">
        <f>IF(R173&lt;&gt;"","-" &amp;TEXT(comp[[#This Row],[Zr]],"0.##") &amp;TEXT(R$1,0),"")</f>
        <v/>
      </c>
      <c r="AU173" s="46" t="str">
        <f>IF(S173&lt;&gt;"","-" &amp;TEXT(comp[[#This Row],[B]],"0.##") &amp;TEXT(S$1,0),"")</f>
        <v/>
      </c>
      <c r="AV173" s="46" t="str">
        <f>IF(T173&lt;&gt;"","-" &amp;TEXT(comp[[#This Row],[Ir]],"0.#") &amp;TEXT(T$1,0),"")</f>
        <v/>
      </c>
      <c r="AW173" s="46" t="str">
        <f>IF(U173&lt;&gt;"","-" &amp;TEXT(comp[[#This Row],[Re]],"0.#") &amp;TEXT(U$1,0),"")</f>
        <v/>
      </c>
      <c r="AX173" s="46" t="str">
        <f>IF(V173&lt;&gt;"","-" &amp;TEXT(comp[[#This Row],[Si]],"0.#") &amp;TEXT(V$1,0),"")</f>
        <v/>
      </c>
      <c r="AY173" s="46" t="str">
        <f>IF(W173&lt;&gt;"","-" &amp;TEXT(comp[[#This Row],[Fe]],"0.#") &amp;TEXT(W$1,0),"")</f>
        <v/>
      </c>
      <c r="AZ173" s="46" t="str">
        <f>IF(X173&lt;&gt;"","-" &amp;TEXT(comp[[#This Row],[Y]],"0.#") &amp;TEXT(X$1,0),"")</f>
        <v/>
      </c>
      <c r="BA173" s="46" t="str">
        <f>IF(Y173&lt;&gt;"","-" &amp;TEXT(comp[[#This Row],[Hf]],"0.#") &amp;TEXT(Y$1,0),"")</f>
        <v/>
      </c>
      <c r="BB173" s="46" t="str">
        <f>IF(Z173&lt;&gt;"","-" &amp;TEXT(comp[[#This Row],[Ge]],"0.#") &amp;TEXT(Z$1,0),"")</f>
        <v/>
      </c>
      <c r="BC173" s="46" t="str">
        <f>IF(AA173&lt;&gt;"","-" &amp;TEXT(comp[[#This Row],[Mn]],"0.#") &amp;TEXT(AA$1,0),"")</f>
        <v/>
      </c>
      <c r="BD173" s="46" t="str">
        <f>IF(AB173&lt;&gt;"","-" &amp;TEXT(comp[[#This Row],[Sc]],"0.#") &amp;TEXT(AB$1,0),"")</f>
        <v/>
      </c>
      <c r="BE173" s="46" t="str">
        <f>IF(AC173&lt;&gt;"","-" &amp;TEXT(comp[[#This Row],[Ru]],"0.#") &amp;TEXT(AC$1,0),"")</f>
        <v/>
      </c>
      <c r="BF173" s="46" t="str">
        <f>IF(AD173&lt;&gt;"","-" &amp;TEXT(comp[[#This Row],[Ce]],"0.#") &amp;TEXT(AD$1,0),"")</f>
        <v/>
      </c>
      <c r="BG173" s="46" t="str">
        <f>IF(AE173&lt;&gt;"","-" &amp;TEXT([1]comp!$AE173,"0.#") &amp;TEXT(AE$1,0),"")</f>
        <v/>
      </c>
      <c r="BH173" s="32" t="str">
        <f>[1]comp!$D173 &amp; [1]comp!$E173</f>
        <v>Q14Epishin, A., Petrushin, N., Nolze, G., Gerstein, G. &amp; Maier, H. J. Investigation of the γ′-Strengthened Quaternary Co-Based Alloys Co-Al-W-Ta. Metall. Mater. Trans. A Phys. Metall. Mater. Sci. 49, 4042–4057 (2018).</v>
      </c>
      <c r="BI173" s="73" t="str">
        <f t="shared" si="11"/>
        <v>Co-11.Al-5.9W-2.6Ta</v>
      </c>
      <c r="BJ173" s="32" t="s">
        <v>1430</v>
      </c>
      <c r="BK173" t="str">
        <f t="shared" si="12"/>
        <v>-11.Al-5.9W-2.6Ta</v>
      </c>
      <c r="BL173"/>
      <c r="BM173"/>
      <c r="BN173"/>
      <c r="BO173"/>
    </row>
    <row r="174" spans="1:67" s="28" customFormat="1" x14ac:dyDescent="0.3">
      <c r="A174" s="26" t="str">
        <f t="shared" si="10"/>
        <v>Co-30.8Ni-9.5Al-4.4W-3.8Ti-2.7Ta</v>
      </c>
      <c r="B174" s="30" t="s">
        <v>1483</v>
      </c>
      <c r="C174" s="30" t="s">
        <v>2853</v>
      </c>
      <c r="D174" s="28" t="s">
        <v>425</v>
      </c>
      <c r="E174" s="30" t="s">
        <v>424</v>
      </c>
      <c r="F174" s="28">
        <v>185</v>
      </c>
      <c r="G174" s="54">
        <f t="shared" si="13"/>
        <v>48.800000000000004</v>
      </c>
      <c r="H174" s="56">
        <v>30.8</v>
      </c>
      <c r="I174" s="56">
        <v>9.5</v>
      </c>
      <c r="J174" s="56"/>
      <c r="K174" s="56">
        <v>4.4000000000000004</v>
      </c>
      <c r="L174" s="56">
        <v>3.8</v>
      </c>
      <c r="M174" s="56">
        <v>2.7</v>
      </c>
      <c r="N174" s="56"/>
      <c r="O174" s="56"/>
      <c r="P174" s="56"/>
      <c r="Q174" s="52"/>
      <c r="R174" s="52"/>
      <c r="S174" s="52"/>
      <c r="T174" s="56"/>
      <c r="U174" s="56"/>
      <c r="V174" s="56"/>
      <c r="W174" s="56"/>
      <c r="X174" s="56"/>
      <c r="Y174" s="56"/>
      <c r="Z174" s="56"/>
      <c r="AA174" s="56"/>
      <c r="AB174" s="56"/>
      <c r="AC174" s="56"/>
      <c r="AD174" s="56"/>
      <c r="AE174" s="56"/>
      <c r="AF174" s="28">
        <f t="shared" si="14"/>
        <v>8.811180000000002</v>
      </c>
      <c r="AI174" s="46" t="s">
        <v>1</v>
      </c>
      <c r="AJ174" s="46" t="str">
        <f>IF(I174&lt;&gt;"","-" &amp;TEXT([1]comp!$I174,"0.#") &amp;TEXT(I$1,0),"")</f>
        <v>-9.5Al</v>
      </c>
      <c r="AK174" s="46" t="str">
        <f>IF(K174&lt;&gt;"","-" &amp;TEXT(comp[[#This Row],[W]],"0.#") &amp;TEXT(K$1,0),"")</f>
        <v>-4.4W</v>
      </c>
      <c r="AL174" s="46" t="str">
        <f>IF(H174&lt;&gt;"","-" &amp;TEXT(comp[[#This Row],[Ni]],"0.#") &amp;TEXT(H$1,0),"")</f>
        <v>-30.8Ni</v>
      </c>
      <c r="AM174" s="46" t="str">
        <f>IF(J174&lt;&gt;"","-" &amp;TEXT(comp[[#This Row],[Cr]],"0.#") &amp;TEXT(J$1,0),"")</f>
        <v/>
      </c>
      <c r="AN174" s="46" t="str">
        <f>IF(M174&lt;&gt;"","-" &amp;TEXT(comp[[#This Row],[Ta]],"0.#") &amp;TEXT(M$1,0),"")</f>
        <v>-2.7Ta</v>
      </c>
      <c r="AO174" s="46" t="str">
        <f>IF(N174&lt;&gt;"","-" &amp;TEXT(comp[[#This Row],[Nb]],"0.#") &amp;TEXT(N$1,0),"")</f>
        <v/>
      </c>
      <c r="AP174" s="46" t="str">
        <f>IF(O174&lt;&gt;"","-" &amp;TEXT(comp[[#This Row],[V]],"0.#") &amp;TEXT(O$1,0),"")</f>
        <v/>
      </c>
      <c r="AQ174" s="46" t="str">
        <f>IF(L174&lt;&gt;"","-" &amp;TEXT(comp[[#This Row],[Ti]],"0.#") &amp;TEXT(L$1,0),"")</f>
        <v>-3.8Ti</v>
      </c>
      <c r="AR174" s="46" t="str">
        <f>IF(P174&lt;&gt;"","-" &amp;TEXT(comp[[#This Row],[Mo]],"0.#") &amp;TEXT(P$1,0),"")</f>
        <v/>
      </c>
      <c r="AS174" s="46" t="str">
        <f>IF(Q174&lt;&gt;"","-" &amp;TEXT(comp[[#This Row],[C]],"0.##") &amp;TEXT(Q$1,0),"")</f>
        <v/>
      </c>
      <c r="AT174" s="46" t="str">
        <f>IF(R174&lt;&gt;"","-" &amp;TEXT(comp[[#This Row],[Zr]],"0.##") &amp;TEXT(R$1,0),"")</f>
        <v/>
      </c>
      <c r="AU174" s="46" t="str">
        <f>IF(S174&lt;&gt;"","-" &amp;TEXT(comp[[#This Row],[B]],"0.##") &amp;TEXT(S$1,0),"")</f>
        <v/>
      </c>
      <c r="AV174" s="46" t="str">
        <f>IF(T174&lt;&gt;"","-" &amp;TEXT(comp[[#This Row],[Ir]],"0.#") &amp;TEXT(T$1,0),"")</f>
        <v/>
      </c>
      <c r="AW174" s="46" t="str">
        <f>IF(U174&lt;&gt;"","-" &amp;TEXT(comp[[#This Row],[Re]],"0.#") &amp;TEXT(U$1,0),"")</f>
        <v/>
      </c>
      <c r="AX174" s="46" t="str">
        <f>IF(V174&lt;&gt;"","-" &amp;TEXT(comp[[#This Row],[Si]],"0.#") &amp;TEXT(V$1,0),"")</f>
        <v/>
      </c>
      <c r="AY174" s="46" t="str">
        <f>IF(W174&lt;&gt;"","-" &amp;TEXT(comp[[#This Row],[Fe]],"0.#") &amp;TEXT(W$1,0),"")</f>
        <v/>
      </c>
      <c r="AZ174" s="46" t="str">
        <f>IF(X174&lt;&gt;"","-" &amp;TEXT(comp[[#This Row],[Y]],"0.#") &amp;TEXT(X$1,0),"")</f>
        <v/>
      </c>
      <c r="BA174" s="46" t="str">
        <f>IF(Y174&lt;&gt;"","-" &amp;TEXT(comp[[#This Row],[Hf]],"0.#") &amp;TEXT(Y$1,0),"")</f>
        <v/>
      </c>
      <c r="BB174" s="46" t="str">
        <f>IF(Z174&lt;&gt;"","-" &amp;TEXT(comp[[#This Row],[Ge]],"0.#") &amp;TEXT(Z$1,0),"")</f>
        <v/>
      </c>
      <c r="BC174" s="46" t="str">
        <f>IF(AA174&lt;&gt;"","-" &amp;TEXT(comp[[#This Row],[Mn]],"0.#") &amp;TEXT(AA$1,0),"")</f>
        <v/>
      </c>
      <c r="BD174" s="46" t="str">
        <f>IF(AB174&lt;&gt;"","-" &amp;TEXT(comp[[#This Row],[Sc]],"0.#") &amp;TEXT(AB$1,0),"")</f>
        <v/>
      </c>
      <c r="BE174" s="46" t="str">
        <f>IF(AC174&lt;&gt;"","-" &amp;TEXT(comp[[#This Row],[Ru]],"0.#") &amp;TEXT(AC$1,0),"")</f>
        <v/>
      </c>
      <c r="BF174" s="46" t="str">
        <f>IF(AD174&lt;&gt;"","-" &amp;TEXT(comp[[#This Row],[Ce]],"0.#") &amp;TEXT(AD$1,0),"")</f>
        <v/>
      </c>
      <c r="BG174" s="46" t="str">
        <f>IF(AE174&lt;&gt;"","-" &amp;TEXT([1]comp!$AE174,"0.#") &amp;TEXT(AE$1,0),"")</f>
        <v/>
      </c>
      <c r="BH174" s="30" t="str">
        <f>[1]comp!$D174 &amp; [1]comp!$E174</f>
        <v>CoNi-5Fan, Z. et al. Plastic deformation behaviors and mechanical properties of advanced single crystalline CoNi-base superalloys. Mater. Sci. Eng. A 748, 267–274 (2019).</v>
      </c>
      <c r="BI174" s="36" t="str">
        <f t="shared" si="11"/>
        <v>Co-30.8Ni-9.5Al-4.4W-3.8Ti-2.7Ta</v>
      </c>
      <c r="BJ174" s="30" t="s">
        <v>1691</v>
      </c>
      <c r="BK174" t="str">
        <f t="shared" si="12"/>
        <v>-9.5Al-4.4W-2.7Ta-30.8Ni-3.8Ti</v>
      </c>
      <c r="BL174"/>
      <c r="BM174"/>
      <c r="BN174"/>
      <c r="BO174"/>
    </row>
    <row r="175" spans="1:67" s="28" customFormat="1" x14ac:dyDescent="0.3">
      <c r="A175" s="26" t="str">
        <f t="shared" si="10"/>
        <v>Co-31.2Ni-9.5Al-7.2W-2.8Ti-1.8Ta</v>
      </c>
      <c r="B175" s="30" t="s">
        <v>1483</v>
      </c>
      <c r="C175" s="30" t="s">
        <v>2854</v>
      </c>
      <c r="D175" s="28" t="s">
        <v>422</v>
      </c>
      <c r="E175" s="30" t="s">
        <v>420</v>
      </c>
      <c r="F175" s="28">
        <v>186</v>
      </c>
      <c r="G175" s="54">
        <f t="shared" si="13"/>
        <v>47.5</v>
      </c>
      <c r="H175" s="56">
        <v>31.2</v>
      </c>
      <c r="I175" s="56">
        <v>9.5</v>
      </c>
      <c r="J175" s="56"/>
      <c r="K175" s="56">
        <v>7.2</v>
      </c>
      <c r="L175" s="56">
        <v>2.8</v>
      </c>
      <c r="M175" s="56">
        <v>1.8</v>
      </c>
      <c r="N175" s="56"/>
      <c r="O175" s="56"/>
      <c r="P175" s="56"/>
      <c r="Q175" s="52"/>
      <c r="R175" s="52"/>
      <c r="S175" s="52"/>
      <c r="T175" s="56"/>
      <c r="U175" s="56"/>
      <c r="V175" s="56"/>
      <c r="W175" s="56"/>
      <c r="X175" s="56"/>
      <c r="Y175" s="56"/>
      <c r="Z175" s="56"/>
      <c r="AA175" s="56"/>
      <c r="AB175" s="56"/>
      <c r="AC175" s="56"/>
      <c r="AD175" s="56"/>
      <c r="AE175" s="56"/>
      <c r="AF175" s="28">
        <f t="shared" si="14"/>
        <v>9.0751919999999995</v>
      </c>
      <c r="AI175" s="46" t="s">
        <v>1</v>
      </c>
      <c r="AJ175" s="46" t="str">
        <f>IF(I175&lt;&gt;"","-" &amp;TEXT([1]comp!$I175,"0.#") &amp;TEXT(I$1,0),"")</f>
        <v>-9.5Al</v>
      </c>
      <c r="AK175" s="46" t="str">
        <f>IF(K175&lt;&gt;"","-" &amp;TEXT(comp[[#This Row],[W]],"0.#") &amp;TEXT(K$1,0),"")</f>
        <v>-7.2W</v>
      </c>
      <c r="AL175" s="46" t="str">
        <f>IF(H175&lt;&gt;"","-" &amp;TEXT(comp[[#This Row],[Ni]],"0.#") &amp;TEXT(H$1,0),"")</f>
        <v>-31.2Ni</v>
      </c>
      <c r="AM175" s="46" t="str">
        <f>IF(J175&lt;&gt;"","-" &amp;TEXT(comp[[#This Row],[Cr]],"0.#") &amp;TEXT(J$1,0),"")</f>
        <v/>
      </c>
      <c r="AN175" s="46" t="str">
        <f>IF(M175&lt;&gt;"","-" &amp;TEXT(comp[[#This Row],[Ta]],"0.#") &amp;TEXT(M$1,0),"")</f>
        <v>-1.8Ta</v>
      </c>
      <c r="AO175" s="46" t="str">
        <f>IF(N175&lt;&gt;"","-" &amp;TEXT(comp[[#This Row],[Nb]],"0.#") &amp;TEXT(N$1,0),"")</f>
        <v/>
      </c>
      <c r="AP175" s="46" t="str">
        <f>IF(O175&lt;&gt;"","-" &amp;TEXT(comp[[#This Row],[V]],"0.#") &amp;TEXT(O$1,0),"")</f>
        <v/>
      </c>
      <c r="AQ175" s="46" t="str">
        <f>IF(L175&lt;&gt;"","-" &amp;TEXT(comp[[#This Row],[Ti]],"0.#") &amp;TEXT(L$1,0),"")</f>
        <v>-2.8Ti</v>
      </c>
      <c r="AR175" s="46" t="str">
        <f>IF(P175&lt;&gt;"","-" &amp;TEXT(comp[[#This Row],[Mo]],"0.#") &amp;TEXT(P$1,0),"")</f>
        <v/>
      </c>
      <c r="AS175" s="46" t="str">
        <f>IF(Q175&lt;&gt;"","-" &amp;TEXT(comp[[#This Row],[C]],"0.##") &amp;TEXT(Q$1,0),"")</f>
        <v/>
      </c>
      <c r="AT175" s="46" t="str">
        <f>IF(R175&lt;&gt;"","-" &amp;TEXT(comp[[#This Row],[Zr]],"0.##") &amp;TEXT(R$1,0),"")</f>
        <v/>
      </c>
      <c r="AU175" s="46" t="str">
        <f>IF(S175&lt;&gt;"","-" &amp;TEXT(comp[[#This Row],[B]],"0.##") &amp;TEXT(S$1,0),"")</f>
        <v/>
      </c>
      <c r="AV175" s="46" t="str">
        <f>IF(T175&lt;&gt;"","-" &amp;TEXT(comp[[#This Row],[Ir]],"0.#") &amp;TEXT(T$1,0),"")</f>
        <v/>
      </c>
      <c r="AW175" s="46" t="str">
        <f>IF(U175&lt;&gt;"","-" &amp;TEXT(comp[[#This Row],[Re]],"0.#") &amp;TEXT(U$1,0),"")</f>
        <v/>
      </c>
      <c r="AX175" s="46" t="str">
        <f>IF(V175&lt;&gt;"","-" &amp;TEXT(comp[[#This Row],[Si]],"0.#") &amp;TEXT(V$1,0),"")</f>
        <v/>
      </c>
      <c r="AY175" s="46" t="str">
        <f>IF(W175&lt;&gt;"","-" &amp;TEXT(comp[[#This Row],[Fe]],"0.#") &amp;TEXT(W$1,0),"")</f>
        <v/>
      </c>
      <c r="AZ175" s="46" t="str">
        <f>IF(X175&lt;&gt;"","-" &amp;TEXT(comp[[#This Row],[Y]],"0.#") &amp;TEXT(X$1,0),"")</f>
        <v/>
      </c>
      <c r="BA175" s="46" t="str">
        <f>IF(Y175&lt;&gt;"","-" &amp;TEXT(comp[[#This Row],[Hf]],"0.#") &amp;TEXT(Y$1,0),"")</f>
        <v/>
      </c>
      <c r="BB175" s="46" t="str">
        <f>IF(Z175&lt;&gt;"","-" &amp;TEXT(comp[[#This Row],[Ge]],"0.#") &amp;TEXT(Z$1,0),"")</f>
        <v/>
      </c>
      <c r="BC175" s="46" t="str">
        <f>IF(AA175&lt;&gt;"","-" &amp;TEXT(comp[[#This Row],[Mn]],"0.#") &amp;TEXT(AA$1,0),"")</f>
        <v/>
      </c>
      <c r="BD175" s="46" t="str">
        <f>IF(AB175&lt;&gt;"","-" &amp;TEXT(comp[[#This Row],[Sc]],"0.#") &amp;TEXT(AB$1,0),"")</f>
        <v/>
      </c>
      <c r="BE175" s="46" t="str">
        <f>IF(AC175&lt;&gt;"","-" &amp;TEXT(comp[[#This Row],[Ru]],"0.#") &amp;TEXT(AC$1,0),"")</f>
        <v/>
      </c>
      <c r="BF175" s="46" t="str">
        <f>IF(AD175&lt;&gt;"","-" &amp;TEXT(comp[[#This Row],[Ce]],"0.#") &amp;TEXT(AD$1,0),"")</f>
        <v/>
      </c>
      <c r="BG175" s="46" t="str">
        <f>IF(AE175&lt;&gt;"","-" &amp;TEXT([1]comp!$AE175,"0.#") &amp;TEXT(AE$1,0),"")</f>
        <v/>
      </c>
      <c r="BH175" s="30" t="str">
        <f>[1]comp!$D175 &amp; [1]comp!$E175</f>
        <v>CoNi-2Fan, Z. et al. The temperature dependence of high-temperature strength and deformation mechanism in a single crystal CoNi-base superalloy. Mater. Sci. Eng. A 735, 114–120 (2018).</v>
      </c>
      <c r="BI175" s="36" t="str">
        <f t="shared" si="11"/>
        <v>Co-31.2Ni-9.5Al-7.2W-2.8Ti-1.8Ta</v>
      </c>
      <c r="BJ175" s="30" t="s">
        <v>1693</v>
      </c>
      <c r="BK175" t="str">
        <f t="shared" si="12"/>
        <v>-9.5Al-7.2W-1.8Ta-31.2Ni-2.8Ti</v>
      </c>
      <c r="BL175"/>
      <c r="BM175"/>
      <c r="BN175"/>
      <c r="BO175"/>
    </row>
    <row r="176" spans="1:67" s="28" customFormat="1" x14ac:dyDescent="0.3">
      <c r="A176" s="26" t="str">
        <f t="shared" si="10"/>
        <v>Co-30.5Ni-9.6Al-7.1W</v>
      </c>
      <c r="B176" s="38" t="s">
        <v>1484</v>
      </c>
      <c r="C176" s="38" t="s">
        <v>2855</v>
      </c>
      <c r="D176" s="31" t="s">
        <v>421</v>
      </c>
      <c r="E176" s="32" t="s">
        <v>420</v>
      </c>
      <c r="F176" s="31">
        <v>187</v>
      </c>
      <c r="G176" s="54">
        <f t="shared" si="13"/>
        <v>52.8</v>
      </c>
      <c r="H176" s="55">
        <v>30.5</v>
      </c>
      <c r="I176" s="55">
        <v>9.6</v>
      </c>
      <c r="J176" s="55"/>
      <c r="K176" s="55">
        <v>7.1</v>
      </c>
      <c r="L176" s="55"/>
      <c r="M176" s="55"/>
      <c r="N176" s="55"/>
      <c r="O176" s="55"/>
      <c r="P176" s="55"/>
      <c r="Q176" s="51"/>
      <c r="R176" s="51"/>
      <c r="S176" s="51"/>
      <c r="T176" s="55"/>
      <c r="U176" s="55"/>
      <c r="V176" s="55"/>
      <c r="W176" s="55"/>
      <c r="X176" s="55"/>
      <c r="Y176" s="55"/>
      <c r="Z176" s="55"/>
      <c r="AA176" s="55"/>
      <c r="AB176" s="55"/>
      <c r="AC176" s="55"/>
      <c r="AD176" s="55"/>
      <c r="AE176" s="55"/>
      <c r="AF176" s="31">
        <f t="shared" si="14"/>
        <v>9.04209</v>
      </c>
      <c r="AG176" s="31"/>
      <c r="AH176" s="31"/>
      <c r="AI176" s="46" t="s">
        <v>1</v>
      </c>
      <c r="AJ176" s="46" t="str">
        <f>IF(I176&lt;&gt;"","-" &amp;TEXT([1]comp!$I176,"0.#") &amp;TEXT(I$1,0),"")</f>
        <v>-9.6Al</v>
      </c>
      <c r="AK176" s="46" t="str">
        <f>IF(K176&lt;&gt;"","-" &amp;TEXT(comp[[#This Row],[W]],"0.#") &amp;TEXT(K$1,0),"")</f>
        <v>-7.1W</v>
      </c>
      <c r="AL176" s="46" t="str">
        <f>IF(H176&lt;&gt;"","-" &amp;TEXT(comp[[#This Row],[Ni]],"0.#") &amp;TEXT(H$1,0),"")</f>
        <v>-30.5Ni</v>
      </c>
      <c r="AM176" s="46" t="str">
        <f>IF(J176&lt;&gt;"","-" &amp;TEXT(comp[[#This Row],[Cr]],"0.#") &amp;TEXT(J$1,0),"")</f>
        <v/>
      </c>
      <c r="AN176" s="46" t="str">
        <f>IF(M176&lt;&gt;"","-" &amp;TEXT(comp[[#This Row],[Ta]],"0.#") &amp;TEXT(M$1,0),"")</f>
        <v/>
      </c>
      <c r="AO176" s="46" t="str">
        <f>IF(N176&lt;&gt;"","-" &amp;TEXT(comp[[#This Row],[Nb]],"0.#") &amp;TEXT(N$1,0),"")</f>
        <v/>
      </c>
      <c r="AP176" s="46" t="str">
        <f>IF(O176&lt;&gt;"","-" &amp;TEXT(comp[[#This Row],[V]],"0.#") &amp;TEXT(O$1,0),"")</f>
        <v/>
      </c>
      <c r="AQ176" s="46" t="str">
        <f>IF(L176&lt;&gt;"","-" &amp;TEXT(comp[[#This Row],[Ti]],"0.#") &amp;TEXT(L$1,0),"")</f>
        <v/>
      </c>
      <c r="AR176" s="46" t="str">
        <f>IF(P176&lt;&gt;"","-" &amp;TEXT(comp[[#This Row],[Mo]],"0.#") &amp;TEXT(P$1,0),"")</f>
        <v/>
      </c>
      <c r="AS176" s="46" t="str">
        <f>IF(Q176&lt;&gt;"","-" &amp;TEXT(comp[[#This Row],[C]],"0.##") &amp;TEXT(Q$1,0),"")</f>
        <v/>
      </c>
      <c r="AT176" s="46" t="str">
        <f>IF(R176&lt;&gt;"","-" &amp;TEXT(comp[[#This Row],[Zr]],"0.##") &amp;TEXT(R$1,0),"")</f>
        <v/>
      </c>
      <c r="AU176" s="46" t="str">
        <f>IF(S176&lt;&gt;"","-" &amp;TEXT(comp[[#This Row],[B]],"0.##") &amp;TEXT(S$1,0),"")</f>
        <v/>
      </c>
      <c r="AV176" s="46" t="str">
        <f>IF(T176&lt;&gt;"","-" &amp;TEXT(comp[[#This Row],[Ir]],"0.#") &amp;TEXT(T$1,0),"")</f>
        <v/>
      </c>
      <c r="AW176" s="46" t="str">
        <f>IF(U176&lt;&gt;"","-" &amp;TEXT(comp[[#This Row],[Re]],"0.#") &amp;TEXT(U$1,0),"")</f>
        <v/>
      </c>
      <c r="AX176" s="46" t="str">
        <f>IF(V176&lt;&gt;"","-" &amp;TEXT(comp[[#This Row],[Si]],"0.#") &amp;TEXT(V$1,0),"")</f>
        <v/>
      </c>
      <c r="AY176" s="46" t="str">
        <f>IF(W176&lt;&gt;"","-" &amp;TEXT(comp[[#This Row],[Fe]],"0.#") &amp;TEXT(W$1,0),"")</f>
        <v/>
      </c>
      <c r="AZ176" s="46" t="str">
        <f>IF(X176&lt;&gt;"","-" &amp;TEXT(comp[[#This Row],[Y]],"0.#") &amp;TEXT(X$1,0),"")</f>
        <v/>
      </c>
      <c r="BA176" s="46" t="str">
        <f>IF(Y176&lt;&gt;"","-" &amp;TEXT(comp[[#This Row],[Hf]],"0.#") &amp;TEXT(Y$1,0),"")</f>
        <v/>
      </c>
      <c r="BB176" s="46" t="str">
        <f>IF(Z176&lt;&gt;"","-" &amp;TEXT(comp[[#This Row],[Ge]],"0.#") &amp;TEXT(Z$1,0),"")</f>
        <v/>
      </c>
      <c r="BC176" s="46" t="str">
        <f>IF(AA176&lt;&gt;"","-" &amp;TEXT(comp[[#This Row],[Mn]],"0.#") &amp;TEXT(AA$1,0),"")</f>
        <v/>
      </c>
      <c r="BD176" s="46" t="str">
        <f>IF(AB176&lt;&gt;"","-" &amp;TEXT(comp[[#This Row],[Sc]],"0.#") &amp;TEXT(AB$1,0),"")</f>
        <v/>
      </c>
      <c r="BE176" s="46" t="str">
        <f>IF(AC176&lt;&gt;"","-" &amp;TEXT(comp[[#This Row],[Ru]],"0.#") &amp;TEXT(AC$1,0),"")</f>
        <v/>
      </c>
      <c r="BF176" s="46" t="str">
        <f>IF(AD176&lt;&gt;"","-" &amp;TEXT(comp[[#This Row],[Ce]],"0.#") &amp;TEXT(AD$1,0),"")</f>
        <v/>
      </c>
      <c r="BG176" s="46" t="str">
        <f>IF(AE176&lt;&gt;"","-" &amp;TEXT([1]comp!$AE176,"0.#") &amp;TEXT(AE$1,0),"")</f>
        <v/>
      </c>
      <c r="BH176" s="32" t="str">
        <f>[1]comp!$D176 &amp; [1]comp!$E176</f>
        <v>CoNi-1Fan, Z. et al. The temperature dependence of high-temperature strength and deformation mechanism in a single crystal CoNi-base superalloy. Mater. Sci. Eng. A 735, 114–120 (2018).</v>
      </c>
      <c r="BI176" s="73" t="str">
        <f t="shared" si="11"/>
        <v>Co-30.5Ni-9.6Al-7.1W</v>
      </c>
      <c r="BJ176" s="32" t="s">
        <v>1692</v>
      </c>
      <c r="BK176" t="str">
        <f t="shared" si="12"/>
        <v>-9.6Al-7.1W-30.5Ni</v>
      </c>
      <c r="BL176"/>
      <c r="BM176"/>
      <c r="BN176"/>
      <c r="BO176"/>
    </row>
    <row r="177" spans="1:67" s="28" customFormat="1" x14ac:dyDescent="0.3">
      <c r="A177" s="26" t="str">
        <f t="shared" si="10"/>
        <v>Co-9.Al-9.W-2.Ta-0.Mo-0.02B</v>
      </c>
      <c r="B177" s="30" t="s">
        <v>1483</v>
      </c>
      <c r="C177" s="30" t="s">
        <v>2856</v>
      </c>
      <c r="D177" s="28" t="s">
        <v>428</v>
      </c>
      <c r="E177" s="30" t="s">
        <v>426</v>
      </c>
      <c r="F177" s="28">
        <v>188</v>
      </c>
      <c r="G177" s="54">
        <f t="shared" si="13"/>
        <v>79.98</v>
      </c>
      <c r="H177" s="56"/>
      <c r="I177" s="56">
        <v>9</v>
      </c>
      <c r="J177" s="56"/>
      <c r="K177" s="56">
        <v>9</v>
      </c>
      <c r="L177" s="56"/>
      <c r="M177" s="56">
        <v>2</v>
      </c>
      <c r="N177" s="56"/>
      <c r="O177" s="56"/>
      <c r="P177" s="56">
        <v>0</v>
      </c>
      <c r="Q177" s="52"/>
      <c r="R177" s="52"/>
      <c r="S177" s="52">
        <v>0.02</v>
      </c>
      <c r="T177" s="56"/>
      <c r="U177" s="56"/>
      <c r="V177" s="56"/>
      <c r="W177" s="56"/>
      <c r="X177" s="56"/>
      <c r="Y177" s="56"/>
      <c r="Z177" s="56"/>
      <c r="AA177" s="56"/>
      <c r="AB177" s="56"/>
      <c r="AC177" s="56"/>
      <c r="AD177" s="56"/>
      <c r="AE177" s="56"/>
      <c r="AF177" s="28">
        <f t="shared" si="14"/>
        <v>9.4272120000000008</v>
      </c>
      <c r="AI177" s="46" t="s">
        <v>1</v>
      </c>
      <c r="AJ177" s="46" t="str">
        <f>IF(I177&lt;&gt;"","-" &amp;TEXT([1]comp!$I177,"0.#") &amp;TEXT(I$1,0),"")</f>
        <v>-9.Al</v>
      </c>
      <c r="AK177" s="46" t="str">
        <f>IF(K177&lt;&gt;"","-" &amp;TEXT(comp[[#This Row],[W]],"0.#") &amp;TEXT(K$1,0),"")</f>
        <v>-9.W</v>
      </c>
      <c r="AL177" s="46" t="str">
        <f>IF(H177&lt;&gt;"","-" &amp;TEXT(comp[[#This Row],[Ni]],"0.#") &amp;TEXT(H$1,0),"")</f>
        <v/>
      </c>
      <c r="AM177" s="46" t="str">
        <f>IF(J177&lt;&gt;"","-" &amp;TEXT(comp[[#This Row],[Cr]],"0.#") &amp;TEXT(J$1,0),"")</f>
        <v/>
      </c>
      <c r="AN177" s="46" t="str">
        <f>IF(M177&lt;&gt;"","-" &amp;TEXT(comp[[#This Row],[Ta]],"0.#") &amp;TEXT(M$1,0),"")</f>
        <v>-2.Ta</v>
      </c>
      <c r="AO177" s="46" t="str">
        <f>IF(N177&lt;&gt;"","-" &amp;TEXT(comp[[#This Row],[Nb]],"0.#") &amp;TEXT(N$1,0),"")</f>
        <v/>
      </c>
      <c r="AP177" s="46" t="str">
        <f>IF(O177&lt;&gt;"","-" &amp;TEXT(comp[[#This Row],[V]],"0.#") &amp;TEXT(O$1,0),"")</f>
        <v/>
      </c>
      <c r="AQ177" s="46" t="str">
        <f>IF(L177&lt;&gt;"","-" &amp;TEXT(comp[[#This Row],[Ti]],"0.#") &amp;TEXT(L$1,0),"")</f>
        <v/>
      </c>
      <c r="AR177" s="46" t="str">
        <f>IF(P177&lt;&gt;"","-" &amp;TEXT(comp[[#This Row],[Mo]],"0.#") &amp;TEXT(P$1,0),"")</f>
        <v>-0.Mo</v>
      </c>
      <c r="AS177" s="46" t="str">
        <f>IF(Q177&lt;&gt;"","-" &amp;TEXT(comp[[#This Row],[C]],"0.##") &amp;TEXT(Q$1,0),"")</f>
        <v/>
      </c>
      <c r="AT177" s="46" t="str">
        <f>IF(R177&lt;&gt;"","-" &amp;TEXT(comp[[#This Row],[Zr]],"0.##") &amp;TEXT(R$1,0),"")</f>
        <v/>
      </c>
      <c r="AU177" s="46" t="str">
        <f>IF(S177&lt;&gt;"","-" &amp;TEXT(comp[[#This Row],[B]],"0.##") &amp;TEXT(S$1,0),"")</f>
        <v>-0.02B</v>
      </c>
      <c r="AV177" s="46" t="str">
        <f>IF(T177&lt;&gt;"","-" &amp;TEXT(comp[[#This Row],[Ir]],"0.#") &amp;TEXT(T$1,0),"")</f>
        <v/>
      </c>
      <c r="AW177" s="46" t="str">
        <f>IF(U177&lt;&gt;"","-" &amp;TEXT(comp[[#This Row],[Re]],"0.#") &amp;TEXT(U$1,0),"")</f>
        <v/>
      </c>
      <c r="AX177" s="46" t="str">
        <f>IF(V177&lt;&gt;"","-" &amp;TEXT(comp[[#This Row],[Si]],"0.#") &amp;TEXT(V$1,0),"")</f>
        <v/>
      </c>
      <c r="AY177" s="46" t="str">
        <f>IF(W177&lt;&gt;"","-" &amp;TEXT(comp[[#This Row],[Fe]],"0.#") &amp;TEXT(W$1,0),"")</f>
        <v/>
      </c>
      <c r="AZ177" s="46" t="str">
        <f>IF(X177&lt;&gt;"","-" &amp;TEXT(comp[[#This Row],[Y]],"0.#") &amp;TEXT(X$1,0),"")</f>
        <v/>
      </c>
      <c r="BA177" s="46" t="str">
        <f>IF(Y177&lt;&gt;"","-" &amp;TEXT(comp[[#This Row],[Hf]],"0.#") &amp;TEXT(Y$1,0),"")</f>
        <v/>
      </c>
      <c r="BB177" s="46" t="str">
        <f>IF(Z177&lt;&gt;"","-" &amp;TEXT(comp[[#This Row],[Ge]],"0.#") &amp;TEXT(Z$1,0),"")</f>
        <v/>
      </c>
      <c r="BC177" s="46" t="str">
        <f>IF(AA177&lt;&gt;"","-" &amp;TEXT(comp[[#This Row],[Mn]],"0.#") &amp;TEXT(AA$1,0),"")</f>
        <v/>
      </c>
      <c r="BD177" s="46" t="str">
        <f>IF(AB177&lt;&gt;"","-" &amp;TEXT(comp[[#This Row],[Sc]],"0.#") &amp;TEXT(AB$1,0),"")</f>
        <v/>
      </c>
      <c r="BE177" s="46" t="str">
        <f>IF(AC177&lt;&gt;"","-" &amp;TEXT(comp[[#This Row],[Ru]],"0.#") &amp;TEXT(AC$1,0),"")</f>
        <v/>
      </c>
      <c r="BF177" s="46" t="str">
        <f>IF(AD177&lt;&gt;"","-" &amp;TEXT(comp[[#This Row],[Ce]],"0.#") &amp;TEXT(AD$1,0),"")</f>
        <v/>
      </c>
      <c r="BG177" s="46" t="str">
        <f>IF(AE177&lt;&gt;"","-" &amp;TEXT([1]comp!$AE177,"0.#") &amp;TEXT(AE$1,0),"")</f>
        <v/>
      </c>
      <c r="BH177" s="30" t="str">
        <f>[1]comp!$D177 &amp; [1]comp!$E177</f>
        <v>0MoFeng, G., Li, H., Li, S. S. &amp; Sha, J. B. Effect of Mo additions on microstructure and tensile behavior of a Co-Al-W-Ta-B alloy at room temperature. Scr. Mater. 67, 499–502 (2012).</v>
      </c>
      <c r="BI177" s="36" t="str">
        <f t="shared" si="11"/>
        <v>Co-9.Al-9.W-2.Ta-0.Mo-0.02B</v>
      </c>
      <c r="BJ177" s="30" t="s">
        <v>1937</v>
      </c>
      <c r="BK177" t="str">
        <f t="shared" si="12"/>
        <v>-9.Al-9.W-2.Ta-0.Mo-0.02B</v>
      </c>
      <c r="BL177"/>
      <c r="BM177"/>
      <c r="BN177"/>
      <c r="BO177"/>
    </row>
    <row r="178" spans="1:67" s="28" customFormat="1" x14ac:dyDescent="0.3">
      <c r="A178" s="26" t="str">
        <f t="shared" si="10"/>
        <v>Co-9.Al-7.W-2.Ta-2.Mo-0.02B</v>
      </c>
      <c r="B178" s="30" t="s">
        <v>1483</v>
      </c>
      <c r="C178" s="30" t="s">
        <v>2857</v>
      </c>
      <c r="D178" s="28" t="s">
        <v>429</v>
      </c>
      <c r="E178" s="30" t="s">
        <v>426</v>
      </c>
      <c r="F178" s="28">
        <v>189</v>
      </c>
      <c r="G178" s="54">
        <f t="shared" si="13"/>
        <v>79.98</v>
      </c>
      <c r="H178" s="56"/>
      <c r="I178" s="56">
        <v>9</v>
      </c>
      <c r="J178" s="56"/>
      <c r="K178" s="56">
        <v>7</v>
      </c>
      <c r="L178" s="56"/>
      <c r="M178" s="56">
        <v>2</v>
      </c>
      <c r="N178" s="56"/>
      <c r="O178" s="56"/>
      <c r="P178" s="56">
        <v>2</v>
      </c>
      <c r="Q178" s="52"/>
      <c r="R178" s="52"/>
      <c r="S178" s="52">
        <v>0.02</v>
      </c>
      <c r="T178" s="56"/>
      <c r="U178" s="56"/>
      <c r="V178" s="56"/>
      <c r="W178" s="56"/>
      <c r="X178" s="56"/>
      <c r="Y178" s="56"/>
      <c r="Z178" s="56"/>
      <c r="AA178" s="56"/>
      <c r="AB178" s="56"/>
      <c r="AC178" s="56"/>
      <c r="AD178" s="56"/>
      <c r="AE178" s="56"/>
      <c r="AF178" s="28">
        <f t="shared" si="14"/>
        <v>9.2478119999999997</v>
      </c>
      <c r="AI178" s="46" t="s">
        <v>1</v>
      </c>
      <c r="AJ178" s="46" t="str">
        <f>IF(I178&lt;&gt;"","-" &amp;TEXT([1]comp!$I178,"0.#") &amp;TEXT(I$1,0),"")</f>
        <v>-9.Al</v>
      </c>
      <c r="AK178" s="46" t="str">
        <f>IF(K178&lt;&gt;"","-" &amp;TEXT(comp[[#This Row],[W]],"0.#") &amp;TEXT(K$1,0),"")</f>
        <v>-7.W</v>
      </c>
      <c r="AL178" s="46" t="str">
        <f>IF(H178&lt;&gt;"","-" &amp;TEXT(comp[[#This Row],[Ni]],"0.#") &amp;TEXT(H$1,0),"")</f>
        <v/>
      </c>
      <c r="AM178" s="46" t="str">
        <f>IF(J178&lt;&gt;"","-" &amp;TEXT(comp[[#This Row],[Cr]],"0.#") &amp;TEXT(J$1,0),"")</f>
        <v/>
      </c>
      <c r="AN178" s="46" t="str">
        <f>IF(M178&lt;&gt;"","-" &amp;TEXT(comp[[#This Row],[Ta]],"0.#") &amp;TEXT(M$1,0),"")</f>
        <v>-2.Ta</v>
      </c>
      <c r="AO178" s="46" t="str">
        <f>IF(N178&lt;&gt;"","-" &amp;TEXT(comp[[#This Row],[Nb]],"0.#") &amp;TEXT(N$1,0),"")</f>
        <v/>
      </c>
      <c r="AP178" s="46" t="str">
        <f>IF(O178&lt;&gt;"","-" &amp;TEXT(comp[[#This Row],[V]],"0.#") &amp;TEXT(O$1,0),"")</f>
        <v/>
      </c>
      <c r="AQ178" s="46" t="str">
        <f>IF(L178&lt;&gt;"","-" &amp;TEXT(comp[[#This Row],[Ti]],"0.#") &amp;TEXT(L$1,0),"")</f>
        <v/>
      </c>
      <c r="AR178" s="46" t="str">
        <f>IF(P178&lt;&gt;"","-" &amp;TEXT(comp[[#This Row],[Mo]],"0.#") &amp;TEXT(P$1,0),"")</f>
        <v>-2.Mo</v>
      </c>
      <c r="AS178" s="46" t="str">
        <f>IF(Q178&lt;&gt;"","-" &amp;TEXT(comp[[#This Row],[C]],"0.##") &amp;TEXT(Q$1,0),"")</f>
        <v/>
      </c>
      <c r="AT178" s="46" t="str">
        <f>IF(R178&lt;&gt;"","-" &amp;TEXT(comp[[#This Row],[Zr]],"0.##") &amp;TEXT(R$1,0),"")</f>
        <v/>
      </c>
      <c r="AU178" s="46" t="str">
        <f>IF(S178&lt;&gt;"","-" &amp;TEXT(comp[[#This Row],[B]],"0.##") &amp;TEXT(S$1,0),"")</f>
        <v>-0.02B</v>
      </c>
      <c r="AV178" s="46" t="str">
        <f>IF(T178&lt;&gt;"","-" &amp;TEXT(comp[[#This Row],[Ir]],"0.#") &amp;TEXT(T$1,0),"")</f>
        <v/>
      </c>
      <c r="AW178" s="46" t="str">
        <f>IF(U178&lt;&gt;"","-" &amp;TEXT(comp[[#This Row],[Re]],"0.#") &amp;TEXT(U$1,0),"")</f>
        <v/>
      </c>
      <c r="AX178" s="46" t="str">
        <f>IF(V178&lt;&gt;"","-" &amp;TEXT(comp[[#This Row],[Si]],"0.#") &amp;TEXT(V$1,0),"")</f>
        <v/>
      </c>
      <c r="AY178" s="46" t="str">
        <f>IF(W178&lt;&gt;"","-" &amp;TEXT(comp[[#This Row],[Fe]],"0.#") &amp;TEXT(W$1,0),"")</f>
        <v/>
      </c>
      <c r="AZ178" s="46" t="str">
        <f>IF(X178&lt;&gt;"","-" &amp;TEXT(comp[[#This Row],[Y]],"0.#") &amp;TEXT(X$1,0),"")</f>
        <v/>
      </c>
      <c r="BA178" s="46" t="str">
        <f>IF(Y178&lt;&gt;"","-" &amp;TEXT(comp[[#This Row],[Hf]],"0.#") &amp;TEXT(Y$1,0),"")</f>
        <v/>
      </c>
      <c r="BB178" s="46" t="str">
        <f>IF(Z178&lt;&gt;"","-" &amp;TEXT(comp[[#This Row],[Ge]],"0.#") &amp;TEXT(Z$1,0),"")</f>
        <v/>
      </c>
      <c r="BC178" s="46" t="str">
        <f>IF(AA178&lt;&gt;"","-" &amp;TEXT(comp[[#This Row],[Mn]],"0.#") &amp;TEXT(AA$1,0),"")</f>
        <v/>
      </c>
      <c r="BD178" s="46" t="str">
        <f>IF(AB178&lt;&gt;"","-" &amp;TEXT(comp[[#This Row],[Sc]],"0.#") &amp;TEXT(AB$1,0),"")</f>
        <v/>
      </c>
      <c r="BE178" s="46" t="str">
        <f>IF(AC178&lt;&gt;"","-" &amp;TEXT(comp[[#This Row],[Ru]],"0.#") &amp;TEXT(AC$1,0),"")</f>
        <v/>
      </c>
      <c r="BF178" s="46" t="str">
        <f>IF(AD178&lt;&gt;"","-" &amp;TEXT(comp[[#This Row],[Ce]],"0.#") &amp;TEXT(AD$1,0),"")</f>
        <v/>
      </c>
      <c r="BG178" s="46" t="str">
        <f>IF(AE178&lt;&gt;"","-" &amp;TEXT([1]comp!$AE178,"0.#") &amp;TEXT(AE$1,0),"")</f>
        <v/>
      </c>
      <c r="BH178" s="30" t="str">
        <f>[1]comp!$D178 &amp; [1]comp!$E178</f>
        <v>2MoFeng, G., Li, H., Li, S. S. &amp; Sha, J. B. Effect of Mo additions on microstructure and tensile behavior of a Co-Al-W-Ta-B alloy at room temperature. Scr. Mater. 67, 499–502 (2012).</v>
      </c>
      <c r="BI178" s="36" t="str">
        <f t="shared" si="11"/>
        <v>Co-9.Al-7.W-2.Ta-2.Mo-0.02B</v>
      </c>
      <c r="BJ178" s="30" t="s">
        <v>1925</v>
      </c>
      <c r="BK178" t="str">
        <f t="shared" si="12"/>
        <v>-9.Al-7.W-2.Ta-2.Mo-0.02B</v>
      </c>
      <c r="BL178"/>
      <c r="BM178"/>
      <c r="BN178"/>
      <c r="BO178"/>
    </row>
    <row r="179" spans="1:67" s="28" customFormat="1" x14ac:dyDescent="0.3">
      <c r="A179" s="26" t="str">
        <f t="shared" si="10"/>
        <v>Co-9.Al-5.W-2.Ta-4.Mo-0.02B</v>
      </c>
      <c r="B179" s="30" t="s">
        <v>1483</v>
      </c>
      <c r="C179" s="30" t="s">
        <v>2858</v>
      </c>
      <c r="D179" s="28" t="s">
        <v>430</v>
      </c>
      <c r="E179" s="30" t="s">
        <v>426</v>
      </c>
      <c r="F179" s="28">
        <v>190</v>
      </c>
      <c r="G179" s="54">
        <f t="shared" si="13"/>
        <v>79.98</v>
      </c>
      <c r="H179" s="56"/>
      <c r="I179" s="56">
        <v>9</v>
      </c>
      <c r="J179" s="56"/>
      <c r="K179" s="56">
        <v>5</v>
      </c>
      <c r="L179" s="56"/>
      <c r="M179" s="56">
        <v>2</v>
      </c>
      <c r="N179" s="56"/>
      <c r="O179" s="56"/>
      <c r="P179" s="56">
        <v>4</v>
      </c>
      <c r="Q179" s="52"/>
      <c r="R179" s="52"/>
      <c r="S179" s="52">
        <v>0.02</v>
      </c>
      <c r="T179" s="56"/>
      <c r="U179" s="56"/>
      <c r="V179" s="56"/>
      <c r="W179" s="56"/>
      <c r="X179" s="56"/>
      <c r="Y179" s="56"/>
      <c r="Z179" s="56"/>
      <c r="AA179" s="56"/>
      <c r="AB179" s="56"/>
      <c r="AC179" s="56"/>
      <c r="AD179" s="56"/>
      <c r="AE179" s="56"/>
      <c r="AF179" s="28">
        <f t="shared" si="14"/>
        <v>9.0684120000000004</v>
      </c>
      <c r="AI179" s="46" t="s">
        <v>1</v>
      </c>
      <c r="AJ179" s="46" t="str">
        <f>IF(I179&lt;&gt;"","-" &amp;TEXT([1]comp!$I179,"0.#") &amp;TEXT(I$1,0),"")</f>
        <v>-9.Al</v>
      </c>
      <c r="AK179" s="46" t="str">
        <f>IF(K179&lt;&gt;"","-" &amp;TEXT(comp[[#This Row],[W]],"0.#") &amp;TEXT(K$1,0),"")</f>
        <v>-5.W</v>
      </c>
      <c r="AL179" s="46" t="str">
        <f>IF(H179&lt;&gt;"","-" &amp;TEXT(comp[[#This Row],[Ni]],"0.#") &amp;TEXT(H$1,0),"")</f>
        <v/>
      </c>
      <c r="AM179" s="46" t="str">
        <f>IF(J179&lt;&gt;"","-" &amp;TEXT(comp[[#This Row],[Cr]],"0.#") &amp;TEXT(J$1,0),"")</f>
        <v/>
      </c>
      <c r="AN179" s="46" t="str">
        <f>IF(M179&lt;&gt;"","-" &amp;TEXT(comp[[#This Row],[Ta]],"0.#") &amp;TEXT(M$1,0),"")</f>
        <v>-2.Ta</v>
      </c>
      <c r="AO179" s="46" t="str">
        <f>IF(N179&lt;&gt;"","-" &amp;TEXT(comp[[#This Row],[Nb]],"0.#") &amp;TEXT(N$1,0),"")</f>
        <v/>
      </c>
      <c r="AP179" s="46" t="str">
        <f>IF(O179&lt;&gt;"","-" &amp;TEXT(comp[[#This Row],[V]],"0.#") &amp;TEXT(O$1,0),"")</f>
        <v/>
      </c>
      <c r="AQ179" s="46" t="str">
        <f>IF(L179&lt;&gt;"","-" &amp;TEXT(comp[[#This Row],[Ti]],"0.#") &amp;TEXT(L$1,0),"")</f>
        <v/>
      </c>
      <c r="AR179" s="46" t="str">
        <f>IF(P179&lt;&gt;"","-" &amp;TEXT(comp[[#This Row],[Mo]],"0.#") &amp;TEXT(P$1,0),"")</f>
        <v>-4.Mo</v>
      </c>
      <c r="AS179" s="46" t="str">
        <f>IF(Q179&lt;&gt;"","-" &amp;TEXT(comp[[#This Row],[C]],"0.##") &amp;TEXT(Q$1,0),"")</f>
        <v/>
      </c>
      <c r="AT179" s="46" t="str">
        <f>IF(R179&lt;&gt;"","-" &amp;TEXT(comp[[#This Row],[Zr]],"0.##") &amp;TEXT(R$1,0),"")</f>
        <v/>
      </c>
      <c r="AU179" s="46" t="str">
        <f>IF(S179&lt;&gt;"","-" &amp;TEXT(comp[[#This Row],[B]],"0.##") &amp;TEXT(S$1,0),"")</f>
        <v>-0.02B</v>
      </c>
      <c r="AV179" s="46" t="str">
        <f>IF(T179&lt;&gt;"","-" &amp;TEXT(comp[[#This Row],[Ir]],"0.#") &amp;TEXT(T$1,0),"")</f>
        <v/>
      </c>
      <c r="AW179" s="46" t="str">
        <f>IF(U179&lt;&gt;"","-" &amp;TEXT(comp[[#This Row],[Re]],"0.#") &amp;TEXT(U$1,0),"")</f>
        <v/>
      </c>
      <c r="AX179" s="46" t="str">
        <f>IF(V179&lt;&gt;"","-" &amp;TEXT(comp[[#This Row],[Si]],"0.#") &amp;TEXT(V$1,0),"")</f>
        <v/>
      </c>
      <c r="AY179" s="46" t="str">
        <f>IF(W179&lt;&gt;"","-" &amp;TEXT(comp[[#This Row],[Fe]],"0.#") &amp;TEXT(W$1,0),"")</f>
        <v/>
      </c>
      <c r="AZ179" s="46" t="str">
        <f>IF(X179&lt;&gt;"","-" &amp;TEXT(comp[[#This Row],[Y]],"0.#") &amp;TEXT(X$1,0),"")</f>
        <v/>
      </c>
      <c r="BA179" s="46" t="str">
        <f>IF(Y179&lt;&gt;"","-" &amp;TEXT(comp[[#This Row],[Hf]],"0.#") &amp;TEXT(Y$1,0),"")</f>
        <v/>
      </c>
      <c r="BB179" s="46" t="str">
        <f>IF(Z179&lt;&gt;"","-" &amp;TEXT(comp[[#This Row],[Ge]],"0.#") &amp;TEXT(Z$1,0),"")</f>
        <v/>
      </c>
      <c r="BC179" s="46" t="str">
        <f>IF(AA179&lt;&gt;"","-" &amp;TEXT(comp[[#This Row],[Mn]],"0.#") &amp;TEXT(AA$1,0),"")</f>
        <v/>
      </c>
      <c r="BD179" s="46" t="str">
        <f>IF(AB179&lt;&gt;"","-" &amp;TEXT(comp[[#This Row],[Sc]],"0.#") &amp;TEXT(AB$1,0),"")</f>
        <v/>
      </c>
      <c r="BE179" s="46" t="str">
        <f>IF(AC179&lt;&gt;"","-" &amp;TEXT(comp[[#This Row],[Ru]],"0.#") &amp;TEXT(AC$1,0),"")</f>
        <v/>
      </c>
      <c r="BF179" s="46" t="str">
        <f>IF(AD179&lt;&gt;"","-" &amp;TEXT(comp[[#This Row],[Ce]],"0.#") &amp;TEXT(AD$1,0),"")</f>
        <v/>
      </c>
      <c r="BG179" s="46" t="str">
        <f>IF(AE179&lt;&gt;"","-" &amp;TEXT([1]comp!$AE179,"0.#") &amp;TEXT(AE$1,0),"")</f>
        <v/>
      </c>
      <c r="BH179" s="30" t="str">
        <f>[1]comp!$D179 &amp; [1]comp!$E179</f>
        <v>4MoFeng, G., Li, H., Li, S. S. &amp; Sha, J. B. Effect of Mo additions on microstructure and tensile behavior of a Co-Al-W-Ta-B alloy at room temperature. Scr. Mater. 67, 499–502 (2012).</v>
      </c>
      <c r="BI179" s="36" t="str">
        <f t="shared" si="11"/>
        <v>Co-9.Al-5.W-2.Ta-4.Mo-0.02B</v>
      </c>
      <c r="BJ179" s="30" t="s">
        <v>1924</v>
      </c>
      <c r="BK179" t="str">
        <f t="shared" si="12"/>
        <v>-9.Al-5.W-2.Ta-4.Mo-0.02B</v>
      </c>
      <c r="BL179"/>
      <c r="BM179"/>
      <c r="BN179"/>
      <c r="BO179"/>
    </row>
    <row r="180" spans="1:67" s="28" customFormat="1" x14ac:dyDescent="0.3">
      <c r="A180" s="26" t="str">
        <f t="shared" si="10"/>
        <v>Co-9.Al-3.W-2.Ta-6.Mo-0.02B</v>
      </c>
      <c r="B180" s="30" t="s">
        <v>1483</v>
      </c>
      <c r="C180" s="30" t="s">
        <v>2859</v>
      </c>
      <c r="D180" s="28" t="s">
        <v>432</v>
      </c>
      <c r="E180" s="30" t="s">
        <v>426</v>
      </c>
      <c r="F180" s="28">
        <v>191</v>
      </c>
      <c r="G180" s="54">
        <f t="shared" si="13"/>
        <v>79.98</v>
      </c>
      <c r="H180" s="56"/>
      <c r="I180" s="56">
        <v>9</v>
      </c>
      <c r="J180" s="56"/>
      <c r="K180" s="56">
        <v>3</v>
      </c>
      <c r="L180" s="56"/>
      <c r="M180" s="56">
        <v>2</v>
      </c>
      <c r="N180" s="56"/>
      <c r="O180" s="56"/>
      <c r="P180" s="56">
        <v>6</v>
      </c>
      <c r="Q180" s="52"/>
      <c r="R180" s="52"/>
      <c r="S180" s="52">
        <v>0.02</v>
      </c>
      <c r="T180" s="56"/>
      <c r="U180" s="56"/>
      <c r="V180" s="56"/>
      <c r="W180" s="56"/>
      <c r="X180" s="56"/>
      <c r="Y180" s="56"/>
      <c r="Z180" s="56"/>
      <c r="AA180" s="56"/>
      <c r="AB180" s="56"/>
      <c r="AC180" s="56"/>
      <c r="AD180" s="56"/>
      <c r="AE180" s="56"/>
      <c r="AF180" s="28">
        <f t="shared" si="14"/>
        <v>8.889012000000001</v>
      </c>
      <c r="AI180" s="46" t="s">
        <v>1</v>
      </c>
      <c r="AJ180" s="46" t="str">
        <f>IF(I180&lt;&gt;"","-" &amp;TEXT([1]comp!$I180,"0.#") &amp;TEXT(I$1,0),"")</f>
        <v>-9.Al</v>
      </c>
      <c r="AK180" s="46" t="str">
        <f>IF(K180&lt;&gt;"","-" &amp;TEXT(comp[[#This Row],[W]],"0.#") &amp;TEXT(K$1,0),"")</f>
        <v>-3.W</v>
      </c>
      <c r="AL180" s="46" t="str">
        <f>IF(H180&lt;&gt;"","-" &amp;TEXT(comp[[#This Row],[Ni]],"0.#") &amp;TEXT(H$1,0),"")</f>
        <v/>
      </c>
      <c r="AM180" s="46" t="str">
        <f>IF(J180&lt;&gt;"","-" &amp;TEXT(comp[[#This Row],[Cr]],"0.#") &amp;TEXT(J$1,0),"")</f>
        <v/>
      </c>
      <c r="AN180" s="46" t="str">
        <f>IF(M180&lt;&gt;"","-" &amp;TEXT(comp[[#This Row],[Ta]],"0.#") &amp;TEXT(M$1,0),"")</f>
        <v>-2.Ta</v>
      </c>
      <c r="AO180" s="46" t="str">
        <f>IF(N180&lt;&gt;"","-" &amp;TEXT(comp[[#This Row],[Nb]],"0.#") &amp;TEXT(N$1,0),"")</f>
        <v/>
      </c>
      <c r="AP180" s="46" t="str">
        <f>IF(O180&lt;&gt;"","-" &amp;TEXT(comp[[#This Row],[V]],"0.#") &amp;TEXT(O$1,0),"")</f>
        <v/>
      </c>
      <c r="AQ180" s="46" t="str">
        <f>IF(L180&lt;&gt;"","-" &amp;TEXT(comp[[#This Row],[Ti]],"0.#") &amp;TEXT(L$1,0),"")</f>
        <v/>
      </c>
      <c r="AR180" s="46" t="str">
        <f>IF(P180&lt;&gt;"","-" &amp;TEXT(comp[[#This Row],[Mo]],"0.#") &amp;TEXT(P$1,0),"")</f>
        <v>-6.Mo</v>
      </c>
      <c r="AS180" s="46" t="str">
        <f>IF(Q180&lt;&gt;"","-" &amp;TEXT(comp[[#This Row],[C]],"0.##") &amp;TEXT(Q$1,0),"")</f>
        <v/>
      </c>
      <c r="AT180" s="46" t="str">
        <f>IF(R180&lt;&gt;"","-" &amp;TEXT(comp[[#This Row],[Zr]],"0.##") &amp;TEXT(R$1,0),"")</f>
        <v/>
      </c>
      <c r="AU180" s="46" t="str">
        <f>IF(S180&lt;&gt;"","-" &amp;TEXT(comp[[#This Row],[B]],"0.##") &amp;TEXT(S$1,0),"")</f>
        <v>-0.02B</v>
      </c>
      <c r="AV180" s="46" t="str">
        <f>IF(T180&lt;&gt;"","-" &amp;TEXT(comp[[#This Row],[Ir]],"0.#") &amp;TEXT(T$1,0),"")</f>
        <v/>
      </c>
      <c r="AW180" s="46" t="str">
        <f>IF(U180&lt;&gt;"","-" &amp;TEXT(comp[[#This Row],[Re]],"0.#") &amp;TEXT(U$1,0),"")</f>
        <v/>
      </c>
      <c r="AX180" s="46" t="str">
        <f>IF(V180&lt;&gt;"","-" &amp;TEXT(comp[[#This Row],[Si]],"0.#") &amp;TEXT(V$1,0),"")</f>
        <v/>
      </c>
      <c r="AY180" s="46" t="str">
        <f>IF(W180&lt;&gt;"","-" &amp;TEXT(comp[[#This Row],[Fe]],"0.#") &amp;TEXT(W$1,0),"")</f>
        <v/>
      </c>
      <c r="AZ180" s="46" t="str">
        <f>IF(X180&lt;&gt;"","-" &amp;TEXT(comp[[#This Row],[Y]],"0.#") &amp;TEXT(X$1,0),"")</f>
        <v/>
      </c>
      <c r="BA180" s="46" t="str">
        <f>IF(Y180&lt;&gt;"","-" &amp;TEXT(comp[[#This Row],[Hf]],"0.#") &amp;TEXT(Y$1,0),"")</f>
        <v/>
      </c>
      <c r="BB180" s="46" t="str">
        <f>IF(Z180&lt;&gt;"","-" &amp;TEXT(comp[[#This Row],[Ge]],"0.#") &amp;TEXT(Z$1,0),"")</f>
        <v/>
      </c>
      <c r="BC180" s="46" t="str">
        <f>IF(AA180&lt;&gt;"","-" &amp;TEXT(comp[[#This Row],[Mn]],"0.#") &amp;TEXT(AA$1,0),"")</f>
        <v/>
      </c>
      <c r="BD180" s="46" t="str">
        <f>IF(AB180&lt;&gt;"","-" &amp;TEXT(comp[[#This Row],[Sc]],"0.#") &amp;TEXT(AB$1,0),"")</f>
        <v/>
      </c>
      <c r="BE180" s="46" t="str">
        <f>IF(AC180&lt;&gt;"","-" &amp;TEXT(comp[[#This Row],[Ru]],"0.#") &amp;TEXT(AC$1,0),"")</f>
        <v/>
      </c>
      <c r="BF180" s="46" t="str">
        <f>IF(AD180&lt;&gt;"","-" &amp;TEXT(comp[[#This Row],[Ce]],"0.#") &amp;TEXT(AD$1,0),"")</f>
        <v/>
      </c>
      <c r="BG180" s="46" t="str">
        <f>IF(AE180&lt;&gt;"","-" &amp;TEXT([1]comp!$AE180,"0.#") &amp;TEXT(AE$1,0),"")</f>
        <v/>
      </c>
      <c r="BH180" s="30" t="str">
        <f>[1]comp!$D180 &amp; [1]comp!$E180</f>
        <v>6MoFeng, G., Li, H., Li, S. S. &amp; Sha, J. B. Effect of Mo additions on microstructure and tensile behavior of a Co-Al-W-Ta-B alloy at room temperature. Scr. Mater. 67, 499–502 (2012).</v>
      </c>
      <c r="BI180" s="36" t="str">
        <f t="shared" si="11"/>
        <v>Co-9.Al-3.W-2.Ta-6.Mo-0.02B</v>
      </c>
      <c r="BJ180" s="30" t="s">
        <v>1938</v>
      </c>
      <c r="BK180" t="str">
        <f t="shared" si="12"/>
        <v>-9.Al-3.W-2.Ta-6.Mo-0.02B</v>
      </c>
      <c r="BL180"/>
      <c r="BM180"/>
      <c r="BN180"/>
      <c r="BO180"/>
    </row>
    <row r="181" spans="1:67" s="28" customFormat="1" x14ac:dyDescent="0.3">
      <c r="A181" s="26" t="str">
        <f t="shared" si="10"/>
        <v>Co-9.Al-2.Ta-9.Mo-0.02B</v>
      </c>
      <c r="B181" s="60" t="s">
        <v>1481</v>
      </c>
      <c r="C181" s="60" t="s">
        <v>2860</v>
      </c>
      <c r="D181" s="44" t="s">
        <v>431</v>
      </c>
      <c r="E181" s="60" t="s">
        <v>426</v>
      </c>
      <c r="F181" s="44">
        <v>192</v>
      </c>
      <c r="G181" s="54">
        <f t="shared" si="13"/>
        <v>79.98</v>
      </c>
      <c r="H181" s="54"/>
      <c r="I181" s="54">
        <v>9</v>
      </c>
      <c r="J181" s="54"/>
      <c r="K181" s="54"/>
      <c r="L181" s="54"/>
      <c r="M181" s="54">
        <v>2</v>
      </c>
      <c r="N181" s="54"/>
      <c r="O181" s="54"/>
      <c r="P181" s="54">
        <v>9</v>
      </c>
      <c r="Q181" s="50"/>
      <c r="R181" s="50"/>
      <c r="S181" s="50">
        <v>0.02</v>
      </c>
      <c r="T181" s="54"/>
      <c r="U181" s="54"/>
      <c r="V181" s="54"/>
      <c r="W181" s="54"/>
      <c r="X181" s="54"/>
      <c r="Y181" s="54"/>
      <c r="Z181" s="54"/>
      <c r="AA181" s="54"/>
      <c r="AB181" s="54"/>
      <c r="AC181" s="54"/>
      <c r="AD181" s="54"/>
      <c r="AE181" s="54"/>
      <c r="AF181" s="44">
        <f t="shared" si="14"/>
        <v>8.6199120000000011</v>
      </c>
      <c r="AG181" s="44"/>
      <c r="AH181" s="44"/>
      <c r="AI181" s="46" t="s">
        <v>1</v>
      </c>
      <c r="AJ181" s="46" t="str">
        <f>IF(I181&lt;&gt;"","-" &amp;TEXT([1]comp!$I181,"0.#") &amp;TEXT(I$1,0),"")</f>
        <v>-9.Al</v>
      </c>
      <c r="AK181" s="46" t="str">
        <f>IF(K181&lt;&gt;"","-" &amp;TEXT(comp[[#This Row],[W]],"0.#") &amp;TEXT(K$1,0),"")</f>
        <v/>
      </c>
      <c r="AL181" s="46" t="str">
        <f>IF(H181&lt;&gt;"","-" &amp;TEXT(comp[[#This Row],[Ni]],"0.#") &amp;TEXT(H$1,0),"")</f>
        <v/>
      </c>
      <c r="AM181" s="46" t="str">
        <f>IF(J181&lt;&gt;"","-" &amp;TEXT(comp[[#This Row],[Cr]],"0.#") &amp;TEXT(J$1,0),"")</f>
        <v/>
      </c>
      <c r="AN181" s="46" t="str">
        <f>IF(M181&lt;&gt;"","-" &amp;TEXT(comp[[#This Row],[Ta]],"0.#") &amp;TEXT(M$1,0),"")</f>
        <v>-2.Ta</v>
      </c>
      <c r="AO181" s="46" t="str">
        <f>IF(N181&lt;&gt;"","-" &amp;TEXT(comp[[#This Row],[Nb]],"0.#") &amp;TEXT(N$1,0),"")</f>
        <v/>
      </c>
      <c r="AP181" s="46" t="str">
        <f>IF(O181&lt;&gt;"","-" &amp;TEXT(comp[[#This Row],[V]],"0.#") &amp;TEXT(O$1,0),"")</f>
        <v/>
      </c>
      <c r="AQ181" s="46" t="str">
        <f>IF(L181&lt;&gt;"","-" &amp;TEXT(comp[[#This Row],[Ti]],"0.#") &amp;TEXT(L$1,0),"")</f>
        <v/>
      </c>
      <c r="AR181" s="46" t="str">
        <f>IF(P181&lt;&gt;"","-" &amp;TEXT(comp[[#This Row],[Mo]],"0.#") &amp;TEXT(P$1,0),"")</f>
        <v>-9.Mo</v>
      </c>
      <c r="AS181" s="46" t="str">
        <f>IF(Q181&lt;&gt;"","-" &amp;TEXT(comp[[#This Row],[C]],"0.##") &amp;TEXT(Q$1,0),"")</f>
        <v/>
      </c>
      <c r="AT181" s="46" t="str">
        <f>IF(R181&lt;&gt;"","-" &amp;TEXT(comp[[#This Row],[Zr]],"0.##") &amp;TEXT(R$1,0),"")</f>
        <v/>
      </c>
      <c r="AU181" s="46" t="str">
        <f>IF(S181&lt;&gt;"","-" &amp;TEXT(comp[[#This Row],[B]],"0.##") &amp;TEXT(S$1,0),"")</f>
        <v>-0.02B</v>
      </c>
      <c r="AV181" s="46" t="str">
        <f>IF(T181&lt;&gt;"","-" &amp;TEXT(comp[[#This Row],[Ir]],"0.#") &amp;TEXT(T$1,0),"")</f>
        <v/>
      </c>
      <c r="AW181" s="46" t="str">
        <f>IF(U181&lt;&gt;"","-" &amp;TEXT(comp[[#This Row],[Re]],"0.#") &amp;TEXT(U$1,0),"")</f>
        <v/>
      </c>
      <c r="AX181" s="46" t="str">
        <f>IF(V181&lt;&gt;"","-" &amp;TEXT(comp[[#This Row],[Si]],"0.#") &amp;TEXT(V$1,0),"")</f>
        <v/>
      </c>
      <c r="AY181" s="46" t="str">
        <f>IF(W181&lt;&gt;"","-" &amp;TEXT(comp[[#This Row],[Fe]],"0.#") &amp;TEXT(W$1,0),"")</f>
        <v/>
      </c>
      <c r="AZ181" s="46" t="str">
        <f>IF(X181&lt;&gt;"","-" &amp;TEXT(comp[[#This Row],[Y]],"0.#") &amp;TEXT(X$1,0),"")</f>
        <v/>
      </c>
      <c r="BA181" s="46" t="str">
        <f>IF(Y181&lt;&gt;"","-" &amp;TEXT(comp[[#This Row],[Hf]],"0.#") &amp;TEXT(Y$1,0),"")</f>
        <v/>
      </c>
      <c r="BB181" s="46" t="str">
        <f>IF(Z181&lt;&gt;"","-" &amp;TEXT(comp[[#This Row],[Ge]],"0.#") &amp;TEXT(Z$1,0),"")</f>
        <v/>
      </c>
      <c r="BC181" s="46" t="str">
        <f>IF(AA181&lt;&gt;"","-" &amp;TEXT(comp[[#This Row],[Mn]],"0.#") &amp;TEXT(AA$1,0),"")</f>
        <v/>
      </c>
      <c r="BD181" s="46" t="str">
        <f>IF(AB181&lt;&gt;"","-" &amp;TEXT(comp[[#This Row],[Sc]],"0.#") &amp;TEXT(AB$1,0),"")</f>
        <v/>
      </c>
      <c r="BE181" s="46" t="str">
        <f>IF(AC181&lt;&gt;"","-" &amp;TEXT(comp[[#This Row],[Ru]],"0.#") &amp;TEXT(AC$1,0),"")</f>
        <v/>
      </c>
      <c r="BF181" s="46" t="str">
        <f>IF(AD181&lt;&gt;"","-" &amp;TEXT(comp[[#This Row],[Ce]],"0.#") &amp;TEXT(AD$1,0),"")</f>
        <v/>
      </c>
      <c r="BG181" s="46" t="str">
        <f>IF(AE181&lt;&gt;"","-" &amp;TEXT([1]comp!$AE181,"0.#") &amp;TEXT(AE$1,0),"")</f>
        <v/>
      </c>
      <c r="BH181" s="60" t="str">
        <f>[1]comp!$D181 &amp; [1]comp!$E181</f>
        <v>9MoFeng, G., Li, H., Li, S. S. &amp; Sha, J. B. Effect of Mo additions on microstructure and tensile behavior of a Co-Al-W-Ta-B alloy at room temperature. Scr. Mater. 67, 499–502 (2012).</v>
      </c>
      <c r="BI181" s="63" t="str">
        <f t="shared" si="11"/>
        <v>Co-9.Al-2.Ta-9.Mo-0.02B</v>
      </c>
      <c r="BJ181" s="60" t="s">
        <v>1939</v>
      </c>
      <c r="BK181" t="str">
        <f t="shared" si="12"/>
        <v>-9.Al-2.Ta-9.Mo-0.02B</v>
      </c>
      <c r="BL181"/>
      <c r="BM181"/>
      <c r="BN181"/>
      <c r="BO181"/>
    </row>
    <row r="182" spans="1:67" s="28" customFormat="1" x14ac:dyDescent="0.3">
      <c r="A182" s="26" t="str">
        <f t="shared" si="10"/>
        <v>Co-11.7Al-9.W-2.1Ti-1.7Ta</v>
      </c>
      <c r="B182" s="30" t="s">
        <v>1483</v>
      </c>
      <c r="C182" s="30" t="s">
        <v>2861</v>
      </c>
      <c r="D182" s="28" t="s">
        <v>436</v>
      </c>
      <c r="E182" s="33" t="s">
        <v>434</v>
      </c>
      <c r="F182" s="28">
        <v>193</v>
      </c>
      <c r="G182" s="54">
        <f t="shared" si="13"/>
        <v>75.489999999999995</v>
      </c>
      <c r="H182" s="56"/>
      <c r="I182" s="56">
        <v>11.65</v>
      </c>
      <c r="J182" s="56"/>
      <c r="K182" s="56">
        <v>9.0299999999999994</v>
      </c>
      <c r="L182" s="56">
        <v>2.14</v>
      </c>
      <c r="M182" s="56">
        <v>1.69</v>
      </c>
      <c r="N182" s="56"/>
      <c r="O182" s="56"/>
      <c r="P182" s="56"/>
      <c r="Q182" s="52"/>
      <c r="R182" s="52"/>
      <c r="S182" s="52"/>
      <c r="T182" s="56"/>
      <c r="U182" s="56"/>
      <c r="V182" s="56"/>
      <c r="W182" s="56"/>
      <c r="X182" s="56"/>
      <c r="Y182" s="56"/>
      <c r="Z182" s="56"/>
      <c r="AA182" s="56"/>
      <c r="AB182" s="56"/>
      <c r="AC182" s="56"/>
      <c r="AD182" s="56"/>
      <c r="AE182" s="56"/>
      <c r="AF182" s="28">
        <f t="shared" si="14"/>
        <v>9.1492698000000008</v>
      </c>
      <c r="AG182" s="28">
        <v>9.11</v>
      </c>
      <c r="AH182" s="28" t="s">
        <v>445</v>
      </c>
      <c r="AI182" s="46" t="s">
        <v>1</v>
      </c>
      <c r="AJ182" s="46" t="str">
        <f>IF(I182&lt;&gt;"","-" &amp;TEXT([1]comp!$I182,"0.#") &amp;TEXT(I$1,0),"")</f>
        <v>-11.7Al</v>
      </c>
      <c r="AK182" s="46" t="str">
        <f>IF(K182&lt;&gt;"","-" &amp;TEXT(comp[[#This Row],[W]],"0.#") &amp;TEXT(K$1,0),"")</f>
        <v>-9.W</v>
      </c>
      <c r="AL182" s="46" t="str">
        <f>IF(H182&lt;&gt;"","-" &amp;TEXT(comp[[#This Row],[Ni]],"0.#") &amp;TEXT(H$1,0),"")</f>
        <v/>
      </c>
      <c r="AM182" s="46" t="str">
        <f>IF(J182&lt;&gt;"","-" &amp;TEXT(comp[[#This Row],[Cr]],"0.#") &amp;TEXT(J$1,0),"")</f>
        <v/>
      </c>
      <c r="AN182" s="46" t="str">
        <f>IF(M182&lt;&gt;"","-" &amp;TEXT(comp[[#This Row],[Ta]],"0.#") &amp;TEXT(M$1,0),"")</f>
        <v>-1.7Ta</v>
      </c>
      <c r="AO182" s="46" t="str">
        <f>IF(N182&lt;&gt;"","-" &amp;TEXT(comp[[#This Row],[Nb]],"0.#") &amp;TEXT(N$1,0),"")</f>
        <v/>
      </c>
      <c r="AP182" s="46" t="str">
        <f>IF(O182&lt;&gt;"","-" &amp;TEXT(comp[[#This Row],[V]],"0.#") &amp;TEXT(O$1,0),"")</f>
        <v/>
      </c>
      <c r="AQ182" s="46" t="str">
        <f>IF(L182&lt;&gt;"","-" &amp;TEXT(comp[[#This Row],[Ti]],"0.#") &amp;TEXT(L$1,0),"")</f>
        <v>-2.1Ti</v>
      </c>
      <c r="AR182" s="46" t="str">
        <f>IF(P182&lt;&gt;"","-" &amp;TEXT(comp[[#This Row],[Mo]],"0.#") &amp;TEXT(P$1,0),"")</f>
        <v/>
      </c>
      <c r="AS182" s="46" t="str">
        <f>IF(Q182&lt;&gt;"","-" &amp;TEXT(comp[[#This Row],[C]],"0.##") &amp;TEXT(Q$1,0),"")</f>
        <v/>
      </c>
      <c r="AT182" s="46" t="str">
        <f>IF(R182&lt;&gt;"","-" &amp;TEXT(comp[[#This Row],[Zr]],"0.##") &amp;TEXT(R$1,0),"")</f>
        <v/>
      </c>
      <c r="AU182" s="46" t="str">
        <f>IF(S182&lt;&gt;"","-" &amp;TEXT(comp[[#This Row],[B]],"0.##") &amp;TEXT(S$1,0),"")</f>
        <v/>
      </c>
      <c r="AV182" s="46" t="str">
        <f>IF(T182&lt;&gt;"","-" &amp;TEXT(comp[[#This Row],[Ir]],"0.#") &amp;TEXT(T$1,0),"")</f>
        <v/>
      </c>
      <c r="AW182" s="46" t="str">
        <f>IF(U182&lt;&gt;"","-" &amp;TEXT(comp[[#This Row],[Re]],"0.#") &amp;TEXT(U$1,0),"")</f>
        <v/>
      </c>
      <c r="AX182" s="46" t="str">
        <f>IF(V182&lt;&gt;"","-" &amp;TEXT(comp[[#This Row],[Si]],"0.#") &amp;TEXT(V$1,0),"")</f>
        <v/>
      </c>
      <c r="AY182" s="46" t="str">
        <f>IF(W182&lt;&gt;"","-" &amp;TEXT(comp[[#This Row],[Fe]],"0.#") &amp;TEXT(W$1,0),"")</f>
        <v/>
      </c>
      <c r="AZ182" s="46" t="str">
        <f>IF(X182&lt;&gt;"","-" &amp;TEXT(comp[[#This Row],[Y]],"0.#") &amp;TEXT(X$1,0),"")</f>
        <v/>
      </c>
      <c r="BA182" s="46" t="str">
        <f>IF(Y182&lt;&gt;"","-" &amp;TEXT(comp[[#This Row],[Hf]],"0.#") &amp;TEXT(Y$1,0),"")</f>
        <v/>
      </c>
      <c r="BB182" s="46" t="str">
        <f>IF(Z182&lt;&gt;"","-" &amp;TEXT(comp[[#This Row],[Ge]],"0.#") &amp;TEXT(Z$1,0),"")</f>
        <v/>
      </c>
      <c r="BC182" s="46" t="str">
        <f>IF(AA182&lt;&gt;"","-" &amp;TEXT(comp[[#This Row],[Mn]],"0.#") &amp;TEXT(AA$1,0),"")</f>
        <v/>
      </c>
      <c r="BD182" s="46" t="str">
        <f>IF(AB182&lt;&gt;"","-" &amp;TEXT(comp[[#This Row],[Sc]],"0.#") &amp;TEXT(AB$1,0),"")</f>
        <v/>
      </c>
      <c r="BE182" s="46" t="str">
        <f>IF(AC182&lt;&gt;"","-" &amp;TEXT(comp[[#This Row],[Ru]],"0.#") &amp;TEXT(AC$1,0),"")</f>
        <v/>
      </c>
      <c r="BF182" s="46" t="str">
        <f>IF(AD182&lt;&gt;"","-" &amp;TEXT(comp[[#This Row],[Ce]],"0.#") &amp;TEXT(AD$1,0),"")</f>
        <v/>
      </c>
      <c r="BG182" s="46" t="str">
        <f>IF(AE182&lt;&gt;"","-" &amp;TEXT([1]comp!$AE182,"0.#") &amp;TEXT(AE$1,0),"")</f>
        <v/>
      </c>
      <c r="BH182" s="33" t="str">
        <f>[1]comp!$D182 &amp; [1]comp!$E182</f>
        <v>Co-12Al-10W-2Ti-2TaFerreras, R. C., Gálvez Díaz-Rubio, F. &amp; Campos Gómez, M. TESIS DOCTORAL Design of high temperature cobalt-based alloys processed by powder metallurgy route Autor.</v>
      </c>
      <c r="BI182" s="36" t="str">
        <f t="shared" si="11"/>
        <v>Co-11.7Al-9.W-2.1Ti-1.7Ta</v>
      </c>
      <c r="BJ182" s="33" t="s">
        <v>1527</v>
      </c>
      <c r="BK182" t="str">
        <f t="shared" si="12"/>
        <v>-11.7Al-9.W-1.7Ta-2.1Ti</v>
      </c>
      <c r="BL182"/>
      <c r="BM182"/>
      <c r="BN182"/>
      <c r="BO182"/>
    </row>
    <row r="183" spans="1:67" s="28" customFormat="1" x14ac:dyDescent="0.3">
      <c r="A183" s="26" t="str">
        <f t="shared" si="10"/>
        <v>Co-13.7Al-7.7W</v>
      </c>
      <c r="B183" s="38" t="s">
        <v>1484</v>
      </c>
      <c r="C183" s="38" t="s">
        <v>2862</v>
      </c>
      <c r="D183" s="31" t="s">
        <v>435</v>
      </c>
      <c r="E183" s="39" t="s">
        <v>434</v>
      </c>
      <c r="F183" s="31">
        <v>194</v>
      </c>
      <c r="G183" s="54">
        <f t="shared" si="13"/>
        <v>78.63</v>
      </c>
      <c r="H183" s="55"/>
      <c r="I183" s="55">
        <v>13.66</v>
      </c>
      <c r="J183" s="55"/>
      <c r="K183" s="55">
        <v>7.71</v>
      </c>
      <c r="L183" s="55"/>
      <c r="M183" s="55"/>
      <c r="N183" s="55"/>
      <c r="O183" s="55"/>
      <c r="P183" s="55"/>
      <c r="Q183" s="51"/>
      <c r="R183" s="51"/>
      <c r="S183" s="51"/>
      <c r="T183" s="55"/>
      <c r="U183" s="55"/>
      <c r="V183" s="55"/>
      <c r="W183" s="55"/>
      <c r="X183" s="55"/>
      <c r="Y183" s="55"/>
      <c r="Z183" s="55"/>
      <c r="AA183" s="55"/>
      <c r="AB183" s="55"/>
      <c r="AC183" s="55"/>
      <c r="AD183" s="55"/>
      <c r="AE183" s="55"/>
      <c r="AF183" s="31">
        <f t="shared" si="14"/>
        <v>8.8510650000000002</v>
      </c>
      <c r="AG183" s="31">
        <v>9.11</v>
      </c>
      <c r="AH183" s="31" t="s">
        <v>445</v>
      </c>
      <c r="AI183" s="46" t="s">
        <v>1</v>
      </c>
      <c r="AJ183" s="46" t="str">
        <f>IF(I183&lt;&gt;"","-" &amp;TEXT([1]comp!$I183,"0.#") &amp;TEXT(I$1,0),"")</f>
        <v>-13.7Al</v>
      </c>
      <c r="AK183" s="46" t="str">
        <f>IF(K183&lt;&gt;"","-" &amp;TEXT(comp[[#This Row],[W]],"0.#") &amp;TEXT(K$1,0),"")</f>
        <v>-7.7W</v>
      </c>
      <c r="AL183" s="46" t="str">
        <f>IF(H183&lt;&gt;"","-" &amp;TEXT(comp[[#This Row],[Ni]],"0.#") &amp;TEXT(H$1,0),"")</f>
        <v/>
      </c>
      <c r="AM183" s="46" t="str">
        <f>IF(J183&lt;&gt;"","-" &amp;TEXT(comp[[#This Row],[Cr]],"0.#") &amp;TEXT(J$1,0),"")</f>
        <v/>
      </c>
      <c r="AN183" s="46" t="str">
        <f>IF(M183&lt;&gt;"","-" &amp;TEXT(comp[[#This Row],[Ta]],"0.#") &amp;TEXT(M$1,0),"")</f>
        <v/>
      </c>
      <c r="AO183" s="46" t="str">
        <f>IF(N183&lt;&gt;"","-" &amp;TEXT(comp[[#This Row],[Nb]],"0.#") &amp;TEXT(N$1,0),"")</f>
        <v/>
      </c>
      <c r="AP183" s="46" t="str">
        <f>IF(O183&lt;&gt;"","-" &amp;TEXT(comp[[#This Row],[V]],"0.#") &amp;TEXT(O$1,0),"")</f>
        <v/>
      </c>
      <c r="AQ183" s="46" t="str">
        <f>IF(L183&lt;&gt;"","-" &amp;TEXT(comp[[#This Row],[Ti]],"0.#") &amp;TEXT(L$1,0),"")</f>
        <v/>
      </c>
      <c r="AR183" s="46" t="str">
        <f>IF(P183&lt;&gt;"","-" &amp;TEXT(comp[[#This Row],[Mo]],"0.#") &amp;TEXT(P$1,0),"")</f>
        <v/>
      </c>
      <c r="AS183" s="46" t="str">
        <f>IF(Q183&lt;&gt;"","-" &amp;TEXT(comp[[#This Row],[C]],"0.##") &amp;TEXT(Q$1,0),"")</f>
        <v/>
      </c>
      <c r="AT183" s="46" t="str">
        <f>IF(R183&lt;&gt;"","-" &amp;TEXT(comp[[#This Row],[Zr]],"0.##") &amp;TEXT(R$1,0),"")</f>
        <v/>
      </c>
      <c r="AU183" s="46" t="str">
        <f>IF(S183&lt;&gt;"","-" &amp;TEXT(comp[[#This Row],[B]],"0.##") &amp;TEXT(S$1,0),"")</f>
        <v/>
      </c>
      <c r="AV183" s="46" t="str">
        <f>IF(T183&lt;&gt;"","-" &amp;TEXT(comp[[#This Row],[Ir]],"0.#") &amp;TEXT(T$1,0),"")</f>
        <v/>
      </c>
      <c r="AW183" s="46" t="str">
        <f>IF(U183&lt;&gt;"","-" &amp;TEXT(comp[[#This Row],[Re]],"0.#") &amp;TEXT(U$1,0),"")</f>
        <v/>
      </c>
      <c r="AX183" s="46" t="str">
        <f>IF(V183&lt;&gt;"","-" &amp;TEXT(comp[[#This Row],[Si]],"0.#") &amp;TEXT(V$1,0),"")</f>
        <v/>
      </c>
      <c r="AY183" s="46" t="str">
        <f>IF(W183&lt;&gt;"","-" &amp;TEXT(comp[[#This Row],[Fe]],"0.#") &amp;TEXT(W$1,0),"")</f>
        <v/>
      </c>
      <c r="AZ183" s="46" t="str">
        <f>IF(X183&lt;&gt;"","-" &amp;TEXT(comp[[#This Row],[Y]],"0.#") &amp;TEXT(X$1,0),"")</f>
        <v/>
      </c>
      <c r="BA183" s="46" t="str">
        <f>IF(Y183&lt;&gt;"","-" &amp;TEXT(comp[[#This Row],[Hf]],"0.#") &amp;TEXT(Y$1,0),"")</f>
        <v/>
      </c>
      <c r="BB183" s="46" t="str">
        <f>IF(Z183&lt;&gt;"","-" &amp;TEXT(comp[[#This Row],[Ge]],"0.#") &amp;TEXT(Z$1,0),"")</f>
        <v/>
      </c>
      <c r="BC183" s="46" t="str">
        <f>IF(AA183&lt;&gt;"","-" &amp;TEXT(comp[[#This Row],[Mn]],"0.#") &amp;TEXT(AA$1,0),"")</f>
        <v/>
      </c>
      <c r="BD183" s="46" t="str">
        <f>IF(AB183&lt;&gt;"","-" &amp;TEXT(comp[[#This Row],[Sc]],"0.#") &amp;TEXT(AB$1,0),"")</f>
        <v/>
      </c>
      <c r="BE183" s="46" t="str">
        <f>IF(AC183&lt;&gt;"","-" &amp;TEXT(comp[[#This Row],[Ru]],"0.#") &amp;TEXT(AC$1,0),"")</f>
        <v/>
      </c>
      <c r="BF183" s="46" t="str">
        <f>IF(AD183&lt;&gt;"","-" &amp;TEXT(comp[[#This Row],[Ce]],"0.#") &amp;TEXT(AD$1,0),"")</f>
        <v/>
      </c>
      <c r="BG183" s="46" t="str">
        <f>IF(AE183&lt;&gt;"","-" &amp;TEXT([1]comp!$AE183,"0.#") &amp;TEXT(AE$1,0),"")</f>
        <v/>
      </c>
      <c r="BH183" s="39" t="str">
        <f>[1]comp!$D183 &amp; [1]comp!$E183</f>
        <v>Co-12Al-10WFerreras, R. C., Gálvez Díaz-Rubio, F. &amp; Campos Gómez, M. TESIS DOCTORAL Design of high temperature cobalt-based alloys processed by powder metallurgy route Autor.</v>
      </c>
      <c r="BI183" s="73" t="str">
        <f t="shared" si="11"/>
        <v>Co-13.7Al-7.7W</v>
      </c>
      <c r="BJ183" s="39" t="s">
        <v>1411</v>
      </c>
      <c r="BK183" t="str">
        <f t="shared" si="12"/>
        <v>-13.7Al-7.7W</v>
      </c>
      <c r="BL183"/>
      <c r="BM183"/>
      <c r="BN183"/>
      <c r="BO183"/>
    </row>
    <row r="184" spans="1:67" s="28" customFormat="1" x14ac:dyDescent="0.3">
      <c r="A184" s="26" t="str">
        <f t="shared" si="10"/>
        <v>Co-32.Ni-6.Al-12.Cr-3.W-2.5Ti-1.5Ta-0.4Si-0.1Hf-0.08C-0.01Zr-0.08B</v>
      </c>
      <c r="B184" s="30" t="s">
        <v>1483</v>
      </c>
      <c r="C184" s="30" t="s">
        <v>2863</v>
      </c>
      <c r="D184" s="28" t="s">
        <v>469</v>
      </c>
      <c r="E184" s="30" t="s">
        <v>468</v>
      </c>
      <c r="F184" s="28">
        <v>195</v>
      </c>
      <c r="G184" s="54">
        <f t="shared" si="13"/>
        <v>42.330000000000005</v>
      </c>
      <c r="H184" s="56">
        <v>32</v>
      </c>
      <c r="I184" s="56">
        <v>6</v>
      </c>
      <c r="J184" s="56">
        <v>12</v>
      </c>
      <c r="K184" s="56">
        <v>3</v>
      </c>
      <c r="L184" s="56">
        <v>2.5</v>
      </c>
      <c r="M184" s="56">
        <v>1.5</v>
      </c>
      <c r="N184" s="56"/>
      <c r="O184" s="56"/>
      <c r="P184" s="56"/>
      <c r="Q184" s="52">
        <v>0.08</v>
      </c>
      <c r="R184" s="52">
        <v>0.01</v>
      </c>
      <c r="S184" s="52">
        <v>0.08</v>
      </c>
      <c r="T184" s="56"/>
      <c r="U184" s="56"/>
      <c r="V184" s="56">
        <v>0.4</v>
      </c>
      <c r="W184" s="56"/>
      <c r="X184" s="56"/>
      <c r="Y184" s="56">
        <v>0.1</v>
      </c>
      <c r="Z184" s="56"/>
      <c r="AA184" s="56"/>
      <c r="AB184" s="56"/>
      <c r="AC184" s="56"/>
      <c r="AD184" s="56"/>
      <c r="AE184" s="56"/>
      <c r="AF184" s="28">
        <f t="shared" si="14"/>
        <v>8.6097121000000012</v>
      </c>
      <c r="AG184" s="28">
        <v>8.83</v>
      </c>
      <c r="AI184" s="46" t="s">
        <v>1</v>
      </c>
      <c r="AJ184" s="46" t="str">
        <f>IF(I184&lt;&gt;"","-" &amp;TEXT([1]comp!$I184,"0.#") &amp;TEXT(I$1,0),"")</f>
        <v>-6.Al</v>
      </c>
      <c r="AK184" s="46" t="str">
        <f>IF(K184&lt;&gt;"","-" &amp;TEXT(comp[[#This Row],[W]],"0.#") &amp;TEXT(K$1,0),"")</f>
        <v>-3.W</v>
      </c>
      <c r="AL184" s="46" t="str">
        <f>IF(H184&lt;&gt;"","-" &amp;TEXT(comp[[#This Row],[Ni]],"0.#") &amp;TEXT(H$1,0),"")</f>
        <v>-32.Ni</v>
      </c>
      <c r="AM184" s="46" t="str">
        <f>IF(J184&lt;&gt;"","-" &amp;TEXT(comp[[#This Row],[Cr]],"0.#") &amp;TEXT(J$1,0),"")</f>
        <v>-12.Cr</v>
      </c>
      <c r="AN184" s="46" t="str">
        <f>IF(M184&lt;&gt;"","-" &amp;TEXT(comp[[#This Row],[Ta]],"0.#") &amp;TEXT(M$1,0),"")</f>
        <v>-1.5Ta</v>
      </c>
      <c r="AO184" s="46" t="str">
        <f>IF(N184&lt;&gt;"","-" &amp;TEXT(comp[[#This Row],[Nb]],"0.#") &amp;TEXT(N$1,0),"")</f>
        <v/>
      </c>
      <c r="AP184" s="46" t="str">
        <f>IF(O184&lt;&gt;"","-" &amp;TEXT(comp[[#This Row],[V]],"0.#") &amp;TEXT(O$1,0),"")</f>
        <v/>
      </c>
      <c r="AQ184" s="46" t="str">
        <f>IF(L184&lt;&gt;"","-" &amp;TEXT(comp[[#This Row],[Ti]],"0.#") &amp;TEXT(L$1,0),"")</f>
        <v>-2.5Ti</v>
      </c>
      <c r="AR184" s="46" t="str">
        <f>IF(P184&lt;&gt;"","-" &amp;TEXT(comp[[#This Row],[Mo]],"0.#") &amp;TEXT(P$1,0),"")</f>
        <v/>
      </c>
      <c r="AS184" s="46" t="str">
        <f>IF(Q184&lt;&gt;"","-" &amp;TEXT(comp[[#This Row],[C]],"0.##") &amp;TEXT(Q$1,0),"")</f>
        <v>-0.08C</v>
      </c>
      <c r="AT184" s="46" t="str">
        <f>IF(R184&lt;&gt;"","-" &amp;TEXT(comp[[#This Row],[Zr]],"0.##") &amp;TEXT(R$1,0),"")</f>
        <v>-0.01Zr</v>
      </c>
      <c r="AU184" s="46" t="str">
        <f>IF(S184&lt;&gt;"","-" &amp;TEXT(comp[[#This Row],[B]],"0.##") &amp;TEXT(S$1,0),"")</f>
        <v>-0.08B</v>
      </c>
      <c r="AV184" s="46" t="str">
        <f>IF(T184&lt;&gt;"","-" &amp;TEXT(comp[[#This Row],[Ir]],"0.#") &amp;TEXT(T$1,0),"")</f>
        <v/>
      </c>
      <c r="AW184" s="46" t="str">
        <f>IF(U184&lt;&gt;"","-" &amp;TEXT(comp[[#This Row],[Re]],"0.#") &amp;TEXT(U$1,0),"")</f>
        <v/>
      </c>
      <c r="AX184" s="46" t="str">
        <f>IF(V184&lt;&gt;"","-" &amp;TEXT(comp[[#This Row],[Si]],"0.#") &amp;TEXT(V$1,0),"")</f>
        <v>-0.4Si</v>
      </c>
      <c r="AY184" s="46" t="str">
        <f>IF(W184&lt;&gt;"","-" &amp;TEXT(comp[[#This Row],[Fe]],"0.#") &amp;TEXT(W$1,0),"")</f>
        <v/>
      </c>
      <c r="AZ184" s="46" t="str">
        <f>IF(X184&lt;&gt;"","-" &amp;TEXT(comp[[#This Row],[Y]],"0.#") &amp;TEXT(X$1,0),"")</f>
        <v/>
      </c>
      <c r="BA184" s="46" t="str">
        <f>IF(Y184&lt;&gt;"","-" &amp;TEXT(comp[[#This Row],[Hf]],"0.#") &amp;TEXT(Y$1,0),"")</f>
        <v>-0.1Hf</v>
      </c>
      <c r="BB184" s="46" t="str">
        <f>IF(Z184&lt;&gt;"","-" &amp;TEXT(comp[[#This Row],[Ge]],"0.#") &amp;TEXT(Z$1,0),"")</f>
        <v/>
      </c>
      <c r="BC184" s="46" t="str">
        <f>IF(AA184&lt;&gt;"","-" &amp;TEXT(comp[[#This Row],[Mn]],"0.#") &amp;TEXT(AA$1,0),"")</f>
        <v/>
      </c>
      <c r="BD184" s="46" t="str">
        <f>IF(AB184&lt;&gt;"","-" &amp;TEXT(comp[[#This Row],[Sc]],"0.#") &amp;TEXT(AB$1,0),"")</f>
        <v/>
      </c>
      <c r="BE184" s="46" t="str">
        <f>IF(AC184&lt;&gt;"","-" &amp;TEXT(comp[[#This Row],[Ru]],"0.#") &amp;TEXT(AC$1,0),"")</f>
        <v/>
      </c>
      <c r="BF184" s="46" t="str">
        <f>IF(AD184&lt;&gt;"","-" &amp;TEXT(comp[[#This Row],[Ce]],"0.#") &amp;TEXT(AD$1,0),"")</f>
        <v/>
      </c>
      <c r="BG184" s="46" t="str">
        <f>IF(AE184&lt;&gt;"","-" &amp;TEXT([1]comp!$AE184,"0.#") &amp;TEXT(AE$1,0),"")</f>
        <v/>
      </c>
      <c r="BH184" s="30" t="str">
        <f>[1]comp!$D184 &amp; [1]comp!$E184</f>
        <v>CoWAlloy1Freund, L. P. et al. High temperature properties and fatigue strength of novel wrought γ/γ′ Co-base superalloys. J. Mater. Res. 32, 4475–4482 (2017).</v>
      </c>
      <c r="BI184" s="36" t="str">
        <f t="shared" si="11"/>
        <v>Co-32.Ni-6.Al-12.Cr-3.W-2.5Ti-1.5Ta-0.4Si-0.1Hf-0.08C-0.01Zr-0.08B</v>
      </c>
      <c r="BJ184" s="30" t="s">
        <v>1631</v>
      </c>
      <c r="BK184" t="str">
        <f t="shared" si="12"/>
        <v>-6.Al-12.Cr-3.W-1.5Ta-32.Ni-2.5Ti-0.08C-0.4Si-0.01Zr-0.08B-0.1Hf</v>
      </c>
      <c r="BL184"/>
      <c r="BM184"/>
      <c r="BN184"/>
      <c r="BO184"/>
    </row>
    <row r="185" spans="1:67" s="28" customFormat="1" x14ac:dyDescent="0.3">
      <c r="A185" s="26" t="str">
        <f t="shared" si="10"/>
        <v>Co-31.8Ni-8.7Al-12.6Cr-4.7W-0.3Ti-0.2Ta-0.4Si-0.1Hf-0.08C-0.01Zr-0.08B</v>
      </c>
      <c r="B185" s="30" t="s">
        <v>1483</v>
      </c>
      <c r="C185" s="30" t="s">
        <v>2864</v>
      </c>
      <c r="D185" s="28" t="s">
        <v>447</v>
      </c>
      <c r="E185" s="30" t="s">
        <v>448</v>
      </c>
      <c r="F185" s="28">
        <v>196</v>
      </c>
      <c r="G185" s="54">
        <f t="shared" si="13"/>
        <v>41.03</v>
      </c>
      <c r="H185" s="56">
        <v>31.8</v>
      </c>
      <c r="I185" s="56">
        <v>8.6999999999999993</v>
      </c>
      <c r="J185" s="56">
        <v>12.6</v>
      </c>
      <c r="K185" s="56">
        <v>4.7</v>
      </c>
      <c r="L185" s="56">
        <v>0.3</v>
      </c>
      <c r="M185" s="56">
        <v>0.2</v>
      </c>
      <c r="N185" s="56"/>
      <c r="O185" s="56"/>
      <c r="P185" s="56"/>
      <c r="Q185" s="52">
        <v>0.08</v>
      </c>
      <c r="R185" s="52">
        <v>0.01</v>
      </c>
      <c r="S185" s="52">
        <v>0.08</v>
      </c>
      <c r="T185" s="56"/>
      <c r="U185" s="56"/>
      <c r="V185" s="56">
        <v>0.4</v>
      </c>
      <c r="W185" s="56"/>
      <c r="X185" s="56"/>
      <c r="Y185" s="56">
        <v>0.1</v>
      </c>
      <c r="Z185" s="56"/>
      <c r="AA185" s="56"/>
      <c r="AB185" s="56"/>
      <c r="AC185" s="56"/>
      <c r="AD185" s="56"/>
      <c r="AE185" s="56"/>
      <c r="AF185" s="28">
        <f t="shared" si="14"/>
        <v>8.6038821000000016</v>
      </c>
      <c r="AG185" s="28">
        <v>8.92</v>
      </c>
      <c r="AH185" s="28" t="s">
        <v>451</v>
      </c>
      <c r="AI185" s="46" t="s">
        <v>1</v>
      </c>
      <c r="AJ185" s="46" t="str">
        <f>IF(I185&lt;&gt;"","-" &amp;TEXT([1]comp!$I185,"0.#") &amp;TEXT(I$1,0),"")</f>
        <v>-8.7Al</v>
      </c>
      <c r="AK185" s="46" t="str">
        <f>IF(K185&lt;&gt;"","-" &amp;TEXT(comp[[#This Row],[W]],"0.#") &amp;TEXT(K$1,0),"")</f>
        <v>-4.7W</v>
      </c>
      <c r="AL185" s="46" t="str">
        <f>IF(H185&lt;&gt;"","-" &amp;TEXT(comp[[#This Row],[Ni]],"0.#") &amp;TEXT(H$1,0),"")</f>
        <v>-31.8Ni</v>
      </c>
      <c r="AM185" s="46" t="str">
        <f>IF(J185&lt;&gt;"","-" &amp;TEXT(comp[[#This Row],[Cr]],"0.#") &amp;TEXT(J$1,0),"")</f>
        <v>-12.6Cr</v>
      </c>
      <c r="AN185" s="46" t="str">
        <f>IF(M185&lt;&gt;"","-" &amp;TEXT(comp[[#This Row],[Ta]],"0.#") &amp;TEXT(M$1,0),"")</f>
        <v>-0.2Ta</v>
      </c>
      <c r="AO185" s="46" t="str">
        <f>IF(N185&lt;&gt;"","-" &amp;TEXT(comp[[#This Row],[Nb]],"0.#") &amp;TEXT(N$1,0),"")</f>
        <v/>
      </c>
      <c r="AP185" s="46" t="str">
        <f>IF(O185&lt;&gt;"","-" &amp;TEXT(comp[[#This Row],[V]],"0.#") &amp;TEXT(O$1,0),"")</f>
        <v/>
      </c>
      <c r="AQ185" s="46" t="str">
        <f>IF(L185&lt;&gt;"","-" &amp;TEXT(comp[[#This Row],[Ti]],"0.#") &amp;TEXT(L$1,0),"")</f>
        <v>-0.3Ti</v>
      </c>
      <c r="AR185" s="46" t="str">
        <f>IF(P185&lt;&gt;"","-" &amp;TEXT(comp[[#This Row],[Mo]],"0.#") &amp;TEXT(P$1,0),"")</f>
        <v/>
      </c>
      <c r="AS185" s="46" t="str">
        <f>IF(Q185&lt;&gt;"","-" &amp;TEXT(comp[[#This Row],[C]],"0.##") &amp;TEXT(Q$1,0),"")</f>
        <v>-0.08C</v>
      </c>
      <c r="AT185" s="46" t="str">
        <f>IF(R185&lt;&gt;"","-" &amp;TEXT(comp[[#This Row],[Zr]],"0.##") &amp;TEXT(R$1,0),"")</f>
        <v>-0.01Zr</v>
      </c>
      <c r="AU185" s="46" t="str">
        <f>IF(S185&lt;&gt;"","-" &amp;TEXT(comp[[#This Row],[B]],"0.##") &amp;TEXT(S$1,0),"")</f>
        <v>-0.08B</v>
      </c>
      <c r="AV185" s="46" t="str">
        <f>IF(T185&lt;&gt;"","-" &amp;TEXT(comp[[#This Row],[Ir]],"0.#") &amp;TEXT(T$1,0),"")</f>
        <v/>
      </c>
      <c r="AW185" s="46" t="str">
        <f>IF(U185&lt;&gt;"","-" &amp;TEXT(comp[[#This Row],[Re]],"0.#") &amp;TEXT(U$1,0),"")</f>
        <v/>
      </c>
      <c r="AX185" s="46" t="str">
        <f>IF(V185&lt;&gt;"","-" &amp;TEXT(comp[[#This Row],[Si]],"0.#") &amp;TEXT(V$1,0),"")</f>
        <v>-0.4Si</v>
      </c>
      <c r="AY185" s="46" t="str">
        <f>IF(W185&lt;&gt;"","-" &amp;TEXT(comp[[#This Row],[Fe]],"0.#") &amp;TEXT(W$1,0),"")</f>
        <v/>
      </c>
      <c r="AZ185" s="46" t="str">
        <f>IF(X185&lt;&gt;"","-" &amp;TEXT(comp[[#This Row],[Y]],"0.#") &amp;TEXT(X$1,0),"")</f>
        <v/>
      </c>
      <c r="BA185" s="46" t="str">
        <f>IF(Y185&lt;&gt;"","-" &amp;TEXT(comp[[#This Row],[Hf]],"0.#") &amp;TEXT(Y$1,0),"")</f>
        <v>-0.1Hf</v>
      </c>
      <c r="BB185" s="46" t="str">
        <f>IF(Z185&lt;&gt;"","-" &amp;TEXT(comp[[#This Row],[Ge]],"0.#") &amp;TEXT(Z$1,0),"")</f>
        <v/>
      </c>
      <c r="BC185" s="46" t="str">
        <f>IF(AA185&lt;&gt;"","-" &amp;TEXT(comp[[#This Row],[Mn]],"0.#") &amp;TEXT(AA$1,0),"")</f>
        <v/>
      </c>
      <c r="BD185" s="46" t="str">
        <f>IF(AB185&lt;&gt;"","-" &amp;TEXT(comp[[#This Row],[Sc]],"0.#") &amp;TEXT(AB$1,0),"")</f>
        <v/>
      </c>
      <c r="BE185" s="46" t="str">
        <f>IF(AC185&lt;&gt;"","-" &amp;TEXT(comp[[#This Row],[Ru]],"0.#") &amp;TEXT(AC$1,0),"")</f>
        <v/>
      </c>
      <c r="BF185" s="46" t="str">
        <f>IF(AD185&lt;&gt;"","-" &amp;TEXT(comp[[#This Row],[Ce]],"0.#") &amp;TEXT(AD$1,0),"")</f>
        <v/>
      </c>
      <c r="BG185" s="46" t="str">
        <f>IF(AE185&lt;&gt;"","-" &amp;TEXT([1]comp!$AE185,"0.#") &amp;TEXT(AE$1,0),"")</f>
        <v/>
      </c>
      <c r="BH185" s="30" t="str">
        <f>[1]comp!$D185 &amp; [1]comp!$E185</f>
        <v>CoWAlloy2Freund, L. P. et al. Segregation assisted microtwinning during creep of a polycrystalline L12-hardened Co-base superalloy. Acta Mater. 123, 295–304 (2017).</v>
      </c>
      <c r="BI185" s="36" t="str">
        <f t="shared" si="11"/>
        <v>Co-31.8Ni-8.7Al-12.6Cr-4.7W-0.3Ti-0.2Ta-0.4Si-0.1Hf-0.08C-0.01Zr-0.08B</v>
      </c>
      <c r="BJ185" s="30" t="s">
        <v>1607</v>
      </c>
      <c r="BK185" t="str">
        <f t="shared" si="12"/>
        <v>-8.7Al-12.6Cr-4.7W-0.2Ta-31.8Ni-0.3Ti-0.08C-0.4Si-0.01Zr-0.08B-0.1Hf</v>
      </c>
      <c r="BL185"/>
      <c r="BM185"/>
      <c r="BN185"/>
      <c r="BO185"/>
    </row>
    <row r="186" spans="1:67" s="28" customFormat="1" x14ac:dyDescent="0.3">
      <c r="A186" s="26" t="str">
        <f t="shared" si="10"/>
        <v>Co-32.Ni-11.Al-12.Cr-3.W-0.3Ti-0.2Ta-0.4Si-0.1Hf-0.08C-0.01Zr-0.08B</v>
      </c>
      <c r="B186" s="30" t="s">
        <v>1483</v>
      </c>
      <c r="C186" s="30" t="s">
        <v>2865</v>
      </c>
      <c r="D186" s="28" t="s">
        <v>453</v>
      </c>
      <c r="E186" s="30" t="s">
        <v>452</v>
      </c>
      <c r="F186" s="28">
        <v>197</v>
      </c>
      <c r="G186" s="54">
        <f t="shared" si="13"/>
        <v>40.830000000000005</v>
      </c>
      <c r="H186" s="56">
        <v>32</v>
      </c>
      <c r="I186" s="56">
        <v>11</v>
      </c>
      <c r="J186" s="56">
        <v>12</v>
      </c>
      <c r="K186" s="56">
        <v>3</v>
      </c>
      <c r="L186" s="56">
        <v>0.3</v>
      </c>
      <c r="M186" s="56">
        <v>0.2</v>
      </c>
      <c r="N186" s="56"/>
      <c r="O186" s="56"/>
      <c r="P186" s="56"/>
      <c r="Q186" s="52">
        <v>0.08</v>
      </c>
      <c r="R186" s="52">
        <v>0.01</v>
      </c>
      <c r="S186" s="52">
        <v>0.08</v>
      </c>
      <c r="T186" s="56"/>
      <c r="U186" s="56"/>
      <c r="V186" s="56">
        <v>0.4</v>
      </c>
      <c r="W186" s="56"/>
      <c r="X186" s="56"/>
      <c r="Y186" s="56">
        <v>0.1</v>
      </c>
      <c r="Z186" s="56"/>
      <c r="AA186" s="56"/>
      <c r="AB186" s="56"/>
      <c r="AC186" s="56"/>
      <c r="AD186" s="56"/>
      <c r="AE186" s="56"/>
      <c r="AF186" s="28">
        <f t="shared" si="14"/>
        <v>8.2956081000000008</v>
      </c>
      <c r="AG186" s="28">
        <v>8.52</v>
      </c>
      <c r="AI186" s="46" t="s">
        <v>1</v>
      </c>
      <c r="AJ186" s="46" t="str">
        <f>IF(I186&lt;&gt;"","-" &amp;TEXT([1]comp!$I186,"0.#") &amp;TEXT(I$1,0),"")</f>
        <v>-11.Al</v>
      </c>
      <c r="AK186" s="46" t="str">
        <f>IF(K186&lt;&gt;"","-" &amp;TEXT(comp[[#This Row],[W]],"0.#") &amp;TEXT(K$1,0),"")</f>
        <v>-3.W</v>
      </c>
      <c r="AL186" s="46" t="str">
        <f>IF(H186&lt;&gt;"","-" &amp;TEXT(comp[[#This Row],[Ni]],"0.#") &amp;TEXT(H$1,0),"")</f>
        <v>-32.Ni</v>
      </c>
      <c r="AM186" s="46" t="str">
        <f>IF(J186&lt;&gt;"","-" &amp;TEXT(comp[[#This Row],[Cr]],"0.#") &amp;TEXT(J$1,0),"")</f>
        <v>-12.Cr</v>
      </c>
      <c r="AN186" s="46" t="str">
        <f>IF(M186&lt;&gt;"","-" &amp;TEXT(comp[[#This Row],[Ta]],"0.#") &amp;TEXT(M$1,0),"")</f>
        <v>-0.2Ta</v>
      </c>
      <c r="AO186" s="46" t="str">
        <f>IF(N186&lt;&gt;"","-" &amp;TEXT(comp[[#This Row],[Nb]],"0.#") &amp;TEXT(N$1,0),"")</f>
        <v/>
      </c>
      <c r="AP186" s="46" t="str">
        <f>IF(O186&lt;&gt;"","-" &amp;TEXT(comp[[#This Row],[V]],"0.#") &amp;TEXT(O$1,0),"")</f>
        <v/>
      </c>
      <c r="AQ186" s="46" t="str">
        <f>IF(L186&lt;&gt;"","-" &amp;TEXT(comp[[#This Row],[Ti]],"0.#") &amp;TEXT(L$1,0),"")</f>
        <v>-0.3Ti</v>
      </c>
      <c r="AR186" s="46" t="str">
        <f>IF(P186&lt;&gt;"","-" &amp;TEXT(comp[[#This Row],[Mo]],"0.#") &amp;TEXT(P$1,0),"")</f>
        <v/>
      </c>
      <c r="AS186" s="46" t="str">
        <f>IF(Q186&lt;&gt;"","-" &amp;TEXT(comp[[#This Row],[C]],"0.##") &amp;TEXT(Q$1,0),"")</f>
        <v>-0.08C</v>
      </c>
      <c r="AT186" s="46" t="str">
        <f>IF(R186&lt;&gt;"","-" &amp;TEXT(comp[[#This Row],[Zr]],"0.##") &amp;TEXT(R$1,0),"")</f>
        <v>-0.01Zr</v>
      </c>
      <c r="AU186" s="46" t="str">
        <f>IF(S186&lt;&gt;"","-" &amp;TEXT(comp[[#This Row],[B]],"0.##") &amp;TEXT(S$1,0),"")</f>
        <v>-0.08B</v>
      </c>
      <c r="AV186" s="46" t="str">
        <f>IF(T186&lt;&gt;"","-" &amp;TEXT(comp[[#This Row],[Ir]],"0.#") &amp;TEXT(T$1,0),"")</f>
        <v/>
      </c>
      <c r="AW186" s="46" t="str">
        <f>IF(U186&lt;&gt;"","-" &amp;TEXT(comp[[#This Row],[Re]],"0.#") &amp;TEXT(U$1,0),"")</f>
        <v/>
      </c>
      <c r="AX186" s="46" t="str">
        <f>IF(V186&lt;&gt;"","-" &amp;TEXT(comp[[#This Row],[Si]],"0.#") &amp;TEXT(V$1,0),"")</f>
        <v>-0.4Si</v>
      </c>
      <c r="AY186" s="46" t="str">
        <f>IF(W186&lt;&gt;"","-" &amp;TEXT(comp[[#This Row],[Fe]],"0.#") &amp;TEXT(W$1,0),"")</f>
        <v/>
      </c>
      <c r="AZ186" s="46" t="str">
        <f>IF(X186&lt;&gt;"","-" &amp;TEXT(comp[[#This Row],[Y]],"0.#") &amp;TEXT(X$1,0),"")</f>
        <v/>
      </c>
      <c r="BA186" s="46" t="str">
        <f>IF(Y186&lt;&gt;"","-" &amp;TEXT(comp[[#This Row],[Hf]],"0.#") &amp;TEXT(Y$1,0),"")</f>
        <v>-0.1Hf</v>
      </c>
      <c r="BB186" s="46" t="str">
        <f>IF(Z186&lt;&gt;"","-" &amp;TEXT(comp[[#This Row],[Ge]],"0.#") &amp;TEXT(Z$1,0),"")</f>
        <v/>
      </c>
      <c r="BC186" s="46" t="str">
        <f>IF(AA186&lt;&gt;"","-" &amp;TEXT(comp[[#This Row],[Mn]],"0.#") &amp;TEXT(AA$1,0),"")</f>
        <v/>
      </c>
      <c r="BD186" s="46" t="str">
        <f>IF(AB186&lt;&gt;"","-" &amp;TEXT(comp[[#This Row],[Sc]],"0.#") &amp;TEXT(AB$1,0),"")</f>
        <v/>
      </c>
      <c r="BE186" s="46" t="str">
        <f>IF(AC186&lt;&gt;"","-" &amp;TEXT(comp[[#This Row],[Ru]],"0.#") &amp;TEXT(AC$1,0),"")</f>
        <v/>
      </c>
      <c r="BF186" s="46" t="str">
        <f>IF(AD186&lt;&gt;"","-" &amp;TEXT(comp[[#This Row],[Ce]],"0.#") &amp;TEXT(AD$1,0),"")</f>
        <v/>
      </c>
      <c r="BG186" s="46" t="str">
        <f>IF(AE186&lt;&gt;"","-" &amp;TEXT([1]comp!$AE186,"0.#") &amp;TEXT(AE$1,0),"")</f>
        <v/>
      </c>
      <c r="BH186" s="30" t="str">
        <f>[1]comp!$D186 &amp; [1]comp!$E186</f>
        <v>CoWAlloy6Freund, L. P. et al. The Effect of a Grain Boundary Pinning B2 Phase on Polycrystalline Co-Based Superalloys with Reduced Density. Metall. Mater. Trans. A Phys. Metall. Mater. Sci. 49, 4070–4078 (2018).</v>
      </c>
      <c r="BI186" s="36" t="str">
        <f t="shared" si="11"/>
        <v>Co-32.Ni-11.Al-12.Cr-3.W-0.3Ti-0.2Ta-0.4Si-0.1Hf-0.08C-0.01Zr-0.08B</v>
      </c>
      <c r="BJ186" s="30" t="s">
        <v>1940</v>
      </c>
      <c r="BK186" t="str">
        <f t="shared" si="12"/>
        <v>-11.Al-12.Cr-3.W-0.2Ta-32.Ni-0.3Ti-0.08C-0.4Si-0.01Zr-0.08B-0.1Hf</v>
      </c>
      <c r="BL186"/>
      <c r="BM186"/>
      <c r="BN186"/>
      <c r="BO186"/>
    </row>
    <row r="187" spans="1:67" s="31" customFormat="1" x14ac:dyDescent="0.3">
      <c r="A187" s="26" t="str">
        <f t="shared" si="10"/>
        <v>Co-32.Ni-9.Al-12.Cr-5.W-0.3Ti-0.2Ta-1.Mo-0.4Si-0.1Hf-0.08C-0.01Zr-0.08B</v>
      </c>
      <c r="B187" s="30" t="s">
        <v>1483</v>
      </c>
      <c r="C187" s="30" t="s">
        <v>2866</v>
      </c>
      <c r="D187" s="28" t="s">
        <v>459</v>
      </c>
      <c r="E187" s="30" t="s">
        <v>460</v>
      </c>
      <c r="F187" s="28">
        <v>198</v>
      </c>
      <c r="G187" s="54">
        <f t="shared" si="13"/>
        <v>39.830000000000005</v>
      </c>
      <c r="H187" s="56">
        <v>32</v>
      </c>
      <c r="I187" s="56">
        <v>9</v>
      </c>
      <c r="J187" s="56">
        <v>12</v>
      </c>
      <c r="K187" s="56">
        <v>5</v>
      </c>
      <c r="L187" s="56">
        <v>0.3</v>
      </c>
      <c r="M187" s="56">
        <v>0.2</v>
      </c>
      <c r="N187" s="56"/>
      <c r="O187" s="56"/>
      <c r="P187" s="56">
        <v>1</v>
      </c>
      <c r="Q187" s="52">
        <v>0.08</v>
      </c>
      <c r="R187" s="52">
        <v>0.01</v>
      </c>
      <c r="S187" s="52">
        <v>0.08</v>
      </c>
      <c r="T187" s="56"/>
      <c r="U187" s="56"/>
      <c r="V187" s="56">
        <v>0.4</v>
      </c>
      <c r="W187" s="56"/>
      <c r="X187" s="56"/>
      <c r="Y187" s="56">
        <v>0.1</v>
      </c>
      <c r="Z187" s="56"/>
      <c r="AA187" s="56"/>
      <c r="AB187" s="56"/>
      <c r="AC187" s="56"/>
      <c r="AD187" s="56"/>
      <c r="AE187" s="56"/>
      <c r="AF187" s="28">
        <f t="shared" si="14"/>
        <v>8.6404081000000001</v>
      </c>
      <c r="AG187" s="28"/>
      <c r="AH187" s="28"/>
      <c r="AI187" s="46" t="s">
        <v>1</v>
      </c>
      <c r="AJ187" s="46" t="str">
        <f>IF(I187&lt;&gt;"","-" &amp;TEXT([1]comp!$I187,"0.#") &amp;TEXT(I$1,0),"")</f>
        <v>-9.Al</v>
      </c>
      <c r="AK187" s="46" t="str">
        <f>IF(K187&lt;&gt;"","-" &amp;TEXT(comp[[#This Row],[W]],"0.#") &amp;TEXT(K$1,0),"")</f>
        <v>-5.W</v>
      </c>
      <c r="AL187" s="46" t="str">
        <f>IF(H187&lt;&gt;"","-" &amp;TEXT(comp[[#This Row],[Ni]],"0.#") &amp;TEXT(H$1,0),"")</f>
        <v>-32.Ni</v>
      </c>
      <c r="AM187" s="46" t="str">
        <f>IF(J187&lt;&gt;"","-" &amp;TEXT(comp[[#This Row],[Cr]],"0.#") &amp;TEXT(J$1,0),"")</f>
        <v>-12.Cr</v>
      </c>
      <c r="AN187" s="46" t="str">
        <f>IF(M187&lt;&gt;"","-" &amp;TEXT(comp[[#This Row],[Ta]],"0.#") &amp;TEXT(M$1,0),"")</f>
        <v>-0.2Ta</v>
      </c>
      <c r="AO187" s="46" t="str">
        <f>IF(N187&lt;&gt;"","-" &amp;TEXT(comp[[#This Row],[Nb]],"0.#") &amp;TEXT(N$1,0),"")</f>
        <v/>
      </c>
      <c r="AP187" s="46" t="str">
        <f>IF(O187&lt;&gt;"","-" &amp;TEXT(comp[[#This Row],[V]],"0.#") &amp;TEXT(O$1,0),"")</f>
        <v/>
      </c>
      <c r="AQ187" s="46" t="str">
        <f>IF(L187&lt;&gt;"","-" &amp;TEXT(comp[[#This Row],[Ti]],"0.#") &amp;TEXT(L$1,0),"")</f>
        <v>-0.3Ti</v>
      </c>
      <c r="AR187" s="46" t="str">
        <f>IF(P187&lt;&gt;"","-" &amp;TEXT(comp[[#This Row],[Mo]],"0.#") &amp;TEXT(P$1,0),"")</f>
        <v>-1.Mo</v>
      </c>
      <c r="AS187" s="46" t="str">
        <f>IF(Q187&lt;&gt;"","-" &amp;TEXT(comp[[#This Row],[C]],"0.##") &amp;TEXT(Q$1,0),"")</f>
        <v>-0.08C</v>
      </c>
      <c r="AT187" s="46" t="str">
        <f>IF(R187&lt;&gt;"","-" &amp;TEXT(comp[[#This Row],[Zr]],"0.##") &amp;TEXT(R$1,0),"")</f>
        <v>-0.01Zr</v>
      </c>
      <c r="AU187" s="46" t="str">
        <f>IF(S187&lt;&gt;"","-" &amp;TEXT(comp[[#This Row],[B]],"0.##") &amp;TEXT(S$1,0),"")</f>
        <v>-0.08B</v>
      </c>
      <c r="AV187" s="46" t="str">
        <f>IF(T187&lt;&gt;"","-" &amp;TEXT(comp[[#This Row],[Ir]],"0.#") &amp;TEXT(T$1,0),"")</f>
        <v/>
      </c>
      <c r="AW187" s="46" t="str">
        <f>IF(U187&lt;&gt;"","-" &amp;TEXT(comp[[#This Row],[Re]],"0.#") &amp;TEXT(U$1,0),"")</f>
        <v/>
      </c>
      <c r="AX187" s="46" t="str">
        <f>IF(V187&lt;&gt;"","-" &amp;TEXT(comp[[#This Row],[Si]],"0.#") &amp;TEXT(V$1,0),"")</f>
        <v>-0.4Si</v>
      </c>
      <c r="AY187" s="46" t="str">
        <f>IF(W187&lt;&gt;"","-" &amp;TEXT(comp[[#This Row],[Fe]],"0.#") &amp;TEXT(W$1,0),"")</f>
        <v/>
      </c>
      <c r="AZ187" s="46" t="str">
        <f>IF(X187&lt;&gt;"","-" &amp;TEXT(comp[[#This Row],[Y]],"0.#") &amp;TEXT(X$1,0),"")</f>
        <v/>
      </c>
      <c r="BA187" s="46" t="str">
        <f>IF(Y187&lt;&gt;"","-" &amp;TEXT(comp[[#This Row],[Hf]],"0.#") &amp;TEXT(Y$1,0),"")</f>
        <v>-0.1Hf</v>
      </c>
      <c r="BB187" s="46" t="str">
        <f>IF(Z187&lt;&gt;"","-" &amp;TEXT(comp[[#This Row],[Ge]],"0.#") &amp;TEXT(Z$1,0),"")</f>
        <v/>
      </c>
      <c r="BC187" s="46" t="str">
        <f>IF(AA187&lt;&gt;"","-" &amp;TEXT(comp[[#This Row],[Mn]],"0.#") &amp;TEXT(AA$1,0),"")</f>
        <v/>
      </c>
      <c r="BD187" s="46" t="str">
        <f>IF(AB187&lt;&gt;"","-" &amp;TEXT(comp[[#This Row],[Sc]],"0.#") &amp;TEXT(AB$1,0),"")</f>
        <v/>
      </c>
      <c r="BE187" s="46" t="str">
        <f>IF(AC187&lt;&gt;"","-" &amp;TEXT(comp[[#This Row],[Ru]],"0.#") &amp;TEXT(AC$1,0),"")</f>
        <v/>
      </c>
      <c r="BF187" s="46" t="str">
        <f>IF(AD187&lt;&gt;"","-" &amp;TEXT(comp[[#This Row],[Ce]],"0.#") &amp;TEXT(AD$1,0),"")</f>
        <v/>
      </c>
      <c r="BG187" s="46" t="str">
        <f>IF(AE187&lt;&gt;"","-" &amp;TEXT([1]comp!$AE187,"0.#") &amp;TEXT(AE$1,0),"")</f>
        <v/>
      </c>
      <c r="BH187" s="30" t="str">
        <f>[1]comp!$D187 &amp; [1]comp!$E187</f>
        <v>CoWAlloy3Freund, L. P. et al. The grain boundary pinning effect of the μ phase in an advanced polycrystalline γ/γ′ Co-base superalloy. J. Alloys Compd. 753, 333–342 (2018).</v>
      </c>
      <c r="BI187" s="36" t="str">
        <f t="shared" si="11"/>
        <v>Co-32.Ni-9.Al-12.Cr-5.W-0.3Ti-0.2Ta-1.Mo-0.4Si-0.1Hf-0.08C-0.01Zr-0.08B</v>
      </c>
      <c r="BJ187" s="30" t="s">
        <v>1628</v>
      </c>
      <c r="BK187" t="str">
        <f t="shared" si="12"/>
        <v>-9.Al-12.Cr-5.W-0.2Ta-32.Ni-1.Mo-0.3Ti-0.08C-0.4Si-0.01Zr-0.08B-0.1Hf</v>
      </c>
      <c r="BL187"/>
      <c r="BM187"/>
      <c r="BN187"/>
      <c r="BO187"/>
    </row>
    <row r="188" spans="1:67" s="28" customFormat="1" x14ac:dyDescent="0.3">
      <c r="A188" s="26" t="str">
        <f t="shared" si="10"/>
        <v>Co-29.7Ni-8.9Al-12.3Cr-5.1W</v>
      </c>
      <c r="B188" s="30" t="s">
        <v>1483</v>
      </c>
      <c r="C188" s="30" t="s">
        <v>2867</v>
      </c>
      <c r="D188" s="28" t="s">
        <v>473</v>
      </c>
      <c r="E188" s="30" t="s">
        <v>472</v>
      </c>
      <c r="F188" s="28">
        <v>199</v>
      </c>
      <c r="G188" s="54">
        <f t="shared" si="13"/>
        <v>44.04</v>
      </c>
      <c r="H188" s="56">
        <v>29.71</v>
      </c>
      <c r="I188" s="56">
        <v>8.86</v>
      </c>
      <c r="J188" s="56">
        <v>12.32</v>
      </c>
      <c r="K188" s="56">
        <v>5.07</v>
      </c>
      <c r="L188" s="56"/>
      <c r="M188" s="56"/>
      <c r="N188" s="56"/>
      <c r="O188" s="56"/>
      <c r="P188" s="56"/>
      <c r="Q188" s="52"/>
      <c r="R188" s="52"/>
      <c r="S188" s="52"/>
      <c r="T188" s="56"/>
      <c r="U188" s="56"/>
      <c r="V188" s="56"/>
      <c r="W188" s="56"/>
      <c r="X188" s="56"/>
      <c r="Y188" s="56"/>
      <c r="Z188" s="56"/>
      <c r="AA188" s="56"/>
      <c r="AB188" s="56"/>
      <c r="AC188" s="56"/>
      <c r="AD188" s="56"/>
      <c r="AE188" s="56"/>
      <c r="AF188" s="28">
        <f t="shared" si="14"/>
        <v>8.6671297999999997</v>
      </c>
      <c r="AG188" s="28">
        <v>8.91</v>
      </c>
      <c r="AI188" s="46" t="s">
        <v>1</v>
      </c>
      <c r="AJ188" s="46" t="str">
        <f>IF(I188&lt;&gt;"","-" &amp;TEXT([1]comp!$I188,"0.#") &amp;TEXT(I$1,0),"")</f>
        <v>-8.9Al</v>
      </c>
      <c r="AK188" s="46" t="str">
        <f>IF(K188&lt;&gt;"","-" &amp;TEXT(comp[[#This Row],[W]],"0.#") &amp;TEXT(K$1,0),"")</f>
        <v>-5.1W</v>
      </c>
      <c r="AL188" s="46" t="str">
        <f>IF(H188&lt;&gt;"","-" &amp;TEXT(comp[[#This Row],[Ni]],"0.#") &amp;TEXT(H$1,0),"")</f>
        <v>-29.7Ni</v>
      </c>
      <c r="AM188" s="46" t="str">
        <f>IF(J188&lt;&gt;"","-" &amp;TEXT(comp[[#This Row],[Cr]],"0.#") &amp;TEXT(J$1,0),"")</f>
        <v>-12.3Cr</v>
      </c>
      <c r="AN188" s="46" t="str">
        <f>IF(M188&lt;&gt;"","-" &amp;TEXT(comp[[#This Row],[Ta]],"0.#") &amp;TEXT(M$1,0),"")</f>
        <v/>
      </c>
      <c r="AO188" s="46" t="str">
        <f>IF(N188&lt;&gt;"","-" &amp;TEXT(comp[[#This Row],[Nb]],"0.#") &amp;TEXT(N$1,0),"")</f>
        <v/>
      </c>
      <c r="AP188" s="46" t="str">
        <f>IF(O188&lt;&gt;"","-" &amp;TEXT(comp[[#This Row],[V]],"0.#") &amp;TEXT(O$1,0),"")</f>
        <v/>
      </c>
      <c r="AQ188" s="46" t="str">
        <f>IF(L188&lt;&gt;"","-" &amp;TEXT(comp[[#This Row],[Ti]],"0.#") &amp;TEXT(L$1,0),"")</f>
        <v/>
      </c>
      <c r="AR188" s="46" t="str">
        <f>IF(P188&lt;&gt;"","-" &amp;TEXT(comp[[#This Row],[Mo]],"0.#") &amp;TEXT(P$1,0),"")</f>
        <v/>
      </c>
      <c r="AS188" s="46" t="str">
        <f>IF(Q188&lt;&gt;"","-" &amp;TEXT(comp[[#This Row],[C]],"0.##") &amp;TEXT(Q$1,0),"")</f>
        <v/>
      </c>
      <c r="AT188" s="46" t="str">
        <f>IF(R188&lt;&gt;"","-" &amp;TEXT(comp[[#This Row],[Zr]],"0.##") &amp;TEXT(R$1,0),"")</f>
        <v/>
      </c>
      <c r="AU188" s="46" t="str">
        <f>IF(S188&lt;&gt;"","-" &amp;TEXT(comp[[#This Row],[B]],"0.##") &amp;TEXT(S$1,0),"")</f>
        <v/>
      </c>
      <c r="AV188" s="46" t="str">
        <f>IF(T188&lt;&gt;"","-" &amp;TEXT(comp[[#This Row],[Ir]],"0.#") &amp;TEXT(T$1,0),"")</f>
        <v/>
      </c>
      <c r="AW188" s="46" t="str">
        <f>IF(U188&lt;&gt;"","-" &amp;TEXT(comp[[#This Row],[Re]],"0.#") &amp;TEXT(U$1,0),"")</f>
        <v/>
      </c>
      <c r="AX188" s="46" t="str">
        <f>IF(V188&lt;&gt;"","-" &amp;TEXT(comp[[#This Row],[Si]],"0.#") &amp;TEXT(V$1,0),"")</f>
        <v/>
      </c>
      <c r="AY188" s="46" t="str">
        <f>IF(W188&lt;&gt;"","-" &amp;TEXT(comp[[#This Row],[Fe]],"0.#") &amp;TEXT(W$1,0),"")</f>
        <v/>
      </c>
      <c r="AZ188" s="46" t="str">
        <f>IF(X188&lt;&gt;"","-" &amp;TEXT(comp[[#This Row],[Y]],"0.#") &amp;TEXT(X$1,0),"")</f>
        <v/>
      </c>
      <c r="BA188" s="46" t="str">
        <f>IF(Y188&lt;&gt;"","-" &amp;TEXT(comp[[#This Row],[Hf]],"0.#") &amp;TEXT(Y$1,0),"")</f>
        <v/>
      </c>
      <c r="BB188" s="46" t="str">
        <f>IF(Z188&lt;&gt;"","-" &amp;TEXT(comp[[#This Row],[Ge]],"0.#") &amp;TEXT(Z$1,0),"")</f>
        <v/>
      </c>
      <c r="BC188" s="46" t="str">
        <f>IF(AA188&lt;&gt;"","-" &amp;TEXT(comp[[#This Row],[Mn]],"0.#") &amp;TEXT(AA$1,0),"")</f>
        <v/>
      </c>
      <c r="BD188" s="46" t="str">
        <f>IF(AB188&lt;&gt;"","-" &amp;TEXT(comp[[#This Row],[Sc]],"0.#") &amp;TEXT(AB$1,0),"")</f>
        <v/>
      </c>
      <c r="BE188" s="46" t="str">
        <f>IF(AC188&lt;&gt;"","-" &amp;TEXT(comp[[#This Row],[Ru]],"0.#") &amp;TEXT(AC$1,0),"")</f>
        <v/>
      </c>
      <c r="BF188" s="46" t="str">
        <f>IF(AD188&lt;&gt;"","-" &amp;TEXT(comp[[#This Row],[Ce]],"0.#") &amp;TEXT(AD$1,0),"")</f>
        <v/>
      </c>
      <c r="BG188" s="46" t="str">
        <f>IF(AE188&lt;&gt;"","-" &amp;TEXT([1]comp!$AE188,"0.#") &amp;TEXT(AE$1,0),"")</f>
        <v/>
      </c>
      <c r="BH188" s="30" t="str">
        <f>[1]comp!$D188 &amp; [1]comp!$E188</f>
        <v>5WFu, H. et al. Microstructure and Properties Evolution of Co-Al-W-Ni-Cr Superalloys by Molybdenum and Niobium Substitutions for Tungsten. Metall. Mater. Trans. A Phys. Metall. Mater. Sci. 51, 299–308 (2020).</v>
      </c>
      <c r="BI188" s="36" t="str">
        <f t="shared" si="11"/>
        <v>Co-29.7Ni-8.9Al-12.3Cr-5.1W</v>
      </c>
      <c r="BJ188" s="30" t="s">
        <v>1700</v>
      </c>
      <c r="BK188" t="str">
        <f t="shared" si="12"/>
        <v>-8.9Al-12.3Cr-5.1W-29.7Ni</v>
      </c>
      <c r="BL188"/>
      <c r="BM188"/>
      <c r="BN188"/>
      <c r="BO188"/>
    </row>
    <row r="189" spans="1:67" s="28" customFormat="1" x14ac:dyDescent="0.3">
      <c r="A189" s="26" t="str">
        <f t="shared" si="10"/>
        <v>Co-29.5Ni-8.9Al-12.6Cr-3.9W-1.Mo</v>
      </c>
      <c r="B189" s="30" t="s">
        <v>1483</v>
      </c>
      <c r="C189" s="30" t="s">
        <v>2868</v>
      </c>
      <c r="D189" s="28" t="s">
        <v>474</v>
      </c>
      <c r="E189" s="30" t="s">
        <v>472</v>
      </c>
      <c r="F189" s="28">
        <v>200</v>
      </c>
      <c r="G189" s="54">
        <f t="shared" si="13"/>
        <v>44.07</v>
      </c>
      <c r="H189" s="56">
        <v>29.49</v>
      </c>
      <c r="I189" s="56">
        <v>8.9</v>
      </c>
      <c r="J189" s="56">
        <v>12.58</v>
      </c>
      <c r="K189" s="56">
        <v>3.92</v>
      </c>
      <c r="L189" s="56"/>
      <c r="M189" s="56"/>
      <c r="N189" s="56"/>
      <c r="O189" s="56"/>
      <c r="P189" s="56">
        <v>1.04</v>
      </c>
      <c r="Q189" s="52"/>
      <c r="R189" s="52"/>
      <c r="S189" s="52"/>
      <c r="T189" s="56"/>
      <c r="U189" s="56"/>
      <c r="V189" s="56"/>
      <c r="W189" s="56"/>
      <c r="X189" s="56"/>
      <c r="Y189" s="56"/>
      <c r="Z189" s="56"/>
      <c r="AA189" s="56"/>
      <c r="AB189" s="56"/>
      <c r="AC189" s="56"/>
      <c r="AD189" s="56"/>
      <c r="AE189" s="56"/>
      <c r="AF189" s="28">
        <f t="shared" si="14"/>
        <v>8.5555132</v>
      </c>
      <c r="AG189" s="28">
        <v>8.82</v>
      </c>
      <c r="AI189" s="46" t="s">
        <v>1</v>
      </c>
      <c r="AJ189" s="46" t="str">
        <f>IF(I189&lt;&gt;"","-" &amp;TEXT([1]comp!$I189,"0.#") &amp;TEXT(I$1,0),"")</f>
        <v>-8.9Al</v>
      </c>
      <c r="AK189" s="46" t="str">
        <f>IF(K189&lt;&gt;"","-" &amp;TEXT(comp[[#This Row],[W]],"0.#") &amp;TEXT(K$1,0),"")</f>
        <v>-3.9W</v>
      </c>
      <c r="AL189" s="46" t="str">
        <f>IF(H189&lt;&gt;"","-" &amp;TEXT(comp[[#This Row],[Ni]],"0.#") &amp;TEXT(H$1,0),"")</f>
        <v>-29.5Ni</v>
      </c>
      <c r="AM189" s="46" t="str">
        <f>IF(J189&lt;&gt;"","-" &amp;TEXT(comp[[#This Row],[Cr]],"0.#") &amp;TEXT(J$1,0),"")</f>
        <v>-12.6Cr</v>
      </c>
      <c r="AN189" s="46" t="str">
        <f>IF(M189&lt;&gt;"","-" &amp;TEXT(comp[[#This Row],[Ta]],"0.#") &amp;TEXT(M$1,0),"")</f>
        <v/>
      </c>
      <c r="AO189" s="46" t="str">
        <f>IF(N189&lt;&gt;"","-" &amp;TEXT(comp[[#This Row],[Nb]],"0.#") &amp;TEXT(N$1,0),"")</f>
        <v/>
      </c>
      <c r="AP189" s="46" t="str">
        <f>IF(O189&lt;&gt;"","-" &amp;TEXT(comp[[#This Row],[V]],"0.#") &amp;TEXT(O$1,0),"")</f>
        <v/>
      </c>
      <c r="AQ189" s="46" t="str">
        <f>IF(L189&lt;&gt;"","-" &amp;TEXT(comp[[#This Row],[Ti]],"0.#") &amp;TEXT(L$1,0),"")</f>
        <v/>
      </c>
      <c r="AR189" s="46" t="str">
        <f>IF(P189&lt;&gt;"","-" &amp;TEXT(comp[[#This Row],[Mo]],"0.#") &amp;TEXT(P$1,0),"")</f>
        <v>-1.Mo</v>
      </c>
      <c r="AS189" s="46" t="str">
        <f>IF(Q189&lt;&gt;"","-" &amp;TEXT(comp[[#This Row],[C]],"0.##") &amp;TEXT(Q$1,0),"")</f>
        <v/>
      </c>
      <c r="AT189" s="46" t="str">
        <f>IF(R189&lt;&gt;"","-" &amp;TEXT(comp[[#This Row],[Zr]],"0.##") &amp;TEXT(R$1,0),"")</f>
        <v/>
      </c>
      <c r="AU189" s="46" t="str">
        <f>IF(S189&lt;&gt;"","-" &amp;TEXT(comp[[#This Row],[B]],"0.##") &amp;TEXT(S$1,0),"")</f>
        <v/>
      </c>
      <c r="AV189" s="46" t="str">
        <f>IF(T189&lt;&gt;"","-" &amp;TEXT(comp[[#This Row],[Ir]],"0.#") &amp;TEXT(T$1,0),"")</f>
        <v/>
      </c>
      <c r="AW189" s="46" t="str">
        <f>IF(U189&lt;&gt;"","-" &amp;TEXT(comp[[#This Row],[Re]],"0.#") &amp;TEXT(U$1,0),"")</f>
        <v/>
      </c>
      <c r="AX189" s="46" t="str">
        <f>IF(V189&lt;&gt;"","-" &amp;TEXT(comp[[#This Row],[Si]],"0.#") &amp;TEXT(V$1,0),"")</f>
        <v/>
      </c>
      <c r="AY189" s="46" t="str">
        <f>IF(W189&lt;&gt;"","-" &amp;TEXT(comp[[#This Row],[Fe]],"0.#") &amp;TEXT(W$1,0),"")</f>
        <v/>
      </c>
      <c r="AZ189" s="46" t="str">
        <f>IF(X189&lt;&gt;"","-" &amp;TEXT(comp[[#This Row],[Y]],"0.#") &amp;TEXT(X$1,0),"")</f>
        <v/>
      </c>
      <c r="BA189" s="46" t="str">
        <f>IF(Y189&lt;&gt;"","-" &amp;TEXT(comp[[#This Row],[Hf]],"0.#") &amp;TEXT(Y$1,0),"")</f>
        <v/>
      </c>
      <c r="BB189" s="46" t="str">
        <f>IF(Z189&lt;&gt;"","-" &amp;TEXT(comp[[#This Row],[Ge]],"0.#") &amp;TEXT(Z$1,0),"")</f>
        <v/>
      </c>
      <c r="BC189" s="46" t="str">
        <f>IF(AA189&lt;&gt;"","-" &amp;TEXT(comp[[#This Row],[Mn]],"0.#") &amp;TEXT(AA$1,0),"")</f>
        <v/>
      </c>
      <c r="BD189" s="46" t="str">
        <f>IF(AB189&lt;&gt;"","-" &amp;TEXT(comp[[#This Row],[Sc]],"0.#") &amp;TEXT(AB$1,0),"")</f>
        <v/>
      </c>
      <c r="BE189" s="46" t="str">
        <f>IF(AC189&lt;&gt;"","-" &amp;TEXT(comp[[#This Row],[Ru]],"0.#") &amp;TEXT(AC$1,0),"")</f>
        <v/>
      </c>
      <c r="BF189" s="46" t="str">
        <f>IF(AD189&lt;&gt;"","-" &amp;TEXT(comp[[#This Row],[Ce]],"0.#") &amp;TEXT(AD$1,0),"")</f>
        <v/>
      </c>
      <c r="BG189" s="46" t="str">
        <f>IF(AE189&lt;&gt;"","-" &amp;TEXT([1]comp!$AE189,"0.#") &amp;TEXT(AE$1,0),"")</f>
        <v/>
      </c>
      <c r="BH189" s="30" t="str">
        <f>[1]comp!$D189 &amp; [1]comp!$E189</f>
        <v>4W1MoFu, H. et al. Microstructure and Properties Evolution of Co-Al-W-Ni-Cr Superalloys by Molybdenum and Niobium Substitutions for Tungsten. Metall. Mater. Trans. A Phys. Metall. Mater. Sci. 51, 299–308 (2020).</v>
      </c>
      <c r="BI189" s="36" t="str">
        <f t="shared" si="11"/>
        <v>Co-29.5Ni-8.9Al-12.6Cr-3.9W-1.Mo</v>
      </c>
      <c r="BJ189" s="30" t="s">
        <v>1698</v>
      </c>
      <c r="BK189" t="str">
        <f t="shared" si="12"/>
        <v>-8.9Al-12.6Cr-3.9W-29.5Ni-1.Mo</v>
      </c>
      <c r="BL189"/>
      <c r="BM189"/>
      <c r="BN189"/>
      <c r="BO189"/>
    </row>
    <row r="190" spans="1:67" s="28" customFormat="1" x14ac:dyDescent="0.3">
      <c r="A190" s="26" t="str">
        <f t="shared" si="10"/>
        <v>Co-29.9Ni-8.9Al-12.1Cr-3.1W-1.8Mo</v>
      </c>
      <c r="B190" s="60" t="s">
        <v>1482</v>
      </c>
      <c r="C190" s="60" t="s">
        <v>2869</v>
      </c>
      <c r="D190" s="44" t="s">
        <v>475</v>
      </c>
      <c r="E190" s="60" t="s">
        <v>472</v>
      </c>
      <c r="F190" s="44">
        <v>201</v>
      </c>
      <c r="G190" s="54">
        <f t="shared" si="13"/>
        <v>44.220000000000006</v>
      </c>
      <c r="H190" s="54">
        <v>29.89</v>
      </c>
      <c r="I190" s="54">
        <v>8.91</v>
      </c>
      <c r="J190" s="54">
        <v>12.1</v>
      </c>
      <c r="K190" s="54">
        <v>3.09</v>
      </c>
      <c r="L190" s="54"/>
      <c r="M190" s="54"/>
      <c r="N190" s="54"/>
      <c r="O190" s="54"/>
      <c r="P190" s="54">
        <v>1.79</v>
      </c>
      <c r="Q190" s="50"/>
      <c r="R190" s="50"/>
      <c r="S190" s="50"/>
      <c r="T190" s="54"/>
      <c r="U190" s="54"/>
      <c r="V190" s="54"/>
      <c r="W190" s="54"/>
      <c r="X190" s="54"/>
      <c r="Y190" s="54"/>
      <c r="Z190" s="54"/>
      <c r="AA190" s="54"/>
      <c r="AB190" s="54"/>
      <c r="AC190" s="54"/>
      <c r="AD190" s="54"/>
      <c r="AE190" s="54"/>
      <c r="AF190" s="44">
        <f t="shared" si="14"/>
        <v>8.4875781999999997</v>
      </c>
      <c r="AG190" s="44">
        <v>8.68</v>
      </c>
      <c r="AH190" s="44"/>
      <c r="AI190" s="46" t="s">
        <v>1</v>
      </c>
      <c r="AJ190" s="46" t="str">
        <f>IF(I190&lt;&gt;"","-" &amp;TEXT([1]comp!$I190,"0.#") &amp;TEXT(I$1,0),"")</f>
        <v>-8.9Al</v>
      </c>
      <c r="AK190" s="46" t="str">
        <f>IF(K190&lt;&gt;"","-" &amp;TEXT(comp[[#This Row],[W]],"0.#") &amp;TEXT(K$1,0),"")</f>
        <v>-3.1W</v>
      </c>
      <c r="AL190" s="46" t="str">
        <f>IF(H190&lt;&gt;"","-" &amp;TEXT(comp[[#This Row],[Ni]],"0.#") &amp;TEXT(H$1,0),"")</f>
        <v>-29.9Ni</v>
      </c>
      <c r="AM190" s="46" t="str">
        <f>IF(J190&lt;&gt;"","-" &amp;TEXT(comp[[#This Row],[Cr]],"0.#") &amp;TEXT(J$1,0),"")</f>
        <v>-12.1Cr</v>
      </c>
      <c r="AN190" s="46" t="str">
        <f>IF(M190&lt;&gt;"","-" &amp;TEXT(comp[[#This Row],[Ta]],"0.#") &amp;TEXT(M$1,0),"")</f>
        <v/>
      </c>
      <c r="AO190" s="46" t="str">
        <f>IF(N190&lt;&gt;"","-" &amp;TEXT(comp[[#This Row],[Nb]],"0.#") &amp;TEXT(N$1,0),"")</f>
        <v/>
      </c>
      <c r="AP190" s="46" t="str">
        <f>IF(O190&lt;&gt;"","-" &amp;TEXT(comp[[#This Row],[V]],"0.#") &amp;TEXT(O$1,0),"")</f>
        <v/>
      </c>
      <c r="AQ190" s="46" t="str">
        <f>IF(L190&lt;&gt;"","-" &amp;TEXT(comp[[#This Row],[Ti]],"0.#") &amp;TEXT(L$1,0),"")</f>
        <v/>
      </c>
      <c r="AR190" s="46" t="str">
        <f>IF(P190&lt;&gt;"","-" &amp;TEXT(comp[[#This Row],[Mo]],"0.#") &amp;TEXT(P$1,0),"")</f>
        <v>-1.8Mo</v>
      </c>
      <c r="AS190" s="46" t="str">
        <f>IF(Q190&lt;&gt;"","-" &amp;TEXT(comp[[#This Row],[C]],"0.##") &amp;TEXT(Q$1,0),"")</f>
        <v/>
      </c>
      <c r="AT190" s="46" t="str">
        <f>IF(R190&lt;&gt;"","-" &amp;TEXT(comp[[#This Row],[Zr]],"0.##") &amp;TEXT(R$1,0),"")</f>
        <v/>
      </c>
      <c r="AU190" s="46" t="str">
        <f>IF(S190&lt;&gt;"","-" &amp;TEXT(comp[[#This Row],[B]],"0.##") &amp;TEXT(S$1,0),"")</f>
        <v/>
      </c>
      <c r="AV190" s="46" t="str">
        <f>IF(T190&lt;&gt;"","-" &amp;TEXT(comp[[#This Row],[Ir]],"0.#") &amp;TEXT(T$1,0),"")</f>
        <v/>
      </c>
      <c r="AW190" s="46" t="str">
        <f>IF(U190&lt;&gt;"","-" &amp;TEXT(comp[[#This Row],[Re]],"0.#") &amp;TEXT(U$1,0),"")</f>
        <v/>
      </c>
      <c r="AX190" s="46" t="str">
        <f>IF(V190&lt;&gt;"","-" &amp;TEXT(comp[[#This Row],[Si]],"0.#") &amp;TEXT(V$1,0),"")</f>
        <v/>
      </c>
      <c r="AY190" s="46" t="str">
        <f>IF(W190&lt;&gt;"","-" &amp;TEXT(comp[[#This Row],[Fe]],"0.#") &amp;TEXT(W$1,0),"")</f>
        <v/>
      </c>
      <c r="AZ190" s="46" t="str">
        <f>IF(X190&lt;&gt;"","-" &amp;TEXT(comp[[#This Row],[Y]],"0.#") &amp;TEXT(X$1,0),"")</f>
        <v/>
      </c>
      <c r="BA190" s="46" t="str">
        <f>IF(Y190&lt;&gt;"","-" &amp;TEXT(comp[[#This Row],[Hf]],"0.#") &amp;TEXT(Y$1,0),"")</f>
        <v/>
      </c>
      <c r="BB190" s="46" t="str">
        <f>IF(Z190&lt;&gt;"","-" &amp;TEXT(comp[[#This Row],[Ge]],"0.#") &amp;TEXT(Z$1,0),"")</f>
        <v/>
      </c>
      <c r="BC190" s="46" t="str">
        <f>IF(AA190&lt;&gt;"","-" &amp;TEXT(comp[[#This Row],[Mn]],"0.#") &amp;TEXT(AA$1,0),"")</f>
        <v/>
      </c>
      <c r="BD190" s="46" t="str">
        <f>IF(AB190&lt;&gt;"","-" &amp;TEXT(comp[[#This Row],[Sc]],"0.#") &amp;TEXT(AB$1,0),"")</f>
        <v/>
      </c>
      <c r="BE190" s="46" t="str">
        <f>IF(AC190&lt;&gt;"","-" &amp;TEXT(comp[[#This Row],[Ru]],"0.#") &amp;TEXT(AC$1,0),"")</f>
        <v/>
      </c>
      <c r="BF190" s="46" t="str">
        <f>IF(AD190&lt;&gt;"","-" &amp;TEXT(comp[[#This Row],[Ce]],"0.#") &amp;TEXT(AD$1,0),"")</f>
        <v/>
      </c>
      <c r="BG190" s="46" t="str">
        <f>IF(AE190&lt;&gt;"","-" &amp;TEXT([1]comp!$AE190,"0.#") &amp;TEXT(AE$1,0),"")</f>
        <v/>
      </c>
      <c r="BH190" s="60" t="str">
        <f>[1]comp!$D190 &amp; [1]comp!$E190</f>
        <v>3W2MoFu, H. et al. Microstructure and Properties Evolution of Co-Al-W-Ni-Cr Superalloys by Molybdenum and Niobium Substitutions for Tungsten. Metall. Mater. Trans. A Phys. Metall. Mater. Sci. 51, 299–308 (2020).</v>
      </c>
      <c r="BI190" s="63" t="str">
        <f t="shared" si="11"/>
        <v>Co-29.9Ni-8.9Al-12.1Cr-3.1W-1.8Mo</v>
      </c>
      <c r="BJ190" s="60" t="s">
        <v>1696</v>
      </c>
      <c r="BK190" t="str">
        <f t="shared" si="12"/>
        <v>-8.9Al-12.1Cr-3.1W-29.9Ni-1.8Mo</v>
      </c>
      <c r="BL190"/>
      <c r="BM190"/>
      <c r="BN190"/>
      <c r="BO190"/>
    </row>
    <row r="191" spans="1:67" s="28" customFormat="1" x14ac:dyDescent="0.3">
      <c r="A191" s="26" t="str">
        <f t="shared" si="10"/>
        <v>Co-26.7Ni-9.1Al-12.4Cr-1.3W-3.8Mo</v>
      </c>
      <c r="B191" s="60" t="s">
        <v>1482</v>
      </c>
      <c r="C191" s="60" t="s">
        <v>2870</v>
      </c>
      <c r="D191" s="44" t="s">
        <v>476</v>
      </c>
      <c r="E191" s="60" t="s">
        <v>472</v>
      </c>
      <c r="F191" s="44">
        <v>202</v>
      </c>
      <c r="G191" s="54">
        <f t="shared" si="13"/>
        <v>46.809999999999995</v>
      </c>
      <c r="H191" s="54">
        <v>26.69</v>
      </c>
      <c r="I191" s="54">
        <v>9.0500000000000007</v>
      </c>
      <c r="J191" s="54">
        <v>12.42</v>
      </c>
      <c r="K191" s="54">
        <v>1.25</v>
      </c>
      <c r="L191" s="54"/>
      <c r="M191" s="54"/>
      <c r="N191" s="54"/>
      <c r="O191" s="54"/>
      <c r="P191" s="54">
        <v>3.78</v>
      </c>
      <c r="Q191" s="50"/>
      <c r="R191" s="50"/>
      <c r="S191" s="50"/>
      <c r="T191" s="54"/>
      <c r="U191" s="54"/>
      <c r="V191" s="54"/>
      <c r="W191" s="54"/>
      <c r="X191" s="54"/>
      <c r="Y191" s="54"/>
      <c r="Z191" s="54"/>
      <c r="AA191" s="54"/>
      <c r="AB191" s="54"/>
      <c r="AC191" s="54"/>
      <c r="AD191" s="54"/>
      <c r="AE191" s="54"/>
      <c r="AF191" s="44">
        <f t="shared" si="14"/>
        <v>8.3101921999999995</v>
      </c>
      <c r="AG191" s="44">
        <v>8.39</v>
      </c>
      <c r="AH191" s="44"/>
      <c r="AI191" s="46" t="s">
        <v>1</v>
      </c>
      <c r="AJ191" s="46" t="str">
        <f>IF(I191&lt;&gt;"","-" &amp;TEXT([1]comp!$I191,"0.#") &amp;TEXT(I$1,0),"")</f>
        <v>-9.1Al</v>
      </c>
      <c r="AK191" s="46" t="str">
        <f>IF(K191&lt;&gt;"","-" &amp;TEXT(comp[[#This Row],[W]],"0.#") &amp;TEXT(K$1,0),"")</f>
        <v>-1.3W</v>
      </c>
      <c r="AL191" s="46" t="str">
        <f>IF(H191&lt;&gt;"","-" &amp;TEXT(comp[[#This Row],[Ni]],"0.#") &amp;TEXT(H$1,0),"")</f>
        <v>-26.7Ni</v>
      </c>
      <c r="AM191" s="46" t="str">
        <f>IF(J191&lt;&gt;"","-" &amp;TEXT(comp[[#This Row],[Cr]],"0.#") &amp;TEXT(J$1,0),"")</f>
        <v>-12.4Cr</v>
      </c>
      <c r="AN191" s="46" t="str">
        <f>IF(M191&lt;&gt;"","-" &amp;TEXT(comp[[#This Row],[Ta]],"0.#") &amp;TEXT(M$1,0),"")</f>
        <v/>
      </c>
      <c r="AO191" s="46" t="str">
        <f>IF(N191&lt;&gt;"","-" &amp;TEXT(comp[[#This Row],[Nb]],"0.#") &amp;TEXT(N$1,0),"")</f>
        <v/>
      </c>
      <c r="AP191" s="46" t="str">
        <f>IF(O191&lt;&gt;"","-" &amp;TEXT(comp[[#This Row],[V]],"0.#") &amp;TEXT(O$1,0),"")</f>
        <v/>
      </c>
      <c r="AQ191" s="46" t="str">
        <f>IF(L191&lt;&gt;"","-" &amp;TEXT(comp[[#This Row],[Ti]],"0.#") &amp;TEXT(L$1,0),"")</f>
        <v/>
      </c>
      <c r="AR191" s="46" t="str">
        <f>IF(P191&lt;&gt;"","-" &amp;TEXT(comp[[#This Row],[Mo]],"0.#") &amp;TEXT(P$1,0),"")</f>
        <v>-3.8Mo</v>
      </c>
      <c r="AS191" s="46" t="str">
        <f>IF(Q191&lt;&gt;"","-" &amp;TEXT(comp[[#This Row],[C]],"0.##") &amp;TEXT(Q$1,0),"")</f>
        <v/>
      </c>
      <c r="AT191" s="46" t="str">
        <f>IF(R191&lt;&gt;"","-" &amp;TEXT(comp[[#This Row],[Zr]],"0.##") &amp;TEXT(R$1,0),"")</f>
        <v/>
      </c>
      <c r="AU191" s="46" t="str">
        <f>IF(S191&lt;&gt;"","-" &amp;TEXT(comp[[#This Row],[B]],"0.##") &amp;TEXT(S$1,0),"")</f>
        <v/>
      </c>
      <c r="AV191" s="46" t="str">
        <f>IF(T191&lt;&gt;"","-" &amp;TEXT(comp[[#This Row],[Ir]],"0.#") &amp;TEXT(T$1,0),"")</f>
        <v/>
      </c>
      <c r="AW191" s="46" t="str">
        <f>IF(U191&lt;&gt;"","-" &amp;TEXT(comp[[#This Row],[Re]],"0.#") &amp;TEXT(U$1,0),"")</f>
        <v/>
      </c>
      <c r="AX191" s="46" t="str">
        <f>IF(V191&lt;&gt;"","-" &amp;TEXT(comp[[#This Row],[Si]],"0.#") &amp;TEXT(V$1,0),"")</f>
        <v/>
      </c>
      <c r="AY191" s="46" t="str">
        <f>IF(W191&lt;&gt;"","-" &amp;TEXT(comp[[#This Row],[Fe]],"0.#") &amp;TEXT(W$1,0),"")</f>
        <v/>
      </c>
      <c r="AZ191" s="46" t="str">
        <f>IF(X191&lt;&gt;"","-" &amp;TEXT(comp[[#This Row],[Y]],"0.#") &amp;TEXT(X$1,0),"")</f>
        <v/>
      </c>
      <c r="BA191" s="46" t="str">
        <f>IF(Y191&lt;&gt;"","-" &amp;TEXT(comp[[#This Row],[Hf]],"0.#") &amp;TEXT(Y$1,0),"")</f>
        <v/>
      </c>
      <c r="BB191" s="46" t="str">
        <f>IF(Z191&lt;&gt;"","-" &amp;TEXT(comp[[#This Row],[Ge]],"0.#") &amp;TEXT(Z$1,0),"")</f>
        <v/>
      </c>
      <c r="BC191" s="46" t="str">
        <f>IF(AA191&lt;&gt;"","-" &amp;TEXT(comp[[#This Row],[Mn]],"0.#") &amp;TEXT(AA$1,0),"")</f>
        <v/>
      </c>
      <c r="BD191" s="46" t="str">
        <f>IF(AB191&lt;&gt;"","-" &amp;TEXT(comp[[#This Row],[Sc]],"0.#") &amp;TEXT(AB$1,0),"")</f>
        <v/>
      </c>
      <c r="BE191" s="46" t="str">
        <f>IF(AC191&lt;&gt;"","-" &amp;TEXT(comp[[#This Row],[Ru]],"0.#") &amp;TEXT(AC$1,0),"")</f>
        <v/>
      </c>
      <c r="BF191" s="46" t="str">
        <f>IF(AD191&lt;&gt;"","-" &amp;TEXT(comp[[#This Row],[Ce]],"0.#") &amp;TEXT(AD$1,0),"")</f>
        <v/>
      </c>
      <c r="BG191" s="46" t="str">
        <f>IF(AE191&lt;&gt;"","-" &amp;TEXT([1]comp!$AE191,"0.#") &amp;TEXT(AE$1,0),"")</f>
        <v/>
      </c>
      <c r="BH191" s="60" t="str">
        <f>[1]comp!$D191 &amp; [1]comp!$E191</f>
        <v>1W4MoFu, H. et al. Microstructure and Properties Evolution of Co-Al-W-Ni-Cr Superalloys by Molybdenum and Niobium Substitutions for Tungsten. Metall. Mater. Trans. A Phys. Metall. Mater. Sci. 51, 299–308 (2020).</v>
      </c>
      <c r="BI191" s="63" t="str">
        <f t="shared" si="11"/>
        <v>Co-26.7Ni-9.1Al-12.4Cr-1.3W-3.8Mo</v>
      </c>
      <c r="BJ191" s="60" t="s">
        <v>1694</v>
      </c>
      <c r="BK191" t="str">
        <f t="shared" si="12"/>
        <v>-9.1Al-12.4Cr-1.3W-26.7Ni-3.8Mo</v>
      </c>
      <c r="BL191"/>
      <c r="BM191"/>
      <c r="BN191"/>
      <c r="BO191"/>
    </row>
    <row r="192" spans="1:67" s="31" customFormat="1" x14ac:dyDescent="0.3">
      <c r="A192" s="26" t="str">
        <f t="shared" si="10"/>
        <v>Co-29.9Ni-9.Al-12.2Cr-4.1W-1.Nb</v>
      </c>
      <c r="B192" s="30" t="s">
        <v>1483</v>
      </c>
      <c r="C192" s="30" t="s">
        <v>2871</v>
      </c>
      <c r="D192" s="28" t="s">
        <v>478</v>
      </c>
      <c r="E192" s="30" t="s">
        <v>472</v>
      </c>
      <c r="F192" s="28">
        <v>203</v>
      </c>
      <c r="G192" s="54">
        <f t="shared" si="13"/>
        <v>43.760000000000005</v>
      </c>
      <c r="H192" s="56">
        <v>29.91</v>
      </c>
      <c r="I192" s="56">
        <v>9.0299999999999994</v>
      </c>
      <c r="J192" s="56">
        <v>12.19</v>
      </c>
      <c r="K192" s="56">
        <v>4.07</v>
      </c>
      <c r="L192" s="56"/>
      <c r="M192" s="56"/>
      <c r="N192" s="56">
        <v>1.04</v>
      </c>
      <c r="O192" s="56"/>
      <c r="P192" s="56"/>
      <c r="Q192" s="52"/>
      <c r="R192" s="52"/>
      <c r="S192" s="52"/>
      <c r="T192" s="56"/>
      <c r="U192" s="56"/>
      <c r="V192" s="56"/>
      <c r="W192" s="56"/>
      <c r="X192" s="56"/>
      <c r="Y192" s="56"/>
      <c r="Z192" s="56"/>
      <c r="AA192" s="56"/>
      <c r="AB192" s="56"/>
      <c r="AC192" s="56"/>
      <c r="AD192" s="56"/>
      <c r="AE192" s="56"/>
      <c r="AF192" s="28">
        <f t="shared" si="14"/>
        <v>8.5518967999999997</v>
      </c>
      <c r="AG192" s="28">
        <v>8.8000000000000007</v>
      </c>
      <c r="AH192" s="28"/>
      <c r="AI192" s="46" t="s">
        <v>1</v>
      </c>
      <c r="AJ192" s="46" t="str">
        <f>IF(I192&lt;&gt;"","-" &amp;TEXT([1]comp!$I192,"0.#") &amp;TEXT(I$1,0),"")</f>
        <v>-9.Al</v>
      </c>
      <c r="AK192" s="46" t="str">
        <f>IF(K192&lt;&gt;"","-" &amp;TEXT(comp[[#This Row],[W]],"0.#") &amp;TEXT(K$1,0),"")</f>
        <v>-4.1W</v>
      </c>
      <c r="AL192" s="46" t="str">
        <f>IF(H192&lt;&gt;"","-" &amp;TEXT(comp[[#This Row],[Ni]],"0.#") &amp;TEXT(H$1,0),"")</f>
        <v>-29.9Ni</v>
      </c>
      <c r="AM192" s="46" t="str">
        <f>IF(J192&lt;&gt;"","-" &amp;TEXT(comp[[#This Row],[Cr]],"0.#") &amp;TEXT(J$1,0),"")</f>
        <v>-12.2Cr</v>
      </c>
      <c r="AN192" s="46" t="str">
        <f>IF(M192&lt;&gt;"","-" &amp;TEXT(comp[[#This Row],[Ta]],"0.#") &amp;TEXT(M$1,0),"")</f>
        <v/>
      </c>
      <c r="AO192" s="46" t="str">
        <f>IF(N192&lt;&gt;"","-" &amp;TEXT(comp[[#This Row],[Nb]],"0.#") &amp;TEXT(N$1,0),"")</f>
        <v>-1.Nb</v>
      </c>
      <c r="AP192" s="46" t="str">
        <f>IF(O192&lt;&gt;"","-" &amp;TEXT(comp[[#This Row],[V]],"0.#") &amp;TEXT(O$1,0),"")</f>
        <v/>
      </c>
      <c r="AQ192" s="46" t="str">
        <f>IF(L192&lt;&gt;"","-" &amp;TEXT(comp[[#This Row],[Ti]],"0.#") &amp;TEXT(L$1,0),"")</f>
        <v/>
      </c>
      <c r="AR192" s="46" t="str">
        <f>IF(P192&lt;&gt;"","-" &amp;TEXT(comp[[#This Row],[Mo]],"0.#") &amp;TEXT(P$1,0),"")</f>
        <v/>
      </c>
      <c r="AS192" s="46" t="str">
        <f>IF(Q192&lt;&gt;"","-" &amp;TEXT(comp[[#This Row],[C]],"0.##") &amp;TEXT(Q$1,0),"")</f>
        <v/>
      </c>
      <c r="AT192" s="46" t="str">
        <f>IF(R192&lt;&gt;"","-" &amp;TEXT(comp[[#This Row],[Zr]],"0.##") &amp;TEXT(R$1,0),"")</f>
        <v/>
      </c>
      <c r="AU192" s="46" t="str">
        <f>IF(S192&lt;&gt;"","-" &amp;TEXT(comp[[#This Row],[B]],"0.##") &amp;TEXT(S$1,0),"")</f>
        <v/>
      </c>
      <c r="AV192" s="46" t="str">
        <f>IF(T192&lt;&gt;"","-" &amp;TEXT(comp[[#This Row],[Ir]],"0.#") &amp;TEXT(T$1,0),"")</f>
        <v/>
      </c>
      <c r="AW192" s="46" t="str">
        <f>IF(U192&lt;&gt;"","-" &amp;TEXT(comp[[#This Row],[Re]],"0.#") &amp;TEXT(U$1,0),"")</f>
        <v/>
      </c>
      <c r="AX192" s="46" t="str">
        <f>IF(V192&lt;&gt;"","-" &amp;TEXT(comp[[#This Row],[Si]],"0.#") &amp;TEXT(V$1,0),"")</f>
        <v/>
      </c>
      <c r="AY192" s="46" t="str">
        <f>IF(W192&lt;&gt;"","-" &amp;TEXT(comp[[#This Row],[Fe]],"0.#") &amp;TEXT(W$1,0),"")</f>
        <v/>
      </c>
      <c r="AZ192" s="46" t="str">
        <f>IF(X192&lt;&gt;"","-" &amp;TEXT(comp[[#This Row],[Y]],"0.#") &amp;TEXT(X$1,0),"")</f>
        <v/>
      </c>
      <c r="BA192" s="46" t="str">
        <f>IF(Y192&lt;&gt;"","-" &amp;TEXT(comp[[#This Row],[Hf]],"0.#") &amp;TEXT(Y$1,0),"")</f>
        <v/>
      </c>
      <c r="BB192" s="46" t="str">
        <f>IF(Z192&lt;&gt;"","-" &amp;TEXT(comp[[#This Row],[Ge]],"0.#") &amp;TEXT(Z$1,0),"")</f>
        <v/>
      </c>
      <c r="BC192" s="46" t="str">
        <f>IF(AA192&lt;&gt;"","-" &amp;TEXT(comp[[#This Row],[Mn]],"0.#") &amp;TEXT(AA$1,0),"")</f>
        <v/>
      </c>
      <c r="BD192" s="46" t="str">
        <f>IF(AB192&lt;&gt;"","-" &amp;TEXT(comp[[#This Row],[Sc]],"0.#") &amp;TEXT(AB$1,0),"")</f>
        <v/>
      </c>
      <c r="BE192" s="46" t="str">
        <f>IF(AC192&lt;&gt;"","-" &amp;TEXT(comp[[#This Row],[Ru]],"0.#") &amp;TEXT(AC$1,0),"")</f>
        <v/>
      </c>
      <c r="BF192" s="46" t="str">
        <f>IF(AD192&lt;&gt;"","-" &amp;TEXT(comp[[#This Row],[Ce]],"0.#") &amp;TEXT(AD$1,0),"")</f>
        <v/>
      </c>
      <c r="BG192" s="46" t="str">
        <f>IF(AE192&lt;&gt;"","-" &amp;TEXT([1]comp!$AE192,"0.#") &amp;TEXT(AE$1,0),"")</f>
        <v/>
      </c>
      <c r="BH192" s="30" t="str">
        <f>[1]comp!$D192 &amp; [1]comp!$E192</f>
        <v>4W1NbFu, H. et al. Microstructure and Properties Evolution of Co-Al-W-Ni-Cr Superalloys by Molybdenum and Niobium Substitutions for Tungsten. Metall. Mater. Trans. A Phys. Metall. Mater. Sci. 51, 299–308 (2020).</v>
      </c>
      <c r="BI192" s="36" t="str">
        <f t="shared" si="11"/>
        <v>Co-29.9Ni-9.Al-12.2Cr-4.1W-1.Nb</v>
      </c>
      <c r="BJ192" s="30" t="s">
        <v>1699</v>
      </c>
      <c r="BK192" t="str">
        <f t="shared" si="12"/>
        <v>-9.Al-12.2Cr-4.1W-29.9Ni-1.Nb</v>
      </c>
      <c r="BL192"/>
      <c r="BM192"/>
      <c r="BN192"/>
      <c r="BO192"/>
    </row>
    <row r="193" spans="1:67" s="28" customFormat="1" x14ac:dyDescent="0.3">
      <c r="A193" s="26" t="str">
        <f t="shared" si="10"/>
        <v>Co-29.9Ni-8.7Al-12.1Cr-3.1W-1.8Nb</v>
      </c>
      <c r="B193" s="60" t="s">
        <v>1482</v>
      </c>
      <c r="C193" s="60" t="s">
        <v>2872</v>
      </c>
      <c r="D193" s="44" t="s">
        <v>477</v>
      </c>
      <c r="E193" s="60" t="s">
        <v>472</v>
      </c>
      <c r="F193" s="44">
        <v>204</v>
      </c>
      <c r="G193" s="54">
        <f t="shared" si="13"/>
        <v>44.41</v>
      </c>
      <c r="H193" s="54">
        <v>29.89</v>
      </c>
      <c r="I193" s="54">
        <v>8.69</v>
      </c>
      <c r="J193" s="54">
        <v>12.11</v>
      </c>
      <c r="K193" s="54">
        <v>3.09</v>
      </c>
      <c r="L193" s="54"/>
      <c r="M193" s="54"/>
      <c r="N193" s="54">
        <v>1.81</v>
      </c>
      <c r="O193" s="54"/>
      <c r="P193" s="54"/>
      <c r="Q193" s="50"/>
      <c r="R193" s="50"/>
      <c r="S193" s="50"/>
      <c r="T193" s="54"/>
      <c r="U193" s="54"/>
      <c r="V193" s="54"/>
      <c r="W193" s="54"/>
      <c r="X193" s="54"/>
      <c r="Y193" s="54"/>
      <c r="Z193" s="54"/>
      <c r="AA193" s="54"/>
      <c r="AB193" s="54"/>
      <c r="AC193" s="54"/>
      <c r="AD193" s="54"/>
      <c r="AE193" s="54"/>
      <c r="AF193" s="44">
        <f t="shared" si="14"/>
        <v>8.4703721999999999</v>
      </c>
      <c r="AG193" s="44">
        <v>8.61</v>
      </c>
      <c r="AH193" s="44"/>
      <c r="AI193" s="46" t="s">
        <v>1</v>
      </c>
      <c r="AJ193" s="46" t="str">
        <f>IF(I193&lt;&gt;"","-" &amp;TEXT([1]comp!$I193,"0.#") &amp;TEXT(I$1,0),"")</f>
        <v>-8.7Al</v>
      </c>
      <c r="AK193" s="46" t="str">
        <f>IF(K193&lt;&gt;"","-" &amp;TEXT(comp[[#This Row],[W]],"0.#") &amp;TEXT(K$1,0),"")</f>
        <v>-3.1W</v>
      </c>
      <c r="AL193" s="46" t="str">
        <f>IF(H193&lt;&gt;"","-" &amp;TEXT(comp[[#This Row],[Ni]],"0.#") &amp;TEXT(H$1,0),"")</f>
        <v>-29.9Ni</v>
      </c>
      <c r="AM193" s="46" t="str">
        <f>IF(J193&lt;&gt;"","-" &amp;TEXT(comp[[#This Row],[Cr]],"0.#") &amp;TEXT(J$1,0),"")</f>
        <v>-12.1Cr</v>
      </c>
      <c r="AN193" s="46" t="str">
        <f>IF(M193&lt;&gt;"","-" &amp;TEXT(comp[[#This Row],[Ta]],"0.#") &amp;TEXT(M$1,0),"")</f>
        <v/>
      </c>
      <c r="AO193" s="46" t="str">
        <f>IF(N193&lt;&gt;"","-" &amp;TEXT(comp[[#This Row],[Nb]],"0.#") &amp;TEXT(N$1,0),"")</f>
        <v>-1.8Nb</v>
      </c>
      <c r="AP193" s="46" t="str">
        <f>IF(O193&lt;&gt;"","-" &amp;TEXT(comp[[#This Row],[V]],"0.#") &amp;TEXT(O$1,0),"")</f>
        <v/>
      </c>
      <c r="AQ193" s="46" t="str">
        <f>IF(L193&lt;&gt;"","-" &amp;TEXT(comp[[#This Row],[Ti]],"0.#") &amp;TEXT(L$1,0),"")</f>
        <v/>
      </c>
      <c r="AR193" s="46" t="str">
        <f>IF(P193&lt;&gt;"","-" &amp;TEXT(comp[[#This Row],[Mo]],"0.#") &amp;TEXT(P$1,0),"")</f>
        <v/>
      </c>
      <c r="AS193" s="46" t="str">
        <f>IF(Q193&lt;&gt;"","-" &amp;TEXT(comp[[#This Row],[C]],"0.##") &amp;TEXT(Q$1,0),"")</f>
        <v/>
      </c>
      <c r="AT193" s="46" t="str">
        <f>IF(R193&lt;&gt;"","-" &amp;TEXT(comp[[#This Row],[Zr]],"0.##") &amp;TEXT(R$1,0),"")</f>
        <v/>
      </c>
      <c r="AU193" s="46" t="str">
        <f>IF(S193&lt;&gt;"","-" &amp;TEXT(comp[[#This Row],[B]],"0.##") &amp;TEXT(S$1,0),"")</f>
        <v/>
      </c>
      <c r="AV193" s="46" t="str">
        <f>IF(T193&lt;&gt;"","-" &amp;TEXT(comp[[#This Row],[Ir]],"0.#") &amp;TEXT(T$1,0),"")</f>
        <v/>
      </c>
      <c r="AW193" s="46" t="str">
        <f>IF(U193&lt;&gt;"","-" &amp;TEXT(comp[[#This Row],[Re]],"0.#") &amp;TEXT(U$1,0),"")</f>
        <v/>
      </c>
      <c r="AX193" s="46" t="str">
        <f>IF(V193&lt;&gt;"","-" &amp;TEXT(comp[[#This Row],[Si]],"0.#") &amp;TEXT(V$1,0),"")</f>
        <v/>
      </c>
      <c r="AY193" s="46" t="str">
        <f>IF(W193&lt;&gt;"","-" &amp;TEXT(comp[[#This Row],[Fe]],"0.#") &amp;TEXT(W$1,0),"")</f>
        <v/>
      </c>
      <c r="AZ193" s="46" t="str">
        <f>IF(X193&lt;&gt;"","-" &amp;TEXT(comp[[#This Row],[Y]],"0.#") &amp;TEXT(X$1,0),"")</f>
        <v/>
      </c>
      <c r="BA193" s="46" t="str">
        <f>IF(Y193&lt;&gt;"","-" &amp;TEXT(comp[[#This Row],[Hf]],"0.#") &amp;TEXT(Y$1,0),"")</f>
        <v/>
      </c>
      <c r="BB193" s="46" t="str">
        <f>IF(Z193&lt;&gt;"","-" &amp;TEXT(comp[[#This Row],[Ge]],"0.#") &amp;TEXT(Z$1,0),"")</f>
        <v/>
      </c>
      <c r="BC193" s="46" t="str">
        <f>IF(AA193&lt;&gt;"","-" &amp;TEXT(comp[[#This Row],[Mn]],"0.#") &amp;TEXT(AA$1,0),"")</f>
        <v/>
      </c>
      <c r="BD193" s="46" t="str">
        <f>IF(AB193&lt;&gt;"","-" &amp;TEXT(comp[[#This Row],[Sc]],"0.#") &amp;TEXT(AB$1,0),"")</f>
        <v/>
      </c>
      <c r="BE193" s="46" t="str">
        <f>IF(AC193&lt;&gt;"","-" &amp;TEXT(comp[[#This Row],[Ru]],"0.#") &amp;TEXT(AC$1,0),"")</f>
        <v/>
      </c>
      <c r="BF193" s="46" t="str">
        <f>IF(AD193&lt;&gt;"","-" &amp;TEXT(comp[[#This Row],[Ce]],"0.#") &amp;TEXT(AD$1,0),"")</f>
        <v/>
      </c>
      <c r="BG193" s="46" t="str">
        <f>IF(AE193&lt;&gt;"","-" &amp;TEXT([1]comp!$AE193,"0.#") &amp;TEXT(AE$1,0),"")</f>
        <v/>
      </c>
      <c r="BH193" s="60" t="str">
        <f>[1]comp!$D193 &amp; [1]comp!$E193</f>
        <v>3W2NbFu, H. et al. Microstructure and Properties Evolution of Co-Al-W-Ni-Cr Superalloys by Molybdenum and Niobium Substitutions for Tungsten. Metall. Mater. Trans. A Phys. Metall. Mater. Sci. 51, 299–308 (2020).</v>
      </c>
      <c r="BI193" s="63" t="str">
        <f t="shared" si="11"/>
        <v>Co-29.9Ni-8.7Al-12.1Cr-3.1W-1.8Nb</v>
      </c>
      <c r="BJ193" s="60" t="s">
        <v>1697</v>
      </c>
      <c r="BK193" t="str">
        <f t="shared" si="12"/>
        <v>-8.7Al-12.1Cr-3.1W-29.9Ni-1.8Nb</v>
      </c>
      <c r="BL193"/>
      <c r="BM193"/>
      <c r="BN193"/>
      <c r="BO193"/>
    </row>
    <row r="194" spans="1:67" s="31" customFormat="1" x14ac:dyDescent="0.3">
      <c r="A194" s="26" t="str">
        <f t="shared" ref="A194:A219" si="15">TEXT(AI194,0) &amp;TEXT(AL194,0) &amp;TEXT(AY194,0) &amp;TEXT(AJ194,0) &amp;TEXT(AM194,0) &amp;TEXT(AK194,0) &amp;TEXT(AQ194,0) &amp;TEXT(AN194,0) &amp;TEXT(AO194,0) &amp;TEXT(AP194,0) &amp;TEXT(AR194,0)&amp;TEXT(AV194,0) &amp;TEXT(AW194,0) &amp;TEXT(AX194,0) &amp;TEXT(BA194,0)  &amp;TEXT(BB194,0) &amp;TEXT(BC194,0) &amp;TEXT(BD194,0) &amp;TEXT(BE194,0) &amp;TEXT(BF194,0) &amp;TEXT(AS194,0) &amp;TEXT(AT194,0) &amp;TEXT(AU194,0) &amp;TEXT(AZ194,0)</f>
        <v>Co-29.7Ni-9.1Al-12.4Cr-1.3W-3.7Nb</v>
      </c>
      <c r="B194" s="60" t="s">
        <v>1482</v>
      </c>
      <c r="C194" s="60" t="s">
        <v>2873</v>
      </c>
      <c r="D194" s="44" t="s">
        <v>479</v>
      </c>
      <c r="E194" s="60" t="s">
        <v>472</v>
      </c>
      <c r="F194" s="44">
        <v>205</v>
      </c>
      <c r="G194" s="54">
        <f t="shared" si="13"/>
        <v>43.83</v>
      </c>
      <c r="H194" s="54">
        <v>29.69</v>
      </c>
      <c r="I194" s="54">
        <v>9.0500000000000007</v>
      </c>
      <c r="J194" s="54">
        <v>12.43</v>
      </c>
      <c r="K194" s="54">
        <v>1.26</v>
      </c>
      <c r="L194" s="54"/>
      <c r="M194" s="54"/>
      <c r="N194" s="54">
        <v>3.74</v>
      </c>
      <c r="O194" s="54"/>
      <c r="P194" s="54"/>
      <c r="Q194" s="50"/>
      <c r="R194" s="50"/>
      <c r="S194" s="50"/>
      <c r="T194" s="54"/>
      <c r="U194" s="54"/>
      <c r="V194" s="54"/>
      <c r="W194" s="54"/>
      <c r="X194" s="54"/>
      <c r="Y194" s="54"/>
      <c r="Z194" s="54"/>
      <c r="AA194" s="54"/>
      <c r="AB194" s="54"/>
      <c r="AC194" s="54"/>
      <c r="AD194" s="54"/>
      <c r="AE194" s="54"/>
      <c r="AF194" s="44">
        <f t="shared" si="14"/>
        <v>8.2467901999999995</v>
      </c>
      <c r="AG194" s="44">
        <v>8.2899999999999991</v>
      </c>
      <c r="AH194" s="44"/>
      <c r="AI194" s="46" t="s">
        <v>1</v>
      </c>
      <c r="AJ194" s="46" t="str">
        <f>IF(I194&lt;&gt;"","-" &amp;TEXT([1]comp!$I194,"0.#") &amp;TEXT(I$1,0),"")</f>
        <v>-9.1Al</v>
      </c>
      <c r="AK194" s="46" t="str">
        <f>IF(K194&lt;&gt;"","-" &amp;TEXT(comp[[#This Row],[W]],"0.#") &amp;TEXT(K$1,0),"")</f>
        <v>-1.3W</v>
      </c>
      <c r="AL194" s="46" t="str">
        <f>IF(H194&lt;&gt;"","-" &amp;TEXT(comp[[#This Row],[Ni]],"0.#") &amp;TEXT(H$1,0),"")</f>
        <v>-29.7Ni</v>
      </c>
      <c r="AM194" s="46" t="str">
        <f>IF(J194&lt;&gt;"","-" &amp;TEXT(comp[[#This Row],[Cr]],"0.#") &amp;TEXT(J$1,0),"")</f>
        <v>-12.4Cr</v>
      </c>
      <c r="AN194" s="46" t="str">
        <f>IF(M194&lt;&gt;"","-" &amp;TEXT(comp[[#This Row],[Ta]],"0.#") &amp;TEXT(M$1,0),"")</f>
        <v/>
      </c>
      <c r="AO194" s="46" t="str">
        <f>IF(N194&lt;&gt;"","-" &amp;TEXT(comp[[#This Row],[Nb]],"0.#") &amp;TEXT(N$1,0),"")</f>
        <v>-3.7Nb</v>
      </c>
      <c r="AP194" s="46" t="str">
        <f>IF(O194&lt;&gt;"","-" &amp;TEXT(comp[[#This Row],[V]],"0.#") &amp;TEXT(O$1,0),"")</f>
        <v/>
      </c>
      <c r="AQ194" s="46" t="str">
        <f>IF(L194&lt;&gt;"","-" &amp;TEXT(comp[[#This Row],[Ti]],"0.#") &amp;TEXT(L$1,0),"")</f>
        <v/>
      </c>
      <c r="AR194" s="46" t="str">
        <f>IF(P194&lt;&gt;"","-" &amp;TEXT(comp[[#This Row],[Mo]],"0.#") &amp;TEXT(P$1,0),"")</f>
        <v/>
      </c>
      <c r="AS194" s="46" t="str">
        <f>IF(Q194&lt;&gt;"","-" &amp;TEXT(comp[[#This Row],[C]],"0.##") &amp;TEXT(Q$1,0),"")</f>
        <v/>
      </c>
      <c r="AT194" s="46" t="str">
        <f>IF(R194&lt;&gt;"","-" &amp;TEXT(comp[[#This Row],[Zr]],"0.##") &amp;TEXT(R$1,0),"")</f>
        <v/>
      </c>
      <c r="AU194" s="46" t="str">
        <f>IF(S194&lt;&gt;"","-" &amp;TEXT(comp[[#This Row],[B]],"0.##") &amp;TEXT(S$1,0),"")</f>
        <v/>
      </c>
      <c r="AV194" s="46" t="str">
        <f>IF(T194&lt;&gt;"","-" &amp;TEXT(comp[[#This Row],[Ir]],"0.#") &amp;TEXT(T$1,0),"")</f>
        <v/>
      </c>
      <c r="AW194" s="46" t="str">
        <f>IF(U194&lt;&gt;"","-" &amp;TEXT(comp[[#This Row],[Re]],"0.#") &amp;TEXT(U$1,0),"")</f>
        <v/>
      </c>
      <c r="AX194" s="46" t="str">
        <f>IF(V194&lt;&gt;"","-" &amp;TEXT(comp[[#This Row],[Si]],"0.#") &amp;TEXT(V$1,0),"")</f>
        <v/>
      </c>
      <c r="AY194" s="46" t="str">
        <f>IF(W194&lt;&gt;"","-" &amp;TEXT(comp[[#This Row],[Fe]],"0.#") &amp;TEXT(W$1,0),"")</f>
        <v/>
      </c>
      <c r="AZ194" s="46" t="str">
        <f>IF(X194&lt;&gt;"","-" &amp;TEXT(comp[[#This Row],[Y]],"0.#") &amp;TEXT(X$1,0),"")</f>
        <v/>
      </c>
      <c r="BA194" s="46" t="str">
        <f>IF(Y194&lt;&gt;"","-" &amp;TEXT(comp[[#This Row],[Hf]],"0.#") &amp;TEXT(Y$1,0),"")</f>
        <v/>
      </c>
      <c r="BB194" s="46" t="str">
        <f>IF(Z194&lt;&gt;"","-" &amp;TEXT(comp[[#This Row],[Ge]],"0.#") &amp;TEXT(Z$1,0),"")</f>
        <v/>
      </c>
      <c r="BC194" s="46" t="str">
        <f>IF(AA194&lt;&gt;"","-" &amp;TEXT(comp[[#This Row],[Mn]],"0.#") &amp;TEXT(AA$1,0),"")</f>
        <v/>
      </c>
      <c r="BD194" s="46" t="str">
        <f>IF(AB194&lt;&gt;"","-" &amp;TEXT(comp[[#This Row],[Sc]],"0.#") &amp;TEXT(AB$1,0),"")</f>
        <v/>
      </c>
      <c r="BE194" s="46" t="str">
        <f>IF(AC194&lt;&gt;"","-" &amp;TEXT(comp[[#This Row],[Ru]],"0.#") &amp;TEXT(AC$1,0),"")</f>
        <v/>
      </c>
      <c r="BF194" s="46" t="str">
        <f>IF(AD194&lt;&gt;"","-" &amp;TEXT(comp[[#This Row],[Ce]],"0.#") &amp;TEXT(AD$1,0),"")</f>
        <v/>
      </c>
      <c r="BG194" s="46" t="str">
        <f>IF(AE194&lt;&gt;"","-" &amp;TEXT([1]comp!$AE194,"0.#") &amp;TEXT(AE$1,0),"")</f>
        <v/>
      </c>
      <c r="BH194" s="60" t="str">
        <f>[1]comp!$D194 &amp; [1]comp!$E194</f>
        <v>1W4NbFu, H. et al. Microstructure and Properties Evolution of Co-Al-W-Ni-Cr Superalloys by Molybdenum and Niobium Substitutions for Tungsten. Metall. Mater. Trans. A Phys. Metall. Mater. Sci. 51, 299–308 (2020).</v>
      </c>
      <c r="BI194" s="63" t="str">
        <f t="shared" ref="BI194:BI257" si="16">TEXT(AI194,0) &amp;TEXT(AL194,0) &amp;TEXT(AY194,0) &amp;TEXT(AJ194,0) &amp;TEXT(AM194,0) &amp;TEXT(AK194,0) &amp;TEXT(AQ194,0) &amp;TEXT(AN194,0) &amp;TEXT(AO194,0) &amp;TEXT(AP194,0) &amp;TEXT(AR194,0)&amp;TEXT(AV194,0) &amp;TEXT(AW194,0) &amp;TEXT(AX194,0) &amp;TEXT(BA194,0)  &amp;TEXT(BB194,0) &amp;TEXT(BC194,0) &amp;TEXT(BD194,0) &amp;TEXT(BE194,0) &amp;TEXT(BF194,0) &amp;TEXT(AS194,0) &amp;TEXT(AT194,0) &amp;TEXT(AU194,0) &amp;TEXT(AZ194,0) &amp;TEXT(BG194,0)</f>
        <v>Co-29.7Ni-9.1Al-12.4Cr-1.3W-3.7Nb</v>
      </c>
      <c r="BJ194" s="60" t="s">
        <v>1695</v>
      </c>
      <c r="BK194" t="str">
        <f t="shared" ref="BK194:BK257" si="17">TEXT(AJ194,0) &amp;TEXT(AM194,0) &amp;TEXT(AZ194,0) &amp;TEXT(AK194,0) &amp;TEXT(AN194,0) &amp;TEXT(AL194,0) &amp;TEXT(AR194,0) &amp;TEXT(AO194,0) &amp;TEXT(AP194,0) &amp;TEXT(AQ194,0) &amp;TEXT(AS194,0)&amp;TEXT(AW194,0) &amp;TEXT(AX194,0) &amp;TEXT(AY194,0) &amp;TEXT(BB194,0)  &amp;TEXT(BC194,0) &amp;TEXT(BD194,0) &amp;TEXT(BE194,0) &amp;TEXT(BF194,0) &amp;TEXT(AT194,0) &amp;TEXT(AU194,0) &amp;TEXT(AV194,0) &amp;TEXT(BA194,0) &amp;TEXT(BG194,0)</f>
        <v>-9.1Al-12.4Cr-1.3W-29.7Ni-3.7Nb</v>
      </c>
      <c r="BL194"/>
      <c r="BM194"/>
      <c r="BN194"/>
      <c r="BO194"/>
    </row>
    <row r="195" spans="1:67" s="31" customFormat="1" x14ac:dyDescent="0.3">
      <c r="A195" s="26" t="str">
        <f t="shared" si="15"/>
        <v>Co-30.Ni-6.7Al-3.3Ti</v>
      </c>
      <c r="B195" s="69" t="s">
        <v>779</v>
      </c>
      <c r="C195" s="69" t="s">
        <v>2874</v>
      </c>
      <c r="D195" s="42" t="s">
        <v>484</v>
      </c>
      <c r="E195" s="69" t="s">
        <v>481</v>
      </c>
      <c r="F195" s="42">
        <v>206</v>
      </c>
      <c r="G195" s="54">
        <f t="shared" ref="G195:G219" si="18">100-SUM(H195:AD195)</f>
        <v>60</v>
      </c>
      <c r="H195" s="48">
        <v>30</v>
      </c>
      <c r="I195" s="48">
        <v>6.7</v>
      </c>
      <c r="J195" s="48"/>
      <c r="K195" s="48"/>
      <c r="L195" s="48">
        <v>3.3</v>
      </c>
      <c r="M195" s="48"/>
      <c r="N195" s="48"/>
      <c r="O195" s="48"/>
      <c r="P195" s="48"/>
      <c r="Q195" s="47"/>
      <c r="R195" s="47"/>
      <c r="S195" s="47"/>
      <c r="T195" s="48"/>
      <c r="U195" s="48"/>
      <c r="V195" s="48"/>
      <c r="W195" s="48"/>
      <c r="X195" s="48"/>
      <c r="Y195" s="48"/>
      <c r="Z195" s="48"/>
      <c r="AA195" s="48"/>
      <c r="AB195" s="48"/>
      <c r="AC195" s="48"/>
      <c r="AD195" s="48"/>
      <c r="AE195" s="48"/>
      <c r="AF195" s="42">
        <f t="shared" ref="AF195:AF258" si="19">(G195*$G$2+I195*$I$2+K195*$K$2+H195*H$2+J195*J$2+M195*M$2+N195*N$2+O195*O$2+L195*L$2+P195*P$2+Q195*Q$2+R195*R$2+S195*S$2+T195*T$2+U195*U$2+V195*V$2+W195*W$2+X195*X$2+Y195*Y$2+Z195*Z$2+AA195*AA$2+AB195*AB$2+AC195*AC$2+AD195*AD$2)/100</f>
        <v>8.3420310000000004</v>
      </c>
      <c r="AG195" s="42"/>
      <c r="AH195" s="42"/>
      <c r="AI195" s="46" t="s">
        <v>1</v>
      </c>
      <c r="AJ195" s="46" t="str">
        <f>IF(I195&lt;&gt;"","-" &amp;TEXT([1]comp!$I195,"0.#") &amp;TEXT(I$1,0),"")</f>
        <v>-6.7Al</v>
      </c>
      <c r="AK195" s="46" t="str">
        <f>IF(K195&lt;&gt;"","-" &amp;TEXT(comp[[#This Row],[W]],"0.#") &amp;TEXT(K$1,0),"")</f>
        <v/>
      </c>
      <c r="AL195" s="46" t="str">
        <f>IF(H195&lt;&gt;"","-" &amp;TEXT(comp[[#This Row],[Ni]],"0.#") &amp;TEXT(H$1,0),"")</f>
        <v>-30.Ni</v>
      </c>
      <c r="AM195" s="46" t="str">
        <f>IF(J195&lt;&gt;"","-" &amp;TEXT(comp[[#This Row],[Cr]],"0.#") &amp;TEXT(J$1,0),"")</f>
        <v/>
      </c>
      <c r="AN195" s="46" t="str">
        <f>IF(M195&lt;&gt;"","-" &amp;TEXT(comp[[#This Row],[Ta]],"0.#") &amp;TEXT(M$1,0),"")</f>
        <v/>
      </c>
      <c r="AO195" s="46" t="str">
        <f>IF(N195&lt;&gt;"","-" &amp;TEXT(comp[[#This Row],[Nb]],"0.#") &amp;TEXT(N$1,0),"")</f>
        <v/>
      </c>
      <c r="AP195" s="46" t="str">
        <f>IF(O195&lt;&gt;"","-" &amp;TEXT(comp[[#This Row],[V]],"0.#") &amp;TEXT(O$1,0),"")</f>
        <v/>
      </c>
      <c r="AQ195" s="46" t="str">
        <f>IF(L195&lt;&gt;"","-" &amp;TEXT(comp[[#This Row],[Ti]],"0.#") &amp;TEXT(L$1,0),"")</f>
        <v>-3.3Ti</v>
      </c>
      <c r="AR195" s="46" t="str">
        <f>IF(P195&lt;&gt;"","-" &amp;TEXT(comp[[#This Row],[Mo]],"0.#") &amp;TEXT(P$1,0),"")</f>
        <v/>
      </c>
      <c r="AS195" s="46" t="str">
        <f>IF(Q195&lt;&gt;"","-" &amp;TEXT(comp[[#This Row],[C]],"0.##") &amp;TEXT(Q$1,0),"")</f>
        <v/>
      </c>
      <c r="AT195" s="46" t="str">
        <f>IF(R195&lt;&gt;"","-" &amp;TEXT(comp[[#This Row],[Zr]],"0.##") &amp;TEXT(R$1,0),"")</f>
        <v/>
      </c>
      <c r="AU195" s="46" t="str">
        <f>IF(S195&lt;&gt;"","-" &amp;TEXT(comp[[#This Row],[B]],"0.##") &amp;TEXT(S$1,0),"")</f>
        <v/>
      </c>
      <c r="AV195" s="46" t="str">
        <f>IF(T195&lt;&gt;"","-" &amp;TEXT(comp[[#This Row],[Ir]],"0.#") &amp;TEXT(T$1,0),"")</f>
        <v/>
      </c>
      <c r="AW195" s="46" t="str">
        <f>IF(U195&lt;&gt;"","-" &amp;TEXT(comp[[#This Row],[Re]],"0.#") &amp;TEXT(U$1,0),"")</f>
        <v/>
      </c>
      <c r="AX195" s="46" t="str">
        <f>IF(V195&lt;&gt;"","-" &amp;TEXT(comp[[#This Row],[Si]],"0.#") &amp;TEXT(V$1,0),"")</f>
        <v/>
      </c>
      <c r="AY195" s="46" t="str">
        <f>IF(W195&lt;&gt;"","-" &amp;TEXT(comp[[#This Row],[Fe]],"0.#") &amp;TEXT(W$1,0),"")</f>
        <v/>
      </c>
      <c r="AZ195" s="46" t="str">
        <f>IF(X195&lt;&gt;"","-" &amp;TEXT(comp[[#This Row],[Y]],"0.#") &amp;TEXT(X$1,0),"")</f>
        <v/>
      </c>
      <c r="BA195" s="46" t="str">
        <f>IF(Y195&lt;&gt;"","-" &amp;TEXT(comp[[#This Row],[Hf]],"0.#") &amp;TEXT(Y$1,0),"")</f>
        <v/>
      </c>
      <c r="BB195" s="46" t="str">
        <f>IF(Z195&lt;&gt;"","-" &amp;TEXT(comp[[#This Row],[Ge]],"0.#") &amp;TEXT(Z$1,0),"")</f>
        <v/>
      </c>
      <c r="BC195" s="46" t="str">
        <f>IF(AA195&lt;&gt;"","-" &amp;TEXT(comp[[#This Row],[Mn]],"0.#") &amp;TEXT(AA$1,0),"")</f>
        <v/>
      </c>
      <c r="BD195" s="46" t="str">
        <f>IF(AB195&lt;&gt;"","-" &amp;TEXT(comp[[#This Row],[Sc]],"0.#") &amp;TEXT(AB$1,0),"")</f>
        <v/>
      </c>
      <c r="BE195" s="46" t="str">
        <f>IF(AC195&lt;&gt;"","-" &amp;TEXT(comp[[#This Row],[Ru]],"0.#") &amp;TEXT(AC$1,0),"")</f>
        <v/>
      </c>
      <c r="BF195" s="46" t="str">
        <f>IF(AD195&lt;&gt;"","-" &amp;TEXT(comp[[#This Row],[Ce]],"0.#") &amp;TEXT(AD$1,0),"")</f>
        <v/>
      </c>
      <c r="BG195" s="46" t="str">
        <f>IF(AE195&lt;&gt;"","-" &amp;TEXT([1]comp!$AE195,"0.#") &amp;TEXT(AE$1,0),"")</f>
        <v/>
      </c>
      <c r="BH195" s="69" t="str">
        <f>[1]comp!$D195 &amp; [1]comp!$E195</f>
        <v>3.3TiGao, Q. et al. Effects of alloying elements on microstructure and mechanical properties of Co–Ni–Al–Ti superalloy. Mater. Sci. Eng. A 779, (2020).</v>
      </c>
      <c r="BI195" s="70" t="str">
        <f t="shared" si="16"/>
        <v>Co-30.Ni-6.7Al-3.3Ti</v>
      </c>
      <c r="BJ195" s="69" t="s">
        <v>1532</v>
      </c>
      <c r="BK195" t="str">
        <f t="shared" si="17"/>
        <v>-6.7Al-30.Ni-3.3Ti</v>
      </c>
      <c r="BL195"/>
      <c r="BM195"/>
      <c r="BN195"/>
      <c r="BO195"/>
    </row>
    <row r="196" spans="1:67" s="31" customFormat="1" x14ac:dyDescent="0.3">
      <c r="A196" s="26" t="str">
        <f t="shared" si="15"/>
        <v>Co-30.Ni-7.5Al-2.5Ti</v>
      </c>
      <c r="B196" s="60" t="s">
        <v>1481</v>
      </c>
      <c r="C196" s="60" t="s">
        <v>2875</v>
      </c>
      <c r="D196" s="44" t="s">
        <v>483</v>
      </c>
      <c r="E196" s="60" t="s">
        <v>481</v>
      </c>
      <c r="F196" s="44">
        <v>207</v>
      </c>
      <c r="G196" s="54">
        <f t="shared" si="18"/>
        <v>60</v>
      </c>
      <c r="H196" s="54">
        <v>30</v>
      </c>
      <c r="I196" s="54">
        <v>7.5</v>
      </c>
      <c r="J196" s="54"/>
      <c r="K196" s="54"/>
      <c r="L196" s="54">
        <v>2.5</v>
      </c>
      <c r="M196" s="54"/>
      <c r="N196" s="54"/>
      <c r="O196" s="54"/>
      <c r="P196" s="54"/>
      <c r="Q196" s="50"/>
      <c r="R196" s="50"/>
      <c r="S196" s="50"/>
      <c r="T196" s="54"/>
      <c r="U196" s="54"/>
      <c r="V196" s="54"/>
      <c r="W196" s="54"/>
      <c r="X196" s="54"/>
      <c r="Y196" s="54"/>
      <c r="Z196" s="54"/>
      <c r="AA196" s="54"/>
      <c r="AB196" s="54"/>
      <c r="AC196" s="54"/>
      <c r="AD196" s="54"/>
      <c r="AE196" s="54"/>
      <c r="AF196" s="44">
        <f t="shared" si="19"/>
        <v>8.3275750000000013</v>
      </c>
      <c r="AG196" s="44"/>
      <c r="AH196" s="44"/>
      <c r="AI196" s="46" t="s">
        <v>1</v>
      </c>
      <c r="AJ196" s="46" t="str">
        <f>IF(I196&lt;&gt;"","-" &amp;TEXT([1]comp!$I196,"0.#") &amp;TEXT(I$1,0),"")</f>
        <v>-7.5Al</v>
      </c>
      <c r="AK196" s="46" t="str">
        <f>IF(K196&lt;&gt;"","-" &amp;TEXT(comp[[#This Row],[W]],"0.#") &amp;TEXT(K$1,0),"")</f>
        <v/>
      </c>
      <c r="AL196" s="46" t="str">
        <f>IF(H196&lt;&gt;"","-" &amp;TEXT(comp[[#This Row],[Ni]],"0.#") &amp;TEXT(H$1,0),"")</f>
        <v>-30.Ni</v>
      </c>
      <c r="AM196" s="46" t="str">
        <f>IF(J196&lt;&gt;"","-" &amp;TEXT(comp[[#This Row],[Cr]],"0.#") &amp;TEXT(J$1,0),"")</f>
        <v/>
      </c>
      <c r="AN196" s="46" t="str">
        <f>IF(M196&lt;&gt;"","-" &amp;TEXT(comp[[#This Row],[Ta]],"0.#") &amp;TEXT(M$1,0),"")</f>
        <v/>
      </c>
      <c r="AO196" s="46" t="str">
        <f>IF(N196&lt;&gt;"","-" &amp;TEXT(comp[[#This Row],[Nb]],"0.#") &amp;TEXT(N$1,0),"")</f>
        <v/>
      </c>
      <c r="AP196" s="46" t="str">
        <f>IF(O196&lt;&gt;"","-" &amp;TEXT(comp[[#This Row],[V]],"0.#") &amp;TEXT(O$1,0),"")</f>
        <v/>
      </c>
      <c r="AQ196" s="46" t="str">
        <f>IF(L196&lt;&gt;"","-" &amp;TEXT(comp[[#This Row],[Ti]],"0.#") &amp;TEXT(L$1,0),"")</f>
        <v>-2.5Ti</v>
      </c>
      <c r="AR196" s="46" t="str">
        <f>IF(P196&lt;&gt;"","-" &amp;TEXT(comp[[#This Row],[Mo]],"0.#") &amp;TEXT(P$1,0),"")</f>
        <v/>
      </c>
      <c r="AS196" s="46" t="str">
        <f>IF(Q196&lt;&gt;"","-" &amp;TEXT(comp[[#This Row],[C]],"0.##") &amp;TEXT(Q$1,0),"")</f>
        <v/>
      </c>
      <c r="AT196" s="46" t="str">
        <f>IF(R196&lt;&gt;"","-" &amp;TEXT(comp[[#This Row],[Zr]],"0.##") &amp;TEXT(R$1,0),"")</f>
        <v/>
      </c>
      <c r="AU196" s="46" t="str">
        <f>IF(S196&lt;&gt;"","-" &amp;TEXT(comp[[#This Row],[B]],"0.##") &amp;TEXT(S$1,0),"")</f>
        <v/>
      </c>
      <c r="AV196" s="46" t="str">
        <f>IF(T196&lt;&gt;"","-" &amp;TEXT(comp[[#This Row],[Ir]],"0.#") &amp;TEXT(T$1,0),"")</f>
        <v/>
      </c>
      <c r="AW196" s="46" t="str">
        <f>IF(U196&lt;&gt;"","-" &amp;TEXT(comp[[#This Row],[Re]],"0.#") &amp;TEXT(U$1,0),"")</f>
        <v/>
      </c>
      <c r="AX196" s="46" t="str">
        <f>IF(V196&lt;&gt;"","-" &amp;TEXT(comp[[#This Row],[Si]],"0.#") &amp;TEXT(V$1,0),"")</f>
        <v/>
      </c>
      <c r="AY196" s="46" t="str">
        <f>IF(W196&lt;&gt;"","-" &amp;TEXT(comp[[#This Row],[Fe]],"0.#") &amp;TEXT(W$1,0),"")</f>
        <v/>
      </c>
      <c r="AZ196" s="46" t="str">
        <f>IF(X196&lt;&gt;"","-" &amp;TEXT(comp[[#This Row],[Y]],"0.#") &amp;TEXT(X$1,0),"")</f>
        <v/>
      </c>
      <c r="BA196" s="46" t="str">
        <f>IF(Y196&lt;&gt;"","-" &amp;TEXT(comp[[#This Row],[Hf]],"0.#") &amp;TEXT(Y$1,0),"")</f>
        <v/>
      </c>
      <c r="BB196" s="46" t="str">
        <f>IF(Z196&lt;&gt;"","-" &amp;TEXT(comp[[#This Row],[Ge]],"0.#") &amp;TEXT(Z$1,0),"")</f>
        <v/>
      </c>
      <c r="BC196" s="46" t="str">
        <f>IF(AA196&lt;&gt;"","-" &amp;TEXT(comp[[#This Row],[Mn]],"0.#") &amp;TEXT(AA$1,0),"")</f>
        <v/>
      </c>
      <c r="BD196" s="46" t="str">
        <f>IF(AB196&lt;&gt;"","-" &amp;TEXT(comp[[#This Row],[Sc]],"0.#") &amp;TEXT(AB$1,0),"")</f>
        <v/>
      </c>
      <c r="BE196" s="46" t="str">
        <f>IF(AC196&lt;&gt;"","-" &amp;TEXT(comp[[#This Row],[Ru]],"0.#") &amp;TEXT(AC$1,0),"")</f>
        <v/>
      </c>
      <c r="BF196" s="46" t="str">
        <f>IF(AD196&lt;&gt;"","-" &amp;TEXT(comp[[#This Row],[Ce]],"0.#") &amp;TEXT(AD$1,0),"")</f>
        <v/>
      </c>
      <c r="BG196" s="46" t="str">
        <f>IF(AE196&lt;&gt;"","-" &amp;TEXT([1]comp!$AE196,"0.#") &amp;TEXT(AE$1,0),"")</f>
        <v/>
      </c>
      <c r="BH196" s="60" t="str">
        <f>[1]comp!$D196 &amp; [1]comp!$E196</f>
        <v>2.5TiGao, Q. et al. Effects of alloying elements on microstructure and mechanical properties of Co–Ni–Al–Ti superalloy. Mater. Sci. Eng. A 779, (2020).</v>
      </c>
      <c r="BI196" s="63" t="str">
        <f t="shared" si="16"/>
        <v>Co-30.Ni-7.5Al-2.5Ti</v>
      </c>
      <c r="BJ196" s="60" t="s">
        <v>1529</v>
      </c>
      <c r="BK196" t="str">
        <f t="shared" si="17"/>
        <v>-7.5Al-30.Ni-2.5Ti</v>
      </c>
      <c r="BL196"/>
      <c r="BM196"/>
      <c r="BN196"/>
      <c r="BO196"/>
    </row>
    <row r="197" spans="1:67" s="28" customFormat="1" x14ac:dyDescent="0.3">
      <c r="A197" s="26" t="str">
        <f t="shared" si="15"/>
        <v>Co-30.Ni-7.5Al-2.Cr-2.5Ti</v>
      </c>
      <c r="B197" s="60" t="s">
        <v>1481</v>
      </c>
      <c r="C197" s="60" t="s">
        <v>2876</v>
      </c>
      <c r="D197" s="44" t="s">
        <v>485</v>
      </c>
      <c r="E197" s="60" t="s">
        <v>481</v>
      </c>
      <c r="F197" s="44">
        <v>208</v>
      </c>
      <c r="G197" s="54">
        <f t="shared" si="18"/>
        <v>58</v>
      </c>
      <c r="H197" s="54">
        <v>30</v>
      </c>
      <c r="I197" s="54">
        <v>7.5</v>
      </c>
      <c r="J197" s="54">
        <v>2</v>
      </c>
      <c r="K197" s="54"/>
      <c r="L197" s="54">
        <v>2.5</v>
      </c>
      <c r="M197" s="54"/>
      <c r="N197" s="54"/>
      <c r="O197" s="54"/>
      <c r="P197" s="54"/>
      <c r="Q197" s="50"/>
      <c r="R197" s="50"/>
      <c r="S197" s="50"/>
      <c r="T197" s="54"/>
      <c r="U197" s="54"/>
      <c r="V197" s="54"/>
      <c r="W197" s="54"/>
      <c r="X197" s="54"/>
      <c r="Y197" s="54"/>
      <c r="Z197" s="54"/>
      <c r="AA197" s="54"/>
      <c r="AB197" s="54"/>
      <c r="AC197" s="54"/>
      <c r="AD197" s="54"/>
      <c r="AE197" s="54"/>
      <c r="AF197" s="44">
        <f t="shared" si="19"/>
        <v>8.2933750000000011</v>
      </c>
      <c r="AG197" s="44"/>
      <c r="AH197" s="44"/>
      <c r="AI197" s="46" t="s">
        <v>1</v>
      </c>
      <c r="AJ197" s="46" t="str">
        <f>IF(I197&lt;&gt;"","-" &amp;TEXT([1]comp!$I197,"0.#") &amp;TEXT(I$1,0),"")</f>
        <v>-7.5Al</v>
      </c>
      <c r="AK197" s="46" t="str">
        <f>IF(K197&lt;&gt;"","-" &amp;TEXT(comp[[#This Row],[W]],"0.#") &amp;TEXT(K$1,0),"")</f>
        <v/>
      </c>
      <c r="AL197" s="46" t="str">
        <f>IF(H197&lt;&gt;"","-" &amp;TEXT(comp[[#This Row],[Ni]],"0.#") &amp;TEXT(H$1,0),"")</f>
        <v>-30.Ni</v>
      </c>
      <c r="AM197" s="46" t="str">
        <f>IF(J197&lt;&gt;"","-" &amp;TEXT(comp[[#This Row],[Cr]],"0.#") &amp;TEXT(J$1,0),"")</f>
        <v>-2.Cr</v>
      </c>
      <c r="AN197" s="46" t="str">
        <f>IF(M197&lt;&gt;"","-" &amp;TEXT(comp[[#This Row],[Ta]],"0.#") &amp;TEXT(M$1,0),"")</f>
        <v/>
      </c>
      <c r="AO197" s="46" t="str">
        <f>IF(N197&lt;&gt;"","-" &amp;TEXT(comp[[#This Row],[Nb]],"0.#") &amp;TEXT(N$1,0),"")</f>
        <v/>
      </c>
      <c r="AP197" s="46" t="str">
        <f>IF(O197&lt;&gt;"","-" &amp;TEXT(comp[[#This Row],[V]],"0.#") &amp;TEXT(O$1,0),"")</f>
        <v/>
      </c>
      <c r="AQ197" s="46" t="str">
        <f>IF(L197&lt;&gt;"","-" &amp;TEXT(comp[[#This Row],[Ti]],"0.#") &amp;TEXT(L$1,0),"")</f>
        <v>-2.5Ti</v>
      </c>
      <c r="AR197" s="46" t="str">
        <f>IF(P197&lt;&gt;"","-" &amp;TEXT(comp[[#This Row],[Mo]],"0.#") &amp;TEXT(P$1,0),"")</f>
        <v/>
      </c>
      <c r="AS197" s="46" t="str">
        <f>IF(Q197&lt;&gt;"","-" &amp;TEXT(comp[[#This Row],[C]],"0.##") &amp;TEXT(Q$1,0),"")</f>
        <v/>
      </c>
      <c r="AT197" s="46" t="str">
        <f>IF(R197&lt;&gt;"","-" &amp;TEXT(comp[[#This Row],[Zr]],"0.##") &amp;TEXT(R$1,0),"")</f>
        <v/>
      </c>
      <c r="AU197" s="46" t="str">
        <f>IF(S197&lt;&gt;"","-" &amp;TEXT(comp[[#This Row],[B]],"0.##") &amp;TEXT(S$1,0),"")</f>
        <v/>
      </c>
      <c r="AV197" s="46" t="str">
        <f>IF(T197&lt;&gt;"","-" &amp;TEXT(comp[[#This Row],[Ir]],"0.#") &amp;TEXT(T$1,0),"")</f>
        <v/>
      </c>
      <c r="AW197" s="46" t="str">
        <f>IF(U197&lt;&gt;"","-" &amp;TEXT(comp[[#This Row],[Re]],"0.#") &amp;TEXT(U$1,0),"")</f>
        <v/>
      </c>
      <c r="AX197" s="46" t="str">
        <f>IF(V197&lt;&gt;"","-" &amp;TEXT(comp[[#This Row],[Si]],"0.#") &amp;TEXT(V$1,0),"")</f>
        <v/>
      </c>
      <c r="AY197" s="46" t="str">
        <f>IF(W197&lt;&gt;"","-" &amp;TEXT(comp[[#This Row],[Fe]],"0.#") &amp;TEXT(W$1,0),"")</f>
        <v/>
      </c>
      <c r="AZ197" s="46" t="str">
        <f>IF(X197&lt;&gt;"","-" &amp;TEXT(comp[[#This Row],[Y]],"0.#") &amp;TEXT(X$1,0),"")</f>
        <v/>
      </c>
      <c r="BA197" s="46" t="str">
        <f>IF(Y197&lt;&gt;"","-" &amp;TEXT(comp[[#This Row],[Hf]],"0.#") &amp;TEXT(Y$1,0),"")</f>
        <v/>
      </c>
      <c r="BB197" s="46" t="str">
        <f>IF(Z197&lt;&gt;"","-" &amp;TEXT(comp[[#This Row],[Ge]],"0.#") &amp;TEXT(Z$1,0),"")</f>
        <v/>
      </c>
      <c r="BC197" s="46" t="str">
        <f>IF(AA197&lt;&gt;"","-" &amp;TEXT(comp[[#This Row],[Mn]],"0.#") &amp;TEXT(AA$1,0),"")</f>
        <v/>
      </c>
      <c r="BD197" s="46" t="str">
        <f>IF(AB197&lt;&gt;"","-" &amp;TEXT(comp[[#This Row],[Sc]],"0.#") &amp;TEXT(AB$1,0),"")</f>
        <v/>
      </c>
      <c r="BE197" s="46" t="str">
        <f>IF(AC197&lt;&gt;"","-" &amp;TEXT(comp[[#This Row],[Ru]],"0.#") &amp;TEXT(AC$1,0),"")</f>
        <v/>
      </c>
      <c r="BF197" s="46" t="str">
        <f>IF(AD197&lt;&gt;"","-" &amp;TEXT(comp[[#This Row],[Ce]],"0.#") &amp;TEXT(AD$1,0),"")</f>
        <v/>
      </c>
      <c r="BG197" s="46" t="str">
        <f>IF(AE197&lt;&gt;"","-" &amp;TEXT([1]comp!$AE197,"0.#") &amp;TEXT(AE$1,0),"")</f>
        <v/>
      </c>
      <c r="BH197" s="60" t="str">
        <f>[1]comp!$D197 &amp; [1]comp!$E197</f>
        <v>2CrGao, Q. et al. Effects of alloying elements on microstructure and mechanical properties of Co–Ni–Al–Ti superalloy. Mater. Sci. Eng. A 779, (2020).</v>
      </c>
      <c r="BI197" s="63" t="str">
        <f t="shared" si="16"/>
        <v>Co-30.Ni-7.5Al-2.Cr-2.5Ti</v>
      </c>
      <c r="BJ197" s="60" t="s">
        <v>1530</v>
      </c>
      <c r="BK197" t="str">
        <f t="shared" si="17"/>
        <v>-7.5Al-2.Cr-30.Ni-2.5Ti</v>
      </c>
      <c r="BL197"/>
      <c r="BM197"/>
      <c r="BN197"/>
      <c r="BO197"/>
    </row>
    <row r="198" spans="1:67" s="28" customFormat="1" x14ac:dyDescent="0.3">
      <c r="A198" s="26" t="str">
        <f t="shared" si="15"/>
        <v>Co-30.Ni-7.5Al-2.5Ti-2.Mo</v>
      </c>
      <c r="B198" s="60" t="s">
        <v>1481</v>
      </c>
      <c r="C198" s="60" t="s">
        <v>2877</v>
      </c>
      <c r="D198" s="44" t="s">
        <v>429</v>
      </c>
      <c r="E198" s="60" t="s">
        <v>481</v>
      </c>
      <c r="F198" s="44">
        <v>209</v>
      </c>
      <c r="G198" s="54">
        <f t="shared" si="18"/>
        <v>58</v>
      </c>
      <c r="H198" s="54">
        <v>30</v>
      </c>
      <c r="I198" s="54">
        <v>7.5</v>
      </c>
      <c r="J198" s="54"/>
      <c r="K198" s="54"/>
      <c r="L198" s="54">
        <v>2.5</v>
      </c>
      <c r="M198" s="54"/>
      <c r="N198" s="54"/>
      <c r="O198" s="54"/>
      <c r="P198" s="54">
        <v>2</v>
      </c>
      <c r="Q198" s="50"/>
      <c r="R198" s="50"/>
      <c r="S198" s="50"/>
      <c r="T198" s="54"/>
      <c r="U198" s="54"/>
      <c r="V198" s="54"/>
      <c r="W198" s="54"/>
      <c r="X198" s="54"/>
      <c r="Y198" s="54"/>
      <c r="Z198" s="54"/>
      <c r="AA198" s="54"/>
      <c r="AB198" s="54"/>
      <c r="AC198" s="54"/>
      <c r="AD198" s="54"/>
      <c r="AE198" s="54"/>
      <c r="AF198" s="44">
        <f t="shared" si="19"/>
        <v>8.3551750000000009</v>
      </c>
      <c r="AG198" s="44"/>
      <c r="AH198" s="44"/>
      <c r="AI198" s="46" t="s">
        <v>1</v>
      </c>
      <c r="AJ198" s="46" t="str">
        <f>IF(I198&lt;&gt;"","-" &amp;TEXT([1]comp!$I198,"0.#") &amp;TEXT(I$1,0),"")</f>
        <v>-7.5Al</v>
      </c>
      <c r="AK198" s="46" t="str">
        <f>IF(K198&lt;&gt;"","-" &amp;TEXT(comp[[#This Row],[W]],"0.#") &amp;TEXT(K$1,0),"")</f>
        <v/>
      </c>
      <c r="AL198" s="46" t="str">
        <f>IF(H198&lt;&gt;"","-" &amp;TEXT(comp[[#This Row],[Ni]],"0.#") &amp;TEXT(H$1,0),"")</f>
        <v>-30.Ni</v>
      </c>
      <c r="AM198" s="46" t="str">
        <f>IF(J198&lt;&gt;"","-" &amp;TEXT(comp[[#This Row],[Cr]],"0.#") &amp;TEXT(J$1,0),"")</f>
        <v/>
      </c>
      <c r="AN198" s="46" t="str">
        <f>IF(M198&lt;&gt;"","-" &amp;TEXT(comp[[#This Row],[Ta]],"0.#") &amp;TEXT(M$1,0),"")</f>
        <v/>
      </c>
      <c r="AO198" s="46" t="str">
        <f>IF(N198&lt;&gt;"","-" &amp;TEXT(comp[[#This Row],[Nb]],"0.#") &amp;TEXT(N$1,0),"")</f>
        <v/>
      </c>
      <c r="AP198" s="46" t="str">
        <f>IF(O198&lt;&gt;"","-" &amp;TEXT(comp[[#This Row],[V]],"0.#") &amp;TEXT(O$1,0),"")</f>
        <v/>
      </c>
      <c r="AQ198" s="46" t="str">
        <f>IF(L198&lt;&gt;"","-" &amp;TEXT(comp[[#This Row],[Ti]],"0.#") &amp;TEXT(L$1,0),"")</f>
        <v>-2.5Ti</v>
      </c>
      <c r="AR198" s="46" t="str">
        <f>IF(P198&lt;&gt;"","-" &amp;TEXT(comp[[#This Row],[Mo]],"0.#") &amp;TEXT(P$1,0),"")</f>
        <v>-2.Mo</v>
      </c>
      <c r="AS198" s="46" t="str">
        <f>IF(Q198&lt;&gt;"","-" &amp;TEXT(comp[[#This Row],[C]],"0.##") &amp;TEXT(Q$1,0),"")</f>
        <v/>
      </c>
      <c r="AT198" s="46" t="str">
        <f>IF(R198&lt;&gt;"","-" &amp;TEXT(comp[[#This Row],[Zr]],"0.##") &amp;TEXT(R$1,0),"")</f>
        <v/>
      </c>
      <c r="AU198" s="46" t="str">
        <f>IF(S198&lt;&gt;"","-" &amp;TEXT(comp[[#This Row],[B]],"0.##") &amp;TEXT(S$1,0),"")</f>
        <v/>
      </c>
      <c r="AV198" s="46" t="str">
        <f>IF(T198&lt;&gt;"","-" &amp;TEXT(comp[[#This Row],[Ir]],"0.#") &amp;TEXT(T$1,0),"")</f>
        <v/>
      </c>
      <c r="AW198" s="46" t="str">
        <f>IF(U198&lt;&gt;"","-" &amp;TEXT(comp[[#This Row],[Re]],"0.#") &amp;TEXT(U$1,0),"")</f>
        <v/>
      </c>
      <c r="AX198" s="46" t="str">
        <f>IF(V198&lt;&gt;"","-" &amp;TEXT(comp[[#This Row],[Si]],"0.#") &amp;TEXT(V$1,0),"")</f>
        <v/>
      </c>
      <c r="AY198" s="46" t="str">
        <f>IF(W198&lt;&gt;"","-" &amp;TEXT(comp[[#This Row],[Fe]],"0.#") &amp;TEXT(W$1,0),"")</f>
        <v/>
      </c>
      <c r="AZ198" s="46" t="str">
        <f>IF(X198&lt;&gt;"","-" &amp;TEXT(comp[[#This Row],[Y]],"0.#") &amp;TEXT(X$1,0),"")</f>
        <v/>
      </c>
      <c r="BA198" s="46" t="str">
        <f>IF(Y198&lt;&gt;"","-" &amp;TEXT(comp[[#This Row],[Hf]],"0.#") &amp;TEXT(Y$1,0),"")</f>
        <v/>
      </c>
      <c r="BB198" s="46" t="str">
        <f>IF(Z198&lt;&gt;"","-" &amp;TEXT(comp[[#This Row],[Ge]],"0.#") &amp;TEXT(Z$1,0),"")</f>
        <v/>
      </c>
      <c r="BC198" s="46" t="str">
        <f>IF(AA198&lt;&gt;"","-" &amp;TEXT(comp[[#This Row],[Mn]],"0.#") &amp;TEXT(AA$1,0),"")</f>
        <v/>
      </c>
      <c r="BD198" s="46" t="str">
        <f>IF(AB198&lt;&gt;"","-" &amp;TEXT(comp[[#This Row],[Sc]],"0.#") &amp;TEXT(AB$1,0),"")</f>
        <v/>
      </c>
      <c r="BE198" s="46" t="str">
        <f>IF(AC198&lt;&gt;"","-" &amp;TEXT(comp[[#This Row],[Ru]],"0.#") &amp;TEXT(AC$1,0),"")</f>
        <v/>
      </c>
      <c r="BF198" s="46" t="str">
        <f>IF(AD198&lt;&gt;"","-" &amp;TEXT(comp[[#This Row],[Ce]],"0.#") &amp;TEXT(AD$1,0),"")</f>
        <v/>
      </c>
      <c r="BG198" s="46" t="str">
        <f>IF(AE198&lt;&gt;"","-" &amp;TEXT([1]comp!$AE198,"0.#") &amp;TEXT(AE$1,0),"")</f>
        <v/>
      </c>
      <c r="BH198" s="60" t="str">
        <f>[1]comp!$D198 &amp; [1]comp!$E198</f>
        <v>2MoGao, Q. et al. Effects of alloying elements on microstructure and mechanical properties of Co–Ni–Al–Ti superalloy. Mater. Sci. Eng. A 779, (2020).</v>
      </c>
      <c r="BI198" s="63" t="str">
        <f t="shared" si="16"/>
        <v>Co-30.Ni-7.5Al-2.5Ti-2.Mo</v>
      </c>
      <c r="BJ198" s="60" t="s">
        <v>1531</v>
      </c>
      <c r="BK198" t="str">
        <f t="shared" si="17"/>
        <v>-7.5Al-30.Ni-2.Mo-2.5Ti</v>
      </c>
      <c r="BL198"/>
      <c r="BM198"/>
      <c r="BN198"/>
      <c r="BO198"/>
    </row>
    <row r="199" spans="1:67" s="31" customFormat="1" x14ac:dyDescent="0.3">
      <c r="A199" s="26" t="str">
        <f t="shared" si="15"/>
        <v>Co-30.Ni-8.3Al-1.7Ti</v>
      </c>
      <c r="B199" s="69" t="s">
        <v>779</v>
      </c>
      <c r="C199" s="69" t="s">
        <v>2878</v>
      </c>
      <c r="D199" s="42" t="s">
        <v>482</v>
      </c>
      <c r="E199" s="69" t="s">
        <v>481</v>
      </c>
      <c r="F199" s="42">
        <v>210</v>
      </c>
      <c r="G199" s="54">
        <f t="shared" si="18"/>
        <v>60</v>
      </c>
      <c r="H199" s="48">
        <v>30</v>
      </c>
      <c r="I199" s="48">
        <v>8.3000000000000007</v>
      </c>
      <c r="J199" s="48"/>
      <c r="K199" s="48"/>
      <c r="L199" s="48">
        <v>1.7</v>
      </c>
      <c r="M199" s="48"/>
      <c r="N199" s="48"/>
      <c r="O199" s="48"/>
      <c r="P199" s="48"/>
      <c r="Q199" s="47"/>
      <c r="R199" s="47"/>
      <c r="S199" s="47"/>
      <c r="T199" s="48"/>
      <c r="U199" s="48"/>
      <c r="V199" s="48"/>
      <c r="W199" s="48"/>
      <c r="X199" s="48"/>
      <c r="Y199" s="48"/>
      <c r="Z199" s="48"/>
      <c r="AA199" s="48"/>
      <c r="AB199" s="48"/>
      <c r="AC199" s="48"/>
      <c r="AD199" s="48"/>
      <c r="AE199" s="48"/>
      <c r="AF199" s="42">
        <f t="shared" si="19"/>
        <v>8.3131189999999986</v>
      </c>
      <c r="AG199" s="42"/>
      <c r="AH199" s="42"/>
      <c r="AI199" s="46" t="s">
        <v>1</v>
      </c>
      <c r="AJ199" s="46" t="str">
        <f>IF(I199&lt;&gt;"","-" &amp;TEXT([1]comp!$I199,"0.#") &amp;TEXT(I$1,0),"")</f>
        <v>-8.3Al</v>
      </c>
      <c r="AK199" s="46" t="str">
        <f>IF(K199&lt;&gt;"","-" &amp;TEXT(comp[[#This Row],[W]],"0.#") &amp;TEXT(K$1,0),"")</f>
        <v/>
      </c>
      <c r="AL199" s="46" t="str">
        <f>IF(H199&lt;&gt;"","-" &amp;TEXT(comp[[#This Row],[Ni]],"0.#") &amp;TEXT(H$1,0),"")</f>
        <v>-30.Ni</v>
      </c>
      <c r="AM199" s="46" t="str">
        <f>IF(J199&lt;&gt;"","-" &amp;TEXT(comp[[#This Row],[Cr]],"0.#") &amp;TEXT(J$1,0),"")</f>
        <v/>
      </c>
      <c r="AN199" s="46" t="str">
        <f>IF(M199&lt;&gt;"","-" &amp;TEXT(comp[[#This Row],[Ta]],"0.#") &amp;TEXT(M$1,0),"")</f>
        <v/>
      </c>
      <c r="AO199" s="46" t="str">
        <f>IF(N199&lt;&gt;"","-" &amp;TEXT(comp[[#This Row],[Nb]],"0.#") &amp;TEXT(N$1,0),"")</f>
        <v/>
      </c>
      <c r="AP199" s="46" t="str">
        <f>IF(O199&lt;&gt;"","-" &amp;TEXT(comp[[#This Row],[V]],"0.#") &amp;TEXT(O$1,0),"")</f>
        <v/>
      </c>
      <c r="AQ199" s="46" t="str">
        <f>IF(L199&lt;&gt;"","-" &amp;TEXT(comp[[#This Row],[Ti]],"0.#") &amp;TEXT(L$1,0),"")</f>
        <v>-1.7Ti</v>
      </c>
      <c r="AR199" s="46" t="str">
        <f>IF(P199&lt;&gt;"","-" &amp;TEXT(comp[[#This Row],[Mo]],"0.#") &amp;TEXT(P$1,0),"")</f>
        <v/>
      </c>
      <c r="AS199" s="46" t="str">
        <f>IF(Q199&lt;&gt;"","-" &amp;TEXT(comp[[#This Row],[C]],"0.##") &amp;TEXT(Q$1,0),"")</f>
        <v/>
      </c>
      <c r="AT199" s="46" t="str">
        <f>IF(R199&lt;&gt;"","-" &amp;TEXT(comp[[#This Row],[Zr]],"0.##") &amp;TEXT(R$1,0),"")</f>
        <v/>
      </c>
      <c r="AU199" s="46" t="str">
        <f>IF(S199&lt;&gt;"","-" &amp;TEXT(comp[[#This Row],[B]],"0.##") &amp;TEXT(S$1,0),"")</f>
        <v/>
      </c>
      <c r="AV199" s="46" t="str">
        <f>IF(T199&lt;&gt;"","-" &amp;TEXT(comp[[#This Row],[Ir]],"0.#") &amp;TEXT(T$1,0),"")</f>
        <v/>
      </c>
      <c r="AW199" s="46" t="str">
        <f>IF(U199&lt;&gt;"","-" &amp;TEXT(comp[[#This Row],[Re]],"0.#") &amp;TEXT(U$1,0),"")</f>
        <v/>
      </c>
      <c r="AX199" s="46" t="str">
        <f>IF(V199&lt;&gt;"","-" &amp;TEXT(comp[[#This Row],[Si]],"0.#") &amp;TEXT(V$1,0),"")</f>
        <v/>
      </c>
      <c r="AY199" s="46" t="str">
        <f>IF(W199&lt;&gt;"","-" &amp;TEXT(comp[[#This Row],[Fe]],"0.#") &amp;TEXT(W$1,0),"")</f>
        <v/>
      </c>
      <c r="AZ199" s="46" t="str">
        <f>IF(X199&lt;&gt;"","-" &amp;TEXT(comp[[#This Row],[Y]],"0.#") &amp;TEXT(X$1,0),"")</f>
        <v/>
      </c>
      <c r="BA199" s="46" t="str">
        <f>IF(Y199&lt;&gt;"","-" &amp;TEXT(comp[[#This Row],[Hf]],"0.#") &amp;TEXT(Y$1,0),"")</f>
        <v/>
      </c>
      <c r="BB199" s="46" t="str">
        <f>IF(Z199&lt;&gt;"","-" &amp;TEXT(comp[[#This Row],[Ge]],"0.#") &amp;TEXT(Z$1,0),"")</f>
        <v/>
      </c>
      <c r="BC199" s="46" t="str">
        <f>IF(AA199&lt;&gt;"","-" &amp;TEXT(comp[[#This Row],[Mn]],"0.#") &amp;TEXT(AA$1,0),"")</f>
        <v/>
      </c>
      <c r="BD199" s="46" t="str">
        <f>IF(AB199&lt;&gt;"","-" &amp;TEXT(comp[[#This Row],[Sc]],"0.#") &amp;TEXT(AB$1,0),"")</f>
        <v/>
      </c>
      <c r="BE199" s="46" t="str">
        <f>IF(AC199&lt;&gt;"","-" &amp;TEXT(comp[[#This Row],[Ru]],"0.#") &amp;TEXT(AC$1,0),"")</f>
        <v/>
      </c>
      <c r="BF199" s="46" t="str">
        <f>IF(AD199&lt;&gt;"","-" &amp;TEXT(comp[[#This Row],[Ce]],"0.#") &amp;TEXT(AD$1,0),"")</f>
        <v/>
      </c>
      <c r="BG199" s="46" t="str">
        <f>IF(AE199&lt;&gt;"","-" &amp;TEXT([1]comp!$AE199,"0.#") &amp;TEXT(AE$1,0),"")</f>
        <v/>
      </c>
      <c r="BH199" s="69" t="str">
        <f>[1]comp!$D199 &amp; [1]comp!$E199</f>
        <v>1.7TiGao, Q. et al. Effects of alloying elements on microstructure and mechanical properties of Co–Ni–Al–Ti superalloy. Mater. Sci. Eng. A 779, (2020).</v>
      </c>
      <c r="BI199" s="70" t="str">
        <f t="shared" si="16"/>
        <v>Co-30.Ni-8.3Al-1.7Ti</v>
      </c>
      <c r="BJ199" s="69" t="s">
        <v>1528</v>
      </c>
      <c r="BK199" t="str">
        <f t="shared" si="17"/>
        <v>-8.3Al-30.Ni-1.7Ti</v>
      </c>
      <c r="BL199"/>
      <c r="BM199"/>
      <c r="BN199"/>
      <c r="BO199"/>
    </row>
    <row r="200" spans="1:67" s="28" customFormat="1" x14ac:dyDescent="0.3">
      <c r="A200" s="26" t="str">
        <f t="shared" si="15"/>
        <v>Co-30.Ni-11.Al-5.Cr-4.W-4.Ti-1.Ta</v>
      </c>
      <c r="B200" s="30" t="s">
        <v>1483</v>
      </c>
      <c r="C200" s="30" t="s">
        <v>2879</v>
      </c>
      <c r="D200" s="28" t="s">
        <v>499</v>
      </c>
      <c r="E200" s="30" t="s">
        <v>498</v>
      </c>
      <c r="F200" s="28">
        <v>211</v>
      </c>
      <c r="G200" s="54">
        <f t="shared" si="18"/>
        <v>45</v>
      </c>
      <c r="H200" s="56">
        <v>30</v>
      </c>
      <c r="I200" s="56">
        <v>11</v>
      </c>
      <c r="J200" s="56">
        <v>5</v>
      </c>
      <c r="K200" s="56">
        <v>4</v>
      </c>
      <c r="L200" s="56">
        <v>4</v>
      </c>
      <c r="M200" s="56">
        <v>1</v>
      </c>
      <c r="N200" s="56"/>
      <c r="O200" s="56"/>
      <c r="P200" s="56"/>
      <c r="Q200" s="52"/>
      <c r="R200" s="52"/>
      <c r="S200" s="52"/>
      <c r="T200" s="56"/>
      <c r="U200" s="56"/>
      <c r="V200" s="56"/>
      <c r="W200" s="56"/>
      <c r="X200" s="56"/>
      <c r="Y200" s="56"/>
      <c r="Z200" s="56"/>
      <c r="AA200" s="56"/>
      <c r="AB200" s="56"/>
      <c r="AC200" s="56"/>
      <c r="AD200" s="56"/>
      <c r="AE200" s="56"/>
      <c r="AF200" s="28">
        <f t="shared" si="19"/>
        <v>8.4506800000000002</v>
      </c>
      <c r="AG200" s="28">
        <v>8.77</v>
      </c>
      <c r="AH200" s="28" t="s">
        <v>659</v>
      </c>
      <c r="AI200" s="46" t="s">
        <v>1</v>
      </c>
      <c r="AJ200" s="46" t="str">
        <f>IF(I200&lt;&gt;"","-" &amp;TEXT([1]comp!$I200,"0.#") &amp;TEXT(I$1,0),"")</f>
        <v>-11.Al</v>
      </c>
      <c r="AK200" s="46" t="str">
        <f>IF(K200&lt;&gt;"","-" &amp;TEXT(comp[[#This Row],[W]],"0.#") &amp;TEXT(K$1,0),"")</f>
        <v>-4.W</v>
      </c>
      <c r="AL200" s="46" t="str">
        <f>IF(H200&lt;&gt;"","-" &amp;TEXT(comp[[#This Row],[Ni]],"0.#") &amp;TEXT(H$1,0),"")</f>
        <v>-30.Ni</v>
      </c>
      <c r="AM200" s="46" t="str">
        <f>IF(J200&lt;&gt;"","-" &amp;TEXT(comp[[#This Row],[Cr]],"0.#") &amp;TEXT(J$1,0),"")</f>
        <v>-5.Cr</v>
      </c>
      <c r="AN200" s="46" t="str">
        <f>IF(M200&lt;&gt;"","-" &amp;TEXT(comp[[#This Row],[Ta]],"0.#") &amp;TEXT(M$1,0),"")</f>
        <v>-1.Ta</v>
      </c>
      <c r="AO200" s="46" t="str">
        <f>IF(N200&lt;&gt;"","-" &amp;TEXT(comp[[#This Row],[Nb]],"0.#") &amp;TEXT(N$1,0),"")</f>
        <v/>
      </c>
      <c r="AP200" s="46" t="str">
        <f>IF(O200&lt;&gt;"","-" &amp;TEXT(comp[[#This Row],[V]],"0.#") &amp;TEXT(O$1,0),"")</f>
        <v/>
      </c>
      <c r="AQ200" s="46" t="str">
        <f>IF(L200&lt;&gt;"","-" &amp;TEXT(comp[[#This Row],[Ti]],"0.#") &amp;TEXT(L$1,0),"")</f>
        <v>-4.Ti</v>
      </c>
      <c r="AR200" s="46" t="str">
        <f>IF(P200&lt;&gt;"","-" &amp;TEXT(comp[[#This Row],[Mo]],"0.#") &amp;TEXT(P$1,0),"")</f>
        <v/>
      </c>
      <c r="AS200" s="46" t="str">
        <f>IF(Q200&lt;&gt;"","-" &amp;TEXT(comp[[#This Row],[C]],"0.##") &amp;TEXT(Q$1,0),"")</f>
        <v/>
      </c>
      <c r="AT200" s="46" t="str">
        <f>IF(R200&lt;&gt;"","-" &amp;TEXT(comp[[#This Row],[Zr]],"0.##") &amp;TEXT(R$1,0),"")</f>
        <v/>
      </c>
      <c r="AU200" s="46" t="str">
        <f>IF(S200&lt;&gt;"","-" &amp;TEXT(comp[[#This Row],[B]],"0.##") &amp;TEXT(S$1,0),"")</f>
        <v/>
      </c>
      <c r="AV200" s="46" t="str">
        <f>IF(T200&lt;&gt;"","-" &amp;TEXT(comp[[#This Row],[Ir]],"0.#") &amp;TEXT(T$1,0),"")</f>
        <v/>
      </c>
      <c r="AW200" s="46" t="str">
        <f>IF(U200&lt;&gt;"","-" &amp;TEXT(comp[[#This Row],[Re]],"0.#") &amp;TEXT(U$1,0),"")</f>
        <v/>
      </c>
      <c r="AX200" s="46" t="str">
        <f>IF(V200&lt;&gt;"","-" &amp;TEXT(comp[[#This Row],[Si]],"0.#") &amp;TEXT(V$1,0),"")</f>
        <v/>
      </c>
      <c r="AY200" s="46" t="str">
        <f>IF(W200&lt;&gt;"","-" &amp;TEXT(comp[[#This Row],[Fe]],"0.#") &amp;TEXT(W$1,0),"")</f>
        <v/>
      </c>
      <c r="AZ200" s="46" t="str">
        <f>IF(X200&lt;&gt;"","-" &amp;TEXT(comp[[#This Row],[Y]],"0.#") &amp;TEXT(X$1,0),"")</f>
        <v/>
      </c>
      <c r="BA200" s="46" t="str">
        <f>IF(Y200&lt;&gt;"","-" &amp;TEXT(comp[[#This Row],[Hf]],"0.#") &amp;TEXT(Y$1,0),"")</f>
        <v/>
      </c>
      <c r="BB200" s="46" t="str">
        <f>IF(Z200&lt;&gt;"","-" &amp;TEXT(comp[[#This Row],[Ge]],"0.#") &amp;TEXT(Z$1,0),"")</f>
        <v/>
      </c>
      <c r="BC200" s="46" t="str">
        <f>IF(AA200&lt;&gt;"","-" &amp;TEXT(comp[[#This Row],[Mn]],"0.#") &amp;TEXT(AA$1,0),"")</f>
        <v/>
      </c>
      <c r="BD200" s="46" t="str">
        <f>IF(AB200&lt;&gt;"","-" &amp;TEXT(comp[[#This Row],[Sc]],"0.#") &amp;TEXT(AB$1,0),"")</f>
        <v/>
      </c>
      <c r="BE200" s="46" t="str">
        <f>IF(AC200&lt;&gt;"","-" &amp;TEXT(comp[[#This Row],[Ru]],"0.#") &amp;TEXT(AC$1,0),"")</f>
        <v/>
      </c>
      <c r="BF200" s="46" t="str">
        <f>IF(AD200&lt;&gt;"","-" &amp;TEXT(comp[[#This Row],[Ce]],"0.#") &amp;TEXT(AD$1,0),"")</f>
        <v/>
      </c>
      <c r="BG200" s="46" t="str">
        <f>IF(AE200&lt;&gt;"","-" &amp;TEXT([1]comp!$AE200,"0.#") &amp;TEXT(AE$1,0),"")</f>
        <v/>
      </c>
      <c r="BH200" s="30" t="str">
        <f>[1]comp!$D200 &amp; [1]comp!$E200</f>
        <v>He alloy1He, J., Zou, M., Li, L., Wang, X. &amp; Feng, Q. Creep behaviour of a novel CoNi-base single-crystal superalloy at high temperature and low stress. Mater. Lett. 262, (2020).</v>
      </c>
      <c r="BI200" s="36" t="str">
        <f t="shared" si="16"/>
        <v>Co-30.Ni-11.Al-5.Cr-4.W-4.Ti-1.Ta</v>
      </c>
      <c r="BJ200" s="30" t="s">
        <v>1533</v>
      </c>
      <c r="BK200" t="str">
        <f t="shared" si="17"/>
        <v>-11.Al-5.Cr-4.W-1.Ta-30.Ni-4.Ti</v>
      </c>
      <c r="BL200"/>
      <c r="BM200"/>
      <c r="BN200"/>
      <c r="BO200"/>
    </row>
    <row r="201" spans="1:67" s="31" customFormat="1" x14ac:dyDescent="0.3">
      <c r="A201" s="26" t="str">
        <f t="shared" si="15"/>
        <v>Co-20.4Ni-9.8Al-7.4W-2.7Ti-0.4C-0.1B</v>
      </c>
      <c r="B201" s="30" t="s">
        <v>1483</v>
      </c>
      <c r="C201" s="30" t="s">
        <v>2880</v>
      </c>
      <c r="D201" s="28" t="s">
        <v>506</v>
      </c>
      <c r="E201" s="30" t="s">
        <v>505</v>
      </c>
      <c r="F201" s="28">
        <v>212</v>
      </c>
      <c r="G201" s="54">
        <f t="shared" si="18"/>
        <v>59.199999999999996</v>
      </c>
      <c r="H201" s="56">
        <v>20.399999999999999</v>
      </c>
      <c r="I201" s="56">
        <v>9.8000000000000007</v>
      </c>
      <c r="J201" s="56"/>
      <c r="K201" s="56">
        <v>7.4</v>
      </c>
      <c r="L201" s="56">
        <v>2.7</v>
      </c>
      <c r="M201" s="56"/>
      <c r="N201" s="56"/>
      <c r="O201" s="56"/>
      <c r="P201" s="56"/>
      <c r="Q201" s="52">
        <v>0.4</v>
      </c>
      <c r="R201" s="52"/>
      <c r="S201" s="52">
        <v>0.1</v>
      </c>
      <c r="T201" s="56"/>
      <c r="U201" s="56"/>
      <c r="V201" s="56"/>
      <c r="W201" s="56"/>
      <c r="X201" s="56"/>
      <c r="Y201" s="56"/>
      <c r="Z201" s="56"/>
      <c r="AA201" s="56"/>
      <c r="AB201" s="56"/>
      <c r="AC201" s="56"/>
      <c r="AD201" s="56"/>
      <c r="AE201" s="56"/>
      <c r="AF201" s="28">
        <f t="shared" si="19"/>
        <v>8.9083210000000008</v>
      </c>
      <c r="AG201" s="28"/>
      <c r="AH201" s="28" t="s">
        <v>507</v>
      </c>
      <c r="AI201" s="46" t="s">
        <v>1</v>
      </c>
      <c r="AJ201" s="46" t="str">
        <f>IF(I201&lt;&gt;"","-" &amp;TEXT([1]comp!$I201,"0.#") &amp;TEXT(I$1,0),"")</f>
        <v>-9.8Al</v>
      </c>
      <c r="AK201" s="46" t="str">
        <f>IF(K201&lt;&gt;"","-" &amp;TEXT(comp[[#This Row],[W]],"0.#") &amp;TEXT(K$1,0),"")</f>
        <v>-7.4W</v>
      </c>
      <c r="AL201" s="46" t="str">
        <f>IF(H201&lt;&gt;"","-" &amp;TEXT(comp[[#This Row],[Ni]],"0.#") &amp;TEXT(H$1,0),"")</f>
        <v>-20.4Ni</v>
      </c>
      <c r="AM201" s="46" t="str">
        <f>IF(J201&lt;&gt;"","-" &amp;TEXT(comp[[#This Row],[Cr]],"0.#") &amp;TEXT(J$1,0),"")</f>
        <v/>
      </c>
      <c r="AN201" s="46" t="str">
        <f>IF(M201&lt;&gt;"","-" &amp;TEXT(comp[[#This Row],[Ta]],"0.#") &amp;TEXT(M$1,0),"")</f>
        <v/>
      </c>
      <c r="AO201" s="46" t="str">
        <f>IF(N201&lt;&gt;"","-" &amp;TEXT(comp[[#This Row],[Nb]],"0.#") &amp;TEXT(N$1,0),"")</f>
        <v/>
      </c>
      <c r="AP201" s="46" t="str">
        <f>IF(O201&lt;&gt;"","-" &amp;TEXT(comp[[#This Row],[V]],"0.#") &amp;TEXT(O$1,0),"")</f>
        <v/>
      </c>
      <c r="AQ201" s="46" t="str">
        <f>IF(L201&lt;&gt;"","-" &amp;TEXT(comp[[#This Row],[Ti]],"0.#") &amp;TEXT(L$1,0),"")</f>
        <v>-2.7Ti</v>
      </c>
      <c r="AR201" s="46" t="str">
        <f>IF(P201&lt;&gt;"","-" &amp;TEXT(comp[[#This Row],[Mo]],"0.#") &amp;TEXT(P$1,0),"")</f>
        <v/>
      </c>
      <c r="AS201" s="46" t="str">
        <f>IF(Q201&lt;&gt;"","-" &amp;TEXT(comp[[#This Row],[C]],"0.##") &amp;TEXT(Q$1,0),"")</f>
        <v>-0.4C</v>
      </c>
      <c r="AT201" s="46" t="str">
        <f>IF(R201&lt;&gt;"","-" &amp;TEXT(comp[[#This Row],[Zr]],"0.##") &amp;TEXT(R$1,0),"")</f>
        <v/>
      </c>
      <c r="AU201" s="46" t="str">
        <f>IF(S201&lt;&gt;"","-" &amp;TEXT(comp[[#This Row],[B]],"0.##") &amp;TEXT(S$1,0),"")</f>
        <v>-0.1B</v>
      </c>
      <c r="AV201" s="46" t="str">
        <f>IF(T201&lt;&gt;"","-" &amp;TEXT(comp[[#This Row],[Ir]],"0.#") &amp;TEXT(T$1,0),"")</f>
        <v/>
      </c>
      <c r="AW201" s="46" t="str">
        <f>IF(U201&lt;&gt;"","-" &amp;TEXT(comp[[#This Row],[Re]],"0.#") &amp;TEXT(U$1,0),"")</f>
        <v/>
      </c>
      <c r="AX201" s="46" t="str">
        <f>IF(V201&lt;&gt;"","-" &amp;TEXT(comp[[#This Row],[Si]],"0.#") &amp;TEXT(V$1,0),"")</f>
        <v/>
      </c>
      <c r="AY201" s="46" t="str">
        <f>IF(W201&lt;&gt;"","-" &amp;TEXT(comp[[#This Row],[Fe]],"0.#") &amp;TEXT(W$1,0),"")</f>
        <v/>
      </c>
      <c r="AZ201" s="46" t="str">
        <f>IF(X201&lt;&gt;"","-" &amp;TEXT(comp[[#This Row],[Y]],"0.#") &amp;TEXT(X$1,0),"")</f>
        <v/>
      </c>
      <c r="BA201" s="46" t="str">
        <f>IF(Y201&lt;&gt;"","-" &amp;TEXT(comp[[#This Row],[Hf]],"0.#") &amp;TEXT(Y$1,0),"")</f>
        <v/>
      </c>
      <c r="BB201" s="46" t="str">
        <f>IF(Z201&lt;&gt;"","-" &amp;TEXT(comp[[#This Row],[Ge]],"0.#") &amp;TEXT(Z$1,0),"")</f>
        <v/>
      </c>
      <c r="BC201" s="46" t="str">
        <f>IF(AA201&lt;&gt;"","-" &amp;TEXT(comp[[#This Row],[Mn]],"0.#") &amp;TEXT(AA$1,0),"")</f>
        <v/>
      </c>
      <c r="BD201" s="46" t="str">
        <f>IF(AB201&lt;&gt;"","-" &amp;TEXT(comp[[#This Row],[Sc]],"0.#") &amp;TEXT(AB$1,0),"")</f>
        <v/>
      </c>
      <c r="BE201" s="46" t="str">
        <f>IF(AC201&lt;&gt;"","-" &amp;TEXT(comp[[#This Row],[Ru]],"0.#") &amp;TEXT(AC$1,0),"")</f>
        <v/>
      </c>
      <c r="BF201" s="46" t="str">
        <f>IF(AD201&lt;&gt;"","-" &amp;TEXT(comp[[#This Row],[Ce]],"0.#") &amp;TEXT(AD$1,0),"")</f>
        <v/>
      </c>
      <c r="BG201" s="46" t="str">
        <f>IF(AE201&lt;&gt;"","-" &amp;TEXT([1]comp!$AE201,"0.#") &amp;TEXT(AE$1,0),"")</f>
        <v/>
      </c>
      <c r="BH201" s="30" t="str">
        <f>[1]comp!$D201 &amp; [1]comp!$E201</f>
        <v>9.8Al-7.4W-2.7Ti-20.4Ni-0.4C- 0.1BHomepage, J., Sani, S. A., Arabi, H., Kheirandish, S. &amp; Ebrahimi, G. R. Iranian Journal of Materials Forming Flow Stress Modeling in a γ-γ / Cobalt Base Superalloy by Using the Hyperbolic Sine Equation and ANN Method. Number 1 Iran. J. Mater. Form. 6, 44–55 (2019).</v>
      </c>
      <c r="BI201" s="36" t="str">
        <f t="shared" si="16"/>
        <v>Co-20.4Ni-9.8Al-7.4W-2.7Ti-0.4C-0.1B</v>
      </c>
      <c r="BJ201" s="30" t="s">
        <v>1608</v>
      </c>
      <c r="BK201" t="str">
        <f t="shared" si="17"/>
        <v>-9.8Al-7.4W-20.4Ni-2.7Ti-0.4C-0.1B</v>
      </c>
      <c r="BL201"/>
      <c r="BM201"/>
      <c r="BN201"/>
      <c r="BO201"/>
    </row>
    <row r="202" spans="1:67" s="31" customFormat="1" x14ac:dyDescent="0.3">
      <c r="A202" s="26" t="str">
        <f t="shared" si="15"/>
        <v>Co-12.Ti</v>
      </c>
      <c r="B202" s="69" t="s">
        <v>779</v>
      </c>
      <c r="C202" s="69" t="s">
        <v>2881</v>
      </c>
      <c r="D202" s="42" t="s">
        <v>509</v>
      </c>
      <c r="E202" s="69" t="s">
        <v>508</v>
      </c>
      <c r="F202" s="42">
        <v>213</v>
      </c>
      <c r="G202" s="54">
        <f t="shared" si="18"/>
        <v>88</v>
      </c>
      <c r="H202" s="48"/>
      <c r="I202" s="48"/>
      <c r="J202" s="48"/>
      <c r="K202" s="48"/>
      <c r="L202" s="48">
        <v>12</v>
      </c>
      <c r="M202" s="48"/>
      <c r="N202" s="48"/>
      <c r="O202" s="48"/>
      <c r="P202" s="48"/>
      <c r="Q202" s="47"/>
      <c r="R202" s="47"/>
      <c r="S202" s="47"/>
      <c r="T202" s="48"/>
      <c r="U202" s="48"/>
      <c r="V202" s="48"/>
      <c r="W202" s="48"/>
      <c r="X202" s="48"/>
      <c r="Y202" s="48"/>
      <c r="Z202" s="48"/>
      <c r="AA202" s="48"/>
      <c r="AB202" s="48"/>
      <c r="AC202" s="48"/>
      <c r="AD202" s="48"/>
      <c r="AE202" s="48"/>
      <c r="AF202" s="42">
        <f t="shared" si="19"/>
        <v>8.3728400000000001</v>
      </c>
      <c r="AG202" s="42"/>
      <c r="AH202" s="42"/>
      <c r="AI202" s="46" t="s">
        <v>1</v>
      </c>
      <c r="AJ202" s="46" t="str">
        <f>IF(I202&lt;&gt;"","-" &amp;TEXT([1]comp!$I202,"0.#") &amp;TEXT(I$1,0),"")</f>
        <v/>
      </c>
      <c r="AK202" s="46" t="str">
        <f>IF(K202&lt;&gt;"","-" &amp;TEXT(comp[[#This Row],[W]],"0.#") &amp;TEXT(K$1,0),"")</f>
        <v/>
      </c>
      <c r="AL202" s="46" t="str">
        <f>IF(H202&lt;&gt;"","-" &amp;TEXT(comp[[#This Row],[Ni]],"0.#") &amp;TEXT(H$1,0),"")</f>
        <v/>
      </c>
      <c r="AM202" s="46" t="str">
        <f>IF(J202&lt;&gt;"","-" &amp;TEXT(comp[[#This Row],[Cr]],"0.#") &amp;TEXT(J$1,0),"")</f>
        <v/>
      </c>
      <c r="AN202" s="46" t="str">
        <f>IF(M202&lt;&gt;"","-" &amp;TEXT(comp[[#This Row],[Ta]],"0.#") &amp;TEXT(M$1,0),"")</f>
        <v/>
      </c>
      <c r="AO202" s="46" t="str">
        <f>IF(N202&lt;&gt;"","-" &amp;TEXT(comp[[#This Row],[Nb]],"0.#") &amp;TEXT(N$1,0),"")</f>
        <v/>
      </c>
      <c r="AP202" s="46" t="str">
        <f>IF(O202&lt;&gt;"","-" &amp;TEXT(comp[[#This Row],[V]],"0.#") &amp;TEXT(O$1,0),"")</f>
        <v/>
      </c>
      <c r="AQ202" s="46" t="str">
        <f>IF(L202&lt;&gt;"","-" &amp;TEXT(comp[[#This Row],[Ti]],"0.#") &amp;TEXT(L$1,0),"")</f>
        <v>-12.Ti</v>
      </c>
      <c r="AR202" s="46" t="str">
        <f>IF(P202&lt;&gt;"","-" &amp;TEXT(comp[[#This Row],[Mo]],"0.#") &amp;TEXT(P$1,0),"")</f>
        <v/>
      </c>
      <c r="AS202" s="46" t="str">
        <f>IF(Q202&lt;&gt;"","-" &amp;TEXT(comp[[#This Row],[C]],"0.##") &amp;TEXT(Q$1,0),"")</f>
        <v/>
      </c>
      <c r="AT202" s="46" t="str">
        <f>IF(R202&lt;&gt;"","-" &amp;TEXT(comp[[#This Row],[Zr]],"0.##") &amp;TEXT(R$1,0),"")</f>
        <v/>
      </c>
      <c r="AU202" s="46" t="str">
        <f>IF(S202&lt;&gt;"","-" &amp;TEXT(comp[[#This Row],[B]],"0.##") &amp;TEXT(S$1,0),"")</f>
        <v/>
      </c>
      <c r="AV202" s="46" t="str">
        <f>IF(T202&lt;&gt;"","-" &amp;TEXT(comp[[#This Row],[Ir]],"0.#") &amp;TEXT(T$1,0),"")</f>
        <v/>
      </c>
      <c r="AW202" s="46" t="str">
        <f>IF(U202&lt;&gt;"","-" &amp;TEXT(comp[[#This Row],[Re]],"0.#") &amp;TEXT(U$1,0),"")</f>
        <v/>
      </c>
      <c r="AX202" s="46" t="str">
        <f>IF(V202&lt;&gt;"","-" &amp;TEXT(comp[[#This Row],[Si]],"0.#") &amp;TEXT(V$1,0),"")</f>
        <v/>
      </c>
      <c r="AY202" s="46" t="str">
        <f>IF(W202&lt;&gt;"","-" &amp;TEXT(comp[[#This Row],[Fe]],"0.#") &amp;TEXT(W$1,0),"")</f>
        <v/>
      </c>
      <c r="AZ202" s="46" t="str">
        <f>IF(X202&lt;&gt;"","-" &amp;TEXT(comp[[#This Row],[Y]],"0.#") &amp;TEXT(X$1,0),"")</f>
        <v/>
      </c>
      <c r="BA202" s="46" t="str">
        <f>IF(Y202&lt;&gt;"","-" &amp;TEXT(comp[[#This Row],[Hf]],"0.#") &amp;TEXT(Y$1,0),"")</f>
        <v/>
      </c>
      <c r="BB202" s="46" t="str">
        <f>IF(Z202&lt;&gt;"","-" &amp;TEXT(comp[[#This Row],[Ge]],"0.#") &amp;TEXT(Z$1,0),"")</f>
        <v/>
      </c>
      <c r="BC202" s="46" t="str">
        <f>IF(AA202&lt;&gt;"","-" &amp;TEXT(comp[[#This Row],[Mn]],"0.#") &amp;TEXT(AA$1,0),"")</f>
        <v/>
      </c>
      <c r="BD202" s="46" t="str">
        <f>IF(AB202&lt;&gt;"","-" &amp;TEXT(comp[[#This Row],[Sc]],"0.#") &amp;TEXT(AB$1,0),"")</f>
        <v/>
      </c>
      <c r="BE202" s="46" t="str">
        <f>IF(AC202&lt;&gt;"","-" &amp;TEXT(comp[[#This Row],[Ru]],"0.#") &amp;TEXT(AC$1,0),"")</f>
        <v/>
      </c>
      <c r="BF202" s="46" t="str">
        <f>IF(AD202&lt;&gt;"","-" &amp;TEXT(comp[[#This Row],[Ce]],"0.#") &amp;TEXT(AD$1,0),"")</f>
        <v/>
      </c>
      <c r="BG202" s="46" t="str">
        <f>IF(AE202&lt;&gt;"","-" &amp;TEXT([1]comp!$AE202,"0.#") &amp;TEXT(AE$1,0),"")</f>
        <v/>
      </c>
      <c r="BH202" s="69" t="str">
        <f>[1]comp!$D202 &amp; [1]comp!$E202</f>
        <v>Co-12TiIm, H. J. et al. Elemental partitioning and site-occupancy in γ/γ′ forming Co-Ti-Mo and Co-Ti-Cr alloys. Scr. Mater. 154, 159–162 (2018).</v>
      </c>
      <c r="BI202" s="70" t="str">
        <f t="shared" si="16"/>
        <v>Co-12.Ti</v>
      </c>
      <c r="BJ202" s="69" t="s">
        <v>1703</v>
      </c>
      <c r="BK202" t="str">
        <f t="shared" si="17"/>
        <v>-12.Ti</v>
      </c>
      <c r="BL202"/>
      <c r="BM202"/>
      <c r="BN202"/>
      <c r="BO202"/>
    </row>
    <row r="203" spans="1:67" s="28" customFormat="1" x14ac:dyDescent="0.3">
      <c r="A203" s="26" t="str">
        <f t="shared" si="15"/>
        <v>Co-12.Ti-4.Mo</v>
      </c>
      <c r="B203" s="69" t="s">
        <v>779</v>
      </c>
      <c r="C203" s="69" t="s">
        <v>2882</v>
      </c>
      <c r="D203" s="74" t="s">
        <v>510</v>
      </c>
      <c r="E203" s="69" t="s">
        <v>508</v>
      </c>
      <c r="F203" s="42">
        <v>214</v>
      </c>
      <c r="G203" s="54">
        <f t="shared" si="18"/>
        <v>84</v>
      </c>
      <c r="H203" s="48"/>
      <c r="I203" s="48"/>
      <c r="J203" s="48"/>
      <c r="K203" s="48"/>
      <c r="L203" s="48">
        <v>12</v>
      </c>
      <c r="M203" s="48"/>
      <c r="N203" s="48"/>
      <c r="O203" s="48"/>
      <c r="P203" s="48">
        <v>4</v>
      </c>
      <c r="Q203" s="47"/>
      <c r="R203" s="47"/>
      <c r="S203" s="47"/>
      <c r="T203" s="48"/>
      <c r="U203" s="48"/>
      <c r="V203" s="48"/>
      <c r="W203" s="48"/>
      <c r="X203" s="48"/>
      <c r="Y203" s="48"/>
      <c r="Z203" s="48"/>
      <c r="AA203" s="48"/>
      <c r="AB203" s="48"/>
      <c r="AC203" s="48"/>
      <c r="AD203" s="48"/>
      <c r="AE203" s="48"/>
      <c r="AF203" s="42">
        <f t="shared" si="19"/>
        <v>8.4280399999999993</v>
      </c>
      <c r="AG203" s="42"/>
      <c r="AH203" s="42"/>
      <c r="AI203" s="46" t="s">
        <v>1</v>
      </c>
      <c r="AJ203" s="46" t="str">
        <f>IF(I203&lt;&gt;"","-" &amp;TEXT([1]comp!$I203,"0.#") &amp;TEXT(I$1,0),"")</f>
        <v/>
      </c>
      <c r="AK203" s="46" t="str">
        <f>IF(K203&lt;&gt;"","-" &amp;TEXT(comp[[#This Row],[W]],"0.#") &amp;TEXT(K$1,0),"")</f>
        <v/>
      </c>
      <c r="AL203" s="46" t="str">
        <f>IF(H203&lt;&gt;"","-" &amp;TEXT(comp[[#This Row],[Ni]],"0.#") &amp;TEXT(H$1,0),"")</f>
        <v/>
      </c>
      <c r="AM203" s="46" t="str">
        <f>IF(J203&lt;&gt;"","-" &amp;TEXT(comp[[#This Row],[Cr]],"0.#") &amp;TEXT(J$1,0),"")</f>
        <v/>
      </c>
      <c r="AN203" s="46" t="str">
        <f>IF(M203&lt;&gt;"","-" &amp;TEXT(comp[[#This Row],[Ta]],"0.#") &amp;TEXT(M$1,0),"")</f>
        <v/>
      </c>
      <c r="AO203" s="46" t="str">
        <f>IF(N203&lt;&gt;"","-" &amp;TEXT(comp[[#This Row],[Nb]],"0.#") &amp;TEXT(N$1,0),"")</f>
        <v/>
      </c>
      <c r="AP203" s="46" t="str">
        <f>IF(O203&lt;&gt;"","-" &amp;TEXT(comp[[#This Row],[V]],"0.#") &amp;TEXT(O$1,0),"")</f>
        <v/>
      </c>
      <c r="AQ203" s="46" t="str">
        <f>IF(L203&lt;&gt;"","-" &amp;TEXT(comp[[#This Row],[Ti]],"0.#") &amp;TEXT(L$1,0),"")</f>
        <v>-12.Ti</v>
      </c>
      <c r="AR203" s="46" t="str">
        <f>IF(P203&lt;&gt;"","-" &amp;TEXT(comp[[#This Row],[Mo]],"0.#") &amp;TEXT(P$1,0),"")</f>
        <v>-4.Mo</v>
      </c>
      <c r="AS203" s="46" t="str">
        <f>IF(Q203&lt;&gt;"","-" &amp;TEXT(comp[[#This Row],[C]],"0.##") &amp;TEXT(Q$1,0),"")</f>
        <v/>
      </c>
      <c r="AT203" s="46" t="str">
        <f>IF(R203&lt;&gt;"","-" &amp;TEXT(comp[[#This Row],[Zr]],"0.##") &amp;TEXT(R$1,0),"")</f>
        <v/>
      </c>
      <c r="AU203" s="46" t="str">
        <f>IF(S203&lt;&gt;"","-" &amp;TEXT(comp[[#This Row],[B]],"0.##") &amp;TEXT(S$1,0),"")</f>
        <v/>
      </c>
      <c r="AV203" s="46" t="str">
        <f>IF(T203&lt;&gt;"","-" &amp;TEXT(comp[[#This Row],[Ir]],"0.#") &amp;TEXT(T$1,0),"")</f>
        <v/>
      </c>
      <c r="AW203" s="46" t="str">
        <f>IF(U203&lt;&gt;"","-" &amp;TEXT(comp[[#This Row],[Re]],"0.#") &amp;TEXT(U$1,0),"")</f>
        <v/>
      </c>
      <c r="AX203" s="46" t="str">
        <f>IF(V203&lt;&gt;"","-" &amp;TEXT(comp[[#This Row],[Si]],"0.#") &amp;TEXT(V$1,0),"")</f>
        <v/>
      </c>
      <c r="AY203" s="46" t="str">
        <f>IF(W203&lt;&gt;"","-" &amp;TEXT(comp[[#This Row],[Fe]],"0.#") &amp;TEXT(W$1,0),"")</f>
        <v/>
      </c>
      <c r="AZ203" s="46" t="str">
        <f>IF(X203&lt;&gt;"","-" &amp;TEXT(comp[[#This Row],[Y]],"0.#") &amp;TEXT(X$1,0),"")</f>
        <v/>
      </c>
      <c r="BA203" s="46" t="str">
        <f>IF(Y203&lt;&gt;"","-" &amp;TEXT(comp[[#This Row],[Hf]],"0.#") &amp;TEXT(Y$1,0),"")</f>
        <v/>
      </c>
      <c r="BB203" s="46" t="str">
        <f>IF(Z203&lt;&gt;"","-" &amp;TEXT(comp[[#This Row],[Ge]],"0.#") &amp;TEXT(Z$1,0),"")</f>
        <v/>
      </c>
      <c r="BC203" s="46" t="str">
        <f>IF(AA203&lt;&gt;"","-" &amp;TEXT(comp[[#This Row],[Mn]],"0.#") &amp;TEXT(AA$1,0),"")</f>
        <v/>
      </c>
      <c r="BD203" s="46" t="str">
        <f>IF(AB203&lt;&gt;"","-" &amp;TEXT(comp[[#This Row],[Sc]],"0.#") &amp;TEXT(AB$1,0),"")</f>
        <v/>
      </c>
      <c r="BE203" s="46" t="str">
        <f>IF(AC203&lt;&gt;"","-" &amp;TEXT(comp[[#This Row],[Ru]],"0.#") &amp;TEXT(AC$1,0),"")</f>
        <v/>
      </c>
      <c r="BF203" s="46" t="str">
        <f>IF(AD203&lt;&gt;"","-" &amp;TEXT(comp[[#This Row],[Ce]],"0.#") &amp;TEXT(AD$1,0),"")</f>
        <v/>
      </c>
      <c r="BG203" s="46" t="str">
        <f>IF(AE203&lt;&gt;"","-" &amp;TEXT([1]comp!$AE203,"0.#") &amp;TEXT(AE$1,0),"")</f>
        <v/>
      </c>
      <c r="BH203" s="69" t="str">
        <f>[1]comp!$D203 &amp; [1]comp!$E203</f>
        <v>+4MoIm, H. J. et al. Elemental partitioning and site-occupancy in γ/γ′ forming Co-Ti-Mo and Co-Ti-Cr alloys. Scr. Mater. 154, 159–162 (2018).</v>
      </c>
      <c r="BI203" s="70" t="str">
        <f t="shared" si="16"/>
        <v>Co-12.Ti-4.Mo</v>
      </c>
      <c r="BJ203" s="69" t="s">
        <v>1702</v>
      </c>
      <c r="BK203" t="str">
        <f t="shared" si="17"/>
        <v>-4.Mo-12.Ti</v>
      </c>
      <c r="BL203"/>
      <c r="BM203"/>
      <c r="BN203"/>
      <c r="BO203"/>
    </row>
    <row r="204" spans="1:67" s="28" customFormat="1" x14ac:dyDescent="0.3">
      <c r="A204" s="26" t="str">
        <f t="shared" si="15"/>
        <v>Co-4.Cr-12.Ti</v>
      </c>
      <c r="B204" s="69" t="s">
        <v>779</v>
      </c>
      <c r="C204" s="69" t="s">
        <v>2883</v>
      </c>
      <c r="D204" s="74" t="s">
        <v>511</v>
      </c>
      <c r="E204" s="69" t="s">
        <v>508</v>
      </c>
      <c r="F204" s="42">
        <v>215</v>
      </c>
      <c r="G204" s="54">
        <f t="shared" si="18"/>
        <v>84</v>
      </c>
      <c r="H204" s="48"/>
      <c r="I204" s="48"/>
      <c r="J204" s="48">
        <v>4</v>
      </c>
      <c r="K204" s="48"/>
      <c r="L204" s="48">
        <v>12</v>
      </c>
      <c r="M204" s="48"/>
      <c r="N204" s="48"/>
      <c r="O204" s="48"/>
      <c r="P204" s="48"/>
      <c r="Q204" s="47"/>
      <c r="R204" s="47"/>
      <c r="S204" s="47"/>
      <c r="T204" s="48"/>
      <c r="U204" s="48"/>
      <c r="V204" s="48"/>
      <c r="W204" s="48"/>
      <c r="X204" s="48"/>
      <c r="Y204" s="48"/>
      <c r="Z204" s="48"/>
      <c r="AA204" s="48"/>
      <c r="AB204" s="48"/>
      <c r="AC204" s="48"/>
      <c r="AD204" s="48"/>
      <c r="AE204" s="48"/>
      <c r="AF204" s="42">
        <f t="shared" si="19"/>
        <v>8.3044399999999996</v>
      </c>
      <c r="AG204" s="42"/>
      <c r="AH204" s="42"/>
      <c r="AI204" s="46" t="s">
        <v>1</v>
      </c>
      <c r="AJ204" s="46" t="str">
        <f>IF(I204&lt;&gt;"","-" &amp;TEXT([1]comp!$I204,"0.#") &amp;TEXT(I$1,0),"")</f>
        <v/>
      </c>
      <c r="AK204" s="46" t="str">
        <f>IF(K204&lt;&gt;"","-" &amp;TEXT(comp[[#This Row],[W]],"0.#") &amp;TEXT(K$1,0),"")</f>
        <v/>
      </c>
      <c r="AL204" s="46" t="str">
        <f>IF(H204&lt;&gt;"","-" &amp;TEXT(comp[[#This Row],[Ni]],"0.#") &amp;TEXT(H$1,0),"")</f>
        <v/>
      </c>
      <c r="AM204" s="46" t="str">
        <f>IF(J204&lt;&gt;"","-" &amp;TEXT(comp[[#This Row],[Cr]],"0.#") &amp;TEXT(J$1,0),"")</f>
        <v>-4.Cr</v>
      </c>
      <c r="AN204" s="46" t="str">
        <f>IF(M204&lt;&gt;"","-" &amp;TEXT(comp[[#This Row],[Ta]],"0.#") &amp;TEXT(M$1,0),"")</f>
        <v/>
      </c>
      <c r="AO204" s="46" t="str">
        <f>IF(N204&lt;&gt;"","-" &amp;TEXT(comp[[#This Row],[Nb]],"0.#") &amp;TEXT(N$1,0),"")</f>
        <v/>
      </c>
      <c r="AP204" s="46" t="str">
        <f>IF(O204&lt;&gt;"","-" &amp;TEXT(comp[[#This Row],[V]],"0.#") &amp;TEXT(O$1,0),"")</f>
        <v/>
      </c>
      <c r="AQ204" s="46" t="str">
        <f>IF(L204&lt;&gt;"","-" &amp;TEXT(comp[[#This Row],[Ti]],"0.#") &amp;TEXT(L$1,0),"")</f>
        <v>-12.Ti</v>
      </c>
      <c r="AR204" s="46" t="str">
        <f>IF(P204&lt;&gt;"","-" &amp;TEXT(comp[[#This Row],[Mo]],"0.#") &amp;TEXT(P$1,0),"")</f>
        <v/>
      </c>
      <c r="AS204" s="46" t="str">
        <f>IF(Q204&lt;&gt;"","-" &amp;TEXT(comp[[#This Row],[C]],"0.##") &amp;TEXT(Q$1,0),"")</f>
        <v/>
      </c>
      <c r="AT204" s="46" t="str">
        <f>IF(R204&lt;&gt;"","-" &amp;TEXT(comp[[#This Row],[Zr]],"0.##") &amp;TEXT(R$1,0),"")</f>
        <v/>
      </c>
      <c r="AU204" s="46" t="str">
        <f>IF(S204&lt;&gt;"","-" &amp;TEXT(comp[[#This Row],[B]],"0.##") &amp;TEXT(S$1,0),"")</f>
        <v/>
      </c>
      <c r="AV204" s="46" t="str">
        <f>IF(T204&lt;&gt;"","-" &amp;TEXT(comp[[#This Row],[Ir]],"0.#") &amp;TEXT(T$1,0),"")</f>
        <v/>
      </c>
      <c r="AW204" s="46" t="str">
        <f>IF(U204&lt;&gt;"","-" &amp;TEXT(comp[[#This Row],[Re]],"0.#") &amp;TEXT(U$1,0),"")</f>
        <v/>
      </c>
      <c r="AX204" s="46" t="str">
        <f>IF(V204&lt;&gt;"","-" &amp;TEXT(comp[[#This Row],[Si]],"0.#") &amp;TEXT(V$1,0),"")</f>
        <v/>
      </c>
      <c r="AY204" s="46" t="str">
        <f>IF(W204&lt;&gt;"","-" &amp;TEXT(comp[[#This Row],[Fe]],"0.#") &amp;TEXT(W$1,0),"")</f>
        <v/>
      </c>
      <c r="AZ204" s="46" t="str">
        <f>IF(X204&lt;&gt;"","-" &amp;TEXT(comp[[#This Row],[Y]],"0.#") &amp;TEXT(X$1,0),"")</f>
        <v/>
      </c>
      <c r="BA204" s="46" t="str">
        <f>IF(Y204&lt;&gt;"","-" &amp;TEXT(comp[[#This Row],[Hf]],"0.#") &amp;TEXT(Y$1,0),"")</f>
        <v/>
      </c>
      <c r="BB204" s="46" t="str">
        <f>IF(Z204&lt;&gt;"","-" &amp;TEXT(comp[[#This Row],[Ge]],"0.#") &amp;TEXT(Z$1,0),"")</f>
        <v/>
      </c>
      <c r="BC204" s="46" t="str">
        <f>IF(AA204&lt;&gt;"","-" &amp;TEXT(comp[[#This Row],[Mn]],"0.#") &amp;TEXT(AA$1,0),"")</f>
        <v/>
      </c>
      <c r="BD204" s="46" t="str">
        <f>IF(AB204&lt;&gt;"","-" &amp;TEXT(comp[[#This Row],[Sc]],"0.#") &amp;TEXT(AB$1,0),"")</f>
        <v/>
      </c>
      <c r="BE204" s="46" t="str">
        <f>IF(AC204&lt;&gt;"","-" &amp;TEXT(comp[[#This Row],[Ru]],"0.#") &amp;TEXT(AC$1,0),"")</f>
        <v/>
      </c>
      <c r="BF204" s="46" t="str">
        <f>IF(AD204&lt;&gt;"","-" &amp;TEXT(comp[[#This Row],[Ce]],"0.#") &amp;TEXT(AD$1,0),"")</f>
        <v/>
      </c>
      <c r="BG204" s="46" t="str">
        <f>IF(AE204&lt;&gt;"","-" &amp;TEXT([1]comp!$AE204,"0.#") &amp;TEXT(AE$1,0),"")</f>
        <v/>
      </c>
      <c r="BH204" s="69" t="str">
        <f>[1]comp!$D204 &amp; [1]comp!$E204</f>
        <v>+4CrIm, H. J. et al. Elemental partitioning and site-occupancy in γ/γ′ forming Co-Ti-Mo and Co-Ti-Cr alloys. Scr. Mater. 154, 159–162 (2018).</v>
      </c>
      <c r="BI204" s="70" t="str">
        <f t="shared" si="16"/>
        <v>Co-4.Cr-12.Ti</v>
      </c>
      <c r="BJ204" s="69" t="s">
        <v>1701</v>
      </c>
      <c r="BK204" t="str">
        <f t="shared" si="17"/>
        <v>-4.Cr-12.Ti</v>
      </c>
      <c r="BL204"/>
      <c r="BM204"/>
      <c r="BN204"/>
      <c r="BO204"/>
    </row>
    <row r="205" spans="1:67" s="28" customFormat="1" x14ac:dyDescent="0.3">
      <c r="A205" s="26" t="str">
        <f t="shared" si="15"/>
        <v>Co-10.Al-11.W</v>
      </c>
      <c r="B205" s="38" t="s">
        <v>1484</v>
      </c>
      <c r="C205" s="38" t="s">
        <v>2835</v>
      </c>
      <c r="D205" s="31" t="s">
        <v>514</v>
      </c>
      <c r="E205" s="32" t="s">
        <v>512</v>
      </c>
      <c r="F205" s="31">
        <v>216</v>
      </c>
      <c r="G205" s="54">
        <f t="shared" si="18"/>
        <v>79</v>
      </c>
      <c r="H205" s="55"/>
      <c r="I205" s="55">
        <v>10</v>
      </c>
      <c r="J205" s="55"/>
      <c r="K205" s="55">
        <v>11</v>
      </c>
      <c r="L205" s="55"/>
      <c r="M205" s="55"/>
      <c r="N205" s="55"/>
      <c r="O205" s="55"/>
      <c r="P205" s="55"/>
      <c r="Q205" s="51"/>
      <c r="R205" s="51"/>
      <c r="S205" s="51"/>
      <c r="T205" s="55"/>
      <c r="U205" s="55"/>
      <c r="V205" s="55"/>
      <c r="W205" s="55"/>
      <c r="X205" s="55"/>
      <c r="Y205" s="55"/>
      <c r="Z205" s="55"/>
      <c r="AA205" s="55"/>
      <c r="AB205" s="55"/>
      <c r="AC205" s="55"/>
      <c r="AD205" s="55"/>
      <c r="AE205" s="55"/>
      <c r="AF205" s="31">
        <f t="shared" si="19"/>
        <v>9.4184999999999999</v>
      </c>
      <c r="AG205" s="31"/>
      <c r="AH205" s="31"/>
      <c r="AI205" s="46" t="s">
        <v>1</v>
      </c>
      <c r="AJ205" s="46" t="str">
        <f>IF(I205&lt;&gt;"","-" &amp;TEXT([1]comp!$I205,"0.#") &amp;TEXT(I$1,0),"")</f>
        <v>-10.Al</v>
      </c>
      <c r="AK205" s="46" t="str">
        <f>IF(K205&lt;&gt;"","-" &amp;TEXT(comp[[#This Row],[W]],"0.#") &amp;TEXT(K$1,0),"")</f>
        <v>-11.W</v>
      </c>
      <c r="AL205" s="46" t="str">
        <f>IF(H205&lt;&gt;"","-" &amp;TEXT(comp[[#This Row],[Ni]],"0.#") &amp;TEXT(H$1,0),"")</f>
        <v/>
      </c>
      <c r="AM205" s="46" t="str">
        <f>IF(J205&lt;&gt;"","-" &amp;TEXT(comp[[#This Row],[Cr]],"0.#") &amp;TEXT(J$1,0),"")</f>
        <v/>
      </c>
      <c r="AN205" s="46" t="str">
        <f>IF(M205&lt;&gt;"","-" &amp;TEXT(comp[[#This Row],[Ta]],"0.#") &amp;TEXT(M$1,0),"")</f>
        <v/>
      </c>
      <c r="AO205" s="46" t="str">
        <f>IF(N205&lt;&gt;"","-" &amp;TEXT(comp[[#This Row],[Nb]],"0.#") &amp;TEXT(N$1,0),"")</f>
        <v/>
      </c>
      <c r="AP205" s="46" t="str">
        <f>IF(O205&lt;&gt;"","-" &amp;TEXT(comp[[#This Row],[V]],"0.#") &amp;TEXT(O$1,0),"")</f>
        <v/>
      </c>
      <c r="AQ205" s="46" t="str">
        <f>IF(L205&lt;&gt;"","-" &amp;TEXT(comp[[#This Row],[Ti]],"0.#") &amp;TEXT(L$1,0),"")</f>
        <v/>
      </c>
      <c r="AR205" s="46" t="str">
        <f>IF(P205&lt;&gt;"","-" &amp;TEXT(comp[[#This Row],[Mo]],"0.#") &amp;TEXT(P$1,0),"")</f>
        <v/>
      </c>
      <c r="AS205" s="46" t="str">
        <f>IF(Q205&lt;&gt;"","-" &amp;TEXT(comp[[#This Row],[C]],"0.##") &amp;TEXT(Q$1,0),"")</f>
        <v/>
      </c>
      <c r="AT205" s="46" t="str">
        <f>IF(R205&lt;&gt;"","-" &amp;TEXT(comp[[#This Row],[Zr]],"0.##") &amp;TEXT(R$1,0),"")</f>
        <v/>
      </c>
      <c r="AU205" s="46" t="str">
        <f>IF(S205&lt;&gt;"","-" &amp;TEXT(comp[[#This Row],[B]],"0.##") &amp;TEXT(S$1,0),"")</f>
        <v/>
      </c>
      <c r="AV205" s="46" t="str">
        <f>IF(T205&lt;&gt;"","-" &amp;TEXT(comp[[#This Row],[Ir]],"0.#") &amp;TEXT(T$1,0),"")</f>
        <v/>
      </c>
      <c r="AW205" s="46" t="str">
        <f>IF(U205&lt;&gt;"","-" &amp;TEXT(comp[[#This Row],[Re]],"0.#") &amp;TEXT(U$1,0),"")</f>
        <v/>
      </c>
      <c r="AX205" s="46" t="str">
        <f>IF(V205&lt;&gt;"","-" &amp;TEXT(comp[[#This Row],[Si]],"0.#") &amp;TEXT(V$1,0),"")</f>
        <v/>
      </c>
      <c r="AY205" s="46" t="str">
        <f>IF(W205&lt;&gt;"","-" &amp;TEXT(comp[[#This Row],[Fe]],"0.#") &amp;TEXT(W$1,0),"")</f>
        <v/>
      </c>
      <c r="AZ205" s="46" t="str">
        <f>IF(X205&lt;&gt;"","-" &amp;TEXT(comp[[#This Row],[Y]],"0.#") &amp;TEXT(X$1,0),"")</f>
        <v/>
      </c>
      <c r="BA205" s="46" t="str">
        <f>IF(Y205&lt;&gt;"","-" &amp;TEXT(comp[[#This Row],[Hf]],"0.#") &amp;TEXT(Y$1,0),"")</f>
        <v/>
      </c>
      <c r="BB205" s="46" t="str">
        <f>IF(Z205&lt;&gt;"","-" &amp;TEXT(comp[[#This Row],[Ge]],"0.#") &amp;TEXT(Z$1,0),"")</f>
        <v/>
      </c>
      <c r="BC205" s="46" t="str">
        <f>IF(AA205&lt;&gt;"","-" &amp;TEXT(comp[[#This Row],[Mn]],"0.#") &amp;TEXT(AA$1,0),"")</f>
        <v/>
      </c>
      <c r="BD205" s="46" t="str">
        <f>IF(AB205&lt;&gt;"","-" &amp;TEXT(comp[[#This Row],[Sc]],"0.#") &amp;TEXT(AB$1,0),"")</f>
        <v/>
      </c>
      <c r="BE205" s="46" t="str">
        <f>IF(AC205&lt;&gt;"","-" &amp;TEXT(comp[[#This Row],[Ru]],"0.#") &amp;TEXT(AC$1,0),"")</f>
        <v/>
      </c>
      <c r="BF205" s="46" t="str">
        <f>IF(AD205&lt;&gt;"","-" &amp;TEXT(comp[[#This Row],[Ce]],"0.#") &amp;TEXT(AD$1,0),"")</f>
        <v/>
      </c>
      <c r="BG205" s="46" t="str">
        <f>IF(AE205&lt;&gt;"","-" &amp;TEXT([1]comp!$AE205,"0.#") &amp;TEXT(AE$1,0),"")</f>
        <v/>
      </c>
      <c r="BH205" s="32" t="str">
        <f>[1]comp!$D205 &amp; [1]comp!$E205</f>
        <v>Pure L12 phaseInui, H., Oohashi, T., Okamoto, N. L., Kishida, K. &amp; Tanaka, K. Mechanical properties of the ternary L12 compound Co 3(Al, W) in singleand polycrystalline forms. Adv. Mater. Res. 278, 1–6 (2011).</v>
      </c>
      <c r="BI205" s="73" t="str">
        <f t="shared" si="16"/>
        <v>Co-10.Al-11.W</v>
      </c>
      <c r="BJ205" s="32" t="s">
        <v>2001</v>
      </c>
      <c r="BK205" t="str">
        <f t="shared" si="17"/>
        <v>-10.Al-11.W</v>
      </c>
      <c r="BL205"/>
      <c r="BM205"/>
      <c r="BN205"/>
      <c r="BO205"/>
    </row>
    <row r="206" spans="1:67" s="28" customFormat="1" x14ac:dyDescent="0.3">
      <c r="A206" s="26" t="str">
        <f t="shared" si="15"/>
        <v>Co-33.5Ni-12.Al-17.Cr-3.W-1.Ta</v>
      </c>
      <c r="B206" s="30" t="s">
        <v>1483</v>
      </c>
      <c r="C206" s="30" t="s">
        <v>2884</v>
      </c>
      <c r="D206" s="34" t="s">
        <v>516</v>
      </c>
      <c r="E206" s="28" t="s">
        <v>513</v>
      </c>
      <c r="F206" s="28">
        <v>217</v>
      </c>
      <c r="G206" s="54">
        <f t="shared" si="18"/>
        <v>33.5</v>
      </c>
      <c r="H206" s="56">
        <v>33.5</v>
      </c>
      <c r="I206" s="56">
        <v>12</v>
      </c>
      <c r="J206" s="56">
        <v>17</v>
      </c>
      <c r="K206" s="56">
        <v>3</v>
      </c>
      <c r="L206" s="56"/>
      <c r="M206" s="56">
        <v>1</v>
      </c>
      <c r="N206" s="56"/>
      <c r="O206" s="56"/>
      <c r="P206" s="56"/>
      <c r="Q206" s="52"/>
      <c r="R206" s="52"/>
      <c r="S206" s="52"/>
      <c r="T206" s="56"/>
      <c r="U206" s="56"/>
      <c r="V206" s="56"/>
      <c r="W206" s="56"/>
      <c r="X206" s="56"/>
      <c r="Y206" s="56"/>
      <c r="Z206" s="56"/>
      <c r="AA206" s="56"/>
      <c r="AB206" s="56"/>
      <c r="AC206" s="56"/>
      <c r="AD206" s="56"/>
      <c r="AE206" s="56"/>
      <c r="AF206" s="28">
        <f t="shared" si="19"/>
        <v>8.255980000000001</v>
      </c>
      <c r="AH206" s="28" t="s">
        <v>515</v>
      </c>
      <c r="AI206" s="46" t="s">
        <v>1</v>
      </c>
      <c r="AJ206" s="46" t="str">
        <f>IF(I206&lt;&gt;"","-" &amp;TEXT([1]comp!$I206,"0.#") &amp;TEXT(I$1,0),"")</f>
        <v>-12.Al</v>
      </c>
      <c r="AK206" s="46" t="str">
        <f>IF(K206&lt;&gt;"","-" &amp;TEXT(comp[[#This Row],[W]],"0.#") &amp;TEXT(K$1,0),"")</f>
        <v>-3.W</v>
      </c>
      <c r="AL206" s="46" t="str">
        <f>IF(H206&lt;&gt;"","-" &amp;TEXT(comp[[#This Row],[Ni]],"0.#") &amp;TEXT(H$1,0),"")</f>
        <v>-33.5Ni</v>
      </c>
      <c r="AM206" s="46" t="str">
        <f>IF(J206&lt;&gt;"","-" &amp;TEXT(comp[[#This Row],[Cr]],"0.#") &amp;TEXT(J$1,0),"")</f>
        <v>-17.Cr</v>
      </c>
      <c r="AN206" s="46" t="str">
        <f>IF(M206&lt;&gt;"","-" &amp;TEXT(comp[[#This Row],[Ta]],"0.#") &amp;TEXT(M$1,0),"")</f>
        <v>-1.Ta</v>
      </c>
      <c r="AO206" s="46" t="str">
        <f>IF(N206&lt;&gt;"","-" &amp;TEXT(comp[[#This Row],[Nb]],"0.#") &amp;TEXT(N$1,0),"")</f>
        <v/>
      </c>
      <c r="AP206" s="46" t="str">
        <f>IF(O206&lt;&gt;"","-" &amp;TEXT(comp[[#This Row],[V]],"0.#") &amp;TEXT(O$1,0),"")</f>
        <v/>
      </c>
      <c r="AQ206" s="46" t="str">
        <f>IF(L206&lt;&gt;"","-" &amp;TEXT(comp[[#This Row],[Ti]],"0.#") &amp;TEXT(L$1,0),"")</f>
        <v/>
      </c>
      <c r="AR206" s="46" t="str">
        <f>IF(P206&lt;&gt;"","-" &amp;TEXT(comp[[#This Row],[Mo]],"0.#") &amp;TEXT(P$1,0),"")</f>
        <v/>
      </c>
      <c r="AS206" s="46" t="str">
        <f>IF(Q206&lt;&gt;"","-" &amp;TEXT(comp[[#This Row],[C]],"0.##") &amp;TEXT(Q$1,0),"")</f>
        <v/>
      </c>
      <c r="AT206" s="46" t="str">
        <f>IF(R206&lt;&gt;"","-" &amp;TEXT(comp[[#This Row],[Zr]],"0.##") &amp;TEXT(R$1,0),"")</f>
        <v/>
      </c>
      <c r="AU206" s="46" t="str">
        <f>IF(S206&lt;&gt;"","-" &amp;TEXT(comp[[#This Row],[B]],"0.##") &amp;TEXT(S$1,0),"")</f>
        <v/>
      </c>
      <c r="AV206" s="46" t="str">
        <f>IF(T206&lt;&gt;"","-" &amp;TEXT(comp[[#This Row],[Ir]],"0.#") &amp;TEXT(T$1,0),"")</f>
        <v/>
      </c>
      <c r="AW206" s="46" t="str">
        <f>IF(U206&lt;&gt;"","-" &amp;TEXT(comp[[#This Row],[Re]],"0.#") &amp;TEXT(U$1,0),"")</f>
        <v/>
      </c>
      <c r="AX206" s="46" t="str">
        <f>IF(V206&lt;&gt;"","-" &amp;TEXT(comp[[#This Row],[Si]],"0.#") &amp;TEXT(V$1,0),"")</f>
        <v/>
      </c>
      <c r="AY206" s="46" t="str">
        <f>IF(W206&lt;&gt;"","-" &amp;TEXT(comp[[#This Row],[Fe]],"0.#") &amp;TEXT(W$1,0),"")</f>
        <v/>
      </c>
      <c r="AZ206" s="46" t="str">
        <f>IF(X206&lt;&gt;"","-" &amp;TEXT(comp[[#This Row],[Y]],"0.#") &amp;TEXT(X$1,0),"")</f>
        <v/>
      </c>
      <c r="BA206" s="46" t="str">
        <f>IF(Y206&lt;&gt;"","-" &amp;TEXT(comp[[#This Row],[Hf]],"0.#") &amp;TEXT(Y$1,0),"")</f>
        <v/>
      </c>
      <c r="BB206" s="46" t="str">
        <f>IF(Z206&lt;&gt;"","-" &amp;TEXT(comp[[#This Row],[Ge]],"0.#") &amp;TEXT(Z$1,0),"")</f>
        <v/>
      </c>
      <c r="BC206" s="46" t="str">
        <f>IF(AA206&lt;&gt;"","-" &amp;TEXT(comp[[#This Row],[Mn]],"0.#") &amp;TEXT(AA$1,0),"")</f>
        <v/>
      </c>
      <c r="BD206" s="46" t="str">
        <f>IF(AB206&lt;&gt;"","-" &amp;TEXT(comp[[#This Row],[Sc]],"0.#") &amp;TEXT(AB$1,0),"")</f>
        <v/>
      </c>
      <c r="BE206" s="46" t="str">
        <f>IF(AC206&lt;&gt;"","-" &amp;TEXT(comp[[#This Row],[Ru]],"0.#") &amp;TEXT(AC$1,0),"")</f>
        <v/>
      </c>
      <c r="BF206" s="46" t="str">
        <f>IF(AD206&lt;&gt;"","-" &amp;TEXT(comp[[#This Row],[Ce]],"0.#") &amp;TEXT(AD$1,0),"")</f>
        <v/>
      </c>
      <c r="BG206" s="46" t="str">
        <f>IF(AE206&lt;&gt;"","-" &amp;TEXT([1]comp!$AE206,"0.#") &amp;TEXT(AE$1,0),"")</f>
        <v/>
      </c>
      <c r="BH206" s="28" t="str">
        <f>[1]comp!$D206 &amp; [1]comp!$E206</f>
        <v>17Cr-12AlIsmail, F. B. et al. Alloying effects on oxidation mechanisms in polycrystalline Co–Ni base superalloys. Corros. Sci. 116, 44–52 (2017).</v>
      </c>
      <c r="BI206" s="36" t="str">
        <f t="shared" si="16"/>
        <v>Co-33.5Ni-12.Al-17.Cr-3.W-1.Ta</v>
      </c>
      <c r="BJ206" s="28" t="s">
        <v>1706</v>
      </c>
      <c r="BK206" t="str">
        <f t="shared" si="17"/>
        <v>-12.Al-17.Cr-3.W-1.Ta-33.5Ni</v>
      </c>
      <c r="BL206"/>
      <c r="BM206"/>
      <c r="BN206"/>
      <c r="BO206"/>
    </row>
    <row r="207" spans="1:67" s="28" customFormat="1" x14ac:dyDescent="0.3">
      <c r="A207" s="26" t="str">
        <f t="shared" si="15"/>
        <v>Co-35.Ni-10.Al-15.Cr-3.W-1.Ta</v>
      </c>
      <c r="B207" s="30" t="s">
        <v>1483</v>
      </c>
      <c r="C207" s="30" t="s">
        <v>2885</v>
      </c>
      <c r="D207" s="28" t="s">
        <v>517</v>
      </c>
      <c r="E207" s="28" t="s">
        <v>513</v>
      </c>
      <c r="F207" s="28">
        <v>218</v>
      </c>
      <c r="G207" s="54">
        <f t="shared" si="18"/>
        <v>36</v>
      </c>
      <c r="H207" s="56">
        <v>35</v>
      </c>
      <c r="I207" s="56">
        <v>10</v>
      </c>
      <c r="J207" s="56">
        <v>15</v>
      </c>
      <c r="K207" s="56">
        <v>3</v>
      </c>
      <c r="L207" s="56"/>
      <c r="M207" s="56">
        <v>1</v>
      </c>
      <c r="N207" s="56"/>
      <c r="O207" s="56"/>
      <c r="P207" s="56"/>
      <c r="Q207" s="52"/>
      <c r="R207" s="52"/>
      <c r="S207" s="52"/>
      <c r="T207" s="56"/>
      <c r="U207" s="56"/>
      <c r="V207" s="56"/>
      <c r="W207" s="56"/>
      <c r="X207" s="56"/>
      <c r="Y207" s="56"/>
      <c r="Z207" s="56"/>
      <c r="AA207" s="56"/>
      <c r="AB207" s="56"/>
      <c r="AC207" s="56"/>
      <c r="AD207" s="56"/>
      <c r="AE207" s="56"/>
      <c r="AF207" s="28">
        <f t="shared" si="19"/>
        <v>8.4143000000000008</v>
      </c>
      <c r="AI207" s="46" t="s">
        <v>1</v>
      </c>
      <c r="AJ207" s="46" t="str">
        <f>IF(I207&lt;&gt;"","-" &amp;TEXT([1]comp!$I207,"0.#") &amp;TEXT(I$1,0),"")</f>
        <v>-10.Al</v>
      </c>
      <c r="AK207" s="46" t="str">
        <f>IF(K207&lt;&gt;"","-" &amp;TEXT(comp[[#This Row],[W]],"0.#") &amp;TEXT(K$1,0),"")</f>
        <v>-3.W</v>
      </c>
      <c r="AL207" s="46" t="str">
        <f>IF(H207&lt;&gt;"","-" &amp;TEXT(comp[[#This Row],[Ni]],"0.#") &amp;TEXT(H$1,0),"")</f>
        <v>-35.Ni</v>
      </c>
      <c r="AM207" s="46" t="str">
        <f>IF(J207&lt;&gt;"","-" &amp;TEXT(comp[[#This Row],[Cr]],"0.#") &amp;TEXT(J$1,0),"")</f>
        <v>-15.Cr</v>
      </c>
      <c r="AN207" s="46" t="str">
        <f>IF(M207&lt;&gt;"","-" &amp;TEXT(comp[[#This Row],[Ta]],"0.#") &amp;TEXT(M$1,0),"")</f>
        <v>-1.Ta</v>
      </c>
      <c r="AO207" s="46" t="str">
        <f>IF(N207&lt;&gt;"","-" &amp;TEXT(comp[[#This Row],[Nb]],"0.#") &amp;TEXT(N$1,0),"")</f>
        <v/>
      </c>
      <c r="AP207" s="46" t="str">
        <f>IF(O207&lt;&gt;"","-" &amp;TEXT(comp[[#This Row],[V]],"0.#") &amp;TEXT(O$1,0),"")</f>
        <v/>
      </c>
      <c r="AQ207" s="46" t="str">
        <f>IF(L207&lt;&gt;"","-" &amp;TEXT(comp[[#This Row],[Ti]],"0.#") &amp;TEXT(L$1,0),"")</f>
        <v/>
      </c>
      <c r="AR207" s="46" t="str">
        <f>IF(P207&lt;&gt;"","-" &amp;TEXT(comp[[#This Row],[Mo]],"0.#") &amp;TEXT(P$1,0),"")</f>
        <v/>
      </c>
      <c r="AS207" s="46" t="str">
        <f>IF(Q207&lt;&gt;"","-" &amp;TEXT(comp[[#This Row],[C]],"0.##") &amp;TEXT(Q$1,0),"")</f>
        <v/>
      </c>
      <c r="AT207" s="46" t="str">
        <f>IF(R207&lt;&gt;"","-" &amp;TEXT(comp[[#This Row],[Zr]],"0.##") &amp;TEXT(R$1,0),"")</f>
        <v/>
      </c>
      <c r="AU207" s="46" t="str">
        <f>IF(S207&lt;&gt;"","-" &amp;TEXT(comp[[#This Row],[B]],"0.##") &amp;TEXT(S$1,0),"")</f>
        <v/>
      </c>
      <c r="AV207" s="46" t="str">
        <f>IF(T207&lt;&gt;"","-" &amp;TEXT(comp[[#This Row],[Ir]],"0.#") &amp;TEXT(T$1,0),"")</f>
        <v/>
      </c>
      <c r="AW207" s="46" t="str">
        <f>IF(U207&lt;&gt;"","-" &amp;TEXT(comp[[#This Row],[Re]],"0.#") &amp;TEXT(U$1,0),"")</f>
        <v/>
      </c>
      <c r="AX207" s="46" t="str">
        <f>IF(V207&lt;&gt;"","-" &amp;TEXT(comp[[#This Row],[Si]],"0.#") &amp;TEXT(V$1,0),"")</f>
        <v/>
      </c>
      <c r="AY207" s="46" t="str">
        <f>IF(W207&lt;&gt;"","-" &amp;TEXT(comp[[#This Row],[Fe]],"0.#") &amp;TEXT(W$1,0),"")</f>
        <v/>
      </c>
      <c r="AZ207" s="46" t="str">
        <f>IF(X207&lt;&gt;"","-" &amp;TEXT(comp[[#This Row],[Y]],"0.#") &amp;TEXT(X$1,0),"")</f>
        <v/>
      </c>
      <c r="BA207" s="46" t="str">
        <f>IF(Y207&lt;&gt;"","-" &amp;TEXT(comp[[#This Row],[Hf]],"0.#") &amp;TEXT(Y$1,0),"")</f>
        <v/>
      </c>
      <c r="BB207" s="46" t="str">
        <f>IF(Z207&lt;&gt;"","-" &amp;TEXT(comp[[#This Row],[Ge]],"0.#") &amp;TEXT(Z$1,0),"")</f>
        <v/>
      </c>
      <c r="BC207" s="46" t="str">
        <f>IF(AA207&lt;&gt;"","-" &amp;TEXT(comp[[#This Row],[Mn]],"0.#") &amp;TEXT(AA$1,0),"")</f>
        <v/>
      </c>
      <c r="BD207" s="46" t="str">
        <f>IF(AB207&lt;&gt;"","-" &amp;TEXT(comp[[#This Row],[Sc]],"0.#") &amp;TEXT(AB$1,0),"")</f>
        <v/>
      </c>
      <c r="BE207" s="46" t="str">
        <f>IF(AC207&lt;&gt;"","-" &amp;TEXT(comp[[#This Row],[Ru]],"0.#") &amp;TEXT(AC$1,0),"")</f>
        <v/>
      </c>
      <c r="BF207" s="46" t="str">
        <f>IF(AD207&lt;&gt;"","-" &amp;TEXT(comp[[#This Row],[Ce]],"0.#") &amp;TEXT(AD$1,0),"")</f>
        <v/>
      </c>
      <c r="BG207" s="46" t="str">
        <f>IF(AE207&lt;&gt;"","-" &amp;TEXT([1]comp!$AE207,"0.#") &amp;TEXT(AE$1,0),"")</f>
        <v/>
      </c>
      <c r="BH207" s="28" t="str">
        <f>[1]comp!$D207 &amp; [1]comp!$E207</f>
        <v>15Cr-10AlIsmail, F. B. et al. Alloying effects on oxidation mechanisms in polycrystalline Co–Ni base superalloys. Corros. Sci. 116, 44–52 (2017).</v>
      </c>
      <c r="BI207" s="36" t="str">
        <f t="shared" si="16"/>
        <v>Co-35.Ni-10.Al-15.Cr-3.W-1.Ta</v>
      </c>
      <c r="BJ207" s="28" t="s">
        <v>1705</v>
      </c>
      <c r="BK207" t="str">
        <f t="shared" si="17"/>
        <v>-10.Al-15.Cr-3.W-1.Ta-35.Ni</v>
      </c>
      <c r="BL207"/>
      <c r="BM207"/>
      <c r="BN207"/>
      <c r="BO207"/>
    </row>
    <row r="208" spans="1:67" s="28" customFormat="1" x14ac:dyDescent="0.3">
      <c r="A208" s="26" t="str">
        <f t="shared" si="15"/>
        <v>Co-29.Ni-10.Al-17.Cr-3.W-1.Ta</v>
      </c>
      <c r="B208" s="30" t="s">
        <v>1483</v>
      </c>
      <c r="C208" s="30" t="s">
        <v>2886</v>
      </c>
      <c r="D208" s="28" t="s">
        <v>518</v>
      </c>
      <c r="E208" s="28" t="s">
        <v>513</v>
      </c>
      <c r="F208" s="28">
        <v>219</v>
      </c>
      <c r="G208" s="54">
        <f t="shared" si="18"/>
        <v>40</v>
      </c>
      <c r="H208" s="56">
        <v>29</v>
      </c>
      <c r="I208" s="56">
        <v>10</v>
      </c>
      <c r="J208" s="56">
        <v>17</v>
      </c>
      <c r="K208" s="56">
        <v>3</v>
      </c>
      <c r="L208" s="56"/>
      <c r="M208" s="56">
        <v>1</v>
      </c>
      <c r="N208" s="56"/>
      <c r="O208" s="56"/>
      <c r="P208" s="56"/>
      <c r="Q208" s="52"/>
      <c r="R208" s="52"/>
      <c r="S208" s="52"/>
      <c r="T208" s="56"/>
      <c r="U208" s="56"/>
      <c r="V208" s="56"/>
      <c r="W208" s="56"/>
      <c r="X208" s="56"/>
      <c r="Y208" s="56"/>
      <c r="Z208" s="56"/>
      <c r="AA208" s="56"/>
      <c r="AB208" s="56"/>
      <c r="AC208" s="56"/>
      <c r="AD208" s="56"/>
      <c r="AE208" s="56"/>
      <c r="AF208" s="28">
        <f t="shared" si="19"/>
        <v>8.3796199999999992</v>
      </c>
      <c r="AI208" s="46" t="s">
        <v>1</v>
      </c>
      <c r="AJ208" s="46" t="str">
        <f>IF(I208&lt;&gt;"","-" &amp;TEXT([1]comp!$I208,"0.#") &amp;TEXT(I$1,0),"")</f>
        <v>-10.Al</v>
      </c>
      <c r="AK208" s="46" t="str">
        <f>IF(K208&lt;&gt;"","-" &amp;TEXT(comp[[#This Row],[W]],"0.#") &amp;TEXT(K$1,0),"")</f>
        <v>-3.W</v>
      </c>
      <c r="AL208" s="46" t="str">
        <f>IF(H208&lt;&gt;"","-" &amp;TEXT(comp[[#This Row],[Ni]],"0.#") &amp;TEXT(H$1,0),"")</f>
        <v>-29.Ni</v>
      </c>
      <c r="AM208" s="46" t="str">
        <f>IF(J208&lt;&gt;"","-" &amp;TEXT(comp[[#This Row],[Cr]],"0.#") &amp;TEXT(J$1,0),"")</f>
        <v>-17.Cr</v>
      </c>
      <c r="AN208" s="46" t="str">
        <f>IF(M208&lt;&gt;"","-" &amp;TEXT(comp[[#This Row],[Ta]],"0.#") &amp;TEXT(M$1,0),"")</f>
        <v>-1.Ta</v>
      </c>
      <c r="AO208" s="46" t="str">
        <f>IF(N208&lt;&gt;"","-" &amp;TEXT(comp[[#This Row],[Nb]],"0.#") &amp;TEXT(N$1,0),"")</f>
        <v/>
      </c>
      <c r="AP208" s="46" t="str">
        <f>IF(O208&lt;&gt;"","-" &amp;TEXT(comp[[#This Row],[V]],"0.#") &amp;TEXT(O$1,0),"")</f>
        <v/>
      </c>
      <c r="AQ208" s="46" t="str">
        <f>IF(L208&lt;&gt;"","-" &amp;TEXT(comp[[#This Row],[Ti]],"0.#") &amp;TEXT(L$1,0),"")</f>
        <v/>
      </c>
      <c r="AR208" s="46" t="str">
        <f>IF(P208&lt;&gt;"","-" &amp;TEXT(comp[[#This Row],[Mo]],"0.#") &amp;TEXT(P$1,0),"")</f>
        <v/>
      </c>
      <c r="AS208" s="46" t="str">
        <f>IF(Q208&lt;&gt;"","-" &amp;TEXT(comp[[#This Row],[C]],"0.##") &amp;TEXT(Q$1,0),"")</f>
        <v/>
      </c>
      <c r="AT208" s="46" t="str">
        <f>IF(R208&lt;&gt;"","-" &amp;TEXT(comp[[#This Row],[Zr]],"0.##") &amp;TEXT(R$1,0),"")</f>
        <v/>
      </c>
      <c r="AU208" s="46" t="str">
        <f>IF(S208&lt;&gt;"","-" &amp;TEXT(comp[[#This Row],[B]],"0.##") &amp;TEXT(S$1,0),"")</f>
        <v/>
      </c>
      <c r="AV208" s="46" t="str">
        <f>IF(T208&lt;&gt;"","-" &amp;TEXT(comp[[#This Row],[Ir]],"0.#") &amp;TEXT(T$1,0),"")</f>
        <v/>
      </c>
      <c r="AW208" s="46" t="str">
        <f>IF(U208&lt;&gt;"","-" &amp;TEXT(comp[[#This Row],[Re]],"0.#") &amp;TEXT(U$1,0),"")</f>
        <v/>
      </c>
      <c r="AX208" s="46" t="str">
        <f>IF(V208&lt;&gt;"","-" &amp;TEXT(comp[[#This Row],[Si]],"0.#") &amp;TEXT(V$1,0),"")</f>
        <v/>
      </c>
      <c r="AY208" s="46" t="str">
        <f>IF(W208&lt;&gt;"","-" &amp;TEXT(comp[[#This Row],[Fe]],"0.#") &amp;TEXT(W$1,0),"")</f>
        <v/>
      </c>
      <c r="AZ208" s="46" t="str">
        <f>IF(X208&lt;&gt;"","-" &amp;TEXT(comp[[#This Row],[Y]],"0.#") &amp;TEXT(X$1,0),"")</f>
        <v/>
      </c>
      <c r="BA208" s="46" t="str">
        <f>IF(Y208&lt;&gt;"","-" &amp;TEXT(comp[[#This Row],[Hf]],"0.#") &amp;TEXT(Y$1,0),"")</f>
        <v/>
      </c>
      <c r="BB208" s="46" t="str">
        <f>IF(Z208&lt;&gt;"","-" &amp;TEXT(comp[[#This Row],[Ge]],"0.#") &amp;TEXT(Z$1,0),"")</f>
        <v/>
      </c>
      <c r="BC208" s="46" t="str">
        <f>IF(AA208&lt;&gt;"","-" &amp;TEXT(comp[[#This Row],[Mn]],"0.#") &amp;TEXT(AA$1,0),"")</f>
        <v/>
      </c>
      <c r="BD208" s="46" t="str">
        <f>IF(AB208&lt;&gt;"","-" &amp;TEXT(comp[[#This Row],[Sc]],"0.#") &amp;TEXT(AB$1,0),"")</f>
        <v/>
      </c>
      <c r="BE208" s="46" t="str">
        <f>IF(AC208&lt;&gt;"","-" &amp;TEXT(comp[[#This Row],[Ru]],"0.#") &amp;TEXT(AC$1,0),"")</f>
        <v/>
      </c>
      <c r="BF208" s="46" t="str">
        <f>IF(AD208&lt;&gt;"","-" &amp;TEXT(comp[[#This Row],[Ce]],"0.#") &amp;TEXT(AD$1,0),"")</f>
        <v/>
      </c>
      <c r="BG208" s="46" t="str">
        <f>IF(AE208&lt;&gt;"","-" &amp;TEXT([1]comp!$AE208,"0.#") &amp;TEXT(AE$1,0),"")</f>
        <v/>
      </c>
      <c r="BH208" s="28" t="str">
        <f>[1]comp!$D208 &amp; [1]comp!$E208</f>
        <v>1.3Co-17Cr-10AlIsmail, F. B. et al. Alloying effects on oxidation mechanisms in polycrystalline Co–Ni base superalloys. Corros. Sci. 116, 44–52 (2017).</v>
      </c>
      <c r="BI208" s="36" t="str">
        <f t="shared" si="16"/>
        <v>Co-29.Ni-10.Al-17.Cr-3.W-1.Ta</v>
      </c>
      <c r="BJ208" s="28" t="s">
        <v>1704</v>
      </c>
      <c r="BK208" t="str">
        <f t="shared" si="17"/>
        <v>-10.Al-17.Cr-3.W-1.Ta-29.Ni</v>
      </c>
      <c r="BL208"/>
      <c r="BM208"/>
      <c r="BN208"/>
      <c r="BO208"/>
    </row>
    <row r="209" spans="1:67" s="28" customFormat="1" x14ac:dyDescent="0.3">
      <c r="A209" s="26" t="str">
        <f t="shared" si="15"/>
        <v>Co-6.7Al-8.1W-6.2Ti</v>
      </c>
      <c r="B209" s="38" t="s">
        <v>1484</v>
      </c>
      <c r="C209" s="38" t="s">
        <v>2887</v>
      </c>
      <c r="D209" s="31" t="s">
        <v>522</v>
      </c>
      <c r="E209" s="39" t="s">
        <v>519</v>
      </c>
      <c r="F209" s="31">
        <v>220</v>
      </c>
      <c r="G209" s="54">
        <f t="shared" si="18"/>
        <v>79</v>
      </c>
      <c r="H209" s="55"/>
      <c r="I209" s="55">
        <v>6.7</v>
      </c>
      <c r="J209" s="55"/>
      <c r="K209" s="55">
        <v>8.1</v>
      </c>
      <c r="L209" s="55">
        <v>6.2</v>
      </c>
      <c r="M209" s="55"/>
      <c r="N209" s="55"/>
      <c r="O209" s="55"/>
      <c r="P209" s="55"/>
      <c r="Q209" s="51"/>
      <c r="R209" s="51"/>
      <c r="S209" s="51"/>
      <c r="T209" s="55"/>
      <c r="U209" s="55"/>
      <c r="V209" s="55"/>
      <c r="W209" s="55"/>
      <c r="X209" s="55"/>
      <c r="Y209" s="55"/>
      <c r="Z209" s="55"/>
      <c r="AA209" s="55"/>
      <c r="AB209" s="55"/>
      <c r="AC209" s="55"/>
      <c r="AD209" s="55"/>
      <c r="AE209" s="55"/>
      <c r="AF209" s="31">
        <f t="shared" si="19"/>
        <v>9.0505840000000006</v>
      </c>
      <c r="AG209" s="31"/>
      <c r="AH209" s="31"/>
      <c r="AI209" s="46" t="s">
        <v>1</v>
      </c>
      <c r="AJ209" s="46" t="str">
        <f>IF(I209&lt;&gt;"","-" &amp;TEXT([1]comp!$I209,"0.#") &amp;TEXT(I$1,0),"")</f>
        <v>-6.7Al</v>
      </c>
      <c r="AK209" s="46" t="str">
        <f>IF(K209&lt;&gt;"","-" &amp;TEXT(comp[[#This Row],[W]],"0.#") &amp;TEXT(K$1,0),"")</f>
        <v>-8.1W</v>
      </c>
      <c r="AL209" s="46" t="str">
        <f>IF(H209&lt;&gt;"","-" &amp;TEXT(comp[[#This Row],[Ni]],"0.#") &amp;TEXT(H$1,0),"")</f>
        <v/>
      </c>
      <c r="AM209" s="46" t="str">
        <f>IF(J209&lt;&gt;"","-" &amp;TEXT(comp[[#This Row],[Cr]],"0.#") &amp;TEXT(J$1,0),"")</f>
        <v/>
      </c>
      <c r="AN209" s="46" t="str">
        <f>IF(M209&lt;&gt;"","-" &amp;TEXT(comp[[#This Row],[Ta]],"0.#") &amp;TEXT(M$1,0),"")</f>
        <v/>
      </c>
      <c r="AO209" s="46" t="str">
        <f>IF(N209&lt;&gt;"","-" &amp;TEXT(comp[[#This Row],[Nb]],"0.#") &amp;TEXT(N$1,0),"")</f>
        <v/>
      </c>
      <c r="AP209" s="46" t="str">
        <f>IF(O209&lt;&gt;"","-" &amp;TEXT(comp[[#This Row],[V]],"0.#") &amp;TEXT(O$1,0),"")</f>
        <v/>
      </c>
      <c r="AQ209" s="46" t="str">
        <f>IF(L209&lt;&gt;"","-" &amp;TEXT(comp[[#This Row],[Ti]],"0.#") &amp;TEXT(L$1,0),"")</f>
        <v>-6.2Ti</v>
      </c>
      <c r="AR209" s="46" t="str">
        <f>IF(P209&lt;&gt;"","-" &amp;TEXT(comp[[#This Row],[Mo]],"0.#") &amp;TEXT(P$1,0),"")</f>
        <v/>
      </c>
      <c r="AS209" s="46" t="str">
        <f>IF(Q209&lt;&gt;"","-" &amp;TEXT(comp[[#This Row],[C]],"0.##") &amp;TEXT(Q$1,0),"")</f>
        <v/>
      </c>
      <c r="AT209" s="46" t="str">
        <f>IF(R209&lt;&gt;"","-" &amp;TEXT(comp[[#This Row],[Zr]],"0.##") &amp;TEXT(R$1,0),"")</f>
        <v/>
      </c>
      <c r="AU209" s="46" t="str">
        <f>IF(S209&lt;&gt;"","-" &amp;TEXT(comp[[#This Row],[B]],"0.##") &amp;TEXT(S$1,0),"")</f>
        <v/>
      </c>
      <c r="AV209" s="46" t="str">
        <f>IF(T209&lt;&gt;"","-" &amp;TEXT(comp[[#This Row],[Ir]],"0.#") &amp;TEXT(T$1,0),"")</f>
        <v/>
      </c>
      <c r="AW209" s="46" t="str">
        <f>IF(U209&lt;&gt;"","-" &amp;TEXT(comp[[#This Row],[Re]],"0.#") &amp;TEXT(U$1,0),"")</f>
        <v/>
      </c>
      <c r="AX209" s="46" t="str">
        <f>IF(V209&lt;&gt;"","-" &amp;TEXT(comp[[#This Row],[Si]],"0.#") &amp;TEXT(V$1,0),"")</f>
        <v/>
      </c>
      <c r="AY209" s="46" t="str">
        <f>IF(W209&lt;&gt;"","-" &amp;TEXT(comp[[#This Row],[Fe]],"0.#") &amp;TEXT(W$1,0),"")</f>
        <v/>
      </c>
      <c r="AZ209" s="46" t="str">
        <f>IF(X209&lt;&gt;"","-" &amp;TEXT(comp[[#This Row],[Y]],"0.#") &amp;TEXT(X$1,0),"")</f>
        <v/>
      </c>
      <c r="BA209" s="46" t="str">
        <f>IF(Y209&lt;&gt;"","-" &amp;TEXT(comp[[#This Row],[Hf]],"0.#") &amp;TEXT(Y$1,0),"")</f>
        <v/>
      </c>
      <c r="BB209" s="46" t="str">
        <f>IF(Z209&lt;&gt;"","-" &amp;TEXT(comp[[#This Row],[Ge]],"0.#") &amp;TEXT(Z$1,0),"")</f>
        <v/>
      </c>
      <c r="BC209" s="46" t="str">
        <f>IF(AA209&lt;&gt;"","-" &amp;TEXT(comp[[#This Row],[Mn]],"0.#") &amp;TEXT(AA$1,0),"")</f>
        <v/>
      </c>
      <c r="BD209" s="46" t="str">
        <f>IF(AB209&lt;&gt;"","-" &amp;TEXT(comp[[#This Row],[Sc]],"0.#") &amp;TEXT(AB$1,0),"")</f>
        <v/>
      </c>
      <c r="BE209" s="46" t="str">
        <f>IF(AC209&lt;&gt;"","-" &amp;TEXT(comp[[#This Row],[Ru]],"0.#") &amp;TEXT(AC$1,0),"")</f>
        <v/>
      </c>
      <c r="BF209" s="46" t="str">
        <f>IF(AD209&lt;&gt;"","-" &amp;TEXT(comp[[#This Row],[Ce]],"0.#") &amp;TEXT(AD$1,0),"")</f>
        <v/>
      </c>
      <c r="BG209" s="46" t="str">
        <f>IF(AE209&lt;&gt;"","-" &amp;TEXT([1]comp!$AE209,"0.#") &amp;TEXT(AE$1,0),"")</f>
        <v/>
      </c>
      <c r="BH209" s="39" t="str">
        <f>[1]comp!$D209 &amp; [1]comp!$E209</f>
        <v>Quat-TiJackson, R. W., Titus, M. S., Begley, M. R. &amp; Pollock, T. M. Thermal expansion behavior of new Co-based alloys and implications for coatings. Surf. Coatings Technol. 289, 61–68 (2016).</v>
      </c>
      <c r="BI209" s="73" t="str">
        <f t="shared" si="16"/>
        <v>Co-6.7Al-8.1W-6.2Ti</v>
      </c>
      <c r="BJ209" s="39" t="s">
        <v>1612</v>
      </c>
      <c r="BK209" t="str">
        <f t="shared" si="17"/>
        <v>-6.7Al-8.1W-6.2Ti</v>
      </c>
      <c r="BL209"/>
      <c r="BM209"/>
      <c r="BN209"/>
      <c r="BO209"/>
    </row>
    <row r="210" spans="1:67" s="28" customFormat="1" x14ac:dyDescent="0.3">
      <c r="A210" s="26" t="str">
        <f t="shared" si="15"/>
        <v>Co-9.4Al-10.7W</v>
      </c>
      <c r="B210" s="38" t="s">
        <v>1484</v>
      </c>
      <c r="C210" s="38" t="s">
        <v>2888</v>
      </c>
      <c r="D210" s="31" t="s">
        <v>520</v>
      </c>
      <c r="E210" s="39" t="s">
        <v>519</v>
      </c>
      <c r="F210" s="31">
        <v>221</v>
      </c>
      <c r="G210" s="54">
        <f t="shared" si="18"/>
        <v>79.900000000000006</v>
      </c>
      <c r="H210" s="55"/>
      <c r="I210" s="55">
        <v>9.4</v>
      </c>
      <c r="J210" s="55"/>
      <c r="K210" s="55">
        <v>10.7</v>
      </c>
      <c r="L210" s="55"/>
      <c r="M210" s="55"/>
      <c r="N210" s="55"/>
      <c r="O210" s="55"/>
      <c r="P210" s="55"/>
      <c r="Q210" s="51"/>
      <c r="R210" s="51"/>
      <c r="S210" s="51"/>
      <c r="T210" s="55"/>
      <c r="U210" s="55"/>
      <c r="V210" s="55"/>
      <c r="W210" s="55"/>
      <c r="X210" s="55"/>
      <c r="Y210" s="55"/>
      <c r="Z210" s="55"/>
      <c r="AA210" s="55"/>
      <c r="AB210" s="55"/>
      <c r="AC210" s="55"/>
      <c r="AD210" s="55"/>
      <c r="AE210" s="55"/>
      <c r="AF210" s="31">
        <f t="shared" si="19"/>
        <v>9.4246500000000015</v>
      </c>
      <c r="AG210" s="31"/>
      <c r="AH210" s="31"/>
      <c r="AI210" s="46" t="s">
        <v>1</v>
      </c>
      <c r="AJ210" s="46" t="str">
        <f>IF(I210&lt;&gt;"","-" &amp;TEXT([1]comp!$I210,"0.#") &amp;TEXT(I$1,0),"")</f>
        <v>-9.4Al</v>
      </c>
      <c r="AK210" s="46" t="str">
        <f>IF(K210&lt;&gt;"","-" &amp;TEXT(comp[[#This Row],[W]],"0.#") &amp;TEXT(K$1,0),"")</f>
        <v>-10.7W</v>
      </c>
      <c r="AL210" s="46" t="str">
        <f>IF(H210&lt;&gt;"","-" &amp;TEXT(comp[[#This Row],[Ni]],"0.#") &amp;TEXT(H$1,0),"")</f>
        <v/>
      </c>
      <c r="AM210" s="46" t="str">
        <f>IF(J210&lt;&gt;"","-" &amp;TEXT(comp[[#This Row],[Cr]],"0.#") &amp;TEXT(J$1,0),"")</f>
        <v/>
      </c>
      <c r="AN210" s="46" t="str">
        <f>IF(M210&lt;&gt;"","-" &amp;TEXT(comp[[#This Row],[Ta]],"0.#") &amp;TEXT(M$1,0),"")</f>
        <v/>
      </c>
      <c r="AO210" s="46" t="str">
        <f>IF(N210&lt;&gt;"","-" &amp;TEXT(comp[[#This Row],[Nb]],"0.#") &amp;TEXT(N$1,0),"")</f>
        <v/>
      </c>
      <c r="AP210" s="46" t="str">
        <f>IF(O210&lt;&gt;"","-" &amp;TEXT(comp[[#This Row],[V]],"0.#") &amp;TEXT(O$1,0),"")</f>
        <v/>
      </c>
      <c r="AQ210" s="46" t="str">
        <f>IF(L210&lt;&gt;"","-" &amp;TEXT(comp[[#This Row],[Ti]],"0.#") &amp;TEXT(L$1,0),"")</f>
        <v/>
      </c>
      <c r="AR210" s="46" t="str">
        <f>IF(P210&lt;&gt;"","-" &amp;TEXT(comp[[#This Row],[Mo]],"0.#") &amp;TEXT(P$1,0),"")</f>
        <v/>
      </c>
      <c r="AS210" s="46" t="str">
        <f>IF(Q210&lt;&gt;"","-" &amp;TEXT(comp[[#This Row],[C]],"0.##") &amp;TEXT(Q$1,0),"")</f>
        <v/>
      </c>
      <c r="AT210" s="46" t="str">
        <f>IF(R210&lt;&gt;"","-" &amp;TEXT(comp[[#This Row],[Zr]],"0.##") &amp;TEXT(R$1,0),"")</f>
        <v/>
      </c>
      <c r="AU210" s="46" t="str">
        <f>IF(S210&lt;&gt;"","-" &amp;TEXT(comp[[#This Row],[B]],"0.##") &amp;TEXT(S$1,0),"")</f>
        <v/>
      </c>
      <c r="AV210" s="46" t="str">
        <f>IF(T210&lt;&gt;"","-" &amp;TEXT(comp[[#This Row],[Ir]],"0.#") &amp;TEXT(T$1,0),"")</f>
        <v/>
      </c>
      <c r="AW210" s="46" t="str">
        <f>IF(U210&lt;&gt;"","-" &amp;TEXT(comp[[#This Row],[Re]],"0.#") &amp;TEXT(U$1,0),"")</f>
        <v/>
      </c>
      <c r="AX210" s="46" t="str">
        <f>IF(V210&lt;&gt;"","-" &amp;TEXT(comp[[#This Row],[Si]],"0.#") &amp;TEXT(V$1,0),"")</f>
        <v/>
      </c>
      <c r="AY210" s="46" t="str">
        <f>IF(W210&lt;&gt;"","-" &amp;TEXT(comp[[#This Row],[Fe]],"0.#") &amp;TEXT(W$1,0),"")</f>
        <v/>
      </c>
      <c r="AZ210" s="46" t="str">
        <f>IF(X210&lt;&gt;"","-" &amp;TEXT(comp[[#This Row],[Y]],"0.#") &amp;TEXT(X$1,0),"")</f>
        <v/>
      </c>
      <c r="BA210" s="46" t="str">
        <f>IF(Y210&lt;&gt;"","-" &amp;TEXT(comp[[#This Row],[Hf]],"0.#") &amp;TEXT(Y$1,0),"")</f>
        <v/>
      </c>
      <c r="BB210" s="46" t="str">
        <f>IF(Z210&lt;&gt;"","-" &amp;TEXT(comp[[#This Row],[Ge]],"0.#") &amp;TEXT(Z$1,0),"")</f>
        <v/>
      </c>
      <c r="BC210" s="46" t="str">
        <f>IF(AA210&lt;&gt;"","-" &amp;TEXT(comp[[#This Row],[Mn]],"0.#") &amp;TEXT(AA$1,0),"")</f>
        <v/>
      </c>
      <c r="BD210" s="46" t="str">
        <f>IF(AB210&lt;&gt;"","-" &amp;TEXT(comp[[#This Row],[Sc]],"0.#") &amp;TEXT(AB$1,0),"")</f>
        <v/>
      </c>
      <c r="BE210" s="46" t="str">
        <f>IF(AC210&lt;&gt;"","-" &amp;TEXT(comp[[#This Row],[Ru]],"0.#") &amp;TEXT(AC$1,0),"")</f>
        <v/>
      </c>
      <c r="BF210" s="46" t="str">
        <f>IF(AD210&lt;&gt;"","-" &amp;TEXT(comp[[#This Row],[Ce]],"0.#") &amp;TEXT(AD$1,0),"")</f>
        <v/>
      </c>
      <c r="BG210" s="46" t="str">
        <f>IF(AE210&lt;&gt;"","-" &amp;TEXT([1]comp!$AE210,"0.#") &amp;TEXT(AE$1,0),"")</f>
        <v/>
      </c>
      <c r="BH210" s="39" t="str">
        <f>[1]comp!$D210 &amp; [1]comp!$E210</f>
        <v>TernaryJackson, R. W., Titus, M. S., Begley, M. R. &amp; Pollock, T. M. Thermal expansion behavior of new Co-based alloys and implications for coatings. Surf. Coatings Technol. 289, 61–68 (2016).</v>
      </c>
      <c r="BI210" s="73" t="str">
        <f t="shared" si="16"/>
        <v>Co-9.4Al-10.7W</v>
      </c>
      <c r="BJ210" s="39" t="s">
        <v>1613</v>
      </c>
      <c r="BK210" t="str">
        <f t="shared" si="17"/>
        <v>-9.4Al-10.7W</v>
      </c>
      <c r="BL210"/>
      <c r="BM210"/>
      <c r="BN210"/>
      <c r="BO210"/>
    </row>
    <row r="211" spans="1:67" s="28" customFormat="1" x14ac:dyDescent="0.3">
      <c r="A211" s="26" t="str">
        <f t="shared" si="15"/>
        <v>Co-8.8Al-9.8W-2.Ta</v>
      </c>
      <c r="B211" s="38" t="s">
        <v>1484</v>
      </c>
      <c r="C211" s="38" t="s">
        <v>2839</v>
      </c>
      <c r="D211" s="31" t="s">
        <v>521</v>
      </c>
      <c r="E211" s="39" t="s">
        <v>519</v>
      </c>
      <c r="F211" s="31">
        <v>222</v>
      </c>
      <c r="G211" s="54">
        <f t="shared" si="18"/>
        <v>79.400000000000006</v>
      </c>
      <c r="H211" s="55"/>
      <c r="I211" s="55">
        <v>8.8000000000000007</v>
      </c>
      <c r="J211" s="55"/>
      <c r="K211" s="55">
        <v>9.8000000000000007</v>
      </c>
      <c r="L211" s="55"/>
      <c r="M211" s="55">
        <v>2</v>
      </c>
      <c r="N211" s="55"/>
      <c r="O211" s="55"/>
      <c r="P211" s="55"/>
      <c r="Q211" s="51"/>
      <c r="R211" s="51"/>
      <c r="S211" s="51"/>
      <c r="T211" s="55"/>
      <c r="U211" s="55"/>
      <c r="V211" s="55"/>
      <c r="W211" s="55"/>
      <c r="X211" s="55"/>
      <c r="Y211" s="55"/>
      <c r="Z211" s="55"/>
      <c r="AA211" s="55"/>
      <c r="AB211" s="55"/>
      <c r="AC211" s="55"/>
      <c r="AD211" s="55"/>
      <c r="AE211" s="55"/>
      <c r="AF211" s="31">
        <f t="shared" si="19"/>
        <v>9.5236999999999998</v>
      </c>
      <c r="AG211" s="31"/>
      <c r="AH211" s="31"/>
      <c r="AI211" s="46" t="s">
        <v>1</v>
      </c>
      <c r="AJ211" s="46" t="str">
        <f>IF(I211&lt;&gt;"","-" &amp;TEXT([1]comp!$I211,"0.#") &amp;TEXT(I$1,0),"")</f>
        <v>-8.8Al</v>
      </c>
      <c r="AK211" s="46" t="str">
        <f>IF(K211&lt;&gt;"","-" &amp;TEXT(comp[[#This Row],[W]],"0.#") &amp;TEXT(K$1,0),"")</f>
        <v>-9.8W</v>
      </c>
      <c r="AL211" s="46" t="str">
        <f>IF(H211&lt;&gt;"","-" &amp;TEXT(comp[[#This Row],[Ni]],"0.#") &amp;TEXT(H$1,0),"")</f>
        <v/>
      </c>
      <c r="AM211" s="46" t="str">
        <f>IF(J211&lt;&gt;"","-" &amp;TEXT(comp[[#This Row],[Cr]],"0.#") &amp;TEXT(J$1,0),"")</f>
        <v/>
      </c>
      <c r="AN211" s="46" t="str">
        <f>IF(M211&lt;&gt;"","-" &amp;TEXT(comp[[#This Row],[Ta]],"0.#") &amp;TEXT(M$1,0),"")</f>
        <v>-2.Ta</v>
      </c>
      <c r="AO211" s="46" t="str">
        <f>IF(N211&lt;&gt;"","-" &amp;TEXT(comp[[#This Row],[Nb]],"0.#") &amp;TEXT(N$1,0),"")</f>
        <v/>
      </c>
      <c r="AP211" s="46" t="str">
        <f>IF(O211&lt;&gt;"","-" &amp;TEXT(comp[[#This Row],[V]],"0.#") &amp;TEXT(O$1,0),"")</f>
        <v/>
      </c>
      <c r="AQ211" s="46" t="str">
        <f>IF(L211&lt;&gt;"","-" &amp;TEXT(comp[[#This Row],[Ti]],"0.#") &amp;TEXT(L$1,0),"")</f>
        <v/>
      </c>
      <c r="AR211" s="46" t="str">
        <f>IF(P211&lt;&gt;"","-" &amp;TEXT(comp[[#This Row],[Mo]],"0.#") &amp;TEXT(P$1,0),"")</f>
        <v/>
      </c>
      <c r="AS211" s="46" t="str">
        <f>IF(Q211&lt;&gt;"","-" &amp;TEXT(comp[[#This Row],[C]],"0.##") &amp;TEXT(Q$1,0),"")</f>
        <v/>
      </c>
      <c r="AT211" s="46" t="str">
        <f>IF(R211&lt;&gt;"","-" &amp;TEXT(comp[[#This Row],[Zr]],"0.##") &amp;TEXT(R$1,0),"")</f>
        <v/>
      </c>
      <c r="AU211" s="46" t="str">
        <f>IF(S211&lt;&gt;"","-" &amp;TEXT(comp[[#This Row],[B]],"0.##") &amp;TEXT(S$1,0),"")</f>
        <v/>
      </c>
      <c r="AV211" s="46" t="str">
        <f>IF(T211&lt;&gt;"","-" &amp;TEXT(comp[[#This Row],[Ir]],"0.#") &amp;TEXT(T$1,0),"")</f>
        <v/>
      </c>
      <c r="AW211" s="46" t="str">
        <f>IF(U211&lt;&gt;"","-" &amp;TEXT(comp[[#This Row],[Re]],"0.#") &amp;TEXT(U$1,0),"")</f>
        <v/>
      </c>
      <c r="AX211" s="46" t="str">
        <f>IF(V211&lt;&gt;"","-" &amp;TEXT(comp[[#This Row],[Si]],"0.#") &amp;TEXT(V$1,0),"")</f>
        <v/>
      </c>
      <c r="AY211" s="46" t="str">
        <f>IF(W211&lt;&gt;"","-" &amp;TEXT(comp[[#This Row],[Fe]],"0.#") &amp;TEXT(W$1,0),"")</f>
        <v/>
      </c>
      <c r="AZ211" s="46" t="str">
        <f>IF(X211&lt;&gt;"","-" &amp;TEXT(comp[[#This Row],[Y]],"0.#") &amp;TEXT(X$1,0),"")</f>
        <v/>
      </c>
      <c r="BA211" s="46" t="str">
        <f>IF(Y211&lt;&gt;"","-" &amp;TEXT(comp[[#This Row],[Hf]],"0.#") &amp;TEXT(Y$1,0),"")</f>
        <v/>
      </c>
      <c r="BB211" s="46" t="str">
        <f>IF(Z211&lt;&gt;"","-" &amp;TEXT(comp[[#This Row],[Ge]],"0.#") &amp;TEXT(Z$1,0),"")</f>
        <v/>
      </c>
      <c r="BC211" s="46" t="str">
        <f>IF(AA211&lt;&gt;"","-" &amp;TEXT(comp[[#This Row],[Mn]],"0.#") &amp;TEXT(AA$1,0),"")</f>
        <v/>
      </c>
      <c r="BD211" s="46" t="str">
        <f>IF(AB211&lt;&gt;"","-" &amp;TEXT(comp[[#This Row],[Sc]],"0.#") &amp;TEXT(AB$1,0),"")</f>
        <v/>
      </c>
      <c r="BE211" s="46" t="str">
        <f>IF(AC211&lt;&gt;"","-" &amp;TEXT(comp[[#This Row],[Ru]],"0.#") &amp;TEXT(AC$1,0),"")</f>
        <v/>
      </c>
      <c r="BF211" s="46" t="str">
        <f>IF(AD211&lt;&gt;"","-" &amp;TEXT(comp[[#This Row],[Ce]],"0.#") &amp;TEXT(AD$1,0),"")</f>
        <v/>
      </c>
      <c r="BG211" s="46" t="str">
        <f>IF(AE211&lt;&gt;"","-" &amp;TEXT([1]comp!$AE211,"0.#") &amp;TEXT(AE$1,0),"")</f>
        <v/>
      </c>
      <c r="BH211" s="39" t="str">
        <f>[1]comp!$D211 &amp; [1]comp!$E211</f>
        <v>Quat-TaJackson, R. W., Titus, M. S., Begley, M. R. &amp; Pollock, T. M. Thermal expansion behavior of new Co-based alloys and implications for coatings. Surf. Coatings Technol. 289, 61–68 (2016).</v>
      </c>
      <c r="BI211" s="73" t="str">
        <f t="shared" si="16"/>
        <v>Co-8.8Al-9.8W-2.Ta</v>
      </c>
      <c r="BJ211" s="39" t="s">
        <v>1610</v>
      </c>
      <c r="BK211" t="str">
        <f t="shared" si="17"/>
        <v>-8.8Al-9.8W-2.Ta</v>
      </c>
      <c r="BL211"/>
      <c r="BM211"/>
      <c r="BN211"/>
      <c r="BO211"/>
    </row>
    <row r="212" spans="1:67" s="31" customFormat="1" x14ac:dyDescent="0.3">
      <c r="A212" s="26" t="str">
        <f t="shared" si="15"/>
        <v>Co-29.6Ni-11.2Al-6.5W-2.8Ta</v>
      </c>
      <c r="B212" s="30" t="s">
        <v>1483</v>
      </c>
      <c r="C212" s="30" t="s">
        <v>2889</v>
      </c>
      <c r="D212" s="28" t="s">
        <v>523</v>
      </c>
      <c r="E212" s="33" t="s">
        <v>519</v>
      </c>
      <c r="F212" s="28">
        <v>224</v>
      </c>
      <c r="G212" s="54">
        <f t="shared" si="18"/>
        <v>49.900000000000006</v>
      </c>
      <c r="H212" s="56">
        <v>29.6</v>
      </c>
      <c r="I212" s="56">
        <v>11.2</v>
      </c>
      <c r="J212" s="56"/>
      <c r="K212" s="56">
        <v>6.5</v>
      </c>
      <c r="L212" s="56"/>
      <c r="M212" s="56">
        <v>2.8</v>
      </c>
      <c r="N212" s="56"/>
      <c r="O212" s="56"/>
      <c r="P212" s="56"/>
      <c r="Q212" s="52"/>
      <c r="R212" s="52"/>
      <c r="S212" s="52"/>
      <c r="T212" s="56"/>
      <c r="U212" s="56"/>
      <c r="V212" s="56"/>
      <c r="W212" s="56"/>
      <c r="X212" s="56"/>
      <c r="Y212" s="56"/>
      <c r="Z212" s="56"/>
      <c r="AA212" s="56"/>
      <c r="AB212" s="56"/>
      <c r="AC212" s="56"/>
      <c r="AD212" s="56"/>
      <c r="AE212" s="56"/>
      <c r="AF212" s="28">
        <f t="shared" si="19"/>
        <v>9.0977180000000004</v>
      </c>
      <c r="AG212" s="28"/>
      <c r="AH212" s="28"/>
      <c r="AI212" s="46" t="s">
        <v>1</v>
      </c>
      <c r="AJ212" s="46" t="str">
        <f>IF(I212&lt;&gt;"","-" &amp;TEXT([1]comp!$I212,"0.#") &amp;TEXT(I$1,0),"")</f>
        <v>-11.2Al</v>
      </c>
      <c r="AK212" s="46" t="str">
        <f>IF(K212&lt;&gt;"","-" &amp;TEXT(comp[[#This Row],[W]],"0.#") &amp;TEXT(K$1,0),"")</f>
        <v>-6.5W</v>
      </c>
      <c r="AL212" s="46" t="str">
        <f>IF(H212&lt;&gt;"","-" &amp;TEXT(comp[[#This Row],[Ni]],"0.#") &amp;TEXT(H$1,0),"")</f>
        <v>-29.6Ni</v>
      </c>
      <c r="AM212" s="46" t="str">
        <f>IF(J212&lt;&gt;"","-" &amp;TEXT(comp[[#This Row],[Cr]],"0.#") &amp;TEXT(J$1,0),"")</f>
        <v/>
      </c>
      <c r="AN212" s="46" t="str">
        <f>IF(M212&lt;&gt;"","-" &amp;TEXT(comp[[#This Row],[Ta]],"0.#") &amp;TEXT(M$1,0),"")</f>
        <v>-2.8Ta</v>
      </c>
      <c r="AO212" s="46" t="str">
        <f>IF(N212&lt;&gt;"","-" &amp;TEXT(comp[[#This Row],[Nb]],"0.#") &amp;TEXT(N$1,0),"")</f>
        <v/>
      </c>
      <c r="AP212" s="46" t="str">
        <f>IF(O212&lt;&gt;"","-" &amp;TEXT(comp[[#This Row],[V]],"0.#") &amp;TEXT(O$1,0),"")</f>
        <v/>
      </c>
      <c r="AQ212" s="46" t="str">
        <f>IF(L212&lt;&gt;"","-" &amp;TEXT(comp[[#This Row],[Ti]],"0.#") &amp;TEXT(L$1,0),"")</f>
        <v/>
      </c>
      <c r="AR212" s="46" t="str">
        <f>IF(P212&lt;&gt;"","-" &amp;TEXT(comp[[#This Row],[Mo]],"0.#") &amp;TEXT(P$1,0),"")</f>
        <v/>
      </c>
      <c r="AS212" s="46" t="str">
        <f>IF(Q212&lt;&gt;"","-" &amp;TEXT(comp[[#This Row],[C]],"0.##") &amp;TEXT(Q$1,0),"")</f>
        <v/>
      </c>
      <c r="AT212" s="46" t="str">
        <f>IF(R212&lt;&gt;"","-" &amp;TEXT(comp[[#This Row],[Zr]],"0.##") &amp;TEXT(R$1,0),"")</f>
        <v/>
      </c>
      <c r="AU212" s="46" t="str">
        <f>IF(S212&lt;&gt;"","-" &amp;TEXT(comp[[#This Row],[B]],"0.##") &amp;TEXT(S$1,0),"")</f>
        <v/>
      </c>
      <c r="AV212" s="46" t="str">
        <f>IF(T212&lt;&gt;"","-" &amp;TEXT(comp[[#This Row],[Ir]],"0.#") &amp;TEXT(T$1,0),"")</f>
        <v/>
      </c>
      <c r="AW212" s="46" t="str">
        <f>IF(U212&lt;&gt;"","-" &amp;TEXT(comp[[#This Row],[Re]],"0.#") &amp;TEXT(U$1,0),"")</f>
        <v/>
      </c>
      <c r="AX212" s="46" t="str">
        <f>IF(V212&lt;&gt;"","-" &amp;TEXT(comp[[#This Row],[Si]],"0.#") &amp;TEXT(V$1,0),"")</f>
        <v/>
      </c>
      <c r="AY212" s="46" t="str">
        <f>IF(W212&lt;&gt;"","-" &amp;TEXT(comp[[#This Row],[Fe]],"0.#") &amp;TEXT(W$1,0),"")</f>
        <v/>
      </c>
      <c r="AZ212" s="46" t="str">
        <f>IF(X212&lt;&gt;"","-" &amp;TEXT(comp[[#This Row],[Y]],"0.#") &amp;TEXT(X$1,0),"")</f>
        <v/>
      </c>
      <c r="BA212" s="46" t="str">
        <f>IF(Y212&lt;&gt;"","-" &amp;TEXT(comp[[#This Row],[Hf]],"0.#") &amp;TEXT(Y$1,0),"")</f>
        <v/>
      </c>
      <c r="BB212" s="46" t="str">
        <f>IF(Z212&lt;&gt;"","-" &amp;TEXT(comp[[#This Row],[Ge]],"0.#") &amp;TEXT(Z$1,0),"")</f>
        <v/>
      </c>
      <c r="BC212" s="46" t="str">
        <f>IF(AA212&lt;&gt;"","-" &amp;TEXT(comp[[#This Row],[Mn]],"0.#") &amp;TEXT(AA$1,0),"")</f>
        <v/>
      </c>
      <c r="BD212" s="46" t="str">
        <f>IF(AB212&lt;&gt;"","-" &amp;TEXT(comp[[#This Row],[Sc]],"0.#") &amp;TEXT(AB$1,0),"")</f>
        <v/>
      </c>
      <c r="BE212" s="46" t="str">
        <f>IF(AC212&lt;&gt;"","-" &amp;TEXT(comp[[#This Row],[Ru]],"0.#") &amp;TEXT(AC$1,0),"")</f>
        <v/>
      </c>
      <c r="BF212" s="46" t="str">
        <f>IF(AD212&lt;&gt;"","-" &amp;TEXT(comp[[#This Row],[Ce]],"0.#") &amp;TEXT(AD$1,0),"")</f>
        <v/>
      </c>
      <c r="BG212" s="46" t="str">
        <f>IF(AE212&lt;&gt;"","-" &amp;TEXT([1]comp!$AE212,"0.#") &amp;TEXT(AE$1,0),"")</f>
        <v/>
      </c>
      <c r="BH212" s="33" t="str">
        <f>[1]comp!$D212 &amp; [1]comp!$E212</f>
        <v>CoNi-EJackson, R. W., Titus, M. S., Begley, M. R. &amp; Pollock, T. M. Thermal expansion behavior of new Co-based alloys and implications for coatings. Surf. Coatings Technol. 289, 61–68 (2016).</v>
      </c>
      <c r="BI212" s="36" t="str">
        <f t="shared" si="16"/>
        <v>Co-29.6Ni-11.2Al-6.5W-2.8Ta</v>
      </c>
      <c r="BJ212" s="33" t="s">
        <v>1708</v>
      </c>
      <c r="BK212" t="str">
        <f t="shared" si="17"/>
        <v>-11.2Al-6.5W-2.8Ta-29.6Ni</v>
      </c>
      <c r="BL212"/>
      <c r="BM212"/>
      <c r="BN212"/>
      <c r="BO212"/>
    </row>
    <row r="213" spans="1:67" s="31" customFormat="1" x14ac:dyDescent="0.3">
      <c r="A213" s="26" t="str">
        <f t="shared" si="15"/>
        <v>Co-23.4Ni-9.5Al-1.9Cr-4.1W-1.8Ta</v>
      </c>
      <c r="B213" s="30" t="s">
        <v>1483</v>
      </c>
      <c r="C213" s="30" t="s">
        <v>2890</v>
      </c>
      <c r="D213" s="28" t="s">
        <v>526</v>
      </c>
      <c r="E213" s="30" t="s">
        <v>525</v>
      </c>
      <c r="F213" s="28">
        <v>225</v>
      </c>
      <c r="G213" s="54">
        <f t="shared" si="18"/>
        <v>59.289999999999992</v>
      </c>
      <c r="H213" s="56">
        <v>23.42</v>
      </c>
      <c r="I213" s="56">
        <v>9.49</v>
      </c>
      <c r="J213" s="56">
        <v>1.89</v>
      </c>
      <c r="K213" s="56">
        <v>4.0999999999999996</v>
      </c>
      <c r="L213" s="56"/>
      <c r="M213" s="56">
        <v>1.81</v>
      </c>
      <c r="N213" s="56"/>
      <c r="O213" s="56"/>
      <c r="P213" s="56"/>
      <c r="Q213" s="52"/>
      <c r="R213" s="52"/>
      <c r="S213" s="52"/>
      <c r="T213" s="56"/>
      <c r="U213" s="56"/>
      <c r="V213" s="56"/>
      <c r="W213" s="56"/>
      <c r="X213" s="56"/>
      <c r="Y213" s="56"/>
      <c r="Z213" s="56"/>
      <c r="AA213" s="56"/>
      <c r="AB213" s="56"/>
      <c r="AC213" s="56"/>
      <c r="AD213" s="56"/>
      <c r="AE213" s="56"/>
      <c r="AF213" s="28">
        <f t="shared" si="19"/>
        <v>8.8457995999999994</v>
      </c>
      <c r="AG213" s="28"/>
      <c r="AH213" s="28"/>
      <c r="AI213" s="46" t="s">
        <v>1</v>
      </c>
      <c r="AJ213" s="46" t="str">
        <f>IF(I213&lt;&gt;"","-" &amp;TEXT([1]comp!$I213,"0.#") &amp;TEXT(I$1,0),"")</f>
        <v>-9.5Al</v>
      </c>
      <c r="AK213" s="46" t="str">
        <f>IF(K213&lt;&gt;"","-" &amp;TEXT(comp[[#This Row],[W]],"0.#") &amp;TEXT(K$1,0),"")</f>
        <v>-4.1W</v>
      </c>
      <c r="AL213" s="46" t="str">
        <f>IF(H213&lt;&gt;"","-" &amp;TEXT(comp[[#This Row],[Ni]],"0.#") &amp;TEXT(H$1,0),"")</f>
        <v>-23.4Ni</v>
      </c>
      <c r="AM213" s="46" t="str">
        <f>IF(J213&lt;&gt;"","-" &amp;TEXT(comp[[#This Row],[Cr]],"0.#") &amp;TEXT(J$1,0),"")</f>
        <v>-1.9Cr</v>
      </c>
      <c r="AN213" s="46" t="str">
        <f>IF(M213&lt;&gt;"","-" &amp;TEXT(comp[[#This Row],[Ta]],"0.#") &amp;TEXT(M$1,0),"")</f>
        <v>-1.8Ta</v>
      </c>
      <c r="AO213" s="46" t="str">
        <f>IF(N213&lt;&gt;"","-" &amp;TEXT(comp[[#This Row],[Nb]],"0.#") &amp;TEXT(N$1,0),"")</f>
        <v/>
      </c>
      <c r="AP213" s="46" t="str">
        <f>IF(O213&lt;&gt;"","-" &amp;TEXT(comp[[#This Row],[V]],"0.#") &amp;TEXT(O$1,0),"")</f>
        <v/>
      </c>
      <c r="AQ213" s="46" t="str">
        <f>IF(L213&lt;&gt;"","-" &amp;TEXT(comp[[#This Row],[Ti]],"0.#") &amp;TEXT(L$1,0),"")</f>
        <v/>
      </c>
      <c r="AR213" s="46" t="str">
        <f>IF(P213&lt;&gt;"","-" &amp;TEXT(comp[[#This Row],[Mo]],"0.#") &amp;TEXT(P$1,0),"")</f>
        <v/>
      </c>
      <c r="AS213" s="46" t="str">
        <f>IF(Q213&lt;&gt;"","-" &amp;TEXT(comp[[#This Row],[C]],"0.##") &amp;TEXT(Q$1,0),"")</f>
        <v/>
      </c>
      <c r="AT213" s="46" t="str">
        <f>IF(R213&lt;&gt;"","-" &amp;TEXT(comp[[#This Row],[Zr]],"0.##") &amp;TEXT(R$1,0),"")</f>
        <v/>
      </c>
      <c r="AU213" s="46" t="str">
        <f>IF(S213&lt;&gt;"","-" &amp;TEXT(comp[[#This Row],[B]],"0.##") &amp;TEXT(S$1,0),"")</f>
        <v/>
      </c>
      <c r="AV213" s="46" t="str">
        <f>IF(T213&lt;&gt;"","-" &amp;TEXT(comp[[#This Row],[Ir]],"0.#") &amp;TEXT(T$1,0),"")</f>
        <v/>
      </c>
      <c r="AW213" s="46" t="str">
        <f>IF(U213&lt;&gt;"","-" &amp;TEXT(comp[[#This Row],[Re]],"0.#") &amp;TEXT(U$1,0),"")</f>
        <v/>
      </c>
      <c r="AX213" s="46" t="str">
        <f>IF(V213&lt;&gt;"","-" &amp;TEXT(comp[[#This Row],[Si]],"0.#") &amp;TEXT(V$1,0),"")</f>
        <v/>
      </c>
      <c r="AY213" s="46" t="str">
        <f>IF(W213&lt;&gt;"","-" &amp;TEXT(comp[[#This Row],[Fe]],"0.#") &amp;TEXT(W$1,0),"")</f>
        <v/>
      </c>
      <c r="AZ213" s="46" t="str">
        <f>IF(X213&lt;&gt;"","-" &amp;TEXT(comp[[#This Row],[Y]],"0.#") &amp;TEXT(X$1,0),"")</f>
        <v/>
      </c>
      <c r="BA213" s="46" t="str">
        <f>IF(Y213&lt;&gt;"","-" &amp;TEXT(comp[[#This Row],[Hf]],"0.#") &amp;TEXT(Y$1,0),"")</f>
        <v/>
      </c>
      <c r="BB213" s="46" t="str">
        <f>IF(Z213&lt;&gt;"","-" &amp;TEXT(comp[[#This Row],[Ge]],"0.#") &amp;TEXT(Z$1,0),"")</f>
        <v/>
      </c>
      <c r="BC213" s="46" t="str">
        <f>IF(AA213&lt;&gt;"","-" &amp;TEXT(comp[[#This Row],[Mn]],"0.#") &amp;TEXT(AA$1,0),"")</f>
        <v/>
      </c>
      <c r="BD213" s="46" t="str">
        <f>IF(AB213&lt;&gt;"","-" &amp;TEXT(comp[[#This Row],[Sc]],"0.#") &amp;TEXT(AB$1,0),"")</f>
        <v/>
      </c>
      <c r="BE213" s="46" t="str">
        <f>IF(AC213&lt;&gt;"","-" &amp;TEXT(comp[[#This Row],[Ru]],"0.#") &amp;TEXT(AC$1,0),"")</f>
        <v/>
      </c>
      <c r="BF213" s="46" t="str">
        <f>IF(AD213&lt;&gt;"","-" &amp;TEXT(comp[[#This Row],[Ce]],"0.#") &amp;TEXT(AD$1,0),"")</f>
        <v/>
      </c>
      <c r="BG213" s="46" t="str">
        <f>IF(AE213&lt;&gt;"","-" &amp;TEXT([1]comp!$AE213,"0.#") &amp;TEXT(AE$1,0),"")</f>
        <v/>
      </c>
      <c r="BH213" s="30" t="str">
        <f>[1]comp!$D213 &amp; [1]comp!$E213</f>
        <v>Co-10Al-4W-25Ni-2Ta-2TiKatelun Wertz, B., Mills, M., Stephen Niezgoda, A. &amp; Yunzhi Wang Kiran, A. D. Exploration of Phase Stability and Hot Workability of Polycrystalline Co-Al-W-Base Superalloys.</v>
      </c>
      <c r="BI213" s="36" t="str">
        <f t="shared" si="16"/>
        <v>Co-23.4Ni-9.5Al-1.9Cr-4.1W-1.8Ta</v>
      </c>
      <c r="BJ213" s="30" t="s">
        <v>1709</v>
      </c>
      <c r="BK213" t="str">
        <f t="shared" si="17"/>
        <v>-9.5Al-1.9Cr-4.1W-1.8Ta-23.4Ni</v>
      </c>
      <c r="BL213"/>
      <c r="BM213"/>
      <c r="BN213"/>
      <c r="BO213"/>
    </row>
    <row r="214" spans="1:67" s="31" customFormat="1" x14ac:dyDescent="0.3">
      <c r="A214" s="26" t="str">
        <f t="shared" si="15"/>
        <v>Co-9.Al-4.6W</v>
      </c>
      <c r="B214" s="38" t="s">
        <v>1484</v>
      </c>
      <c r="C214" s="38" t="s">
        <v>2891</v>
      </c>
      <c r="D214" s="31" t="s">
        <v>528</v>
      </c>
      <c r="E214" s="31" t="s">
        <v>527</v>
      </c>
      <c r="F214" s="31">
        <v>226</v>
      </c>
      <c r="G214" s="54">
        <f t="shared" si="18"/>
        <v>86.4</v>
      </c>
      <c r="H214" s="55"/>
      <c r="I214" s="55">
        <v>9</v>
      </c>
      <c r="J214" s="55"/>
      <c r="K214" s="55">
        <v>4.5999999999999996</v>
      </c>
      <c r="L214" s="55"/>
      <c r="M214" s="55"/>
      <c r="N214" s="55"/>
      <c r="O214" s="55"/>
      <c r="P214" s="55"/>
      <c r="Q214" s="51"/>
      <c r="R214" s="51"/>
      <c r="S214" s="51"/>
      <c r="T214" s="55"/>
      <c r="U214" s="55"/>
      <c r="V214" s="55"/>
      <c r="W214" s="55"/>
      <c r="X214" s="55"/>
      <c r="Y214" s="55"/>
      <c r="Z214" s="55"/>
      <c r="AA214" s="55"/>
      <c r="AB214" s="55"/>
      <c r="AC214" s="55"/>
      <c r="AD214" s="55"/>
      <c r="AE214" s="55"/>
      <c r="AF214" s="31">
        <f t="shared" si="19"/>
        <v>8.8180999999999994</v>
      </c>
      <c r="AI214" s="46" t="s">
        <v>1</v>
      </c>
      <c r="AJ214" s="46" t="str">
        <f>IF(I214&lt;&gt;"","-" &amp;TEXT([1]comp!$I214,"0.#") &amp;TEXT(I$1,0),"")</f>
        <v>-9.Al</v>
      </c>
      <c r="AK214" s="46" t="str">
        <f>IF(K214&lt;&gt;"","-" &amp;TEXT(comp[[#This Row],[W]],"0.#") &amp;TEXT(K$1,0),"")</f>
        <v>-4.6W</v>
      </c>
      <c r="AL214" s="46" t="str">
        <f>IF(H214&lt;&gt;"","-" &amp;TEXT(comp[[#This Row],[Ni]],"0.#") &amp;TEXT(H$1,0),"")</f>
        <v/>
      </c>
      <c r="AM214" s="46" t="str">
        <f>IF(J214&lt;&gt;"","-" &amp;TEXT(comp[[#This Row],[Cr]],"0.#") &amp;TEXT(J$1,0),"")</f>
        <v/>
      </c>
      <c r="AN214" s="46" t="str">
        <f>IF(M214&lt;&gt;"","-" &amp;TEXT(comp[[#This Row],[Ta]],"0.#") &amp;TEXT(M$1,0),"")</f>
        <v/>
      </c>
      <c r="AO214" s="46" t="str">
        <f>IF(N214&lt;&gt;"","-" &amp;TEXT(comp[[#This Row],[Nb]],"0.#") &amp;TEXT(N$1,0),"")</f>
        <v/>
      </c>
      <c r="AP214" s="46" t="str">
        <f>IF(O214&lt;&gt;"","-" &amp;TEXT(comp[[#This Row],[V]],"0.#") &amp;TEXT(O$1,0),"")</f>
        <v/>
      </c>
      <c r="AQ214" s="46" t="str">
        <f>IF(L214&lt;&gt;"","-" &amp;TEXT(comp[[#This Row],[Ti]],"0.#") &amp;TEXT(L$1,0),"")</f>
        <v/>
      </c>
      <c r="AR214" s="46" t="str">
        <f>IF(P214&lt;&gt;"","-" &amp;TEXT(comp[[#This Row],[Mo]],"0.#") &amp;TEXT(P$1,0),"")</f>
        <v/>
      </c>
      <c r="AS214" s="46" t="str">
        <f>IF(Q214&lt;&gt;"","-" &amp;TEXT(comp[[#This Row],[C]],"0.##") &amp;TEXT(Q$1,0),"")</f>
        <v/>
      </c>
      <c r="AT214" s="46" t="str">
        <f>IF(R214&lt;&gt;"","-" &amp;TEXT(comp[[#This Row],[Zr]],"0.##") &amp;TEXT(R$1,0),"")</f>
        <v/>
      </c>
      <c r="AU214" s="46" t="str">
        <f>IF(S214&lt;&gt;"","-" &amp;TEXT(comp[[#This Row],[B]],"0.##") &amp;TEXT(S$1,0),"")</f>
        <v/>
      </c>
      <c r="AV214" s="46" t="str">
        <f>IF(T214&lt;&gt;"","-" &amp;TEXT(comp[[#This Row],[Ir]],"0.#") &amp;TEXT(T$1,0),"")</f>
        <v/>
      </c>
      <c r="AW214" s="46" t="str">
        <f>IF(U214&lt;&gt;"","-" &amp;TEXT(comp[[#This Row],[Re]],"0.#") &amp;TEXT(U$1,0),"")</f>
        <v/>
      </c>
      <c r="AX214" s="46" t="str">
        <f>IF(V214&lt;&gt;"","-" &amp;TEXT(comp[[#This Row],[Si]],"0.#") &amp;TEXT(V$1,0),"")</f>
        <v/>
      </c>
      <c r="AY214" s="46" t="str">
        <f>IF(W214&lt;&gt;"","-" &amp;TEXT(comp[[#This Row],[Fe]],"0.#") &amp;TEXT(W$1,0),"")</f>
        <v/>
      </c>
      <c r="AZ214" s="46" t="str">
        <f>IF(X214&lt;&gt;"","-" &amp;TEXT(comp[[#This Row],[Y]],"0.#") &amp;TEXT(X$1,0),"")</f>
        <v/>
      </c>
      <c r="BA214" s="46" t="str">
        <f>IF(Y214&lt;&gt;"","-" &amp;TEXT(comp[[#This Row],[Hf]],"0.#") &amp;TEXT(Y$1,0),"")</f>
        <v/>
      </c>
      <c r="BB214" s="46" t="str">
        <f>IF(Z214&lt;&gt;"","-" &amp;TEXT(comp[[#This Row],[Ge]],"0.#") &amp;TEXT(Z$1,0),"")</f>
        <v/>
      </c>
      <c r="BC214" s="46" t="str">
        <f>IF(AA214&lt;&gt;"","-" &amp;TEXT(comp[[#This Row],[Mn]],"0.#") &amp;TEXT(AA$1,0),"")</f>
        <v/>
      </c>
      <c r="BD214" s="46" t="str">
        <f>IF(AB214&lt;&gt;"","-" &amp;TEXT(comp[[#This Row],[Sc]],"0.#") &amp;TEXT(AB$1,0),"")</f>
        <v/>
      </c>
      <c r="BE214" s="46" t="str">
        <f>IF(AC214&lt;&gt;"","-" &amp;TEXT(comp[[#This Row],[Ru]],"0.#") &amp;TEXT(AC$1,0),"")</f>
        <v/>
      </c>
      <c r="BF214" s="46" t="str">
        <f>IF(AD214&lt;&gt;"","-" &amp;TEXT(comp[[#This Row],[Ce]],"0.#") &amp;TEXT(AD$1,0),"")</f>
        <v/>
      </c>
      <c r="BG214" s="46" t="str">
        <f>IF(AE214&lt;&gt;"","-" &amp;TEXT([1]comp!$AE214,"0.#") &amp;TEXT(AE$1,0),"")</f>
        <v/>
      </c>
      <c r="BH214" s="31" t="str">
        <f>[1]comp!$D214 &amp; [1]comp!$E214</f>
        <v>Co-9Al-4.6WKazantseva, N. V. et al. Mechanical and magnetic properties of alloys near the concentration range of the existence of Co3(Al,W) intermetallic compound. Phys. Met. Metallogr. 118, 432–438 (2017).</v>
      </c>
      <c r="BI214" s="73" t="str">
        <f t="shared" si="16"/>
        <v>Co-9.Al-4.6W</v>
      </c>
      <c r="BJ214" s="31" t="s">
        <v>1714</v>
      </c>
      <c r="BK214" t="str">
        <f t="shared" si="17"/>
        <v>-9.Al-4.6W</v>
      </c>
      <c r="BL214"/>
      <c r="BM214"/>
      <c r="BN214"/>
      <c r="BO214"/>
    </row>
    <row r="215" spans="1:67" s="31" customFormat="1" x14ac:dyDescent="0.3">
      <c r="A215" s="26" t="str">
        <f t="shared" si="15"/>
        <v>Co-7.9Al-6.8W</v>
      </c>
      <c r="B215" s="38" t="s">
        <v>1484</v>
      </c>
      <c r="C215" s="38" t="s">
        <v>2892</v>
      </c>
      <c r="D215" s="31" t="s">
        <v>530</v>
      </c>
      <c r="E215" s="31" t="s">
        <v>527</v>
      </c>
      <c r="F215" s="31">
        <v>227</v>
      </c>
      <c r="G215" s="54">
        <f t="shared" si="18"/>
        <v>85.3</v>
      </c>
      <c r="H215" s="55"/>
      <c r="I215" s="55">
        <v>7.9</v>
      </c>
      <c r="J215" s="55"/>
      <c r="K215" s="55">
        <v>6.8</v>
      </c>
      <c r="L215" s="55"/>
      <c r="M215" s="55"/>
      <c r="N215" s="55"/>
      <c r="O215" s="55"/>
      <c r="P215" s="55"/>
      <c r="Q215" s="51"/>
      <c r="R215" s="51"/>
      <c r="S215" s="51"/>
      <c r="T215" s="55"/>
      <c r="U215" s="55"/>
      <c r="V215" s="55"/>
      <c r="W215" s="55"/>
      <c r="X215" s="55"/>
      <c r="Y215" s="55"/>
      <c r="Z215" s="55"/>
      <c r="AA215" s="55"/>
      <c r="AB215" s="55"/>
      <c r="AC215" s="55"/>
      <c r="AD215" s="55"/>
      <c r="AE215" s="55"/>
      <c r="AF215" s="31">
        <f t="shared" si="19"/>
        <v>9.113999999999999</v>
      </c>
      <c r="AI215" s="46" t="s">
        <v>1</v>
      </c>
      <c r="AJ215" s="46" t="str">
        <f>IF(I215&lt;&gt;"","-" &amp;TEXT([1]comp!$I215,"0.#") &amp;TEXT(I$1,0),"")</f>
        <v>-7.9Al</v>
      </c>
      <c r="AK215" s="46" t="str">
        <f>IF(K215&lt;&gt;"","-" &amp;TEXT(comp[[#This Row],[W]],"0.#") &amp;TEXT(K$1,0),"")</f>
        <v>-6.8W</v>
      </c>
      <c r="AL215" s="46" t="str">
        <f>IF(H215&lt;&gt;"","-" &amp;TEXT(comp[[#This Row],[Ni]],"0.#") &amp;TEXT(H$1,0),"")</f>
        <v/>
      </c>
      <c r="AM215" s="46" t="str">
        <f>IF(J215&lt;&gt;"","-" &amp;TEXT(comp[[#This Row],[Cr]],"0.#") &amp;TEXT(J$1,0),"")</f>
        <v/>
      </c>
      <c r="AN215" s="46" t="str">
        <f>IF(M215&lt;&gt;"","-" &amp;TEXT(comp[[#This Row],[Ta]],"0.#") &amp;TEXT(M$1,0),"")</f>
        <v/>
      </c>
      <c r="AO215" s="46" t="str">
        <f>IF(N215&lt;&gt;"","-" &amp;TEXT(comp[[#This Row],[Nb]],"0.#") &amp;TEXT(N$1,0),"")</f>
        <v/>
      </c>
      <c r="AP215" s="46" t="str">
        <f>IF(O215&lt;&gt;"","-" &amp;TEXT(comp[[#This Row],[V]],"0.#") &amp;TEXT(O$1,0),"")</f>
        <v/>
      </c>
      <c r="AQ215" s="46" t="str">
        <f>IF(L215&lt;&gt;"","-" &amp;TEXT(comp[[#This Row],[Ti]],"0.#") &amp;TEXT(L$1,0),"")</f>
        <v/>
      </c>
      <c r="AR215" s="46" t="str">
        <f>IF(P215&lt;&gt;"","-" &amp;TEXT(comp[[#This Row],[Mo]],"0.#") &amp;TEXT(P$1,0),"")</f>
        <v/>
      </c>
      <c r="AS215" s="46" t="str">
        <f>IF(Q215&lt;&gt;"","-" &amp;TEXT(comp[[#This Row],[C]],"0.##") &amp;TEXT(Q$1,0),"")</f>
        <v/>
      </c>
      <c r="AT215" s="46" t="str">
        <f>IF(R215&lt;&gt;"","-" &amp;TEXT(comp[[#This Row],[Zr]],"0.##") &amp;TEXT(R$1,0),"")</f>
        <v/>
      </c>
      <c r="AU215" s="46" t="str">
        <f>IF(S215&lt;&gt;"","-" &amp;TEXT(comp[[#This Row],[B]],"0.##") &amp;TEXT(S$1,0),"")</f>
        <v/>
      </c>
      <c r="AV215" s="46" t="str">
        <f>IF(T215&lt;&gt;"","-" &amp;TEXT(comp[[#This Row],[Ir]],"0.#") &amp;TEXT(T$1,0),"")</f>
        <v/>
      </c>
      <c r="AW215" s="46" t="str">
        <f>IF(U215&lt;&gt;"","-" &amp;TEXT(comp[[#This Row],[Re]],"0.#") &amp;TEXT(U$1,0),"")</f>
        <v/>
      </c>
      <c r="AX215" s="46" t="str">
        <f>IF(V215&lt;&gt;"","-" &amp;TEXT(comp[[#This Row],[Si]],"0.#") &amp;TEXT(V$1,0),"")</f>
        <v/>
      </c>
      <c r="AY215" s="46" t="str">
        <f>IF(W215&lt;&gt;"","-" &amp;TEXT(comp[[#This Row],[Fe]],"0.#") &amp;TEXT(W$1,0),"")</f>
        <v/>
      </c>
      <c r="AZ215" s="46" t="str">
        <f>IF(X215&lt;&gt;"","-" &amp;TEXT(comp[[#This Row],[Y]],"0.#") &amp;TEXT(X$1,0),"")</f>
        <v/>
      </c>
      <c r="BA215" s="46" t="str">
        <f>IF(Y215&lt;&gt;"","-" &amp;TEXT(comp[[#This Row],[Hf]],"0.#") &amp;TEXT(Y$1,0),"")</f>
        <v/>
      </c>
      <c r="BB215" s="46" t="str">
        <f>IF(Z215&lt;&gt;"","-" &amp;TEXT(comp[[#This Row],[Ge]],"0.#") &amp;TEXT(Z$1,0),"")</f>
        <v/>
      </c>
      <c r="BC215" s="46" t="str">
        <f>IF(AA215&lt;&gt;"","-" &amp;TEXT(comp[[#This Row],[Mn]],"0.#") &amp;TEXT(AA$1,0),"")</f>
        <v/>
      </c>
      <c r="BD215" s="46" t="str">
        <f>IF(AB215&lt;&gt;"","-" &amp;TEXT(comp[[#This Row],[Sc]],"0.#") &amp;TEXT(AB$1,0),"")</f>
        <v/>
      </c>
      <c r="BE215" s="46" t="str">
        <f>IF(AC215&lt;&gt;"","-" &amp;TEXT(comp[[#This Row],[Ru]],"0.#") &amp;TEXT(AC$1,0),"")</f>
        <v/>
      </c>
      <c r="BF215" s="46" t="str">
        <f>IF(AD215&lt;&gt;"","-" &amp;TEXT(comp[[#This Row],[Ce]],"0.#") &amp;TEXT(AD$1,0),"")</f>
        <v/>
      </c>
      <c r="BG215" s="46" t="str">
        <f>IF(AE215&lt;&gt;"","-" &amp;TEXT([1]comp!$AE215,"0.#") &amp;TEXT(AE$1,0),"")</f>
        <v/>
      </c>
      <c r="BH215" s="31" t="str">
        <f>[1]comp!$D215 &amp; [1]comp!$E215</f>
        <v>Co-7.9Al-6.8WKazantseva, N. V. et al. Mechanical and magnetic properties of alloys near the concentration range of the existence of Co3(Al,W) intermetallic compound. Phys. Met. Metallogr. 118, 432–438 (2017).</v>
      </c>
      <c r="BI215" s="73" t="str">
        <f t="shared" si="16"/>
        <v>Co-7.9Al-6.8W</v>
      </c>
      <c r="BJ215" s="31" t="s">
        <v>1710</v>
      </c>
      <c r="BK215" t="str">
        <f t="shared" si="17"/>
        <v>-7.9Al-6.8W</v>
      </c>
      <c r="BL215"/>
      <c r="BM215"/>
      <c r="BN215"/>
      <c r="BO215"/>
    </row>
    <row r="216" spans="1:67" s="31" customFormat="1" x14ac:dyDescent="0.3">
      <c r="A216" s="26" t="str">
        <f t="shared" si="15"/>
        <v>Co-8.2Al-8.5W</v>
      </c>
      <c r="B216" s="38" t="s">
        <v>1484</v>
      </c>
      <c r="C216" s="38" t="s">
        <v>2702</v>
      </c>
      <c r="D216" s="31" t="s">
        <v>531</v>
      </c>
      <c r="E216" s="31" t="s">
        <v>527</v>
      </c>
      <c r="F216" s="31">
        <v>228</v>
      </c>
      <c r="G216" s="54">
        <f t="shared" si="18"/>
        <v>83.3</v>
      </c>
      <c r="H216" s="55"/>
      <c r="I216" s="55">
        <v>8.1999999999999993</v>
      </c>
      <c r="J216" s="55"/>
      <c r="K216" s="55">
        <v>8.5</v>
      </c>
      <c r="L216" s="55"/>
      <c r="M216" s="55"/>
      <c r="N216" s="55"/>
      <c r="O216" s="55"/>
      <c r="P216" s="55"/>
      <c r="Q216" s="51"/>
      <c r="R216" s="51"/>
      <c r="S216" s="51"/>
      <c r="T216" s="55"/>
      <c r="U216" s="55"/>
      <c r="V216" s="55"/>
      <c r="W216" s="55"/>
      <c r="X216" s="55"/>
      <c r="Y216" s="55"/>
      <c r="Z216" s="55"/>
      <c r="AA216" s="55"/>
      <c r="AB216" s="55"/>
      <c r="AC216" s="55"/>
      <c r="AD216" s="55"/>
      <c r="AE216" s="55"/>
      <c r="AF216" s="31">
        <f t="shared" si="19"/>
        <v>9.27135</v>
      </c>
      <c r="AI216" s="46" t="s">
        <v>1</v>
      </c>
      <c r="AJ216" s="46" t="str">
        <f>IF(I216&lt;&gt;"","-" &amp;TEXT([1]comp!$I216,"0.#") &amp;TEXT(I$1,0),"")</f>
        <v>-8.2Al</v>
      </c>
      <c r="AK216" s="46" t="str">
        <f>IF(K216&lt;&gt;"","-" &amp;TEXT(comp[[#This Row],[W]],"0.#") &amp;TEXT(K$1,0),"")</f>
        <v>-8.5W</v>
      </c>
      <c r="AL216" s="46" t="str">
        <f>IF(H216&lt;&gt;"","-" &amp;TEXT(comp[[#This Row],[Ni]],"0.#") &amp;TEXT(H$1,0),"")</f>
        <v/>
      </c>
      <c r="AM216" s="46" t="str">
        <f>IF(J216&lt;&gt;"","-" &amp;TEXT(comp[[#This Row],[Cr]],"0.#") &amp;TEXT(J$1,0),"")</f>
        <v/>
      </c>
      <c r="AN216" s="46" t="str">
        <f>IF(M216&lt;&gt;"","-" &amp;TEXT(comp[[#This Row],[Ta]],"0.#") &amp;TEXT(M$1,0),"")</f>
        <v/>
      </c>
      <c r="AO216" s="46" t="str">
        <f>IF(N216&lt;&gt;"","-" &amp;TEXT(comp[[#This Row],[Nb]],"0.#") &amp;TEXT(N$1,0),"")</f>
        <v/>
      </c>
      <c r="AP216" s="46" t="str">
        <f>IF(O216&lt;&gt;"","-" &amp;TEXT(comp[[#This Row],[V]],"0.#") &amp;TEXT(O$1,0),"")</f>
        <v/>
      </c>
      <c r="AQ216" s="46" t="str">
        <f>IF(L216&lt;&gt;"","-" &amp;TEXT(comp[[#This Row],[Ti]],"0.#") &amp;TEXT(L$1,0),"")</f>
        <v/>
      </c>
      <c r="AR216" s="46" t="str">
        <f>IF(P216&lt;&gt;"","-" &amp;TEXT(comp[[#This Row],[Mo]],"0.#") &amp;TEXT(P$1,0),"")</f>
        <v/>
      </c>
      <c r="AS216" s="46" t="str">
        <f>IF(Q216&lt;&gt;"","-" &amp;TEXT(comp[[#This Row],[C]],"0.##") &amp;TEXT(Q$1,0),"")</f>
        <v/>
      </c>
      <c r="AT216" s="46" t="str">
        <f>IF(R216&lt;&gt;"","-" &amp;TEXT(comp[[#This Row],[Zr]],"0.##") &amp;TEXT(R$1,0),"")</f>
        <v/>
      </c>
      <c r="AU216" s="46" t="str">
        <f>IF(S216&lt;&gt;"","-" &amp;TEXT(comp[[#This Row],[B]],"0.##") &amp;TEXT(S$1,0),"")</f>
        <v/>
      </c>
      <c r="AV216" s="46" t="str">
        <f>IF(T216&lt;&gt;"","-" &amp;TEXT(comp[[#This Row],[Ir]],"0.#") &amp;TEXT(T$1,0),"")</f>
        <v/>
      </c>
      <c r="AW216" s="46" t="str">
        <f>IF(U216&lt;&gt;"","-" &amp;TEXT(comp[[#This Row],[Re]],"0.#") &amp;TEXT(U$1,0),"")</f>
        <v/>
      </c>
      <c r="AX216" s="46" t="str">
        <f>IF(V216&lt;&gt;"","-" &amp;TEXT(comp[[#This Row],[Si]],"0.#") &amp;TEXT(V$1,0),"")</f>
        <v/>
      </c>
      <c r="AY216" s="46" t="str">
        <f>IF(W216&lt;&gt;"","-" &amp;TEXT(comp[[#This Row],[Fe]],"0.#") &amp;TEXT(W$1,0),"")</f>
        <v/>
      </c>
      <c r="AZ216" s="46" t="str">
        <f>IF(X216&lt;&gt;"","-" &amp;TEXT(comp[[#This Row],[Y]],"0.#") &amp;TEXT(X$1,0),"")</f>
        <v/>
      </c>
      <c r="BA216" s="46" t="str">
        <f>IF(Y216&lt;&gt;"","-" &amp;TEXT(comp[[#This Row],[Hf]],"0.#") &amp;TEXT(Y$1,0),"")</f>
        <v/>
      </c>
      <c r="BB216" s="46" t="str">
        <f>IF(Z216&lt;&gt;"","-" &amp;TEXT(comp[[#This Row],[Ge]],"0.#") &amp;TEXT(Z$1,0),"")</f>
        <v/>
      </c>
      <c r="BC216" s="46" t="str">
        <f>IF(AA216&lt;&gt;"","-" &amp;TEXT(comp[[#This Row],[Mn]],"0.#") &amp;TEXT(AA$1,0),"")</f>
        <v/>
      </c>
      <c r="BD216" s="46" t="str">
        <f>IF(AB216&lt;&gt;"","-" &amp;TEXT(comp[[#This Row],[Sc]],"0.#") &amp;TEXT(AB$1,0),"")</f>
        <v/>
      </c>
      <c r="BE216" s="46" t="str">
        <f>IF(AC216&lt;&gt;"","-" &amp;TEXT(comp[[#This Row],[Ru]],"0.#") &amp;TEXT(AC$1,0),"")</f>
        <v/>
      </c>
      <c r="BF216" s="46" t="str">
        <f>IF(AD216&lt;&gt;"","-" &amp;TEXT(comp[[#This Row],[Ce]],"0.#") &amp;TEXT(AD$1,0),"")</f>
        <v/>
      </c>
      <c r="BG216" s="46" t="str">
        <f>IF(AE216&lt;&gt;"","-" &amp;TEXT([1]comp!$AE216,"0.#") &amp;TEXT(AE$1,0),"")</f>
        <v/>
      </c>
      <c r="BH216" s="31" t="str">
        <f>[1]comp!$D216 &amp; [1]comp!$E216</f>
        <v>Co-8.2Al-8.5WKazantseva, N. V. et al. Mechanical and magnetic properties of alloys near the concentration range of the existence of Co3(Al,W) intermetallic compound. Phys. Met. Metallogr. 118, 432–438 (2017).</v>
      </c>
      <c r="BI216" s="73" t="str">
        <f t="shared" si="16"/>
        <v>Co-8.2Al-8.5W</v>
      </c>
      <c r="BJ216" s="31" t="s">
        <v>1712</v>
      </c>
      <c r="BK216" t="str">
        <f t="shared" si="17"/>
        <v>-8.2Al-8.5W</v>
      </c>
      <c r="BL216"/>
      <c r="BM216"/>
      <c r="BN216"/>
      <c r="BO216"/>
    </row>
    <row r="217" spans="1:67" s="31" customFormat="1" x14ac:dyDescent="0.3">
      <c r="A217" s="26" t="str">
        <f t="shared" si="15"/>
        <v>Co-8.7Al-10.W</v>
      </c>
      <c r="B217" s="38" t="s">
        <v>1484</v>
      </c>
      <c r="C217" s="38" t="s">
        <v>2722</v>
      </c>
      <c r="D217" s="31" t="s">
        <v>532</v>
      </c>
      <c r="E217" s="31" t="s">
        <v>527</v>
      </c>
      <c r="F217" s="31">
        <v>229</v>
      </c>
      <c r="G217" s="54">
        <f t="shared" si="18"/>
        <v>81.3</v>
      </c>
      <c r="H217" s="55"/>
      <c r="I217" s="55">
        <v>8.6999999999999993</v>
      </c>
      <c r="J217" s="55"/>
      <c r="K217" s="55">
        <v>10</v>
      </c>
      <c r="L217" s="55"/>
      <c r="M217" s="55"/>
      <c r="N217" s="55"/>
      <c r="O217" s="55"/>
      <c r="P217" s="55"/>
      <c r="Q217" s="51"/>
      <c r="R217" s="51"/>
      <c r="S217" s="51"/>
      <c r="T217" s="55"/>
      <c r="U217" s="55"/>
      <c r="V217" s="55"/>
      <c r="W217" s="55"/>
      <c r="X217" s="55"/>
      <c r="Y217" s="55"/>
      <c r="Z217" s="55"/>
      <c r="AA217" s="55"/>
      <c r="AB217" s="55"/>
      <c r="AC217" s="55"/>
      <c r="AD217" s="55"/>
      <c r="AE217" s="55"/>
      <c r="AF217" s="31">
        <f t="shared" si="19"/>
        <v>9.3956</v>
      </c>
      <c r="AI217" s="46" t="s">
        <v>1</v>
      </c>
      <c r="AJ217" s="46" t="str">
        <f>IF(I217&lt;&gt;"","-" &amp;TEXT([1]comp!$I217,"0.#") &amp;TEXT(I$1,0),"")</f>
        <v>-8.7Al</v>
      </c>
      <c r="AK217" s="46" t="str">
        <f>IF(K217&lt;&gt;"","-" &amp;TEXT(comp[[#This Row],[W]],"0.#") &amp;TEXT(K$1,0),"")</f>
        <v>-10.W</v>
      </c>
      <c r="AL217" s="46" t="str">
        <f>IF(H217&lt;&gt;"","-" &amp;TEXT(comp[[#This Row],[Ni]],"0.#") &amp;TEXT(H$1,0),"")</f>
        <v/>
      </c>
      <c r="AM217" s="46" t="str">
        <f>IF(J217&lt;&gt;"","-" &amp;TEXT(comp[[#This Row],[Cr]],"0.#") &amp;TEXT(J$1,0),"")</f>
        <v/>
      </c>
      <c r="AN217" s="46" t="str">
        <f>IF(M217&lt;&gt;"","-" &amp;TEXT(comp[[#This Row],[Ta]],"0.#") &amp;TEXT(M$1,0),"")</f>
        <v/>
      </c>
      <c r="AO217" s="46" t="str">
        <f>IF(N217&lt;&gt;"","-" &amp;TEXT(comp[[#This Row],[Nb]],"0.#") &amp;TEXT(N$1,0),"")</f>
        <v/>
      </c>
      <c r="AP217" s="46" t="str">
        <f>IF(O217&lt;&gt;"","-" &amp;TEXT(comp[[#This Row],[V]],"0.#") &amp;TEXT(O$1,0),"")</f>
        <v/>
      </c>
      <c r="AQ217" s="46" t="str">
        <f>IF(L217&lt;&gt;"","-" &amp;TEXT(comp[[#This Row],[Ti]],"0.#") &amp;TEXT(L$1,0),"")</f>
        <v/>
      </c>
      <c r="AR217" s="46" t="str">
        <f>IF(P217&lt;&gt;"","-" &amp;TEXT(comp[[#This Row],[Mo]],"0.#") &amp;TEXT(P$1,0),"")</f>
        <v/>
      </c>
      <c r="AS217" s="46" t="str">
        <f>IF(Q217&lt;&gt;"","-" &amp;TEXT(comp[[#This Row],[C]],"0.##") &amp;TEXT(Q$1,0),"")</f>
        <v/>
      </c>
      <c r="AT217" s="46" t="str">
        <f>IF(R217&lt;&gt;"","-" &amp;TEXT(comp[[#This Row],[Zr]],"0.##") &amp;TEXT(R$1,0),"")</f>
        <v/>
      </c>
      <c r="AU217" s="46" t="str">
        <f>IF(S217&lt;&gt;"","-" &amp;TEXT(comp[[#This Row],[B]],"0.##") &amp;TEXT(S$1,0),"")</f>
        <v/>
      </c>
      <c r="AV217" s="46" t="str">
        <f>IF(T217&lt;&gt;"","-" &amp;TEXT(comp[[#This Row],[Ir]],"0.#") &amp;TEXT(T$1,0),"")</f>
        <v/>
      </c>
      <c r="AW217" s="46" t="str">
        <f>IF(U217&lt;&gt;"","-" &amp;TEXT(comp[[#This Row],[Re]],"0.#") &amp;TEXT(U$1,0),"")</f>
        <v/>
      </c>
      <c r="AX217" s="46" t="str">
        <f>IF(V217&lt;&gt;"","-" &amp;TEXT(comp[[#This Row],[Si]],"0.#") &amp;TEXT(V$1,0),"")</f>
        <v/>
      </c>
      <c r="AY217" s="46" t="str">
        <f>IF(W217&lt;&gt;"","-" &amp;TEXT(comp[[#This Row],[Fe]],"0.#") &amp;TEXT(W$1,0),"")</f>
        <v/>
      </c>
      <c r="AZ217" s="46" t="str">
        <f>IF(X217&lt;&gt;"","-" &amp;TEXT(comp[[#This Row],[Y]],"0.#") &amp;TEXT(X$1,0),"")</f>
        <v/>
      </c>
      <c r="BA217" s="46" t="str">
        <f>IF(Y217&lt;&gt;"","-" &amp;TEXT(comp[[#This Row],[Hf]],"0.#") &amp;TEXT(Y$1,0),"")</f>
        <v/>
      </c>
      <c r="BB217" s="46" t="str">
        <f>IF(Z217&lt;&gt;"","-" &amp;TEXT(comp[[#This Row],[Ge]],"0.#") &amp;TEXT(Z$1,0),"")</f>
        <v/>
      </c>
      <c r="BC217" s="46" t="str">
        <f>IF(AA217&lt;&gt;"","-" &amp;TEXT(comp[[#This Row],[Mn]],"0.#") &amp;TEXT(AA$1,0),"")</f>
        <v/>
      </c>
      <c r="BD217" s="46" t="str">
        <f>IF(AB217&lt;&gt;"","-" &amp;TEXT(comp[[#This Row],[Sc]],"0.#") &amp;TEXT(AB$1,0),"")</f>
        <v/>
      </c>
      <c r="BE217" s="46" t="str">
        <f>IF(AC217&lt;&gt;"","-" &amp;TEXT(comp[[#This Row],[Ru]],"0.#") &amp;TEXT(AC$1,0),"")</f>
        <v/>
      </c>
      <c r="BF217" s="46" t="str">
        <f>IF(AD217&lt;&gt;"","-" &amp;TEXT(comp[[#This Row],[Ce]],"0.#") &amp;TEXT(AD$1,0),"")</f>
        <v/>
      </c>
      <c r="BG217" s="46" t="str">
        <f>IF(AE217&lt;&gt;"","-" &amp;TEXT([1]comp!$AE217,"0.#") &amp;TEXT(AE$1,0),"")</f>
        <v/>
      </c>
      <c r="BH217" s="31" t="str">
        <f>[1]comp!$D217 &amp; [1]comp!$E217</f>
        <v>Co-8.7Al-10WKazantseva, N. V. et al. Mechanical and magnetic properties of alloys near the concentration range of the existence of Co3(Al,W) intermetallic compound. Phys. Met. Metallogr. 118, 432–438 (2017).</v>
      </c>
      <c r="BI217" s="73" t="str">
        <f t="shared" si="16"/>
        <v>Co-8.7Al-10.W</v>
      </c>
      <c r="BJ217" s="31" t="s">
        <v>1713</v>
      </c>
      <c r="BK217" t="str">
        <f t="shared" si="17"/>
        <v>-8.7Al-10.W</v>
      </c>
      <c r="BL217"/>
      <c r="BM217"/>
      <c r="BN217"/>
      <c r="BO217"/>
    </row>
    <row r="218" spans="1:67" s="31" customFormat="1" x14ac:dyDescent="0.3">
      <c r="A218" s="26" t="str">
        <f t="shared" si="15"/>
        <v>Co-8.2Al-12.6W</v>
      </c>
      <c r="B218" s="38" t="s">
        <v>1484</v>
      </c>
      <c r="C218" s="38" t="s">
        <v>2893</v>
      </c>
      <c r="D218" s="31" t="s">
        <v>529</v>
      </c>
      <c r="E218" s="31" t="s">
        <v>527</v>
      </c>
      <c r="F218" s="31">
        <v>230</v>
      </c>
      <c r="G218" s="54">
        <f t="shared" si="18"/>
        <v>79.2</v>
      </c>
      <c r="H218" s="55"/>
      <c r="I218" s="55">
        <v>8.1999999999999993</v>
      </c>
      <c r="J218" s="55"/>
      <c r="K218" s="55">
        <v>12.6</v>
      </c>
      <c r="L218" s="55"/>
      <c r="M218" s="55"/>
      <c r="N218" s="55"/>
      <c r="O218" s="55"/>
      <c r="P218" s="55"/>
      <c r="Q218" s="51"/>
      <c r="R218" s="51"/>
      <c r="S218" s="51"/>
      <c r="T218" s="55"/>
      <c r="U218" s="55"/>
      <c r="V218" s="55"/>
      <c r="W218" s="55"/>
      <c r="X218" s="55"/>
      <c r="Y218" s="55"/>
      <c r="Z218" s="55"/>
      <c r="AA218" s="55"/>
      <c r="AB218" s="55"/>
      <c r="AC218" s="55"/>
      <c r="AD218" s="55"/>
      <c r="AE218" s="55"/>
      <c r="AF218" s="31">
        <f t="shared" si="19"/>
        <v>9.6957000000000004</v>
      </c>
      <c r="AI218" s="46" t="s">
        <v>1</v>
      </c>
      <c r="AJ218" s="46" t="str">
        <f>IF(I218&lt;&gt;"","-" &amp;TEXT([1]comp!$I218,"0.#") &amp;TEXT(I$1,0),"")</f>
        <v>-8.2Al</v>
      </c>
      <c r="AK218" s="46" t="str">
        <f>IF(K218&lt;&gt;"","-" &amp;TEXT(comp[[#This Row],[W]],"0.#") &amp;TEXT(K$1,0),"")</f>
        <v>-12.6W</v>
      </c>
      <c r="AL218" s="46" t="str">
        <f>IF(H218&lt;&gt;"","-" &amp;TEXT(comp[[#This Row],[Ni]],"0.#") &amp;TEXT(H$1,0),"")</f>
        <v/>
      </c>
      <c r="AM218" s="46" t="str">
        <f>IF(J218&lt;&gt;"","-" &amp;TEXT(comp[[#This Row],[Cr]],"0.#") &amp;TEXT(J$1,0),"")</f>
        <v/>
      </c>
      <c r="AN218" s="46" t="str">
        <f>IF(M218&lt;&gt;"","-" &amp;TEXT(comp[[#This Row],[Ta]],"0.#") &amp;TEXT(M$1,0),"")</f>
        <v/>
      </c>
      <c r="AO218" s="46" t="str">
        <f>IF(N218&lt;&gt;"","-" &amp;TEXT(comp[[#This Row],[Nb]],"0.#") &amp;TEXT(N$1,0),"")</f>
        <v/>
      </c>
      <c r="AP218" s="46" t="str">
        <f>IF(O218&lt;&gt;"","-" &amp;TEXT(comp[[#This Row],[V]],"0.#") &amp;TEXT(O$1,0),"")</f>
        <v/>
      </c>
      <c r="AQ218" s="46" t="str">
        <f>IF(L218&lt;&gt;"","-" &amp;TEXT(comp[[#This Row],[Ti]],"0.#") &amp;TEXT(L$1,0),"")</f>
        <v/>
      </c>
      <c r="AR218" s="46" t="str">
        <f>IF(P218&lt;&gt;"","-" &amp;TEXT(comp[[#This Row],[Mo]],"0.#") &amp;TEXT(P$1,0),"")</f>
        <v/>
      </c>
      <c r="AS218" s="46" t="str">
        <f>IF(Q218&lt;&gt;"","-" &amp;TEXT(comp[[#This Row],[C]],"0.##") &amp;TEXT(Q$1,0),"")</f>
        <v/>
      </c>
      <c r="AT218" s="46" t="str">
        <f>IF(R218&lt;&gt;"","-" &amp;TEXT(comp[[#This Row],[Zr]],"0.##") &amp;TEXT(R$1,0),"")</f>
        <v/>
      </c>
      <c r="AU218" s="46" t="str">
        <f>IF(S218&lt;&gt;"","-" &amp;TEXT(comp[[#This Row],[B]],"0.##") &amp;TEXT(S$1,0),"")</f>
        <v/>
      </c>
      <c r="AV218" s="46" t="str">
        <f>IF(T218&lt;&gt;"","-" &amp;TEXT(comp[[#This Row],[Ir]],"0.#") &amp;TEXT(T$1,0),"")</f>
        <v/>
      </c>
      <c r="AW218" s="46" t="str">
        <f>IF(U218&lt;&gt;"","-" &amp;TEXT(comp[[#This Row],[Re]],"0.#") &amp;TEXT(U$1,0),"")</f>
        <v/>
      </c>
      <c r="AX218" s="46" t="str">
        <f>IF(V218&lt;&gt;"","-" &amp;TEXT(comp[[#This Row],[Si]],"0.#") &amp;TEXT(V$1,0),"")</f>
        <v/>
      </c>
      <c r="AY218" s="46" t="str">
        <f>IF(W218&lt;&gt;"","-" &amp;TEXT(comp[[#This Row],[Fe]],"0.#") &amp;TEXT(W$1,0),"")</f>
        <v/>
      </c>
      <c r="AZ218" s="46" t="str">
        <f>IF(X218&lt;&gt;"","-" &amp;TEXT(comp[[#This Row],[Y]],"0.#") &amp;TEXT(X$1,0),"")</f>
        <v/>
      </c>
      <c r="BA218" s="46" t="str">
        <f>IF(Y218&lt;&gt;"","-" &amp;TEXT(comp[[#This Row],[Hf]],"0.#") &amp;TEXT(Y$1,0),"")</f>
        <v/>
      </c>
      <c r="BB218" s="46" t="str">
        <f>IF(Z218&lt;&gt;"","-" &amp;TEXT(comp[[#This Row],[Ge]],"0.#") &amp;TEXT(Z$1,0),"")</f>
        <v/>
      </c>
      <c r="BC218" s="46" t="str">
        <f>IF(AA218&lt;&gt;"","-" &amp;TEXT(comp[[#This Row],[Mn]],"0.#") &amp;TEXT(AA$1,0),"")</f>
        <v/>
      </c>
      <c r="BD218" s="46" t="str">
        <f>IF(AB218&lt;&gt;"","-" &amp;TEXT(comp[[#This Row],[Sc]],"0.#") &amp;TEXT(AB$1,0),"")</f>
        <v/>
      </c>
      <c r="BE218" s="46" t="str">
        <f>IF(AC218&lt;&gt;"","-" &amp;TEXT(comp[[#This Row],[Ru]],"0.#") &amp;TEXT(AC$1,0),"")</f>
        <v/>
      </c>
      <c r="BF218" s="46" t="str">
        <f>IF(AD218&lt;&gt;"","-" &amp;TEXT(comp[[#This Row],[Ce]],"0.#") &amp;TEXT(AD$1,0),"")</f>
        <v/>
      </c>
      <c r="BG218" s="46" t="str">
        <f>IF(AE218&lt;&gt;"","-" &amp;TEXT([1]comp!$AE218,"0.#") &amp;TEXT(AE$1,0),"")</f>
        <v/>
      </c>
      <c r="BH218" s="31" t="str">
        <f>[1]comp!$D218 &amp; [1]comp!$E218</f>
        <v>Co-8.2Al-12.6WKazantseva, N. V. et al. Mechanical and magnetic properties of alloys near the concentration range of the existence of Co3(Al,W) intermetallic compound. Phys. Met. Metallogr. 118, 432–438 (2017).</v>
      </c>
      <c r="BI218" s="73" t="str">
        <f t="shared" si="16"/>
        <v>Co-8.2Al-12.6W</v>
      </c>
      <c r="BJ218" s="31" t="s">
        <v>1711</v>
      </c>
      <c r="BK218" t="str">
        <f t="shared" si="17"/>
        <v>-8.2Al-12.6W</v>
      </c>
      <c r="BL218"/>
      <c r="BM218"/>
      <c r="BN218"/>
      <c r="BO218"/>
    </row>
    <row r="219" spans="1:67" s="31" customFormat="1" x14ac:dyDescent="0.3">
      <c r="A219" s="26" t="str">
        <f t="shared" si="15"/>
        <v>Co-34.2Ni-10.5Al-14.8Cr-3.W-1.Ta-0.15C-0.04Zr-0.2B</v>
      </c>
      <c r="B219" s="30" t="s">
        <v>1483</v>
      </c>
      <c r="C219" s="30" t="s">
        <v>2894</v>
      </c>
      <c r="D219" s="28" t="s">
        <v>534</v>
      </c>
      <c r="E219" s="30" t="s">
        <v>535</v>
      </c>
      <c r="F219" s="28">
        <v>231</v>
      </c>
      <c r="G219" s="54">
        <f t="shared" si="18"/>
        <v>36.11</v>
      </c>
      <c r="H219" s="56">
        <v>34.200000000000003</v>
      </c>
      <c r="I219" s="56">
        <v>10.5</v>
      </c>
      <c r="J219" s="56">
        <v>14.8</v>
      </c>
      <c r="K219" s="56">
        <v>3</v>
      </c>
      <c r="L219" s="56"/>
      <c r="M219" s="56">
        <v>1</v>
      </c>
      <c r="N219" s="56"/>
      <c r="O219" s="56"/>
      <c r="P219" s="56"/>
      <c r="Q219" s="52">
        <v>0.15</v>
      </c>
      <c r="R219" s="52">
        <v>0.04</v>
      </c>
      <c r="S219" s="52">
        <v>0.2</v>
      </c>
      <c r="T219" s="56"/>
      <c r="U219" s="56"/>
      <c r="V219" s="56"/>
      <c r="W219" s="56"/>
      <c r="X219" s="56"/>
      <c r="Y219" s="56"/>
      <c r="Z219" s="56"/>
      <c r="AA219" s="56"/>
      <c r="AB219" s="56"/>
      <c r="AC219" s="56"/>
      <c r="AD219" s="56"/>
      <c r="AE219" s="56"/>
      <c r="AF219" s="28">
        <f t="shared" si="19"/>
        <v>8.3628604000000006</v>
      </c>
      <c r="AG219" s="28">
        <v>8.52</v>
      </c>
      <c r="AH219" s="28" t="s">
        <v>536</v>
      </c>
      <c r="AI219" s="46" t="s">
        <v>1</v>
      </c>
      <c r="AJ219" s="46" t="str">
        <f>IF(I219&lt;&gt;"","-" &amp;TEXT([1]comp!$I219,"0.#") &amp;TEXT(I$1,0),"")</f>
        <v>-10.5Al</v>
      </c>
      <c r="AK219" s="46" t="str">
        <f>IF(K219&lt;&gt;"","-" &amp;TEXT(comp[[#This Row],[W]],"0.#") &amp;TEXT(K$1,0),"")</f>
        <v>-3.W</v>
      </c>
      <c r="AL219" s="46" t="str">
        <f>IF(H219&lt;&gt;"","-" &amp;TEXT(comp[[#This Row],[Ni]],"0.#") &amp;TEXT(H$1,0),"")</f>
        <v>-34.2Ni</v>
      </c>
      <c r="AM219" s="46" t="str">
        <f>IF(J219&lt;&gt;"","-" &amp;TEXT(comp[[#This Row],[Cr]],"0.#") &amp;TEXT(J$1,0),"")</f>
        <v>-14.8Cr</v>
      </c>
      <c r="AN219" s="46" t="str">
        <f>IF(M219&lt;&gt;"","-" &amp;TEXT(comp[[#This Row],[Ta]],"0.#") &amp;TEXT(M$1,0),"")</f>
        <v>-1.Ta</v>
      </c>
      <c r="AO219" s="46" t="str">
        <f>IF(N219&lt;&gt;"","-" &amp;TEXT(comp[[#This Row],[Nb]],"0.#") &amp;TEXT(N$1,0),"")</f>
        <v/>
      </c>
      <c r="AP219" s="46" t="str">
        <f>IF(O219&lt;&gt;"","-" &amp;TEXT(comp[[#This Row],[V]],"0.#") &amp;TEXT(O$1,0),"")</f>
        <v/>
      </c>
      <c r="AQ219" s="46" t="str">
        <f>IF(L219&lt;&gt;"","-" &amp;TEXT(comp[[#This Row],[Ti]],"0.#") &amp;TEXT(L$1,0),"")</f>
        <v/>
      </c>
      <c r="AR219" s="46" t="str">
        <f>IF(P219&lt;&gt;"","-" &amp;TEXT(comp[[#This Row],[Mo]],"0.#") &amp;TEXT(P$1,0),"")</f>
        <v/>
      </c>
      <c r="AS219" s="46" t="str">
        <f>IF(Q219&lt;&gt;"","-" &amp;TEXT(comp[[#This Row],[C]],"0.##") &amp;TEXT(Q$1,0),"")</f>
        <v>-0.15C</v>
      </c>
      <c r="AT219" s="46" t="str">
        <f>IF(R219&lt;&gt;"","-" &amp;TEXT(comp[[#This Row],[Zr]],"0.##") &amp;TEXT(R$1,0),"")</f>
        <v>-0.04Zr</v>
      </c>
      <c r="AU219" s="46" t="str">
        <f>IF(S219&lt;&gt;"","-" &amp;TEXT(comp[[#This Row],[B]],"0.##") &amp;TEXT(S$1,0),"")</f>
        <v>-0.2B</v>
      </c>
      <c r="AV219" s="46" t="str">
        <f>IF(T219&lt;&gt;"","-" &amp;TEXT(comp[[#This Row],[Ir]],"0.#") &amp;TEXT(T$1,0),"")</f>
        <v/>
      </c>
      <c r="AW219" s="46" t="str">
        <f>IF(U219&lt;&gt;"","-" &amp;TEXT(comp[[#This Row],[Re]],"0.#") &amp;TEXT(U$1,0),"")</f>
        <v/>
      </c>
      <c r="AX219" s="46" t="str">
        <f>IF(V219&lt;&gt;"","-" &amp;TEXT(comp[[#This Row],[Si]],"0.#") &amp;TEXT(V$1,0),"")</f>
        <v/>
      </c>
      <c r="AY219" s="46" t="str">
        <f>IF(W219&lt;&gt;"","-" &amp;TEXT(comp[[#This Row],[Fe]],"0.#") &amp;TEXT(W$1,0),"")</f>
        <v/>
      </c>
      <c r="AZ219" s="46" t="str">
        <f>IF(X219&lt;&gt;"","-" &amp;TEXT(comp[[#This Row],[Y]],"0.#") &amp;TEXT(X$1,0),"")</f>
        <v/>
      </c>
      <c r="BA219" s="46" t="str">
        <f>IF(Y219&lt;&gt;"","-" &amp;TEXT(comp[[#This Row],[Hf]],"0.#") &amp;TEXT(Y$1,0),"")</f>
        <v/>
      </c>
      <c r="BB219" s="46" t="str">
        <f>IF(Z219&lt;&gt;"","-" &amp;TEXT(comp[[#This Row],[Ge]],"0.#") &amp;TEXT(Z$1,0),"")</f>
        <v/>
      </c>
      <c r="BC219" s="46" t="str">
        <f>IF(AA219&lt;&gt;"","-" &amp;TEXT(comp[[#This Row],[Mn]],"0.#") &amp;TEXT(AA$1,0),"")</f>
        <v/>
      </c>
      <c r="BD219" s="46" t="str">
        <f>IF(AB219&lt;&gt;"","-" &amp;TEXT(comp[[#This Row],[Sc]],"0.#") &amp;TEXT(AB$1,0),"")</f>
        <v/>
      </c>
      <c r="BE219" s="46" t="str">
        <f>IF(AC219&lt;&gt;"","-" &amp;TEXT(comp[[#This Row],[Ru]],"0.#") &amp;TEXT(AC$1,0),"")</f>
        <v/>
      </c>
      <c r="BF219" s="46" t="str">
        <f>IF(AD219&lt;&gt;"","-" &amp;TEXT(comp[[#This Row],[Ce]],"0.#") &amp;TEXT(AD$1,0),"")</f>
        <v/>
      </c>
      <c r="BG219" s="46" t="str">
        <f>IF(AE219&lt;&gt;"","-" &amp;TEXT([1]comp!$AE219,"0.#") &amp;TEXT(AE$1,0),"")</f>
        <v/>
      </c>
      <c r="BH219" s="30" t="str">
        <f>[1]comp!$D219 &amp; [1]comp!$E219</f>
        <v>V208CKnop, M. et al. A New Polycrystalline Co-Ni Superalloy. JOM 66, 2495–2501 (2014)</v>
      </c>
      <c r="BI219" s="36" t="str">
        <f t="shared" si="16"/>
        <v>Co-34.2Ni-10.5Al-14.8Cr-3.W-1.Ta-0.15C-0.04Zr-0.2B</v>
      </c>
      <c r="BJ219" s="30" t="s">
        <v>1715</v>
      </c>
      <c r="BK219" t="str">
        <f t="shared" si="17"/>
        <v>-10.5Al-14.8Cr-3.W-1.Ta-34.2Ni-0.15C-0.04Zr-0.2B</v>
      </c>
      <c r="BL219"/>
      <c r="BM219"/>
      <c r="BN219"/>
      <c r="BO219"/>
    </row>
    <row r="220" spans="1:67" s="31" customFormat="1" x14ac:dyDescent="0.3">
      <c r="A220" s="26" t="s">
        <v>3371</v>
      </c>
      <c r="B220" s="38" t="s">
        <v>1484</v>
      </c>
      <c r="C220" s="79" t="s">
        <v>3372</v>
      </c>
      <c r="D220" s="31" t="s">
        <v>539</v>
      </c>
      <c r="E220" s="32" t="s">
        <v>537</v>
      </c>
      <c r="F220" s="31">
        <v>232</v>
      </c>
      <c r="G220" s="54" t="s">
        <v>3370</v>
      </c>
      <c r="H220" s="55" t="s">
        <v>3370</v>
      </c>
      <c r="I220" s="55">
        <v>10</v>
      </c>
      <c r="J220" s="55">
        <v>12</v>
      </c>
      <c r="K220" s="55" t="s">
        <v>3370</v>
      </c>
      <c r="L220" s="55" t="s">
        <v>3370</v>
      </c>
      <c r="M220" s="55"/>
      <c r="N220" s="55"/>
      <c r="O220" s="55"/>
      <c r="P220" s="55"/>
      <c r="Q220" s="51"/>
      <c r="R220" s="51"/>
      <c r="S220" s="51"/>
      <c r="T220" s="55"/>
      <c r="U220" s="55"/>
      <c r="V220" s="55"/>
      <c r="W220" s="55"/>
      <c r="X220" s="55"/>
      <c r="Y220" s="55"/>
      <c r="Z220" s="55"/>
      <c r="AA220" s="55"/>
      <c r="AB220" s="55"/>
      <c r="AC220" s="55"/>
      <c r="AD220" s="55"/>
      <c r="AE220" s="55"/>
      <c r="AF220" s="31" t="e">
        <f t="shared" si="19"/>
        <v>#VALUE!</v>
      </c>
      <c r="AG220" s="31">
        <v>8.6999999999999993</v>
      </c>
      <c r="AH220" s="31" t="s">
        <v>538</v>
      </c>
      <c r="AI220" s="46" t="s">
        <v>1</v>
      </c>
      <c r="AJ220" s="46" t="str">
        <f>IF(I220&lt;&gt;"","-" &amp;TEXT([1]comp!$I220,"0.#") &amp;TEXT(I$1,0),"")</f>
        <v>-10.Al</v>
      </c>
      <c r="AK220" s="46" t="str">
        <f>IF(K220&lt;&gt;"","-" &amp;TEXT(comp[[#This Row],[W]],"0.#") &amp;TEXT(K$1,0),"")</f>
        <v>-XXW</v>
      </c>
      <c r="AL220" s="46" t="str">
        <f>IF(H220&lt;&gt;"","-" &amp;TEXT(comp[[#This Row],[Ni]],"0.#") &amp;TEXT(H$1,0),"")</f>
        <v>-XXNi</v>
      </c>
      <c r="AM220" s="46" t="str">
        <f>IF(J220&lt;&gt;"","-" &amp;TEXT(comp[[#This Row],[Cr]],"0.#") &amp;TEXT(J$1,0),"")</f>
        <v>-12.Cr</v>
      </c>
      <c r="AN220" s="46" t="str">
        <f>IF(M220&lt;&gt;"","-" &amp;TEXT(comp[[#This Row],[Ta]],"0.#") &amp;TEXT(M$1,0),"")</f>
        <v/>
      </c>
      <c r="AO220" s="46" t="str">
        <f>IF(N220&lt;&gt;"","-" &amp;TEXT(comp[[#This Row],[Nb]],"0.#") &amp;TEXT(N$1,0),"")</f>
        <v/>
      </c>
      <c r="AP220" s="46" t="str">
        <f>IF(O220&lt;&gt;"","-" &amp;TEXT(comp[[#This Row],[V]],"0.#") &amp;TEXT(O$1,0),"")</f>
        <v/>
      </c>
      <c r="AQ220" s="46" t="str">
        <f>IF(L220&lt;&gt;"","-" &amp;TEXT(comp[[#This Row],[Ti]],"0.#") &amp;TEXT(L$1,0),"")</f>
        <v>-XXTi</v>
      </c>
      <c r="AR220" s="46" t="str">
        <f>IF(P220&lt;&gt;"","-" &amp;TEXT(comp[[#This Row],[Mo]],"0.#") &amp;TEXT(P$1,0),"")</f>
        <v/>
      </c>
      <c r="AS220" s="46" t="str">
        <f>IF(Q220&lt;&gt;"","-" &amp;TEXT(comp[[#This Row],[C]],"0.##") &amp;TEXT(Q$1,0),"")</f>
        <v/>
      </c>
      <c r="AT220" s="46" t="str">
        <f>IF(R220&lt;&gt;"","-" &amp;TEXT(comp[[#This Row],[Zr]],"0.##") &amp;TEXT(R$1,0),"")</f>
        <v/>
      </c>
      <c r="AU220" s="46" t="str">
        <f>IF(S220&lt;&gt;"","-" &amp;TEXT(comp[[#This Row],[B]],"0.##") &amp;TEXT(S$1,0),"")</f>
        <v/>
      </c>
      <c r="AV220" s="46" t="str">
        <f>IF(T220&lt;&gt;"","-" &amp;TEXT(comp[[#This Row],[Ir]],"0.#") &amp;TEXT(T$1,0),"")</f>
        <v/>
      </c>
      <c r="AW220" s="46" t="str">
        <f>IF(U220&lt;&gt;"","-" &amp;TEXT(comp[[#This Row],[Re]],"0.#") &amp;TEXT(U$1,0),"")</f>
        <v/>
      </c>
      <c r="AX220" s="46" t="str">
        <f>IF(V220&lt;&gt;"","-" &amp;TEXT(comp[[#This Row],[Si]],"0.#") &amp;TEXT(V$1,0),"")</f>
        <v/>
      </c>
      <c r="AY220" s="46" t="str">
        <f>IF(W220&lt;&gt;"","-" &amp;TEXT(comp[[#This Row],[Fe]],"0.#") &amp;TEXT(W$1,0),"")</f>
        <v/>
      </c>
      <c r="AZ220" s="46" t="str">
        <f>IF(X220&lt;&gt;"","-" &amp;TEXT(comp[[#This Row],[Y]],"0.#") &amp;TEXT(X$1,0),"")</f>
        <v/>
      </c>
      <c r="BA220" s="46" t="str">
        <f>IF(Y220&lt;&gt;"","-" &amp;TEXT(comp[[#This Row],[Hf]],"0.#") &amp;TEXT(Y$1,0),"")</f>
        <v/>
      </c>
      <c r="BB220" s="46" t="str">
        <f>IF(Z220&lt;&gt;"","-" &amp;TEXT(comp[[#This Row],[Ge]],"0.#") &amp;TEXT(Z$1,0),"")</f>
        <v/>
      </c>
      <c r="BC220" s="46" t="str">
        <f>IF(AA220&lt;&gt;"","-" &amp;TEXT(comp[[#This Row],[Mn]],"0.#") &amp;TEXT(AA$1,0),"")</f>
        <v/>
      </c>
      <c r="BD220" s="46" t="str">
        <f>IF(AB220&lt;&gt;"","-" &amp;TEXT(comp[[#This Row],[Sc]],"0.#") &amp;TEXT(AB$1,0),"")</f>
        <v/>
      </c>
      <c r="BE220" s="46" t="str">
        <f>IF(AC220&lt;&gt;"","-" &amp;TEXT(comp[[#This Row],[Ru]],"0.#") &amp;TEXT(AC$1,0),"")</f>
        <v/>
      </c>
      <c r="BF220" s="46" t="str">
        <f>IF(AD220&lt;&gt;"","-" &amp;TEXT(comp[[#This Row],[Ce]],"0.#") &amp;TEXT(AD$1,0),"")</f>
        <v/>
      </c>
      <c r="BG220" s="46" t="str">
        <f>IF(AE220&lt;&gt;"","-" &amp;TEXT([1]comp!$AE220,"0.#") &amp;TEXT(AE$1,0),"")</f>
        <v/>
      </c>
      <c r="BH220" s="32" t="str">
        <f>[1]comp!$D220 &amp; [1]comp!$E220</f>
        <v>mystery-12Cr-10AlKnop, M., Vorontsov, V. A., Hardy, M. C. &amp; Dye, D. High-temperature γ (FCC)/ γ ′ (L1 2 ) Co-Al-W based superalloys. MATEC Web Conf. 14, 18003 (2014).</v>
      </c>
      <c r="BI220" s="73" t="str">
        <f t="shared" si="16"/>
        <v>Co-XXNi-10.Al-12.Cr-XXW-XXTi</v>
      </c>
      <c r="BJ220" s="32" t="s">
        <v>1716</v>
      </c>
      <c r="BK220" t="str">
        <f t="shared" si="17"/>
        <v>-10.Al-12.Cr-XXW-XXNi-XXTi</v>
      </c>
      <c r="BL220"/>
      <c r="BM220"/>
      <c r="BN220"/>
      <c r="BO220"/>
    </row>
    <row r="221" spans="1:67" s="31" customFormat="1" x14ac:dyDescent="0.3">
      <c r="A221" s="26" t="str">
        <f t="shared" ref="A221:A284" si="20">TEXT(AI221,0) &amp;TEXT(AL221,0) &amp;TEXT(AY221,0) &amp;TEXT(AJ221,0) &amp;TEXT(AM221,0) &amp;TEXT(AK221,0) &amp;TEXT(AQ221,0) &amp;TEXT(AN221,0) &amp;TEXT(AO221,0) &amp;TEXT(AP221,0) &amp;TEXT(AR221,0)&amp;TEXT(AV221,0) &amp;TEXT(AW221,0) &amp;TEXT(AX221,0) &amp;TEXT(BA221,0)  &amp;TEXT(BB221,0) &amp;TEXT(BC221,0) &amp;TEXT(BD221,0) &amp;TEXT(BE221,0) &amp;TEXT(BF221,0) &amp;TEXT(AS221,0) &amp;TEXT(AT221,0) &amp;TEXT(AU221,0) &amp;TEXT(AZ221,0)</f>
        <v>Co-9.4Al-9.6W</v>
      </c>
      <c r="B221" s="38" t="s">
        <v>1484</v>
      </c>
      <c r="C221" s="38" t="s">
        <v>2722</v>
      </c>
      <c r="D221" s="31" t="s">
        <v>541</v>
      </c>
      <c r="E221" s="31" t="s">
        <v>540</v>
      </c>
      <c r="F221" s="31">
        <v>233</v>
      </c>
      <c r="G221" s="54">
        <f t="shared" ref="G221:G284" si="21">100-SUM(H221:AD221)</f>
        <v>81</v>
      </c>
      <c r="H221" s="55"/>
      <c r="I221" s="55">
        <v>9.4</v>
      </c>
      <c r="J221" s="55"/>
      <c r="K221" s="55">
        <v>9.6</v>
      </c>
      <c r="L221" s="55"/>
      <c r="M221" s="55"/>
      <c r="N221" s="55"/>
      <c r="O221" s="55"/>
      <c r="P221" s="55"/>
      <c r="Q221" s="51"/>
      <c r="R221" s="51"/>
      <c r="S221" s="51"/>
      <c r="T221" s="55"/>
      <c r="U221" s="55"/>
      <c r="V221" s="55"/>
      <c r="W221" s="55"/>
      <c r="X221" s="55"/>
      <c r="Y221" s="55"/>
      <c r="Z221" s="55"/>
      <c r="AA221" s="55"/>
      <c r="AB221" s="55"/>
      <c r="AC221" s="55"/>
      <c r="AD221" s="55"/>
      <c r="AE221" s="55"/>
      <c r="AF221" s="31">
        <f t="shared" si="19"/>
        <v>9.3107999999999986</v>
      </c>
      <c r="AI221" s="46" t="s">
        <v>1</v>
      </c>
      <c r="AJ221" s="46" t="str">
        <f>IF(I221&lt;&gt;"","-" &amp;TEXT([1]comp!$I221,"0.#") &amp;TEXT(I$1,0),"")</f>
        <v>-9.4Al</v>
      </c>
      <c r="AK221" s="46" t="str">
        <f>IF(K221&lt;&gt;"","-" &amp;TEXT(comp[[#This Row],[W]],"0.#") &amp;TEXT(K$1,0),"")</f>
        <v>-9.6W</v>
      </c>
      <c r="AL221" s="46" t="str">
        <f>IF(H221&lt;&gt;"","-" &amp;TEXT(comp[[#This Row],[Ni]],"0.#") &amp;TEXT(H$1,0),"")</f>
        <v/>
      </c>
      <c r="AM221" s="46" t="str">
        <f>IF(J221&lt;&gt;"","-" &amp;TEXT(comp[[#This Row],[Cr]],"0.#") &amp;TEXT(J$1,0),"")</f>
        <v/>
      </c>
      <c r="AN221" s="46" t="str">
        <f>IF(M221&lt;&gt;"","-" &amp;TEXT(comp[[#This Row],[Ta]],"0.#") &amp;TEXT(M$1,0),"")</f>
        <v/>
      </c>
      <c r="AO221" s="46" t="str">
        <f>IF(N221&lt;&gt;"","-" &amp;TEXT(comp[[#This Row],[Nb]],"0.#") &amp;TEXT(N$1,0),"")</f>
        <v/>
      </c>
      <c r="AP221" s="46" t="str">
        <f>IF(O221&lt;&gt;"","-" &amp;TEXT(comp[[#This Row],[V]],"0.#") &amp;TEXT(O$1,0),"")</f>
        <v/>
      </c>
      <c r="AQ221" s="46" t="str">
        <f>IF(L221&lt;&gt;"","-" &amp;TEXT(comp[[#This Row],[Ti]],"0.#") &amp;TEXT(L$1,0),"")</f>
        <v/>
      </c>
      <c r="AR221" s="46" t="str">
        <f>IF(P221&lt;&gt;"","-" &amp;TEXT(comp[[#This Row],[Mo]],"0.#") &amp;TEXT(P$1,0),"")</f>
        <v/>
      </c>
      <c r="AS221" s="46" t="str">
        <f>IF(Q221&lt;&gt;"","-" &amp;TEXT(comp[[#This Row],[C]],"0.##") &amp;TEXT(Q$1,0),"")</f>
        <v/>
      </c>
      <c r="AT221" s="46" t="str">
        <f>IF(R221&lt;&gt;"","-" &amp;TEXT(comp[[#This Row],[Zr]],"0.##") &amp;TEXT(R$1,0),"")</f>
        <v/>
      </c>
      <c r="AU221" s="46" t="str">
        <f>IF(S221&lt;&gt;"","-" &amp;TEXT(comp[[#This Row],[B]],"0.##") &amp;TEXT(S$1,0),"")</f>
        <v/>
      </c>
      <c r="AV221" s="46" t="str">
        <f>IF(T221&lt;&gt;"","-" &amp;TEXT(comp[[#This Row],[Ir]],"0.#") &amp;TEXT(T$1,0),"")</f>
        <v/>
      </c>
      <c r="AW221" s="46" t="str">
        <f>IF(U221&lt;&gt;"","-" &amp;TEXT(comp[[#This Row],[Re]],"0.#") &amp;TEXT(U$1,0),"")</f>
        <v/>
      </c>
      <c r="AX221" s="46" t="str">
        <f>IF(V221&lt;&gt;"","-" &amp;TEXT(comp[[#This Row],[Si]],"0.#") &amp;TEXT(V$1,0),"")</f>
        <v/>
      </c>
      <c r="AY221" s="46" t="str">
        <f>IF(W221&lt;&gt;"","-" &amp;TEXT(comp[[#This Row],[Fe]],"0.#") &amp;TEXT(W$1,0),"")</f>
        <v/>
      </c>
      <c r="AZ221" s="46" t="str">
        <f>IF(X221&lt;&gt;"","-" &amp;TEXT(comp[[#This Row],[Y]],"0.#") &amp;TEXT(X$1,0),"")</f>
        <v/>
      </c>
      <c r="BA221" s="46" t="str">
        <f>IF(Y221&lt;&gt;"","-" &amp;TEXT(comp[[#This Row],[Hf]],"0.#") &amp;TEXT(Y$1,0),"")</f>
        <v/>
      </c>
      <c r="BB221" s="46" t="str">
        <f>IF(Z221&lt;&gt;"","-" &amp;TEXT(comp[[#This Row],[Ge]],"0.#") &amp;TEXT(Z$1,0),"")</f>
        <v/>
      </c>
      <c r="BC221" s="46" t="str">
        <f>IF(AA221&lt;&gt;"","-" &amp;TEXT(comp[[#This Row],[Mn]],"0.#") &amp;TEXT(AA$1,0),"")</f>
        <v/>
      </c>
      <c r="BD221" s="46" t="str">
        <f>IF(AB221&lt;&gt;"","-" &amp;TEXT(comp[[#This Row],[Sc]],"0.#") &amp;TEXT(AB$1,0),"")</f>
        <v/>
      </c>
      <c r="BE221" s="46" t="str">
        <f>IF(AC221&lt;&gt;"","-" &amp;TEXT(comp[[#This Row],[Ru]],"0.#") &amp;TEXT(AC$1,0),"")</f>
        <v/>
      </c>
      <c r="BF221" s="46" t="str">
        <f>IF(AD221&lt;&gt;"","-" &amp;TEXT(comp[[#This Row],[Ce]],"0.#") &amp;TEXT(AD$1,0),"")</f>
        <v/>
      </c>
      <c r="BG221" s="46" t="str">
        <f>IF(AE221&lt;&gt;"","-" &amp;TEXT([1]comp!$AE221,"0.#") &amp;TEXT(AE$1,0),"")</f>
        <v/>
      </c>
      <c r="BH221" s="31" t="str">
        <f>[1]comp!$D221 &amp; [1]comp!$E221</f>
        <v>BaseKobayashi, S., Tsukamoto, Y. &amp; Takasugi, T. Phase equilibria in the Co-rich Co-Al-W-Ti quaternary system. Intermetallics 19, 1908–1912 (2011).</v>
      </c>
      <c r="BI221" s="73" t="str">
        <f t="shared" si="16"/>
        <v>Co-9.4Al-9.6W</v>
      </c>
      <c r="BJ221" s="31" t="s">
        <v>1722</v>
      </c>
      <c r="BK221" t="str">
        <f t="shared" si="17"/>
        <v>-9.4Al-9.6W</v>
      </c>
      <c r="BL221"/>
      <c r="BM221"/>
      <c r="BN221"/>
      <c r="BO221"/>
    </row>
    <row r="222" spans="1:67" s="31" customFormat="1" x14ac:dyDescent="0.3">
      <c r="A222" s="26" t="str">
        <f t="shared" si="20"/>
        <v>Co-7.5Al-7.7W-3.3Ti</v>
      </c>
      <c r="B222" s="38" t="s">
        <v>1484</v>
      </c>
      <c r="C222" s="79" t="s">
        <v>3373</v>
      </c>
      <c r="D222" s="31" t="s">
        <v>484</v>
      </c>
      <c r="E222" s="31" t="s">
        <v>540</v>
      </c>
      <c r="F222" s="31">
        <v>234</v>
      </c>
      <c r="G222" s="54">
        <f t="shared" si="21"/>
        <v>81.5</v>
      </c>
      <c r="H222" s="55"/>
      <c r="I222" s="55">
        <v>7.5</v>
      </c>
      <c r="J222" s="55"/>
      <c r="K222" s="55">
        <v>7.7</v>
      </c>
      <c r="L222" s="55">
        <v>3.3</v>
      </c>
      <c r="M222" s="55"/>
      <c r="N222" s="55"/>
      <c r="O222" s="55"/>
      <c r="P222" s="55"/>
      <c r="Q222" s="51"/>
      <c r="R222" s="51"/>
      <c r="S222" s="51"/>
      <c r="T222" s="55"/>
      <c r="U222" s="55"/>
      <c r="V222" s="55"/>
      <c r="W222" s="55"/>
      <c r="X222" s="55"/>
      <c r="Y222" s="55"/>
      <c r="Z222" s="55"/>
      <c r="AA222" s="55"/>
      <c r="AB222" s="55"/>
      <c r="AC222" s="55"/>
      <c r="AD222" s="55"/>
      <c r="AE222" s="55"/>
      <c r="AF222" s="31">
        <f t="shared" si="19"/>
        <v>9.0869810000000015</v>
      </c>
      <c r="AI222" s="46" t="s">
        <v>1</v>
      </c>
      <c r="AJ222" s="46" t="str">
        <f>IF(I222&lt;&gt;"","-" &amp;TEXT([1]comp!$I222,"0.#") &amp;TEXT(I$1,0),"")</f>
        <v>-7.5Al</v>
      </c>
      <c r="AK222" s="46" t="str">
        <f>IF(K222&lt;&gt;"","-" &amp;TEXT(comp[[#This Row],[W]],"0.#") &amp;TEXT(K$1,0),"")</f>
        <v>-7.7W</v>
      </c>
      <c r="AL222" s="46" t="str">
        <f>IF(H222&lt;&gt;"","-" &amp;TEXT(comp[[#This Row],[Ni]],"0.#") &amp;TEXT(H$1,0),"")</f>
        <v/>
      </c>
      <c r="AM222" s="46" t="str">
        <f>IF(J222&lt;&gt;"","-" &amp;TEXT(comp[[#This Row],[Cr]],"0.#") &amp;TEXT(J$1,0),"")</f>
        <v/>
      </c>
      <c r="AN222" s="46" t="str">
        <f>IF(M222&lt;&gt;"","-" &amp;TEXT(comp[[#This Row],[Ta]],"0.#") &amp;TEXT(M$1,0),"")</f>
        <v/>
      </c>
      <c r="AO222" s="46" t="str">
        <f>IF(N222&lt;&gt;"","-" &amp;TEXT(comp[[#This Row],[Nb]],"0.#") &amp;TEXT(N$1,0),"")</f>
        <v/>
      </c>
      <c r="AP222" s="46" t="str">
        <f>IF(O222&lt;&gt;"","-" &amp;TEXT(comp[[#This Row],[V]],"0.#") &amp;TEXT(O$1,0),"")</f>
        <v/>
      </c>
      <c r="AQ222" s="46" t="str">
        <f>IF(L222&lt;&gt;"","-" &amp;TEXT(comp[[#This Row],[Ti]],"0.#") &amp;TEXT(L$1,0),"")</f>
        <v>-3.3Ti</v>
      </c>
      <c r="AR222" s="46" t="str">
        <f>IF(P222&lt;&gt;"","-" &amp;TEXT(comp[[#This Row],[Mo]],"0.#") &amp;TEXT(P$1,0),"")</f>
        <v/>
      </c>
      <c r="AS222" s="46" t="str">
        <f>IF(Q222&lt;&gt;"","-" &amp;TEXT(comp[[#This Row],[C]],"0.##") &amp;TEXT(Q$1,0),"")</f>
        <v/>
      </c>
      <c r="AT222" s="46" t="str">
        <f>IF(R222&lt;&gt;"","-" &amp;TEXT(comp[[#This Row],[Zr]],"0.##") &amp;TEXT(R$1,0),"")</f>
        <v/>
      </c>
      <c r="AU222" s="46" t="str">
        <f>IF(S222&lt;&gt;"","-" &amp;TEXT(comp[[#This Row],[B]],"0.##") &amp;TEXT(S$1,0),"")</f>
        <v/>
      </c>
      <c r="AV222" s="46" t="str">
        <f>IF(T222&lt;&gt;"","-" &amp;TEXT(comp[[#This Row],[Ir]],"0.#") &amp;TEXT(T$1,0),"")</f>
        <v/>
      </c>
      <c r="AW222" s="46" t="str">
        <f>IF(U222&lt;&gt;"","-" &amp;TEXT(comp[[#This Row],[Re]],"0.#") &amp;TEXT(U$1,0),"")</f>
        <v/>
      </c>
      <c r="AX222" s="46" t="str">
        <f>IF(V222&lt;&gt;"","-" &amp;TEXT(comp[[#This Row],[Si]],"0.#") &amp;TEXT(V$1,0),"")</f>
        <v/>
      </c>
      <c r="AY222" s="46" t="str">
        <f>IF(W222&lt;&gt;"","-" &amp;TEXT(comp[[#This Row],[Fe]],"0.#") &amp;TEXT(W$1,0),"")</f>
        <v/>
      </c>
      <c r="AZ222" s="46" t="str">
        <f>IF(X222&lt;&gt;"","-" &amp;TEXT(comp[[#This Row],[Y]],"0.#") &amp;TEXT(X$1,0),"")</f>
        <v/>
      </c>
      <c r="BA222" s="46" t="str">
        <f>IF(Y222&lt;&gt;"","-" &amp;TEXT(comp[[#This Row],[Hf]],"0.#") &amp;TEXT(Y$1,0),"")</f>
        <v/>
      </c>
      <c r="BB222" s="46" t="str">
        <f>IF(Z222&lt;&gt;"","-" &amp;TEXT(comp[[#This Row],[Ge]],"0.#") &amp;TEXT(Z$1,0),"")</f>
        <v/>
      </c>
      <c r="BC222" s="46" t="str">
        <f>IF(AA222&lt;&gt;"","-" &amp;TEXT(comp[[#This Row],[Mn]],"0.#") &amp;TEXT(AA$1,0),"")</f>
        <v/>
      </c>
      <c r="BD222" s="46" t="str">
        <f>IF(AB222&lt;&gt;"","-" &amp;TEXT(comp[[#This Row],[Sc]],"0.#") &amp;TEXT(AB$1,0),"")</f>
        <v/>
      </c>
      <c r="BE222" s="46" t="str">
        <f>IF(AC222&lt;&gt;"","-" &amp;TEXT(comp[[#This Row],[Ru]],"0.#") &amp;TEXT(AC$1,0),"")</f>
        <v/>
      </c>
      <c r="BF222" s="46" t="str">
        <f>IF(AD222&lt;&gt;"","-" &amp;TEXT(comp[[#This Row],[Ce]],"0.#") &amp;TEXT(AD$1,0),"")</f>
        <v/>
      </c>
      <c r="BG222" s="46" t="str">
        <f>IF(AE222&lt;&gt;"","-" &amp;TEXT([1]comp!$AE222,"0.#") &amp;TEXT(AE$1,0),"")</f>
        <v/>
      </c>
      <c r="BH222" s="31" t="str">
        <f>[1]comp!$D222 &amp; [1]comp!$E222</f>
        <v>3.3TiKobayashi, S., Tsukamoto, Y. &amp; Takasugi, T. Phase equilibria in the Co-rich Co-Al-W-Ti quaternary system. Intermetallics 19, 1908–1912 (2011).</v>
      </c>
      <c r="BI222" s="73" t="str">
        <f t="shared" si="16"/>
        <v>Co-7.5Al-7.7W-3.3Ti</v>
      </c>
      <c r="BJ222" s="31" t="s">
        <v>1719</v>
      </c>
      <c r="BK222" t="str">
        <f t="shared" si="17"/>
        <v>-7.5Al-7.7W-3.3Ti</v>
      </c>
      <c r="BL222"/>
      <c r="BM222"/>
      <c r="BN222"/>
      <c r="BO222"/>
    </row>
    <row r="223" spans="1:67" s="31" customFormat="1" x14ac:dyDescent="0.3">
      <c r="A223" s="26" t="str">
        <f t="shared" si="20"/>
        <v>Co-5.6Al-5.8W-6.6Ti</v>
      </c>
      <c r="B223" s="38" t="s">
        <v>1484</v>
      </c>
      <c r="C223" s="79" t="s">
        <v>3374</v>
      </c>
      <c r="D223" s="31" t="s">
        <v>542</v>
      </c>
      <c r="E223" s="31" t="s">
        <v>540</v>
      </c>
      <c r="F223" s="31">
        <v>235</v>
      </c>
      <c r="G223" s="54">
        <f t="shared" si="21"/>
        <v>82</v>
      </c>
      <c r="H223" s="55"/>
      <c r="I223" s="55">
        <v>5.6</v>
      </c>
      <c r="J223" s="55"/>
      <c r="K223" s="55">
        <v>5.8</v>
      </c>
      <c r="L223" s="55">
        <v>6.6</v>
      </c>
      <c r="M223" s="55"/>
      <c r="N223" s="55"/>
      <c r="O223" s="55"/>
      <c r="P223" s="55"/>
      <c r="Q223" s="51"/>
      <c r="R223" s="51"/>
      <c r="S223" s="51"/>
      <c r="T223" s="55"/>
      <c r="U223" s="55"/>
      <c r="V223" s="55"/>
      <c r="W223" s="55"/>
      <c r="X223" s="55"/>
      <c r="Y223" s="55"/>
      <c r="Z223" s="55"/>
      <c r="AA223" s="55"/>
      <c r="AB223" s="55"/>
      <c r="AC223" s="55"/>
      <c r="AD223" s="55"/>
      <c r="AE223" s="55"/>
      <c r="AF223" s="31">
        <f t="shared" si="19"/>
        <v>8.8631620000000009</v>
      </c>
      <c r="AI223" s="46" t="s">
        <v>1</v>
      </c>
      <c r="AJ223" s="46" t="str">
        <f>IF(I223&lt;&gt;"","-" &amp;TEXT([1]comp!$I223,"0.#") &amp;TEXT(I$1,0),"")</f>
        <v>-5.6Al</v>
      </c>
      <c r="AK223" s="46" t="str">
        <f>IF(K223&lt;&gt;"","-" &amp;TEXT(comp[[#This Row],[W]],"0.#") &amp;TEXT(K$1,0),"")</f>
        <v>-5.8W</v>
      </c>
      <c r="AL223" s="46" t="str">
        <f>IF(H223&lt;&gt;"","-" &amp;TEXT(comp[[#This Row],[Ni]],"0.#") &amp;TEXT(H$1,0),"")</f>
        <v/>
      </c>
      <c r="AM223" s="46" t="str">
        <f>IF(J223&lt;&gt;"","-" &amp;TEXT(comp[[#This Row],[Cr]],"0.#") &amp;TEXT(J$1,0),"")</f>
        <v/>
      </c>
      <c r="AN223" s="46" t="str">
        <f>IF(M223&lt;&gt;"","-" &amp;TEXT(comp[[#This Row],[Ta]],"0.#") &amp;TEXT(M$1,0),"")</f>
        <v/>
      </c>
      <c r="AO223" s="46" t="str">
        <f>IF(N223&lt;&gt;"","-" &amp;TEXT(comp[[#This Row],[Nb]],"0.#") &amp;TEXT(N$1,0),"")</f>
        <v/>
      </c>
      <c r="AP223" s="46" t="str">
        <f>IF(O223&lt;&gt;"","-" &amp;TEXT(comp[[#This Row],[V]],"0.#") &amp;TEXT(O$1,0),"")</f>
        <v/>
      </c>
      <c r="AQ223" s="46" t="str">
        <f>IF(L223&lt;&gt;"","-" &amp;TEXT(comp[[#This Row],[Ti]],"0.#") &amp;TEXT(L$1,0),"")</f>
        <v>-6.6Ti</v>
      </c>
      <c r="AR223" s="46" t="str">
        <f>IF(P223&lt;&gt;"","-" &amp;TEXT(comp[[#This Row],[Mo]],"0.#") &amp;TEXT(P$1,0),"")</f>
        <v/>
      </c>
      <c r="AS223" s="46" t="str">
        <f>IF(Q223&lt;&gt;"","-" &amp;TEXT(comp[[#This Row],[C]],"0.##") &amp;TEXT(Q$1,0),"")</f>
        <v/>
      </c>
      <c r="AT223" s="46" t="str">
        <f>IF(R223&lt;&gt;"","-" &amp;TEXT(comp[[#This Row],[Zr]],"0.##") &amp;TEXT(R$1,0),"")</f>
        <v/>
      </c>
      <c r="AU223" s="46" t="str">
        <f>IF(S223&lt;&gt;"","-" &amp;TEXT(comp[[#This Row],[B]],"0.##") &amp;TEXT(S$1,0),"")</f>
        <v/>
      </c>
      <c r="AV223" s="46" t="str">
        <f>IF(T223&lt;&gt;"","-" &amp;TEXT(comp[[#This Row],[Ir]],"0.#") &amp;TEXT(T$1,0),"")</f>
        <v/>
      </c>
      <c r="AW223" s="46" t="str">
        <f>IF(U223&lt;&gt;"","-" &amp;TEXT(comp[[#This Row],[Re]],"0.#") &amp;TEXT(U$1,0),"")</f>
        <v/>
      </c>
      <c r="AX223" s="46" t="str">
        <f>IF(V223&lt;&gt;"","-" &amp;TEXT(comp[[#This Row],[Si]],"0.#") &amp;TEXT(V$1,0),"")</f>
        <v/>
      </c>
      <c r="AY223" s="46" t="str">
        <f>IF(W223&lt;&gt;"","-" &amp;TEXT(comp[[#This Row],[Fe]],"0.#") &amp;TEXT(W$1,0),"")</f>
        <v/>
      </c>
      <c r="AZ223" s="46" t="str">
        <f>IF(X223&lt;&gt;"","-" &amp;TEXT(comp[[#This Row],[Y]],"0.#") &amp;TEXT(X$1,0),"")</f>
        <v/>
      </c>
      <c r="BA223" s="46" t="str">
        <f>IF(Y223&lt;&gt;"","-" &amp;TEXT(comp[[#This Row],[Hf]],"0.#") &amp;TEXT(Y$1,0),"")</f>
        <v/>
      </c>
      <c r="BB223" s="46" t="str">
        <f>IF(Z223&lt;&gt;"","-" &amp;TEXT(comp[[#This Row],[Ge]],"0.#") &amp;TEXT(Z$1,0),"")</f>
        <v/>
      </c>
      <c r="BC223" s="46" t="str">
        <f>IF(AA223&lt;&gt;"","-" &amp;TEXT(comp[[#This Row],[Mn]],"0.#") &amp;TEXT(AA$1,0),"")</f>
        <v/>
      </c>
      <c r="BD223" s="46" t="str">
        <f>IF(AB223&lt;&gt;"","-" &amp;TEXT(comp[[#This Row],[Sc]],"0.#") &amp;TEXT(AB$1,0),"")</f>
        <v/>
      </c>
      <c r="BE223" s="46" t="str">
        <f>IF(AC223&lt;&gt;"","-" &amp;TEXT(comp[[#This Row],[Ru]],"0.#") &amp;TEXT(AC$1,0),"")</f>
        <v/>
      </c>
      <c r="BF223" s="46" t="str">
        <f>IF(AD223&lt;&gt;"","-" &amp;TEXT(comp[[#This Row],[Ce]],"0.#") &amp;TEXT(AD$1,0),"")</f>
        <v/>
      </c>
      <c r="BG223" s="46" t="str">
        <f>IF(AE223&lt;&gt;"","-" &amp;TEXT([1]comp!$AE223,"0.#") &amp;TEXT(AE$1,0),"")</f>
        <v/>
      </c>
      <c r="BH223" s="31" t="str">
        <f>[1]comp!$D223 &amp; [1]comp!$E223</f>
        <v>6.6TiKobayashi, S., Tsukamoto, Y. &amp; Takasugi, T. Phase equilibria in the Co-rich Co-Al-W-Ti quaternary system. Intermetallics 19, 1908–1912 (2011).</v>
      </c>
      <c r="BI223" s="73" t="str">
        <f t="shared" si="16"/>
        <v>Co-5.6Al-5.8W-6.6Ti</v>
      </c>
      <c r="BJ223" s="31" t="s">
        <v>1720</v>
      </c>
      <c r="BK223" t="str">
        <f t="shared" si="17"/>
        <v>-5.6Al-5.8W-6.6Ti</v>
      </c>
      <c r="BL223"/>
      <c r="BM223"/>
      <c r="BN223"/>
      <c r="BO223"/>
    </row>
    <row r="224" spans="1:67" s="31" customFormat="1" x14ac:dyDescent="0.3">
      <c r="A224" s="26" t="str">
        <f t="shared" si="20"/>
        <v>Co-3.8Al-3.8W-9.9Ti</v>
      </c>
      <c r="B224" s="60" t="s">
        <v>779</v>
      </c>
      <c r="C224" s="80" t="s">
        <v>3375</v>
      </c>
      <c r="D224" s="44" t="s">
        <v>543</v>
      </c>
      <c r="E224" s="44" t="s">
        <v>540</v>
      </c>
      <c r="F224" s="44">
        <v>236</v>
      </c>
      <c r="G224" s="54">
        <f t="shared" si="21"/>
        <v>82.5</v>
      </c>
      <c r="H224" s="54"/>
      <c r="I224" s="54">
        <v>3.8</v>
      </c>
      <c r="J224" s="54"/>
      <c r="K224" s="54">
        <v>3.8</v>
      </c>
      <c r="L224" s="54">
        <v>9.9</v>
      </c>
      <c r="M224" s="54"/>
      <c r="N224" s="54"/>
      <c r="O224" s="54"/>
      <c r="P224" s="54"/>
      <c r="Q224" s="50"/>
      <c r="R224" s="50"/>
      <c r="S224" s="50"/>
      <c r="T224" s="54"/>
      <c r="U224" s="54"/>
      <c r="V224" s="54"/>
      <c r="W224" s="54"/>
      <c r="X224" s="54"/>
      <c r="Y224" s="54"/>
      <c r="Z224" s="54"/>
      <c r="AA224" s="54"/>
      <c r="AB224" s="54"/>
      <c r="AC224" s="54"/>
      <c r="AD224" s="54"/>
      <c r="AE224" s="54"/>
      <c r="AF224" s="44">
        <f t="shared" si="19"/>
        <v>8.6227929999999997</v>
      </c>
      <c r="AG224" s="44"/>
      <c r="AH224" s="44"/>
      <c r="AI224" s="46" t="s">
        <v>1</v>
      </c>
      <c r="AJ224" s="46" t="str">
        <f>IF(I224&lt;&gt;"","-" &amp;TEXT([1]comp!$I224,"0.#") &amp;TEXT(I$1,0),"")</f>
        <v>-3.8Al</v>
      </c>
      <c r="AK224" s="46" t="str">
        <f>IF(K224&lt;&gt;"","-" &amp;TEXT(comp[[#This Row],[W]],"0.#") &amp;TEXT(K$1,0),"")</f>
        <v>-3.8W</v>
      </c>
      <c r="AL224" s="46" t="str">
        <f>IF(H224&lt;&gt;"","-" &amp;TEXT(comp[[#This Row],[Ni]],"0.#") &amp;TEXT(H$1,0),"")</f>
        <v/>
      </c>
      <c r="AM224" s="46" t="str">
        <f>IF(J224&lt;&gt;"","-" &amp;TEXT(comp[[#This Row],[Cr]],"0.#") &amp;TEXT(J$1,0),"")</f>
        <v/>
      </c>
      <c r="AN224" s="46" t="str">
        <f>IF(M224&lt;&gt;"","-" &amp;TEXT(comp[[#This Row],[Ta]],"0.#") &amp;TEXT(M$1,0),"")</f>
        <v/>
      </c>
      <c r="AO224" s="46" t="str">
        <f>IF(N224&lt;&gt;"","-" &amp;TEXT(comp[[#This Row],[Nb]],"0.#") &amp;TEXT(N$1,0),"")</f>
        <v/>
      </c>
      <c r="AP224" s="46" t="str">
        <f>IF(O224&lt;&gt;"","-" &amp;TEXT(comp[[#This Row],[V]],"0.#") &amp;TEXT(O$1,0),"")</f>
        <v/>
      </c>
      <c r="AQ224" s="46" t="str">
        <f>IF(L224&lt;&gt;"","-" &amp;TEXT(comp[[#This Row],[Ti]],"0.#") &amp;TEXT(L$1,0),"")</f>
        <v>-9.9Ti</v>
      </c>
      <c r="AR224" s="46" t="str">
        <f>IF(P224&lt;&gt;"","-" &amp;TEXT(comp[[#This Row],[Mo]],"0.#") &amp;TEXT(P$1,0),"")</f>
        <v/>
      </c>
      <c r="AS224" s="46" t="str">
        <f>IF(Q224&lt;&gt;"","-" &amp;TEXT(comp[[#This Row],[C]],"0.##") &amp;TEXT(Q$1,0),"")</f>
        <v/>
      </c>
      <c r="AT224" s="46" t="str">
        <f>IF(R224&lt;&gt;"","-" &amp;TEXT(comp[[#This Row],[Zr]],"0.##") &amp;TEXT(R$1,0),"")</f>
        <v/>
      </c>
      <c r="AU224" s="46" t="str">
        <f>IF(S224&lt;&gt;"","-" &amp;TEXT(comp[[#This Row],[B]],"0.##") &amp;TEXT(S$1,0),"")</f>
        <v/>
      </c>
      <c r="AV224" s="46" t="str">
        <f>IF(T224&lt;&gt;"","-" &amp;TEXT(comp[[#This Row],[Ir]],"0.#") &amp;TEXT(T$1,0),"")</f>
        <v/>
      </c>
      <c r="AW224" s="46" t="str">
        <f>IF(U224&lt;&gt;"","-" &amp;TEXT(comp[[#This Row],[Re]],"0.#") &amp;TEXT(U$1,0),"")</f>
        <v/>
      </c>
      <c r="AX224" s="46" t="str">
        <f>IF(V224&lt;&gt;"","-" &amp;TEXT(comp[[#This Row],[Si]],"0.#") &amp;TEXT(V$1,0),"")</f>
        <v/>
      </c>
      <c r="AY224" s="46" t="str">
        <f>IF(W224&lt;&gt;"","-" &amp;TEXT(comp[[#This Row],[Fe]],"0.#") &amp;TEXT(W$1,0),"")</f>
        <v/>
      </c>
      <c r="AZ224" s="46" t="str">
        <f>IF(X224&lt;&gt;"","-" &amp;TEXT(comp[[#This Row],[Y]],"0.#") &amp;TEXT(X$1,0),"")</f>
        <v/>
      </c>
      <c r="BA224" s="46" t="str">
        <f>IF(Y224&lt;&gt;"","-" &amp;TEXT(comp[[#This Row],[Hf]],"0.#") &amp;TEXT(Y$1,0),"")</f>
        <v/>
      </c>
      <c r="BB224" s="46" t="str">
        <f>IF(Z224&lt;&gt;"","-" &amp;TEXT(comp[[#This Row],[Ge]],"0.#") &amp;TEXT(Z$1,0),"")</f>
        <v/>
      </c>
      <c r="BC224" s="46" t="str">
        <f>IF(AA224&lt;&gt;"","-" &amp;TEXT(comp[[#This Row],[Mn]],"0.#") &amp;TEXT(AA$1,0),"")</f>
        <v/>
      </c>
      <c r="BD224" s="46" t="str">
        <f>IF(AB224&lt;&gt;"","-" &amp;TEXT(comp[[#This Row],[Sc]],"0.#") &amp;TEXT(AB$1,0),"")</f>
        <v/>
      </c>
      <c r="BE224" s="46" t="str">
        <f>IF(AC224&lt;&gt;"","-" &amp;TEXT(comp[[#This Row],[Ru]],"0.#") &amp;TEXT(AC$1,0),"")</f>
        <v/>
      </c>
      <c r="BF224" s="46" t="str">
        <f>IF(AD224&lt;&gt;"","-" &amp;TEXT(comp[[#This Row],[Ce]],"0.#") &amp;TEXT(AD$1,0),"")</f>
        <v/>
      </c>
      <c r="BG224" s="46" t="str">
        <f>IF(AE224&lt;&gt;"","-" &amp;TEXT([1]comp!$AE224,"0.#") &amp;TEXT(AE$1,0),"")</f>
        <v/>
      </c>
      <c r="BH224" s="44" t="str">
        <f>[1]comp!$D224 &amp; [1]comp!$E224</f>
        <v>9.9TKobayashi, S., Tsukamoto, Y. &amp; Takasugi, T. Phase equilibria in the Co-rich Co-Al-W-Ti quaternary system. Intermetallics 19, 1908–1912 (2011).</v>
      </c>
      <c r="BI224" s="63" t="str">
        <f t="shared" si="16"/>
        <v>Co-3.8Al-3.8W-9.9Ti</v>
      </c>
      <c r="BJ224" s="44" t="s">
        <v>1721</v>
      </c>
      <c r="BK224" t="str">
        <f t="shared" si="17"/>
        <v>-3.8Al-3.8W-9.9Ti</v>
      </c>
      <c r="BL224"/>
      <c r="BM224"/>
      <c r="BN224"/>
      <c r="BO224"/>
    </row>
    <row r="225" spans="1:67" s="28" customFormat="1" x14ac:dyDescent="0.3">
      <c r="A225" s="26" t="str">
        <f t="shared" si="20"/>
        <v>Co-1.9Al-1.9W-13.2Ti</v>
      </c>
      <c r="B225" s="60" t="s">
        <v>779</v>
      </c>
      <c r="C225" s="80" t="s">
        <v>3376</v>
      </c>
      <c r="D225" s="44" t="s">
        <v>544</v>
      </c>
      <c r="E225" s="44" t="s">
        <v>540</v>
      </c>
      <c r="F225" s="44">
        <v>237</v>
      </c>
      <c r="G225" s="54">
        <f t="shared" si="21"/>
        <v>83</v>
      </c>
      <c r="H225" s="54"/>
      <c r="I225" s="54">
        <v>1.9</v>
      </c>
      <c r="J225" s="54"/>
      <c r="K225" s="54">
        <v>1.9</v>
      </c>
      <c r="L225" s="54">
        <v>13.2</v>
      </c>
      <c r="M225" s="54"/>
      <c r="N225" s="54"/>
      <c r="O225" s="54"/>
      <c r="P225" s="54"/>
      <c r="Q225" s="50"/>
      <c r="R225" s="50"/>
      <c r="S225" s="50"/>
      <c r="T225" s="54"/>
      <c r="U225" s="54"/>
      <c r="V225" s="54"/>
      <c r="W225" s="54"/>
      <c r="X225" s="54"/>
      <c r="Y225" s="54"/>
      <c r="Z225" s="54"/>
      <c r="AA225" s="54"/>
      <c r="AB225" s="54"/>
      <c r="AC225" s="54"/>
      <c r="AD225" s="54"/>
      <c r="AE225" s="54"/>
      <c r="AF225" s="44">
        <f t="shared" si="19"/>
        <v>8.3989740000000008</v>
      </c>
      <c r="AG225" s="44"/>
      <c r="AH225" s="44"/>
      <c r="AI225" s="46" t="s">
        <v>1</v>
      </c>
      <c r="AJ225" s="46" t="str">
        <f>IF(I225&lt;&gt;"","-" &amp;TEXT([1]comp!$I225,"0.#") &amp;TEXT(I$1,0),"")</f>
        <v>-1.9Al</v>
      </c>
      <c r="AK225" s="46" t="str">
        <f>IF(K225&lt;&gt;"","-" &amp;TEXT(comp[[#This Row],[W]],"0.#") &amp;TEXT(K$1,0),"")</f>
        <v>-1.9W</v>
      </c>
      <c r="AL225" s="46" t="str">
        <f>IF(H225&lt;&gt;"","-" &amp;TEXT(comp[[#This Row],[Ni]],"0.#") &amp;TEXT(H$1,0),"")</f>
        <v/>
      </c>
      <c r="AM225" s="46" t="str">
        <f>IF(J225&lt;&gt;"","-" &amp;TEXT(comp[[#This Row],[Cr]],"0.#") &amp;TEXT(J$1,0),"")</f>
        <v/>
      </c>
      <c r="AN225" s="46" t="str">
        <f>IF(M225&lt;&gt;"","-" &amp;TEXT(comp[[#This Row],[Ta]],"0.#") &amp;TEXT(M$1,0),"")</f>
        <v/>
      </c>
      <c r="AO225" s="46" t="str">
        <f>IF(N225&lt;&gt;"","-" &amp;TEXT(comp[[#This Row],[Nb]],"0.#") &amp;TEXT(N$1,0),"")</f>
        <v/>
      </c>
      <c r="AP225" s="46" t="str">
        <f>IF(O225&lt;&gt;"","-" &amp;TEXT(comp[[#This Row],[V]],"0.#") &amp;TEXT(O$1,0),"")</f>
        <v/>
      </c>
      <c r="AQ225" s="46" t="str">
        <f>IF(L225&lt;&gt;"","-" &amp;TEXT(comp[[#This Row],[Ti]],"0.#") &amp;TEXT(L$1,0),"")</f>
        <v>-13.2Ti</v>
      </c>
      <c r="AR225" s="46" t="str">
        <f>IF(P225&lt;&gt;"","-" &amp;TEXT(comp[[#This Row],[Mo]],"0.#") &amp;TEXT(P$1,0),"")</f>
        <v/>
      </c>
      <c r="AS225" s="46" t="str">
        <f>IF(Q225&lt;&gt;"","-" &amp;TEXT(comp[[#This Row],[C]],"0.##") &amp;TEXT(Q$1,0),"")</f>
        <v/>
      </c>
      <c r="AT225" s="46" t="str">
        <f>IF(R225&lt;&gt;"","-" &amp;TEXT(comp[[#This Row],[Zr]],"0.##") &amp;TEXT(R$1,0),"")</f>
        <v/>
      </c>
      <c r="AU225" s="46" t="str">
        <f>IF(S225&lt;&gt;"","-" &amp;TEXT(comp[[#This Row],[B]],"0.##") &amp;TEXT(S$1,0),"")</f>
        <v/>
      </c>
      <c r="AV225" s="46" t="str">
        <f>IF(T225&lt;&gt;"","-" &amp;TEXT(comp[[#This Row],[Ir]],"0.#") &amp;TEXT(T$1,0),"")</f>
        <v/>
      </c>
      <c r="AW225" s="46" t="str">
        <f>IF(U225&lt;&gt;"","-" &amp;TEXT(comp[[#This Row],[Re]],"0.#") &amp;TEXT(U$1,0),"")</f>
        <v/>
      </c>
      <c r="AX225" s="46" t="str">
        <f>IF(V225&lt;&gt;"","-" &amp;TEXT(comp[[#This Row],[Si]],"0.#") &amp;TEXT(V$1,0),"")</f>
        <v/>
      </c>
      <c r="AY225" s="46" t="str">
        <f>IF(W225&lt;&gt;"","-" &amp;TEXT(comp[[#This Row],[Fe]],"0.#") &amp;TEXT(W$1,0),"")</f>
        <v/>
      </c>
      <c r="AZ225" s="46" t="str">
        <f>IF(X225&lt;&gt;"","-" &amp;TEXT(comp[[#This Row],[Y]],"0.#") &amp;TEXT(X$1,0),"")</f>
        <v/>
      </c>
      <c r="BA225" s="46" t="str">
        <f>IF(Y225&lt;&gt;"","-" &amp;TEXT(comp[[#This Row],[Hf]],"0.#") &amp;TEXT(Y$1,0),"")</f>
        <v/>
      </c>
      <c r="BB225" s="46" t="str">
        <f>IF(Z225&lt;&gt;"","-" &amp;TEXT(comp[[#This Row],[Ge]],"0.#") &amp;TEXT(Z$1,0),"")</f>
        <v/>
      </c>
      <c r="BC225" s="46" t="str">
        <f>IF(AA225&lt;&gt;"","-" &amp;TEXT(comp[[#This Row],[Mn]],"0.#") &amp;TEXT(AA$1,0),"")</f>
        <v/>
      </c>
      <c r="BD225" s="46" t="str">
        <f>IF(AB225&lt;&gt;"","-" &amp;TEXT(comp[[#This Row],[Sc]],"0.#") &amp;TEXT(AB$1,0),"")</f>
        <v/>
      </c>
      <c r="BE225" s="46" t="str">
        <f>IF(AC225&lt;&gt;"","-" &amp;TEXT(comp[[#This Row],[Ru]],"0.#") &amp;TEXT(AC$1,0),"")</f>
        <v/>
      </c>
      <c r="BF225" s="46" t="str">
        <f>IF(AD225&lt;&gt;"","-" &amp;TEXT(comp[[#This Row],[Ce]],"0.#") &amp;TEXT(AD$1,0),"")</f>
        <v/>
      </c>
      <c r="BG225" s="46" t="str">
        <f>IF(AE225&lt;&gt;"","-" &amp;TEXT([1]comp!$AE225,"0.#") &amp;TEXT(AE$1,0),"")</f>
        <v/>
      </c>
      <c r="BH225" s="44" t="str">
        <f>[1]comp!$D225 &amp; [1]comp!$E225</f>
        <v>13.2TiKobayashi, S., Tsukamoto, Y. &amp; Takasugi, T. Phase equilibria in the Co-rich Co-Al-W-Ti quaternary system. Intermetallics 19, 1908–1912 (2011).</v>
      </c>
      <c r="BI225" s="63" t="str">
        <f t="shared" si="16"/>
        <v>Co-1.9Al-1.9W-13.2Ti</v>
      </c>
      <c r="BJ225" s="44" t="s">
        <v>1717</v>
      </c>
      <c r="BK225" t="str">
        <f t="shared" si="17"/>
        <v>-1.9Al-1.9W-13.2Ti</v>
      </c>
      <c r="BL225"/>
      <c r="BM225"/>
      <c r="BN225"/>
      <c r="BO225"/>
    </row>
    <row r="226" spans="1:67" s="31" customFormat="1" x14ac:dyDescent="0.3">
      <c r="A226" s="26" t="str">
        <f t="shared" si="20"/>
        <v>Co-16.5Ti</v>
      </c>
      <c r="B226" s="60" t="s">
        <v>779</v>
      </c>
      <c r="C226" s="80" t="s">
        <v>3377</v>
      </c>
      <c r="D226" s="44" t="s">
        <v>545</v>
      </c>
      <c r="E226" s="44" t="s">
        <v>540</v>
      </c>
      <c r="F226" s="44">
        <v>238</v>
      </c>
      <c r="G226" s="54">
        <f t="shared" si="21"/>
        <v>83.5</v>
      </c>
      <c r="H226" s="54"/>
      <c r="I226" s="54"/>
      <c r="J226" s="54"/>
      <c r="K226" s="54"/>
      <c r="L226" s="54">
        <v>16.5</v>
      </c>
      <c r="M226" s="54"/>
      <c r="N226" s="54"/>
      <c r="O226" s="54"/>
      <c r="P226" s="54"/>
      <c r="Q226" s="50"/>
      <c r="R226" s="50"/>
      <c r="S226" s="50"/>
      <c r="T226" s="54"/>
      <c r="U226" s="54"/>
      <c r="V226" s="54"/>
      <c r="W226" s="54"/>
      <c r="X226" s="54"/>
      <c r="Y226" s="54"/>
      <c r="Z226" s="54"/>
      <c r="AA226" s="54"/>
      <c r="AB226" s="54"/>
      <c r="AC226" s="54"/>
      <c r="AD226" s="54"/>
      <c r="AE226" s="54"/>
      <c r="AF226" s="44">
        <f t="shared" si="19"/>
        <v>8.1751550000000002</v>
      </c>
      <c r="AG226" s="44"/>
      <c r="AH226" s="44"/>
      <c r="AI226" s="46" t="s">
        <v>1</v>
      </c>
      <c r="AJ226" s="46" t="str">
        <f>IF(I226&lt;&gt;"","-" &amp;TEXT([1]comp!$I226,"0.#") &amp;TEXT(I$1,0),"")</f>
        <v/>
      </c>
      <c r="AK226" s="46" t="str">
        <f>IF(K226&lt;&gt;"","-" &amp;TEXT(comp[[#This Row],[W]],"0.#") &amp;TEXT(K$1,0),"")</f>
        <v/>
      </c>
      <c r="AL226" s="46" t="str">
        <f>IF(H226&lt;&gt;"","-" &amp;TEXT(comp[[#This Row],[Ni]],"0.#") &amp;TEXT(H$1,0),"")</f>
        <v/>
      </c>
      <c r="AM226" s="46" t="str">
        <f>IF(J226&lt;&gt;"","-" &amp;TEXT(comp[[#This Row],[Cr]],"0.#") &amp;TEXT(J$1,0),"")</f>
        <v/>
      </c>
      <c r="AN226" s="46" t="str">
        <f>IF(M226&lt;&gt;"","-" &amp;TEXT(comp[[#This Row],[Ta]],"0.#") &amp;TEXT(M$1,0),"")</f>
        <v/>
      </c>
      <c r="AO226" s="46" t="str">
        <f>IF(N226&lt;&gt;"","-" &amp;TEXT(comp[[#This Row],[Nb]],"0.#") &amp;TEXT(N$1,0),"")</f>
        <v/>
      </c>
      <c r="AP226" s="46" t="str">
        <f>IF(O226&lt;&gt;"","-" &amp;TEXT(comp[[#This Row],[V]],"0.#") &amp;TEXT(O$1,0),"")</f>
        <v/>
      </c>
      <c r="AQ226" s="46" t="str">
        <f>IF(L226&lt;&gt;"","-" &amp;TEXT(comp[[#This Row],[Ti]],"0.#") &amp;TEXT(L$1,0),"")</f>
        <v>-16.5Ti</v>
      </c>
      <c r="AR226" s="46" t="str">
        <f>IF(P226&lt;&gt;"","-" &amp;TEXT(comp[[#This Row],[Mo]],"0.#") &amp;TEXT(P$1,0),"")</f>
        <v/>
      </c>
      <c r="AS226" s="46" t="str">
        <f>IF(Q226&lt;&gt;"","-" &amp;TEXT(comp[[#This Row],[C]],"0.##") &amp;TEXT(Q$1,0),"")</f>
        <v/>
      </c>
      <c r="AT226" s="46" t="str">
        <f>IF(R226&lt;&gt;"","-" &amp;TEXT(comp[[#This Row],[Zr]],"0.##") &amp;TEXT(R$1,0),"")</f>
        <v/>
      </c>
      <c r="AU226" s="46" t="str">
        <f>IF(S226&lt;&gt;"","-" &amp;TEXT(comp[[#This Row],[B]],"0.##") &amp;TEXT(S$1,0),"")</f>
        <v/>
      </c>
      <c r="AV226" s="46" t="str">
        <f>IF(T226&lt;&gt;"","-" &amp;TEXT(comp[[#This Row],[Ir]],"0.#") &amp;TEXT(T$1,0),"")</f>
        <v/>
      </c>
      <c r="AW226" s="46" t="str">
        <f>IF(U226&lt;&gt;"","-" &amp;TEXT(comp[[#This Row],[Re]],"0.#") &amp;TEXT(U$1,0),"")</f>
        <v/>
      </c>
      <c r="AX226" s="46" t="str">
        <f>IF(V226&lt;&gt;"","-" &amp;TEXT(comp[[#This Row],[Si]],"0.#") &amp;TEXT(V$1,0),"")</f>
        <v/>
      </c>
      <c r="AY226" s="46" t="str">
        <f>IF(W226&lt;&gt;"","-" &amp;TEXT(comp[[#This Row],[Fe]],"0.#") &amp;TEXT(W$1,0),"")</f>
        <v/>
      </c>
      <c r="AZ226" s="46" t="str">
        <f>IF(X226&lt;&gt;"","-" &amp;TEXT(comp[[#This Row],[Y]],"0.#") &amp;TEXT(X$1,0),"")</f>
        <v/>
      </c>
      <c r="BA226" s="46" t="str">
        <f>IF(Y226&lt;&gt;"","-" &amp;TEXT(comp[[#This Row],[Hf]],"0.#") &amp;TEXT(Y$1,0),"")</f>
        <v/>
      </c>
      <c r="BB226" s="46" t="str">
        <f>IF(Z226&lt;&gt;"","-" &amp;TEXT(comp[[#This Row],[Ge]],"0.#") &amp;TEXT(Z$1,0),"")</f>
        <v/>
      </c>
      <c r="BC226" s="46" t="str">
        <f>IF(AA226&lt;&gt;"","-" &amp;TEXT(comp[[#This Row],[Mn]],"0.#") &amp;TEXT(AA$1,0),"")</f>
        <v/>
      </c>
      <c r="BD226" s="46" t="str">
        <f>IF(AB226&lt;&gt;"","-" &amp;TEXT(comp[[#This Row],[Sc]],"0.#") &amp;TEXT(AB$1,0),"")</f>
        <v/>
      </c>
      <c r="BE226" s="46" t="str">
        <f>IF(AC226&lt;&gt;"","-" &amp;TEXT(comp[[#This Row],[Ru]],"0.#") &amp;TEXT(AC$1,0),"")</f>
        <v/>
      </c>
      <c r="BF226" s="46" t="str">
        <f>IF(AD226&lt;&gt;"","-" &amp;TEXT(comp[[#This Row],[Ce]],"0.#") &amp;TEXT(AD$1,0),"")</f>
        <v/>
      </c>
      <c r="BG226" s="46" t="str">
        <f>IF(AE226&lt;&gt;"","-" &amp;TEXT([1]comp!$AE226,"0.#") &amp;TEXT(AE$1,0),"")</f>
        <v/>
      </c>
      <c r="BH226" s="44" t="str">
        <f>[1]comp!$D226 &amp; [1]comp!$E226</f>
        <v>16.5TiKobayashi, S., Tsukamoto, Y. &amp; Takasugi, T. Phase equilibria in the Co-rich Co-Al-W-Ti quaternary system. Intermetallics 19, 1908–1912 (2011).</v>
      </c>
      <c r="BI226" s="63" t="str">
        <f t="shared" si="16"/>
        <v>Co-16.5Ti</v>
      </c>
      <c r="BJ226" s="44" t="s">
        <v>1718</v>
      </c>
      <c r="BK226" t="str">
        <f t="shared" si="17"/>
        <v>-16.5Ti</v>
      </c>
      <c r="BL226"/>
      <c r="BM226"/>
      <c r="BN226"/>
      <c r="BO226"/>
    </row>
    <row r="227" spans="1:67" s="28" customFormat="1" x14ac:dyDescent="0.3">
      <c r="A227" s="26" t="str">
        <f t="shared" si="20"/>
        <v>Co-9.4Al-7.9W-2.2Ta</v>
      </c>
      <c r="B227" s="38" t="s">
        <v>1484</v>
      </c>
      <c r="C227" s="38" t="s">
        <v>2837</v>
      </c>
      <c r="D227" s="37" t="s">
        <v>547</v>
      </c>
      <c r="E227" s="31" t="s">
        <v>546</v>
      </c>
      <c r="F227" s="31">
        <v>239</v>
      </c>
      <c r="G227" s="54">
        <f t="shared" si="21"/>
        <v>80.5</v>
      </c>
      <c r="H227" s="55"/>
      <c r="I227" s="55">
        <v>9.4</v>
      </c>
      <c r="J227" s="55"/>
      <c r="K227" s="55">
        <v>7.9</v>
      </c>
      <c r="L227" s="55"/>
      <c r="M227" s="55">
        <v>2.2000000000000002</v>
      </c>
      <c r="N227" s="55"/>
      <c r="O227" s="55"/>
      <c r="P227" s="55"/>
      <c r="Q227" s="51"/>
      <c r="R227" s="51"/>
      <c r="S227" s="51"/>
      <c r="T227" s="55"/>
      <c r="U227" s="55"/>
      <c r="V227" s="55"/>
      <c r="W227" s="55"/>
      <c r="X227" s="55"/>
      <c r="Y227" s="55"/>
      <c r="Z227" s="55"/>
      <c r="AA227" s="55"/>
      <c r="AB227" s="55"/>
      <c r="AC227" s="55"/>
      <c r="AD227" s="55"/>
      <c r="AE227" s="55"/>
      <c r="AF227" s="31">
        <f t="shared" si="19"/>
        <v>9.3053500000000007</v>
      </c>
      <c r="AG227" s="31"/>
      <c r="AH227" s="31"/>
      <c r="AI227" s="46" t="s">
        <v>1</v>
      </c>
      <c r="AJ227" s="46" t="str">
        <f>IF(I227&lt;&gt;"","-" &amp;TEXT([1]comp!$I227,"0.#") &amp;TEXT(I$1,0),"")</f>
        <v>-9.4Al</v>
      </c>
      <c r="AK227" s="46" t="str">
        <f>IF(K227&lt;&gt;"","-" &amp;TEXT(comp[[#This Row],[W]],"0.#") &amp;TEXT(K$1,0),"")</f>
        <v>-7.9W</v>
      </c>
      <c r="AL227" s="46" t="str">
        <f>IF(H227&lt;&gt;"","-" &amp;TEXT(comp[[#This Row],[Ni]],"0.#") &amp;TEXT(H$1,0),"")</f>
        <v/>
      </c>
      <c r="AM227" s="46" t="str">
        <f>IF(J227&lt;&gt;"","-" &amp;TEXT(comp[[#This Row],[Cr]],"0.#") &amp;TEXT(J$1,0),"")</f>
        <v/>
      </c>
      <c r="AN227" s="46" t="str">
        <f>IF(M227&lt;&gt;"","-" &amp;TEXT(comp[[#This Row],[Ta]],"0.#") &amp;TEXT(M$1,0),"")</f>
        <v>-2.2Ta</v>
      </c>
      <c r="AO227" s="46" t="str">
        <f>IF(N227&lt;&gt;"","-" &amp;TEXT(comp[[#This Row],[Nb]],"0.#") &amp;TEXT(N$1,0),"")</f>
        <v/>
      </c>
      <c r="AP227" s="46" t="str">
        <f>IF(O227&lt;&gt;"","-" &amp;TEXT(comp[[#This Row],[V]],"0.#") &amp;TEXT(O$1,0),"")</f>
        <v/>
      </c>
      <c r="AQ227" s="46" t="str">
        <f>IF(L227&lt;&gt;"","-" &amp;TEXT(comp[[#This Row],[Ti]],"0.#") &amp;TEXT(L$1,0),"")</f>
        <v/>
      </c>
      <c r="AR227" s="46" t="str">
        <f>IF(P227&lt;&gt;"","-" &amp;TEXT(comp[[#This Row],[Mo]],"0.#") &amp;TEXT(P$1,0),"")</f>
        <v/>
      </c>
      <c r="AS227" s="46" t="str">
        <f>IF(Q227&lt;&gt;"","-" &amp;TEXT(comp[[#This Row],[C]],"0.##") &amp;TEXT(Q$1,0),"")</f>
        <v/>
      </c>
      <c r="AT227" s="46" t="str">
        <f>IF(R227&lt;&gt;"","-" &amp;TEXT(comp[[#This Row],[Zr]],"0.##") &amp;TEXT(R$1,0),"")</f>
        <v/>
      </c>
      <c r="AU227" s="46" t="str">
        <f>IF(S227&lt;&gt;"","-" &amp;TEXT(comp[[#This Row],[B]],"0.##") &amp;TEXT(S$1,0),"")</f>
        <v/>
      </c>
      <c r="AV227" s="46" t="str">
        <f>IF(T227&lt;&gt;"","-" &amp;TEXT(comp[[#This Row],[Ir]],"0.#") &amp;TEXT(T$1,0),"")</f>
        <v/>
      </c>
      <c r="AW227" s="46" t="str">
        <f>IF(U227&lt;&gt;"","-" &amp;TEXT(comp[[#This Row],[Re]],"0.#") &amp;TEXT(U$1,0),"")</f>
        <v/>
      </c>
      <c r="AX227" s="46" t="str">
        <f>IF(V227&lt;&gt;"","-" &amp;TEXT(comp[[#This Row],[Si]],"0.#") &amp;TEXT(V$1,0),"")</f>
        <v/>
      </c>
      <c r="AY227" s="46" t="str">
        <f>IF(W227&lt;&gt;"","-" &amp;TEXT(comp[[#This Row],[Fe]],"0.#") &amp;TEXT(W$1,0),"")</f>
        <v/>
      </c>
      <c r="AZ227" s="46" t="str">
        <f>IF(X227&lt;&gt;"","-" &amp;TEXT(comp[[#This Row],[Y]],"0.#") &amp;TEXT(X$1,0),"")</f>
        <v/>
      </c>
      <c r="BA227" s="46" t="str">
        <f>IF(Y227&lt;&gt;"","-" &amp;TEXT(comp[[#This Row],[Hf]],"0.#") &amp;TEXT(Y$1,0),"")</f>
        <v/>
      </c>
      <c r="BB227" s="46" t="str">
        <f>IF(Z227&lt;&gt;"","-" &amp;TEXT(comp[[#This Row],[Ge]],"0.#") &amp;TEXT(Z$1,0),"")</f>
        <v/>
      </c>
      <c r="BC227" s="46" t="str">
        <f>IF(AA227&lt;&gt;"","-" &amp;TEXT(comp[[#This Row],[Mn]],"0.#") &amp;TEXT(AA$1,0),"")</f>
        <v/>
      </c>
      <c r="BD227" s="46" t="str">
        <f>IF(AB227&lt;&gt;"","-" &amp;TEXT(comp[[#This Row],[Sc]],"0.#") &amp;TEXT(AB$1,0),"")</f>
        <v/>
      </c>
      <c r="BE227" s="46" t="str">
        <f>IF(AC227&lt;&gt;"","-" &amp;TEXT(comp[[#This Row],[Ru]],"0.#") &amp;TEXT(AC$1,0),"")</f>
        <v/>
      </c>
      <c r="BF227" s="46" t="str">
        <f>IF(AD227&lt;&gt;"","-" &amp;TEXT(comp[[#This Row],[Ce]],"0.#") &amp;TEXT(AD$1,0),"")</f>
        <v/>
      </c>
      <c r="BG227" s="46" t="str">
        <f>IF(AE227&lt;&gt;"","-" &amp;TEXT([1]comp!$AE227,"0.#") &amp;TEXT(AE$1,0),"")</f>
        <v/>
      </c>
      <c r="BH227" s="31" t="str">
        <f>[1]comp!$D227 &amp; [1]comp!$E227</f>
        <v>2.2TaKobayashi, S., Tsukamoto, Y. &amp; Takasugi, T. The effects of alloying elements (Ta, Hf) on the thermodynamic stability of γ′-Co 3(Al,W) phase. Intermetallics 31, 94–98 (2012).</v>
      </c>
      <c r="BI227" s="73" t="str">
        <f t="shared" si="16"/>
        <v>Co-9.4Al-7.9W-2.2Ta</v>
      </c>
      <c r="BJ227" s="31" t="s">
        <v>2002</v>
      </c>
      <c r="BK227" t="str">
        <f t="shared" si="17"/>
        <v>-9.4Al-7.9W-2.2Ta</v>
      </c>
      <c r="BL227"/>
      <c r="BM227"/>
      <c r="BN227"/>
      <c r="BO227"/>
    </row>
    <row r="228" spans="1:67" s="28" customFormat="1" x14ac:dyDescent="0.3">
      <c r="A228" s="26" t="str">
        <f t="shared" si="20"/>
        <v>Co-9.5Al-8.7W-1.1Hf</v>
      </c>
      <c r="B228" s="38" t="s">
        <v>1484</v>
      </c>
      <c r="C228" s="38" t="s">
        <v>2895</v>
      </c>
      <c r="D228" s="31" t="s">
        <v>667</v>
      </c>
      <c r="E228" s="31" t="s">
        <v>546</v>
      </c>
      <c r="F228" s="31">
        <v>240</v>
      </c>
      <c r="G228" s="54">
        <f t="shared" si="21"/>
        <v>80.7</v>
      </c>
      <c r="H228" s="55"/>
      <c r="I228" s="55">
        <v>9.5</v>
      </c>
      <c r="J228" s="55"/>
      <c r="K228" s="55">
        <v>8.6999999999999993</v>
      </c>
      <c r="L228" s="55"/>
      <c r="M228" s="55"/>
      <c r="N228" s="55"/>
      <c r="O228" s="55"/>
      <c r="P228" s="55"/>
      <c r="Q228" s="51"/>
      <c r="R228" s="51"/>
      <c r="S228" s="51"/>
      <c r="T228" s="55"/>
      <c r="U228" s="55"/>
      <c r="V228" s="55"/>
      <c r="W228" s="55"/>
      <c r="X228" s="55"/>
      <c r="Y228" s="55">
        <v>1.1000000000000001</v>
      </c>
      <c r="Z228" s="55"/>
      <c r="AA228" s="55"/>
      <c r="AB228" s="55"/>
      <c r="AC228" s="55"/>
      <c r="AD228" s="55"/>
      <c r="AE228" s="55"/>
      <c r="AF228" s="31">
        <f t="shared" si="19"/>
        <v>9.2599599999999995</v>
      </c>
      <c r="AG228" s="31"/>
      <c r="AH228" s="31"/>
      <c r="AI228" s="46" t="s">
        <v>1</v>
      </c>
      <c r="AJ228" s="46" t="str">
        <f>IF(I228&lt;&gt;"","-" &amp;TEXT([1]comp!$I228,"0.#") &amp;TEXT(I$1,0),"")</f>
        <v>-9.5Al</v>
      </c>
      <c r="AK228" s="46" t="str">
        <f>IF(K228&lt;&gt;"","-" &amp;TEXT(comp[[#This Row],[W]],"0.#") &amp;TEXT(K$1,0),"")</f>
        <v>-8.7W</v>
      </c>
      <c r="AL228" s="46" t="str">
        <f>IF(H228&lt;&gt;"","-" &amp;TEXT(comp[[#This Row],[Ni]],"0.#") &amp;TEXT(H$1,0),"")</f>
        <v/>
      </c>
      <c r="AM228" s="46" t="str">
        <f>IF(J228&lt;&gt;"","-" &amp;TEXT(comp[[#This Row],[Cr]],"0.#") &amp;TEXT(J$1,0),"")</f>
        <v/>
      </c>
      <c r="AN228" s="46" t="str">
        <f>IF(M228&lt;&gt;"","-" &amp;TEXT(comp[[#This Row],[Ta]],"0.#") &amp;TEXT(M$1,0),"")</f>
        <v/>
      </c>
      <c r="AO228" s="46" t="str">
        <f>IF(N228&lt;&gt;"","-" &amp;TEXT(comp[[#This Row],[Nb]],"0.#") &amp;TEXT(N$1,0),"")</f>
        <v/>
      </c>
      <c r="AP228" s="46" t="str">
        <f>IF(O228&lt;&gt;"","-" &amp;TEXT(comp[[#This Row],[V]],"0.#") &amp;TEXT(O$1,0),"")</f>
        <v/>
      </c>
      <c r="AQ228" s="46" t="str">
        <f>IF(L228&lt;&gt;"","-" &amp;TEXT(comp[[#This Row],[Ti]],"0.#") &amp;TEXT(L$1,0),"")</f>
        <v/>
      </c>
      <c r="AR228" s="46" t="str">
        <f>IF(P228&lt;&gt;"","-" &amp;TEXT(comp[[#This Row],[Mo]],"0.#") &amp;TEXT(P$1,0),"")</f>
        <v/>
      </c>
      <c r="AS228" s="46" t="str">
        <f>IF(Q228&lt;&gt;"","-" &amp;TEXT(comp[[#This Row],[C]],"0.##") &amp;TEXT(Q$1,0),"")</f>
        <v/>
      </c>
      <c r="AT228" s="46" t="str">
        <f>IF(R228&lt;&gt;"","-" &amp;TEXT(comp[[#This Row],[Zr]],"0.##") &amp;TEXT(R$1,0),"")</f>
        <v/>
      </c>
      <c r="AU228" s="46" t="str">
        <f>IF(S228&lt;&gt;"","-" &amp;TEXT(comp[[#This Row],[B]],"0.##") &amp;TEXT(S$1,0),"")</f>
        <v/>
      </c>
      <c r="AV228" s="46" t="str">
        <f>IF(T228&lt;&gt;"","-" &amp;TEXT(comp[[#This Row],[Ir]],"0.#") &amp;TEXT(T$1,0),"")</f>
        <v/>
      </c>
      <c r="AW228" s="46" t="str">
        <f>IF(U228&lt;&gt;"","-" &amp;TEXT(comp[[#This Row],[Re]],"0.#") &amp;TEXT(U$1,0),"")</f>
        <v/>
      </c>
      <c r="AX228" s="46" t="str">
        <f>IF(V228&lt;&gt;"","-" &amp;TEXT(comp[[#This Row],[Si]],"0.#") &amp;TEXT(V$1,0),"")</f>
        <v/>
      </c>
      <c r="AY228" s="46" t="str">
        <f>IF(W228&lt;&gt;"","-" &amp;TEXT(comp[[#This Row],[Fe]],"0.#") &amp;TEXT(W$1,0),"")</f>
        <v/>
      </c>
      <c r="AZ228" s="46" t="str">
        <f>IF(X228&lt;&gt;"","-" &amp;TEXT(comp[[#This Row],[Y]],"0.#") &amp;TEXT(X$1,0),"")</f>
        <v/>
      </c>
      <c r="BA228" s="46" t="str">
        <f>IF(Y228&lt;&gt;"","-" &amp;TEXT(comp[[#This Row],[Hf]],"0.#") &amp;TEXT(Y$1,0),"")</f>
        <v>-1.1Hf</v>
      </c>
      <c r="BB228" s="46" t="str">
        <f>IF(Z228&lt;&gt;"","-" &amp;TEXT(comp[[#This Row],[Ge]],"0.#") &amp;TEXT(Z$1,0),"")</f>
        <v/>
      </c>
      <c r="BC228" s="46" t="str">
        <f>IF(AA228&lt;&gt;"","-" &amp;TEXT(comp[[#This Row],[Mn]],"0.#") &amp;TEXT(AA$1,0),"")</f>
        <v/>
      </c>
      <c r="BD228" s="46" t="str">
        <f>IF(AB228&lt;&gt;"","-" &amp;TEXT(comp[[#This Row],[Sc]],"0.#") &amp;TEXT(AB$1,0),"")</f>
        <v/>
      </c>
      <c r="BE228" s="46" t="str">
        <f>IF(AC228&lt;&gt;"","-" &amp;TEXT(comp[[#This Row],[Ru]],"0.#") &amp;TEXT(AC$1,0),"")</f>
        <v/>
      </c>
      <c r="BF228" s="46" t="str">
        <f>IF(AD228&lt;&gt;"","-" &amp;TEXT(comp[[#This Row],[Ce]],"0.#") &amp;TEXT(AD$1,0),"")</f>
        <v/>
      </c>
      <c r="BG228" s="46" t="str">
        <f>IF(AE228&lt;&gt;"","-" &amp;TEXT([1]comp!$AE228,"0.#") &amp;TEXT(AE$1,0),"")</f>
        <v/>
      </c>
      <c r="BH228" s="31" t="str">
        <f>[1]comp!$D228 &amp; [1]comp!$E228</f>
        <v>1.1HfKobayashi, S., Tsukamoto, Y. &amp; Takasugi, T. The effects of alloying elements (Ta, Hf) on the thermodynamic stability of γ′-Co 3(Al,W) phase. Intermetallics 31, 94–98 (2012).</v>
      </c>
      <c r="BI228" s="73" t="str">
        <f t="shared" si="16"/>
        <v>Co-9.5Al-8.7W-1.1Hf</v>
      </c>
      <c r="BJ228" s="31" t="s">
        <v>2003</v>
      </c>
      <c r="BK228" t="str">
        <f t="shared" si="17"/>
        <v>-9.5Al-8.7W-1.1Hf</v>
      </c>
      <c r="BL228"/>
      <c r="BM228"/>
      <c r="BN228"/>
      <c r="BO228"/>
    </row>
    <row r="229" spans="1:67" s="31" customFormat="1" x14ac:dyDescent="0.3">
      <c r="A229" s="26" t="str">
        <f t="shared" si="20"/>
        <v>Co-20.1Ni-8.7Al-7.3W-2.Ti-1.5Ta</v>
      </c>
      <c r="B229" s="30" t="s">
        <v>1483</v>
      </c>
      <c r="C229" s="30" t="s">
        <v>2896</v>
      </c>
      <c r="D229" s="35" t="s">
        <v>557</v>
      </c>
      <c r="E229" s="28" t="s">
        <v>556</v>
      </c>
      <c r="F229" s="28">
        <v>241</v>
      </c>
      <c r="G229" s="54">
        <f t="shared" si="21"/>
        <v>60.4</v>
      </c>
      <c r="H229" s="56">
        <v>20.100000000000001</v>
      </c>
      <c r="I229" s="56">
        <v>8.6999999999999993</v>
      </c>
      <c r="J229" s="56"/>
      <c r="K229" s="56">
        <v>7.3</v>
      </c>
      <c r="L229" s="56">
        <v>2</v>
      </c>
      <c r="M229" s="56">
        <v>1.5</v>
      </c>
      <c r="N229" s="56"/>
      <c r="O229" s="56"/>
      <c r="P229" s="56"/>
      <c r="Q229" s="52"/>
      <c r="R229" s="52"/>
      <c r="S229" s="52"/>
      <c r="T229" s="56"/>
      <c r="U229" s="56"/>
      <c r="V229" s="56"/>
      <c r="W229" s="56"/>
      <c r="X229" s="56"/>
      <c r="Y229" s="56"/>
      <c r="Z229" s="56"/>
      <c r="AA229" s="56"/>
      <c r="AB229" s="56"/>
      <c r="AC229" s="56"/>
      <c r="AD229" s="56"/>
      <c r="AE229" s="56"/>
      <c r="AF229" s="28">
        <f t="shared" si="19"/>
        <v>9.1461480000000002</v>
      </c>
      <c r="AG229" s="28"/>
      <c r="AH229" s="28"/>
      <c r="AI229" s="46" t="s">
        <v>1</v>
      </c>
      <c r="AJ229" s="46" t="str">
        <f>IF(I229&lt;&gt;"","-" &amp;TEXT([1]comp!$I229,"0.#") &amp;TEXT(I$1,0),"")</f>
        <v>-8.7Al</v>
      </c>
      <c r="AK229" s="46" t="str">
        <f>IF(K229&lt;&gt;"","-" &amp;TEXT(comp[[#This Row],[W]],"0.#") &amp;TEXT(K$1,0),"")</f>
        <v>-7.3W</v>
      </c>
      <c r="AL229" s="46" t="str">
        <f>IF(H229&lt;&gt;"","-" &amp;TEXT(comp[[#This Row],[Ni]],"0.#") &amp;TEXT(H$1,0),"")</f>
        <v>-20.1Ni</v>
      </c>
      <c r="AM229" s="46" t="str">
        <f>IF(J229&lt;&gt;"","-" &amp;TEXT(comp[[#This Row],[Cr]],"0.#") &amp;TEXT(J$1,0),"")</f>
        <v/>
      </c>
      <c r="AN229" s="46" t="str">
        <f>IF(M229&lt;&gt;"","-" &amp;TEXT(comp[[#This Row],[Ta]],"0.#") &amp;TEXT(M$1,0),"")</f>
        <v>-1.5Ta</v>
      </c>
      <c r="AO229" s="46" t="str">
        <f>IF(N229&lt;&gt;"","-" &amp;TEXT(comp[[#This Row],[Nb]],"0.#") &amp;TEXT(N$1,0),"")</f>
        <v/>
      </c>
      <c r="AP229" s="46" t="str">
        <f>IF(O229&lt;&gt;"","-" &amp;TEXT(comp[[#This Row],[V]],"0.#") &amp;TEXT(O$1,0),"")</f>
        <v/>
      </c>
      <c r="AQ229" s="46" t="str">
        <f>IF(L229&lt;&gt;"","-" &amp;TEXT(comp[[#This Row],[Ti]],"0.#") &amp;TEXT(L$1,0),"")</f>
        <v>-2.Ti</v>
      </c>
      <c r="AR229" s="46" t="str">
        <f>IF(P229&lt;&gt;"","-" &amp;TEXT(comp[[#This Row],[Mo]],"0.#") &amp;TEXT(P$1,0),"")</f>
        <v/>
      </c>
      <c r="AS229" s="46" t="str">
        <f>IF(Q229&lt;&gt;"","-" &amp;TEXT(comp[[#This Row],[C]],"0.##") &amp;TEXT(Q$1,0),"")</f>
        <v/>
      </c>
      <c r="AT229" s="46" t="str">
        <f>IF(R229&lt;&gt;"","-" &amp;TEXT(comp[[#This Row],[Zr]],"0.##") &amp;TEXT(R$1,0),"")</f>
        <v/>
      </c>
      <c r="AU229" s="46" t="str">
        <f>IF(S229&lt;&gt;"","-" &amp;TEXT(comp[[#This Row],[B]],"0.##") &amp;TEXT(S$1,0),"")</f>
        <v/>
      </c>
      <c r="AV229" s="46" t="str">
        <f>IF(T229&lt;&gt;"","-" &amp;TEXT(comp[[#This Row],[Ir]],"0.#") &amp;TEXT(T$1,0),"")</f>
        <v/>
      </c>
      <c r="AW229" s="46" t="str">
        <f>IF(U229&lt;&gt;"","-" &amp;TEXT(comp[[#This Row],[Re]],"0.#") &amp;TEXT(U$1,0),"")</f>
        <v/>
      </c>
      <c r="AX229" s="46" t="str">
        <f>IF(V229&lt;&gt;"","-" &amp;TEXT(comp[[#This Row],[Si]],"0.#") &amp;TEXT(V$1,0),"")</f>
        <v/>
      </c>
      <c r="AY229" s="46" t="str">
        <f>IF(W229&lt;&gt;"","-" &amp;TEXT(comp[[#This Row],[Fe]],"0.#") &amp;TEXT(W$1,0),"")</f>
        <v/>
      </c>
      <c r="AZ229" s="46" t="str">
        <f>IF(X229&lt;&gt;"","-" &amp;TEXT(comp[[#This Row],[Y]],"0.#") &amp;TEXT(X$1,0),"")</f>
        <v/>
      </c>
      <c r="BA229" s="46" t="str">
        <f>IF(Y229&lt;&gt;"","-" &amp;TEXT(comp[[#This Row],[Hf]],"0.#") &amp;TEXT(Y$1,0),"")</f>
        <v/>
      </c>
      <c r="BB229" s="46" t="str">
        <f>IF(Z229&lt;&gt;"","-" &amp;TEXT(comp[[#This Row],[Ge]],"0.#") &amp;TEXT(Z$1,0),"")</f>
        <v/>
      </c>
      <c r="BC229" s="46" t="str">
        <f>IF(AA229&lt;&gt;"","-" &amp;TEXT(comp[[#This Row],[Mn]],"0.#") &amp;TEXT(AA$1,0),"")</f>
        <v/>
      </c>
      <c r="BD229" s="46" t="str">
        <f>IF(AB229&lt;&gt;"","-" &amp;TEXT(comp[[#This Row],[Sc]],"0.#") &amp;TEXT(AB$1,0),"")</f>
        <v/>
      </c>
      <c r="BE229" s="46" t="str">
        <f>IF(AC229&lt;&gt;"","-" &amp;TEXT(comp[[#This Row],[Ru]],"0.#") &amp;TEXT(AC$1,0),"")</f>
        <v/>
      </c>
      <c r="BF229" s="46" t="str">
        <f>IF(AD229&lt;&gt;"","-" &amp;TEXT(comp[[#This Row],[Ce]],"0.#") &amp;TEXT(AD$1,0),"")</f>
        <v/>
      </c>
      <c r="BG229" s="46" t="str">
        <f>IF(AE229&lt;&gt;"","-" &amp;TEXT([1]comp!$AE229,"0.#") &amp;TEXT(AE$1,0),"")</f>
        <v/>
      </c>
      <c r="BH229" s="28" t="str">
        <f>[1]comp!$D229 &amp; [1]comp!$E229</f>
        <v>ERBOCo-Re1Kolb, M. et al. Influence of rhenium on γ′-strengthened cobalt-base superalloys. J. Mater. Res. 32, 2551–2559 (2017).</v>
      </c>
      <c r="BI229" s="36" t="str">
        <f t="shared" si="16"/>
        <v>Co-20.1Ni-8.7Al-7.3W-2.Ti-1.5Ta</v>
      </c>
      <c r="BJ229" s="28" t="s">
        <v>1724</v>
      </c>
      <c r="BK229" t="str">
        <f t="shared" si="17"/>
        <v>-8.7Al-7.3W-1.5Ta-20.1Ni-2.Ti</v>
      </c>
      <c r="BL229"/>
      <c r="BM229"/>
      <c r="BN229"/>
      <c r="BO229"/>
    </row>
    <row r="230" spans="1:67" s="31" customFormat="1" x14ac:dyDescent="0.3">
      <c r="A230" s="26" t="str">
        <f t="shared" si="20"/>
        <v>Co-20.3Ni-8.5Al-7.1W-2.Ti-1.5Ta-1.4Re</v>
      </c>
      <c r="B230" s="30" t="s">
        <v>1483</v>
      </c>
      <c r="C230" s="30" t="s">
        <v>2897</v>
      </c>
      <c r="D230" s="28" t="s">
        <v>558</v>
      </c>
      <c r="E230" s="28" t="s">
        <v>556</v>
      </c>
      <c r="F230" s="28">
        <v>242</v>
      </c>
      <c r="G230" s="54">
        <f t="shared" si="21"/>
        <v>59.2</v>
      </c>
      <c r="H230" s="56">
        <v>20.3</v>
      </c>
      <c r="I230" s="56">
        <v>8.5</v>
      </c>
      <c r="J230" s="56"/>
      <c r="K230" s="56">
        <v>7.1</v>
      </c>
      <c r="L230" s="56">
        <v>2</v>
      </c>
      <c r="M230" s="56">
        <v>1.5</v>
      </c>
      <c r="N230" s="56"/>
      <c r="O230" s="56"/>
      <c r="P230" s="56"/>
      <c r="Q230" s="52"/>
      <c r="R230" s="52"/>
      <c r="S230" s="52"/>
      <c r="T230" s="56"/>
      <c r="U230" s="56">
        <v>1.4</v>
      </c>
      <c r="V230" s="56"/>
      <c r="W230" s="56"/>
      <c r="X230" s="56"/>
      <c r="Y230" s="56"/>
      <c r="Z230" s="56"/>
      <c r="AA230" s="56"/>
      <c r="AB230" s="56"/>
      <c r="AC230" s="56"/>
      <c r="AD230" s="56"/>
      <c r="AE230" s="56"/>
      <c r="AF230" s="28">
        <f t="shared" si="19"/>
        <v>9.307544</v>
      </c>
      <c r="AG230" s="28"/>
      <c r="AH230" s="28"/>
      <c r="AI230" s="46" t="s">
        <v>1</v>
      </c>
      <c r="AJ230" s="46" t="str">
        <f>IF(I230&lt;&gt;"","-" &amp;TEXT([1]comp!$I230,"0.#") &amp;TEXT(I$1,0),"")</f>
        <v>-8.5Al</v>
      </c>
      <c r="AK230" s="46" t="str">
        <f>IF(K230&lt;&gt;"","-" &amp;TEXT(comp[[#This Row],[W]],"0.#") &amp;TEXT(K$1,0),"")</f>
        <v>-7.1W</v>
      </c>
      <c r="AL230" s="46" t="str">
        <f>IF(H230&lt;&gt;"","-" &amp;TEXT(comp[[#This Row],[Ni]],"0.#") &amp;TEXT(H$1,0),"")</f>
        <v>-20.3Ni</v>
      </c>
      <c r="AM230" s="46" t="str">
        <f>IF(J230&lt;&gt;"","-" &amp;TEXT(comp[[#This Row],[Cr]],"0.#") &amp;TEXT(J$1,0),"")</f>
        <v/>
      </c>
      <c r="AN230" s="46" t="str">
        <f>IF(M230&lt;&gt;"","-" &amp;TEXT(comp[[#This Row],[Ta]],"0.#") &amp;TEXT(M$1,0),"")</f>
        <v>-1.5Ta</v>
      </c>
      <c r="AO230" s="46" t="str">
        <f>IF(N230&lt;&gt;"","-" &amp;TEXT(comp[[#This Row],[Nb]],"0.#") &amp;TEXT(N$1,0),"")</f>
        <v/>
      </c>
      <c r="AP230" s="46" t="str">
        <f>IF(O230&lt;&gt;"","-" &amp;TEXT(comp[[#This Row],[V]],"0.#") &amp;TEXT(O$1,0),"")</f>
        <v/>
      </c>
      <c r="AQ230" s="46" t="str">
        <f>IF(L230&lt;&gt;"","-" &amp;TEXT(comp[[#This Row],[Ti]],"0.#") &amp;TEXT(L$1,0),"")</f>
        <v>-2.Ti</v>
      </c>
      <c r="AR230" s="46" t="str">
        <f>IF(P230&lt;&gt;"","-" &amp;TEXT(comp[[#This Row],[Mo]],"0.#") &amp;TEXT(P$1,0),"")</f>
        <v/>
      </c>
      <c r="AS230" s="46" t="str">
        <f>IF(Q230&lt;&gt;"","-" &amp;TEXT(comp[[#This Row],[C]],"0.##") &amp;TEXT(Q$1,0),"")</f>
        <v/>
      </c>
      <c r="AT230" s="46" t="str">
        <f>IF(R230&lt;&gt;"","-" &amp;TEXT(comp[[#This Row],[Zr]],"0.##") &amp;TEXT(R$1,0),"")</f>
        <v/>
      </c>
      <c r="AU230" s="46" t="str">
        <f>IF(S230&lt;&gt;"","-" &amp;TEXT(comp[[#This Row],[B]],"0.##") &amp;TEXT(S$1,0),"")</f>
        <v/>
      </c>
      <c r="AV230" s="46" t="str">
        <f>IF(T230&lt;&gt;"","-" &amp;TEXT(comp[[#This Row],[Ir]],"0.#") &amp;TEXT(T$1,0),"")</f>
        <v/>
      </c>
      <c r="AW230" s="46" t="str">
        <f>IF(U230&lt;&gt;"","-" &amp;TEXT(comp[[#This Row],[Re]],"0.#") &amp;TEXT(U$1,0),"")</f>
        <v>-1.4Re</v>
      </c>
      <c r="AX230" s="46" t="str">
        <f>IF(V230&lt;&gt;"","-" &amp;TEXT(comp[[#This Row],[Si]],"0.#") &amp;TEXT(V$1,0),"")</f>
        <v/>
      </c>
      <c r="AY230" s="46" t="str">
        <f>IF(W230&lt;&gt;"","-" &amp;TEXT(comp[[#This Row],[Fe]],"0.#") &amp;TEXT(W$1,0),"")</f>
        <v/>
      </c>
      <c r="AZ230" s="46" t="str">
        <f>IF(X230&lt;&gt;"","-" &amp;TEXT(comp[[#This Row],[Y]],"0.#") &amp;TEXT(X$1,0),"")</f>
        <v/>
      </c>
      <c r="BA230" s="46" t="str">
        <f>IF(Y230&lt;&gt;"","-" &amp;TEXT(comp[[#This Row],[Hf]],"0.#") &amp;TEXT(Y$1,0),"")</f>
        <v/>
      </c>
      <c r="BB230" s="46" t="str">
        <f>IF(Z230&lt;&gt;"","-" &amp;TEXT(comp[[#This Row],[Ge]],"0.#") &amp;TEXT(Z$1,0),"")</f>
        <v/>
      </c>
      <c r="BC230" s="46" t="str">
        <f>IF(AA230&lt;&gt;"","-" &amp;TEXT(comp[[#This Row],[Mn]],"0.#") &amp;TEXT(AA$1,0),"")</f>
        <v/>
      </c>
      <c r="BD230" s="46" t="str">
        <f>IF(AB230&lt;&gt;"","-" &amp;TEXT(comp[[#This Row],[Sc]],"0.#") &amp;TEXT(AB$1,0),"")</f>
        <v/>
      </c>
      <c r="BE230" s="46" t="str">
        <f>IF(AC230&lt;&gt;"","-" &amp;TEXT(comp[[#This Row],[Ru]],"0.#") &amp;TEXT(AC$1,0),"")</f>
        <v/>
      </c>
      <c r="BF230" s="46" t="str">
        <f>IF(AD230&lt;&gt;"","-" &amp;TEXT(comp[[#This Row],[Ce]],"0.#") &amp;TEXT(AD$1,0),"")</f>
        <v/>
      </c>
      <c r="BG230" s="46" t="str">
        <f>IF(AE230&lt;&gt;"","-" &amp;TEXT([1]comp!$AE230,"0.#") &amp;TEXT(AE$1,0),"")</f>
        <v/>
      </c>
      <c r="BH230" s="28" t="str">
        <f>[1]comp!$D230 &amp; [1]comp!$E230</f>
        <v>ERBOCo-Re0Kolb, M. et al. Influence of rhenium on γ′-strengthened cobalt-base superalloys. J. Mater. Res. 32, 2551–2559 (2017).</v>
      </c>
      <c r="BI230" s="36" t="str">
        <f t="shared" si="16"/>
        <v>Co-20.3Ni-8.5Al-7.1W-2.Ti-1.5Ta-1.4Re</v>
      </c>
      <c r="BJ230" s="28" t="s">
        <v>1723</v>
      </c>
      <c r="BK230" t="str">
        <f t="shared" si="17"/>
        <v>-8.5Al-7.1W-1.5Ta-20.3Ni-2.Ti-1.4Re</v>
      </c>
      <c r="BL230"/>
      <c r="BM230"/>
      <c r="BN230"/>
      <c r="BO230"/>
    </row>
    <row r="231" spans="1:67" s="28" customFormat="1" x14ac:dyDescent="0.3">
      <c r="A231" s="26" t="str">
        <f t="shared" si="20"/>
        <v>Co-9.1Al-9.5W</v>
      </c>
      <c r="B231" s="38" t="s">
        <v>1484</v>
      </c>
      <c r="C231" s="38" t="s">
        <v>2722</v>
      </c>
      <c r="D231" s="31" t="s">
        <v>549</v>
      </c>
      <c r="E231" s="32" t="s">
        <v>548</v>
      </c>
      <c r="F231" s="31">
        <v>243</v>
      </c>
      <c r="G231" s="54">
        <f t="shared" si="21"/>
        <v>81.400000000000006</v>
      </c>
      <c r="H231" s="55"/>
      <c r="I231" s="55">
        <v>9.1</v>
      </c>
      <c r="J231" s="55"/>
      <c r="K231" s="55">
        <v>9.5</v>
      </c>
      <c r="L231" s="55"/>
      <c r="M231" s="55"/>
      <c r="N231" s="55"/>
      <c r="O231" s="55"/>
      <c r="P231" s="55"/>
      <c r="Q231" s="51"/>
      <c r="R231" s="51"/>
      <c r="S231" s="51"/>
      <c r="T231" s="55"/>
      <c r="U231" s="55"/>
      <c r="V231" s="55"/>
      <c r="W231" s="55"/>
      <c r="X231" s="55"/>
      <c r="Y231" s="55"/>
      <c r="Z231" s="55"/>
      <c r="AA231" s="55"/>
      <c r="AB231" s="55"/>
      <c r="AC231" s="55"/>
      <c r="AD231" s="55"/>
      <c r="AE231" s="55"/>
      <c r="AF231" s="31">
        <f t="shared" si="19"/>
        <v>9.3190500000000007</v>
      </c>
      <c r="AG231" s="31"/>
      <c r="AH231" s="31"/>
      <c r="AI231" s="46" t="s">
        <v>1</v>
      </c>
      <c r="AJ231" s="46" t="str">
        <f>IF(I231&lt;&gt;"","-" &amp;TEXT([1]comp!$I231,"0.#") &amp;TEXT(I$1,0),"")</f>
        <v>-9.1Al</v>
      </c>
      <c r="AK231" s="46" t="str">
        <f>IF(K231&lt;&gt;"","-" &amp;TEXT(comp[[#This Row],[W]],"0.#") &amp;TEXT(K$1,0),"")</f>
        <v>-9.5W</v>
      </c>
      <c r="AL231" s="46" t="str">
        <f>IF(H231&lt;&gt;"","-" &amp;TEXT(comp[[#This Row],[Ni]],"0.#") &amp;TEXT(H$1,0),"")</f>
        <v/>
      </c>
      <c r="AM231" s="46" t="str">
        <f>IF(J231&lt;&gt;"","-" &amp;TEXT(comp[[#This Row],[Cr]],"0.#") &amp;TEXT(J$1,0),"")</f>
        <v/>
      </c>
      <c r="AN231" s="46" t="str">
        <f>IF(M231&lt;&gt;"","-" &amp;TEXT(comp[[#This Row],[Ta]],"0.#") &amp;TEXT(M$1,0),"")</f>
        <v/>
      </c>
      <c r="AO231" s="46" t="str">
        <f>IF(N231&lt;&gt;"","-" &amp;TEXT(comp[[#This Row],[Nb]],"0.#") &amp;TEXT(N$1,0),"")</f>
        <v/>
      </c>
      <c r="AP231" s="46" t="str">
        <f>IF(O231&lt;&gt;"","-" &amp;TEXT(comp[[#This Row],[V]],"0.#") &amp;TEXT(O$1,0),"")</f>
        <v/>
      </c>
      <c r="AQ231" s="46" t="str">
        <f>IF(L231&lt;&gt;"","-" &amp;TEXT(comp[[#This Row],[Ti]],"0.#") &amp;TEXT(L$1,0),"")</f>
        <v/>
      </c>
      <c r="AR231" s="46" t="str">
        <f>IF(P231&lt;&gt;"","-" &amp;TEXT(comp[[#This Row],[Mo]],"0.#") &amp;TEXT(P$1,0),"")</f>
        <v/>
      </c>
      <c r="AS231" s="46" t="str">
        <f>IF(Q231&lt;&gt;"","-" &amp;TEXT(comp[[#This Row],[C]],"0.##") &amp;TEXT(Q$1,0),"")</f>
        <v/>
      </c>
      <c r="AT231" s="46" t="str">
        <f>IF(R231&lt;&gt;"","-" &amp;TEXT(comp[[#This Row],[Zr]],"0.##") &amp;TEXT(R$1,0),"")</f>
        <v/>
      </c>
      <c r="AU231" s="46" t="str">
        <f>IF(S231&lt;&gt;"","-" &amp;TEXT(comp[[#This Row],[B]],"0.##") &amp;TEXT(S$1,0),"")</f>
        <v/>
      </c>
      <c r="AV231" s="46" t="str">
        <f>IF(T231&lt;&gt;"","-" &amp;TEXT(comp[[#This Row],[Ir]],"0.#") &amp;TEXT(T$1,0),"")</f>
        <v/>
      </c>
      <c r="AW231" s="46" t="str">
        <f>IF(U231&lt;&gt;"","-" &amp;TEXT(comp[[#This Row],[Re]],"0.#") &amp;TEXT(U$1,0),"")</f>
        <v/>
      </c>
      <c r="AX231" s="46" t="str">
        <f>IF(V231&lt;&gt;"","-" &amp;TEXT(comp[[#This Row],[Si]],"0.#") &amp;TEXT(V$1,0),"")</f>
        <v/>
      </c>
      <c r="AY231" s="46" t="str">
        <f>IF(W231&lt;&gt;"","-" &amp;TEXT(comp[[#This Row],[Fe]],"0.#") &amp;TEXT(W$1,0),"")</f>
        <v/>
      </c>
      <c r="AZ231" s="46" t="str">
        <f>IF(X231&lt;&gt;"","-" &amp;TEXT(comp[[#This Row],[Y]],"0.#") &amp;TEXT(X$1,0),"")</f>
        <v/>
      </c>
      <c r="BA231" s="46" t="str">
        <f>IF(Y231&lt;&gt;"","-" &amp;TEXT(comp[[#This Row],[Hf]],"0.#") &amp;TEXT(Y$1,0),"")</f>
        <v/>
      </c>
      <c r="BB231" s="46" t="str">
        <f>IF(Z231&lt;&gt;"","-" &amp;TEXT(comp[[#This Row],[Ge]],"0.#") &amp;TEXT(Z$1,0),"")</f>
        <v/>
      </c>
      <c r="BC231" s="46" t="str">
        <f>IF(AA231&lt;&gt;"","-" &amp;TEXT(comp[[#This Row],[Mn]],"0.#") &amp;TEXT(AA$1,0),"")</f>
        <v/>
      </c>
      <c r="BD231" s="46" t="str">
        <f>IF(AB231&lt;&gt;"","-" &amp;TEXT(comp[[#This Row],[Sc]],"0.#") &amp;TEXT(AB$1,0),"")</f>
        <v/>
      </c>
      <c r="BE231" s="46" t="str">
        <f>IF(AC231&lt;&gt;"","-" &amp;TEXT(comp[[#This Row],[Ru]],"0.#") &amp;TEXT(AC$1,0),"")</f>
        <v/>
      </c>
      <c r="BF231" s="46" t="str">
        <f>IF(AD231&lt;&gt;"","-" &amp;TEXT(comp[[#This Row],[Ce]],"0.#") &amp;TEXT(AD$1,0),"")</f>
        <v/>
      </c>
      <c r="BG231" s="46" t="str">
        <f>IF(AE231&lt;&gt;"","-" &amp;TEXT([1]comp!$AE231,"0.#") &amp;TEXT(AE$1,0),"")</f>
        <v/>
      </c>
      <c r="BH231" s="32" t="str">
        <f>[1]comp!$D231 &amp; [1]comp!$E231</f>
        <v>B-freeKolb, M. et al. On the grain boundary strengthening effect of boron in γ/γ′ Cobalt-base superalloys. Acta Mater. 145, 247–254 (2018).</v>
      </c>
      <c r="BI231" s="73" t="str">
        <f t="shared" si="16"/>
        <v>Co-9.1Al-9.5W</v>
      </c>
      <c r="BJ231" s="32" t="s">
        <v>1941</v>
      </c>
      <c r="BK231" t="str">
        <f t="shared" si="17"/>
        <v>-9.1Al-9.5W</v>
      </c>
      <c r="BL231"/>
      <c r="BM231"/>
      <c r="BN231"/>
      <c r="BO231"/>
    </row>
    <row r="232" spans="1:67" s="28" customFormat="1" x14ac:dyDescent="0.3">
      <c r="A232" s="26" t="str">
        <f t="shared" si="20"/>
        <v>Co-9.8Al-9.6W-0.01B</v>
      </c>
      <c r="B232" s="38" t="s">
        <v>1484</v>
      </c>
      <c r="C232" s="38" t="s">
        <v>2898</v>
      </c>
      <c r="D232" s="31" t="s">
        <v>550</v>
      </c>
      <c r="E232" s="32" t="s">
        <v>548</v>
      </c>
      <c r="F232" s="31">
        <v>244</v>
      </c>
      <c r="G232" s="54">
        <f t="shared" si="21"/>
        <v>80.593999999999994</v>
      </c>
      <c r="H232" s="55"/>
      <c r="I232" s="55">
        <v>9.8000000000000007</v>
      </c>
      <c r="J232" s="55"/>
      <c r="K232" s="55">
        <v>9.6</v>
      </c>
      <c r="L232" s="55"/>
      <c r="M232" s="55"/>
      <c r="N232" s="55"/>
      <c r="O232" s="55"/>
      <c r="P232" s="55"/>
      <c r="Q232" s="51"/>
      <c r="R232" s="51"/>
      <c r="S232" s="51">
        <v>6.0000000000000001E-3</v>
      </c>
      <c r="T232" s="55"/>
      <c r="U232" s="55"/>
      <c r="V232" s="55"/>
      <c r="W232" s="55"/>
      <c r="X232" s="55"/>
      <c r="Y232" s="55"/>
      <c r="Z232" s="55"/>
      <c r="AA232" s="55"/>
      <c r="AB232" s="55"/>
      <c r="AC232" s="55"/>
      <c r="AD232" s="55"/>
      <c r="AE232" s="55"/>
      <c r="AF232" s="31">
        <f t="shared" si="19"/>
        <v>9.2856135999999996</v>
      </c>
      <c r="AG232" s="31"/>
      <c r="AH232" s="31"/>
      <c r="AI232" s="46" t="s">
        <v>1</v>
      </c>
      <c r="AJ232" s="46" t="str">
        <f>IF(I232&lt;&gt;"","-" &amp;TEXT([1]comp!$I232,"0.#") &amp;TEXT(I$1,0),"")</f>
        <v>-9.8Al</v>
      </c>
      <c r="AK232" s="46" t="str">
        <f>IF(K232&lt;&gt;"","-" &amp;TEXT(comp[[#This Row],[W]],"0.#") &amp;TEXT(K$1,0),"")</f>
        <v>-9.6W</v>
      </c>
      <c r="AL232" s="46" t="str">
        <f>IF(H232&lt;&gt;"","-" &amp;TEXT(comp[[#This Row],[Ni]],"0.#") &amp;TEXT(H$1,0),"")</f>
        <v/>
      </c>
      <c r="AM232" s="46" t="str">
        <f>IF(J232&lt;&gt;"","-" &amp;TEXT(comp[[#This Row],[Cr]],"0.#") &amp;TEXT(J$1,0),"")</f>
        <v/>
      </c>
      <c r="AN232" s="46" t="str">
        <f>IF(M232&lt;&gt;"","-" &amp;TEXT(comp[[#This Row],[Ta]],"0.#") &amp;TEXT(M$1,0),"")</f>
        <v/>
      </c>
      <c r="AO232" s="46" t="str">
        <f>IF(N232&lt;&gt;"","-" &amp;TEXT(comp[[#This Row],[Nb]],"0.#") &amp;TEXT(N$1,0),"")</f>
        <v/>
      </c>
      <c r="AP232" s="46" t="str">
        <f>IF(O232&lt;&gt;"","-" &amp;TEXT(comp[[#This Row],[V]],"0.#") &amp;TEXT(O$1,0),"")</f>
        <v/>
      </c>
      <c r="AQ232" s="46" t="str">
        <f>IF(L232&lt;&gt;"","-" &amp;TEXT(comp[[#This Row],[Ti]],"0.#") &amp;TEXT(L$1,0),"")</f>
        <v/>
      </c>
      <c r="AR232" s="46" t="str">
        <f>IF(P232&lt;&gt;"","-" &amp;TEXT(comp[[#This Row],[Mo]],"0.#") &amp;TEXT(P$1,0),"")</f>
        <v/>
      </c>
      <c r="AS232" s="46" t="str">
        <f>IF(Q232&lt;&gt;"","-" &amp;TEXT(comp[[#This Row],[C]],"0.##") &amp;TEXT(Q$1,0),"")</f>
        <v/>
      </c>
      <c r="AT232" s="46" t="str">
        <f>IF(R232&lt;&gt;"","-" &amp;TEXT(comp[[#This Row],[Zr]],"0.##") &amp;TEXT(R$1,0),"")</f>
        <v/>
      </c>
      <c r="AU232" s="46" t="str">
        <f>IF(S232&lt;&gt;"","-" &amp;TEXT(comp[[#This Row],[B]],"0.##") &amp;TEXT(S$1,0),"")</f>
        <v>-0.01B</v>
      </c>
      <c r="AV232" s="46" t="str">
        <f>IF(T232&lt;&gt;"","-" &amp;TEXT(comp[[#This Row],[Ir]],"0.#") &amp;TEXT(T$1,0),"")</f>
        <v/>
      </c>
      <c r="AW232" s="46" t="str">
        <f>IF(U232&lt;&gt;"","-" &amp;TEXT(comp[[#This Row],[Re]],"0.#") &amp;TEXT(U$1,0),"")</f>
        <v/>
      </c>
      <c r="AX232" s="46" t="str">
        <f>IF(V232&lt;&gt;"","-" &amp;TEXT(comp[[#This Row],[Si]],"0.#") &amp;TEXT(V$1,0),"")</f>
        <v/>
      </c>
      <c r="AY232" s="46" t="str">
        <f>IF(W232&lt;&gt;"","-" &amp;TEXT(comp[[#This Row],[Fe]],"0.#") &amp;TEXT(W$1,0),"")</f>
        <v/>
      </c>
      <c r="AZ232" s="46" t="str">
        <f>IF(X232&lt;&gt;"","-" &amp;TEXT(comp[[#This Row],[Y]],"0.#") &amp;TEXT(X$1,0),"")</f>
        <v/>
      </c>
      <c r="BA232" s="46" t="str">
        <f>IF(Y232&lt;&gt;"","-" &amp;TEXT(comp[[#This Row],[Hf]],"0.#") &amp;TEXT(Y$1,0),"")</f>
        <v/>
      </c>
      <c r="BB232" s="46" t="str">
        <f>IF(Z232&lt;&gt;"","-" &amp;TEXT(comp[[#This Row],[Ge]],"0.#") &amp;TEXT(Z$1,0),"")</f>
        <v/>
      </c>
      <c r="BC232" s="46" t="str">
        <f>IF(AA232&lt;&gt;"","-" &amp;TEXT(comp[[#This Row],[Mn]],"0.#") &amp;TEXT(AA$1,0),"")</f>
        <v/>
      </c>
      <c r="BD232" s="46" t="str">
        <f>IF(AB232&lt;&gt;"","-" &amp;TEXT(comp[[#This Row],[Sc]],"0.#") &amp;TEXT(AB$1,0),"")</f>
        <v/>
      </c>
      <c r="BE232" s="46" t="str">
        <f>IF(AC232&lt;&gt;"","-" &amp;TEXT(comp[[#This Row],[Ru]],"0.#") &amp;TEXT(AC$1,0),"")</f>
        <v/>
      </c>
      <c r="BF232" s="46" t="str">
        <f>IF(AD232&lt;&gt;"","-" &amp;TEXT(comp[[#This Row],[Ce]],"0.#") &amp;TEXT(AD$1,0),"")</f>
        <v/>
      </c>
      <c r="BG232" s="46" t="str">
        <f>IF(AE232&lt;&gt;"","-" &amp;TEXT([1]comp!$AE232,"0.#") &amp;TEXT(AE$1,0),"")</f>
        <v/>
      </c>
      <c r="BH232" s="32" t="str">
        <f>[1]comp!$D232 &amp; [1]comp!$E232</f>
        <v>.0005BKolb, M. et al. On the grain boundary strengthening effect of boron in γ/γ′ Cobalt-base superalloys. Acta Mater. 145, 247–254 (2018).</v>
      </c>
      <c r="BI232" s="73" t="str">
        <f t="shared" si="16"/>
        <v>Co-9.8Al-9.6W-0.01B</v>
      </c>
      <c r="BJ232" s="32" t="s">
        <v>1942</v>
      </c>
      <c r="BK232" t="str">
        <f t="shared" si="17"/>
        <v>-9.8Al-9.6W-0.01B</v>
      </c>
      <c r="BL232"/>
      <c r="BM232"/>
      <c r="BN232"/>
      <c r="BO232"/>
    </row>
    <row r="233" spans="1:67" s="28" customFormat="1" x14ac:dyDescent="0.3">
      <c r="A233" s="26" t="str">
        <f t="shared" si="20"/>
        <v>Co-9.1Al-9.4W-0.04B</v>
      </c>
      <c r="B233" s="38" t="s">
        <v>1484</v>
      </c>
      <c r="C233" s="38" t="s">
        <v>2899</v>
      </c>
      <c r="D233" s="31" t="s">
        <v>551</v>
      </c>
      <c r="E233" s="32" t="s">
        <v>548</v>
      </c>
      <c r="F233" s="31">
        <v>245</v>
      </c>
      <c r="G233" s="54">
        <f t="shared" si="21"/>
        <v>81.462999999999994</v>
      </c>
      <c r="H233" s="55"/>
      <c r="I233" s="55">
        <v>9.1</v>
      </c>
      <c r="J233" s="55"/>
      <c r="K233" s="55">
        <v>9.4</v>
      </c>
      <c r="L233" s="55"/>
      <c r="M233" s="55"/>
      <c r="N233" s="55"/>
      <c r="O233" s="55"/>
      <c r="P233" s="55"/>
      <c r="Q233" s="51"/>
      <c r="R233" s="51"/>
      <c r="S233" s="51">
        <v>3.6999999999999998E-2</v>
      </c>
      <c r="T233" s="55"/>
      <c r="U233" s="55"/>
      <c r="V233" s="55"/>
      <c r="W233" s="55"/>
      <c r="X233" s="55"/>
      <c r="Y233" s="55"/>
      <c r="Z233" s="55"/>
      <c r="AA233" s="55"/>
      <c r="AB233" s="55"/>
      <c r="AC233" s="55"/>
      <c r="AD233" s="55"/>
      <c r="AE233" s="55"/>
      <c r="AF233" s="31">
        <f t="shared" si="19"/>
        <v>9.3063172000000005</v>
      </c>
      <c r="AG233" s="31"/>
      <c r="AH233" s="31"/>
      <c r="AI233" s="46" t="s">
        <v>1</v>
      </c>
      <c r="AJ233" s="46" t="str">
        <f>IF(I233&lt;&gt;"","-" &amp;TEXT([1]comp!$I233,"0.#") &amp;TEXT(I$1,0),"")</f>
        <v>-9.1Al</v>
      </c>
      <c r="AK233" s="46" t="str">
        <f>IF(K233&lt;&gt;"","-" &amp;TEXT(comp[[#This Row],[W]],"0.#") &amp;TEXT(K$1,0),"")</f>
        <v>-9.4W</v>
      </c>
      <c r="AL233" s="46" t="str">
        <f>IF(H233&lt;&gt;"","-" &amp;TEXT(comp[[#This Row],[Ni]],"0.#") &amp;TEXT(H$1,0),"")</f>
        <v/>
      </c>
      <c r="AM233" s="46" t="str">
        <f>IF(J233&lt;&gt;"","-" &amp;TEXT(comp[[#This Row],[Cr]],"0.#") &amp;TEXT(J$1,0),"")</f>
        <v/>
      </c>
      <c r="AN233" s="46" t="str">
        <f>IF(M233&lt;&gt;"","-" &amp;TEXT(comp[[#This Row],[Ta]],"0.#") &amp;TEXT(M$1,0),"")</f>
        <v/>
      </c>
      <c r="AO233" s="46" t="str">
        <f>IF(N233&lt;&gt;"","-" &amp;TEXT(comp[[#This Row],[Nb]],"0.#") &amp;TEXT(N$1,0),"")</f>
        <v/>
      </c>
      <c r="AP233" s="46" t="str">
        <f>IF(O233&lt;&gt;"","-" &amp;TEXT(comp[[#This Row],[V]],"0.#") &amp;TEXT(O$1,0),"")</f>
        <v/>
      </c>
      <c r="AQ233" s="46" t="str">
        <f>IF(L233&lt;&gt;"","-" &amp;TEXT(comp[[#This Row],[Ti]],"0.#") &amp;TEXT(L$1,0),"")</f>
        <v/>
      </c>
      <c r="AR233" s="46" t="str">
        <f>IF(P233&lt;&gt;"","-" &amp;TEXT(comp[[#This Row],[Mo]],"0.#") &amp;TEXT(P$1,0),"")</f>
        <v/>
      </c>
      <c r="AS233" s="46" t="str">
        <f>IF(Q233&lt;&gt;"","-" &amp;TEXT(comp[[#This Row],[C]],"0.##") &amp;TEXT(Q$1,0),"")</f>
        <v/>
      </c>
      <c r="AT233" s="46" t="str">
        <f>IF(R233&lt;&gt;"","-" &amp;TEXT(comp[[#This Row],[Zr]],"0.##") &amp;TEXT(R$1,0),"")</f>
        <v/>
      </c>
      <c r="AU233" s="46" t="str">
        <f>IF(S233&lt;&gt;"","-" &amp;TEXT(comp[[#This Row],[B]],"0.##") &amp;TEXT(S$1,0),"")</f>
        <v>-0.04B</v>
      </c>
      <c r="AV233" s="46" t="str">
        <f>IF(T233&lt;&gt;"","-" &amp;TEXT(comp[[#This Row],[Ir]],"0.#") &amp;TEXT(T$1,0),"")</f>
        <v/>
      </c>
      <c r="AW233" s="46" t="str">
        <f>IF(U233&lt;&gt;"","-" &amp;TEXT(comp[[#This Row],[Re]],"0.#") &amp;TEXT(U$1,0),"")</f>
        <v/>
      </c>
      <c r="AX233" s="46" t="str">
        <f>IF(V233&lt;&gt;"","-" &amp;TEXT(comp[[#This Row],[Si]],"0.#") &amp;TEXT(V$1,0),"")</f>
        <v/>
      </c>
      <c r="AY233" s="46" t="str">
        <f>IF(W233&lt;&gt;"","-" &amp;TEXT(comp[[#This Row],[Fe]],"0.#") &amp;TEXT(W$1,0),"")</f>
        <v/>
      </c>
      <c r="AZ233" s="46" t="str">
        <f>IF(X233&lt;&gt;"","-" &amp;TEXT(comp[[#This Row],[Y]],"0.#") &amp;TEXT(X$1,0),"")</f>
        <v/>
      </c>
      <c r="BA233" s="46" t="str">
        <f>IF(Y233&lt;&gt;"","-" &amp;TEXT(comp[[#This Row],[Hf]],"0.#") &amp;TEXT(Y$1,0),"")</f>
        <v/>
      </c>
      <c r="BB233" s="46" t="str">
        <f>IF(Z233&lt;&gt;"","-" &amp;TEXT(comp[[#This Row],[Ge]],"0.#") &amp;TEXT(Z$1,0),"")</f>
        <v/>
      </c>
      <c r="BC233" s="46" t="str">
        <f>IF(AA233&lt;&gt;"","-" &amp;TEXT(comp[[#This Row],[Mn]],"0.#") &amp;TEXT(AA$1,0),"")</f>
        <v/>
      </c>
      <c r="BD233" s="46" t="str">
        <f>IF(AB233&lt;&gt;"","-" &amp;TEXT(comp[[#This Row],[Sc]],"0.#") &amp;TEXT(AB$1,0),"")</f>
        <v/>
      </c>
      <c r="BE233" s="46" t="str">
        <f>IF(AC233&lt;&gt;"","-" &amp;TEXT(comp[[#This Row],[Ru]],"0.#") &amp;TEXT(AC$1,0),"")</f>
        <v/>
      </c>
      <c r="BF233" s="46" t="str">
        <f>IF(AD233&lt;&gt;"","-" &amp;TEXT(comp[[#This Row],[Ce]],"0.#") &amp;TEXT(AD$1,0),"")</f>
        <v/>
      </c>
      <c r="BG233" s="46" t="str">
        <f>IF(AE233&lt;&gt;"","-" &amp;TEXT([1]comp!$AE233,"0.#") &amp;TEXT(AE$1,0),"")</f>
        <v/>
      </c>
      <c r="BH233" s="32" t="str">
        <f>[1]comp!$D233 &amp; [1]comp!$E233</f>
        <v>0.04BKolb, M. et al. On the grain boundary strengthening effect of boron in γ/γ′ Cobalt-base superalloys. Acta Mater. 145, 247–254 (2018).</v>
      </c>
      <c r="BI233" s="73" t="str">
        <f t="shared" si="16"/>
        <v>Co-9.1Al-9.4W-0.04B</v>
      </c>
      <c r="BJ233" s="32" t="s">
        <v>1943</v>
      </c>
      <c r="BK233" t="str">
        <f t="shared" si="17"/>
        <v>-9.1Al-9.4W-0.04B</v>
      </c>
      <c r="BL233"/>
      <c r="BM233"/>
      <c r="BN233"/>
      <c r="BO233"/>
    </row>
    <row r="234" spans="1:67" s="28" customFormat="1" x14ac:dyDescent="0.3">
      <c r="A234" s="26" t="str">
        <f t="shared" si="20"/>
        <v>Co-9.1Al-9.4W-0.04B</v>
      </c>
      <c r="B234" s="38" t="s">
        <v>1484</v>
      </c>
      <c r="C234" s="38" t="s">
        <v>2899</v>
      </c>
      <c r="D234" s="31" t="s">
        <v>552</v>
      </c>
      <c r="E234" s="32" t="s">
        <v>548</v>
      </c>
      <c r="F234" s="31">
        <v>246</v>
      </c>
      <c r="G234" s="54">
        <f t="shared" si="21"/>
        <v>81.462999999999994</v>
      </c>
      <c r="H234" s="55"/>
      <c r="I234" s="55">
        <v>9.1</v>
      </c>
      <c r="J234" s="55"/>
      <c r="K234" s="55">
        <v>9.4</v>
      </c>
      <c r="L234" s="55"/>
      <c r="M234" s="55"/>
      <c r="N234" s="55"/>
      <c r="O234" s="55"/>
      <c r="P234" s="55"/>
      <c r="Q234" s="51"/>
      <c r="R234" s="51"/>
      <c r="S234" s="51">
        <v>3.6999999999999998E-2</v>
      </c>
      <c r="T234" s="55"/>
      <c r="U234" s="55"/>
      <c r="V234" s="55"/>
      <c r="W234" s="55"/>
      <c r="X234" s="55"/>
      <c r="Y234" s="55"/>
      <c r="Z234" s="55"/>
      <c r="AA234" s="55"/>
      <c r="AB234" s="55"/>
      <c r="AC234" s="55"/>
      <c r="AD234" s="55"/>
      <c r="AE234" s="55"/>
      <c r="AF234" s="31">
        <f t="shared" si="19"/>
        <v>9.3063172000000005</v>
      </c>
      <c r="AG234" s="31"/>
      <c r="AH234" s="31" t="s">
        <v>555</v>
      </c>
      <c r="AI234" s="46" t="s">
        <v>1</v>
      </c>
      <c r="AJ234" s="46" t="str">
        <f>IF(I234&lt;&gt;"","-" &amp;TEXT([1]comp!$I234,"0.#") &amp;TEXT(I$1,0),"")</f>
        <v>-9.1Al</v>
      </c>
      <c r="AK234" s="46" t="str">
        <f>IF(K234&lt;&gt;"","-" &amp;TEXT(comp[[#This Row],[W]],"0.#") &amp;TEXT(K$1,0),"")</f>
        <v>-9.4W</v>
      </c>
      <c r="AL234" s="46" t="str">
        <f>IF(H234&lt;&gt;"","-" &amp;TEXT(comp[[#This Row],[Ni]],"0.#") &amp;TEXT(H$1,0),"")</f>
        <v/>
      </c>
      <c r="AM234" s="46" t="str">
        <f>IF(J234&lt;&gt;"","-" &amp;TEXT(comp[[#This Row],[Cr]],"0.#") &amp;TEXT(J$1,0),"")</f>
        <v/>
      </c>
      <c r="AN234" s="46" t="str">
        <f>IF(M234&lt;&gt;"","-" &amp;TEXT(comp[[#This Row],[Ta]],"0.#") &amp;TEXT(M$1,0),"")</f>
        <v/>
      </c>
      <c r="AO234" s="46" t="str">
        <f>IF(N234&lt;&gt;"","-" &amp;TEXT(comp[[#This Row],[Nb]],"0.#") &amp;TEXT(N$1,0),"")</f>
        <v/>
      </c>
      <c r="AP234" s="46" t="str">
        <f>IF(O234&lt;&gt;"","-" &amp;TEXT(comp[[#This Row],[V]],"0.#") &amp;TEXT(O$1,0),"")</f>
        <v/>
      </c>
      <c r="AQ234" s="46" t="str">
        <f>IF(L234&lt;&gt;"","-" &amp;TEXT(comp[[#This Row],[Ti]],"0.#") &amp;TEXT(L$1,0),"")</f>
        <v/>
      </c>
      <c r="AR234" s="46" t="str">
        <f>IF(P234&lt;&gt;"","-" &amp;TEXT(comp[[#This Row],[Mo]],"0.#") &amp;TEXT(P$1,0),"")</f>
        <v/>
      </c>
      <c r="AS234" s="46" t="str">
        <f>IF(Q234&lt;&gt;"","-" &amp;TEXT(comp[[#This Row],[C]],"0.##") &amp;TEXT(Q$1,0),"")</f>
        <v/>
      </c>
      <c r="AT234" s="46" t="str">
        <f>IF(R234&lt;&gt;"","-" &amp;TEXT(comp[[#This Row],[Zr]],"0.##") &amp;TEXT(R$1,0),"")</f>
        <v/>
      </c>
      <c r="AU234" s="46" t="str">
        <f>IF(S234&lt;&gt;"","-" &amp;TEXT(comp[[#This Row],[B]],"0.##") &amp;TEXT(S$1,0),"")</f>
        <v>-0.04B</v>
      </c>
      <c r="AV234" s="46" t="str">
        <f>IF(T234&lt;&gt;"","-" &amp;TEXT(comp[[#This Row],[Ir]],"0.#") &amp;TEXT(T$1,0),"")</f>
        <v/>
      </c>
      <c r="AW234" s="46" t="str">
        <f>IF(U234&lt;&gt;"","-" &amp;TEXT(comp[[#This Row],[Re]],"0.#") &amp;TEXT(U$1,0),"")</f>
        <v/>
      </c>
      <c r="AX234" s="46" t="str">
        <f>IF(V234&lt;&gt;"","-" &amp;TEXT(comp[[#This Row],[Si]],"0.#") &amp;TEXT(V$1,0),"")</f>
        <v/>
      </c>
      <c r="AY234" s="46" t="str">
        <f>IF(W234&lt;&gt;"","-" &amp;TEXT(comp[[#This Row],[Fe]],"0.#") &amp;TEXT(W$1,0),"")</f>
        <v/>
      </c>
      <c r="AZ234" s="46" t="str">
        <f>IF(X234&lt;&gt;"","-" &amp;TEXT(comp[[#This Row],[Y]],"0.#") &amp;TEXT(X$1,0),"")</f>
        <v/>
      </c>
      <c r="BA234" s="46" t="str">
        <f>IF(Y234&lt;&gt;"","-" &amp;TEXT(comp[[#This Row],[Hf]],"0.#") &amp;TEXT(Y$1,0),"")</f>
        <v/>
      </c>
      <c r="BB234" s="46" t="str">
        <f>IF(Z234&lt;&gt;"","-" &amp;TEXT(comp[[#This Row],[Ge]],"0.#") &amp;TEXT(Z$1,0),"")</f>
        <v/>
      </c>
      <c r="BC234" s="46" t="str">
        <f>IF(AA234&lt;&gt;"","-" &amp;TEXT(comp[[#This Row],[Mn]],"0.#") &amp;TEXT(AA$1,0),"")</f>
        <v/>
      </c>
      <c r="BD234" s="46" t="str">
        <f>IF(AB234&lt;&gt;"","-" &amp;TEXT(comp[[#This Row],[Sc]],"0.#") &amp;TEXT(AB$1,0),"")</f>
        <v/>
      </c>
      <c r="BE234" s="46" t="str">
        <f>IF(AC234&lt;&gt;"","-" &amp;TEXT(comp[[#This Row],[Ru]],"0.#") &amp;TEXT(AC$1,0),"")</f>
        <v/>
      </c>
      <c r="BF234" s="46" t="str">
        <f>IF(AD234&lt;&gt;"","-" &amp;TEXT(comp[[#This Row],[Ce]],"0.#") &amp;TEXT(AD$1,0),"")</f>
        <v/>
      </c>
      <c r="BG234" s="46" t="str">
        <f>IF(AE234&lt;&gt;"","-" &amp;TEXT([1]comp!$AE234,"0.#") &amp;TEXT(AE$1,0),"")</f>
        <v/>
      </c>
      <c r="BH234" s="32" t="str">
        <f>[1]comp!$D234 &amp; [1]comp!$E234</f>
        <v>0.04B-noPDZKolb, M. et al. On the grain boundary strengthening effect of boron in γ/γ′ Cobalt-base superalloys. Acta Mater. 145, 247–254 (2018).</v>
      </c>
      <c r="BI234" s="73" t="str">
        <f t="shared" si="16"/>
        <v>Co-9.1Al-9.4W-0.04B</v>
      </c>
      <c r="BJ234" s="32" t="s">
        <v>1943</v>
      </c>
      <c r="BK234" t="str">
        <f t="shared" si="17"/>
        <v>-9.1Al-9.4W-0.04B</v>
      </c>
      <c r="BL234"/>
      <c r="BM234"/>
      <c r="BN234"/>
      <c r="BO234"/>
    </row>
    <row r="235" spans="1:67" s="31" customFormat="1" x14ac:dyDescent="0.3">
      <c r="A235" s="26" t="str">
        <f t="shared" si="20"/>
        <v>Co-8.3Al-9.4W</v>
      </c>
      <c r="B235" s="38" t="s">
        <v>1484</v>
      </c>
      <c r="C235" s="38" t="s">
        <v>2702</v>
      </c>
      <c r="D235" s="31" t="s">
        <v>553</v>
      </c>
      <c r="E235" s="32" t="s">
        <v>548</v>
      </c>
      <c r="F235" s="31">
        <v>247</v>
      </c>
      <c r="G235" s="54">
        <f t="shared" si="21"/>
        <v>82.3</v>
      </c>
      <c r="H235" s="55"/>
      <c r="I235" s="55">
        <v>8.3000000000000007</v>
      </c>
      <c r="J235" s="55"/>
      <c r="K235" s="55">
        <v>9.4</v>
      </c>
      <c r="L235" s="55"/>
      <c r="M235" s="55"/>
      <c r="N235" s="55"/>
      <c r="O235" s="55"/>
      <c r="P235" s="55"/>
      <c r="Q235" s="51"/>
      <c r="R235" s="51"/>
      <c r="S235" s="51"/>
      <c r="T235" s="55"/>
      <c r="U235" s="55"/>
      <c r="V235" s="55"/>
      <c r="W235" s="55"/>
      <c r="X235" s="55"/>
      <c r="Y235" s="55"/>
      <c r="Z235" s="55"/>
      <c r="AA235" s="55"/>
      <c r="AB235" s="55"/>
      <c r="AC235" s="55"/>
      <c r="AD235" s="55"/>
      <c r="AE235" s="55"/>
      <c r="AF235" s="31">
        <f t="shared" si="19"/>
        <v>9.3582999999999998</v>
      </c>
      <c r="AI235" s="46" t="s">
        <v>1</v>
      </c>
      <c r="AJ235" s="46" t="str">
        <f>IF(I235&lt;&gt;"","-" &amp;TEXT([1]comp!$I235,"0.#") &amp;TEXT(I$1,0),"")</f>
        <v>-8.3Al</v>
      </c>
      <c r="AK235" s="46" t="str">
        <f>IF(K235&lt;&gt;"","-" &amp;TEXT(comp[[#This Row],[W]],"0.#") &amp;TEXT(K$1,0),"")</f>
        <v>-9.4W</v>
      </c>
      <c r="AL235" s="46" t="str">
        <f>IF(H235&lt;&gt;"","-" &amp;TEXT(comp[[#This Row],[Ni]],"0.#") &amp;TEXT(H$1,0),"")</f>
        <v/>
      </c>
      <c r="AM235" s="46" t="str">
        <f>IF(J235&lt;&gt;"","-" &amp;TEXT(comp[[#This Row],[Cr]],"0.#") &amp;TEXT(J$1,0),"")</f>
        <v/>
      </c>
      <c r="AN235" s="46" t="str">
        <f>IF(M235&lt;&gt;"","-" &amp;TEXT(comp[[#This Row],[Ta]],"0.#") &amp;TEXT(M$1,0),"")</f>
        <v/>
      </c>
      <c r="AO235" s="46" t="str">
        <f>IF(N235&lt;&gt;"","-" &amp;TEXT(comp[[#This Row],[Nb]],"0.#") &amp;TEXT(N$1,0),"")</f>
        <v/>
      </c>
      <c r="AP235" s="46" t="str">
        <f>IF(O235&lt;&gt;"","-" &amp;TEXT(comp[[#This Row],[V]],"0.#") &amp;TEXT(O$1,0),"")</f>
        <v/>
      </c>
      <c r="AQ235" s="46" t="str">
        <f>IF(L235&lt;&gt;"","-" &amp;TEXT(comp[[#This Row],[Ti]],"0.#") &amp;TEXT(L$1,0),"")</f>
        <v/>
      </c>
      <c r="AR235" s="46" t="str">
        <f>IF(P235&lt;&gt;"","-" &amp;TEXT(comp[[#This Row],[Mo]],"0.#") &amp;TEXT(P$1,0),"")</f>
        <v/>
      </c>
      <c r="AS235" s="46" t="str">
        <f>IF(Q235&lt;&gt;"","-" &amp;TEXT(comp[[#This Row],[C]],"0.##") &amp;TEXT(Q$1,0),"")</f>
        <v/>
      </c>
      <c r="AT235" s="46" t="str">
        <f>IF(R235&lt;&gt;"","-" &amp;TEXT(comp[[#This Row],[Zr]],"0.##") &amp;TEXT(R$1,0),"")</f>
        <v/>
      </c>
      <c r="AU235" s="46" t="str">
        <f>IF(S235&lt;&gt;"","-" &amp;TEXT(comp[[#This Row],[B]],"0.##") &amp;TEXT(S$1,0),"")</f>
        <v/>
      </c>
      <c r="AV235" s="46" t="str">
        <f>IF(T235&lt;&gt;"","-" &amp;TEXT(comp[[#This Row],[Ir]],"0.#") &amp;TEXT(T$1,0),"")</f>
        <v/>
      </c>
      <c r="AW235" s="46" t="str">
        <f>IF(U235&lt;&gt;"","-" &amp;TEXT(comp[[#This Row],[Re]],"0.#") &amp;TEXT(U$1,0),"")</f>
        <v/>
      </c>
      <c r="AX235" s="46" t="str">
        <f>IF(V235&lt;&gt;"","-" &amp;TEXT(comp[[#This Row],[Si]],"0.#") &amp;TEXT(V$1,0),"")</f>
        <v/>
      </c>
      <c r="AY235" s="46" t="str">
        <f>IF(W235&lt;&gt;"","-" &amp;TEXT(comp[[#This Row],[Fe]],"0.#") &amp;TEXT(W$1,0),"")</f>
        <v/>
      </c>
      <c r="AZ235" s="46" t="str">
        <f>IF(X235&lt;&gt;"","-" &amp;TEXT(comp[[#This Row],[Y]],"0.#") &amp;TEXT(X$1,0),"")</f>
        <v/>
      </c>
      <c r="BA235" s="46" t="str">
        <f>IF(Y235&lt;&gt;"","-" &amp;TEXT(comp[[#This Row],[Hf]],"0.#") &amp;TEXT(Y$1,0),"")</f>
        <v/>
      </c>
      <c r="BB235" s="46" t="str">
        <f>IF(Z235&lt;&gt;"","-" &amp;TEXT(comp[[#This Row],[Ge]],"0.#") &amp;TEXT(Z$1,0),"")</f>
        <v/>
      </c>
      <c r="BC235" s="46" t="str">
        <f>IF(AA235&lt;&gt;"","-" &amp;TEXT(comp[[#This Row],[Mn]],"0.#") &amp;TEXT(AA$1,0),"")</f>
        <v/>
      </c>
      <c r="BD235" s="46" t="str">
        <f>IF(AB235&lt;&gt;"","-" &amp;TEXT(comp[[#This Row],[Sc]],"0.#") &amp;TEXT(AB$1,0),"")</f>
        <v/>
      </c>
      <c r="BE235" s="46" t="str">
        <f>IF(AC235&lt;&gt;"","-" &amp;TEXT(comp[[#This Row],[Ru]],"0.#") &amp;TEXT(AC$1,0),"")</f>
        <v/>
      </c>
      <c r="BF235" s="46" t="str">
        <f>IF(AD235&lt;&gt;"","-" &amp;TEXT(comp[[#This Row],[Ce]],"0.#") &amp;TEXT(AD$1,0),"")</f>
        <v/>
      </c>
      <c r="BG235" s="46" t="str">
        <f>IF(AE235&lt;&gt;"","-" &amp;TEXT([1]comp!$AE235,"0.#") &amp;TEXT(AE$1,0),"")</f>
        <v/>
      </c>
      <c r="BH235" s="32" t="str">
        <f>[1]comp!$D235 &amp; [1]comp!$E235</f>
        <v>0.12BKolb, M. et al. On the grain boundary strengthening effect of boron in γ/γ′ Cobalt-base superalloys. Acta Mater. 145, 247–254 (2018).</v>
      </c>
      <c r="BI235" s="73" t="str">
        <f t="shared" si="16"/>
        <v>Co-8.3Al-9.4W</v>
      </c>
      <c r="BJ235" s="32" t="s">
        <v>1944</v>
      </c>
      <c r="BK235" t="str">
        <f t="shared" si="17"/>
        <v>-8.3Al-9.4W</v>
      </c>
      <c r="BL235"/>
      <c r="BM235"/>
      <c r="BN235"/>
      <c r="BO235"/>
    </row>
    <row r="236" spans="1:67" s="28" customFormat="1" x14ac:dyDescent="0.3">
      <c r="A236" s="26" t="str">
        <f t="shared" si="20"/>
        <v>Co-8.3Al-9.4W-0.17B</v>
      </c>
      <c r="B236" s="38" t="s">
        <v>1484</v>
      </c>
      <c r="C236" s="38" t="s">
        <v>2725</v>
      </c>
      <c r="D236" s="31" t="s">
        <v>554</v>
      </c>
      <c r="E236" s="32" t="s">
        <v>548</v>
      </c>
      <c r="F236" s="31">
        <v>248</v>
      </c>
      <c r="G236" s="54">
        <f t="shared" si="21"/>
        <v>82.13</v>
      </c>
      <c r="H236" s="55"/>
      <c r="I236" s="55">
        <v>8.3000000000000007</v>
      </c>
      <c r="J236" s="55"/>
      <c r="K236" s="55">
        <v>9.4</v>
      </c>
      <c r="L236" s="55"/>
      <c r="M236" s="55"/>
      <c r="N236" s="55"/>
      <c r="O236" s="55"/>
      <c r="P236" s="55"/>
      <c r="Q236" s="51"/>
      <c r="R236" s="51"/>
      <c r="S236" s="51">
        <v>0.17</v>
      </c>
      <c r="T236" s="55"/>
      <c r="U236" s="55"/>
      <c r="V236" s="55"/>
      <c r="W236" s="55"/>
      <c r="X236" s="55"/>
      <c r="Y236" s="55"/>
      <c r="Z236" s="55"/>
      <c r="AA236" s="55"/>
      <c r="AB236" s="55"/>
      <c r="AC236" s="55"/>
      <c r="AD236" s="55"/>
      <c r="AE236" s="55"/>
      <c r="AF236" s="31">
        <f t="shared" si="19"/>
        <v>9.347351999999999</v>
      </c>
      <c r="AG236" s="31"/>
      <c r="AH236" s="31" t="s">
        <v>555</v>
      </c>
      <c r="AI236" s="46" t="s">
        <v>1</v>
      </c>
      <c r="AJ236" s="46" t="str">
        <f>IF(I236&lt;&gt;"","-" &amp;TEXT([1]comp!$I236,"0.#") &amp;TEXT(I$1,0),"")</f>
        <v>-8.3Al</v>
      </c>
      <c r="AK236" s="46" t="str">
        <f>IF(K236&lt;&gt;"","-" &amp;TEXT(comp[[#This Row],[W]],"0.#") &amp;TEXT(K$1,0),"")</f>
        <v>-9.4W</v>
      </c>
      <c r="AL236" s="46" t="str">
        <f>IF(H236&lt;&gt;"","-" &amp;TEXT(comp[[#This Row],[Ni]],"0.#") &amp;TEXT(H$1,0),"")</f>
        <v/>
      </c>
      <c r="AM236" s="46" t="str">
        <f>IF(J236&lt;&gt;"","-" &amp;TEXT(comp[[#This Row],[Cr]],"0.#") &amp;TEXT(J$1,0),"")</f>
        <v/>
      </c>
      <c r="AN236" s="46" t="str">
        <f>IF(M236&lt;&gt;"","-" &amp;TEXT(comp[[#This Row],[Ta]],"0.#") &amp;TEXT(M$1,0),"")</f>
        <v/>
      </c>
      <c r="AO236" s="46" t="str">
        <f>IF(N236&lt;&gt;"","-" &amp;TEXT(comp[[#This Row],[Nb]],"0.#") &amp;TEXT(N$1,0),"")</f>
        <v/>
      </c>
      <c r="AP236" s="46" t="str">
        <f>IF(O236&lt;&gt;"","-" &amp;TEXT(comp[[#This Row],[V]],"0.#") &amp;TEXT(O$1,0),"")</f>
        <v/>
      </c>
      <c r="AQ236" s="46" t="str">
        <f>IF(L236&lt;&gt;"","-" &amp;TEXT(comp[[#This Row],[Ti]],"0.#") &amp;TEXT(L$1,0),"")</f>
        <v/>
      </c>
      <c r="AR236" s="46" t="str">
        <f>IF(P236&lt;&gt;"","-" &amp;TEXT(comp[[#This Row],[Mo]],"0.#") &amp;TEXT(P$1,0),"")</f>
        <v/>
      </c>
      <c r="AS236" s="46" t="str">
        <f>IF(Q236&lt;&gt;"","-" &amp;TEXT(comp[[#This Row],[C]],"0.##") &amp;TEXT(Q$1,0),"")</f>
        <v/>
      </c>
      <c r="AT236" s="46" t="str">
        <f>IF(R236&lt;&gt;"","-" &amp;TEXT(comp[[#This Row],[Zr]],"0.##") &amp;TEXT(R$1,0),"")</f>
        <v/>
      </c>
      <c r="AU236" s="46" t="str">
        <f>IF(S236&lt;&gt;"","-" &amp;TEXT(comp[[#This Row],[B]],"0.##") &amp;TEXT(S$1,0),"")</f>
        <v>-0.17B</v>
      </c>
      <c r="AV236" s="46" t="str">
        <f>IF(T236&lt;&gt;"","-" &amp;TEXT(comp[[#This Row],[Ir]],"0.#") &amp;TEXT(T$1,0),"")</f>
        <v/>
      </c>
      <c r="AW236" s="46" t="str">
        <f>IF(U236&lt;&gt;"","-" &amp;TEXT(comp[[#This Row],[Re]],"0.#") &amp;TEXT(U$1,0),"")</f>
        <v/>
      </c>
      <c r="AX236" s="46" t="str">
        <f>IF(V236&lt;&gt;"","-" &amp;TEXT(comp[[#This Row],[Si]],"0.#") &amp;TEXT(V$1,0),"")</f>
        <v/>
      </c>
      <c r="AY236" s="46" t="str">
        <f>IF(W236&lt;&gt;"","-" &amp;TEXT(comp[[#This Row],[Fe]],"0.#") &amp;TEXT(W$1,0),"")</f>
        <v/>
      </c>
      <c r="AZ236" s="46" t="str">
        <f>IF(X236&lt;&gt;"","-" &amp;TEXT(comp[[#This Row],[Y]],"0.#") &amp;TEXT(X$1,0),"")</f>
        <v/>
      </c>
      <c r="BA236" s="46" t="str">
        <f>IF(Y236&lt;&gt;"","-" &amp;TEXT(comp[[#This Row],[Hf]],"0.#") &amp;TEXT(Y$1,0),"")</f>
        <v/>
      </c>
      <c r="BB236" s="46" t="str">
        <f>IF(Z236&lt;&gt;"","-" &amp;TEXT(comp[[#This Row],[Ge]],"0.#") &amp;TEXT(Z$1,0),"")</f>
        <v/>
      </c>
      <c r="BC236" s="46" t="str">
        <f>IF(AA236&lt;&gt;"","-" &amp;TEXT(comp[[#This Row],[Mn]],"0.#") &amp;TEXT(AA$1,0),"")</f>
        <v/>
      </c>
      <c r="BD236" s="46" t="str">
        <f>IF(AB236&lt;&gt;"","-" &amp;TEXT(comp[[#This Row],[Sc]],"0.#") &amp;TEXT(AB$1,0),"")</f>
        <v/>
      </c>
      <c r="BE236" s="46" t="str">
        <f>IF(AC236&lt;&gt;"","-" &amp;TEXT(comp[[#This Row],[Ru]],"0.#") &amp;TEXT(AC$1,0),"")</f>
        <v/>
      </c>
      <c r="BF236" s="46" t="str">
        <f>IF(AD236&lt;&gt;"","-" &amp;TEXT(comp[[#This Row],[Ce]],"0.#") &amp;TEXT(AD$1,0),"")</f>
        <v/>
      </c>
      <c r="BG236" s="46" t="str">
        <f>IF(AE236&lt;&gt;"","-" &amp;TEXT([1]comp!$AE236,"0.#") &amp;TEXT(AE$1,0),"")</f>
        <v/>
      </c>
      <c r="BH236" s="32" t="str">
        <f>[1]comp!$D236 &amp; [1]comp!$E236</f>
        <v>0.12B-noPDZKolb, M. et al. On the grain boundary strengthening effect of boron in γ/γ′ Cobalt-base superalloys. Acta Mater. 145, 247–254 (2018).</v>
      </c>
      <c r="BI236" s="73" t="str">
        <f t="shared" si="16"/>
        <v>Co-8.3Al-9.4W-0.17B</v>
      </c>
      <c r="BJ236" s="32" t="s">
        <v>1945</v>
      </c>
      <c r="BK236" t="str">
        <f t="shared" si="17"/>
        <v>-8.3Al-9.4W-0.17B</v>
      </c>
      <c r="BL236"/>
      <c r="BM236"/>
      <c r="BN236"/>
      <c r="BO236"/>
    </row>
    <row r="237" spans="1:67" s="31" customFormat="1" x14ac:dyDescent="0.3">
      <c r="A237" s="26" t="str">
        <f t="shared" si="20"/>
        <v>Co-7.Al-5.W-4.Ti-2.Ta</v>
      </c>
      <c r="B237" s="69" t="s">
        <v>779</v>
      </c>
      <c r="C237" s="69" t="s">
        <v>2900</v>
      </c>
      <c r="D237" s="42" t="s">
        <v>569</v>
      </c>
      <c r="E237" s="42" t="s">
        <v>566</v>
      </c>
      <c r="F237" s="42">
        <v>249</v>
      </c>
      <c r="G237" s="54">
        <f t="shared" si="21"/>
        <v>82</v>
      </c>
      <c r="H237" s="48"/>
      <c r="I237" s="48">
        <v>7</v>
      </c>
      <c r="J237" s="48"/>
      <c r="K237" s="48">
        <v>5</v>
      </c>
      <c r="L237" s="48">
        <v>4</v>
      </c>
      <c r="M237" s="48">
        <v>2</v>
      </c>
      <c r="N237" s="48"/>
      <c r="O237" s="48"/>
      <c r="P237" s="48"/>
      <c r="Q237" s="47"/>
      <c r="R237" s="47"/>
      <c r="S237" s="47"/>
      <c r="T237" s="48"/>
      <c r="U237" s="48"/>
      <c r="V237" s="48"/>
      <c r="W237" s="48"/>
      <c r="X237" s="48"/>
      <c r="Y237" s="48"/>
      <c r="Z237" s="48"/>
      <c r="AA237" s="48"/>
      <c r="AB237" s="48"/>
      <c r="AC237" s="48"/>
      <c r="AD237" s="48"/>
      <c r="AE237" s="48"/>
      <c r="AF237" s="42">
        <f t="shared" si="19"/>
        <v>8.9627800000000004</v>
      </c>
      <c r="AG237" s="42"/>
      <c r="AH237" s="42"/>
      <c r="AI237" s="46" t="s">
        <v>1</v>
      </c>
      <c r="AJ237" s="46" t="str">
        <f>IF(I237&lt;&gt;"","-" &amp;TEXT([1]comp!$I237,"0.#") &amp;TEXT(I$1,0),"")</f>
        <v>-7.Al</v>
      </c>
      <c r="AK237" s="46" t="str">
        <f>IF(K237&lt;&gt;"","-" &amp;TEXT(comp[[#This Row],[W]],"0.#") &amp;TEXT(K$1,0),"")</f>
        <v>-5.W</v>
      </c>
      <c r="AL237" s="46" t="str">
        <f>IF(H237&lt;&gt;"","-" &amp;TEXT(comp[[#This Row],[Ni]],"0.#") &amp;TEXT(H$1,0),"")</f>
        <v/>
      </c>
      <c r="AM237" s="46" t="str">
        <f>IF(J237&lt;&gt;"","-" &amp;TEXT(comp[[#This Row],[Cr]],"0.#") &amp;TEXT(J$1,0),"")</f>
        <v/>
      </c>
      <c r="AN237" s="46" t="str">
        <f>IF(M237&lt;&gt;"","-" &amp;TEXT(comp[[#This Row],[Ta]],"0.#") &amp;TEXT(M$1,0),"")</f>
        <v>-2.Ta</v>
      </c>
      <c r="AO237" s="46" t="str">
        <f>IF(N237&lt;&gt;"","-" &amp;TEXT(comp[[#This Row],[Nb]],"0.#") &amp;TEXT(N$1,0),"")</f>
        <v/>
      </c>
      <c r="AP237" s="46" t="str">
        <f>IF(O237&lt;&gt;"","-" &amp;TEXT(comp[[#This Row],[V]],"0.#") &amp;TEXT(O$1,0),"")</f>
        <v/>
      </c>
      <c r="AQ237" s="46" t="str">
        <f>IF(L237&lt;&gt;"","-" &amp;TEXT(comp[[#This Row],[Ti]],"0.#") &amp;TEXT(L$1,0),"")</f>
        <v>-4.Ti</v>
      </c>
      <c r="AR237" s="46" t="str">
        <f>IF(P237&lt;&gt;"","-" &amp;TEXT(comp[[#This Row],[Mo]],"0.#") &amp;TEXT(P$1,0),"")</f>
        <v/>
      </c>
      <c r="AS237" s="46" t="str">
        <f>IF(Q237&lt;&gt;"","-" &amp;TEXT(comp[[#This Row],[C]],"0.##") &amp;TEXT(Q$1,0),"")</f>
        <v/>
      </c>
      <c r="AT237" s="46" t="str">
        <f>IF(R237&lt;&gt;"","-" &amp;TEXT(comp[[#This Row],[Zr]],"0.##") &amp;TEXT(R$1,0),"")</f>
        <v/>
      </c>
      <c r="AU237" s="46" t="str">
        <f>IF(S237&lt;&gt;"","-" &amp;TEXT(comp[[#This Row],[B]],"0.##") &amp;TEXT(S$1,0),"")</f>
        <v/>
      </c>
      <c r="AV237" s="46" t="str">
        <f>IF(T237&lt;&gt;"","-" &amp;TEXT(comp[[#This Row],[Ir]],"0.#") &amp;TEXT(T$1,0),"")</f>
        <v/>
      </c>
      <c r="AW237" s="46" t="str">
        <f>IF(U237&lt;&gt;"","-" &amp;TEXT(comp[[#This Row],[Re]],"0.#") &amp;TEXT(U$1,0),"")</f>
        <v/>
      </c>
      <c r="AX237" s="46" t="str">
        <f>IF(V237&lt;&gt;"","-" &amp;TEXT(comp[[#This Row],[Si]],"0.#") &amp;TEXT(V$1,0),"")</f>
        <v/>
      </c>
      <c r="AY237" s="46" t="str">
        <f>IF(W237&lt;&gt;"","-" &amp;TEXT(comp[[#This Row],[Fe]],"0.#") &amp;TEXT(W$1,0),"")</f>
        <v/>
      </c>
      <c r="AZ237" s="46" t="str">
        <f>IF(X237&lt;&gt;"","-" &amp;TEXT(comp[[#This Row],[Y]],"0.#") &amp;TEXT(X$1,0),"")</f>
        <v/>
      </c>
      <c r="BA237" s="46" t="str">
        <f>IF(Y237&lt;&gt;"","-" &amp;TEXT(comp[[#This Row],[Hf]],"0.#") &amp;TEXT(Y$1,0),"")</f>
        <v/>
      </c>
      <c r="BB237" s="46" t="str">
        <f>IF(Z237&lt;&gt;"","-" &amp;TEXT(comp[[#This Row],[Ge]],"0.#") &amp;TEXT(Z$1,0),"")</f>
        <v/>
      </c>
      <c r="BC237" s="46" t="str">
        <f>IF(AA237&lt;&gt;"","-" &amp;TEXT(comp[[#This Row],[Mn]],"0.#") &amp;TEXT(AA$1,0),"")</f>
        <v/>
      </c>
      <c r="BD237" s="46" t="str">
        <f>IF(AB237&lt;&gt;"","-" &amp;TEXT(comp[[#This Row],[Sc]],"0.#") &amp;TEXT(AB$1,0),"")</f>
        <v/>
      </c>
      <c r="BE237" s="46" t="str">
        <f>IF(AC237&lt;&gt;"","-" &amp;TEXT(comp[[#This Row],[Ru]],"0.#") &amp;TEXT(AC$1,0),"")</f>
        <v/>
      </c>
      <c r="BF237" s="46" t="str">
        <f>IF(AD237&lt;&gt;"","-" &amp;TEXT(comp[[#This Row],[Ce]],"0.#") &amp;TEXT(AD$1,0),"")</f>
        <v/>
      </c>
      <c r="BG237" s="46" t="str">
        <f>IF(AE237&lt;&gt;"","-" &amp;TEXT([1]comp!$AE237,"0.#") &amp;TEXT(AE$1,0),"")</f>
        <v/>
      </c>
      <c r="BH237" s="42" t="str">
        <f>[1]comp!$D237 &amp; [1]comp!$E237</f>
        <v>Co-30Ni-7Al-4Ti-5W-2TaLass, E. A. Application of Computational Thermodynamics to the Design of a Co-Ni-Based γ′-Strengthened Superalloy. Metall. Mater. Trans. A Phys. Metall. Mater. Sci. 48, 2443–2459 (2017).</v>
      </c>
      <c r="BI237" s="70" t="str">
        <f t="shared" si="16"/>
        <v>Co-7.Al-5.W-4.Ti-2.Ta</v>
      </c>
      <c r="BJ237" s="42" t="s">
        <v>1730</v>
      </c>
      <c r="BK237" t="str">
        <f t="shared" si="17"/>
        <v>-7.Al-5.W-2.Ta-4.Ti</v>
      </c>
      <c r="BL237"/>
      <c r="BM237"/>
      <c r="BN237"/>
      <c r="BO237"/>
    </row>
    <row r="238" spans="1:67" s="28" customFormat="1" x14ac:dyDescent="0.3">
      <c r="A238" s="26" t="str">
        <f t="shared" si="20"/>
        <v>Co-10.5Al-7.W-4.Ti-2.5Ta</v>
      </c>
      <c r="B238" s="30" t="s">
        <v>1483</v>
      </c>
      <c r="C238" s="30" t="s">
        <v>2901</v>
      </c>
      <c r="D238" s="28" t="s">
        <v>572</v>
      </c>
      <c r="E238" s="28" t="s">
        <v>566</v>
      </c>
      <c r="F238" s="28">
        <v>250</v>
      </c>
      <c r="G238" s="54">
        <f t="shared" si="21"/>
        <v>76</v>
      </c>
      <c r="H238" s="56"/>
      <c r="I238" s="56">
        <v>10.5</v>
      </c>
      <c r="J238" s="56"/>
      <c r="K238" s="56">
        <v>7</v>
      </c>
      <c r="L238" s="56">
        <v>4</v>
      </c>
      <c r="M238" s="56">
        <v>2.5</v>
      </c>
      <c r="N238" s="56"/>
      <c r="O238" s="56"/>
      <c r="P238" s="56"/>
      <c r="Q238" s="52"/>
      <c r="R238" s="52"/>
      <c r="S238" s="52"/>
      <c r="T238" s="56"/>
      <c r="U238" s="56"/>
      <c r="V238" s="56"/>
      <c r="W238" s="56"/>
      <c r="X238" s="56"/>
      <c r="Y238" s="56"/>
      <c r="Z238" s="56"/>
      <c r="AA238" s="56"/>
      <c r="AB238" s="56"/>
      <c r="AC238" s="56"/>
      <c r="AD238" s="56"/>
      <c r="AE238" s="56"/>
      <c r="AF238" s="28">
        <f t="shared" si="19"/>
        <v>8.9915300000000009</v>
      </c>
      <c r="AI238" s="46" t="s">
        <v>1</v>
      </c>
      <c r="AJ238" s="46" t="str">
        <f>IF(I238&lt;&gt;"","-" &amp;TEXT([1]comp!$I238,"0.#") &amp;TEXT(I$1,0),"")</f>
        <v>-10.5Al</v>
      </c>
      <c r="AK238" s="46" t="str">
        <f>IF(K238&lt;&gt;"","-" &amp;TEXT(comp[[#This Row],[W]],"0.#") &amp;TEXT(K$1,0),"")</f>
        <v>-7.W</v>
      </c>
      <c r="AL238" s="46" t="str">
        <f>IF(H238&lt;&gt;"","-" &amp;TEXT(comp[[#This Row],[Ni]],"0.#") &amp;TEXT(H$1,0),"")</f>
        <v/>
      </c>
      <c r="AM238" s="46" t="str">
        <f>IF(J238&lt;&gt;"","-" &amp;TEXT(comp[[#This Row],[Cr]],"0.#") &amp;TEXT(J$1,0),"")</f>
        <v/>
      </c>
      <c r="AN238" s="46" t="str">
        <f>IF(M238&lt;&gt;"","-" &amp;TEXT(comp[[#This Row],[Ta]],"0.#") &amp;TEXT(M$1,0),"")</f>
        <v>-2.5Ta</v>
      </c>
      <c r="AO238" s="46" t="str">
        <f>IF(N238&lt;&gt;"","-" &amp;TEXT(comp[[#This Row],[Nb]],"0.#") &amp;TEXT(N$1,0),"")</f>
        <v/>
      </c>
      <c r="AP238" s="46" t="str">
        <f>IF(O238&lt;&gt;"","-" &amp;TEXT(comp[[#This Row],[V]],"0.#") &amp;TEXT(O$1,0),"")</f>
        <v/>
      </c>
      <c r="AQ238" s="46" t="str">
        <f>IF(L238&lt;&gt;"","-" &amp;TEXT(comp[[#This Row],[Ti]],"0.#") &amp;TEXT(L$1,0),"")</f>
        <v>-4.Ti</v>
      </c>
      <c r="AR238" s="46" t="str">
        <f>IF(P238&lt;&gt;"","-" &amp;TEXT(comp[[#This Row],[Mo]],"0.#") &amp;TEXT(P$1,0),"")</f>
        <v/>
      </c>
      <c r="AS238" s="46" t="str">
        <f>IF(Q238&lt;&gt;"","-" &amp;TEXT(comp[[#This Row],[C]],"0.##") &amp;TEXT(Q$1,0),"")</f>
        <v/>
      </c>
      <c r="AT238" s="46" t="str">
        <f>IF(R238&lt;&gt;"","-" &amp;TEXT(comp[[#This Row],[Zr]],"0.##") &amp;TEXT(R$1,0),"")</f>
        <v/>
      </c>
      <c r="AU238" s="46" t="str">
        <f>IF(S238&lt;&gt;"","-" &amp;TEXT(comp[[#This Row],[B]],"0.##") &amp;TEXT(S$1,0),"")</f>
        <v/>
      </c>
      <c r="AV238" s="46" t="str">
        <f>IF(T238&lt;&gt;"","-" &amp;TEXT(comp[[#This Row],[Ir]],"0.#") &amp;TEXT(T$1,0),"")</f>
        <v/>
      </c>
      <c r="AW238" s="46" t="str">
        <f>IF(U238&lt;&gt;"","-" &amp;TEXT(comp[[#This Row],[Re]],"0.#") &amp;TEXT(U$1,0),"")</f>
        <v/>
      </c>
      <c r="AX238" s="46" t="str">
        <f>IF(V238&lt;&gt;"","-" &amp;TEXT(comp[[#This Row],[Si]],"0.#") &amp;TEXT(V$1,0),"")</f>
        <v/>
      </c>
      <c r="AY238" s="46" t="str">
        <f>IF(W238&lt;&gt;"","-" &amp;TEXT(comp[[#This Row],[Fe]],"0.#") &amp;TEXT(W$1,0),"")</f>
        <v/>
      </c>
      <c r="AZ238" s="46" t="str">
        <f>IF(X238&lt;&gt;"","-" &amp;TEXT(comp[[#This Row],[Y]],"0.#") &amp;TEXT(X$1,0),"")</f>
        <v/>
      </c>
      <c r="BA238" s="46" t="str">
        <f>IF(Y238&lt;&gt;"","-" &amp;TEXT(comp[[#This Row],[Hf]],"0.#") &amp;TEXT(Y$1,0),"")</f>
        <v/>
      </c>
      <c r="BB238" s="46" t="str">
        <f>IF(Z238&lt;&gt;"","-" &amp;TEXT(comp[[#This Row],[Ge]],"0.#") &amp;TEXT(Z$1,0),"")</f>
        <v/>
      </c>
      <c r="BC238" s="46" t="str">
        <f>IF(AA238&lt;&gt;"","-" &amp;TEXT(comp[[#This Row],[Mn]],"0.#") &amp;TEXT(AA$1,0),"")</f>
        <v/>
      </c>
      <c r="BD238" s="46" t="str">
        <f>IF(AB238&lt;&gt;"","-" &amp;TEXT(comp[[#This Row],[Sc]],"0.#") &amp;TEXT(AB$1,0),"")</f>
        <v/>
      </c>
      <c r="BE238" s="46" t="str">
        <f>IF(AC238&lt;&gt;"","-" &amp;TEXT(comp[[#This Row],[Ru]],"0.#") &amp;TEXT(AC$1,0),"")</f>
        <v/>
      </c>
      <c r="BF238" s="46" t="str">
        <f>IF(AD238&lt;&gt;"","-" &amp;TEXT(comp[[#This Row],[Ce]],"0.#") &amp;TEXT(AD$1,0),"")</f>
        <v/>
      </c>
      <c r="BG238" s="46" t="str">
        <f>IF(AE238&lt;&gt;"","-" &amp;TEXT([1]comp!$AE238,"0.#") &amp;TEXT(AE$1,0),"")</f>
        <v/>
      </c>
      <c r="BH238" s="28" t="str">
        <f>[1]comp!$D238 &amp; [1]comp!$E238</f>
        <v>Co-30Ni-10.5Al-4Ti-7W-2.5TaLass, E. A. Application of Computational Thermodynamics to the Design of a Co-Ni-Based γ′-Strengthened Superalloy. Metall. Mater. Trans. A Phys. Metall. Mater. Sci. 48, 2443–2459 (2017).</v>
      </c>
      <c r="BI238" s="36" t="str">
        <f t="shared" si="16"/>
        <v>Co-10.5Al-7.W-4.Ti-2.5Ta</v>
      </c>
      <c r="BJ238" s="28" t="s">
        <v>1726</v>
      </c>
      <c r="BK238" t="str">
        <f t="shared" si="17"/>
        <v>-10.5Al-7.W-2.5Ta-4.Ti</v>
      </c>
      <c r="BL238"/>
      <c r="BM238"/>
      <c r="BN238"/>
      <c r="BO238"/>
    </row>
    <row r="239" spans="1:67" s="28" customFormat="1" x14ac:dyDescent="0.3">
      <c r="A239" s="26" t="str">
        <f t="shared" si="20"/>
        <v>Co-11.Al-5.5W-4.Ti-2.5Ta</v>
      </c>
      <c r="B239" s="30" t="s">
        <v>1483</v>
      </c>
      <c r="C239" s="30" t="s">
        <v>2902</v>
      </c>
      <c r="D239" s="28" t="s">
        <v>573</v>
      </c>
      <c r="E239" s="28" t="s">
        <v>566</v>
      </c>
      <c r="F239" s="28">
        <v>251</v>
      </c>
      <c r="G239" s="54">
        <f t="shared" si="21"/>
        <v>77</v>
      </c>
      <c r="H239" s="56"/>
      <c r="I239" s="56">
        <v>11</v>
      </c>
      <c r="J239" s="56"/>
      <c r="K239" s="56">
        <v>5.5</v>
      </c>
      <c r="L239" s="56">
        <v>4</v>
      </c>
      <c r="M239" s="56">
        <v>2.5</v>
      </c>
      <c r="N239" s="56"/>
      <c r="O239" s="56"/>
      <c r="P239" s="56"/>
      <c r="Q239" s="52"/>
      <c r="R239" s="52"/>
      <c r="S239" s="52"/>
      <c r="T239" s="56"/>
      <c r="U239" s="56"/>
      <c r="V239" s="56"/>
      <c r="W239" s="56"/>
      <c r="X239" s="56"/>
      <c r="Y239" s="56"/>
      <c r="Z239" s="56"/>
      <c r="AA239" s="56"/>
      <c r="AB239" s="56"/>
      <c r="AC239" s="56"/>
      <c r="AD239" s="56"/>
      <c r="AE239" s="56"/>
      <c r="AF239" s="28">
        <f t="shared" si="19"/>
        <v>8.8052800000000016</v>
      </c>
      <c r="AI239" s="46" t="s">
        <v>1</v>
      </c>
      <c r="AJ239" s="46" t="str">
        <f>IF(I239&lt;&gt;"","-" &amp;TEXT([1]comp!$I239,"0.#") &amp;TEXT(I$1,0),"")</f>
        <v>-11.Al</v>
      </c>
      <c r="AK239" s="46" t="str">
        <f>IF(K239&lt;&gt;"","-" &amp;TEXT(comp[[#This Row],[W]],"0.#") &amp;TEXT(K$1,0),"")</f>
        <v>-5.5W</v>
      </c>
      <c r="AL239" s="46" t="str">
        <f>IF(H239&lt;&gt;"","-" &amp;TEXT(comp[[#This Row],[Ni]],"0.#") &amp;TEXT(H$1,0),"")</f>
        <v/>
      </c>
      <c r="AM239" s="46" t="str">
        <f>IF(J239&lt;&gt;"","-" &amp;TEXT(comp[[#This Row],[Cr]],"0.#") &amp;TEXT(J$1,0),"")</f>
        <v/>
      </c>
      <c r="AN239" s="46" t="str">
        <f>IF(M239&lt;&gt;"","-" &amp;TEXT(comp[[#This Row],[Ta]],"0.#") &amp;TEXT(M$1,0),"")</f>
        <v>-2.5Ta</v>
      </c>
      <c r="AO239" s="46" t="str">
        <f>IF(N239&lt;&gt;"","-" &amp;TEXT(comp[[#This Row],[Nb]],"0.#") &amp;TEXT(N$1,0),"")</f>
        <v/>
      </c>
      <c r="AP239" s="46" t="str">
        <f>IF(O239&lt;&gt;"","-" &amp;TEXT(comp[[#This Row],[V]],"0.#") &amp;TEXT(O$1,0),"")</f>
        <v/>
      </c>
      <c r="AQ239" s="46" t="str">
        <f>IF(L239&lt;&gt;"","-" &amp;TEXT(comp[[#This Row],[Ti]],"0.#") &amp;TEXT(L$1,0),"")</f>
        <v>-4.Ti</v>
      </c>
      <c r="AR239" s="46" t="str">
        <f>IF(P239&lt;&gt;"","-" &amp;TEXT(comp[[#This Row],[Mo]],"0.#") &amp;TEXT(P$1,0),"")</f>
        <v/>
      </c>
      <c r="AS239" s="46" t="str">
        <f>IF(Q239&lt;&gt;"","-" &amp;TEXT(comp[[#This Row],[C]],"0.##") &amp;TEXT(Q$1,0),"")</f>
        <v/>
      </c>
      <c r="AT239" s="46" t="str">
        <f>IF(R239&lt;&gt;"","-" &amp;TEXT(comp[[#This Row],[Zr]],"0.##") &amp;TEXT(R$1,0),"")</f>
        <v/>
      </c>
      <c r="AU239" s="46" t="str">
        <f>IF(S239&lt;&gt;"","-" &amp;TEXT(comp[[#This Row],[B]],"0.##") &amp;TEXT(S$1,0),"")</f>
        <v/>
      </c>
      <c r="AV239" s="46" t="str">
        <f>IF(T239&lt;&gt;"","-" &amp;TEXT(comp[[#This Row],[Ir]],"0.#") &amp;TEXT(T$1,0),"")</f>
        <v/>
      </c>
      <c r="AW239" s="46" t="str">
        <f>IF(U239&lt;&gt;"","-" &amp;TEXT(comp[[#This Row],[Re]],"0.#") &amp;TEXT(U$1,0),"")</f>
        <v/>
      </c>
      <c r="AX239" s="46" t="str">
        <f>IF(V239&lt;&gt;"","-" &amp;TEXT(comp[[#This Row],[Si]],"0.#") &amp;TEXT(V$1,0),"")</f>
        <v/>
      </c>
      <c r="AY239" s="46" t="str">
        <f>IF(W239&lt;&gt;"","-" &amp;TEXT(comp[[#This Row],[Fe]],"0.#") &amp;TEXT(W$1,0),"")</f>
        <v/>
      </c>
      <c r="AZ239" s="46" t="str">
        <f>IF(X239&lt;&gt;"","-" &amp;TEXT(comp[[#This Row],[Y]],"0.#") &amp;TEXT(X$1,0),"")</f>
        <v/>
      </c>
      <c r="BA239" s="46" t="str">
        <f>IF(Y239&lt;&gt;"","-" &amp;TEXT(comp[[#This Row],[Hf]],"0.#") &amp;TEXT(Y$1,0),"")</f>
        <v/>
      </c>
      <c r="BB239" s="46" t="str">
        <f>IF(Z239&lt;&gt;"","-" &amp;TEXT(comp[[#This Row],[Ge]],"0.#") &amp;TEXT(Z$1,0),"")</f>
        <v/>
      </c>
      <c r="BC239" s="46" t="str">
        <f>IF(AA239&lt;&gt;"","-" &amp;TEXT(comp[[#This Row],[Mn]],"0.#") &amp;TEXT(AA$1,0),"")</f>
        <v/>
      </c>
      <c r="BD239" s="46" t="str">
        <f>IF(AB239&lt;&gt;"","-" &amp;TEXT(comp[[#This Row],[Sc]],"0.#") &amp;TEXT(AB$1,0),"")</f>
        <v/>
      </c>
      <c r="BE239" s="46" t="str">
        <f>IF(AC239&lt;&gt;"","-" &amp;TEXT(comp[[#This Row],[Ru]],"0.#") &amp;TEXT(AC$1,0),"")</f>
        <v/>
      </c>
      <c r="BF239" s="46" t="str">
        <f>IF(AD239&lt;&gt;"","-" &amp;TEXT(comp[[#This Row],[Ce]],"0.#") &amp;TEXT(AD$1,0),"")</f>
        <v/>
      </c>
      <c r="BG239" s="46" t="str">
        <f>IF(AE239&lt;&gt;"","-" &amp;TEXT([1]comp!$AE239,"0.#") &amp;TEXT(AE$1,0),"")</f>
        <v/>
      </c>
      <c r="BH239" s="28" t="str">
        <f>[1]comp!$D239 &amp; [1]comp!$E239</f>
        <v>Co-30Ni-11Al-4Ti-5.5W-2.5TaLass, E. A. Application of Computational Thermodynamics to the Design of a Co-Ni-Based γ′-Strengthened Superalloy. Metall. Mater. Trans. A Phys. Metall. Mater. Sci. 48, 2443–2459 (2017).</v>
      </c>
      <c r="BI239" s="36" t="str">
        <f t="shared" si="16"/>
        <v>Co-11.Al-5.5W-4.Ti-2.5Ta</v>
      </c>
      <c r="BJ239" s="28" t="s">
        <v>1729</v>
      </c>
      <c r="BK239" t="str">
        <f t="shared" si="17"/>
        <v>-11.Al-5.5W-2.5Ta-4.Ti</v>
      </c>
      <c r="BL239"/>
      <c r="BM239"/>
      <c r="BN239"/>
      <c r="BO239"/>
    </row>
    <row r="240" spans="1:67" s="28" customFormat="1" x14ac:dyDescent="0.3">
      <c r="A240" s="26" t="str">
        <f t="shared" si="20"/>
        <v>Co-11.5Al-3.5W-4.Ti-2.5Ta</v>
      </c>
      <c r="B240" s="30" t="s">
        <v>1483</v>
      </c>
      <c r="C240" s="30" t="s">
        <v>2903</v>
      </c>
      <c r="D240" s="28" t="s">
        <v>574</v>
      </c>
      <c r="E240" s="28" t="s">
        <v>566</v>
      </c>
      <c r="F240" s="28">
        <v>252</v>
      </c>
      <c r="G240" s="54">
        <f t="shared" si="21"/>
        <v>78.5</v>
      </c>
      <c r="H240" s="56"/>
      <c r="I240" s="56">
        <v>11.5</v>
      </c>
      <c r="J240" s="56"/>
      <c r="K240" s="56">
        <v>3.5</v>
      </c>
      <c r="L240" s="56">
        <v>4</v>
      </c>
      <c r="M240" s="56">
        <v>2.5</v>
      </c>
      <c r="N240" s="56"/>
      <c r="O240" s="56"/>
      <c r="P240" s="56"/>
      <c r="Q240" s="52"/>
      <c r="R240" s="52"/>
      <c r="S240" s="52"/>
      <c r="T240" s="56"/>
      <c r="U240" s="56"/>
      <c r="V240" s="56"/>
      <c r="W240" s="56"/>
      <c r="X240" s="56"/>
      <c r="Y240" s="56"/>
      <c r="Z240" s="56"/>
      <c r="AA240" s="56"/>
      <c r="AB240" s="56"/>
      <c r="AC240" s="56"/>
      <c r="AD240" s="56"/>
      <c r="AE240" s="56"/>
      <c r="AF240" s="28">
        <f t="shared" si="19"/>
        <v>8.5672800000000002</v>
      </c>
      <c r="AI240" s="46" t="s">
        <v>1</v>
      </c>
      <c r="AJ240" s="46" t="str">
        <f>IF(I240&lt;&gt;"","-" &amp;TEXT([1]comp!$I240,"0.#") &amp;TEXT(I$1,0),"")</f>
        <v>-11.5Al</v>
      </c>
      <c r="AK240" s="46" t="str">
        <f>IF(K240&lt;&gt;"","-" &amp;TEXT(comp[[#This Row],[W]],"0.#") &amp;TEXT(K$1,0),"")</f>
        <v>-3.5W</v>
      </c>
      <c r="AL240" s="46" t="str">
        <f>IF(H240&lt;&gt;"","-" &amp;TEXT(comp[[#This Row],[Ni]],"0.#") &amp;TEXT(H$1,0),"")</f>
        <v/>
      </c>
      <c r="AM240" s="46" t="str">
        <f>IF(J240&lt;&gt;"","-" &amp;TEXT(comp[[#This Row],[Cr]],"0.#") &amp;TEXT(J$1,0),"")</f>
        <v/>
      </c>
      <c r="AN240" s="46" t="str">
        <f>IF(M240&lt;&gt;"","-" &amp;TEXT(comp[[#This Row],[Ta]],"0.#") &amp;TEXT(M$1,0),"")</f>
        <v>-2.5Ta</v>
      </c>
      <c r="AO240" s="46" t="str">
        <f>IF(N240&lt;&gt;"","-" &amp;TEXT(comp[[#This Row],[Nb]],"0.#") &amp;TEXT(N$1,0),"")</f>
        <v/>
      </c>
      <c r="AP240" s="46" t="str">
        <f>IF(O240&lt;&gt;"","-" &amp;TEXT(comp[[#This Row],[V]],"0.#") &amp;TEXT(O$1,0),"")</f>
        <v/>
      </c>
      <c r="AQ240" s="46" t="str">
        <f>IF(L240&lt;&gt;"","-" &amp;TEXT(comp[[#This Row],[Ti]],"0.#") &amp;TEXT(L$1,0),"")</f>
        <v>-4.Ti</v>
      </c>
      <c r="AR240" s="46" t="str">
        <f>IF(P240&lt;&gt;"","-" &amp;TEXT(comp[[#This Row],[Mo]],"0.#") &amp;TEXT(P$1,0),"")</f>
        <v/>
      </c>
      <c r="AS240" s="46" t="str">
        <f>IF(Q240&lt;&gt;"","-" &amp;TEXT(comp[[#This Row],[C]],"0.##") &amp;TEXT(Q$1,0),"")</f>
        <v/>
      </c>
      <c r="AT240" s="46" t="str">
        <f>IF(R240&lt;&gt;"","-" &amp;TEXT(comp[[#This Row],[Zr]],"0.##") &amp;TEXT(R$1,0),"")</f>
        <v/>
      </c>
      <c r="AU240" s="46" t="str">
        <f>IF(S240&lt;&gt;"","-" &amp;TEXT(comp[[#This Row],[B]],"0.##") &amp;TEXT(S$1,0),"")</f>
        <v/>
      </c>
      <c r="AV240" s="46" t="str">
        <f>IF(T240&lt;&gt;"","-" &amp;TEXT(comp[[#This Row],[Ir]],"0.#") &amp;TEXT(T$1,0),"")</f>
        <v/>
      </c>
      <c r="AW240" s="46" t="str">
        <f>IF(U240&lt;&gt;"","-" &amp;TEXT(comp[[#This Row],[Re]],"0.#") &amp;TEXT(U$1,0),"")</f>
        <v/>
      </c>
      <c r="AX240" s="46" t="str">
        <f>IF(V240&lt;&gt;"","-" &amp;TEXT(comp[[#This Row],[Si]],"0.#") &amp;TEXT(V$1,0),"")</f>
        <v/>
      </c>
      <c r="AY240" s="46" t="str">
        <f>IF(W240&lt;&gt;"","-" &amp;TEXT(comp[[#This Row],[Fe]],"0.#") &amp;TEXT(W$1,0),"")</f>
        <v/>
      </c>
      <c r="AZ240" s="46" t="str">
        <f>IF(X240&lt;&gt;"","-" &amp;TEXT(comp[[#This Row],[Y]],"0.#") &amp;TEXT(X$1,0),"")</f>
        <v/>
      </c>
      <c r="BA240" s="46" t="str">
        <f>IF(Y240&lt;&gt;"","-" &amp;TEXT(comp[[#This Row],[Hf]],"0.#") &amp;TEXT(Y$1,0),"")</f>
        <v/>
      </c>
      <c r="BB240" s="46" t="str">
        <f>IF(Z240&lt;&gt;"","-" &amp;TEXT(comp[[#This Row],[Ge]],"0.#") &amp;TEXT(Z$1,0),"")</f>
        <v/>
      </c>
      <c r="BC240" s="46" t="str">
        <f>IF(AA240&lt;&gt;"","-" &amp;TEXT(comp[[#This Row],[Mn]],"0.#") &amp;TEXT(AA$1,0),"")</f>
        <v/>
      </c>
      <c r="BD240" s="46" t="str">
        <f>IF(AB240&lt;&gt;"","-" &amp;TEXT(comp[[#This Row],[Sc]],"0.#") &amp;TEXT(AB$1,0),"")</f>
        <v/>
      </c>
      <c r="BE240" s="46" t="str">
        <f>IF(AC240&lt;&gt;"","-" &amp;TEXT(comp[[#This Row],[Ru]],"0.#") &amp;TEXT(AC$1,0),"")</f>
        <v/>
      </c>
      <c r="BF240" s="46" t="str">
        <f>IF(AD240&lt;&gt;"","-" &amp;TEXT(comp[[#This Row],[Ce]],"0.#") &amp;TEXT(AD$1,0),"")</f>
        <v/>
      </c>
      <c r="BG240" s="46" t="str">
        <f>IF(AE240&lt;&gt;"","-" &amp;TEXT([1]comp!$AE240,"0.#") &amp;TEXT(AE$1,0),"")</f>
        <v/>
      </c>
      <c r="BH240" s="28" t="str">
        <f>[1]comp!$D240 &amp; [1]comp!$E240</f>
        <v>Co-30Ni-11.5Al-4Ti-.55W-2.5TaLass, E. A. Application of Computational Thermodynamics to the Design of a Co-Ni-Based γ′-Strengthened Superalloy. Metall. Mater. Trans. A Phys. Metall. Mater. Sci. 48, 2443–2459 (2017).</v>
      </c>
      <c r="BI240" s="36" t="str">
        <f t="shared" si="16"/>
        <v>Co-11.5Al-3.5W-4.Ti-2.5Ta</v>
      </c>
      <c r="BJ240" s="28" t="s">
        <v>1727</v>
      </c>
      <c r="BK240" t="str">
        <f t="shared" si="17"/>
        <v>-11.5Al-3.5W-2.5Ta-4.Ti</v>
      </c>
      <c r="BL240"/>
      <c r="BM240"/>
      <c r="BN240"/>
      <c r="BO240"/>
    </row>
    <row r="241" spans="1:67" s="31" customFormat="1" x14ac:dyDescent="0.3">
      <c r="A241" s="26" t="str">
        <f t="shared" si="20"/>
        <v>Co-30.Ni-9.Al-7.W-3.Ti-2.Ta-0.1B</v>
      </c>
      <c r="B241" s="30" t="s">
        <v>1483</v>
      </c>
      <c r="C241" s="30" t="s">
        <v>2904</v>
      </c>
      <c r="D241" s="35" t="s">
        <v>567</v>
      </c>
      <c r="E241" s="28" t="s">
        <v>566</v>
      </c>
      <c r="F241" s="28">
        <v>253</v>
      </c>
      <c r="G241" s="54">
        <f t="shared" si="21"/>
        <v>48.9</v>
      </c>
      <c r="H241" s="56">
        <v>30</v>
      </c>
      <c r="I241" s="56">
        <v>9</v>
      </c>
      <c r="J241" s="56"/>
      <c r="K241" s="56">
        <v>7</v>
      </c>
      <c r="L241" s="56">
        <v>3</v>
      </c>
      <c r="M241" s="56">
        <v>2</v>
      </c>
      <c r="N241" s="56"/>
      <c r="O241" s="56"/>
      <c r="P241" s="56"/>
      <c r="Q241" s="52"/>
      <c r="R241" s="52"/>
      <c r="S241" s="52">
        <v>0.1</v>
      </c>
      <c r="T241" s="56"/>
      <c r="U241" s="56"/>
      <c r="V241" s="56"/>
      <c r="W241" s="56"/>
      <c r="X241" s="56"/>
      <c r="Y241" s="56"/>
      <c r="Z241" s="56"/>
      <c r="AA241" s="56"/>
      <c r="AB241" s="56"/>
      <c r="AC241" s="56"/>
      <c r="AD241" s="56"/>
      <c r="AE241" s="56"/>
      <c r="AF241" s="28">
        <f t="shared" si="19"/>
        <v>9.0856699999999986</v>
      </c>
      <c r="AG241" s="28"/>
      <c r="AH241" s="28" t="s">
        <v>568</v>
      </c>
      <c r="AI241" s="46" t="s">
        <v>1</v>
      </c>
      <c r="AJ241" s="46" t="str">
        <f>IF(I241&lt;&gt;"","-" &amp;TEXT([1]comp!$I241,"0.#") &amp;TEXT(I$1,0),"")</f>
        <v>-9.Al</v>
      </c>
      <c r="AK241" s="46" t="str">
        <f>IF(K241&lt;&gt;"","-" &amp;TEXT(comp[[#This Row],[W]],"0.#") &amp;TEXT(K$1,0),"")</f>
        <v>-7.W</v>
      </c>
      <c r="AL241" s="46" t="str">
        <f>IF(H241&lt;&gt;"","-" &amp;TEXT(comp[[#This Row],[Ni]],"0.#") &amp;TEXT(H$1,0),"")</f>
        <v>-30.Ni</v>
      </c>
      <c r="AM241" s="46" t="str">
        <f>IF(J241&lt;&gt;"","-" &amp;TEXT(comp[[#This Row],[Cr]],"0.#") &amp;TEXT(J$1,0),"")</f>
        <v/>
      </c>
      <c r="AN241" s="46" t="str">
        <f>IF(M241&lt;&gt;"","-" &amp;TEXT(comp[[#This Row],[Ta]],"0.#") &amp;TEXT(M$1,0),"")</f>
        <v>-2.Ta</v>
      </c>
      <c r="AO241" s="46" t="str">
        <f>IF(N241&lt;&gt;"","-" &amp;TEXT(comp[[#This Row],[Nb]],"0.#") &amp;TEXT(N$1,0),"")</f>
        <v/>
      </c>
      <c r="AP241" s="46" t="str">
        <f>IF(O241&lt;&gt;"","-" &amp;TEXT(comp[[#This Row],[V]],"0.#") &amp;TEXT(O$1,0),"")</f>
        <v/>
      </c>
      <c r="AQ241" s="46" t="str">
        <f>IF(L241&lt;&gt;"","-" &amp;TEXT(comp[[#This Row],[Ti]],"0.#") &amp;TEXT(L$1,0),"")</f>
        <v>-3.Ti</v>
      </c>
      <c r="AR241" s="46" t="str">
        <f>IF(P241&lt;&gt;"","-" &amp;TEXT(comp[[#This Row],[Mo]],"0.#") &amp;TEXT(P$1,0),"")</f>
        <v/>
      </c>
      <c r="AS241" s="46" t="str">
        <f>IF(Q241&lt;&gt;"","-" &amp;TEXT(comp[[#This Row],[C]],"0.##") &amp;TEXT(Q$1,0),"")</f>
        <v/>
      </c>
      <c r="AT241" s="46" t="str">
        <f>IF(R241&lt;&gt;"","-" &amp;TEXT(comp[[#This Row],[Zr]],"0.##") &amp;TEXT(R$1,0),"")</f>
        <v/>
      </c>
      <c r="AU241" s="46" t="str">
        <f>IF(S241&lt;&gt;"","-" &amp;TEXT(comp[[#This Row],[B]],"0.##") &amp;TEXT(S$1,0),"")</f>
        <v>-0.1B</v>
      </c>
      <c r="AV241" s="46" t="str">
        <f>IF(T241&lt;&gt;"","-" &amp;TEXT(comp[[#This Row],[Ir]],"0.#") &amp;TEXT(T$1,0),"")</f>
        <v/>
      </c>
      <c r="AW241" s="46" t="str">
        <f>IF(U241&lt;&gt;"","-" &amp;TEXT(comp[[#This Row],[Re]],"0.#") &amp;TEXT(U$1,0),"")</f>
        <v/>
      </c>
      <c r="AX241" s="46" t="str">
        <f>IF(V241&lt;&gt;"","-" &amp;TEXT(comp[[#This Row],[Si]],"0.#") &amp;TEXT(V$1,0),"")</f>
        <v/>
      </c>
      <c r="AY241" s="46" t="str">
        <f>IF(W241&lt;&gt;"","-" &amp;TEXT(comp[[#This Row],[Fe]],"0.#") &amp;TEXT(W$1,0),"")</f>
        <v/>
      </c>
      <c r="AZ241" s="46" t="str">
        <f>IF(X241&lt;&gt;"","-" &amp;TEXT(comp[[#This Row],[Y]],"0.#") &amp;TEXT(X$1,0),"")</f>
        <v/>
      </c>
      <c r="BA241" s="46" t="str">
        <f>IF(Y241&lt;&gt;"","-" &amp;TEXT(comp[[#This Row],[Hf]],"0.#") &amp;TEXT(Y$1,0),"")</f>
        <v/>
      </c>
      <c r="BB241" s="46" t="str">
        <f>IF(Z241&lt;&gt;"","-" &amp;TEXT(comp[[#This Row],[Ge]],"0.#") &amp;TEXT(Z$1,0),"")</f>
        <v/>
      </c>
      <c r="BC241" s="46" t="str">
        <f>IF(AA241&lt;&gt;"","-" &amp;TEXT(comp[[#This Row],[Mn]],"0.#") &amp;TEXT(AA$1,0),"")</f>
        <v/>
      </c>
      <c r="BD241" s="46" t="str">
        <f>IF(AB241&lt;&gt;"","-" &amp;TEXT(comp[[#This Row],[Sc]],"0.#") &amp;TEXT(AB$1,0),"")</f>
        <v/>
      </c>
      <c r="BE241" s="46" t="str">
        <f>IF(AC241&lt;&gt;"","-" &amp;TEXT(comp[[#This Row],[Ru]],"0.#") &amp;TEXT(AC$1,0),"")</f>
        <v/>
      </c>
      <c r="BF241" s="46" t="str">
        <f>IF(AD241&lt;&gt;"","-" &amp;TEXT(comp[[#This Row],[Ce]],"0.#") &amp;TEXT(AD$1,0),"")</f>
        <v/>
      </c>
      <c r="BG241" s="46" t="str">
        <f>IF(AE241&lt;&gt;"","-" &amp;TEXT([1]comp!$AE241,"0.#") &amp;TEXT(AE$1,0),"")</f>
        <v/>
      </c>
      <c r="BH241" s="28" t="str">
        <f>[1]comp!$D241 &amp; [1]comp!$E241</f>
        <v>L22Lass, E. A. Application of Computational Thermodynamics to the Design of a Co-Ni-Based γ′-Strengthened Superalloy. Metall. Mater. Trans. A Phys. Metall. Mater. Sci. 48, 2443–2459 (2017).</v>
      </c>
      <c r="BI241" s="36" t="str">
        <f t="shared" si="16"/>
        <v>Co-30.Ni-9.Al-7.W-3.Ti-2.Ta-0.1B</v>
      </c>
      <c r="BJ241" s="28" t="s">
        <v>1731</v>
      </c>
      <c r="BK241" t="str">
        <f t="shared" si="17"/>
        <v>-9.Al-7.W-2.Ta-30.Ni-3.Ti-0.1B</v>
      </c>
      <c r="BL241"/>
      <c r="BM241"/>
      <c r="BN241"/>
      <c r="BO241"/>
    </row>
    <row r="242" spans="1:67" s="28" customFormat="1" x14ac:dyDescent="0.3">
      <c r="A242" s="26" t="str">
        <f t="shared" si="20"/>
        <v>Co-10.5Al-7.5W-2.Ti-25.Ta</v>
      </c>
      <c r="B242" s="30" t="s">
        <v>1483</v>
      </c>
      <c r="C242" s="30" t="s">
        <v>2905</v>
      </c>
      <c r="D242" s="28" t="s">
        <v>570</v>
      </c>
      <c r="E242" s="28" t="s">
        <v>566</v>
      </c>
      <c r="F242" s="28">
        <v>254</v>
      </c>
      <c r="G242" s="54">
        <f t="shared" si="21"/>
        <v>55</v>
      </c>
      <c r="H242" s="56"/>
      <c r="I242" s="56">
        <v>10.5</v>
      </c>
      <c r="J242" s="56"/>
      <c r="K242" s="56">
        <v>7.5</v>
      </c>
      <c r="L242" s="56">
        <v>2</v>
      </c>
      <c r="M242" s="56">
        <v>25</v>
      </c>
      <c r="N242" s="56"/>
      <c r="O242" s="56"/>
      <c r="P242" s="56"/>
      <c r="Q242" s="52"/>
      <c r="R242" s="52"/>
      <c r="S242" s="52"/>
      <c r="T242" s="56"/>
      <c r="U242" s="56"/>
      <c r="V242" s="56"/>
      <c r="W242" s="56"/>
      <c r="X242" s="56"/>
      <c r="Y242" s="56"/>
      <c r="Z242" s="56"/>
      <c r="AA242" s="56"/>
      <c r="AB242" s="56"/>
      <c r="AC242" s="56"/>
      <c r="AD242" s="56"/>
      <c r="AE242" s="56"/>
      <c r="AF242" s="28">
        <f t="shared" si="19"/>
        <v>10.874889999999999</v>
      </c>
      <c r="AI242" s="46" t="s">
        <v>1</v>
      </c>
      <c r="AJ242" s="46" t="str">
        <f>IF(I242&lt;&gt;"","-" &amp;TEXT([1]comp!$I242,"0.#") &amp;TEXT(I$1,0),"")</f>
        <v>-10.5Al</v>
      </c>
      <c r="AK242" s="46" t="str">
        <f>IF(K242&lt;&gt;"","-" &amp;TEXT(comp[[#This Row],[W]],"0.#") &amp;TEXT(K$1,0),"")</f>
        <v>-7.5W</v>
      </c>
      <c r="AL242" s="46" t="str">
        <f>IF(H242&lt;&gt;"","-" &amp;TEXT(comp[[#This Row],[Ni]],"0.#") &amp;TEXT(H$1,0),"")</f>
        <v/>
      </c>
      <c r="AM242" s="46" t="str">
        <f>IF(J242&lt;&gt;"","-" &amp;TEXT(comp[[#This Row],[Cr]],"0.#") &amp;TEXT(J$1,0),"")</f>
        <v/>
      </c>
      <c r="AN242" s="46" t="str">
        <f>IF(M242&lt;&gt;"","-" &amp;TEXT(comp[[#This Row],[Ta]],"0.#") &amp;TEXT(M$1,0),"")</f>
        <v>-25.Ta</v>
      </c>
      <c r="AO242" s="46" t="str">
        <f>IF(N242&lt;&gt;"","-" &amp;TEXT(comp[[#This Row],[Nb]],"0.#") &amp;TEXT(N$1,0),"")</f>
        <v/>
      </c>
      <c r="AP242" s="46" t="str">
        <f>IF(O242&lt;&gt;"","-" &amp;TEXT(comp[[#This Row],[V]],"0.#") &amp;TEXT(O$1,0),"")</f>
        <v/>
      </c>
      <c r="AQ242" s="46" t="str">
        <f>IF(L242&lt;&gt;"","-" &amp;TEXT(comp[[#This Row],[Ti]],"0.#") &amp;TEXT(L$1,0),"")</f>
        <v>-2.Ti</v>
      </c>
      <c r="AR242" s="46" t="str">
        <f>IF(P242&lt;&gt;"","-" &amp;TEXT(comp[[#This Row],[Mo]],"0.#") &amp;TEXT(P$1,0),"")</f>
        <v/>
      </c>
      <c r="AS242" s="46" t="str">
        <f>IF(Q242&lt;&gt;"","-" &amp;TEXT(comp[[#This Row],[C]],"0.##") &amp;TEXT(Q$1,0),"")</f>
        <v/>
      </c>
      <c r="AT242" s="46" t="str">
        <f>IF(R242&lt;&gt;"","-" &amp;TEXT(comp[[#This Row],[Zr]],"0.##") &amp;TEXT(R$1,0),"")</f>
        <v/>
      </c>
      <c r="AU242" s="46" t="str">
        <f>IF(S242&lt;&gt;"","-" &amp;TEXT(comp[[#This Row],[B]],"0.##") &amp;TEXT(S$1,0),"")</f>
        <v/>
      </c>
      <c r="AV242" s="46" t="str">
        <f>IF(T242&lt;&gt;"","-" &amp;TEXT(comp[[#This Row],[Ir]],"0.#") &amp;TEXT(T$1,0),"")</f>
        <v/>
      </c>
      <c r="AW242" s="46" t="str">
        <f>IF(U242&lt;&gt;"","-" &amp;TEXT(comp[[#This Row],[Re]],"0.#") &amp;TEXT(U$1,0),"")</f>
        <v/>
      </c>
      <c r="AX242" s="46" t="str">
        <f>IF(V242&lt;&gt;"","-" &amp;TEXT(comp[[#This Row],[Si]],"0.#") &amp;TEXT(V$1,0),"")</f>
        <v/>
      </c>
      <c r="AY242" s="46" t="str">
        <f>IF(W242&lt;&gt;"","-" &amp;TEXT(comp[[#This Row],[Fe]],"0.#") &amp;TEXT(W$1,0),"")</f>
        <v/>
      </c>
      <c r="AZ242" s="46" t="str">
        <f>IF(X242&lt;&gt;"","-" &amp;TEXT(comp[[#This Row],[Y]],"0.#") &amp;TEXT(X$1,0),"")</f>
        <v/>
      </c>
      <c r="BA242" s="46" t="str">
        <f>IF(Y242&lt;&gt;"","-" &amp;TEXT(comp[[#This Row],[Hf]],"0.#") &amp;TEXT(Y$1,0),"")</f>
        <v/>
      </c>
      <c r="BB242" s="46" t="str">
        <f>IF(Z242&lt;&gt;"","-" &amp;TEXT(comp[[#This Row],[Ge]],"0.#") &amp;TEXT(Z$1,0),"")</f>
        <v/>
      </c>
      <c r="BC242" s="46" t="str">
        <f>IF(AA242&lt;&gt;"","-" &amp;TEXT(comp[[#This Row],[Mn]],"0.#") &amp;TEXT(AA$1,0),"")</f>
        <v/>
      </c>
      <c r="BD242" s="46" t="str">
        <f>IF(AB242&lt;&gt;"","-" &amp;TEXT(comp[[#This Row],[Sc]],"0.#") &amp;TEXT(AB$1,0),"")</f>
        <v/>
      </c>
      <c r="BE242" s="46" t="str">
        <f>IF(AC242&lt;&gt;"","-" &amp;TEXT(comp[[#This Row],[Ru]],"0.#") &amp;TEXT(AC$1,0),"")</f>
        <v/>
      </c>
      <c r="BF242" s="46" t="str">
        <f>IF(AD242&lt;&gt;"","-" &amp;TEXT(comp[[#This Row],[Ce]],"0.#") &amp;TEXT(AD$1,0),"")</f>
        <v/>
      </c>
      <c r="BG242" s="46" t="str">
        <f>IF(AE242&lt;&gt;"","-" &amp;TEXT([1]comp!$AE242,"0.#") &amp;TEXT(AE$1,0),"")</f>
        <v/>
      </c>
      <c r="BH242" s="28" t="str">
        <f>[1]comp!$D242 &amp; [1]comp!$E242</f>
        <v>Co-30Ni-10.5Al-2Ti-7.5W-2.5TaLass, E. A. Application of Computational Thermodynamics to the Design of a Co-Ni-Based γ′-Strengthened Superalloy. Metall. Mater. Trans. A Phys. Metall. Mater. Sci. 48, 2443–2459 (2017).</v>
      </c>
      <c r="BI242" s="36" t="str">
        <f t="shared" si="16"/>
        <v>Co-10.5Al-7.5W-2.Ti-25.Ta</v>
      </c>
      <c r="BJ242" s="28" t="s">
        <v>1725</v>
      </c>
      <c r="BK242" t="str">
        <f t="shared" si="17"/>
        <v>-10.5Al-7.5W-25.Ta-2.Ti</v>
      </c>
      <c r="BL242"/>
      <c r="BM242"/>
      <c r="BN242"/>
      <c r="BO242"/>
    </row>
    <row r="243" spans="1:67" s="31" customFormat="1" x14ac:dyDescent="0.3">
      <c r="A243" s="26" t="str">
        <f t="shared" si="20"/>
        <v>Co-11.Al-5.5W-2.Ti-2.5Ta</v>
      </c>
      <c r="B243" s="30" t="s">
        <v>1483</v>
      </c>
      <c r="C243" s="30" t="s">
        <v>2906</v>
      </c>
      <c r="D243" s="28" t="s">
        <v>571</v>
      </c>
      <c r="E243" s="28" t="s">
        <v>566</v>
      </c>
      <c r="F243" s="28">
        <v>255</v>
      </c>
      <c r="G243" s="54">
        <f t="shared" si="21"/>
        <v>79</v>
      </c>
      <c r="H243" s="56"/>
      <c r="I243" s="56">
        <v>11</v>
      </c>
      <c r="J243" s="56"/>
      <c r="K243" s="56">
        <v>5.5</v>
      </c>
      <c r="L243" s="56">
        <v>2</v>
      </c>
      <c r="M243" s="56">
        <v>2.5</v>
      </c>
      <c r="N243" s="56"/>
      <c r="O243" s="56"/>
      <c r="P243" s="56"/>
      <c r="Q243" s="52"/>
      <c r="R243" s="52"/>
      <c r="S243" s="52"/>
      <c r="T243" s="56"/>
      <c r="U243" s="56"/>
      <c r="V243" s="56"/>
      <c r="W243" s="56"/>
      <c r="X243" s="56"/>
      <c r="Y243" s="56"/>
      <c r="Z243" s="56"/>
      <c r="AA243" s="56"/>
      <c r="AB243" s="56"/>
      <c r="AC243" s="56"/>
      <c r="AD243" s="56"/>
      <c r="AE243" s="56"/>
      <c r="AF243" s="28">
        <f t="shared" si="19"/>
        <v>8.8931400000000007</v>
      </c>
      <c r="AG243" s="28"/>
      <c r="AH243" s="28"/>
      <c r="AI243" s="46" t="s">
        <v>1</v>
      </c>
      <c r="AJ243" s="46" t="str">
        <f>IF(I243&lt;&gt;"","-" &amp;TEXT([1]comp!$I243,"0.#") &amp;TEXT(I$1,0),"")</f>
        <v>-11.Al</v>
      </c>
      <c r="AK243" s="46" t="str">
        <f>IF(K243&lt;&gt;"","-" &amp;TEXT(comp[[#This Row],[W]],"0.#") &amp;TEXT(K$1,0),"")</f>
        <v>-5.5W</v>
      </c>
      <c r="AL243" s="46" t="str">
        <f>IF(H243&lt;&gt;"","-" &amp;TEXT(comp[[#This Row],[Ni]],"0.#") &amp;TEXT(H$1,0),"")</f>
        <v/>
      </c>
      <c r="AM243" s="46" t="str">
        <f>IF(J243&lt;&gt;"","-" &amp;TEXT(comp[[#This Row],[Cr]],"0.#") &amp;TEXT(J$1,0),"")</f>
        <v/>
      </c>
      <c r="AN243" s="46" t="str">
        <f>IF(M243&lt;&gt;"","-" &amp;TEXT(comp[[#This Row],[Ta]],"0.#") &amp;TEXT(M$1,0),"")</f>
        <v>-2.5Ta</v>
      </c>
      <c r="AO243" s="46" t="str">
        <f>IF(N243&lt;&gt;"","-" &amp;TEXT(comp[[#This Row],[Nb]],"0.#") &amp;TEXT(N$1,0),"")</f>
        <v/>
      </c>
      <c r="AP243" s="46" t="str">
        <f>IF(O243&lt;&gt;"","-" &amp;TEXT(comp[[#This Row],[V]],"0.#") &amp;TEXT(O$1,0),"")</f>
        <v/>
      </c>
      <c r="AQ243" s="46" t="str">
        <f>IF(L243&lt;&gt;"","-" &amp;TEXT(comp[[#This Row],[Ti]],"0.#") &amp;TEXT(L$1,0),"")</f>
        <v>-2.Ti</v>
      </c>
      <c r="AR243" s="46" t="str">
        <f>IF(P243&lt;&gt;"","-" &amp;TEXT(comp[[#This Row],[Mo]],"0.#") &amp;TEXT(P$1,0),"")</f>
        <v/>
      </c>
      <c r="AS243" s="46" t="str">
        <f>IF(Q243&lt;&gt;"","-" &amp;TEXT(comp[[#This Row],[C]],"0.##") &amp;TEXT(Q$1,0),"")</f>
        <v/>
      </c>
      <c r="AT243" s="46" t="str">
        <f>IF(R243&lt;&gt;"","-" &amp;TEXT(comp[[#This Row],[Zr]],"0.##") &amp;TEXT(R$1,0),"")</f>
        <v/>
      </c>
      <c r="AU243" s="46" t="str">
        <f>IF(S243&lt;&gt;"","-" &amp;TEXT(comp[[#This Row],[B]],"0.##") &amp;TEXT(S$1,0),"")</f>
        <v/>
      </c>
      <c r="AV243" s="46" t="str">
        <f>IF(T243&lt;&gt;"","-" &amp;TEXT(comp[[#This Row],[Ir]],"0.#") &amp;TEXT(T$1,0),"")</f>
        <v/>
      </c>
      <c r="AW243" s="46" t="str">
        <f>IF(U243&lt;&gt;"","-" &amp;TEXT(comp[[#This Row],[Re]],"0.#") &amp;TEXT(U$1,0),"")</f>
        <v/>
      </c>
      <c r="AX243" s="46" t="str">
        <f>IF(V243&lt;&gt;"","-" &amp;TEXT(comp[[#This Row],[Si]],"0.#") &amp;TEXT(V$1,0),"")</f>
        <v/>
      </c>
      <c r="AY243" s="46" t="str">
        <f>IF(W243&lt;&gt;"","-" &amp;TEXT(comp[[#This Row],[Fe]],"0.#") &amp;TEXT(W$1,0),"")</f>
        <v/>
      </c>
      <c r="AZ243" s="46" t="str">
        <f>IF(X243&lt;&gt;"","-" &amp;TEXT(comp[[#This Row],[Y]],"0.#") &amp;TEXT(X$1,0),"")</f>
        <v/>
      </c>
      <c r="BA243" s="46" t="str">
        <f>IF(Y243&lt;&gt;"","-" &amp;TEXT(comp[[#This Row],[Hf]],"0.#") &amp;TEXT(Y$1,0),"")</f>
        <v/>
      </c>
      <c r="BB243" s="46" t="str">
        <f>IF(Z243&lt;&gt;"","-" &amp;TEXT(comp[[#This Row],[Ge]],"0.#") &amp;TEXT(Z$1,0),"")</f>
        <v/>
      </c>
      <c r="BC243" s="46" t="str">
        <f>IF(AA243&lt;&gt;"","-" &amp;TEXT(comp[[#This Row],[Mn]],"0.#") &amp;TEXT(AA$1,0),"")</f>
        <v/>
      </c>
      <c r="BD243" s="46" t="str">
        <f>IF(AB243&lt;&gt;"","-" &amp;TEXT(comp[[#This Row],[Sc]],"0.#") &amp;TEXT(AB$1,0),"")</f>
        <v/>
      </c>
      <c r="BE243" s="46" t="str">
        <f>IF(AC243&lt;&gt;"","-" &amp;TEXT(comp[[#This Row],[Ru]],"0.#") &amp;TEXT(AC$1,0),"")</f>
        <v/>
      </c>
      <c r="BF243" s="46" t="str">
        <f>IF(AD243&lt;&gt;"","-" &amp;TEXT(comp[[#This Row],[Ce]],"0.#") &amp;TEXT(AD$1,0),"")</f>
        <v/>
      </c>
      <c r="BG243" s="46" t="str">
        <f>IF(AE243&lt;&gt;"","-" &amp;TEXT([1]comp!$AE243,"0.#") &amp;TEXT(AE$1,0),"")</f>
        <v/>
      </c>
      <c r="BH243" s="28" t="str">
        <f>[1]comp!$D243 &amp; [1]comp!$E243</f>
        <v>Co-30Ni-11Al-2Ti-5.5W-2.5TaLass, E. A. Application of Computational Thermodynamics to the Design of a Co-Ni-Based γ′-Strengthened Superalloy. Metall. Mater. Trans. A Phys. Metall. Mater. Sci. 48, 2443–2459 (2017).</v>
      </c>
      <c r="BI243" s="36" t="str">
        <f t="shared" si="16"/>
        <v>Co-11.Al-5.5W-2.Ti-2.5Ta</v>
      </c>
      <c r="BJ243" s="28" t="s">
        <v>1728</v>
      </c>
      <c r="BK243" t="str">
        <f t="shared" si="17"/>
        <v>-11.Al-5.5W-2.5Ta-2.Ti</v>
      </c>
      <c r="BL243"/>
      <c r="BM243"/>
      <c r="BN243"/>
      <c r="BO243"/>
    </row>
    <row r="244" spans="1:67" s="31" customFormat="1" x14ac:dyDescent="0.3">
      <c r="A244" s="26" t="str">
        <f t="shared" si="20"/>
        <v>Co-19.5Ni-10.2Al-7.1W</v>
      </c>
      <c r="B244" s="38" t="s">
        <v>1484</v>
      </c>
      <c r="C244" s="38" t="s">
        <v>2907</v>
      </c>
      <c r="D244" s="37" t="s">
        <v>541</v>
      </c>
      <c r="E244" s="31" t="s">
        <v>559</v>
      </c>
      <c r="F244" s="31">
        <v>256</v>
      </c>
      <c r="G244" s="54">
        <f t="shared" si="21"/>
        <v>63.2</v>
      </c>
      <c r="H244" s="55">
        <v>19.5</v>
      </c>
      <c r="I244" s="55">
        <v>10.199999999999999</v>
      </c>
      <c r="J244" s="55"/>
      <c r="K244" s="55">
        <v>7.1</v>
      </c>
      <c r="L244" s="55"/>
      <c r="M244" s="55"/>
      <c r="N244" s="55"/>
      <c r="O244" s="55"/>
      <c r="P244" s="55"/>
      <c r="Q244" s="51"/>
      <c r="R244" s="51"/>
      <c r="S244" s="51"/>
      <c r="T244" s="55"/>
      <c r="U244" s="55"/>
      <c r="V244" s="55"/>
      <c r="W244" s="55"/>
      <c r="X244" s="55"/>
      <c r="Y244" s="55"/>
      <c r="Z244" s="55"/>
      <c r="AA244" s="55"/>
      <c r="AB244" s="55"/>
      <c r="AC244" s="55"/>
      <c r="AD244" s="55"/>
      <c r="AE244" s="55"/>
      <c r="AF244" s="31">
        <f t="shared" si="19"/>
        <v>9.0040099999999992</v>
      </c>
      <c r="AI244" s="46" t="s">
        <v>1</v>
      </c>
      <c r="AJ244" s="46" t="str">
        <f>IF(I244&lt;&gt;"","-" &amp;TEXT([1]comp!$I244,"0.#") &amp;TEXT(I$1,0),"")</f>
        <v>-10.2Al</v>
      </c>
      <c r="AK244" s="46" t="str">
        <f>IF(K244&lt;&gt;"","-" &amp;TEXT(comp[[#This Row],[W]],"0.#") &amp;TEXT(K$1,0),"")</f>
        <v>-7.1W</v>
      </c>
      <c r="AL244" s="46" t="str">
        <f>IF(H244&lt;&gt;"","-" &amp;TEXT(comp[[#This Row],[Ni]],"0.#") &amp;TEXT(H$1,0),"")</f>
        <v>-19.5Ni</v>
      </c>
      <c r="AM244" s="46" t="str">
        <f>IF(J244&lt;&gt;"","-" &amp;TEXT(comp[[#This Row],[Cr]],"0.#") &amp;TEXT(J$1,0),"")</f>
        <v/>
      </c>
      <c r="AN244" s="46" t="str">
        <f>IF(M244&lt;&gt;"","-" &amp;TEXT(comp[[#This Row],[Ta]],"0.#") &amp;TEXT(M$1,0),"")</f>
        <v/>
      </c>
      <c r="AO244" s="46" t="str">
        <f>IF(N244&lt;&gt;"","-" &amp;TEXT(comp[[#This Row],[Nb]],"0.#") &amp;TEXT(N$1,0),"")</f>
        <v/>
      </c>
      <c r="AP244" s="46" t="str">
        <f>IF(O244&lt;&gt;"","-" &amp;TEXT(comp[[#This Row],[V]],"0.#") &amp;TEXT(O$1,0),"")</f>
        <v/>
      </c>
      <c r="AQ244" s="46" t="str">
        <f>IF(L244&lt;&gt;"","-" &amp;TEXT(comp[[#This Row],[Ti]],"0.#") &amp;TEXT(L$1,0),"")</f>
        <v/>
      </c>
      <c r="AR244" s="46" t="str">
        <f>IF(P244&lt;&gt;"","-" &amp;TEXT(comp[[#This Row],[Mo]],"0.#") &amp;TEXT(P$1,0),"")</f>
        <v/>
      </c>
      <c r="AS244" s="46" t="str">
        <f>IF(Q244&lt;&gt;"","-" &amp;TEXT(comp[[#This Row],[C]],"0.##") &amp;TEXT(Q$1,0),"")</f>
        <v/>
      </c>
      <c r="AT244" s="46" t="str">
        <f>IF(R244&lt;&gt;"","-" &amp;TEXT(comp[[#This Row],[Zr]],"0.##") &amp;TEXT(R$1,0),"")</f>
        <v/>
      </c>
      <c r="AU244" s="46" t="str">
        <f>IF(S244&lt;&gt;"","-" &amp;TEXT(comp[[#This Row],[B]],"0.##") &amp;TEXT(S$1,0),"")</f>
        <v/>
      </c>
      <c r="AV244" s="46" t="str">
        <f>IF(T244&lt;&gt;"","-" &amp;TEXT(comp[[#This Row],[Ir]],"0.#") &amp;TEXT(T$1,0),"")</f>
        <v/>
      </c>
      <c r="AW244" s="46" t="str">
        <f>IF(U244&lt;&gt;"","-" &amp;TEXT(comp[[#This Row],[Re]],"0.#") &amp;TEXT(U$1,0),"")</f>
        <v/>
      </c>
      <c r="AX244" s="46" t="str">
        <f>IF(V244&lt;&gt;"","-" &amp;TEXT(comp[[#This Row],[Si]],"0.#") &amp;TEXT(V$1,0),"")</f>
        <v/>
      </c>
      <c r="AY244" s="46" t="str">
        <f>IF(W244&lt;&gt;"","-" &amp;TEXT(comp[[#This Row],[Fe]],"0.#") &amp;TEXT(W$1,0),"")</f>
        <v/>
      </c>
      <c r="AZ244" s="46" t="str">
        <f>IF(X244&lt;&gt;"","-" &amp;TEXT(comp[[#This Row],[Y]],"0.#") &amp;TEXT(X$1,0),"")</f>
        <v/>
      </c>
      <c r="BA244" s="46" t="str">
        <f>IF(Y244&lt;&gt;"","-" &amp;TEXT(comp[[#This Row],[Hf]],"0.#") &amp;TEXT(Y$1,0),"")</f>
        <v/>
      </c>
      <c r="BB244" s="46" t="str">
        <f>IF(Z244&lt;&gt;"","-" &amp;TEXT(comp[[#This Row],[Ge]],"0.#") &amp;TEXT(Z$1,0),"")</f>
        <v/>
      </c>
      <c r="BC244" s="46" t="str">
        <f>IF(AA244&lt;&gt;"","-" &amp;TEXT(comp[[#This Row],[Mn]],"0.#") &amp;TEXT(AA$1,0),"")</f>
        <v/>
      </c>
      <c r="BD244" s="46" t="str">
        <f>IF(AB244&lt;&gt;"","-" &amp;TEXT(comp[[#This Row],[Sc]],"0.#") &amp;TEXT(AB$1,0),"")</f>
        <v/>
      </c>
      <c r="BE244" s="46" t="str">
        <f>IF(AC244&lt;&gt;"","-" &amp;TEXT(comp[[#This Row],[Ru]],"0.#") &amp;TEXT(AC$1,0),"")</f>
        <v/>
      </c>
      <c r="BF244" s="46" t="str">
        <f>IF(AD244&lt;&gt;"","-" &amp;TEXT(comp[[#This Row],[Ce]],"0.#") &amp;TEXT(AD$1,0),"")</f>
        <v/>
      </c>
      <c r="BG244" s="46" t="str">
        <f>IF(AE244&lt;&gt;"","-" &amp;TEXT([1]comp!$AE244,"0.#") &amp;TEXT(AE$1,0),"")</f>
        <v/>
      </c>
      <c r="BH244" s="31" t="str">
        <f>[1]comp!$D244 &amp; [1]comp!$E244</f>
        <v>BaseLass, E. A. The effects of Fe and Si on the phase equilibria in a γ′-strengthened Co–Al–W-based superalloy. J. Alloys Compd. 825, (2020).</v>
      </c>
      <c r="BI244" s="73" t="str">
        <f t="shared" si="16"/>
        <v>Co-19.5Ni-10.2Al-7.1W</v>
      </c>
      <c r="BJ244" s="31" t="s">
        <v>1732</v>
      </c>
      <c r="BK244" t="str">
        <f t="shared" si="17"/>
        <v>-10.2Al-7.1W-19.5Ni</v>
      </c>
      <c r="BL244"/>
      <c r="BM244"/>
      <c r="BN244"/>
      <c r="BO244"/>
    </row>
    <row r="245" spans="1:67" s="31" customFormat="1" x14ac:dyDescent="0.3">
      <c r="A245" s="26" t="str">
        <f t="shared" si="20"/>
        <v>Co-19.6Ni-5.2Fe-10.3Al-6.8W</v>
      </c>
      <c r="B245" s="30" t="s">
        <v>1483</v>
      </c>
      <c r="C245" s="30" t="s">
        <v>2908</v>
      </c>
      <c r="D245" s="28" t="s">
        <v>560</v>
      </c>
      <c r="E245" s="28" t="s">
        <v>559</v>
      </c>
      <c r="F245" s="28">
        <v>257</v>
      </c>
      <c r="G245" s="54">
        <f t="shared" si="21"/>
        <v>58.099999999999994</v>
      </c>
      <c r="H245" s="56">
        <v>19.600000000000001</v>
      </c>
      <c r="I245" s="56">
        <v>10.3</v>
      </c>
      <c r="J245" s="56"/>
      <c r="K245" s="56">
        <v>6.8</v>
      </c>
      <c r="L245" s="56"/>
      <c r="M245" s="56"/>
      <c r="N245" s="56"/>
      <c r="O245" s="56"/>
      <c r="P245" s="56"/>
      <c r="Q245" s="52"/>
      <c r="R245" s="52"/>
      <c r="S245" s="52"/>
      <c r="T245" s="56"/>
      <c r="U245" s="56"/>
      <c r="V245" s="56"/>
      <c r="W245" s="56">
        <v>5.2</v>
      </c>
      <c r="X245" s="56"/>
      <c r="Y245" s="56"/>
      <c r="Z245" s="56"/>
      <c r="AA245" s="56"/>
      <c r="AB245" s="56"/>
      <c r="AC245" s="56"/>
      <c r="AD245" s="56"/>
      <c r="AE245" s="56"/>
      <c r="AF245" s="28">
        <f t="shared" si="19"/>
        <v>8.913415999999998</v>
      </c>
      <c r="AG245" s="28"/>
      <c r="AH245" s="28"/>
      <c r="AI245" s="46" t="s">
        <v>1</v>
      </c>
      <c r="AJ245" s="46" t="str">
        <f>IF(I245&lt;&gt;"","-" &amp;TEXT([1]comp!$I245,"0.#") &amp;TEXT(I$1,0),"")</f>
        <v>-10.3Al</v>
      </c>
      <c r="AK245" s="46" t="str">
        <f>IF(K245&lt;&gt;"","-" &amp;TEXT(comp[[#This Row],[W]],"0.#") &amp;TEXT(K$1,0),"")</f>
        <v>-6.8W</v>
      </c>
      <c r="AL245" s="46" t="str">
        <f>IF(H245&lt;&gt;"","-" &amp;TEXT(comp[[#This Row],[Ni]],"0.#") &amp;TEXT(H$1,0),"")</f>
        <v>-19.6Ni</v>
      </c>
      <c r="AM245" s="46" t="str">
        <f>IF(J245&lt;&gt;"","-" &amp;TEXT(comp[[#This Row],[Cr]],"0.#") &amp;TEXT(J$1,0),"")</f>
        <v/>
      </c>
      <c r="AN245" s="46" t="str">
        <f>IF(M245&lt;&gt;"","-" &amp;TEXT(comp[[#This Row],[Ta]],"0.#") &amp;TEXT(M$1,0),"")</f>
        <v/>
      </c>
      <c r="AO245" s="46" t="str">
        <f>IF(N245&lt;&gt;"","-" &amp;TEXT(comp[[#This Row],[Nb]],"0.#") &amp;TEXT(N$1,0),"")</f>
        <v/>
      </c>
      <c r="AP245" s="46" t="str">
        <f>IF(O245&lt;&gt;"","-" &amp;TEXT(comp[[#This Row],[V]],"0.#") &amp;TEXT(O$1,0),"")</f>
        <v/>
      </c>
      <c r="AQ245" s="46" t="str">
        <f>IF(L245&lt;&gt;"","-" &amp;TEXT(comp[[#This Row],[Ti]],"0.#") &amp;TEXT(L$1,0),"")</f>
        <v/>
      </c>
      <c r="AR245" s="46" t="str">
        <f>IF(P245&lt;&gt;"","-" &amp;TEXT(comp[[#This Row],[Mo]],"0.#") &amp;TEXT(P$1,0),"")</f>
        <v/>
      </c>
      <c r="AS245" s="46" t="str">
        <f>IF(Q245&lt;&gt;"","-" &amp;TEXT(comp[[#This Row],[C]],"0.##") &amp;TEXT(Q$1,0),"")</f>
        <v/>
      </c>
      <c r="AT245" s="46" t="str">
        <f>IF(R245&lt;&gt;"","-" &amp;TEXT(comp[[#This Row],[Zr]],"0.##") &amp;TEXT(R$1,0),"")</f>
        <v/>
      </c>
      <c r="AU245" s="46" t="str">
        <f>IF(S245&lt;&gt;"","-" &amp;TEXT(comp[[#This Row],[B]],"0.##") &amp;TEXT(S$1,0),"")</f>
        <v/>
      </c>
      <c r="AV245" s="46" t="str">
        <f>IF(T245&lt;&gt;"","-" &amp;TEXT(comp[[#This Row],[Ir]],"0.#") &amp;TEXT(T$1,0),"")</f>
        <v/>
      </c>
      <c r="AW245" s="46" t="str">
        <f>IF(U245&lt;&gt;"","-" &amp;TEXT(comp[[#This Row],[Re]],"0.#") &amp;TEXT(U$1,0),"")</f>
        <v/>
      </c>
      <c r="AX245" s="46" t="str">
        <f>IF(V245&lt;&gt;"","-" &amp;TEXT(comp[[#This Row],[Si]],"0.#") &amp;TEXT(V$1,0),"")</f>
        <v/>
      </c>
      <c r="AY245" s="46" t="str">
        <f>IF(W245&lt;&gt;"","-" &amp;TEXT(comp[[#This Row],[Fe]],"0.#") &amp;TEXT(W$1,0),"")</f>
        <v>-5.2Fe</v>
      </c>
      <c r="AZ245" s="46" t="str">
        <f>IF(X245&lt;&gt;"","-" &amp;TEXT(comp[[#This Row],[Y]],"0.#") &amp;TEXT(X$1,0),"")</f>
        <v/>
      </c>
      <c r="BA245" s="46" t="str">
        <f>IF(Y245&lt;&gt;"","-" &amp;TEXT(comp[[#This Row],[Hf]],"0.#") &amp;TEXT(Y$1,0),"")</f>
        <v/>
      </c>
      <c r="BB245" s="46" t="str">
        <f>IF(Z245&lt;&gt;"","-" &amp;TEXT(comp[[#This Row],[Ge]],"0.#") &amp;TEXT(Z$1,0),"")</f>
        <v/>
      </c>
      <c r="BC245" s="46" t="str">
        <f>IF(AA245&lt;&gt;"","-" &amp;TEXT(comp[[#This Row],[Mn]],"0.#") &amp;TEXT(AA$1,0),"")</f>
        <v/>
      </c>
      <c r="BD245" s="46" t="str">
        <f>IF(AB245&lt;&gt;"","-" &amp;TEXT(comp[[#This Row],[Sc]],"0.#") &amp;TEXT(AB$1,0),"")</f>
        <v/>
      </c>
      <c r="BE245" s="46" t="str">
        <f>IF(AC245&lt;&gt;"","-" &amp;TEXT(comp[[#This Row],[Ru]],"0.#") &amp;TEXT(AC$1,0),"")</f>
        <v/>
      </c>
      <c r="BF245" s="46" t="str">
        <f>IF(AD245&lt;&gt;"","-" &amp;TEXT(comp[[#This Row],[Ce]],"0.#") &amp;TEXT(AD$1,0),"")</f>
        <v/>
      </c>
      <c r="BG245" s="46" t="str">
        <f>IF(AE245&lt;&gt;"","-" &amp;TEXT([1]comp!$AE245,"0.#") &amp;TEXT(AE$1,0),"")</f>
        <v/>
      </c>
      <c r="BH245" s="28" t="str">
        <f>[1]comp!$D245 &amp; [1]comp!$E245</f>
        <v>Fe5Lass, E. A. The effects of Fe and Si on the phase equilibria in a γ′-strengthened Co–Al–W-based superalloy. J. Alloys Compd. 825, (2020).</v>
      </c>
      <c r="BI245" s="36" t="str">
        <f t="shared" si="16"/>
        <v>Co-19.6Ni-5.2Fe-10.3Al-6.8W</v>
      </c>
      <c r="BJ245" s="28" t="s">
        <v>1735</v>
      </c>
      <c r="BK245" t="str">
        <f t="shared" si="17"/>
        <v>-10.3Al-6.8W-19.6Ni-5.2Fe</v>
      </c>
      <c r="BL245"/>
      <c r="BM245"/>
      <c r="BN245"/>
      <c r="BO245"/>
    </row>
    <row r="246" spans="1:67" s="28" customFormat="1" x14ac:dyDescent="0.3">
      <c r="A246" s="26" t="str">
        <f t="shared" si="20"/>
        <v>Co-19.8Ni-10.3Fe-10.3Al-6.4W</v>
      </c>
      <c r="B246" s="30" t="s">
        <v>1483</v>
      </c>
      <c r="C246" s="30" t="s">
        <v>2909</v>
      </c>
      <c r="D246" s="34" t="s">
        <v>561</v>
      </c>
      <c r="E246" s="28" t="s">
        <v>559</v>
      </c>
      <c r="F246" s="28">
        <v>258</v>
      </c>
      <c r="G246" s="54">
        <f t="shared" si="21"/>
        <v>53.2</v>
      </c>
      <c r="H246" s="56">
        <v>19.8</v>
      </c>
      <c r="I246" s="56">
        <v>10.3</v>
      </c>
      <c r="J246" s="56"/>
      <c r="K246" s="56">
        <v>6.4</v>
      </c>
      <c r="L246" s="56"/>
      <c r="M246" s="56"/>
      <c r="N246" s="56"/>
      <c r="O246" s="56"/>
      <c r="P246" s="56"/>
      <c r="Q246" s="52"/>
      <c r="R246" s="52"/>
      <c r="S246" s="52"/>
      <c r="T246" s="56"/>
      <c r="U246" s="56"/>
      <c r="V246" s="56"/>
      <c r="W246" s="56">
        <v>10.3</v>
      </c>
      <c r="X246" s="56"/>
      <c r="Y246" s="56"/>
      <c r="Z246" s="56"/>
      <c r="AA246" s="56"/>
      <c r="AB246" s="56"/>
      <c r="AC246" s="56"/>
      <c r="AD246" s="56"/>
      <c r="AE246" s="56"/>
      <c r="AF246" s="28">
        <f t="shared" si="19"/>
        <v>8.8197060000000018</v>
      </c>
      <c r="AI246" s="46" t="s">
        <v>1</v>
      </c>
      <c r="AJ246" s="46" t="str">
        <f>IF(I246&lt;&gt;"","-" &amp;TEXT([1]comp!$I246,"0.#") &amp;TEXT(I$1,0),"")</f>
        <v>-10.3Al</v>
      </c>
      <c r="AK246" s="46" t="str">
        <f>IF(K246&lt;&gt;"","-" &amp;TEXT(comp[[#This Row],[W]],"0.#") &amp;TEXT(K$1,0),"")</f>
        <v>-6.4W</v>
      </c>
      <c r="AL246" s="46" t="str">
        <f>IF(H246&lt;&gt;"","-" &amp;TEXT(comp[[#This Row],[Ni]],"0.#") &amp;TEXT(H$1,0),"")</f>
        <v>-19.8Ni</v>
      </c>
      <c r="AM246" s="46" t="str">
        <f>IF(J246&lt;&gt;"","-" &amp;TEXT(comp[[#This Row],[Cr]],"0.#") &amp;TEXT(J$1,0),"")</f>
        <v/>
      </c>
      <c r="AN246" s="46" t="str">
        <f>IF(M246&lt;&gt;"","-" &amp;TEXT(comp[[#This Row],[Ta]],"0.#") &amp;TEXT(M$1,0),"")</f>
        <v/>
      </c>
      <c r="AO246" s="46" t="str">
        <f>IF(N246&lt;&gt;"","-" &amp;TEXT(comp[[#This Row],[Nb]],"0.#") &amp;TEXT(N$1,0),"")</f>
        <v/>
      </c>
      <c r="AP246" s="46" t="str">
        <f>IF(O246&lt;&gt;"","-" &amp;TEXT(comp[[#This Row],[V]],"0.#") &amp;TEXT(O$1,0),"")</f>
        <v/>
      </c>
      <c r="AQ246" s="46" t="str">
        <f>IF(L246&lt;&gt;"","-" &amp;TEXT(comp[[#This Row],[Ti]],"0.#") &amp;TEXT(L$1,0),"")</f>
        <v/>
      </c>
      <c r="AR246" s="46" t="str">
        <f>IF(P246&lt;&gt;"","-" &amp;TEXT(comp[[#This Row],[Mo]],"0.#") &amp;TEXT(P$1,0),"")</f>
        <v/>
      </c>
      <c r="AS246" s="46" t="str">
        <f>IF(Q246&lt;&gt;"","-" &amp;TEXT(comp[[#This Row],[C]],"0.##") &amp;TEXT(Q$1,0),"")</f>
        <v/>
      </c>
      <c r="AT246" s="46" t="str">
        <f>IF(R246&lt;&gt;"","-" &amp;TEXT(comp[[#This Row],[Zr]],"0.##") &amp;TEXT(R$1,0),"")</f>
        <v/>
      </c>
      <c r="AU246" s="46" t="str">
        <f>IF(S246&lt;&gt;"","-" &amp;TEXT(comp[[#This Row],[B]],"0.##") &amp;TEXT(S$1,0),"")</f>
        <v/>
      </c>
      <c r="AV246" s="46" t="str">
        <f>IF(T246&lt;&gt;"","-" &amp;TEXT(comp[[#This Row],[Ir]],"0.#") &amp;TEXT(T$1,0),"")</f>
        <v/>
      </c>
      <c r="AW246" s="46" t="str">
        <f>IF(U246&lt;&gt;"","-" &amp;TEXT(comp[[#This Row],[Re]],"0.#") &amp;TEXT(U$1,0),"")</f>
        <v/>
      </c>
      <c r="AX246" s="46" t="str">
        <f>IF(V246&lt;&gt;"","-" &amp;TEXT(comp[[#This Row],[Si]],"0.#") &amp;TEXT(V$1,0),"")</f>
        <v/>
      </c>
      <c r="AY246" s="46" t="str">
        <f>IF(W246&lt;&gt;"","-" &amp;TEXT(comp[[#This Row],[Fe]],"0.#") &amp;TEXT(W$1,0),"")</f>
        <v>-10.3Fe</v>
      </c>
      <c r="AZ246" s="46" t="str">
        <f>IF(X246&lt;&gt;"","-" &amp;TEXT(comp[[#This Row],[Y]],"0.#") &amp;TEXT(X$1,0),"")</f>
        <v/>
      </c>
      <c r="BA246" s="46" t="str">
        <f>IF(Y246&lt;&gt;"","-" &amp;TEXT(comp[[#This Row],[Hf]],"0.#") &amp;TEXT(Y$1,0),"")</f>
        <v/>
      </c>
      <c r="BB246" s="46" t="str">
        <f>IF(Z246&lt;&gt;"","-" &amp;TEXT(comp[[#This Row],[Ge]],"0.#") &amp;TEXT(Z$1,0),"")</f>
        <v/>
      </c>
      <c r="BC246" s="46" t="str">
        <f>IF(AA246&lt;&gt;"","-" &amp;TEXT(comp[[#This Row],[Mn]],"0.#") &amp;TEXT(AA$1,0),"")</f>
        <v/>
      </c>
      <c r="BD246" s="46" t="str">
        <f>IF(AB246&lt;&gt;"","-" &amp;TEXT(comp[[#This Row],[Sc]],"0.#") &amp;TEXT(AB$1,0),"")</f>
        <v/>
      </c>
      <c r="BE246" s="46" t="str">
        <f>IF(AC246&lt;&gt;"","-" &amp;TEXT(comp[[#This Row],[Ru]],"0.#") &amp;TEXT(AC$1,0),"")</f>
        <v/>
      </c>
      <c r="BF246" s="46" t="str">
        <f>IF(AD246&lt;&gt;"","-" &amp;TEXT(comp[[#This Row],[Ce]],"0.#") &amp;TEXT(AD$1,0),"")</f>
        <v/>
      </c>
      <c r="BG246" s="46" t="str">
        <f>IF(AE246&lt;&gt;"","-" &amp;TEXT([1]comp!$AE246,"0.#") &amp;TEXT(AE$1,0),"")</f>
        <v/>
      </c>
      <c r="BH246" s="28" t="str">
        <f>[1]comp!$D246 &amp; [1]comp!$E246</f>
        <v>Fe10Lass, E. A. The effects of Fe and Si on the phase equilibria in a γ′-strengthened Co–Al–W-based superalloy. J. Alloys Compd. 825, (2020).</v>
      </c>
      <c r="BI246" s="36" t="str">
        <f t="shared" si="16"/>
        <v>Co-19.8Ni-10.3Fe-10.3Al-6.4W</v>
      </c>
      <c r="BJ246" s="28" t="s">
        <v>1733</v>
      </c>
      <c r="BK246" t="str">
        <f t="shared" si="17"/>
        <v>-10.3Al-6.4W-19.8Ni-10.3Fe</v>
      </c>
      <c r="BL246"/>
      <c r="BM246"/>
      <c r="BN246"/>
      <c r="BO246"/>
    </row>
    <row r="247" spans="1:67" s="28" customFormat="1" x14ac:dyDescent="0.3">
      <c r="A247" s="26" t="str">
        <f t="shared" si="20"/>
        <v>Co-19.7Ni-15.3Fe-10.3Al-6.5W</v>
      </c>
      <c r="B247" s="30" t="s">
        <v>1483</v>
      </c>
      <c r="C247" s="30" t="s">
        <v>2910</v>
      </c>
      <c r="D247" s="28" t="s">
        <v>562</v>
      </c>
      <c r="E247" s="28" t="s">
        <v>559</v>
      </c>
      <c r="F247" s="28">
        <v>259</v>
      </c>
      <c r="G247" s="54">
        <f t="shared" si="21"/>
        <v>48.2</v>
      </c>
      <c r="H247" s="56">
        <v>19.7</v>
      </c>
      <c r="I247" s="56">
        <v>10.3</v>
      </c>
      <c r="J247" s="56"/>
      <c r="K247" s="56">
        <v>6.5</v>
      </c>
      <c r="L247" s="56"/>
      <c r="M247" s="56"/>
      <c r="N247" s="56"/>
      <c r="O247" s="56"/>
      <c r="P247" s="56"/>
      <c r="Q247" s="52"/>
      <c r="R247" s="52"/>
      <c r="S247" s="52"/>
      <c r="T247" s="56"/>
      <c r="U247" s="56"/>
      <c r="V247" s="56"/>
      <c r="W247" s="56">
        <v>15.3</v>
      </c>
      <c r="X247" s="56"/>
      <c r="Y247" s="56"/>
      <c r="Z247" s="56"/>
      <c r="AA247" s="56"/>
      <c r="AB247" s="56"/>
      <c r="AC247" s="56"/>
      <c r="AD247" s="56"/>
      <c r="AE247" s="56"/>
      <c r="AF247" s="28">
        <f t="shared" si="19"/>
        <v>8.7787480000000002</v>
      </c>
      <c r="AI247" s="46" t="s">
        <v>1</v>
      </c>
      <c r="AJ247" s="46" t="str">
        <f>IF(I247&lt;&gt;"","-" &amp;TEXT([1]comp!$I247,"0.#") &amp;TEXT(I$1,0),"")</f>
        <v>-10.3Al</v>
      </c>
      <c r="AK247" s="46" t="str">
        <f>IF(K247&lt;&gt;"","-" &amp;TEXT(comp[[#This Row],[W]],"0.#") &amp;TEXT(K$1,0),"")</f>
        <v>-6.5W</v>
      </c>
      <c r="AL247" s="46" t="str">
        <f>IF(H247&lt;&gt;"","-" &amp;TEXT(comp[[#This Row],[Ni]],"0.#") &amp;TEXT(H$1,0),"")</f>
        <v>-19.7Ni</v>
      </c>
      <c r="AM247" s="46" t="str">
        <f>IF(J247&lt;&gt;"","-" &amp;TEXT(comp[[#This Row],[Cr]],"0.#") &amp;TEXT(J$1,0),"")</f>
        <v/>
      </c>
      <c r="AN247" s="46" t="str">
        <f>IF(M247&lt;&gt;"","-" &amp;TEXT(comp[[#This Row],[Ta]],"0.#") &amp;TEXT(M$1,0),"")</f>
        <v/>
      </c>
      <c r="AO247" s="46" t="str">
        <f>IF(N247&lt;&gt;"","-" &amp;TEXT(comp[[#This Row],[Nb]],"0.#") &amp;TEXT(N$1,0),"")</f>
        <v/>
      </c>
      <c r="AP247" s="46" t="str">
        <f>IF(O247&lt;&gt;"","-" &amp;TEXT(comp[[#This Row],[V]],"0.#") &amp;TEXT(O$1,0),"")</f>
        <v/>
      </c>
      <c r="AQ247" s="46" t="str">
        <f>IF(L247&lt;&gt;"","-" &amp;TEXT(comp[[#This Row],[Ti]],"0.#") &amp;TEXT(L$1,0),"")</f>
        <v/>
      </c>
      <c r="AR247" s="46" t="str">
        <f>IF(P247&lt;&gt;"","-" &amp;TEXT(comp[[#This Row],[Mo]],"0.#") &amp;TEXT(P$1,0),"")</f>
        <v/>
      </c>
      <c r="AS247" s="46" t="str">
        <f>IF(Q247&lt;&gt;"","-" &amp;TEXT(comp[[#This Row],[C]],"0.##") &amp;TEXT(Q$1,0),"")</f>
        <v/>
      </c>
      <c r="AT247" s="46" t="str">
        <f>IF(R247&lt;&gt;"","-" &amp;TEXT(comp[[#This Row],[Zr]],"0.##") &amp;TEXT(R$1,0),"")</f>
        <v/>
      </c>
      <c r="AU247" s="46" t="str">
        <f>IF(S247&lt;&gt;"","-" &amp;TEXT(comp[[#This Row],[B]],"0.##") &amp;TEXT(S$1,0),"")</f>
        <v/>
      </c>
      <c r="AV247" s="46" t="str">
        <f>IF(T247&lt;&gt;"","-" &amp;TEXT(comp[[#This Row],[Ir]],"0.#") &amp;TEXT(T$1,0),"")</f>
        <v/>
      </c>
      <c r="AW247" s="46" t="str">
        <f>IF(U247&lt;&gt;"","-" &amp;TEXT(comp[[#This Row],[Re]],"0.#") &amp;TEXT(U$1,0),"")</f>
        <v/>
      </c>
      <c r="AX247" s="46" t="str">
        <f>IF(V247&lt;&gt;"","-" &amp;TEXT(comp[[#This Row],[Si]],"0.#") &amp;TEXT(V$1,0),"")</f>
        <v/>
      </c>
      <c r="AY247" s="46" t="str">
        <f>IF(W247&lt;&gt;"","-" &amp;TEXT(comp[[#This Row],[Fe]],"0.#") &amp;TEXT(W$1,0),"")</f>
        <v>-15.3Fe</v>
      </c>
      <c r="AZ247" s="46" t="str">
        <f>IF(X247&lt;&gt;"","-" &amp;TEXT(comp[[#This Row],[Y]],"0.#") &amp;TEXT(X$1,0),"")</f>
        <v/>
      </c>
      <c r="BA247" s="46" t="str">
        <f>IF(Y247&lt;&gt;"","-" &amp;TEXT(comp[[#This Row],[Hf]],"0.#") &amp;TEXT(Y$1,0),"")</f>
        <v/>
      </c>
      <c r="BB247" s="46" t="str">
        <f>IF(Z247&lt;&gt;"","-" &amp;TEXT(comp[[#This Row],[Ge]],"0.#") &amp;TEXT(Z$1,0),"")</f>
        <v/>
      </c>
      <c r="BC247" s="46" t="str">
        <f>IF(AA247&lt;&gt;"","-" &amp;TEXT(comp[[#This Row],[Mn]],"0.#") &amp;TEXT(AA$1,0),"")</f>
        <v/>
      </c>
      <c r="BD247" s="46" t="str">
        <f>IF(AB247&lt;&gt;"","-" &amp;TEXT(comp[[#This Row],[Sc]],"0.#") &amp;TEXT(AB$1,0),"")</f>
        <v/>
      </c>
      <c r="BE247" s="46" t="str">
        <f>IF(AC247&lt;&gt;"","-" &amp;TEXT(comp[[#This Row],[Ru]],"0.#") &amp;TEXT(AC$1,0),"")</f>
        <v/>
      </c>
      <c r="BF247" s="46" t="str">
        <f>IF(AD247&lt;&gt;"","-" &amp;TEXT(comp[[#This Row],[Ce]],"0.#") &amp;TEXT(AD$1,0),"")</f>
        <v/>
      </c>
      <c r="BG247" s="46" t="str">
        <f>IF(AE247&lt;&gt;"","-" &amp;TEXT([1]comp!$AE247,"0.#") &amp;TEXT(AE$1,0),"")</f>
        <v/>
      </c>
      <c r="BH247" s="28" t="str">
        <f>[1]comp!$D247 &amp; [1]comp!$E247</f>
        <v>Fe15Lass, E. A. The effects of Fe and Si on the phase equilibria in a γ′-strengthened Co–Al–W-based superalloy. J. Alloys Compd. 825, (2020).</v>
      </c>
      <c r="BI247" s="36" t="str">
        <f t="shared" si="16"/>
        <v>Co-19.7Ni-15.3Fe-10.3Al-6.5W</v>
      </c>
      <c r="BJ247" s="28" t="s">
        <v>1734</v>
      </c>
      <c r="BK247" t="str">
        <f t="shared" si="17"/>
        <v>-10.3Al-6.5W-19.7Ni-15.3Fe</v>
      </c>
      <c r="BL247"/>
      <c r="BM247"/>
      <c r="BN247"/>
      <c r="BO247"/>
    </row>
    <row r="248" spans="1:67" s="31" customFormat="1" x14ac:dyDescent="0.3">
      <c r="A248" s="26" t="str">
        <f t="shared" si="20"/>
        <v>Co-19.6Ni-10.2Al-7.W-0.3Si</v>
      </c>
      <c r="B248" s="30" t="s">
        <v>1483</v>
      </c>
      <c r="C248" s="30" t="s">
        <v>2911</v>
      </c>
      <c r="D248" s="34" t="s">
        <v>563</v>
      </c>
      <c r="E248" s="28" t="s">
        <v>559</v>
      </c>
      <c r="F248" s="28">
        <v>260</v>
      </c>
      <c r="G248" s="54">
        <f t="shared" si="21"/>
        <v>62.900000000000006</v>
      </c>
      <c r="H248" s="56">
        <v>19.600000000000001</v>
      </c>
      <c r="I248" s="56">
        <v>10.199999999999999</v>
      </c>
      <c r="J248" s="56"/>
      <c r="K248" s="56">
        <v>7</v>
      </c>
      <c r="L248" s="56"/>
      <c r="M248" s="56"/>
      <c r="N248" s="56"/>
      <c r="O248" s="56"/>
      <c r="P248" s="56"/>
      <c r="Q248" s="52"/>
      <c r="R248" s="52"/>
      <c r="S248" s="52"/>
      <c r="T248" s="56"/>
      <c r="U248" s="56"/>
      <c r="V248" s="56">
        <v>0.3</v>
      </c>
      <c r="W248" s="56"/>
      <c r="X248" s="56"/>
      <c r="Y248" s="56"/>
      <c r="Z248" s="56"/>
      <c r="AA248" s="56"/>
      <c r="AB248" s="56"/>
      <c r="AC248" s="56"/>
      <c r="AD248" s="56"/>
      <c r="AE248" s="56"/>
      <c r="AF248" s="28">
        <f t="shared" si="19"/>
        <v>8.9739579999999997</v>
      </c>
      <c r="AG248" s="28"/>
      <c r="AH248" s="28"/>
      <c r="AI248" s="46" t="s">
        <v>1</v>
      </c>
      <c r="AJ248" s="46" t="str">
        <f>IF(I248&lt;&gt;"","-" &amp;TEXT([1]comp!$I248,"0.#") &amp;TEXT(I$1,0),"")</f>
        <v>-10.2Al</v>
      </c>
      <c r="AK248" s="46" t="str">
        <f>IF(K248&lt;&gt;"","-" &amp;TEXT(comp[[#This Row],[W]],"0.#") &amp;TEXT(K$1,0),"")</f>
        <v>-7.W</v>
      </c>
      <c r="AL248" s="46" t="str">
        <f>IF(H248&lt;&gt;"","-" &amp;TEXT(comp[[#This Row],[Ni]],"0.#") &amp;TEXT(H$1,0),"")</f>
        <v>-19.6Ni</v>
      </c>
      <c r="AM248" s="46" t="str">
        <f>IF(J248&lt;&gt;"","-" &amp;TEXT(comp[[#This Row],[Cr]],"0.#") &amp;TEXT(J$1,0),"")</f>
        <v/>
      </c>
      <c r="AN248" s="46" t="str">
        <f>IF(M248&lt;&gt;"","-" &amp;TEXT(comp[[#This Row],[Ta]],"0.#") &amp;TEXT(M$1,0),"")</f>
        <v/>
      </c>
      <c r="AO248" s="46" t="str">
        <f>IF(N248&lt;&gt;"","-" &amp;TEXT(comp[[#This Row],[Nb]],"0.#") &amp;TEXT(N$1,0),"")</f>
        <v/>
      </c>
      <c r="AP248" s="46" t="str">
        <f>IF(O248&lt;&gt;"","-" &amp;TEXT(comp[[#This Row],[V]],"0.#") &amp;TEXT(O$1,0),"")</f>
        <v/>
      </c>
      <c r="AQ248" s="46" t="str">
        <f>IF(L248&lt;&gt;"","-" &amp;TEXT(comp[[#This Row],[Ti]],"0.#") &amp;TEXT(L$1,0),"")</f>
        <v/>
      </c>
      <c r="AR248" s="46" t="str">
        <f>IF(P248&lt;&gt;"","-" &amp;TEXT(comp[[#This Row],[Mo]],"0.#") &amp;TEXT(P$1,0),"")</f>
        <v/>
      </c>
      <c r="AS248" s="46" t="str">
        <f>IF(Q248&lt;&gt;"","-" &amp;TEXT(comp[[#This Row],[C]],"0.##") &amp;TEXT(Q$1,0),"")</f>
        <v/>
      </c>
      <c r="AT248" s="46" t="str">
        <f>IF(R248&lt;&gt;"","-" &amp;TEXT(comp[[#This Row],[Zr]],"0.##") &amp;TEXT(R$1,0),"")</f>
        <v/>
      </c>
      <c r="AU248" s="46" t="str">
        <f>IF(S248&lt;&gt;"","-" &amp;TEXT(comp[[#This Row],[B]],"0.##") &amp;TEXT(S$1,0),"")</f>
        <v/>
      </c>
      <c r="AV248" s="46" t="str">
        <f>IF(T248&lt;&gt;"","-" &amp;TEXT(comp[[#This Row],[Ir]],"0.#") &amp;TEXT(T$1,0),"")</f>
        <v/>
      </c>
      <c r="AW248" s="46" t="str">
        <f>IF(U248&lt;&gt;"","-" &amp;TEXT(comp[[#This Row],[Re]],"0.#") &amp;TEXT(U$1,0),"")</f>
        <v/>
      </c>
      <c r="AX248" s="46" t="str">
        <f>IF(V248&lt;&gt;"","-" &amp;TEXT(comp[[#This Row],[Si]],"0.#") &amp;TEXT(V$1,0),"")</f>
        <v>-0.3Si</v>
      </c>
      <c r="AY248" s="46" t="str">
        <f>IF(W248&lt;&gt;"","-" &amp;TEXT(comp[[#This Row],[Fe]],"0.#") &amp;TEXT(W$1,0),"")</f>
        <v/>
      </c>
      <c r="AZ248" s="46" t="str">
        <f>IF(X248&lt;&gt;"","-" &amp;TEXT(comp[[#This Row],[Y]],"0.#") &amp;TEXT(X$1,0),"")</f>
        <v/>
      </c>
      <c r="BA248" s="46" t="str">
        <f>IF(Y248&lt;&gt;"","-" &amp;TEXT(comp[[#This Row],[Hf]],"0.#") &amp;TEXT(Y$1,0),"")</f>
        <v/>
      </c>
      <c r="BB248" s="46" t="str">
        <f>IF(Z248&lt;&gt;"","-" &amp;TEXT(comp[[#This Row],[Ge]],"0.#") &amp;TEXT(Z$1,0),"")</f>
        <v/>
      </c>
      <c r="BC248" s="46" t="str">
        <f>IF(AA248&lt;&gt;"","-" &amp;TEXT(comp[[#This Row],[Mn]],"0.#") &amp;TEXT(AA$1,0),"")</f>
        <v/>
      </c>
      <c r="BD248" s="46" t="str">
        <f>IF(AB248&lt;&gt;"","-" &amp;TEXT(comp[[#This Row],[Sc]],"0.#") &amp;TEXT(AB$1,0),"")</f>
        <v/>
      </c>
      <c r="BE248" s="46" t="str">
        <f>IF(AC248&lt;&gt;"","-" &amp;TEXT(comp[[#This Row],[Ru]],"0.#") &amp;TEXT(AC$1,0),"")</f>
        <v/>
      </c>
      <c r="BF248" s="46" t="str">
        <f>IF(AD248&lt;&gt;"","-" &amp;TEXT(comp[[#This Row],[Ce]],"0.#") &amp;TEXT(AD$1,0),"")</f>
        <v/>
      </c>
      <c r="BG248" s="46" t="str">
        <f>IF(AE248&lt;&gt;"","-" &amp;TEXT([1]comp!$AE248,"0.#") &amp;TEXT(AE$1,0),"")</f>
        <v/>
      </c>
      <c r="BH248" s="28" t="str">
        <f>[1]comp!$D248 &amp; [1]comp!$E248</f>
        <v>Si05Lass, E. A. The effects of Fe and Si on the phase equilibria in a γ′-strengthened Co–Al–W-based superalloy. J. Alloys Compd. 825, (2020).</v>
      </c>
      <c r="BI248" s="36" t="str">
        <f t="shared" si="16"/>
        <v>Co-19.6Ni-10.2Al-7.W-0.3Si</v>
      </c>
      <c r="BJ248" s="28" t="s">
        <v>1736</v>
      </c>
      <c r="BK248" t="str">
        <f t="shared" si="17"/>
        <v>-10.2Al-7.W-19.6Ni-0.3Si</v>
      </c>
      <c r="BL248"/>
      <c r="BM248"/>
      <c r="BN248"/>
      <c r="BO248"/>
    </row>
    <row r="249" spans="1:67" s="31" customFormat="1" x14ac:dyDescent="0.3">
      <c r="A249" s="26" t="str">
        <f t="shared" si="20"/>
        <v>Co-19.6Ni-10.Al-6.9W-1.Si</v>
      </c>
      <c r="B249" s="30" t="s">
        <v>1483</v>
      </c>
      <c r="C249" s="30" t="s">
        <v>2911</v>
      </c>
      <c r="D249" s="28" t="s">
        <v>564</v>
      </c>
      <c r="E249" s="28" t="s">
        <v>559</v>
      </c>
      <c r="F249" s="28">
        <v>261</v>
      </c>
      <c r="G249" s="54">
        <f t="shared" si="21"/>
        <v>62.5</v>
      </c>
      <c r="H249" s="56">
        <v>19.600000000000001</v>
      </c>
      <c r="I249" s="56">
        <v>10</v>
      </c>
      <c r="J249" s="56"/>
      <c r="K249" s="56">
        <v>6.9</v>
      </c>
      <c r="L249" s="56"/>
      <c r="M249" s="56"/>
      <c r="N249" s="56"/>
      <c r="O249" s="56"/>
      <c r="P249" s="56"/>
      <c r="Q249" s="52"/>
      <c r="R249" s="52"/>
      <c r="S249" s="52"/>
      <c r="T249" s="56"/>
      <c r="U249" s="56"/>
      <c r="V249" s="56">
        <v>1</v>
      </c>
      <c r="W249" s="56"/>
      <c r="X249" s="56"/>
      <c r="Y249" s="56"/>
      <c r="Z249" s="56"/>
      <c r="AA249" s="56"/>
      <c r="AB249" s="56"/>
      <c r="AC249" s="56"/>
      <c r="AD249" s="56"/>
      <c r="AE249" s="56"/>
      <c r="AF249" s="28">
        <f t="shared" si="19"/>
        <v>8.9300180000000005</v>
      </c>
      <c r="AG249" s="28"/>
      <c r="AH249" s="28"/>
      <c r="AI249" s="46" t="s">
        <v>1</v>
      </c>
      <c r="AJ249" s="46" t="str">
        <f>IF(I249&lt;&gt;"","-" &amp;TEXT([1]comp!$I249,"0.#") &amp;TEXT(I$1,0),"")</f>
        <v>-10.Al</v>
      </c>
      <c r="AK249" s="46" t="str">
        <f>IF(K249&lt;&gt;"","-" &amp;TEXT(comp[[#This Row],[W]],"0.#") &amp;TEXT(K$1,0),"")</f>
        <v>-6.9W</v>
      </c>
      <c r="AL249" s="46" t="str">
        <f>IF(H249&lt;&gt;"","-" &amp;TEXT(comp[[#This Row],[Ni]],"0.#") &amp;TEXT(H$1,0),"")</f>
        <v>-19.6Ni</v>
      </c>
      <c r="AM249" s="46" t="str">
        <f>IF(J249&lt;&gt;"","-" &amp;TEXT(comp[[#This Row],[Cr]],"0.#") &amp;TEXT(J$1,0),"")</f>
        <v/>
      </c>
      <c r="AN249" s="46" t="str">
        <f>IF(M249&lt;&gt;"","-" &amp;TEXT(comp[[#This Row],[Ta]],"0.#") &amp;TEXT(M$1,0),"")</f>
        <v/>
      </c>
      <c r="AO249" s="46" t="str">
        <f>IF(N249&lt;&gt;"","-" &amp;TEXT(comp[[#This Row],[Nb]],"0.#") &amp;TEXT(N$1,0),"")</f>
        <v/>
      </c>
      <c r="AP249" s="46" t="str">
        <f>IF(O249&lt;&gt;"","-" &amp;TEXT(comp[[#This Row],[V]],"0.#") &amp;TEXT(O$1,0),"")</f>
        <v/>
      </c>
      <c r="AQ249" s="46" t="str">
        <f>IF(L249&lt;&gt;"","-" &amp;TEXT(comp[[#This Row],[Ti]],"0.#") &amp;TEXT(L$1,0),"")</f>
        <v/>
      </c>
      <c r="AR249" s="46" t="str">
        <f>IF(P249&lt;&gt;"","-" &amp;TEXT(comp[[#This Row],[Mo]],"0.#") &amp;TEXT(P$1,0),"")</f>
        <v/>
      </c>
      <c r="AS249" s="46" t="str">
        <f>IF(Q249&lt;&gt;"","-" &amp;TEXT(comp[[#This Row],[C]],"0.##") &amp;TEXT(Q$1,0),"")</f>
        <v/>
      </c>
      <c r="AT249" s="46" t="str">
        <f>IF(R249&lt;&gt;"","-" &amp;TEXT(comp[[#This Row],[Zr]],"0.##") &amp;TEXT(R$1,0),"")</f>
        <v/>
      </c>
      <c r="AU249" s="46" t="str">
        <f>IF(S249&lt;&gt;"","-" &amp;TEXT(comp[[#This Row],[B]],"0.##") &amp;TEXT(S$1,0),"")</f>
        <v/>
      </c>
      <c r="AV249" s="46" t="str">
        <f>IF(T249&lt;&gt;"","-" &amp;TEXT(comp[[#This Row],[Ir]],"0.#") &amp;TEXT(T$1,0),"")</f>
        <v/>
      </c>
      <c r="AW249" s="46" t="str">
        <f>IF(U249&lt;&gt;"","-" &amp;TEXT(comp[[#This Row],[Re]],"0.#") &amp;TEXT(U$1,0),"")</f>
        <v/>
      </c>
      <c r="AX249" s="46" t="str">
        <f>IF(V249&lt;&gt;"","-" &amp;TEXT(comp[[#This Row],[Si]],"0.#") &amp;TEXT(V$1,0),"")</f>
        <v>-1.Si</v>
      </c>
      <c r="AY249" s="46" t="str">
        <f>IF(W249&lt;&gt;"","-" &amp;TEXT(comp[[#This Row],[Fe]],"0.#") &amp;TEXT(W$1,0),"")</f>
        <v/>
      </c>
      <c r="AZ249" s="46" t="str">
        <f>IF(X249&lt;&gt;"","-" &amp;TEXT(comp[[#This Row],[Y]],"0.#") &amp;TEXT(X$1,0),"")</f>
        <v/>
      </c>
      <c r="BA249" s="46" t="str">
        <f>IF(Y249&lt;&gt;"","-" &amp;TEXT(comp[[#This Row],[Hf]],"0.#") &amp;TEXT(Y$1,0),"")</f>
        <v/>
      </c>
      <c r="BB249" s="46" t="str">
        <f>IF(Z249&lt;&gt;"","-" &amp;TEXT(comp[[#This Row],[Ge]],"0.#") &amp;TEXT(Z$1,0),"")</f>
        <v/>
      </c>
      <c r="BC249" s="46" t="str">
        <f>IF(AA249&lt;&gt;"","-" &amp;TEXT(comp[[#This Row],[Mn]],"0.#") &amp;TEXT(AA$1,0),"")</f>
        <v/>
      </c>
      <c r="BD249" s="46" t="str">
        <f>IF(AB249&lt;&gt;"","-" &amp;TEXT(comp[[#This Row],[Sc]],"0.#") &amp;TEXT(AB$1,0),"")</f>
        <v/>
      </c>
      <c r="BE249" s="46" t="str">
        <f>IF(AC249&lt;&gt;"","-" &amp;TEXT(comp[[#This Row],[Ru]],"0.#") &amp;TEXT(AC$1,0),"")</f>
        <v/>
      </c>
      <c r="BF249" s="46" t="str">
        <f>IF(AD249&lt;&gt;"","-" &amp;TEXT(comp[[#This Row],[Ce]],"0.#") &amp;TEXT(AD$1,0),"")</f>
        <v/>
      </c>
      <c r="BG249" s="46" t="str">
        <f>IF(AE249&lt;&gt;"","-" &amp;TEXT([1]comp!$AE249,"0.#") &amp;TEXT(AE$1,0),"")</f>
        <v/>
      </c>
      <c r="BH249" s="28" t="str">
        <f>[1]comp!$D249 &amp; [1]comp!$E249</f>
        <v>Si1Lass, E. A. The effects of Fe and Si on the phase equilibria in a γ′-strengthened Co–Al–W-based superalloy. J. Alloys Compd. 825, (2020).</v>
      </c>
      <c r="BI249" s="36" t="str">
        <f t="shared" si="16"/>
        <v>Co-19.6Ni-10.Al-6.9W-1.Si</v>
      </c>
      <c r="BJ249" s="28" t="s">
        <v>1737</v>
      </c>
      <c r="BK249" t="str">
        <f t="shared" si="17"/>
        <v>-10.Al-6.9W-19.6Ni-1.Si</v>
      </c>
      <c r="BL249"/>
      <c r="BM249"/>
      <c r="BN249"/>
      <c r="BO249"/>
    </row>
    <row r="250" spans="1:67" s="28" customFormat="1" x14ac:dyDescent="0.3">
      <c r="A250" s="26" t="str">
        <f t="shared" si="20"/>
        <v>Co-19.8Ni-10.2Al-6.7W-1.8Si</v>
      </c>
      <c r="B250" s="30" t="s">
        <v>1483</v>
      </c>
      <c r="C250" s="30" t="s">
        <v>2911</v>
      </c>
      <c r="D250" s="34" t="s">
        <v>565</v>
      </c>
      <c r="E250" s="28" t="s">
        <v>559</v>
      </c>
      <c r="F250" s="28">
        <v>262</v>
      </c>
      <c r="G250" s="54">
        <f t="shared" si="21"/>
        <v>61.5</v>
      </c>
      <c r="H250" s="56">
        <v>19.8</v>
      </c>
      <c r="I250" s="56">
        <v>10.199999999999999</v>
      </c>
      <c r="J250" s="56"/>
      <c r="K250" s="56">
        <v>6.7</v>
      </c>
      <c r="L250" s="56"/>
      <c r="M250" s="56"/>
      <c r="N250" s="56"/>
      <c r="O250" s="56"/>
      <c r="P250" s="56"/>
      <c r="Q250" s="52"/>
      <c r="R250" s="52"/>
      <c r="S250" s="52"/>
      <c r="T250" s="56"/>
      <c r="U250" s="56"/>
      <c r="V250" s="56">
        <v>1.8</v>
      </c>
      <c r="W250" s="56"/>
      <c r="X250" s="56"/>
      <c r="Y250" s="56"/>
      <c r="Z250" s="56"/>
      <c r="AA250" s="56"/>
      <c r="AB250" s="56"/>
      <c r="AC250" s="56"/>
      <c r="AD250" s="56"/>
      <c r="AE250" s="56"/>
      <c r="AF250" s="28">
        <f t="shared" si="19"/>
        <v>8.8443740000000002</v>
      </c>
      <c r="AI250" s="46" t="s">
        <v>1</v>
      </c>
      <c r="AJ250" s="46" t="str">
        <f>IF(I250&lt;&gt;"","-" &amp;TEXT([1]comp!$I250,"0.#") &amp;TEXT(I$1,0),"")</f>
        <v>-10.2Al</v>
      </c>
      <c r="AK250" s="46" t="str">
        <f>IF(K250&lt;&gt;"","-" &amp;TEXT(comp[[#This Row],[W]],"0.#") &amp;TEXT(K$1,0),"")</f>
        <v>-6.7W</v>
      </c>
      <c r="AL250" s="46" t="str">
        <f>IF(H250&lt;&gt;"","-" &amp;TEXT(comp[[#This Row],[Ni]],"0.#") &amp;TEXT(H$1,0),"")</f>
        <v>-19.8Ni</v>
      </c>
      <c r="AM250" s="46" t="str">
        <f>IF(J250&lt;&gt;"","-" &amp;TEXT(comp[[#This Row],[Cr]],"0.#") &amp;TEXT(J$1,0),"")</f>
        <v/>
      </c>
      <c r="AN250" s="46" t="str">
        <f>IF(M250&lt;&gt;"","-" &amp;TEXT(comp[[#This Row],[Ta]],"0.#") &amp;TEXT(M$1,0),"")</f>
        <v/>
      </c>
      <c r="AO250" s="46" t="str">
        <f>IF(N250&lt;&gt;"","-" &amp;TEXT(comp[[#This Row],[Nb]],"0.#") &amp;TEXT(N$1,0),"")</f>
        <v/>
      </c>
      <c r="AP250" s="46" t="str">
        <f>IF(O250&lt;&gt;"","-" &amp;TEXT(comp[[#This Row],[V]],"0.#") &amp;TEXT(O$1,0),"")</f>
        <v/>
      </c>
      <c r="AQ250" s="46" t="str">
        <f>IF(L250&lt;&gt;"","-" &amp;TEXT(comp[[#This Row],[Ti]],"0.#") &amp;TEXT(L$1,0),"")</f>
        <v/>
      </c>
      <c r="AR250" s="46" t="str">
        <f>IF(P250&lt;&gt;"","-" &amp;TEXT(comp[[#This Row],[Mo]],"0.#") &amp;TEXT(P$1,0),"")</f>
        <v/>
      </c>
      <c r="AS250" s="46" t="str">
        <f>IF(Q250&lt;&gt;"","-" &amp;TEXT(comp[[#This Row],[C]],"0.##") &amp;TEXT(Q$1,0),"")</f>
        <v/>
      </c>
      <c r="AT250" s="46" t="str">
        <f>IF(R250&lt;&gt;"","-" &amp;TEXT(comp[[#This Row],[Zr]],"0.##") &amp;TEXT(R$1,0),"")</f>
        <v/>
      </c>
      <c r="AU250" s="46" t="str">
        <f>IF(S250&lt;&gt;"","-" &amp;TEXT(comp[[#This Row],[B]],"0.##") &amp;TEXT(S$1,0),"")</f>
        <v/>
      </c>
      <c r="AV250" s="46" t="str">
        <f>IF(T250&lt;&gt;"","-" &amp;TEXT(comp[[#This Row],[Ir]],"0.#") &amp;TEXT(T$1,0),"")</f>
        <v/>
      </c>
      <c r="AW250" s="46" t="str">
        <f>IF(U250&lt;&gt;"","-" &amp;TEXT(comp[[#This Row],[Re]],"0.#") &amp;TEXT(U$1,0),"")</f>
        <v/>
      </c>
      <c r="AX250" s="46" t="str">
        <f>IF(V250&lt;&gt;"","-" &amp;TEXT(comp[[#This Row],[Si]],"0.#") &amp;TEXT(V$1,0),"")</f>
        <v>-1.8Si</v>
      </c>
      <c r="AY250" s="46" t="str">
        <f>IF(W250&lt;&gt;"","-" &amp;TEXT(comp[[#This Row],[Fe]],"0.#") &amp;TEXT(W$1,0),"")</f>
        <v/>
      </c>
      <c r="AZ250" s="46" t="str">
        <f>IF(X250&lt;&gt;"","-" &amp;TEXT(comp[[#This Row],[Y]],"0.#") &amp;TEXT(X$1,0),"")</f>
        <v/>
      </c>
      <c r="BA250" s="46" t="str">
        <f>IF(Y250&lt;&gt;"","-" &amp;TEXT(comp[[#This Row],[Hf]],"0.#") &amp;TEXT(Y$1,0),"")</f>
        <v/>
      </c>
      <c r="BB250" s="46" t="str">
        <f>IF(Z250&lt;&gt;"","-" &amp;TEXT(comp[[#This Row],[Ge]],"0.#") &amp;TEXT(Z$1,0),"")</f>
        <v/>
      </c>
      <c r="BC250" s="46" t="str">
        <f>IF(AA250&lt;&gt;"","-" &amp;TEXT(comp[[#This Row],[Mn]],"0.#") &amp;TEXT(AA$1,0),"")</f>
        <v/>
      </c>
      <c r="BD250" s="46" t="str">
        <f>IF(AB250&lt;&gt;"","-" &amp;TEXT(comp[[#This Row],[Sc]],"0.#") &amp;TEXT(AB$1,0),"")</f>
        <v/>
      </c>
      <c r="BE250" s="46" t="str">
        <f>IF(AC250&lt;&gt;"","-" &amp;TEXT(comp[[#This Row],[Ru]],"0.#") &amp;TEXT(AC$1,0),"")</f>
        <v/>
      </c>
      <c r="BF250" s="46" t="str">
        <f>IF(AD250&lt;&gt;"","-" &amp;TEXT(comp[[#This Row],[Ce]],"0.#") &amp;TEXT(AD$1,0),"")</f>
        <v/>
      </c>
      <c r="BG250" s="46" t="str">
        <f>IF(AE250&lt;&gt;"","-" &amp;TEXT([1]comp!$AE250,"0.#") &amp;TEXT(AE$1,0),"")</f>
        <v/>
      </c>
      <c r="BH250" s="28" t="str">
        <f>[1]comp!$D250 &amp; [1]comp!$E250</f>
        <v>Si2Lass, E. A. The effects of Fe and Si on the phase equilibria in a γ′-strengthened Co–Al–W-based superalloy. J. Alloys Compd. 825, (2020).</v>
      </c>
      <c r="BI250" s="36" t="str">
        <f t="shared" si="16"/>
        <v>Co-19.8Ni-10.2Al-6.7W-1.8Si</v>
      </c>
      <c r="BJ250" s="28" t="s">
        <v>1738</v>
      </c>
      <c r="BK250" t="str">
        <f t="shared" si="17"/>
        <v>-10.2Al-6.7W-19.8Ni-1.8Si</v>
      </c>
      <c r="BL250"/>
      <c r="BM250"/>
      <c r="BN250"/>
      <c r="BO250"/>
    </row>
    <row r="251" spans="1:67" s="31" customFormat="1" x14ac:dyDescent="0.3">
      <c r="A251" s="26" t="str">
        <f t="shared" si="20"/>
        <v>Co-10.Ni-7.Al-7.W-4.Ti-1.Ta</v>
      </c>
      <c r="B251" s="30" t="s">
        <v>1483</v>
      </c>
      <c r="C251" s="30" t="s">
        <v>2912</v>
      </c>
      <c r="D251" s="34" t="s">
        <v>576</v>
      </c>
      <c r="E251" s="28" t="s">
        <v>575</v>
      </c>
      <c r="F251" s="28">
        <v>263</v>
      </c>
      <c r="G251" s="54">
        <f t="shared" si="21"/>
        <v>71</v>
      </c>
      <c r="H251" s="56">
        <v>10</v>
      </c>
      <c r="I251" s="56">
        <v>7</v>
      </c>
      <c r="J251" s="56"/>
      <c r="K251" s="56">
        <v>7</v>
      </c>
      <c r="L251" s="56">
        <v>4</v>
      </c>
      <c r="M251" s="56">
        <v>1</v>
      </c>
      <c r="N251" s="56"/>
      <c r="O251" s="56"/>
      <c r="P251" s="56"/>
      <c r="Q251" s="52"/>
      <c r="R251" s="52"/>
      <c r="S251" s="52"/>
      <c r="T251" s="56"/>
      <c r="U251" s="56"/>
      <c r="V251" s="56"/>
      <c r="W251" s="56"/>
      <c r="X251" s="56"/>
      <c r="Y251" s="56"/>
      <c r="Z251" s="56"/>
      <c r="AA251" s="56"/>
      <c r="AB251" s="56"/>
      <c r="AC251" s="56"/>
      <c r="AD251" s="56"/>
      <c r="AE251" s="56"/>
      <c r="AF251" s="28">
        <f t="shared" si="19"/>
        <v>9.0930800000000005</v>
      </c>
      <c r="AG251" s="28">
        <v>9.4499999999999993</v>
      </c>
      <c r="AH251" s="28"/>
      <c r="AI251" s="46" t="s">
        <v>1</v>
      </c>
      <c r="AJ251" s="46" t="str">
        <f>IF(I251&lt;&gt;"","-" &amp;TEXT([1]comp!$I251,"0.#") &amp;TEXT(I$1,0),"")</f>
        <v>-7.Al</v>
      </c>
      <c r="AK251" s="46" t="str">
        <f>IF(K251&lt;&gt;"","-" &amp;TEXT(comp[[#This Row],[W]],"0.#") &amp;TEXT(K$1,0),"")</f>
        <v>-7.W</v>
      </c>
      <c r="AL251" s="46" t="str">
        <f>IF(H251&lt;&gt;"","-" &amp;TEXT(comp[[#This Row],[Ni]],"0.#") &amp;TEXT(H$1,0),"")</f>
        <v>-10.Ni</v>
      </c>
      <c r="AM251" s="46" t="str">
        <f>IF(J251&lt;&gt;"","-" &amp;TEXT(comp[[#This Row],[Cr]],"0.#") &amp;TEXT(J$1,0),"")</f>
        <v/>
      </c>
      <c r="AN251" s="46" t="str">
        <f>IF(M251&lt;&gt;"","-" &amp;TEXT(comp[[#This Row],[Ta]],"0.#") &amp;TEXT(M$1,0),"")</f>
        <v>-1.Ta</v>
      </c>
      <c r="AO251" s="46" t="str">
        <f>IF(N251&lt;&gt;"","-" &amp;TEXT(comp[[#This Row],[Nb]],"0.#") &amp;TEXT(N$1,0),"")</f>
        <v/>
      </c>
      <c r="AP251" s="46" t="str">
        <f>IF(O251&lt;&gt;"","-" &amp;TEXT(comp[[#This Row],[V]],"0.#") &amp;TEXT(O$1,0),"")</f>
        <v/>
      </c>
      <c r="AQ251" s="46" t="str">
        <f>IF(L251&lt;&gt;"","-" &amp;TEXT(comp[[#This Row],[Ti]],"0.#") &amp;TEXT(L$1,0),"")</f>
        <v>-4.Ti</v>
      </c>
      <c r="AR251" s="46" t="str">
        <f>IF(P251&lt;&gt;"","-" &amp;TEXT(comp[[#This Row],[Mo]],"0.#") &amp;TEXT(P$1,0),"")</f>
        <v/>
      </c>
      <c r="AS251" s="46" t="str">
        <f>IF(Q251&lt;&gt;"","-" &amp;TEXT(comp[[#This Row],[C]],"0.##") &amp;TEXT(Q$1,0),"")</f>
        <v/>
      </c>
      <c r="AT251" s="46" t="str">
        <f>IF(R251&lt;&gt;"","-" &amp;TEXT(comp[[#This Row],[Zr]],"0.##") &amp;TEXT(R$1,0),"")</f>
        <v/>
      </c>
      <c r="AU251" s="46" t="str">
        <f>IF(S251&lt;&gt;"","-" &amp;TEXT(comp[[#This Row],[B]],"0.##") &amp;TEXT(S$1,0),"")</f>
        <v/>
      </c>
      <c r="AV251" s="46" t="str">
        <f>IF(T251&lt;&gt;"","-" &amp;TEXT(comp[[#This Row],[Ir]],"0.#") &amp;TEXT(T$1,0),"")</f>
        <v/>
      </c>
      <c r="AW251" s="46" t="str">
        <f>IF(U251&lt;&gt;"","-" &amp;TEXT(comp[[#This Row],[Re]],"0.#") &amp;TEXT(U$1,0),"")</f>
        <v/>
      </c>
      <c r="AX251" s="46" t="str">
        <f>IF(V251&lt;&gt;"","-" &amp;TEXT(comp[[#This Row],[Si]],"0.#") &amp;TEXT(V$1,0),"")</f>
        <v/>
      </c>
      <c r="AY251" s="46" t="str">
        <f>IF(W251&lt;&gt;"","-" &amp;TEXT(comp[[#This Row],[Fe]],"0.#") &amp;TEXT(W$1,0),"")</f>
        <v/>
      </c>
      <c r="AZ251" s="46" t="str">
        <f>IF(X251&lt;&gt;"","-" &amp;TEXT(comp[[#This Row],[Y]],"0.#") &amp;TEXT(X$1,0),"")</f>
        <v/>
      </c>
      <c r="BA251" s="46" t="str">
        <f>IF(Y251&lt;&gt;"","-" &amp;TEXT(comp[[#This Row],[Hf]],"0.#") &amp;TEXT(Y$1,0),"")</f>
        <v/>
      </c>
      <c r="BB251" s="46" t="str">
        <f>IF(Z251&lt;&gt;"","-" &amp;TEXT(comp[[#This Row],[Ge]],"0.#") &amp;TEXT(Z$1,0),"")</f>
        <v/>
      </c>
      <c r="BC251" s="46" t="str">
        <f>IF(AA251&lt;&gt;"","-" &amp;TEXT(comp[[#This Row],[Mn]],"0.#") &amp;TEXT(AA$1,0),"")</f>
        <v/>
      </c>
      <c r="BD251" s="46" t="str">
        <f>IF(AB251&lt;&gt;"","-" &amp;TEXT(comp[[#This Row],[Sc]],"0.#") &amp;TEXT(AB$1,0),"")</f>
        <v/>
      </c>
      <c r="BE251" s="46" t="str">
        <f>IF(AC251&lt;&gt;"","-" &amp;TEXT(comp[[#This Row],[Ru]],"0.#") &amp;TEXT(AC$1,0),"")</f>
        <v/>
      </c>
      <c r="BF251" s="46" t="str">
        <f>IF(AD251&lt;&gt;"","-" &amp;TEXT(comp[[#This Row],[Ce]],"0.#") &amp;TEXT(AD$1,0),"")</f>
        <v/>
      </c>
      <c r="BG251" s="46" t="str">
        <f>IF(AE251&lt;&gt;"","-" &amp;TEXT([1]comp!$AE251,"0.#") &amp;TEXT(AE$1,0),"")</f>
        <v/>
      </c>
      <c r="BH251" s="28" t="str">
        <f>[1]comp!$D251 &amp; [1]comp!$E251</f>
        <v>L12Lass, E. A., Sauza, D. J., Dunand, D. C. &amp; Seidman, D. N. Multicomponent γ’-strengthened Co-based superalloys with increased solvus temperatures and reduced mass densities. Acta Mater. 147, 284–295 (2018).</v>
      </c>
      <c r="BI251" s="36" t="str">
        <f t="shared" si="16"/>
        <v>Co-10.Ni-7.Al-7.W-4.Ti-1.Ta</v>
      </c>
      <c r="BJ251" s="28" t="s">
        <v>1739</v>
      </c>
      <c r="BK251" t="str">
        <f t="shared" si="17"/>
        <v>-7.Al-7.W-1.Ta-10.Ni-4.Ti</v>
      </c>
      <c r="BL251"/>
      <c r="BM251"/>
      <c r="BN251"/>
      <c r="BO251"/>
    </row>
    <row r="252" spans="1:67" s="28" customFormat="1" x14ac:dyDescent="0.3">
      <c r="A252" s="26" t="str">
        <f t="shared" si="20"/>
        <v>Co-30.Ni-7.Al-7.W-4.Ti-1.Ta</v>
      </c>
      <c r="B252" s="30" t="s">
        <v>1483</v>
      </c>
      <c r="C252" s="30" t="s">
        <v>2913</v>
      </c>
      <c r="D252" s="28" t="s">
        <v>577</v>
      </c>
      <c r="E252" s="28" t="s">
        <v>575</v>
      </c>
      <c r="F252" s="28">
        <v>264</v>
      </c>
      <c r="G252" s="54">
        <f t="shared" si="21"/>
        <v>51</v>
      </c>
      <c r="H252" s="56">
        <v>30</v>
      </c>
      <c r="I252" s="56">
        <v>7</v>
      </c>
      <c r="J252" s="56"/>
      <c r="K252" s="56">
        <v>7</v>
      </c>
      <c r="L252" s="56">
        <v>4</v>
      </c>
      <c r="M252" s="56">
        <v>1</v>
      </c>
      <c r="N252" s="56"/>
      <c r="O252" s="56"/>
      <c r="P252" s="56"/>
      <c r="Q252" s="52"/>
      <c r="R252" s="52"/>
      <c r="S252" s="52"/>
      <c r="T252" s="56"/>
      <c r="U252" s="56"/>
      <c r="V252" s="56"/>
      <c r="W252" s="56"/>
      <c r="X252" s="56"/>
      <c r="Y252" s="56"/>
      <c r="Z252" s="56"/>
      <c r="AA252" s="56"/>
      <c r="AB252" s="56"/>
      <c r="AC252" s="56"/>
      <c r="AD252" s="56"/>
      <c r="AE252" s="56"/>
      <c r="AF252" s="28">
        <f t="shared" si="19"/>
        <v>9.0946800000000003</v>
      </c>
      <c r="AG252" s="28">
        <v>9.49</v>
      </c>
      <c r="AI252" s="46" t="s">
        <v>1</v>
      </c>
      <c r="AJ252" s="46" t="str">
        <f>IF(I252&lt;&gt;"","-" &amp;TEXT([1]comp!$I252,"0.#") &amp;TEXT(I$1,0),"")</f>
        <v>-7.Al</v>
      </c>
      <c r="AK252" s="46" t="str">
        <f>IF(K252&lt;&gt;"","-" &amp;TEXT(comp[[#This Row],[W]],"0.#") &amp;TEXT(K$1,0),"")</f>
        <v>-7.W</v>
      </c>
      <c r="AL252" s="46" t="str">
        <f>IF(H252&lt;&gt;"","-" &amp;TEXT(comp[[#This Row],[Ni]],"0.#") &amp;TEXT(H$1,0),"")</f>
        <v>-30.Ni</v>
      </c>
      <c r="AM252" s="46" t="str">
        <f>IF(J252&lt;&gt;"","-" &amp;TEXT(comp[[#This Row],[Cr]],"0.#") &amp;TEXT(J$1,0),"")</f>
        <v/>
      </c>
      <c r="AN252" s="46" t="str">
        <f>IF(M252&lt;&gt;"","-" &amp;TEXT(comp[[#This Row],[Ta]],"0.#") &amp;TEXT(M$1,0),"")</f>
        <v>-1.Ta</v>
      </c>
      <c r="AO252" s="46" t="str">
        <f>IF(N252&lt;&gt;"","-" &amp;TEXT(comp[[#This Row],[Nb]],"0.#") &amp;TEXT(N$1,0),"")</f>
        <v/>
      </c>
      <c r="AP252" s="46" t="str">
        <f>IF(O252&lt;&gt;"","-" &amp;TEXT(comp[[#This Row],[V]],"0.#") &amp;TEXT(O$1,0),"")</f>
        <v/>
      </c>
      <c r="AQ252" s="46" t="str">
        <f>IF(L252&lt;&gt;"","-" &amp;TEXT(comp[[#This Row],[Ti]],"0.#") &amp;TEXT(L$1,0),"")</f>
        <v>-4.Ti</v>
      </c>
      <c r="AR252" s="46" t="str">
        <f>IF(P252&lt;&gt;"","-" &amp;TEXT(comp[[#This Row],[Mo]],"0.#") &amp;TEXT(P$1,0),"")</f>
        <v/>
      </c>
      <c r="AS252" s="46" t="str">
        <f>IF(Q252&lt;&gt;"","-" &amp;TEXT(comp[[#This Row],[C]],"0.##") &amp;TEXT(Q$1,0),"")</f>
        <v/>
      </c>
      <c r="AT252" s="46" t="str">
        <f>IF(R252&lt;&gt;"","-" &amp;TEXT(comp[[#This Row],[Zr]],"0.##") &amp;TEXT(R$1,0),"")</f>
        <v/>
      </c>
      <c r="AU252" s="46" t="str">
        <f>IF(S252&lt;&gt;"","-" &amp;TEXT(comp[[#This Row],[B]],"0.##") &amp;TEXT(S$1,0),"")</f>
        <v/>
      </c>
      <c r="AV252" s="46" t="str">
        <f>IF(T252&lt;&gt;"","-" &amp;TEXT(comp[[#This Row],[Ir]],"0.#") &amp;TEXT(T$1,0),"")</f>
        <v/>
      </c>
      <c r="AW252" s="46" t="str">
        <f>IF(U252&lt;&gt;"","-" &amp;TEXT(comp[[#This Row],[Re]],"0.#") &amp;TEXT(U$1,0),"")</f>
        <v/>
      </c>
      <c r="AX252" s="46" t="str">
        <f>IF(V252&lt;&gt;"","-" &amp;TEXT(comp[[#This Row],[Si]],"0.#") &amp;TEXT(V$1,0),"")</f>
        <v/>
      </c>
      <c r="AY252" s="46" t="str">
        <f>IF(W252&lt;&gt;"","-" &amp;TEXT(comp[[#This Row],[Fe]],"0.#") &amp;TEXT(W$1,0),"")</f>
        <v/>
      </c>
      <c r="AZ252" s="46" t="str">
        <f>IF(X252&lt;&gt;"","-" &amp;TEXT(comp[[#This Row],[Y]],"0.#") &amp;TEXT(X$1,0),"")</f>
        <v/>
      </c>
      <c r="BA252" s="46" t="str">
        <f>IF(Y252&lt;&gt;"","-" &amp;TEXT(comp[[#This Row],[Hf]],"0.#") &amp;TEXT(Y$1,0),"")</f>
        <v/>
      </c>
      <c r="BB252" s="46" t="str">
        <f>IF(Z252&lt;&gt;"","-" &amp;TEXT(comp[[#This Row],[Ge]],"0.#") &amp;TEXT(Z$1,0),"")</f>
        <v/>
      </c>
      <c r="BC252" s="46" t="str">
        <f>IF(AA252&lt;&gt;"","-" &amp;TEXT(comp[[#This Row],[Mn]],"0.#") &amp;TEXT(AA$1,0),"")</f>
        <v/>
      </c>
      <c r="BD252" s="46" t="str">
        <f>IF(AB252&lt;&gt;"","-" &amp;TEXT(comp[[#This Row],[Sc]],"0.#") &amp;TEXT(AB$1,0),"")</f>
        <v/>
      </c>
      <c r="BE252" s="46" t="str">
        <f>IF(AC252&lt;&gt;"","-" &amp;TEXT(comp[[#This Row],[Ru]],"0.#") &amp;TEXT(AC$1,0),"")</f>
        <v/>
      </c>
      <c r="BF252" s="46" t="str">
        <f>IF(AD252&lt;&gt;"","-" &amp;TEXT(comp[[#This Row],[Ce]],"0.#") &amp;TEXT(AD$1,0),"")</f>
        <v/>
      </c>
      <c r="BG252" s="46" t="str">
        <f>IF(AE252&lt;&gt;"","-" &amp;TEXT([1]comp!$AE252,"0.#") &amp;TEXT(AE$1,0),"")</f>
        <v/>
      </c>
      <c r="BH252" s="28" t="str">
        <f>[1]comp!$D252 &amp; [1]comp!$E252</f>
        <v>L13Lass, E. A., Sauza, D. J., Dunand, D. C. &amp; Seidman, D. N. Multicomponent γ’-strengthened Co-based superalloys with increased solvus temperatures and reduced mass densities. Acta Mater. 147, 284–295 (2018).</v>
      </c>
      <c r="BI252" s="36" t="str">
        <f t="shared" si="16"/>
        <v>Co-30.Ni-7.Al-7.W-4.Ti-1.Ta</v>
      </c>
      <c r="BJ252" s="28" t="s">
        <v>1740</v>
      </c>
      <c r="BK252" t="str">
        <f t="shared" si="17"/>
        <v>-7.Al-7.W-1.Ta-30.Ni-4.Ti</v>
      </c>
      <c r="BL252"/>
      <c r="BM252"/>
      <c r="BN252"/>
      <c r="BO252"/>
    </row>
    <row r="253" spans="1:67" s="31" customFormat="1" x14ac:dyDescent="0.3">
      <c r="A253" s="26" t="str">
        <f t="shared" si="20"/>
        <v>Co-10.Ni-7.Al-4.Ti-2.Nb-5.Mo</v>
      </c>
      <c r="B253" s="60" t="s">
        <v>1481</v>
      </c>
      <c r="C253" s="60" t="s">
        <v>2914</v>
      </c>
      <c r="D253" s="44" t="s">
        <v>578</v>
      </c>
      <c r="E253" s="44" t="s">
        <v>575</v>
      </c>
      <c r="F253" s="44">
        <v>265</v>
      </c>
      <c r="G253" s="54">
        <f t="shared" si="21"/>
        <v>72</v>
      </c>
      <c r="H253" s="54">
        <v>10</v>
      </c>
      <c r="I253" s="54">
        <v>7</v>
      </c>
      <c r="J253" s="54"/>
      <c r="K253" s="54"/>
      <c r="L253" s="54">
        <v>4</v>
      </c>
      <c r="M253" s="54"/>
      <c r="N253" s="54">
        <v>2</v>
      </c>
      <c r="O253" s="54"/>
      <c r="P253" s="54">
        <v>5</v>
      </c>
      <c r="Q253" s="50"/>
      <c r="R253" s="50"/>
      <c r="S253" s="50"/>
      <c r="T253" s="54"/>
      <c r="U253" s="54"/>
      <c r="V253" s="54"/>
      <c r="W253" s="54"/>
      <c r="X253" s="54"/>
      <c r="Y253" s="54"/>
      <c r="Z253" s="54"/>
      <c r="AA253" s="54"/>
      <c r="AB253" s="54"/>
      <c r="AC253" s="54"/>
      <c r="AD253" s="54"/>
      <c r="AE253" s="54"/>
      <c r="AF253" s="44">
        <f t="shared" si="19"/>
        <v>8.3534800000000011</v>
      </c>
      <c r="AG253" s="44">
        <v>8.4499999999999993</v>
      </c>
      <c r="AH253" s="44"/>
      <c r="AI253" s="46" t="s">
        <v>1</v>
      </c>
      <c r="AJ253" s="46" t="str">
        <f>IF(I253&lt;&gt;"","-" &amp;TEXT([1]comp!$I253,"0.#") &amp;TEXT(I$1,0),"")</f>
        <v>-7.Al</v>
      </c>
      <c r="AK253" s="46" t="str">
        <f>IF(K253&lt;&gt;"","-" &amp;TEXT(comp[[#This Row],[W]],"0.#") &amp;TEXT(K$1,0),"")</f>
        <v/>
      </c>
      <c r="AL253" s="46" t="str">
        <f>IF(H253&lt;&gt;"","-" &amp;TEXT(comp[[#This Row],[Ni]],"0.#") &amp;TEXT(H$1,0),"")</f>
        <v>-10.Ni</v>
      </c>
      <c r="AM253" s="46" t="str">
        <f>IF(J253&lt;&gt;"","-" &amp;TEXT(comp[[#This Row],[Cr]],"0.#") &amp;TEXT(J$1,0),"")</f>
        <v/>
      </c>
      <c r="AN253" s="46" t="str">
        <f>IF(M253&lt;&gt;"","-" &amp;TEXT(comp[[#This Row],[Ta]],"0.#") &amp;TEXT(M$1,0),"")</f>
        <v/>
      </c>
      <c r="AO253" s="46" t="str">
        <f>IF(N253&lt;&gt;"","-" &amp;TEXT(comp[[#This Row],[Nb]],"0.#") &amp;TEXT(N$1,0),"")</f>
        <v>-2.Nb</v>
      </c>
      <c r="AP253" s="46" t="str">
        <f>IF(O253&lt;&gt;"","-" &amp;TEXT(comp[[#This Row],[V]],"0.#") &amp;TEXT(O$1,0),"")</f>
        <v/>
      </c>
      <c r="AQ253" s="46" t="str">
        <f>IF(L253&lt;&gt;"","-" &amp;TEXT(comp[[#This Row],[Ti]],"0.#") &amp;TEXT(L$1,0),"")</f>
        <v>-4.Ti</v>
      </c>
      <c r="AR253" s="46" t="str">
        <f>IF(P253&lt;&gt;"","-" &amp;TEXT(comp[[#This Row],[Mo]],"0.#") &amp;TEXT(P$1,0),"")</f>
        <v>-5.Mo</v>
      </c>
      <c r="AS253" s="46" t="str">
        <f>IF(Q253&lt;&gt;"","-" &amp;TEXT(comp[[#This Row],[C]],"0.##") &amp;TEXT(Q$1,0),"")</f>
        <v/>
      </c>
      <c r="AT253" s="46" t="str">
        <f>IF(R253&lt;&gt;"","-" &amp;TEXT(comp[[#This Row],[Zr]],"0.##") &amp;TEXT(R$1,0),"")</f>
        <v/>
      </c>
      <c r="AU253" s="46" t="str">
        <f>IF(S253&lt;&gt;"","-" &amp;TEXT(comp[[#This Row],[B]],"0.##") &amp;TEXT(S$1,0),"")</f>
        <v/>
      </c>
      <c r="AV253" s="46" t="str">
        <f>IF(T253&lt;&gt;"","-" &amp;TEXT(comp[[#This Row],[Ir]],"0.#") &amp;TEXT(T$1,0),"")</f>
        <v/>
      </c>
      <c r="AW253" s="46" t="str">
        <f>IF(U253&lt;&gt;"","-" &amp;TEXT(comp[[#This Row],[Re]],"0.#") &amp;TEXT(U$1,0),"")</f>
        <v/>
      </c>
      <c r="AX253" s="46" t="str">
        <f>IF(V253&lt;&gt;"","-" &amp;TEXT(comp[[#This Row],[Si]],"0.#") &amp;TEXT(V$1,0),"")</f>
        <v/>
      </c>
      <c r="AY253" s="46" t="str">
        <f>IF(W253&lt;&gt;"","-" &amp;TEXT(comp[[#This Row],[Fe]],"0.#") &amp;TEXT(W$1,0),"")</f>
        <v/>
      </c>
      <c r="AZ253" s="46" t="str">
        <f>IF(X253&lt;&gt;"","-" &amp;TEXT(comp[[#This Row],[Y]],"0.#") &amp;TEXT(X$1,0),"")</f>
        <v/>
      </c>
      <c r="BA253" s="46" t="str">
        <f>IF(Y253&lt;&gt;"","-" &amp;TEXT(comp[[#This Row],[Hf]],"0.#") &amp;TEXT(Y$1,0),"")</f>
        <v/>
      </c>
      <c r="BB253" s="46" t="str">
        <f>IF(Z253&lt;&gt;"","-" &amp;TEXT(comp[[#This Row],[Ge]],"0.#") &amp;TEXT(Z$1,0),"")</f>
        <v/>
      </c>
      <c r="BC253" s="46" t="str">
        <f>IF(AA253&lt;&gt;"","-" &amp;TEXT(comp[[#This Row],[Mn]],"0.#") &amp;TEXT(AA$1,0),"")</f>
        <v/>
      </c>
      <c r="BD253" s="46" t="str">
        <f>IF(AB253&lt;&gt;"","-" &amp;TEXT(comp[[#This Row],[Sc]],"0.#") &amp;TEXT(AB$1,0),"")</f>
        <v/>
      </c>
      <c r="BE253" s="46" t="str">
        <f>IF(AC253&lt;&gt;"","-" &amp;TEXT(comp[[#This Row],[Ru]],"0.#") &amp;TEXT(AC$1,0),"")</f>
        <v/>
      </c>
      <c r="BF253" s="46" t="str">
        <f>IF(AD253&lt;&gt;"","-" &amp;TEXT(comp[[#This Row],[Ce]],"0.#") &amp;TEXT(AD$1,0),"")</f>
        <v/>
      </c>
      <c r="BG253" s="46" t="str">
        <f>IF(AE253&lt;&gt;"","-" &amp;TEXT([1]comp!$AE253,"0.#") &amp;TEXT(AE$1,0),"")</f>
        <v/>
      </c>
      <c r="BH253" s="44" t="str">
        <f>[1]comp!$D253 &amp; [1]comp!$E253</f>
        <v>L14Lass, E. A., Sauza, D. J., Dunand, D. C. &amp; Seidman, D. N. Multicomponent γ’-strengthened Co-based superalloys with increased solvus temperatures and reduced mass densities. Acta Mater. 147, 284–295 (2018).</v>
      </c>
      <c r="BI253" s="63" t="str">
        <f t="shared" si="16"/>
        <v>Co-10.Ni-7.Al-4.Ti-2.Nb-5.Mo</v>
      </c>
      <c r="BJ253" s="44" t="s">
        <v>1741</v>
      </c>
      <c r="BK253" t="str">
        <f t="shared" si="17"/>
        <v>-7.Al-10.Ni-5.Mo-2.Nb-4.Ti</v>
      </c>
      <c r="BL253"/>
      <c r="BM253"/>
      <c r="BN253"/>
      <c r="BO253"/>
    </row>
    <row r="254" spans="1:67" s="28" customFormat="1" x14ac:dyDescent="0.3">
      <c r="A254" s="26" t="str">
        <f t="shared" si="20"/>
        <v>Co-30.Ni-7.Al-4.Ti-2.Nb-5.Mo</v>
      </c>
      <c r="B254" s="60" t="s">
        <v>1481</v>
      </c>
      <c r="C254" s="60" t="s">
        <v>2915</v>
      </c>
      <c r="D254" s="44" t="s">
        <v>579</v>
      </c>
      <c r="E254" s="44" t="s">
        <v>575</v>
      </c>
      <c r="F254" s="44">
        <v>266</v>
      </c>
      <c r="G254" s="54">
        <f t="shared" si="21"/>
        <v>52</v>
      </c>
      <c r="H254" s="54">
        <v>30</v>
      </c>
      <c r="I254" s="54">
        <v>7</v>
      </c>
      <c r="J254" s="54"/>
      <c r="K254" s="54"/>
      <c r="L254" s="54">
        <v>4</v>
      </c>
      <c r="M254" s="54"/>
      <c r="N254" s="54">
        <v>2</v>
      </c>
      <c r="O254" s="54"/>
      <c r="P254" s="54">
        <v>5</v>
      </c>
      <c r="Q254" s="50"/>
      <c r="R254" s="50"/>
      <c r="S254" s="50"/>
      <c r="T254" s="54"/>
      <c r="U254" s="54"/>
      <c r="V254" s="54"/>
      <c r="W254" s="54"/>
      <c r="X254" s="54"/>
      <c r="Y254" s="54"/>
      <c r="Z254" s="54"/>
      <c r="AA254" s="54"/>
      <c r="AB254" s="54"/>
      <c r="AC254" s="54"/>
      <c r="AD254" s="54"/>
      <c r="AE254" s="54"/>
      <c r="AF254" s="44">
        <f t="shared" si="19"/>
        <v>8.355080000000001</v>
      </c>
      <c r="AG254" s="44">
        <v>8.42</v>
      </c>
      <c r="AH254" s="44"/>
      <c r="AI254" s="46" t="s">
        <v>1</v>
      </c>
      <c r="AJ254" s="46" t="str">
        <f>IF(I254&lt;&gt;"","-" &amp;TEXT([1]comp!$I254,"0.#") &amp;TEXT(I$1,0),"")</f>
        <v>-7.Al</v>
      </c>
      <c r="AK254" s="46" t="str">
        <f>IF(K254&lt;&gt;"","-" &amp;TEXT(comp[[#This Row],[W]],"0.#") &amp;TEXT(K$1,0),"")</f>
        <v/>
      </c>
      <c r="AL254" s="46" t="str">
        <f>IF(H254&lt;&gt;"","-" &amp;TEXT(comp[[#This Row],[Ni]],"0.#") &amp;TEXT(H$1,0),"")</f>
        <v>-30.Ni</v>
      </c>
      <c r="AM254" s="46" t="str">
        <f>IF(J254&lt;&gt;"","-" &amp;TEXT(comp[[#This Row],[Cr]],"0.#") &amp;TEXT(J$1,0),"")</f>
        <v/>
      </c>
      <c r="AN254" s="46" t="str">
        <f>IF(M254&lt;&gt;"","-" &amp;TEXT(comp[[#This Row],[Ta]],"0.#") &amp;TEXT(M$1,0),"")</f>
        <v/>
      </c>
      <c r="AO254" s="46" t="str">
        <f>IF(N254&lt;&gt;"","-" &amp;TEXT(comp[[#This Row],[Nb]],"0.#") &amp;TEXT(N$1,0),"")</f>
        <v>-2.Nb</v>
      </c>
      <c r="AP254" s="46" t="str">
        <f>IF(O254&lt;&gt;"","-" &amp;TEXT(comp[[#This Row],[V]],"0.#") &amp;TEXT(O$1,0),"")</f>
        <v/>
      </c>
      <c r="AQ254" s="46" t="str">
        <f>IF(L254&lt;&gt;"","-" &amp;TEXT(comp[[#This Row],[Ti]],"0.#") &amp;TEXT(L$1,0),"")</f>
        <v>-4.Ti</v>
      </c>
      <c r="AR254" s="46" t="str">
        <f>IF(P254&lt;&gt;"","-" &amp;TEXT(comp[[#This Row],[Mo]],"0.#") &amp;TEXT(P$1,0),"")</f>
        <v>-5.Mo</v>
      </c>
      <c r="AS254" s="46" t="str">
        <f>IF(Q254&lt;&gt;"","-" &amp;TEXT(comp[[#This Row],[C]],"0.##") &amp;TEXT(Q$1,0),"")</f>
        <v/>
      </c>
      <c r="AT254" s="46" t="str">
        <f>IF(R254&lt;&gt;"","-" &amp;TEXT(comp[[#This Row],[Zr]],"0.##") &amp;TEXT(R$1,0),"")</f>
        <v/>
      </c>
      <c r="AU254" s="46" t="str">
        <f>IF(S254&lt;&gt;"","-" &amp;TEXT(comp[[#This Row],[B]],"0.##") &amp;TEXT(S$1,0),"")</f>
        <v/>
      </c>
      <c r="AV254" s="46" t="str">
        <f>IF(T254&lt;&gt;"","-" &amp;TEXT(comp[[#This Row],[Ir]],"0.#") &amp;TEXT(T$1,0),"")</f>
        <v/>
      </c>
      <c r="AW254" s="46" t="str">
        <f>IF(U254&lt;&gt;"","-" &amp;TEXT(comp[[#This Row],[Re]],"0.#") &amp;TEXT(U$1,0),"")</f>
        <v/>
      </c>
      <c r="AX254" s="46" t="str">
        <f>IF(V254&lt;&gt;"","-" &amp;TEXT(comp[[#This Row],[Si]],"0.#") &amp;TEXT(V$1,0),"")</f>
        <v/>
      </c>
      <c r="AY254" s="46" t="str">
        <f>IF(W254&lt;&gt;"","-" &amp;TEXT(comp[[#This Row],[Fe]],"0.#") &amp;TEXT(W$1,0),"")</f>
        <v/>
      </c>
      <c r="AZ254" s="46" t="str">
        <f>IF(X254&lt;&gt;"","-" &amp;TEXT(comp[[#This Row],[Y]],"0.#") &amp;TEXT(X$1,0),"")</f>
        <v/>
      </c>
      <c r="BA254" s="46" t="str">
        <f>IF(Y254&lt;&gt;"","-" &amp;TEXT(comp[[#This Row],[Hf]],"0.#") &amp;TEXT(Y$1,0),"")</f>
        <v/>
      </c>
      <c r="BB254" s="46" t="str">
        <f>IF(Z254&lt;&gt;"","-" &amp;TEXT(comp[[#This Row],[Ge]],"0.#") &amp;TEXT(Z$1,0),"")</f>
        <v/>
      </c>
      <c r="BC254" s="46" t="str">
        <f>IF(AA254&lt;&gt;"","-" &amp;TEXT(comp[[#This Row],[Mn]],"0.#") &amp;TEXT(AA$1,0),"")</f>
        <v/>
      </c>
      <c r="BD254" s="46" t="str">
        <f>IF(AB254&lt;&gt;"","-" &amp;TEXT(comp[[#This Row],[Sc]],"0.#") &amp;TEXT(AB$1,0),"")</f>
        <v/>
      </c>
      <c r="BE254" s="46" t="str">
        <f>IF(AC254&lt;&gt;"","-" &amp;TEXT(comp[[#This Row],[Ru]],"0.#") &amp;TEXT(AC$1,0),"")</f>
        <v/>
      </c>
      <c r="BF254" s="46" t="str">
        <f>IF(AD254&lt;&gt;"","-" &amp;TEXT(comp[[#This Row],[Ce]],"0.#") &amp;TEXT(AD$1,0),"")</f>
        <v/>
      </c>
      <c r="BG254" s="46" t="str">
        <f>IF(AE254&lt;&gt;"","-" &amp;TEXT([1]comp!$AE254,"0.#") &amp;TEXT(AE$1,0),"")</f>
        <v/>
      </c>
      <c r="BH254" s="44" t="str">
        <f>[1]comp!$D254 &amp; [1]comp!$E254</f>
        <v>L15Lass, E. A., Sauza, D. J., Dunand, D. C. &amp; Seidman, D. N. Multicomponent γ’-strengthened Co-based superalloys with increased solvus temperatures and reduced mass densities. Acta Mater. 147, 284–295 (2018).</v>
      </c>
      <c r="BI254" s="63" t="str">
        <f t="shared" si="16"/>
        <v>Co-30.Ni-7.Al-4.Ti-2.Nb-5.Mo</v>
      </c>
      <c r="BJ254" s="44" t="s">
        <v>1742</v>
      </c>
      <c r="BK254" t="str">
        <f t="shared" si="17"/>
        <v>-7.Al-30.Ni-5.Mo-2.Nb-4.Ti</v>
      </c>
      <c r="BL254"/>
      <c r="BM254"/>
      <c r="BN254"/>
      <c r="BO254"/>
    </row>
    <row r="255" spans="1:67" s="28" customFormat="1" x14ac:dyDescent="0.3">
      <c r="A255" s="26" t="str">
        <f t="shared" si="20"/>
        <v>Co-10.Ni-7.Al-4.Ti-1.Ta-1.Nb-5.Mo</v>
      </c>
      <c r="B255" s="60" t="s">
        <v>1481</v>
      </c>
      <c r="C255" s="60" t="s">
        <v>2916</v>
      </c>
      <c r="D255" s="44" t="s">
        <v>580</v>
      </c>
      <c r="E255" s="44" t="s">
        <v>575</v>
      </c>
      <c r="F255" s="44">
        <v>267</v>
      </c>
      <c r="G255" s="54">
        <f t="shared" si="21"/>
        <v>72</v>
      </c>
      <c r="H255" s="54">
        <v>10</v>
      </c>
      <c r="I255" s="54">
        <v>7</v>
      </c>
      <c r="J255" s="54"/>
      <c r="K255" s="54"/>
      <c r="L255" s="54">
        <v>4</v>
      </c>
      <c r="M255" s="54">
        <v>1</v>
      </c>
      <c r="N255" s="54">
        <v>1</v>
      </c>
      <c r="O255" s="54"/>
      <c r="P255" s="54">
        <v>5</v>
      </c>
      <c r="Q255" s="50"/>
      <c r="R255" s="50"/>
      <c r="S255" s="50"/>
      <c r="T255" s="54"/>
      <c r="U255" s="54"/>
      <c r="V255" s="54"/>
      <c r="W255" s="54"/>
      <c r="X255" s="54"/>
      <c r="Y255" s="54"/>
      <c r="Z255" s="54"/>
      <c r="AA255" s="54"/>
      <c r="AB255" s="54"/>
      <c r="AC255" s="54"/>
      <c r="AD255" s="54"/>
      <c r="AE255" s="54"/>
      <c r="AF255" s="44">
        <f t="shared" si="19"/>
        <v>8.4342800000000011</v>
      </c>
      <c r="AG255" s="44">
        <v>8.6199999999999992</v>
      </c>
      <c r="AH255" s="44"/>
      <c r="AI255" s="46" t="s">
        <v>1</v>
      </c>
      <c r="AJ255" s="46" t="str">
        <f>IF(I255&lt;&gt;"","-" &amp;TEXT([1]comp!$I255,"0.#") &amp;TEXT(I$1,0),"")</f>
        <v>-7.Al</v>
      </c>
      <c r="AK255" s="46" t="str">
        <f>IF(K255&lt;&gt;"","-" &amp;TEXT(comp[[#This Row],[W]],"0.#") &amp;TEXT(K$1,0),"")</f>
        <v/>
      </c>
      <c r="AL255" s="46" t="str">
        <f>IF(H255&lt;&gt;"","-" &amp;TEXT(comp[[#This Row],[Ni]],"0.#") &amp;TEXT(H$1,0),"")</f>
        <v>-10.Ni</v>
      </c>
      <c r="AM255" s="46" t="str">
        <f>IF(J255&lt;&gt;"","-" &amp;TEXT(comp[[#This Row],[Cr]],"0.#") &amp;TEXT(J$1,0),"")</f>
        <v/>
      </c>
      <c r="AN255" s="46" t="str">
        <f>IF(M255&lt;&gt;"","-" &amp;TEXT(comp[[#This Row],[Ta]],"0.#") &amp;TEXT(M$1,0),"")</f>
        <v>-1.Ta</v>
      </c>
      <c r="AO255" s="46" t="str">
        <f>IF(N255&lt;&gt;"","-" &amp;TEXT(comp[[#This Row],[Nb]],"0.#") &amp;TEXT(N$1,0),"")</f>
        <v>-1.Nb</v>
      </c>
      <c r="AP255" s="46" t="str">
        <f>IF(O255&lt;&gt;"","-" &amp;TEXT(comp[[#This Row],[V]],"0.#") &amp;TEXT(O$1,0),"")</f>
        <v/>
      </c>
      <c r="AQ255" s="46" t="str">
        <f>IF(L255&lt;&gt;"","-" &amp;TEXT(comp[[#This Row],[Ti]],"0.#") &amp;TEXT(L$1,0),"")</f>
        <v>-4.Ti</v>
      </c>
      <c r="AR255" s="46" t="str">
        <f>IF(P255&lt;&gt;"","-" &amp;TEXT(comp[[#This Row],[Mo]],"0.#") &amp;TEXT(P$1,0),"")</f>
        <v>-5.Mo</v>
      </c>
      <c r="AS255" s="46" t="str">
        <f>IF(Q255&lt;&gt;"","-" &amp;TEXT(comp[[#This Row],[C]],"0.##") &amp;TEXT(Q$1,0),"")</f>
        <v/>
      </c>
      <c r="AT255" s="46" t="str">
        <f>IF(R255&lt;&gt;"","-" &amp;TEXT(comp[[#This Row],[Zr]],"0.##") &amp;TEXT(R$1,0),"")</f>
        <v/>
      </c>
      <c r="AU255" s="46" t="str">
        <f>IF(S255&lt;&gt;"","-" &amp;TEXT(comp[[#This Row],[B]],"0.##") &amp;TEXT(S$1,0),"")</f>
        <v/>
      </c>
      <c r="AV255" s="46" t="str">
        <f>IF(T255&lt;&gt;"","-" &amp;TEXT(comp[[#This Row],[Ir]],"0.#") &amp;TEXT(T$1,0),"")</f>
        <v/>
      </c>
      <c r="AW255" s="46" t="str">
        <f>IF(U255&lt;&gt;"","-" &amp;TEXT(comp[[#This Row],[Re]],"0.#") &amp;TEXT(U$1,0),"")</f>
        <v/>
      </c>
      <c r="AX255" s="46" t="str">
        <f>IF(V255&lt;&gt;"","-" &amp;TEXT(comp[[#This Row],[Si]],"0.#") &amp;TEXT(V$1,0),"")</f>
        <v/>
      </c>
      <c r="AY255" s="46" t="str">
        <f>IF(W255&lt;&gt;"","-" &amp;TEXT(comp[[#This Row],[Fe]],"0.#") &amp;TEXT(W$1,0),"")</f>
        <v/>
      </c>
      <c r="AZ255" s="46" t="str">
        <f>IF(X255&lt;&gt;"","-" &amp;TEXT(comp[[#This Row],[Y]],"0.#") &amp;TEXT(X$1,0),"")</f>
        <v/>
      </c>
      <c r="BA255" s="46" t="str">
        <f>IF(Y255&lt;&gt;"","-" &amp;TEXT(comp[[#This Row],[Hf]],"0.#") &amp;TEXT(Y$1,0),"")</f>
        <v/>
      </c>
      <c r="BB255" s="46" t="str">
        <f>IF(Z255&lt;&gt;"","-" &amp;TEXT(comp[[#This Row],[Ge]],"0.#") &amp;TEXT(Z$1,0),"")</f>
        <v/>
      </c>
      <c r="BC255" s="46" t="str">
        <f>IF(AA255&lt;&gt;"","-" &amp;TEXT(comp[[#This Row],[Mn]],"0.#") &amp;TEXT(AA$1,0),"")</f>
        <v/>
      </c>
      <c r="BD255" s="46" t="str">
        <f>IF(AB255&lt;&gt;"","-" &amp;TEXT(comp[[#This Row],[Sc]],"0.#") &amp;TEXT(AB$1,0),"")</f>
        <v/>
      </c>
      <c r="BE255" s="46" t="str">
        <f>IF(AC255&lt;&gt;"","-" &amp;TEXT(comp[[#This Row],[Ru]],"0.#") &amp;TEXT(AC$1,0),"")</f>
        <v/>
      </c>
      <c r="BF255" s="46" t="str">
        <f>IF(AD255&lt;&gt;"","-" &amp;TEXT(comp[[#This Row],[Ce]],"0.#") &amp;TEXT(AD$1,0),"")</f>
        <v/>
      </c>
      <c r="BG255" s="46" t="str">
        <f>IF(AE255&lt;&gt;"","-" &amp;TEXT([1]comp!$AE255,"0.#") &amp;TEXT(AE$1,0),"")</f>
        <v/>
      </c>
      <c r="BH255" s="44" t="str">
        <f>[1]comp!$D255 &amp; [1]comp!$E255</f>
        <v>L16Lass, E. A., Sauza, D. J., Dunand, D. C. &amp; Seidman, D. N. Multicomponent γ’-strengthened Co-based superalloys with increased solvus temperatures and reduced mass densities. Acta Mater. 147, 284–295 (2018).</v>
      </c>
      <c r="BI255" s="63" t="str">
        <f t="shared" si="16"/>
        <v>Co-10.Ni-7.Al-4.Ti-1.Ta-1.Nb-5.Mo</v>
      </c>
      <c r="BJ255" s="44" t="s">
        <v>1743</v>
      </c>
      <c r="BK255" t="str">
        <f t="shared" si="17"/>
        <v>-7.Al-1.Ta-10.Ni-5.Mo-1.Nb-4.Ti</v>
      </c>
      <c r="BL255"/>
      <c r="BM255"/>
      <c r="BN255"/>
      <c r="BO255"/>
    </row>
    <row r="256" spans="1:67" s="31" customFormat="1" x14ac:dyDescent="0.3">
      <c r="A256" s="26" t="str">
        <f t="shared" si="20"/>
        <v>Co-30.Ni-7.Al-4.Ti-1.Ta-1.Nb-5.Mo</v>
      </c>
      <c r="B256" s="60" t="s">
        <v>1481</v>
      </c>
      <c r="C256" s="60" t="s">
        <v>2917</v>
      </c>
      <c r="D256" s="44" t="s">
        <v>581</v>
      </c>
      <c r="E256" s="44" t="s">
        <v>575</v>
      </c>
      <c r="F256" s="44">
        <v>268</v>
      </c>
      <c r="G256" s="54">
        <f t="shared" si="21"/>
        <v>52</v>
      </c>
      <c r="H256" s="54">
        <v>30</v>
      </c>
      <c r="I256" s="54">
        <v>7</v>
      </c>
      <c r="J256" s="54"/>
      <c r="K256" s="54"/>
      <c r="L256" s="54">
        <v>4</v>
      </c>
      <c r="M256" s="54">
        <v>1</v>
      </c>
      <c r="N256" s="54">
        <v>1</v>
      </c>
      <c r="O256" s="54"/>
      <c r="P256" s="54">
        <v>5</v>
      </c>
      <c r="Q256" s="50"/>
      <c r="R256" s="50"/>
      <c r="S256" s="50"/>
      <c r="T256" s="54"/>
      <c r="U256" s="54"/>
      <c r="V256" s="54"/>
      <c r="W256" s="54"/>
      <c r="X256" s="54"/>
      <c r="Y256" s="54"/>
      <c r="Z256" s="54"/>
      <c r="AA256" s="54"/>
      <c r="AB256" s="54"/>
      <c r="AC256" s="54"/>
      <c r="AD256" s="54"/>
      <c r="AE256" s="54"/>
      <c r="AF256" s="44">
        <f t="shared" si="19"/>
        <v>8.4358800000000009</v>
      </c>
      <c r="AG256" s="44">
        <v>8.57</v>
      </c>
      <c r="AH256" s="44"/>
      <c r="AI256" s="46" t="s">
        <v>1</v>
      </c>
      <c r="AJ256" s="46" t="str">
        <f>IF(I256&lt;&gt;"","-" &amp;TEXT([1]comp!$I256,"0.#") &amp;TEXT(I$1,0),"")</f>
        <v>-7.Al</v>
      </c>
      <c r="AK256" s="46" t="str">
        <f>IF(K256&lt;&gt;"","-" &amp;TEXT(comp[[#This Row],[W]],"0.#") &amp;TEXT(K$1,0),"")</f>
        <v/>
      </c>
      <c r="AL256" s="46" t="str">
        <f>IF(H256&lt;&gt;"","-" &amp;TEXT(comp[[#This Row],[Ni]],"0.#") &amp;TEXT(H$1,0),"")</f>
        <v>-30.Ni</v>
      </c>
      <c r="AM256" s="46" t="str">
        <f>IF(J256&lt;&gt;"","-" &amp;TEXT(comp[[#This Row],[Cr]],"0.#") &amp;TEXT(J$1,0),"")</f>
        <v/>
      </c>
      <c r="AN256" s="46" t="str">
        <f>IF(M256&lt;&gt;"","-" &amp;TEXT(comp[[#This Row],[Ta]],"0.#") &amp;TEXT(M$1,0),"")</f>
        <v>-1.Ta</v>
      </c>
      <c r="AO256" s="46" t="str">
        <f>IF(N256&lt;&gt;"","-" &amp;TEXT(comp[[#This Row],[Nb]],"0.#") &amp;TEXT(N$1,0),"")</f>
        <v>-1.Nb</v>
      </c>
      <c r="AP256" s="46" t="str">
        <f>IF(O256&lt;&gt;"","-" &amp;TEXT(comp[[#This Row],[V]],"0.#") &amp;TEXT(O$1,0),"")</f>
        <v/>
      </c>
      <c r="AQ256" s="46" t="str">
        <f>IF(L256&lt;&gt;"","-" &amp;TEXT(comp[[#This Row],[Ti]],"0.#") &amp;TEXT(L$1,0),"")</f>
        <v>-4.Ti</v>
      </c>
      <c r="AR256" s="46" t="str">
        <f>IF(P256&lt;&gt;"","-" &amp;TEXT(comp[[#This Row],[Mo]],"0.#") &amp;TEXT(P$1,0),"")</f>
        <v>-5.Mo</v>
      </c>
      <c r="AS256" s="46" t="str">
        <f>IF(Q256&lt;&gt;"","-" &amp;TEXT(comp[[#This Row],[C]],"0.##") &amp;TEXT(Q$1,0),"")</f>
        <v/>
      </c>
      <c r="AT256" s="46" t="str">
        <f>IF(R256&lt;&gt;"","-" &amp;TEXT(comp[[#This Row],[Zr]],"0.##") &amp;TEXT(R$1,0),"")</f>
        <v/>
      </c>
      <c r="AU256" s="46" t="str">
        <f>IF(S256&lt;&gt;"","-" &amp;TEXT(comp[[#This Row],[B]],"0.##") &amp;TEXT(S$1,0),"")</f>
        <v/>
      </c>
      <c r="AV256" s="46" t="str">
        <f>IF(T256&lt;&gt;"","-" &amp;TEXT(comp[[#This Row],[Ir]],"0.#") &amp;TEXT(T$1,0),"")</f>
        <v/>
      </c>
      <c r="AW256" s="46" t="str">
        <f>IF(U256&lt;&gt;"","-" &amp;TEXT(comp[[#This Row],[Re]],"0.#") &amp;TEXT(U$1,0),"")</f>
        <v/>
      </c>
      <c r="AX256" s="46" t="str">
        <f>IF(V256&lt;&gt;"","-" &amp;TEXT(comp[[#This Row],[Si]],"0.#") &amp;TEXT(V$1,0),"")</f>
        <v/>
      </c>
      <c r="AY256" s="46" t="str">
        <f>IF(W256&lt;&gt;"","-" &amp;TEXT(comp[[#This Row],[Fe]],"0.#") &amp;TEXT(W$1,0),"")</f>
        <v/>
      </c>
      <c r="AZ256" s="46" t="str">
        <f>IF(X256&lt;&gt;"","-" &amp;TEXT(comp[[#This Row],[Y]],"0.#") &amp;TEXT(X$1,0),"")</f>
        <v/>
      </c>
      <c r="BA256" s="46" t="str">
        <f>IF(Y256&lt;&gt;"","-" &amp;TEXT(comp[[#This Row],[Hf]],"0.#") &amp;TEXT(Y$1,0),"")</f>
        <v/>
      </c>
      <c r="BB256" s="46" t="str">
        <f>IF(Z256&lt;&gt;"","-" &amp;TEXT(comp[[#This Row],[Ge]],"0.#") &amp;TEXT(Z$1,0),"")</f>
        <v/>
      </c>
      <c r="BC256" s="46" t="str">
        <f>IF(AA256&lt;&gt;"","-" &amp;TEXT(comp[[#This Row],[Mn]],"0.#") &amp;TEXT(AA$1,0),"")</f>
        <v/>
      </c>
      <c r="BD256" s="46" t="str">
        <f>IF(AB256&lt;&gt;"","-" &amp;TEXT(comp[[#This Row],[Sc]],"0.#") &amp;TEXT(AB$1,0),"")</f>
        <v/>
      </c>
      <c r="BE256" s="46" t="str">
        <f>IF(AC256&lt;&gt;"","-" &amp;TEXT(comp[[#This Row],[Ru]],"0.#") &amp;TEXT(AC$1,0),"")</f>
        <v/>
      </c>
      <c r="BF256" s="46" t="str">
        <f>IF(AD256&lt;&gt;"","-" &amp;TEXT(comp[[#This Row],[Ce]],"0.#") &amp;TEXT(AD$1,0),"")</f>
        <v/>
      </c>
      <c r="BG256" s="46" t="str">
        <f>IF(AE256&lt;&gt;"","-" &amp;TEXT([1]comp!$AE256,"0.#") &amp;TEXT(AE$1,0),"")</f>
        <v/>
      </c>
      <c r="BH256" s="44" t="str">
        <f>[1]comp!$D256 &amp; [1]comp!$E256</f>
        <v>L17Lass, E. A., Sauza, D. J., Dunand, D. C. &amp; Seidman, D. N. Multicomponent γ’-strengthened Co-based superalloys with increased solvus temperatures and reduced mass densities. Acta Mater. 147, 284–295 (2018).</v>
      </c>
      <c r="BI256" s="63" t="str">
        <f t="shared" si="16"/>
        <v>Co-30.Ni-7.Al-4.Ti-1.Ta-1.Nb-5.Mo</v>
      </c>
      <c r="BJ256" s="44" t="s">
        <v>1744</v>
      </c>
      <c r="BK256" t="str">
        <f t="shared" si="17"/>
        <v>-7.Al-1.Ta-30.Ni-5.Mo-1.Nb-4.Ti</v>
      </c>
      <c r="BL256"/>
      <c r="BM256"/>
      <c r="BN256"/>
      <c r="BO256"/>
    </row>
    <row r="257" spans="1:67" s="31" customFormat="1" x14ac:dyDescent="0.3">
      <c r="A257" s="26" t="str">
        <f t="shared" si="20"/>
        <v>Co-10.Ni-7.Al-2.W-4.Ti-1.Ta-1.Nb-3.Mo</v>
      </c>
      <c r="B257" s="60" t="s">
        <v>1482</v>
      </c>
      <c r="C257" s="60" t="s">
        <v>2918</v>
      </c>
      <c r="D257" s="44" t="s">
        <v>582</v>
      </c>
      <c r="E257" s="44" t="s">
        <v>575</v>
      </c>
      <c r="F257" s="44">
        <v>269</v>
      </c>
      <c r="G257" s="54">
        <f t="shared" si="21"/>
        <v>72</v>
      </c>
      <c r="H257" s="54">
        <v>10</v>
      </c>
      <c r="I257" s="54">
        <v>7</v>
      </c>
      <c r="J257" s="54"/>
      <c r="K257" s="54">
        <v>2</v>
      </c>
      <c r="L257" s="54">
        <v>4</v>
      </c>
      <c r="M257" s="54">
        <v>1</v>
      </c>
      <c r="N257" s="54">
        <v>1</v>
      </c>
      <c r="O257" s="54"/>
      <c r="P257" s="54">
        <v>3</v>
      </c>
      <c r="Q257" s="50"/>
      <c r="R257" s="50"/>
      <c r="S257" s="50"/>
      <c r="T257" s="54"/>
      <c r="U257" s="54"/>
      <c r="V257" s="54"/>
      <c r="W257" s="54"/>
      <c r="X257" s="54"/>
      <c r="Y257" s="54"/>
      <c r="Z257" s="54"/>
      <c r="AA257" s="54"/>
      <c r="AB257" s="54"/>
      <c r="AC257" s="54"/>
      <c r="AD257" s="54"/>
      <c r="AE257" s="54"/>
      <c r="AF257" s="44">
        <f t="shared" si="19"/>
        <v>8.6136800000000022</v>
      </c>
      <c r="AG257" s="44">
        <v>8.85</v>
      </c>
      <c r="AH257" s="44"/>
      <c r="AI257" s="46" t="s">
        <v>1</v>
      </c>
      <c r="AJ257" s="46" t="str">
        <f>IF(I257&lt;&gt;"","-" &amp;TEXT([1]comp!$I257,"0.#") &amp;TEXT(I$1,0),"")</f>
        <v>-7.Al</v>
      </c>
      <c r="AK257" s="46" t="str">
        <f>IF(K257&lt;&gt;"","-" &amp;TEXT(comp[[#This Row],[W]],"0.#") &amp;TEXT(K$1,0),"")</f>
        <v>-2.W</v>
      </c>
      <c r="AL257" s="46" t="str">
        <f>IF(H257&lt;&gt;"","-" &amp;TEXT(comp[[#This Row],[Ni]],"0.#") &amp;TEXT(H$1,0),"")</f>
        <v>-10.Ni</v>
      </c>
      <c r="AM257" s="46" t="str">
        <f>IF(J257&lt;&gt;"","-" &amp;TEXT(comp[[#This Row],[Cr]],"0.#") &amp;TEXT(J$1,0),"")</f>
        <v/>
      </c>
      <c r="AN257" s="46" t="str">
        <f>IF(M257&lt;&gt;"","-" &amp;TEXT(comp[[#This Row],[Ta]],"0.#") &amp;TEXT(M$1,0),"")</f>
        <v>-1.Ta</v>
      </c>
      <c r="AO257" s="46" t="str">
        <f>IF(N257&lt;&gt;"","-" &amp;TEXT(comp[[#This Row],[Nb]],"0.#") &amp;TEXT(N$1,0),"")</f>
        <v>-1.Nb</v>
      </c>
      <c r="AP257" s="46" t="str">
        <f>IF(O257&lt;&gt;"","-" &amp;TEXT(comp[[#This Row],[V]],"0.#") &amp;TEXT(O$1,0),"")</f>
        <v/>
      </c>
      <c r="AQ257" s="46" t="str">
        <f>IF(L257&lt;&gt;"","-" &amp;TEXT(comp[[#This Row],[Ti]],"0.#") &amp;TEXT(L$1,0),"")</f>
        <v>-4.Ti</v>
      </c>
      <c r="AR257" s="46" t="str">
        <f>IF(P257&lt;&gt;"","-" &amp;TEXT(comp[[#This Row],[Mo]],"0.#") &amp;TEXT(P$1,0),"")</f>
        <v>-3.Mo</v>
      </c>
      <c r="AS257" s="46" t="str">
        <f>IF(Q257&lt;&gt;"","-" &amp;TEXT(comp[[#This Row],[C]],"0.##") &amp;TEXT(Q$1,0),"")</f>
        <v/>
      </c>
      <c r="AT257" s="46" t="str">
        <f>IF(R257&lt;&gt;"","-" &amp;TEXT(comp[[#This Row],[Zr]],"0.##") &amp;TEXT(R$1,0),"")</f>
        <v/>
      </c>
      <c r="AU257" s="46" t="str">
        <f>IF(S257&lt;&gt;"","-" &amp;TEXT(comp[[#This Row],[B]],"0.##") &amp;TEXT(S$1,0),"")</f>
        <v/>
      </c>
      <c r="AV257" s="46" t="str">
        <f>IF(T257&lt;&gt;"","-" &amp;TEXT(comp[[#This Row],[Ir]],"0.#") &amp;TEXT(T$1,0),"")</f>
        <v/>
      </c>
      <c r="AW257" s="46" t="str">
        <f>IF(U257&lt;&gt;"","-" &amp;TEXT(comp[[#This Row],[Re]],"0.#") &amp;TEXT(U$1,0),"")</f>
        <v/>
      </c>
      <c r="AX257" s="46" t="str">
        <f>IF(V257&lt;&gt;"","-" &amp;TEXT(comp[[#This Row],[Si]],"0.#") &amp;TEXT(V$1,0),"")</f>
        <v/>
      </c>
      <c r="AY257" s="46" t="str">
        <f>IF(W257&lt;&gt;"","-" &amp;TEXT(comp[[#This Row],[Fe]],"0.#") &amp;TEXT(W$1,0),"")</f>
        <v/>
      </c>
      <c r="AZ257" s="46" t="str">
        <f>IF(X257&lt;&gt;"","-" &amp;TEXT(comp[[#This Row],[Y]],"0.#") &amp;TEXT(X$1,0),"")</f>
        <v/>
      </c>
      <c r="BA257" s="46" t="str">
        <f>IF(Y257&lt;&gt;"","-" &amp;TEXT(comp[[#This Row],[Hf]],"0.#") &amp;TEXT(Y$1,0),"")</f>
        <v/>
      </c>
      <c r="BB257" s="46" t="str">
        <f>IF(Z257&lt;&gt;"","-" &amp;TEXT(comp[[#This Row],[Ge]],"0.#") &amp;TEXT(Z$1,0),"")</f>
        <v/>
      </c>
      <c r="BC257" s="46" t="str">
        <f>IF(AA257&lt;&gt;"","-" &amp;TEXT(comp[[#This Row],[Mn]],"0.#") &amp;TEXT(AA$1,0),"")</f>
        <v/>
      </c>
      <c r="BD257" s="46" t="str">
        <f>IF(AB257&lt;&gt;"","-" &amp;TEXT(comp[[#This Row],[Sc]],"0.#") &amp;TEXT(AB$1,0),"")</f>
        <v/>
      </c>
      <c r="BE257" s="46" t="str">
        <f>IF(AC257&lt;&gt;"","-" &amp;TEXT(comp[[#This Row],[Ru]],"0.#") &amp;TEXT(AC$1,0),"")</f>
        <v/>
      </c>
      <c r="BF257" s="46" t="str">
        <f>IF(AD257&lt;&gt;"","-" &amp;TEXT(comp[[#This Row],[Ce]],"0.#") &amp;TEXT(AD$1,0),"")</f>
        <v/>
      </c>
      <c r="BG257" s="46" t="str">
        <f>IF(AE257&lt;&gt;"","-" &amp;TEXT([1]comp!$AE257,"0.#") &amp;TEXT(AE$1,0),"")</f>
        <v/>
      </c>
      <c r="BH257" s="44" t="str">
        <f>[1]comp!$D257 &amp; [1]comp!$E257</f>
        <v>L18Lass, E. A., Sauza, D. J., Dunand, D. C. &amp; Seidman, D. N. Multicomponent γ’-strengthened Co-based superalloys with increased solvus temperatures and reduced mass densities. Acta Mater. 147, 284–295 (2018).</v>
      </c>
      <c r="BI257" s="63" t="str">
        <f t="shared" si="16"/>
        <v>Co-10.Ni-7.Al-2.W-4.Ti-1.Ta-1.Nb-3.Mo</v>
      </c>
      <c r="BJ257" s="44" t="s">
        <v>1745</v>
      </c>
      <c r="BK257" t="str">
        <f t="shared" si="17"/>
        <v>-7.Al-2.W-1.Ta-10.Ni-3.Mo-1.Nb-4.Ti</v>
      </c>
      <c r="BL257"/>
      <c r="BM257"/>
      <c r="BN257"/>
      <c r="BO257"/>
    </row>
    <row r="258" spans="1:67" s="28" customFormat="1" x14ac:dyDescent="0.3">
      <c r="A258" s="26" t="str">
        <f t="shared" si="20"/>
        <v>Co-30.Ni-7.Al-2.W-4.Ti-1.Ta-1.Nb-3.Mo</v>
      </c>
      <c r="B258" s="60" t="s">
        <v>1482</v>
      </c>
      <c r="C258" s="60" t="s">
        <v>2919</v>
      </c>
      <c r="D258" s="44" t="s">
        <v>583</v>
      </c>
      <c r="E258" s="44" t="s">
        <v>575</v>
      </c>
      <c r="F258" s="44">
        <v>270</v>
      </c>
      <c r="G258" s="54">
        <f t="shared" si="21"/>
        <v>52</v>
      </c>
      <c r="H258" s="54">
        <v>30</v>
      </c>
      <c r="I258" s="54">
        <v>7</v>
      </c>
      <c r="J258" s="54"/>
      <c r="K258" s="54">
        <v>2</v>
      </c>
      <c r="L258" s="54">
        <v>4</v>
      </c>
      <c r="M258" s="54">
        <v>1</v>
      </c>
      <c r="N258" s="54">
        <v>1</v>
      </c>
      <c r="O258" s="54"/>
      <c r="P258" s="54">
        <v>3</v>
      </c>
      <c r="Q258" s="50"/>
      <c r="R258" s="50"/>
      <c r="S258" s="50"/>
      <c r="T258" s="54"/>
      <c r="U258" s="54"/>
      <c r="V258" s="54"/>
      <c r="W258" s="54"/>
      <c r="X258" s="54"/>
      <c r="Y258" s="54"/>
      <c r="Z258" s="54"/>
      <c r="AA258" s="54"/>
      <c r="AB258" s="54"/>
      <c r="AC258" s="54"/>
      <c r="AD258" s="54"/>
      <c r="AE258" s="54"/>
      <c r="AF258" s="44">
        <f t="shared" si="19"/>
        <v>8.615280000000002</v>
      </c>
      <c r="AG258" s="44">
        <v>8.89</v>
      </c>
      <c r="AH258" s="44"/>
      <c r="AI258" s="46" t="s">
        <v>1</v>
      </c>
      <c r="AJ258" s="46" t="str">
        <f>IF(I258&lt;&gt;"","-" &amp;TEXT([1]comp!$I258,"0.#") &amp;TEXT(I$1,0),"")</f>
        <v>-7.Al</v>
      </c>
      <c r="AK258" s="46" t="str">
        <f>IF(K258&lt;&gt;"","-" &amp;TEXT(comp[[#This Row],[W]],"0.#") &amp;TEXT(K$1,0),"")</f>
        <v>-2.W</v>
      </c>
      <c r="AL258" s="46" t="str">
        <f>IF(H258&lt;&gt;"","-" &amp;TEXT(comp[[#This Row],[Ni]],"0.#") &amp;TEXT(H$1,0),"")</f>
        <v>-30.Ni</v>
      </c>
      <c r="AM258" s="46" t="str">
        <f>IF(J258&lt;&gt;"","-" &amp;TEXT(comp[[#This Row],[Cr]],"0.#") &amp;TEXT(J$1,0),"")</f>
        <v/>
      </c>
      <c r="AN258" s="46" t="str">
        <f>IF(M258&lt;&gt;"","-" &amp;TEXT(comp[[#This Row],[Ta]],"0.#") &amp;TEXT(M$1,0),"")</f>
        <v>-1.Ta</v>
      </c>
      <c r="AO258" s="46" t="str">
        <f>IF(N258&lt;&gt;"","-" &amp;TEXT(comp[[#This Row],[Nb]],"0.#") &amp;TEXT(N$1,0),"")</f>
        <v>-1.Nb</v>
      </c>
      <c r="AP258" s="46" t="str">
        <f>IF(O258&lt;&gt;"","-" &amp;TEXT(comp[[#This Row],[V]],"0.#") &amp;TEXT(O$1,0),"")</f>
        <v/>
      </c>
      <c r="AQ258" s="46" t="str">
        <f>IF(L258&lt;&gt;"","-" &amp;TEXT(comp[[#This Row],[Ti]],"0.#") &amp;TEXT(L$1,0),"")</f>
        <v>-4.Ti</v>
      </c>
      <c r="AR258" s="46" t="str">
        <f>IF(P258&lt;&gt;"","-" &amp;TEXT(comp[[#This Row],[Mo]],"0.#") &amp;TEXT(P$1,0),"")</f>
        <v>-3.Mo</v>
      </c>
      <c r="AS258" s="46" t="str">
        <f>IF(Q258&lt;&gt;"","-" &amp;TEXT(comp[[#This Row],[C]],"0.##") &amp;TEXT(Q$1,0),"")</f>
        <v/>
      </c>
      <c r="AT258" s="46" t="str">
        <f>IF(R258&lt;&gt;"","-" &amp;TEXT(comp[[#This Row],[Zr]],"0.##") &amp;TEXT(R$1,0),"")</f>
        <v/>
      </c>
      <c r="AU258" s="46" t="str">
        <f>IF(S258&lt;&gt;"","-" &amp;TEXT(comp[[#This Row],[B]],"0.##") &amp;TEXT(S$1,0),"")</f>
        <v/>
      </c>
      <c r="AV258" s="46" t="str">
        <f>IF(T258&lt;&gt;"","-" &amp;TEXT(comp[[#This Row],[Ir]],"0.#") &amp;TEXT(T$1,0),"")</f>
        <v/>
      </c>
      <c r="AW258" s="46" t="str">
        <f>IF(U258&lt;&gt;"","-" &amp;TEXT(comp[[#This Row],[Re]],"0.#") &amp;TEXT(U$1,0),"")</f>
        <v/>
      </c>
      <c r="AX258" s="46" t="str">
        <f>IF(V258&lt;&gt;"","-" &amp;TEXT(comp[[#This Row],[Si]],"0.#") &amp;TEXT(V$1,0),"")</f>
        <v/>
      </c>
      <c r="AY258" s="46" t="str">
        <f>IF(W258&lt;&gt;"","-" &amp;TEXT(comp[[#This Row],[Fe]],"0.#") &amp;TEXT(W$1,0),"")</f>
        <v/>
      </c>
      <c r="AZ258" s="46" t="str">
        <f>IF(X258&lt;&gt;"","-" &amp;TEXT(comp[[#This Row],[Y]],"0.#") &amp;TEXT(X$1,0),"")</f>
        <v/>
      </c>
      <c r="BA258" s="46" t="str">
        <f>IF(Y258&lt;&gt;"","-" &amp;TEXT(comp[[#This Row],[Hf]],"0.#") &amp;TEXT(Y$1,0),"")</f>
        <v/>
      </c>
      <c r="BB258" s="46" t="str">
        <f>IF(Z258&lt;&gt;"","-" &amp;TEXT(comp[[#This Row],[Ge]],"0.#") &amp;TEXT(Z$1,0),"")</f>
        <v/>
      </c>
      <c r="BC258" s="46" t="str">
        <f>IF(AA258&lt;&gt;"","-" &amp;TEXT(comp[[#This Row],[Mn]],"0.#") &amp;TEXT(AA$1,0),"")</f>
        <v/>
      </c>
      <c r="BD258" s="46" t="str">
        <f>IF(AB258&lt;&gt;"","-" &amp;TEXT(comp[[#This Row],[Sc]],"0.#") &amp;TEXT(AB$1,0),"")</f>
        <v/>
      </c>
      <c r="BE258" s="46" t="str">
        <f>IF(AC258&lt;&gt;"","-" &amp;TEXT(comp[[#This Row],[Ru]],"0.#") &amp;TEXT(AC$1,0),"")</f>
        <v/>
      </c>
      <c r="BF258" s="46" t="str">
        <f>IF(AD258&lt;&gt;"","-" &amp;TEXT(comp[[#This Row],[Ce]],"0.#") &amp;TEXT(AD$1,0),"")</f>
        <v/>
      </c>
      <c r="BG258" s="46" t="str">
        <f>IF(AE258&lt;&gt;"","-" &amp;TEXT([1]comp!$AE258,"0.#") &amp;TEXT(AE$1,0),"")</f>
        <v/>
      </c>
      <c r="BH258" s="44" t="str">
        <f>[1]comp!$D258 &amp; [1]comp!$E258</f>
        <v>L19Lass, E. A., Sauza, D. J., Dunand, D. C. &amp; Seidman, D. N. Multicomponent γ’-strengthened Co-based superalloys with increased solvus temperatures and reduced mass densities. Acta Mater. 147, 284–295 (2018).</v>
      </c>
      <c r="BI258" s="63" t="str">
        <f t="shared" ref="BI258:BI321" si="22">TEXT(AI258,0) &amp;TEXT(AL258,0) &amp;TEXT(AY258,0) &amp;TEXT(AJ258,0) &amp;TEXT(AM258,0) &amp;TEXT(AK258,0) &amp;TEXT(AQ258,0) &amp;TEXT(AN258,0) &amp;TEXT(AO258,0) &amp;TEXT(AP258,0) &amp;TEXT(AR258,0)&amp;TEXT(AV258,0) &amp;TEXT(AW258,0) &amp;TEXT(AX258,0) &amp;TEXT(BA258,0)  &amp;TEXT(BB258,0) &amp;TEXT(BC258,0) &amp;TEXT(BD258,0) &amp;TEXT(BE258,0) &amp;TEXT(BF258,0) &amp;TEXT(AS258,0) &amp;TEXT(AT258,0) &amp;TEXT(AU258,0) &amp;TEXT(AZ258,0) &amp;TEXT(BG258,0)</f>
        <v>Co-30.Ni-7.Al-2.W-4.Ti-1.Ta-1.Nb-3.Mo</v>
      </c>
      <c r="BJ258" s="44" t="s">
        <v>1746</v>
      </c>
      <c r="BK258" t="str">
        <f t="shared" ref="BK258:BK321" si="23">TEXT(AJ258,0) &amp;TEXT(AM258,0) &amp;TEXT(AZ258,0) &amp;TEXT(AK258,0) &amp;TEXT(AN258,0) &amp;TEXT(AL258,0) &amp;TEXT(AR258,0) &amp;TEXT(AO258,0) &amp;TEXT(AP258,0) &amp;TEXT(AQ258,0) &amp;TEXT(AS258,0)&amp;TEXT(AW258,0) &amp;TEXT(AX258,0) &amp;TEXT(AY258,0) &amp;TEXT(BB258,0)  &amp;TEXT(BC258,0) &amp;TEXT(BD258,0) &amp;TEXT(BE258,0) &amp;TEXT(BF258,0) &amp;TEXT(AT258,0) &amp;TEXT(AU258,0) &amp;TEXT(AV258,0) &amp;TEXT(BA258,0) &amp;TEXT(BG258,0)</f>
        <v>-7.Al-2.W-1.Ta-30.Ni-3.Mo-1.Nb-4.Ti</v>
      </c>
      <c r="BL258"/>
      <c r="BM258"/>
      <c r="BN258"/>
      <c r="BO258"/>
    </row>
    <row r="259" spans="1:67" s="31" customFormat="1" x14ac:dyDescent="0.3">
      <c r="A259" s="26" t="str">
        <f t="shared" si="20"/>
        <v>Co-12.Ti-1.Re</v>
      </c>
      <c r="B259" s="69" t="s">
        <v>779</v>
      </c>
      <c r="C259" s="69" t="s">
        <v>2920</v>
      </c>
      <c r="D259" s="43" t="s">
        <v>586</v>
      </c>
      <c r="E259" s="42" t="s">
        <v>585</v>
      </c>
      <c r="F259" s="42">
        <v>271</v>
      </c>
      <c r="G259" s="54">
        <f t="shared" si="21"/>
        <v>87</v>
      </c>
      <c r="H259" s="48"/>
      <c r="I259" s="48"/>
      <c r="J259" s="48"/>
      <c r="K259" s="48"/>
      <c r="L259" s="48">
        <v>12</v>
      </c>
      <c r="M259" s="48"/>
      <c r="N259" s="48"/>
      <c r="O259" s="48"/>
      <c r="P259" s="48"/>
      <c r="Q259" s="47"/>
      <c r="R259" s="47"/>
      <c r="S259" s="47"/>
      <c r="T259" s="48"/>
      <c r="U259" s="48">
        <v>1</v>
      </c>
      <c r="V259" s="48"/>
      <c r="W259" s="48"/>
      <c r="X259" s="48"/>
      <c r="Y259" s="48"/>
      <c r="Z259" s="48"/>
      <c r="AA259" s="48"/>
      <c r="AB259" s="48"/>
      <c r="AC259" s="48"/>
      <c r="AD259" s="48"/>
      <c r="AE259" s="48"/>
      <c r="AF259" s="42">
        <f t="shared" ref="AF259:AF322" si="24">(G259*$G$2+I259*$I$2+K259*$K$2+H259*H$2+J259*J$2+M259*M$2+N259*N$2+O259*O$2+L259*L$2+P259*P$2+Q259*Q$2+R259*R$2+S259*S$2+T259*T$2+U259*U$2+V259*V$2+W259*W$2+X259*X$2+Y259*Y$2+Z259*Z$2+AA259*AA$2+AB259*AB$2+AC259*AC$2+AD259*AD$2)/100</f>
        <v>8.49404</v>
      </c>
      <c r="AG259" s="42">
        <v>8.41</v>
      </c>
      <c r="AH259" s="42"/>
      <c r="AI259" s="46" t="s">
        <v>1</v>
      </c>
      <c r="AJ259" s="46" t="str">
        <f>IF(I259&lt;&gt;"","-" &amp;TEXT([1]comp!$I259,"0.#") &amp;TEXT(I$1,0),"")</f>
        <v/>
      </c>
      <c r="AK259" s="46" t="str">
        <f>IF(K259&lt;&gt;"","-" &amp;TEXT(comp[[#This Row],[W]],"0.#") &amp;TEXT(K$1,0),"")</f>
        <v/>
      </c>
      <c r="AL259" s="46" t="str">
        <f>IF(H259&lt;&gt;"","-" &amp;TEXT(comp[[#This Row],[Ni]],"0.#") &amp;TEXT(H$1,0),"")</f>
        <v/>
      </c>
      <c r="AM259" s="46" t="str">
        <f>IF(J259&lt;&gt;"","-" &amp;TEXT(comp[[#This Row],[Cr]],"0.#") &amp;TEXT(J$1,0),"")</f>
        <v/>
      </c>
      <c r="AN259" s="46" t="str">
        <f>IF(M259&lt;&gt;"","-" &amp;TEXT(comp[[#This Row],[Ta]],"0.#") &amp;TEXT(M$1,0),"")</f>
        <v/>
      </c>
      <c r="AO259" s="46" t="str">
        <f>IF(N259&lt;&gt;"","-" &amp;TEXT(comp[[#This Row],[Nb]],"0.#") &amp;TEXT(N$1,0),"")</f>
        <v/>
      </c>
      <c r="AP259" s="46" t="str">
        <f>IF(O259&lt;&gt;"","-" &amp;TEXT(comp[[#This Row],[V]],"0.#") &amp;TEXT(O$1,0),"")</f>
        <v/>
      </c>
      <c r="AQ259" s="46" t="str">
        <f>IF(L259&lt;&gt;"","-" &amp;TEXT(comp[[#This Row],[Ti]],"0.#") &amp;TEXT(L$1,0),"")</f>
        <v>-12.Ti</v>
      </c>
      <c r="AR259" s="46" t="str">
        <f>IF(P259&lt;&gt;"","-" &amp;TEXT(comp[[#This Row],[Mo]],"0.#") &amp;TEXT(P$1,0),"")</f>
        <v/>
      </c>
      <c r="AS259" s="46" t="str">
        <f>IF(Q259&lt;&gt;"","-" &amp;TEXT(comp[[#This Row],[C]],"0.##") &amp;TEXT(Q$1,0),"")</f>
        <v/>
      </c>
      <c r="AT259" s="46" t="str">
        <f>IF(R259&lt;&gt;"","-" &amp;TEXT(comp[[#This Row],[Zr]],"0.##") &amp;TEXT(R$1,0),"")</f>
        <v/>
      </c>
      <c r="AU259" s="46" t="str">
        <f>IF(S259&lt;&gt;"","-" &amp;TEXT(comp[[#This Row],[B]],"0.##") &amp;TEXT(S$1,0),"")</f>
        <v/>
      </c>
      <c r="AV259" s="46" t="str">
        <f>IF(T259&lt;&gt;"","-" &amp;TEXT(comp[[#This Row],[Ir]],"0.#") &amp;TEXT(T$1,0),"")</f>
        <v/>
      </c>
      <c r="AW259" s="46" t="str">
        <f>IF(U259&lt;&gt;"","-" &amp;TEXT(comp[[#This Row],[Re]],"0.#") &amp;TEXT(U$1,0),"")</f>
        <v>-1.Re</v>
      </c>
      <c r="AX259" s="46" t="str">
        <f>IF(V259&lt;&gt;"","-" &amp;TEXT(comp[[#This Row],[Si]],"0.#") &amp;TEXT(V$1,0),"")</f>
        <v/>
      </c>
      <c r="AY259" s="46" t="str">
        <f>IF(W259&lt;&gt;"","-" &amp;TEXT(comp[[#This Row],[Fe]],"0.#") &amp;TEXT(W$1,0),"")</f>
        <v/>
      </c>
      <c r="AZ259" s="46" t="str">
        <f>IF(X259&lt;&gt;"","-" &amp;TEXT(comp[[#This Row],[Y]],"0.#") &amp;TEXT(X$1,0),"")</f>
        <v/>
      </c>
      <c r="BA259" s="46" t="str">
        <f>IF(Y259&lt;&gt;"","-" &amp;TEXT(comp[[#This Row],[Hf]],"0.#") &amp;TEXT(Y$1,0),"")</f>
        <v/>
      </c>
      <c r="BB259" s="46" t="str">
        <f>IF(Z259&lt;&gt;"","-" &amp;TEXT(comp[[#This Row],[Ge]],"0.#") &amp;TEXT(Z$1,0),"")</f>
        <v/>
      </c>
      <c r="BC259" s="46" t="str">
        <f>IF(AA259&lt;&gt;"","-" &amp;TEXT(comp[[#This Row],[Mn]],"0.#") &amp;TEXT(AA$1,0),"")</f>
        <v/>
      </c>
      <c r="BD259" s="46" t="str">
        <f>IF(AB259&lt;&gt;"","-" &amp;TEXT(comp[[#This Row],[Sc]],"0.#") &amp;TEXT(AB$1,0),"")</f>
        <v/>
      </c>
      <c r="BE259" s="46" t="str">
        <f>IF(AC259&lt;&gt;"","-" &amp;TEXT(comp[[#This Row],[Ru]],"0.#") &amp;TEXT(AC$1,0),"")</f>
        <v/>
      </c>
      <c r="BF259" s="46" t="str">
        <f>IF(AD259&lt;&gt;"","-" &amp;TEXT(comp[[#This Row],[Ce]],"0.#") &amp;TEXT(AD$1,0),"")</f>
        <v/>
      </c>
      <c r="BG259" s="46" t="str">
        <f>IF(AE259&lt;&gt;"","-" &amp;TEXT([1]comp!$AE259,"0.#") &amp;TEXT(AE$1,0),"")</f>
        <v/>
      </c>
      <c r="BH259" s="42" t="str">
        <f>[1]comp!$D259 &amp; [1]comp!$E259</f>
        <v>Re1Li, L. et al. Effect of Re on microstructure and mechanical properties of γ/γʹ Co-Ti-based superalloys. Intermetallics 115, (2019).</v>
      </c>
      <c r="BI259" s="70" t="str">
        <f t="shared" si="22"/>
        <v>Co-12.Ti-1.Re</v>
      </c>
      <c r="BJ259" s="42" t="s">
        <v>1458</v>
      </c>
      <c r="BK259" t="str">
        <f t="shared" si="23"/>
        <v>-12.Ti-1.Re</v>
      </c>
      <c r="BL259"/>
      <c r="BM259"/>
      <c r="BN259"/>
      <c r="BO259"/>
    </row>
    <row r="260" spans="1:67" s="28" customFormat="1" x14ac:dyDescent="0.3">
      <c r="A260" s="26" t="str">
        <f t="shared" si="20"/>
        <v>Co-12.Ti-3.Re</v>
      </c>
      <c r="B260" s="69" t="s">
        <v>779</v>
      </c>
      <c r="C260" s="69" t="s">
        <v>2921</v>
      </c>
      <c r="D260" s="42" t="s">
        <v>587</v>
      </c>
      <c r="E260" s="42" t="s">
        <v>585</v>
      </c>
      <c r="F260" s="42">
        <v>272</v>
      </c>
      <c r="G260" s="54">
        <f t="shared" si="21"/>
        <v>85</v>
      </c>
      <c r="H260" s="48"/>
      <c r="I260" s="48"/>
      <c r="J260" s="48"/>
      <c r="K260" s="48"/>
      <c r="L260" s="48">
        <v>12</v>
      </c>
      <c r="M260" s="48"/>
      <c r="N260" s="48"/>
      <c r="O260" s="48"/>
      <c r="P260" s="48"/>
      <c r="Q260" s="47"/>
      <c r="R260" s="47"/>
      <c r="S260" s="47"/>
      <c r="T260" s="48"/>
      <c r="U260" s="48">
        <v>3</v>
      </c>
      <c r="V260" s="48"/>
      <c r="W260" s="48"/>
      <c r="X260" s="48"/>
      <c r="Y260" s="48"/>
      <c r="Z260" s="48"/>
      <c r="AA260" s="48"/>
      <c r="AB260" s="48"/>
      <c r="AC260" s="48"/>
      <c r="AD260" s="48"/>
      <c r="AE260" s="48"/>
      <c r="AF260" s="42">
        <f t="shared" si="24"/>
        <v>8.73644</v>
      </c>
      <c r="AG260" s="42">
        <v>8.59</v>
      </c>
      <c r="AH260" s="42"/>
      <c r="AI260" s="46" t="s">
        <v>1</v>
      </c>
      <c r="AJ260" s="46" t="str">
        <f>IF(I260&lt;&gt;"","-" &amp;TEXT([1]comp!$I260,"0.#") &amp;TEXT(I$1,0),"")</f>
        <v/>
      </c>
      <c r="AK260" s="46" t="str">
        <f>IF(K260&lt;&gt;"","-" &amp;TEXT(comp[[#This Row],[W]],"0.#") &amp;TEXT(K$1,0),"")</f>
        <v/>
      </c>
      <c r="AL260" s="46" t="str">
        <f>IF(H260&lt;&gt;"","-" &amp;TEXT(comp[[#This Row],[Ni]],"0.#") &amp;TEXT(H$1,0),"")</f>
        <v/>
      </c>
      <c r="AM260" s="46" t="str">
        <f>IF(J260&lt;&gt;"","-" &amp;TEXT(comp[[#This Row],[Cr]],"0.#") &amp;TEXT(J$1,0),"")</f>
        <v/>
      </c>
      <c r="AN260" s="46" t="str">
        <f>IF(M260&lt;&gt;"","-" &amp;TEXT(comp[[#This Row],[Ta]],"0.#") &amp;TEXT(M$1,0),"")</f>
        <v/>
      </c>
      <c r="AO260" s="46" t="str">
        <f>IF(N260&lt;&gt;"","-" &amp;TEXT(comp[[#This Row],[Nb]],"0.#") &amp;TEXT(N$1,0),"")</f>
        <v/>
      </c>
      <c r="AP260" s="46" t="str">
        <f>IF(O260&lt;&gt;"","-" &amp;TEXT(comp[[#This Row],[V]],"0.#") &amp;TEXT(O$1,0),"")</f>
        <v/>
      </c>
      <c r="AQ260" s="46" t="str">
        <f>IF(L260&lt;&gt;"","-" &amp;TEXT(comp[[#This Row],[Ti]],"0.#") &amp;TEXT(L$1,0),"")</f>
        <v>-12.Ti</v>
      </c>
      <c r="AR260" s="46" t="str">
        <f>IF(P260&lt;&gt;"","-" &amp;TEXT(comp[[#This Row],[Mo]],"0.#") &amp;TEXT(P$1,0),"")</f>
        <v/>
      </c>
      <c r="AS260" s="46" t="str">
        <f>IF(Q260&lt;&gt;"","-" &amp;TEXT(comp[[#This Row],[C]],"0.##") &amp;TEXT(Q$1,0),"")</f>
        <v/>
      </c>
      <c r="AT260" s="46" t="str">
        <f>IF(R260&lt;&gt;"","-" &amp;TEXT(comp[[#This Row],[Zr]],"0.##") &amp;TEXT(R$1,0),"")</f>
        <v/>
      </c>
      <c r="AU260" s="46" t="str">
        <f>IF(S260&lt;&gt;"","-" &amp;TEXT(comp[[#This Row],[B]],"0.##") &amp;TEXT(S$1,0),"")</f>
        <v/>
      </c>
      <c r="AV260" s="46" t="str">
        <f>IF(T260&lt;&gt;"","-" &amp;TEXT(comp[[#This Row],[Ir]],"0.#") &amp;TEXT(T$1,0),"")</f>
        <v/>
      </c>
      <c r="AW260" s="46" t="str">
        <f>IF(U260&lt;&gt;"","-" &amp;TEXT(comp[[#This Row],[Re]],"0.#") &amp;TEXT(U$1,0),"")</f>
        <v>-3.Re</v>
      </c>
      <c r="AX260" s="46" t="str">
        <f>IF(V260&lt;&gt;"","-" &amp;TEXT(comp[[#This Row],[Si]],"0.#") &amp;TEXT(V$1,0),"")</f>
        <v/>
      </c>
      <c r="AY260" s="46" t="str">
        <f>IF(W260&lt;&gt;"","-" &amp;TEXT(comp[[#This Row],[Fe]],"0.#") &amp;TEXT(W$1,0),"")</f>
        <v/>
      </c>
      <c r="AZ260" s="46" t="str">
        <f>IF(X260&lt;&gt;"","-" &amp;TEXT(comp[[#This Row],[Y]],"0.#") &amp;TEXT(X$1,0),"")</f>
        <v/>
      </c>
      <c r="BA260" s="46" t="str">
        <f>IF(Y260&lt;&gt;"","-" &amp;TEXT(comp[[#This Row],[Hf]],"0.#") &amp;TEXT(Y$1,0),"")</f>
        <v/>
      </c>
      <c r="BB260" s="46" t="str">
        <f>IF(Z260&lt;&gt;"","-" &amp;TEXT(comp[[#This Row],[Ge]],"0.#") &amp;TEXT(Z$1,0),"")</f>
        <v/>
      </c>
      <c r="BC260" s="46" t="str">
        <f>IF(AA260&lt;&gt;"","-" &amp;TEXT(comp[[#This Row],[Mn]],"0.#") &amp;TEXT(AA$1,0),"")</f>
        <v/>
      </c>
      <c r="BD260" s="46" t="str">
        <f>IF(AB260&lt;&gt;"","-" &amp;TEXT(comp[[#This Row],[Sc]],"0.#") &amp;TEXT(AB$1,0),"")</f>
        <v/>
      </c>
      <c r="BE260" s="46" t="str">
        <f>IF(AC260&lt;&gt;"","-" &amp;TEXT(comp[[#This Row],[Ru]],"0.#") &amp;TEXT(AC$1,0),"")</f>
        <v/>
      </c>
      <c r="BF260" s="46" t="str">
        <f>IF(AD260&lt;&gt;"","-" &amp;TEXT(comp[[#This Row],[Ce]],"0.#") &amp;TEXT(AD$1,0),"")</f>
        <v/>
      </c>
      <c r="BG260" s="46" t="str">
        <f>IF(AE260&lt;&gt;"","-" &amp;TEXT([1]comp!$AE260,"0.#") &amp;TEXT(AE$1,0),"")</f>
        <v/>
      </c>
      <c r="BH260" s="42" t="str">
        <f>[1]comp!$D260 &amp; [1]comp!$E260</f>
        <v>Re3Li, L. et al. Effect of Re on microstructure and mechanical properties of γ/γʹ Co-Ti-based superalloys. Intermetallics 115, (2019).</v>
      </c>
      <c r="BI260" s="70" t="str">
        <f t="shared" si="22"/>
        <v>Co-12.Ti-3.Re</v>
      </c>
      <c r="BJ260" s="42" t="s">
        <v>1450</v>
      </c>
      <c r="BK260" t="str">
        <f t="shared" si="23"/>
        <v>-12.Ti-3.Re</v>
      </c>
      <c r="BL260"/>
      <c r="BM260"/>
      <c r="BN260"/>
      <c r="BO260"/>
    </row>
    <row r="261" spans="1:67" s="31" customFormat="1" x14ac:dyDescent="0.3">
      <c r="A261" s="26" t="str">
        <f t="shared" si="20"/>
        <v>Co-12.Ti-5.Re</v>
      </c>
      <c r="B261" s="69" t="s">
        <v>779</v>
      </c>
      <c r="C261" s="69" t="s">
        <v>2922</v>
      </c>
      <c r="D261" s="42" t="s">
        <v>588</v>
      </c>
      <c r="E261" s="42" t="s">
        <v>585</v>
      </c>
      <c r="F261" s="42">
        <v>273</v>
      </c>
      <c r="G261" s="54">
        <f t="shared" si="21"/>
        <v>83</v>
      </c>
      <c r="H261" s="48"/>
      <c r="I261" s="48"/>
      <c r="J261" s="48"/>
      <c r="K261" s="48"/>
      <c r="L261" s="48">
        <v>12</v>
      </c>
      <c r="M261" s="48"/>
      <c r="N261" s="48"/>
      <c r="O261" s="48"/>
      <c r="P261" s="48"/>
      <c r="Q261" s="47"/>
      <c r="R261" s="47"/>
      <c r="S261" s="47"/>
      <c r="T261" s="48"/>
      <c r="U261" s="48">
        <v>5</v>
      </c>
      <c r="V261" s="48"/>
      <c r="W261" s="48"/>
      <c r="X261" s="48"/>
      <c r="Y261" s="48"/>
      <c r="Z261" s="48"/>
      <c r="AA261" s="48"/>
      <c r="AB261" s="48"/>
      <c r="AC261" s="48"/>
      <c r="AD261" s="48"/>
      <c r="AE261" s="48"/>
      <c r="AF261" s="42">
        <f t="shared" si="24"/>
        <v>8.9788399999999999</v>
      </c>
      <c r="AG261" s="42">
        <v>8.92</v>
      </c>
      <c r="AH261" s="42"/>
      <c r="AI261" s="46" t="s">
        <v>1</v>
      </c>
      <c r="AJ261" s="46" t="str">
        <f>IF(I261&lt;&gt;"","-" &amp;TEXT([1]comp!$I261,"0.#") &amp;TEXT(I$1,0),"")</f>
        <v/>
      </c>
      <c r="AK261" s="46" t="str">
        <f>IF(K261&lt;&gt;"","-" &amp;TEXT(comp[[#This Row],[W]],"0.#") &amp;TEXT(K$1,0),"")</f>
        <v/>
      </c>
      <c r="AL261" s="46" t="str">
        <f>IF(H261&lt;&gt;"","-" &amp;TEXT(comp[[#This Row],[Ni]],"0.#") &amp;TEXT(H$1,0),"")</f>
        <v/>
      </c>
      <c r="AM261" s="46" t="str">
        <f>IF(J261&lt;&gt;"","-" &amp;TEXT(comp[[#This Row],[Cr]],"0.#") &amp;TEXT(J$1,0),"")</f>
        <v/>
      </c>
      <c r="AN261" s="46" t="str">
        <f>IF(M261&lt;&gt;"","-" &amp;TEXT(comp[[#This Row],[Ta]],"0.#") &amp;TEXT(M$1,0),"")</f>
        <v/>
      </c>
      <c r="AO261" s="46" t="str">
        <f>IF(N261&lt;&gt;"","-" &amp;TEXT(comp[[#This Row],[Nb]],"0.#") &amp;TEXT(N$1,0),"")</f>
        <v/>
      </c>
      <c r="AP261" s="46" t="str">
        <f>IF(O261&lt;&gt;"","-" &amp;TEXT(comp[[#This Row],[V]],"0.#") &amp;TEXT(O$1,0),"")</f>
        <v/>
      </c>
      <c r="AQ261" s="46" t="str">
        <f>IF(L261&lt;&gt;"","-" &amp;TEXT(comp[[#This Row],[Ti]],"0.#") &amp;TEXT(L$1,0),"")</f>
        <v>-12.Ti</v>
      </c>
      <c r="AR261" s="46" t="str">
        <f>IF(P261&lt;&gt;"","-" &amp;TEXT(comp[[#This Row],[Mo]],"0.#") &amp;TEXT(P$1,0),"")</f>
        <v/>
      </c>
      <c r="AS261" s="46" t="str">
        <f>IF(Q261&lt;&gt;"","-" &amp;TEXT(comp[[#This Row],[C]],"0.##") &amp;TEXT(Q$1,0),"")</f>
        <v/>
      </c>
      <c r="AT261" s="46" t="str">
        <f>IF(R261&lt;&gt;"","-" &amp;TEXT(comp[[#This Row],[Zr]],"0.##") &amp;TEXT(R$1,0),"")</f>
        <v/>
      </c>
      <c r="AU261" s="46" t="str">
        <f>IF(S261&lt;&gt;"","-" &amp;TEXT(comp[[#This Row],[B]],"0.##") &amp;TEXT(S$1,0),"")</f>
        <v/>
      </c>
      <c r="AV261" s="46" t="str">
        <f>IF(T261&lt;&gt;"","-" &amp;TEXT(comp[[#This Row],[Ir]],"0.#") &amp;TEXT(T$1,0),"")</f>
        <v/>
      </c>
      <c r="AW261" s="46" t="str">
        <f>IF(U261&lt;&gt;"","-" &amp;TEXT(comp[[#This Row],[Re]],"0.#") &amp;TEXT(U$1,0),"")</f>
        <v>-5.Re</v>
      </c>
      <c r="AX261" s="46" t="str">
        <f>IF(V261&lt;&gt;"","-" &amp;TEXT(comp[[#This Row],[Si]],"0.#") &amp;TEXT(V$1,0),"")</f>
        <v/>
      </c>
      <c r="AY261" s="46" t="str">
        <f>IF(W261&lt;&gt;"","-" &amp;TEXT(comp[[#This Row],[Fe]],"0.#") &amp;TEXT(W$1,0),"")</f>
        <v/>
      </c>
      <c r="AZ261" s="46" t="str">
        <f>IF(X261&lt;&gt;"","-" &amp;TEXT(comp[[#This Row],[Y]],"0.#") &amp;TEXT(X$1,0),"")</f>
        <v/>
      </c>
      <c r="BA261" s="46" t="str">
        <f>IF(Y261&lt;&gt;"","-" &amp;TEXT(comp[[#This Row],[Hf]],"0.#") &amp;TEXT(Y$1,0),"")</f>
        <v/>
      </c>
      <c r="BB261" s="46" t="str">
        <f>IF(Z261&lt;&gt;"","-" &amp;TEXT(comp[[#This Row],[Ge]],"0.#") &amp;TEXT(Z$1,0),"")</f>
        <v/>
      </c>
      <c r="BC261" s="46" t="str">
        <f>IF(AA261&lt;&gt;"","-" &amp;TEXT(comp[[#This Row],[Mn]],"0.#") &amp;TEXT(AA$1,0),"")</f>
        <v/>
      </c>
      <c r="BD261" s="46" t="str">
        <f>IF(AB261&lt;&gt;"","-" &amp;TEXT(comp[[#This Row],[Sc]],"0.#") &amp;TEXT(AB$1,0),"")</f>
        <v/>
      </c>
      <c r="BE261" s="46" t="str">
        <f>IF(AC261&lt;&gt;"","-" &amp;TEXT(comp[[#This Row],[Ru]],"0.#") &amp;TEXT(AC$1,0),"")</f>
        <v/>
      </c>
      <c r="BF261" s="46" t="str">
        <f>IF(AD261&lt;&gt;"","-" &amp;TEXT(comp[[#This Row],[Ce]],"0.#") &amp;TEXT(AD$1,0),"")</f>
        <v/>
      </c>
      <c r="BG261" s="46" t="str">
        <f>IF(AE261&lt;&gt;"","-" &amp;TEXT([1]comp!$AE261,"0.#") &amp;TEXT(AE$1,0),"")</f>
        <v/>
      </c>
      <c r="BH261" s="42" t="str">
        <f>[1]comp!$D261 &amp; [1]comp!$E261</f>
        <v>Re5Li, L. et al. Effect of Re on microstructure and mechanical properties of γ/γʹ Co-Ti-based superalloys. Intermetallics 115, (2019).</v>
      </c>
      <c r="BI261" s="70" t="str">
        <f t="shared" si="22"/>
        <v>Co-12.Ti-5.Re</v>
      </c>
      <c r="BJ261" s="42" t="s">
        <v>1445</v>
      </c>
      <c r="BK261" t="str">
        <f t="shared" si="23"/>
        <v>-12.Ti-5.Re</v>
      </c>
      <c r="BL261"/>
      <c r="BM261"/>
      <c r="BN261"/>
      <c r="BO261"/>
    </row>
    <row r="262" spans="1:67" s="31" customFormat="1" x14ac:dyDescent="0.3">
      <c r="A262" s="26" t="str">
        <f t="shared" si="20"/>
        <v>Co-19.8Ni-9.4Al-5.4W-4.3Ti-0.9Ta</v>
      </c>
      <c r="B262" s="30" t="s">
        <v>1483</v>
      </c>
      <c r="C262" s="30" t="s">
        <v>2923</v>
      </c>
      <c r="D262" s="28" t="s">
        <v>596</v>
      </c>
      <c r="E262" s="28" t="s">
        <v>590</v>
      </c>
      <c r="F262" s="28">
        <v>274</v>
      </c>
      <c r="G262" s="54">
        <f t="shared" si="21"/>
        <v>60.34</v>
      </c>
      <c r="H262" s="56">
        <v>19.8</v>
      </c>
      <c r="I262" s="56">
        <v>9.35</v>
      </c>
      <c r="J262" s="56"/>
      <c r="K262" s="56">
        <v>5.39</v>
      </c>
      <c r="L262" s="56">
        <v>4.26</v>
      </c>
      <c r="M262" s="56">
        <v>0.86</v>
      </c>
      <c r="N262" s="56"/>
      <c r="O262" s="56"/>
      <c r="P262" s="56"/>
      <c r="Q262" s="52"/>
      <c r="R262" s="52"/>
      <c r="S262" s="52"/>
      <c r="T262" s="56"/>
      <c r="U262" s="56"/>
      <c r="V262" s="56"/>
      <c r="W262" s="56"/>
      <c r="X262" s="56"/>
      <c r="Y262" s="56"/>
      <c r="Z262" s="56"/>
      <c r="AA262" s="56"/>
      <c r="AB262" s="56"/>
      <c r="AC262" s="56"/>
      <c r="AD262" s="56"/>
      <c r="AE262" s="56"/>
      <c r="AF262" s="28">
        <f t="shared" si="24"/>
        <v>8.7592572000000022</v>
      </c>
      <c r="AG262" s="28">
        <v>9.2100000000000009</v>
      </c>
      <c r="AH262" s="28"/>
      <c r="AI262" s="46" t="s">
        <v>1</v>
      </c>
      <c r="AJ262" s="46" t="str">
        <f>IF(I262&lt;&gt;"","-" &amp;TEXT([1]comp!$I262,"0.#") &amp;TEXT(I$1,0),"")</f>
        <v>-9.4Al</v>
      </c>
      <c r="AK262" s="46" t="str">
        <f>IF(K262&lt;&gt;"","-" &amp;TEXT(comp[[#This Row],[W]],"0.#") &amp;TEXT(K$1,0),"")</f>
        <v>-5.4W</v>
      </c>
      <c r="AL262" s="46" t="str">
        <f>IF(H262&lt;&gt;"","-" &amp;TEXT(comp[[#This Row],[Ni]],"0.#") &amp;TEXT(H$1,0),"")</f>
        <v>-19.8Ni</v>
      </c>
      <c r="AM262" s="46" t="str">
        <f>IF(J262&lt;&gt;"","-" &amp;TEXT(comp[[#This Row],[Cr]],"0.#") &amp;TEXT(J$1,0),"")</f>
        <v/>
      </c>
      <c r="AN262" s="46" t="str">
        <f>IF(M262&lt;&gt;"","-" &amp;TEXT(comp[[#This Row],[Ta]],"0.#") &amp;TEXT(M$1,0),"")</f>
        <v>-0.9Ta</v>
      </c>
      <c r="AO262" s="46" t="str">
        <f>IF(N262&lt;&gt;"","-" &amp;TEXT(comp[[#This Row],[Nb]],"0.#") &amp;TEXT(N$1,0),"")</f>
        <v/>
      </c>
      <c r="AP262" s="46" t="str">
        <f>IF(O262&lt;&gt;"","-" &amp;TEXT(comp[[#This Row],[V]],"0.#") &amp;TEXT(O$1,0),"")</f>
        <v/>
      </c>
      <c r="AQ262" s="46" t="str">
        <f>IF(L262&lt;&gt;"","-" &amp;TEXT(comp[[#This Row],[Ti]],"0.#") &amp;TEXT(L$1,0),"")</f>
        <v>-4.3Ti</v>
      </c>
      <c r="AR262" s="46" t="str">
        <f>IF(P262&lt;&gt;"","-" &amp;TEXT(comp[[#This Row],[Mo]],"0.#") &amp;TEXT(P$1,0),"")</f>
        <v/>
      </c>
      <c r="AS262" s="46" t="str">
        <f>IF(Q262&lt;&gt;"","-" &amp;TEXT(comp[[#This Row],[C]],"0.##") &amp;TEXT(Q$1,0),"")</f>
        <v/>
      </c>
      <c r="AT262" s="46" t="str">
        <f>IF(R262&lt;&gt;"","-" &amp;TEXT(comp[[#This Row],[Zr]],"0.##") &amp;TEXT(R$1,0),"")</f>
        <v/>
      </c>
      <c r="AU262" s="46" t="str">
        <f>IF(S262&lt;&gt;"","-" &amp;TEXT(comp[[#This Row],[B]],"0.##") &amp;TEXT(S$1,0),"")</f>
        <v/>
      </c>
      <c r="AV262" s="46" t="str">
        <f>IF(T262&lt;&gt;"","-" &amp;TEXT(comp[[#This Row],[Ir]],"0.#") &amp;TEXT(T$1,0),"")</f>
        <v/>
      </c>
      <c r="AW262" s="46" t="str">
        <f>IF(U262&lt;&gt;"","-" &amp;TEXT(comp[[#This Row],[Re]],"0.#") &amp;TEXT(U$1,0),"")</f>
        <v/>
      </c>
      <c r="AX262" s="46" t="str">
        <f>IF(V262&lt;&gt;"","-" &amp;TEXT(comp[[#This Row],[Si]],"0.#") &amp;TEXT(V$1,0),"")</f>
        <v/>
      </c>
      <c r="AY262" s="46" t="str">
        <f>IF(W262&lt;&gt;"","-" &amp;TEXT(comp[[#This Row],[Fe]],"0.#") &amp;TEXT(W$1,0),"")</f>
        <v/>
      </c>
      <c r="AZ262" s="46" t="str">
        <f>IF(X262&lt;&gt;"","-" &amp;TEXT(comp[[#This Row],[Y]],"0.#") &amp;TEXT(X$1,0),"")</f>
        <v/>
      </c>
      <c r="BA262" s="46" t="str">
        <f>IF(Y262&lt;&gt;"","-" &amp;TEXT(comp[[#This Row],[Hf]],"0.#") &amp;TEXT(Y$1,0),"")</f>
        <v/>
      </c>
      <c r="BB262" s="46" t="str">
        <f>IF(Z262&lt;&gt;"","-" &amp;TEXT(comp[[#This Row],[Ge]],"0.#") &amp;TEXT(Z$1,0),"")</f>
        <v/>
      </c>
      <c r="BC262" s="46" t="str">
        <f>IF(AA262&lt;&gt;"","-" &amp;TEXT(comp[[#This Row],[Mn]],"0.#") &amp;TEXT(AA$1,0),"")</f>
        <v/>
      </c>
      <c r="BD262" s="46" t="str">
        <f>IF(AB262&lt;&gt;"","-" &amp;TEXT(comp[[#This Row],[Sc]],"0.#") &amp;TEXT(AB$1,0),"")</f>
        <v/>
      </c>
      <c r="BE262" s="46" t="str">
        <f>IF(AC262&lt;&gt;"","-" &amp;TEXT(comp[[#This Row],[Ru]],"0.#") &amp;TEXT(AC$1,0),"")</f>
        <v/>
      </c>
      <c r="BF262" s="46" t="str">
        <f>IF(AD262&lt;&gt;"","-" &amp;TEXT(comp[[#This Row],[Ce]],"0.#") &amp;TEXT(AD$1,0),"")</f>
        <v/>
      </c>
      <c r="BG262" s="46" t="str">
        <f>IF(AE262&lt;&gt;"","-" &amp;TEXT([1]comp!$AE262,"0.#") &amp;TEXT(AE$1,0),"")</f>
        <v/>
      </c>
      <c r="BH262" s="28" t="str">
        <f>[1]comp!$D262 &amp; [1]comp!$E262</f>
        <v>20Ni-ALi, W., Li, L., Antonov, S. &amp; Feng, Q. Effective design of a Co-Ni-Al-W-Ta-Ti alloy with high γ′ solvus temperature and microstructural stability using combined CALPHAD and experimental approaches. Mater. Des. 180, (2019).</v>
      </c>
      <c r="BI262" s="36" t="str">
        <f t="shared" si="22"/>
        <v>Co-19.8Ni-9.4Al-5.4W-4.3Ti-0.9Ta</v>
      </c>
      <c r="BJ262" s="28" t="s">
        <v>1750</v>
      </c>
      <c r="BK262" t="str">
        <f t="shared" si="23"/>
        <v>-9.4Al-5.4W-0.9Ta-19.8Ni-4.3Ti</v>
      </c>
      <c r="BL262"/>
      <c r="BM262"/>
      <c r="BN262"/>
      <c r="BO262"/>
    </row>
    <row r="263" spans="1:67" s="28" customFormat="1" x14ac:dyDescent="0.3">
      <c r="A263" s="26" t="str">
        <f t="shared" si="20"/>
        <v>Co-20.2Ni-11.2Al-3.7W-4.2Ti-0.8Ta</v>
      </c>
      <c r="B263" s="30" t="s">
        <v>1483</v>
      </c>
      <c r="C263" s="30" t="s">
        <v>2924</v>
      </c>
      <c r="D263" s="28" t="s">
        <v>597</v>
      </c>
      <c r="E263" s="28" t="s">
        <v>590</v>
      </c>
      <c r="F263" s="28">
        <v>275</v>
      </c>
      <c r="G263" s="54">
        <f t="shared" si="21"/>
        <v>59.87</v>
      </c>
      <c r="H263" s="56">
        <v>20.16</v>
      </c>
      <c r="I263" s="56">
        <v>11.18</v>
      </c>
      <c r="J263" s="56"/>
      <c r="K263" s="56">
        <v>3.73</v>
      </c>
      <c r="L263" s="56">
        <v>4.22</v>
      </c>
      <c r="M263" s="56">
        <v>0.84</v>
      </c>
      <c r="N263" s="56"/>
      <c r="O263" s="56"/>
      <c r="P263" s="56"/>
      <c r="Q263" s="52"/>
      <c r="R263" s="52"/>
      <c r="S263" s="52"/>
      <c r="T263" s="56"/>
      <c r="U263" s="56"/>
      <c r="V263" s="56"/>
      <c r="W263" s="56"/>
      <c r="X263" s="56"/>
      <c r="Y263" s="56"/>
      <c r="Z263" s="56"/>
      <c r="AA263" s="56"/>
      <c r="AB263" s="56"/>
      <c r="AC263" s="56"/>
      <c r="AD263" s="56"/>
      <c r="AE263" s="56"/>
      <c r="AF263" s="28">
        <f t="shared" si="24"/>
        <v>8.4742232000000008</v>
      </c>
      <c r="AG263" s="28">
        <v>8.7899999999999991</v>
      </c>
      <c r="AI263" s="46" t="s">
        <v>1</v>
      </c>
      <c r="AJ263" s="46" t="str">
        <f>IF(I263&lt;&gt;"","-" &amp;TEXT([1]comp!$I263,"0.#") &amp;TEXT(I$1,0),"")</f>
        <v>-11.2Al</v>
      </c>
      <c r="AK263" s="46" t="str">
        <f>IF(K263&lt;&gt;"","-" &amp;TEXT(comp[[#This Row],[W]],"0.#") &amp;TEXT(K$1,0),"")</f>
        <v>-3.7W</v>
      </c>
      <c r="AL263" s="46" t="str">
        <f>IF(H263&lt;&gt;"","-" &amp;TEXT(comp[[#This Row],[Ni]],"0.#") &amp;TEXT(H$1,0),"")</f>
        <v>-20.2Ni</v>
      </c>
      <c r="AM263" s="46" t="str">
        <f>IF(J263&lt;&gt;"","-" &amp;TEXT(comp[[#This Row],[Cr]],"0.#") &amp;TEXT(J$1,0),"")</f>
        <v/>
      </c>
      <c r="AN263" s="46" t="str">
        <f>IF(M263&lt;&gt;"","-" &amp;TEXT(comp[[#This Row],[Ta]],"0.#") &amp;TEXT(M$1,0),"")</f>
        <v>-0.8Ta</v>
      </c>
      <c r="AO263" s="46" t="str">
        <f>IF(N263&lt;&gt;"","-" &amp;TEXT(comp[[#This Row],[Nb]],"0.#") &amp;TEXT(N$1,0),"")</f>
        <v/>
      </c>
      <c r="AP263" s="46" t="str">
        <f>IF(O263&lt;&gt;"","-" &amp;TEXT(comp[[#This Row],[V]],"0.#") &amp;TEXT(O$1,0),"")</f>
        <v/>
      </c>
      <c r="AQ263" s="46" t="str">
        <f>IF(L263&lt;&gt;"","-" &amp;TEXT(comp[[#This Row],[Ti]],"0.#") &amp;TEXT(L$1,0),"")</f>
        <v>-4.2Ti</v>
      </c>
      <c r="AR263" s="46" t="str">
        <f>IF(P263&lt;&gt;"","-" &amp;TEXT(comp[[#This Row],[Mo]],"0.#") &amp;TEXT(P$1,0),"")</f>
        <v/>
      </c>
      <c r="AS263" s="46" t="str">
        <f>IF(Q263&lt;&gt;"","-" &amp;TEXT(comp[[#This Row],[C]],"0.##") &amp;TEXT(Q$1,0),"")</f>
        <v/>
      </c>
      <c r="AT263" s="46" t="str">
        <f>IF(R263&lt;&gt;"","-" &amp;TEXT(comp[[#This Row],[Zr]],"0.##") &amp;TEXT(R$1,0),"")</f>
        <v/>
      </c>
      <c r="AU263" s="46" t="str">
        <f>IF(S263&lt;&gt;"","-" &amp;TEXT(comp[[#This Row],[B]],"0.##") &amp;TEXT(S$1,0),"")</f>
        <v/>
      </c>
      <c r="AV263" s="46" t="str">
        <f>IF(T263&lt;&gt;"","-" &amp;TEXT(comp[[#This Row],[Ir]],"0.#") &amp;TEXT(T$1,0),"")</f>
        <v/>
      </c>
      <c r="AW263" s="46" t="str">
        <f>IF(U263&lt;&gt;"","-" &amp;TEXT(comp[[#This Row],[Re]],"0.#") &amp;TEXT(U$1,0),"")</f>
        <v/>
      </c>
      <c r="AX263" s="46" t="str">
        <f>IF(V263&lt;&gt;"","-" &amp;TEXT(comp[[#This Row],[Si]],"0.#") &amp;TEXT(V$1,0),"")</f>
        <v/>
      </c>
      <c r="AY263" s="46" t="str">
        <f>IF(W263&lt;&gt;"","-" &amp;TEXT(comp[[#This Row],[Fe]],"0.#") &amp;TEXT(W$1,0),"")</f>
        <v/>
      </c>
      <c r="AZ263" s="46" t="str">
        <f>IF(X263&lt;&gt;"","-" &amp;TEXT(comp[[#This Row],[Y]],"0.#") &amp;TEXT(X$1,0),"")</f>
        <v/>
      </c>
      <c r="BA263" s="46" t="str">
        <f>IF(Y263&lt;&gt;"","-" &amp;TEXT(comp[[#This Row],[Hf]],"0.#") &amp;TEXT(Y$1,0),"")</f>
        <v/>
      </c>
      <c r="BB263" s="46" t="str">
        <f>IF(Z263&lt;&gt;"","-" &amp;TEXT(comp[[#This Row],[Ge]],"0.#") &amp;TEXT(Z$1,0),"")</f>
        <v/>
      </c>
      <c r="BC263" s="46" t="str">
        <f>IF(AA263&lt;&gt;"","-" &amp;TEXT(comp[[#This Row],[Mn]],"0.#") &amp;TEXT(AA$1,0),"")</f>
        <v/>
      </c>
      <c r="BD263" s="46" t="str">
        <f>IF(AB263&lt;&gt;"","-" &amp;TEXT(comp[[#This Row],[Sc]],"0.#") &amp;TEXT(AB$1,0),"")</f>
        <v/>
      </c>
      <c r="BE263" s="46" t="str">
        <f>IF(AC263&lt;&gt;"","-" &amp;TEXT(comp[[#This Row],[Ru]],"0.#") &amp;TEXT(AC$1,0),"")</f>
        <v/>
      </c>
      <c r="BF263" s="46" t="str">
        <f>IF(AD263&lt;&gt;"","-" &amp;TEXT(comp[[#This Row],[Ce]],"0.#") &amp;TEXT(AD$1,0),"")</f>
        <v/>
      </c>
      <c r="BG263" s="46" t="str">
        <f>IF(AE263&lt;&gt;"","-" &amp;TEXT([1]comp!$AE263,"0.#") &amp;TEXT(AE$1,0),"")</f>
        <v/>
      </c>
      <c r="BH263" s="28" t="str">
        <f>[1]comp!$D263 &amp; [1]comp!$E263</f>
        <v>20Ni-BLi, W., Li, L., Antonov, S. &amp; Feng, Q. Effective design of a Co-Ni-Al-W-Ta-Ti alloy with high γ′ solvus temperature and microstructural stability using combined CALPHAD and experimental approaches. Mater. Des. 180, (2019).</v>
      </c>
      <c r="BI263" s="36" t="str">
        <f t="shared" si="22"/>
        <v>Co-20.2Ni-11.2Al-3.7W-4.2Ti-0.8Ta</v>
      </c>
      <c r="BJ263" s="28" t="s">
        <v>1751</v>
      </c>
      <c r="BK263" t="str">
        <f t="shared" si="23"/>
        <v>-11.2Al-3.7W-0.8Ta-20.2Ni-4.2Ti</v>
      </c>
      <c r="BL263"/>
      <c r="BM263"/>
      <c r="BN263"/>
      <c r="BO263"/>
    </row>
    <row r="264" spans="1:67" s="31" customFormat="1" x14ac:dyDescent="0.3">
      <c r="A264" s="26" t="str">
        <f t="shared" si="20"/>
        <v>Co-29.5Ni-11.2Al-3.6W-4.2Ti-0.9Ta</v>
      </c>
      <c r="B264" s="30" t="s">
        <v>1483</v>
      </c>
      <c r="C264" s="30" t="s">
        <v>2925</v>
      </c>
      <c r="D264" s="28" t="s">
        <v>599</v>
      </c>
      <c r="E264" s="28" t="s">
        <v>590</v>
      </c>
      <c r="F264" s="28">
        <v>276</v>
      </c>
      <c r="G264" s="54">
        <f t="shared" si="21"/>
        <v>50.75</v>
      </c>
      <c r="H264" s="56">
        <v>29.46</v>
      </c>
      <c r="I264" s="56">
        <v>11.15</v>
      </c>
      <c r="J264" s="56"/>
      <c r="K264" s="56">
        <v>3.61</v>
      </c>
      <c r="L264" s="56">
        <v>4.18</v>
      </c>
      <c r="M264" s="56">
        <v>0.85</v>
      </c>
      <c r="N264" s="56"/>
      <c r="O264" s="56"/>
      <c r="P264" s="56"/>
      <c r="Q264" s="52"/>
      <c r="R264" s="52"/>
      <c r="S264" s="52"/>
      <c r="T264" s="56"/>
      <c r="U264" s="56"/>
      <c r="V264" s="56"/>
      <c r="W264" s="56"/>
      <c r="X264" s="56"/>
      <c r="Y264" s="56"/>
      <c r="Z264" s="56"/>
      <c r="AA264" s="56"/>
      <c r="AB264" s="56"/>
      <c r="AC264" s="56"/>
      <c r="AD264" s="56"/>
      <c r="AE264" s="56"/>
      <c r="AF264" s="28">
        <f t="shared" si="24"/>
        <v>8.4669393999999993</v>
      </c>
      <c r="AG264" s="28">
        <v>8.76</v>
      </c>
      <c r="AH264" s="28"/>
      <c r="AI264" s="46" t="s">
        <v>1</v>
      </c>
      <c r="AJ264" s="46" t="str">
        <f>IF(I264&lt;&gt;"","-" &amp;TEXT([1]comp!$I264,"0.#") &amp;TEXT(I$1,0),"")</f>
        <v>-11.2Al</v>
      </c>
      <c r="AK264" s="46" t="str">
        <f>IF(K264&lt;&gt;"","-" &amp;TEXT(comp[[#This Row],[W]],"0.#") &amp;TEXT(K$1,0),"")</f>
        <v>-3.6W</v>
      </c>
      <c r="AL264" s="46" t="str">
        <f>IF(H264&lt;&gt;"","-" &amp;TEXT(comp[[#This Row],[Ni]],"0.#") &amp;TEXT(H$1,0),"")</f>
        <v>-29.5Ni</v>
      </c>
      <c r="AM264" s="46" t="str">
        <f>IF(J264&lt;&gt;"","-" &amp;TEXT(comp[[#This Row],[Cr]],"0.#") &amp;TEXT(J$1,0),"")</f>
        <v/>
      </c>
      <c r="AN264" s="46" t="str">
        <f>IF(M264&lt;&gt;"","-" &amp;TEXT(comp[[#This Row],[Ta]],"0.#") &amp;TEXT(M$1,0),"")</f>
        <v>-0.9Ta</v>
      </c>
      <c r="AO264" s="46" t="str">
        <f>IF(N264&lt;&gt;"","-" &amp;TEXT(comp[[#This Row],[Nb]],"0.#") &amp;TEXT(N$1,0),"")</f>
        <v/>
      </c>
      <c r="AP264" s="46" t="str">
        <f>IF(O264&lt;&gt;"","-" &amp;TEXT(comp[[#This Row],[V]],"0.#") &amp;TEXT(O$1,0),"")</f>
        <v/>
      </c>
      <c r="AQ264" s="46" t="str">
        <f>IF(L264&lt;&gt;"","-" &amp;TEXT(comp[[#This Row],[Ti]],"0.#") &amp;TEXT(L$1,0),"")</f>
        <v>-4.2Ti</v>
      </c>
      <c r="AR264" s="46" t="str">
        <f>IF(P264&lt;&gt;"","-" &amp;TEXT(comp[[#This Row],[Mo]],"0.#") &amp;TEXT(P$1,0),"")</f>
        <v/>
      </c>
      <c r="AS264" s="46" t="str">
        <f>IF(Q264&lt;&gt;"","-" &amp;TEXT(comp[[#This Row],[C]],"0.##") &amp;TEXT(Q$1,0),"")</f>
        <v/>
      </c>
      <c r="AT264" s="46" t="str">
        <f>IF(R264&lt;&gt;"","-" &amp;TEXT(comp[[#This Row],[Zr]],"0.##") &amp;TEXT(R$1,0),"")</f>
        <v/>
      </c>
      <c r="AU264" s="46" t="str">
        <f>IF(S264&lt;&gt;"","-" &amp;TEXT(comp[[#This Row],[B]],"0.##") &amp;TEXT(S$1,0),"")</f>
        <v/>
      </c>
      <c r="AV264" s="46" t="str">
        <f>IF(T264&lt;&gt;"","-" &amp;TEXT(comp[[#This Row],[Ir]],"0.#") &amp;TEXT(T$1,0),"")</f>
        <v/>
      </c>
      <c r="AW264" s="46" t="str">
        <f>IF(U264&lt;&gt;"","-" &amp;TEXT(comp[[#This Row],[Re]],"0.#") &amp;TEXT(U$1,0),"")</f>
        <v/>
      </c>
      <c r="AX264" s="46" t="str">
        <f>IF(V264&lt;&gt;"","-" &amp;TEXT(comp[[#This Row],[Si]],"0.#") &amp;TEXT(V$1,0),"")</f>
        <v/>
      </c>
      <c r="AY264" s="46" t="str">
        <f>IF(W264&lt;&gt;"","-" &amp;TEXT(comp[[#This Row],[Fe]],"0.#") &amp;TEXT(W$1,0),"")</f>
        <v/>
      </c>
      <c r="AZ264" s="46" t="str">
        <f>IF(X264&lt;&gt;"","-" &amp;TEXT(comp[[#This Row],[Y]],"0.#") &amp;TEXT(X$1,0),"")</f>
        <v/>
      </c>
      <c r="BA264" s="46" t="str">
        <f>IF(Y264&lt;&gt;"","-" &amp;TEXT(comp[[#This Row],[Hf]],"0.#") &amp;TEXT(Y$1,0),"")</f>
        <v/>
      </c>
      <c r="BB264" s="46" t="str">
        <f>IF(Z264&lt;&gt;"","-" &amp;TEXT(comp[[#This Row],[Ge]],"0.#") &amp;TEXT(Z$1,0),"")</f>
        <v/>
      </c>
      <c r="BC264" s="46" t="str">
        <f>IF(AA264&lt;&gt;"","-" &amp;TEXT(comp[[#This Row],[Mn]],"0.#") &amp;TEXT(AA$1,0),"")</f>
        <v/>
      </c>
      <c r="BD264" s="46" t="str">
        <f>IF(AB264&lt;&gt;"","-" &amp;TEXT(comp[[#This Row],[Sc]],"0.#") &amp;TEXT(AB$1,0),"")</f>
        <v/>
      </c>
      <c r="BE264" s="46" t="str">
        <f>IF(AC264&lt;&gt;"","-" &amp;TEXT(comp[[#This Row],[Ru]],"0.#") &amp;TEXT(AC$1,0),"")</f>
        <v/>
      </c>
      <c r="BF264" s="46" t="str">
        <f>IF(AD264&lt;&gt;"","-" &amp;TEXT(comp[[#This Row],[Ce]],"0.#") &amp;TEXT(AD$1,0),"")</f>
        <v/>
      </c>
      <c r="BG264" s="46" t="str">
        <f>IF(AE264&lt;&gt;"","-" &amp;TEXT([1]comp!$AE264,"0.#") &amp;TEXT(AE$1,0),"")</f>
        <v/>
      </c>
      <c r="BH264" s="28" t="str">
        <f>[1]comp!$D264 &amp; [1]comp!$E264</f>
        <v>30Ni-BLi, W., Li, L., Antonov, S. &amp; Feng, Q. Effective design of a Co-Ni-Al-W-Ta-Ti alloy with high γ′ solvus temperature and microstructural stability using combined CALPHAD and experimental approaches. Mater. Des. 180, (2019).</v>
      </c>
      <c r="BI264" s="36" t="str">
        <f t="shared" si="22"/>
        <v>Co-29.5Ni-11.2Al-3.6W-4.2Ti-0.9Ta</v>
      </c>
      <c r="BJ264" s="28" t="s">
        <v>1754</v>
      </c>
      <c r="BK264" t="str">
        <f t="shared" si="23"/>
        <v>-11.2Al-3.6W-0.9Ta-29.5Ni-4.2Ti</v>
      </c>
      <c r="BL264"/>
      <c r="BM264"/>
      <c r="BN264"/>
      <c r="BO264"/>
    </row>
    <row r="265" spans="1:67" s="28" customFormat="1" x14ac:dyDescent="0.3">
      <c r="A265" s="26" t="str">
        <f t="shared" si="20"/>
        <v>Co-29.4Ni-9.1Al-5.3W-4.1Ti-0.9Ta</v>
      </c>
      <c r="B265" s="30" t="s">
        <v>1483</v>
      </c>
      <c r="C265" s="30" t="s">
        <v>2926</v>
      </c>
      <c r="D265" s="28" t="s">
        <v>598</v>
      </c>
      <c r="E265" s="28" t="s">
        <v>590</v>
      </c>
      <c r="F265" s="28">
        <v>277</v>
      </c>
      <c r="G265" s="54">
        <f t="shared" si="21"/>
        <v>51.17</v>
      </c>
      <c r="H265" s="56">
        <v>29.38</v>
      </c>
      <c r="I265" s="56">
        <v>9.1300000000000008</v>
      </c>
      <c r="J265" s="56"/>
      <c r="K265" s="56">
        <v>5.32</v>
      </c>
      <c r="L265" s="56">
        <v>4.13</v>
      </c>
      <c r="M265" s="56">
        <v>0.87</v>
      </c>
      <c r="N265" s="56"/>
      <c r="O265" s="56"/>
      <c r="P265" s="56"/>
      <c r="Q265" s="52"/>
      <c r="R265" s="52"/>
      <c r="S265" s="52"/>
      <c r="T265" s="56"/>
      <c r="U265" s="56"/>
      <c r="V265" s="56"/>
      <c r="W265" s="56"/>
      <c r="X265" s="56"/>
      <c r="Y265" s="56"/>
      <c r="Z265" s="56"/>
      <c r="AA265" s="56"/>
      <c r="AB265" s="56"/>
      <c r="AC265" s="56"/>
      <c r="AD265" s="56"/>
      <c r="AE265" s="56"/>
      <c r="AF265" s="28">
        <f t="shared" si="24"/>
        <v>8.772904500000001</v>
      </c>
      <c r="AG265" s="28">
        <v>9.19</v>
      </c>
      <c r="AI265" s="46" t="s">
        <v>1</v>
      </c>
      <c r="AJ265" s="46" t="str">
        <f>IF(I265&lt;&gt;"","-" &amp;TEXT([1]comp!$I265,"0.#") &amp;TEXT(I$1,0),"")</f>
        <v>-9.1Al</v>
      </c>
      <c r="AK265" s="46" t="str">
        <f>IF(K265&lt;&gt;"","-" &amp;TEXT(comp[[#This Row],[W]],"0.#") &amp;TEXT(K$1,0),"")</f>
        <v>-5.3W</v>
      </c>
      <c r="AL265" s="46" t="str">
        <f>IF(H265&lt;&gt;"","-" &amp;TEXT(comp[[#This Row],[Ni]],"0.#") &amp;TEXT(H$1,0),"")</f>
        <v>-29.4Ni</v>
      </c>
      <c r="AM265" s="46" t="str">
        <f>IF(J265&lt;&gt;"","-" &amp;TEXT(comp[[#This Row],[Cr]],"0.#") &amp;TEXT(J$1,0),"")</f>
        <v/>
      </c>
      <c r="AN265" s="46" t="str">
        <f>IF(M265&lt;&gt;"","-" &amp;TEXT(comp[[#This Row],[Ta]],"0.#") &amp;TEXT(M$1,0),"")</f>
        <v>-0.9Ta</v>
      </c>
      <c r="AO265" s="46" t="str">
        <f>IF(N265&lt;&gt;"","-" &amp;TEXT(comp[[#This Row],[Nb]],"0.#") &amp;TEXT(N$1,0),"")</f>
        <v/>
      </c>
      <c r="AP265" s="46" t="str">
        <f>IF(O265&lt;&gt;"","-" &amp;TEXT(comp[[#This Row],[V]],"0.#") &amp;TEXT(O$1,0),"")</f>
        <v/>
      </c>
      <c r="AQ265" s="46" t="str">
        <f>IF(L265&lt;&gt;"","-" &amp;TEXT(comp[[#This Row],[Ti]],"0.#") &amp;TEXT(L$1,0),"")</f>
        <v>-4.1Ti</v>
      </c>
      <c r="AR265" s="46" t="str">
        <f>IF(P265&lt;&gt;"","-" &amp;TEXT(comp[[#This Row],[Mo]],"0.#") &amp;TEXT(P$1,0),"")</f>
        <v/>
      </c>
      <c r="AS265" s="46" t="str">
        <f>IF(Q265&lt;&gt;"","-" &amp;TEXT(comp[[#This Row],[C]],"0.##") &amp;TEXT(Q$1,0),"")</f>
        <v/>
      </c>
      <c r="AT265" s="46" t="str">
        <f>IF(R265&lt;&gt;"","-" &amp;TEXT(comp[[#This Row],[Zr]],"0.##") &amp;TEXT(R$1,0),"")</f>
        <v/>
      </c>
      <c r="AU265" s="46" t="str">
        <f>IF(S265&lt;&gt;"","-" &amp;TEXT(comp[[#This Row],[B]],"0.##") &amp;TEXT(S$1,0),"")</f>
        <v/>
      </c>
      <c r="AV265" s="46" t="str">
        <f>IF(T265&lt;&gt;"","-" &amp;TEXT(comp[[#This Row],[Ir]],"0.#") &amp;TEXT(T$1,0),"")</f>
        <v/>
      </c>
      <c r="AW265" s="46" t="str">
        <f>IF(U265&lt;&gt;"","-" &amp;TEXT(comp[[#This Row],[Re]],"0.#") &amp;TEXT(U$1,0),"")</f>
        <v/>
      </c>
      <c r="AX265" s="46" t="str">
        <f>IF(V265&lt;&gt;"","-" &amp;TEXT(comp[[#This Row],[Si]],"0.#") &amp;TEXT(V$1,0),"")</f>
        <v/>
      </c>
      <c r="AY265" s="46" t="str">
        <f>IF(W265&lt;&gt;"","-" &amp;TEXT(comp[[#This Row],[Fe]],"0.#") &amp;TEXT(W$1,0),"")</f>
        <v/>
      </c>
      <c r="AZ265" s="46" t="str">
        <f>IF(X265&lt;&gt;"","-" &amp;TEXT(comp[[#This Row],[Y]],"0.#") &amp;TEXT(X$1,0),"")</f>
        <v/>
      </c>
      <c r="BA265" s="46" t="str">
        <f>IF(Y265&lt;&gt;"","-" &amp;TEXT(comp[[#This Row],[Hf]],"0.#") &amp;TEXT(Y$1,0),"")</f>
        <v/>
      </c>
      <c r="BB265" s="46" t="str">
        <f>IF(Z265&lt;&gt;"","-" &amp;TEXT(comp[[#This Row],[Ge]],"0.#") &amp;TEXT(Z$1,0),"")</f>
        <v/>
      </c>
      <c r="BC265" s="46" t="str">
        <f>IF(AA265&lt;&gt;"","-" &amp;TEXT(comp[[#This Row],[Mn]],"0.#") &amp;TEXT(AA$1,0),"")</f>
        <v/>
      </c>
      <c r="BD265" s="46" t="str">
        <f>IF(AB265&lt;&gt;"","-" &amp;TEXT(comp[[#This Row],[Sc]],"0.#") &amp;TEXT(AB$1,0),"")</f>
        <v/>
      </c>
      <c r="BE265" s="46" t="str">
        <f>IF(AC265&lt;&gt;"","-" &amp;TEXT(comp[[#This Row],[Ru]],"0.#") &amp;TEXT(AC$1,0),"")</f>
        <v/>
      </c>
      <c r="BF265" s="46" t="str">
        <f>IF(AD265&lt;&gt;"","-" &amp;TEXT(comp[[#This Row],[Ce]],"0.#") &amp;TEXT(AD$1,0),"")</f>
        <v/>
      </c>
      <c r="BG265" s="46" t="str">
        <f>IF(AE265&lt;&gt;"","-" &amp;TEXT([1]comp!$AE265,"0.#") &amp;TEXT(AE$1,0),"")</f>
        <v/>
      </c>
      <c r="BH265" s="28" t="str">
        <f>[1]comp!$D265 &amp; [1]comp!$E265</f>
        <v>30Ni-ALi, W., Li, L., Antonov, S. &amp; Feng, Q. Effective design of a Co-Ni-Al-W-Ta-Ti alloy with high γ′ solvus temperature and microstructural stability using combined CALPHAD and experimental approaches. Mater. Des. 180, (2019).</v>
      </c>
      <c r="BI265" s="36" t="str">
        <f t="shared" si="22"/>
        <v>Co-29.4Ni-9.1Al-5.3W-4.1Ti-0.9Ta</v>
      </c>
      <c r="BJ265" s="28" t="s">
        <v>1753</v>
      </c>
      <c r="BK265" t="str">
        <f t="shared" si="23"/>
        <v>-9.1Al-5.3W-0.9Ta-29.4Ni-4.1Ti</v>
      </c>
      <c r="BL265"/>
      <c r="BM265"/>
      <c r="BN265"/>
      <c r="BO265"/>
    </row>
    <row r="266" spans="1:67" s="28" customFormat="1" x14ac:dyDescent="0.3">
      <c r="A266" s="26" t="str">
        <f t="shared" si="20"/>
        <v>Co-7.Al-8.W-4.Ti-1.Ta</v>
      </c>
      <c r="B266" s="30" t="s">
        <v>1483</v>
      </c>
      <c r="C266" s="30" t="s">
        <v>2927</v>
      </c>
      <c r="D266" s="34" t="s">
        <v>595</v>
      </c>
      <c r="E266" s="28" t="s">
        <v>590</v>
      </c>
      <c r="F266" s="28">
        <v>278</v>
      </c>
      <c r="G266" s="54">
        <f t="shared" si="21"/>
        <v>80</v>
      </c>
      <c r="H266" s="56"/>
      <c r="I266" s="56">
        <v>7</v>
      </c>
      <c r="J266" s="56"/>
      <c r="K266" s="56">
        <v>8</v>
      </c>
      <c r="L266" s="56">
        <v>4</v>
      </c>
      <c r="M266" s="56">
        <v>1</v>
      </c>
      <c r="N266" s="56"/>
      <c r="O266" s="56"/>
      <c r="P266" s="56"/>
      <c r="Q266" s="52"/>
      <c r="R266" s="52"/>
      <c r="S266" s="52"/>
      <c r="T266" s="56"/>
      <c r="U266" s="56"/>
      <c r="V266" s="56"/>
      <c r="W266" s="56"/>
      <c r="X266" s="56"/>
      <c r="Y266" s="56"/>
      <c r="Z266" s="56"/>
      <c r="AA266" s="56"/>
      <c r="AB266" s="56"/>
      <c r="AC266" s="56"/>
      <c r="AD266" s="56"/>
      <c r="AE266" s="56"/>
      <c r="AF266" s="28">
        <f t="shared" si="24"/>
        <v>9.1957799999999992</v>
      </c>
      <c r="AG266" s="28">
        <v>9.83</v>
      </c>
      <c r="AI266" s="46" t="s">
        <v>1</v>
      </c>
      <c r="AJ266" s="46" t="str">
        <f>IF(I266&lt;&gt;"","-" &amp;TEXT([1]comp!$I266,"0.#") &amp;TEXT(I$1,0),"")</f>
        <v>-7.Al</v>
      </c>
      <c r="AK266" s="46" t="str">
        <f>IF(K266&lt;&gt;"","-" &amp;TEXT(comp[[#This Row],[W]],"0.#") &amp;TEXT(K$1,0),"")</f>
        <v>-8.W</v>
      </c>
      <c r="AL266" s="46" t="str">
        <f>IF(H266&lt;&gt;"","-" &amp;TEXT(comp[[#This Row],[Ni]],"0.#") &amp;TEXT(H$1,0),"")</f>
        <v/>
      </c>
      <c r="AM266" s="46" t="str">
        <f>IF(J266&lt;&gt;"","-" &amp;TEXT(comp[[#This Row],[Cr]],"0.#") &amp;TEXT(J$1,0),"")</f>
        <v/>
      </c>
      <c r="AN266" s="46" t="str">
        <f>IF(M266&lt;&gt;"","-" &amp;TEXT(comp[[#This Row],[Ta]],"0.#") &amp;TEXT(M$1,0),"")</f>
        <v>-1.Ta</v>
      </c>
      <c r="AO266" s="46" t="str">
        <f>IF(N266&lt;&gt;"","-" &amp;TEXT(comp[[#This Row],[Nb]],"0.#") &amp;TEXT(N$1,0),"")</f>
        <v/>
      </c>
      <c r="AP266" s="46" t="str">
        <f>IF(O266&lt;&gt;"","-" &amp;TEXT(comp[[#This Row],[V]],"0.#") &amp;TEXT(O$1,0),"")</f>
        <v/>
      </c>
      <c r="AQ266" s="46" t="str">
        <f>IF(L266&lt;&gt;"","-" &amp;TEXT(comp[[#This Row],[Ti]],"0.#") &amp;TEXT(L$1,0),"")</f>
        <v>-4.Ti</v>
      </c>
      <c r="AR266" s="46" t="str">
        <f>IF(P266&lt;&gt;"","-" &amp;TEXT(comp[[#This Row],[Mo]],"0.#") &amp;TEXT(P$1,0),"")</f>
        <v/>
      </c>
      <c r="AS266" s="46" t="str">
        <f>IF(Q266&lt;&gt;"","-" &amp;TEXT(comp[[#This Row],[C]],"0.##") &amp;TEXT(Q$1,0),"")</f>
        <v/>
      </c>
      <c r="AT266" s="46" t="str">
        <f>IF(R266&lt;&gt;"","-" &amp;TEXT(comp[[#This Row],[Zr]],"0.##") &amp;TEXT(R$1,0),"")</f>
        <v/>
      </c>
      <c r="AU266" s="46" t="str">
        <f>IF(S266&lt;&gt;"","-" &amp;TEXT(comp[[#This Row],[B]],"0.##") &amp;TEXT(S$1,0),"")</f>
        <v/>
      </c>
      <c r="AV266" s="46" t="str">
        <f>IF(T266&lt;&gt;"","-" &amp;TEXT(comp[[#This Row],[Ir]],"0.#") &amp;TEXT(T$1,0),"")</f>
        <v/>
      </c>
      <c r="AW266" s="46" t="str">
        <f>IF(U266&lt;&gt;"","-" &amp;TEXT(comp[[#This Row],[Re]],"0.#") &amp;TEXT(U$1,0),"")</f>
        <v/>
      </c>
      <c r="AX266" s="46" t="str">
        <f>IF(V266&lt;&gt;"","-" &amp;TEXT(comp[[#This Row],[Si]],"0.#") &amp;TEXT(V$1,0),"")</f>
        <v/>
      </c>
      <c r="AY266" s="46" t="str">
        <f>IF(W266&lt;&gt;"","-" &amp;TEXT(comp[[#This Row],[Fe]],"0.#") &amp;TEXT(W$1,0),"")</f>
        <v/>
      </c>
      <c r="AZ266" s="46" t="str">
        <f>IF(X266&lt;&gt;"","-" &amp;TEXT(comp[[#This Row],[Y]],"0.#") &amp;TEXT(X$1,0),"")</f>
        <v/>
      </c>
      <c r="BA266" s="46" t="str">
        <f>IF(Y266&lt;&gt;"","-" &amp;TEXT(comp[[#This Row],[Hf]],"0.#") &amp;TEXT(Y$1,0),"")</f>
        <v/>
      </c>
      <c r="BB266" s="46" t="str">
        <f>IF(Z266&lt;&gt;"","-" &amp;TEXT(comp[[#This Row],[Ge]],"0.#") &amp;TEXT(Z$1,0),"")</f>
        <v/>
      </c>
      <c r="BC266" s="46" t="str">
        <f>IF(AA266&lt;&gt;"","-" &amp;TEXT(comp[[#This Row],[Mn]],"0.#") &amp;TEXT(AA$1,0),"")</f>
        <v/>
      </c>
      <c r="BD266" s="46" t="str">
        <f>IF(AB266&lt;&gt;"","-" &amp;TEXT(comp[[#This Row],[Sc]],"0.#") &amp;TEXT(AB$1,0),"")</f>
        <v/>
      </c>
      <c r="BE266" s="46" t="str">
        <f>IF(AC266&lt;&gt;"","-" &amp;TEXT(comp[[#This Row],[Ru]],"0.#") &amp;TEXT(AC$1,0),"")</f>
        <v/>
      </c>
      <c r="BF266" s="46" t="str">
        <f>IF(AD266&lt;&gt;"","-" &amp;TEXT(comp[[#This Row],[Ce]],"0.#") &amp;TEXT(AD$1,0),"")</f>
        <v/>
      </c>
      <c r="BG266" s="46" t="str">
        <f>IF(AE266&lt;&gt;"","-" &amp;TEXT([1]comp!$AE266,"0.#") &amp;TEXT(AE$1,0),"")</f>
        <v/>
      </c>
      <c r="BH266" s="28" t="str">
        <f>[1]comp!$D266 &amp; [1]comp!$E266</f>
        <v>baseLi, W., Li, L., Antonov, S. &amp; Feng, Q. Effective design of a Co-Ni-Al-W-Ta-Ti alloy with high γ′ solvus temperature and microstructural stability using combined CALPHAD and experimental approaches. Mater. Des. 180, (2019).</v>
      </c>
      <c r="BI266" s="36" t="str">
        <f t="shared" si="22"/>
        <v>Co-7.Al-8.W-4.Ti-1.Ta</v>
      </c>
      <c r="BJ266" s="28" t="s">
        <v>1487</v>
      </c>
      <c r="BK266" t="str">
        <f t="shared" si="23"/>
        <v>-7.Al-8.W-1.Ta-4.Ti</v>
      </c>
      <c r="BL266"/>
      <c r="BM266"/>
      <c r="BN266"/>
      <c r="BO266"/>
    </row>
    <row r="267" spans="1:67" s="28" customFormat="1" x14ac:dyDescent="0.3">
      <c r="A267" s="26" t="str">
        <f t="shared" si="20"/>
        <v>Co-30.Ni-9.Al-5.Cr-6.W-4.Ti-1.Ta</v>
      </c>
      <c r="B267" s="30" t="s">
        <v>1483</v>
      </c>
      <c r="C267" s="30" t="s">
        <v>2928</v>
      </c>
      <c r="D267" s="36" t="s">
        <v>602</v>
      </c>
      <c r="E267" s="28" t="s">
        <v>601</v>
      </c>
      <c r="F267" s="28">
        <v>279</v>
      </c>
      <c r="G267" s="54">
        <f t="shared" si="21"/>
        <v>45</v>
      </c>
      <c r="H267" s="56">
        <v>30</v>
      </c>
      <c r="I267" s="56">
        <v>9</v>
      </c>
      <c r="J267" s="56">
        <v>5</v>
      </c>
      <c r="K267" s="56">
        <v>6</v>
      </c>
      <c r="L267" s="56">
        <v>4</v>
      </c>
      <c r="M267" s="56">
        <v>1</v>
      </c>
      <c r="N267" s="56"/>
      <c r="O267" s="56"/>
      <c r="P267" s="56"/>
      <c r="Q267" s="52"/>
      <c r="R267" s="52"/>
      <c r="S267" s="52"/>
      <c r="T267" s="56"/>
      <c r="U267" s="56"/>
      <c r="V267" s="56"/>
      <c r="W267" s="56"/>
      <c r="X267" s="56"/>
      <c r="Y267" s="56"/>
      <c r="Z267" s="56"/>
      <c r="AA267" s="56"/>
      <c r="AB267" s="56"/>
      <c r="AC267" s="56"/>
      <c r="AD267" s="56"/>
      <c r="AE267" s="56"/>
      <c r="AF267" s="28">
        <f t="shared" si="24"/>
        <v>8.7816799999999997</v>
      </c>
      <c r="AG267" s="28">
        <v>9.2799999999999994</v>
      </c>
      <c r="AI267" s="46" t="s">
        <v>1</v>
      </c>
      <c r="AJ267" s="46" t="str">
        <f>IF(I267&lt;&gt;"","-" &amp;TEXT([1]comp!$I267,"0.#") &amp;TEXT(I$1,0),"")</f>
        <v>-9.Al</v>
      </c>
      <c r="AK267" s="46" t="str">
        <f>IF(K267&lt;&gt;"","-" &amp;TEXT(comp[[#This Row],[W]],"0.#") &amp;TEXT(K$1,0),"")</f>
        <v>-6.W</v>
      </c>
      <c r="AL267" s="46" t="str">
        <f>IF(H267&lt;&gt;"","-" &amp;TEXT(comp[[#This Row],[Ni]],"0.#") &amp;TEXT(H$1,0),"")</f>
        <v>-30.Ni</v>
      </c>
      <c r="AM267" s="46" t="str">
        <f>IF(J267&lt;&gt;"","-" &amp;TEXT(comp[[#This Row],[Cr]],"0.#") &amp;TEXT(J$1,0),"")</f>
        <v>-5.Cr</v>
      </c>
      <c r="AN267" s="46" t="str">
        <f>IF(M267&lt;&gt;"","-" &amp;TEXT(comp[[#This Row],[Ta]],"0.#") &amp;TEXT(M$1,0),"")</f>
        <v>-1.Ta</v>
      </c>
      <c r="AO267" s="46" t="str">
        <f>IF(N267&lt;&gt;"","-" &amp;TEXT(comp[[#This Row],[Nb]],"0.#") &amp;TEXT(N$1,0),"")</f>
        <v/>
      </c>
      <c r="AP267" s="46" t="str">
        <f>IF(O267&lt;&gt;"","-" &amp;TEXT(comp[[#This Row],[V]],"0.#") &amp;TEXT(O$1,0),"")</f>
        <v/>
      </c>
      <c r="AQ267" s="46" t="str">
        <f>IF(L267&lt;&gt;"","-" &amp;TEXT(comp[[#This Row],[Ti]],"0.#") &amp;TEXT(L$1,0),"")</f>
        <v>-4.Ti</v>
      </c>
      <c r="AR267" s="46" t="str">
        <f>IF(P267&lt;&gt;"","-" &amp;TEXT(comp[[#This Row],[Mo]],"0.#") &amp;TEXT(P$1,0),"")</f>
        <v/>
      </c>
      <c r="AS267" s="46" t="str">
        <f>IF(Q267&lt;&gt;"","-" &amp;TEXT(comp[[#This Row],[C]],"0.##") &amp;TEXT(Q$1,0),"")</f>
        <v/>
      </c>
      <c r="AT267" s="46" t="str">
        <f>IF(R267&lt;&gt;"","-" &amp;TEXT(comp[[#This Row],[Zr]],"0.##") &amp;TEXT(R$1,0),"")</f>
        <v/>
      </c>
      <c r="AU267" s="46" t="str">
        <f>IF(S267&lt;&gt;"","-" &amp;TEXT(comp[[#This Row],[B]],"0.##") &amp;TEXT(S$1,0),"")</f>
        <v/>
      </c>
      <c r="AV267" s="46" t="str">
        <f>IF(T267&lt;&gt;"","-" &amp;TEXT(comp[[#This Row],[Ir]],"0.#") &amp;TEXT(T$1,0),"")</f>
        <v/>
      </c>
      <c r="AW267" s="46" t="str">
        <f>IF(U267&lt;&gt;"","-" &amp;TEXT(comp[[#This Row],[Re]],"0.#") &amp;TEXT(U$1,0),"")</f>
        <v/>
      </c>
      <c r="AX267" s="46" t="str">
        <f>IF(V267&lt;&gt;"","-" &amp;TEXT(comp[[#This Row],[Si]],"0.#") &amp;TEXT(V$1,0),"")</f>
        <v/>
      </c>
      <c r="AY267" s="46" t="str">
        <f>IF(W267&lt;&gt;"","-" &amp;TEXT(comp[[#This Row],[Fe]],"0.#") &amp;TEXT(W$1,0),"")</f>
        <v/>
      </c>
      <c r="AZ267" s="46" t="str">
        <f>IF(X267&lt;&gt;"","-" &amp;TEXT(comp[[#This Row],[Y]],"0.#") &amp;TEXT(X$1,0),"")</f>
        <v/>
      </c>
      <c r="BA267" s="46" t="str">
        <f>IF(Y267&lt;&gt;"","-" &amp;TEXT(comp[[#This Row],[Hf]],"0.#") &amp;TEXT(Y$1,0),"")</f>
        <v/>
      </c>
      <c r="BB267" s="46" t="str">
        <f>IF(Z267&lt;&gt;"","-" &amp;TEXT(comp[[#This Row],[Ge]],"0.#") &amp;TEXT(Z$1,0),"")</f>
        <v/>
      </c>
      <c r="BC267" s="46" t="str">
        <f>IF(AA267&lt;&gt;"","-" &amp;TEXT(comp[[#This Row],[Mn]],"0.#") &amp;TEXT(AA$1,0),"")</f>
        <v/>
      </c>
      <c r="BD267" s="46" t="str">
        <f>IF(AB267&lt;&gt;"","-" &amp;TEXT(comp[[#This Row],[Sc]],"0.#") &amp;TEXT(AB$1,0),"")</f>
        <v/>
      </c>
      <c r="BE267" s="46" t="str">
        <f>IF(AC267&lt;&gt;"","-" &amp;TEXT(comp[[#This Row],[Ru]],"0.#") &amp;TEXT(AC$1,0),"")</f>
        <v/>
      </c>
      <c r="BF267" s="46" t="str">
        <f>IF(AD267&lt;&gt;"","-" &amp;TEXT(comp[[#This Row],[Ce]],"0.#") &amp;TEXT(AD$1,0),"")</f>
        <v/>
      </c>
      <c r="BG267" s="46" t="str">
        <f>IF(AE267&lt;&gt;"","-" &amp;TEXT([1]comp!$AE267,"0.#") &amp;TEXT(AE$1,0),"")</f>
        <v/>
      </c>
      <c r="BH267" s="28" t="str">
        <f>[1]comp!$D267 &amp; [1]comp!$E267</f>
        <v>5Cr-ALi, W., Li, L., Antonov, S., Lu, F. &amp; Feng, Q. Effects of Cr and Al/W ratio on the microstructural stability, oxidation property and γ′ phase nano-hardness of multi-component Co–Ni-base superalloys. J. Alloys Compd. 826, (2020).</v>
      </c>
      <c r="BI267" s="36" t="str">
        <f t="shared" si="22"/>
        <v>Co-30.Ni-9.Al-5.Cr-6.W-4.Ti-1.Ta</v>
      </c>
      <c r="BJ267" s="28" t="s">
        <v>1534</v>
      </c>
      <c r="BK267" t="str">
        <f t="shared" si="23"/>
        <v>-9.Al-5.Cr-6.W-1.Ta-30.Ni-4.Ti</v>
      </c>
      <c r="BL267"/>
      <c r="BM267"/>
      <c r="BN267"/>
      <c r="BO267"/>
    </row>
    <row r="268" spans="1:67" s="28" customFormat="1" x14ac:dyDescent="0.3">
      <c r="A268" s="26" t="str">
        <f t="shared" si="20"/>
        <v>Co-30.Ni-9.Al-9.Cr-6.W-4.Ti-1.Ta</v>
      </c>
      <c r="B268" s="30" t="s">
        <v>1483</v>
      </c>
      <c r="C268" s="30" t="s">
        <v>2929</v>
      </c>
      <c r="D268" s="28" t="s">
        <v>603</v>
      </c>
      <c r="E268" s="28" t="s">
        <v>601</v>
      </c>
      <c r="F268" s="28">
        <v>280</v>
      </c>
      <c r="G268" s="54">
        <f t="shared" si="21"/>
        <v>41</v>
      </c>
      <c r="H268" s="56">
        <v>30</v>
      </c>
      <c r="I268" s="56">
        <v>9</v>
      </c>
      <c r="J268" s="56">
        <v>9</v>
      </c>
      <c r="K268" s="56">
        <v>6</v>
      </c>
      <c r="L268" s="56">
        <v>4</v>
      </c>
      <c r="M268" s="56">
        <v>1</v>
      </c>
      <c r="N268" s="56"/>
      <c r="O268" s="56"/>
      <c r="P268" s="56"/>
      <c r="Q268" s="52"/>
      <c r="R268" s="52"/>
      <c r="S268" s="52"/>
      <c r="T268" s="56"/>
      <c r="U268" s="56"/>
      <c r="V268" s="56"/>
      <c r="W268" s="56"/>
      <c r="X268" s="56"/>
      <c r="Y268" s="56"/>
      <c r="Z268" s="56"/>
      <c r="AA268" s="56"/>
      <c r="AB268" s="56"/>
      <c r="AC268" s="56"/>
      <c r="AD268" s="56"/>
      <c r="AE268" s="56"/>
      <c r="AF268" s="28">
        <f t="shared" si="24"/>
        <v>8.713280000000001</v>
      </c>
      <c r="AG268" s="28">
        <v>9.17</v>
      </c>
      <c r="AI268" s="46" t="s">
        <v>1</v>
      </c>
      <c r="AJ268" s="46" t="str">
        <f>IF(I268&lt;&gt;"","-" &amp;TEXT([1]comp!$I268,"0.#") &amp;TEXT(I$1,0),"")</f>
        <v>-9.Al</v>
      </c>
      <c r="AK268" s="46" t="str">
        <f>IF(K268&lt;&gt;"","-" &amp;TEXT(comp[[#This Row],[W]],"0.#") &amp;TEXT(K$1,0),"")</f>
        <v>-6.W</v>
      </c>
      <c r="AL268" s="46" t="str">
        <f>IF(H268&lt;&gt;"","-" &amp;TEXT(comp[[#This Row],[Ni]],"0.#") &amp;TEXT(H$1,0),"")</f>
        <v>-30.Ni</v>
      </c>
      <c r="AM268" s="46" t="str">
        <f>IF(J268&lt;&gt;"","-" &amp;TEXT(comp[[#This Row],[Cr]],"0.#") &amp;TEXT(J$1,0),"")</f>
        <v>-9.Cr</v>
      </c>
      <c r="AN268" s="46" t="str">
        <f>IF(M268&lt;&gt;"","-" &amp;TEXT(comp[[#This Row],[Ta]],"0.#") &amp;TEXT(M$1,0),"")</f>
        <v>-1.Ta</v>
      </c>
      <c r="AO268" s="46" t="str">
        <f>IF(N268&lt;&gt;"","-" &amp;TEXT(comp[[#This Row],[Nb]],"0.#") &amp;TEXT(N$1,0),"")</f>
        <v/>
      </c>
      <c r="AP268" s="46" t="str">
        <f>IF(O268&lt;&gt;"","-" &amp;TEXT(comp[[#This Row],[V]],"0.#") &amp;TEXT(O$1,0),"")</f>
        <v/>
      </c>
      <c r="AQ268" s="46" t="str">
        <f>IF(L268&lt;&gt;"","-" &amp;TEXT(comp[[#This Row],[Ti]],"0.#") &amp;TEXT(L$1,0),"")</f>
        <v>-4.Ti</v>
      </c>
      <c r="AR268" s="46" t="str">
        <f>IF(P268&lt;&gt;"","-" &amp;TEXT(comp[[#This Row],[Mo]],"0.#") &amp;TEXT(P$1,0),"")</f>
        <v/>
      </c>
      <c r="AS268" s="46" t="str">
        <f>IF(Q268&lt;&gt;"","-" &amp;TEXT(comp[[#This Row],[C]],"0.##") &amp;TEXT(Q$1,0),"")</f>
        <v/>
      </c>
      <c r="AT268" s="46" t="str">
        <f>IF(R268&lt;&gt;"","-" &amp;TEXT(comp[[#This Row],[Zr]],"0.##") &amp;TEXT(R$1,0),"")</f>
        <v/>
      </c>
      <c r="AU268" s="46" t="str">
        <f>IF(S268&lt;&gt;"","-" &amp;TEXT(comp[[#This Row],[B]],"0.##") &amp;TEXT(S$1,0),"")</f>
        <v/>
      </c>
      <c r="AV268" s="46" t="str">
        <f>IF(T268&lt;&gt;"","-" &amp;TEXT(comp[[#This Row],[Ir]],"0.#") &amp;TEXT(T$1,0),"")</f>
        <v/>
      </c>
      <c r="AW268" s="46" t="str">
        <f>IF(U268&lt;&gt;"","-" &amp;TEXT(comp[[#This Row],[Re]],"0.#") &amp;TEXT(U$1,0),"")</f>
        <v/>
      </c>
      <c r="AX268" s="46" t="str">
        <f>IF(V268&lt;&gt;"","-" &amp;TEXT(comp[[#This Row],[Si]],"0.#") &amp;TEXT(V$1,0),"")</f>
        <v/>
      </c>
      <c r="AY268" s="46" t="str">
        <f>IF(W268&lt;&gt;"","-" &amp;TEXT(comp[[#This Row],[Fe]],"0.#") &amp;TEXT(W$1,0),"")</f>
        <v/>
      </c>
      <c r="AZ268" s="46" t="str">
        <f>IF(X268&lt;&gt;"","-" &amp;TEXT(comp[[#This Row],[Y]],"0.#") &amp;TEXT(X$1,0),"")</f>
        <v/>
      </c>
      <c r="BA268" s="46" t="str">
        <f>IF(Y268&lt;&gt;"","-" &amp;TEXT(comp[[#This Row],[Hf]],"0.#") &amp;TEXT(Y$1,0),"")</f>
        <v/>
      </c>
      <c r="BB268" s="46" t="str">
        <f>IF(Z268&lt;&gt;"","-" &amp;TEXT(comp[[#This Row],[Ge]],"0.#") &amp;TEXT(Z$1,0),"")</f>
        <v/>
      </c>
      <c r="BC268" s="46" t="str">
        <f>IF(AA268&lt;&gt;"","-" &amp;TEXT(comp[[#This Row],[Mn]],"0.#") &amp;TEXT(AA$1,0),"")</f>
        <v/>
      </c>
      <c r="BD268" s="46" t="str">
        <f>IF(AB268&lt;&gt;"","-" &amp;TEXT(comp[[#This Row],[Sc]],"0.#") &amp;TEXT(AB$1,0),"")</f>
        <v/>
      </c>
      <c r="BE268" s="46" t="str">
        <f>IF(AC268&lt;&gt;"","-" &amp;TEXT(comp[[#This Row],[Ru]],"0.#") &amp;TEXT(AC$1,0),"")</f>
        <v/>
      </c>
      <c r="BF268" s="46" t="str">
        <f>IF(AD268&lt;&gt;"","-" &amp;TEXT(comp[[#This Row],[Ce]],"0.#") &amp;TEXT(AD$1,0),"")</f>
        <v/>
      </c>
      <c r="BG268" s="46" t="str">
        <f>IF(AE268&lt;&gt;"","-" &amp;TEXT([1]comp!$AE268,"0.#") &amp;TEXT(AE$1,0),"")</f>
        <v/>
      </c>
      <c r="BH268" s="28" t="str">
        <f>[1]comp!$D268 &amp; [1]comp!$E268</f>
        <v>9Cr-ALi, W., Li, L., Antonov, S., Lu, F. &amp; Feng, Q. Effects of Cr and Al/W ratio on the microstructural stability, oxidation property and γ′ phase nano-hardness of multi-component Co–Ni-base superalloys. J. Alloys Compd. 826, (2020).</v>
      </c>
      <c r="BI268" s="36" t="str">
        <f t="shared" si="22"/>
        <v>Co-30.Ni-9.Al-9.Cr-6.W-4.Ti-1.Ta</v>
      </c>
      <c r="BJ268" s="28" t="s">
        <v>1755</v>
      </c>
      <c r="BK268" t="str">
        <f t="shared" si="23"/>
        <v>-9.Al-9.Cr-6.W-1.Ta-30.Ni-4.Ti</v>
      </c>
      <c r="BL268"/>
      <c r="BM268"/>
      <c r="BN268"/>
      <c r="BO268"/>
    </row>
    <row r="269" spans="1:67" s="28" customFormat="1" x14ac:dyDescent="0.3">
      <c r="A269" s="26" t="str">
        <f t="shared" si="20"/>
        <v>Co-30.Ni-11.Al-5.Cr-4.W-4.Ti-1.Ta</v>
      </c>
      <c r="B269" s="30" t="s">
        <v>1483</v>
      </c>
      <c r="C269" s="30" t="s">
        <v>2879</v>
      </c>
      <c r="D269" s="28" t="s">
        <v>604</v>
      </c>
      <c r="E269" s="28" t="s">
        <v>601</v>
      </c>
      <c r="F269" s="28">
        <v>281</v>
      </c>
      <c r="G269" s="54">
        <f t="shared" si="21"/>
        <v>45</v>
      </c>
      <c r="H269" s="56">
        <v>30</v>
      </c>
      <c r="I269" s="56">
        <v>11</v>
      </c>
      <c r="J269" s="56">
        <v>5</v>
      </c>
      <c r="K269" s="56">
        <v>4</v>
      </c>
      <c r="L269" s="56">
        <v>4</v>
      </c>
      <c r="M269" s="56">
        <v>1</v>
      </c>
      <c r="N269" s="56"/>
      <c r="O269" s="56"/>
      <c r="P269" s="56"/>
      <c r="Q269" s="52"/>
      <c r="R269" s="52"/>
      <c r="S269" s="52"/>
      <c r="T269" s="56"/>
      <c r="U269" s="56"/>
      <c r="V269" s="56"/>
      <c r="W269" s="56"/>
      <c r="X269" s="56"/>
      <c r="Y269" s="56"/>
      <c r="Z269" s="56"/>
      <c r="AA269" s="56"/>
      <c r="AB269" s="56"/>
      <c r="AC269" s="56"/>
      <c r="AD269" s="56"/>
      <c r="AE269" s="56"/>
      <c r="AF269" s="28">
        <f t="shared" si="24"/>
        <v>8.4506800000000002</v>
      </c>
      <c r="AG269" s="28">
        <v>8.77</v>
      </c>
      <c r="AI269" s="46" t="s">
        <v>1</v>
      </c>
      <c r="AJ269" s="46" t="str">
        <f>IF(I269&lt;&gt;"","-" &amp;TEXT([1]comp!$I269,"0.#") &amp;TEXT(I$1,0),"")</f>
        <v>-11.Al</v>
      </c>
      <c r="AK269" s="46" t="str">
        <f>IF(K269&lt;&gt;"","-" &amp;TEXT(comp[[#This Row],[W]],"0.#") &amp;TEXT(K$1,0),"")</f>
        <v>-4.W</v>
      </c>
      <c r="AL269" s="46" t="str">
        <f>IF(H269&lt;&gt;"","-" &amp;TEXT(comp[[#This Row],[Ni]],"0.#") &amp;TEXT(H$1,0),"")</f>
        <v>-30.Ni</v>
      </c>
      <c r="AM269" s="46" t="str">
        <f>IF(J269&lt;&gt;"","-" &amp;TEXT(comp[[#This Row],[Cr]],"0.#") &amp;TEXT(J$1,0),"")</f>
        <v>-5.Cr</v>
      </c>
      <c r="AN269" s="46" t="str">
        <f>IF(M269&lt;&gt;"","-" &amp;TEXT(comp[[#This Row],[Ta]],"0.#") &amp;TEXT(M$1,0),"")</f>
        <v>-1.Ta</v>
      </c>
      <c r="AO269" s="46" t="str">
        <f>IF(N269&lt;&gt;"","-" &amp;TEXT(comp[[#This Row],[Nb]],"0.#") &amp;TEXT(N$1,0),"")</f>
        <v/>
      </c>
      <c r="AP269" s="46" t="str">
        <f>IF(O269&lt;&gt;"","-" &amp;TEXT(comp[[#This Row],[V]],"0.#") &amp;TEXT(O$1,0),"")</f>
        <v/>
      </c>
      <c r="AQ269" s="46" t="str">
        <f>IF(L269&lt;&gt;"","-" &amp;TEXT(comp[[#This Row],[Ti]],"0.#") &amp;TEXT(L$1,0),"")</f>
        <v>-4.Ti</v>
      </c>
      <c r="AR269" s="46" t="str">
        <f>IF(P269&lt;&gt;"","-" &amp;TEXT(comp[[#This Row],[Mo]],"0.#") &amp;TEXT(P$1,0),"")</f>
        <v/>
      </c>
      <c r="AS269" s="46" t="str">
        <f>IF(Q269&lt;&gt;"","-" &amp;TEXT(comp[[#This Row],[C]],"0.##") &amp;TEXT(Q$1,0),"")</f>
        <v/>
      </c>
      <c r="AT269" s="46" t="str">
        <f>IF(R269&lt;&gt;"","-" &amp;TEXT(comp[[#This Row],[Zr]],"0.##") &amp;TEXT(R$1,0),"")</f>
        <v/>
      </c>
      <c r="AU269" s="46" t="str">
        <f>IF(S269&lt;&gt;"","-" &amp;TEXT(comp[[#This Row],[B]],"0.##") &amp;TEXT(S$1,0),"")</f>
        <v/>
      </c>
      <c r="AV269" s="46" t="str">
        <f>IF(T269&lt;&gt;"","-" &amp;TEXT(comp[[#This Row],[Ir]],"0.#") &amp;TEXT(T$1,0),"")</f>
        <v/>
      </c>
      <c r="AW269" s="46" t="str">
        <f>IF(U269&lt;&gt;"","-" &amp;TEXT(comp[[#This Row],[Re]],"0.#") &amp;TEXT(U$1,0),"")</f>
        <v/>
      </c>
      <c r="AX269" s="46" t="str">
        <f>IF(V269&lt;&gt;"","-" &amp;TEXT(comp[[#This Row],[Si]],"0.#") &amp;TEXT(V$1,0),"")</f>
        <v/>
      </c>
      <c r="AY269" s="46" t="str">
        <f>IF(W269&lt;&gt;"","-" &amp;TEXT(comp[[#This Row],[Fe]],"0.#") &amp;TEXT(W$1,0),"")</f>
        <v/>
      </c>
      <c r="AZ269" s="46" t="str">
        <f>IF(X269&lt;&gt;"","-" &amp;TEXT(comp[[#This Row],[Y]],"0.#") &amp;TEXT(X$1,0),"")</f>
        <v/>
      </c>
      <c r="BA269" s="46" t="str">
        <f>IF(Y269&lt;&gt;"","-" &amp;TEXT(comp[[#This Row],[Hf]],"0.#") &amp;TEXT(Y$1,0),"")</f>
        <v/>
      </c>
      <c r="BB269" s="46" t="str">
        <f>IF(Z269&lt;&gt;"","-" &amp;TEXT(comp[[#This Row],[Ge]],"0.#") &amp;TEXT(Z$1,0),"")</f>
        <v/>
      </c>
      <c r="BC269" s="46" t="str">
        <f>IF(AA269&lt;&gt;"","-" &amp;TEXT(comp[[#This Row],[Mn]],"0.#") &amp;TEXT(AA$1,0),"")</f>
        <v/>
      </c>
      <c r="BD269" s="46" t="str">
        <f>IF(AB269&lt;&gt;"","-" &amp;TEXT(comp[[#This Row],[Sc]],"0.#") &amp;TEXT(AB$1,0),"")</f>
        <v/>
      </c>
      <c r="BE269" s="46" t="str">
        <f>IF(AC269&lt;&gt;"","-" &amp;TEXT(comp[[#This Row],[Ru]],"0.#") &amp;TEXT(AC$1,0),"")</f>
        <v/>
      </c>
      <c r="BF269" s="46" t="str">
        <f>IF(AD269&lt;&gt;"","-" &amp;TEXT(comp[[#This Row],[Ce]],"0.#") &amp;TEXT(AD$1,0),"")</f>
        <v/>
      </c>
      <c r="BG269" s="46" t="str">
        <f>IF(AE269&lt;&gt;"","-" &amp;TEXT([1]comp!$AE269,"0.#") &amp;TEXT(AE$1,0),"")</f>
        <v/>
      </c>
      <c r="BH269" s="28" t="str">
        <f>[1]comp!$D269 &amp; [1]comp!$E269</f>
        <v>5Cr-BLi, W., Li, L., Antonov, S., Lu, F. &amp; Feng, Q. Effects of Cr and Al/W ratio on the microstructural stability, oxidation property and γ′ phase nano-hardness of multi-component Co–Ni-base superalloys. J. Alloys Compd. 826, (2020).</v>
      </c>
      <c r="BI269" s="36" t="str">
        <f t="shared" si="22"/>
        <v>Co-30.Ni-11.Al-5.Cr-4.W-4.Ti-1.Ta</v>
      </c>
      <c r="BJ269" s="28" t="s">
        <v>1533</v>
      </c>
      <c r="BK269" t="str">
        <f t="shared" si="23"/>
        <v>-11.Al-5.Cr-4.W-1.Ta-30.Ni-4.Ti</v>
      </c>
      <c r="BL269"/>
      <c r="BM269"/>
      <c r="BN269"/>
      <c r="BO269"/>
    </row>
    <row r="270" spans="1:67" s="28" customFormat="1" x14ac:dyDescent="0.3">
      <c r="A270" s="26" t="str">
        <f t="shared" si="20"/>
        <v>Co-9.Al-8.W</v>
      </c>
      <c r="B270" s="38" t="s">
        <v>1484</v>
      </c>
      <c r="C270" s="38" t="s">
        <v>2930</v>
      </c>
      <c r="D270" s="37" t="s">
        <v>606</v>
      </c>
      <c r="E270" s="31" t="s">
        <v>605</v>
      </c>
      <c r="F270" s="31">
        <v>282</v>
      </c>
      <c r="G270" s="54">
        <f t="shared" si="21"/>
        <v>83</v>
      </c>
      <c r="H270" s="55"/>
      <c r="I270" s="55">
        <v>9</v>
      </c>
      <c r="J270" s="55"/>
      <c r="K270" s="55">
        <v>8</v>
      </c>
      <c r="L270" s="55"/>
      <c r="M270" s="55"/>
      <c r="N270" s="55"/>
      <c r="O270" s="55"/>
      <c r="P270" s="55"/>
      <c r="Q270" s="51"/>
      <c r="R270" s="51"/>
      <c r="S270" s="51"/>
      <c r="T270" s="55"/>
      <c r="U270" s="55"/>
      <c r="V270" s="55"/>
      <c r="W270" s="55"/>
      <c r="X270" s="55"/>
      <c r="Y270" s="55"/>
      <c r="Z270" s="55"/>
      <c r="AA270" s="55"/>
      <c r="AB270" s="55"/>
      <c r="AC270" s="55"/>
      <c r="AD270" s="55"/>
      <c r="AE270" s="55"/>
      <c r="AF270" s="31">
        <f t="shared" si="24"/>
        <v>9.17</v>
      </c>
      <c r="AG270" s="31"/>
      <c r="AH270" s="31"/>
      <c r="AI270" s="46" t="s">
        <v>1</v>
      </c>
      <c r="AJ270" s="46" t="str">
        <f>IF(I270&lt;&gt;"","-" &amp;TEXT([1]comp!$I270,"0.#") &amp;TEXT(I$1,0),"")</f>
        <v>-9.Al</v>
      </c>
      <c r="AK270" s="46" t="str">
        <f>IF(K270&lt;&gt;"","-" &amp;TEXT(comp[[#This Row],[W]],"0.#") &amp;TEXT(K$1,0),"")</f>
        <v>-8.W</v>
      </c>
      <c r="AL270" s="46" t="str">
        <f>IF(H270&lt;&gt;"","-" &amp;TEXT(comp[[#This Row],[Ni]],"0.#") &amp;TEXT(H$1,0),"")</f>
        <v/>
      </c>
      <c r="AM270" s="46" t="str">
        <f>IF(J270&lt;&gt;"","-" &amp;TEXT(comp[[#This Row],[Cr]],"0.#") &amp;TEXT(J$1,0),"")</f>
        <v/>
      </c>
      <c r="AN270" s="46" t="str">
        <f>IF(M270&lt;&gt;"","-" &amp;TEXT(comp[[#This Row],[Ta]],"0.#") &amp;TEXT(M$1,0),"")</f>
        <v/>
      </c>
      <c r="AO270" s="46" t="str">
        <f>IF(N270&lt;&gt;"","-" &amp;TEXT(comp[[#This Row],[Nb]],"0.#") &amp;TEXT(N$1,0),"")</f>
        <v/>
      </c>
      <c r="AP270" s="46" t="str">
        <f>IF(O270&lt;&gt;"","-" &amp;TEXT(comp[[#This Row],[V]],"0.#") &amp;TEXT(O$1,0),"")</f>
        <v/>
      </c>
      <c r="AQ270" s="46" t="str">
        <f>IF(L270&lt;&gt;"","-" &amp;TEXT(comp[[#This Row],[Ti]],"0.#") &amp;TEXT(L$1,0),"")</f>
        <v/>
      </c>
      <c r="AR270" s="46" t="str">
        <f>IF(P270&lt;&gt;"","-" &amp;TEXT(comp[[#This Row],[Mo]],"0.#") &amp;TEXT(P$1,0),"")</f>
        <v/>
      </c>
      <c r="AS270" s="46" t="str">
        <f>IF(Q270&lt;&gt;"","-" &amp;TEXT(comp[[#This Row],[C]],"0.##") &amp;TEXT(Q$1,0),"")</f>
        <v/>
      </c>
      <c r="AT270" s="46" t="str">
        <f>IF(R270&lt;&gt;"","-" &amp;TEXT(comp[[#This Row],[Zr]],"0.##") &amp;TEXT(R$1,0),"")</f>
        <v/>
      </c>
      <c r="AU270" s="46" t="str">
        <f>IF(S270&lt;&gt;"","-" &amp;TEXT(comp[[#This Row],[B]],"0.##") &amp;TEXT(S$1,0),"")</f>
        <v/>
      </c>
      <c r="AV270" s="46" t="str">
        <f>IF(T270&lt;&gt;"","-" &amp;TEXT(comp[[#This Row],[Ir]],"0.#") &amp;TEXT(T$1,0),"")</f>
        <v/>
      </c>
      <c r="AW270" s="46" t="str">
        <f>IF(U270&lt;&gt;"","-" &amp;TEXT(comp[[#This Row],[Re]],"0.#") &amp;TEXT(U$1,0),"")</f>
        <v/>
      </c>
      <c r="AX270" s="46" t="str">
        <f>IF(V270&lt;&gt;"","-" &amp;TEXT(comp[[#This Row],[Si]],"0.#") &amp;TEXT(V$1,0),"")</f>
        <v/>
      </c>
      <c r="AY270" s="46" t="str">
        <f>IF(W270&lt;&gt;"","-" &amp;TEXT(comp[[#This Row],[Fe]],"0.#") &amp;TEXT(W$1,0),"")</f>
        <v/>
      </c>
      <c r="AZ270" s="46" t="str">
        <f>IF(X270&lt;&gt;"","-" &amp;TEXT(comp[[#This Row],[Y]],"0.#") &amp;TEXT(X$1,0),"")</f>
        <v/>
      </c>
      <c r="BA270" s="46" t="str">
        <f>IF(Y270&lt;&gt;"","-" &amp;TEXT(comp[[#This Row],[Hf]],"0.#") &amp;TEXT(Y$1,0),"")</f>
        <v/>
      </c>
      <c r="BB270" s="46" t="str">
        <f>IF(Z270&lt;&gt;"","-" &amp;TEXT(comp[[#This Row],[Ge]],"0.#") &amp;TEXT(Z$1,0),"")</f>
        <v/>
      </c>
      <c r="BC270" s="46" t="str">
        <f>IF(AA270&lt;&gt;"","-" &amp;TEXT(comp[[#This Row],[Mn]],"0.#") &amp;TEXT(AA$1,0),"")</f>
        <v/>
      </c>
      <c r="BD270" s="46" t="str">
        <f>IF(AB270&lt;&gt;"","-" &amp;TEXT(comp[[#This Row],[Sc]],"0.#") &amp;TEXT(AB$1,0),"")</f>
        <v/>
      </c>
      <c r="BE270" s="46" t="str">
        <f>IF(AC270&lt;&gt;"","-" &amp;TEXT(comp[[#This Row],[Ru]],"0.#") &amp;TEXT(AC$1,0),"")</f>
        <v/>
      </c>
      <c r="BF270" s="46" t="str">
        <f>IF(AD270&lt;&gt;"","-" &amp;TEXT(comp[[#This Row],[Ce]],"0.#") &amp;TEXT(AD$1,0),"")</f>
        <v/>
      </c>
      <c r="BG270" s="46" t="str">
        <f>IF(AE270&lt;&gt;"","-" &amp;TEXT([1]comp!$AE270,"0.#") &amp;TEXT(AE$1,0),"")</f>
        <v/>
      </c>
      <c r="BH270" s="31" t="str">
        <f>[1]comp!$D270 &amp; [1]comp!$E270</f>
        <v>8WLi, Y. et al. Microstructure evolution in L12 hardened Co-base superalloys during creep. J. Mater. Res. 32, 4522–4530 (2017).</v>
      </c>
      <c r="BI270" s="73" t="str">
        <f t="shared" si="22"/>
        <v>Co-9.Al-8.W</v>
      </c>
      <c r="BJ270" s="31" t="s">
        <v>1324</v>
      </c>
      <c r="BK270" t="str">
        <f t="shared" si="23"/>
        <v>-9.Al-8.W</v>
      </c>
      <c r="BL270"/>
      <c r="BM270"/>
      <c r="BN270"/>
      <c r="BO270"/>
    </row>
    <row r="271" spans="1:67" s="28" customFormat="1" x14ac:dyDescent="0.3">
      <c r="A271" s="26" t="str">
        <f t="shared" si="20"/>
        <v>Co-9.Al-9.W</v>
      </c>
      <c r="B271" s="38" t="s">
        <v>1484</v>
      </c>
      <c r="C271" s="38" t="s">
        <v>2756</v>
      </c>
      <c r="D271" s="31" t="s">
        <v>64</v>
      </c>
      <c r="E271" s="31" t="s">
        <v>605</v>
      </c>
      <c r="F271" s="31">
        <v>283</v>
      </c>
      <c r="G271" s="54">
        <f t="shared" si="21"/>
        <v>82</v>
      </c>
      <c r="H271" s="55"/>
      <c r="I271" s="55">
        <v>9</v>
      </c>
      <c r="J271" s="55"/>
      <c r="K271" s="55">
        <v>9</v>
      </c>
      <c r="L271" s="55"/>
      <c r="M271" s="55"/>
      <c r="N271" s="55"/>
      <c r="O271" s="55"/>
      <c r="P271" s="55"/>
      <c r="Q271" s="51"/>
      <c r="R271" s="51"/>
      <c r="S271" s="51"/>
      <c r="T271" s="55"/>
      <c r="U271" s="55"/>
      <c r="V271" s="55"/>
      <c r="W271" s="55"/>
      <c r="X271" s="55"/>
      <c r="Y271" s="55"/>
      <c r="Z271" s="55"/>
      <c r="AA271" s="55"/>
      <c r="AB271" s="55"/>
      <c r="AC271" s="55"/>
      <c r="AD271" s="55"/>
      <c r="AE271" s="55"/>
      <c r="AF271" s="31">
        <f t="shared" si="24"/>
        <v>9.2735000000000003</v>
      </c>
      <c r="AG271" s="31"/>
      <c r="AH271" s="31"/>
      <c r="AI271" s="46" t="s">
        <v>1</v>
      </c>
      <c r="AJ271" s="46" t="str">
        <f>IF(I271&lt;&gt;"","-" &amp;TEXT([1]comp!$I271,"0.#") &amp;TEXT(I$1,0),"")</f>
        <v>-9.Al</v>
      </c>
      <c r="AK271" s="46" t="str">
        <f>IF(K271&lt;&gt;"","-" &amp;TEXT(comp[[#This Row],[W]],"0.#") &amp;TEXT(K$1,0),"")</f>
        <v>-9.W</v>
      </c>
      <c r="AL271" s="46" t="str">
        <f>IF(H271&lt;&gt;"","-" &amp;TEXT(comp[[#This Row],[Ni]],"0.#") &amp;TEXT(H$1,0),"")</f>
        <v/>
      </c>
      <c r="AM271" s="46" t="str">
        <f>IF(J271&lt;&gt;"","-" &amp;TEXT(comp[[#This Row],[Cr]],"0.#") &amp;TEXT(J$1,0),"")</f>
        <v/>
      </c>
      <c r="AN271" s="46" t="str">
        <f>IF(M271&lt;&gt;"","-" &amp;TEXT(comp[[#This Row],[Ta]],"0.#") &amp;TEXT(M$1,0),"")</f>
        <v/>
      </c>
      <c r="AO271" s="46" t="str">
        <f>IF(N271&lt;&gt;"","-" &amp;TEXT(comp[[#This Row],[Nb]],"0.#") &amp;TEXT(N$1,0),"")</f>
        <v/>
      </c>
      <c r="AP271" s="46" t="str">
        <f>IF(O271&lt;&gt;"","-" &amp;TEXT(comp[[#This Row],[V]],"0.#") &amp;TEXT(O$1,0),"")</f>
        <v/>
      </c>
      <c r="AQ271" s="46" t="str">
        <f>IF(L271&lt;&gt;"","-" &amp;TEXT(comp[[#This Row],[Ti]],"0.#") &amp;TEXT(L$1,0),"")</f>
        <v/>
      </c>
      <c r="AR271" s="46" t="str">
        <f>IF(P271&lt;&gt;"","-" &amp;TEXT(comp[[#This Row],[Mo]],"0.#") &amp;TEXT(P$1,0),"")</f>
        <v/>
      </c>
      <c r="AS271" s="46" t="str">
        <f>IF(Q271&lt;&gt;"","-" &amp;TEXT(comp[[#This Row],[C]],"0.##") &amp;TEXT(Q$1,0),"")</f>
        <v/>
      </c>
      <c r="AT271" s="46" t="str">
        <f>IF(R271&lt;&gt;"","-" &amp;TEXT(comp[[#This Row],[Zr]],"0.##") &amp;TEXT(R$1,0),"")</f>
        <v/>
      </c>
      <c r="AU271" s="46" t="str">
        <f>IF(S271&lt;&gt;"","-" &amp;TEXT(comp[[#This Row],[B]],"0.##") &amp;TEXT(S$1,0),"")</f>
        <v/>
      </c>
      <c r="AV271" s="46" t="str">
        <f>IF(T271&lt;&gt;"","-" &amp;TEXT(comp[[#This Row],[Ir]],"0.#") &amp;TEXT(T$1,0),"")</f>
        <v/>
      </c>
      <c r="AW271" s="46" t="str">
        <f>IF(U271&lt;&gt;"","-" &amp;TEXT(comp[[#This Row],[Re]],"0.#") &amp;TEXT(U$1,0),"")</f>
        <v/>
      </c>
      <c r="AX271" s="46" t="str">
        <f>IF(V271&lt;&gt;"","-" &amp;TEXT(comp[[#This Row],[Si]],"0.#") &amp;TEXT(V$1,0),"")</f>
        <v/>
      </c>
      <c r="AY271" s="46" t="str">
        <f>IF(W271&lt;&gt;"","-" &amp;TEXT(comp[[#This Row],[Fe]],"0.#") &amp;TEXT(W$1,0),"")</f>
        <v/>
      </c>
      <c r="AZ271" s="46" t="str">
        <f>IF(X271&lt;&gt;"","-" &amp;TEXT(comp[[#This Row],[Y]],"0.#") &amp;TEXT(X$1,0),"")</f>
        <v/>
      </c>
      <c r="BA271" s="46" t="str">
        <f>IF(Y271&lt;&gt;"","-" &amp;TEXT(comp[[#This Row],[Hf]],"0.#") &amp;TEXT(Y$1,0),"")</f>
        <v/>
      </c>
      <c r="BB271" s="46" t="str">
        <f>IF(Z271&lt;&gt;"","-" &amp;TEXT(comp[[#This Row],[Ge]],"0.#") &amp;TEXT(Z$1,0),"")</f>
        <v/>
      </c>
      <c r="BC271" s="46" t="str">
        <f>IF(AA271&lt;&gt;"","-" &amp;TEXT(comp[[#This Row],[Mn]],"0.#") &amp;TEXT(AA$1,0),"")</f>
        <v/>
      </c>
      <c r="BD271" s="46" t="str">
        <f>IF(AB271&lt;&gt;"","-" &amp;TEXT(comp[[#This Row],[Sc]],"0.#") &amp;TEXT(AB$1,0),"")</f>
        <v/>
      </c>
      <c r="BE271" s="46" t="str">
        <f>IF(AC271&lt;&gt;"","-" &amp;TEXT(comp[[#This Row],[Ru]],"0.#") &amp;TEXT(AC$1,0),"")</f>
        <v/>
      </c>
      <c r="BF271" s="46" t="str">
        <f>IF(AD271&lt;&gt;"","-" &amp;TEXT(comp[[#This Row],[Ce]],"0.#") &amp;TEXT(AD$1,0),"")</f>
        <v/>
      </c>
      <c r="BG271" s="46" t="str">
        <f>IF(AE271&lt;&gt;"","-" &amp;TEXT([1]comp!$AE271,"0.#") &amp;TEXT(AE$1,0),"")</f>
        <v/>
      </c>
      <c r="BH271" s="31" t="str">
        <f>[1]comp!$D271 &amp; [1]comp!$E271</f>
        <v>9WLi, Y. et al. Microstructure evolution in L12 hardened Co-base superalloys during creep. J. Mater. Res. 32, 4522–4530 (2017).</v>
      </c>
      <c r="BI271" s="73" t="str">
        <f t="shared" si="22"/>
        <v>Co-9.Al-9.W</v>
      </c>
      <c r="BJ271" s="31" t="s">
        <v>1325</v>
      </c>
      <c r="BK271" t="str">
        <f t="shared" si="23"/>
        <v>-9.Al-9.W</v>
      </c>
      <c r="BL271"/>
      <c r="BM271"/>
      <c r="BN271"/>
      <c r="BO271"/>
    </row>
    <row r="272" spans="1:67" s="31" customFormat="1" x14ac:dyDescent="0.3">
      <c r="A272" s="26" t="str">
        <f t="shared" si="20"/>
        <v>Co-9.Al-11.W</v>
      </c>
      <c r="B272" s="38" t="s">
        <v>1484</v>
      </c>
      <c r="C272" s="38" t="s">
        <v>2888</v>
      </c>
      <c r="D272" s="31" t="s">
        <v>607</v>
      </c>
      <c r="E272" s="31" t="s">
        <v>605</v>
      </c>
      <c r="F272" s="31">
        <v>284</v>
      </c>
      <c r="G272" s="54">
        <f t="shared" si="21"/>
        <v>80</v>
      </c>
      <c r="H272" s="55"/>
      <c r="I272" s="55">
        <v>9</v>
      </c>
      <c r="J272" s="55"/>
      <c r="K272" s="55">
        <v>11</v>
      </c>
      <c r="L272" s="55"/>
      <c r="M272" s="55"/>
      <c r="N272" s="55"/>
      <c r="O272" s="55"/>
      <c r="P272" s="55"/>
      <c r="Q272" s="51"/>
      <c r="R272" s="51"/>
      <c r="S272" s="51"/>
      <c r="T272" s="55"/>
      <c r="U272" s="55"/>
      <c r="V272" s="55"/>
      <c r="W272" s="55"/>
      <c r="X272" s="55"/>
      <c r="Y272" s="55"/>
      <c r="Z272" s="55"/>
      <c r="AA272" s="55"/>
      <c r="AB272" s="55"/>
      <c r="AC272" s="55"/>
      <c r="AD272" s="55"/>
      <c r="AE272" s="55"/>
      <c r="AF272" s="31">
        <f t="shared" si="24"/>
        <v>9.4804999999999993</v>
      </c>
      <c r="AI272" s="46" t="s">
        <v>1</v>
      </c>
      <c r="AJ272" s="46" t="str">
        <f>IF(I272&lt;&gt;"","-" &amp;TEXT([1]comp!$I272,"0.#") &amp;TEXT(I$1,0),"")</f>
        <v>-9.Al</v>
      </c>
      <c r="AK272" s="46" t="str">
        <f>IF(K272&lt;&gt;"","-" &amp;TEXT(comp[[#This Row],[W]],"0.#") &amp;TEXT(K$1,0),"")</f>
        <v>-11.W</v>
      </c>
      <c r="AL272" s="46" t="str">
        <f>IF(H272&lt;&gt;"","-" &amp;TEXT(comp[[#This Row],[Ni]],"0.#") &amp;TEXT(H$1,0),"")</f>
        <v/>
      </c>
      <c r="AM272" s="46" t="str">
        <f>IF(J272&lt;&gt;"","-" &amp;TEXT(comp[[#This Row],[Cr]],"0.#") &amp;TEXT(J$1,0),"")</f>
        <v/>
      </c>
      <c r="AN272" s="46" t="str">
        <f>IF(M272&lt;&gt;"","-" &amp;TEXT(comp[[#This Row],[Ta]],"0.#") &amp;TEXT(M$1,0),"")</f>
        <v/>
      </c>
      <c r="AO272" s="46" t="str">
        <f>IF(N272&lt;&gt;"","-" &amp;TEXT(comp[[#This Row],[Nb]],"0.#") &amp;TEXT(N$1,0),"")</f>
        <v/>
      </c>
      <c r="AP272" s="46" t="str">
        <f>IF(O272&lt;&gt;"","-" &amp;TEXT(comp[[#This Row],[V]],"0.#") &amp;TEXT(O$1,0),"")</f>
        <v/>
      </c>
      <c r="AQ272" s="46" t="str">
        <f>IF(L272&lt;&gt;"","-" &amp;TEXT(comp[[#This Row],[Ti]],"0.#") &amp;TEXT(L$1,0),"")</f>
        <v/>
      </c>
      <c r="AR272" s="46" t="str">
        <f>IF(P272&lt;&gt;"","-" &amp;TEXT(comp[[#This Row],[Mo]],"0.#") &amp;TEXT(P$1,0),"")</f>
        <v/>
      </c>
      <c r="AS272" s="46" t="str">
        <f>IF(Q272&lt;&gt;"","-" &amp;TEXT(comp[[#This Row],[C]],"0.##") &amp;TEXT(Q$1,0),"")</f>
        <v/>
      </c>
      <c r="AT272" s="46" t="str">
        <f>IF(R272&lt;&gt;"","-" &amp;TEXT(comp[[#This Row],[Zr]],"0.##") &amp;TEXT(R$1,0),"")</f>
        <v/>
      </c>
      <c r="AU272" s="46" t="str">
        <f>IF(S272&lt;&gt;"","-" &amp;TEXT(comp[[#This Row],[B]],"0.##") &amp;TEXT(S$1,0),"")</f>
        <v/>
      </c>
      <c r="AV272" s="46" t="str">
        <f>IF(T272&lt;&gt;"","-" &amp;TEXT(comp[[#This Row],[Ir]],"0.#") &amp;TEXT(T$1,0),"")</f>
        <v/>
      </c>
      <c r="AW272" s="46" t="str">
        <f>IF(U272&lt;&gt;"","-" &amp;TEXT(comp[[#This Row],[Re]],"0.#") &amp;TEXT(U$1,0),"")</f>
        <v/>
      </c>
      <c r="AX272" s="46" t="str">
        <f>IF(V272&lt;&gt;"","-" &amp;TEXT(comp[[#This Row],[Si]],"0.#") &amp;TEXT(V$1,0),"")</f>
        <v/>
      </c>
      <c r="AY272" s="46" t="str">
        <f>IF(W272&lt;&gt;"","-" &amp;TEXT(comp[[#This Row],[Fe]],"0.#") &amp;TEXT(W$1,0),"")</f>
        <v/>
      </c>
      <c r="AZ272" s="46" t="str">
        <f>IF(X272&lt;&gt;"","-" &amp;TEXT(comp[[#This Row],[Y]],"0.#") &amp;TEXT(X$1,0),"")</f>
        <v/>
      </c>
      <c r="BA272" s="46" t="str">
        <f>IF(Y272&lt;&gt;"","-" &amp;TEXT(comp[[#This Row],[Hf]],"0.#") &amp;TEXT(Y$1,0),"")</f>
        <v/>
      </c>
      <c r="BB272" s="46" t="str">
        <f>IF(Z272&lt;&gt;"","-" &amp;TEXT(comp[[#This Row],[Ge]],"0.#") &amp;TEXT(Z$1,0),"")</f>
        <v/>
      </c>
      <c r="BC272" s="46" t="str">
        <f>IF(AA272&lt;&gt;"","-" &amp;TEXT(comp[[#This Row],[Mn]],"0.#") &amp;TEXT(AA$1,0),"")</f>
        <v/>
      </c>
      <c r="BD272" s="46" t="str">
        <f>IF(AB272&lt;&gt;"","-" &amp;TEXT(comp[[#This Row],[Sc]],"0.#") &amp;TEXT(AB$1,0),"")</f>
        <v/>
      </c>
      <c r="BE272" s="46" t="str">
        <f>IF(AC272&lt;&gt;"","-" &amp;TEXT(comp[[#This Row],[Ru]],"0.#") &amp;TEXT(AC$1,0),"")</f>
        <v/>
      </c>
      <c r="BF272" s="46" t="str">
        <f>IF(AD272&lt;&gt;"","-" &amp;TEXT(comp[[#This Row],[Ce]],"0.#") &amp;TEXT(AD$1,0),"")</f>
        <v/>
      </c>
      <c r="BG272" s="46" t="str">
        <f>IF(AE272&lt;&gt;"","-" &amp;TEXT([1]comp!$AE272,"0.#") &amp;TEXT(AE$1,0),"")</f>
        <v/>
      </c>
      <c r="BH272" s="31" t="str">
        <f>[1]comp!$D272 &amp; [1]comp!$E272</f>
        <v>11WLi, Y. et al. Microstructure evolution in L12 hardened Co-base superalloys during creep. J. Mater. Res. 32, 4522–4530 (2017).</v>
      </c>
      <c r="BI272" s="73" t="str">
        <f t="shared" si="22"/>
        <v>Co-9.Al-11.W</v>
      </c>
      <c r="BJ272" s="31" t="s">
        <v>1326</v>
      </c>
      <c r="BK272" t="str">
        <f t="shared" si="23"/>
        <v>-9.Al-11.W</v>
      </c>
      <c r="BL272"/>
      <c r="BM272"/>
      <c r="BN272"/>
      <c r="BO272"/>
    </row>
    <row r="273" spans="1:67" s="31" customFormat="1" x14ac:dyDescent="0.3">
      <c r="A273" s="26" t="str">
        <f t="shared" si="20"/>
        <v>Co-9.2Al-2.5Cr-9.W-0.5C</v>
      </c>
      <c r="B273" s="30" t="s">
        <v>1483</v>
      </c>
      <c r="C273" s="30" t="s">
        <v>2931</v>
      </c>
      <c r="D273" s="34" t="s">
        <v>610</v>
      </c>
      <c r="E273" s="28" t="s">
        <v>609</v>
      </c>
      <c r="F273" s="28">
        <v>285</v>
      </c>
      <c r="G273" s="54">
        <f t="shared" si="21"/>
        <v>78.8</v>
      </c>
      <c r="H273" s="56"/>
      <c r="I273" s="56">
        <v>9.1999999999999993</v>
      </c>
      <c r="J273" s="56">
        <v>2.5</v>
      </c>
      <c r="K273" s="56">
        <v>9</v>
      </c>
      <c r="L273" s="56"/>
      <c r="M273" s="56"/>
      <c r="N273" s="56"/>
      <c r="O273" s="56"/>
      <c r="P273" s="56"/>
      <c r="Q273" s="52">
        <v>0.5</v>
      </c>
      <c r="R273" s="52"/>
      <c r="S273" s="52"/>
      <c r="T273" s="56"/>
      <c r="U273" s="56"/>
      <c r="V273" s="56"/>
      <c r="W273" s="56"/>
      <c r="X273" s="56"/>
      <c r="Y273" s="56"/>
      <c r="Z273" s="56"/>
      <c r="AA273" s="56"/>
      <c r="AB273" s="56"/>
      <c r="AC273" s="56"/>
      <c r="AD273" s="56"/>
      <c r="AE273" s="56"/>
      <c r="AF273" s="28">
        <f t="shared" si="24"/>
        <v>9.1851500000000001</v>
      </c>
      <c r="AG273" s="28"/>
      <c r="AH273" s="28"/>
      <c r="AI273" s="46" t="s">
        <v>1</v>
      </c>
      <c r="AJ273" s="46" t="str">
        <f>IF(I273&lt;&gt;"","-" &amp;TEXT([1]comp!$I273,"0.#") &amp;TEXT(I$1,0),"")</f>
        <v>-9.2Al</v>
      </c>
      <c r="AK273" s="46" t="str">
        <f>IF(K273&lt;&gt;"","-" &amp;TEXT(comp[[#This Row],[W]],"0.#") &amp;TEXT(K$1,0),"")</f>
        <v>-9.W</v>
      </c>
      <c r="AL273" s="46" t="str">
        <f>IF(H273&lt;&gt;"","-" &amp;TEXT(comp[[#This Row],[Ni]],"0.#") &amp;TEXT(H$1,0),"")</f>
        <v/>
      </c>
      <c r="AM273" s="46" t="str">
        <f>IF(J273&lt;&gt;"","-" &amp;TEXT(comp[[#This Row],[Cr]],"0.#") &amp;TEXT(J$1,0),"")</f>
        <v>-2.5Cr</v>
      </c>
      <c r="AN273" s="46" t="str">
        <f>IF(M273&lt;&gt;"","-" &amp;TEXT(comp[[#This Row],[Ta]],"0.#") &amp;TEXT(M$1,0),"")</f>
        <v/>
      </c>
      <c r="AO273" s="46" t="str">
        <f>IF(N273&lt;&gt;"","-" &amp;TEXT(comp[[#This Row],[Nb]],"0.#") &amp;TEXT(N$1,0),"")</f>
        <v/>
      </c>
      <c r="AP273" s="46" t="str">
        <f>IF(O273&lt;&gt;"","-" &amp;TEXT(comp[[#This Row],[V]],"0.#") &amp;TEXT(O$1,0),"")</f>
        <v/>
      </c>
      <c r="AQ273" s="46" t="str">
        <f>IF(L273&lt;&gt;"","-" &amp;TEXT(comp[[#This Row],[Ti]],"0.#") &amp;TEXT(L$1,0),"")</f>
        <v/>
      </c>
      <c r="AR273" s="46" t="str">
        <f>IF(P273&lt;&gt;"","-" &amp;TEXT(comp[[#This Row],[Mo]],"0.#") &amp;TEXT(P$1,0),"")</f>
        <v/>
      </c>
      <c r="AS273" s="46" t="str">
        <f>IF(Q273&lt;&gt;"","-" &amp;TEXT(comp[[#This Row],[C]],"0.##") &amp;TEXT(Q$1,0),"")</f>
        <v>-0.5C</v>
      </c>
      <c r="AT273" s="46" t="str">
        <f>IF(R273&lt;&gt;"","-" &amp;TEXT(comp[[#This Row],[Zr]],"0.##") &amp;TEXT(R$1,0),"")</f>
        <v/>
      </c>
      <c r="AU273" s="46" t="str">
        <f>IF(S273&lt;&gt;"","-" &amp;TEXT(comp[[#This Row],[B]],"0.##") &amp;TEXT(S$1,0),"")</f>
        <v/>
      </c>
      <c r="AV273" s="46" t="str">
        <f>IF(T273&lt;&gt;"","-" &amp;TEXT(comp[[#This Row],[Ir]],"0.#") &amp;TEXT(T$1,0),"")</f>
        <v/>
      </c>
      <c r="AW273" s="46" t="str">
        <f>IF(U273&lt;&gt;"","-" &amp;TEXT(comp[[#This Row],[Re]],"0.#") &amp;TEXT(U$1,0),"")</f>
        <v/>
      </c>
      <c r="AX273" s="46" t="str">
        <f>IF(V273&lt;&gt;"","-" &amp;TEXT(comp[[#This Row],[Si]],"0.#") &amp;TEXT(V$1,0),"")</f>
        <v/>
      </c>
      <c r="AY273" s="46" t="str">
        <f>IF(W273&lt;&gt;"","-" &amp;TEXT(comp[[#This Row],[Fe]],"0.#") &amp;TEXT(W$1,0),"")</f>
        <v/>
      </c>
      <c r="AZ273" s="46" t="str">
        <f>IF(X273&lt;&gt;"","-" &amp;TEXT(comp[[#This Row],[Y]],"0.#") &amp;TEXT(X$1,0),"")</f>
        <v/>
      </c>
      <c r="BA273" s="46" t="str">
        <f>IF(Y273&lt;&gt;"","-" &amp;TEXT(comp[[#This Row],[Hf]],"0.#") &amp;TEXT(Y$1,0),"")</f>
        <v/>
      </c>
      <c r="BB273" s="46" t="str">
        <f>IF(Z273&lt;&gt;"","-" &amp;TEXT(comp[[#This Row],[Ge]],"0.#") &amp;TEXT(Z$1,0),"")</f>
        <v/>
      </c>
      <c r="BC273" s="46" t="str">
        <f>IF(AA273&lt;&gt;"","-" &amp;TEXT(comp[[#This Row],[Mn]],"0.#") &amp;TEXT(AA$1,0),"")</f>
        <v/>
      </c>
      <c r="BD273" s="46" t="str">
        <f>IF(AB273&lt;&gt;"","-" &amp;TEXT(comp[[#This Row],[Sc]],"0.#") &amp;TEXT(AB$1,0),"")</f>
        <v/>
      </c>
      <c r="BE273" s="46" t="str">
        <f>IF(AC273&lt;&gt;"","-" &amp;TEXT(comp[[#This Row],[Ru]],"0.#") &amp;TEXT(AC$1,0),"")</f>
        <v/>
      </c>
      <c r="BF273" s="46" t="str">
        <f>IF(AD273&lt;&gt;"","-" &amp;TEXT(comp[[#This Row],[Ce]],"0.#") &amp;TEXT(AD$1,0),"")</f>
        <v/>
      </c>
      <c r="BG273" s="46" t="str">
        <f>IF(AE273&lt;&gt;"","-" &amp;TEXT([1]comp!$AE273,"0.#") &amp;TEXT(AE$1,0),"")</f>
        <v/>
      </c>
      <c r="BH273" s="28" t="str">
        <f>[1]comp!$D273 &amp; [1]comp!$E273</f>
        <v>2.5CrLiu, C., Sun, Y., Wen, M., He, T. &amp; Yu, J. Effect of Cr addition on microstructure and welding solidification cracking susceptibility of Co-Al-W based superalloys. J. Manuf. Process. (2020) doi:10.1016/j.jmapro.2020.03.049.</v>
      </c>
      <c r="BI273" s="36" t="str">
        <f t="shared" si="22"/>
        <v>Co-9.2Al-2.5Cr-9.W-0.5C</v>
      </c>
      <c r="BJ273" s="28" t="s">
        <v>1756</v>
      </c>
      <c r="BK273" t="str">
        <f t="shared" si="23"/>
        <v>-9.2Al-2.5Cr-9.W-0.5C</v>
      </c>
      <c r="BL273"/>
      <c r="BM273"/>
      <c r="BN273"/>
      <c r="BO273"/>
    </row>
    <row r="274" spans="1:67" s="31" customFormat="1" x14ac:dyDescent="0.3">
      <c r="A274" s="26" t="str">
        <f t="shared" si="20"/>
        <v>Co-9.2Al-5.Cr-9.W-0.5C</v>
      </c>
      <c r="B274" s="30" t="s">
        <v>1483</v>
      </c>
      <c r="C274" s="30" t="s">
        <v>2932</v>
      </c>
      <c r="D274" s="28" t="s">
        <v>611</v>
      </c>
      <c r="E274" s="28" t="s">
        <v>609</v>
      </c>
      <c r="F274" s="28">
        <v>286</v>
      </c>
      <c r="G274" s="54">
        <f t="shared" si="21"/>
        <v>76.3</v>
      </c>
      <c r="H274" s="56"/>
      <c r="I274" s="56">
        <v>9.1999999999999993</v>
      </c>
      <c r="J274" s="56">
        <v>5</v>
      </c>
      <c r="K274" s="56">
        <v>9</v>
      </c>
      <c r="L274" s="56"/>
      <c r="M274" s="56"/>
      <c r="N274" s="56"/>
      <c r="O274" s="56"/>
      <c r="P274" s="56"/>
      <c r="Q274" s="52">
        <v>0.5</v>
      </c>
      <c r="R274" s="52"/>
      <c r="S274" s="52"/>
      <c r="T274" s="56"/>
      <c r="U274" s="56"/>
      <c r="V274" s="56"/>
      <c r="W274" s="56"/>
      <c r="X274" s="56"/>
      <c r="Y274" s="56"/>
      <c r="Z274" s="56"/>
      <c r="AA274" s="56"/>
      <c r="AB274" s="56"/>
      <c r="AC274" s="56"/>
      <c r="AD274" s="56"/>
      <c r="AE274" s="56"/>
      <c r="AF274" s="28">
        <f t="shared" si="24"/>
        <v>9.1424000000000021</v>
      </c>
      <c r="AG274" s="28"/>
      <c r="AH274" s="28"/>
      <c r="AI274" s="46" t="s">
        <v>1</v>
      </c>
      <c r="AJ274" s="46" t="str">
        <f>IF(I274&lt;&gt;"","-" &amp;TEXT([1]comp!$I274,"0.#") &amp;TEXT(I$1,0),"")</f>
        <v>-9.2Al</v>
      </c>
      <c r="AK274" s="46" t="str">
        <f>IF(K274&lt;&gt;"","-" &amp;TEXT(comp[[#This Row],[W]],"0.#") &amp;TEXT(K$1,0),"")</f>
        <v>-9.W</v>
      </c>
      <c r="AL274" s="46" t="str">
        <f>IF(H274&lt;&gt;"","-" &amp;TEXT(comp[[#This Row],[Ni]],"0.#") &amp;TEXT(H$1,0),"")</f>
        <v/>
      </c>
      <c r="AM274" s="46" t="str">
        <f>IF(J274&lt;&gt;"","-" &amp;TEXT(comp[[#This Row],[Cr]],"0.#") &amp;TEXT(J$1,0),"")</f>
        <v>-5.Cr</v>
      </c>
      <c r="AN274" s="46" t="str">
        <f>IF(M274&lt;&gt;"","-" &amp;TEXT(comp[[#This Row],[Ta]],"0.#") &amp;TEXT(M$1,0),"")</f>
        <v/>
      </c>
      <c r="AO274" s="46" t="str">
        <f>IF(N274&lt;&gt;"","-" &amp;TEXT(comp[[#This Row],[Nb]],"0.#") &amp;TEXT(N$1,0),"")</f>
        <v/>
      </c>
      <c r="AP274" s="46" t="str">
        <f>IF(O274&lt;&gt;"","-" &amp;TEXT(comp[[#This Row],[V]],"0.#") &amp;TEXT(O$1,0),"")</f>
        <v/>
      </c>
      <c r="AQ274" s="46" t="str">
        <f>IF(L274&lt;&gt;"","-" &amp;TEXT(comp[[#This Row],[Ti]],"0.#") &amp;TEXT(L$1,0),"")</f>
        <v/>
      </c>
      <c r="AR274" s="46" t="str">
        <f>IF(P274&lt;&gt;"","-" &amp;TEXT(comp[[#This Row],[Mo]],"0.#") &amp;TEXT(P$1,0),"")</f>
        <v/>
      </c>
      <c r="AS274" s="46" t="str">
        <f>IF(Q274&lt;&gt;"","-" &amp;TEXT(comp[[#This Row],[C]],"0.##") &amp;TEXT(Q$1,0),"")</f>
        <v>-0.5C</v>
      </c>
      <c r="AT274" s="46" t="str">
        <f>IF(R274&lt;&gt;"","-" &amp;TEXT(comp[[#This Row],[Zr]],"0.##") &amp;TEXT(R$1,0),"")</f>
        <v/>
      </c>
      <c r="AU274" s="46" t="str">
        <f>IF(S274&lt;&gt;"","-" &amp;TEXT(comp[[#This Row],[B]],"0.##") &amp;TEXT(S$1,0),"")</f>
        <v/>
      </c>
      <c r="AV274" s="46" t="str">
        <f>IF(T274&lt;&gt;"","-" &amp;TEXT(comp[[#This Row],[Ir]],"0.#") &amp;TEXT(T$1,0),"")</f>
        <v/>
      </c>
      <c r="AW274" s="46" t="str">
        <f>IF(U274&lt;&gt;"","-" &amp;TEXT(comp[[#This Row],[Re]],"0.#") &amp;TEXT(U$1,0),"")</f>
        <v/>
      </c>
      <c r="AX274" s="46" t="str">
        <f>IF(V274&lt;&gt;"","-" &amp;TEXT(comp[[#This Row],[Si]],"0.#") &amp;TEXT(V$1,0),"")</f>
        <v/>
      </c>
      <c r="AY274" s="46" t="str">
        <f>IF(W274&lt;&gt;"","-" &amp;TEXT(comp[[#This Row],[Fe]],"0.#") &amp;TEXT(W$1,0),"")</f>
        <v/>
      </c>
      <c r="AZ274" s="46" t="str">
        <f>IF(X274&lt;&gt;"","-" &amp;TEXT(comp[[#This Row],[Y]],"0.#") &amp;TEXT(X$1,0),"")</f>
        <v/>
      </c>
      <c r="BA274" s="46" t="str">
        <f>IF(Y274&lt;&gt;"","-" &amp;TEXT(comp[[#This Row],[Hf]],"0.#") &amp;TEXT(Y$1,0),"")</f>
        <v/>
      </c>
      <c r="BB274" s="46" t="str">
        <f>IF(Z274&lt;&gt;"","-" &amp;TEXT(comp[[#This Row],[Ge]],"0.#") &amp;TEXT(Z$1,0),"")</f>
        <v/>
      </c>
      <c r="BC274" s="46" t="str">
        <f>IF(AA274&lt;&gt;"","-" &amp;TEXT(comp[[#This Row],[Mn]],"0.#") &amp;TEXT(AA$1,0),"")</f>
        <v/>
      </c>
      <c r="BD274" s="46" t="str">
        <f>IF(AB274&lt;&gt;"","-" &amp;TEXT(comp[[#This Row],[Sc]],"0.#") &amp;TEXT(AB$1,0),"")</f>
        <v/>
      </c>
      <c r="BE274" s="46" t="str">
        <f>IF(AC274&lt;&gt;"","-" &amp;TEXT(comp[[#This Row],[Ru]],"0.#") &amp;TEXT(AC$1,0),"")</f>
        <v/>
      </c>
      <c r="BF274" s="46" t="str">
        <f>IF(AD274&lt;&gt;"","-" &amp;TEXT(comp[[#This Row],[Ce]],"0.#") &amp;TEXT(AD$1,0),"")</f>
        <v/>
      </c>
      <c r="BG274" s="46" t="str">
        <f>IF(AE274&lt;&gt;"","-" &amp;TEXT([1]comp!$AE274,"0.#") &amp;TEXT(AE$1,0),"")</f>
        <v/>
      </c>
      <c r="BH274" s="28" t="str">
        <f>[1]comp!$D274 &amp; [1]comp!$E274</f>
        <v>5CrLiu, C., Sun, Y., Wen, M., He, T. &amp; Yu, J. Effect of Cr addition on microstructure and welding solidification cracking susceptibility of Co-Al-W based superalloys. J. Manuf. Process. (2020) doi:10.1016/j.jmapro.2020.03.049.</v>
      </c>
      <c r="BI274" s="36" t="str">
        <f t="shared" si="22"/>
        <v>Co-9.2Al-5.Cr-9.W-0.5C</v>
      </c>
      <c r="BJ274" s="28" t="s">
        <v>1757</v>
      </c>
      <c r="BK274" t="str">
        <f t="shared" si="23"/>
        <v>-9.2Al-5.Cr-9.W-0.5C</v>
      </c>
      <c r="BL274"/>
      <c r="BM274"/>
      <c r="BN274"/>
      <c r="BO274"/>
    </row>
    <row r="275" spans="1:67" s="31" customFormat="1" x14ac:dyDescent="0.3">
      <c r="A275" s="26" t="str">
        <f t="shared" si="20"/>
        <v>Co-9.2Al-7.5Cr-9.W-0.5C</v>
      </c>
      <c r="B275" s="30" t="s">
        <v>1483</v>
      </c>
      <c r="C275" s="30" t="s">
        <v>2933</v>
      </c>
      <c r="D275" s="28" t="s">
        <v>612</v>
      </c>
      <c r="E275" s="28" t="s">
        <v>609</v>
      </c>
      <c r="F275" s="28">
        <v>287</v>
      </c>
      <c r="G275" s="54">
        <f t="shared" si="21"/>
        <v>73.8</v>
      </c>
      <c r="H275" s="56"/>
      <c r="I275" s="56">
        <v>9.1999999999999993</v>
      </c>
      <c r="J275" s="56">
        <v>7.5</v>
      </c>
      <c r="K275" s="56">
        <v>9</v>
      </c>
      <c r="L275" s="56"/>
      <c r="M275" s="56"/>
      <c r="N275" s="56"/>
      <c r="O275" s="56"/>
      <c r="P275" s="56"/>
      <c r="Q275" s="52">
        <v>0.5</v>
      </c>
      <c r="R275" s="52"/>
      <c r="S275" s="52"/>
      <c r="T275" s="56"/>
      <c r="U275" s="56"/>
      <c r="V275" s="56"/>
      <c r="W275" s="56"/>
      <c r="X275" s="56"/>
      <c r="Y275" s="56"/>
      <c r="Z275" s="56"/>
      <c r="AA275" s="56"/>
      <c r="AB275" s="56"/>
      <c r="AC275" s="56"/>
      <c r="AD275" s="56"/>
      <c r="AE275" s="56"/>
      <c r="AF275" s="28">
        <f t="shared" si="24"/>
        <v>9.0996500000000005</v>
      </c>
      <c r="AG275" s="28"/>
      <c r="AH275" s="28"/>
      <c r="AI275" s="46" t="s">
        <v>1</v>
      </c>
      <c r="AJ275" s="46" t="str">
        <f>IF(I275&lt;&gt;"","-" &amp;TEXT([1]comp!$I275,"0.#") &amp;TEXT(I$1,0),"")</f>
        <v>-9.2Al</v>
      </c>
      <c r="AK275" s="46" t="str">
        <f>IF(K275&lt;&gt;"","-" &amp;TEXT(comp[[#This Row],[W]],"0.#") &amp;TEXT(K$1,0),"")</f>
        <v>-9.W</v>
      </c>
      <c r="AL275" s="46" t="str">
        <f>IF(H275&lt;&gt;"","-" &amp;TEXT(comp[[#This Row],[Ni]],"0.#") &amp;TEXT(H$1,0),"")</f>
        <v/>
      </c>
      <c r="AM275" s="46" t="str">
        <f>IF(J275&lt;&gt;"","-" &amp;TEXT(comp[[#This Row],[Cr]],"0.#") &amp;TEXT(J$1,0),"")</f>
        <v>-7.5Cr</v>
      </c>
      <c r="AN275" s="46" t="str">
        <f>IF(M275&lt;&gt;"","-" &amp;TEXT(comp[[#This Row],[Ta]],"0.#") &amp;TEXT(M$1,0),"")</f>
        <v/>
      </c>
      <c r="AO275" s="46" t="str">
        <f>IF(N275&lt;&gt;"","-" &amp;TEXT(comp[[#This Row],[Nb]],"0.#") &amp;TEXT(N$1,0),"")</f>
        <v/>
      </c>
      <c r="AP275" s="46" t="str">
        <f>IF(O275&lt;&gt;"","-" &amp;TEXT(comp[[#This Row],[V]],"0.#") &amp;TEXT(O$1,0),"")</f>
        <v/>
      </c>
      <c r="AQ275" s="46" t="str">
        <f>IF(L275&lt;&gt;"","-" &amp;TEXT(comp[[#This Row],[Ti]],"0.#") &amp;TEXT(L$1,0),"")</f>
        <v/>
      </c>
      <c r="AR275" s="46" t="str">
        <f>IF(P275&lt;&gt;"","-" &amp;TEXT(comp[[#This Row],[Mo]],"0.#") &amp;TEXT(P$1,0),"")</f>
        <v/>
      </c>
      <c r="AS275" s="46" t="str">
        <f>IF(Q275&lt;&gt;"","-" &amp;TEXT(comp[[#This Row],[C]],"0.##") &amp;TEXT(Q$1,0),"")</f>
        <v>-0.5C</v>
      </c>
      <c r="AT275" s="46" t="str">
        <f>IF(R275&lt;&gt;"","-" &amp;TEXT(comp[[#This Row],[Zr]],"0.##") &amp;TEXT(R$1,0),"")</f>
        <v/>
      </c>
      <c r="AU275" s="46" t="str">
        <f>IF(S275&lt;&gt;"","-" &amp;TEXT(comp[[#This Row],[B]],"0.##") &amp;TEXT(S$1,0),"")</f>
        <v/>
      </c>
      <c r="AV275" s="46" t="str">
        <f>IF(T275&lt;&gt;"","-" &amp;TEXT(comp[[#This Row],[Ir]],"0.#") &amp;TEXT(T$1,0),"")</f>
        <v/>
      </c>
      <c r="AW275" s="46" t="str">
        <f>IF(U275&lt;&gt;"","-" &amp;TEXT(comp[[#This Row],[Re]],"0.#") &amp;TEXT(U$1,0),"")</f>
        <v/>
      </c>
      <c r="AX275" s="46" t="str">
        <f>IF(V275&lt;&gt;"","-" &amp;TEXT(comp[[#This Row],[Si]],"0.#") &amp;TEXT(V$1,0),"")</f>
        <v/>
      </c>
      <c r="AY275" s="46" t="str">
        <f>IF(W275&lt;&gt;"","-" &amp;TEXT(comp[[#This Row],[Fe]],"0.#") &amp;TEXT(W$1,0),"")</f>
        <v/>
      </c>
      <c r="AZ275" s="46" t="str">
        <f>IF(X275&lt;&gt;"","-" &amp;TEXT(comp[[#This Row],[Y]],"0.#") &amp;TEXT(X$1,0),"")</f>
        <v/>
      </c>
      <c r="BA275" s="46" t="str">
        <f>IF(Y275&lt;&gt;"","-" &amp;TEXT(comp[[#This Row],[Hf]],"0.#") &amp;TEXT(Y$1,0),"")</f>
        <v/>
      </c>
      <c r="BB275" s="46" t="str">
        <f>IF(Z275&lt;&gt;"","-" &amp;TEXT(comp[[#This Row],[Ge]],"0.#") &amp;TEXT(Z$1,0),"")</f>
        <v/>
      </c>
      <c r="BC275" s="46" t="str">
        <f>IF(AA275&lt;&gt;"","-" &amp;TEXT(comp[[#This Row],[Mn]],"0.#") &amp;TEXT(AA$1,0),"")</f>
        <v/>
      </c>
      <c r="BD275" s="46" t="str">
        <f>IF(AB275&lt;&gt;"","-" &amp;TEXT(comp[[#This Row],[Sc]],"0.#") &amp;TEXT(AB$1,0),"")</f>
        <v/>
      </c>
      <c r="BE275" s="46" t="str">
        <f>IF(AC275&lt;&gt;"","-" &amp;TEXT(comp[[#This Row],[Ru]],"0.#") &amp;TEXT(AC$1,0),"")</f>
        <v/>
      </c>
      <c r="BF275" s="46" t="str">
        <f>IF(AD275&lt;&gt;"","-" &amp;TEXT(comp[[#This Row],[Ce]],"0.#") &amp;TEXT(AD$1,0),"")</f>
        <v/>
      </c>
      <c r="BG275" s="46" t="str">
        <f>IF(AE275&lt;&gt;"","-" &amp;TEXT([1]comp!$AE275,"0.#") &amp;TEXT(AE$1,0),"")</f>
        <v/>
      </c>
      <c r="BH275" s="28" t="str">
        <f>[1]comp!$D275 &amp; [1]comp!$E275</f>
        <v>7.5crLiu, C., Sun, Y., Wen, M., He, T. &amp; Yu, J. Effect of Cr addition on microstructure and welding solidification cracking susceptibility of Co-Al-W based superalloys. J. Manuf. Process. (2020) doi:10.1016/j.jmapro.2020.03.049.</v>
      </c>
      <c r="BI275" s="36" t="str">
        <f t="shared" si="22"/>
        <v>Co-9.2Al-7.5Cr-9.W-0.5C</v>
      </c>
      <c r="BJ275" s="28" t="s">
        <v>1758</v>
      </c>
      <c r="BK275" t="str">
        <f t="shared" si="23"/>
        <v>-9.2Al-7.5Cr-9.W-0.5C</v>
      </c>
      <c r="BL275"/>
      <c r="BM275"/>
      <c r="BN275"/>
      <c r="BO275"/>
    </row>
    <row r="276" spans="1:67" s="31" customFormat="1" x14ac:dyDescent="0.3">
      <c r="A276" s="26" t="str">
        <f t="shared" si="20"/>
        <v>Co-16.4Ni-9.5Al-6.2Cr-3.5W-2.7Ti-2.8Ta-3.3Mo-0.5Hf-0.27C-0.14B</v>
      </c>
      <c r="B276" s="30" t="s">
        <v>1483</v>
      </c>
      <c r="C276" s="30" t="s">
        <v>2934</v>
      </c>
      <c r="D276" s="28" t="s">
        <v>614</v>
      </c>
      <c r="E276" s="28" t="s">
        <v>613</v>
      </c>
      <c r="F276" s="28">
        <v>288</v>
      </c>
      <c r="G276" s="54">
        <f t="shared" si="21"/>
        <v>54.751794346763752</v>
      </c>
      <c r="H276" s="56">
        <v>16.351836731071355</v>
      </c>
      <c r="I276" s="56">
        <v>9.4852207966473578</v>
      </c>
      <c r="J276" s="56">
        <v>6.152642211303248</v>
      </c>
      <c r="K276" s="56">
        <v>3.4803392560805455</v>
      </c>
      <c r="L276" s="56">
        <v>2.6691651113338928</v>
      </c>
      <c r="M276" s="56">
        <v>2.8287397351217352</v>
      </c>
      <c r="N276" s="56"/>
      <c r="O276" s="56"/>
      <c r="P276" s="56">
        <v>3.3341613800825822</v>
      </c>
      <c r="Q276" s="52">
        <v>0.26634983300218446</v>
      </c>
      <c r="R276" s="52"/>
      <c r="S276" s="52">
        <v>0.1420519301767654</v>
      </c>
      <c r="T276" s="56"/>
      <c r="U276" s="56"/>
      <c r="V276" s="56"/>
      <c r="W276" s="56"/>
      <c r="X276" s="56"/>
      <c r="Y276" s="56">
        <v>0.53769866841658975</v>
      </c>
      <c r="Z276" s="56"/>
      <c r="AA276" s="56"/>
      <c r="AB276" s="56"/>
      <c r="AC276" s="56"/>
      <c r="AD276" s="56"/>
      <c r="AE276" s="56"/>
      <c r="AF276" s="28">
        <f t="shared" si="24"/>
        <v>8.7130904599760193</v>
      </c>
      <c r="AG276" s="28">
        <v>8.73</v>
      </c>
      <c r="AH276" s="28" t="s">
        <v>615</v>
      </c>
      <c r="AI276" s="46" t="s">
        <v>1</v>
      </c>
      <c r="AJ276" s="46" t="str">
        <f>IF(I276&lt;&gt;"","-" &amp;TEXT([1]comp!$I276,"0.#") &amp;TEXT(I$1,0),"")</f>
        <v>-9.5Al</v>
      </c>
      <c r="AK276" s="46" t="str">
        <f>IF(K276&lt;&gt;"","-" &amp;TEXT(comp[[#This Row],[W]],"0.#") &amp;TEXT(K$1,0),"")</f>
        <v>-3.5W</v>
      </c>
      <c r="AL276" s="46" t="str">
        <f>IF(H276&lt;&gt;"","-" &amp;TEXT(comp[[#This Row],[Ni]],"0.#") &amp;TEXT(H$1,0),"")</f>
        <v>-16.4Ni</v>
      </c>
      <c r="AM276" s="46" t="str">
        <f>IF(J276&lt;&gt;"","-" &amp;TEXT(comp[[#This Row],[Cr]],"0.#") &amp;TEXT(J$1,0),"")</f>
        <v>-6.2Cr</v>
      </c>
      <c r="AN276" s="46" t="str">
        <f>IF(M276&lt;&gt;"","-" &amp;TEXT(comp[[#This Row],[Ta]],"0.#") &amp;TEXT(M$1,0),"")</f>
        <v>-2.8Ta</v>
      </c>
      <c r="AO276" s="46" t="str">
        <f>IF(N276&lt;&gt;"","-" &amp;TEXT(comp[[#This Row],[Nb]],"0.#") &amp;TEXT(N$1,0),"")</f>
        <v/>
      </c>
      <c r="AP276" s="46" t="str">
        <f>IF(O276&lt;&gt;"","-" &amp;TEXT(comp[[#This Row],[V]],"0.#") &amp;TEXT(O$1,0),"")</f>
        <v/>
      </c>
      <c r="AQ276" s="46" t="str">
        <f>IF(L276&lt;&gt;"","-" &amp;TEXT(comp[[#This Row],[Ti]],"0.#") &amp;TEXT(L$1,0),"")</f>
        <v>-2.7Ti</v>
      </c>
      <c r="AR276" s="46" t="str">
        <f>IF(P276&lt;&gt;"","-" &amp;TEXT(comp[[#This Row],[Mo]],"0.#") &amp;TEXT(P$1,0),"")</f>
        <v>-3.3Mo</v>
      </c>
      <c r="AS276" s="46" t="str">
        <f>IF(Q276&lt;&gt;"","-" &amp;TEXT(comp[[#This Row],[C]],"0.##") &amp;TEXT(Q$1,0),"")</f>
        <v>-0.27C</v>
      </c>
      <c r="AT276" s="46" t="str">
        <f>IF(R276&lt;&gt;"","-" &amp;TEXT(comp[[#This Row],[Zr]],"0.##") &amp;TEXT(R$1,0),"")</f>
        <v/>
      </c>
      <c r="AU276" s="46" t="str">
        <f>IF(S276&lt;&gt;"","-" &amp;TEXT(comp[[#This Row],[B]],"0.##") &amp;TEXT(S$1,0),"")</f>
        <v>-0.14B</v>
      </c>
      <c r="AV276" s="46" t="str">
        <f>IF(T276&lt;&gt;"","-" &amp;TEXT(comp[[#This Row],[Ir]],"0.#") &amp;TEXT(T$1,0),"")</f>
        <v/>
      </c>
      <c r="AW276" s="46" t="str">
        <f>IF(U276&lt;&gt;"","-" &amp;TEXT(comp[[#This Row],[Re]],"0.#") &amp;TEXT(U$1,0),"")</f>
        <v/>
      </c>
      <c r="AX276" s="46" t="str">
        <f>IF(V276&lt;&gt;"","-" &amp;TEXT(comp[[#This Row],[Si]],"0.#") &amp;TEXT(V$1,0),"")</f>
        <v/>
      </c>
      <c r="AY276" s="46" t="str">
        <f>IF(W276&lt;&gt;"","-" &amp;TEXT(comp[[#This Row],[Fe]],"0.#") &amp;TEXT(W$1,0),"")</f>
        <v/>
      </c>
      <c r="AZ276" s="46" t="str">
        <f>IF(X276&lt;&gt;"","-" &amp;TEXT(comp[[#This Row],[Y]],"0.#") &amp;TEXT(X$1,0),"")</f>
        <v/>
      </c>
      <c r="BA276" s="46" t="str">
        <f>IF(Y276&lt;&gt;"","-" &amp;TEXT(comp[[#This Row],[Hf]],"0.#") &amp;TEXT(Y$1,0),"")</f>
        <v>-0.5Hf</v>
      </c>
      <c r="BB276" s="46" t="str">
        <f>IF(Z276&lt;&gt;"","-" &amp;TEXT(comp[[#This Row],[Ge]],"0.#") &amp;TEXT(Z$1,0),"")</f>
        <v/>
      </c>
      <c r="BC276" s="46" t="str">
        <f>IF(AA276&lt;&gt;"","-" &amp;TEXT(comp[[#This Row],[Mn]],"0.#") &amp;TEXT(AA$1,0),"")</f>
        <v/>
      </c>
      <c r="BD276" s="46" t="str">
        <f>IF(AB276&lt;&gt;"","-" &amp;TEXT(comp[[#This Row],[Sc]],"0.#") &amp;TEXT(AB$1,0),"")</f>
        <v/>
      </c>
      <c r="BE276" s="46" t="str">
        <f>IF(AC276&lt;&gt;"","-" &amp;TEXT(comp[[#This Row],[Ru]],"0.#") &amp;TEXT(AC$1,0),"")</f>
        <v/>
      </c>
      <c r="BF276" s="46" t="str">
        <f>IF(AD276&lt;&gt;"","-" &amp;TEXT(comp[[#This Row],[Ce]],"0.#") &amp;TEXT(AD$1,0),"")</f>
        <v/>
      </c>
      <c r="BG276" s="46" t="str">
        <f>IF(AE276&lt;&gt;"","-" &amp;TEXT([1]comp!$AE276,"0.#") &amp;TEXT(AE$1,0),"")</f>
        <v/>
      </c>
      <c r="BH276" s="28" t="str">
        <f>[1]comp!$D276 &amp; [1]comp!$E276</f>
        <v>5MoLiu, J., Yu, J. J., Yang, Y. H., Zhou, Y. Z. &amp; Sun, X. F. Effects of Mo on the evolution of microstructures and mechanical properties in Co-Al-W base superalloys. Mater. Sci. Eng. A 745, 404–410 (2019).</v>
      </c>
      <c r="BI276" s="36" t="str">
        <f t="shared" si="22"/>
        <v>Co-16.4Ni-9.5Al-6.2Cr-3.5W-2.7Ti-2.8Ta-3.3Mo-0.5Hf-0.27C-0.14B</v>
      </c>
      <c r="BJ276" s="28" t="s">
        <v>1760</v>
      </c>
      <c r="BK276" t="str">
        <f t="shared" si="23"/>
        <v>-9.5Al-6.2Cr-3.5W-2.8Ta-16.4Ni-3.3Mo-2.7Ti-0.27C-0.14B-0.5Hf</v>
      </c>
      <c r="BL276"/>
      <c r="BM276"/>
      <c r="BN276"/>
      <c r="BO276"/>
    </row>
    <row r="277" spans="1:67" s="31" customFormat="1" x14ac:dyDescent="0.3">
      <c r="A277" s="26" t="str">
        <f t="shared" si="20"/>
        <v>Co-16.Ni-9.3Al-6.Cr-3.4W-2.6Ti-2.8Ta-0.Mo-0.5Hf-0.26C-0.14B</v>
      </c>
      <c r="B277" s="30" t="s">
        <v>1483</v>
      </c>
      <c r="C277" s="30" t="s">
        <v>2935</v>
      </c>
      <c r="D277" s="34" t="s">
        <v>428</v>
      </c>
      <c r="E277" s="28" t="s">
        <v>613</v>
      </c>
      <c r="F277" s="28">
        <v>289</v>
      </c>
      <c r="G277" s="54">
        <f t="shared" si="21"/>
        <v>58.945736155988662</v>
      </c>
      <c r="H277" s="56">
        <v>16.016412425311604</v>
      </c>
      <c r="I277" s="56">
        <v>9.2906509967515536</v>
      </c>
      <c r="J277" s="56">
        <v>6.0264334082032844</v>
      </c>
      <c r="K277" s="56">
        <v>3.4089472529692992</v>
      </c>
      <c r="L277" s="56">
        <v>2.61441267776011</v>
      </c>
      <c r="M277" s="56">
        <v>2.7707139562790877</v>
      </c>
      <c r="N277" s="56"/>
      <c r="O277" s="56"/>
      <c r="P277" s="56">
        <v>0</v>
      </c>
      <c r="Q277" s="52">
        <v>0.26088621388139049</v>
      </c>
      <c r="R277" s="52"/>
      <c r="S277" s="52">
        <v>0.13913802693488458</v>
      </c>
      <c r="T277" s="56"/>
      <c r="U277" s="56"/>
      <c r="V277" s="56"/>
      <c r="W277" s="56"/>
      <c r="X277" s="56"/>
      <c r="Y277" s="56">
        <v>0.5266688859201154</v>
      </c>
      <c r="Z277" s="56"/>
      <c r="AA277" s="56"/>
      <c r="AB277" s="56"/>
      <c r="AC277" s="56"/>
      <c r="AD277" s="56"/>
      <c r="AE277" s="56"/>
      <c r="AF277" s="28">
        <f t="shared" si="24"/>
        <v>8.6718569276078465</v>
      </c>
      <c r="AG277" s="28">
        <v>8.94</v>
      </c>
      <c r="AH277" s="28" t="s">
        <v>615</v>
      </c>
      <c r="AI277" s="46" t="s">
        <v>1</v>
      </c>
      <c r="AJ277" s="46" t="str">
        <f>IF(I277&lt;&gt;"","-" &amp;TEXT([1]comp!$I277,"0.#") &amp;TEXT(I$1,0),"")</f>
        <v>-9.3Al</v>
      </c>
      <c r="AK277" s="46" t="str">
        <f>IF(K277&lt;&gt;"","-" &amp;TEXT(comp[[#This Row],[W]],"0.#") &amp;TEXT(K$1,0),"")</f>
        <v>-3.4W</v>
      </c>
      <c r="AL277" s="46" t="str">
        <f>IF(H277&lt;&gt;"","-" &amp;TEXT(comp[[#This Row],[Ni]],"0.#") &amp;TEXT(H$1,0),"")</f>
        <v>-16.Ni</v>
      </c>
      <c r="AM277" s="46" t="str">
        <f>IF(J277&lt;&gt;"","-" &amp;TEXT(comp[[#This Row],[Cr]],"0.#") &amp;TEXT(J$1,0),"")</f>
        <v>-6.Cr</v>
      </c>
      <c r="AN277" s="46" t="str">
        <f>IF(M277&lt;&gt;"","-" &amp;TEXT(comp[[#This Row],[Ta]],"0.#") &amp;TEXT(M$1,0),"")</f>
        <v>-2.8Ta</v>
      </c>
      <c r="AO277" s="46" t="str">
        <f>IF(N277&lt;&gt;"","-" &amp;TEXT(comp[[#This Row],[Nb]],"0.#") &amp;TEXT(N$1,0),"")</f>
        <v/>
      </c>
      <c r="AP277" s="46" t="str">
        <f>IF(O277&lt;&gt;"","-" &amp;TEXT(comp[[#This Row],[V]],"0.#") &amp;TEXT(O$1,0),"")</f>
        <v/>
      </c>
      <c r="AQ277" s="46" t="str">
        <f>IF(L277&lt;&gt;"","-" &amp;TEXT(comp[[#This Row],[Ti]],"0.#") &amp;TEXT(L$1,0),"")</f>
        <v>-2.6Ti</v>
      </c>
      <c r="AR277" s="46" t="str">
        <f>IF(P277&lt;&gt;"","-" &amp;TEXT(comp[[#This Row],[Mo]],"0.#") &amp;TEXT(P$1,0),"")</f>
        <v>-0.Mo</v>
      </c>
      <c r="AS277" s="46" t="str">
        <f>IF(Q277&lt;&gt;"","-" &amp;TEXT(comp[[#This Row],[C]],"0.##") &amp;TEXT(Q$1,0),"")</f>
        <v>-0.26C</v>
      </c>
      <c r="AT277" s="46" t="str">
        <f>IF(R277&lt;&gt;"","-" &amp;TEXT(comp[[#This Row],[Zr]],"0.##") &amp;TEXT(R$1,0),"")</f>
        <v/>
      </c>
      <c r="AU277" s="46" t="str">
        <f>IF(S277&lt;&gt;"","-" &amp;TEXT(comp[[#This Row],[B]],"0.##") &amp;TEXT(S$1,0),"")</f>
        <v>-0.14B</v>
      </c>
      <c r="AV277" s="46" t="str">
        <f>IF(T277&lt;&gt;"","-" &amp;TEXT(comp[[#This Row],[Ir]],"0.#") &amp;TEXT(T$1,0),"")</f>
        <v/>
      </c>
      <c r="AW277" s="46" t="str">
        <f>IF(U277&lt;&gt;"","-" &amp;TEXT(comp[[#This Row],[Re]],"0.#") &amp;TEXT(U$1,0),"")</f>
        <v/>
      </c>
      <c r="AX277" s="46" t="str">
        <f>IF(V277&lt;&gt;"","-" &amp;TEXT(comp[[#This Row],[Si]],"0.#") &amp;TEXT(V$1,0),"")</f>
        <v/>
      </c>
      <c r="AY277" s="46" t="str">
        <f>IF(W277&lt;&gt;"","-" &amp;TEXT(comp[[#This Row],[Fe]],"0.#") &amp;TEXT(W$1,0),"")</f>
        <v/>
      </c>
      <c r="AZ277" s="46" t="str">
        <f>IF(X277&lt;&gt;"","-" &amp;TEXT(comp[[#This Row],[Y]],"0.#") &amp;TEXT(X$1,0),"")</f>
        <v/>
      </c>
      <c r="BA277" s="46" t="str">
        <f>IF(Y277&lt;&gt;"","-" &amp;TEXT(comp[[#This Row],[Hf]],"0.#") &amp;TEXT(Y$1,0),"")</f>
        <v>-0.5Hf</v>
      </c>
      <c r="BB277" s="46" t="str">
        <f>IF(Z277&lt;&gt;"","-" &amp;TEXT(comp[[#This Row],[Ge]],"0.#") &amp;TEXT(Z$1,0),"")</f>
        <v/>
      </c>
      <c r="BC277" s="46" t="str">
        <f>IF(AA277&lt;&gt;"","-" &amp;TEXT(comp[[#This Row],[Mn]],"0.#") &amp;TEXT(AA$1,0),"")</f>
        <v/>
      </c>
      <c r="BD277" s="46" t="str">
        <f>IF(AB277&lt;&gt;"","-" &amp;TEXT(comp[[#This Row],[Sc]],"0.#") &amp;TEXT(AB$1,0),"")</f>
        <v/>
      </c>
      <c r="BE277" s="46" t="str">
        <f>IF(AC277&lt;&gt;"","-" &amp;TEXT(comp[[#This Row],[Ru]],"0.#") &amp;TEXT(AC$1,0),"")</f>
        <v/>
      </c>
      <c r="BF277" s="46" t="str">
        <f>IF(AD277&lt;&gt;"","-" &amp;TEXT(comp[[#This Row],[Ce]],"0.#") &amp;TEXT(AD$1,0),"")</f>
        <v/>
      </c>
      <c r="BG277" s="46" t="str">
        <f>IF(AE277&lt;&gt;"","-" &amp;TEXT([1]comp!$AE277,"0.#") &amp;TEXT(AE$1,0),"")</f>
        <v/>
      </c>
      <c r="BH277" s="28" t="str">
        <f>[1]comp!$D277 &amp; [1]comp!$E277</f>
        <v>0MoLiu, J., Yu, J. J., Yang, Y. H., Zhou, Y. Z. &amp; Sun, X. F. Effects of Mo on the evolution of microstructures and mechanical properties in Co-Al-W base superalloys. Mater. Sci. Eng. A 745, 404–410 (2019).</v>
      </c>
      <c r="BI277" s="36" t="str">
        <f t="shared" si="22"/>
        <v>Co-16.Ni-9.3Al-6.Cr-3.4W-2.6Ti-2.8Ta-0.Mo-0.5Hf-0.26C-0.14B</v>
      </c>
      <c r="BJ277" s="28" t="s">
        <v>1759</v>
      </c>
      <c r="BK277" t="str">
        <f t="shared" si="23"/>
        <v>-9.3Al-6.Cr-3.4W-2.8Ta-16.Ni-0.Mo-2.6Ti-0.26C-0.14B-0.5Hf</v>
      </c>
      <c r="BL277"/>
      <c r="BM277"/>
      <c r="BN277"/>
      <c r="BO277"/>
    </row>
    <row r="278" spans="1:67" s="31" customFormat="1" x14ac:dyDescent="0.3">
      <c r="A278" s="26" t="str">
        <f t="shared" si="20"/>
        <v>Co-30.Ni-9.9Al-1.9Nb-5.1Mo</v>
      </c>
      <c r="B278" s="60" t="s">
        <v>1481</v>
      </c>
      <c r="C278" s="60" t="s">
        <v>2936</v>
      </c>
      <c r="D278" s="44" t="s">
        <v>618</v>
      </c>
      <c r="E278" s="44" t="s">
        <v>617</v>
      </c>
      <c r="F278" s="44">
        <v>290</v>
      </c>
      <c r="G278" s="54">
        <f t="shared" si="21"/>
        <v>53.1</v>
      </c>
      <c r="H278" s="54">
        <v>30</v>
      </c>
      <c r="I278" s="54">
        <v>9.9</v>
      </c>
      <c r="J278" s="54"/>
      <c r="K278" s="54"/>
      <c r="L278" s="54"/>
      <c r="M278" s="54"/>
      <c r="N278" s="54">
        <v>1.9</v>
      </c>
      <c r="O278" s="54"/>
      <c r="P278" s="54">
        <v>5.0999999999999996</v>
      </c>
      <c r="Q278" s="50"/>
      <c r="R278" s="50"/>
      <c r="S278" s="50"/>
      <c r="T278" s="54"/>
      <c r="U278" s="54"/>
      <c r="V278" s="54"/>
      <c r="W278" s="54"/>
      <c r="X278" s="54"/>
      <c r="Y278" s="54"/>
      <c r="Z278" s="54"/>
      <c r="AA278" s="54"/>
      <c r="AB278" s="54"/>
      <c r="AC278" s="54"/>
      <c r="AD278" s="54"/>
      <c r="AE278" s="54"/>
      <c r="AF278" s="44">
        <f t="shared" si="24"/>
        <v>8.3527100000000001</v>
      </c>
      <c r="AG278" s="44"/>
      <c r="AH278" s="44"/>
      <c r="AI278" s="46" t="s">
        <v>1</v>
      </c>
      <c r="AJ278" s="46" t="str">
        <f>IF(I278&lt;&gt;"","-" &amp;TEXT([1]comp!$I278,"0.#") &amp;TEXT(I$1,0),"")</f>
        <v>-9.9Al</v>
      </c>
      <c r="AK278" s="46" t="str">
        <f>IF(K278&lt;&gt;"","-" &amp;TEXT(comp[[#This Row],[W]],"0.#") &amp;TEXT(K$1,0),"")</f>
        <v/>
      </c>
      <c r="AL278" s="46" t="str">
        <f>IF(H278&lt;&gt;"","-" &amp;TEXT(comp[[#This Row],[Ni]],"0.#") &amp;TEXT(H$1,0),"")</f>
        <v>-30.Ni</v>
      </c>
      <c r="AM278" s="46" t="str">
        <f>IF(J278&lt;&gt;"","-" &amp;TEXT(comp[[#This Row],[Cr]],"0.#") &amp;TEXT(J$1,0),"")</f>
        <v/>
      </c>
      <c r="AN278" s="46" t="str">
        <f>IF(M278&lt;&gt;"","-" &amp;TEXT(comp[[#This Row],[Ta]],"0.#") &amp;TEXT(M$1,0),"")</f>
        <v/>
      </c>
      <c r="AO278" s="46" t="str">
        <f>IF(N278&lt;&gt;"","-" &amp;TEXT(comp[[#This Row],[Nb]],"0.#") &amp;TEXT(N$1,0),"")</f>
        <v>-1.9Nb</v>
      </c>
      <c r="AP278" s="46" t="str">
        <f>IF(O278&lt;&gt;"","-" &amp;TEXT(comp[[#This Row],[V]],"0.#") &amp;TEXT(O$1,0),"")</f>
        <v/>
      </c>
      <c r="AQ278" s="46" t="str">
        <f>IF(L278&lt;&gt;"","-" &amp;TEXT(comp[[#This Row],[Ti]],"0.#") &amp;TEXT(L$1,0),"")</f>
        <v/>
      </c>
      <c r="AR278" s="46" t="str">
        <f>IF(P278&lt;&gt;"","-" &amp;TEXT(comp[[#This Row],[Mo]],"0.#") &amp;TEXT(P$1,0),"")</f>
        <v>-5.1Mo</v>
      </c>
      <c r="AS278" s="46" t="str">
        <f>IF(Q278&lt;&gt;"","-" &amp;TEXT(comp[[#This Row],[C]],"0.##") &amp;TEXT(Q$1,0),"")</f>
        <v/>
      </c>
      <c r="AT278" s="46" t="str">
        <f>IF(R278&lt;&gt;"","-" &amp;TEXT(comp[[#This Row],[Zr]],"0.##") &amp;TEXT(R$1,0),"")</f>
        <v/>
      </c>
      <c r="AU278" s="46" t="str">
        <f>IF(S278&lt;&gt;"","-" &amp;TEXT(comp[[#This Row],[B]],"0.##") &amp;TEXT(S$1,0),"")</f>
        <v/>
      </c>
      <c r="AV278" s="46" t="str">
        <f>IF(T278&lt;&gt;"","-" &amp;TEXT(comp[[#This Row],[Ir]],"0.#") &amp;TEXT(T$1,0),"")</f>
        <v/>
      </c>
      <c r="AW278" s="46" t="str">
        <f>IF(U278&lt;&gt;"","-" &amp;TEXT(comp[[#This Row],[Re]],"0.#") &amp;TEXT(U$1,0),"")</f>
        <v/>
      </c>
      <c r="AX278" s="46" t="str">
        <f>IF(V278&lt;&gt;"","-" &amp;TEXT(comp[[#This Row],[Si]],"0.#") &amp;TEXT(V$1,0),"")</f>
        <v/>
      </c>
      <c r="AY278" s="46" t="str">
        <f>IF(W278&lt;&gt;"","-" &amp;TEXT(comp[[#This Row],[Fe]],"0.#") &amp;TEXT(W$1,0),"")</f>
        <v/>
      </c>
      <c r="AZ278" s="46" t="str">
        <f>IF(X278&lt;&gt;"","-" &amp;TEXT(comp[[#This Row],[Y]],"0.#") &amp;TEXT(X$1,0),"")</f>
        <v/>
      </c>
      <c r="BA278" s="46" t="str">
        <f>IF(Y278&lt;&gt;"","-" &amp;TEXT(comp[[#This Row],[Hf]],"0.#") &amp;TEXT(Y$1,0),"")</f>
        <v/>
      </c>
      <c r="BB278" s="46" t="str">
        <f>IF(Z278&lt;&gt;"","-" &amp;TEXT(comp[[#This Row],[Ge]],"0.#") &amp;TEXT(Z$1,0),"")</f>
        <v/>
      </c>
      <c r="BC278" s="46" t="str">
        <f>IF(AA278&lt;&gt;"","-" &amp;TEXT(comp[[#This Row],[Mn]],"0.#") &amp;TEXT(AA$1,0),"")</f>
        <v/>
      </c>
      <c r="BD278" s="46" t="str">
        <f>IF(AB278&lt;&gt;"","-" &amp;TEXT(comp[[#This Row],[Sc]],"0.#") &amp;TEXT(AB$1,0),"")</f>
        <v/>
      </c>
      <c r="BE278" s="46" t="str">
        <f>IF(AC278&lt;&gt;"","-" &amp;TEXT(comp[[#This Row],[Ru]],"0.#") &amp;TEXT(AC$1,0),"")</f>
        <v/>
      </c>
      <c r="BF278" s="46" t="str">
        <f>IF(AD278&lt;&gt;"","-" &amp;TEXT(comp[[#This Row],[Ce]],"0.#") &amp;TEXT(AD$1,0),"")</f>
        <v/>
      </c>
      <c r="BG278" s="46" t="str">
        <f>IF(AE278&lt;&gt;"","-" &amp;TEXT([1]comp!$AE278,"0.#") &amp;TEXT(AE$1,0),"")</f>
        <v/>
      </c>
      <c r="BH278" s="44" t="str">
        <f>[1]comp!$D278 &amp; [1]comp!$E278</f>
        <v>Co-30Ni-99Al-5.1Mo-1.9NbLiu, Q., Coakley, J., Seidman, D. N. &amp; Dunand, D. C. Precipitate Evolution and Creep Behavior of a W-Free Co-based Superalloy. Metall. Mater. Trans. A Phys. Metall. Mater. Sci. 47, 6090–6096 (2016).</v>
      </c>
      <c r="BI278" s="63" t="str">
        <f t="shared" si="22"/>
        <v>Co-30.Ni-9.9Al-1.9Nb-5.1Mo</v>
      </c>
      <c r="BJ278" s="44" t="s">
        <v>1535</v>
      </c>
      <c r="BK278" t="str">
        <f t="shared" si="23"/>
        <v>-9.9Al-30.Ni-5.1Mo-1.9Nb</v>
      </c>
      <c r="BL278"/>
      <c r="BM278"/>
      <c r="BN278"/>
      <c r="BO278"/>
    </row>
    <row r="279" spans="1:67" s="31" customFormat="1" x14ac:dyDescent="0.3">
      <c r="A279" s="26" t="str">
        <f t="shared" si="20"/>
        <v>Co-4.2Ti-12.1V</v>
      </c>
      <c r="B279" s="60" t="s">
        <v>1481</v>
      </c>
      <c r="C279" s="60" t="s">
        <v>2937</v>
      </c>
      <c r="D279" s="65" t="s">
        <v>628</v>
      </c>
      <c r="E279" s="44" t="s">
        <v>627</v>
      </c>
      <c r="F279" s="44">
        <v>291</v>
      </c>
      <c r="G279" s="54">
        <f t="shared" si="21"/>
        <v>83.7</v>
      </c>
      <c r="H279" s="54"/>
      <c r="I279" s="54"/>
      <c r="J279" s="54"/>
      <c r="K279" s="54"/>
      <c r="L279" s="54">
        <v>4.2</v>
      </c>
      <c r="M279" s="54"/>
      <c r="N279" s="54"/>
      <c r="O279" s="54">
        <v>12.1</v>
      </c>
      <c r="P279" s="54"/>
      <c r="Q279" s="50"/>
      <c r="R279" s="50"/>
      <c r="S279" s="50"/>
      <c r="T279" s="54"/>
      <c r="U279" s="54"/>
      <c r="V279" s="54"/>
      <c r="W279" s="54"/>
      <c r="X279" s="54"/>
      <c r="Y279" s="54"/>
      <c r="Z279" s="54"/>
      <c r="AA279" s="54"/>
      <c r="AB279" s="54"/>
      <c r="AC279" s="54"/>
      <c r="AD279" s="54"/>
      <c r="AE279" s="54"/>
      <c r="AF279" s="44">
        <f t="shared" si="24"/>
        <v>8.3779040000000009</v>
      </c>
      <c r="AG279" s="44">
        <v>8.23</v>
      </c>
      <c r="AH279" s="44"/>
      <c r="AI279" s="46" t="s">
        <v>1</v>
      </c>
      <c r="AJ279" s="46" t="str">
        <f>IF(I279&lt;&gt;"","-" &amp;TEXT([1]comp!$I279,"0.#") &amp;TEXT(I$1,0),"")</f>
        <v/>
      </c>
      <c r="AK279" s="46" t="str">
        <f>IF(K279&lt;&gt;"","-" &amp;TEXT(comp[[#This Row],[W]],"0.#") &amp;TEXT(K$1,0),"")</f>
        <v/>
      </c>
      <c r="AL279" s="46" t="str">
        <f>IF(H279&lt;&gt;"","-" &amp;TEXT(comp[[#This Row],[Ni]],"0.#") &amp;TEXT(H$1,0),"")</f>
        <v/>
      </c>
      <c r="AM279" s="46" t="str">
        <f>IF(J279&lt;&gt;"","-" &amp;TEXT(comp[[#This Row],[Cr]],"0.#") &amp;TEXT(J$1,0),"")</f>
        <v/>
      </c>
      <c r="AN279" s="46" t="str">
        <f>IF(M279&lt;&gt;"","-" &amp;TEXT(comp[[#This Row],[Ta]],"0.#") &amp;TEXT(M$1,0),"")</f>
        <v/>
      </c>
      <c r="AO279" s="46" t="str">
        <f>IF(N279&lt;&gt;"","-" &amp;TEXT(comp[[#This Row],[Nb]],"0.#") &amp;TEXT(N$1,0),"")</f>
        <v/>
      </c>
      <c r="AP279" s="46" t="str">
        <f>IF(O279&lt;&gt;"","-" &amp;TEXT(comp[[#This Row],[V]],"0.#") &amp;TEXT(O$1,0),"")</f>
        <v>-12.1V</v>
      </c>
      <c r="AQ279" s="46" t="str">
        <f>IF(L279&lt;&gt;"","-" &amp;TEXT(comp[[#This Row],[Ti]],"0.#") &amp;TEXT(L$1,0),"")</f>
        <v>-4.2Ti</v>
      </c>
      <c r="AR279" s="46" t="str">
        <f>IF(P279&lt;&gt;"","-" &amp;TEXT(comp[[#This Row],[Mo]],"0.#") &amp;TEXT(P$1,0),"")</f>
        <v/>
      </c>
      <c r="AS279" s="46" t="str">
        <f>IF(Q279&lt;&gt;"","-" &amp;TEXT(comp[[#This Row],[C]],"0.##") &amp;TEXT(Q$1,0),"")</f>
        <v/>
      </c>
      <c r="AT279" s="46" t="str">
        <f>IF(R279&lt;&gt;"","-" &amp;TEXT(comp[[#This Row],[Zr]],"0.##") &amp;TEXT(R$1,0),"")</f>
        <v/>
      </c>
      <c r="AU279" s="46" t="str">
        <f>IF(S279&lt;&gt;"","-" &amp;TEXT(comp[[#This Row],[B]],"0.##") &amp;TEXT(S$1,0),"")</f>
        <v/>
      </c>
      <c r="AV279" s="46" t="str">
        <f>IF(T279&lt;&gt;"","-" &amp;TEXT(comp[[#This Row],[Ir]],"0.#") &amp;TEXT(T$1,0),"")</f>
        <v/>
      </c>
      <c r="AW279" s="46" t="str">
        <f>IF(U279&lt;&gt;"","-" &amp;TEXT(comp[[#This Row],[Re]],"0.#") &amp;TEXT(U$1,0),"")</f>
        <v/>
      </c>
      <c r="AX279" s="46" t="str">
        <f>IF(V279&lt;&gt;"","-" &amp;TEXT(comp[[#This Row],[Si]],"0.#") &amp;TEXT(V$1,0),"")</f>
        <v/>
      </c>
      <c r="AY279" s="46" t="str">
        <f>IF(W279&lt;&gt;"","-" &amp;TEXT(comp[[#This Row],[Fe]],"0.#") &amp;TEXT(W$1,0),"")</f>
        <v/>
      </c>
      <c r="AZ279" s="46" t="str">
        <f>IF(X279&lt;&gt;"","-" &amp;TEXT(comp[[#This Row],[Y]],"0.#") &amp;TEXT(X$1,0),"")</f>
        <v/>
      </c>
      <c r="BA279" s="46" t="str">
        <f>IF(Y279&lt;&gt;"","-" &amp;TEXT(comp[[#This Row],[Hf]],"0.#") &amp;TEXT(Y$1,0),"")</f>
        <v/>
      </c>
      <c r="BB279" s="46" t="str">
        <f>IF(Z279&lt;&gt;"","-" &amp;TEXT(comp[[#This Row],[Ge]],"0.#") &amp;TEXT(Z$1,0),"")</f>
        <v/>
      </c>
      <c r="BC279" s="46" t="str">
        <f>IF(AA279&lt;&gt;"","-" &amp;TEXT(comp[[#This Row],[Mn]],"0.#") &amp;TEXT(AA$1,0),"")</f>
        <v/>
      </c>
      <c r="BD279" s="46" t="str">
        <f>IF(AB279&lt;&gt;"","-" &amp;TEXT(comp[[#This Row],[Sc]],"0.#") &amp;TEXT(AB$1,0),"")</f>
        <v/>
      </c>
      <c r="BE279" s="46" t="str">
        <f>IF(AC279&lt;&gt;"","-" &amp;TEXT(comp[[#This Row],[Ru]],"0.#") &amp;TEXT(AC$1,0),"")</f>
        <v/>
      </c>
      <c r="BF279" s="46" t="str">
        <f>IF(AD279&lt;&gt;"","-" &amp;TEXT(comp[[#This Row],[Ce]],"0.#") &amp;TEXT(AD$1,0),"")</f>
        <v/>
      </c>
      <c r="BG279" s="46" t="str">
        <f>IF(AE279&lt;&gt;"","-" &amp;TEXT([1]comp!$AE279,"0.#") &amp;TEXT(AE$1,0),"")</f>
        <v/>
      </c>
      <c r="BH279" s="44" t="str">
        <f>[1]comp!$D279 &amp; [1]comp!$E279</f>
        <v>CVT-1Liu, X. et al. Effects of Nb and W additions on the microstructures and mechanical properties of novel γ/γ’ Co-V-Ti-based superalloys. Metals (Basel). 8, (2018).</v>
      </c>
      <c r="BI279" s="63" t="str">
        <f t="shared" si="22"/>
        <v>Co-4.2Ti-12.1V</v>
      </c>
      <c r="BJ279" s="44" t="s">
        <v>1762</v>
      </c>
      <c r="BK279" t="str">
        <f t="shared" si="23"/>
        <v>-12.1V-4.2Ti</v>
      </c>
      <c r="BL279"/>
      <c r="BM279"/>
      <c r="BN279"/>
      <c r="BO279"/>
    </row>
    <row r="280" spans="1:67" s="28" customFormat="1" x14ac:dyDescent="0.3">
      <c r="A280" s="26" t="str">
        <f t="shared" si="20"/>
        <v>Co-4.1Ti-2.2Nb-10.1V</v>
      </c>
      <c r="B280" s="60" t="s">
        <v>1481</v>
      </c>
      <c r="C280" s="60" t="s">
        <v>2938</v>
      </c>
      <c r="D280" s="44" t="s">
        <v>630</v>
      </c>
      <c r="E280" s="44" t="s">
        <v>627</v>
      </c>
      <c r="F280" s="44">
        <v>292</v>
      </c>
      <c r="G280" s="54">
        <f t="shared" si="21"/>
        <v>83.6</v>
      </c>
      <c r="H280" s="54"/>
      <c r="I280" s="54"/>
      <c r="J280" s="54"/>
      <c r="K280" s="54"/>
      <c r="L280" s="54">
        <v>4.0999999999999996</v>
      </c>
      <c r="M280" s="54"/>
      <c r="N280" s="54">
        <v>2.2000000000000002</v>
      </c>
      <c r="O280" s="54">
        <v>10.1</v>
      </c>
      <c r="P280" s="54"/>
      <c r="Q280" s="50"/>
      <c r="R280" s="50"/>
      <c r="S280" s="50"/>
      <c r="T280" s="54"/>
      <c r="U280" s="54"/>
      <c r="V280" s="54"/>
      <c r="W280" s="54"/>
      <c r="X280" s="54"/>
      <c r="Y280" s="54"/>
      <c r="Z280" s="54"/>
      <c r="AA280" s="54"/>
      <c r="AB280" s="54"/>
      <c r="AC280" s="54"/>
      <c r="AD280" s="54"/>
      <c r="AE280" s="54"/>
      <c r="AF280" s="44">
        <f t="shared" si="24"/>
        <v>8.4308370000000004</v>
      </c>
      <c r="AG280" s="44">
        <v>8.31</v>
      </c>
      <c r="AH280" s="44"/>
      <c r="AI280" s="46" t="s">
        <v>1</v>
      </c>
      <c r="AJ280" s="46" t="str">
        <f>IF(I280&lt;&gt;"","-" &amp;TEXT([1]comp!$I280,"0.#") &amp;TEXT(I$1,0),"")</f>
        <v/>
      </c>
      <c r="AK280" s="46" t="str">
        <f>IF(K280&lt;&gt;"","-" &amp;TEXT(comp[[#This Row],[W]],"0.#") &amp;TEXT(K$1,0),"")</f>
        <v/>
      </c>
      <c r="AL280" s="46" t="str">
        <f>IF(H280&lt;&gt;"","-" &amp;TEXT(comp[[#This Row],[Ni]],"0.#") &amp;TEXT(H$1,0),"")</f>
        <v/>
      </c>
      <c r="AM280" s="46" t="str">
        <f>IF(J280&lt;&gt;"","-" &amp;TEXT(comp[[#This Row],[Cr]],"0.#") &amp;TEXT(J$1,0),"")</f>
        <v/>
      </c>
      <c r="AN280" s="46" t="str">
        <f>IF(M280&lt;&gt;"","-" &amp;TEXT(comp[[#This Row],[Ta]],"0.#") &amp;TEXT(M$1,0),"")</f>
        <v/>
      </c>
      <c r="AO280" s="46" t="str">
        <f>IF(N280&lt;&gt;"","-" &amp;TEXT(comp[[#This Row],[Nb]],"0.#") &amp;TEXT(N$1,0),"")</f>
        <v>-2.2Nb</v>
      </c>
      <c r="AP280" s="46" t="str">
        <f>IF(O280&lt;&gt;"","-" &amp;TEXT(comp[[#This Row],[V]],"0.#") &amp;TEXT(O$1,0),"")</f>
        <v>-10.1V</v>
      </c>
      <c r="AQ280" s="46" t="str">
        <f>IF(L280&lt;&gt;"","-" &amp;TEXT(comp[[#This Row],[Ti]],"0.#") &amp;TEXT(L$1,0),"")</f>
        <v>-4.1Ti</v>
      </c>
      <c r="AR280" s="46" t="str">
        <f>IF(P280&lt;&gt;"","-" &amp;TEXT(comp[[#This Row],[Mo]],"0.#") &amp;TEXT(P$1,0),"")</f>
        <v/>
      </c>
      <c r="AS280" s="46" t="str">
        <f>IF(Q280&lt;&gt;"","-" &amp;TEXT(comp[[#This Row],[C]],"0.##") &amp;TEXT(Q$1,0),"")</f>
        <v/>
      </c>
      <c r="AT280" s="46" t="str">
        <f>IF(R280&lt;&gt;"","-" &amp;TEXT(comp[[#This Row],[Zr]],"0.##") &amp;TEXT(R$1,0),"")</f>
        <v/>
      </c>
      <c r="AU280" s="46" t="str">
        <f>IF(S280&lt;&gt;"","-" &amp;TEXT(comp[[#This Row],[B]],"0.##") &amp;TEXT(S$1,0),"")</f>
        <v/>
      </c>
      <c r="AV280" s="46" t="str">
        <f>IF(T280&lt;&gt;"","-" &amp;TEXT(comp[[#This Row],[Ir]],"0.#") &amp;TEXT(T$1,0),"")</f>
        <v/>
      </c>
      <c r="AW280" s="46" t="str">
        <f>IF(U280&lt;&gt;"","-" &amp;TEXT(comp[[#This Row],[Re]],"0.#") &amp;TEXT(U$1,0),"")</f>
        <v/>
      </c>
      <c r="AX280" s="46" t="str">
        <f>IF(V280&lt;&gt;"","-" &amp;TEXT(comp[[#This Row],[Si]],"0.#") &amp;TEXT(V$1,0),"")</f>
        <v/>
      </c>
      <c r="AY280" s="46" t="str">
        <f>IF(W280&lt;&gt;"","-" &amp;TEXT(comp[[#This Row],[Fe]],"0.#") &amp;TEXT(W$1,0),"")</f>
        <v/>
      </c>
      <c r="AZ280" s="46" t="str">
        <f>IF(X280&lt;&gt;"","-" &amp;TEXT(comp[[#This Row],[Y]],"0.#") &amp;TEXT(X$1,0),"")</f>
        <v/>
      </c>
      <c r="BA280" s="46" t="str">
        <f>IF(Y280&lt;&gt;"","-" &amp;TEXT(comp[[#This Row],[Hf]],"0.#") &amp;TEXT(Y$1,0),"")</f>
        <v/>
      </c>
      <c r="BB280" s="46" t="str">
        <f>IF(Z280&lt;&gt;"","-" &amp;TEXT(comp[[#This Row],[Ge]],"0.#") &amp;TEXT(Z$1,0),"")</f>
        <v/>
      </c>
      <c r="BC280" s="46" t="str">
        <f>IF(AA280&lt;&gt;"","-" &amp;TEXT(comp[[#This Row],[Mn]],"0.#") &amp;TEXT(AA$1,0),"")</f>
        <v/>
      </c>
      <c r="BD280" s="46" t="str">
        <f>IF(AB280&lt;&gt;"","-" &amp;TEXT(comp[[#This Row],[Sc]],"0.#") &amp;TEXT(AB$1,0),"")</f>
        <v/>
      </c>
      <c r="BE280" s="46" t="str">
        <f>IF(AC280&lt;&gt;"","-" &amp;TEXT(comp[[#This Row],[Ru]],"0.#") &amp;TEXT(AC$1,0),"")</f>
        <v/>
      </c>
      <c r="BF280" s="46" t="str">
        <f>IF(AD280&lt;&gt;"","-" &amp;TEXT(comp[[#This Row],[Ce]],"0.#") &amp;TEXT(AD$1,0),"")</f>
        <v/>
      </c>
      <c r="BG280" s="46" t="str">
        <f>IF(AE280&lt;&gt;"","-" &amp;TEXT([1]comp!$AE280,"0.#") &amp;TEXT(AE$1,0),"")</f>
        <v/>
      </c>
      <c r="BH280" s="44" t="str">
        <f>[1]comp!$D280 &amp; [1]comp!$E280</f>
        <v>CVTNLiu, X. et al. Effects of Nb and W additions on the microstructures and mechanical properties of novel γ/γ’ Co-V-Ti-based superalloys. Metals (Basel). 8, (2018).</v>
      </c>
      <c r="BI280" s="63" t="str">
        <f t="shared" si="22"/>
        <v>Co-4.1Ti-2.2Nb-10.1V</v>
      </c>
      <c r="BJ280" s="44" t="s">
        <v>1763</v>
      </c>
      <c r="BK280" t="str">
        <f t="shared" si="23"/>
        <v>-2.2Nb-10.1V-4.1Ti</v>
      </c>
      <c r="BL280"/>
      <c r="BM280"/>
      <c r="BN280"/>
      <c r="BO280"/>
    </row>
    <row r="281" spans="1:67" s="31" customFormat="1" x14ac:dyDescent="0.3">
      <c r="A281" s="26" t="str">
        <f t="shared" si="20"/>
        <v>Co-2.1W-4.1Ti-9.9V</v>
      </c>
      <c r="B281" s="60" t="s">
        <v>1482</v>
      </c>
      <c r="C281" s="60" t="s">
        <v>2939</v>
      </c>
      <c r="D281" s="44" t="s">
        <v>629</v>
      </c>
      <c r="E281" s="44" t="s">
        <v>627</v>
      </c>
      <c r="F281" s="44">
        <v>293</v>
      </c>
      <c r="G281" s="54">
        <f t="shared" si="21"/>
        <v>83.9</v>
      </c>
      <c r="H281" s="54"/>
      <c r="I281" s="54"/>
      <c r="J281" s="54"/>
      <c r="K281" s="54">
        <v>2.1</v>
      </c>
      <c r="L281" s="54">
        <v>4.0999999999999996</v>
      </c>
      <c r="M281" s="54"/>
      <c r="N281" s="54"/>
      <c r="O281" s="54">
        <v>9.9</v>
      </c>
      <c r="P281" s="54"/>
      <c r="Q281" s="50"/>
      <c r="R281" s="50"/>
      <c r="S281" s="50"/>
      <c r="T281" s="54"/>
      <c r="U281" s="54"/>
      <c r="V281" s="54"/>
      <c r="W281" s="54"/>
      <c r="X281" s="54"/>
      <c r="Y281" s="54"/>
      <c r="Z281" s="54"/>
      <c r="AA281" s="54"/>
      <c r="AB281" s="54"/>
      <c r="AC281" s="54"/>
      <c r="AD281" s="54"/>
      <c r="AE281" s="54"/>
      <c r="AF281" s="44">
        <f t="shared" si="24"/>
        <v>8.6610270000000007</v>
      </c>
      <c r="AG281" s="44">
        <v>8.5</v>
      </c>
      <c r="AH281" s="44"/>
      <c r="AI281" s="46" t="s">
        <v>1</v>
      </c>
      <c r="AJ281" s="46" t="str">
        <f>IF(I281&lt;&gt;"","-" &amp;TEXT([1]comp!$I281,"0.#") &amp;TEXT(I$1,0),"")</f>
        <v/>
      </c>
      <c r="AK281" s="46" t="str">
        <f>IF(K281&lt;&gt;"","-" &amp;TEXT(comp[[#This Row],[W]],"0.#") &amp;TEXT(K$1,0),"")</f>
        <v>-2.1W</v>
      </c>
      <c r="AL281" s="46" t="str">
        <f>IF(H281&lt;&gt;"","-" &amp;TEXT(comp[[#This Row],[Ni]],"0.#") &amp;TEXT(H$1,0),"")</f>
        <v/>
      </c>
      <c r="AM281" s="46" t="str">
        <f>IF(J281&lt;&gt;"","-" &amp;TEXT(comp[[#This Row],[Cr]],"0.#") &amp;TEXT(J$1,0),"")</f>
        <v/>
      </c>
      <c r="AN281" s="46" t="str">
        <f>IF(M281&lt;&gt;"","-" &amp;TEXT(comp[[#This Row],[Ta]],"0.#") &amp;TEXT(M$1,0),"")</f>
        <v/>
      </c>
      <c r="AO281" s="46" t="str">
        <f>IF(N281&lt;&gt;"","-" &amp;TEXT(comp[[#This Row],[Nb]],"0.#") &amp;TEXT(N$1,0),"")</f>
        <v/>
      </c>
      <c r="AP281" s="46" t="str">
        <f>IF(O281&lt;&gt;"","-" &amp;TEXT(comp[[#This Row],[V]],"0.#") &amp;TEXT(O$1,0),"")</f>
        <v>-9.9V</v>
      </c>
      <c r="AQ281" s="46" t="str">
        <f>IF(L281&lt;&gt;"","-" &amp;TEXT(comp[[#This Row],[Ti]],"0.#") &amp;TEXT(L$1,0),"")</f>
        <v>-4.1Ti</v>
      </c>
      <c r="AR281" s="46" t="str">
        <f>IF(P281&lt;&gt;"","-" &amp;TEXT(comp[[#This Row],[Mo]],"0.#") &amp;TEXT(P$1,0),"")</f>
        <v/>
      </c>
      <c r="AS281" s="46" t="str">
        <f>IF(Q281&lt;&gt;"","-" &amp;TEXT(comp[[#This Row],[C]],"0.##") &amp;TEXT(Q$1,0),"")</f>
        <v/>
      </c>
      <c r="AT281" s="46" t="str">
        <f>IF(R281&lt;&gt;"","-" &amp;TEXT(comp[[#This Row],[Zr]],"0.##") &amp;TEXT(R$1,0),"")</f>
        <v/>
      </c>
      <c r="AU281" s="46" t="str">
        <f>IF(S281&lt;&gt;"","-" &amp;TEXT(comp[[#This Row],[B]],"0.##") &amp;TEXT(S$1,0),"")</f>
        <v/>
      </c>
      <c r="AV281" s="46" t="str">
        <f>IF(T281&lt;&gt;"","-" &amp;TEXT(comp[[#This Row],[Ir]],"0.#") &amp;TEXT(T$1,0),"")</f>
        <v/>
      </c>
      <c r="AW281" s="46" t="str">
        <f>IF(U281&lt;&gt;"","-" &amp;TEXT(comp[[#This Row],[Re]],"0.#") &amp;TEXT(U$1,0),"")</f>
        <v/>
      </c>
      <c r="AX281" s="46" t="str">
        <f>IF(V281&lt;&gt;"","-" &amp;TEXT(comp[[#This Row],[Si]],"0.#") &amp;TEXT(V$1,0),"")</f>
        <v/>
      </c>
      <c r="AY281" s="46" t="str">
        <f>IF(W281&lt;&gt;"","-" &amp;TEXT(comp[[#This Row],[Fe]],"0.#") &amp;TEXT(W$1,0),"")</f>
        <v/>
      </c>
      <c r="AZ281" s="46" t="str">
        <f>IF(X281&lt;&gt;"","-" &amp;TEXT(comp[[#This Row],[Y]],"0.#") &amp;TEXT(X$1,0),"")</f>
        <v/>
      </c>
      <c r="BA281" s="46" t="str">
        <f>IF(Y281&lt;&gt;"","-" &amp;TEXT(comp[[#This Row],[Hf]],"0.#") &amp;TEXT(Y$1,0),"")</f>
        <v/>
      </c>
      <c r="BB281" s="46" t="str">
        <f>IF(Z281&lt;&gt;"","-" &amp;TEXT(comp[[#This Row],[Ge]],"0.#") &amp;TEXT(Z$1,0),"")</f>
        <v/>
      </c>
      <c r="BC281" s="46" t="str">
        <f>IF(AA281&lt;&gt;"","-" &amp;TEXT(comp[[#This Row],[Mn]],"0.#") &amp;TEXT(AA$1,0),"")</f>
        <v/>
      </c>
      <c r="BD281" s="46" t="str">
        <f>IF(AB281&lt;&gt;"","-" &amp;TEXT(comp[[#This Row],[Sc]],"0.#") &amp;TEXT(AB$1,0),"")</f>
        <v/>
      </c>
      <c r="BE281" s="46" t="str">
        <f>IF(AC281&lt;&gt;"","-" &amp;TEXT(comp[[#This Row],[Ru]],"0.#") &amp;TEXT(AC$1,0),"")</f>
        <v/>
      </c>
      <c r="BF281" s="46" t="str">
        <f>IF(AD281&lt;&gt;"","-" &amp;TEXT(comp[[#This Row],[Ce]],"0.#") &amp;TEXT(AD$1,0),"")</f>
        <v/>
      </c>
      <c r="BG281" s="46" t="str">
        <f>IF(AE281&lt;&gt;"","-" &amp;TEXT([1]comp!$AE281,"0.#") &amp;TEXT(AE$1,0),"")</f>
        <v/>
      </c>
      <c r="BH281" s="44" t="str">
        <f>[1]comp!$D281 &amp; [1]comp!$E281</f>
        <v>CCTWLiu, X. et al. Effects of Nb and W additions on the microstructures and mechanical properties of novel γ/γ’ Co-V-Ti-based superalloys. Metals (Basel). 8, (2018).</v>
      </c>
      <c r="BI281" s="63" t="str">
        <f t="shared" si="22"/>
        <v>Co-2.1W-4.1Ti-9.9V</v>
      </c>
      <c r="BJ281" s="44" t="s">
        <v>1761</v>
      </c>
      <c r="BK281" t="str">
        <f t="shared" si="23"/>
        <v>-2.1W-9.9V-4.1Ti</v>
      </c>
      <c r="BL281"/>
      <c r="BM281"/>
      <c r="BN281"/>
      <c r="BO281"/>
    </row>
    <row r="282" spans="1:67" s="31" customFormat="1" x14ac:dyDescent="0.3">
      <c r="A282" s="26" t="str">
        <f t="shared" si="20"/>
        <v>Co-23.Ti</v>
      </c>
      <c r="B282" s="69" t="s">
        <v>779</v>
      </c>
      <c r="C282" s="60" t="s">
        <v>2940</v>
      </c>
      <c r="D282" s="44" t="s">
        <v>642</v>
      </c>
      <c r="E282" s="44" t="s">
        <v>631</v>
      </c>
      <c r="F282" s="44">
        <v>294</v>
      </c>
      <c r="G282" s="54">
        <f t="shared" si="21"/>
        <v>77</v>
      </c>
      <c r="H282" s="54"/>
      <c r="I282" s="54"/>
      <c r="J282" s="54"/>
      <c r="K282" s="54"/>
      <c r="L282" s="54">
        <v>23</v>
      </c>
      <c r="M282" s="54"/>
      <c r="N282" s="54"/>
      <c r="O282" s="54"/>
      <c r="P282" s="54"/>
      <c r="Q282" s="50"/>
      <c r="R282" s="50"/>
      <c r="S282" s="50"/>
      <c r="T282" s="54"/>
      <c r="U282" s="54"/>
      <c r="V282" s="54"/>
      <c r="W282" s="54"/>
      <c r="X282" s="54"/>
      <c r="Y282" s="54"/>
      <c r="Z282" s="54"/>
      <c r="AA282" s="54"/>
      <c r="AB282" s="54"/>
      <c r="AC282" s="54"/>
      <c r="AD282" s="54"/>
      <c r="AE282" s="54"/>
      <c r="AF282" s="44">
        <f t="shared" si="24"/>
        <v>7.8896100000000002</v>
      </c>
      <c r="AG282" s="44"/>
      <c r="AH282" s="44"/>
      <c r="AI282" s="46" t="s">
        <v>1</v>
      </c>
      <c r="AJ282" s="46" t="str">
        <f>IF(I282&lt;&gt;"","-" &amp;TEXT([1]comp!$I282,"0.#") &amp;TEXT(I$1,0),"")</f>
        <v/>
      </c>
      <c r="AK282" s="46" t="str">
        <f>IF(K282&lt;&gt;"","-" &amp;TEXT(comp[[#This Row],[W]],"0.#") &amp;TEXT(K$1,0),"")</f>
        <v/>
      </c>
      <c r="AL282" s="46" t="str">
        <f>IF(H282&lt;&gt;"","-" &amp;TEXT(comp[[#This Row],[Ni]],"0.#") &amp;TEXT(H$1,0),"")</f>
        <v/>
      </c>
      <c r="AM282" s="46" t="str">
        <f>IF(J282&lt;&gt;"","-" &amp;TEXT(comp[[#This Row],[Cr]],"0.#") &amp;TEXT(J$1,0),"")</f>
        <v/>
      </c>
      <c r="AN282" s="46" t="str">
        <f>IF(M282&lt;&gt;"","-" &amp;TEXT(comp[[#This Row],[Ta]],"0.#") &amp;TEXT(M$1,0),"")</f>
        <v/>
      </c>
      <c r="AO282" s="46" t="str">
        <f>IF(N282&lt;&gt;"","-" &amp;TEXT(comp[[#This Row],[Nb]],"0.#") &amp;TEXT(N$1,0),"")</f>
        <v/>
      </c>
      <c r="AP282" s="46" t="str">
        <f>IF(O282&lt;&gt;"","-" &amp;TEXT(comp[[#This Row],[V]],"0.#") &amp;TEXT(O$1,0),"")</f>
        <v/>
      </c>
      <c r="AQ282" s="46" t="str">
        <f>IF(L282&lt;&gt;"","-" &amp;TEXT(comp[[#This Row],[Ti]],"0.#") &amp;TEXT(L$1,0),"")</f>
        <v>-23.Ti</v>
      </c>
      <c r="AR282" s="46" t="str">
        <f>IF(P282&lt;&gt;"","-" &amp;TEXT(comp[[#This Row],[Mo]],"0.#") &amp;TEXT(P$1,0),"")</f>
        <v/>
      </c>
      <c r="AS282" s="46" t="str">
        <f>IF(Q282&lt;&gt;"","-" &amp;TEXT(comp[[#This Row],[C]],"0.##") &amp;TEXT(Q$1,0),"")</f>
        <v/>
      </c>
      <c r="AT282" s="46" t="str">
        <f>IF(R282&lt;&gt;"","-" &amp;TEXT(comp[[#This Row],[Zr]],"0.##") &amp;TEXT(R$1,0),"")</f>
        <v/>
      </c>
      <c r="AU282" s="46" t="str">
        <f>IF(S282&lt;&gt;"","-" &amp;TEXT(comp[[#This Row],[B]],"0.##") &amp;TEXT(S$1,0),"")</f>
        <v/>
      </c>
      <c r="AV282" s="46" t="str">
        <f>IF(T282&lt;&gt;"","-" &amp;TEXT(comp[[#This Row],[Ir]],"0.#") &amp;TEXT(T$1,0),"")</f>
        <v/>
      </c>
      <c r="AW282" s="46" t="str">
        <f>IF(U282&lt;&gt;"","-" &amp;TEXT(comp[[#This Row],[Re]],"0.#") &amp;TEXT(U$1,0),"")</f>
        <v/>
      </c>
      <c r="AX282" s="46" t="str">
        <f>IF(V282&lt;&gt;"","-" &amp;TEXT(comp[[#This Row],[Si]],"0.#") &amp;TEXT(V$1,0),"")</f>
        <v/>
      </c>
      <c r="AY282" s="46" t="str">
        <f>IF(W282&lt;&gt;"","-" &amp;TEXT(comp[[#This Row],[Fe]],"0.#") &amp;TEXT(W$1,0),"")</f>
        <v/>
      </c>
      <c r="AZ282" s="46" t="str">
        <f>IF(X282&lt;&gt;"","-" &amp;TEXT(comp[[#This Row],[Y]],"0.#") &amp;TEXT(X$1,0),"")</f>
        <v/>
      </c>
      <c r="BA282" s="46" t="str">
        <f>IF(Y282&lt;&gt;"","-" &amp;TEXT(comp[[#This Row],[Hf]],"0.#") &amp;TEXT(Y$1,0),"")</f>
        <v/>
      </c>
      <c r="BB282" s="46" t="str">
        <f>IF(Z282&lt;&gt;"","-" &amp;TEXT(comp[[#This Row],[Ge]],"0.#") &amp;TEXT(Z$1,0),"")</f>
        <v/>
      </c>
      <c r="BC282" s="46" t="str">
        <f>IF(AA282&lt;&gt;"","-" &amp;TEXT(comp[[#This Row],[Mn]],"0.#") &amp;TEXT(AA$1,0),"")</f>
        <v/>
      </c>
      <c r="BD282" s="46" t="str">
        <f>IF(AB282&lt;&gt;"","-" &amp;TEXT(comp[[#This Row],[Sc]],"0.#") &amp;TEXT(AB$1,0),"")</f>
        <v/>
      </c>
      <c r="BE282" s="46" t="str">
        <f>IF(AC282&lt;&gt;"","-" &amp;TEXT(comp[[#This Row],[Ru]],"0.#") &amp;TEXT(AC$1,0),"")</f>
        <v/>
      </c>
      <c r="BF282" s="46" t="str">
        <f>IF(AD282&lt;&gt;"","-" &amp;TEXT(comp[[#This Row],[Ce]],"0.#") &amp;TEXT(AD$1,0),"")</f>
        <v/>
      </c>
      <c r="BG282" s="46" t="str">
        <f>IF(AE282&lt;&gt;"","-" &amp;TEXT([1]comp!$AE282,"0.#") &amp;TEXT(AE$1,0),"")</f>
        <v/>
      </c>
      <c r="BH282" s="44" t="str">
        <f>[1]comp!$D282 &amp; [1]comp!$E282</f>
        <v>unalloyedLiu, Y., Takasugi, T., Izumi, O. &amp; Suenaga, H. Mechanical properties of Co3Ti polycrystals alloyed with various additions. JOURNAL OF MATERIALS SCIENCE vol. 24 (1989).</v>
      </c>
      <c r="BI282" s="63" t="str">
        <f t="shared" si="22"/>
        <v>Co-23.Ti</v>
      </c>
      <c r="BJ282" s="44" t="s">
        <v>1953</v>
      </c>
      <c r="BK282" t="str">
        <f t="shared" si="23"/>
        <v>-23.Ti</v>
      </c>
      <c r="BL282"/>
      <c r="BM282"/>
      <c r="BN282"/>
      <c r="BO282"/>
    </row>
    <row r="283" spans="1:67" s="28" customFormat="1" x14ac:dyDescent="0.3">
      <c r="A283" s="26" t="str">
        <f t="shared" si="20"/>
        <v>Co-3.Ni-23.Ti</v>
      </c>
      <c r="B283" s="69" t="s">
        <v>779</v>
      </c>
      <c r="C283" s="60" t="s">
        <v>2941</v>
      </c>
      <c r="D283" s="44" t="s">
        <v>638</v>
      </c>
      <c r="E283" s="44" t="s">
        <v>631</v>
      </c>
      <c r="F283" s="44">
        <v>295</v>
      </c>
      <c r="G283" s="54">
        <f t="shared" si="21"/>
        <v>74</v>
      </c>
      <c r="H283" s="54">
        <v>3</v>
      </c>
      <c r="I283" s="54"/>
      <c r="J283" s="54"/>
      <c r="K283" s="54"/>
      <c r="L283" s="54">
        <v>23</v>
      </c>
      <c r="M283" s="54"/>
      <c r="N283" s="54"/>
      <c r="O283" s="54"/>
      <c r="P283" s="54"/>
      <c r="Q283" s="50"/>
      <c r="R283" s="50"/>
      <c r="S283" s="50"/>
      <c r="T283" s="54"/>
      <c r="U283" s="54"/>
      <c r="V283" s="54"/>
      <c r="W283" s="54"/>
      <c r="X283" s="54"/>
      <c r="Y283" s="54"/>
      <c r="Z283" s="54"/>
      <c r="AA283" s="54"/>
      <c r="AB283" s="54"/>
      <c r="AC283" s="54"/>
      <c r="AD283" s="54"/>
      <c r="AE283" s="54"/>
      <c r="AF283" s="44">
        <f t="shared" si="24"/>
        <v>7.88985</v>
      </c>
      <c r="AG283" s="44"/>
      <c r="AH283" s="44"/>
      <c r="AI283" s="46" t="s">
        <v>1</v>
      </c>
      <c r="AJ283" s="46" t="str">
        <f>IF(I283&lt;&gt;"","-" &amp;TEXT([1]comp!$I283,"0.#") &amp;TEXT(I$1,0),"")</f>
        <v/>
      </c>
      <c r="AK283" s="46" t="str">
        <f>IF(K283&lt;&gt;"","-" &amp;TEXT(comp[[#This Row],[W]],"0.#") &amp;TEXT(K$1,0),"")</f>
        <v/>
      </c>
      <c r="AL283" s="46" t="str">
        <f>IF(H283&lt;&gt;"","-" &amp;TEXT(comp[[#This Row],[Ni]],"0.#") &amp;TEXT(H$1,0),"")</f>
        <v>-3.Ni</v>
      </c>
      <c r="AM283" s="46" t="str">
        <f>IF(J283&lt;&gt;"","-" &amp;TEXT(comp[[#This Row],[Cr]],"0.#") &amp;TEXT(J$1,0),"")</f>
        <v/>
      </c>
      <c r="AN283" s="46" t="str">
        <f>IF(M283&lt;&gt;"","-" &amp;TEXT(comp[[#This Row],[Ta]],"0.#") &amp;TEXT(M$1,0),"")</f>
        <v/>
      </c>
      <c r="AO283" s="46" t="str">
        <f>IF(N283&lt;&gt;"","-" &amp;TEXT(comp[[#This Row],[Nb]],"0.#") &amp;TEXT(N$1,0),"")</f>
        <v/>
      </c>
      <c r="AP283" s="46" t="str">
        <f>IF(O283&lt;&gt;"","-" &amp;TEXT(comp[[#This Row],[V]],"0.#") &amp;TEXT(O$1,0),"")</f>
        <v/>
      </c>
      <c r="AQ283" s="46" t="str">
        <f>IF(L283&lt;&gt;"","-" &amp;TEXT(comp[[#This Row],[Ti]],"0.#") &amp;TEXT(L$1,0),"")</f>
        <v>-23.Ti</v>
      </c>
      <c r="AR283" s="46" t="str">
        <f>IF(P283&lt;&gt;"","-" &amp;TEXT(comp[[#This Row],[Mo]],"0.#") &amp;TEXT(P$1,0),"")</f>
        <v/>
      </c>
      <c r="AS283" s="46" t="str">
        <f>IF(Q283&lt;&gt;"","-" &amp;TEXT(comp[[#This Row],[C]],"0.##") &amp;TEXT(Q$1,0),"")</f>
        <v/>
      </c>
      <c r="AT283" s="46" t="str">
        <f>IF(R283&lt;&gt;"","-" &amp;TEXT(comp[[#This Row],[Zr]],"0.##") &amp;TEXT(R$1,0),"")</f>
        <v/>
      </c>
      <c r="AU283" s="46" t="str">
        <f>IF(S283&lt;&gt;"","-" &amp;TEXT(comp[[#This Row],[B]],"0.##") &amp;TEXT(S$1,0),"")</f>
        <v/>
      </c>
      <c r="AV283" s="46" t="str">
        <f>IF(T283&lt;&gt;"","-" &amp;TEXT(comp[[#This Row],[Ir]],"0.#") &amp;TEXT(T$1,0),"")</f>
        <v/>
      </c>
      <c r="AW283" s="46" t="str">
        <f>IF(U283&lt;&gt;"","-" &amp;TEXT(comp[[#This Row],[Re]],"0.#") &amp;TEXT(U$1,0),"")</f>
        <v/>
      </c>
      <c r="AX283" s="46" t="str">
        <f>IF(V283&lt;&gt;"","-" &amp;TEXT(comp[[#This Row],[Si]],"0.#") &amp;TEXT(V$1,0),"")</f>
        <v/>
      </c>
      <c r="AY283" s="46" t="str">
        <f>IF(W283&lt;&gt;"","-" &amp;TEXT(comp[[#This Row],[Fe]],"0.#") &amp;TEXT(W$1,0),"")</f>
        <v/>
      </c>
      <c r="AZ283" s="46" t="str">
        <f>IF(X283&lt;&gt;"","-" &amp;TEXT(comp[[#This Row],[Y]],"0.#") &amp;TEXT(X$1,0),"")</f>
        <v/>
      </c>
      <c r="BA283" s="46" t="str">
        <f>IF(Y283&lt;&gt;"","-" &amp;TEXT(comp[[#This Row],[Hf]],"0.#") &amp;TEXT(Y$1,0),"")</f>
        <v/>
      </c>
      <c r="BB283" s="46" t="str">
        <f>IF(Z283&lt;&gt;"","-" &amp;TEXT(comp[[#This Row],[Ge]],"0.#") &amp;TEXT(Z$1,0),"")</f>
        <v/>
      </c>
      <c r="BC283" s="46" t="str">
        <f>IF(AA283&lt;&gt;"","-" &amp;TEXT(comp[[#This Row],[Mn]],"0.#") &amp;TEXT(AA$1,0),"")</f>
        <v/>
      </c>
      <c r="BD283" s="46" t="str">
        <f>IF(AB283&lt;&gt;"","-" &amp;TEXT(comp[[#This Row],[Sc]],"0.#") &amp;TEXT(AB$1,0),"")</f>
        <v/>
      </c>
      <c r="BE283" s="46" t="str">
        <f>IF(AC283&lt;&gt;"","-" &amp;TEXT(comp[[#This Row],[Ru]],"0.#") &amp;TEXT(AC$1,0),"")</f>
        <v/>
      </c>
      <c r="BF283" s="46" t="str">
        <f>IF(AD283&lt;&gt;"","-" &amp;TEXT(comp[[#This Row],[Ce]],"0.#") &amp;TEXT(AD$1,0),"")</f>
        <v/>
      </c>
      <c r="BG283" s="46" t="str">
        <f>IF(AE283&lt;&gt;"","-" &amp;TEXT([1]comp!$AE283,"0.#") &amp;TEXT(AE$1,0),"")</f>
        <v/>
      </c>
      <c r="BH283" s="44" t="str">
        <f>[1]comp!$D283 &amp; [1]comp!$E283</f>
        <v>Ni3CLiu, Y., Takasugi, T., Izumi, O. &amp; Suenaga, H. Mechanical properties of Co3Ti polycrystals alloyed with various additions. JOURNAL OF MATERIALS SCIENCE vol. 24 (1989).</v>
      </c>
      <c r="BI283" s="63" t="str">
        <f t="shared" si="22"/>
        <v>Co-3.Ni-23.Ti</v>
      </c>
      <c r="BJ283" s="44" t="s">
        <v>2004</v>
      </c>
      <c r="BK283" t="str">
        <f t="shared" si="23"/>
        <v>-3.Ni-23.Ti</v>
      </c>
      <c r="BL283"/>
      <c r="BM283"/>
      <c r="BN283"/>
      <c r="BO283"/>
    </row>
    <row r="284" spans="1:67" s="31" customFormat="1" x14ac:dyDescent="0.3">
      <c r="A284" s="26" t="str">
        <f t="shared" si="20"/>
        <v>Co-22.Ti-1.Ta</v>
      </c>
      <c r="B284" s="69" t="s">
        <v>779</v>
      </c>
      <c r="C284" s="60" t="s">
        <v>2942</v>
      </c>
      <c r="D284" s="44" t="s">
        <v>633</v>
      </c>
      <c r="E284" s="44" t="s">
        <v>631</v>
      </c>
      <c r="F284" s="44">
        <v>296</v>
      </c>
      <c r="G284" s="54">
        <f t="shared" si="21"/>
        <v>77</v>
      </c>
      <c r="H284" s="54"/>
      <c r="I284" s="54"/>
      <c r="J284" s="54"/>
      <c r="K284" s="54"/>
      <c r="L284" s="54">
        <v>22</v>
      </c>
      <c r="M284" s="54">
        <v>1</v>
      </c>
      <c r="N284" s="54"/>
      <c r="O284" s="54"/>
      <c r="P284" s="54"/>
      <c r="Q284" s="50"/>
      <c r="R284" s="50"/>
      <c r="S284" s="50"/>
      <c r="T284" s="54"/>
      <c r="U284" s="54"/>
      <c r="V284" s="54"/>
      <c r="W284" s="54"/>
      <c r="X284" s="54"/>
      <c r="Y284" s="54"/>
      <c r="Z284" s="54"/>
      <c r="AA284" s="54"/>
      <c r="AB284" s="54"/>
      <c r="AC284" s="54"/>
      <c r="AD284" s="54"/>
      <c r="AE284" s="54"/>
      <c r="AF284" s="44">
        <f t="shared" si="24"/>
        <v>8.0110400000000013</v>
      </c>
      <c r="AG284" s="44"/>
      <c r="AH284" s="44"/>
      <c r="AI284" s="46" t="s">
        <v>1</v>
      </c>
      <c r="AJ284" s="46" t="str">
        <f>IF(I284&lt;&gt;"","-" &amp;TEXT([1]comp!$I284,"0.#") &amp;TEXT(I$1,0),"")</f>
        <v/>
      </c>
      <c r="AK284" s="46" t="str">
        <f>IF(K284&lt;&gt;"","-" &amp;TEXT(comp[[#This Row],[W]],"0.#") &amp;TEXT(K$1,0),"")</f>
        <v/>
      </c>
      <c r="AL284" s="46" t="str">
        <f>IF(H284&lt;&gt;"","-" &amp;TEXT(comp[[#This Row],[Ni]],"0.#") &amp;TEXT(H$1,0),"")</f>
        <v/>
      </c>
      <c r="AM284" s="46" t="str">
        <f>IF(J284&lt;&gt;"","-" &amp;TEXT(comp[[#This Row],[Cr]],"0.#") &amp;TEXT(J$1,0),"")</f>
        <v/>
      </c>
      <c r="AN284" s="46" t="str">
        <f>IF(M284&lt;&gt;"","-" &amp;TEXT(comp[[#This Row],[Ta]],"0.#") &amp;TEXT(M$1,0),"")</f>
        <v>-1.Ta</v>
      </c>
      <c r="AO284" s="46" t="str">
        <f>IF(N284&lt;&gt;"","-" &amp;TEXT(comp[[#This Row],[Nb]],"0.#") &amp;TEXT(N$1,0),"")</f>
        <v/>
      </c>
      <c r="AP284" s="46" t="str">
        <f>IF(O284&lt;&gt;"","-" &amp;TEXT(comp[[#This Row],[V]],"0.#") &amp;TEXT(O$1,0),"")</f>
        <v/>
      </c>
      <c r="AQ284" s="46" t="str">
        <f>IF(L284&lt;&gt;"","-" &amp;TEXT(comp[[#This Row],[Ti]],"0.#") &amp;TEXT(L$1,0),"")</f>
        <v>-22.Ti</v>
      </c>
      <c r="AR284" s="46" t="str">
        <f>IF(P284&lt;&gt;"","-" &amp;TEXT(comp[[#This Row],[Mo]],"0.#") &amp;TEXT(P$1,0),"")</f>
        <v/>
      </c>
      <c r="AS284" s="46" t="str">
        <f>IF(Q284&lt;&gt;"","-" &amp;TEXT(comp[[#This Row],[C]],"0.##") &amp;TEXT(Q$1,0),"")</f>
        <v/>
      </c>
      <c r="AT284" s="46" t="str">
        <f>IF(R284&lt;&gt;"","-" &amp;TEXT(comp[[#This Row],[Zr]],"0.##") &amp;TEXT(R$1,0),"")</f>
        <v/>
      </c>
      <c r="AU284" s="46" t="str">
        <f>IF(S284&lt;&gt;"","-" &amp;TEXT(comp[[#This Row],[B]],"0.##") &amp;TEXT(S$1,0),"")</f>
        <v/>
      </c>
      <c r="AV284" s="46" t="str">
        <f>IF(T284&lt;&gt;"","-" &amp;TEXT(comp[[#This Row],[Ir]],"0.#") &amp;TEXT(T$1,0),"")</f>
        <v/>
      </c>
      <c r="AW284" s="46" t="str">
        <f>IF(U284&lt;&gt;"","-" &amp;TEXT(comp[[#This Row],[Re]],"0.#") &amp;TEXT(U$1,0),"")</f>
        <v/>
      </c>
      <c r="AX284" s="46" t="str">
        <f>IF(V284&lt;&gt;"","-" &amp;TEXT(comp[[#This Row],[Si]],"0.#") &amp;TEXT(V$1,0),"")</f>
        <v/>
      </c>
      <c r="AY284" s="46" t="str">
        <f>IF(W284&lt;&gt;"","-" &amp;TEXT(comp[[#This Row],[Fe]],"0.#") &amp;TEXT(W$1,0),"")</f>
        <v/>
      </c>
      <c r="AZ284" s="46" t="str">
        <f>IF(X284&lt;&gt;"","-" &amp;TEXT(comp[[#This Row],[Y]],"0.#") &amp;TEXT(X$1,0),"")</f>
        <v/>
      </c>
      <c r="BA284" s="46" t="str">
        <f>IF(Y284&lt;&gt;"","-" &amp;TEXT(comp[[#This Row],[Hf]],"0.#") &amp;TEXT(Y$1,0),"")</f>
        <v/>
      </c>
      <c r="BB284" s="46" t="str">
        <f>IF(Z284&lt;&gt;"","-" &amp;TEXT(comp[[#This Row],[Ge]],"0.#") &amp;TEXT(Z$1,0),"")</f>
        <v/>
      </c>
      <c r="BC284" s="46" t="str">
        <f>IF(AA284&lt;&gt;"","-" &amp;TEXT(comp[[#This Row],[Mn]],"0.#") &amp;TEXT(AA$1,0),"")</f>
        <v/>
      </c>
      <c r="BD284" s="46" t="str">
        <f>IF(AB284&lt;&gt;"","-" &amp;TEXT(comp[[#This Row],[Sc]],"0.#") &amp;TEXT(AB$1,0),"")</f>
        <v/>
      </c>
      <c r="BE284" s="46" t="str">
        <f>IF(AC284&lt;&gt;"","-" &amp;TEXT(comp[[#This Row],[Ru]],"0.#") &amp;TEXT(AC$1,0),"")</f>
        <v/>
      </c>
      <c r="BF284" s="46" t="str">
        <f>IF(AD284&lt;&gt;"","-" &amp;TEXT(comp[[#This Row],[Ce]],"0.#") &amp;TEXT(AD$1,0),"")</f>
        <v/>
      </c>
      <c r="BG284" s="46" t="str">
        <f>IF(AE284&lt;&gt;"","-" &amp;TEXT([1]comp!$AE284,"0.#") &amp;TEXT(AE$1,0),"")</f>
        <v/>
      </c>
      <c r="BH284" s="44" t="str">
        <f>[1]comp!$D284 &amp; [1]comp!$E284</f>
        <v>Ta1TLiu, Y., Takasugi, T., Izumi, O. &amp; Suenaga, H. Mechanical properties of Co3Ti polycrystals alloyed with various additions. JOURNAL OF MATERIALS SCIENCE vol. 24 (1989).</v>
      </c>
      <c r="BI284" s="63" t="str">
        <f t="shared" si="22"/>
        <v>Co-22.Ti-1.Ta</v>
      </c>
      <c r="BJ284" s="44" t="s">
        <v>1969</v>
      </c>
      <c r="BK284" t="str">
        <f t="shared" si="23"/>
        <v>-1.Ta-22.Ti</v>
      </c>
      <c r="BL284"/>
      <c r="BM284"/>
      <c r="BN284"/>
      <c r="BO284"/>
    </row>
    <row r="285" spans="1:67" s="31" customFormat="1" x14ac:dyDescent="0.3">
      <c r="A285" s="26" t="str">
        <f t="shared" ref="A285:A348" si="25">TEXT(AI285,0) &amp;TEXT(AL285,0) &amp;TEXT(AY285,0) &amp;TEXT(AJ285,0) &amp;TEXT(AM285,0) &amp;TEXT(AK285,0) &amp;TEXT(AQ285,0) &amp;TEXT(AN285,0) &amp;TEXT(AO285,0) &amp;TEXT(AP285,0) &amp;TEXT(AR285,0)&amp;TEXT(AV285,0) &amp;TEXT(AW285,0) &amp;TEXT(AX285,0) &amp;TEXT(BA285,0)  &amp;TEXT(BB285,0) &amp;TEXT(BC285,0) &amp;TEXT(BD285,0) &amp;TEXT(BE285,0) &amp;TEXT(BF285,0) &amp;TEXT(AS285,0) &amp;TEXT(AT285,0) &amp;TEXT(AU285,0) &amp;TEXT(AZ285,0)</f>
        <v>Co-21.9Ti-1.Mo</v>
      </c>
      <c r="B285" s="69" t="s">
        <v>779</v>
      </c>
      <c r="C285" s="60" t="s">
        <v>2943</v>
      </c>
      <c r="D285" s="44" t="s">
        <v>635</v>
      </c>
      <c r="E285" s="44" t="s">
        <v>631</v>
      </c>
      <c r="F285" s="44">
        <v>297</v>
      </c>
      <c r="G285" s="54">
        <f t="shared" ref="G285:G348" si="26">100-SUM(H285:AD285)</f>
        <v>77.099999999999994</v>
      </c>
      <c r="H285" s="54"/>
      <c r="I285" s="54"/>
      <c r="J285" s="54"/>
      <c r="K285" s="54"/>
      <c r="L285" s="54">
        <v>21.9</v>
      </c>
      <c r="M285" s="54"/>
      <c r="N285" s="54"/>
      <c r="O285" s="54"/>
      <c r="P285" s="54">
        <v>1</v>
      </c>
      <c r="Q285" s="50"/>
      <c r="R285" s="50"/>
      <c r="S285" s="50"/>
      <c r="T285" s="54"/>
      <c r="U285" s="54"/>
      <c r="V285" s="54"/>
      <c r="W285" s="54"/>
      <c r="X285" s="54"/>
      <c r="Y285" s="54"/>
      <c r="Z285" s="54"/>
      <c r="AA285" s="54"/>
      <c r="AB285" s="54"/>
      <c r="AC285" s="54"/>
      <c r="AD285" s="54"/>
      <c r="AE285" s="54"/>
      <c r="AF285" s="44">
        <f t="shared" si="24"/>
        <v>7.9517329999999991</v>
      </c>
      <c r="AG285" s="44"/>
      <c r="AH285" s="44"/>
      <c r="AI285" s="46" t="s">
        <v>1</v>
      </c>
      <c r="AJ285" s="46" t="str">
        <f>IF(I285&lt;&gt;"","-" &amp;TEXT([1]comp!$I285,"0.#") &amp;TEXT(I$1,0),"")</f>
        <v/>
      </c>
      <c r="AK285" s="46" t="str">
        <f>IF(K285&lt;&gt;"","-" &amp;TEXT(comp[[#This Row],[W]],"0.#") &amp;TEXT(K$1,0),"")</f>
        <v/>
      </c>
      <c r="AL285" s="46" t="str">
        <f>IF(H285&lt;&gt;"","-" &amp;TEXT(comp[[#This Row],[Ni]],"0.#") &amp;TEXT(H$1,0),"")</f>
        <v/>
      </c>
      <c r="AM285" s="46" t="str">
        <f>IF(J285&lt;&gt;"","-" &amp;TEXT(comp[[#This Row],[Cr]],"0.#") &amp;TEXT(J$1,0),"")</f>
        <v/>
      </c>
      <c r="AN285" s="46" t="str">
        <f>IF(M285&lt;&gt;"","-" &amp;TEXT(comp[[#This Row],[Ta]],"0.#") &amp;TEXT(M$1,0),"")</f>
        <v/>
      </c>
      <c r="AO285" s="46" t="str">
        <f>IF(N285&lt;&gt;"","-" &amp;TEXT(comp[[#This Row],[Nb]],"0.#") &amp;TEXT(N$1,0),"")</f>
        <v/>
      </c>
      <c r="AP285" s="46" t="str">
        <f>IF(O285&lt;&gt;"","-" &amp;TEXT(comp[[#This Row],[V]],"0.#") &amp;TEXT(O$1,0),"")</f>
        <v/>
      </c>
      <c r="AQ285" s="46" t="str">
        <f>IF(L285&lt;&gt;"","-" &amp;TEXT(comp[[#This Row],[Ti]],"0.#") &amp;TEXT(L$1,0),"")</f>
        <v>-21.9Ti</v>
      </c>
      <c r="AR285" s="46" t="str">
        <f>IF(P285&lt;&gt;"","-" &amp;TEXT(comp[[#This Row],[Mo]],"0.#") &amp;TEXT(P$1,0),"")</f>
        <v>-1.Mo</v>
      </c>
      <c r="AS285" s="46" t="str">
        <f>IF(Q285&lt;&gt;"","-" &amp;TEXT(comp[[#This Row],[C]],"0.##") &amp;TEXT(Q$1,0),"")</f>
        <v/>
      </c>
      <c r="AT285" s="46" t="str">
        <f>IF(R285&lt;&gt;"","-" &amp;TEXT(comp[[#This Row],[Zr]],"0.##") &amp;TEXT(R$1,0),"")</f>
        <v/>
      </c>
      <c r="AU285" s="46" t="str">
        <f>IF(S285&lt;&gt;"","-" &amp;TEXT(comp[[#This Row],[B]],"0.##") &amp;TEXT(S$1,0),"")</f>
        <v/>
      </c>
      <c r="AV285" s="46" t="str">
        <f>IF(T285&lt;&gt;"","-" &amp;TEXT(comp[[#This Row],[Ir]],"0.#") &amp;TEXT(T$1,0),"")</f>
        <v/>
      </c>
      <c r="AW285" s="46" t="str">
        <f>IF(U285&lt;&gt;"","-" &amp;TEXT(comp[[#This Row],[Re]],"0.#") &amp;TEXT(U$1,0),"")</f>
        <v/>
      </c>
      <c r="AX285" s="46" t="str">
        <f>IF(V285&lt;&gt;"","-" &amp;TEXT(comp[[#This Row],[Si]],"0.#") &amp;TEXT(V$1,0),"")</f>
        <v/>
      </c>
      <c r="AY285" s="46" t="str">
        <f>IF(W285&lt;&gt;"","-" &amp;TEXT(comp[[#This Row],[Fe]],"0.#") &amp;TEXT(W$1,0),"")</f>
        <v/>
      </c>
      <c r="AZ285" s="46" t="str">
        <f>IF(X285&lt;&gt;"","-" &amp;TEXT(comp[[#This Row],[Y]],"0.#") &amp;TEXT(X$1,0),"")</f>
        <v/>
      </c>
      <c r="BA285" s="46" t="str">
        <f>IF(Y285&lt;&gt;"","-" &amp;TEXT(comp[[#This Row],[Hf]],"0.#") &amp;TEXT(Y$1,0),"")</f>
        <v/>
      </c>
      <c r="BB285" s="46" t="str">
        <f>IF(Z285&lt;&gt;"","-" &amp;TEXT(comp[[#This Row],[Ge]],"0.#") &amp;TEXT(Z$1,0),"")</f>
        <v/>
      </c>
      <c r="BC285" s="46" t="str">
        <f>IF(AA285&lt;&gt;"","-" &amp;TEXT(comp[[#This Row],[Mn]],"0.#") &amp;TEXT(AA$1,0),"")</f>
        <v/>
      </c>
      <c r="BD285" s="46" t="str">
        <f>IF(AB285&lt;&gt;"","-" &amp;TEXT(comp[[#This Row],[Sc]],"0.#") &amp;TEXT(AB$1,0),"")</f>
        <v/>
      </c>
      <c r="BE285" s="46" t="str">
        <f>IF(AC285&lt;&gt;"","-" &amp;TEXT(comp[[#This Row],[Ru]],"0.#") &amp;TEXT(AC$1,0),"")</f>
        <v/>
      </c>
      <c r="BF285" s="46" t="str">
        <f>IF(AD285&lt;&gt;"","-" &amp;TEXT(comp[[#This Row],[Ce]],"0.#") &amp;TEXT(AD$1,0),"")</f>
        <v/>
      </c>
      <c r="BG285" s="46" t="str">
        <f>IF(AE285&lt;&gt;"","-" &amp;TEXT([1]comp!$AE285,"0.#") &amp;TEXT(AE$1,0),"")</f>
        <v/>
      </c>
      <c r="BH285" s="44" t="str">
        <f>[1]comp!$D285 &amp; [1]comp!$E285</f>
        <v>Mo1TLiu, Y., Takasugi, T., Izumi, O. &amp; Suenaga, H. Mechanical properties of Co3Ti polycrystals alloyed with various additions. JOURNAL OF MATERIALS SCIENCE vol. 24 (1989).</v>
      </c>
      <c r="BI285" s="63" t="str">
        <f t="shared" si="22"/>
        <v>Co-21.9Ti-1.Mo</v>
      </c>
      <c r="BJ285" s="44" t="s">
        <v>1974</v>
      </c>
      <c r="BK285" t="str">
        <f t="shared" si="23"/>
        <v>-1.Mo-21.9Ti</v>
      </c>
      <c r="BL285"/>
      <c r="BM285"/>
      <c r="BN285"/>
      <c r="BO285"/>
    </row>
    <row r="286" spans="1:67" s="28" customFormat="1" x14ac:dyDescent="0.3">
      <c r="A286" s="26" t="str">
        <f t="shared" si="25"/>
        <v>Co-1.W-21.9Ti</v>
      </c>
      <c r="B286" s="69" t="s">
        <v>779</v>
      </c>
      <c r="C286" s="60" t="s">
        <v>2944</v>
      </c>
      <c r="D286" s="44" t="s">
        <v>636</v>
      </c>
      <c r="E286" s="44" t="s">
        <v>631</v>
      </c>
      <c r="F286" s="44">
        <v>298</v>
      </c>
      <c r="G286" s="54">
        <f t="shared" si="26"/>
        <v>77.099999999999994</v>
      </c>
      <c r="H286" s="54"/>
      <c r="I286" s="54"/>
      <c r="J286" s="54"/>
      <c r="K286" s="54">
        <v>1</v>
      </c>
      <c r="L286" s="54">
        <v>21.9</v>
      </c>
      <c r="M286" s="54"/>
      <c r="N286" s="54"/>
      <c r="O286" s="54"/>
      <c r="P286" s="54"/>
      <c r="Q286" s="50"/>
      <c r="R286" s="50"/>
      <c r="S286" s="50"/>
      <c r="T286" s="54"/>
      <c r="U286" s="54"/>
      <c r="V286" s="54"/>
      <c r="W286" s="54"/>
      <c r="X286" s="54"/>
      <c r="Y286" s="54"/>
      <c r="Z286" s="54"/>
      <c r="AA286" s="54"/>
      <c r="AB286" s="54"/>
      <c r="AC286" s="54"/>
      <c r="AD286" s="54"/>
      <c r="AE286" s="54"/>
      <c r="AF286" s="44">
        <f t="shared" si="24"/>
        <v>8.0414329999999996</v>
      </c>
      <c r="AG286" s="44"/>
      <c r="AH286" s="44"/>
      <c r="AI286" s="46" t="s">
        <v>1</v>
      </c>
      <c r="AJ286" s="46" t="str">
        <f>IF(I286&lt;&gt;"","-" &amp;TEXT([1]comp!$I286,"0.#") &amp;TEXT(I$1,0),"")</f>
        <v/>
      </c>
      <c r="AK286" s="46" t="str">
        <f>IF(K286&lt;&gt;"","-" &amp;TEXT(comp[[#This Row],[W]],"0.#") &amp;TEXT(K$1,0),"")</f>
        <v>-1.W</v>
      </c>
      <c r="AL286" s="46" t="str">
        <f>IF(H286&lt;&gt;"","-" &amp;TEXT(comp[[#This Row],[Ni]],"0.#") &amp;TEXT(H$1,0),"")</f>
        <v/>
      </c>
      <c r="AM286" s="46" t="str">
        <f>IF(J286&lt;&gt;"","-" &amp;TEXT(comp[[#This Row],[Cr]],"0.#") &amp;TEXT(J$1,0),"")</f>
        <v/>
      </c>
      <c r="AN286" s="46" t="str">
        <f>IF(M286&lt;&gt;"","-" &amp;TEXT(comp[[#This Row],[Ta]],"0.#") &amp;TEXT(M$1,0),"")</f>
        <v/>
      </c>
      <c r="AO286" s="46" t="str">
        <f>IF(N286&lt;&gt;"","-" &amp;TEXT(comp[[#This Row],[Nb]],"0.#") &amp;TEXT(N$1,0),"")</f>
        <v/>
      </c>
      <c r="AP286" s="46" t="str">
        <f>IF(O286&lt;&gt;"","-" &amp;TEXT(comp[[#This Row],[V]],"0.#") &amp;TEXT(O$1,0),"")</f>
        <v/>
      </c>
      <c r="AQ286" s="46" t="str">
        <f>IF(L286&lt;&gt;"","-" &amp;TEXT(comp[[#This Row],[Ti]],"0.#") &amp;TEXT(L$1,0),"")</f>
        <v>-21.9Ti</v>
      </c>
      <c r="AR286" s="46" t="str">
        <f>IF(P286&lt;&gt;"","-" &amp;TEXT(comp[[#This Row],[Mo]],"0.#") &amp;TEXT(P$1,0),"")</f>
        <v/>
      </c>
      <c r="AS286" s="46" t="str">
        <f>IF(Q286&lt;&gt;"","-" &amp;TEXT(comp[[#This Row],[C]],"0.##") &amp;TEXT(Q$1,0),"")</f>
        <v/>
      </c>
      <c r="AT286" s="46" t="str">
        <f>IF(R286&lt;&gt;"","-" &amp;TEXT(comp[[#This Row],[Zr]],"0.##") &amp;TEXT(R$1,0),"")</f>
        <v/>
      </c>
      <c r="AU286" s="46" t="str">
        <f>IF(S286&lt;&gt;"","-" &amp;TEXT(comp[[#This Row],[B]],"0.##") &amp;TEXT(S$1,0),"")</f>
        <v/>
      </c>
      <c r="AV286" s="46" t="str">
        <f>IF(T286&lt;&gt;"","-" &amp;TEXT(comp[[#This Row],[Ir]],"0.#") &amp;TEXT(T$1,0),"")</f>
        <v/>
      </c>
      <c r="AW286" s="46" t="str">
        <f>IF(U286&lt;&gt;"","-" &amp;TEXT(comp[[#This Row],[Re]],"0.#") &amp;TEXT(U$1,0),"")</f>
        <v/>
      </c>
      <c r="AX286" s="46" t="str">
        <f>IF(V286&lt;&gt;"","-" &amp;TEXT(comp[[#This Row],[Si]],"0.#") &amp;TEXT(V$1,0),"")</f>
        <v/>
      </c>
      <c r="AY286" s="46" t="str">
        <f>IF(W286&lt;&gt;"","-" &amp;TEXT(comp[[#This Row],[Fe]],"0.#") &amp;TEXT(W$1,0),"")</f>
        <v/>
      </c>
      <c r="AZ286" s="46" t="str">
        <f>IF(X286&lt;&gt;"","-" &amp;TEXT(comp[[#This Row],[Y]],"0.#") &amp;TEXT(X$1,0),"")</f>
        <v/>
      </c>
      <c r="BA286" s="46" t="str">
        <f>IF(Y286&lt;&gt;"","-" &amp;TEXT(comp[[#This Row],[Hf]],"0.#") &amp;TEXT(Y$1,0),"")</f>
        <v/>
      </c>
      <c r="BB286" s="46" t="str">
        <f>IF(Z286&lt;&gt;"","-" &amp;TEXT(comp[[#This Row],[Ge]],"0.#") &amp;TEXT(Z$1,0),"")</f>
        <v/>
      </c>
      <c r="BC286" s="46" t="str">
        <f>IF(AA286&lt;&gt;"","-" &amp;TEXT(comp[[#This Row],[Mn]],"0.#") &amp;TEXT(AA$1,0),"")</f>
        <v/>
      </c>
      <c r="BD286" s="46" t="str">
        <f>IF(AB286&lt;&gt;"","-" &amp;TEXT(comp[[#This Row],[Sc]],"0.#") &amp;TEXT(AB$1,0),"")</f>
        <v/>
      </c>
      <c r="BE286" s="46" t="str">
        <f>IF(AC286&lt;&gt;"","-" &amp;TEXT(comp[[#This Row],[Ru]],"0.#") &amp;TEXT(AC$1,0),"")</f>
        <v/>
      </c>
      <c r="BF286" s="46" t="str">
        <f>IF(AD286&lt;&gt;"","-" &amp;TEXT(comp[[#This Row],[Ce]],"0.#") &amp;TEXT(AD$1,0),"")</f>
        <v/>
      </c>
      <c r="BG286" s="46" t="str">
        <f>IF(AE286&lt;&gt;"","-" &amp;TEXT([1]comp!$AE286,"0.#") &amp;TEXT(AE$1,0),"")</f>
        <v/>
      </c>
      <c r="BH286" s="44" t="str">
        <f>[1]comp!$D286 &amp; [1]comp!$E286</f>
        <v>W1TLiu, Y., Takasugi, T., Izumi, O. &amp; Suenaga, H. Mechanical properties of Co3Ti polycrystals alloyed with various additions. JOURNAL OF MATERIALS SCIENCE vol. 24 (1989).</v>
      </c>
      <c r="BI286" s="63" t="str">
        <f t="shared" si="22"/>
        <v>Co-1.W-21.9Ti</v>
      </c>
      <c r="BJ286" s="44" t="s">
        <v>1975</v>
      </c>
      <c r="BK286" t="str">
        <f t="shared" si="23"/>
        <v>-1.W-21.9Ti</v>
      </c>
      <c r="BL286"/>
      <c r="BM286"/>
      <c r="BN286"/>
      <c r="BO286"/>
    </row>
    <row r="287" spans="1:67" s="31" customFormat="1" x14ac:dyDescent="0.3">
      <c r="A287" s="26" t="str">
        <f t="shared" si="25"/>
        <v>Co-2.9Fe-21.4Ti</v>
      </c>
      <c r="B287" s="69" t="s">
        <v>779</v>
      </c>
      <c r="C287" s="60" t="s">
        <v>2945</v>
      </c>
      <c r="D287" s="44" t="s">
        <v>637</v>
      </c>
      <c r="E287" s="44" t="s">
        <v>631</v>
      </c>
      <c r="F287" s="44">
        <v>299</v>
      </c>
      <c r="G287" s="54">
        <f t="shared" si="26"/>
        <v>75.73</v>
      </c>
      <c r="H287" s="54"/>
      <c r="I287" s="54"/>
      <c r="J287" s="54"/>
      <c r="K287" s="54"/>
      <c r="L287" s="54">
        <v>21.4</v>
      </c>
      <c r="M287" s="54"/>
      <c r="N287" s="54"/>
      <c r="O287" s="54"/>
      <c r="P287" s="54"/>
      <c r="Q287" s="50"/>
      <c r="R287" s="50"/>
      <c r="S287" s="50"/>
      <c r="T287" s="54"/>
      <c r="U287" s="54"/>
      <c r="V287" s="54"/>
      <c r="W287" s="54">
        <v>2.87</v>
      </c>
      <c r="X287" s="54"/>
      <c r="Y287" s="54"/>
      <c r="Z287" s="54"/>
      <c r="AA287" s="54"/>
      <c r="AB287" s="54"/>
      <c r="AC287" s="54"/>
      <c r="AD287" s="54"/>
      <c r="AE287" s="54"/>
      <c r="AF287" s="44">
        <f t="shared" si="24"/>
        <v>7.9304518000000011</v>
      </c>
      <c r="AG287" s="44"/>
      <c r="AH287" s="44"/>
      <c r="AI287" s="46" t="s">
        <v>1</v>
      </c>
      <c r="AJ287" s="46" t="str">
        <f>IF(I287&lt;&gt;"","-" &amp;TEXT([1]comp!$I287,"0.#") &amp;TEXT(I$1,0),"")</f>
        <v/>
      </c>
      <c r="AK287" s="46" t="str">
        <f>IF(K287&lt;&gt;"","-" &amp;TEXT(comp[[#This Row],[W]],"0.#") &amp;TEXT(K$1,0),"")</f>
        <v/>
      </c>
      <c r="AL287" s="46" t="str">
        <f>IF(H287&lt;&gt;"","-" &amp;TEXT(comp[[#This Row],[Ni]],"0.#") &amp;TEXT(H$1,0),"")</f>
        <v/>
      </c>
      <c r="AM287" s="46" t="str">
        <f>IF(J287&lt;&gt;"","-" &amp;TEXT(comp[[#This Row],[Cr]],"0.#") &amp;TEXT(J$1,0),"")</f>
        <v/>
      </c>
      <c r="AN287" s="46" t="str">
        <f>IF(M287&lt;&gt;"","-" &amp;TEXT(comp[[#This Row],[Ta]],"0.#") &amp;TEXT(M$1,0),"")</f>
        <v/>
      </c>
      <c r="AO287" s="46" t="str">
        <f>IF(N287&lt;&gt;"","-" &amp;TEXT(comp[[#This Row],[Nb]],"0.#") &amp;TEXT(N$1,0),"")</f>
        <v/>
      </c>
      <c r="AP287" s="46" t="str">
        <f>IF(O287&lt;&gt;"","-" &amp;TEXT(comp[[#This Row],[V]],"0.#") &amp;TEXT(O$1,0),"")</f>
        <v/>
      </c>
      <c r="AQ287" s="46" t="str">
        <f>IF(L287&lt;&gt;"","-" &amp;TEXT(comp[[#This Row],[Ti]],"0.#") &amp;TEXT(L$1,0),"")</f>
        <v>-21.4Ti</v>
      </c>
      <c r="AR287" s="46" t="str">
        <f>IF(P287&lt;&gt;"","-" &amp;TEXT(comp[[#This Row],[Mo]],"0.#") &amp;TEXT(P$1,0),"")</f>
        <v/>
      </c>
      <c r="AS287" s="46" t="str">
        <f>IF(Q287&lt;&gt;"","-" &amp;TEXT(comp[[#This Row],[C]],"0.##") &amp;TEXT(Q$1,0),"")</f>
        <v/>
      </c>
      <c r="AT287" s="46" t="str">
        <f>IF(R287&lt;&gt;"","-" &amp;TEXT(comp[[#This Row],[Zr]],"0.##") &amp;TEXT(R$1,0),"")</f>
        <v/>
      </c>
      <c r="AU287" s="46" t="str">
        <f>IF(S287&lt;&gt;"","-" &amp;TEXT(comp[[#This Row],[B]],"0.##") &amp;TEXT(S$1,0),"")</f>
        <v/>
      </c>
      <c r="AV287" s="46" t="str">
        <f>IF(T287&lt;&gt;"","-" &amp;TEXT(comp[[#This Row],[Ir]],"0.#") &amp;TEXT(T$1,0),"")</f>
        <v/>
      </c>
      <c r="AW287" s="46" t="str">
        <f>IF(U287&lt;&gt;"","-" &amp;TEXT(comp[[#This Row],[Re]],"0.#") &amp;TEXT(U$1,0),"")</f>
        <v/>
      </c>
      <c r="AX287" s="46" t="str">
        <f>IF(V287&lt;&gt;"","-" &amp;TEXT(comp[[#This Row],[Si]],"0.#") &amp;TEXT(V$1,0),"")</f>
        <v/>
      </c>
      <c r="AY287" s="46" t="str">
        <f>IF(W287&lt;&gt;"","-" &amp;TEXT(comp[[#This Row],[Fe]],"0.#") &amp;TEXT(W$1,0),"")</f>
        <v>-2.9Fe</v>
      </c>
      <c r="AZ287" s="46" t="str">
        <f>IF(X287&lt;&gt;"","-" &amp;TEXT(comp[[#This Row],[Y]],"0.#") &amp;TEXT(X$1,0),"")</f>
        <v/>
      </c>
      <c r="BA287" s="46" t="str">
        <f>IF(Y287&lt;&gt;"","-" &amp;TEXT(comp[[#This Row],[Hf]],"0.#") &amp;TEXT(Y$1,0),"")</f>
        <v/>
      </c>
      <c r="BB287" s="46" t="str">
        <f>IF(Z287&lt;&gt;"","-" &amp;TEXT(comp[[#This Row],[Ge]],"0.#") &amp;TEXT(Z$1,0),"")</f>
        <v/>
      </c>
      <c r="BC287" s="46" t="str">
        <f>IF(AA287&lt;&gt;"","-" &amp;TEXT(comp[[#This Row],[Mn]],"0.#") &amp;TEXT(AA$1,0),"")</f>
        <v/>
      </c>
      <c r="BD287" s="46" t="str">
        <f>IF(AB287&lt;&gt;"","-" &amp;TEXT(comp[[#This Row],[Sc]],"0.#") &amp;TEXT(AB$1,0),"")</f>
        <v/>
      </c>
      <c r="BE287" s="46" t="str">
        <f>IF(AC287&lt;&gt;"","-" &amp;TEXT(comp[[#This Row],[Ru]],"0.#") &amp;TEXT(AC$1,0),"")</f>
        <v/>
      </c>
      <c r="BF287" s="46" t="str">
        <f>IF(AD287&lt;&gt;"","-" &amp;TEXT(comp[[#This Row],[Ce]],"0.#") &amp;TEXT(AD$1,0),"")</f>
        <v/>
      </c>
      <c r="BG287" s="46" t="str">
        <f>IF(AE287&lt;&gt;"","-" &amp;TEXT([1]comp!$AE287,"0.#") &amp;TEXT(AE$1,0),"")</f>
        <v/>
      </c>
      <c r="BH287" s="44" t="str">
        <f>[1]comp!$D287 &amp; [1]comp!$E287</f>
        <v>Fe3MLiu, Y., Takasugi, T., Izumi, O. &amp; Suenaga, H. Mechanical properties of Co3Ti polycrystals alloyed with various additions. JOURNAL OF MATERIALS SCIENCE vol. 24 (1989).</v>
      </c>
      <c r="BI287" s="63" t="str">
        <f t="shared" si="22"/>
        <v>Co-2.9Fe-21.4Ti</v>
      </c>
      <c r="BJ287" s="44" t="s">
        <v>1970</v>
      </c>
      <c r="BK287" t="str">
        <f t="shared" si="23"/>
        <v>-21.4Ti-2.9Fe</v>
      </c>
      <c r="BL287"/>
      <c r="BM287"/>
      <c r="BN287"/>
      <c r="BO287"/>
    </row>
    <row r="288" spans="1:67" s="28" customFormat="1" x14ac:dyDescent="0.3">
      <c r="A288" s="26" t="str">
        <f t="shared" si="25"/>
        <v>Co-2.1Al-20.9Ti</v>
      </c>
      <c r="B288" s="69" t="s">
        <v>779</v>
      </c>
      <c r="C288" s="60" t="s">
        <v>2946</v>
      </c>
      <c r="D288" s="44" t="s">
        <v>639</v>
      </c>
      <c r="E288" s="44" t="s">
        <v>631</v>
      </c>
      <c r="F288" s="44">
        <v>300</v>
      </c>
      <c r="G288" s="54">
        <f t="shared" si="26"/>
        <v>77.03</v>
      </c>
      <c r="H288" s="54"/>
      <c r="I288" s="54">
        <v>2.0699999999999998</v>
      </c>
      <c r="J288" s="54"/>
      <c r="K288" s="54"/>
      <c r="L288" s="54">
        <v>20.9</v>
      </c>
      <c r="M288" s="54"/>
      <c r="N288" s="54"/>
      <c r="O288" s="54"/>
      <c r="P288" s="54"/>
      <c r="Q288" s="50"/>
      <c r="R288" s="50"/>
      <c r="S288" s="50"/>
      <c r="T288" s="54"/>
      <c r="U288" s="54"/>
      <c r="V288" s="54"/>
      <c r="W288" s="54"/>
      <c r="X288" s="54"/>
      <c r="Y288" s="54"/>
      <c r="Z288" s="54"/>
      <c r="AA288" s="54"/>
      <c r="AB288" s="54"/>
      <c r="AC288" s="54"/>
      <c r="AD288" s="54"/>
      <c r="AE288" s="54"/>
      <c r="AF288" s="44">
        <f t="shared" si="24"/>
        <v>7.853523</v>
      </c>
      <c r="AG288" s="44"/>
      <c r="AH288" s="44"/>
      <c r="AI288" s="46" t="s">
        <v>1</v>
      </c>
      <c r="AJ288" s="46" t="str">
        <f>IF(I288&lt;&gt;"","-" &amp;TEXT([1]comp!$I288,"0.#") &amp;TEXT(I$1,0),"")</f>
        <v>-2.1Al</v>
      </c>
      <c r="AK288" s="46" t="str">
        <f>IF(K288&lt;&gt;"","-" &amp;TEXT(comp[[#This Row],[W]],"0.#") &amp;TEXT(K$1,0),"")</f>
        <v/>
      </c>
      <c r="AL288" s="46" t="str">
        <f>IF(H288&lt;&gt;"","-" &amp;TEXT(comp[[#This Row],[Ni]],"0.#") &amp;TEXT(H$1,0),"")</f>
        <v/>
      </c>
      <c r="AM288" s="46" t="str">
        <f>IF(J288&lt;&gt;"","-" &amp;TEXT(comp[[#This Row],[Cr]],"0.#") &amp;TEXT(J$1,0),"")</f>
        <v/>
      </c>
      <c r="AN288" s="46" t="str">
        <f>IF(M288&lt;&gt;"","-" &amp;TEXT(comp[[#This Row],[Ta]],"0.#") &amp;TEXT(M$1,0),"")</f>
        <v/>
      </c>
      <c r="AO288" s="46" t="str">
        <f>IF(N288&lt;&gt;"","-" &amp;TEXT(comp[[#This Row],[Nb]],"0.#") &amp;TEXT(N$1,0),"")</f>
        <v/>
      </c>
      <c r="AP288" s="46" t="str">
        <f>IF(O288&lt;&gt;"","-" &amp;TEXT(comp[[#This Row],[V]],"0.#") &amp;TEXT(O$1,0),"")</f>
        <v/>
      </c>
      <c r="AQ288" s="46" t="str">
        <f>IF(L288&lt;&gt;"","-" &amp;TEXT(comp[[#This Row],[Ti]],"0.#") &amp;TEXT(L$1,0),"")</f>
        <v>-20.9Ti</v>
      </c>
      <c r="AR288" s="46" t="str">
        <f>IF(P288&lt;&gt;"","-" &amp;TEXT(comp[[#This Row],[Mo]],"0.#") &amp;TEXT(P$1,0),"")</f>
        <v/>
      </c>
      <c r="AS288" s="46" t="str">
        <f>IF(Q288&lt;&gt;"","-" &amp;TEXT(comp[[#This Row],[C]],"0.##") &amp;TEXT(Q$1,0),"")</f>
        <v/>
      </c>
      <c r="AT288" s="46" t="str">
        <f>IF(R288&lt;&gt;"","-" &amp;TEXT(comp[[#This Row],[Zr]],"0.##") &amp;TEXT(R$1,0),"")</f>
        <v/>
      </c>
      <c r="AU288" s="46" t="str">
        <f>IF(S288&lt;&gt;"","-" &amp;TEXT(comp[[#This Row],[B]],"0.##") &amp;TEXT(S$1,0),"")</f>
        <v/>
      </c>
      <c r="AV288" s="46" t="str">
        <f>IF(T288&lt;&gt;"","-" &amp;TEXT(comp[[#This Row],[Ir]],"0.#") &amp;TEXT(T$1,0),"")</f>
        <v/>
      </c>
      <c r="AW288" s="46" t="str">
        <f>IF(U288&lt;&gt;"","-" &amp;TEXT(comp[[#This Row],[Re]],"0.#") &amp;TEXT(U$1,0),"")</f>
        <v/>
      </c>
      <c r="AX288" s="46" t="str">
        <f>IF(V288&lt;&gt;"","-" &amp;TEXT(comp[[#This Row],[Si]],"0.#") &amp;TEXT(V$1,0),"")</f>
        <v/>
      </c>
      <c r="AY288" s="46" t="str">
        <f>IF(W288&lt;&gt;"","-" &amp;TEXT(comp[[#This Row],[Fe]],"0.#") &amp;TEXT(W$1,0),"")</f>
        <v/>
      </c>
      <c r="AZ288" s="46" t="str">
        <f>IF(X288&lt;&gt;"","-" &amp;TEXT(comp[[#This Row],[Y]],"0.#") &amp;TEXT(X$1,0),"")</f>
        <v/>
      </c>
      <c r="BA288" s="46" t="str">
        <f>IF(Y288&lt;&gt;"","-" &amp;TEXT(comp[[#This Row],[Hf]],"0.#") &amp;TEXT(Y$1,0),"")</f>
        <v/>
      </c>
      <c r="BB288" s="46" t="str">
        <f>IF(Z288&lt;&gt;"","-" &amp;TEXT(comp[[#This Row],[Ge]],"0.#") &amp;TEXT(Z$1,0),"")</f>
        <v/>
      </c>
      <c r="BC288" s="46" t="str">
        <f>IF(AA288&lt;&gt;"","-" &amp;TEXT(comp[[#This Row],[Mn]],"0.#") &amp;TEXT(AA$1,0),"")</f>
        <v/>
      </c>
      <c r="BD288" s="46" t="str">
        <f>IF(AB288&lt;&gt;"","-" &amp;TEXT(comp[[#This Row],[Sc]],"0.#") &amp;TEXT(AB$1,0),"")</f>
        <v/>
      </c>
      <c r="BE288" s="46" t="str">
        <f>IF(AC288&lt;&gt;"","-" &amp;TEXT(comp[[#This Row],[Ru]],"0.#") &amp;TEXT(AC$1,0),"")</f>
        <v/>
      </c>
      <c r="BF288" s="46" t="str">
        <f>IF(AD288&lt;&gt;"","-" &amp;TEXT(comp[[#This Row],[Ce]],"0.#") &amp;TEXT(AD$1,0),"")</f>
        <v/>
      </c>
      <c r="BG288" s="46" t="str">
        <f>IF(AE288&lt;&gt;"","-" &amp;TEXT([1]comp!$AE288,"0.#") &amp;TEXT(AE$1,0),"")</f>
        <v/>
      </c>
      <c r="BH288" s="44" t="str">
        <f>[1]comp!$D288 &amp; [1]comp!$E288</f>
        <v>Al2TLiu, Y., Takasugi, T., Izumi, O. &amp; Suenaga, H. Mechanical properties of Co3Ti polycrystals alloyed with various additions. JOURNAL OF MATERIALS SCIENCE vol. 24 (1989).</v>
      </c>
      <c r="BI288" s="63" t="str">
        <f t="shared" si="22"/>
        <v>Co-2.1Al-20.9Ti</v>
      </c>
      <c r="BJ288" s="44" t="s">
        <v>1971</v>
      </c>
      <c r="BK288" t="str">
        <f t="shared" si="23"/>
        <v>-2.1Al-20.9Ti</v>
      </c>
      <c r="BL288"/>
      <c r="BM288"/>
      <c r="BN288"/>
      <c r="BO288"/>
    </row>
    <row r="289" spans="1:67" s="31" customFormat="1" x14ac:dyDescent="0.3">
      <c r="A289" s="26" t="str">
        <f t="shared" si="25"/>
        <v>Co-20.9Ti-2.Ge</v>
      </c>
      <c r="B289" s="69" t="s">
        <v>779</v>
      </c>
      <c r="C289" s="60" t="s">
        <v>2947</v>
      </c>
      <c r="D289" s="44" t="s">
        <v>640</v>
      </c>
      <c r="E289" s="44" t="s">
        <v>631</v>
      </c>
      <c r="F289" s="44">
        <v>301</v>
      </c>
      <c r="G289" s="54">
        <f t="shared" si="26"/>
        <v>77.069999999999993</v>
      </c>
      <c r="H289" s="54"/>
      <c r="I289" s="54"/>
      <c r="J289" s="54"/>
      <c r="K289" s="54"/>
      <c r="L289" s="54">
        <v>20.9</v>
      </c>
      <c r="M289" s="54"/>
      <c r="N289" s="54"/>
      <c r="O289" s="54"/>
      <c r="P289" s="54"/>
      <c r="Q289" s="50"/>
      <c r="R289" s="50"/>
      <c r="S289" s="50"/>
      <c r="T289" s="54"/>
      <c r="U289" s="54"/>
      <c r="V289" s="54"/>
      <c r="W289" s="54"/>
      <c r="X289" s="54"/>
      <c r="Y289" s="54"/>
      <c r="Z289" s="54">
        <v>2.0299999999999998</v>
      </c>
      <c r="AA289" s="54"/>
      <c r="AB289" s="54"/>
      <c r="AC289" s="54"/>
      <c r="AD289" s="54"/>
      <c r="AE289" s="54"/>
      <c r="AF289" s="44">
        <f t="shared" si="24"/>
        <v>7.9092498999999998</v>
      </c>
      <c r="AG289" s="44"/>
      <c r="AH289" s="44"/>
      <c r="AI289" s="46" t="s">
        <v>1</v>
      </c>
      <c r="AJ289" s="46" t="str">
        <f>IF(I289&lt;&gt;"","-" &amp;TEXT([1]comp!$I289,"0.#") &amp;TEXT(I$1,0),"")</f>
        <v/>
      </c>
      <c r="AK289" s="46" t="str">
        <f>IF(K289&lt;&gt;"","-" &amp;TEXT(comp[[#This Row],[W]],"0.#") &amp;TEXT(K$1,0),"")</f>
        <v/>
      </c>
      <c r="AL289" s="46" t="str">
        <f>IF(H289&lt;&gt;"","-" &amp;TEXT(comp[[#This Row],[Ni]],"0.#") &amp;TEXT(H$1,0),"")</f>
        <v/>
      </c>
      <c r="AM289" s="46" t="str">
        <f>IF(J289&lt;&gt;"","-" &amp;TEXT(comp[[#This Row],[Cr]],"0.#") &amp;TEXT(J$1,0),"")</f>
        <v/>
      </c>
      <c r="AN289" s="46" t="str">
        <f>IF(M289&lt;&gt;"","-" &amp;TEXT(comp[[#This Row],[Ta]],"0.#") &amp;TEXT(M$1,0),"")</f>
        <v/>
      </c>
      <c r="AO289" s="46" t="str">
        <f>IF(N289&lt;&gt;"","-" &amp;TEXT(comp[[#This Row],[Nb]],"0.#") &amp;TEXT(N$1,0),"")</f>
        <v/>
      </c>
      <c r="AP289" s="46" t="str">
        <f>IF(O289&lt;&gt;"","-" &amp;TEXT(comp[[#This Row],[V]],"0.#") &amp;TEXT(O$1,0),"")</f>
        <v/>
      </c>
      <c r="AQ289" s="46" t="str">
        <f>IF(L289&lt;&gt;"","-" &amp;TEXT(comp[[#This Row],[Ti]],"0.#") &amp;TEXT(L$1,0),"")</f>
        <v>-20.9Ti</v>
      </c>
      <c r="AR289" s="46" t="str">
        <f>IF(P289&lt;&gt;"","-" &amp;TEXT(comp[[#This Row],[Mo]],"0.#") &amp;TEXT(P$1,0),"")</f>
        <v/>
      </c>
      <c r="AS289" s="46" t="str">
        <f>IF(Q289&lt;&gt;"","-" &amp;TEXT(comp[[#This Row],[C]],"0.##") &amp;TEXT(Q$1,0),"")</f>
        <v/>
      </c>
      <c r="AT289" s="46" t="str">
        <f>IF(R289&lt;&gt;"","-" &amp;TEXT(comp[[#This Row],[Zr]],"0.##") &amp;TEXT(R$1,0),"")</f>
        <v/>
      </c>
      <c r="AU289" s="46" t="str">
        <f>IF(S289&lt;&gt;"","-" &amp;TEXT(comp[[#This Row],[B]],"0.##") &amp;TEXT(S$1,0),"")</f>
        <v/>
      </c>
      <c r="AV289" s="46" t="str">
        <f>IF(T289&lt;&gt;"","-" &amp;TEXT(comp[[#This Row],[Ir]],"0.#") &amp;TEXT(T$1,0),"")</f>
        <v/>
      </c>
      <c r="AW289" s="46" t="str">
        <f>IF(U289&lt;&gt;"","-" &amp;TEXT(comp[[#This Row],[Re]],"0.#") &amp;TEXT(U$1,0),"")</f>
        <v/>
      </c>
      <c r="AX289" s="46" t="str">
        <f>IF(V289&lt;&gt;"","-" &amp;TEXT(comp[[#This Row],[Si]],"0.#") &amp;TEXT(V$1,0),"")</f>
        <v/>
      </c>
      <c r="AY289" s="46" t="str">
        <f>IF(W289&lt;&gt;"","-" &amp;TEXT(comp[[#This Row],[Fe]],"0.#") &amp;TEXT(W$1,0),"")</f>
        <v/>
      </c>
      <c r="AZ289" s="46" t="str">
        <f>IF(X289&lt;&gt;"","-" &amp;TEXT(comp[[#This Row],[Y]],"0.#") &amp;TEXT(X$1,0),"")</f>
        <v/>
      </c>
      <c r="BA289" s="46" t="str">
        <f>IF(Y289&lt;&gt;"","-" &amp;TEXT(comp[[#This Row],[Hf]],"0.#") &amp;TEXT(Y$1,0),"")</f>
        <v/>
      </c>
      <c r="BB289" s="46" t="str">
        <f>IF(Z289&lt;&gt;"","-" &amp;TEXT(comp[[#This Row],[Ge]],"0.#") &amp;TEXT(Z$1,0),"")</f>
        <v>-2.Ge</v>
      </c>
      <c r="BC289" s="46" t="str">
        <f>IF(AA289&lt;&gt;"","-" &amp;TEXT(comp[[#This Row],[Mn]],"0.#") &amp;TEXT(AA$1,0),"")</f>
        <v/>
      </c>
      <c r="BD289" s="46" t="str">
        <f>IF(AB289&lt;&gt;"","-" &amp;TEXT(comp[[#This Row],[Sc]],"0.#") &amp;TEXT(AB$1,0),"")</f>
        <v/>
      </c>
      <c r="BE289" s="46" t="str">
        <f>IF(AC289&lt;&gt;"","-" &amp;TEXT(comp[[#This Row],[Ru]],"0.#") &amp;TEXT(AC$1,0),"")</f>
        <v/>
      </c>
      <c r="BF289" s="46" t="str">
        <f>IF(AD289&lt;&gt;"","-" &amp;TEXT(comp[[#This Row],[Ce]],"0.#") &amp;TEXT(AD$1,0),"")</f>
        <v/>
      </c>
      <c r="BG289" s="46" t="str">
        <f>IF(AE289&lt;&gt;"","-" &amp;TEXT([1]comp!$AE289,"0.#") &amp;TEXT(AE$1,0),"")</f>
        <v/>
      </c>
      <c r="BH289" s="44" t="str">
        <f>[1]comp!$D289 &amp; [1]comp!$E289</f>
        <v>Ge2TLiu, Y., Takasugi, T., Izumi, O. &amp; Suenaga, H. Mechanical properties of Co3Ti polycrystals alloyed with various additions. JOURNAL OF MATERIALS SCIENCE vol. 24 (1989).</v>
      </c>
      <c r="BI289" s="63" t="str">
        <f t="shared" si="22"/>
        <v>Co-20.9Ti-2.Ge</v>
      </c>
      <c r="BJ289" s="44" t="s">
        <v>1972</v>
      </c>
      <c r="BK289" t="str">
        <f t="shared" si="23"/>
        <v>-20.9Ti-2.Ge</v>
      </c>
      <c r="BL289"/>
      <c r="BM289"/>
      <c r="BN289"/>
      <c r="BO289"/>
    </row>
    <row r="290" spans="1:67" s="28" customFormat="1" x14ac:dyDescent="0.3">
      <c r="A290" s="26" t="str">
        <f t="shared" si="25"/>
        <v>Co-2.9Cr-19.9Ti</v>
      </c>
      <c r="B290" s="69" t="s">
        <v>779</v>
      </c>
      <c r="C290" s="60" t="s">
        <v>2948</v>
      </c>
      <c r="D290" s="44" t="s">
        <v>634</v>
      </c>
      <c r="E290" s="44" t="s">
        <v>631</v>
      </c>
      <c r="F290" s="44">
        <v>302</v>
      </c>
      <c r="G290" s="54">
        <f t="shared" si="26"/>
        <v>77.25</v>
      </c>
      <c r="H290" s="54"/>
      <c r="I290" s="54"/>
      <c r="J290" s="54">
        <v>2.85</v>
      </c>
      <c r="K290" s="54"/>
      <c r="L290" s="54">
        <v>19.899999999999999</v>
      </c>
      <c r="M290" s="54"/>
      <c r="N290" s="54"/>
      <c r="O290" s="54"/>
      <c r="P290" s="54"/>
      <c r="Q290" s="50"/>
      <c r="R290" s="50"/>
      <c r="S290" s="50"/>
      <c r="T290" s="54"/>
      <c r="U290" s="54"/>
      <c r="V290" s="54"/>
      <c r="W290" s="54"/>
      <c r="X290" s="54"/>
      <c r="Y290" s="54"/>
      <c r="Z290" s="54"/>
      <c r="AA290" s="54"/>
      <c r="AB290" s="54"/>
      <c r="AC290" s="54"/>
      <c r="AD290" s="54"/>
      <c r="AE290" s="54"/>
      <c r="AF290" s="44">
        <f t="shared" si="24"/>
        <v>7.9770579999999995</v>
      </c>
      <c r="AG290" s="44"/>
      <c r="AH290" s="44"/>
      <c r="AI290" s="46" t="s">
        <v>1</v>
      </c>
      <c r="AJ290" s="46" t="str">
        <f>IF(I290&lt;&gt;"","-" &amp;TEXT([1]comp!$I290,"0.#") &amp;TEXT(I$1,0),"")</f>
        <v/>
      </c>
      <c r="AK290" s="46" t="str">
        <f>IF(K290&lt;&gt;"","-" &amp;TEXT(comp[[#This Row],[W]],"0.#") &amp;TEXT(K$1,0),"")</f>
        <v/>
      </c>
      <c r="AL290" s="46" t="str">
        <f>IF(H290&lt;&gt;"","-" &amp;TEXT(comp[[#This Row],[Ni]],"0.#") &amp;TEXT(H$1,0),"")</f>
        <v/>
      </c>
      <c r="AM290" s="46" t="str">
        <f>IF(J290&lt;&gt;"","-" &amp;TEXT(comp[[#This Row],[Cr]],"0.#") &amp;TEXT(J$1,0),"")</f>
        <v>-2.9Cr</v>
      </c>
      <c r="AN290" s="46" t="str">
        <f>IF(M290&lt;&gt;"","-" &amp;TEXT(comp[[#This Row],[Ta]],"0.#") &amp;TEXT(M$1,0),"")</f>
        <v/>
      </c>
      <c r="AO290" s="46" t="str">
        <f>IF(N290&lt;&gt;"","-" &amp;TEXT(comp[[#This Row],[Nb]],"0.#") &amp;TEXT(N$1,0),"")</f>
        <v/>
      </c>
      <c r="AP290" s="46" t="str">
        <f>IF(O290&lt;&gt;"","-" &amp;TEXT(comp[[#This Row],[V]],"0.#") &amp;TEXT(O$1,0),"")</f>
        <v/>
      </c>
      <c r="AQ290" s="46" t="str">
        <f>IF(L290&lt;&gt;"","-" &amp;TEXT(comp[[#This Row],[Ti]],"0.#") &amp;TEXT(L$1,0),"")</f>
        <v>-19.9Ti</v>
      </c>
      <c r="AR290" s="46" t="str">
        <f>IF(P290&lt;&gt;"","-" &amp;TEXT(comp[[#This Row],[Mo]],"0.#") &amp;TEXT(P$1,0),"")</f>
        <v/>
      </c>
      <c r="AS290" s="46" t="str">
        <f>IF(Q290&lt;&gt;"","-" &amp;TEXT(comp[[#This Row],[C]],"0.##") &amp;TEXT(Q$1,0),"")</f>
        <v/>
      </c>
      <c r="AT290" s="46" t="str">
        <f>IF(R290&lt;&gt;"","-" &amp;TEXT(comp[[#This Row],[Zr]],"0.##") &amp;TEXT(R$1,0),"")</f>
        <v/>
      </c>
      <c r="AU290" s="46" t="str">
        <f>IF(S290&lt;&gt;"","-" &amp;TEXT(comp[[#This Row],[B]],"0.##") &amp;TEXT(S$1,0),"")</f>
        <v/>
      </c>
      <c r="AV290" s="46" t="str">
        <f>IF(T290&lt;&gt;"","-" &amp;TEXT(comp[[#This Row],[Ir]],"0.#") &amp;TEXT(T$1,0),"")</f>
        <v/>
      </c>
      <c r="AW290" s="46" t="str">
        <f>IF(U290&lt;&gt;"","-" &amp;TEXT(comp[[#This Row],[Re]],"0.#") &amp;TEXT(U$1,0),"")</f>
        <v/>
      </c>
      <c r="AX290" s="46" t="str">
        <f>IF(V290&lt;&gt;"","-" &amp;TEXT(comp[[#This Row],[Si]],"0.#") &amp;TEXT(V$1,0),"")</f>
        <v/>
      </c>
      <c r="AY290" s="46" t="str">
        <f>IF(W290&lt;&gt;"","-" &amp;TEXT(comp[[#This Row],[Fe]],"0.#") &amp;TEXT(W$1,0),"")</f>
        <v/>
      </c>
      <c r="AZ290" s="46" t="str">
        <f>IF(X290&lt;&gt;"","-" &amp;TEXT(comp[[#This Row],[Y]],"0.#") &amp;TEXT(X$1,0),"")</f>
        <v/>
      </c>
      <c r="BA290" s="46" t="str">
        <f>IF(Y290&lt;&gt;"","-" &amp;TEXT(comp[[#This Row],[Hf]],"0.#") &amp;TEXT(Y$1,0),"")</f>
        <v/>
      </c>
      <c r="BB290" s="46" t="str">
        <f>IF(Z290&lt;&gt;"","-" &amp;TEXT(comp[[#This Row],[Ge]],"0.#") &amp;TEXT(Z$1,0),"")</f>
        <v/>
      </c>
      <c r="BC290" s="46" t="str">
        <f>IF(AA290&lt;&gt;"","-" &amp;TEXT(comp[[#This Row],[Mn]],"0.#") &amp;TEXT(AA$1,0),"")</f>
        <v/>
      </c>
      <c r="BD290" s="46" t="str">
        <f>IF(AB290&lt;&gt;"","-" &amp;TEXT(comp[[#This Row],[Sc]],"0.#") &amp;TEXT(AB$1,0),"")</f>
        <v/>
      </c>
      <c r="BE290" s="46" t="str">
        <f>IF(AC290&lt;&gt;"","-" &amp;TEXT(comp[[#This Row],[Ru]],"0.#") &amp;TEXT(AC$1,0),"")</f>
        <v/>
      </c>
      <c r="BF290" s="46" t="str">
        <f>IF(AD290&lt;&gt;"","-" &amp;TEXT(comp[[#This Row],[Ce]],"0.#") &amp;TEXT(AD$1,0),"")</f>
        <v/>
      </c>
      <c r="BG290" s="46" t="str">
        <f>IF(AE290&lt;&gt;"","-" &amp;TEXT([1]comp!$AE290,"0.#") &amp;TEXT(AE$1,0),"")</f>
        <v/>
      </c>
      <c r="BH290" s="44" t="str">
        <f>[1]comp!$D290 &amp; [1]comp!$E290</f>
        <v>Cr3TLiu, Y., Takasugi, T., Izumi, O. &amp; Suenaga, H. Mechanical properties of Co3Ti polycrystals alloyed with various additions. JOURNAL OF MATERIALS SCIENCE vol. 24 (1989).</v>
      </c>
      <c r="BI290" s="63" t="str">
        <f t="shared" si="22"/>
        <v>Co-2.9Cr-19.9Ti</v>
      </c>
      <c r="BJ290" s="44" t="s">
        <v>1973</v>
      </c>
      <c r="BK290" t="str">
        <f t="shared" si="23"/>
        <v>-2.9Cr-19.9Ti</v>
      </c>
      <c r="BL290"/>
      <c r="BM290"/>
      <c r="BN290"/>
      <c r="BO290"/>
    </row>
    <row r="291" spans="1:67" s="28" customFormat="1" x14ac:dyDescent="0.3">
      <c r="A291" s="26" t="str">
        <f t="shared" si="25"/>
        <v>Co-19.8Ti-3.V</v>
      </c>
      <c r="B291" s="69" t="s">
        <v>779</v>
      </c>
      <c r="C291" s="60" t="s">
        <v>2949</v>
      </c>
      <c r="D291" s="65" t="s">
        <v>632</v>
      </c>
      <c r="E291" s="44" t="s">
        <v>631</v>
      </c>
      <c r="F291" s="44">
        <v>303</v>
      </c>
      <c r="G291" s="54">
        <f t="shared" si="26"/>
        <v>77.25</v>
      </c>
      <c r="H291" s="54"/>
      <c r="I291" s="54"/>
      <c r="J291" s="54"/>
      <c r="K291" s="54"/>
      <c r="L291" s="54">
        <v>19.8</v>
      </c>
      <c r="M291" s="54"/>
      <c r="N291" s="54"/>
      <c r="O291" s="54">
        <v>2.95</v>
      </c>
      <c r="P291" s="54"/>
      <c r="Q291" s="50"/>
      <c r="R291" s="50"/>
      <c r="S291" s="50"/>
      <c r="T291" s="54"/>
      <c r="U291" s="54"/>
      <c r="V291" s="54"/>
      <c r="W291" s="54"/>
      <c r="X291" s="54"/>
      <c r="Y291" s="54"/>
      <c r="Z291" s="54"/>
      <c r="AA291" s="54"/>
      <c r="AB291" s="54"/>
      <c r="AC291" s="54"/>
      <c r="AD291" s="54"/>
      <c r="AE291" s="54"/>
      <c r="AF291" s="44">
        <f t="shared" si="24"/>
        <v>7.9478809999999998</v>
      </c>
      <c r="AG291" s="44"/>
      <c r="AH291" s="44"/>
      <c r="AI291" s="46" t="s">
        <v>1</v>
      </c>
      <c r="AJ291" s="46" t="str">
        <f>IF(I291&lt;&gt;"","-" &amp;TEXT([1]comp!$I291,"0.#") &amp;TEXT(I$1,0),"")</f>
        <v/>
      </c>
      <c r="AK291" s="46" t="str">
        <f>IF(K291&lt;&gt;"","-" &amp;TEXT(comp[[#This Row],[W]],"0.#") &amp;TEXT(K$1,0),"")</f>
        <v/>
      </c>
      <c r="AL291" s="46" t="str">
        <f>IF(H291&lt;&gt;"","-" &amp;TEXT(comp[[#This Row],[Ni]],"0.#") &amp;TEXT(H$1,0),"")</f>
        <v/>
      </c>
      <c r="AM291" s="46" t="str">
        <f>IF(J291&lt;&gt;"","-" &amp;TEXT(comp[[#This Row],[Cr]],"0.#") &amp;TEXT(J$1,0),"")</f>
        <v/>
      </c>
      <c r="AN291" s="46" t="str">
        <f>IF(M291&lt;&gt;"","-" &amp;TEXT(comp[[#This Row],[Ta]],"0.#") &amp;TEXT(M$1,0),"")</f>
        <v/>
      </c>
      <c r="AO291" s="46" t="str">
        <f>IF(N291&lt;&gt;"","-" &amp;TEXT(comp[[#This Row],[Nb]],"0.#") &amp;TEXT(N$1,0),"")</f>
        <v/>
      </c>
      <c r="AP291" s="46" t="str">
        <f>IF(O291&lt;&gt;"","-" &amp;TEXT(comp[[#This Row],[V]],"0.#") &amp;TEXT(O$1,0),"")</f>
        <v>-3.V</v>
      </c>
      <c r="AQ291" s="46" t="str">
        <f>IF(L291&lt;&gt;"","-" &amp;TEXT(comp[[#This Row],[Ti]],"0.#") &amp;TEXT(L$1,0),"")</f>
        <v>-19.8Ti</v>
      </c>
      <c r="AR291" s="46" t="str">
        <f>IF(P291&lt;&gt;"","-" &amp;TEXT(comp[[#This Row],[Mo]],"0.#") &amp;TEXT(P$1,0),"")</f>
        <v/>
      </c>
      <c r="AS291" s="46" t="str">
        <f>IF(Q291&lt;&gt;"","-" &amp;TEXT(comp[[#This Row],[C]],"0.##") &amp;TEXT(Q$1,0),"")</f>
        <v/>
      </c>
      <c r="AT291" s="46" t="str">
        <f>IF(R291&lt;&gt;"","-" &amp;TEXT(comp[[#This Row],[Zr]],"0.##") &amp;TEXT(R$1,0),"")</f>
        <v/>
      </c>
      <c r="AU291" s="46" t="str">
        <f>IF(S291&lt;&gt;"","-" &amp;TEXT(comp[[#This Row],[B]],"0.##") &amp;TEXT(S$1,0),"")</f>
        <v/>
      </c>
      <c r="AV291" s="46" t="str">
        <f>IF(T291&lt;&gt;"","-" &amp;TEXT(comp[[#This Row],[Ir]],"0.#") &amp;TEXT(T$1,0),"")</f>
        <v/>
      </c>
      <c r="AW291" s="46" t="str">
        <f>IF(U291&lt;&gt;"","-" &amp;TEXT(comp[[#This Row],[Re]],"0.#") &amp;TEXT(U$1,0),"")</f>
        <v/>
      </c>
      <c r="AX291" s="46" t="str">
        <f>IF(V291&lt;&gt;"","-" &amp;TEXT(comp[[#This Row],[Si]],"0.#") &amp;TEXT(V$1,0),"")</f>
        <v/>
      </c>
      <c r="AY291" s="46" t="str">
        <f>IF(W291&lt;&gt;"","-" &amp;TEXT(comp[[#This Row],[Fe]],"0.#") &amp;TEXT(W$1,0),"")</f>
        <v/>
      </c>
      <c r="AZ291" s="46" t="str">
        <f>IF(X291&lt;&gt;"","-" &amp;TEXT(comp[[#This Row],[Y]],"0.#") &amp;TEXT(X$1,0),"")</f>
        <v/>
      </c>
      <c r="BA291" s="46" t="str">
        <f>IF(Y291&lt;&gt;"","-" &amp;TEXT(comp[[#This Row],[Hf]],"0.#") &amp;TEXT(Y$1,0),"")</f>
        <v/>
      </c>
      <c r="BB291" s="46" t="str">
        <f>IF(Z291&lt;&gt;"","-" &amp;TEXT(comp[[#This Row],[Ge]],"0.#") &amp;TEXT(Z$1,0),"")</f>
        <v/>
      </c>
      <c r="BC291" s="46" t="str">
        <f>IF(AA291&lt;&gt;"","-" &amp;TEXT(comp[[#This Row],[Mn]],"0.#") &amp;TEXT(AA$1,0),"")</f>
        <v/>
      </c>
      <c r="BD291" s="46" t="str">
        <f>IF(AB291&lt;&gt;"","-" &amp;TEXT(comp[[#This Row],[Sc]],"0.#") &amp;TEXT(AB$1,0),"")</f>
        <v/>
      </c>
      <c r="BE291" s="46" t="str">
        <f>IF(AC291&lt;&gt;"","-" &amp;TEXT(comp[[#This Row],[Ru]],"0.#") &amp;TEXT(AC$1,0),"")</f>
        <v/>
      </c>
      <c r="BF291" s="46" t="str">
        <f>IF(AD291&lt;&gt;"","-" &amp;TEXT(comp[[#This Row],[Ce]],"0.#") &amp;TEXT(AD$1,0),"")</f>
        <v/>
      </c>
      <c r="BG291" s="46" t="str">
        <f>IF(AE291&lt;&gt;"","-" &amp;TEXT([1]comp!$AE291,"0.#") &amp;TEXT(AE$1,0),"")</f>
        <v/>
      </c>
      <c r="BH291" s="44" t="str">
        <f>[1]comp!$D291 &amp; [1]comp!$E291</f>
        <v>V3TLiu, Y., Takasugi, T., Izumi, O. &amp; Suenaga, H. Mechanical properties of Co3Ti polycrystals alloyed with various additions. JOURNAL OF MATERIALS SCIENCE vol. 24 (1989).</v>
      </c>
      <c r="BI291" s="63" t="str">
        <f t="shared" si="22"/>
        <v>Co-19.8Ti-3.V</v>
      </c>
      <c r="BJ291" s="44" t="s">
        <v>1968</v>
      </c>
      <c r="BK291" t="str">
        <f t="shared" si="23"/>
        <v>-3.V-19.8Ti</v>
      </c>
      <c r="BL291"/>
      <c r="BM291"/>
      <c r="BN291"/>
      <c r="BO291"/>
    </row>
    <row r="292" spans="1:67" s="28" customFormat="1" x14ac:dyDescent="0.3">
      <c r="A292" s="26" t="str">
        <f t="shared" si="25"/>
        <v>Co-18.9Ni-4.3Al-14.7Cr-5.1Ti</v>
      </c>
      <c r="B292" s="69" t="s">
        <v>779</v>
      </c>
      <c r="C292" s="69" t="s">
        <v>2950</v>
      </c>
      <c r="D292" s="42" t="s">
        <v>649</v>
      </c>
      <c r="E292" s="42" t="s">
        <v>646</v>
      </c>
      <c r="F292" s="42">
        <v>304</v>
      </c>
      <c r="G292" s="54">
        <f t="shared" si="26"/>
        <v>57.03</v>
      </c>
      <c r="H292" s="48">
        <v>18.89</v>
      </c>
      <c r="I292" s="48">
        <v>4.3099999999999996</v>
      </c>
      <c r="J292" s="48">
        <v>14.71</v>
      </c>
      <c r="K292" s="48"/>
      <c r="L292" s="48">
        <v>5.0599999999999996</v>
      </c>
      <c r="M292" s="48"/>
      <c r="N292" s="48"/>
      <c r="O292" s="48"/>
      <c r="P292" s="48"/>
      <c r="Q292" s="47"/>
      <c r="R292" s="47"/>
      <c r="S292" s="47"/>
      <c r="T292" s="48"/>
      <c r="U292" s="48"/>
      <c r="V292" s="48"/>
      <c r="W292" s="48"/>
      <c r="X292" s="48"/>
      <c r="Y292" s="48"/>
      <c r="Z292" s="48"/>
      <c r="AA292" s="48"/>
      <c r="AB292" s="48"/>
      <c r="AC292" s="48"/>
      <c r="AD292" s="48"/>
      <c r="AE292" s="48"/>
      <c r="AF292" s="42">
        <f t="shared" si="24"/>
        <v>8.1604644000000004</v>
      </c>
      <c r="AG292" s="42"/>
      <c r="AH292" s="42"/>
      <c r="AI292" s="46" t="s">
        <v>1</v>
      </c>
      <c r="AJ292" s="46" t="str">
        <f>IF(I292&lt;&gt;"","-" &amp;TEXT([1]comp!$I292,"0.#") &amp;TEXT(I$1,0),"")</f>
        <v>-4.3Al</v>
      </c>
      <c r="AK292" s="46" t="str">
        <f>IF(K292&lt;&gt;"","-" &amp;TEXT(comp[[#This Row],[W]],"0.#") &amp;TEXT(K$1,0),"")</f>
        <v/>
      </c>
      <c r="AL292" s="46" t="str">
        <f>IF(H292&lt;&gt;"","-" &amp;TEXT(comp[[#This Row],[Ni]],"0.#") &amp;TEXT(H$1,0),"")</f>
        <v>-18.9Ni</v>
      </c>
      <c r="AM292" s="46" t="str">
        <f>IF(J292&lt;&gt;"","-" &amp;TEXT(comp[[#This Row],[Cr]],"0.#") &amp;TEXT(J$1,0),"")</f>
        <v>-14.7Cr</v>
      </c>
      <c r="AN292" s="46" t="str">
        <f>IF(M292&lt;&gt;"","-" &amp;TEXT(comp[[#This Row],[Ta]],"0.#") &amp;TEXT(M$1,0),"")</f>
        <v/>
      </c>
      <c r="AO292" s="46" t="str">
        <f>IF(N292&lt;&gt;"","-" &amp;TEXT(comp[[#This Row],[Nb]],"0.#") &amp;TEXT(N$1,0),"")</f>
        <v/>
      </c>
      <c r="AP292" s="46" t="str">
        <f>IF(O292&lt;&gt;"","-" &amp;TEXT(comp[[#This Row],[V]],"0.#") &amp;TEXT(O$1,0),"")</f>
        <v/>
      </c>
      <c r="AQ292" s="46" t="str">
        <f>IF(L292&lt;&gt;"","-" &amp;TEXT(comp[[#This Row],[Ti]],"0.#") &amp;TEXT(L$1,0),"")</f>
        <v>-5.1Ti</v>
      </c>
      <c r="AR292" s="46" t="str">
        <f>IF(P292&lt;&gt;"","-" &amp;TEXT(comp[[#This Row],[Mo]],"0.#") &amp;TEXT(P$1,0),"")</f>
        <v/>
      </c>
      <c r="AS292" s="46" t="str">
        <f>IF(Q292&lt;&gt;"","-" &amp;TEXT(comp[[#This Row],[C]],"0.##") &amp;TEXT(Q$1,0),"")</f>
        <v/>
      </c>
      <c r="AT292" s="46" t="str">
        <f>IF(R292&lt;&gt;"","-" &amp;TEXT(comp[[#This Row],[Zr]],"0.##") &amp;TEXT(R$1,0),"")</f>
        <v/>
      </c>
      <c r="AU292" s="46" t="str">
        <f>IF(S292&lt;&gt;"","-" &amp;TEXT(comp[[#This Row],[B]],"0.##") &amp;TEXT(S$1,0),"")</f>
        <v/>
      </c>
      <c r="AV292" s="46" t="str">
        <f>IF(T292&lt;&gt;"","-" &amp;TEXT(comp[[#This Row],[Ir]],"0.#") &amp;TEXT(T$1,0),"")</f>
        <v/>
      </c>
      <c r="AW292" s="46" t="str">
        <f>IF(U292&lt;&gt;"","-" &amp;TEXT(comp[[#This Row],[Re]],"0.#") &amp;TEXT(U$1,0),"")</f>
        <v/>
      </c>
      <c r="AX292" s="46" t="str">
        <f>IF(V292&lt;&gt;"","-" &amp;TEXT(comp[[#This Row],[Si]],"0.#") &amp;TEXT(V$1,0),"")</f>
        <v/>
      </c>
      <c r="AY292" s="46" t="str">
        <f>IF(W292&lt;&gt;"","-" &amp;TEXT(comp[[#This Row],[Fe]],"0.#") &amp;TEXT(W$1,0),"")</f>
        <v/>
      </c>
      <c r="AZ292" s="46" t="str">
        <f>IF(X292&lt;&gt;"","-" &amp;TEXT(comp[[#This Row],[Y]],"0.#") &amp;TEXT(X$1,0),"")</f>
        <v/>
      </c>
      <c r="BA292" s="46" t="str">
        <f>IF(Y292&lt;&gt;"","-" &amp;TEXT(comp[[#This Row],[Hf]],"0.#") &amp;TEXT(Y$1,0),"")</f>
        <v/>
      </c>
      <c r="BB292" s="46" t="str">
        <f>IF(Z292&lt;&gt;"","-" &amp;TEXT(comp[[#This Row],[Ge]],"0.#") &amp;TEXT(Z$1,0),"")</f>
        <v/>
      </c>
      <c r="BC292" s="46" t="str">
        <f>IF(AA292&lt;&gt;"","-" &amp;TEXT(comp[[#This Row],[Mn]],"0.#") &amp;TEXT(AA$1,0),"")</f>
        <v/>
      </c>
      <c r="BD292" s="46" t="str">
        <f>IF(AB292&lt;&gt;"","-" &amp;TEXT(comp[[#This Row],[Sc]],"0.#") &amp;TEXT(AB$1,0),"")</f>
        <v/>
      </c>
      <c r="BE292" s="46" t="str">
        <f>IF(AC292&lt;&gt;"","-" &amp;TEXT(comp[[#This Row],[Ru]],"0.#") &amp;TEXT(AC$1,0),"")</f>
        <v/>
      </c>
      <c r="BF292" s="46" t="str">
        <f>IF(AD292&lt;&gt;"","-" &amp;TEXT(comp[[#This Row],[Ce]],"0.#") &amp;TEXT(AD$1,0),"")</f>
        <v/>
      </c>
      <c r="BG292" s="46" t="str">
        <f>IF(AE292&lt;&gt;"","-" &amp;TEXT([1]comp!$AE292,"0.#") &amp;TEXT(AE$1,0),"")</f>
        <v/>
      </c>
      <c r="BH292" s="42" t="str">
        <f>[1]comp!$D292 &amp; [1]comp!$E292</f>
        <v>56CoLlewelyn, S. C. H. et al. The effect of Ni:Co ratio on the elemental phase partitioning in γ-γ′ Ni-Co-Al-Ti-Cr alloys. Acta Mater. 131, 296–304 (2017).</v>
      </c>
      <c r="BI292" s="70" t="str">
        <f t="shared" si="22"/>
        <v>Co-18.9Ni-4.3Al-14.7Cr-5.1Ti</v>
      </c>
      <c r="BJ292" s="42" t="s">
        <v>1765</v>
      </c>
      <c r="BK292" t="str">
        <f t="shared" si="23"/>
        <v>-4.3Al-14.7Cr-18.9Ni-5.1Ti</v>
      </c>
      <c r="BL292"/>
      <c r="BM292"/>
      <c r="BN292"/>
      <c r="BO292"/>
    </row>
    <row r="293" spans="1:67" s="28" customFormat="1" x14ac:dyDescent="0.3">
      <c r="A293" s="26" t="str">
        <f t="shared" si="25"/>
        <v>Co-27.3Ni-4.9Al-14.5Cr-4.9Ti</v>
      </c>
      <c r="B293" s="60" t="s">
        <v>1481</v>
      </c>
      <c r="C293" s="60" t="s">
        <v>2951</v>
      </c>
      <c r="D293" s="44" t="s">
        <v>648</v>
      </c>
      <c r="E293" s="44" t="s">
        <v>646</v>
      </c>
      <c r="F293" s="44">
        <v>305</v>
      </c>
      <c r="G293" s="54">
        <f t="shared" si="26"/>
        <v>48.379999999999995</v>
      </c>
      <c r="H293" s="54">
        <v>27.27</v>
      </c>
      <c r="I293" s="54">
        <v>4.91</v>
      </c>
      <c r="J293" s="54">
        <v>14.52</v>
      </c>
      <c r="K293" s="54"/>
      <c r="L293" s="54">
        <v>4.92</v>
      </c>
      <c r="M293" s="54"/>
      <c r="N293" s="54"/>
      <c r="O293" s="54"/>
      <c r="P293" s="54"/>
      <c r="Q293" s="50"/>
      <c r="R293" s="50"/>
      <c r="S293" s="50"/>
      <c r="T293" s="54"/>
      <c r="U293" s="54"/>
      <c r="V293" s="54"/>
      <c r="W293" s="54"/>
      <c r="X293" s="54"/>
      <c r="Y293" s="54"/>
      <c r="Z293" s="54"/>
      <c r="AA293" s="54"/>
      <c r="AB293" s="54"/>
      <c r="AC293" s="54"/>
      <c r="AD293" s="54"/>
      <c r="AE293" s="54"/>
      <c r="AF293" s="44">
        <f t="shared" si="24"/>
        <v>8.1333340000000014</v>
      </c>
      <c r="AG293" s="44"/>
      <c r="AH293" s="44"/>
      <c r="AI293" s="46" t="s">
        <v>1</v>
      </c>
      <c r="AJ293" s="46" t="str">
        <f>IF(I293&lt;&gt;"","-" &amp;TEXT([1]comp!$I293,"0.#") &amp;TEXT(I$1,0),"")</f>
        <v>-4.9Al</v>
      </c>
      <c r="AK293" s="46" t="str">
        <f>IF(K293&lt;&gt;"","-" &amp;TEXT(comp[[#This Row],[W]],"0.#") &amp;TEXT(K$1,0),"")</f>
        <v/>
      </c>
      <c r="AL293" s="46" t="str">
        <f>IF(H293&lt;&gt;"","-" &amp;TEXT(comp[[#This Row],[Ni]],"0.#") &amp;TEXT(H$1,0),"")</f>
        <v>-27.3Ni</v>
      </c>
      <c r="AM293" s="46" t="str">
        <f>IF(J293&lt;&gt;"","-" &amp;TEXT(comp[[#This Row],[Cr]],"0.#") &amp;TEXT(J$1,0),"")</f>
        <v>-14.5Cr</v>
      </c>
      <c r="AN293" s="46" t="str">
        <f>IF(M293&lt;&gt;"","-" &amp;TEXT(comp[[#This Row],[Ta]],"0.#") &amp;TEXT(M$1,0),"")</f>
        <v/>
      </c>
      <c r="AO293" s="46" t="str">
        <f>IF(N293&lt;&gt;"","-" &amp;TEXT(comp[[#This Row],[Nb]],"0.#") &amp;TEXT(N$1,0),"")</f>
        <v/>
      </c>
      <c r="AP293" s="46" t="str">
        <f>IF(O293&lt;&gt;"","-" &amp;TEXT(comp[[#This Row],[V]],"0.#") &amp;TEXT(O$1,0),"")</f>
        <v/>
      </c>
      <c r="AQ293" s="46" t="str">
        <f>IF(L293&lt;&gt;"","-" &amp;TEXT(comp[[#This Row],[Ti]],"0.#") &amp;TEXT(L$1,0),"")</f>
        <v>-4.9Ti</v>
      </c>
      <c r="AR293" s="46" t="str">
        <f>IF(P293&lt;&gt;"","-" &amp;TEXT(comp[[#This Row],[Mo]],"0.#") &amp;TEXT(P$1,0),"")</f>
        <v/>
      </c>
      <c r="AS293" s="46" t="str">
        <f>IF(Q293&lt;&gt;"","-" &amp;TEXT(comp[[#This Row],[C]],"0.##") &amp;TEXT(Q$1,0),"")</f>
        <v/>
      </c>
      <c r="AT293" s="46" t="str">
        <f>IF(R293&lt;&gt;"","-" &amp;TEXT(comp[[#This Row],[Zr]],"0.##") &amp;TEXT(R$1,0),"")</f>
        <v/>
      </c>
      <c r="AU293" s="46" t="str">
        <f>IF(S293&lt;&gt;"","-" &amp;TEXT(comp[[#This Row],[B]],"0.##") &amp;TEXT(S$1,0),"")</f>
        <v/>
      </c>
      <c r="AV293" s="46" t="str">
        <f>IF(T293&lt;&gt;"","-" &amp;TEXT(comp[[#This Row],[Ir]],"0.#") &amp;TEXT(T$1,0),"")</f>
        <v/>
      </c>
      <c r="AW293" s="46" t="str">
        <f>IF(U293&lt;&gt;"","-" &amp;TEXT(comp[[#This Row],[Re]],"0.#") &amp;TEXT(U$1,0),"")</f>
        <v/>
      </c>
      <c r="AX293" s="46" t="str">
        <f>IF(V293&lt;&gt;"","-" &amp;TEXT(comp[[#This Row],[Si]],"0.#") &amp;TEXT(V$1,0),"")</f>
        <v/>
      </c>
      <c r="AY293" s="46" t="str">
        <f>IF(W293&lt;&gt;"","-" &amp;TEXT(comp[[#This Row],[Fe]],"0.#") &amp;TEXT(W$1,0),"")</f>
        <v/>
      </c>
      <c r="AZ293" s="46" t="str">
        <f>IF(X293&lt;&gt;"","-" &amp;TEXT(comp[[#This Row],[Y]],"0.#") &amp;TEXT(X$1,0),"")</f>
        <v/>
      </c>
      <c r="BA293" s="46" t="str">
        <f>IF(Y293&lt;&gt;"","-" &amp;TEXT(comp[[#This Row],[Hf]],"0.#") &amp;TEXT(Y$1,0),"")</f>
        <v/>
      </c>
      <c r="BB293" s="46" t="str">
        <f>IF(Z293&lt;&gt;"","-" &amp;TEXT(comp[[#This Row],[Ge]],"0.#") &amp;TEXT(Z$1,0),"")</f>
        <v/>
      </c>
      <c r="BC293" s="46" t="str">
        <f>IF(AA293&lt;&gt;"","-" &amp;TEXT(comp[[#This Row],[Mn]],"0.#") &amp;TEXT(AA$1,0),"")</f>
        <v/>
      </c>
      <c r="BD293" s="46" t="str">
        <f>IF(AB293&lt;&gt;"","-" &amp;TEXT(comp[[#This Row],[Sc]],"0.#") &amp;TEXT(AB$1,0),"")</f>
        <v/>
      </c>
      <c r="BE293" s="46" t="str">
        <f>IF(AC293&lt;&gt;"","-" &amp;TEXT(comp[[#This Row],[Ru]],"0.#") &amp;TEXT(AC$1,0),"")</f>
        <v/>
      </c>
      <c r="BF293" s="46" t="str">
        <f>IF(AD293&lt;&gt;"","-" &amp;TEXT(comp[[#This Row],[Ce]],"0.#") &amp;TEXT(AD$1,0),"")</f>
        <v/>
      </c>
      <c r="BG293" s="46" t="str">
        <f>IF(AE293&lt;&gt;"","-" &amp;TEXT([1]comp!$AE293,"0.#") &amp;TEXT(AE$1,0),"")</f>
        <v/>
      </c>
      <c r="BH293" s="44" t="str">
        <f>[1]comp!$D293 &amp; [1]comp!$E293</f>
        <v>47CoLlewelyn, S. C. H. et al. The effect of Ni:Co ratio on the elemental phase partitioning in γ-γ′ Ni-Co-Al-Ti-Cr alloys. Acta Mater. 131, 296–304 (2017).</v>
      </c>
      <c r="BI293" s="63" t="str">
        <f t="shared" si="22"/>
        <v>Co-27.3Ni-4.9Al-14.5Cr-4.9Ti</v>
      </c>
      <c r="BJ293" s="44" t="s">
        <v>1764</v>
      </c>
      <c r="BK293" t="str">
        <f t="shared" si="23"/>
        <v>-4.9Al-14.5Cr-27.3Ni-4.9Ti</v>
      </c>
      <c r="BL293"/>
      <c r="BM293"/>
      <c r="BN293"/>
      <c r="BO293"/>
    </row>
    <row r="294" spans="1:67" s="31" customFormat="1" x14ac:dyDescent="0.3">
      <c r="A294" s="26" t="str">
        <f t="shared" si="25"/>
        <v>Co-27.8Ni-3.7Al-19.9W-0.4Si-0.02C-0.01B</v>
      </c>
      <c r="B294" s="30" t="s">
        <v>1483</v>
      </c>
      <c r="C294" s="30" t="s">
        <v>2952</v>
      </c>
      <c r="D294" s="34" t="s">
        <v>651</v>
      </c>
      <c r="E294" s="28" t="s">
        <v>650</v>
      </c>
      <c r="F294" s="28">
        <v>306</v>
      </c>
      <c r="G294" s="54">
        <f t="shared" si="26"/>
        <v>48.22</v>
      </c>
      <c r="H294" s="56">
        <v>27.8</v>
      </c>
      <c r="I294" s="56">
        <v>3.7</v>
      </c>
      <c r="J294" s="56"/>
      <c r="K294" s="56">
        <v>19.899999999999999</v>
      </c>
      <c r="L294" s="56"/>
      <c r="M294" s="56"/>
      <c r="N294" s="56"/>
      <c r="O294" s="56"/>
      <c r="P294" s="56"/>
      <c r="Q294" s="52">
        <v>0.02</v>
      </c>
      <c r="R294" s="52"/>
      <c r="S294" s="52">
        <v>0.01</v>
      </c>
      <c r="T294" s="56"/>
      <c r="U294" s="56"/>
      <c r="V294" s="56">
        <v>0.35</v>
      </c>
      <c r="W294" s="56"/>
      <c r="X294" s="56"/>
      <c r="Y294" s="56"/>
      <c r="Z294" s="56"/>
      <c r="AA294" s="56"/>
      <c r="AB294" s="56"/>
      <c r="AC294" s="56"/>
      <c r="AD294" s="56"/>
      <c r="AE294" s="56"/>
      <c r="AF294" s="28">
        <f t="shared" si="24"/>
        <v>10.707506999999998</v>
      </c>
      <c r="AG294" s="28"/>
      <c r="AH294" s="28"/>
      <c r="AI294" s="46" t="s">
        <v>1</v>
      </c>
      <c r="AJ294" s="46" t="str">
        <f>IF(I294&lt;&gt;"","-" &amp;TEXT([1]comp!$I294,"0.#") &amp;TEXT(I$1,0),"")</f>
        <v>-3.7Al</v>
      </c>
      <c r="AK294" s="46" t="str">
        <f>IF(K294&lt;&gt;"","-" &amp;TEXT(comp[[#This Row],[W]],"0.#") &amp;TEXT(K$1,0),"")</f>
        <v>-19.9W</v>
      </c>
      <c r="AL294" s="46" t="str">
        <f>IF(H294&lt;&gt;"","-" &amp;TEXT(comp[[#This Row],[Ni]],"0.#") &amp;TEXT(H$1,0),"")</f>
        <v>-27.8Ni</v>
      </c>
      <c r="AM294" s="46" t="str">
        <f>IF(J294&lt;&gt;"","-" &amp;TEXT(comp[[#This Row],[Cr]],"0.#") &amp;TEXT(J$1,0),"")</f>
        <v/>
      </c>
      <c r="AN294" s="46" t="str">
        <f>IF(M294&lt;&gt;"","-" &amp;TEXT(comp[[#This Row],[Ta]],"0.#") &amp;TEXT(M$1,0),"")</f>
        <v/>
      </c>
      <c r="AO294" s="46" t="str">
        <f>IF(N294&lt;&gt;"","-" &amp;TEXT(comp[[#This Row],[Nb]],"0.#") &amp;TEXT(N$1,0),"")</f>
        <v/>
      </c>
      <c r="AP294" s="46" t="str">
        <f>IF(O294&lt;&gt;"","-" &amp;TEXT(comp[[#This Row],[V]],"0.#") &amp;TEXT(O$1,0),"")</f>
        <v/>
      </c>
      <c r="AQ294" s="46" t="str">
        <f>IF(L294&lt;&gt;"","-" &amp;TEXT(comp[[#This Row],[Ti]],"0.#") &amp;TEXT(L$1,0),"")</f>
        <v/>
      </c>
      <c r="AR294" s="46" t="str">
        <f>IF(P294&lt;&gt;"","-" &amp;TEXT(comp[[#This Row],[Mo]],"0.#") &amp;TEXT(P$1,0),"")</f>
        <v/>
      </c>
      <c r="AS294" s="46" t="str">
        <f>IF(Q294&lt;&gt;"","-" &amp;TEXT(comp[[#This Row],[C]],"0.##") &amp;TEXT(Q$1,0),"")</f>
        <v>-0.02C</v>
      </c>
      <c r="AT294" s="46" t="str">
        <f>IF(R294&lt;&gt;"","-" &amp;TEXT(comp[[#This Row],[Zr]],"0.##") &amp;TEXT(R$1,0),"")</f>
        <v/>
      </c>
      <c r="AU294" s="46" t="str">
        <f>IF(S294&lt;&gt;"","-" &amp;TEXT(comp[[#This Row],[B]],"0.##") &amp;TEXT(S$1,0),"")</f>
        <v>-0.01B</v>
      </c>
      <c r="AV294" s="46" t="str">
        <f>IF(T294&lt;&gt;"","-" &amp;TEXT(comp[[#This Row],[Ir]],"0.#") &amp;TEXT(T$1,0),"")</f>
        <v/>
      </c>
      <c r="AW294" s="46" t="str">
        <f>IF(U294&lt;&gt;"","-" &amp;TEXT(comp[[#This Row],[Re]],"0.#") &amp;TEXT(U$1,0),"")</f>
        <v/>
      </c>
      <c r="AX294" s="46" t="str">
        <f>IF(V294&lt;&gt;"","-" &amp;TEXT(comp[[#This Row],[Si]],"0.#") &amp;TEXT(V$1,0),"")</f>
        <v>-0.4Si</v>
      </c>
      <c r="AY294" s="46" t="str">
        <f>IF(W294&lt;&gt;"","-" &amp;TEXT(comp[[#This Row],[Fe]],"0.#") &amp;TEXT(W$1,0),"")</f>
        <v/>
      </c>
      <c r="AZ294" s="46" t="str">
        <f>IF(X294&lt;&gt;"","-" &amp;TEXT(comp[[#This Row],[Y]],"0.#") &amp;TEXT(X$1,0),"")</f>
        <v/>
      </c>
      <c r="BA294" s="46" t="str">
        <f>IF(Y294&lt;&gt;"","-" &amp;TEXT(comp[[#This Row],[Hf]],"0.#") &amp;TEXT(Y$1,0),"")</f>
        <v/>
      </c>
      <c r="BB294" s="46" t="str">
        <f>IF(Z294&lt;&gt;"","-" &amp;TEXT(comp[[#This Row],[Ge]],"0.#") &amp;TEXT(Z$1,0),"")</f>
        <v/>
      </c>
      <c r="BC294" s="46" t="str">
        <f>IF(AA294&lt;&gt;"","-" &amp;TEXT(comp[[#This Row],[Mn]],"0.#") &amp;TEXT(AA$1,0),"")</f>
        <v/>
      </c>
      <c r="BD294" s="46" t="str">
        <f>IF(AB294&lt;&gt;"","-" &amp;TEXT(comp[[#This Row],[Sc]],"0.#") &amp;TEXT(AB$1,0),"")</f>
        <v/>
      </c>
      <c r="BE294" s="46" t="str">
        <f>IF(AC294&lt;&gt;"","-" &amp;TEXT(comp[[#This Row],[Ru]],"0.#") &amp;TEXT(AC$1,0),"")</f>
        <v/>
      </c>
      <c r="BF294" s="46" t="str">
        <f>IF(AD294&lt;&gt;"","-" &amp;TEXT(comp[[#This Row],[Ce]],"0.#") &amp;TEXT(AD$1,0),"")</f>
        <v/>
      </c>
      <c r="BG294" s="46" t="str">
        <f>IF(AE294&lt;&gt;"","-" &amp;TEXT([1]comp!$AE294,"0.#") &amp;TEXT(AE$1,0),"")</f>
        <v/>
      </c>
      <c r="BH294" s="28" t="str">
        <f>[1]comp!$D294 &amp; [1]comp!$E294</f>
        <v>Co-GP-01Locq, D., Martin, M., Ramusat, C., Fossard, F. &amp; Perrut, M. γ′ Precipitation Study of a Co-Ni-Based Alloy. Metall. Mater. Trans. A Phys. Metall. Mater. Sci. 49, 3854–3864 (2018).</v>
      </c>
      <c r="BI294" s="36" t="str">
        <f t="shared" si="22"/>
        <v>Co-27.8Ni-3.7Al-19.9W-0.4Si-0.02C-0.01B</v>
      </c>
      <c r="BJ294" s="28" t="s">
        <v>1946</v>
      </c>
      <c r="BK294" t="str">
        <f t="shared" si="23"/>
        <v>-3.7Al-19.9W-27.8Ni-0.02C-0.4Si-0.01B</v>
      </c>
      <c r="BL294"/>
      <c r="BM294"/>
      <c r="BN294"/>
      <c r="BO294"/>
    </row>
    <row r="295" spans="1:67" s="31" customFormat="1" x14ac:dyDescent="0.3">
      <c r="A295" s="26" t="str">
        <f t="shared" si="25"/>
        <v>Co-20.Ni-8.Al-6.Cr-5.W-2.5Ti-1.5Ta-1.4Si-0.1Hf</v>
      </c>
      <c r="B295" s="69" t="s">
        <v>779</v>
      </c>
      <c r="C295" s="69" t="s">
        <v>2953</v>
      </c>
      <c r="D295" s="43" t="s">
        <v>655</v>
      </c>
      <c r="E295" s="42" t="s">
        <v>654</v>
      </c>
      <c r="F295" s="42">
        <v>307</v>
      </c>
      <c r="G295" s="54">
        <f t="shared" si="26"/>
        <v>55.5</v>
      </c>
      <c r="H295" s="48">
        <v>20</v>
      </c>
      <c r="I295" s="48">
        <v>8</v>
      </c>
      <c r="J295" s="48">
        <v>6</v>
      </c>
      <c r="K295" s="48">
        <v>5</v>
      </c>
      <c r="L295" s="48">
        <v>2.5</v>
      </c>
      <c r="M295" s="48">
        <v>1.5</v>
      </c>
      <c r="N295" s="48"/>
      <c r="O295" s="48"/>
      <c r="P295" s="48"/>
      <c r="Q295" s="47"/>
      <c r="R295" s="47"/>
      <c r="S295" s="47"/>
      <c r="T295" s="48"/>
      <c r="U295" s="48"/>
      <c r="V295" s="48">
        <v>1.4</v>
      </c>
      <c r="W295" s="48"/>
      <c r="X295" s="48"/>
      <c r="Y295" s="48">
        <v>0.1</v>
      </c>
      <c r="Z295" s="48"/>
      <c r="AA295" s="48"/>
      <c r="AB295" s="48"/>
      <c r="AC295" s="48"/>
      <c r="AD295" s="48"/>
      <c r="AE295" s="48"/>
      <c r="AF295" s="42">
        <f t="shared" si="24"/>
        <v>8.7393549999999998</v>
      </c>
      <c r="AG295" s="42"/>
      <c r="AH295" s="42"/>
      <c r="AI295" s="46" t="s">
        <v>1</v>
      </c>
      <c r="AJ295" s="46" t="str">
        <f>IF(I295&lt;&gt;"","-" &amp;TEXT([1]comp!$I295,"0.#") &amp;TEXT(I$1,0),"")</f>
        <v>-8.Al</v>
      </c>
      <c r="AK295" s="46" t="str">
        <f>IF(K295&lt;&gt;"","-" &amp;TEXT(comp[[#This Row],[W]],"0.#") &amp;TEXT(K$1,0),"")</f>
        <v>-5.W</v>
      </c>
      <c r="AL295" s="46" t="str">
        <f>IF(H295&lt;&gt;"","-" &amp;TEXT(comp[[#This Row],[Ni]],"0.#") &amp;TEXT(H$1,0),"")</f>
        <v>-20.Ni</v>
      </c>
      <c r="AM295" s="46" t="str">
        <f>IF(J295&lt;&gt;"","-" &amp;TEXT(comp[[#This Row],[Cr]],"0.#") &amp;TEXT(J$1,0),"")</f>
        <v>-6.Cr</v>
      </c>
      <c r="AN295" s="46" t="str">
        <f>IF(M295&lt;&gt;"","-" &amp;TEXT(comp[[#This Row],[Ta]],"0.#") &amp;TEXT(M$1,0),"")</f>
        <v>-1.5Ta</v>
      </c>
      <c r="AO295" s="46" t="str">
        <f>IF(N295&lt;&gt;"","-" &amp;TEXT(comp[[#This Row],[Nb]],"0.#") &amp;TEXT(N$1,0),"")</f>
        <v/>
      </c>
      <c r="AP295" s="46" t="str">
        <f>IF(O295&lt;&gt;"","-" &amp;TEXT(comp[[#This Row],[V]],"0.#") &amp;TEXT(O$1,0),"")</f>
        <v/>
      </c>
      <c r="AQ295" s="46" t="str">
        <f>IF(L295&lt;&gt;"","-" &amp;TEXT(comp[[#This Row],[Ti]],"0.#") &amp;TEXT(L$1,0),"")</f>
        <v>-2.5Ti</v>
      </c>
      <c r="AR295" s="46" t="str">
        <f>IF(P295&lt;&gt;"","-" &amp;TEXT(comp[[#This Row],[Mo]],"0.#") &amp;TEXT(P$1,0),"")</f>
        <v/>
      </c>
      <c r="AS295" s="46" t="str">
        <f>IF(Q295&lt;&gt;"","-" &amp;TEXT(comp[[#This Row],[C]],"0.##") &amp;TEXT(Q$1,0),"")</f>
        <v/>
      </c>
      <c r="AT295" s="46" t="str">
        <f>IF(R295&lt;&gt;"","-" &amp;TEXT(comp[[#This Row],[Zr]],"0.##") &amp;TEXT(R$1,0),"")</f>
        <v/>
      </c>
      <c r="AU295" s="46" t="str">
        <f>IF(S295&lt;&gt;"","-" &amp;TEXT(comp[[#This Row],[B]],"0.##") &amp;TEXT(S$1,0),"")</f>
        <v/>
      </c>
      <c r="AV295" s="46" t="str">
        <f>IF(T295&lt;&gt;"","-" &amp;TEXT(comp[[#This Row],[Ir]],"0.#") &amp;TEXT(T$1,0),"")</f>
        <v/>
      </c>
      <c r="AW295" s="46" t="str">
        <f>IF(U295&lt;&gt;"","-" &amp;TEXT(comp[[#This Row],[Re]],"0.#") &amp;TEXT(U$1,0),"")</f>
        <v/>
      </c>
      <c r="AX295" s="46" t="str">
        <f>IF(V295&lt;&gt;"","-" &amp;TEXT(comp[[#This Row],[Si]],"0.#") &amp;TEXT(V$1,0),"")</f>
        <v>-1.4Si</v>
      </c>
      <c r="AY295" s="46" t="str">
        <f>IF(W295&lt;&gt;"","-" &amp;TEXT(comp[[#This Row],[Fe]],"0.#") &amp;TEXT(W$1,0),"")</f>
        <v/>
      </c>
      <c r="AZ295" s="46" t="str">
        <f>IF(X295&lt;&gt;"","-" &amp;TEXT(comp[[#This Row],[Y]],"0.#") &amp;TEXT(X$1,0),"")</f>
        <v/>
      </c>
      <c r="BA295" s="46" t="str">
        <f>IF(Y295&lt;&gt;"","-" &amp;TEXT(comp[[#This Row],[Hf]],"0.#") &amp;TEXT(Y$1,0),"")</f>
        <v>-0.1Hf</v>
      </c>
      <c r="BB295" s="46" t="str">
        <f>IF(Z295&lt;&gt;"","-" &amp;TEXT(comp[[#This Row],[Ge]],"0.#") &amp;TEXT(Z$1,0),"")</f>
        <v/>
      </c>
      <c r="BC295" s="46" t="str">
        <f>IF(AA295&lt;&gt;"","-" &amp;TEXT(comp[[#This Row],[Mn]],"0.#") &amp;TEXT(AA$1,0),"")</f>
        <v/>
      </c>
      <c r="BD295" s="46" t="str">
        <f>IF(AB295&lt;&gt;"","-" &amp;TEXT(comp[[#This Row],[Sc]],"0.#") &amp;TEXT(AB$1,0),"")</f>
        <v/>
      </c>
      <c r="BE295" s="46" t="str">
        <f>IF(AC295&lt;&gt;"","-" &amp;TEXT(comp[[#This Row],[Ru]],"0.#") &amp;TEXT(AC$1,0),"")</f>
        <v/>
      </c>
      <c r="BF295" s="46" t="str">
        <f>IF(AD295&lt;&gt;"","-" &amp;TEXT(comp[[#This Row],[Ce]],"0.#") &amp;TEXT(AD$1,0),"")</f>
        <v/>
      </c>
      <c r="BG295" s="46" t="str">
        <f>IF(AE295&lt;&gt;"","-" &amp;TEXT([1]comp!$AE295,"0.#") &amp;TEXT(AE$1,0),"")</f>
        <v/>
      </c>
      <c r="BH295" s="42" t="str">
        <f>[1]comp!$D295 &amp; [1]comp!$E295</f>
        <v>ERBOCo-0Lopez-Galilea, I. et al. The thermal stability of intermetallic compounds in an as-cast SX co-base superalloy. Adv. Eng. Mater. 17, 741–747 (2015).</v>
      </c>
      <c r="BI295" s="70" t="str">
        <f t="shared" si="22"/>
        <v>Co-20.Ni-8.Al-6.Cr-5.W-2.5Ti-1.5Ta-1.4Si-0.1Hf</v>
      </c>
      <c r="BJ295" s="42" t="s">
        <v>1766</v>
      </c>
      <c r="BK295" t="str">
        <f t="shared" si="23"/>
        <v>-8.Al-6.Cr-5.W-1.5Ta-20.Ni-2.5Ti-1.4Si-0.1Hf</v>
      </c>
      <c r="BL295"/>
      <c r="BM295"/>
      <c r="BN295"/>
      <c r="BO295"/>
    </row>
    <row r="296" spans="1:67" s="28" customFormat="1" x14ac:dyDescent="0.3">
      <c r="A296" s="26" t="str">
        <f t="shared" si="25"/>
        <v>Co-32.Ni-9.9Al-1.4Ti-1.7Ta-4.6Mo</v>
      </c>
      <c r="B296" s="60" t="s">
        <v>1481</v>
      </c>
      <c r="C296" s="60" t="s">
        <v>2954</v>
      </c>
      <c r="D296" s="65" t="s">
        <v>683</v>
      </c>
      <c r="E296" s="44" t="s">
        <v>681</v>
      </c>
      <c r="F296" s="44">
        <v>309</v>
      </c>
      <c r="G296" s="54">
        <f t="shared" si="26"/>
        <v>50.4</v>
      </c>
      <c r="H296" s="54">
        <v>32</v>
      </c>
      <c r="I296" s="54">
        <v>9.9</v>
      </c>
      <c r="J296" s="54"/>
      <c r="K296" s="54"/>
      <c r="L296" s="54">
        <v>1.4</v>
      </c>
      <c r="M296" s="54">
        <v>1.7</v>
      </c>
      <c r="N296" s="54"/>
      <c r="O296" s="54"/>
      <c r="P296" s="54">
        <v>4.5999999999999996</v>
      </c>
      <c r="Q296" s="50"/>
      <c r="R296" s="50"/>
      <c r="S296" s="50"/>
      <c r="T296" s="54"/>
      <c r="U296" s="54"/>
      <c r="V296" s="54"/>
      <c r="W296" s="54"/>
      <c r="X296" s="54"/>
      <c r="Y296" s="54"/>
      <c r="Z296" s="54"/>
      <c r="AA296" s="54"/>
      <c r="AB296" s="54"/>
      <c r="AC296" s="54"/>
      <c r="AD296" s="54"/>
      <c r="AE296" s="54"/>
      <c r="AF296" s="44">
        <f t="shared" si="24"/>
        <v>8.4224879999999995</v>
      </c>
      <c r="AG296" s="44">
        <v>8.5500000000000007</v>
      </c>
      <c r="AH296" s="44"/>
      <c r="AI296" s="46" t="s">
        <v>1</v>
      </c>
      <c r="AJ296" s="46" t="str">
        <f>IF(I296&lt;&gt;"","-" &amp;TEXT([1]comp!$I296,"0.#") &amp;TEXT(I$1,0),"")</f>
        <v>-9.9Al</v>
      </c>
      <c r="AK296" s="46" t="str">
        <f>IF(K296&lt;&gt;"","-" &amp;TEXT(comp[[#This Row],[W]],"0.#") &amp;TEXT(K$1,0),"")</f>
        <v/>
      </c>
      <c r="AL296" s="46" t="str">
        <f>IF(H296&lt;&gt;"","-" &amp;TEXT(comp[[#This Row],[Ni]],"0.#") &amp;TEXT(H$1,0),"")</f>
        <v>-32.Ni</v>
      </c>
      <c r="AM296" s="46" t="str">
        <f>IF(J296&lt;&gt;"","-" &amp;TEXT(comp[[#This Row],[Cr]],"0.#") &amp;TEXT(J$1,0),"")</f>
        <v/>
      </c>
      <c r="AN296" s="46" t="str">
        <f>IF(M296&lt;&gt;"","-" &amp;TEXT(comp[[#This Row],[Ta]],"0.#") &amp;TEXT(M$1,0),"")</f>
        <v>-1.7Ta</v>
      </c>
      <c r="AO296" s="46" t="str">
        <f>IF(N296&lt;&gt;"","-" &amp;TEXT(comp[[#This Row],[Nb]],"0.#") &amp;TEXT(N$1,0),"")</f>
        <v/>
      </c>
      <c r="AP296" s="46" t="str">
        <f>IF(O296&lt;&gt;"","-" &amp;TEXT(comp[[#This Row],[V]],"0.#") &amp;TEXT(O$1,0),"")</f>
        <v/>
      </c>
      <c r="AQ296" s="46" t="str">
        <f>IF(L296&lt;&gt;"","-" &amp;TEXT(comp[[#This Row],[Ti]],"0.#") &amp;TEXT(L$1,0),"")</f>
        <v>-1.4Ti</v>
      </c>
      <c r="AR296" s="46" t="str">
        <f>IF(P296&lt;&gt;"","-" &amp;TEXT(comp[[#This Row],[Mo]],"0.#") &amp;TEXT(P$1,0),"")</f>
        <v>-4.6Mo</v>
      </c>
      <c r="AS296" s="46" t="str">
        <f>IF(Q296&lt;&gt;"","-" &amp;TEXT(comp[[#This Row],[C]],"0.##") &amp;TEXT(Q$1,0),"")</f>
        <v/>
      </c>
      <c r="AT296" s="46" t="str">
        <f>IF(R296&lt;&gt;"","-" &amp;TEXT(comp[[#This Row],[Zr]],"0.##") &amp;TEXT(R$1,0),"")</f>
        <v/>
      </c>
      <c r="AU296" s="46" t="str">
        <f>IF(S296&lt;&gt;"","-" &amp;TEXT(comp[[#This Row],[B]],"0.##") &amp;TEXT(S$1,0),"")</f>
        <v/>
      </c>
      <c r="AV296" s="46" t="str">
        <f>IF(T296&lt;&gt;"","-" &amp;TEXT(comp[[#This Row],[Ir]],"0.#") &amp;TEXT(T$1,0),"")</f>
        <v/>
      </c>
      <c r="AW296" s="46" t="str">
        <f>IF(U296&lt;&gt;"","-" &amp;TEXT(comp[[#This Row],[Re]],"0.#") &amp;TEXT(U$1,0),"")</f>
        <v/>
      </c>
      <c r="AX296" s="46" t="str">
        <f>IF(V296&lt;&gt;"","-" &amp;TEXT(comp[[#This Row],[Si]],"0.#") &amp;TEXT(V$1,0),"")</f>
        <v/>
      </c>
      <c r="AY296" s="46" t="str">
        <f>IF(W296&lt;&gt;"","-" &amp;TEXT(comp[[#This Row],[Fe]],"0.#") &amp;TEXT(W$1,0),"")</f>
        <v/>
      </c>
      <c r="AZ296" s="46" t="str">
        <f>IF(X296&lt;&gt;"","-" &amp;TEXT(comp[[#This Row],[Y]],"0.#") &amp;TEXT(X$1,0),"")</f>
        <v/>
      </c>
      <c r="BA296" s="46" t="str">
        <f>IF(Y296&lt;&gt;"","-" &amp;TEXT(comp[[#This Row],[Hf]],"0.#") &amp;TEXT(Y$1,0),"")</f>
        <v/>
      </c>
      <c r="BB296" s="46" t="str">
        <f>IF(Z296&lt;&gt;"","-" &amp;TEXT(comp[[#This Row],[Ge]],"0.#") &amp;TEXT(Z$1,0),"")</f>
        <v/>
      </c>
      <c r="BC296" s="46" t="str">
        <f>IF(AA296&lt;&gt;"","-" &amp;TEXT(comp[[#This Row],[Mn]],"0.#") &amp;TEXT(AA$1,0),"")</f>
        <v/>
      </c>
      <c r="BD296" s="46" t="str">
        <f>IF(AB296&lt;&gt;"","-" &amp;TEXT(comp[[#This Row],[Sc]],"0.#") &amp;TEXT(AB$1,0),"")</f>
        <v/>
      </c>
      <c r="BE296" s="46" t="str">
        <f>IF(AC296&lt;&gt;"","-" &amp;TEXT(comp[[#This Row],[Ru]],"0.#") &amp;TEXT(AC$1,0),"")</f>
        <v/>
      </c>
      <c r="BF296" s="46" t="str">
        <f>IF(AD296&lt;&gt;"","-" &amp;TEXT(comp[[#This Row],[Ce]],"0.#") &amp;TEXT(AD$1,0),"")</f>
        <v/>
      </c>
      <c r="BG296" s="46" t="str">
        <f>IF(AE296&lt;&gt;"","-" &amp;TEXT([1]comp!$AE296,"0.#") &amp;TEXT(AE$1,0),"")</f>
        <v/>
      </c>
      <c r="BH296" s="44" t="str">
        <f>[1]comp!$D296 &amp; [1]comp!$E296</f>
        <v>30Ni2Ta2TiMakineni, S. K. et al. A new class of high strength high temperature Cobalt based γ-γ′ Co-Mo-Al alloys stabilized with Ta addition. Acta Mater. 97, 29–40 (2015).</v>
      </c>
      <c r="BI296" s="63" t="str">
        <f t="shared" si="22"/>
        <v>Co-32.Ni-9.9Al-1.4Ti-1.7Ta-4.6Mo</v>
      </c>
      <c r="BJ296" s="44" t="s">
        <v>1769</v>
      </c>
      <c r="BK296" t="str">
        <f t="shared" si="23"/>
        <v>-9.9Al-1.7Ta-32.Ni-4.6Mo-1.4Ti</v>
      </c>
      <c r="BL296"/>
      <c r="BM296"/>
      <c r="BN296"/>
      <c r="BO296"/>
    </row>
    <row r="297" spans="1:67" s="28" customFormat="1" x14ac:dyDescent="0.3">
      <c r="A297" s="26" t="str">
        <f t="shared" si="25"/>
        <v>Co-9.9Al-2.1Ta-5.1Mo</v>
      </c>
      <c r="B297" s="60" t="s">
        <v>1481</v>
      </c>
      <c r="C297" s="60" t="s">
        <v>2955</v>
      </c>
      <c r="D297" s="65" t="s">
        <v>162</v>
      </c>
      <c r="E297" s="44" t="s">
        <v>681</v>
      </c>
      <c r="F297" s="44">
        <v>310</v>
      </c>
      <c r="G297" s="54">
        <f t="shared" si="26"/>
        <v>82.9</v>
      </c>
      <c r="H297" s="54"/>
      <c r="I297" s="54">
        <v>9.9</v>
      </c>
      <c r="J297" s="54"/>
      <c r="K297" s="54"/>
      <c r="L297" s="54"/>
      <c r="M297" s="54">
        <v>2.1</v>
      </c>
      <c r="N297" s="54"/>
      <c r="O297" s="54"/>
      <c r="P297" s="54">
        <v>5.0999999999999996</v>
      </c>
      <c r="Q297" s="50"/>
      <c r="R297" s="50"/>
      <c r="S297" s="50"/>
      <c r="T297" s="54"/>
      <c r="U297" s="54"/>
      <c r="V297" s="54"/>
      <c r="W297" s="54"/>
      <c r="X297" s="54"/>
      <c r="Y297" s="54"/>
      <c r="Z297" s="54"/>
      <c r="AA297" s="54"/>
      <c r="AB297" s="54"/>
      <c r="AC297" s="54"/>
      <c r="AD297" s="54"/>
      <c r="AE297" s="54"/>
      <c r="AF297" s="44">
        <f t="shared" si="24"/>
        <v>8.5193300000000018</v>
      </c>
      <c r="AG297" s="44">
        <v>8.61</v>
      </c>
      <c r="AH297" s="44"/>
      <c r="AI297" s="46" t="s">
        <v>1</v>
      </c>
      <c r="AJ297" s="46" t="str">
        <f>IF(I297&lt;&gt;"","-" &amp;TEXT([1]comp!$I297,"0.#") &amp;TEXT(I$1,0),"")</f>
        <v>-9.9Al</v>
      </c>
      <c r="AK297" s="46" t="str">
        <f>IF(K297&lt;&gt;"","-" &amp;TEXT(comp[[#This Row],[W]],"0.#") &amp;TEXT(K$1,0),"")</f>
        <v/>
      </c>
      <c r="AL297" s="46" t="str">
        <f>IF(H297&lt;&gt;"","-" &amp;TEXT(comp[[#This Row],[Ni]],"0.#") &amp;TEXT(H$1,0),"")</f>
        <v/>
      </c>
      <c r="AM297" s="46" t="str">
        <f>IF(J297&lt;&gt;"","-" &amp;TEXT(comp[[#This Row],[Cr]],"0.#") &amp;TEXT(J$1,0),"")</f>
        <v/>
      </c>
      <c r="AN297" s="46" t="str">
        <f>IF(M297&lt;&gt;"","-" &amp;TEXT(comp[[#This Row],[Ta]],"0.#") &amp;TEXT(M$1,0),"")</f>
        <v>-2.1Ta</v>
      </c>
      <c r="AO297" s="46" t="str">
        <f>IF(N297&lt;&gt;"","-" &amp;TEXT(comp[[#This Row],[Nb]],"0.#") &amp;TEXT(N$1,0),"")</f>
        <v/>
      </c>
      <c r="AP297" s="46" t="str">
        <f>IF(O297&lt;&gt;"","-" &amp;TEXT(comp[[#This Row],[V]],"0.#") &amp;TEXT(O$1,0),"")</f>
        <v/>
      </c>
      <c r="AQ297" s="46" t="str">
        <f>IF(L297&lt;&gt;"","-" &amp;TEXT(comp[[#This Row],[Ti]],"0.#") &amp;TEXT(L$1,0),"")</f>
        <v/>
      </c>
      <c r="AR297" s="46" t="str">
        <f>IF(P297&lt;&gt;"","-" &amp;TEXT(comp[[#This Row],[Mo]],"0.#") &amp;TEXT(P$1,0),"")</f>
        <v>-5.1Mo</v>
      </c>
      <c r="AS297" s="46" t="str">
        <f>IF(Q297&lt;&gt;"","-" &amp;TEXT(comp[[#This Row],[C]],"0.##") &amp;TEXT(Q$1,0),"")</f>
        <v/>
      </c>
      <c r="AT297" s="46" t="str">
        <f>IF(R297&lt;&gt;"","-" &amp;TEXT(comp[[#This Row],[Zr]],"0.##") &amp;TEXT(R$1,0),"")</f>
        <v/>
      </c>
      <c r="AU297" s="46" t="str">
        <f>IF(S297&lt;&gt;"","-" &amp;TEXT(comp[[#This Row],[B]],"0.##") &amp;TEXT(S$1,0),"")</f>
        <v/>
      </c>
      <c r="AV297" s="46" t="str">
        <f>IF(T297&lt;&gt;"","-" &amp;TEXT(comp[[#This Row],[Ir]],"0.#") &amp;TEXT(T$1,0),"")</f>
        <v/>
      </c>
      <c r="AW297" s="46" t="str">
        <f>IF(U297&lt;&gt;"","-" &amp;TEXT(comp[[#This Row],[Re]],"0.#") &amp;TEXT(U$1,0),"")</f>
        <v/>
      </c>
      <c r="AX297" s="46" t="str">
        <f>IF(V297&lt;&gt;"","-" &amp;TEXT(comp[[#This Row],[Si]],"0.#") &amp;TEXT(V$1,0),"")</f>
        <v/>
      </c>
      <c r="AY297" s="46" t="str">
        <f>IF(W297&lt;&gt;"","-" &amp;TEXT(comp[[#This Row],[Fe]],"0.#") &amp;TEXT(W$1,0),"")</f>
        <v/>
      </c>
      <c r="AZ297" s="46" t="str">
        <f>IF(X297&lt;&gt;"","-" &amp;TEXT(comp[[#This Row],[Y]],"0.#") &amp;TEXT(X$1,0),"")</f>
        <v/>
      </c>
      <c r="BA297" s="46" t="str">
        <f>IF(Y297&lt;&gt;"","-" &amp;TEXT(comp[[#This Row],[Hf]],"0.#") &amp;TEXT(Y$1,0),"")</f>
        <v/>
      </c>
      <c r="BB297" s="46" t="str">
        <f>IF(Z297&lt;&gt;"","-" &amp;TEXT(comp[[#This Row],[Ge]],"0.#") &amp;TEXT(Z$1,0),"")</f>
        <v/>
      </c>
      <c r="BC297" s="46" t="str">
        <f>IF(AA297&lt;&gt;"","-" &amp;TEXT(comp[[#This Row],[Mn]],"0.#") &amp;TEXT(AA$1,0),"")</f>
        <v/>
      </c>
      <c r="BD297" s="46" t="str">
        <f>IF(AB297&lt;&gt;"","-" &amp;TEXT(comp[[#This Row],[Sc]],"0.#") &amp;TEXT(AB$1,0),"")</f>
        <v/>
      </c>
      <c r="BE297" s="46" t="str">
        <f>IF(AC297&lt;&gt;"","-" &amp;TEXT(comp[[#This Row],[Ru]],"0.#") &amp;TEXT(AC$1,0),"")</f>
        <v/>
      </c>
      <c r="BF297" s="46" t="str">
        <f>IF(AD297&lt;&gt;"","-" &amp;TEXT(comp[[#This Row],[Ce]],"0.#") &amp;TEXT(AD$1,0),"")</f>
        <v/>
      </c>
      <c r="BG297" s="46" t="str">
        <f>IF(AE297&lt;&gt;"","-" &amp;TEXT([1]comp!$AE297,"0.#") &amp;TEXT(AE$1,0),"")</f>
        <v/>
      </c>
      <c r="BH297" s="44" t="str">
        <f>[1]comp!$D297 &amp; [1]comp!$E297</f>
        <v>2TaMakineni, S. K. et al. A new class of high strength high temperature Cobalt based γ-γ′ Co-Mo-Al alloys stabilized with Ta addition. Acta Mater. 97, 29–40 (2015).</v>
      </c>
      <c r="BI297" s="63" t="str">
        <f t="shared" si="22"/>
        <v>Co-9.9Al-2.1Ta-5.1Mo</v>
      </c>
      <c r="BJ297" s="44" t="s">
        <v>1767</v>
      </c>
      <c r="BK297" t="str">
        <f t="shared" si="23"/>
        <v>-9.9Al-2.1Ta-5.1Mo</v>
      </c>
      <c r="BL297"/>
      <c r="BM297"/>
      <c r="BN297"/>
      <c r="BO297"/>
    </row>
    <row r="298" spans="1:67" s="31" customFormat="1" x14ac:dyDescent="0.3">
      <c r="A298" s="26" t="str">
        <f t="shared" si="25"/>
        <v>Co-31.Ni-10.1Al-2.1Ta-5.1Mo</v>
      </c>
      <c r="B298" s="60" t="s">
        <v>1481</v>
      </c>
      <c r="C298" s="60" t="s">
        <v>2956</v>
      </c>
      <c r="D298" s="65" t="s">
        <v>682</v>
      </c>
      <c r="E298" s="44" t="s">
        <v>681</v>
      </c>
      <c r="F298" s="44">
        <v>311</v>
      </c>
      <c r="G298" s="54">
        <f t="shared" si="26"/>
        <v>51.699999999999996</v>
      </c>
      <c r="H298" s="54">
        <v>31</v>
      </c>
      <c r="I298" s="54">
        <v>10.1</v>
      </c>
      <c r="J298" s="54"/>
      <c r="K298" s="54"/>
      <c r="L298" s="54"/>
      <c r="M298" s="54">
        <v>2.1</v>
      </c>
      <c r="N298" s="54"/>
      <c r="O298" s="54"/>
      <c r="P298" s="54">
        <v>5.0999999999999996</v>
      </c>
      <c r="Q298" s="50"/>
      <c r="R298" s="50"/>
      <c r="S298" s="50"/>
      <c r="T298" s="54"/>
      <c r="U298" s="54"/>
      <c r="V298" s="54"/>
      <c r="W298" s="54"/>
      <c r="X298" s="54"/>
      <c r="Y298" s="54"/>
      <c r="Z298" s="54"/>
      <c r="AA298" s="54"/>
      <c r="AB298" s="54"/>
      <c r="AC298" s="54"/>
      <c r="AD298" s="54"/>
      <c r="AE298" s="54"/>
      <c r="AF298" s="44">
        <f t="shared" si="24"/>
        <v>8.5094100000000008</v>
      </c>
      <c r="AG298" s="44">
        <v>8.65</v>
      </c>
      <c r="AH298" s="44"/>
      <c r="AI298" s="46" t="s">
        <v>1</v>
      </c>
      <c r="AJ298" s="46" t="str">
        <f>IF(I298&lt;&gt;"","-" &amp;TEXT([1]comp!$I298,"0.#") &amp;TEXT(I$1,0),"")</f>
        <v>-10.1Al</v>
      </c>
      <c r="AK298" s="46" t="str">
        <f>IF(K298&lt;&gt;"","-" &amp;TEXT(comp[[#This Row],[W]],"0.#") &amp;TEXT(K$1,0),"")</f>
        <v/>
      </c>
      <c r="AL298" s="46" t="str">
        <f>IF(H298&lt;&gt;"","-" &amp;TEXT(comp[[#This Row],[Ni]],"0.#") &amp;TEXT(H$1,0),"")</f>
        <v>-31.Ni</v>
      </c>
      <c r="AM298" s="46" t="str">
        <f>IF(J298&lt;&gt;"","-" &amp;TEXT(comp[[#This Row],[Cr]],"0.#") &amp;TEXT(J$1,0),"")</f>
        <v/>
      </c>
      <c r="AN298" s="46" t="str">
        <f>IF(M298&lt;&gt;"","-" &amp;TEXT(comp[[#This Row],[Ta]],"0.#") &amp;TEXT(M$1,0),"")</f>
        <v>-2.1Ta</v>
      </c>
      <c r="AO298" s="46" t="str">
        <f>IF(N298&lt;&gt;"","-" &amp;TEXT(comp[[#This Row],[Nb]],"0.#") &amp;TEXT(N$1,0),"")</f>
        <v/>
      </c>
      <c r="AP298" s="46" t="str">
        <f>IF(O298&lt;&gt;"","-" &amp;TEXT(comp[[#This Row],[V]],"0.#") &amp;TEXT(O$1,0),"")</f>
        <v/>
      </c>
      <c r="AQ298" s="46" t="str">
        <f>IF(L298&lt;&gt;"","-" &amp;TEXT(comp[[#This Row],[Ti]],"0.#") &amp;TEXT(L$1,0),"")</f>
        <v/>
      </c>
      <c r="AR298" s="46" t="str">
        <f>IF(P298&lt;&gt;"","-" &amp;TEXT(comp[[#This Row],[Mo]],"0.#") &amp;TEXT(P$1,0),"")</f>
        <v>-5.1Mo</v>
      </c>
      <c r="AS298" s="46" t="str">
        <f>IF(Q298&lt;&gt;"","-" &amp;TEXT(comp[[#This Row],[C]],"0.##") &amp;TEXT(Q$1,0),"")</f>
        <v/>
      </c>
      <c r="AT298" s="46" t="str">
        <f>IF(R298&lt;&gt;"","-" &amp;TEXT(comp[[#This Row],[Zr]],"0.##") &amp;TEXT(R$1,0),"")</f>
        <v/>
      </c>
      <c r="AU298" s="46" t="str">
        <f>IF(S298&lt;&gt;"","-" &amp;TEXT(comp[[#This Row],[B]],"0.##") &amp;TEXT(S$1,0),"")</f>
        <v/>
      </c>
      <c r="AV298" s="46" t="str">
        <f>IF(T298&lt;&gt;"","-" &amp;TEXT(comp[[#This Row],[Ir]],"0.#") &amp;TEXT(T$1,0),"")</f>
        <v/>
      </c>
      <c r="AW298" s="46" t="str">
        <f>IF(U298&lt;&gt;"","-" &amp;TEXT(comp[[#This Row],[Re]],"0.#") &amp;TEXT(U$1,0),"")</f>
        <v/>
      </c>
      <c r="AX298" s="46" t="str">
        <f>IF(V298&lt;&gt;"","-" &amp;TEXT(comp[[#This Row],[Si]],"0.#") &amp;TEXT(V$1,0),"")</f>
        <v/>
      </c>
      <c r="AY298" s="46" t="str">
        <f>IF(W298&lt;&gt;"","-" &amp;TEXT(comp[[#This Row],[Fe]],"0.#") &amp;TEXT(W$1,0),"")</f>
        <v/>
      </c>
      <c r="AZ298" s="46" t="str">
        <f>IF(X298&lt;&gt;"","-" &amp;TEXT(comp[[#This Row],[Y]],"0.#") &amp;TEXT(X$1,0),"")</f>
        <v/>
      </c>
      <c r="BA298" s="46" t="str">
        <f>IF(Y298&lt;&gt;"","-" &amp;TEXT(comp[[#This Row],[Hf]],"0.#") &amp;TEXT(Y$1,0),"")</f>
        <v/>
      </c>
      <c r="BB298" s="46" t="str">
        <f>IF(Z298&lt;&gt;"","-" &amp;TEXT(comp[[#This Row],[Ge]],"0.#") &amp;TEXT(Z$1,0),"")</f>
        <v/>
      </c>
      <c r="BC298" s="46" t="str">
        <f>IF(AA298&lt;&gt;"","-" &amp;TEXT(comp[[#This Row],[Mn]],"0.#") &amp;TEXT(AA$1,0),"")</f>
        <v/>
      </c>
      <c r="BD298" s="46" t="str">
        <f>IF(AB298&lt;&gt;"","-" &amp;TEXT(comp[[#This Row],[Sc]],"0.#") &amp;TEXT(AB$1,0),"")</f>
        <v/>
      </c>
      <c r="BE298" s="46" t="str">
        <f>IF(AC298&lt;&gt;"","-" &amp;TEXT(comp[[#This Row],[Ru]],"0.#") &amp;TEXT(AC$1,0),"")</f>
        <v/>
      </c>
      <c r="BF298" s="46" t="str">
        <f>IF(AD298&lt;&gt;"","-" &amp;TEXT(comp[[#This Row],[Ce]],"0.#") &amp;TEXT(AD$1,0),"")</f>
        <v/>
      </c>
      <c r="BG298" s="46" t="str">
        <f>IF(AE298&lt;&gt;"","-" &amp;TEXT([1]comp!$AE298,"0.#") &amp;TEXT(AE$1,0),"")</f>
        <v/>
      </c>
      <c r="BH298" s="44" t="str">
        <f>[1]comp!$D298 &amp; [1]comp!$E298</f>
        <v>30Ni2TaMakineni, S. K. et al. A new class of high strength high temperature Cobalt based γ-γ′ Co-Mo-Al alloys stabilized with Ta addition. Acta Mater. 97, 29–40 (2015).</v>
      </c>
      <c r="BI298" s="63" t="str">
        <f t="shared" si="22"/>
        <v>Co-31.Ni-10.1Al-2.1Ta-5.1Mo</v>
      </c>
      <c r="BJ298" s="44" t="s">
        <v>1768</v>
      </c>
      <c r="BK298" t="str">
        <f t="shared" si="23"/>
        <v>-10.1Al-2.1Ta-31.Ni-5.1Mo</v>
      </c>
      <c r="BL298"/>
      <c r="BM298"/>
      <c r="BN298"/>
      <c r="BO298"/>
    </row>
    <row r="299" spans="1:67" s="28" customFormat="1" x14ac:dyDescent="0.3">
      <c r="A299" s="26" t="str">
        <f t="shared" si="25"/>
        <v>Co-9.8Al-2.1Nb-5.1Mo</v>
      </c>
      <c r="B299" s="60" t="s">
        <v>1481</v>
      </c>
      <c r="C299" s="60" t="s">
        <v>2957</v>
      </c>
      <c r="D299" s="65" t="s">
        <v>670</v>
      </c>
      <c r="E299" s="44" t="s">
        <v>668</v>
      </c>
      <c r="F299" s="44">
        <v>312</v>
      </c>
      <c r="G299" s="54">
        <f t="shared" si="26"/>
        <v>83</v>
      </c>
      <c r="H299" s="54"/>
      <c r="I299" s="54">
        <v>9.8000000000000007</v>
      </c>
      <c r="J299" s="54"/>
      <c r="K299" s="54"/>
      <c r="L299" s="54"/>
      <c r="M299" s="54"/>
      <c r="N299" s="54">
        <v>2.1</v>
      </c>
      <c r="O299" s="54"/>
      <c r="P299" s="54">
        <v>5.0999999999999996</v>
      </c>
      <c r="Q299" s="50"/>
      <c r="R299" s="50"/>
      <c r="S299" s="50"/>
      <c r="T299" s="54"/>
      <c r="U299" s="54"/>
      <c r="V299" s="54"/>
      <c r="W299" s="54"/>
      <c r="X299" s="54"/>
      <c r="Y299" s="54"/>
      <c r="Z299" s="54"/>
      <c r="AA299" s="54"/>
      <c r="AB299" s="54"/>
      <c r="AC299" s="54"/>
      <c r="AD299" s="54"/>
      <c r="AE299" s="54"/>
      <c r="AF299" s="44">
        <f t="shared" si="24"/>
        <v>8.3558500000000002</v>
      </c>
      <c r="AG299" s="44">
        <v>8.36</v>
      </c>
      <c r="AH299" s="44"/>
      <c r="AI299" s="46" t="s">
        <v>1</v>
      </c>
      <c r="AJ299" s="46" t="str">
        <f>IF(I299&lt;&gt;"","-" &amp;TEXT([1]comp!$I299,"0.#") &amp;TEXT(I$1,0),"")</f>
        <v>-9.8Al</v>
      </c>
      <c r="AK299" s="46" t="str">
        <f>IF(K299&lt;&gt;"","-" &amp;TEXT(comp[[#This Row],[W]],"0.#") &amp;TEXT(K$1,0),"")</f>
        <v/>
      </c>
      <c r="AL299" s="46" t="str">
        <f>IF(H299&lt;&gt;"","-" &amp;TEXT(comp[[#This Row],[Ni]],"0.#") &amp;TEXT(H$1,0),"")</f>
        <v/>
      </c>
      <c r="AM299" s="46" t="str">
        <f>IF(J299&lt;&gt;"","-" &amp;TEXT(comp[[#This Row],[Cr]],"0.#") &amp;TEXT(J$1,0),"")</f>
        <v/>
      </c>
      <c r="AN299" s="46" t="str">
        <f>IF(M299&lt;&gt;"","-" &amp;TEXT(comp[[#This Row],[Ta]],"0.#") &amp;TEXT(M$1,0),"")</f>
        <v/>
      </c>
      <c r="AO299" s="46" t="str">
        <f>IF(N299&lt;&gt;"","-" &amp;TEXT(comp[[#This Row],[Nb]],"0.#") &amp;TEXT(N$1,0),"")</f>
        <v>-2.1Nb</v>
      </c>
      <c r="AP299" s="46" t="str">
        <f>IF(O299&lt;&gt;"","-" &amp;TEXT(comp[[#This Row],[V]],"0.#") &amp;TEXT(O$1,0),"")</f>
        <v/>
      </c>
      <c r="AQ299" s="46" t="str">
        <f>IF(L299&lt;&gt;"","-" &amp;TEXT(comp[[#This Row],[Ti]],"0.#") &amp;TEXT(L$1,0),"")</f>
        <v/>
      </c>
      <c r="AR299" s="46" t="str">
        <f>IF(P299&lt;&gt;"","-" &amp;TEXT(comp[[#This Row],[Mo]],"0.#") &amp;TEXT(P$1,0),"")</f>
        <v>-5.1Mo</v>
      </c>
      <c r="AS299" s="46" t="str">
        <f>IF(Q299&lt;&gt;"","-" &amp;TEXT(comp[[#This Row],[C]],"0.##") &amp;TEXT(Q$1,0),"")</f>
        <v/>
      </c>
      <c r="AT299" s="46" t="str">
        <f>IF(R299&lt;&gt;"","-" &amp;TEXT(comp[[#This Row],[Zr]],"0.##") &amp;TEXT(R$1,0),"")</f>
        <v/>
      </c>
      <c r="AU299" s="46" t="str">
        <f>IF(S299&lt;&gt;"","-" &amp;TEXT(comp[[#This Row],[B]],"0.##") &amp;TEXT(S$1,0),"")</f>
        <v/>
      </c>
      <c r="AV299" s="46" t="str">
        <f>IF(T299&lt;&gt;"","-" &amp;TEXT(comp[[#This Row],[Ir]],"0.#") &amp;TEXT(T$1,0),"")</f>
        <v/>
      </c>
      <c r="AW299" s="46" t="str">
        <f>IF(U299&lt;&gt;"","-" &amp;TEXT(comp[[#This Row],[Re]],"0.#") &amp;TEXT(U$1,0),"")</f>
        <v/>
      </c>
      <c r="AX299" s="46" t="str">
        <f>IF(V299&lt;&gt;"","-" &amp;TEXT(comp[[#This Row],[Si]],"0.#") &amp;TEXT(V$1,0),"")</f>
        <v/>
      </c>
      <c r="AY299" s="46" t="str">
        <f>IF(W299&lt;&gt;"","-" &amp;TEXT(comp[[#This Row],[Fe]],"0.#") &amp;TEXT(W$1,0),"")</f>
        <v/>
      </c>
      <c r="AZ299" s="46" t="str">
        <f>IF(X299&lt;&gt;"","-" &amp;TEXT(comp[[#This Row],[Y]],"0.#") &amp;TEXT(X$1,0),"")</f>
        <v/>
      </c>
      <c r="BA299" s="46" t="str">
        <f>IF(Y299&lt;&gt;"","-" &amp;TEXT(comp[[#This Row],[Hf]],"0.#") &amp;TEXT(Y$1,0),"")</f>
        <v/>
      </c>
      <c r="BB299" s="46" t="str">
        <f>IF(Z299&lt;&gt;"","-" &amp;TEXT(comp[[#This Row],[Ge]],"0.#") &amp;TEXT(Z$1,0),"")</f>
        <v/>
      </c>
      <c r="BC299" s="46" t="str">
        <f>IF(AA299&lt;&gt;"","-" &amp;TEXT(comp[[#This Row],[Mn]],"0.#") &amp;TEXT(AA$1,0),"")</f>
        <v/>
      </c>
      <c r="BD299" s="46" t="str">
        <f>IF(AB299&lt;&gt;"","-" &amp;TEXT(comp[[#This Row],[Sc]],"0.#") &amp;TEXT(AB$1,0),"")</f>
        <v/>
      </c>
      <c r="BE299" s="46" t="str">
        <f>IF(AC299&lt;&gt;"","-" &amp;TEXT(comp[[#This Row],[Ru]],"0.#") &amp;TEXT(AC$1,0),"")</f>
        <v/>
      </c>
      <c r="BF299" s="46" t="str">
        <f>IF(AD299&lt;&gt;"","-" &amp;TEXT(comp[[#This Row],[Ce]],"0.#") &amp;TEXT(AD$1,0),"")</f>
        <v/>
      </c>
      <c r="BG299" s="46" t="str">
        <f>IF(AE299&lt;&gt;"","-" &amp;TEXT([1]comp!$AE299,"0.#") &amp;TEXT(AE$1,0),"")</f>
        <v/>
      </c>
      <c r="BH299" s="44" t="str">
        <f>[1]comp!$D299 &amp; [1]comp!$E299</f>
        <v>5Mo-baseMakineni, S. K., Nithin, B. &amp; Chattopadhyay, K. A new tungsten-free γ-γ’ Co-Al-Mo-Nb-based superalloy. Scr. Mater. 98, 36–39 (2015).</v>
      </c>
      <c r="BI299" s="63" t="str">
        <f t="shared" si="22"/>
        <v>Co-9.8Al-2.1Nb-5.1Mo</v>
      </c>
      <c r="BJ299" s="44" t="s">
        <v>1629</v>
      </c>
      <c r="BK299" t="str">
        <f t="shared" si="23"/>
        <v>-9.8Al-5.1Mo-2.1Nb</v>
      </c>
      <c r="BL299"/>
      <c r="BM299"/>
      <c r="BN299"/>
      <c r="BO299"/>
    </row>
    <row r="300" spans="1:67" s="31" customFormat="1" x14ac:dyDescent="0.3">
      <c r="A300" s="26" t="str">
        <f t="shared" si="25"/>
        <v>Co-11.5Ni-9.9Al-2.1Nb-5.2Mo</v>
      </c>
      <c r="B300" s="60" t="s">
        <v>1481</v>
      </c>
      <c r="C300" s="60" t="s">
        <v>2958</v>
      </c>
      <c r="D300" s="65" t="s">
        <v>671</v>
      </c>
      <c r="E300" s="60" t="s">
        <v>674</v>
      </c>
      <c r="F300" s="44">
        <v>313</v>
      </c>
      <c r="G300" s="54">
        <f t="shared" si="26"/>
        <v>71.3</v>
      </c>
      <c r="H300" s="54">
        <v>11.5</v>
      </c>
      <c r="I300" s="54">
        <v>9.9</v>
      </c>
      <c r="J300" s="54"/>
      <c r="K300" s="54"/>
      <c r="L300" s="54"/>
      <c r="M300" s="54"/>
      <c r="N300" s="54">
        <v>2.1</v>
      </c>
      <c r="O300" s="54"/>
      <c r="P300" s="54">
        <v>5.2</v>
      </c>
      <c r="Q300" s="50"/>
      <c r="R300" s="50"/>
      <c r="S300" s="50"/>
      <c r="T300" s="54"/>
      <c r="U300" s="54"/>
      <c r="V300" s="54"/>
      <c r="W300" s="54"/>
      <c r="X300" s="54"/>
      <c r="Y300" s="54"/>
      <c r="Z300" s="54"/>
      <c r="AA300" s="54"/>
      <c r="AB300" s="54"/>
      <c r="AC300" s="54"/>
      <c r="AD300" s="54"/>
      <c r="AE300" s="54"/>
      <c r="AF300" s="44">
        <f t="shared" si="24"/>
        <v>8.3519500000000004</v>
      </c>
      <c r="AG300" s="44">
        <v>8.3699999999999992</v>
      </c>
      <c r="AH300" s="44"/>
      <c r="AI300" s="46" t="s">
        <v>1</v>
      </c>
      <c r="AJ300" s="46" t="str">
        <f>IF(I300&lt;&gt;"","-" &amp;TEXT([1]comp!$I300,"0.#") &amp;TEXT(I$1,0),"")</f>
        <v>-9.9Al</v>
      </c>
      <c r="AK300" s="46" t="str">
        <f>IF(K300&lt;&gt;"","-" &amp;TEXT(comp[[#This Row],[W]],"0.#") &amp;TEXT(K$1,0),"")</f>
        <v/>
      </c>
      <c r="AL300" s="46" t="str">
        <f>IF(H300&lt;&gt;"","-" &amp;TEXT(comp[[#This Row],[Ni]],"0.#") &amp;TEXT(H$1,0),"")</f>
        <v>-11.5Ni</v>
      </c>
      <c r="AM300" s="46" t="str">
        <f>IF(J300&lt;&gt;"","-" &amp;TEXT(comp[[#This Row],[Cr]],"0.#") &amp;TEXT(J$1,0),"")</f>
        <v/>
      </c>
      <c r="AN300" s="46" t="str">
        <f>IF(M300&lt;&gt;"","-" &amp;TEXT(comp[[#This Row],[Ta]],"0.#") &amp;TEXT(M$1,0),"")</f>
        <v/>
      </c>
      <c r="AO300" s="46" t="str">
        <f>IF(N300&lt;&gt;"","-" &amp;TEXT(comp[[#This Row],[Nb]],"0.#") &amp;TEXT(N$1,0),"")</f>
        <v>-2.1Nb</v>
      </c>
      <c r="AP300" s="46" t="str">
        <f>IF(O300&lt;&gt;"","-" &amp;TEXT(comp[[#This Row],[V]],"0.#") &amp;TEXT(O$1,0),"")</f>
        <v/>
      </c>
      <c r="AQ300" s="46" t="str">
        <f>IF(L300&lt;&gt;"","-" &amp;TEXT(comp[[#This Row],[Ti]],"0.#") &amp;TEXT(L$1,0),"")</f>
        <v/>
      </c>
      <c r="AR300" s="46" t="str">
        <f>IF(P300&lt;&gt;"","-" &amp;TEXT(comp[[#This Row],[Mo]],"0.#") &amp;TEXT(P$1,0),"")</f>
        <v>-5.2Mo</v>
      </c>
      <c r="AS300" s="46" t="str">
        <f>IF(Q300&lt;&gt;"","-" &amp;TEXT(comp[[#This Row],[C]],"0.##") &amp;TEXT(Q$1,0),"")</f>
        <v/>
      </c>
      <c r="AT300" s="46" t="str">
        <f>IF(R300&lt;&gt;"","-" &amp;TEXT(comp[[#This Row],[Zr]],"0.##") &amp;TEXT(R$1,0),"")</f>
        <v/>
      </c>
      <c r="AU300" s="46" t="str">
        <f>IF(S300&lt;&gt;"","-" &amp;TEXT(comp[[#This Row],[B]],"0.##") &amp;TEXT(S$1,0),"")</f>
        <v/>
      </c>
      <c r="AV300" s="46" t="str">
        <f>IF(T300&lt;&gt;"","-" &amp;TEXT(comp[[#This Row],[Ir]],"0.#") &amp;TEXT(T$1,0),"")</f>
        <v/>
      </c>
      <c r="AW300" s="46" t="str">
        <f>IF(U300&lt;&gt;"","-" &amp;TEXT(comp[[#This Row],[Re]],"0.#") &amp;TEXT(U$1,0),"")</f>
        <v/>
      </c>
      <c r="AX300" s="46" t="str">
        <f>IF(V300&lt;&gt;"","-" &amp;TEXT(comp[[#This Row],[Si]],"0.#") &amp;TEXT(V$1,0),"")</f>
        <v/>
      </c>
      <c r="AY300" s="46" t="str">
        <f>IF(W300&lt;&gt;"","-" &amp;TEXT(comp[[#This Row],[Fe]],"0.#") &amp;TEXT(W$1,0),"")</f>
        <v/>
      </c>
      <c r="AZ300" s="46" t="str">
        <f>IF(X300&lt;&gt;"","-" &amp;TEXT(comp[[#This Row],[Y]],"0.#") &amp;TEXT(X$1,0),"")</f>
        <v/>
      </c>
      <c r="BA300" s="46" t="str">
        <f>IF(Y300&lt;&gt;"","-" &amp;TEXT(comp[[#This Row],[Hf]],"0.#") &amp;TEXT(Y$1,0),"")</f>
        <v/>
      </c>
      <c r="BB300" s="46" t="str">
        <f>IF(Z300&lt;&gt;"","-" &amp;TEXT(comp[[#This Row],[Ge]],"0.#") &amp;TEXT(Z$1,0),"")</f>
        <v/>
      </c>
      <c r="BC300" s="46" t="str">
        <f>IF(AA300&lt;&gt;"","-" &amp;TEXT(comp[[#This Row],[Mn]],"0.#") &amp;TEXT(AA$1,0),"")</f>
        <v/>
      </c>
      <c r="BD300" s="46" t="str">
        <f>IF(AB300&lt;&gt;"","-" &amp;TEXT(comp[[#This Row],[Sc]],"0.#") &amp;TEXT(AB$1,0),"")</f>
        <v/>
      </c>
      <c r="BE300" s="46" t="str">
        <f>IF(AC300&lt;&gt;"","-" &amp;TEXT(comp[[#This Row],[Ru]],"0.#") &amp;TEXT(AC$1,0),"")</f>
        <v/>
      </c>
      <c r="BF300" s="46" t="str">
        <f>IF(AD300&lt;&gt;"","-" &amp;TEXT(comp[[#This Row],[Ce]],"0.#") &amp;TEXT(AD$1,0),"")</f>
        <v/>
      </c>
      <c r="BG300" s="46" t="str">
        <f>IF(AE300&lt;&gt;"","-" &amp;TEXT([1]comp!$AE300,"0.#") &amp;TEXT(AE$1,0),"")</f>
        <v/>
      </c>
      <c r="BH300" s="60" t="str">
        <f>[1]comp!$D300 &amp; [1]comp!$E300</f>
        <v>CoNi10Makineni, S. K., Nithin, B. &amp; Chattopadhyay, K. Synthesis of a new tungsten-free γ-γ′ Cobalt-based superalloy by tuning alloying additions. Acta Mater. 85, 85–94 (2015).</v>
      </c>
      <c r="BI300" s="63" t="str">
        <f t="shared" si="22"/>
        <v>Co-11.5Ni-9.9Al-2.1Nb-5.2Mo</v>
      </c>
      <c r="BJ300" s="60" t="s">
        <v>1770</v>
      </c>
      <c r="BK300" t="str">
        <f t="shared" si="23"/>
        <v>-9.9Al-11.5Ni-5.2Mo-2.1Nb</v>
      </c>
      <c r="BL300"/>
      <c r="BM300"/>
      <c r="BN300"/>
      <c r="BO300"/>
    </row>
    <row r="301" spans="1:67" s="31" customFormat="1" x14ac:dyDescent="0.3">
      <c r="A301" s="26" t="str">
        <f t="shared" si="25"/>
        <v>Co-22.Ni-9.8Al-2.1Nb-5.1Mo</v>
      </c>
      <c r="B301" s="60" t="s">
        <v>1481</v>
      </c>
      <c r="C301" s="60" t="s">
        <v>2959</v>
      </c>
      <c r="D301" s="65" t="s">
        <v>672</v>
      </c>
      <c r="E301" s="60" t="s">
        <v>674</v>
      </c>
      <c r="F301" s="44">
        <v>314</v>
      </c>
      <c r="G301" s="54">
        <f t="shared" si="26"/>
        <v>61</v>
      </c>
      <c r="H301" s="54">
        <v>22</v>
      </c>
      <c r="I301" s="54">
        <v>9.8000000000000007</v>
      </c>
      <c r="J301" s="54"/>
      <c r="K301" s="54"/>
      <c r="L301" s="54"/>
      <c r="M301" s="54"/>
      <c r="N301" s="54">
        <v>2.1</v>
      </c>
      <c r="O301" s="54"/>
      <c r="P301" s="54">
        <v>5.0999999999999996</v>
      </c>
      <c r="Q301" s="50"/>
      <c r="R301" s="50"/>
      <c r="S301" s="50"/>
      <c r="T301" s="54"/>
      <c r="U301" s="54"/>
      <c r="V301" s="54"/>
      <c r="W301" s="54"/>
      <c r="X301" s="54"/>
      <c r="Y301" s="54"/>
      <c r="Z301" s="54"/>
      <c r="AA301" s="54"/>
      <c r="AB301" s="54"/>
      <c r="AC301" s="54"/>
      <c r="AD301" s="54"/>
      <c r="AE301" s="54"/>
      <c r="AF301" s="44">
        <f t="shared" si="24"/>
        <v>8.3576099999999993</v>
      </c>
      <c r="AG301" s="44">
        <v>8.3699999999999992</v>
      </c>
      <c r="AH301" s="44"/>
      <c r="AI301" s="46" t="s">
        <v>1</v>
      </c>
      <c r="AJ301" s="46" t="str">
        <f>IF(I301&lt;&gt;"","-" &amp;TEXT([1]comp!$I301,"0.#") &amp;TEXT(I$1,0),"")</f>
        <v>-9.8Al</v>
      </c>
      <c r="AK301" s="46" t="str">
        <f>IF(K301&lt;&gt;"","-" &amp;TEXT(comp[[#This Row],[W]],"0.#") &amp;TEXT(K$1,0),"")</f>
        <v/>
      </c>
      <c r="AL301" s="46" t="str">
        <f>IF(H301&lt;&gt;"","-" &amp;TEXT(comp[[#This Row],[Ni]],"0.#") &amp;TEXT(H$1,0),"")</f>
        <v>-22.Ni</v>
      </c>
      <c r="AM301" s="46" t="str">
        <f>IF(J301&lt;&gt;"","-" &amp;TEXT(comp[[#This Row],[Cr]],"0.#") &amp;TEXT(J$1,0),"")</f>
        <v/>
      </c>
      <c r="AN301" s="46" t="str">
        <f>IF(M301&lt;&gt;"","-" &amp;TEXT(comp[[#This Row],[Ta]],"0.#") &amp;TEXT(M$1,0),"")</f>
        <v/>
      </c>
      <c r="AO301" s="46" t="str">
        <f>IF(N301&lt;&gt;"","-" &amp;TEXT(comp[[#This Row],[Nb]],"0.#") &amp;TEXT(N$1,0),"")</f>
        <v>-2.1Nb</v>
      </c>
      <c r="AP301" s="46" t="str">
        <f>IF(O301&lt;&gt;"","-" &amp;TEXT(comp[[#This Row],[V]],"0.#") &amp;TEXT(O$1,0),"")</f>
        <v/>
      </c>
      <c r="AQ301" s="46" t="str">
        <f>IF(L301&lt;&gt;"","-" &amp;TEXT(comp[[#This Row],[Ti]],"0.#") &amp;TEXT(L$1,0),"")</f>
        <v/>
      </c>
      <c r="AR301" s="46" t="str">
        <f>IF(P301&lt;&gt;"","-" &amp;TEXT(comp[[#This Row],[Mo]],"0.#") &amp;TEXT(P$1,0),"")</f>
        <v>-5.1Mo</v>
      </c>
      <c r="AS301" s="46" t="str">
        <f>IF(Q301&lt;&gt;"","-" &amp;TEXT(comp[[#This Row],[C]],"0.##") &amp;TEXT(Q$1,0),"")</f>
        <v/>
      </c>
      <c r="AT301" s="46" t="str">
        <f>IF(R301&lt;&gt;"","-" &amp;TEXT(comp[[#This Row],[Zr]],"0.##") &amp;TEXT(R$1,0),"")</f>
        <v/>
      </c>
      <c r="AU301" s="46" t="str">
        <f>IF(S301&lt;&gt;"","-" &amp;TEXT(comp[[#This Row],[B]],"0.##") &amp;TEXT(S$1,0),"")</f>
        <v/>
      </c>
      <c r="AV301" s="46" t="str">
        <f>IF(T301&lt;&gt;"","-" &amp;TEXT(comp[[#This Row],[Ir]],"0.#") &amp;TEXT(T$1,0),"")</f>
        <v/>
      </c>
      <c r="AW301" s="46" t="str">
        <f>IF(U301&lt;&gt;"","-" &amp;TEXT(comp[[#This Row],[Re]],"0.#") &amp;TEXT(U$1,0),"")</f>
        <v/>
      </c>
      <c r="AX301" s="46" t="str">
        <f>IF(V301&lt;&gt;"","-" &amp;TEXT(comp[[#This Row],[Si]],"0.#") &amp;TEXT(V$1,0),"")</f>
        <v/>
      </c>
      <c r="AY301" s="46" t="str">
        <f>IF(W301&lt;&gt;"","-" &amp;TEXT(comp[[#This Row],[Fe]],"0.#") &amp;TEXT(W$1,0),"")</f>
        <v/>
      </c>
      <c r="AZ301" s="46" t="str">
        <f>IF(X301&lt;&gt;"","-" &amp;TEXT(comp[[#This Row],[Y]],"0.#") &amp;TEXT(X$1,0),"")</f>
        <v/>
      </c>
      <c r="BA301" s="46" t="str">
        <f>IF(Y301&lt;&gt;"","-" &amp;TEXT(comp[[#This Row],[Hf]],"0.#") &amp;TEXT(Y$1,0),"")</f>
        <v/>
      </c>
      <c r="BB301" s="46" t="str">
        <f>IF(Z301&lt;&gt;"","-" &amp;TEXT(comp[[#This Row],[Ge]],"0.#") &amp;TEXT(Z$1,0),"")</f>
        <v/>
      </c>
      <c r="BC301" s="46" t="str">
        <f>IF(AA301&lt;&gt;"","-" &amp;TEXT(comp[[#This Row],[Mn]],"0.#") &amp;TEXT(AA$1,0),"")</f>
        <v/>
      </c>
      <c r="BD301" s="46" t="str">
        <f>IF(AB301&lt;&gt;"","-" &amp;TEXT(comp[[#This Row],[Sc]],"0.#") &amp;TEXT(AB$1,0),"")</f>
        <v/>
      </c>
      <c r="BE301" s="46" t="str">
        <f>IF(AC301&lt;&gt;"","-" &amp;TEXT(comp[[#This Row],[Ru]],"0.#") &amp;TEXT(AC$1,0),"")</f>
        <v/>
      </c>
      <c r="BF301" s="46" t="str">
        <f>IF(AD301&lt;&gt;"","-" &amp;TEXT(comp[[#This Row],[Ce]],"0.#") &amp;TEXT(AD$1,0),"")</f>
        <v/>
      </c>
      <c r="BG301" s="46" t="str">
        <f>IF(AE301&lt;&gt;"","-" &amp;TEXT([1]comp!$AE301,"0.#") &amp;TEXT(AE$1,0),"")</f>
        <v/>
      </c>
      <c r="BH301" s="60" t="str">
        <f>[1]comp!$D301 &amp; [1]comp!$E301</f>
        <v>CoNi20Makineni, S. K., Nithin, B. &amp; Chattopadhyay, K. Synthesis of a new tungsten-free γ-γ′ Cobalt-based superalloy by tuning alloying additions. Acta Mater. 85, 85–94 (2015).</v>
      </c>
      <c r="BI301" s="63" t="str">
        <f t="shared" si="22"/>
        <v>Co-22.Ni-9.8Al-2.1Nb-5.1Mo</v>
      </c>
      <c r="BJ301" s="60" t="s">
        <v>1771</v>
      </c>
      <c r="BK301" t="str">
        <f t="shared" si="23"/>
        <v>-9.8Al-22.Ni-5.1Mo-2.1Nb</v>
      </c>
      <c r="BL301"/>
      <c r="BM301"/>
      <c r="BN301"/>
      <c r="BO301"/>
    </row>
    <row r="302" spans="1:67" s="31" customFormat="1" x14ac:dyDescent="0.3">
      <c r="A302" s="26" t="str">
        <f t="shared" si="25"/>
        <v>Co-32.Ni-9.7Al-2.3Nb-5.2Mo</v>
      </c>
      <c r="B302" s="60" t="s">
        <v>1481</v>
      </c>
      <c r="C302" s="60" t="s">
        <v>2960</v>
      </c>
      <c r="D302" s="65" t="s">
        <v>673</v>
      </c>
      <c r="E302" s="60" t="s">
        <v>674</v>
      </c>
      <c r="F302" s="44">
        <v>315</v>
      </c>
      <c r="G302" s="54">
        <f t="shared" si="26"/>
        <v>50.8</v>
      </c>
      <c r="H302" s="54">
        <v>32</v>
      </c>
      <c r="I302" s="54">
        <v>9.6999999999999993</v>
      </c>
      <c r="J302" s="54"/>
      <c r="K302" s="54"/>
      <c r="L302" s="54"/>
      <c r="M302" s="54"/>
      <c r="N302" s="54">
        <v>2.2999999999999998</v>
      </c>
      <c r="O302" s="54"/>
      <c r="P302" s="54">
        <v>5.2</v>
      </c>
      <c r="Q302" s="50"/>
      <c r="R302" s="50"/>
      <c r="S302" s="50"/>
      <c r="T302" s="54"/>
      <c r="U302" s="54"/>
      <c r="V302" s="54"/>
      <c r="W302" s="54"/>
      <c r="X302" s="54"/>
      <c r="Y302" s="54"/>
      <c r="Z302" s="54"/>
      <c r="AA302" s="54"/>
      <c r="AB302" s="54"/>
      <c r="AC302" s="54"/>
      <c r="AD302" s="54"/>
      <c r="AE302" s="54"/>
      <c r="AF302" s="44">
        <f t="shared" si="24"/>
        <v>8.3653300000000002</v>
      </c>
      <c r="AG302" s="44">
        <v>8.3800000000000008</v>
      </c>
      <c r="AH302" s="44"/>
      <c r="AI302" s="46" t="s">
        <v>1</v>
      </c>
      <c r="AJ302" s="46" t="str">
        <f>IF(I302&lt;&gt;"","-" &amp;TEXT([1]comp!$I302,"0.#") &amp;TEXT(I$1,0),"")</f>
        <v>-9.7Al</v>
      </c>
      <c r="AK302" s="46" t="str">
        <f>IF(K302&lt;&gt;"","-" &amp;TEXT(comp[[#This Row],[W]],"0.#") &amp;TEXT(K$1,0),"")</f>
        <v/>
      </c>
      <c r="AL302" s="46" t="str">
        <f>IF(H302&lt;&gt;"","-" &amp;TEXT(comp[[#This Row],[Ni]],"0.#") &amp;TEXT(H$1,0),"")</f>
        <v>-32.Ni</v>
      </c>
      <c r="AM302" s="46" t="str">
        <f>IF(J302&lt;&gt;"","-" &amp;TEXT(comp[[#This Row],[Cr]],"0.#") &amp;TEXT(J$1,0),"")</f>
        <v/>
      </c>
      <c r="AN302" s="46" t="str">
        <f>IF(M302&lt;&gt;"","-" &amp;TEXT(comp[[#This Row],[Ta]],"0.#") &amp;TEXT(M$1,0),"")</f>
        <v/>
      </c>
      <c r="AO302" s="46" t="str">
        <f>IF(N302&lt;&gt;"","-" &amp;TEXT(comp[[#This Row],[Nb]],"0.#") &amp;TEXT(N$1,0),"")</f>
        <v>-2.3Nb</v>
      </c>
      <c r="AP302" s="46" t="str">
        <f>IF(O302&lt;&gt;"","-" &amp;TEXT(comp[[#This Row],[V]],"0.#") &amp;TEXT(O$1,0),"")</f>
        <v/>
      </c>
      <c r="AQ302" s="46" t="str">
        <f>IF(L302&lt;&gt;"","-" &amp;TEXT(comp[[#This Row],[Ti]],"0.#") &amp;TEXT(L$1,0),"")</f>
        <v/>
      </c>
      <c r="AR302" s="46" t="str">
        <f>IF(P302&lt;&gt;"","-" &amp;TEXT(comp[[#This Row],[Mo]],"0.#") &amp;TEXT(P$1,0),"")</f>
        <v>-5.2Mo</v>
      </c>
      <c r="AS302" s="46" t="str">
        <f>IF(Q302&lt;&gt;"","-" &amp;TEXT(comp[[#This Row],[C]],"0.##") &amp;TEXT(Q$1,0),"")</f>
        <v/>
      </c>
      <c r="AT302" s="46" t="str">
        <f>IF(R302&lt;&gt;"","-" &amp;TEXT(comp[[#This Row],[Zr]],"0.##") &amp;TEXT(R$1,0),"")</f>
        <v/>
      </c>
      <c r="AU302" s="46" t="str">
        <f>IF(S302&lt;&gt;"","-" &amp;TEXT(comp[[#This Row],[B]],"0.##") &amp;TEXT(S$1,0),"")</f>
        <v/>
      </c>
      <c r="AV302" s="46" t="str">
        <f>IF(T302&lt;&gt;"","-" &amp;TEXT(comp[[#This Row],[Ir]],"0.#") &amp;TEXT(T$1,0),"")</f>
        <v/>
      </c>
      <c r="AW302" s="46" t="str">
        <f>IF(U302&lt;&gt;"","-" &amp;TEXT(comp[[#This Row],[Re]],"0.#") &amp;TEXT(U$1,0),"")</f>
        <v/>
      </c>
      <c r="AX302" s="46" t="str">
        <f>IF(V302&lt;&gt;"","-" &amp;TEXT(comp[[#This Row],[Si]],"0.#") &amp;TEXT(V$1,0),"")</f>
        <v/>
      </c>
      <c r="AY302" s="46" t="str">
        <f>IF(W302&lt;&gt;"","-" &amp;TEXT(comp[[#This Row],[Fe]],"0.#") &amp;TEXT(W$1,0),"")</f>
        <v/>
      </c>
      <c r="AZ302" s="46" t="str">
        <f>IF(X302&lt;&gt;"","-" &amp;TEXT(comp[[#This Row],[Y]],"0.#") &amp;TEXT(X$1,0),"")</f>
        <v/>
      </c>
      <c r="BA302" s="46" t="str">
        <f>IF(Y302&lt;&gt;"","-" &amp;TEXT(comp[[#This Row],[Hf]],"0.#") &amp;TEXT(Y$1,0),"")</f>
        <v/>
      </c>
      <c r="BB302" s="46" t="str">
        <f>IF(Z302&lt;&gt;"","-" &amp;TEXT(comp[[#This Row],[Ge]],"0.#") &amp;TEXT(Z$1,0),"")</f>
        <v/>
      </c>
      <c r="BC302" s="46" t="str">
        <f>IF(AA302&lt;&gt;"","-" &amp;TEXT(comp[[#This Row],[Mn]],"0.#") &amp;TEXT(AA$1,0),"")</f>
        <v/>
      </c>
      <c r="BD302" s="46" t="str">
        <f>IF(AB302&lt;&gt;"","-" &amp;TEXT(comp[[#This Row],[Sc]],"0.#") &amp;TEXT(AB$1,0),"")</f>
        <v/>
      </c>
      <c r="BE302" s="46" t="str">
        <f>IF(AC302&lt;&gt;"","-" &amp;TEXT(comp[[#This Row],[Ru]],"0.#") &amp;TEXT(AC$1,0),"")</f>
        <v/>
      </c>
      <c r="BF302" s="46" t="str">
        <f>IF(AD302&lt;&gt;"","-" &amp;TEXT(comp[[#This Row],[Ce]],"0.#") &amp;TEXT(AD$1,0),"")</f>
        <v/>
      </c>
      <c r="BG302" s="46" t="str">
        <f>IF(AE302&lt;&gt;"","-" &amp;TEXT([1]comp!$AE302,"0.#") &amp;TEXT(AE$1,0),"")</f>
        <v/>
      </c>
      <c r="BH302" s="60" t="str">
        <f>[1]comp!$D302 &amp; [1]comp!$E302</f>
        <v>CoNi30Makineni, S. K., Nithin, B. &amp; Chattopadhyay, K. Synthesis of a new tungsten-free γ-γ′ Cobalt-based superalloy by tuning alloying additions. Acta Mater. 85, 85–94 (2015).</v>
      </c>
      <c r="BI302" s="63" t="str">
        <f t="shared" si="22"/>
        <v>Co-32.Ni-9.7Al-2.3Nb-5.2Mo</v>
      </c>
      <c r="BJ302" s="60" t="s">
        <v>1772</v>
      </c>
      <c r="BK302" t="str">
        <f t="shared" si="23"/>
        <v>-9.7Al-32.Ni-5.2Mo-2.3Nb</v>
      </c>
      <c r="BL302"/>
      <c r="BM302"/>
      <c r="BN302"/>
      <c r="BO302"/>
    </row>
    <row r="303" spans="1:67" s="31" customFormat="1" x14ac:dyDescent="0.3">
      <c r="A303" s="26" t="str">
        <f t="shared" si="25"/>
        <v>Co-30.Ni-10.Al-2.Ti-2.Nb</v>
      </c>
      <c r="B303" s="60" t="s">
        <v>1481</v>
      </c>
      <c r="C303" s="60" t="s">
        <v>2961</v>
      </c>
      <c r="D303" s="65" t="s">
        <v>679</v>
      </c>
      <c r="E303" s="60" t="s">
        <v>678</v>
      </c>
      <c r="F303" s="44">
        <v>316</v>
      </c>
      <c r="G303" s="54">
        <f t="shared" si="26"/>
        <v>56</v>
      </c>
      <c r="H303" s="54">
        <v>30</v>
      </c>
      <c r="I303" s="54">
        <v>10</v>
      </c>
      <c r="J303" s="54"/>
      <c r="K303" s="54"/>
      <c r="L303" s="54">
        <v>2</v>
      </c>
      <c r="M303" s="54"/>
      <c r="N303" s="54">
        <v>2</v>
      </c>
      <c r="O303" s="54"/>
      <c r="P303" s="54"/>
      <c r="Q303" s="50"/>
      <c r="R303" s="50"/>
      <c r="S303" s="50"/>
      <c r="T303" s="54"/>
      <c r="U303" s="54"/>
      <c r="V303" s="54"/>
      <c r="W303" s="54"/>
      <c r="X303" s="54"/>
      <c r="Y303" s="54"/>
      <c r="Z303" s="54"/>
      <c r="AA303" s="54"/>
      <c r="AB303" s="54"/>
      <c r="AC303" s="54"/>
      <c r="AD303" s="54"/>
      <c r="AE303" s="54"/>
      <c r="AF303" s="44">
        <f t="shared" si="24"/>
        <v>8.1879400000000011</v>
      </c>
      <c r="AG303" s="44">
        <v>8.3800000000000008</v>
      </c>
      <c r="AH303" s="44" t="s">
        <v>680</v>
      </c>
      <c r="AI303" s="46" t="s">
        <v>1</v>
      </c>
      <c r="AJ303" s="46" t="str">
        <f>IF(I303&lt;&gt;"","-" &amp;TEXT([1]comp!$I303,"0.#") &amp;TEXT(I$1,0),"")</f>
        <v>-10.Al</v>
      </c>
      <c r="AK303" s="46" t="str">
        <f>IF(K303&lt;&gt;"","-" &amp;TEXT(comp[[#This Row],[W]],"0.#") &amp;TEXT(K$1,0),"")</f>
        <v/>
      </c>
      <c r="AL303" s="46" t="str">
        <f>IF(H303&lt;&gt;"","-" &amp;TEXT(comp[[#This Row],[Ni]],"0.#") &amp;TEXT(H$1,0),"")</f>
        <v>-30.Ni</v>
      </c>
      <c r="AM303" s="46" t="str">
        <f>IF(J303&lt;&gt;"","-" &amp;TEXT(comp[[#This Row],[Cr]],"0.#") &amp;TEXT(J$1,0),"")</f>
        <v/>
      </c>
      <c r="AN303" s="46" t="str">
        <f>IF(M303&lt;&gt;"","-" &amp;TEXT(comp[[#This Row],[Ta]],"0.#") &amp;TEXT(M$1,0),"")</f>
        <v/>
      </c>
      <c r="AO303" s="46" t="str">
        <f>IF(N303&lt;&gt;"","-" &amp;TEXT(comp[[#This Row],[Nb]],"0.#") &amp;TEXT(N$1,0),"")</f>
        <v>-2.Nb</v>
      </c>
      <c r="AP303" s="46" t="str">
        <f>IF(O303&lt;&gt;"","-" &amp;TEXT(comp[[#This Row],[V]],"0.#") &amp;TEXT(O$1,0),"")</f>
        <v/>
      </c>
      <c r="AQ303" s="46" t="str">
        <f>IF(L303&lt;&gt;"","-" &amp;TEXT(comp[[#This Row],[Ti]],"0.#") &amp;TEXT(L$1,0),"")</f>
        <v>-2.Ti</v>
      </c>
      <c r="AR303" s="46" t="str">
        <f>IF(P303&lt;&gt;"","-" &amp;TEXT(comp[[#This Row],[Mo]],"0.#") &amp;TEXT(P$1,0),"")</f>
        <v/>
      </c>
      <c r="AS303" s="46" t="str">
        <f>IF(Q303&lt;&gt;"","-" &amp;TEXT(comp[[#This Row],[C]],"0.##") &amp;TEXT(Q$1,0),"")</f>
        <v/>
      </c>
      <c r="AT303" s="46" t="str">
        <f>IF(R303&lt;&gt;"","-" &amp;TEXT(comp[[#This Row],[Zr]],"0.##") &amp;TEXT(R$1,0),"")</f>
        <v/>
      </c>
      <c r="AU303" s="46" t="str">
        <f>IF(S303&lt;&gt;"","-" &amp;TEXT(comp[[#This Row],[B]],"0.##") &amp;TEXT(S$1,0),"")</f>
        <v/>
      </c>
      <c r="AV303" s="46" t="str">
        <f>IF(T303&lt;&gt;"","-" &amp;TEXT(comp[[#This Row],[Ir]],"0.#") &amp;TEXT(T$1,0),"")</f>
        <v/>
      </c>
      <c r="AW303" s="46" t="str">
        <f>IF(U303&lt;&gt;"","-" &amp;TEXT(comp[[#This Row],[Re]],"0.#") &amp;TEXT(U$1,0),"")</f>
        <v/>
      </c>
      <c r="AX303" s="46" t="str">
        <f>IF(V303&lt;&gt;"","-" &amp;TEXT(comp[[#This Row],[Si]],"0.#") &amp;TEXT(V$1,0),"")</f>
        <v/>
      </c>
      <c r="AY303" s="46" t="str">
        <f>IF(W303&lt;&gt;"","-" &amp;TEXT(comp[[#This Row],[Fe]],"0.#") &amp;TEXT(W$1,0),"")</f>
        <v/>
      </c>
      <c r="AZ303" s="46" t="str">
        <f>IF(X303&lt;&gt;"","-" &amp;TEXT(comp[[#This Row],[Y]],"0.#") &amp;TEXT(X$1,0),"")</f>
        <v/>
      </c>
      <c r="BA303" s="46" t="str">
        <f>IF(Y303&lt;&gt;"","-" &amp;TEXT(comp[[#This Row],[Hf]],"0.#") &amp;TEXT(Y$1,0),"")</f>
        <v/>
      </c>
      <c r="BB303" s="46" t="str">
        <f>IF(Z303&lt;&gt;"","-" &amp;TEXT(comp[[#This Row],[Ge]],"0.#") &amp;TEXT(Z$1,0),"")</f>
        <v/>
      </c>
      <c r="BC303" s="46" t="str">
        <f>IF(AA303&lt;&gt;"","-" &amp;TEXT(comp[[#This Row],[Mn]],"0.#") &amp;TEXT(AA$1,0),"")</f>
        <v/>
      </c>
      <c r="BD303" s="46" t="str">
        <f>IF(AB303&lt;&gt;"","-" &amp;TEXT(comp[[#This Row],[Sc]],"0.#") &amp;TEXT(AB$1,0),"")</f>
        <v/>
      </c>
      <c r="BE303" s="46" t="str">
        <f>IF(AC303&lt;&gt;"","-" &amp;TEXT(comp[[#This Row],[Ru]],"0.#") &amp;TEXT(AC$1,0),"")</f>
        <v/>
      </c>
      <c r="BF303" s="46" t="str">
        <f>IF(AD303&lt;&gt;"","-" &amp;TEXT(comp[[#This Row],[Ce]],"0.#") &amp;TEXT(AD$1,0),"")</f>
        <v/>
      </c>
      <c r="BG303" s="46" t="str">
        <f>IF(AE303&lt;&gt;"","-" &amp;TEXT([1]comp!$AE303,"0.#") &amp;TEXT(AE$1,0),"")</f>
        <v/>
      </c>
      <c r="BH303" s="60" t="str">
        <f>[1]comp!$D303 &amp; [1]comp!$E303</f>
        <v>CoNi30TiMakineni, S. K., Nithin, B., Palanisamy, D. &amp; Chattopadhyay, K. Phase evolution and crystallography of precipitates during decomposition of new “tungsten-free” Co(Ni)–Mo–Al–Nb γ–γ′ superalloys at elevated temperatures. J. Mater. Sci. 51, 7843–7860 (2016).</v>
      </c>
      <c r="BI303" s="63" t="str">
        <f t="shared" si="22"/>
        <v>Co-30.Ni-10.Al-2.Ti-2.Nb</v>
      </c>
      <c r="BJ303" s="60" t="s">
        <v>1609</v>
      </c>
      <c r="BK303" t="str">
        <f t="shared" si="23"/>
        <v>-10.Al-30.Ni-2.Nb-2.Ti</v>
      </c>
      <c r="BL303"/>
      <c r="BM303"/>
      <c r="BN303"/>
      <c r="BO303"/>
    </row>
    <row r="304" spans="1:67" s="31" customFormat="1" x14ac:dyDescent="0.3">
      <c r="A304" s="26" t="str">
        <f t="shared" si="25"/>
        <v>Co-40.Ni-10.Al-10.Cr-7.5W-3.Ta-0.6C-0.06B</v>
      </c>
      <c r="B304" s="30" t="s">
        <v>1483</v>
      </c>
      <c r="C304" s="30" t="s">
        <v>2832</v>
      </c>
      <c r="D304" s="34" t="s">
        <v>698</v>
      </c>
      <c r="E304" s="28" t="s">
        <v>697</v>
      </c>
      <c r="F304" s="28">
        <v>317</v>
      </c>
      <c r="G304" s="54">
        <f t="shared" si="26"/>
        <v>28.840000000000003</v>
      </c>
      <c r="H304" s="56">
        <v>40</v>
      </c>
      <c r="I304" s="56">
        <v>10</v>
      </c>
      <c r="J304" s="56">
        <v>10</v>
      </c>
      <c r="K304" s="56">
        <v>7.5</v>
      </c>
      <c r="L304" s="56"/>
      <c r="M304" s="56">
        <v>3</v>
      </c>
      <c r="N304" s="56"/>
      <c r="O304" s="56"/>
      <c r="P304" s="56"/>
      <c r="Q304" s="52">
        <v>0.6</v>
      </c>
      <c r="R304" s="52"/>
      <c r="S304" s="52">
        <v>0.06</v>
      </c>
      <c r="T304" s="56"/>
      <c r="U304" s="56"/>
      <c r="V304" s="56"/>
      <c r="W304" s="56"/>
      <c r="X304" s="56"/>
      <c r="Y304" s="56"/>
      <c r="Z304" s="56"/>
      <c r="AA304" s="56"/>
      <c r="AB304" s="56"/>
      <c r="AC304" s="56"/>
      <c r="AD304" s="56"/>
      <c r="AE304" s="56"/>
      <c r="AF304" s="28">
        <f t="shared" si="24"/>
        <v>9.0772460000000006</v>
      </c>
      <c r="AG304" s="28"/>
      <c r="AH304" s="28"/>
      <c r="AI304" s="46" t="s">
        <v>1</v>
      </c>
      <c r="AJ304" s="46" t="str">
        <f>IF(I304&lt;&gt;"","-" &amp;TEXT([1]comp!$I304,"0.#") &amp;TEXT(I$1,0),"")</f>
        <v>-10.Al</v>
      </c>
      <c r="AK304" s="46" t="str">
        <f>IF(K304&lt;&gt;"","-" &amp;TEXT(comp[[#This Row],[W]],"0.#") &amp;TEXT(K$1,0),"")</f>
        <v>-7.5W</v>
      </c>
      <c r="AL304" s="46" t="str">
        <f>IF(H304&lt;&gt;"","-" &amp;TEXT(comp[[#This Row],[Ni]],"0.#") &amp;TEXT(H$1,0),"")</f>
        <v>-40.Ni</v>
      </c>
      <c r="AM304" s="46" t="str">
        <f>IF(J304&lt;&gt;"","-" &amp;TEXT(comp[[#This Row],[Cr]],"0.#") &amp;TEXT(J$1,0),"")</f>
        <v>-10.Cr</v>
      </c>
      <c r="AN304" s="46" t="str">
        <f>IF(M304&lt;&gt;"","-" &amp;TEXT(comp[[#This Row],[Ta]],"0.#") &amp;TEXT(M$1,0),"")</f>
        <v>-3.Ta</v>
      </c>
      <c r="AO304" s="46" t="str">
        <f>IF(N304&lt;&gt;"","-" &amp;TEXT(comp[[#This Row],[Nb]],"0.#") &amp;TEXT(N$1,0),"")</f>
        <v/>
      </c>
      <c r="AP304" s="46" t="str">
        <f>IF(O304&lt;&gt;"","-" &amp;TEXT(comp[[#This Row],[V]],"0.#") &amp;TEXT(O$1,0),"")</f>
        <v/>
      </c>
      <c r="AQ304" s="46" t="str">
        <f>IF(L304&lt;&gt;"","-" &amp;TEXT(comp[[#This Row],[Ti]],"0.#") &amp;TEXT(L$1,0),"")</f>
        <v/>
      </c>
      <c r="AR304" s="46" t="str">
        <f>IF(P304&lt;&gt;"","-" &amp;TEXT(comp[[#This Row],[Mo]],"0.#") &amp;TEXT(P$1,0),"")</f>
        <v/>
      </c>
      <c r="AS304" s="46" t="str">
        <f>IF(Q304&lt;&gt;"","-" &amp;TEXT(comp[[#This Row],[C]],"0.##") &amp;TEXT(Q$1,0),"")</f>
        <v>-0.6C</v>
      </c>
      <c r="AT304" s="46" t="str">
        <f>IF(R304&lt;&gt;"","-" &amp;TEXT(comp[[#This Row],[Zr]],"0.##") &amp;TEXT(R$1,0),"")</f>
        <v/>
      </c>
      <c r="AU304" s="46" t="str">
        <f>IF(S304&lt;&gt;"","-" &amp;TEXT(comp[[#This Row],[B]],"0.##") &amp;TEXT(S$1,0),"")</f>
        <v>-0.06B</v>
      </c>
      <c r="AV304" s="46" t="str">
        <f>IF(T304&lt;&gt;"","-" &amp;TEXT(comp[[#This Row],[Ir]],"0.#") &amp;TEXT(T$1,0),"")</f>
        <v/>
      </c>
      <c r="AW304" s="46" t="str">
        <f>IF(U304&lt;&gt;"","-" &amp;TEXT(comp[[#This Row],[Re]],"0.#") &amp;TEXT(U$1,0),"")</f>
        <v/>
      </c>
      <c r="AX304" s="46" t="str">
        <f>IF(V304&lt;&gt;"","-" &amp;TEXT(comp[[#This Row],[Si]],"0.#") &amp;TEXT(V$1,0),"")</f>
        <v/>
      </c>
      <c r="AY304" s="46" t="str">
        <f>IF(W304&lt;&gt;"","-" &amp;TEXT(comp[[#This Row],[Fe]],"0.#") &amp;TEXT(W$1,0),"")</f>
        <v/>
      </c>
      <c r="AZ304" s="46" t="str">
        <f>IF(X304&lt;&gt;"","-" &amp;TEXT(comp[[#This Row],[Y]],"0.#") &amp;TEXT(X$1,0),"")</f>
        <v/>
      </c>
      <c r="BA304" s="46" t="str">
        <f>IF(Y304&lt;&gt;"","-" &amp;TEXT(comp[[#This Row],[Hf]],"0.#") &amp;TEXT(Y$1,0),"")</f>
        <v/>
      </c>
      <c r="BB304" s="46" t="str">
        <f>IF(Z304&lt;&gt;"","-" &amp;TEXT(comp[[#This Row],[Ge]],"0.#") &amp;TEXT(Z$1,0),"")</f>
        <v/>
      </c>
      <c r="BC304" s="46" t="str">
        <f>IF(AA304&lt;&gt;"","-" &amp;TEXT(comp[[#This Row],[Mn]],"0.#") &amp;TEXT(AA$1,0),"")</f>
        <v/>
      </c>
      <c r="BD304" s="46" t="str">
        <f>IF(AB304&lt;&gt;"","-" &amp;TEXT(comp[[#This Row],[Sc]],"0.#") &amp;TEXT(AB$1,0),"")</f>
        <v/>
      </c>
      <c r="BE304" s="46" t="str">
        <f>IF(AC304&lt;&gt;"","-" &amp;TEXT(comp[[#This Row],[Ru]],"0.#") &amp;TEXT(AC$1,0),"")</f>
        <v/>
      </c>
      <c r="BF304" s="46" t="str">
        <f>IF(AD304&lt;&gt;"","-" &amp;TEXT(comp[[#This Row],[Ce]],"0.#") &amp;TEXT(AD$1,0),"")</f>
        <v/>
      </c>
      <c r="BG304" s="46" t="str">
        <f>IF(AE304&lt;&gt;"","-" &amp;TEXT([1]comp!$AE304,"0.#") &amp;TEXT(AE$1,0),"")</f>
        <v/>
      </c>
      <c r="BH304" s="28" t="str">
        <f>[1]comp!$D304 &amp; [1]comp!$E304</f>
        <v>40Ni-3TaMatos, A., Costa, S., Nunes, C. A. &amp; Ramirez, A. J. Development of Co-based superalloys. doi:10.13140/RG.2.2.27969.86883.</v>
      </c>
      <c r="BI304" s="36" t="str">
        <f t="shared" si="22"/>
        <v>Co-40.Ni-10.Al-10.Cr-7.5W-3.Ta-0.6C-0.06B</v>
      </c>
      <c r="BJ304" s="28" t="s">
        <v>1774</v>
      </c>
      <c r="BK304" t="str">
        <f t="shared" si="23"/>
        <v>-10.Al-10.Cr-7.5W-3.Ta-40.Ni-0.6C-0.06B</v>
      </c>
      <c r="BL304"/>
      <c r="BM304"/>
      <c r="BN304"/>
      <c r="BO304"/>
    </row>
    <row r="305" spans="1:67" s="31" customFormat="1" x14ac:dyDescent="0.3">
      <c r="A305" s="26" t="str">
        <f t="shared" si="25"/>
        <v>Co-30.Ni-10.Al-10.Cr-7.5W-3.Nb-0.6C-0.06B</v>
      </c>
      <c r="B305" s="30" t="s">
        <v>1483</v>
      </c>
      <c r="C305" s="30" t="s">
        <v>2962</v>
      </c>
      <c r="D305" s="34" t="s">
        <v>699</v>
      </c>
      <c r="E305" s="28" t="s">
        <v>697</v>
      </c>
      <c r="F305" s="28">
        <v>318</v>
      </c>
      <c r="G305" s="54">
        <f t="shared" si="26"/>
        <v>38.839999999999996</v>
      </c>
      <c r="H305" s="56">
        <v>30</v>
      </c>
      <c r="I305" s="56">
        <v>10</v>
      </c>
      <c r="J305" s="56">
        <v>10</v>
      </c>
      <c r="K305" s="56">
        <v>7.5</v>
      </c>
      <c r="L305" s="56"/>
      <c r="M305" s="56"/>
      <c r="N305" s="56">
        <v>3</v>
      </c>
      <c r="O305" s="56"/>
      <c r="P305" s="56"/>
      <c r="Q305" s="52">
        <v>0.6</v>
      </c>
      <c r="R305" s="52"/>
      <c r="S305" s="52">
        <v>0.06</v>
      </c>
      <c r="T305" s="56"/>
      <c r="U305" s="56"/>
      <c r="V305" s="56"/>
      <c r="W305" s="56"/>
      <c r="X305" s="56"/>
      <c r="Y305" s="56"/>
      <c r="Z305" s="56"/>
      <c r="AA305" s="56"/>
      <c r="AB305" s="56"/>
      <c r="AC305" s="56"/>
      <c r="AD305" s="56"/>
      <c r="AE305" s="56"/>
      <c r="AF305" s="28">
        <f t="shared" si="24"/>
        <v>8.834045999999999</v>
      </c>
      <c r="AG305" s="28"/>
      <c r="AH305" s="28"/>
      <c r="AI305" s="46" t="s">
        <v>1</v>
      </c>
      <c r="AJ305" s="46" t="str">
        <f>IF(I305&lt;&gt;"","-" &amp;TEXT([1]comp!$I305,"0.#") &amp;TEXT(I$1,0),"")</f>
        <v>-10.Al</v>
      </c>
      <c r="AK305" s="46" t="str">
        <f>IF(K305&lt;&gt;"","-" &amp;TEXT(comp[[#This Row],[W]],"0.#") &amp;TEXT(K$1,0),"")</f>
        <v>-7.5W</v>
      </c>
      <c r="AL305" s="46" t="str">
        <f>IF(H305&lt;&gt;"","-" &amp;TEXT(comp[[#This Row],[Ni]],"0.#") &amp;TEXT(H$1,0),"")</f>
        <v>-30.Ni</v>
      </c>
      <c r="AM305" s="46" t="str">
        <f>IF(J305&lt;&gt;"","-" &amp;TEXT(comp[[#This Row],[Cr]],"0.#") &amp;TEXT(J$1,0),"")</f>
        <v>-10.Cr</v>
      </c>
      <c r="AN305" s="46" t="str">
        <f>IF(M305&lt;&gt;"","-" &amp;TEXT(comp[[#This Row],[Ta]],"0.#") &amp;TEXT(M$1,0),"")</f>
        <v/>
      </c>
      <c r="AO305" s="46" t="str">
        <f>IF(N305&lt;&gt;"","-" &amp;TEXT(comp[[#This Row],[Nb]],"0.#") &amp;TEXT(N$1,0),"")</f>
        <v>-3.Nb</v>
      </c>
      <c r="AP305" s="46" t="str">
        <f>IF(O305&lt;&gt;"","-" &amp;TEXT(comp[[#This Row],[V]],"0.#") &amp;TEXT(O$1,0),"")</f>
        <v/>
      </c>
      <c r="AQ305" s="46" t="str">
        <f>IF(L305&lt;&gt;"","-" &amp;TEXT(comp[[#This Row],[Ti]],"0.#") &amp;TEXT(L$1,0),"")</f>
        <v/>
      </c>
      <c r="AR305" s="46" t="str">
        <f>IF(P305&lt;&gt;"","-" &amp;TEXT(comp[[#This Row],[Mo]],"0.#") &amp;TEXT(P$1,0),"")</f>
        <v/>
      </c>
      <c r="AS305" s="46" t="str">
        <f>IF(Q305&lt;&gt;"","-" &amp;TEXT(comp[[#This Row],[C]],"0.##") &amp;TEXT(Q$1,0),"")</f>
        <v>-0.6C</v>
      </c>
      <c r="AT305" s="46" t="str">
        <f>IF(R305&lt;&gt;"","-" &amp;TEXT(comp[[#This Row],[Zr]],"0.##") &amp;TEXT(R$1,0),"")</f>
        <v/>
      </c>
      <c r="AU305" s="46" t="str">
        <f>IF(S305&lt;&gt;"","-" &amp;TEXT(comp[[#This Row],[B]],"0.##") &amp;TEXT(S$1,0),"")</f>
        <v>-0.06B</v>
      </c>
      <c r="AV305" s="46" t="str">
        <f>IF(T305&lt;&gt;"","-" &amp;TEXT(comp[[#This Row],[Ir]],"0.#") &amp;TEXT(T$1,0),"")</f>
        <v/>
      </c>
      <c r="AW305" s="46" t="str">
        <f>IF(U305&lt;&gt;"","-" &amp;TEXT(comp[[#This Row],[Re]],"0.#") &amp;TEXT(U$1,0),"")</f>
        <v/>
      </c>
      <c r="AX305" s="46" t="str">
        <f>IF(V305&lt;&gt;"","-" &amp;TEXT(comp[[#This Row],[Si]],"0.#") &amp;TEXT(V$1,0),"")</f>
        <v/>
      </c>
      <c r="AY305" s="46" t="str">
        <f>IF(W305&lt;&gt;"","-" &amp;TEXT(comp[[#This Row],[Fe]],"0.#") &amp;TEXT(W$1,0),"")</f>
        <v/>
      </c>
      <c r="AZ305" s="46" t="str">
        <f>IF(X305&lt;&gt;"","-" &amp;TEXT(comp[[#This Row],[Y]],"0.#") &amp;TEXT(X$1,0),"")</f>
        <v/>
      </c>
      <c r="BA305" s="46" t="str">
        <f>IF(Y305&lt;&gt;"","-" &amp;TEXT(comp[[#This Row],[Hf]],"0.#") &amp;TEXT(Y$1,0),"")</f>
        <v/>
      </c>
      <c r="BB305" s="46" t="str">
        <f>IF(Z305&lt;&gt;"","-" &amp;TEXT(comp[[#This Row],[Ge]],"0.#") &amp;TEXT(Z$1,0),"")</f>
        <v/>
      </c>
      <c r="BC305" s="46" t="str">
        <f>IF(AA305&lt;&gt;"","-" &amp;TEXT(comp[[#This Row],[Mn]],"0.#") &amp;TEXT(AA$1,0),"")</f>
        <v/>
      </c>
      <c r="BD305" s="46" t="str">
        <f>IF(AB305&lt;&gt;"","-" &amp;TEXT(comp[[#This Row],[Sc]],"0.#") &amp;TEXT(AB$1,0),"")</f>
        <v/>
      </c>
      <c r="BE305" s="46" t="str">
        <f>IF(AC305&lt;&gt;"","-" &amp;TEXT(comp[[#This Row],[Ru]],"0.#") &amp;TEXT(AC$1,0),"")</f>
        <v/>
      </c>
      <c r="BF305" s="46" t="str">
        <f>IF(AD305&lt;&gt;"","-" &amp;TEXT(comp[[#This Row],[Ce]],"0.#") &amp;TEXT(AD$1,0),"")</f>
        <v/>
      </c>
      <c r="BG305" s="46" t="str">
        <f>IF(AE305&lt;&gt;"","-" &amp;TEXT([1]comp!$AE305,"0.#") &amp;TEXT(AE$1,0),"")</f>
        <v/>
      </c>
      <c r="BH305" s="28" t="str">
        <f>[1]comp!$D305 &amp; [1]comp!$E305</f>
        <v>30Ni-3NbMatos, A., Costa, S., Nunes, C. A. &amp; Ramirez, A. J. Development of Co-based superalloys. doi:10.13140/RG.2.2.27969.86883.</v>
      </c>
      <c r="BI305" s="36" t="str">
        <f t="shared" si="22"/>
        <v>Co-30.Ni-10.Al-10.Cr-7.5W-3.Nb-0.6C-0.06B</v>
      </c>
      <c r="BJ305" s="28" t="s">
        <v>1773</v>
      </c>
      <c r="BK305" t="str">
        <f t="shared" si="23"/>
        <v>-10.Al-10.Cr-7.5W-30.Ni-3.Nb-0.6C-0.06B</v>
      </c>
      <c r="BL305"/>
      <c r="BM305"/>
      <c r="BN305"/>
      <c r="BO305"/>
    </row>
    <row r="306" spans="1:67" s="28" customFormat="1" x14ac:dyDescent="0.3">
      <c r="A306" s="26" t="str">
        <f t="shared" si="25"/>
        <v>Co-40.Ni-10.Al-10.Cr-7.5W-3.Nb-0.6C-0.06B</v>
      </c>
      <c r="B306" s="30" t="s">
        <v>1483</v>
      </c>
      <c r="C306" s="30" t="s">
        <v>2833</v>
      </c>
      <c r="D306" s="34" t="s">
        <v>700</v>
      </c>
      <c r="E306" s="28" t="s">
        <v>697</v>
      </c>
      <c r="F306" s="28">
        <v>319</v>
      </c>
      <c r="G306" s="54">
        <f t="shared" si="26"/>
        <v>28.840000000000003</v>
      </c>
      <c r="H306" s="56">
        <v>40</v>
      </c>
      <c r="I306" s="56">
        <v>10</v>
      </c>
      <c r="J306" s="56">
        <v>10</v>
      </c>
      <c r="K306" s="56">
        <v>7.5</v>
      </c>
      <c r="L306" s="56"/>
      <c r="M306" s="56"/>
      <c r="N306" s="56">
        <v>3</v>
      </c>
      <c r="O306" s="56"/>
      <c r="P306" s="56"/>
      <c r="Q306" s="52">
        <v>0.6</v>
      </c>
      <c r="R306" s="52"/>
      <c r="S306" s="52">
        <v>0.06</v>
      </c>
      <c r="T306" s="56"/>
      <c r="U306" s="56"/>
      <c r="V306" s="56"/>
      <c r="W306" s="56"/>
      <c r="X306" s="56"/>
      <c r="Y306" s="56"/>
      <c r="Z306" s="56"/>
      <c r="AA306" s="56"/>
      <c r="AB306" s="56"/>
      <c r="AC306" s="56"/>
      <c r="AD306" s="56"/>
      <c r="AE306" s="56"/>
      <c r="AF306" s="28">
        <f t="shared" si="24"/>
        <v>8.8348460000000006</v>
      </c>
      <c r="AI306" s="46" t="s">
        <v>1</v>
      </c>
      <c r="AJ306" s="46" t="str">
        <f>IF(I306&lt;&gt;"","-" &amp;TEXT([1]comp!$I306,"0.#") &amp;TEXT(I$1,0),"")</f>
        <v>-10.Al</v>
      </c>
      <c r="AK306" s="46" t="str">
        <f>IF(K306&lt;&gt;"","-" &amp;TEXT(comp[[#This Row],[W]],"0.#") &amp;TEXT(K$1,0),"")</f>
        <v>-7.5W</v>
      </c>
      <c r="AL306" s="46" t="str">
        <f>IF(H306&lt;&gt;"","-" &amp;TEXT(comp[[#This Row],[Ni]],"0.#") &amp;TEXT(H$1,0),"")</f>
        <v>-40.Ni</v>
      </c>
      <c r="AM306" s="46" t="str">
        <f>IF(J306&lt;&gt;"","-" &amp;TEXT(comp[[#This Row],[Cr]],"0.#") &amp;TEXT(J$1,0),"")</f>
        <v>-10.Cr</v>
      </c>
      <c r="AN306" s="46" t="str">
        <f>IF(M306&lt;&gt;"","-" &amp;TEXT(comp[[#This Row],[Ta]],"0.#") &amp;TEXT(M$1,0),"")</f>
        <v/>
      </c>
      <c r="AO306" s="46" t="str">
        <f>IF(N306&lt;&gt;"","-" &amp;TEXT(comp[[#This Row],[Nb]],"0.#") &amp;TEXT(N$1,0),"")</f>
        <v>-3.Nb</v>
      </c>
      <c r="AP306" s="46" t="str">
        <f>IF(O306&lt;&gt;"","-" &amp;TEXT(comp[[#This Row],[V]],"0.#") &amp;TEXT(O$1,0),"")</f>
        <v/>
      </c>
      <c r="AQ306" s="46" t="str">
        <f>IF(L306&lt;&gt;"","-" &amp;TEXT(comp[[#This Row],[Ti]],"0.#") &amp;TEXT(L$1,0),"")</f>
        <v/>
      </c>
      <c r="AR306" s="46" t="str">
        <f>IF(P306&lt;&gt;"","-" &amp;TEXT(comp[[#This Row],[Mo]],"0.#") &amp;TEXT(P$1,0),"")</f>
        <v/>
      </c>
      <c r="AS306" s="46" t="str">
        <f>IF(Q306&lt;&gt;"","-" &amp;TEXT(comp[[#This Row],[C]],"0.##") &amp;TEXT(Q$1,0),"")</f>
        <v>-0.6C</v>
      </c>
      <c r="AT306" s="46" t="str">
        <f>IF(R306&lt;&gt;"","-" &amp;TEXT(comp[[#This Row],[Zr]],"0.##") &amp;TEXT(R$1,0),"")</f>
        <v/>
      </c>
      <c r="AU306" s="46" t="str">
        <f>IF(S306&lt;&gt;"","-" &amp;TEXT(comp[[#This Row],[B]],"0.##") &amp;TEXT(S$1,0),"")</f>
        <v>-0.06B</v>
      </c>
      <c r="AV306" s="46" t="str">
        <f>IF(T306&lt;&gt;"","-" &amp;TEXT(comp[[#This Row],[Ir]],"0.#") &amp;TEXT(T$1,0),"")</f>
        <v/>
      </c>
      <c r="AW306" s="46" t="str">
        <f>IF(U306&lt;&gt;"","-" &amp;TEXT(comp[[#This Row],[Re]],"0.#") &amp;TEXT(U$1,0),"")</f>
        <v/>
      </c>
      <c r="AX306" s="46" t="str">
        <f>IF(V306&lt;&gt;"","-" &amp;TEXT(comp[[#This Row],[Si]],"0.#") &amp;TEXT(V$1,0),"")</f>
        <v/>
      </c>
      <c r="AY306" s="46" t="str">
        <f>IF(W306&lt;&gt;"","-" &amp;TEXT(comp[[#This Row],[Fe]],"0.#") &amp;TEXT(W$1,0),"")</f>
        <v/>
      </c>
      <c r="AZ306" s="46" t="str">
        <f>IF(X306&lt;&gt;"","-" &amp;TEXT(comp[[#This Row],[Y]],"0.#") &amp;TEXT(X$1,0),"")</f>
        <v/>
      </c>
      <c r="BA306" s="46" t="str">
        <f>IF(Y306&lt;&gt;"","-" &amp;TEXT(comp[[#This Row],[Hf]],"0.#") &amp;TEXT(Y$1,0),"")</f>
        <v/>
      </c>
      <c r="BB306" s="46" t="str">
        <f>IF(Z306&lt;&gt;"","-" &amp;TEXT(comp[[#This Row],[Ge]],"0.#") &amp;TEXT(Z$1,0),"")</f>
        <v/>
      </c>
      <c r="BC306" s="46" t="str">
        <f>IF(AA306&lt;&gt;"","-" &amp;TEXT(comp[[#This Row],[Mn]],"0.#") &amp;TEXT(AA$1,0),"")</f>
        <v/>
      </c>
      <c r="BD306" s="46" t="str">
        <f>IF(AB306&lt;&gt;"","-" &amp;TEXT(comp[[#This Row],[Sc]],"0.#") &amp;TEXT(AB$1,0),"")</f>
        <v/>
      </c>
      <c r="BE306" s="46" t="str">
        <f>IF(AC306&lt;&gt;"","-" &amp;TEXT(comp[[#This Row],[Ru]],"0.#") &amp;TEXT(AC$1,0),"")</f>
        <v/>
      </c>
      <c r="BF306" s="46" t="str">
        <f>IF(AD306&lt;&gt;"","-" &amp;TEXT(comp[[#This Row],[Ce]],"0.#") &amp;TEXT(AD$1,0),"")</f>
        <v/>
      </c>
      <c r="BG306" s="46" t="str">
        <f>IF(AE306&lt;&gt;"","-" &amp;TEXT([1]comp!$AE306,"0.#") &amp;TEXT(AE$1,0),"")</f>
        <v/>
      </c>
      <c r="BH306" s="28" t="str">
        <f>[1]comp!$D306 &amp; [1]comp!$E306</f>
        <v>40Ni-3NbMatos, A., Costa, S., Nunes, C. A. &amp; Ramirez, A. J. Development of Co-based superalloys. doi:10.13140/RG.2.2.27969.86883.</v>
      </c>
      <c r="BI306" s="36" t="str">
        <f t="shared" si="22"/>
        <v>Co-40.Ni-10.Al-10.Cr-7.5W-3.Nb-0.6C-0.06B</v>
      </c>
      <c r="BJ306" s="28" t="s">
        <v>1947</v>
      </c>
      <c r="BK306" t="str">
        <f t="shared" si="23"/>
        <v>-10.Al-10.Cr-7.5W-40.Ni-3.Nb-0.6C-0.06B</v>
      </c>
      <c r="BL306"/>
      <c r="BM306"/>
      <c r="BN306"/>
      <c r="BO306"/>
    </row>
    <row r="307" spans="1:67" s="31" customFormat="1" x14ac:dyDescent="0.3">
      <c r="A307" s="26" t="str">
        <f t="shared" si="25"/>
        <v>Co-50.Ni-10.Al-10.Cr-7.5W-3.Nb-0.6C-0.06B</v>
      </c>
      <c r="B307" s="30" t="s">
        <v>1483</v>
      </c>
      <c r="C307" s="30" t="s">
        <v>2963</v>
      </c>
      <c r="D307" s="34" t="s">
        <v>701</v>
      </c>
      <c r="E307" s="28" t="s">
        <v>697</v>
      </c>
      <c r="F307" s="28">
        <v>320</v>
      </c>
      <c r="G307" s="54">
        <f t="shared" si="26"/>
        <v>18.840000000000003</v>
      </c>
      <c r="H307" s="56">
        <v>50</v>
      </c>
      <c r="I307" s="56">
        <v>10</v>
      </c>
      <c r="J307" s="56">
        <v>10</v>
      </c>
      <c r="K307" s="56">
        <v>7.5</v>
      </c>
      <c r="L307" s="56"/>
      <c r="M307" s="56"/>
      <c r="N307" s="56">
        <v>3</v>
      </c>
      <c r="O307" s="56"/>
      <c r="P307" s="56"/>
      <c r="Q307" s="52">
        <v>0.6</v>
      </c>
      <c r="R307" s="52"/>
      <c r="S307" s="52">
        <v>0.06</v>
      </c>
      <c r="T307" s="56"/>
      <c r="U307" s="56"/>
      <c r="V307" s="56"/>
      <c r="W307" s="56"/>
      <c r="X307" s="56"/>
      <c r="Y307" s="56"/>
      <c r="Z307" s="56"/>
      <c r="AA307" s="56"/>
      <c r="AB307" s="56"/>
      <c r="AC307" s="56"/>
      <c r="AD307" s="56"/>
      <c r="AE307" s="56"/>
      <c r="AF307" s="28">
        <f t="shared" si="24"/>
        <v>8.8356460000000006</v>
      </c>
      <c r="AG307" s="28"/>
      <c r="AH307" s="28"/>
      <c r="AI307" s="46" t="s">
        <v>1</v>
      </c>
      <c r="AJ307" s="46" t="str">
        <f>IF(I307&lt;&gt;"","-" &amp;TEXT([1]comp!$I307,"0.#") &amp;TEXT(I$1,0),"")</f>
        <v>-10.Al</v>
      </c>
      <c r="AK307" s="46" t="str">
        <f>IF(K307&lt;&gt;"","-" &amp;TEXT(comp[[#This Row],[W]],"0.#") &amp;TEXT(K$1,0),"")</f>
        <v>-7.5W</v>
      </c>
      <c r="AL307" s="46" t="str">
        <f>IF(H307&lt;&gt;"","-" &amp;TEXT(comp[[#This Row],[Ni]],"0.#") &amp;TEXT(H$1,0),"")</f>
        <v>-50.Ni</v>
      </c>
      <c r="AM307" s="46" t="str">
        <f>IF(J307&lt;&gt;"","-" &amp;TEXT(comp[[#This Row],[Cr]],"0.#") &amp;TEXT(J$1,0),"")</f>
        <v>-10.Cr</v>
      </c>
      <c r="AN307" s="46" t="str">
        <f>IF(M307&lt;&gt;"","-" &amp;TEXT(comp[[#This Row],[Ta]],"0.#") &amp;TEXT(M$1,0),"")</f>
        <v/>
      </c>
      <c r="AO307" s="46" t="str">
        <f>IF(N307&lt;&gt;"","-" &amp;TEXT(comp[[#This Row],[Nb]],"0.#") &amp;TEXT(N$1,0),"")</f>
        <v>-3.Nb</v>
      </c>
      <c r="AP307" s="46" t="str">
        <f>IF(O307&lt;&gt;"","-" &amp;TEXT(comp[[#This Row],[V]],"0.#") &amp;TEXT(O$1,0),"")</f>
        <v/>
      </c>
      <c r="AQ307" s="46" t="str">
        <f>IF(L307&lt;&gt;"","-" &amp;TEXT(comp[[#This Row],[Ti]],"0.#") &amp;TEXT(L$1,0),"")</f>
        <v/>
      </c>
      <c r="AR307" s="46" t="str">
        <f>IF(P307&lt;&gt;"","-" &amp;TEXT(comp[[#This Row],[Mo]],"0.#") &amp;TEXT(P$1,0),"")</f>
        <v/>
      </c>
      <c r="AS307" s="46" t="str">
        <f>IF(Q307&lt;&gt;"","-" &amp;TEXT(comp[[#This Row],[C]],"0.##") &amp;TEXT(Q$1,0),"")</f>
        <v>-0.6C</v>
      </c>
      <c r="AT307" s="46" t="str">
        <f>IF(R307&lt;&gt;"","-" &amp;TEXT(comp[[#This Row],[Zr]],"0.##") &amp;TEXT(R$1,0),"")</f>
        <v/>
      </c>
      <c r="AU307" s="46" t="str">
        <f>IF(S307&lt;&gt;"","-" &amp;TEXT(comp[[#This Row],[B]],"0.##") &amp;TEXT(S$1,0),"")</f>
        <v>-0.06B</v>
      </c>
      <c r="AV307" s="46" t="str">
        <f>IF(T307&lt;&gt;"","-" &amp;TEXT(comp[[#This Row],[Ir]],"0.#") &amp;TEXT(T$1,0),"")</f>
        <v/>
      </c>
      <c r="AW307" s="46" t="str">
        <f>IF(U307&lt;&gt;"","-" &amp;TEXT(comp[[#This Row],[Re]],"0.#") &amp;TEXT(U$1,0),"")</f>
        <v/>
      </c>
      <c r="AX307" s="46" t="str">
        <f>IF(V307&lt;&gt;"","-" &amp;TEXT(comp[[#This Row],[Si]],"0.#") &amp;TEXT(V$1,0),"")</f>
        <v/>
      </c>
      <c r="AY307" s="46" t="str">
        <f>IF(W307&lt;&gt;"","-" &amp;TEXT(comp[[#This Row],[Fe]],"0.#") &amp;TEXT(W$1,0),"")</f>
        <v/>
      </c>
      <c r="AZ307" s="46" t="str">
        <f>IF(X307&lt;&gt;"","-" &amp;TEXT(comp[[#This Row],[Y]],"0.#") &amp;TEXT(X$1,0),"")</f>
        <v/>
      </c>
      <c r="BA307" s="46" t="str">
        <f>IF(Y307&lt;&gt;"","-" &amp;TEXT(comp[[#This Row],[Hf]],"0.#") &amp;TEXT(Y$1,0),"")</f>
        <v/>
      </c>
      <c r="BB307" s="46" t="str">
        <f>IF(Z307&lt;&gt;"","-" &amp;TEXT(comp[[#This Row],[Ge]],"0.#") &amp;TEXT(Z$1,0),"")</f>
        <v/>
      </c>
      <c r="BC307" s="46" t="str">
        <f>IF(AA307&lt;&gt;"","-" &amp;TEXT(comp[[#This Row],[Mn]],"0.#") &amp;TEXT(AA$1,0),"")</f>
        <v/>
      </c>
      <c r="BD307" s="46" t="str">
        <f>IF(AB307&lt;&gt;"","-" &amp;TEXT(comp[[#This Row],[Sc]],"0.#") &amp;TEXT(AB$1,0),"")</f>
        <v/>
      </c>
      <c r="BE307" s="46" t="str">
        <f>IF(AC307&lt;&gt;"","-" &amp;TEXT(comp[[#This Row],[Ru]],"0.#") &amp;TEXT(AC$1,0),"")</f>
        <v/>
      </c>
      <c r="BF307" s="46" t="str">
        <f>IF(AD307&lt;&gt;"","-" &amp;TEXT(comp[[#This Row],[Ce]],"0.#") &amp;TEXT(AD$1,0),"")</f>
        <v/>
      </c>
      <c r="BG307" s="46" t="str">
        <f>IF(AE307&lt;&gt;"","-" &amp;TEXT([1]comp!$AE307,"0.#") &amp;TEXT(AE$1,0),"")</f>
        <v/>
      </c>
      <c r="BH307" s="28" t="str">
        <f>[1]comp!$D307 &amp; [1]comp!$E307</f>
        <v>50N-3NbMatos, A., Costa, S., Nunes, C. A. &amp; Ramirez, A. J. Development of Co-based superalloys. doi:10.13140/RG.2.2.27969.86883.</v>
      </c>
      <c r="BI307" s="36" t="str">
        <f t="shared" si="22"/>
        <v>Co-50.Ni-10.Al-10.Cr-7.5W-3.Nb-0.6C-0.06B</v>
      </c>
      <c r="BJ307" s="28" t="s">
        <v>1948</v>
      </c>
      <c r="BK307" t="str">
        <f t="shared" si="23"/>
        <v>-10.Al-10.Cr-7.5W-50.Ni-3.Nb-0.6C-0.06B</v>
      </c>
      <c r="BL307"/>
      <c r="BM307"/>
      <c r="BN307"/>
      <c r="BO307"/>
    </row>
    <row r="308" spans="1:67" s="31" customFormat="1" x14ac:dyDescent="0.3">
      <c r="A308" s="26" t="str">
        <f t="shared" si="25"/>
        <v>Co-7.3Al-6.8W</v>
      </c>
      <c r="B308" s="38" t="s">
        <v>1484</v>
      </c>
      <c r="C308" s="38" t="s">
        <v>2964</v>
      </c>
      <c r="D308" s="37" t="s">
        <v>703</v>
      </c>
      <c r="E308" s="31" t="s">
        <v>702</v>
      </c>
      <c r="F308" s="31">
        <v>321</v>
      </c>
      <c r="G308" s="54">
        <f t="shared" si="26"/>
        <v>85.9</v>
      </c>
      <c r="H308" s="55"/>
      <c r="I308" s="55">
        <v>7.3</v>
      </c>
      <c r="J308" s="55"/>
      <c r="K308" s="55">
        <v>6.8</v>
      </c>
      <c r="L308" s="55"/>
      <c r="M308" s="55"/>
      <c r="N308" s="55"/>
      <c r="O308" s="55"/>
      <c r="P308" s="55"/>
      <c r="Q308" s="51"/>
      <c r="R308" s="51"/>
      <c r="S308" s="51"/>
      <c r="T308" s="55"/>
      <c r="U308" s="55"/>
      <c r="V308" s="55"/>
      <c r="W308" s="55"/>
      <c r="X308" s="55"/>
      <c r="Y308" s="55"/>
      <c r="Z308" s="55"/>
      <c r="AA308" s="55"/>
      <c r="AB308" s="55"/>
      <c r="AC308" s="55"/>
      <c r="AD308" s="55"/>
      <c r="AE308" s="55"/>
      <c r="AF308" s="31">
        <f t="shared" si="24"/>
        <v>9.1512000000000011</v>
      </c>
      <c r="AI308" s="46" t="s">
        <v>1</v>
      </c>
      <c r="AJ308" s="46" t="str">
        <f>IF(I308&lt;&gt;"","-" &amp;TEXT([1]comp!$I308,"0.#") &amp;TEXT(I$1,0),"")</f>
        <v>-7.3Al</v>
      </c>
      <c r="AK308" s="46" t="str">
        <f>IF(K308&lt;&gt;"","-" &amp;TEXT(comp[[#This Row],[W]],"0.#") &amp;TEXT(K$1,0),"")</f>
        <v>-6.8W</v>
      </c>
      <c r="AL308" s="46" t="str">
        <f>IF(H308&lt;&gt;"","-" &amp;TEXT(comp[[#This Row],[Ni]],"0.#") &amp;TEXT(H$1,0),"")</f>
        <v/>
      </c>
      <c r="AM308" s="46" t="str">
        <f>IF(J308&lt;&gt;"","-" &amp;TEXT(comp[[#This Row],[Cr]],"0.#") &amp;TEXT(J$1,0),"")</f>
        <v/>
      </c>
      <c r="AN308" s="46" t="str">
        <f>IF(M308&lt;&gt;"","-" &amp;TEXT(comp[[#This Row],[Ta]],"0.#") &amp;TEXT(M$1,0),"")</f>
        <v/>
      </c>
      <c r="AO308" s="46" t="str">
        <f>IF(N308&lt;&gt;"","-" &amp;TEXT(comp[[#This Row],[Nb]],"0.#") &amp;TEXT(N$1,0),"")</f>
        <v/>
      </c>
      <c r="AP308" s="46" t="str">
        <f>IF(O308&lt;&gt;"","-" &amp;TEXT(comp[[#This Row],[V]],"0.#") &amp;TEXT(O$1,0),"")</f>
        <v/>
      </c>
      <c r="AQ308" s="46" t="str">
        <f>IF(L308&lt;&gt;"","-" &amp;TEXT(comp[[#This Row],[Ti]],"0.#") &amp;TEXT(L$1,0),"")</f>
        <v/>
      </c>
      <c r="AR308" s="46" t="str">
        <f>IF(P308&lt;&gt;"","-" &amp;TEXT(comp[[#This Row],[Mo]],"0.#") &amp;TEXT(P$1,0),"")</f>
        <v/>
      </c>
      <c r="AS308" s="46" t="str">
        <f>IF(Q308&lt;&gt;"","-" &amp;TEXT(comp[[#This Row],[C]],"0.##") &amp;TEXT(Q$1,0),"")</f>
        <v/>
      </c>
      <c r="AT308" s="46" t="str">
        <f>IF(R308&lt;&gt;"","-" &amp;TEXT(comp[[#This Row],[Zr]],"0.##") &amp;TEXT(R$1,0),"")</f>
        <v/>
      </c>
      <c r="AU308" s="46" t="str">
        <f>IF(S308&lt;&gt;"","-" &amp;TEXT(comp[[#This Row],[B]],"0.##") &amp;TEXT(S$1,0),"")</f>
        <v/>
      </c>
      <c r="AV308" s="46" t="str">
        <f>IF(T308&lt;&gt;"","-" &amp;TEXT(comp[[#This Row],[Ir]],"0.#") &amp;TEXT(T$1,0),"")</f>
        <v/>
      </c>
      <c r="AW308" s="46" t="str">
        <f>IF(U308&lt;&gt;"","-" &amp;TEXT(comp[[#This Row],[Re]],"0.#") &amp;TEXT(U$1,0),"")</f>
        <v/>
      </c>
      <c r="AX308" s="46" t="str">
        <f>IF(V308&lt;&gt;"","-" &amp;TEXT(comp[[#This Row],[Si]],"0.#") &amp;TEXT(V$1,0),"")</f>
        <v/>
      </c>
      <c r="AY308" s="46" t="str">
        <f>IF(W308&lt;&gt;"","-" &amp;TEXT(comp[[#This Row],[Fe]],"0.#") &amp;TEXT(W$1,0),"")</f>
        <v/>
      </c>
      <c r="AZ308" s="46" t="str">
        <f>IF(X308&lt;&gt;"","-" &amp;TEXT(comp[[#This Row],[Y]],"0.#") &amp;TEXT(X$1,0),"")</f>
        <v/>
      </c>
      <c r="BA308" s="46" t="str">
        <f>IF(Y308&lt;&gt;"","-" &amp;TEXT(comp[[#This Row],[Hf]],"0.#") &amp;TEXT(Y$1,0),"")</f>
        <v/>
      </c>
      <c r="BB308" s="46" t="str">
        <f>IF(Z308&lt;&gt;"","-" &amp;TEXT(comp[[#This Row],[Ge]],"0.#") &amp;TEXT(Z$1,0),"")</f>
        <v/>
      </c>
      <c r="BC308" s="46" t="str">
        <f>IF(AA308&lt;&gt;"","-" &amp;TEXT(comp[[#This Row],[Mn]],"0.#") &amp;TEXT(AA$1,0),"")</f>
        <v/>
      </c>
      <c r="BD308" s="46" t="str">
        <f>IF(AB308&lt;&gt;"","-" &amp;TEXT(comp[[#This Row],[Sc]],"0.#") &amp;TEXT(AB$1,0),"")</f>
        <v/>
      </c>
      <c r="BE308" s="46" t="str">
        <f>IF(AC308&lt;&gt;"","-" &amp;TEXT(comp[[#This Row],[Ru]],"0.#") &amp;TEXT(AC$1,0),"")</f>
        <v/>
      </c>
      <c r="BF308" s="46" t="str">
        <f>IF(AD308&lt;&gt;"","-" &amp;TEXT(comp[[#This Row],[Ce]],"0.#") &amp;TEXT(AD$1,0),"")</f>
        <v/>
      </c>
      <c r="BG308" s="46" t="str">
        <f>IF(AE308&lt;&gt;"","-" &amp;TEXT([1]comp!$AE308,"0.#") &amp;TEXT(AE$1,0),"")</f>
        <v/>
      </c>
      <c r="BH308" s="31" t="str">
        <f>[1]comp!$D308 &amp; [1]comp!$E308</f>
        <v>Co-7.3Al-6.8WMeher, S., Yan, H. Y., Nag, S., Dye, D. &amp; Banerjee, R. Solute partitioning and site preference in γ/γ’ cobalt-base alloys. Scr. Mater. 67, 850–853 (2012).</v>
      </c>
      <c r="BI308" s="73" t="str">
        <f t="shared" si="22"/>
        <v>Co-7.3Al-6.8W</v>
      </c>
      <c r="BJ308" s="31" t="s">
        <v>1455</v>
      </c>
      <c r="BK308" t="str">
        <f t="shared" si="23"/>
        <v>-7.3Al-6.8W</v>
      </c>
      <c r="BL308"/>
      <c r="BM308"/>
      <c r="BN308"/>
      <c r="BO308"/>
    </row>
    <row r="309" spans="1:67" s="31" customFormat="1" x14ac:dyDescent="0.3">
      <c r="A309" s="26" t="str">
        <f t="shared" si="25"/>
        <v>Co-25.6Ni-8.5Al-8.1W</v>
      </c>
      <c r="B309" s="38" t="s">
        <v>1484</v>
      </c>
      <c r="C309" s="38" t="s">
        <v>2965</v>
      </c>
      <c r="D309" s="37" t="s">
        <v>704</v>
      </c>
      <c r="E309" s="31" t="s">
        <v>702</v>
      </c>
      <c r="F309" s="31">
        <v>322</v>
      </c>
      <c r="G309" s="54">
        <f t="shared" si="26"/>
        <v>57.8</v>
      </c>
      <c r="H309" s="55">
        <v>25.6</v>
      </c>
      <c r="I309" s="55">
        <v>8.5</v>
      </c>
      <c r="J309" s="55"/>
      <c r="K309" s="55">
        <v>8.1</v>
      </c>
      <c r="L309" s="55"/>
      <c r="M309" s="55"/>
      <c r="N309" s="55"/>
      <c r="O309" s="55"/>
      <c r="P309" s="55"/>
      <c r="Q309" s="51"/>
      <c r="R309" s="51"/>
      <c r="S309" s="51"/>
      <c r="T309" s="55"/>
      <c r="U309" s="55"/>
      <c r="V309" s="55"/>
      <c r="W309" s="55"/>
      <c r="X309" s="55"/>
      <c r="Y309" s="55"/>
      <c r="Z309" s="55"/>
      <c r="AA309" s="55"/>
      <c r="AB309" s="55"/>
      <c r="AC309" s="55"/>
      <c r="AD309" s="55"/>
      <c r="AE309" s="55"/>
      <c r="AF309" s="31">
        <f t="shared" si="24"/>
        <v>9.2133979999999998</v>
      </c>
      <c r="AI309" s="46" t="s">
        <v>1</v>
      </c>
      <c r="AJ309" s="46" t="str">
        <f>IF(I309&lt;&gt;"","-" &amp;TEXT([1]comp!$I309,"0.#") &amp;TEXT(I$1,0),"")</f>
        <v>-8.5Al</v>
      </c>
      <c r="AK309" s="46" t="str">
        <f>IF(K309&lt;&gt;"","-" &amp;TEXT(comp[[#This Row],[W]],"0.#") &amp;TEXT(K$1,0),"")</f>
        <v>-8.1W</v>
      </c>
      <c r="AL309" s="46" t="str">
        <f>IF(H309&lt;&gt;"","-" &amp;TEXT(comp[[#This Row],[Ni]],"0.#") &amp;TEXT(H$1,0),"")</f>
        <v>-25.6Ni</v>
      </c>
      <c r="AM309" s="46" t="str">
        <f>IF(J309&lt;&gt;"","-" &amp;TEXT(comp[[#This Row],[Cr]],"0.#") &amp;TEXT(J$1,0),"")</f>
        <v/>
      </c>
      <c r="AN309" s="46" t="str">
        <f>IF(M309&lt;&gt;"","-" &amp;TEXT(comp[[#This Row],[Ta]],"0.#") &amp;TEXT(M$1,0),"")</f>
        <v/>
      </c>
      <c r="AO309" s="46" t="str">
        <f>IF(N309&lt;&gt;"","-" &amp;TEXT(comp[[#This Row],[Nb]],"0.#") &amp;TEXT(N$1,0),"")</f>
        <v/>
      </c>
      <c r="AP309" s="46" t="str">
        <f>IF(O309&lt;&gt;"","-" &amp;TEXT(comp[[#This Row],[V]],"0.#") &amp;TEXT(O$1,0),"")</f>
        <v/>
      </c>
      <c r="AQ309" s="46" t="str">
        <f>IF(L309&lt;&gt;"","-" &amp;TEXT(comp[[#This Row],[Ti]],"0.#") &amp;TEXT(L$1,0),"")</f>
        <v/>
      </c>
      <c r="AR309" s="46" t="str">
        <f>IF(P309&lt;&gt;"","-" &amp;TEXT(comp[[#This Row],[Mo]],"0.#") &amp;TEXT(P$1,0),"")</f>
        <v/>
      </c>
      <c r="AS309" s="46" t="str">
        <f>IF(Q309&lt;&gt;"","-" &amp;TEXT(comp[[#This Row],[C]],"0.##") &amp;TEXT(Q$1,0),"")</f>
        <v/>
      </c>
      <c r="AT309" s="46" t="str">
        <f>IF(R309&lt;&gt;"","-" &amp;TEXT(comp[[#This Row],[Zr]],"0.##") &amp;TEXT(R$1,0),"")</f>
        <v/>
      </c>
      <c r="AU309" s="46" t="str">
        <f>IF(S309&lt;&gt;"","-" &amp;TEXT(comp[[#This Row],[B]],"0.##") &amp;TEXT(S$1,0),"")</f>
        <v/>
      </c>
      <c r="AV309" s="46" t="str">
        <f>IF(T309&lt;&gt;"","-" &amp;TEXT(comp[[#This Row],[Ir]],"0.#") &amp;TEXT(T$1,0),"")</f>
        <v/>
      </c>
      <c r="AW309" s="46" t="str">
        <f>IF(U309&lt;&gt;"","-" &amp;TEXT(comp[[#This Row],[Re]],"0.#") &amp;TEXT(U$1,0),"")</f>
        <v/>
      </c>
      <c r="AX309" s="46" t="str">
        <f>IF(V309&lt;&gt;"","-" &amp;TEXT(comp[[#This Row],[Si]],"0.#") &amp;TEXT(V$1,0),"")</f>
        <v/>
      </c>
      <c r="AY309" s="46" t="str">
        <f>IF(W309&lt;&gt;"","-" &amp;TEXT(comp[[#This Row],[Fe]],"0.#") &amp;TEXT(W$1,0),"")</f>
        <v/>
      </c>
      <c r="AZ309" s="46" t="str">
        <f>IF(X309&lt;&gt;"","-" &amp;TEXT(comp[[#This Row],[Y]],"0.#") &amp;TEXT(X$1,0),"")</f>
        <v/>
      </c>
      <c r="BA309" s="46" t="str">
        <f>IF(Y309&lt;&gt;"","-" &amp;TEXT(comp[[#This Row],[Hf]],"0.#") &amp;TEXT(Y$1,0),"")</f>
        <v/>
      </c>
      <c r="BB309" s="46" t="str">
        <f>IF(Z309&lt;&gt;"","-" &amp;TEXT(comp[[#This Row],[Ge]],"0.#") &amp;TEXT(Z$1,0),"")</f>
        <v/>
      </c>
      <c r="BC309" s="46" t="str">
        <f>IF(AA309&lt;&gt;"","-" &amp;TEXT(comp[[#This Row],[Mn]],"0.#") &amp;TEXT(AA$1,0),"")</f>
        <v/>
      </c>
      <c r="BD309" s="46" t="str">
        <f>IF(AB309&lt;&gt;"","-" &amp;TEXT(comp[[#This Row],[Sc]],"0.#") &amp;TEXT(AB$1,0),"")</f>
        <v/>
      </c>
      <c r="BE309" s="46" t="str">
        <f>IF(AC309&lt;&gt;"","-" &amp;TEXT(comp[[#This Row],[Ru]],"0.#") &amp;TEXT(AC$1,0),"")</f>
        <v/>
      </c>
      <c r="BF309" s="46" t="str">
        <f>IF(AD309&lt;&gt;"","-" &amp;TEXT(comp[[#This Row],[Ce]],"0.#") &amp;TEXT(AD$1,0),"")</f>
        <v/>
      </c>
      <c r="BG309" s="46" t="str">
        <f>IF(AE309&lt;&gt;"","-" &amp;TEXT([1]comp!$AE309,"0.#") &amp;TEXT(AE$1,0),"")</f>
        <v/>
      </c>
      <c r="BH309" s="31" t="str">
        <f>[1]comp!$D309 &amp; [1]comp!$E309</f>
        <v>Co-8.5Al-8.1W-25.6NiMeher, S., Yan, H. Y., Nag, S., Dye, D. &amp; Banerjee, R. Solute partitioning and site preference in γ/γ’ cobalt-base alloys. Scr. Mater. 67, 850–853 (2012).</v>
      </c>
      <c r="BI309" s="73" t="str">
        <f t="shared" si="22"/>
        <v>Co-25.6Ni-8.5Al-8.1W</v>
      </c>
      <c r="BJ309" s="31" t="s">
        <v>1775</v>
      </c>
      <c r="BK309" t="str">
        <f t="shared" si="23"/>
        <v>-8.5Al-8.1W-25.6Ni</v>
      </c>
      <c r="BL309"/>
      <c r="BM309"/>
      <c r="BN309"/>
      <c r="BO309"/>
    </row>
    <row r="310" spans="1:67" s="31" customFormat="1" x14ac:dyDescent="0.3">
      <c r="A310" s="26" t="str">
        <f t="shared" si="25"/>
        <v>Co-9.9Al-4.8W-1.8Ta</v>
      </c>
      <c r="B310" s="38" t="s">
        <v>1484</v>
      </c>
      <c r="C310" s="38" t="s">
        <v>2966</v>
      </c>
      <c r="D310" s="37" t="s">
        <v>705</v>
      </c>
      <c r="E310" s="31" t="s">
        <v>702</v>
      </c>
      <c r="F310" s="31">
        <v>323</v>
      </c>
      <c r="G310" s="54">
        <f t="shared" si="26"/>
        <v>83.5</v>
      </c>
      <c r="H310" s="55"/>
      <c r="I310" s="55">
        <v>9.9</v>
      </c>
      <c r="J310" s="55"/>
      <c r="K310" s="55">
        <v>4.8</v>
      </c>
      <c r="L310" s="55"/>
      <c r="M310" s="55">
        <v>1.8</v>
      </c>
      <c r="N310" s="55"/>
      <c r="O310" s="55"/>
      <c r="P310" s="55"/>
      <c r="Q310" s="51"/>
      <c r="R310" s="51"/>
      <c r="S310" s="51"/>
      <c r="T310" s="55"/>
      <c r="U310" s="55"/>
      <c r="V310" s="55"/>
      <c r="W310" s="55"/>
      <c r="X310" s="55"/>
      <c r="Y310" s="55"/>
      <c r="Z310" s="55"/>
      <c r="AA310" s="55"/>
      <c r="AB310" s="55"/>
      <c r="AC310" s="55"/>
      <c r="AD310" s="55"/>
      <c r="AE310" s="55"/>
      <c r="AF310" s="31">
        <f t="shared" si="24"/>
        <v>8.9224999999999994</v>
      </c>
      <c r="AI310" s="46" t="s">
        <v>1</v>
      </c>
      <c r="AJ310" s="46" t="str">
        <f>IF(I310&lt;&gt;"","-" &amp;TEXT([1]comp!$I310,"0.#") &amp;TEXT(I$1,0),"")</f>
        <v>-9.9Al</v>
      </c>
      <c r="AK310" s="46" t="str">
        <f>IF(K310&lt;&gt;"","-" &amp;TEXT(comp[[#This Row],[W]],"0.#") &amp;TEXT(K$1,0),"")</f>
        <v>-4.8W</v>
      </c>
      <c r="AL310" s="46" t="str">
        <f>IF(H310&lt;&gt;"","-" &amp;TEXT(comp[[#This Row],[Ni]],"0.#") &amp;TEXT(H$1,0),"")</f>
        <v/>
      </c>
      <c r="AM310" s="46" t="str">
        <f>IF(J310&lt;&gt;"","-" &amp;TEXT(comp[[#This Row],[Cr]],"0.#") &amp;TEXT(J$1,0),"")</f>
        <v/>
      </c>
      <c r="AN310" s="46" t="str">
        <f>IF(M310&lt;&gt;"","-" &amp;TEXT(comp[[#This Row],[Ta]],"0.#") &amp;TEXT(M$1,0),"")</f>
        <v>-1.8Ta</v>
      </c>
      <c r="AO310" s="46" t="str">
        <f>IF(N310&lt;&gt;"","-" &amp;TEXT(comp[[#This Row],[Nb]],"0.#") &amp;TEXT(N$1,0),"")</f>
        <v/>
      </c>
      <c r="AP310" s="46" t="str">
        <f>IF(O310&lt;&gt;"","-" &amp;TEXT(comp[[#This Row],[V]],"0.#") &amp;TEXT(O$1,0),"")</f>
        <v/>
      </c>
      <c r="AQ310" s="46" t="str">
        <f>IF(L310&lt;&gt;"","-" &amp;TEXT(comp[[#This Row],[Ti]],"0.#") &amp;TEXT(L$1,0),"")</f>
        <v/>
      </c>
      <c r="AR310" s="46" t="str">
        <f>IF(P310&lt;&gt;"","-" &amp;TEXT(comp[[#This Row],[Mo]],"0.#") &amp;TEXT(P$1,0),"")</f>
        <v/>
      </c>
      <c r="AS310" s="46" t="str">
        <f>IF(Q310&lt;&gt;"","-" &amp;TEXT(comp[[#This Row],[C]],"0.##") &amp;TEXT(Q$1,0),"")</f>
        <v/>
      </c>
      <c r="AT310" s="46" t="str">
        <f>IF(R310&lt;&gt;"","-" &amp;TEXT(comp[[#This Row],[Zr]],"0.##") &amp;TEXT(R$1,0),"")</f>
        <v/>
      </c>
      <c r="AU310" s="46" t="str">
        <f>IF(S310&lt;&gt;"","-" &amp;TEXT(comp[[#This Row],[B]],"0.##") &amp;TEXT(S$1,0),"")</f>
        <v/>
      </c>
      <c r="AV310" s="46" t="str">
        <f>IF(T310&lt;&gt;"","-" &amp;TEXT(comp[[#This Row],[Ir]],"0.#") &amp;TEXT(T$1,0),"")</f>
        <v/>
      </c>
      <c r="AW310" s="46" t="str">
        <f>IF(U310&lt;&gt;"","-" &amp;TEXT(comp[[#This Row],[Re]],"0.#") &amp;TEXT(U$1,0),"")</f>
        <v/>
      </c>
      <c r="AX310" s="46" t="str">
        <f>IF(V310&lt;&gt;"","-" &amp;TEXT(comp[[#This Row],[Si]],"0.#") &amp;TEXT(V$1,0),"")</f>
        <v/>
      </c>
      <c r="AY310" s="46" t="str">
        <f>IF(W310&lt;&gt;"","-" &amp;TEXT(comp[[#This Row],[Fe]],"0.#") &amp;TEXT(W$1,0),"")</f>
        <v/>
      </c>
      <c r="AZ310" s="46" t="str">
        <f>IF(X310&lt;&gt;"","-" &amp;TEXT(comp[[#This Row],[Y]],"0.#") &amp;TEXT(X$1,0),"")</f>
        <v/>
      </c>
      <c r="BA310" s="46" t="str">
        <f>IF(Y310&lt;&gt;"","-" &amp;TEXT(comp[[#This Row],[Hf]],"0.#") &amp;TEXT(Y$1,0),"")</f>
        <v/>
      </c>
      <c r="BB310" s="46" t="str">
        <f>IF(Z310&lt;&gt;"","-" &amp;TEXT(comp[[#This Row],[Ge]],"0.#") &amp;TEXT(Z$1,0),"")</f>
        <v/>
      </c>
      <c r="BC310" s="46" t="str">
        <f>IF(AA310&lt;&gt;"","-" &amp;TEXT(comp[[#This Row],[Mn]],"0.#") &amp;TEXT(AA$1,0),"")</f>
        <v/>
      </c>
      <c r="BD310" s="46" t="str">
        <f>IF(AB310&lt;&gt;"","-" &amp;TEXT(comp[[#This Row],[Sc]],"0.#") &amp;TEXT(AB$1,0),"")</f>
        <v/>
      </c>
      <c r="BE310" s="46" t="str">
        <f>IF(AC310&lt;&gt;"","-" &amp;TEXT(comp[[#This Row],[Ru]],"0.#") &amp;TEXT(AC$1,0),"")</f>
        <v/>
      </c>
      <c r="BF310" s="46" t="str">
        <f>IF(AD310&lt;&gt;"","-" &amp;TEXT(comp[[#This Row],[Ce]],"0.#") &amp;TEXT(AD$1,0),"")</f>
        <v/>
      </c>
      <c r="BG310" s="46" t="str">
        <f>IF(AE310&lt;&gt;"","-" &amp;TEXT([1]comp!$AE310,"0.#") &amp;TEXT(AE$1,0),"")</f>
        <v/>
      </c>
      <c r="BH310" s="31" t="str">
        <f>[1]comp!$D310 &amp; [1]comp!$E310</f>
        <v>Co-9.9Al-4.8w-1.8TaMeher, S., Yan, H. Y., Nag, S., Dye, D. &amp; Banerjee, R. Solute partitioning and site preference in γ/γ’ cobalt-base alloys. Scr. Mater. 67, 850–853 (2012).</v>
      </c>
      <c r="BI310" s="73" t="str">
        <f t="shared" si="22"/>
        <v>Co-9.9Al-4.8W-1.8Ta</v>
      </c>
      <c r="BJ310" s="31" t="s">
        <v>1776</v>
      </c>
      <c r="BK310" t="str">
        <f t="shared" si="23"/>
        <v>-9.9Al-4.8W-1.8Ta</v>
      </c>
      <c r="BL310"/>
      <c r="BM310"/>
      <c r="BN310"/>
      <c r="BO310"/>
    </row>
    <row r="311" spans="1:67" s="31" customFormat="1" x14ac:dyDescent="0.3">
      <c r="A311" s="26" t="str">
        <f t="shared" si="25"/>
        <v>Co-15.9Ni-14.9Al-8.7Cr-2.5W-2.6Ti-0.9Ta-1.1Mo-0.5Re</v>
      </c>
      <c r="B311" s="60" t="s">
        <v>1482</v>
      </c>
      <c r="C311" s="60" t="s">
        <v>2967</v>
      </c>
      <c r="D311" s="65" t="s">
        <v>707</v>
      </c>
      <c r="E311" s="44" t="s">
        <v>706</v>
      </c>
      <c r="F311" s="44">
        <v>324</v>
      </c>
      <c r="G311" s="54">
        <f t="shared" si="26"/>
        <v>52.9</v>
      </c>
      <c r="H311" s="54">
        <v>15.9</v>
      </c>
      <c r="I311" s="54">
        <v>14.9</v>
      </c>
      <c r="J311" s="54">
        <v>8.6999999999999993</v>
      </c>
      <c r="K311" s="54">
        <v>2.5</v>
      </c>
      <c r="L311" s="54">
        <v>2.6</v>
      </c>
      <c r="M311" s="54">
        <v>0.9</v>
      </c>
      <c r="N311" s="54"/>
      <c r="O311" s="54"/>
      <c r="P311" s="54">
        <v>1.1000000000000001</v>
      </c>
      <c r="Q311" s="50"/>
      <c r="R311" s="50"/>
      <c r="S311" s="50"/>
      <c r="T311" s="54"/>
      <c r="U311" s="54">
        <v>0.5</v>
      </c>
      <c r="V311" s="54"/>
      <c r="W311" s="54"/>
      <c r="X311" s="54"/>
      <c r="Y311" s="54"/>
      <c r="Z311" s="54"/>
      <c r="AA311" s="54"/>
      <c r="AB311" s="54"/>
      <c r="AC311" s="54"/>
      <c r="AD311" s="54"/>
      <c r="AE311" s="54"/>
      <c r="AF311" s="44">
        <f t="shared" si="24"/>
        <v>8.1187640000000005</v>
      </c>
      <c r="AG311" s="44"/>
      <c r="AH311" s="44"/>
      <c r="AI311" s="46" t="s">
        <v>1</v>
      </c>
      <c r="AJ311" s="46" t="str">
        <f>IF(I311&lt;&gt;"","-" &amp;TEXT([1]comp!$I311,"0.#") &amp;TEXT(I$1,0),"")</f>
        <v>-14.9Al</v>
      </c>
      <c r="AK311" s="46" t="str">
        <f>IF(K311&lt;&gt;"","-" &amp;TEXT(comp[[#This Row],[W]],"0.#") &amp;TEXT(K$1,0),"")</f>
        <v>-2.5W</v>
      </c>
      <c r="AL311" s="46" t="str">
        <f>IF(H311&lt;&gt;"","-" &amp;TEXT(comp[[#This Row],[Ni]],"0.#") &amp;TEXT(H$1,0),"")</f>
        <v>-15.9Ni</v>
      </c>
      <c r="AM311" s="46" t="str">
        <f>IF(J311&lt;&gt;"","-" &amp;TEXT(comp[[#This Row],[Cr]],"0.#") &amp;TEXT(J$1,0),"")</f>
        <v>-8.7Cr</v>
      </c>
      <c r="AN311" s="46" t="str">
        <f>IF(M311&lt;&gt;"","-" &amp;TEXT(comp[[#This Row],[Ta]],"0.#") &amp;TEXT(M$1,0),"")</f>
        <v>-0.9Ta</v>
      </c>
      <c r="AO311" s="46" t="str">
        <f>IF(N311&lt;&gt;"","-" &amp;TEXT(comp[[#This Row],[Nb]],"0.#") &amp;TEXT(N$1,0),"")</f>
        <v/>
      </c>
      <c r="AP311" s="46" t="str">
        <f>IF(O311&lt;&gt;"","-" &amp;TEXT(comp[[#This Row],[V]],"0.#") &amp;TEXT(O$1,0),"")</f>
        <v/>
      </c>
      <c r="AQ311" s="46" t="str">
        <f>IF(L311&lt;&gt;"","-" &amp;TEXT(comp[[#This Row],[Ti]],"0.#") &amp;TEXT(L$1,0),"")</f>
        <v>-2.6Ti</v>
      </c>
      <c r="AR311" s="46" t="str">
        <f>IF(P311&lt;&gt;"","-" &amp;TEXT(comp[[#This Row],[Mo]],"0.#") &amp;TEXT(P$1,0),"")</f>
        <v>-1.1Mo</v>
      </c>
      <c r="AS311" s="46" t="str">
        <f>IF(Q311&lt;&gt;"","-" &amp;TEXT(comp[[#This Row],[C]],"0.##") &amp;TEXT(Q$1,0),"")</f>
        <v/>
      </c>
      <c r="AT311" s="46" t="str">
        <f>IF(R311&lt;&gt;"","-" &amp;TEXT(comp[[#This Row],[Zr]],"0.##") &amp;TEXT(R$1,0),"")</f>
        <v/>
      </c>
      <c r="AU311" s="46" t="str">
        <f>IF(S311&lt;&gt;"","-" &amp;TEXT(comp[[#This Row],[B]],"0.##") &amp;TEXT(S$1,0),"")</f>
        <v/>
      </c>
      <c r="AV311" s="46" t="str">
        <f>IF(T311&lt;&gt;"","-" &amp;TEXT(comp[[#This Row],[Ir]],"0.#") &amp;TEXT(T$1,0),"")</f>
        <v/>
      </c>
      <c r="AW311" s="46" t="str">
        <f>IF(U311&lt;&gt;"","-" &amp;TEXT(comp[[#This Row],[Re]],"0.#") &amp;TEXT(U$1,0),"")</f>
        <v>-0.5Re</v>
      </c>
      <c r="AX311" s="46" t="str">
        <f>IF(V311&lt;&gt;"","-" &amp;TEXT(comp[[#This Row],[Si]],"0.#") &amp;TEXT(V$1,0),"")</f>
        <v/>
      </c>
      <c r="AY311" s="46" t="str">
        <f>IF(W311&lt;&gt;"","-" &amp;TEXT(comp[[#This Row],[Fe]],"0.#") &amp;TEXT(W$1,0),"")</f>
        <v/>
      </c>
      <c r="AZ311" s="46" t="str">
        <f>IF(X311&lt;&gt;"","-" &amp;TEXT(comp[[#This Row],[Y]],"0.#") &amp;TEXT(X$1,0),"")</f>
        <v/>
      </c>
      <c r="BA311" s="46" t="str">
        <f>IF(Y311&lt;&gt;"","-" &amp;TEXT(comp[[#This Row],[Hf]],"0.#") &amp;TEXT(Y$1,0),"")</f>
        <v/>
      </c>
      <c r="BB311" s="46" t="str">
        <f>IF(Z311&lt;&gt;"","-" &amp;TEXT(comp[[#This Row],[Ge]],"0.#") &amp;TEXT(Z$1,0),"")</f>
        <v/>
      </c>
      <c r="BC311" s="46" t="str">
        <f>IF(AA311&lt;&gt;"","-" &amp;TEXT(comp[[#This Row],[Mn]],"0.#") &amp;TEXT(AA$1,0),"")</f>
        <v/>
      </c>
      <c r="BD311" s="46" t="str">
        <f>IF(AB311&lt;&gt;"","-" &amp;TEXT(comp[[#This Row],[Sc]],"0.#") &amp;TEXT(AB$1,0),"")</f>
        <v/>
      </c>
      <c r="BE311" s="46" t="str">
        <f>IF(AC311&lt;&gt;"","-" &amp;TEXT(comp[[#This Row],[Ru]],"0.#") &amp;TEXT(AC$1,0),"")</f>
        <v/>
      </c>
      <c r="BF311" s="46" t="str">
        <f>IF(AD311&lt;&gt;"","-" &amp;TEXT(comp[[#This Row],[Ce]],"0.#") &amp;TEXT(AD$1,0),"")</f>
        <v/>
      </c>
      <c r="BG311" s="46" t="str">
        <f>IF(AE311&lt;&gt;"","-" &amp;TEXT([1]comp!$AE311,"0.#") &amp;TEXT(AE$1,0),"")</f>
        <v/>
      </c>
      <c r="BH311" s="44" t="str">
        <f>[1]comp!$D311 &amp; [1]comp!$E311</f>
        <v>VIAM-M2Midtlyng, J. et al. Creep behavior of a γ′-strengthened Co-base alloy with zero γ/γ′-lattice misfit at 800 °c, 196 MPa. J. Mater. Res. 32, 4466–4474 (2017).</v>
      </c>
      <c r="BI311" s="63" t="str">
        <f t="shared" si="22"/>
        <v>Co-15.9Ni-14.9Al-8.7Cr-2.5W-2.6Ti-0.9Ta-1.1Mo-0.5Re</v>
      </c>
      <c r="BJ311" s="44" t="s">
        <v>1537</v>
      </c>
      <c r="BK311" t="str">
        <f t="shared" si="23"/>
        <v>-14.9Al-8.7Cr-2.5W-0.9Ta-15.9Ni-1.1Mo-2.6Ti-0.5Re</v>
      </c>
      <c r="BL311"/>
      <c r="BM311"/>
      <c r="BN311"/>
      <c r="BO311"/>
    </row>
    <row r="312" spans="1:67" s="31" customFormat="1" x14ac:dyDescent="0.3">
      <c r="A312" s="26" t="str">
        <f t="shared" si="25"/>
        <v>Co-15.9Ni-13.6Al-1.9W-0.7Ta-0.6Mo-0.3Re</v>
      </c>
      <c r="B312" s="60" t="s">
        <v>1482</v>
      </c>
      <c r="C312" s="60" t="s">
        <v>2968</v>
      </c>
      <c r="D312" s="65" t="s">
        <v>708</v>
      </c>
      <c r="E312" s="44" t="s">
        <v>706</v>
      </c>
      <c r="F312" s="44">
        <v>325</v>
      </c>
      <c r="G312" s="54">
        <f t="shared" si="26"/>
        <v>67</v>
      </c>
      <c r="H312" s="54">
        <v>15.9</v>
      </c>
      <c r="I312" s="54">
        <v>13.6</v>
      </c>
      <c r="J312" s="54"/>
      <c r="K312" s="54">
        <v>1.9</v>
      </c>
      <c r="L312" s="54"/>
      <c r="M312" s="54">
        <v>0.7</v>
      </c>
      <c r="N312" s="54"/>
      <c r="O312" s="54"/>
      <c r="P312" s="54">
        <v>0.6</v>
      </c>
      <c r="Q312" s="50"/>
      <c r="R312" s="50"/>
      <c r="S312" s="50"/>
      <c r="T312" s="54"/>
      <c r="U312" s="54">
        <v>0.3</v>
      </c>
      <c r="V312" s="54"/>
      <c r="W312" s="54"/>
      <c r="X312" s="54"/>
      <c r="Y312" s="54"/>
      <c r="Z312" s="54"/>
      <c r="AA312" s="54"/>
      <c r="AB312" s="54"/>
      <c r="AC312" s="54"/>
      <c r="AD312" s="54"/>
      <c r="AE312" s="54"/>
      <c r="AF312" s="44">
        <f t="shared" si="24"/>
        <v>8.3536120000000018</v>
      </c>
      <c r="AG312" s="44"/>
      <c r="AH312" s="44"/>
      <c r="AI312" s="46" t="s">
        <v>1</v>
      </c>
      <c r="AJ312" s="46" t="str">
        <f>IF(I312&lt;&gt;"","-" &amp;TEXT([1]comp!$I312,"0.#") &amp;TEXT(I$1,0),"")</f>
        <v>-13.6Al</v>
      </c>
      <c r="AK312" s="46" t="str">
        <f>IF(K312&lt;&gt;"","-" &amp;TEXT(comp[[#This Row],[W]],"0.#") &amp;TEXT(K$1,0),"")</f>
        <v>-1.9W</v>
      </c>
      <c r="AL312" s="46" t="str">
        <f>IF(H312&lt;&gt;"","-" &amp;TEXT(comp[[#This Row],[Ni]],"0.#") &amp;TEXT(H$1,0),"")</f>
        <v>-15.9Ni</v>
      </c>
      <c r="AM312" s="46" t="str">
        <f>IF(J312&lt;&gt;"","-" &amp;TEXT(comp[[#This Row],[Cr]],"0.#") &amp;TEXT(J$1,0),"")</f>
        <v/>
      </c>
      <c r="AN312" s="46" t="str">
        <f>IF(M312&lt;&gt;"","-" &amp;TEXT(comp[[#This Row],[Ta]],"0.#") &amp;TEXT(M$1,0),"")</f>
        <v>-0.7Ta</v>
      </c>
      <c r="AO312" s="46" t="str">
        <f>IF(N312&lt;&gt;"","-" &amp;TEXT(comp[[#This Row],[Nb]],"0.#") &amp;TEXT(N$1,0),"")</f>
        <v/>
      </c>
      <c r="AP312" s="46" t="str">
        <f>IF(O312&lt;&gt;"","-" &amp;TEXT(comp[[#This Row],[V]],"0.#") &amp;TEXT(O$1,0),"")</f>
        <v/>
      </c>
      <c r="AQ312" s="46" t="str">
        <f>IF(L312&lt;&gt;"","-" &amp;TEXT(comp[[#This Row],[Ti]],"0.#") &amp;TEXT(L$1,0),"")</f>
        <v/>
      </c>
      <c r="AR312" s="46" t="str">
        <f>IF(P312&lt;&gt;"","-" &amp;TEXT(comp[[#This Row],[Mo]],"0.#") &amp;TEXT(P$1,0),"")</f>
        <v>-0.6Mo</v>
      </c>
      <c r="AS312" s="46" t="str">
        <f>IF(Q312&lt;&gt;"","-" &amp;TEXT(comp[[#This Row],[C]],"0.##") &amp;TEXT(Q$1,0),"")</f>
        <v/>
      </c>
      <c r="AT312" s="46" t="str">
        <f>IF(R312&lt;&gt;"","-" &amp;TEXT(comp[[#This Row],[Zr]],"0.##") &amp;TEXT(R$1,0),"")</f>
        <v/>
      </c>
      <c r="AU312" s="46" t="str">
        <f>IF(S312&lt;&gt;"","-" &amp;TEXT(comp[[#This Row],[B]],"0.##") &amp;TEXT(S$1,0),"")</f>
        <v/>
      </c>
      <c r="AV312" s="46" t="str">
        <f>IF(T312&lt;&gt;"","-" &amp;TEXT(comp[[#This Row],[Ir]],"0.#") &amp;TEXT(T$1,0),"")</f>
        <v/>
      </c>
      <c r="AW312" s="46" t="str">
        <f>IF(U312&lt;&gt;"","-" &amp;TEXT(comp[[#This Row],[Re]],"0.#") &amp;TEXT(U$1,0),"")</f>
        <v>-0.3Re</v>
      </c>
      <c r="AX312" s="46" t="str">
        <f>IF(V312&lt;&gt;"","-" &amp;TEXT(comp[[#This Row],[Si]],"0.#") &amp;TEXT(V$1,0),"")</f>
        <v/>
      </c>
      <c r="AY312" s="46" t="str">
        <f>IF(W312&lt;&gt;"","-" &amp;TEXT(comp[[#This Row],[Fe]],"0.#") &amp;TEXT(W$1,0),"")</f>
        <v/>
      </c>
      <c r="AZ312" s="46" t="str">
        <f>IF(X312&lt;&gt;"","-" &amp;TEXT(comp[[#This Row],[Y]],"0.#") &amp;TEXT(X$1,0),"")</f>
        <v/>
      </c>
      <c r="BA312" s="46" t="str">
        <f>IF(Y312&lt;&gt;"","-" &amp;TEXT(comp[[#This Row],[Hf]],"0.#") &amp;TEXT(Y$1,0),"")</f>
        <v/>
      </c>
      <c r="BB312" s="46" t="str">
        <f>IF(Z312&lt;&gt;"","-" &amp;TEXT(comp[[#This Row],[Ge]],"0.#") &amp;TEXT(Z$1,0),"")</f>
        <v/>
      </c>
      <c r="BC312" s="46" t="str">
        <f>IF(AA312&lt;&gt;"","-" &amp;TEXT(comp[[#This Row],[Mn]],"0.#") &amp;TEXT(AA$1,0),"")</f>
        <v/>
      </c>
      <c r="BD312" s="46" t="str">
        <f>IF(AB312&lt;&gt;"","-" &amp;TEXT(comp[[#This Row],[Sc]],"0.#") &amp;TEXT(AB$1,0),"")</f>
        <v/>
      </c>
      <c r="BE312" s="46" t="str">
        <f>IF(AC312&lt;&gt;"","-" &amp;TEXT(comp[[#This Row],[Ru]],"0.#") &amp;TEXT(AC$1,0),"")</f>
        <v/>
      </c>
      <c r="BF312" s="46" t="str">
        <f>IF(AD312&lt;&gt;"","-" &amp;TEXT(comp[[#This Row],[Ce]],"0.#") &amp;TEXT(AD$1,0),"")</f>
        <v/>
      </c>
      <c r="BG312" s="46" t="str">
        <f>IF(AE312&lt;&gt;"","-" &amp;TEXT([1]comp!$AE312,"0.#") &amp;TEXT(AE$1,0),"")</f>
        <v/>
      </c>
      <c r="BH312" s="44" t="str">
        <f>[1]comp!$D312 &amp; [1]comp!$E312</f>
        <v>VIAM-M1Midtlyng, J. et al. Creep behavior of a γ′-strengthened Co-base alloy with zero γ/γ′-lattice misfit at 800 °c, 196 MPa. J. Mater. Res. 32, 4466–4474 (2017).</v>
      </c>
      <c r="BI312" s="63" t="str">
        <f t="shared" si="22"/>
        <v>Co-15.9Ni-13.6Al-1.9W-0.7Ta-0.6Mo-0.3Re</v>
      </c>
      <c r="BJ312" s="44" t="s">
        <v>1536</v>
      </c>
      <c r="BK312" t="str">
        <f t="shared" si="23"/>
        <v>-13.6Al-1.9W-0.7Ta-15.9Ni-0.6Mo-0.3Re</v>
      </c>
      <c r="BL312"/>
      <c r="BM312"/>
      <c r="BN312"/>
      <c r="BO312"/>
    </row>
    <row r="313" spans="1:67" s="28" customFormat="1" x14ac:dyDescent="0.3">
      <c r="A313" s="26" t="str">
        <f t="shared" si="25"/>
        <v>Co-10.Al-2.Nb-5.Mo</v>
      </c>
      <c r="B313" s="60" t="s">
        <v>1481</v>
      </c>
      <c r="C313" s="60" t="s">
        <v>2957</v>
      </c>
      <c r="D313" s="44" t="s">
        <v>710</v>
      </c>
      <c r="E313" s="60" t="s">
        <v>709</v>
      </c>
      <c r="F313" s="44">
        <v>326</v>
      </c>
      <c r="G313" s="54">
        <f t="shared" si="26"/>
        <v>83</v>
      </c>
      <c r="H313" s="54"/>
      <c r="I313" s="54">
        <v>10</v>
      </c>
      <c r="J313" s="54"/>
      <c r="K313" s="54"/>
      <c r="L313" s="54"/>
      <c r="M313" s="54"/>
      <c r="N313" s="54">
        <v>2</v>
      </c>
      <c r="O313" s="54"/>
      <c r="P313" s="54">
        <v>5</v>
      </c>
      <c r="Q313" s="50"/>
      <c r="R313" s="50"/>
      <c r="S313" s="50"/>
      <c r="T313" s="54"/>
      <c r="U313" s="54"/>
      <c r="V313" s="54"/>
      <c r="W313" s="54"/>
      <c r="X313" s="54"/>
      <c r="Y313" s="54"/>
      <c r="Z313" s="54"/>
      <c r="AA313" s="54"/>
      <c r="AB313" s="54"/>
      <c r="AC313" s="54"/>
      <c r="AD313" s="54"/>
      <c r="AE313" s="54"/>
      <c r="AF313" s="44">
        <f t="shared" si="24"/>
        <v>8.3423999999999996</v>
      </c>
      <c r="AG313" s="44"/>
      <c r="AH313" s="44"/>
      <c r="AI313" s="46" t="s">
        <v>1</v>
      </c>
      <c r="AJ313" s="46" t="str">
        <f>IF(I313&lt;&gt;"","-" &amp;TEXT([1]comp!$I313,"0.#") &amp;TEXT(I$1,0),"")</f>
        <v>-10.Al</v>
      </c>
      <c r="AK313" s="46" t="str">
        <f>IF(K313&lt;&gt;"","-" &amp;TEXT(comp[[#This Row],[W]],"0.#") &amp;TEXT(K$1,0),"")</f>
        <v/>
      </c>
      <c r="AL313" s="46" t="str">
        <f>IF(H313&lt;&gt;"","-" &amp;TEXT(comp[[#This Row],[Ni]],"0.#") &amp;TEXT(H$1,0),"")</f>
        <v/>
      </c>
      <c r="AM313" s="46" t="str">
        <f>IF(J313&lt;&gt;"","-" &amp;TEXT(comp[[#This Row],[Cr]],"0.#") &amp;TEXT(J$1,0),"")</f>
        <v/>
      </c>
      <c r="AN313" s="46" t="str">
        <f>IF(M313&lt;&gt;"","-" &amp;TEXT(comp[[#This Row],[Ta]],"0.#") &amp;TEXT(M$1,0),"")</f>
        <v/>
      </c>
      <c r="AO313" s="46" t="str">
        <f>IF(N313&lt;&gt;"","-" &amp;TEXT(comp[[#This Row],[Nb]],"0.#") &amp;TEXT(N$1,0),"")</f>
        <v>-2.Nb</v>
      </c>
      <c r="AP313" s="46" t="str">
        <f>IF(O313&lt;&gt;"","-" &amp;TEXT(comp[[#This Row],[V]],"0.#") &amp;TEXT(O$1,0),"")</f>
        <v/>
      </c>
      <c r="AQ313" s="46" t="str">
        <f>IF(L313&lt;&gt;"","-" &amp;TEXT(comp[[#This Row],[Ti]],"0.#") &amp;TEXT(L$1,0),"")</f>
        <v/>
      </c>
      <c r="AR313" s="46" t="str">
        <f>IF(P313&lt;&gt;"","-" &amp;TEXT(comp[[#This Row],[Mo]],"0.#") &amp;TEXT(P$1,0),"")</f>
        <v>-5.Mo</v>
      </c>
      <c r="AS313" s="46" t="str">
        <f>IF(Q313&lt;&gt;"","-" &amp;TEXT(comp[[#This Row],[C]],"0.##") &amp;TEXT(Q$1,0),"")</f>
        <v/>
      </c>
      <c r="AT313" s="46" t="str">
        <f>IF(R313&lt;&gt;"","-" &amp;TEXT(comp[[#This Row],[Zr]],"0.##") &amp;TEXT(R$1,0),"")</f>
        <v/>
      </c>
      <c r="AU313" s="46" t="str">
        <f>IF(S313&lt;&gt;"","-" &amp;TEXT(comp[[#This Row],[B]],"0.##") &amp;TEXT(S$1,0),"")</f>
        <v/>
      </c>
      <c r="AV313" s="46" t="str">
        <f>IF(T313&lt;&gt;"","-" &amp;TEXT(comp[[#This Row],[Ir]],"0.#") &amp;TEXT(T$1,0),"")</f>
        <v/>
      </c>
      <c r="AW313" s="46" t="str">
        <f>IF(U313&lt;&gt;"","-" &amp;TEXT(comp[[#This Row],[Re]],"0.#") &amp;TEXT(U$1,0),"")</f>
        <v/>
      </c>
      <c r="AX313" s="46" t="str">
        <f>IF(V313&lt;&gt;"","-" &amp;TEXT(comp[[#This Row],[Si]],"0.#") &amp;TEXT(V$1,0),"")</f>
        <v/>
      </c>
      <c r="AY313" s="46" t="str">
        <f>IF(W313&lt;&gt;"","-" &amp;TEXT(comp[[#This Row],[Fe]],"0.#") &amp;TEXT(W$1,0),"")</f>
        <v/>
      </c>
      <c r="AZ313" s="46" t="str">
        <f>IF(X313&lt;&gt;"","-" &amp;TEXT(comp[[#This Row],[Y]],"0.#") &amp;TEXT(X$1,0),"")</f>
        <v/>
      </c>
      <c r="BA313" s="46" t="str">
        <f>IF(Y313&lt;&gt;"","-" &amp;TEXT(comp[[#This Row],[Hf]],"0.#") &amp;TEXT(Y$1,0),"")</f>
        <v/>
      </c>
      <c r="BB313" s="46" t="str">
        <f>IF(Z313&lt;&gt;"","-" &amp;TEXT(comp[[#This Row],[Ge]],"0.#") &amp;TEXT(Z$1,0),"")</f>
        <v/>
      </c>
      <c r="BC313" s="46" t="str">
        <f>IF(AA313&lt;&gt;"","-" &amp;TEXT(comp[[#This Row],[Mn]],"0.#") &amp;TEXT(AA$1,0),"")</f>
        <v/>
      </c>
      <c r="BD313" s="46" t="str">
        <f>IF(AB313&lt;&gt;"","-" &amp;TEXT(comp[[#This Row],[Sc]],"0.#") &amp;TEXT(AB$1,0),"")</f>
        <v/>
      </c>
      <c r="BE313" s="46" t="str">
        <f>IF(AC313&lt;&gt;"","-" &amp;TEXT(comp[[#This Row],[Ru]],"0.#") &amp;TEXT(AC$1,0),"")</f>
        <v/>
      </c>
      <c r="BF313" s="46" t="str">
        <f>IF(AD313&lt;&gt;"","-" &amp;TEXT(comp[[#This Row],[Ce]],"0.#") &amp;TEXT(AD$1,0),"")</f>
        <v/>
      </c>
      <c r="BG313" s="46" t="str">
        <f>IF(AE313&lt;&gt;"","-" &amp;TEXT([1]comp!$AE313,"0.#") &amp;TEXT(AE$1,0),"")</f>
        <v/>
      </c>
      <c r="BH313" s="60" t="str">
        <f>[1]comp!$D313 &amp; [1]comp!$E313</f>
        <v>Co–10Al–5Mo–2NbMigas, D., Moskal, G. &amp; Maciąg, T. Thermal analysis of W-free Co–(Ni)–Al–Mo–Nb superalloys. J. Therm. Anal. Calorim. (2020) doi:10.1007/s10973-020-09375-7.</v>
      </c>
      <c r="BI313" s="63" t="str">
        <f t="shared" si="22"/>
        <v>Co-10.Al-2.Nb-5.Mo</v>
      </c>
      <c r="BJ313" s="60" t="s">
        <v>1777</v>
      </c>
      <c r="BK313" t="str">
        <f t="shared" si="23"/>
        <v>-10.Al-5.Mo-2.Nb</v>
      </c>
      <c r="BL313"/>
      <c r="BM313"/>
      <c r="BN313"/>
      <c r="BO313"/>
    </row>
    <row r="314" spans="1:67" s="28" customFormat="1" x14ac:dyDescent="0.3">
      <c r="A314" s="26" t="str">
        <f t="shared" si="25"/>
        <v>Co-20.Ni-10.Al-2.Nb-5.Mo</v>
      </c>
      <c r="B314" s="60" t="s">
        <v>1481</v>
      </c>
      <c r="C314" s="60" t="s">
        <v>2969</v>
      </c>
      <c r="D314" s="44" t="s">
        <v>711</v>
      </c>
      <c r="E314" s="60" t="s">
        <v>709</v>
      </c>
      <c r="F314" s="44">
        <v>327</v>
      </c>
      <c r="G314" s="54">
        <f t="shared" si="26"/>
        <v>63</v>
      </c>
      <c r="H314" s="54">
        <v>20</v>
      </c>
      <c r="I314" s="54">
        <v>10</v>
      </c>
      <c r="J314" s="54"/>
      <c r="K314" s="54"/>
      <c r="L314" s="54"/>
      <c r="M314" s="54"/>
      <c r="N314" s="54">
        <v>2</v>
      </c>
      <c r="O314" s="54"/>
      <c r="P314" s="54">
        <v>5</v>
      </c>
      <c r="Q314" s="50"/>
      <c r="R314" s="50"/>
      <c r="S314" s="50"/>
      <c r="T314" s="54"/>
      <c r="U314" s="54"/>
      <c r="V314" s="54"/>
      <c r="W314" s="54"/>
      <c r="X314" s="54"/>
      <c r="Y314" s="54"/>
      <c r="Z314" s="54"/>
      <c r="AA314" s="54"/>
      <c r="AB314" s="54"/>
      <c r="AC314" s="54"/>
      <c r="AD314" s="54"/>
      <c r="AE314" s="54"/>
      <c r="AF314" s="44">
        <f t="shared" si="24"/>
        <v>8.3439999999999994</v>
      </c>
      <c r="AG314" s="44"/>
      <c r="AH314" s="44"/>
      <c r="AI314" s="46" t="s">
        <v>1</v>
      </c>
      <c r="AJ314" s="46" t="str">
        <f>IF(I314&lt;&gt;"","-" &amp;TEXT([1]comp!$I314,"0.#") &amp;TEXT(I$1,0),"")</f>
        <v>-10.Al</v>
      </c>
      <c r="AK314" s="46" t="str">
        <f>IF(K314&lt;&gt;"","-" &amp;TEXT(comp[[#This Row],[W]],"0.#") &amp;TEXT(K$1,0),"")</f>
        <v/>
      </c>
      <c r="AL314" s="46" t="str">
        <f>IF(H314&lt;&gt;"","-" &amp;TEXT(comp[[#This Row],[Ni]],"0.#") &amp;TEXT(H$1,0),"")</f>
        <v>-20.Ni</v>
      </c>
      <c r="AM314" s="46" t="str">
        <f>IF(J314&lt;&gt;"","-" &amp;TEXT(comp[[#This Row],[Cr]],"0.#") &amp;TEXT(J$1,0),"")</f>
        <v/>
      </c>
      <c r="AN314" s="46" t="str">
        <f>IF(M314&lt;&gt;"","-" &amp;TEXT(comp[[#This Row],[Ta]],"0.#") &amp;TEXT(M$1,0),"")</f>
        <v/>
      </c>
      <c r="AO314" s="46" t="str">
        <f>IF(N314&lt;&gt;"","-" &amp;TEXT(comp[[#This Row],[Nb]],"0.#") &amp;TEXT(N$1,0),"")</f>
        <v>-2.Nb</v>
      </c>
      <c r="AP314" s="46" t="str">
        <f>IF(O314&lt;&gt;"","-" &amp;TEXT(comp[[#This Row],[V]],"0.#") &amp;TEXT(O$1,0),"")</f>
        <v/>
      </c>
      <c r="AQ314" s="46" t="str">
        <f>IF(L314&lt;&gt;"","-" &amp;TEXT(comp[[#This Row],[Ti]],"0.#") &amp;TEXT(L$1,0),"")</f>
        <v/>
      </c>
      <c r="AR314" s="46" t="str">
        <f>IF(P314&lt;&gt;"","-" &amp;TEXT(comp[[#This Row],[Mo]],"0.#") &amp;TEXT(P$1,0),"")</f>
        <v>-5.Mo</v>
      </c>
      <c r="AS314" s="46" t="str">
        <f>IF(Q314&lt;&gt;"","-" &amp;TEXT(comp[[#This Row],[C]],"0.##") &amp;TEXT(Q$1,0),"")</f>
        <v/>
      </c>
      <c r="AT314" s="46" t="str">
        <f>IF(R314&lt;&gt;"","-" &amp;TEXT(comp[[#This Row],[Zr]],"0.##") &amp;TEXT(R$1,0),"")</f>
        <v/>
      </c>
      <c r="AU314" s="46" t="str">
        <f>IF(S314&lt;&gt;"","-" &amp;TEXT(comp[[#This Row],[B]],"0.##") &amp;TEXT(S$1,0),"")</f>
        <v/>
      </c>
      <c r="AV314" s="46" t="str">
        <f>IF(T314&lt;&gt;"","-" &amp;TEXT(comp[[#This Row],[Ir]],"0.#") &amp;TEXT(T$1,0),"")</f>
        <v/>
      </c>
      <c r="AW314" s="46" t="str">
        <f>IF(U314&lt;&gt;"","-" &amp;TEXT(comp[[#This Row],[Re]],"0.#") &amp;TEXT(U$1,0),"")</f>
        <v/>
      </c>
      <c r="AX314" s="46" t="str">
        <f>IF(V314&lt;&gt;"","-" &amp;TEXT(comp[[#This Row],[Si]],"0.#") &amp;TEXT(V$1,0),"")</f>
        <v/>
      </c>
      <c r="AY314" s="46" t="str">
        <f>IF(W314&lt;&gt;"","-" &amp;TEXT(comp[[#This Row],[Fe]],"0.#") &amp;TEXT(W$1,0),"")</f>
        <v/>
      </c>
      <c r="AZ314" s="46" t="str">
        <f>IF(X314&lt;&gt;"","-" &amp;TEXT(comp[[#This Row],[Y]],"0.#") &amp;TEXT(X$1,0),"")</f>
        <v/>
      </c>
      <c r="BA314" s="46" t="str">
        <f>IF(Y314&lt;&gt;"","-" &amp;TEXT(comp[[#This Row],[Hf]],"0.#") &amp;TEXT(Y$1,0),"")</f>
        <v/>
      </c>
      <c r="BB314" s="46" t="str">
        <f>IF(Z314&lt;&gt;"","-" &amp;TEXT(comp[[#This Row],[Ge]],"0.#") &amp;TEXT(Z$1,0),"")</f>
        <v/>
      </c>
      <c r="BC314" s="46" t="str">
        <f>IF(AA314&lt;&gt;"","-" &amp;TEXT(comp[[#This Row],[Mn]],"0.#") &amp;TEXT(AA$1,0),"")</f>
        <v/>
      </c>
      <c r="BD314" s="46" t="str">
        <f>IF(AB314&lt;&gt;"","-" &amp;TEXT(comp[[#This Row],[Sc]],"0.#") &amp;TEXT(AB$1,0),"")</f>
        <v/>
      </c>
      <c r="BE314" s="46" t="str">
        <f>IF(AC314&lt;&gt;"","-" &amp;TEXT(comp[[#This Row],[Ru]],"0.#") &amp;TEXT(AC$1,0),"")</f>
        <v/>
      </c>
      <c r="BF314" s="46" t="str">
        <f>IF(AD314&lt;&gt;"","-" &amp;TEXT(comp[[#This Row],[Ce]],"0.#") &amp;TEXT(AD$1,0),"")</f>
        <v/>
      </c>
      <c r="BG314" s="46" t="str">
        <f>IF(AE314&lt;&gt;"","-" &amp;TEXT([1]comp!$AE314,"0.#") &amp;TEXT(AE$1,0),"")</f>
        <v/>
      </c>
      <c r="BH314" s="60" t="str">
        <f>[1]comp!$D314 &amp; [1]comp!$E314</f>
        <v>Co–20Ni–10Al–5Mo–2NbMigas, D., Moskal, G. &amp; Maciąg, T. Thermal analysis of W-free Co–(Ni)–Al–Mo–Nb superalloys. J. Therm. Anal. Calorim. (2020) doi:10.1007/s10973-020-09375-7.</v>
      </c>
      <c r="BI314" s="63" t="str">
        <f t="shared" si="22"/>
        <v>Co-20.Ni-10.Al-2.Nb-5.Mo</v>
      </c>
      <c r="BJ314" s="60" t="s">
        <v>1778</v>
      </c>
      <c r="BK314" t="str">
        <f t="shared" si="23"/>
        <v>-10.Al-20.Ni-5.Mo-2.Nb</v>
      </c>
      <c r="BL314"/>
      <c r="BM314"/>
      <c r="BN314"/>
      <c r="BO314"/>
    </row>
    <row r="315" spans="1:67" s="28" customFormat="1" x14ac:dyDescent="0.3">
      <c r="A315" s="26" t="str">
        <f t="shared" si="25"/>
        <v>Co-15.Ti</v>
      </c>
      <c r="B315" s="69" t="s">
        <v>779</v>
      </c>
      <c r="C315" s="60" t="s">
        <v>2970</v>
      </c>
      <c r="D315" s="44" t="s">
        <v>717</v>
      </c>
      <c r="E315" s="44" t="s">
        <v>713</v>
      </c>
      <c r="F315" s="44">
        <v>328</v>
      </c>
      <c r="G315" s="54">
        <f t="shared" si="26"/>
        <v>85</v>
      </c>
      <c r="H315" s="54"/>
      <c r="I315" s="54"/>
      <c r="J315" s="54"/>
      <c r="K315" s="54"/>
      <c r="L315" s="54">
        <v>15</v>
      </c>
      <c r="M315" s="54"/>
      <c r="N315" s="54"/>
      <c r="O315" s="54"/>
      <c r="P315" s="54"/>
      <c r="Q315" s="50"/>
      <c r="R315" s="50"/>
      <c r="S315" s="50"/>
      <c r="T315" s="54"/>
      <c r="U315" s="54"/>
      <c r="V315" s="54"/>
      <c r="W315" s="54"/>
      <c r="X315" s="54"/>
      <c r="Y315" s="54"/>
      <c r="Z315" s="54"/>
      <c r="AA315" s="54"/>
      <c r="AB315" s="54"/>
      <c r="AC315" s="54"/>
      <c r="AD315" s="54"/>
      <c r="AE315" s="54"/>
      <c r="AF315" s="44">
        <f t="shared" si="24"/>
        <v>8.2410499999999995</v>
      </c>
      <c r="AG315" s="44"/>
      <c r="AH315" s="44"/>
      <c r="AI315" s="46" t="s">
        <v>1</v>
      </c>
      <c r="AJ315" s="46" t="str">
        <f>IF(I315&lt;&gt;"","-" &amp;TEXT([1]comp!$I315,"0.#") &amp;TEXT(I$1,0),"")</f>
        <v/>
      </c>
      <c r="AK315" s="46" t="str">
        <f>IF(K315&lt;&gt;"","-" &amp;TEXT(comp[[#This Row],[W]],"0.#") &amp;TEXT(K$1,0),"")</f>
        <v/>
      </c>
      <c r="AL315" s="46" t="str">
        <f>IF(H315&lt;&gt;"","-" &amp;TEXT(comp[[#This Row],[Ni]],"0.#") &amp;TEXT(H$1,0),"")</f>
        <v/>
      </c>
      <c r="AM315" s="46" t="str">
        <f>IF(J315&lt;&gt;"","-" &amp;TEXT(comp[[#This Row],[Cr]],"0.#") &amp;TEXT(J$1,0),"")</f>
        <v/>
      </c>
      <c r="AN315" s="46" t="str">
        <f>IF(M315&lt;&gt;"","-" &amp;TEXT(comp[[#This Row],[Ta]],"0.#") &amp;TEXT(M$1,0),"")</f>
        <v/>
      </c>
      <c r="AO315" s="46" t="str">
        <f>IF(N315&lt;&gt;"","-" &amp;TEXT(comp[[#This Row],[Nb]],"0.#") &amp;TEXT(N$1,0),"")</f>
        <v/>
      </c>
      <c r="AP315" s="46" t="str">
        <f>IF(O315&lt;&gt;"","-" &amp;TEXT(comp[[#This Row],[V]],"0.#") &amp;TEXT(O$1,0),"")</f>
        <v/>
      </c>
      <c r="AQ315" s="46" t="str">
        <f>IF(L315&lt;&gt;"","-" &amp;TEXT(comp[[#This Row],[Ti]],"0.#") &amp;TEXT(L$1,0),"")</f>
        <v>-15.Ti</v>
      </c>
      <c r="AR315" s="46" t="str">
        <f>IF(P315&lt;&gt;"","-" &amp;TEXT(comp[[#This Row],[Mo]],"0.#") &amp;TEXT(P$1,0),"")</f>
        <v/>
      </c>
      <c r="AS315" s="46" t="str">
        <f>IF(Q315&lt;&gt;"","-" &amp;TEXT(comp[[#This Row],[C]],"0.##") &amp;TEXT(Q$1,0),"")</f>
        <v/>
      </c>
      <c r="AT315" s="46" t="str">
        <f>IF(R315&lt;&gt;"","-" &amp;TEXT(comp[[#This Row],[Zr]],"0.##") &amp;TEXT(R$1,0),"")</f>
        <v/>
      </c>
      <c r="AU315" s="46" t="str">
        <f>IF(S315&lt;&gt;"","-" &amp;TEXT(comp[[#This Row],[B]],"0.##") &amp;TEXT(S$1,0),"")</f>
        <v/>
      </c>
      <c r="AV315" s="46" t="str">
        <f>IF(T315&lt;&gt;"","-" &amp;TEXT(comp[[#This Row],[Ir]],"0.#") &amp;TEXT(T$1,0),"")</f>
        <v/>
      </c>
      <c r="AW315" s="46" t="str">
        <f>IF(U315&lt;&gt;"","-" &amp;TEXT(comp[[#This Row],[Re]],"0.#") &amp;TEXT(U$1,0),"")</f>
        <v/>
      </c>
      <c r="AX315" s="46" t="str">
        <f>IF(V315&lt;&gt;"","-" &amp;TEXT(comp[[#This Row],[Si]],"0.#") &amp;TEXT(V$1,0),"")</f>
        <v/>
      </c>
      <c r="AY315" s="46" t="str">
        <f>IF(W315&lt;&gt;"","-" &amp;TEXT(comp[[#This Row],[Fe]],"0.#") &amp;TEXT(W$1,0),"")</f>
        <v/>
      </c>
      <c r="AZ315" s="46" t="str">
        <f>IF(X315&lt;&gt;"","-" &amp;TEXT(comp[[#This Row],[Y]],"0.#") &amp;TEXT(X$1,0),"")</f>
        <v/>
      </c>
      <c r="BA315" s="46" t="str">
        <f>IF(Y315&lt;&gt;"","-" &amp;TEXT(comp[[#This Row],[Hf]],"0.#") &amp;TEXT(Y$1,0),"")</f>
        <v/>
      </c>
      <c r="BB315" s="46" t="str">
        <f>IF(Z315&lt;&gt;"","-" &amp;TEXT(comp[[#This Row],[Ge]],"0.#") &amp;TEXT(Z$1,0),"")</f>
        <v/>
      </c>
      <c r="BC315" s="46" t="str">
        <f>IF(AA315&lt;&gt;"","-" &amp;TEXT(comp[[#This Row],[Mn]],"0.#") &amp;TEXT(AA$1,0),"")</f>
        <v/>
      </c>
      <c r="BD315" s="46" t="str">
        <f>IF(AB315&lt;&gt;"","-" &amp;TEXT(comp[[#This Row],[Sc]],"0.#") &amp;TEXT(AB$1,0),"")</f>
        <v/>
      </c>
      <c r="BE315" s="46" t="str">
        <f>IF(AC315&lt;&gt;"","-" &amp;TEXT(comp[[#This Row],[Ru]],"0.#") &amp;TEXT(AC$1,0),"")</f>
        <v/>
      </c>
      <c r="BF315" s="46" t="str">
        <f>IF(AD315&lt;&gt;"","-" &amp;TEXT(comp[[#This Row],[Ce]],"0.#") &amp;TEXT(AD$1,0),"")</f>
        <v/>
      </c>
      <c r="BG315" s="46" t="str">
        <f>IF(AE315&lt;&gt;"","-" &amp;TEXT([1]comp!$AE315,"0.#") &amp;TEXT(AE$1,0),"")</f>
        <v/>
      </c>
      <c r="BH315" s="44" t="str">
        <f>[1]comp!$D315 &amp; [1]comp!$E315</f>
        <v>Alloy GMinshull, J. P., Neumeier, S., Tucker, M. G. &amp; Stone, H. J. A1-L12 structures in the Al-Co-Ni-Ti quaternary phase system. in Advanced Materials Research vol. 278 399–404 (2011).</v>
      </c>
      <c r="BI315" s="63" t="str">
        <f t="shared" si="22"/>
        <v>Co-15.Ti</v>
      </c>
      <c r="BJ315" s="44" t="s">
        <v>1451</v>
      </c>
      <c r="BK315" t="str">
        <f t="shared" si="23"/>
        <v>-15.Ti</v>
      </c>
      <c r="BL315"/>
      <c r="BM315"/>
      <c r="BN315"/>
      <c r="BO315"/>
    </row>
    <row r="316" spans="1:67" s="28" customFormat="1" x14ac:dyDescent="0.3">
      <c r="A316" s="26" t="str">
        <f t="shared" si="25"/>
        <v>Co-15.Ni-2.6Al-12.4Ti</v>
      </c>
      <c r="B316" s="69" t="s">
        <v>779</v>
      </c>
      <c r="C316" s="69" t="s">
        <v>2971</v>
      </c>
      <c r="D316" s="42" t="s">
        <v>716</v>
      </c>
      <c r="E316" s="42" t="s">
        <v>713</v>
      </c>
      <c r="F316" s="42">
        <v>329</v>
      </c>
      <c r="G316" s="54">
        <f t="shared" si="26"/>
        <v>70.009999999999991</v>
      </c>
      <c r="H316" s="48">
        <v>15</v>
      </c>
      <c r="I316" s="48">
        <v>2.64</v>
      </c>
      <c r="J316" s="48"/>
      <c r="K316" s="48"/>
      <c r="L316" s="48">
        <v>12.35</v>
      </c>
      <c r="M316" s="48"/>
      <c r="N316" s="48"/>
      <c r="O316" s="48"/>
      <c r="P316" s="48"/>
      <c r="Q316" s="47"/>
      <c r="R316" s="47"/>
      <c r="S316" s="47"/>
      <c r="T316" s="48"/>
      <c r="U316" s="48"/>
      <c r="V316" s="48"/>
      <c r="W316" s="48"/>
      <c r="X316" s="48"/>
      <c r="Y316" s="48"/>
      <c r="Z316" s="48"/>
      <c r="AA316" s="48"/>
      <c r="AB316" s="48"/>
      <c r="AC316" s="48"/>
      <c r="AD316" s="48"/>
      <c r="AE316" s="48"/>
      <c r="AF316" s="42">
        <f t="shared" si="24"/>
        <v>8.1949844999999986</v>
      </c>
      <c r="AG316" s="42"/>
      <c r="AH316" s="42"/>
      <c r="AI316" s="46" t="s">
        <v>1</v>
      </c>
      <c r="AJ316" s="46" t="str">
        <f>IF(I316&lt;&gt;"","-" &amp;TEXT([1]comp!$I316,"0.#") &amp;TEXT(I$1,0),"")</f>
        <v>-2.6Al</v>
      </c>
      <c r="AK316" s="46" t="str">
        <f>IF(K316&lt;&gt;"","-" &amp;TEXT(comp[[#This Row],[W]],"0.#") &amp;TEXT(K$1,0),"")</f>
        <v/>
      </c>
      <c r="AL316" s="46" t="str">
        <f>IF(H316&lt;&gt;"","-" &amp;TEXT(comp[[#This Row],[Ni]],"0.#") &amp;TEXT(H$1,0),"")</f>
        <v>-15.Ni</v>
      </c>
      <c r="AM316" s="46" t="str">
        <f>IF(J316&lt;&gt;"","-" &amp;TEXT(comp[[#This Row],[Cr]],"0.#") &amp;TEXT(J$1,0),"")</f>
        <v/>
      </c>
      <c r="AN316" s="46" t="str">
        <f>IF(M316&lt;&gt;"","-" &amp;TEXT(comp[[#This Row],[Ta]],"0.#") &amp;TEXT(M$1,0),"")</f>
        <v/>
      </c>
      <c r="AO316" s="46" t="str">
        <f>IF(N316&lt;&gt;"","-" &amp;TEXT(comp[[#This Row],[Nb]],"0.#") &amp;TEXT(N$1,0),"")</f>
        <v/>
      </c>
      <c r="AP316" s="46" t="str">
        <f>IF(O316&lt;&gt;"","-" &amp;TEXT(comp[[#This Row],[V]],"0.#") &amp;TEXT(O$1,0),"")</f>
        <v/>
      </c>
      <c r="AQ316" s="46" t="str">
        <f>IF(L316&lt;&gt;"","-" &amp;TEXT(comp[[#This Row],[Ti]],"0.#") &amp;TEXT(L$1,0),"")</f>
        <v>-12.4Ti</v>
      </c>
      <c r="AR316" s="46" t="str">
        <f>IF(P316&lt;&gt;"","-" &amp;TEXT(comp[[#This Row],[Mo]],"0.#") &amp;TEXT(P$1,0),"")</f>
        <v/>
      </c>
      <c r="AS316" s="46" t="str">
        <f>IF(Q316&lt;&gt;"","-" &amp;TEXT(comp[[#This Row],[C]],"0.##") &amp;TEXT(Q$1,0),"")</f>
        <v/>
      </c>
      <c r="AT316" s="46" t="str">
        <f>IF(R316&lt;&gt;"","-" &amp;TEXT(comp[[#This Row],[Zr]],"0.##") &amp;TEXT(R$1,0),"")</f>
        <v/>
      </c>
      <c r="AU316" s="46" t="str">
        <f>IF(S316&lt;&gt;"","-" &amp;TEXT(comp[[#This Row],[B]],"0.##") &amp;TEXT(S$1,0),"")</f>
        <v/>
      </c>
      <c r="AV316" s="46" t="str">
        <f>IF(T316&lt;&gt;"","-" &amp;TEXT(comp[[#This Row],[Ir]],"0.#") &amp;TEXT(T$1,0),"")</f>
        <v/>
      </c>
      <c r="AW316" s="46" t="str">
        <f>IF(U316&lt;&gt;"","-" &amp;TEXT(comp[[#This Row],[Re]],"0.#") &amp;TEXT(U$1,0),"")</f>
        <v/>
      </c>
      <c r="AX316" s="46" t="str">
        <f>IF(V316&lt;&gt;"","-" &amp;TEXT(comp[[#This Row],[Si]],"0.#") &amp;TEXT(V$1,0),"")</f>
        <v/>
      </c>
      <c r="AY316" s="46" t="str">
        <f>IF(W316&lt;&gt;"","-" &amp;TEXT(comp[[#This Row],[Fe]],"0.#") &amp;TEXT(W$1,0),"")</f>
        <v/>
      </c>
      <c r="AZ316" s="46" t="str">
        <f>IF(X316&lt;&gt;"","-" &amp;TEXT(comp[[#This Row],[Y]],"0.#") &amp;TEXT(X$1,0),"")</f>
        <v/>
      </c>
      <c r="BA316" s="46" t="str">
        <f>IF(Y316&lt;&gt;"","-" &amp;TEXT(comp[[#This Row],[Hf]],"0.#") &amp;TEXT(Y$1,0),"")</f>
        <v/>
      </c>
      <c r="BB316" s="46" t="str">
        <f>IF(Z316&lt;&gt;"","-" &amp;TEXT(comp[[#This Row],[Ge]],"0.#") &amp;TEXT(Z$1,0),"")</f>
        <v/>
      </c>
      <c r="BC316" s="46" t="str">
        <f>IF(AA316&lt;&gt;"","-" &amp;TEXT(comp[[#This Row],[Mn]],"0.#") &amp;TEXT(AA$1,0),"")</f>
        <v/>
      </c>
      <c r="BD316" s="46" t="str">
        <f>IF(AB316&lt;&gt;"","-" &amp;TEXT(comp[[#This Row],[Sc]],"0.#") &amp;TEXT(AB$1,0),"")</f>
        <v/>
      </c>
      <c r="BE316" s="46" t="str">
        <f>IF(AC316&lt;&gt;"","-" &amp;TEXT(comp[[#This Row],[Ru]],"0.#") &amp;TEXT(AC$1,0),"")</f>
        <v/>
      </c>
      <c r="BF316" s="46" t="str">
        <f>IF(AD316&lt;&gt;"","-" &amp;TEXT(comp[[#This Row],[Ce]],"0.#") &amp;TEXT(AD$1,0),"")</f>
        <v/>
      </c>
      <c r="BG316" s="46" t="str">
        <f>IF(AE316&lt;&gt;"","-" &amp;TEXT([1]comp!$AE316,"0.#") &amp;TEXT(AE$1,0),"")</f>
        <v/>
      </c>
      <c r="BH316" s="42" t="str">
        <f>[1]comp!$D316 &amp; [1]comp!$E316</f>
        <v>Alloy FMinshull, J. P., Neumeier, S., Tucker, M. G. &amp; Stone, H. J. A1-L12 structures in the Al-Co-Ni-Ti quaternary phase system. in Advanced Materials Research vol. 278 399–404 (2011).</v>
      </c>
      <c r="BI316" s="70" t="str">
        <f t="shared" si="22"/>
        <v>Co-15.Ni-2.6Al-12.4Ti</v>
      </c>
      <c r="BJ316" s="42" t="s">
        <v>1540</v>
      </c>
      <c r="BK316" t="str">
        <f t="shared" si="23"/>
        <v>-2.6Al-15.Ni-12.4Ti</v>
      </c>
      <c r="BL316"/>
      <c r="BM316"/>
      <c r="BN316"/>
      <c r="BO316"/>
    </row>
    <row r="317" spans="1:67" s="28" customFormat="1" x14ac:dyDescent="0.3">
      <c r="A317" s="26" t="str">
        <f t="shared" si="25"/>
        <v>Co-30.Ni-5.3Al-9.7Ti</v>
      </c>
      <c r="B317" s="69" t="s">
        <v>779</v>
      </c>
      <c r="C317" s="69" t="s">
        <v>2972</v>
      </c>
      <c r="D317" s="42" t="s">
        <v>715</v>
      </c>
      <c r="E317" s="42" t="s">
        <v>713</v>
      </c>
      <c r="F317" s="42">
        <v>330</v>
      </c>
      <c r="G317" s="54">
        <f t="shared" si="26"/>
        <v>55</v>
      </c>
      <c r="H317" s="48">
        <v>30</v>
      </c>
      <c r="I317" s="48">
        <v>5.29</v>
      </c>
      <c r="J317" s="48"/>
      <c r="K317" s="48"/>
      <c r="L317" s="48">
        <v>9.7100000000000009</v>
      </c>
      <c r="M317" s="48"/>
      <c r="N317" s="48"/>
      <c r="O317" s="48"/>
      <c r="P317" s="48"/>
      <c r="Q317" s="47"/>
      <c r="R317" s="47"/>
      <c r="S317" s="47"/>
      <c r="T317" s="48"/>
      <c r="U317" s="48"/>
      <c r="V317" s="48"/>
      <c r="W317" s="48"/>
      <c r="X317" s="48"/>
      <c r="Y317" s="48"/>
      <c r="Z317" s="48"/>
      <c r="AA317" s="48"/>
      <c r="AB317" s="48"/>
      <c r="AC317" s="48"/>
      <c r="AD317" s="48"/>
      <c r="AE317" s="48"/>
      <c r="AF317" s="42">
        <f t="shared" si="24"/>
        <v>8.1478596999999997</v>
      </c>
      <c r="AG317" s="42"/>
      <c r="AH317" s="42"/>
      <c r="AI317" s="46" t="s">
        <v>1</v>
      </c>
      <c r="AJ317" s="46" t="str">
        <f>IF(I317&lt;&gt;"","-" &amp;TEXT([1]comp!$I317,"0.#") &amp;TEXT(I$1,0),"")</f>
        <v>-5.3Al</v>
      </c>
      <c r="AK317" s="46" t="str">
        <f>IF(K317&lt;&gt;"","-" &amp;TEXT(comp[[#This Row],[W]],"0.#") &amp;TEXT(K$1,0),"")</f>
        <v/>
      </c>
      <c r="AL317" s="46" t="str">
        <f>IF(H317&lt;&gt;"","-" &amp;TEXT(comp[[#This Row],[Ni]],"0.#") &amp;TEXT(H$1,0),"")</f>
        <v>-30.Ni</v>
      </c>
      <c r="AM317" s="46" t="str">
        <f>IF(J317&lt;&gt;"","-" &amp;TEXT(comp[[#This Row],[Cr]],"0.#") &amp;TEXT(J$1,0),"")</f>
        <v/>
      </c>
      <c r="AN317" s="46" t="str">
        <f>IF(M317&lt;&gt;"","-" &amp;TEXT(comp[[#This Row],[Ta]],"0.#") &amp;TEXT(M$1,0),"")</f>
        <v/>
      </c>
      <c r="AO317" s="46" t="str">
        <f>IF(N317&lt;&gt;"","-" &amp;TEXT(comp[[#This Row],[Nb]],"0.#") &amp;TEXT(N$1,0),"")</f>
        <v/>
      </c>
      <c r="AP317" s="46" t="str">
        <f>IF(O317&lt;&gt;"","-" &amp;TEXT(comp[[#This Row],[V]],"0.#") &amp;TEXT(O$1,0),"")</f>
        <v/>
      </c>
      <c r="AQ317" s="46" t="str">
        <f>IF(L317&lt;&gt;"","-" &amp;TEXT(comp[[#This Row],[Ti]],"0.#") &amp;TEXT(L$1,0),"")</f>
        <v>-9.7Ti</v>
      </c>
      <c r="AR317" s="46" t="str">
        <f>IF(P317&lt;&gt;"","-" &amp;TEXT(comp[[#This Row],[Mo]],"0.#") &amp;TEXT(P$1,0),"")</f>
        <v/>
      </c>
      <c r="AS317" s="46" t="str">
        <f>IF(Q317&lt;&gt;"","-" &amp;TEXT(comp[[#This Row],[C]],"0.##") &amp;TEXT(Q$1,0),"")</f>
        <v/>
      </c>
      <c r="AT317" s="46" t="str">
        <f>IF(R317&lt;&gt;"","-" &amp;TEXT(comp[[#This Row],[Zr]],"0.##") &amp;TEXT(R$1,0),"")</f>
        <v/>
      </c>
      <c r="AU317" s="46" t="str">
        <f>IF(S317&lt;&gt;"","-" &amp;TEXT(comp[[#This Row],[B]],"0.##") &amp;TEXT(S$1,0),"")</f>
        <v/>
      </c>
      <c r="AV317" s="46" t="str">
        <f>IF(T317&lt;&gt;"","-" &amp;TEXT(comp[[#This Row],[Ir]],"0.#") &amp;TEXT(T$1,0),"")</f>
        <v/>
      </c>
      <c r="AW317" s="46" t="str">
        <f>IF(U317&lt;&gt;"","-" &amp;TEXT(comp[[#This Row],[Re]],"0.#") &amp;TEXT(U$1,0),"")</f>
        <v/>
      </c>
      <c r="AX317" s="46" t="str">
        <f>IF(V317&lt;&gt;"","-" &amp;TEXT(comp[[#This Row],[Si]],"0.#") &amp;TEXT(V$1,0),"")</f>
        <v/>
      </c>
      <c r="AY317" s="46" t="str">
        <f>IF(W317&lt;&gt;"","-" &amp;TEXT(comp[[#This Row],[Fe]],"0.#") &amp;TEXT(W$1,0),"")</f>
        <v/>
      </c>
      <c r="AZ317" s="46" t="str">
        <f>IF(X317&lt;&gt;"","-" &amp;TEXT(comp[[#This Row],[Y]],"0.#") &amp;TEXT(X$1,0),"")</f>
        <v/>
      </c>
      <c r="BA317" s="46" t="str">
        <f>IF(Y317&lt;&gt;"","-" &amp;TEXT(comp[[#This Row],[Hf]],"0.#") &amp;TEXT(Y$1,0),"")</f>
        <v/>
      </c>
      <c r="BB317" s="46" t="str">
        <f>IF(Z317&lt;&gt;"","-" &amp;TEXT(comp[[#This Row],[Ge]],"0.#") &amp;TEXT(Z$1,0),"")</f>
        <v/>
      </c>
      <c r="BC317" s="46" t="str">
        <f>IF(AA317&lt;&gt;"","-" &amp;TEXT(comp[[#This Row],[Mn]],"0.#") &amp;TEXT(AA$1,0),"")</f>
        <v/>
      </c>
      <c r="BD317" s="46" t="str">
        <f>IF(AB317&lt;&gt;"","-" &amp;TEXT(comp[[#This Row],[Sc]],"0.#") &amp;TEXT(AB$1,0),"")</f>
        <v/>
      </c>
      <c r="BE317" s="46" t="str">
        <f>IF(AC317&lt;&gt;"","-" &amp;TEXT(comp[[#This Row],[Ru]],"0.#") &amp;TEXT(AC$1,0),"")</f>
        <v/>
      </c>
      <c r="BF317" s="46" t="str">
        <f>IF(AD317&lt;&gt;"","-" &amp;TEXT(comp[[#This Row],[Ce]],"0.#") &amp;TEXT(AD$1,0),"")</f>
        <v/>
      </c>
      <c r="BG317" s="46" t="str">
        <f>IF(AE317&lt;&gt;"","-" &amp;TEXT([1]comp!$AE317,"0.#") &amp;TEXT(AE$1,0),"")</f>
        <v/>
      </c>
      <c r="BH317" s="42" t="str">
        <f>[1]comp!$D317 &amp; [1]comp!$E317</f>
        <v>Alloy EMinshull, J. P., Neumeier, S., Tucker, M. G. &amp; Stone, H. J. A1-L12 structures in the Al-Co-Ni-Ti quaternary phase system. in Advanced Materials Research vol. 278 399–404 (2011).</v>
      </c>
      <c r="BI317" s="70" t="str">
        <f t="shared" si="22"/>
        <v>Co-30.Ni-5.3Al-9.7Ti</v>
      </c>
      <c r="BJ317" s="42" t="s">
        <v>1539</v>
      </c>
      <c r="BK317" t="str">
        <f t="shared" si="23"/>
        <v>-5.3Al-30.Ni-9.7Ti</v>
      </c>
      <c r="BL317"/>
      <c r="BM317"/>
      <c r="BN317"/>
      <c r="BO317"/>
    </row>
    <row r="318" spans="1:67" s="31" customFormat="1" x14ac:dyDescent="0.3">
      <c r="A318" s="26" t="str">
        <f t="shared" si="25"/>
        <v>Co-42.5Ni-7.5Al-7.5Ti</v>
      </c>
      <c r="B318" s="69" t="s">
        <v>779</v>
      </c>
      <c r="C318" s="69" t="s">
        <v>2973</v>
      </c>
      <c r="D318" s="43" t="s">
        <v>714</v>
      </c>
      <c r="E318" s="42" t="s">
        <v>713</v>
      </c>
      <c r="F318" s="42">
        <v>331</v>
      </c>
      <c r="G318" s="54">
        <f t="shared" si="26"/>
        <v>42.5</v>
      </c>
      <c r="H318" s="48">
        <v>42.5</v>
      </c>
      <c r="I318" s="48">
        <v>7.5</v>
      </c>
      <c r="J318" s="48"/>
      <c r="K318" s="48"/>
      <c r="L318" s="48">
        <v>7.5</v>
      </c>
      <c r="M318" s="48"/>
      <c r="N318" s="48"/>
      <c r="O318" s="48"/>
      <c r="P318" s="48"/>
      <c r="Q318" s="47"/>
      <c r="R318" s="47"/>
      <c r="S318" s="47"/>
      <c r="T318" s="48"/>
      <c r="U318" s="48"/>
      <c r="V318" s="48"/>
      <c r="W318" s="48"/>
      <c r="X318" s="48"/>
      <c r="Y318" s="48"/>
      <c r="Z318" s="48"/>
      <c r="AA318" s="48"/>
      <c r="AB318" s="48"/>
      <c r="AC318" s="48"/>
      <c r="AD318" s="48"/>
      <c r="AE318" s="48"/>
      <c r="AF318" s="42">
        <f t="shared" si="24"/>
        <v>8.1089249999999993</v>
      </c>
      <c r="AG318" s="42"/>
      <c r="AH318" s="42"/>
      <c r="AI318" s="46" t="s">
        <v>1</v>
      </c>
      <c r="AJ318" s="46" t="str">
        <f>IF(I318&lt;&gt;"","-" &amp;TEXT([1]comp!$I318,"0.#") &amp;TEXT(I$1,0),"")</f>
        <v>-7.5Al</v>
      </c>
      <c r="AK318" s="46" t="str">
        <f>IF(K318&lt;&gt;"","-" &amp;TEXT(comp[[#This Row],[W]],"0.#") &amp;TEXT(K$1,0),"")</f>
        <v/>
      </c>
      <c r="AL318" s="46" t="str">
        <f>IF(H318&lt;&gt;"","-" &amp;TEXT(comp[[#This Row],[Ni]],"0.#") &amp;TEXT(H$1,0),"")</f>
        <v>-42.5Ni</v>
      </c>
      <c r="AM318" s="46" t="str">
        <f>IF(J318&lt;&gt;"","-" &amp;TEXT(comp[[#This Row],[Cr]],"0.#") &amp;TEXT(J$1,0),"")</f>
        <v/>
      </c>
      <c r="AN318" s="46" t="str">
        <f>IF(M318&lt;&gt;"","-" &amp;TEXT(comp[[#This Row],[Ta]],"0.#") &amp;TEXT(M$1,0),"")</f>
        <v/>
      </c>
      <c r="AO318" s="46" t="str">
        <f>IF(N318&lt;&gt;"","-" &amp;TEXT(comp[[#This Row],[Nb]],"0.#") &amp;TEXT(N$1,0),"")</f>
        <v/>
      </c>
      <c r="AP318" s="46" t="str">
        <f>IF(O318&lt;&gt;"","-" &amp;TEXT(comp[[#This Row],[V]],"0.#") &amp;TEXT(O$1,0),"")</f>
        <v/>
      </c>
      <c r="AQ318" s="46" t="str">
        <f>IF(L318&lt;&gt;"","-" &amp;TEXT(comp[[#This Row],[Ti]],"0.#") &amp;TEXT(L$1,0),"")</f>
        <v>-7.5Ti</v>
      </c>
      <c r="AR318" s="46" t="str">
        <f>IF(P318&lt;&gt;"","-" &amp;TEXT(comp[[#This Row],[Mo]],"0.#") &amp;TEXT(P$1,0),"")</f>
        <v/>
      </c>
      <c r="AS318" s="46" t="str">
        <f>IF(Q318&lt;&gt;"","-" &amp;TEXT(comp[[#This Row],[C]],"0.##") &amp;TEXT(Q$1,0),"")</f>
        <v/>
      </c>
      <c r="AT318" s="46" t="str">
        <f>IF(R318&lt;&gt;"","-" &amp;TEXT(comp[[#This Row],[Zr]],"0.##") &amp;TEXT(R$1,0),"")</f>
        <v/>
      </c>
      <c r="AU318" s="46" t="str">
        <f>IF(S318&lt;&gt;"","-" &amp;TEXT(comp[[#This Row],[B]],"0.##") &amp;TEXT(S$1,0),"")</f>
        <v/>
      </c>
      <c r="AV318" s="46" t="str">
        <f>IF(T318&lt;&gt;"","-" &amp;TEXT(comp[[#This Row],[Ir]],"0.#") &amp;TEXT(T$1,0),"")</f>
        <v/>
      </c>
      <c r="AW318" s="46" t="str">
        <f>IF(U318&lt;&gt;"","-" &amp;TEXT(comp[[#This Row],[Re]],"0.#") &amp;TEXT(U$1,0),"")</f>
        <v/>
      </c>
      <c r="AX318" s="46" t="str">
        <f>IF(V318&lt;&gt;"","-" &amp;TEXT(comp[[#This Row],[Si]],"0.#") &amp;TEXT(V$1,0),"")</f>
        <v/>
      </c>
      <c r="AY318" s="46" t="str">
        <f>IF(W318&lt;&gt;"","-" &amp;TEXT(comp[[#This Row],[Fe]],"0.#") &amp;TEXT(W$1,0),"")</f>
        <v/>
      </c>
      <c r="AZ318" s="46" t="str">
        <f>IF(X318&lt;&gt;"","-" &amp;TEXT(comp[[#This Row],[Y]],"0.#") &amp;TEXT(X$1,0),"")</f>
        <v/>
      </c>
      <c r="BA318" s="46" t="str">
        <f>IF(Y318&lt;&gt;"","-" &amp;TEXT(comp[[#This Row],[Hf]],"0.#") &amp;TEXT(Y$1,0),"")</f>
        <v/>
      </c>
      <c r="BB318" s="46" t="str">
        <f>IF(Z318&lt;&gt;"","-" &amp;TEXT(comp[[#This Row],[Ge]],"0.#") &amp;TEXT(Z$1,0),"")</f>
        <v/>
      </c>
      <c r="BC318" s="46" t="str">
        <f>IF(AA318&lt;&gt;"","-" &amp;TEXT(comp[[#This Row],[Mn]],"0.#") &amp;TEXT(AA$1,0),"")</f>
        <v/>
      </c>
      <c r="BD318" s="46" t="str">
        <f>IF(AB318&lt;&gt;"","-" &amp;TEXT(comp[[#This Row],[Sc]],"0.#") &amp;TEXT(AB$1,0),"")</f>
        <v/>
      </c>
      <c r="BE318" s="46" t="str">
        <f>IF(AC318&lt;&gt;"","-" &amp;TEXT(comp[[#This Row],[Ru]],"0.#") &amp;TEXT(AC$1,0),"")</f>
        <v/>
      </c>
      <c r="BF318" s="46" t="str">
        <f>IF(AD318&lt;&gt;"","-" &amp;TEXT(comp[[#This Row],[Ce]],"0.#") &amp;TEXT(AD$1,0),"")</f>
        <v/>
      </c>
      <c r="BG318" s="46" t="str">
        <f>IF(AE318&lt;&gt;"","-" &amp;TEXT([1]comp!$AE318,"0.#") &amp;TEXT(AE$1,0),"")</f>
        <v/>
      </c>
      <c r="BH318" s="42" t="str">
        <f>[1]comp!$D318 &amp; [1]comp!$E318</f>
        <v>Alloy DMinshull, J. P., Neumeier, S., Tucker, M. G. &amp; Stone, H. J. A1-L12 structures in the Al-Co-Ni-Ti quaternary phase system. in Advanced Materials Research vol. 278 399–404 (2011).</v>
      </c>
      <c r="BI318" s="70" t="str">
        <f t="shared" si="22"/>
        <v>Co-42.5Ni-7.5Al-7.5Ti</v>
      </c>
      <c r="BJ318" s="42" t="s">
        <v>1538</v>
      </c>
      <c r="BK318" t="str">
        <f t="shared" si="23"/>
        <v>-7.5Al-42.5Ni-7.5Ti</v>
      </c>
      <c r="BL318"/>
      <c r="BM318"/>
      <c r="BN318"/>
      <c r="BO318"/>
    </row>
    <row r="319" spans="1:67" s="28" customFormat="1" x14ac:dyDescent="0.3">
      <c r="A319" s="26" t="str">
        <f t="shared" si="25"/>
        <v>Co-10.Al-13.W</v>
      </c>
      <c r="B319" s="38" t="s">
        <v>1484</v>
      </c>
      <c r="C319" s="38" t="s">
        <v>2974</v>
      </c>
      <c r="D319" s="37" t="s">
        <v>720</v>
      </c>
      <c r="E319" s="31" t="s">
        <v>719</v>
      </c>
      <c r="F319" s="31">
        <v>332</v>
      </c>
      <c r="G319" s="54">
        <f t="shared" si="26"/>
        <v>77</v>
      </c>
      <c r="H319" s="55"/>
      <c r="I319" s="55">
        <v>10</v>
      </c>
      <c r="J319" s="55"/>
      <c r="K319" s="55">
        <v>13</v>
      </c>
      <c r="L319" s="55"/>
      <c r="M319" s="55"/>
      <c r="N319" s="55"/>
      <c r="O319" s="55"/>
      <c r="P319" s="55"/>
      <c r="Q319" s="51"/>
      <c r="R319" s="51"/>
      <c r="S319" s="51"/>
      <c r="T319" s="55"/>
      <c r="U319" s="55"/>
      <c r="V319" s="55"/>
      <c r="W319" s="55"/>
      <c r="X319" s="55"/>
      <c r="Y319" s="55"/>
      <c r="Z319" s="55"/>
      <c r="AA319" s="55"/>
      <c r="AB319" s="55"/>
      <c r="AC319" s="55"/>
      <c r="AD319" s="55"/>
      <c r="AE319" s="55"/>
      <c r="AF319" s="31">
        <f t="shared" si="24"/>
        <v>9.6255000000000006</v>
      </c>
      <c r="AG319" s="31"/>
      <c r="AH319" s="31"/>
      <c r="AI319" s="46" t="s">
        <v>1</v>
      </c>
      <c r="AJ319" s="46" t="str">
        <f>IF(I319&lt;&gt;"","-" &amp;TEXT([1]comp!$I319,"0.#") &amp;TEXT(I$1,0),"")</f>
        <v>-10.Al</v>
      </c>
      <c r="AK319" s="46" t="str">
        <f>IF(K319&lt;&gt;"","-" &amp;TEXT(comp[[#This Row],[W]],"0.#") &amp;TEXT(K$1,0),"")</f>
        <v>-13.W</v>
      </c>
      <c r="AL319" s="46" t="str">
        <f>IF(H319&lt;&gt;"","-" &amp;TEXT(comp[[#This Row],[Ni]],"0.#") &amp;TEXT(H$1,0),"")</f>
        <v/>
      </c>
      <c r="AM319" s="46" t="str">
        <f>IF(J319&lt;&gt;"","-" &amp;TEXT(comp[[#This Row],[Cr]],"0.#") &amp;TEXT(J$1,0),"")</f>
        <v/>
      </c>
      <c r="AN319" s="46" t="str">
        <f>IF(M319&lt;&gt;"","-" &amp;TEXT(comp[[#This Row],[Ta]],"0.#") &amp;TEXT(M$1,0),"")</f>
        <v/>
      </c>
      <c r="AO319" s="46" t="str">
        <f>IF(N319&lt;&gt;"","-" &amp;TEXT(comp[[#This Row],[Nb]],"0.#") &amp;TEXT(N$1,0),"")</f>
        <v/>
      </c>
      <c r="AP319" s="46" t="str">
        <f>IF(O319&lt;&gt;"","-" &amp;TEXT(comp[[#This Row],[V]],"0.#") &amp;TEXT(O$1,0),"")</f>
        <v/>
      </c>
      <c r="AQ319" s="46" t="str">
        <f>IF(L319&lt;&gt;"","-" &amp;TEXT(comp[[#This Row],[Ti]],"0.#") &amp;TEXT(L$1,0),"")</f>
        <v/>
      </c>
      <c r="AR319" s="46" t="str">
        <f>IF(P319&lt;&gt;"","-" &amp;TEXT(comp[[#This Row],[Mo]],"0.#") &amp;TEXT(P$1,0),"")</f>
        <v/>
      </c>
      <c r="AS319" s="46" t="str">
        <f>IF(Q319&lt;&gt;"","-" &amp;TEXT(comp[[#This Row],[C]],"0.##") &amp;TEXT(Q$1,0),"")</f>
        <v/>
      </c>
      <c r="AT319" s="46" t="str">
        <f>IF(R319&lt;&gt;"","-" &amp;TEXT(comp[[#This Row],[Zr]],"0.##") &amp;TEXT(R$1,0),"")</f>
        <v/>
      </c>
      <c r="AU319" s="46" t="str">
        <f>IF(S319&lt;&gt;"","-" &amp;TEXT(comp[[#This Row],[B]],"0.##") &amp;TEXT(S$1,0),"")</f>
        <v/>
      </c>
      <c r="AV319" s="46" t="str">
        <f>IF(T319&lt;&gt;"","-" &amp;TEXT(comp[[#This Row],[Ir]],"0.#") &amp;TEXT(T$1,0),"")</f>
        <v/>
      </c>
      <c r="AW319" s="46" t="str">
        <f>IF(U319&lt;&gt;"","-" &amp;TEXT(comp[[#This Row],[Re]],"0.#") &amp;TEXT(U$1,0),"")</f>
        <v/>
      </c>
      <c r="AX319" s="46" t="str">
        <f>IF(V319&lt;&gt;"","-" &amp;TEXT(comp[[#This Row],[Si]],"0.#") &amp;TEXT(V$1,0),"")</f>
        <v/>
      </c>
      <c r="AY319" s="46" t="str">
        <f>IF(W319&lt;&gt;"","-" &amp;TEXT(comp[[#This Row],[Fe]],"0.#") &amp;TEXT(W$1,0),"")</f>
        <v/>
      </c>
      <c r="AZ319" s="46" t="str">
        <f>IF(X319&lt;&gt;"","-" &amp;TEXT(comp[[#This Row],[Y]],"0.#") &amp;TEXT(X$1,0),"")</f>
        <v/>
      </c>
      <c r="BA319" s="46" t="str">
        <f>IF(Y319&lt;&gt;"","-" &amp;TEXT(comp[[#This Row],[Hf]],"0.#") &amp;TEXT(Y$1,0),"")</f>
        <v/>
      </c>
      <c r="BB319" s="46" t="str">
        <f>IF(Z319&lt;&gt;"","-" &amp;TEXT(comp[[#This Row],[Ge]],"0.#") &amp;TEXT(Z$1,0),"")</f>
        <v/>
      </c>
      <c r="BC319" s="46" t="str">
        <f>IF(AA319&lt;&gt;"","-" &amp;TEXT(comp[[#This Row],[Mn]],"0.#") &amp;TEXT(AA$1,0),"")</f>
        <v/>
      </c>
      <c r="BD319" s="46" t="str">
        <f>IF(AB319&lt;&gt;"","-" &amp;TEXT(comp[[#This Row],[Sc]],"0.#") &amp;TEXT(AB$1,0),"")</f>
        <v/>
      </c>
      <c r="BE319" s="46" t="str">
        <f>IF(AC319&lt;&gt;"","-" &amp;TEXT(comp[[#This Row],[Ru]],"0.#") &amp;TEXT(AC$1,0),"")</f>
        <v/>
      </c>
      <c r="BF319" s="46" t="str">
        <f>IF(AD319&lt;&gt;"","-" &amp;TEXT(comp[[#This Row],[Ce]],"0.#") &amp;TEXT(AD$1,0),"")</f>
        <v/>
      </c>
      <c r="BG319" s="46" t="str">
        <f>IF(AE319&lt;&gt;"","-" &amp;TEXT([1]comp!$AE319,"0.#") &amp;TEXT(AE$1,0),"")</f>
        <v/>
      </c>
      <c r="BH319" s="31" t="str">
        <f>[1]comp!$D319 &amp; [1]comp!$E319</f>
        <v>miura alloy 1Miura, S., Ohkubo, K. &amp; Mohri, T. Mechanical properties of co-based L12 intermetallic compound Co3(Al,W). Mater. Trans. 48, 2403–2408 (2007).</v>
      </c>
      <c r="BI319" s="73" t="str">
        <f t="shared" si="22"/>
        <v>Co-10.Al-13.W</v>
      </c>
      <c r="BJ319" s="31" t="s">
        <v>2005</v>
      </c>
      <c r="BK319" t="str">
        <f t="shared" si="23"/>
        <v>-10.Al-13.W</v>
      </c>
      <c r="BL319"/>
      <c r="BM319"/>
      <c r="BN319"/>
      <c r="BO319"/>
    </row>
    <row r="320" spans="1:67" s="31" customFormat="1" x14ac:dyDescent="0.3">
      <c r="A320" s="26" t="str">
        <f t="shared" si="25"/>
        <v>Co-10.Al-12.W</v>
      </c>
      <c r="B320" s="38" t="s">
        <v>1484</v>
      </c>
      <c r="C320" s="38" t="s">
        <v>2975</v>
      </c>
      <c r="D320" s="31" t="s">
        <v>721</v>
      </c>
      <c r="E320" s="31" t="s">
        <v>719</v>
      </c>
      <c r="F320" s="31">
        <v>333</v>
      </c>
      <c r="G320" s="54">
        <f t="shared" si="26"/>
        <v>78</v>
      </c>
      <c r="H320" s="55"/>
      <c r="I320" s="55">
        <v>10</v>
      </c>
      <c r="J320" s="55"/>
      <c r="K320" s="55">
        <v>12</v>
      </c>
      <c r="L320" s="55"/>
      <c r="M320" s="55"/>
      <c r="N320" s="55"/>
      <c r="O320" s="55"/>
      <c r="P320" s="55"/>
      <c r="Q320" s="51"/>
      <c r="R320" s="51"/>
      <c r="S320" s="51"/>
      <c r="T320" s="55"/>
      <c r="U320" s="55"/>
      <c r="V320" s="55"/>
      <c r="W320" s="55"/>
      <c r="X320" s="55"/>
      <c r="Y320" s="55"/>
      <c r="Z320" s="55"/>
      <c r="AA320" s="55"/>
      <c r="AB320" s="55"/>
      <c r="AC320" s="55"/>
      <c r="AD320" s="55"/>
      <c r="AE320" s="55"/>
      <c r="AF320" s="31">
        <f t="shared" si="24"/>
        <v>9.5220000000000002</v>
      </c>
      <c r="AI320" s="46" t="s">
        <v>1</v>
      </c>
      <c r="AJ320" s="46" t="str">
        <f>IF(I320&lt;&gt;"","-" &amp;TEXT([1]comp!$I320,"0.#") &amp;TEXT(I$1,0),"")</f>
        <v>-10.Al</v>
      </c>
      <c r="AK320" s="46" t="str">
        <f>IF(K320&lt;&gt;"","-" &amp;TEXT(comp[[#This Row],[W]],"0.#") &amp;TEXT(K$1,0),"")</f>
        <v>-12.W</v>
      </c>
      <c r="AL320" s="46" t="str">
        <f>IF(H320&lt;&gt;"","-" &amp;TEXT(comp[[#This Row],[Ni]],"0.#") &amp;TEXT(H$1,0),"")</f>
        <v/>
      </c>
      <c r="AM320" s="46" t="str">
        <f>IF(J320&lt;&gt;"","-" &amp;TEXT(comp[[#This Row],[Cr]],"0.#") &amp;TEXT(J$1,0),"")</f>
        <v/>
      </c>
      <c r="AN320" s="46" t="str">
        <f>IF(M320&lt;&gt;"","-" &amp;TEXT(comp[[#This Row],[Ta]],"0.#") &amp;TEXT(M$1,0),"")</f>
        <v/>
      </c>
      <c r="AO320" s="46" t="str">
        <f>IF(N320&lt;&gt;"","-" &amp;TEXT(comp[[#This Row],[Nb]],"0.#") &amp;TEXT(N$1,0),"")</f>
        <v/>
      </c>
      <c r="AP320" s="46" t="str">
        <f>IF(O320&lt;&gt;"","-" &amp;TEXT(comp[[#This Row],[V]],"0.#") &amp;TEXT(O$1,0),"")</f>
        <v/>
      </c>
      <c r="AQ320" s="46" t="str">
        <f>IF(L320&lt;&gt;"","-" &amp;TEXT(comp[[#This Row],[Ti]],"0.#") &amp;TEXT(L$1,0),"")</f>
        <v/>
      </c>
      <c r="AR320" s="46" t="str">
        <f>IF(P320&lt;&gt;"","-" &amp;TEXT(comp[[#This Row],[Mo]],"0.#") &amp;TEXT(P$1,0),"")</f>
        <v/>
      </c>
      <c r="AS320" s="46" t="str">
        <f>IF(Q320&lt;&gt;"","-" &amp;TEXT(comp[[#This Row],[C]],"0.##") &amp;TEXT(Q$1,0),"")</f>
        <v/>
      </c>
      <c r="AT320" s="46" t="str">
        <f>IF(R320&lt;&gt;"","-" &amp;TEXT(comp[[#This Row],[Zr]],"0.##") &amp;TEXT(R$1,0),"")</f>
        <v/>
      </c>
      <c r="AU320" s="46" t="str">
        <f>IF(S320&lt;&gt;"","-" &amp;TEXT(comp[[#This Row],[B]],"0.##") &amp;TEXT(S$1,0),"")</f>
        <v/>
      </c>
      <c r="AV320" s="46" t="str">
        <f>IF(T320&lt;&gt;"","-" &amp;TEXT(comp[[#This Row],[Ir]],"0.#") &amp;TEXT(T$1,0),"")</f>
        <v/>
      </c>
      <c r="AW320" s="46" t="str">
        <f>IF(U320&lt;&gt;"","-" &amp;TEXT(comp[[#This Row],[Re]],"0.#") &amp;TEXT(U$1,0),"")</f>
        <v/>
      </c>
      <c r="AX320" s="46" t="str">
        <f>IF(V320&lt;&gt;"","-" &amp;TEXT(comp[[#This Row],[Si]],"0.#") &amp;TEXT(V$1,0),"")</f>
        <v/>
      </c>
      <c r="AY320" s="46" t="str">
        <f>IF(W320&lt;&gt;"","-" &amp;TEXT(comp[[#This Row],[Fe]],"0.#") &amp;TEXT(W$1,0),"")</f>
        <v/>
      </c>
      <c r="AZ320" s="46" t="str">
        <f>IF(X320&lt;&gt;"","-" &amp;TEXT(comp[[#This Row],[Y]],"0.#") &amp;TEXT(X$1,0),"")</f>
        <v/>
      </c>
      <c r="BA320" s="46" t="str">
        <f>IF(Y320&lt;&gt;"","-" &amp;TEXT(comp[[#This Row],[Hf]],"0.#") &amp;TEXT(Y$1,0),"")</f>
        <v/>
      </c>
      <c r="BB320" s="46" t="str">
        <f>IF(Z320&lt;&gt;"","-" &amp;TEXT(comp[[#This Row],[Ge]],"0.#") &amp;TEXT(Z$1,0),"")</f>
        <v/>
      </c>
      <c r="BC320" s="46" t="str">
        <f>IF(AA320&lt;&gt;"","-" &amp;TEXT(comp[[#This Row],[Mn]],"0.#") &amp;TEXT(AA$1,0),"")</f>
        <v/>
      </c>
      <c r="BD320" s="46" t="str">
        <f>IF(AB320&lt;&gt;"","-" &amp;TEXT(comp[[#This Row],[Sc]],"0.#") &amp;TEXT(AB$1,0),"")</f>
        <v/>
      </c>
      <c r="BE320" s="46" t="str">
        <f>IF(AC320&lt;&gt;"","-" &amp;TEXT(comp[[#This Row],[Ru]],"0.#") &amp;TEXT(AC$1,0),"")</f>
        <v/>
      </c>
      <c r="BF320" s="46" t="str">
        <f>IF(AD320&lt;&gt;"","-" &amp;TEXT(comp[[#This Row],[Ce]],"0.#") &amp;TEXT(AD$1,0),"")</f>
        <v/>
      </c>
      <c r="BG320" s="46" t="str">
        <f>IF(AE320&lt;&gt;"","-" &amp;TEXT([1]comp!$AE320,"0.#") &amp;TEXT(AE$1,0),"")</f>
        <v/>
      </c>
      <c r="BH320" s="31" t="str">
        <f>[1]comp!$D320 &amp; [1]comp!$E320</f>
        <v>miura alloy 2Miura, S., Ohkubo, K. &amp; Mohri, T. Mechanical properties of co-based L12 intermetallic compound Co3(Al,W). Mater. Trans. 48, 2403–2408 (2007).</v>
      </c>
      <c r="BI320" s="73" t="str">
        <f t="shared" si="22"/>
        <v>Co-10.Al-12.W</v>
      </c>
      <c r="BJ320" s="31" t="s">
        <v>1962</v>
      </c>
      <c r="BK320" t="str">
        <f t="shared" si="23"/>
        <v>-10.Al-12.W</v>
      </c>
      <c r="BL320"/>
      <c r="BM320"/>
      <c r="BN320"/>
      <c r="BO320"/>
    </row>
    <row r="321" spans="1:67" s="31" customFormat="1" x14ac:dyDescent="0.3">
      <c r="A321" s="26" t="str">
        <f t="shared" si="25"/>
        <v>Co-10.Al-8.4W-1.4Ti-1.2Nb</v>
      </c>
      <c r="B321" s="30" t="s">
        <v>1483</v>
      </c>
      <c r="C321" s="30" t="s">
        <v>2976</v>
      </c>
      <c r="D321" s="34" t="s">
        <v>723</v>
      </c>
      <c r="E321" s="28" t="s">
        <v>722</v>
      </c>
      <c r="F321" s="28">
        <v>334</v>
      </c>
      <c r="G321" s="54">
        <f t="shared" si="26"/>
        <v>79</v>
      </c>
      <c r="H321" s="56"/>
      <c r="I321" s="56">
        <v>10</v>
      </c>
      <c r="J321" s="56"/>
      <c r="K321" s="56">
        <v>8.4</v>
      </c>
      <c r="L321" s="56">
        <v>1.4</v>
      </c>
      <c r="M321" s="56"/>
      <c r="N321" s="56">
        <v>1.2</v>
      </c>
      <c r="O321" s="56"/>
      <c r="P321" s="56"/>
      <c r="Q321" s="52"/>
      <c r="R321" s="52"/>
      <c r="S321" s="52"/>
      <c r="T321" s="56"/>
      <c r="U321" s="56"/>
      <c r="V321" s="56"/>
      <c r="W321" s="56"/>
      <c r="X321" s="56"/>
      <c r="Y321" s="56"/>
      <c r="Z321" s="56"/>
      <c r="AA321" s="56"/>
      <c r="AB321" s="56"/>
      <c r="AC321" s="56"/>
      <c r="AD321" s="56"/>
      <c r="AE321" s="56"/>
      <c r="AF321" s="28">
        <f t="shared" si="24"/>
        <v>9.0839379999999998</v>
      </c>
      <c r="AG321" s="28"/>
      <c r="AH321" s="28"/>
      <c r="AI321" s="46" t="s">
        <v>1</v>
      </c>
      <c r="AJ321" s="46" t="str">
        <f>IF(I321&lt;&gt;"","-" &amp;TEXT([1]comp!$I321,"0.#") &amp;TEXT(I$1,0),"")</f>
        <v>-10.Al</v>
      </c>
      <c r="AK321" s="46" t="str">
        <f>IF(K321&lt;&gt;"","-" &amp;TEXT(comp[[#This Row],[W]],"0.#") &amp;TEXT(K$1,0),"")</f>
        <v>-8.4W</v>
      </c>
      <c r="AL321" s="46" t="str">
        <f>IF(H321&lt;&gt;"","-" &amp;TEXT(comp[[#This Row],[Ni]],"0.#") &amp;TEXT(H$1,0),"")</f>
        <v/>
      </c>
      <c r="AM321" s="46" t="str">
        <f>IF(J321&lt;&gt;"","-" &amp;TEXT(comp[[#This Row],[Cr]],"0.#") &amp;TEXT(J$1,0),"")</f>
        <v/>
      </c>
      <c r="AN321" s="46" t="str">
        <f>IF(M321&lt;&gt;"","-" &amp;TEXT(comp[[#This Row],[Ta]],"0.#") &amp;TEXT(M$1,0),"")</f>
        <v/>
      </c>
      <c r="AO321" s="46" t="str">
        <f>IF(N321&lt;&gt;"","-" &amp;TEXT(comp[[#This Row],[Nb]],"0.#") &amp;TEXT(N$1,0),"")</f>
        <v>-1.2Nb</v>
      </c>
      <c r="AP321" s="46" t="str">
        <f>IF(O321&lt;&gt;"","-" &amp;TEXT(comp[[#This Row],[V]],"0.#") &amp;TEXT(O$1,0),"")</f>
        <v/>
      </c>
      <c r="AQ321" s="46" t="str">
        <f>IF(L321&lt;&gt;"","-" &amp;TEXT(comp[[#This Row],[Ti]],"0.#") &amp;TEXT(L$1,0),"")</f>
        <v>-1.4Ti</v>
      </c>
      <c r="AR321" s="46" t="str">
        <f>IF(P321&lt;&gt;"","-" &amp;TEXT(comp[[#This Row],[Mo]],"0.#") &amp;TEXT(P$1,0),"")</f>
        <v/>
      </c>
      <c r="AS321" s="46" t="str">
        <f>IF(Q321&lt;&gt;"","-" &amp;TEXT(comp[[#This Row],[C]],"0.##") &amp;TEXT(Q$1,0),"")</f>
        <v/>
      </c>
      <c r="AT321" s="46" t="str">
        <f>IF(R321&lt;&gt;"","-" &amp;TEXT(comp[[#This Row],[Zr]],"0.##") &amp;TEXT(R$1,0),"")</f>
        <v/>
      </c>
      <c r="AU321" s="46" t="str">
        <f>IF(S321&lt;&gt;"","-" &amp;TEXT(comp[[#This Row],[B]],"0.##") &amp;TEXT(S$1,0),"")</f>
        <v/>
      </c>
      <c r="AV321" s="46" t="str">
        <f>IF(T321&lt;&gt;"","-" &amp;TEXT(comp[[#This Row],[Ir]],"0.#") &amp;TEXT(T$1,0),"")</f>
        <v/>
      </c>
      <c r="AW321" s="46" t="str">
        <f>IF(U321&lt;&gt;"","-" &amp;TEXT(comp[[#This Row],[Re]],"0.#") &amp;TEXT(U$1,0),"")</f>
        <v/>
      </c>
      <c r="AX321" s="46" t="str">
        <f>IF(V321&lt;&gt;"","-" &amp;TEXT(comp[[#This Row],[Si]],"0.#") &amp;TEXT(V$1,0),"")</f>
        <v/>
      </c>
      <c r="AY321" s="46" t="str">
        <f>IF(W321&lt;&gt;"","-" &amp;TEXT(comp[[#This Row],[Fe]],"0.#") &amp;TEXT(W$1,0),"")</f>
        <v/>
      </c>
      <c r="AZ321" s="46" t="str">
        <f>IF(X321&lt;&gt;"","-" &amp;TEXT(comp[[#This Row],[Y]],"0.#") &amp;TEXT(X$1,0),"")</f>
        <v/>
      </c>
      <c r="BA321" s="46" t="str">
        <f>IF(Y321&lt;&gt;"","-" &amp;TEXT(comp[[#This Row],[Hf]],"0.#") &amp;TEXT(Y$1,0),"")</f>
        <v/>
      </c>
      <c r="BB321" s="46" t="str">
        <f>IF(Z321&lt;&gt;"","-" &amp;TEXT(comp[[#This Row],[Ge]],"0.#") &amp;TEXT(Z$1,0),"")</f>
        <v/>
      </c>
      <c r="BC321" s="46" t="str">
        <f>IF(AA321&lt;&gt;"","-" &amp;TEXT(comp[[#This Row],[Mn]],"0.#") &amp;TEXT(AA$1,0),"")</f>
        <v/>
      </c>
      <c r="BD321" s="46" t="str">
        <f>IF(AB321&lt;&gt;"","-" &amp;TEXT(comp[[#This Row],[Sc]],"0.#") &amp;TEXT(AB$1,0),"")</f>
        <v/>
      </c>
      <c r="BE321" s="46" t="str">
        <f>IF(AC321&lt;&gt;"","-" &amp;TEXT(comp[[#This Row],[Ru]],"0.#") &amp;TEXT(AC$1,0),"")</f>
        <v/>
      </c>
      <c r="BF321" s="46" t="str">
        <f>IF(AD321&lt;&gt;"","-" &amp;TEXT(comp[[#This Row],[Ce]],"0.#") &amp;TEXT(AD$1,0),"")</f>
        <v/>
      </c>
      <c r="BG321" s="46" t="str">
        <f>IF(AE321&lt;&gt;"","-" &amp;TEXT([1]comp!$AE321,"0.#") &amp;TEXT(AE$1,0),"")</f>
        <v/>
      </c>
      <c r="BH321" s="28" t="str">
        <f>[1]comp!$D321 &amp; [1]comp!$E321</f>
        <v>TiNbMurray, S. P., Stinville, J. C., Callahan, P. G., Rhein, R. K. &amp; Pollock, T. M. Low Cycle Fatigue of Single Crystal γ′ -containing Co-based Superalloys at 750∘C. Metall. Mater. Trans. A Phys. Metall. Mater. Sci. 51, 200–213 (2020).</v>
      </c>
      <c r="BI321" s="36" t="str">
        <f t="shared" si="22"/>
        <v>Co-10.Al-8.4W-1.4Ti-1.2Nb</v>
      </c>
      <c r="BJ321" s="28" t="s">
        <v>1780</v>
      </c>
      <c r="BK321" t="str">
        <f t="shared" si="23"/>
        <v>-10.Al-8.4W-1.2Nb-1.4Ti</v>
      </c>
      <c r="BL321"/>
      <c r="BM321"/>
      <c r="BN321"/>
      <c r="BO321"/>
    </row>
    <row r="322" spans="1:67" s="31" customFormat="1" x14ac:dyDescent="0.3">
      <c r="A322" s="26" t="str">
        <f t="shared" si="25"/>
        <v>Co-10.3Al-7.9W-1.1Ta-0.9Nb</v>
      </c>
      <c r="B322" s="30" t="s">
        <v>1483</v>
      </c>
      <c r="C322" s="30" t="s">
        <v>2977</v>
      </c>
      <c r="D322" s="28" t="s">
        <v>724</v>
      </c>
      <c r="E322" s="28" t="s">
        <v>722</v>
      </c>
      <c r="F322" s="28">
        <v>335</v>
      </c>
      <c r="G322" s="54">
        <f t="shared" si="26"/>
        <v>79.8</v>
      </c>
      <c r="H322" s="56"/>
      <c r="I322" s="56">
        <v>10.3</v>
      </c>
      <c r="J322" s="56"/>
      <c r="K322" s="56">
        <v>7.9</v>
      </c>
      <c r="L322" s="56"/>
      <c r="M322" s="56">
        <v>1.1000000000000001</v>
      </c>
      <c r="N322" s="56">
        <v>0.9</v>
      </c>
      <c r="O322" s="56"/>
      <c r="P322" s="56"/>
      <c r="Q322" s="52"/>
      <c r="R322" s="52"/>
      <c r="S322" s="52"/>
      <c r="T322" s="56"/>
      <c r="U322" s="56"/>
      <c r="V322" s="56"/>
      <c r="W322" s="56"/>
      <c r="X322" s="56"/>
      <c r="Y322" s="56"/>
      <c r="Z322" s="56"/>
      <c r="AA322" s="56"/>
      <c r="AB322" s="56"/>
      <c r="AC322" s="56"/>
      <c r="AD322" s="56"/>
      <c r="AE322" s="56"/>
      <c r="AF322" s="28">
        <f t="shared" si="24"/>
        <v>9.1613299999999995</v>
      </c>
      <c r="AG322" s="28"/>
      <c r="AH322" s="28"/>
      <c r="AI322" s="46" t="s">
        <v>1</v>
      </c>
      <c r="AJ322" s="46" t="str">
        <f>IF(I322&lt;&gt;"","-" &amp;TEXT([1]comp!$I322,"0.#") &amp;TEXT(I$1,0),"")</f>
        <v>-10.3Al</v>
      </c>
      <c r="AK322" s="46" t="str">
        <f>IF(K322&lt;&gt;"","-" &amp;TEXT(comp[[#This Row],[W]],"0.#") &amp;TEXT(K$1,0),"")</f>
        <v>-7.9W</v>
      </c>
      <c r="AL322" s="46" t="str">
        <f>IF(H322&lt;&gt;"","-" &amp;TEXT(comp[[#This Row],[Ni]],"0.#") &amp;TEXT(H$1,0),"")</f>
        <v/>
      </c>
      <c r="AM322" s="46" t="str">
        <f>IF(J322&lt;&gt;"","-" &amp;TEXT(comp[[#This Row],[Cr]],"0.#") &amp;TEXT(J$1,0),"")</f>
        <v/>
      </c>
      <c r="AN322" s="46" t="str">
        <f>IF(M322&lt;&gt;"","-" &amp;TEXT(comp[[#This Row],[Ta]],"0.#") &amp;TEXT(M$1,0),"")</f>
        <v>-1.1Ta</v>
      </c>
      <c r="AO322" s="46" t="str">
        <f>IF(N322&lt;&gt;"","-" &amp;TEXT(comp[[#This Row],[Nb]],"0.#") &amp;TEXT(N$1,0),"")</f>
        <v>-0.9Nb</v>
      </c>
      <c r="AP322" s="46" t="str">
        <f>IF(O322&lt;&gt;"","-" &amp;TEXT(comp[[#This Row],[V]],"0.#") &amp;TEXT(O$1,0),"")</f>
        <v/>
      </c>
      <c r="AQ322" s="46" t="str">
        <f>IF(L322&lt;&gt;"","-" &amp;TEXT(comp[[#This Row],[Ti]],"0.#") &amp;TEXT(L$1,0),"")</f>
        <v/>
      </c>
      <c r="AR322" s="46" t="str">
        <f>IF(P322&lt;&gt;"","-" &amp;TEXT(comp[[#This Row],[Mo]],"0.#") &amp;TEXT(P$1,0),"")</f>
        <v/>
      </c>
      <c r="AS322" s="46" t="str">
        <f>IF(Q322&lt;&gt;"","-" &amp;TEXT(comp[[#This Row],[C]],"0.##") &amp;TEXT(Q$1,0),"")</f>
        <v/>
      </c>
      <c r="AT322" s="46" t="str">
        <f>IF(R322&lt;&gt;"","-" &amp;TEXT(comp[[#This Row],[Zr]],"0.##") &amp;TEXT(R$1,0),"")</f>
        <v/>
      </c>
      <c r="AU322" s="46" t="str">
        <f>IF(S322&lt;&gt;"","-" &amp;TEXT(comp[[#This Row],[B]],"0.##") &amp;TEXT(S$1,0),"")</f>
        <v/>
      </c>
      <c r="AV322" s="46" t="str">
        <f>IF(T322&lt;&gt;"","-" &amp;TEXT(comp[[#This Row],[Ir]],"0.#") &amp;TEXT(T$1,0),"")</f>
        <v/>
      </c>
      <c r="AW322" s="46" t="str">
        <f>IF(U322&lt;&gt;"","-" &amp;TEXT(comp[[#This Row],[Re]],"0.#") &amp;TEXT(U$1,0),"")</f>
        <v/>
      </c>
      <c r="AX322" s="46" t="str">
        <f>IF(V322&lt;&gt;"","-" &amp;TEXT(comp[[#This Row],[Si]],"0.#") &amp;TEXT(V$1,0),"")</f>
        <v/>
      </c>
      <c r="AY322" s="46" t="str">
        <f>IF(W322&lt;&gt;"","-" &amp;TEXT(comp[[#This Row],[Fe]],"0.#") &amp;TEXT(W$1,0),"")</f>
        <v/>
      </c>
      <c r="AZ322" s="46" t="str">
        <f>IF(X322&lt;&gt;"","-" &amp;TEXT(comp[[#This Row],[Y]],"0.#") &amp;TEXT(X$1,0),"")</f>
        <v/>
      </c>
      <c r="BA322" s="46" t="str">
        <f>IF(Y322&lt;&gt;"","-" &amp;TEXT(comp[[#This Row],[Hf]],"0.#") &amp;TEXT(Y$1,0),"")</f>
        <v/>
      </c>
      <c r="BB322" s="46" t="str">
        <f>IF(Z322&lt;&gt;"","-" &amp;TEXT(comp[[#This Row],[Ge]],"0.#") &amp;TEXT(Z$1,0),"")</f>
        <v/>
      </c>
      <c r="BC322" s="46" t="str">
        <f>IF(AA322&lt;&gt;"","-" &amp;TEXT(comp[[#This Row],[Mn]],"0.#") &amp;TEXT(AA$1,0),"")</f>
        <v/>
      </c>
      <c r="BD322" s="46" t="str">
        <f>IF(AB322&lt;&gt;"","-" &amp;TEXT(comp[[#This Row],[Sc]],"0.#") &amp;TEXT(AB$1,0),"")</f>
        <v/>
      </c>
      <c r="BE322" s="46" t="str">
        <f>IF(AC322&lt;&gt;"","-" &amp;TEXT(comp[[#This Row],[Ru]],"0.#") &amp;TEXT(AC$1,0),"")</f>
        <v/>
      </c>
      <c r="BF322" s="46" t="str">
        <f>IF(AD322&lt;&gt;"","-" &amp;TEXT(comp[[#This Row],[Ce]],"0.#") &amp;TEXT(AD$1,0),"")</f>
        <v/>
      </c>
      <c r="BG322" s="46" t="str">
        <f>IF(AE322&lt;&gt;"","-" &amp;TEXT([1]comp!$AE322,"0.#") &amp;TEXT(AE$1,0),"")</f>
        <v/>
      </c>
      <c r="BH322" s="28" t="str">
        <f>[1]comp!$D322 &amp; [1]comp!$E322</f>
        <v>TaNbMurray, S. P., Stinville, J. C., Callahan, P. G., Rhein, R. K. &amp; Pollock, T. M. Low Cycle Fatigue of Single Crystal γ′ -containing Co-based Superalloys at 750∘C. Metall. Mater. Trans. A Phys. Metall. Mater. Sci. 51, 200–213 (2020).</v>
      </c>
      <c r="BI322" s="36" t="str">
        <f t="shared" ref="BI322:BI385" si="27">TEXT(AI322,0) &amp;TEXT(AL322,0) &amp;TEXT(AY322,0) &amp;TEXT(AJ322,0) &amp;TEXT(AM322,0) &amp;TEXT(AK322,0) &amp;TEXT(AQ322,0) &amp;TEXT(AN322,0) &amp;TEXT(AO322,0) &amp;TEXT(AP322,0) &amp;TEXT(AR322,0)&amp;TEXT(AV322,0) &amp;TEXT(AW322,0) &amp;TEXT(AX322,0) &amp;TEXT(BA322,0)  &amp;TEXT(BB322,0) &amp;TEXT(BC322,0) &amp;TEXT(BD322,0) &amp;TEXT(BE322,0) &amp;TEXT(BF322,0) &amp;TEXT(AS322,0) &amp;TEXT(AT322,0) &amp;TEXT(AU322,0) &amp;TEXT(AZ322,0) &amp;TEXT(BG322,0)</f>
        <v>Co-10.3Al-7.9W-1.1Ta-0.9Nb</v>
      </c>
      <c r="BJ322" s="28" t="s">
        <v>1779</v>
      </c>
      <c r="BK322" t="str">
        <f t="shared" ref="BK322:BK385" si="28">TEXT(AJ322,0) &amp;TEXT(AM322,0) &amp;TEXT(AZ322,0) &amp;TEXT(AK322,0) &amp;TEXT(AN322,0) &amp;TEXT(AL322,0) &amp;TEXT(AR322,0) &amp;TEXT(AO322,0) &amp;TEXT(AP322,0) &amp;TEXT(AQ322,0) &amp;TEXT(AS322,0)&amp;TEXT(AW322,0) &amp;TEXT(AX322,0) &amp;TEXT(AY322,0) &amp;TEXT(BB322,0)  &amp;TEXT(BC322,0) &amp;TEXT(BD322,0) &amp;TEXT(BE322,0) &amp;TEXT(BF322,0) &amp;TEXT(AT322,0) &amp;TEXT(AU322,0) &amp;TEXT(AV322,0) &amp;TEXT(BA322,0) &amp;TEXT(BG322,0)</f>
        <v>-10.3Al-7.9W-1.1Ta-0.9Nb</v>
      </c>
      <c r="BL322"/>
      <c r="BM322"/>
      <c r="BN322"/>
      <c r="BO322"/>
    </row>
    <row r="323" spans="1:67" s="28" customFormat="1" x14ac:dyDescent="0.3">
      <c r="A323" s="26" t="str">
        <f t="shared" si="25"/>
        <v>Co-30.7Ni-7.5Al-0.Cr-2.1W-4.2Ti-1.1Ta-1.Nb-3.2Mo-0.07B</v>
      </c>
      <c r="B323" s="60" t="s">
        <v>1482</v>
      </c>
      <c r="C323" s="60" t="s">
        <v>2978</v>
      </c>
      <c r="D323" s="65" t="s">
        <v>647</v>
      </c>
      <c r="E323" s="44" t="s">
        <v>727</v>
      </c>
      <c r="F323" s="44">
        <v>336</v>
      </c>
      <c r="G323" s="54">
        <f t="shared" si="26"/>
        <v>50.122000000000007</v>
      </c>
      <c r="H323" s="54">
        <v>30.7</v>
      </c>
      <c r="I323" s="54">
        <v>7.48</v>
      </c>
      <c r="J323" s="54">
        <v>0</v>
      </c>
      <c r="K323" s="54">
        <v>2.14</v>
      </c>
      <c r="L323" s="54">
        <v>4.1500000000000004</v>
      </c>
      <c r="M323" s="54">
        <v>1.1100000000000001</v>
      </c>
      <c r="N323" s="54">
        <v>1.04</v>
      </c>
      <c r="O323" s="54"/>
      <c r="P323" s="54">
        <v>3.19</v>
      </c>
      <c r="Q323" s="50"/>
      <c r="R323" s="50"/>
      <c r="S323" s="50">
        <v>6.8000000000000005E-2</v>
      </c>
      <c r="T323" s="54"/>
      <c r="U323" s="54"/>
      <c r="V323" s="54"/>
      <c r="W323" s="54"/>
      <c r="X323" s="54"/>
      <c r="Y323" s="54"/>
      <c r="Z323" s="54"/>
      <c r="AA323" s="54"/>
      <c r="AB323" s="54"/>
      <c r="AC323" s="54"/>
      <c r="AD323" s="54"/>
      <c r="AE323" s="54"/>
      <c r="AF323" s="44">
        <f t="shared" ref="AF323:AF386" si="29">(G323*$G$2+I323*$I$2+K323*$K$2+H323*H$2+J323*J$2+M323*M$2+N323*N$2+O323*O$2+L323*L$2+P323*P$2+Q323*Q$2+R323*R$2+S323*S$2+T323*T$2+U323*U$2+V323*V$2+W323*W$2+X323*X$2+Y323*Y$2+Z323*Z$2+AA323*AA$2+AB323*AB$2+AC323*AC$2+AD323*AD$2)/100</f>
        <v>8.600112300000001</v>
      </c>
      <c r="AG323" s="44"/>
      <c r="AH323" s="44"/>
      <c r="AI323" s="46" t="s">
        <v>1</v>
      </c>
      <c r="AJ323" s="46" t="str">
        <f>IF(I323&lt;&gt;"","-" &amp;TEXT([1]comp!$I323,"0.#") &amp;TEXT(I$1,0),"")</f>
        <v>-7.5Al</v>
      </c>
      <c r="AK323" s="46" t="str">
        <f>IF(K323&lt;&gt;"","-" &amp;TEXT(comp[[#This Row],[W]],"0.#") &amp;TEXT(K$1,0),"")</f>
        <v>-2.1W</v>
      </c>
      <c r="AL323" s="46" t="str">
        <f>IF(H323&lt;&gt;"","-" &amp;TEXT(comp[[#This Row],[Ni]],"0.#") &amp;TEXT(H$1,0),"")</f>
        <v>-30.7Ni</v>
      </c>
      <c r="AM323" s="46" t="str">
        <f>IF(J323&lt;&gt;"","-" &amp;TEXT(comp[[#This Row],[Cr]],"0.#") &amp;TEXT(J$1,0),"")</f>
        <v>-0.Cr</v>
      </c>
      <c r="AN323" s="46" t="str">
        <f>IF(M323&lt;&gt;"","-" &amp;TEXT(comp[[#This Row],[Ta]],"0.#") &amp;TEXT(M$1,0),"")</f>
        <v>-1.1Ta</v>
      </c>
      <c r="AO323" s="46" t="str">
        <f>IF(N323&lt;&gt;"","-" &amp;TEXT(comp[[#This Row],[Nb]],"0.#") &amp;TEXT(N$1,0),"")</f>
        <v>-1.Nb</v>
      </c>
      <c r="AP323" s="46" t="str">
        <f>IF(O323&lt;&gt;"","-" &amp;TEXT(comp[[#This Row],[V]],"0.#") &amp;TEXT(O$1,0),"")</f>
        <v/>
      </c>
      <c r="AQ323" s="46" t="str">
        <f>IF(L323&lt;&gt;"","-" &amp;TEXT(comp[[#This Row],[Ti]],"0.#") &amp;TEXT(L$1,0),"")</f>
        <v>-4.2Ti</v>
      </c>
      <c r="AR323" s="46" t="str">
        <f>IF(P323&lt;&gt;"","-" &amp;TEXT(comp[[#This Row],[Mo]],"0.#") &amp;TEXT(P$1,0),"")</f>
        <v>-3.2Mo</v>
      </c>
      <c r="AS323" s="46" t="str">
        <f>IF(Q323&lt;&gt;"","-" &amp;TEXT(comp[[#This Row],[C]],"0.##") &amp;TEXT(Q$1,0),"")</f>
        <v/>
      </c>
      <c r="AT323" s="46" t="str">
        <f>IF(R323&lt;&gt;"","-" &amp;TEXT(comp[[#This Row],[Zr]],"0.##") &amp;TEXT(R$1,0),"")</f>
        <v/>
      </c>
      <c r="AU323" s="46" t="str">
        <f>IF(S323&lt;&gt;"","-" &amp;TEXT(comp[[#This Row],[B]],"0.##") &amp;TEXT(S$1,0),"")</f>
        <v>-0.07B</v>
      </c>
      <c r="AV323" s="46" t="str">
        <f>IF(T323&lt;&gt;"","-" &amp;TEXT(comp[[#This Row],[Ir]],"0.#") &amp;TEXT(T$1,0),"")</f>
        <v/>
      </c>
      <c r="AW323" s="46" t="str">
        <f>IF(U323&lt;&gt;"","-" &amp;TEXT(comp[[#This Row],[Re]],"0.#") &amp;TEXT(U$1,0),"")</f>
        <v/>
      </c>
      <c r="AX323" s="46" t="str">
        <f>IF(V323&lt;&gt;"","-" &amp;TEXT(comp[[#This Row],[Si]],"0.#") &amp;TEXT(V$1,0),"")</f>
        <v/>
      </c>
      <c r="AY323" s="46" t="str">
        <f>IF(W323&lt;&gt;"","-" &amp;TEXT(comp[[#This Row],[Fe]],"0.#") &amp;TEXT(W$1,0),"")</f>
        <v/>
      </c>
      <c r="AZ323" s="46" t="str">
        <f>IF(X323&lt;&gt;"","-" &amp;TEXT(comp[[#This Row],[Y]],"0.#") &amp;TEXT(X$1,0),"")</f>
        <v/>
      </c>
      <c r="BA323" s="46" t="str">
        <f>IF(Y323&lt;&gt;"","-" &amp;TEXT(comp[[#This Row],[Hf]],"0.#") &amp;TEXT(Y$1,0),"")</f>
        <v/>
      </c>
      <c r="BB323" s="46" t="str">
        <f>IF(Z323&lt;&gt;"","-" &amp;TEXT(comp[[#This Row],[Ge]],"0.#") &amp;TEXT(Z$1,0),"")</f>
        <v/>
      </c>
      <c r="BC323" s="46" t="str">
        <f>IF(AA323&lt;&gt;"","-" &amp;TEXT(comp[[#This Row],[Mn]],"0.#") &amp;TEXT(AA$1,0),"")</f>
        <v/>
      </c>
      <c r="BD323" s="46" t="str">
        <f>IF(AB323&lt;&gt;"","-" &amp;TEXT(comp[[#This Row],[Sc]],"0.#") &amp;TEXT(AB$1,0),"")</f>
        <v/>
      </c>
      <c r="BE323" s="46" t="str">
        <f>IF(AC323&lt;&gt;"","-" &amp;TEXT(comp[[#This Row],[Ru]],"0.#") &amp;TEXT(AC$1,0),"")</f>
        <v/>
      </c>
      <c r="BF323" s="46" t="str">
        <f>IF(AD323&lt;&gt;"","-" &amp;TEXT(comp[[#This Row],[Ce]],"0.#") &amp;TEXT(AD$1,0),"")</f>
        <v/>
      </c>
      <c r="BG323" s="46" t="str">
        <f>IF(AE323&lt;&gt;"","-" &amp;TEXT([1]comp!$AE323,"0.#") &amp;TEXT(AE$1,0),"")</f>
        <v/>
      </c>
      <c r="BH323" s="44" t="str">
        <f>[1]comp!$D323 &amp; [1]comp!$E323</f>
        <v>0CrNg, D. S. et al. Effect of Cr additions on a γ-γ’ microstructure and creep behavior of a Co-based superalloy with low W content. Mater. Sci. Eng. A 778, (2020).</v>
      </c>
      <c r="BI323" s="63" t="str">
        <f t="shared" si="27"/>
        <v>Co-30.7Ni-7.5Al-0.Cr-2.1W-4.2Ti-1.1Ta-1.Nb-3.2Mo-0.07B</v>
      </c>
      <c r="BJ323" s="44" t="s">
        <v>2006</v>
      </c>
      <c r="BK323" t="str">
        <f t="shared" si="28"/>
        <v>-7.5Al-0.Cr-2.1W-1.1Ta-30.7Ni-3.2Mo-1.Nb-4.2Ti-0.07B</v>
      </c>
      <c r="BL323"/>
      <c r="BM323"/>
      <c r="BN323"/>
      <c r="BO323"/>
    </row>
    <row r="324" spans="1:67" s="28" customFormat="1" x14ac:dyDescent="0.3">
      <c r="A324" s="26" t="str">
        <f t="shared" si="25"/>
        <v>Co-31.3Ni-6.6Al-4.2Cr-2.1W-3.9Ti-1.Ta-1.Nb-3.2Mo-0.12B</v>
      </c>
      <c r="B324" s="60" t="s">
        <v>1482</v>
      </c>
      <c r="C324" s="60" t="s">
        <v>2979</v>
      </c>
      <c r="D324" s="44" t="s">
        <v>728</v>
      </c>
      <c r="E324" s="44" t="s">
        <v>727</v>
      </c>
      <c r="F324" s="44">
        <v>337</v>
      </c>
      <c r="G324" s="54">
        <f t="shared" si="26"/>
        <v>46.700999999999993</v>
      </c>
      <c r="H324" s="54">
        <v>31.3</v>
      </c>
      <c r="I324" s="54">
        <v>6.56</v>
      </c>
      <c r="J324" s="54">
        <v>4.18</v>
      </c>
      <c r="K324" s="54">
        <v>2.1</v>
      </c>
      <c r="L324" s="54">
        <v>3.92</v>
      </c>
      <c r="M324" s="54">
        <v>1.02</v>
      </c>
      <c r="N324" s="54">
        <v>0.95</v>
      </c>
      <c r="O324" s="54"/>
      <c r="P324" s="54">
        <v>3.15</v>
      </c>
      <c r="Q324" s="50"/>
      <c r="R324" s="50"/>
      <c r="S324" s="50">
        <v>0.11899999999999999</v>
      </c>
      <c r="T324" s="54"/>
      <c r="U324" s="54"/>
      <c r="V324" s="54"/>
      <c r="W324" s="54"/>
      <c r="X324" s="54"/>
      <c r="Y324" s="54"/>
      <c r="Z324" s="54"/>
      <c r="AA324" s="54"/>
      <c r="AB324" s="54"/>
      <c r="AC324" s="54"/>
      <c r="AD324" s="54"/>
      <c r="AE324" s="54"/>
      <c r="AF324" s="44">
        <f t="shared" si="29"/>
        <v>8.5811717999999981</v>
      </c>
      <c r="AG324" s="44"/>
      <c r="AH324" s="44"/>
      <c r="AI324" s="46" t="s">
        <v>1</v>
      </c>
      <c r="AJ324" s="46" t="str">
        <f>IF(I324&lt;&gt;"","-" &amp;TEXT([1]comp!$I324,"0.#") &amp;TEXT(I$1,0),"")</f>
        <v>-6.6Al</v>
      </c>
      <c r="AK324" s="46" t="str">
        <f>IF(K324&lt;&gt;"","-" &amp;TEXT(comp[[#This Row],[W]],"0.#") &amp;TEXT(K$1,0),"")</f>
        <v>-2.1W</v>
      </c>
      <c r="AL324" s="46" t="str">
        <f>IF(H324&lt;&gt;"","-" &amp;TEXT(comp[[#This Row],[Ni]],"0.#") &amp;TEXT(H$1,0),"")</f>
        <v>-31.3Ni</v>
      </c>
      <c r="AM324" s="46" t="str">
        <f>IF(J324&lt;&gt;"","-" &amp;TEXT(comp[[#This Row],[Cr]],"0.#") &amp;TEXT(J$1,0),"")</f>
        <v>-4.2Cr</v>
      </c>
      <c r="AN324" s="46" t="str">
        <f>IF(M324&lt;&gt;"","-" &amp;TEXT(comp[[#This Row],[Ta]],"0.#") &amp;TEXT(M$1,0),"")</f>
        <v>-1.Ta</v>
      </c>
      <c r="AO324" s="46" t="str">
        <f>IF(N324&lt;&gt;"","-" &amp;TEXT(comp[[#This Row],[Nb]],"0.#") &amp;TEXT(N$1,0),"")</f>
        <v>-1.Nb</v>
      </c>
      <c r="AP324" s="46" t="str">
        <f>IF(O324&lt;&gt;"","-" &amp;TEXT(comp[[#This Row],[V]],"0.#") &amp;TEXT(O$1,0),"")</f>
        <v/>
      </c>
      <c r="AQ324" s="46" t="str">
        <f>IF(L324&lt;&gt;"","-" &amp;TEXT(comp[[#This Row],[Ti]],"0.#") &amp;TEXT(L$1,0),"")</f>
        <v>-3.9Ti</v>
      </c>
      <c r="AR324" s="46" t="str">
        <f>IF(P324&lt;&gt;"","-" &amp;TEXT(comp[[#This Row],[Mo]],"0.#") &amp;TEXT(P$1,0),"")</f>
        <v>-3.2Mo</v>
      </c>
      <c r="AS324" s="46" t="str">
        <f>IF(Q324&lt;&gt;"","-" &amp;TEXT(comp[[#This Row],[C]],"0.##") &amp;TEXT(Q$1,0),"")</f>
        <v/>
      </c>
      <c r="AT324" s="46" t="str">
        <f>IF(R324&lt;&gt;"","-" &amp;TEXT(comp[[#This Row],[Zr]],"0.##") &amp;TEXT(R$1,0),"")</f>
        <v/>
      </c>
      <c r="AU324" s="46" t="str">
        <f>IF(S324&lt;&gt;"","-" &amp;TEXT(comp[[#This Row],[B]],"0.##") &amp;TEXT(S$1,0),"")</f>
        <v>-0.12B</v>
      </c>
      <c r="AV324" s="46" t="str">
        <f>IF(T324&lt;&gt;"","-" &amp;TEXT(comp[[#This Row],[Ir]],"0.#") &amp;TEXT(T$1,0),"")</f>
        <v/>
      </c>
      <c r="AW324" s="46" t="str">
        <f>IF(U324&lt;&gt;"","-" &amp;TEXT(comp[[#This Row],[Re]],"0.#") &amp;TEXT(U$1,0),"")</f>
        <v/>
      </c>
      <c r="AX324" s="46" t="str">
        <f>IF(V324&lt;&gt;"","-" &amp;TEXT(comp[[#This Row],[Si]],"0.#") &amp;TEXT(V$1,0),"")</f>
        <v/>
      </c>
      <c r="AY324" s="46" t="str">
        <f>IF(W324&lt;&gt;"","-" &amp;TEXT(comp[[#This Row],[Fe]],"0.#") &amp;TEXT(W$1,0),"")</f>
        <v/>
      </c>
      <c r="AZ324" s="46" t="str">
        <f>IF(X324&lt;&gt;"","-" &amp;TEXT(comp[[#This Row],[Y]],"0.#") &amp;TEXT(X$1,0),"")</f>
        <v/>
      </c>
      <c r="BA324" s="46" t="str">
        <f>IF(Y324&lt;&gt;"","-" &amp;TEXT(comp[[#This Row],[Hf]],"0.#") &amp;TEXT(Y$1,0),"")</f>
        <v/>
      </c>
      <c r="BB324" s="46" t="str">
        <f>IF(Z324&lt;&gt;"","-" &amp;TEXT(comp[[#This Row],[Ge]],"0.#") &amp;TEXT(Z$1,0),"")</f>
        <v/>
      </c>
      <c r="BC324" s="46" t="str">
        <f>IF(AA324&lt;&gt;"","-" &amp;TEXT(comp[[#This Row],[Mn]],"0.#") &amp;TEXT(AA$1,0),"")</f>
        <v/>
      </c>
      <c r="BD324" s="46" t="str">
        <f>IF(AB324&lt;&gt;"","-" &amp;TEXT(comp[[#This Row],[Sc]],"0.#") &amp;TEXT(AB$1,0),"")</f>
        <v/>
      </c>
      <c r="BE324" s="46" t="str">
        <f>IF(AC324&lt;&gt;"","-" &amp;TEXT(comp[[#This Row],[Ru]],"0.#") &amp;TEXT(AC$1,0),"")</f>
        <v/>
      </c>
      <c r="BF324" s="46" t="str">
        <f>IF(AD324&lt;&gt;"","-" &amp;TEXT(comp[[#This Row],[Ce]],"0.#") &amp;TEXT(AD$1,0),"")</f>
        <v/>
      </c>
      <c r="BG324" s="46" t="str">
        <f>IF(AE324&lt;&gt;"","-" &amp;TEXT([1]comp!$AE324,"0.#") &amp;TEXT(AE$1,0),"")</f>
        <v/>
      </c>
      <c r="BH324" s="44" t="str">
        <f>[1]comp!$D324 &amp; [1]comp!$E324</f>
        <v>4CrNg, D. S. et al. Effect of Cr additions on a γ-γ’ microstructure and creep behavior of a Co-based superalloy with low W content. Mater. Sci. Eng. A 778, (2020).</v>
      </c>
      <c r="BI324" s="63" t="str">
        <f t="shared" si="27"/>
        <v>Co-31.3Ni-6.6Al-4.2Cr-2.1W-3.9Ti-1.Ta-1.Nb-3.2Mo-0.12B</v>
      </c>
      <c r="BJ324" s="44" t="s">
        <v>2007</v>
      </c>
      <c r="BK324" t="str">
        <f t="shared" si="28"/>
        <v>-6.6Al-4.2Cr-2.1W-1.Ta-31.3Ni-3.2Mo-1.Nb-3.9Ti-0.12B</v>
      </c>
      <c r="BL324"/>
      <c r="BM324"/>
      <c r="BN324"/>
      <c r="BO324"/>
    </row>
    <row r="325" spans="1:67" s="31" customFormat="1" x14ac:dyDescent="0.3">
      <c r="A325" s="26" t="str">
        <f t="shared" si="25"/>
        <v>Co-28.7Ni-7.1Al-12.2Cr-1.8W-3.5Ti-1.1Ta-0.9Nb-2.9Mo-0.1B</v>
      </c>
      <c r="B325" s="60" t="s">
        <v>1482</v>
      </c>
      <c r="C325" s="60" t="s">
        <v>2980</v>
      </c>
      <c r="D325" s="44" t="s">
        <v>730</v>
      </c>
      <c r="E325" s="44" t="s">
        <v>727</v>
      </c>
      <c r="F325" s="44">
        <v>339</v>
      </c>
      <c r="G325" s="54">
        <f t="shared" si="26"/>
        <v>41.660000000000004</v>
      </c>
      <c r="H325" s="54">
        <v>28.74</v>
      </c>
      <c r="I325" s="54">
        <v>7.12</v>
      </c>
      <c r="J325" s="54">
        <v>12.2</v>
      </c>
      <c r="K325" s="54">
        <v>1.76</v>
      </c>
      <c r="L325" s="54">
        <v>3.49</v>
      </c>
      <c r="M325" s="54">
        <v>1.05</v>
      </c>
      <c r="N325" s="54">
        <v>0.94</v>
      </c>
      <c r="O325" s="54"/>
      <c r="P325" s="54">
        <v>2.94</v>
      </c>
      <c r="Q325" s="50"/>
      <c r="R325" s="50"/>
      <c r="S325" s="50">
        <v>0.1</v>
      </c>
      <c r="T325" s="54"/>
      <c r="U325" s="54"/>
      <c r="V325" s="54"/>
      <c r="W325" s="54"/>
      <c r="X325" s="54"/>
      <c r="Y325" s="54"/>
      <c r="Z325" s="54"/>
      <c r="AA325" s="54"/>
      <c r="AB325" s="54"/>
      <c r="AC325" s="54"/>
      <c r="AD325" s="54"/>
      <c r="AE325" s="54"/>
      <c r="AF325" s="44">
        <f t="shared" si="29"/>
        <v>8.3934884999999984</v>
      </c>
      <c r="AG325" s="44"/>
      <c r="AH325" s="44" t="s">
        <v>99</v>
      </c>
      <c r="AI325" s="46" t="s">
        <v>1</v>
      </c>
      <c r="AJ325" s="46" t="str">
        <f>IF(I325&lt;&gt;"","-" &amp;TEXT([1]comp!$I325,"0.#") &amp;TEXT(I$1,0),"")</f>
        <v>-7.1Al</v>
      </c>
      <c r="AK325" s="46" t="str">
        <f>IF(K325&lt;&gt;"","-" &amp;TEXT(comp[[#This Row],[W]],"0.#") &amp;TEXT(K$1,0),"")</f>
        <v>-1.8W</v>
      </c>
      <c r="AL325" s="46" t="str">
        <f>IF(H325&lt;&gt;"","-" &amp;TEXT(comp[[#This Row],[Ni]],"0.#") &amp;TEXT(H$1,0),"")</f>
        <v>-28.7Ni</v>
      </c>
      <c r="AM325" s="46" t="str">
        <f>IF(J325&lt;&gt;"","-" &amp;TEXT(comp[[#This Row],[Cr]],"0.#") &amp;TEXT(J$1,0),"")</f>
        <v>-12.2Cr</v>
      </c>
      <c r="AN325" s="46" t="str">
        <f>IF(M325&lt;&gt;"","-" &amp;TEXT(comp[[#This Row],[Ta]],"0.#") &amp;TEXT(M$1,0),"")</f>
        <v>-1.1Ta</v>
      </c>
      <c r="AO325" s="46" t="str">
        <f>IF(N325&lt;&gt;"","-" &amp;TEXT(comp[[#This Row],[Nb]],"0.#") &amp;TEXT(N$1,0),"")</f>
        <v>-0.9Nb</v>
      </c>
      <c r="AP325" s="46" t="str">
        <f>IF(O325&lt;&gt;"","-" &amp;TEXT(comp[[#This Row],[V]],"0.#") &amp;TEXT(O$1,0),"")</f>
        <v/>
      </c>
      <c r="AQ325" s="46" t="str">
        <f>IF(L325&lt;&gt;"","-" &amp;TEXT(comp[[#This Row],[Ti]],"0.#") &amp;TEXT(L$1,0),"")</f>
        <v>-3.5Ti</v>
      </c>
      <c r="AR325" s="46" t="str">
        <f>IF(P325&lt;&gt;"","-" &amp;TEXT(comp[[#This Row],[Mo]],"0.#") &amp;TEXT(P$1,0),"")</f>
        <v>-2.9Mo</v>
      </c>
      <c r="AS325" s="46" t="str">
        <f>IF(Q325&lt;&gt;"","-" &amp;TEXT(comp[[#This Row],[C]],"0.##") &amp;TEXT(Q$1,0),"")</f>
        <v/>
      </c>
      <c r="AT325" s="46" t="str">
        <f>IF(R325&lt;&gt;"","-" &amp;TEXT(comp[[#This Row],[Zr]],"0.##") &amp;TEXT(R$1,0),"")</f>
        <v/>
      </c>
      <c r="AU325" s="46" t="str">
        <f>IF(S325&lt;&gt;"","-" &amp;TEXT(comp[[#This Row],[B]],"0.##") &amp;TEXT(S$1,0),"")</f>
        <v>-0.1B</v>
      </c>
      <c r="AV325" s="46" t="str">
        <f>IF(T325&lt;&gt;"","-" &amp;TEXT(comp[[#This Row],[Ir]],"0.#") &amp;TEXT(T$1,0),"")</f>
        <v/>
      </c>
      <c r="AW325" s="46" t="str">
        <f>IF(U325&lt;&gt;"","-" &amp;TEXT(comp[[#This Row],[Re]],"0.#") &amp;TEXT(U$1,0),"")</f>
        <v/>
      </c>
      <c r="AX325" s="46" t="str">
        <f>IF(V325&lt;&gt;"","-" &amp;TEXT(comp[[#This Row],[Si]],"0.#") &amp;TEXT(V$1,0),"")</f>
        <v/>
      </c>
      <c r="AY325" s="46" t="str">
        <f>IF(W325&lt;&gt;"","-" &amp;TEXT(comp[[#This Row],[Fe]],"0.#") &amp;TEXT(W$1,0),"")</f>
        <v/>
      </c>
      <c r="AZ325" s="46" t="str">
        <f>IF(X325&lt;&gt;"","-" &amp;TEXT(comp[[#This Row],[Y]],"0.#") &amp;TEXT(X$1,0),"")</f>
        <v/>
      </c>
      <c r="BA325" s="46" t="str">
        <f>IF(Y325&lt;&gt;"","-" &amp;TEXT(comp[[#This Row],[Hf]],"0.#") &amp;TEXT(Y$1,0),"")</f>
        <v/>
      </c>
      <c r="BB325" s="46" t="str">
        <f>IF(Z325&lt;&gt;"","-" &amp;TEXT(comp[[#This Row],[Ge]],"0.#") &amp;TEXT(Z$1,0),"")</f>
        <v/>
      </c>
      <c r="BC325" s="46" t="str">
        <f>IF(AA325&lt;&gt;"","-" &amp;TEXT(comp[[#This Row],[Mn]],"0.#") &amp;TEXT(AA$1,0),"")</f>
        <v/>
      </c>
      <c r="BD325" s="46" t="str">
        <f>IF(AB325&lt;&gt;"","-" &amp;TEXT(comp[[#This Row],[Sc]],"0.#") &amp;TEXT(AB$1,0),"")</f>
        <v/>
      </c>
      <c r="BE325" s="46" t="str">
        <f>IF(AC325&lt;&gt;"","-" &amp;TEXT(comp[[#This Row],[Ru]],"0.#") &amp;TEXT(AC$1,0),"")</f>
        <v/>
      </c>
      <c r="BF325" s="46" t="str">
        <f>IF(AD325&lt;&gt;"","-" &amp;TEXT(comp[[#This Row],[Ce]],"0.#") &amp;TEXT(AD$1,0),"")</f>
        <v/>
      </c>
      <c r="BG325" s="46" t="str">
        <f>IF(AE325&lt;&gt;"","-" &amp;TEXT([1]comp!$AE325,"0.#") &amp;TEXT(AE$1,0),"")</f>
        <v/>
      </c>
      <c r="BH325" s="44" t="str">
        <f>[1]comp!$D325 &amp; [1]comp!$E325</f>
        <v>12CrNg, D. S. et al. Effect of Cr additions on a γ-γ’ microstructure and creep behavior of a Co-based superalloy with low W content. Mater. Sci. Eng. A 778, (2020).</v>
      </c>
      <c r="BI325" s="63" t="str">
        <f t="shared" si="27"/>
        <v>Co-28.7Ni-7.1Al-12.2Cr-1.8W-3.5Ti-1.1Ta-0.9Nb-2.9Mo-0.1B</v>
      </c>
      <c r="BJ325" s="44" t="s">
        <v>2008</v>
      </c>
      <c r="BK325" t="str">
        <f t="shared" si="28"/>
        <v>-7.1Al-12.2Cr-1.8W-1.1Ta-28.7Ni-2.9Mo-0.9Nb-3.5Ti-0.1B</v>
      </c>
      <c r="BL325"/>
      <c r="BM325"/>
      <c r="BN325"/>
      <c r="BO325"/>
    </row>
    <row r="326" spans="1:67" s="31" customFormat="1" x14ac:dyDescent="0.3">
      <c r="A326" s="26" t="str">
        <f t="shared" si="25"/>
        <v>Co-30.Ni-9.5Al-4.8Cr-2.1Ti-1.9Ta-5.Mo</v>
      </c>
      <c r="B326" s="60" t="s">
        <v>1481</v>
      </c>
      <c r="C326" s="60" t="s">
        <v>2981</v>
      </c>
      <c r="D326" s="65" t="s">
        <v>735</v>
      </c>
      <c r="E326" s="44" t="s">
        <v>734</v>
      </c>
      <c r="F326" s="44">
        <v>340</v>
      </c>
      <c r="G326" s="54">
        <f t="shared" si="26"/>
        <v>46.73</v>
      </c>
      <c r="H326" s="54">
        <v>29.96</v>
      </c>
      <c r="I326" s="54">
        <v>9.5399999999999991</v>
      </c>
      <c r="J326" s="54">
        <v>4.78</v>
      </c>
      <c r="K326" s="54"/>
      <c r="L326" s="54">
        <v>2.13</v>
      </c>
      <c r="M326" s="54">
        <v>1.91</v>
      </c>
      <c r="N326" s="54"/>
      <c r="O326" s="54"/>
      <c r="P326" s="54">
        <v>4.95</v>
      </c>
      <c r="Q326" s="50"/>
      <c r="R326" s="50"/>
      <c r="S326" s="50"/>
      <c r="T326" s="54"/>
      <c r="U326" s="54"/>
      <c r="V326" s="54"/>
      <c r="W326" s="54"/>
      <c r="X326" s="54"/>
      <c r="Y326" s="54"/>
      <c r="Z326" s="54"/>
      <c r="AA326" s="54"/>
      <c r="AB326" s="54"/>
      <c r="AC326" s="54"/>
      <c r="AD326" s="54"/>
      <c r="AE326" s="54"/>
      <c r="AF326" s="44">
        <f t="shared" si="29"/>
        <v>8.3519428999999992</v>
      </c>
      <c r="AG326" s="44"/>
      <c r="AH326" s="44"/>
      <c r="AI326" s="46" t="s">
        <v>1</v>
      </c>
      <c r="AJ326" s="46" t="str">
        <f>IF(I326&lt;&gt;"","-" &amp;TEXT([1]comp!$I326,"0.#") &amp;TEXT(I$1,0),"")</f>
        <v>-9.5Al</v>
      </c>
      <c r="AK326" s="46" t="str">
        <f>IF(K326&lt;&gt;"","-" &amp;TEXT(comp[[#This Row],[W]],"0.#") &amp;TEXT(K$1,0),"")</f>
        <v/>
      </c>
      <c r="AL326" s="46" t="str">
        <f>IF(H326&lt;&gt;"","-" &amp;TEXT(comp[[#This Row],[Ni]],"0.#") &amp;TEXT(H$1,0),"")</f>
        <v>-30.Ni</v>
      </c>
      <c r="AM326" s="46" t="str">
        <f>IF(J326&lt;&gt;"","-" &amp;TEXT(comp[[#This Row],[Cr]],"0.#") &amp;TEXT(J$1,0),"")</f>
        <v>-4.8Cr</v>
      </c>
      <c r="AN326" s="46" t="str">
        <f>IF(M326&lt;&gt;"","-" &amp;TEXT(comp[[#This Row],[Ta]],"0.#") &amp;TEXT(M$1,0),"")</f>
        <v>-1.9Ta</v>
      </c>
      <c r="AO326" s="46" t="str">
        <f>IF(N326&lt;&gt;"","-" &amp;TEXT(comp[[#This Row],[Nb]],"0.#") &amp;TEXT(N$1,0),"")</f>
        <v/>
      </c>
      <c r="AP326" s="46" t="str">
        <f>IF(O326&lt;&gt;"","-" &amp;TEXT(comp[[#This Row],[V]],"0.#") &amp;TEXT(O$1,0),"")</f>
        <v/>
      </c>
      <c r="AQ326" s="46" t="str">
        <f>IF(L326&lt;&gt;"","-" &amp;TEXT(comp[[#This Row],[Ti]],"0.#") &amp;TEXT(L$1,0),"")</f>
        <v>-2.1Ti</v>
      </c>
      <c r="AR326" s="46" t="str">
        <f>IF(P326&lt;&gt;"","-" &amp;TEXT(comp[[#This Row],[Mo]],"0.#") &amp;TEXT(P$1,0),"")</f>
        <v>-5.Mo</v>
      </c>
      <c r="AS326" s="46" t="str">
        <f>IF(Q326&lt;&gt;"","-" &amp;TEXT(comp[[#This Row],[C]],"0.##") &amp;TEXT(Q$1,0),"")</f>
        <v/>
      </c>
      <c r="AT326" s="46" t="str">
        <f>IF(R326&lt;&gt;"","-" &amp;TEXT(comp[[#This Row],[Zr]],"0.##") &amp;TEXT(R$1,0),"")</f>
        <v/>
      </c>
      <c r="AU326" s="46" t="str">
        <f>IF(S326&lt;&gt;"","-" &amp;TEXT(comp[[#This Row],[B]],"0.##") &amp;TEXT(S$1,0),"")</f>
        <v/>
      </c>
      <c r="AV326" s="46" t="str">
        <f>IF(T326&lt;&gt;"","-" &amp;TEXT(comp[[#This Row],[Ir]],"0.#") &amp;TEXT(T$1,0),"")</f>
        <v/>
      </c>
      <c r="AW326" s="46" t="str">
        <f>IF(U326&lt;&gt;"","-" &amp;TEXT(comp[[#This Row],[Re]],"0.#") &amp;TEXT(U$1,0),"")</f>
        <v/>
      </c>
      <c r="AX326" s="46" t="str">
        <f>IF(V326&lt;&gt;"","-" &amp;TEXT(comp[[#This Row],[Si]],"0.#") &amp;TEXT(V$1,0),"")</f>
        <v/>
      </c>
      <c r="AY326" s="46" t="str">
        <f>IF(W326&lt;&gt;"","-" &amp;TEXT(comp[[#This Row],[Fe]],"0.#") &amp;TEXT(W$1,0),"")</f>
        <v/>
      </c>
      <c r="AZ326" s="46" t="str">
        <f>IF(X326&lt;&gt;"","-" &amp;TEXT(comp[[#This Row],[Y]],"0.#") &amp;TEXT(X$1,0),"")</f>
        <v/>
      </c>
      <c r="BA326" s="46" t="str">
        <f>IF(Y326&lt;&gt;"","-" &amp;TEXT(comp[[#This Row],[Hf]],"0.#") &amp;TEXT(Y$1,0),"")</f>
        <v/>
      </c>
      <c r="BB326" s="46" t="str">
        <f>IF(Z326&lt;&gt;"","-" &amp;TEXT(comp[[#This Row],[Ge]],"0.#") &amp;TEXT(Z$1,0),"")</f>
        <v/>
      </c>
      <c r="BC326" s="46" t="str">
        <f>IF(AA326&lt;&gt;"","-" &amp;TEXT(comp[[#This Row],[Mn]],"0.#") &amp;TEXT(AA$1,0),"")</f>
        <v/>
      </c>
      <c r="BD326" s="46" t="str">
        <f>IF(AB326&lt;&gt;"","-" &amp;TEXT(comp[[#This Row],[Sc]],"0.#") &amp;TEXT(AB$1,0),"")</f>
        <v/>
      </c>
      <c r="BE326" s="46" t="str">
        <f>IF(AC326&lt;&gt;"","-" &amp;TEXT(comp[[#This Row],[Ru]],"0.#") &amp;TEXT(AC$1,0),"")</f>
        <v/>
      </c>
      <c r="BF326" s="46" t="str">
        <f>IF(AD326&lt;&gt;"","-" &amp;TEXT(comp[[#This Row],[Ce]],"0.#") &amp;TEXT(AD$1,0),"")</f>
        <v/>
      </c>
      <c r="BG326" s="46" t="str">
        <f>IF(AE326&lt;&gt;"","-" &amp;TEXT([1]comp!$AE326,"0.#") &amp;TEXT(AE$1,0),"")</f>
        <v/>
      </c>
      <c r="BH326" s="44" t="str">
        <f>[1]comp!$D326 &amp; [1]comp!$E326</f>
        <v>nithin alloy 1Nithin, B. ., Chattopadhyay, K. &amp; Phanikumar, G. Characterization of the Hot Deformation Behavior and Microstructure Evolution of a New γ-γ′ Strengthened Cobalt-Based Superalloy. Metall. Mater. Trans. A Phys. Metall. Mater. Sci. 49, 4895–4905 (2018).</v>
      </c>
      <c r="BI326" s="63" t="str">
        <f t="shared" si="27"/>
        <v>Co-30.Ni-9.5Al-4.8Cr-2.1Ti-1.9Ta-5.Mo</v>
      </c>
      <c r="BJ326" s="44" t="s">
        <v>1632</v>
      </c>
      <c r="BK326" t="str">
        <f t="shared" si="28"/>
        <v>-9.5Al-4.8Cr-1.9Ta-30.Ni-5.Mo-2.1Ti</v>
      </c>
      <c r="BL326"/>
      <c r="BM326"/>
      <c r="BN326"/>
      <c r="BO326"/>
    </row>
    <row r="327" spans="1:67" s="31" customFormat="1" x14ac:dyDescent="0.3">
      <c r="A327" s="26" t="str">
        <f t="shared" si="25"/>
        <v>Co-30.4Ni-9.7Al-11.5Cr-2.1Ti-2.2Ta-5.2Mo</v>
      </c>
      <c r="B327" s="60" t="s">
        <v>1481</v>
      </c>
      <c r="C327" s="60" t="s">
        <v>2982</v>
      </c>
      <c r="D327" s="44" t="s">
        <v>733</v>
      </c>
      <c r="E327" s="44" t="s">
        <v>731</v>
      </c>
      <c r="F327" s="44">
        <v>341</v>
      </c>
      <c r="G327" s="54">
        <f t="shared" si="26"/>
        <v>38.9</v>
      </c>
      <c r="H327" s="54">
        <v>30.4</v>
      </c>
      <c r="I327" s="54">
        <v>9.6999999999999993</v>
      </c>
      <c r="J327" s="54">
        <v>11.5</v>
      </c>
      <c r="K327" s="54"/>
      <c r="L327" s="54">
        <v>2.1</v>
      </c>
      <c r="M327" s="54">
        <v>2.2000000000000002</v>
      </c>
      <c r="N327" s="54"/>
      <c r="O327" s="54"/>
      <c r="P327" s="54">
        <v>5.2</v>
      </c>
      <c r="Q327" s="50"/>
      <c r="R327" s="50"/>
      <c r="S327" s="50"/>
      <c r="T327" s="54"/>
      <c r="U327" s="54"/>
      <c r="V327" s="54"/>
      <c r="W327" s="54"/>
      <c r="X327" s="54"/>
      <c r="Y327" s="54"/>
      <c r="Z327" s="54"/>
      <c r="AA327" s="54"/>
      <c r="AB327" s="54"/>
      <c r="AC327" s="54"/>
      <c r="AD327" s="54"/>
      <c r="AE327" s="54"/>
      <c r="AF327" s="44">
        <f t="shared" si="29"/>
        <v>8.254388999999998</v>
      </c>
      <c r="AG327" s="44">
        <v>8.41</v>
      </c>
      <c r="AH327" s="44"/>
      <c r="AI327" s="46" t="s">
        <v>1</v>
      </c>
      <c r="AJ327" s="46" t="str">
        <f>IF(I327&lt;&gt;"","-" &amp;TEXT([1]comp!$I327,"0.#") &amp;TEXT(I$1,0),"")</f>
        <v>-9.7Al</v>
      </c>
      <c r="AK327" s="46" t="str">
        <f>IF(K327&lt;&gt;"","-" &amp;TEXT(comp[[#This Row],[W]],"0.#") &amp;TEXT(K$1,0),"")</f>
        <v/>
      </c>
      <c r="AL327" s="46" t="str">
        <f>IF(H327&lt;&gt;"","-" &amp;TEXT(comp[[#This Row],[Ni]],"0.#") &amp;TEXT(H$1,0),"")</f>
        <v>-30.4Ni</v>
      </c>
      <c r="AM327" s="46" t="str">
        <f>IF(J327&lt;&gt;"","-" &amp;TEXT(comp[[#This Row],[Cr]],"0.#") &amp;TEXT(J$1,0),"")</f>
        <v>-11.5Cr</v>
      </c>
      <c r="AN327" s="46" t="str">
        <f>IF(M327&lt;&gt;"","-" &amp;TEXT(comp[[#This Row],[Ta]],"0.#") &amp;TEXT(M$1,0),"")</f>
        <v>-2.2Ta</v>
      </c>
      <c r="AO327" s="46" t="str">
        <f>IF(N327&lt;&gt;"","-" &amp;TEXT(comp[[#This Row],[Nb]],"0.#") &amp;TEXT(N$1,0),"")</f>
        <v/>
      </c>
      <c r="AP327" s="46" t="str">
        <f>IF(O327&lt;&gt;"","-" &amp;TEXT(comp[[#This Row],[V]],"0.#") &amp;TEXT(O$1,0),"")</f>
        <v/>
      </c>
      <c r="AQ327" s="46" t="str">
        <f>IF(L327&lt;&gt;"","-" &amp;TEXT(comp[[#This Row],[Ti]],"0.#") &amp;TEXT(L$1,0),"")</f>
        <v>-2.1Ti</v>
      </c>
      <c r="AR327" s="46" t="str">
        <f>IF(P327&lt;&gt;"","-" &amp;TEXT(comp[[#This Row],[Mo]],"0.#") &amp;TEXT(P$1,0),"")</f>
        <v>-5.2Mo</v>
      </c>
      <c r="AS327" s="46" t="str">
        <f>IF(Q327&lt;&gt;"","-" &amp;TEXT(comp[[#This Row],[C]],"0.##") &amp;TEXT(Q$1,0),"")</f>
        <v/>
      </c>
      <c r="AT327" s="46" t="str">
        <f>IF(R327&lt;&gt;"","-" &amp;TEXT(comp[[#This Row],[Zr]],"0.##") &amp;TEXT(R$1,0),"")</f>
        <v/>
      </c>
      <c r="AU327" s="46" t="str">
        <f>IF(S327&lt;&gt;"","-" &amp;TEXT(comp[[#This Row],[B]],"0.##") &amp;TEXT(S$1,0),"")</f>
        <v/>
      </c>
      <c r="AV327" s="46" t="str">
        <f>IF(T327&lt;&gt;"","-" &amp;TEXT(comp[[#This Row],[Ir]],"0.#") &amp;TEXT(T$1,0),"")</f>
        <v/>
      </c>
      <c r="AW327" s="46" t="str">
        <f>IF(U327&lt;&gt;"","-" &amp;TEXT(comp[[#This Row],[Re]],"0.#") &amp;TEXT(U$1,0),"")</f>
        <v/>
      </c>
      <c r="AX327" s="46" t="str">
        <f>IF(V327&lt;&gt;"","-" &amp;TEXT(comp[[#This Row],[Si]],"0.#") &amp;TEXT(V$1,0),"")</f>
        <v/>
      </c>
      <c r="AY327" s="46" t="str">
        <f>IF(W327&lt;&gt;"","-" &amp;TEXT(comp[[#This Row],[Fe]],"0.#") &amp;TEXT(W$1,0),"")</f>
        <v/>
      </c>
      <c r="AZ327" s="46" t="str">
        <f>IF(X327&lt;&gt;"","-" &amp;TEXT(comp[[#This Row],[Y]],"0.#") &amp;TEXT(X$1,0),"")</f>
        <v/>
      </c>
      <c r="BA327" s="46" t="str">
        <f>IF(Y327&lt;&gt;"","-" &amp;TEXT(comp[[#This Row],[Hf]],"0.#") &amp;TEXT(Y$1,0),"")</f>
        <v/>
      </c>
      <c r="BB327" s="46" t="str">
        <f>IF(Z327&lt;&gt;"","-" &amp;TEXT(comp[[#This Row],[Ge]],"0.#") &amp;TEXT(Z$1,0),"")</f>
        <v/>
      </c>
      <c r="BC327" s="46" t="str">
        <f>IF(AA327&lt;&gt;"","-" &amp;TEXT(comp[[#This Row],[Mn]],"0.#") &amp;TEXT(AA$1,0),"")</f>
        <v/>
      </c>
      <c r="BD327" s="46" t="str">
        <f>IF(AB327&lt;&gt;"","-" &amp;TEXT(comp[[#This Row],[Sc]],"0.#") &amp;TEXT(AB$1,0),"")</f>
        <v/>
      </c>
      <c r="BE327" s="46" t="str">
        <f>IF(AC327&lt;&gt;"","-" &amp;TEXT(comp[[#This Row],[Ru]],"0.#") &amp;TEXT(AC$1,0),"")</f>
        <v/>
      </c>
      <c r="BF327" s="46" t="str">
        <f>IF(AD327&lt;&gt;"","-" &amp;TEXT(comp[[#This Row],[Ce]],"0.#") &amp;TEXT(AD$1,0),"")</f>
        <v/>
      </c>
      <c r="BG327" s="46" t="str">
        <f>IF(AE327&lt;&gt;"","-" &amp;TEXT([1]comp!$AE327,"0.#") &amp;TEXT(AE$1,0),"")</f>
        <v/>
      </c>
      <c r="BH327" s="44" t="str">
        <f>[1]comp!$D327 &amp; [1]comp!$E327</f>
        <v>10Cr2Ta2TiNithin, B. et al. Effect of Cr addition on γ–γ′ cobalt-based Co–Mo–Al–Ta class of superalloys: a combined experimental and computational study. J. Mater. Sci. 52, 11036–11047 (2017).</v>
      </c>
      <c r="BI327" s="63" t="str">
        <f t="shared" si="27"/>
        <v>Co-30.4Ni-9.7Al-11.5Cr-2.1Ti-2.2Ta-5.2Mo</v>
      </c>
      <c r="BJ327" s="44" t="s">
        <v>1782</v>
      </c>
      <c r="BK327" t="str">
        <f t="shared" si="28"/>
        <v>-9.7Al-11.5Cr-2.2Ta-30.4Ni-5.2Mo-2.1Ti</v>
      </c>
      <c r="BL327"/>
      <c r="BM327"/>
      <c r="BN327"/>
      <c r="BO327"/>
    </row>
    <row r="328" spans="1:67" s="28" customFormat="1" x14ac:dyDescent="0.3">
      <c r="A328" s="26" t="str">
        <f t="shared" si="25"/>
        <v>Co-31.2Ni-10.1Al-10.5Cr-2.1Ta-5.1Mo</v>
      </c>
      <c r="B328" s="60" t="s">
        <v>1481</v>
      </c>
      <c r="C328" s="60" t="s">
        <v>2983</v>
      </c>
      <c r="D328" s="65" t="s">
        <v>732</v>
      </c>
      <c r="E328" s="44" t="s">
        <v>731</v>
      </c>
      <c r="F328" s="44">
        <v>342</v>
      </c>
      <c r="G328" s="54">
        <f t="shared" si="26"/>
        <v>41</v>
      </c>
      <c r="H328" s="54">
        <v>31.2</v>
      </c>
      <c r="I328" s="54">
        <v>10.1</v>
      </c>
      <c r="J328" s="54">
        <v>10.5</v>
      </c>
      <c r="K328" s="54"/>
      <c r="L328" s="54"/>
      <c r="M328" s="54">
        <v>2.1</v>
      </c>
      <c r="N328" s="54"/>
      <c r="O328" s="54"/>
      <c r="P328" s="54">
        <v>5.0999999999999996</v>
      </c>
      <c r="Q328" s="50"/>
      <c r="R328" s="50"/>
      <c r="S328" s="50"/>
      <c r="T328" s="54"/>
      <c r="U328" s="54"/>
      <c r="V328" s="54"/>
      <c r="W328" s="54"/>
      <c r="X328" s="54"/>
      <c r="Y328" s="54"/>
      <c r="Z328" s="54"/>
      <c r="AA328" s="54"/>
      <c r="AB328" s="54"/>
      <c r="AC328" s="54"/>
      <c r="AD328" s="54"/>
      <c r="AE328" s="54"/>
      <c r="AF328" s="44">
        <f t="shared" si="29"/>
        <v>8.3298760000000005</v>
      </c>
      <c r="AG328" s="44">
        <v>8.51</v>
      </c>
      <c r="AH328" s="44"/>
      <c r="AI328" s="46" t="s">
        <v>1</v>
      </c>
      <c r="AJ328" s="46" t="str">
        <f>IF(I328&lt;&gt;"","-" &amp;TEXT([1]comp!$I328,"0.#") &amp;TEXT(I$1,0),"")</f>
        <v>-10.1Al</v>
      </c>
      <c r="AK328" s="46" t="str">
        <f>IF(K328&lt;&gt;"","-" &amp;TEXT(comp[[#This Row],[W]],"0.#") &amp;TEXT(K$1,0),"")</f>
        <v/>
      </c>
      <c r="AL328" s="46" t="str">
        <f>IF(H328&lt;&gt;"","-" &amp;TEXT(comp[[#This Row],[Ni]],"0.#") &amp;TEXT(H$1,0),"")</f>
        <v>-31.2Ni</v>
      </c>
      <c r="AM328" s="46" t="str">
        <f>IF(J328&lt;&gt;"","-" &amp;TEXT(comp[[#This Row],[Cr]],"0.#") &amp;TEXT(J$1,0),"")</f>
        <v>-10.5Cr</v>
      </c>
      <c r="AN328" s="46" t="str">
        <f>IF(M328&lt;&gt;"","-" &amp;TEXT(comp[[#This Row],[Ta]],"0.#") &amp;TEXT(M$1,0),"")</f>
        <v>-2.1Ta</v>
      </c>
      <c r="AO328" s="46" t="str">
        <f>IF(N328&lt;&gt;"","-" &amp;TEXT(comp[[#This Row],[Nb]],"0.#") &amp;TEXT(N$1,0),"")</f>
        <v/>
      </c>
      <c r="AP328" s="46" t="str">
        <f>IF(O328&lt;&gt;"","-" &amp;TEXT(comp[[#This Row],[V]],"0.#") &amp;TEXT(O$1,0),"")</f>
        <v/>
      </c>
      <c r="AQ328" s="46" t="str">
        <f>IF(L328&lt;&gt;"","-" &amp;TEXT(comp[[#This Row],[Ti]],"0.#") &amp;TEXT(L$1,0),"")</f>
        <v/>
      </c>
      <c r="AR328" s="46" t="str">
        <f>IF(P328&lt;&gt;"","-" &amp;TEXT(comp[[#This Row],[Mo]],"0.#") &amp;TEXT(P$1,0),"")</f>
        <v>-5.1Mo</v>
      </c>
      <c r="AS328" s="46" t="str">
        <f>IF(Q328&lt;&gt;"","-" &amp;TEXT(comp[[#This Row],[C]],"0.##") &amp;TEXT(Q$1,0),"")</f>
        <v/>
      </c>
      <c r="AT328" s="46" t="str">
        <f>IF(R328&lt;&gt;"","-" &amp;TEXT(comp[[#This Row],[Zr]],"0.##") &amp;TEXT(R$1,0),"")</f>
        <v/>
      </c>
      <c r="AU328" s="46" t="str">
        <f>IF(S328&lt;&gt;"","-" &amp;TEXT(comp[[#This Row],[B]],"0.##") &amp;TEXT(S$1,0),"")</f>
        <v/>
      </c>
      <c r="AV328" s="46" t="str">
        <f>IF(T328&lt;&gt;"","-" &amp;TEXT(comp[[#This Row],[Ir]],"0.#") &amp;TEXT(T$1,0),"")</f>
        <v/>
      </c>
      <c r="AW328" s="46" t="str">
        <f>IF(U328&lt;&gt;"","-" &amp;TEXT(comp[[#This Row],[Re]],"0.#") &amp;TEXT(U$1,0),"")</f>
        <v/>
      </c>
      <c r="AX328" s="46" t="str">
        <f>IF(V328&lt;&gt;"","-" &amp;TEXT(comp[[#This Row],[Si]],"0.#") &amp;TEXT(V$1,0),"")</f>
        <v/>
      </c>
      <c r="AY328" s="46" t="str">
        <f>IF(W328&lt;&gt;"","-" &amp;TEXT(comp[[#This Row],[Fe]],"0.#") &amp;TEXT(W$1,0),"")</f>
        <v/>
      </c>
      <c r="AZ328" s="46" t="str">
        <f>IF(X328&lt;&gt;"","-" &amp;TEXT(comp[[#This Row],[Y]],"0.#") &amp;TEXT(X$1,0),"")</f>
        <v/>
      </c>
      <c r="BA328" s="46" t="str">
        <f>IF(Y328&lt;&gt;"","-" &amp;TEXT(comp[[#This Row],[Hf]],"0.#") &amp;TEXT(Y$1,0),"")</f>
        <v/>
      </c>
      <c r="BB328" s="46" t="str">
        <f>IF(Z328&lt;&gt;"","-" &amp;TEXT(comp[[#This Row],[Ge]],"0.#") &amp;TEXT(Z$1,0),"")</f>
        <v/>
      </c>
      <c r="BC328" s="46" t="str">
        <f>IF(AA328&lt;&gt;"","-" &amp;TEXT(comp[[#This Row],[Mn]],"0.#") &amp;TEXT(AA$1,0),"")</f>
        <v/>
      </c>
      <c r="BD328" s="46" t="str">
        <f>IF(AB328&lt;&gt;"","-" &amp;TEXT(comp[[#This Row],[Sc]],"0.#") &amp;TEXT(AB$1,0),"")</f>
        <v/>
      </c>
      <c r="BE328" s="46" t="str">
        <f>IF(AC328&lt;&gt;"","-" &amp;TEXT(comp[[#This Row],[Ru]],"0.#") &amp;TEXT(AC$1,0),"")</f>
        <v/>
      </c>
      <c r="BF328" s="46" t="str">
        <f>IF(AD328&lt;&gt;"","-" &amp;TEXT(comp[[#This Row],[Ce]],"0.#") &amp;TEXT(AD$1,0),"")</f>
        <v/>
      </c>
      <c r="BG328" s="46" t="str">
        <f>IF(AE328&lt;&gt;"","-" &amp;TEXT([1]comp!$AE328,"0.#") &amp;TEXT(AE$1,0),"")</f>
        <v/>
      </c>
      <c r="BH328" s="44" t="str">
        <f>[1]comp!$D328 &amp; [1]comp!$E328</f>
        <v>10Cr2TaNithin, B. et al. Effect of Cr addition on γ–γ′ cobalt-based Co–Mo–Al–Ta class of superalloys: a combined experimental and computational study. J. Mater. Sci. 52, 11036–11047 (2017).</v>
      </c>
      <c r="BI328" s="63" t="str">
        <f t="shared" si="27"/>
        <v>Co-31.2Ni-10.1Al-10.5Cr-2.1Ta-5.1Mo</v>
      </c>
      <c r="BJ328" s="44" t="s">
        <v>1781</v>
      </c>
      <c r="BK328" t="str">
        <f t="shared" si="28"/>
        <v>-10.1Al-10.5Cr-2.1Ta-31.2Ni-5.1Mo</v>
      </c>
      <c r="BL328"/>
      <c r="BM328"/>
      <c r="BN328"/>
      <c r="BO328"/>
    </row>
    <row r="329" spans="1:67" s="28" customFormat="1" x14ac:dyDescent="0.3">
      <c r="A329" s="26" t="str">
        <f t="shared" si="25"/>
        <v>Co-8.8Al-9.8W-2.Ti</v>
      </c>
      <c r="B329" s="38" t="s">
        <v>1484</v>
      </c>
      <c r="C329" s="38" t="s">
        <v>2984</v>
      </c>
      <c r="D329" s="37" t="s">
        <v>740</v>
      </c>
      <c r="E329" s="31" t="s">
        <v>739</v>
      </c>
      <c r="F329" s="31">
        <v>344</v>
      </c>
      <c r="G329" s="54">
        <f t="shared" si="26"/>
        <v>79.400000000000006</v>
      </c>
      <c r="H329" s="55"/>
      <c r="I329" s="55">
        <v>8.8000000000000007</v>
      </c>
      <c r="J329" s="55"/>
      <c r="K329" s="55">
        <v>9.8000000000000007</v>
      </c>
      <c r="L329" s="55">
        <v>2</v>
      </c>
      <c r="M329" s="55"/>
      <c r="N329" s="55"/>
      <c r="O329" s="55"/>
      <c r="P329" s="55"/>
      <c r="Q329" s="51"/>
      <c r="R329" s="51"/>
      <c r="S329" s="51"/>
      <c r="T329" s="55"/>
      <c r="U329" s="55"/>
      <c r="V329" s="55"/>
      <c r="W329" s="55"/>
      <c r="X329" s="55"/>
      <c r="Y329" s="55"/>
      <c r="Z329" s="55"/>
      <c r="AA329" s="55"/>
      <c r="AB329" s="55"/>
      <c r="AC329" s="55"/>
      <c r="AD329" s="55"/>
      <c r="AE329" s="55"/>
      <c r="AF329" s="31">
        <f t="shared" si="29"/>
        <v>9.2808400000000013</v>
      </c>
      <c r="AG329" s="31"/>
      <c r="AH329" s="31"/>
      <c r="AI329" s="46" t="s">
        <v>1</v>
      </c>
      <c r="AJ329" s="46" t="str">
        <f>IF(I329&lt;&gt;"","-" &amp;TEXT([1]comp!$I329,"0.#") &amp;TEXT(I$1,0),"")</f>
        <v>-8.8Al</v>
      </c>
      <c r="AK329" s="46" t="str">
        <f>IF(K329&lt;&gt;"","-" &amp;TEXT(comp[[#This Row],[W]],"0.#") &amp;TEXT(K$1,0),"")</f>
        <v>-9.8W</v>
      </c>
      <c r="AL329" s="46" t="str">
        <f>IF(H329&lt;&gt;"","-" &amp;TEXT(comp[[#This Row],[Ni]],"0.#") &amp;TEXT(H$1,0),"")</f>
        <v/>
      </c>
      <c r="AM329" s="46" t="str">
        <f>IF(J329&lt;&gt;"","-" &amp;TEXT(comp[[#This Row],[Cr]],"0.#") &amp;TEXT(J$1,0),"")</f>
        <v/>
      </c>
      <c r="AN329" s="46" t="str">
        <f>IF(M329&lt;&gt;"","-" &amp;TEXT(comp[[#This Row],[Ta]],"0.#") &amp;TEXT(M$1,0),"")</f>
        <v/>
      </c>
      <c r="AO329" s="46" t="str">
        <f>IF(N329&lt;&gt;"","-" &amp;TEXT(comp[[#This Row],[Nb]],"0.#") &amp;TEXT(N$1,0),"")</f>
        <v/>
      </c>
      <c r="AP329" s="46" t="str">
        <f>IF(O329&lt;&gt;"","-" &amp;TEXT(comp[[#This Row],[V]],"0.#") &amp;TEXT(O$1,0),"")</f>
        <v/>
      </c>
      <c r="AQ329" s="46" t="str">
        <f>IF(L329&lt;&gt;"","-" &amp;TEXT(comp[[#This Row],[Ti]],"0.#") &amp;TEXT(L$1,0),"")</f>
        <v>-2.Ti</v>
      </c>
      <c r="AR329" s="46" t="str">
        <f>IF(P329&lt;&gt;"","-" &amp;TEXT(comp[[#This Row],[Mo]],"0.#") &amp;TEXT(P$1,0),"")</f>
        <v/>
      </c>
      <c r="AS329" s="46" t="str">
        <f>IF(Q329&lt;&gt;"","-" &amp;TEXT(comp[[#This Row],[C]],"0.##") &amp;TEXT(Q$1,0),"")</f>
        <v/>
      </c>
      <c r="AT329" s="46" t="str">
        <f>IF(R329&lt;&gt;"","-" &amp;TEXT(comp[[#This Row],[Zr]],"0.##") &amp;TEXT(R$1,0),"")</f>
        <v/>
      </c>
      <c r="AU329" s="46" t="str">
        <f>IF(S329&lt;&gt;"","-" &amp;TEXT(comp[[#This Row],[B]],"0.##") &amp;TEXT(S$1,0),"")</f>
        <v/>
      </c>
      <c r="AV329" s="46" t="str">
        <f>IF(T329&lt;&gt;"","-" &amp;TEXT(comp[[#This Row],[Ir]],"0.#") &amp;TEXT(T$1,0),"")</f>
        <v/>
      </c>
      <c r="AW329" s="46" t="str">
        <f>IF(U329&lt;&gt;"","-" &amp;TEXT(comp[[#This Row],[Re]],"0.#") &amp;TEXT(U$1,0),"")</f>
        <v/>
      </c>
      <c r="AX329" s="46" t="str">
        <f>IF(V329&lt;&gt;"","-" &amp;TEXT(comp[[#This Row],[Si]],"0.#") &amp;TEXT(V$1,0),"")</f>
        <v/>
      </c>
      <c r="AY329" s="46" t="str">
        <f>IF(W329&lt;&gt;"","-" &amp;TEXT(comp[[#This Row],[Fe]],"0.#") &amp;TEXT(W$1,0),"")</f>
        <v/>
      </c>
      <c r="AZ329" s="46" t="str">
        <f>IF(X329&lt;&gt;"","-" &amp;TEXT(comp[[#This Row],[Y]],"0.#") &amp;TEXT(X$1,0),"")</f>
        <v/>
      </c>
      <c r="BA329" s="46" t="str">
        <f>IF(Y329&lt;&gt;"","-" &amp;TEXT(comp[[#This Row],[Hf]],"0.#") &amp;TEXT(Y$1,0),"")</f>
        <v/>
      </c>
      <c r="BB329" s="46" t="str">
        <f>IF(Z329&lt;&gt;"","-" &amp;TEXT(comp[[#This Row],[Ge]],"0.#") &amp;TEXT(Z$1,0),"")</f>
        <v/>
      </c>
      <c r="BC329" s="46" t="str">
        <f>IF(AA329&lt;&gt;"","-" &amp;TEXT(comp[[#This Row],[Mn]],"0.#") &amp;TEXT(AA$1,0),"")</f>
        <v/>
      </c>
      <c r="BD329" s="46" t="str">
        <f>IF(AB329&lt;&gt;"","-" &amp;TEXT(comp[[#This Row],[Sc]],"0.#") &amp;TEXT(AB$1,0),"")</f>
        <v/>
      </c>
      <c r="BE329" s="46" t="str">
        <f>IF(AC329&lt;&gt;"","-" &amp;TEXT(comp[[#This Row],[Ru]],"0.#") &amp;TEXT(AC$1,0),"")</f>
        <v/>
      </c>
      <c r="BF329" s="46" t="str">
        <f>IF(AD329&lt;&gt;"","-" &amp;TEXT(comp[[#This Row],[Ce]],"0.#") &amp;TEXT(AD$1,0),"")</f>
        <v/>
      </c>
      <c r="BG329" s="46" t="str">
        <f>IF(AE329&lt;&gt;"","-" &amp;TEXT([1]comp!$AE329,"0.#") &amp;TEXT(AE$1,0),"")</f>
        <v/>
      </c>
      <c r="BH329" s="31" t="str">
        <f>[1]comp!$D329 &amp; [1]comp!$E329</f>
        <v>CoAlWTiOmori, T. et al. Partition behavior of alloying elements and phase transformation temperatures in Co-Al-W-base quaternary systems. Intermetallics 32, 274–283 (2013).</v>
      </c>
      <c r="BI329" s="73" t="str">
        <f t="shared" si="27"/>
        <v>Co-8.8Al-9.8W-2.Ti</v>
      </c>
      <c r="BJ329" s="31" t="s">
        <v>1794</v>
      </c>
      <c r="BK329" t="str">
        <f t="shared" si="28"/>
        <v>-8.8Al-9.8W-2.Ti</v>
      </c>
      <c r="BL329"/>
      <c r="BM329"/>
      <c r="BN329"/>
      <c r="BO329"/>
    </row>
    <row r="330" spans="1:67" s="31" customFormat="1" x14ac:dyDescent="0.3">
      <c r="A330" s="26" t="str">
        <f t="shared" si="25"/>
        <v>Co-9.Al-10.W</v>
      </c>
      <c r="B330" s="38" t="s">
        <v>1484</v>
      </c>
      <c r="C330" s="38" t="s">
        <v>2722</v>
      </c>
      <c r="D330" s="37" t="s">
        <v>226</v>
      </c>
      <c r="E330" s="31" t="s">
        <v>739</v>
      </c>
      <c r="F330" s="31">
        <v>345</v>
      </c>
      <c r="G330" s="54">
        <f t="shared" si="26"/>
        <v>81</v>
      </c>
      <c r="H330" s="55"/>
      <c r="I330" s="55">
        <v>9</v>
      </c>
      <c r="J330" s="55"/>
      <c r="K330" s="55">
        <v>10</v>
      </c>
      <c r="L330" s="55"/>
      <c r="M330" s="55"/>
      <c r="N330" s="55"/>
      <c r="O330" s="55"/>
      <c r="P330" s="55"/>
      <c r="Q330" s="51"/>
      <c r="R330" s="51"/>
      <c r="S330" s="51"/>
      <c r="T330" s="55"/>
      <c r="U330" s="55"/>
      <c r="V330" s="55"/>
      <c r="W330" s="55"/>
      <c r="X330" s="55"/>
      <c r="Y330" s="55"/>
      <c r="Z330" s="55"/>
      <c r="AA330" s="55"/>
      <c r="AB330" s="55"/>
      <c r="AC330" s="55"/>
      <c r="AD330" s="55"/>
      <c r="AE330" s="55"/>
      <c r="AF330" s="31">
        <f t="shared" si="29"/>
        <v>9.3769999999999989</v>
      </c>
      <c r="AI330" s="46" t="s">
        <v>1</v>
      </c>
      <c r="AJ330" s="46" t="str">
        <f>IF(I330&lt;&gt;"","-" &amp;TEXT([1]comp!$I330,"0.#") &amp;TEXT(I$1,0),"")</f>
        <v>-9.Al</v>
      </c>
      <c r="AK330" s="46" t="str">
        <f>IF(K330&lt;&gt;"","-" &amp;TEXT(comp[[#This Row],[W]],"0.#") &amp;TEXT(K$1,0),"")</f>
        <v>-10.W</v>
      </c>
      <c r="AL330" s="46" t="str">
        <f>IF(H330&lt;&gt;"","-" &amp;TEXT(comp[[#This Row],[Ni]],"0.#") &amp;TEXT(H$1,0),"")</f>
        <v/>
      </c>
      <c r="AM330" s="46" t="str">
        <f>IF(J330&lt;&gt;"","-" &amp;TEXT(comp[[#This Row],[Cr]],"0.#") &amp;TEXT(J$1,0),"")</f>
        <v/>
      </c>
      <c r="AN330" s="46" t="str">
        <f>IF(M330&lt;&gt;"","-" &amp;TEXT(comp[[#This Row],[Ta]],"0.#") &amp;TEXT(M$1,0),"")</f>
        <v/>
      </c>
      <c r="AO330" s="46" t="str">
        <f>IF(N330&lt;&gt;"","-" &amp;TEXT(comp[[#This Row],[Nb]],"0.#") &amp;TEXT(N$1,0),"")</f>
        <v/>
      </c>
      <c r="AP330" s="46" t="str">
        <f>IF(O330&lt;&gt;"","-" &amp;TEXT(comp[[#This Row],[V]],"0.#") &amp;TEXT(O$1,0),"")</f>
        <v/>
      </c>
      <c r="AQ330" s="46" t="str">
        <f>IF(L330&lt;&gt;"","-" &amp;TEXT(comp[[#This Row],[Ti]],"0.#") &amp;TEXT(L$1,0),"")</f>
        <v/>
      </c>
      <c r="AR330" s="46" t="str">
        <f>IF(P330&lt;&gt;"","-" &amp;TEXT(comp[[#This Row],[Mo]],"0.#") &amp;TEXT(P$1,0),"")</f>
        <v/>
      </c>
      <c r="AS330" s="46" t="str">
        <f>IF(Q330&lt;&gt;"","-" &amp;TEXT(comp[[#This Row],[C]],"0.##") &amp;TEXT(Q$1,0),"")</f>
        <v/>
      </c>
      <c r="AT330" s="46" t="str">
        <f>IF(R330&lt;&gt;"","-" &amp;TEXT(comp[[#This Row],[Zr]],"0.##") &amp;TEXT(R$1,0),"")</f>
        <v/>
      </c>
      <c r="AU330" s="46" t="str">
        <f>IF(S330&lt;&gt;"","-" &amp;TEXT(comp[[#This Row],[B]],"0.##") &amp;TEXT(S$1,0),"")</f>
        <v/>
      </c>
      <c r="AV330" s="46" t="str">
        <f>IF(T330&lt;&gt;"","-" &amp;TEXT(comp[[#This Row],[Ir]],"0.#") &amp;TEXT(T$1,0),"")</f>
        <v/>
      </c>
      <c r="AW330" s="46" t="str">
        <f>IF(U330&lt;&gt;"","-" &amp;TEXT(comp[[#This Row],[Re]],"0.#") &amp;TEXT(U$1,0),"")</f>
        <v/>
      </c>
      <c r="AX330" s="46" t="str">
        <f>IF(V330&lt;&gt;"","-" &amp;TEXT(comp[[#This Row],[Si]],"0.#") &amp;TEXT(V$1,0),"")</f>
        <v/>
      </c>
      <c r="AY330" s="46" t="str">
        <f>IF(W330&lt;&gt;"","-" &amp;TEXT(comp[[#This Row],[Fe]],"0.#") &amp;TEXT(W$1,0),"")</f>
        <v/>
      </c>
      <c r="AZ330" s="46" t="str">
        <f>IF(X330&lt;&gt;"","-" &amp;TEXT(comp[[#This Row],[Y]],"0.#") &amp;TEXT(X$1,0),"")</f>
        <v/>
      </c>
      <c r="BA330" s="46" t="str">
        <f>IF(Y330&lt;&gt;"","-" &amp;TEXT(comp[[#This Row],[Hf]],"0.#") &amp;TEXT(Y$1,0),"")</f>
        <v/>
      </c>
      <c r="BB330" s="46" t="str">
        <f>IF(Z330&lt;&gt;"","-" &amp;TEXT(comp[[#This Row],[Ge]],"0.#") &amp;TEXT(Z$1,0),"")</f>
        <v/>
      </c>
      <c r="BC330" s="46" t="str">
        <f>IF(AA330&lt;&gt;"","-" &amp;TEXT(comp[[#This Row],[Mn]],"0.#") &amp;TEXT(AA$1,0),"")</f>
        <v/>
      </c>
      <c r="BD330" s="46" t="str">
        <f>IF(AB330&lt;&gt;"","-" &amp;TEXT(comp[[#This Row],[Sc]],"0.#") &amp;TEXT(AB$1,0),"")</f>
        <v/>
      </c>
      <c r="BE330" s="46" t="str">
        <f>IF(AC330&lt;&gt;"","-" &amp;TEXT(comp[[#This Row],[Ru]],"0.#") &amp;TEXT(AC$1,0),"")</f>
        <v/>
      </c>
      <c r="BF330" s="46" t="str">
        <f>IF(AD330&lt;&gt;"","-" &amp;TEXT(comp[[#This Row],[Ce]],"0.#") &amp;TEXT(AD$1,0),"")</f>
        <v/>
      </c>
      <c r="BG330" s="46" t="str">
        <f>IF(AE330&lt;&gt;"","-" &amp;TEXT([1]comp!$AE330,"0.#") &amp;TEXT(AE$1,0),"")</f>
        <v/>
      </c>
      <c r="BH330" s="31" t="str">
        <f>[1]comp!$D330 &amp; [1]comp!$E330</f>
        <v>CoAlWOmori, T. et al. Partition behavior of alloying elements and phase transformation temperatures in Co-Al-W-base quaternary systems. Intermetallics 32, 274–283 (2013).</v>
      </c>
      <c r="BI330" s="73" t="str">
        <f t="shared" si="27"/>
        <v>Co-9.Al-10.W</v>
      </c>
      <c r="BJ330" s="31" t="s">
        <v>1783</v>
      </c>
      <c r="BK330" t="str">
        <f t="shared" si="28"/>
        <v>-9.Al-10.W</v>
      </c>
      <c r="BL330"/>
      <c r="BM330"/>
      <c r="BN330"/>
      <c r="BO330"/>
    </row>
    <row r="331" spans="1:67" s="28" customFormat="1" x14ac:dyDescent="0.3">
      <c r="A331" s="26" t="str">
        <f t="shared" si="25"/>
        <v>Co-8.8Al-9.8W-2.V</v>
      </c>
      <c r="B331" s="38" t="s">
        <v>1484</v>
      </c>
      <c r="C331" s="38" t="s">
        <v>2985</v>
      </c>
      <c r="D331" s="37" t="s">
        <v>741</v>
      </c>
      <c r="E331" s="31" t="s">
        <v>739</v>
      </c>
      <c r="F331" s="31">
        <v>346</v>
      </c>
      <c r="G331" s="54">
        <f t="shared" si="26"/>
        <v>79.400000000000006</v>
      </c>
      <c r="H331" s="55"/>
      <c r="I331" s="55">
        <v>8.8000000000000007</v>
      </c>
      <c r="J331" s="55"/>
      <c r="K331" s="55">
        <v>9.8000000000000007</v>
      </c>
      <c r="L331" s="55"/>
      <c r="M331" s="55"/>
      <c r="N331" s="55"/>
      <c r="O331" s="55">
        <v>2</v>
      </c>
      <c r="P331" s="55"/>
      <c r="Q331" s="51"/>
      <c r="R331" s="51"/>
      <c r="S331" s="51"/>
      <c r="T331" s="55"/>
      <c r="U331" s="55"/>
      <c r="V331" s="55"/>
      <c r="W331" s="55"/>
      <c r="X331" s="55"/>
      <c r="Y331" s="55"/>
      <c r="Z331" s="55"/>
      <c r="AA331" s="55"/>
      <c r="AB331" s="55"/>
      <c r="AC331" s="55"/>
      <c r="AD331" s="55"/>
      <c r="AE331" s="55"/>
      <c r="AF331" s="31">
        <f t="shared" si="29"/>
        <v>9.3129000000000008</v>
      </c>
      <c r="AG331" s="31"/>
      <c r="AH331" s="31"/>
      <c r="AI331" s="46" t="s">
        <v>1</v>
      </c>
      <c r="AJ331" s="46" t="str">
        <f>IF(I331&lt;&gt;"","-" &amp;TEXT([1]comp!$I331,"0.#") &amp;TEXT(I$1,0),"")</f>
        <v>-8.8Al</v>
      </c>
      <c r="AK331" s="46" t="str">
        <f>IF(K331&lt;&gt;"","-" &amp;TEXT(comp[[#This Row],[W]],"0.#") &amp;TEXT(K$1,0),"")</f>
        <v>-9.8W</v>
      </c>
      <c r="AL331" s="46" t="str">
        <f>IF(H331&lt;&gt;"","-" &amp;TEXT(comp[[#This Row],[Ni]],"0.#") &amp;TEXT(H$1,0),"")</f>
        <v/>
      </c>
      <c r="AM331" s="46" t="str">
        <f>IF(J331&lt;&gt;"","-" &amp;TEXT(comp[[#This Row],[Cr]],"0.#") &amp;TEXT(J$1,0),"")</f>
        <v/>
      </c>
      <c r="AN331" s="46" t="str">
        <f>IF(M331&lt;&gt;"","-" &amp;TEXT(comp[[#This Row],[Ta]],"0.#") &amp;TEXT(M$1,0),"")</f>
        <v/>
      </c>
      <c r="AO331" s="46" t="str">
        <f>IF(N331&lt;&gt;"","-" &amp;TEXT(comp[[#This Row],[Nb]],"0.#") &amp;TEXT(N$1,0),"")</f>
        <v/>
      </c>
      <c r="AP331" s="46" t="str">
        <f>IF(O331&lt;&gt;"","-" &amp;TEXT(comp[[#This Row],[V]],"0.#") &amp;TEXT(O$1,0),"")</f>
        <v>-2.V</v>
      </c>
      <c r="AQ331" s="46" t="str">
        <f>IF(L331&lt;&gt;"","-" &amp;TEXT(comp[[#This Row],[Ti]],"0.#") &amp;TEXT(L$1,0),"")</f>
        <v/>
      </c>
      <c r="AR331" s="46" t="str">
        <f>IF(P331&lt;&gt;"","-" &amp;TEXT(comp[[#This Row],[Mo]],"0.#") &amp;TEXT(P$1,0),"")</f>
        <v/>
      </c>
      <c r="AS331" s="46" t="str">
        <f>IF(Q331&lt;&gt;"","-" &amp;TEXT(comp[[#This Row],[C]],"0.##") &amp;TEXT(Q$1,0),"")</f>
        <v/>
      </c>
      <c r="AT331" s="46" t="str">
        <f>IF(R331&lt;&gt;"","-" &amp;TEXT(comp[[#This Row],[Zr]],"0.##") &amp;TEXT(R$1,0),"")</f>
        <v/>
      </c>
      <c r="AU331" s="46" t="str">
        <f>IF(S331&lt;&gt;"","-" &amp;TEXT(comp[[#This Row],[B]],"0.##") &amp;TEXT(S$1,0),"")</f>
        <v/>
      </c>
      <c r="AV331" s="46" t="str">
        <f>IF(T331&lt;&gt;"","-" &amp;TEXT(comp[[#This Row],[Ir]],"0.#") &amp;TEXT(T$1,0),"")</f>
        <v/>
      </c>
      <c r="AW331" s="46" t="str">
        <f>IF(U331&lt;&gt;"","-" &amp;TEXT(comp[[#This Row],[Re]],"0.#") &amp;TEXT(U$1,0),"")</f>
        <v/>
      </c>
      <c r="AX331" s="46" t="str">
        <f>IF(V331&lt;&gt;"","-" &amp;TEXT(comp[[#This Row],[Si]],"0.#") &amp;TEXT(V$1,0),"")</f>
        <v/>
      </c>
      <c r="AY331" s="46" t="str">
        <f>IF(W331&lt;&gt;"","-" &amp;TEXT(comp[[#This Row],[Fe]],"0.#") &amp;TEXT(W$1,0),"")</f>
        <v/>
      </c>
      <c r="AZ331" s="46" t="str">
        <f>IF(X331&lt;&gt;"","-" &amp;TEXT(comp[[#This Row],[Y]],"0.#") &amp;TEXT(X$1,0),"")</f>
        <v/>
      </c>
      <c r="BA331" s="46" t="str">
        <f>IF(Y331&lt;&gt;"","-" &amp;TEXT(comp[[#This Row],[Hf]],"0.#") &amp;TEXT(Y$1,0),"")</f>
        <v/>
      </c>
      <c r="BB331" s="46" t="str">
        <f>IF(Z331&lt;&gt;"","-" &amp;TEXT(comp[[#This Row],[Ge]],"0.#") &amp;TEXT(Z$1,0),"")</f>
        <v/>
      </c>
      <c r="BC331" s="46" t="str">
        <f>IF(AA331&lt;&gt;"","-" &amp;TEXT(comp[[#This Row],[Mn]],"0.#") &amp;TEXT(AA$1,0),"")</f>
        <v/>
      </c>
      <c r="BD331" s="46" t="str">
        <f>IF(AB331&lt;&gt;"","-" &amp;TEXT(comp[[#This Row],[Sc]],"0.#") &amp;TEXT(AB$1,0),"")</f>
        <v/>
      </c>
      <c r="BE331" s="46" t="str">
        <f>IF(AC331&lt;&gt;"","-" &amp;TEXT(comp[[#This Row],[Ru]],"0.#") &amp;TEXT(AC$1,0),"")</f>
        <v/>
      </c>
      <c r="BF331" s="46" t="str">
        <f>IF(AD331&lt;&gt;"","-" &amp;TEXT(comp[[#This Row],[Ce]],"0.#") &amp;TEXT(AD$1,0),"")</f>
        <v/>
      </c>
      <c r="BG331" s="46" t="str">
        <f>IF(AE331&lt;&gt;"","-" &amp;TEXT([1]comp!$AE331,"0.#") &amp;TEXT(AE$1,0),"")</f>
        <v/>
      </c>
      <c r="BH331" s="31" t="str">
        <f>[1]comp!$D331 &amp; [1]comp!$E331</f>
        <v>CoAlWVOmori, T. et al. Partition behavior of alloying elements and phase transformation temperatures in Co-Al-W-base quaternary systems. Intermetallics 32, 274–283 (2013).</v>
      </c>
      <c r="BI331" s="73" t="str">
        <f t="shared" si="27"/>
        <v>Co-8.8Al-9.8W-2.V</v>
      </c>
      <c r="BJ331" s="31" t="s">
        <v>1795</v>
      </c>
      <c r="BK331" t="str">
        <f t="shared" si="28"/>
        <v>-8.8Al-9.8W-2.V</v>
      </c>
      <c r="BL331"/>
      <c r="BM331"/>
      <c r="BN331"/>
      <c r="BO331"/>
    </row>
    <row r="332" spans="1:67" s="31" customFormat="1" x14ac:dyDescent="0.3">
      <c r="A332" s="26" t="str">
        <f t="shared" si="25"/>
        <v>Co-8.8Al-9.8W-2.Nb</v>
      </c>
      <c r="B332" s="38" t="s">
        <v>1484</v>
      </c>
      <c r="C332" s="38" t="s">
        <v>2698</v>
      </c>
      <c r="D332" s="37" t="s">
        <v>742</v>
      </c>
      <c r="E332" s="31" t="s">
        <v>739</v>
      </c>
      <c r="F332" s="31">
        <v>347</v>
      </c>
      <c r="G332" s="54">
        <f t="shared" si="26"/>
        <v>79.400000000000006</v>
      </c>
      <c r="H332" s="55"/>
      <c r="I332" s="55">
        <v>8.8000000000000007</v>
      </c>
      <c r="J332" s="55"/>
      <c r="K332" s="55">
        <v>9.8000000000000007</v>
      </c>
      <c r="L332" s="55"/>
      <c r="M332" s="55"/>
      <c r="N332" s="55">
        <v>2</v>
      </c>
      <c r="O332" s="55"/>
      <c r="P332" s="55"/>
      <c r="Q332" s="51"/>
      <c r="R332" s="51"/>
      <c r="S332" s="51"/>
      <c r="T332" s="55"/>
      <c r="U332" s="55"/>
      <c r="V332" s="55"/>
      <c r="W332" s="55"/>
      <c r="X332" s="55"/>
      <c r="Y332" s="55"/>
      <c r="Z332" s="55"/>
      <c r="AA332" s="55"/>
      <c r="AB332" s="55"/>
      <c r="AC332" s="55"/>
      <c r="AD332" s="55"/>
      <c r="AE332" s="55"/>
      <c r="AF332" s="31">
        <f t="shared" si="29"/>
        <v>9.3620999999999999</v>
      </c>
      <c r="AI332" s="46" t="s">
        <v>1</v>
      </c>
      <c r="AJ332" s="46" t="str">
        <f>IF(I332&lt;&gt;"","-" &amp;TEXT([1]comp!$I332,"0.#") &amp;TEXT(I$1,0),"")</f>
        <v>-8.8Al</v>
      </c>
      <c r="AK332" s="46" t="str">
        <f>IF(K332&lt;&gt;"","-" &amp;TEXT(comp[[#This Row],[W]],"0.#") &amp;TEXT(K$1,0),"")</f>
        <v>-9.8W</v>
      </c>
      <c r="AL332" s="46" t="str">
        <f>IF(H332&lt;&gt;"","-" &amp;TEXT(comp[[#This Row],[Ni]],"0.#") &amp;TEXT(H$1,0),"")</f>
        <v/>
      </c>
      <c r="AM332" s="46" t="str">
        <f>IF(J332&lt;&gt;"","-" &amp;TEXT(comp[[#This Row],[Cr]],"0.#") &amp;TEXT(J$1,0),"")</f>
        <v/>
      </c>
      <c r="AN332" s="46" t="str">
        <f>IF(M332&lt;&gt;"","-" &amp;TEXT(comp[[#This Row],[Ta]],"0.#") &amp;TEXT(M$1,0),"")</f>
        <v/>
      </c>
      <c r="AO332" s="46" t="str">
        <f>IF(N332&lt;&gt;"","-" &amp;TEXT(comp[[#This Row],[Nb]],"0.#") &amp;TEXT(N$1,0),"")</f>
        <v>-2.Nb</v>
      </c>
      <c r="AP332" s="46" t="str">
        <f>IF(O332&lt;&gt;"","-" &amp;TEXT(comp[[#This Row],[V]],"0.#") &amp;TEXT(O$1,0),"")</f>
        <v/>
      </c>
      <c r="AQ332" s="46" t="str">
        <f>IF(L332&lt;&gt;"","-" &amp;TEXT(comp[[#This Row],[Ti]],"0.#") &amp;TEXT(L$1,0),"")</f>
        <v/>
      </c>
      <c r="AR332" s="46" t="str">
        <f>IF(P332&lt;&gt;"","-" &amp;TEXT(comp[[#This Row],[Mo]],"0.#") &amp;TEXT(P$1,0),"")</f>
        <v/>
      </c>
      <c r="AS332" s="46" t="str">
        <f>IF(Q332&lt;&gt;"","-" &amp;TEXT(comp[[#This Row],[C]],"0.##") &amp;TEXT(Q$1,0),"")</f>
        <v/>
      </c>
      <c r="AT332" s="46" t="str">
        <f>IF(R332&lt;&gt;"","-" &amp;TEXT(comp[[#This Row],[Zr]],"0.##") &amp;TEXT(R$1,0),"")</f>
        <v/>
      </c>
      <c r="AU332" s="46" t="str">
        <f>IF(S332&lt;&gt;"","-" &amp;TEXT(comp[[#This Row],[B]],"0.##") &amp;TEXT(S$1,0),"")</f>
        <v/>
      </c>
      <c r="AV332" s="46" t="str">
        <f>IF(T332&lt;&gt;"","-" &amp;TEXT(comp[[#This Row],[Ir]],"0.#") &amp;TEXT(T$1,0),"")</f>
        <v/>
      </c>
      <c r="AW332" s="46" t="str">
        <f>IF(U332&lt;&gt;"","-" &amp;TEXT(comp[[#This Row],[Re]],"0.#") &amp;TEXT(U$1,0),"")</f>
        <v/>
      </c>
      <c r="AX332" s="46" t="str">
        <f>IF(V332&lt;&gt;"","-" &amp;TEXT(comp[[#This Row],[Si]],"0.#") &amp;TEXT(V$1,0),"")</f>
        <v/>
      </c>
      <c r="AY332" s="46" t="str">
        <f>IF(W332&lt;&gt;"","-" &amp;TEXT(comp[[#This Row],[Fe]],"0.#") &amp;TEXT(W$1,0),"")</f>
        <v/>
      </c>
      <c r="AZ332" s="46" t="str">
        <f>IF(X332&lt;&gt;"","-" &amp;TEXT(comp[[#This Row],[Y]],"0.#") &amp;TEXT(X$1,0),"")</f>
        <v/>
      </c>
      <c r="BA332" s="46" t="str">
        <f>IF(Y332&lt;&gt;"","-" &amp;TEXT(comp[[#This Row],[Hf]],"0.#") &amp;TEXT(Y$1,0),"")</f>
        <v/>
      </c>
      <c r="BB332" s="46" t="str">
        <f>IF(Z332&lt;&gt;"","-" &amp;TEXT(comp[[#This Row],[Ge]],"0.#") &amp;TEXT(Z$1,0),"")</f>
        <v/>
      </c>
      <c r="BC332" s="46" t="str">
        <f>IF(AA332&lt;&gt;"","-" &amp;TEXT(comp[[#This Row],[Mn]],"0.#") &amp;TEXT(AA$1,0),"")</f>
        <v/>
      </c>
      <c r="BD332" s="46" t="str">
        <f>IF(AB332&lt;&gt;"","-" &amp;TEXT(comp[[#This Row],[Sc]],"0.#") &amp;TEXT(AB$1,0),"")</f>
        <v/>
      </c>
      <c r="BE332" s="46" t="str">
        <f>IF(AC332&lt;&gt;"","-" &amp;TEXT(comp[[#This Row],[Ru]],"0.#") &amp;TEXT(AC$1,0),"")</f>
        <v/>
      </c>
      <c r="BF332" s="46" t="str">
        <f>IF(AD332&lt;&gt;"","-" &amp;TEXT(comp[[#This Row],[Ce]],"0.#") &amp;TEXT(AD$1,0),"")</f>
        <v/>
      </c>
      <c r="BG332" s="46" t="str">
        <f>IF(AE332&lt;&gt;"","-" &amp;TEXT([1]comp!$AE332,"0.#") &amp;TEXT(AE$1,0),"")</f>
        <v/>
      </c>
      <c r="BH332" s="31" t="str">
        <f>[1]comp!$D332 &amp; [1]comp!$E332</f>
        <v>CoAlWNbOmori, T. et al. Partition behavior of alloying elements and phase transformation temperatures in Co-Al-W-base quaternary systems. Intermetallics 32, 274–283 (2013).</v>
      </c>
      <c r="BI332" s="73" t="str">
        <f t="shared" si="27"/>
        <v>Co-8.8Al-9.8W-2.Nb</v>
      </c>
      <c r="BJ332" s="31" t="s">
        <v>1790</v>
      </c>
      <c r="BK332" t="str">
        <f t="shared" si="28"/>
        <v>-8.8Al-9.8W-2.Nb</v>
      </c>
      <c r="BL332"/>
      <c r="BM332"/>
      <c r="BN332"/>
      <c r="BO332"/>
    </row>
    <row r="333" spans="1:67" s="31" customFormat="1" x14ac:dyDescent="0.3">
      <c r="A333" s="26" t="str">
        <f t="shared" si="25"/>
        <v>Co-8.8Al-9.8W-2.Ta</v>
      </c>
      <c r="B333" s="38" t="s">
        <v>1484</v>
      </c>
      <c r="C333" s="38" t="s">
        <v>2839</v>
      </c>
      <c r="D333" s="37" t="s">
        <v>743</v>
      </c>
      <c r="E333" s="31" t="s">
        <v>739</v>
      </c>
      <c r="F333" s="31">
        <v>348</v>
      </c>
      <c r="G333" s="54">
        <f t="shared" si="26"/>
        <v>79.400000000000006</v>
      </c>
      <c r="H333" s="55"/>
      <c r="I333" s="55">
        <v>8.8000000000000007</v>
      </c>
      <c r="J333" s="55"/>
      <c r="K333" s="55">
        <v>9.8000000000000007</v>
      </c>
      <c r="L333" s="55"/>
      <c r="M333" s="55">
        <v>2</v>
      </c>
      <c r="N333" s="55"/>
      <c r="O333" s="55"/>
      <c r="P333" s="55"/>
      <c r="Q333" s="51"/>
      <c r="R333" s="51"/>
      <c r="S333" s="51"/>
      <c r="T333" s="55"/>
      <c r="U333" s="55"/>
      <c r="V333" s="55"/>
      <c r="W333" s="55"/>
      <c r="X333" s="55"/>
      <c r="Y333" s="55"/>
      <c r="Z333" s="55"/>
      <c r="AA333" s="55"/>
      <c r="AB333" s="55"/>
      <c r="AC333" s="55"/>
      <c r="AD333" s="55"/>
      <c r="AE333" s="55"/>
      <c r="AF333" s="31">
        <f t="shared" si="29"/>
        <v>9.5236999999999998</v>
      </c>
      <c r="AI333" s="46" t="s">
        <v>1</v>
      </c>
      <c r="AJ333" s="46" t="str">
        <f>IF(I333&lt;&gt;"","-" &amp;TEXT([1]comp!$I333,"0.#") &amp;TEXT(I$1,0),"")</f>
        <v>-8.8Al</v>
      </c>
      <c r="AK333" s="46" t="str">
        <f>IF(K333&lt;&gt;"","-" &amp;TEXT(comp[[#This Row],[W]],"0.#") &amp;TEXT(K$1,0),"")</f>
        <v>-9.8W</v>
      </c>
      <c r="AL333" s="46" t="str">
        <f>IF(H333&lt;&gt;"","-" &amp;TEXT(comp[[#This Row],[Ni]],"0.#") &amp;TEXT(H$1,0),"")</f>
        <v/>
      </c>
      <c r="AM333" s="46" t="str">
        <f>IF(J333&lt;&gt;"","-" &amp;TEXT(comp[[#This Row],[Cr]],"0.#") &amp;TEXT(J$1,0),"")</f>
        <v/>
      </c>
      <c r="AN333" s="46" t="str">
        <f>IF(M333&lt;&gt;"","-" &amp;TEXT(comp[[#This Row],[Ta]],"0.#") &amp;TEXT(M$1,0),"")</f>
        <v>-2.Ta</v>
      </c>
      <c r="AO333" s="46" t="str">
        <f>IF(N333&lt;&gt;"","-" &amp;TEXT(comp[[#This Row],[Nb]],"0.#") &amp;TEXT(N$1,0),"")</f>
        <v/>
      </c>
      <c r="AP333" s="46" t="str">
        <f>IF(O333&lt;&gt;"","-" &amp;TEXT(comp[[#This Row],[V]],"0.#") &amp;TEXT(O$1,0),"")</f>
        <v/>
      </c>
      <c r="AQ333" s="46" t="str">
        <f>IF(L333&lt;&gt;"","-" &amp;TEXT(comp[[#This Row],[Ti]],"0.#") &amp;TEXT(L$1,0),"")</f>
        <v/>
      </c>
      <c r="AR333" s="46" t="str">
        <f>IF(P333&lt;&gt;"","-" &amp;TEXT(comp[[#This Row],[Mo]],"0.#") &amp;TEXT(P$1,0),"")</f>
        <v/>
      </c>
      <c r="AS333" s="46" t="str">
        <f>IF(Q333&lt;&gt;"","-" &amp;TEXT(comp[[#This Row],[C]],"0.##") &amp;TEXT(Q$1,0),"")</f>
        <v/>
      </c>
      <c r="AT333" s="46" t="str">
        <f>IF(R333&lt;&gt;"","-" &amp;TEXT(comp[[#This Row],[Zr]],"0.##") &amp;TEXT(R$1,0),"")</f>
        <v/>
      </c>
      <c r="AU333" s="46" t="str">
        <f>IF(S333&lt;&gt;"","-" &amp;TEXT(comp[[#This Row],[B]],"0.##") &amp;TEXT(S$1,0),"")</f>
        <v/>
      </c>
      <c r="AV333" s="46" t="str">
        <f>IF(T333&lt;&gt;"","-" &amp;TEXT(comp[[#This Row],[Ir]],"0.#") &amp;TEXT(T$1,0),"")</f>
        <v/>
      </c>
      <c r="AW333" s="46" t="str">
        <f>IF(U333&lt;&gt;"","-" &amp;TEXT(comp[[#This Row],[Re]],"0.#") &amp;TEXT(U$1,0),"")</f>
        <v/>
      </c>
      <c r="AX333" s="46" t="str">
        <f>IF(V333&lt;&gt;"","-" &amp;TEXT(comp[[#This Row],[Si]],"0.#") &amp;TEXT(V$1,0),"")</f>
        <v/>
      </c>
      <c r="AY333" s="46" t="str">
        <f>IF(W333&lt;&gt;"","-" &amp;TEXT(comp[[#This Row],[Fe]],"0.#") &amp;TEXT(W$1,0),"")</f>
        <v/>
      </c>
      <c r="AZ333" s="46" t="str">
        <f>IF(X333&lt;&gt;"","-" &amp;TEXT(comp[[#This Row],[Y]],"0.#") &amp;TEXT(X$1,0),"")</f>
        <v/>
      </c>
      <c r="BA333" s="46" t="str">
        <f>IF(Y333&lt;&gt;"","-" &amp;TEXT(comp[[#This Row],[Hf]],"0.#") &amp;TEXT(Y$1,0),"")</f>
        <v/>
      </c>
      <c r="BB333" s="46" t="str">
        <f>IF(Z333&lt;&gt;"","-" &amp;TEXT(comp[[#This Row],[Ge]],"0.#") &amp;TEXT(Z$1,0),"")</f>
        <v/>
      </c>
      <c r="BC333" s="46" t="str">
        <f>IF(AA333&lt;&gt;"","-" &amp;TEXT(comp[[#This Row],[Mn]],"0.#") &amp;TEXT(AA$1,0),"")</f>
        <v/>
      </c>
      <c r="BD333" s="46" t="str">
        <f>IF(AB333&lt;&gt;"","-" &amp;TEXT(comp[[#This Row],[Sc]],"0.#") &amp;TEXT(AB$1,0),"")</f>
        <v/>
      </c>
      <c r="BE333" s="46" t="str">
        <f>IF(AC333&lt;&gt;"","-" &amp;TEXT(comp[[#This Row],[Ru]],"0.#") &amp;TEXT(AC$1,0),"")</f>
        <v/>
      </c>
      <c r="BF333" s="46" t="str">
        <f>IF(AD333&lt;&gt;"","-" &amp;TEXT(comp[[#This Row],[Ce]],"0.#") &amp;TEXT(AD$1,0),"")</f>
        <v/>
      </c>
      <c r="BG333" s="46" t="str">
        <f>IF(AE333&lt;&gt;"","-" &amp;TEXT([1]comp!$AE333,"0.#") &amp;TEXT(AE$1,0),"")</f>
        <v/>
      </c>
      <c r="BH333" s="31" t="str">
        <f>[1]comp!$D333 &amp; [1]comp!$E333</f>
        <v>CoAlWTaOmori, T. et al. Partition behavior of alloying elements and phase transformation temperatures in Co-Al-W-base quaternary systems. Intermetallics 32, 274–283 (2013).</v>
      </c>
      <c r="BI333" s="73" t="str">
        <f t="shared" si="27"/>
        <v>Co-8.8Al-9.8W-2.Ta</v>
      </c>
      <c r="BJ333" s="31" t="s">
        <v>1610</v>
      </c>
      <c r="BK333" t="str">
        <f t="shared" si="28"/>
        <v>-8.8Al-9.8W-2.Ta</v>
      </c>
      <c r="BL333"/>
      <c r="BM333"/>
      <c r="BN333"/>
      <c r="BO333"/>
    </row>
    <row r="334" spans="1:67" s="31" customFormat="1" x14ac:dyDescent="0.3">
      <c r="A334" s="26" t="str">
        <f t="shared" si="25"/>
        <v>Co-8.8Al-2.Cr-9.8W</v>
      </c>
      <c r="B334" s="38" t="s">
        <v>1484</v>
      </c>
      <c r="C334" s="38" t="s">
        <v>2986</v>
      </c>
      <c r="D334" s="37" t="s">
        <v>744</v>
      </c>
      <c r="E334" s="31" t="s">
        <v>739</v>
      </c>
      <c r="F334" s="31">
        <v>349</v>
      </c>
      <c r="G334" s="54">
        <f t="shared" si="26"/>
        <v>79.400000000000006</v>
      </c>
      <c r="H334" s="55"/>
      <c r="I334" s="55">
        <v>8.8000000000000007</v>
      </c>
      <c r="J334" s="55">
        <v>2</v>
      </c>
      <c r="K334" s="55">
        <v>9.8000000000000007</v>
      </c>
      <c r="L334" s="55"/>
      <c r="M334" s="55"/>
      <c r="N334" s="55"/>
      <c r="O334" s="55"/>
      <c r="P334" s="55"/>
      <c r="Q334" s="51"/>
      <c r="R334" s="51"/>
      <c r="S334" s="51"/>
      <c r="T334" s="55"/>
      <c r="U334" s="55"/>
      <c r="V334" s="55"/>
      <c r="W334" s="55"/>
      <c r="X334" s="55"/>
      <c r="Y334" s="55"/>
      <c r="Z334" s="55"/>
      <c r="AA334" s="55"/>
      <c r="AB334" s="55"/>
      <c r="AC334" s="55"/>
      <c r="AD334" s="55"/>
      <c r="AE334" s="55"/>
      <c r="AF334" s="31">
        <f t="shared" si="29"/>
        <v>9.3345000000000002</v>
      </c>
      <c r="AI334" s="46" t="s">
        <v>1</v>
      </c>
      <c r="AJ334" s="46" t="str">
        <f>IF(I334&lt;&gt;"","-" &amp;TEXT([1]comp!$I334,"0.#") &amp;TEXT(I$1,0),"")</f>
        <v>-8.8Al</v>
      </c>
      <c r="AK334" s="46" t="str">
        <f>IF(K334&lt;&gt;"","-" &amp;TEXT(comp[[#This Row],[W]],"0.#") &amp;TEXT(K$1,0),"")</f>
        <v>-9.8W</v>
      </c>
      <c r="AL334" s="46" t="str">
        <f>IF(H334&lt;&gt;"","-" &amp;TEXT(comp[[#This Row],[Ni]],"0.#") &amp;TEXT(H$1,0),"")</f>
        <v/>
      </c>
      <c r="AM334" s="46" t="str">
        <f>IF(J334&lt;&gt;"","-" &amp;TEXT(comp[[#This Row],[Cr]],"0.#") &amp;TEXT(J$1,0),"")</f>
        <v>-2.Cr</v>
      </c>
      <c r="AN334" s="46" t="str">
        <f>IF(M334&lt;&gt;"","-" &amp;TEXT(comp[[#This Row],[Ta]],"0.#") &amp;TEXT(M$1,0),"")</f>
        <v/>
      </c>
      <c r="AO334" s="46" t="str">
        <f>IF(N334&lt;&gt;"","-" &amp;TEXT(comp[[#This Row],[Nb]],"0.#") &amp;TEXT(N$1,0),"")</f>
        <v/>
      </c>
      <c r="AP334" s="46" t="str">
        <f>IF(O334&lt;&gt;"","-" &amp;TEXT(comp[[#This Row],[V]],"0.#") &amp;TEXT(O$1,0),"")</f>
        <v/>
      </c>
      <c r="AQ334" s="46" t="str">
        <f>IF(L334&lt;&gt;"","-" &amp;TEXT(comp[[#This Row],[Ti]],"0.#") &amp;TEXT(L$1,0),"")</f>
        <v/>
      </c>
      <c r="AR334" s="46" t="str">
        <f>IF(P334&lt;&gt;"","-" &amp;TEXT(comp[[#This Row],[Mo]],"0.#") &amp;TEXT(P$1,0),"")</f>
        <v/>
      </c>
      <c r="AS334" s="46" t="str">
        <f>IF(Q334&lt;&gt;"","-" &amp;TEXT(comp[[#This Row],[C]],"0.##") &amp;TEXT(Q$1,0),"")</f>
        <v/>
      </c>
      <c r="AT334" s="46" t="str">
        <f>IF(R334&lt;&gt;"","-" &amp;TEXT(comp[[#This Row],[Zr]],"0.##") &amp;TEXT(R$1,0),"")</f>
        <v/>
      </c>
      <c r="AU334" s="46" t="str">
        <f>IF(S334&lt;&gt;"","-" &amp;TEXT(comp[[#This Row],[B]],"0.##") &amp;TEXT(S$1,0),"")</f>
        <v/>
      </c>
      <c r="AV334" s="46" t="str">
        <f>IF(T334&lt;&gt;"","-" &amp;TEXT(comp[[#This Row],[Ir]],"0.#") &amp;TEXT(T$1,0),"")</f>
        <v/>
      </c>
      <c r="AW334" s="46" t="str">
        <f>IF(U334&lt;&gt;"","-" &amp;TEXT(comp[[#This Row],[Re]],"0.#") &amp;TEXT(U$1,0),"")</f>
        <v/>
      </c>
      <c r="AX334" s="46" t="str">
        <f>IF(V334&lt;&gt;"","-" &amp;TEXT(comp[[#This Row],[Si]],"0.#") &amp;TEXT(V$1,0),"")</f>
        <v/>
      </c>
      <c r="AY334" s="46" t="str">
        <f>IF(W334&lt;&gt;"","-" &amp;TEXT(comp[[#This Row],[Fe]],"0.#") &amp;TEXT(W$1,0),"")</f>
        <v/>
      </c>
      <c r="AZ334" s="46" t="str">
        <f>IF(X334&lt;&gt;"","-" &amp;TEXT(comp[[#This Row],[Y]],"0.#") &amp;TEXT(X$1,0),"")</f>
        <v/>
      </c>
      <c r="BA334" s="46" t="str">
        <f>IF(Y334&lt;&gt;"","-" &amp;TEXT(comp[[#This Row],[Hf]],"0.#") &amp;TEXT(Y$1,0),"")</f>
        <v/>
      </c>
      <c r="BB334" s="46" t="str">
        <f>IF(Z334&lt;&gt;"","-" &amp;TEXT(comp[[#This Row],[Ge]],"0.#") &amp;TEXT(Z$1,0),"")</f>
        <v/>
      </c>
      <c r="BC334" s="46" t="str">
        <f>IF(AA334&lt;&gt;"","-" &amp;TEXT(comp[[#This Row],[Mn]],"0.#") &amp;TEXT(AA$1,0),"")</f>
        <v/>
      </c>
      <c r="BD334" s="46" t="str">
        <f>IF(AB334&lt;&gt;"","-" &amp;TEXT(comp[[#This Row],[Sc]],"0.#") &amp;TEXT(AB$1,0),"")</f>
        <v/>
      </c>
      <c r="BE334" s="46" t="str">
        <f>IF(AC334&lt;&gt;"","-" &amp;TEXT(comp[[#This Row],[Ru]],"0.#") &amp;TEXT(AC$1,0),"")</f>
        <v/>
      </c>
      <c r="BF334" s="46" t="str">
        <f>IF(AD334&lt;&gt;"","-" &amp;TEXT(comp[[#This Row],[Ce]],"0.#") &amp;TEXT(AD$1,0),"")</f>
        <v/>
      </c>
      <c r="BG334" s="46" t="str">
        <f>IF(AE334&lt;&gt;"","-" &amp;TEXT([1]comp!$AE334,"0.#") &amp;TEXT(AE$1,0),"")</f>
        <v/>
      </c>
      <c r="BH334" s="31" t="str">
        <f>[1]comp!$D334 &amp; [1]comp!$E334</f>
        <v>CoAlWCrOmori, T. et al. Partition behavior of alloying elements and phase transformation temperatures in Co-Al-W-base quaternary systems. Intermetallics 32, 274–283 (2013).</v>
      </c>
      <c r="BI334" s="73" t="str">
        <f t="shared" si="27"/>
        <v>Co-8.8Al-2.Cr-9.8W</v>
      </c>
      <c r="BJ334" s="31" t="s">
        <v>1784</v>
      </c>
      <c r="BK334" t="str">
        <f t="shared" si="28"/>
        <v>-8.8Al-2.Cr-9.8W</v>
      </c>
      <c r="BL334"/>
      <c r="BM334"/>
      <c r="BN334"/>
      <c r="BO334"/>
    </row>
    <row r="335" spans="1:67" s="28" customFormat="1" x14ac:dyDescent="0.3">
      <c r="A335" s="26" t="str">
        <f t="shared" si="25"/>
        <v>Co-8.8Al-9.8W-2.Mo</v>
      </c>
      <c r="B335" s="38" t="s">
        <v>1484</v>
      </c>
      <c r="C335" s="38" t="s">
        <v>2987</v>
      </c>
      <c r="D335" s="37" t="s">
        <v>745</v>
      </c>
      <c r="E335" s="31" t="s">
        <v>739</v>
      </c>
      <c r="F335" s="31">
        <v>350</v>
      </c>
      <c r="G335" s="54">
        <f t="shared" si="26"/>
        <v>79.400000000000006</v>
      </c>
      <c r="H335" s="55"/>
      <c r="I335" s="55">
        <v>8.8000000000000007</v>
      </c>
      <c r="J335" s="55"/>
      <c r="K335" s="55">
        <v>9.8000000000000007</v>
      </c>
      <c r="L335" s="55"/>
      <c r="M335" s="55"/>
      <c r="N335" s="55"/>
      <c r="O335" s="55"/>
      <c r="P335" s="55">
        <v>2</v>
      </c>
      <c r="Q335" s="51"/>
      <c r="R335" s="51"/>
      <c r="S335" s="51"/>
      <c r="T335" s="55"/>
      <c r="U335" s="55"/>
      <c r="V335" s="55"/>
      <c r="W335" s="55"/>
      <c r="X335" s="55"/>
      <c r="Y335" s="55"/>
      <c r="Z335" s="55"/>
      <c r="AA335" s="55"/>
      <c r="AB335" s="55"/>
      <c r="AC335" s="55"/>
      <c r="AD335" s="55"/>
      <c r="AE335" s="55"/>
      <c r="AF335" s="31">
        <f t="shared" si="29"/>
        <v>9.3963000000000001</v>
      </c>
      <c r="AG335" s="31"/>
      <c r="AH335" s="31"/>
      <c r="AI335" s="46" t="s">
        <v>1</v>
      </c>
      <c r="AJ335" s="46" t="str">
        <f>IF(I335&lt;&gt;"","-" &amp;TEXT([1]comp!$I335,"0.#") &amp;TEXT(I$1,0),"")</f>
        <v>-8.8Al</v>
      </c>
      <c r="AK335" s="46" t="str">
        <f>IF(K335&lt;&gt;"","-" &amp;TEXT(comp[[#This Row],[W]],"0.#") &amp;TEXT(K$1,0),"")</f>
        <v>-9.8W</v>
      </c>
      <c r="AL335" s="46" t="str">
        <f>IF(H335&lt;&gt;"","-" &amp;TEXT(comp[[#This Row],[Ni]],"0.#") &amp;TEXT(H$1,0),"")</f>
        <v/>
      </c>
      <c r="AM335" s="46" t="str">
        <f>IF(J335&lt;&gt;"","-" &amp;TEXT(comp[[#This Row],[Cr]],"0.#") &amp;TEXT(J$1,0),"")</f>
        <v/>
      </c>
      <c r="AN335" s="46" t="str">
        <f>IF(M335&lt;&gt;"","-" &amp;TEXT(comp[[#This Row],[Ta]],"0.#") &amp;TEXT(M$1,0),"")</f>
        <v/>
      </c>
      <c r="AO335" s="46" t="str">
        <f>IF(N335&lt;&gt;"","-" &amp;TEXT(comp[[#This Row],[Nb]],"0.#") &amp;TEXT(N$1,0),"")</f>
        <v/>
      </c>
      <c r="AP335" s="46" t="str">
        <f>IF(O335&lt;&gt;"","-" &amp;TEXT(comp[[#This Row],[V]],"0.#") &amp;TEXT(O$1,0),"")</f>
        <v/>
      </c>
      <c r="AQ335" s="46" t="str">
        <f>IF(L335&lt;&gt;"","-" &amp;TEXT(comp[[#This Row],[Ti]],"0.#") &amp;TEXT(L$1,0),"")</f>
        <v/>
      </c>
      <c r="AR335" s="46" t="str">
        <f>IF(P335&lt;&gt;"","-" &amp;TEXT(comp[[#This Row],[Mo]],"0.#") &amp;TEXT(P$1,0),"")</f>
        <v>-2.Mo</v>
      </c>
      <c r="AS335" s="46" t="str">
        <f>IF(Q335&lt;&gt;"","-" &amp;TEXT(comp[[#This Row],[C]],"0.##") &amp;TEXT(Q$1,0),"")</f>
        <v/>
      </c>
      <c r="AT335" s="46" t="str">
        <f>IF(R335&lt;&gt;"","-" &amp;TEXT(comp[[#This Row],[Zr]],"0.##") &amp;TEXT(R$1,0),"")</f>
        <v/>
      </c>
      <c r="AU335" s="46" t="str">
        <f>IF(S335&lt;&gt;"","-" &amp;TEXT(comp[[#This Row],[B]],"0.##") &amp;TEXT(S$1,0),"")</f>
        <v/>
      </c>
      <c r="AV335" s="46" t="str">
        <f>IF(T335&lt;&gt;"","-" &amp;TEXT(comp[[#This Row],[Ir]],"0.#") &amp;TEXT(T$1,0),"")</f>
        <v/>
      </c>
      <c r="AW335" s="46" t="str">
        <f>IF(U335&lt;&gt;"","-" &amp;TEXT(comp[[#This Row],[Re]],"0.#") &amp;TEXT(U$1,0),"")</f>
        <v/>
      </c>
      <c r="AX335" s="46" t="str">
        <f>IF(V335&lt;&gt;"","-" &amp;TEXT(comp[[#This Row],[Si]],"0.#") &amp;TEXT(V$1,0),"")</f>
        <v/>
      </c>
      <c r="AY335" s="46" t="str">
        <f>IF(W335&lt;&gt;"","-" &amp;TEXT(comp[[#This Row],[Fe]],"0.#") &amp;TEXT(W$1,0),"")</f>
        <v/>
      </c>
      <c r="AZ335" s="46" t="str">
        <f>IF(X335&lt;&gt;"","-" &amp;TEXT(comp[[#This Row],[Y]],"0.#") &amp;TEXT(X$1,0),"")</f>
        <v/>
      </c>
      <c r="BA335" s="46" t="str">
        <f>IF(Y335&lt;&gt;"","-" &amp;TEXT(comp[[#This Row],[Hf]],"0.#") &amp;TEXT(Y$1,0),"")</f>
        <v/>
      </c>
      <c r="BB335" s="46" t="str">
        <f>IF(Z335&lt;&gt;"","-" &amp;TEXT(comp[[#This Row],[Ge]],"0.#") &amp;TEXT(Z$1,0),"")</f>
        <v/>
      </c>
      <c r="BC335" s="46" t="str">
        <f>IF(AA335&lt;&gt;"","-" &amp;TEXT(comp[[#This Row],[Mn]],"0.#") &amp;TEXT(AA$1,0),"")</f>
        <v/>
      </c>
      <c r="BD335" s="46" t="str">
        <f>IF(AB335&lt;&gt;"","-" &amp;TEXT(comp[[#This Row],[Sc]],"0.#") &amp;TEXT(AB$1,0),"")</f>
        <v/>
      </c>
      <c r="BE335" s="46" t="str">
        <f>IF(AC335&lt;&gt;"","-" &amp;TEXT(comp[[#This Row],[Ru]],"0.#") &amp;TEXT(AC$1,0),"")</f>
        <v/>
      </c>
      <c r="BF335" s="46" t="str">
        <f>IF(AD335&lt;&gt;"","-" &amp;TEXT(comp[[#This Row],[Ce]],"0.#") &amp;TEXT(AD$1,0),"")</f>
        <v/>
      </c>
      <c r="BG335" s="46" t="str">
        <f>IF(AE335&lt;&gt;"","-" &amp;TEXT([1]comp!$AE335,"0.#") &amp;TEXT(AE$1,0),"")</f>
        <v/>
      </c>
      <c r="BH335" s="31" t="str">
        <f>[1]comp!$D335 &amp; [1]comp!$E335</f>
        <v>CoAlWMoOmori, T. et al. Partition behavior of alloying elements and phase transformation temperatures in Co-Al-W-base quaternary systems. Intermetallics 32, 274–283 (2013).</v>
      </c>
      <c r="BI335" s="73" t="str">
        <f t="shared" si="27"/>
        <v>Co-8.8Al-9.8W-2.Mo</v>
      </c>
      <c r="BJ335" s="31" t="s">
        <v>1789</v>
      </c>
      <c r="BK335" t="str">
        <f t="shared" si="28"/>
        <v>-8.8Al-9.8W-2.Mo</v>
      </c>
      <c r="BL335"/>
      <c r="BM335"/>
      <c r="BN335"/>
      <c r="BO335"/>
    </row>
    <row r="336" spans="1:67" s="31" customFormat="1" x14ac:dyDescent="0.3">
      <c r="A336" s="26" t="str">
        <f t="shared" si="25"/>
        <v>Co-8.8Al-9.8W-2.Mn</v>
      </c>
      <c r="B336" s="38" t="s">
        <v>1484</v>
      </c>
      <c r="C336" s="38" t="s">
        <v>2988</v>
      </c>
      <c r="D336" s="37" t="s">
        <v>746</v>
      </c>
      <c r="E336" s="31" t="s">
        <v>739</v>
      </c>
      <c r="F336" s="31">
        <v>351</v>
      </c>
      <c r="G336" s="54">
        <f t="shared" si="26"/>
        <v>79.400000000000006</v>
      </c>
      <c r="H336" s="55"/>
      <c r="I336" s="55">
        <v>8.8000000000000007</v>
      </c>
      <c r="J336" s="55"/>
      <c r="K336" s="55">
        <v>9.8000000000000007</v>
      </c>
      <c r="L336" s="55"/>
      <c r="M336" s="55"/>
      <c r="N336" s="55"/>
      <c r="O336" s="55"/>
      <c r="P336" s="55"/>
      <c r="Q336" s="51"/>
      <c r="R336" s="51"/>
      <c r="S336" s="51"/>
      <c r="T336" s="55"/>
      <c r="U336" s="55"/>
      <c r="V336" s="55"/>
      <c r="W336" s="55"/>
      <c r="X336" s="55"/>
      <c r="Y336" s="55"/>
      <c r="Z336" s="55"/>
      <c r="AA336" s="55">
        <v>2</v>
      </c>
      <c r="AB336" s="55"/>
      <c r="AC336" s="55"/>
      <c r="AD336" s="55"/>
      <c r="AE336" s="55"/>
      <c r="AF336" s="31">
        <f t="shared" si="29"/>
        <v>9.3401000000000014</v>
      </c>
      <c r="AI336" s="46" t="s">
        <v>1</v>
      </c>
      <c r="AJ336" s="46" t="str">
        <f>IF(I336&lt;&gt;"","-" &amp;TEXT([1]comp!$I336,"0.#") &amp;TEXT(I$1,0),"")</f>
        <v>-8.8Al</v>
      </c>
      <c r="AK336" s="46" t="str">
        <f>IF(K336&lt;&gt;"","-" &amp;TEXT(comp[[#This Row],[W]],"0.#") &amp;TEXT(K$1,0),"")</f>
        <v>-9.8W</v>
      </c>
      <c r="AL336" s="46" t="str">
        <f>IF(H336&lt;&gt;"","-" &amp;TEXT(comp[[#This Row],[Ni]],"0.#") &amp;TEXT(H$1,0),"")</f>
        <v/>
      </c>
      <c r="AM336" s="46" t="str">
        <f>IF(J336&lt;&gt;"","-" &amp;TEXT(comp[[#This Row],[Cr]],"0.#") &amp;TEXT(J$1,0),"")</f>
        <v/>
      </c>
      <c r="AN336" s="46" t="str">
        <f>IF(M336&lt;&gt;"","-" &amp;TEXT(comp[[#This Row],[Ta]],"0.#") &amp;TEXT(M$1,0),"")</f>
        <v/>
      </c>
      <c r="AO336" s="46" t="str">
        <f>IF(N336&lt;&gt;"","-" &amp;TEXT(comp[[#This Row],[Nb]],"0.#") &amp;TEXT(N$1,0),"")</f>
        <v/>
      </c>
      <c r="AP336" s="46" t="str">
        <f>IF(O336&lt;&gt;"","-" &amp;TEXT(comp[[#This Row],[V]],"0.#") &amp;TEXT(O$1,0),"")</f>
        <v/>
      </c>
      <c r="AQ336" s="46" t="str">
        <f>IF(L336&lt;&gt;"","-" &amp;TEXT(comp[[#This Row],[Ti]],"0.#") &amp;TEXT(L$1,0),"")</f>
        <v/>
      </c>
      <c r="AR336" s="46" t="str">
        <f>IF(P336&lt;&gt;"","-" &amp;TEXT(comp[[#This Row],[Mo]],"0.#") &amp;TEXT(P$1,0),"")</f>
        <v/>
      </c>
      <c r="AS336" s="46" t="str">
        <f>IF(Q336&lt;&gt;"","-" &amp;TEXT(comp[[#This Row],[C]],"0.##") &amp;TEXT(Q$1,0),"")</f>
        <v/>
      </c>
      <c r="AT336" s="46" t="str">
        <f>IF(R336&lt;&gt;"","-" &amp;TEXT(comp[[#This Row],[Zr]],"0.##") &amp;TEXT(R$1,0),"")</f>
        <v/>
      </c>
      <c r="AU336" s="46" t="str">
        <f>IF(S336&lt;&gt;"","-" &amp;TEXT(comp[[#This Row],[B]],"0.##") &amp;TEXT(S$1,0),"")</f>
        <v/>
      </c>
      <c r="AV336" s="46" t="str">
        <f>IF(T336&lt;&gt;"","-" &amp;TEXT(comp[[#This Row],[Ir]],"0.#") &amp;TEXT(T$1,0),"")</f>
        <v/>
      </c>
      <c r="AW336" s="46" t="str">
        <f>IF(U336&lt;&gt;"","-" &amp;TEXT(comp[[#This Row],[Re]],"0.#") &amp;TEXT(U$1,0),"")</f>
        <v/>
      </c>
      <c r="AX336" s="46" t="str">
        <f>IF(V336&lt;&gt;"","-" &amp;TEXT(comp[[#This Row],[Si]],"0.#") &amp;TEXT(V$1,0),"")</f>
        <v/>
      </c>
      <c r="AY336" s="46" t="str">
        <f>IF(W336&lt;&gt;"","-" &amp;TEXT(comp[[#This Row],[Fe]],"0.#") &amp;TEXT(W$1,0),"")</f>
        <v/>
      </c>
      <c r="AZ336" s="46" t="str">
        <f>IF(X336&lt;&gt;"","-" &amp;TEXT(comp[[#This Row],[Y]],"0.#") &amp;TEXT(X$1,0),"")</f>
        <v/>
      </c>
      <c r="BA336" s="46" t="str">
        <f>IF(Y336&lt;&gt;"","-" &amp;TEXT(comp[[#This Row],[Hf]],"0.#") &amp;TEXT(Y$1,0),"")</f>
        <v/>
      </c>
      <c r="BB336" s="46" t="str">
        <f>IF(Z336&lt;&gt;"","-" &amp;TEXT(comp[[#This Row],[Ge]],"0.#") &amp;TEXT(Z$1,0),"")</f>
        <v/>
      </c>
      <c r="BC336" s="46" t="str">
        <f>IF(AA336&lt;&gt;"","-" &amp;TEXT(comp[[#This Row],[Mn]],"0.#") &amp;TEXT(AA$1,0),"")</f>
        <v>-2.Mn</v>
      </c>
      <c r="BD336" s="46" t="str">
        <f>IF(AB336&lt;&gt;"","-" &amp;TEXT(comp[[#This Row],[Sc]],"0.#") &amp;TEXT(AB$1,0),"")</f>
        <v/>
      </c>
      <c r="BE336" s="46" t="str">
        <f>IF(AC336&lt;&gt;"","-" &amp;TEXT(comp[[#This Row],[Ru]],"0.#") &amp;TEXT(AC$1,0),"")</f>
        <v/>
      </c>
      <c r="BF336" s="46" t="str">
        <f>IF(AD336&lt;&gt;"","-" &amp;TEXT(comp[[#This Row],[Ce]],"0.#") &amp;TEXT(AD$1,0),"")</f>
        <v/>
      </c>
      <c r="BG336" s="46" t="str">
        <f>IF(AE336&lt;&gt;"","-" &amp;TEXT([1]comp!$AE336,"0.#") &amp;TEXT(AE$1,0),"")</f>
        <v/>
      </c>
      <c r="BH336" s="31" t="str">
        <f>[1]comp!$D336 &amp; [1]comp!$E336</f>
        <v>CoAlWMnOmori, T. et al. Partition behavior of alloying elements and phase transformation temperatures in Co-Al-W-base quaternary systems. Intermetallics 32, 274–283 (2013).</v>
      </c>
      <c r="BI336" s="73" t="str">
        <f t="shared" si="27"/>
        <v>Co-8.8Al-9.8W-2.Mn</v>
      </c>
      <c r="BJ336" s="31" t="s">
        <v>1788</v>
      </c>
      <c r="BK336" t="str">
        <f t="shared" si="28"/>
        <v>-8.8Al-9.8W-2.Mn</v>
      </c>
      <c r="BL336"/>
      <c r="BM336"/>
      <c r="BN336"/>
      <c r="BO336"/>
    </row>
    <row r="337" spans="1:67" s="31" customFormat="1" x14ac:dyDescent="0.3">
      <c r="A337" s="26" t="str">
        <f t="shared" si="25"/>
        <v>Co-2.Fe-8.8Al-9.8W</v>
      </c>
      <c r="B337" s="38" t="s">
        <v>1484</v>
      </c>
      <c r="C337" s="38" t="s">
        <v>2989</v>
      </c>
      <c r="D337" s="37" t="s">
        <v>747</v>
      </c>
      <c r="E337" s="31" t="s">
        <v>739</v>
      </c>
      <c r="F337" s="31">
        <v>352</v>
      </c>
      <c r="G337" s="54">
        <f t="shared" si="26"/>
        <v>79.400000000000006</v>
      </c>
      <c r="H337" s="55"/>
      <c r="I337" s="55">
        <v>8.8000000000000007</v>
      </c>
      <c r="J337" s="55"/>
      <c r="K337" s="55">
        <v>9.8000000000000007</v>
      </c>
      <c r="L337" s="55"/>
      <c r="M337" s="55"/>
      <c r="N337" s="55"/>
      <c r="O337" s="55"/>
      <c r="P337" s="55"/>
      <c r="Q337" s="51"/>
      <c r="R337" s="51"/>
      <c r="S337" s="51"/>
      <c r="T337" s="55"/>
      <c r="U337" s="55"/>
      <c r="V337" s="55"/>
      <c r="W337" s="55">
        <v>2</v>
      </c>
      <c r="X337" s="55"/>
      <c r="Y337" s="55"/>
      <c r="Z337" s="55"/>
      <c r="AA337" s="55"/>
      <c r="AB337" s="55"/>
      <c r="AC337" s="55"/>
      <c r="AD337" s="55"/>
      <c r="AE337" s="55"/>
      <c r="AF337" s="31">
        <f t="shared" si="29"/>
        <v>9.348180000000001</v>
      </c>
      <c r="AI337" s="46" t="s">
        <v>1</v>
      </c>
      <c r="AJ337" s="46" t="str">
        <f>IF(I337&lt;&gt;"","-" &amp;TEXT([1]comp!$I337,"0.#") &amp;TEXT(I$1,0),"")</f>
        <v>-8.8Al</v>
      </c>
      <c r="AK337" s="46" t="str">
        <f>IF(K337&lt;&gt;"","-" &amp;TEXT(comp[[#This Row],[W]],"0.#") &amp;TEXT(K$1,0),"")</f>
        <v>-9.8W</v>
      </c>
      <c r="AL337" s="46" t="str">
        <f>IF(H337&lt;&gt;"","-" &amp;TEXT(comp[[#This Row],[Ni]],"0.#") &amp;TEXT(H$1,0),"")</f>
        <v/>
      </c>
      <c r="AM337" s="46" t="str">
        <f>IF(J337&lt;&gt;"","-" &amp;TEXT(comp[[#This Row],[Cr]],"0.#") &amp;TEXT(J$1,0),"")</f>
        <v/>
      </c>
      <c r="AN337" s="46" t="str">
        <f>IF(M337&lt;&gt;"","-" &amp;TEXT(comp[[#This Row],[Ta]],"0.#") &amp;TEXT(M$1,0),"")</f>
        <v/>
      </c>
      <c r="AO337" s="46" t="str">
        <f>IF(N337&lt;&gt;"","-" &amp;TEXT(comp[[#This Row],[Nb]],"0.#") &amp;TEXT(N$1,0),"")</f>
        <v/>
      </c>
      <c r="AP337" s="46" t="str">
        <f>IF(O337&lt;&gt;"","-" &amp;TEXT(comp[[#This Row],[V]],"0.#") &amp;TEXT(O$1,0),"")</f>
        <v/>
      </c>
      <c r="AQ337" s="46" t="str">
        <f>IF(L337&lt;&gt;"","-" &amp;TEXT(comp[[#This Row],[Ti]],"0.#") &amp;TEXT(L$1,0),"")</f>
        <v/>
      </c>
      <c r="AR337" s="46" t="str">
        <f>IF(P337&lt;&gt;"","-" &amp;TEXT(comp[[#This Row],[Mo]],"0.#") &amp;TEXT(P$1,0),"")</f>
        <v/>
      </c>
      <c r="AS337" s="46" t="str">
        <f>IF(Q337&lt;&gt;"","-" &amp;TEXT(comp[[#This Row],[C]],"0.##") &amp;TEXT(Q$1,0),"")</f>
        <v/>
      </c>
      <c r="AT337" s="46" t="str">
        <f>IF(R337&lt;&gt;"","-" &amp;TEXT(comp[[#This Row],[Zr]],"0.##") &amp;TEXT(R$1,0),"")</f>
        <v/>
      </c>
      <c r="AU337" s="46" t="str">
        <f>IF(S337&lt;&gt;"","-" &amp;TEXT(comp[[#This Row],[B]],"0.##") &amp;TEXT(S$1,0),"")</f>
        <v/>
      </c>
      <c r="AV337" s="46" t="str">
        <f>IF(T337&lt;&gt;"","-" &amp;TEXT(comp[[#This Row],[Ir]],"0.#") &amp;TEXT(T$1,0),"")</f>
        <v/>
      </c>
      <c r="AW337" s="46" t="str">
        <f>IF(U337&lt;&gt;"","-" &amp;TEXT(comp[[#This Row],[Re]],"0.#") &amp;TEXT(U$1,0),"")</f>
        <v/>
      </c>
      <c r="AX337" s="46" t="str">
        <f>IF(V337&lt;&gt;"","-" &amp;TEXT(comp[[#This Row],[Si]],"0.#") &amp;TEXT(V$1,0),"")</f>
        <v/>
      </c>
      <c r="AY337" s="46" t="str">
        <f>IF(W337&lt;&gt;"","-" &amp;TEXT(comp[[#This Row],[Fe]],"0.#") &amp;TEXT(W$1,0),"")</f>
        <v>-2.Fe</v>
      </c>
      <c r="AZ337" s="46" t="str">
        <f>IF(X337&lt;&gt;"","-" &amp;TEXT(comp[[#This Row],[Y]],"0.#") &amp;TEXT(X$1,0),"")</f>
        <v/>
      </c>
      <c r="BA337" s="46" t="str">
        <f>IF(Y337&lt;&gt;"","-" &amp;TEXT(comp[[#This Row],[Hf]],"0.#") &amp;TEXT(Y$1,0),"")</f>
        <v/>
      </c>
      <c r="BB337" s="46" t="str">
        <f>IF(Z337&lt;&gt;"","-" &amp;TEXT(comp[[#This Row],[Ge]],"0.#") &amp;TEXT(Z$1,0),"")</f>
        <v/>
      </c>
      <c r="BC337" s="46" t="str">
        <f>IF(AA337&lt;&gt;"","-" &amp;TEXT(comp[[#This Row],[Mn]],"0.#") &amp;TEXT(AA$1,0),"")</f>
        <v/>
      </c>
      <c r="BD337" s="46" t="str">
        <f>IF(AB337&lt;&gt;"","-" &amp;TEXT(comp[[#This Row],[Sc]],"0.#") &amp;TEXT(AB$1,0),"")</f>
        <v/>
      </c>
      <c r="BE337" s="46" t="str">
        <f>IF(AC337&lt;&gt;"","-" &amp;TEXT(comp[[#This Row],[Ru]],"0.#") &amp;TEXT(AC$1,0),"")</f>
        <v/>
      </c>
      <c r="BF337" s="46" t="str">
        <f>IF(AD337&lt;&gt;"","-" &amp;TEXT(comp[[#This Row],[Ce]],"0.#") &amp;TEXT(AD$1,0),"")</f>
        <v/>
      </c>
      <c r="BG337" s="46" t="str">
        <f>IF(AE337&lt;&gt;"","-" &amp;TEXT([1]comp!$AE337,"0.#") &amp;TEXT(AE$1,0),"")</f>
        <v/>
      </c>
      <c r="BH337" s="31" t="str">
        <f>[1]comp!$D337 &amp; [1]comp!$E337</f>
        <v>CoAlWFeOmori, T. et al. Partition behavior of alloying elements and phase transformation temperatures in Co-Al-W-base quaternary systems. Intermetallics 32, 274–283 (2013).</v>
      </c>
      <c r="BI337" s="73" t="str">
        <f t="shared" si="27"/>
        <v>Co-2.Fe-8.8Al-9.8W</v>
      </c>
      <c r="BJ337" s="31" t="s">
        <v>1785</v>
      </c>
      <c r="BK337" t="str">
        <f t="shared" si="28"/>
        <v>-8.8Al-9.8W-2.Fe</v>
      </c>
      <c r="BL337"/>
      <c r="BM337"/>
      <c r="BN337"/>
      <c r="BO337"/>
    </row>
    <row r="338" spans="1:67" s="31" customFormat="1" x14ac:dyDescent="0.3">
      <c r="A338" s="26" t="str">
        <f t="shared" si="25"/>
        <v>Co-2.Ni-8.8Al-9.8W</v>
      </c>
      <c r="B338" s="38" t="s">
        <v>1484</v>
      </c>
      <c r="C338" s="38" t="s">
        <v>2990</v>
      </c>
      <c r="D338" s="37" t="s">
        <v>748</v>
      </c>
      <c r="E338" s="31" t="s">
        <v>739</v>
      </c>
      <c r="F338" s="31">
        <v>353</v>
      </c>
      <c r="G338" s="54">
        <f t="shared" si="26"/>
        <v>79.400000000000006</v>
      </c>
      <c r="H338" s="55">
        <v>2</v>
      </c>
      <c r="I338" s="55">
        <v>8.8000000000000007</v>
      </c>
      <c r="J338" s="55"/>
      <c r="K338" s="55">
        <v>9.8000000000000007</v>
      </c>
      <c r="L338" s="55"/>
      <c r="M338" s="55"/>
      <c r="N338" s="55"/>
      <c r="O338" s="55"/>
      <c r="P338" s="55"/>
      <c r="Q338" s="51"/>
      <c r="R338" s="51"/>
      <c r="S338" s="51"/>
      <c r="T338" s="55"/>
      <c r="U338" s="55"/>
      <c r="V338" s="55"/>
      <c r="W338" s="55"/>
      <c r="X338" s="55"/>
      <c r="Y338" s="55"/>
      <c r="Z338" s="55"/>
      <c r="AA338" s="55"/>
      <c r="AB338" s="55"/>
      <c r="AC338" s="55"/>
      <c r="AD338" s="55"/>
      <c r="AE338" s="55"/>
      <c r="AF338" s="31">
        <f t="shared" si="29"/>
        <v>9.3688600000000015</v>
      </c>
      <c r="AI338" s="46" t="s">
        <v>1</v>
      </c>
      <c r="AJ338" s="46" t="str">
        <f>IF(I338&lt;&gt;"","-" &amp;TEXT([1]comp!$I338,"0.#") &amp;TEXT(I$1,0),"")</f>
        <v>-8.8Al</v>
      </c>
      <c r="AK338" s="46" t="str">
        <f>IF(K338&lt;&gt;"","-" &amp;TEXT(comp[[#This Row],[W]],"0.#") &amp;TEXT(K$1,0),"")</f>
        <v>-9.8W</v>
      </c>
      <c r="AL338" s="46" t="str">
        <f>IF(H338&lt;&gt;"","-" &amp;TEXT(comp[[#This Row],[Ni]],"0.#") &amp;TEXT(H$1,0),"")</f>
        <v>-2.Ni</v>
      </c>
      <c r="AM338" s="46" t="str">
        <f>IF(J338&lt;&gt;"","-" &amp;TEXT(comp[[#This Row],[Cr]],"0.#") &amp;TEXT(J$1,0),"")</f>
        <v/>
      </c>
      <c r="AN338" s="46" t="str">
        <f>IF(M338&lt;&gt;"","-" &amp;TEXT(comp[[#This Row],[Ta]],"0.#") &amp;TEXT(M$1,0),"")</f>
        <v/>
      </c>
      <c r="AO338" s="46" t="str">
        <f>IF(N338&lt;&gt;"","-" &amp;TEXT(comp[[#This Row],[Nb]],"0.#") &amp;TEXT(N$1,0),"")</f>
        <v/>
      </c>
      <c r="AP338" s="46" t="str">
        <f>IF(O338&lt;&gt;"","-" &amp;TEXT(comp[[#This Row],[V]],"0.#") &amp;TEXT(O$1,0),"")</f>
        <v/>
      </c>
      <c r="AQ338" s="46" t="str">
        <f>IF(L338&lt;&gt;"","-" &amp;TEXT(comp[[#This Row],[Ti]],"0.#") &amp;TEXT(L$1,0),"")</f>
        <v/>
      </c>
      <c r="AR338" s="46" t="str">
        <f>IF(P338&lt;&gt;"","-" &amp;TEXT(comp[[#This Row],[Mo]],"0.#") &amp;TEXT(P$1,0),"")</f>
        <v/>
      </c>
      <c r="AS338" s="46" t="str">
        <f>IF(Q338&lt;&gt;"","-" &amp;TEXT(comp[[#This Row],[C]],"0.##") &amp;TEXT(Q$1,0),"")</f>
        <v/>
      </c>
      <c r="AT338" s="46" t="str">
        <f>IF(R338&lt;&gt;"","-" &amp;TEXT(comp[[#This Row],[Zr]],"0.##") &amp;TEXT(R$1,0),"")</f>
        <v/>
      </c>
      <c r="AU338" s="46" t="str">
        <f>IF(S338&lt;&gt;"","-" &amp;TEXT(comp[[#This Row],[B]],"0.##") &amp;TEXT(S$1,0),"")</f>
        <v/>
      </c>
      <c r="AV338" s="46" t="str">
        <f>IF(T338&lt;&gt;"","-" &amp;TEXT(comp[[#This Row],[Ir]],"0.#") &amp;TEXT(T$1,0),"")</f>
        <v/>
      </c>
      <c r="AW338" s="46" t="str">
        <f>IF(U338&lt;&gt;"","-" &amp;TEXT(comp[[#This Row],[Re]],"0.#") &amp;TEXT(U$1,0),"")</f>
        <v/>
      </c>
      <c r="AX338" s="46" t="str">
        <f>IF(V338&lt;&gt;"","-" &amp;TEXT(comp[[#This Row],[Si]],"0.#") &amp;TEXT(V$1,0),"")</f>
        <v/>
      </c>
      <c r="AY338" s="46" t="str">
        <f>IF(W338&lt;&gt;"","-" &amp;TEXT(comp[[#This Row],[Fe]],"0.#") &amp;TEXT(W$1,0),"")</f>
        <v/>
      </c>
      <c r="AZ338" s="46" t="str">
        <f>IF(X338&lt;&gt;"","-" &amp;TEXT(comp[[#This Row],[Y]],"0.#") &amp;TEXT(X$1,0),"")</f>
        <v/>
      </c>
      <c r="BA338" s="46" t="str">
        <f>IF(Y338&lt;&gt;"","-" &amp;TEXT(comp[[#This Row],[Hf]],"0.#") &amp;TEXT(Y$1,0),"")</f>
        <v/>
      </c>
      <c r="BB338" s="46" t="str">
        <f>IF(Z338&lt;&gt;"","-" &amp;TEXT(comp[[#This Row],[Ge]],"0.#") &amp;TEXT(Z$1,0),"")</f>
        <v/>
      </c>
      <c r="BC338" s="46" t="str">
        <f>IF(AA338&lt;&gt;"","-" &amp;TEXT(comp[[#This Row],[Mn]],"0.#") &amp;TEXT(AA$1,0),"")</f>
        <v/>
      </c>
      <c r="BD338" s="46" t="str">
        <f>IF(AB338&lt;&gt;"","-" &amp;TEXT(comp[[#This Row],[Sc]],"0.#") &amp;TEXT(AB$1,0),"")</f>
        <v/>
      </c>
      <c r="BE338" s="46" t="str">
        <f>IF(AC338&lt;&gt;"","-" &amp;TEXT(comp[[#This Row],[Ru]],"0.#") &amp;TEXT(AC$1,0),"")</f>
        <v/>
      </c>
      <c r="BF338" s="46" t="str">
        <f>IF(AD338&lt;&gt;"","-" &amp;TEXT(comp[[#This Row],[Ce]],"0.#") &amp;TEXT(AD$1,0),"")</f>
        <v/>
      </c>
      <c r="BG338" s="46" t="str">
        <f>IF(AE338&lt;&gt;"","-" &amp;TEXT([1]comp!$AE338,"0.#") &amp;TEXT(AE$1,0),"")</f>
        <v/>
      </c>
      <c r="BH338" s="31" t="str">
        <f>[1]comp!$D338 &amp; [1]comp!$E338</f>
        <v>CoAlWNiOmori, T. et al. Partition behavior of alloying elements and phase transformation temperatures in Co-Al-W-base quaternary systems. Intermetallics 32, 274–283 (2013).</v>
      </c>
      <c r="BI338" s="73" t="str">
        <f t="shared" si="27"/>
        <v>Co-2.Ni-8.8Al-9.8W</v>
      </c>
      <c r="BJ338" s="31" t="s">
        <v>1791</v>
      </c>
      <c r="BK338" t="str">
        <f t="shared" si="28"/>
        <v>-8.8Al-9.8W-2.Ni</v>
      </c>
      <c r="BL338"/>
      <c r="BM338"/>
      <c r="BN338"/>
      <c r="BO338"/>
    </row>
    <row r="339" spans="1:67" s="28" customFormat="1" x14ac:dyDescent="0.3">
      <c r="A339" s="26" t="str">
        <f t="shared" si="25"/>
        <v>Co-8.8Al-9.8W-2.Si</v>
      </c>
      <c r="B339" s="38" t="s">
        <v>1484</v>
      </c>
      <c r="C339" s="38" t="s">
        <v>2729</v>
      </c>
      <c r="D339" s="37" t="s">
        <v>749</v>
      </c>
      <c r="E339" s="31" t="s">
        <v>739</v>
      </c>
      <c r="F339" s="31">
        <v>354</v>
      </c>
      <c r="G339" s="54">
        <f t="shared" si="26"/>
        <v>79.400000000000006</v>
      </c>
      <c r="H339" s="55"/>
      <c r="I339" s="55">
        <v>8.8000000000000007</v>
      </c>
      <c r="J339" s="55"/>
      <c r="K339" s="55">
        <v>9.8000000000000007</v>
      </c>
      <c r="L339" s="55"/>
      <c r="M339" s="55"/>
      <c r="N339" s="55"/>
      <c r="O339" s="55"/>
      <c r="P339" s="55"/>
      <c r="Q339" s="51"/>
      <c r="R339" s="51"/>
      <c r="S339" s="51"/>
      <c r="T339" s="55"/>
      <c r="U339" s="55"/>
      <c r="V339" s="55">
        <v>2</v>
      </c>
      <c r="W339" s="55"/>
      <c r="X339" s="55"/>
      <c r="Y339" s="55"/>
      <c r="Z339" s="55"/>
      <c r="AA339" s="55"/>
      <c r="AB339" s="55"/>
      <c r="AC339" s="55"/>
      <c r="AD339" s="55"/>
      <c r="AE339" s="55"/>
      <c r="AF339" s="31">
        <f t="shared" si="29"/>
        <v>9.2372999999999994</v>
      </c>
      <c r="AG339" s="31"/>
      <c r="AH339" s="31"/>
      <c r="AI339" s="46" t="s">
        <v>1</v>
      </c>
      <c r="AJ339" s="46" t="str">
        <f>IF(I339&lt;&gt;"","-" &amp;TEXT([1]comp!$I339,"0.#") &amp;TEXT(I$1,0),"")</f>
        <v>-8.8Al</v>
      </c>
      <c r="AK339" s="46" t="str">
        <f>IF(K339&lt;&gt;"","-" &amp;TEXT(comp[[#This Row],[W]],"0.#") &amp;TEXT(K$1,0),"")</f>
        <v>-9.8W</v>
      </c>
      <c r="AL339" s="46" t="str">
        <f>IF(H339&lt;&gt;"","-" &amp;TEXT(comp[[#This Row],[Ni]],"0.#") &amp;TEXT(H$1,0),"")</f>
        <v/>
      </c>
      <c r="AM339" s="46" t="str">
        <f>IF(J339&lt;&gt;"","-" &amp;TEXT(comp[[#This Row],[Cr]],"0.#") &amp;TEXT(J$1,0),"")</f>
        <v/>
      </c>
      <c r="AN339" s="46" t="str">
        <f>IF(M339&lt;&gt;"","-" &amp;TEXT(comp[[#This Row],[Ta]],"0.#") &amp;TEXT(M$1,0),"")</f>
        <v/>
      </c>
      <c r="AO339" s="46" t="str">
        <f>IF(N339&lt;&gt;"","-" &amp;TEXT(comp[[#This Row],[Nb]],"0.#") &amp;TEXT(N$1,0),"")</f>
        <v/>
      </c>
      <c r="AP339" s="46" t="str">
        <f>IF(O339&lt;&gt;"","-" &amp;TEXT(comp[[#This Row],[V]],"0.#") &amp;TEXT(O$1,0),"")</f>
        <v/>
      </c>
      <c r="AQ339" s="46" t="str">
        <f>IF(L339&lt;&gt;"","-" &amp;TEXT(comp[[#This Row],[Ti]],"0.#") &amp;TEXT(L$1,0),"")</f>
        <v/>
      </c>
      <c r="AR339" s="46" t="str">
        <f>IF(P339&lt;&gt;"","-" &amp;TEXT(comp[[#This Row],[Mo]],"0.#") &amp;TEXT(P$1,0),"")</f>
        <v/>
      </c>
      <c r="AS339" s="46" t="str">
        <f>IF(Q339&lt;&gt;"","-" &amp;TEXT(comp[[#This Row],[C]],"0.##") &amp;TEXT(Q$1,0),"")</f>
        <v/>
      </c>
      <c r="AT339" s="46" t="str">
        <f>IF(R339&lt;&gt;"","-" &amp;TEXT(comp[[#This Row],[Zr]],"0.##") &amp;TEXT(R$1,0),"")</f>
        <v/>
      </c>
      <c r="AU339" s="46" t="str">
        <f>IF(S339&lt;&gt;"","-" &amp;TEXT(comp[[#This Row],[B]],"0.##") &amp;TEXT(S$1,0),"")</f>
        <v/>
      </c>
      <c r="AV339" s="46" t="str">
        <f>IF(T339&lt;&gt;"","-" &amp;TEXT(comp[[#This Row],[Ir]],"0.#") &amp;TEXT(T$1,0),"")</f>
        <v/>
      </c>
      <c r="AW339" s="46" t="str">
        <f>IF(U339&lt;&gt;"","-" &amp;TEXT(comp[[#This Row],[Re]],"0.#") &amp;TEXT(U$1,0),"")</f>
        <v/>
      </c>
      <c r="AX339" s="46" t="str">
        <f>IF(V339&lt;&gt;"","-" &amp;TEXT(comp[[#This Row],[Si]],"0.#") &amp;TEXT(V$1,0),"")</f>
        <v>-2.Si</v>
      </c>
      <c r="AY339" s="46" t="str">
        <f>IF(W339&lt;&gt;"","-" &amp;TEXT(comp[[#This Row],[Fe]],"0.#") &amp;TEXT(W$1,0),"")</f>
        <v/>
      </c>
      <c r="AZ339" s="46" t="str">
        <f>IF(X339&lt;&gt;"","-" &amp;TEXT(comp[[#This Row],[Y]],"0.#") &amp;TEXT(X$1,0),"")</f>
        <v/>
      </c>
      <c r="BA339" s="46" t="str">
        <f>IF(Y339&lt;&gt;"","-" &amp;TEXT(comp[[#This Row],[Hf]],"0.#") &amp;TEXT(Y$1,0),"")</f>
        <v/>
      </c>
      <c r="BB339" s="46" t="str">
        <f>IF(Z339&lt;&gt;"","-" &amp;TEXT(comp[[#This Row],[Ge]],"0.#") &amp;TEXT(Z$1,0),"")</f>
        <v/>
      </c>
      <c r="BC339" s="46" t="str">
        <f>IF(AA339&lt;&gt;"","-" &amp;TEXT(comp[[#This Row],[Mn]],"0.#") &amp;TEXT(AA$1,0),"")</f>
        <v/>
      </c>
      <c r="BD339" s="46" t="str">
        <f>IF(AB339&lt;&gt;"","-" &amp;TEXT(comp[[#This Row],[Sc]],"0.#") &amp;TEXT(AB$1,0),"")</f>
        <v/>
      </c>
      <c r="BE339" s="46" t="str">
        <f>IF(AC339&lt;&gt;"","-" &amp;TEXT(comp[[#This Row],[Ru]],"0.#") &amp;TEXT(AC$1,0),"")</f>
        <v/>
      </c>
      <c r="BF339" s="46" t="str">
        <f>IF(AD339&lt;&gt;"","-" &amp;TEXT(comp[[#This Row],[Ce]],"0.#") &amp;TEXT(AD$1,0),"")</f>
        <v/>
      </c>
      <c r="BG339" s="46" t="str">
        <f>IF(AE339&lt;&gt;"","-" &amp;TEXT([1]comp!$AE339,"0.#") &amp;TEXT(AE$1,0),"")</f>
        <v/>
      </c>
      <c r="BH339" s="31" t="str">
        <f>[1]comp!$D339 &amp; [1]comp!$E339</f>
        <v>CoAlWSiOmori, T. et al. Partition behavior of alloying elements and phase transformation temperatures in Co-Al-W-base quaternary systems. Intermetallics 32, 274–283 (2013).</v>
      </c>
      <c r="BI339" s="73" t="str">
        <f t="shared" si="27"/>
        <v>Co-8.8Al-9.8W-2.Si</v>
      </c>
      <c r="BJ339" s="31" t="s">
        <v>1793</v>
      </c>
      <c r="BK339" t="str">
        <f t="shared" si="28"/>
        <v>-8.8Al-9.8W-2.Si</v>
      </c>
      <c r="BL339"/>
      <c r="BM339"/>
      <c r="BN339"/>
      <c r="BO339"/>
    </row>
    <row r="340" spans="1:67" s="31" customFormat="1" x14ac:dyDescent="0.3">
      <c r="A340" s="26" t="str">
        <f t="shared" si="25"/>
        <v>Co-8.8Al-9.8W-2.Zr</v>
      </c>
      <c r="B340" s="38" t="s">
        <v>1484</v>
      </c>
      <c r="C340" s="38" t="s">
        <v>2991</v>
      </c>
      <c r="D340" s="37" t="s">
        <v>750</v>
      </c>
      <c r="E340" s="31" t="s">
        <v>739</v>
      </c>
      <c r="F340" s="31">
        <v>355</v>
      </c>
      <c r="G340" s="54">
        <f t="shared" si="26"/>
        <v>79.400000000000006</v>
      </c>
      <c r="H340" s="55"/>
      <c r="I340" s="55">
        <v>8.8000000000000007</v>
      </c>
      <c r="J340" s="55"/>
      <c r="K340" s="55">
        <v>9.8000000000000007</v>
      </c>
      <c r="L340" s="55"/>
      <c r="M340" s="55"/>
      <c r="N340" s="55"/>
      <c r="O340" s="55"/>
      <c r="P340" s="55"/>
      <c r="Q340" s="51"/>
      <c r="R340" s="51">
        <v>2</v>
      </c>
      <c r="S340" s="51"/>
      <c r="T340" s="55"/>
      <c r="U340" s="55"/>
      <c r="V340" s="55"/>
      <c r="W340" s="55"/>
      <c r="X340" s="55"/>
      <c r="Y340" s="55"/>
      <c r="Z340" s="55"/>
      <c r="AA340" s="55"/>
      <c r="AB340" s="55"/>
      <c r="AC340" s="55"/>
      <c r="AD340" s="55"/>
      <c r="AE340" s="55"/>
      <c r="AF340" s="31">
        <f t="shared" si="29"/>
        <v>9.320920000000001</v>
      </c>
      <c r="AI340" s="46" t="s">
        <v>1</v>
      </c>
      <c r="AJ340" s="46" t="str">
        <f>IF(I340&lt;&gt;"","-" &amp;TEXT([1]comp!$I340,"0.#") &amp;TEXT(I$1,0),"")</f>
        <v>-8.8Al</v>
      </c>
      <c r="AK340" s="46" t="str">
        <f>IF(K340&lt;&gt;"","-" &amp;TEXT(comp[[#This Row],[W]],"0.#") &amp;TEXT(K$1,0),"")</f>
        <v>-9.8W</v>
      </c>
      <c r="AL340" s="46" t="str">
        <f>IF(H340&lt;&gt;"","-" &amp;TEXT(comp[[#This Row],[Ni]],"0.#") &amp;TEXT(H$1,0),"")</f>
        <v/>
      </c>
      <c r="AM340" s="46" t="str">
        <f>IF(J340&lt;&gt;"","-" &amp;TEXT(comp[[#This Row],[Cr]],"0.#") &amp;TEXT(J$1,0),"")</f>
        <v/>
      </c>
      <c r="AN340" s="46" t="str">
        <f>IF(M340&lt;&gt;"","-" &amp;TEXT(comp[[#This Row],[Ta]],"0.#") &amp;TEXT(M$1,0),"")</f>
        <v/>
      </c>
      <c r="AO340" s="46" t="str">
        <f>IF(N340&lt;&gt;"","-" &amp;TEXT(comp[[#This Row],[Nb]],"0.#") &amp;TEXT(N$1,0),"")</f>
        <v/>
      </c>
      <c r="AP340" s="46" t="str">
        <f>IF(O340&lt;&gt;"","-" &amp;TEXT(comp[[#This Row],[V]],"0.#") &amp;TEXT(O$1,0),"")</f>
        <v/>
      </c>
      <c r="AQ340" s="46" t="str">
        <f>IF(L340&lt;&gt;"","-" &amp;TEXT(comp[[#This Row],[Ti]],"0.#") &amp;TEXT(L$1,0),"")</f>
        <v/>
      </c>
      <c r="AR340" s="46" t="str">
        <f>IF(P340&lt;&gt;"","-" &amp;TEXT(comp[[#This Row],[Mo]],"0.#") &amp;TEXT(P$1,0),"")</f>
        <v/>
      </c>
      <c r="AS340" s="46" t="str">
        <f>IF(Q340&lt;&gt;"","-" &amp;TEXT(comp[[#This Row],[C]],"0.##") &amp;TEXT(Q$1,0),"")</f>
        <v/>
      </c>
      <c r="AT340" s="46" t="str">
        <f>IF(R340&lt;&gt;"","-" &amp;TEXT(comp[[#This Row],[Zr]],"0.##") &amp;TEXT(R$1,0),"")</f>
        <v>-2.Zr</v>
      </c>
      <c r="AU340" s="46" t="str">
        <f>IF(S340&lt;&gt;"","-" &amp;TEXT(comp[[#This Row],[B]],"0.##") &amp;TEXT(S$1,0),"")</f>
        <v/>
      </c>
      <c r="AV340" s="46" t="str">
        <f>IF(T340&lt;&gt;"","-" &amp;TEXT(comp[[#This Row],[Ir]],"0.#") &amp;TEXT(T$1,0),"")</f>
        <v/>
      </c>
      <c r="AW340" s="46" t="str">
        <f>IF(U340&lt;&gt;"","-" &amp;TEXT(comp[[#This Row],[Re]],"0.#") &amp;TEXT(U$1,0),"")</f>
        <v/>
      </c>
      <c r="AX340" s="46" t="str">
        <f>IF(V340&lt;&gt;"","-" &amp;TEXT(comp[[#This Row],[Si]],"0.#") &amp;TEXT(V$1,0),"")</f>
        <v/>
      </c>
      <c r="AY340" s="46" t="str">
        <f>IF(W340&lt;&gt;"","-" &amp;TEXT(comp[[#This Row],[Fe]],"0.#") &amp;TEXT(W$1,0),"")</f>
        <v/>
      </c>
      <c r="AZ340" s="46" t="str">
        <f>IF(X340&lt;&gt;"","-" &amp;TEXT(comp[[#This Row],[Y]],"0.#") &amp;TEXT(X$1,0),"")</f>
        <v/>
      </c>
      <c r="BA340" s="46" t="str">
        <f>IF(Y340&lt;&gt;"","-" &amp;TEXT(comp[[#This Row],[Hf]],"0.#") &amp;TEXT(Y$1,0),"")</f>
        <v/>
      </c>
      <c r="BB340" s="46" t="str">
        <f>IF(Z340&lt;&gt;"","-" &amp;TEXT(comp[[#This Row],[Ge]],"0.#") &amp;TEXT(Z$1,0),"")</f>
        <v/>
      </c>
      <c r="BC340" s="46" t="str">
        <f>IF(AA340&lt;&gt;"","-" &amp;TEXT(comp[[#This Row],[Mn]],"0.#") &amp;TEXT(AA$1,0),"")</f>
        <v/>
      </c>
      <c r="BD340" s="46" t="str">
        <f>IF(AB340&lt;&gt;"","-" &amp;TEXT(comp[[#This Row],[Sc]],"0.#") &amp;TEXT(AB$1,0),"")</f>
        <v/>
      </c>
      <c r="BE340" s="46" t="str">
        <f>IF(AC340&lt;&gt;"","-" &amp;TEXT(comp[[#This Row],[Ru]],"0.#") &amp;TEXT(AC$1,0),"")</f>
        <v/>
      </c>
      <c r="BF340" s="46" t="str">
        <f>IF(AD340&lt;&gt;"","-" &amp;TEXT(comp[[#This Row],[Ce]],"0.#") &amp;TEXT(AD$1,0),"")</f>
        <v/>
      </c>
      <c r="BG340" s="46" t="str">
        <f>IF(AE340&lt;&gt;"","-" &amp;TEXT([1]comp!$AE340,"0.#") &amp;TEXT(AE$1,0),"")</f>
        <v/>
      </c>
      <c r="BH340" s="31" t="str">
        <f>[1]comp!$D340 &amp; [1]comp!$E340</f>
        <v>CoAlWZrOmori, T. et al. Partition behavior of alloying elements and phase transformation temperatures in Co-Al-W-base quaternary systems. Intermetallics 32, 274–283 (2013).</v>
      </c>
      <c r="BI340" s="73" t="str">
        <f t="shared" si="27"/>
        <v>Co-8.8Al-9.8W-2.Zr</v>
      </c>
      <c r="BJ340" s="31" t="s">
        <v>1796</v>
      </c>
      <c r="BK340" t="str">
        <f t="shared" si="28"/>
        <v>-8.8Al-9.8W-2.Zr</v>
      </c>
      <c r="BL340"/>
      <c r="BM340"/>
      <c r="BN340"/>
      <c r="BO340"/>
    </row>
    <row r="341" spans="1:67" s="31" customFormat="1" x14ac:dyDescent="0.3">
      <c r="A341" s="26" t="str">
        <f t="shared" si="25"/>
        <v>Co-8.8Al-9.8W-2.Hf</v>
      </c>
      <c r="B341" s="38" t="s">
        <v>1484</v>
      </c>
      <c r="C341" s="38" t="s">
        <v>2992</v>
      </c>
      <c r="D341" s="37" t="s">
        <v>751</v>
      </c>
      <c r="E341" s="31" t="s">
        <v>739</v>
      </c>
      <c r="F341" s="31">
        <v>356</v>
      </c>
      <c r="G341" s="54">
        <f t="shared" si="26"/>
        <v>79.400000000000006</v>
      </c>
      <c r="H341" s="55"/>
      <c r="I341" s="55">
        <v>8.8000000000000007</v>
      </c>
      <c r="J341" s="55"/>
      <c r="K341" s="55">
        <v>9.8000000000000007</v>
      </c>
      <c r="L341" s="55"/>
      <c r="M341" s="55"/>
      <c r="N341" s="55"/>
      <c r="O341" s="55"/>
      <c r="P341" s="55"/>
      <c r="Q341" s="51"/>
      <c r="R341" s="51"/>
      <c r="S341" s="51"/>
      <c r="T341" s="55"/>
      <c r="U341" s="55"/>
      <c r="V341" s="55"/>
      <c r="W341" s="55"/>
      <c r="X341" s="55"/>
      <c r="Y341" s="55">
        <v>2</v>
      </c>
      <c r="Z341" s="55"/>
      <c r="AA341" s="55"/>
      <c r="AB341" s="55"/>
      <c r="AC341" s="55"/>
      <c r="AD341" s="55"/>
      <c r="AE341" s="55"/>
      <c r="AF341" s="31">
        <f t="shared" si="29"/>
        <v>9.456900000000001</v>
      </c>
      <c r="AI341" s="46" t="s">
        <v>1</v>
      </c>
      <c r="AJ341" s="46" t="str">
        <f>IF(I341&lt;&gt;"","-" &amp;TEXT([1]comp!$I341,"0.#") &amp;TEXT(I$1,0),"")</f>
        <v>-8.8Al</v>
      </c>
      <c r="AK341" s="46" t="str">
        <f>IF(K341&lt;&gt;"","-" &amp;TEXT(comp[[#This Row],[W]],"0.#") &amp;TEXT(K$1,0),"")</f>
        <v>-9.8W</v>
      </c>
      <c r="AL341" s="46" t="str">
        <f>IF(H341&lt;&gt;"","-" &amp;TEXT(comp[[#This Row],[Ni]],"0.#") &amp;TEXT(H$1,0),"")</f>
        <v/>
      </c>
      <c r="AM341" s="46" t="str">
        <f>IF(J341&lt;&gt;"","-" &amp;TEXT(comp[[#This Row],[Cr]],"0.#") &amp;TEXT(J$1,0),"")</f>
        <v/>
      </c>
      <c r="AN341" s="46" t="str">
        <f>IF(M341&lt;&gt;"","-" &amp;TEXT(comp[[#This Row],[Ta]],"0.#") &amp;TEXT(M$1,0),"")</f>
        <v/>
      </c>
      <c r="AO341" s="46" t="str">
        <f>IF(N341&lt;&gt;"","-" &amp;TEXT(comp[[#This Row],[Nb]],"0.#") &amp;TEXT(N$1,0),"")</f>
        <v/>
      </c>
      <c r="AP341" s="46" t="str">
        <f>IF(O341&lt;&gt;"","-" &amp;TEXT(comp[[#This Row],[V]],"0.#") &amp;TEXT(O$1,0),"")</f>
        <v/>
      </c>
      <c r="AQ341" s="46" t="str">
        <f>IF(L341&lt;&gt;"","-" &amp;TEXT(comp[[#This Row],[Ti]],"0.#") &amp;TEXT(L$1,0),"")</f>
        <v/>
      </c>
      <c r="AR341" s="46" t="str">
        <f>IF(P341&lt;&gt;"","-" &amp;TEXT(comp[[#This Row],[Mo]],"0.#") &amp;TEXT(P$1,0),"")</f>
        <v/>
      </c>
      <c r="AS341" s="46" t="str">
        <f>IF(Q341&lt;&gt;"","-" &amp;TEXT(comp[[#This Row],[C]],"0.##") &amp;TEXT(Q$1,0),"")</f>
        <v/>
      </c>
      <c r="AT341" s="46" t="str">
        <f>IF(R341&lt;&gt;"","-" &amp;TEXT(comp[[#This Row],[Zr]],"0.##") &amp;TEXT(R$1,0),"")</f>
        <v/>
      </c>
      <c r="AU341" s="46" t="str">
        <f>IF(S341&lt;&gt;"","-" &amp;TEXT(comp[[#This Row],[B]],"0.##") &amp;TEXT(S$1,0),"")</f>
        <v/>
      </c>
      <c r="AV341" s="46" t="str">
        <f>IF(T341&lt;&gt;"","-" &amp;TEXT(comp[[#This Row],[Ir]],"0.#") &amp;TEXT(T$1,0),"")</f>
        <v/>
      </c>
      <c r="AW341" s="46" t="str">
        <f>IF(U341&lt;&gt;"","-" &amp;TEXT(comp[[#This Row],[Re]],"0.#") &amp;TEXT(U$1,0),"")</f>
        <v/>
      </c>
      <c r="AX341" s="46" t="str">
        <f>IF(V341&lt;&gt;"","-" &amp;TEXT(comp[[#This Row],[Si]],"0.#") &amp;TEXT(V$1,0),"")</f>
        <v/>
      </c>
      <c r="AY341" s="46" t="str">
        <f>IF(W341&lt;&gt;"","-" &amp;TEXT(comp[[#This Row],[Fe]],"0.#") &amp;TEXT(W$1,0),"")</f>
        <v/>
      </c>
      <c r="AZ341" s="46" t="str">
        <f>IF(X341&lt;&gt;"","-" &amp;TEXT(comp[[#This Row],[Y]],"0.#") &amp;TEXT(X$1,0),"")</f>
        <v/>
      </c>
      <c r="BA341" s="46" t="str">
        <f>IF(Y341&lt;&gt;"","-" &amp;TEXT(comp[[#This Row],[Hf]],"0.#") &amp;TEXT(Y$1,0),"")</f>
        <v>-2.Hf</v>
      </c>
      <c r="BB341" s="46" t="str">
        <f>IF(Z341&lt;&gt;"","-" &amp;TEXT(comp[[#This Row],[Ge]],"0.#") &amp;TEXT(Z$1,0),"")</f>
        <v/>
      </c>
      <c r="BC341" s="46" t="str">
        <f>IF(AA341&lt;&gt;"","-" &amp;TEXT(comp[[#This Row],[Mn]],"0.#") &amp;TEXT(AA$1,0),"")</f>
        <v/>
      </c>
      <c r="BD341" s="46" t="str">
        <f>IF(AB341&lt;&gt;"","-" &amp;TEXT(comp[[#This Row],[Sc]],"0.#") &amp;TEXT(AB$1,0),"")</f>
        <v/>
      </c>
      <c r="BE341" s="46" t="str">
        <f>IF(AC341&lt;&gt;"","-" &amp;TEXT(comp[[#This Row],[Ru]],"0.#") &amp;TEXT(AC$1,0),"")</f>
        <v/>
      </c>
      <c r="BF341" s="46" t="str">
        <f>IF(AD341&lt;&gt;"","-" &amp;TEXT(comp[[#This Row],[Ce]],"0.#") &amp;TEXT(AD$1,0),"")</f>
        <v/>
      </c>
      <c r="BG341" s="46" t="str">
        <f>IF(AE341&lt;&gt;"","-" &amp;TEXT([1]comp!$AE341,"0.#") &amp;TEXT(AE$1,0),"")</f>
        <v/>
      </c>
      <c r="BH341" s="31" t="str">
        <f>[1]comp!$D341 &amp; [1]comp!$E341</f>
        <v>CoAlWHfOmori, T. et al. Partition behavior of alloying elements and phase transformation temperatures in Co-Al-W-base quaternary systems. Intermetallics 32, 274–283 (2013).</v>
      </c>
      <c r="BI341" s="73" t="str">
        <f t="shared" si="27"/>
        <v>Co-8.8Al-9.8W-2.Hf</v>
      </c>
      <c r="BJ341" s="31" t="s">
        <v>1786</v>
      </c>
      <c r="BK341" t="str">
        <f t="shared" si="28"/>
        <v>-8.8Al-9.8W-2.Hf</v>
      </c>
      <c r="BL341"/>
      <c r="BM341"/>
      <c r="BN341"/>
      <c r="BO341"/>
    </row>
    <row r="342" spans="1:67" s="31" customFormat="1" x14ac:dyDescent="0.3">
      <c r="A342" s="26" t="str">
        <f t="shared" si="25"/>
        <v>Co-8.8Al-9.8W-2.Ru</v>
      </c>
      <c r="B342" s="38" t="s">
        <v>1484</v>
      </c>
      <c r="C342" s="38" t="s">
        <v>2993</v>
      </c>
      <c r="D342" s="37" t="s">
        <v>752</v>
      </c>
      <c r="E342" s="31" t="s">
        <v>739</v>
      </c>
      <c r="F342" s="31">
        <v>357</v>
      </c>
      <c r="G342" s="54">
        <f t="shared" si="26"/>
        <v>79.400000000000006</v>
      </c>
      <c r="H342" s="55"/>
      <c r="I342" s="55">
        <v>8.8000000000000007</v>
      </c>
      <c r="J342" s="55"/>
      <c r="K342" s="55">
        <v>9.8000000000000007</v>
      </c>
      <c r="L342" s="55"/>
      <c r="M342" s="55"/>
      <c r="N342" s="55"/>
      <c r="O342" s="55"/>
      <c r="P342" s="55"/>
      <c r="Q342" s="51"/>
      <c r="R342" s="51"/>
      <c r="S342" s="51"/>
      <c r="T342" s="55"/>
      <c r="U342" s="55"/>
      <c r="V342" s="55"/>
      <c r="W342" s="55"/>
      <c r="X342" s="55"/>
      <c r="Y342" s="55"/>
      <c r="Z342" s="55"/>
      <c r="AA342" s="55"/>
      <c r="AB342" s="55"/>
      <c r="AC342" s="55">
        <v>2</v>
      </c>
      <c r="AD342" s="55"/>
      <c r="AE342" s="55"/>
      <c r="AF342" s="31">
        <f t="shared" si="29"/>
        <v>9.4381000000000004</v>
      </c>
      <c r="AI342" s="46" t="s">
        <v>1</v>
      </c>
      <c r="AJ342" s="46" t="str">
        <f>IF(I342&lt;&gt;"","-" &amp;TEXT([1]comp!$I342,"0.#") &amp;TEXT(I$1,0),"")</f>
        <v>-8.8Al</v>
      </c>
      <c r="AK342" s="46" t="str">
        <f>IF(K342&lt;&gt;"","-" &amp;TEXT(comp[[#This Row],[W]],"0.#") &amp;TEXT(K$1,0),"")</f>
        <v>-9.8W</v>
      </c>
      <c r="AL342" s="46" t="str">
        <f>IF(H342&lt;&gt;"","-" &amp;TEXT(comp[[#This Row],[Ni]],"0.#") &amp;TEXT(H$1,0),"")</f>
        <v/>
      </c>
      <c r="AM342" s="46" t="str">
        <f>IF(J342&lt;&gt;"","-" &amp;TEXT(comp[[#This Row],[Cr]],"0.#") &amp;TEXT(J$1,0),"")</f>
        <v/>
      </c>
      <c r="AN342" s="46" t="str">
        <f>IF(M342&lt;&gt;"","-" &amp;TEXT(comp[[#This Row],[Ta]],"0.#") &amp;TEXT(M$1,0),"")</f>
        <v/>
      </c>
      <c r="AO342" s="46" t="str">
        <f>IF(N342&lt;&gt;"","-" &amp;TEXT(comp[[#This Row],[Nb]],"0.#") &amp;TEXT(N$1,0),"")</f>
        <v/>
      </c>
      <c r="AP342" s="46" t="str">
        <f>IF(O342&lt;&gt;"","-" &amp;TEXT(comp[[#This Row],[V]],"0.#") &amp;TEXT(O$1,0),"")</f>
        <v/>
      </c>
      <c r="AQ342" s="46" t="str">
        <f>IF(L342&lt;&gt;"","-" &amp;TEXT(comp[[#This Row],[Ti]],"0.#") &amp;TEXT(L$1,0),"")</f>
        <v/>
      </c>
      <c r="AR342" s="46" t="str">
        <f>IF(P342&lt;&gt;"","-" &amp;TEXT(comp[[#This Row],[Mo]],"0.#") &amp;TEXT(P$1,0),"")</f>
        <v/>
      </c>
      <c r="AS342" s="46" t="str">
        <f>IF(Q342&lt;&gt;"","-" &amp;TEXT(comp[[#This Row],[C]],"0.##") &amp;TEXT(Q$1,0),"")</f>
        <v/>
      </c>
      <c r="AT342" s="46" t="str">
        <f>IF(R342&lt;&gt;"","-" &amp;TEXT(comp[[#This Row],[Zr]],"0.##") &amp;TEXT(R$1,0),"")</f>
        <v/>
      </c>
      <c r="AU342" s="46" t="str">
        <f>IF(S342&lt;&gt;"","-" &amp;TEXT(comp[[#This Row],[B]],"0.##") &amp;TEXT(S$1,0),"")</f>
        <v/>
      </c>
      <c r="AV342" s="46" t="str">
        <f>IF(T342&lt;&gt;"","-" &amp;TEXT(comp[[#This Row],[Ir]],"0.#") &amp;TEXT(T$1,0),"")</f>
        <v/>
      </c>
      <c r="AW342" s="46" t="str">
        <f>IF(U342&lt;&gt;"","-" &amp;TEXT(comp[[#This Row],[Re]],"0.#") &amp;TEXT(U$1,0),"")</f>
        <v/>
      </c>
      <c r="AX342" s="46" t="str">
        <f>IF(V342&lt;&gt;"","-" &amp;TEXT(comp[[#This Row],[Si]],"0.#") &amp;TEXT(V$1,0),"")</f>
        <v/>
      </c>
      <c r="AY342" s="46" t="str">
        <f>IF(W342&lt;&gt;"","-" &amp;TEXT(comp[[#This Row],[Fe]],"0.#") &amp;TEXT(W$1,0),"")</f>
        <v/>
      </c>
      <c r="AZ342" s="46" t="str">
        <f>IF(X342&lt;&gt;"","-" &amp;TEXT(comp[[#This Row],[Y]],"0.#") &amp;TEXT(X$1,0),"")</f>
        <v/>
      </c>
      <c r="BA342" s="46" t="str">
        <f>IF(Y342&lt;&gt;"","-" &amp;TEXT(comp[[#This Row],[Hf]],"0.#") &amp;TEXT(Y$1,0),"")</f>
        <v/>
      </c>
      <c r="BB342" s="46" t="str">
        <f>IF(Z342&lt;&gt;"","-" &amp;TEXT(comp[[#This Row],[Ge]],"0.#") &amp;TEXT(Z$1,0),"")</f>
        <v/>
      </c>
      <c r="BC342" s="46" t="str">
        <f>IF(AA342&lt;&gt;"","-" &amp;TEXT(comp[[#This Row],[Mn]],"0.#") &amp;TEXT(AA$1,0),"")</f>
        <v/>
      </c>
      <c r="BD342" s="46" t="str">
        <f>IF(AB342&lt;&gt;"","-" &amp;TEXT(comp[[#This Row],[Sc]],"0.#") &amp;TEXT(AB$1,0),"")</f>
        <v/>
      </c>
      <c r="BE342" s="46" t="str">
        <f>IF(AC342&lt;&gt;"","-" &amp;TEXT(comp[[#This Row],[Ru]],"0.#") &amp;TEXT(AC$1,0),"")</f>
        <v>-2.Ru</v>
      </c>
      <c r="BF342" s="46" t="str">
        <f>IF(AD342&lt;&gt;"","-" &amp;TEXT(comp[[#This Row],[Ce]],"0.#") &amp;TEXT(AD$1,0),"")</f>
        <v/>
      </c>
      <c r="BG342" s="46" t="str">
        <f>IF(AE342&lt;&gt;"","-" &amp;TEXT([1]comp!$AE342,"0.#") &amp;TEXT(AE$1,0),"")</f>
        <v/>
      </c>
      <c r="BH342" s="31" t="str">
        <f>[1]comp!$D342 &amp; [1]comp!$E342</f>
        <v>CoAlWRuOmori, T. et al. Partition behavior of alloying elements and phase transformation temperatures in Co-Al-W-base quaternary systems. Intermetallics 32, 274–283 (2013).</v>
      </c>
      <c r="BI342" s="73" t="str">
        <f t="shared" si="27"/>
        <v>Co-8.8Al-9.8W-2.Ru</v>
      </c>
      <c r="BJ342" s="31" t="s">
        <v>1792</v>
      </c>
      <c r="BK342" t="str">
        <f t="shared" si="28"/>
        <v>-8.8Al-9.8W-2.Ru</v>
      </c>
      <c r="BL342"/>
      <c r="BM342"/>
      <c r="BN342"/>
      <c r="BO342"/>
    </row>
    <row r="343" spans="1:67" s="28" customFormat="1" x14ac:dyDescent="0.3">
      <c r="A343" s="26" t="str">
        <f t="shared" si="25"/>
        <v>Co-8.8Al-9.8W-2.Ir</v>
      </c>
      <c r="B343" s="38" t="s">
        <v>1484</v>
      </c>
      <c r="C343" s="38" t="s">
        <v>2994</v>
      </c>
      <c r="D343" s="37" t="s">
        <v>753</v>
      </c>
      <c r="E343" s="31" t="s">
        <v>739</v>
      </c>
      <c r="F343" s="31">
        <v>358</v>
      </c>
      <c r="G343" s="54">
        <f t="shared" si="26"/>
        <v>79.400000000000006</v>
      </c>
      <c r="H343" s="55"/>
      <c r="I343" s="55">
        <v>8.8000000000000007</v>
      </c>
      <c r="J343" s="55"/>
      <c r="K343" s="55">
        <v>9.8000000000000007</v>
      </c>
      <c r="L343" s="55"/>
      <c r="M343" s="55"/>
      <c r="N343" s="55"/>
      <c r="O343" s="55"/>
      <c r="P343" s="55"/>
      <c r="Q343" s="51"/>
      <c r="R343" s="51"/>
      <c r="S343" s="51"/>
      <c r="T343" s="55">
        <v>2</v>
      </c>
      <c r="U343" s="55"/>
      <c r="V343" s="55"/>
      <c r="W343" s="55"/>
      <c r="X343" s="55"/>
      <c r="Y343" s="55"/>
      <c r="Z343" s="55"/>
      <c r="AA343" s="55"/>
      <c r="AB343" s="55"/>
      <c r="AC343" s="55"/>
      <c r="AD343" s="55"/>
      <c r="AE343" s="55"/>
      <c r="AF343" s="31">
        <f t="shared" si="29"/>
        <v>9.6418999999999997</v>
      </c>
      <c r="AG343" s="31"/>
      <c r="AH343" s="31"/>
      <c r="AI343" s="46" t="s">
        <v>1</v>
      </c>
      <c r="AJ343" s="46" t="str">
        <f>IF(I343&lt;&gt;"","-" &amp;TEXT([1]comp!$I343,"0.#") &amp;TEXT(I$1,0),"")</f>
        <v>-8.8Al</v>
      </c>
      <c r="AK343" s="46" t="str">
        <f>IF(K343&lt;&gt;"","-" &amp;TEXT(comp[[#This Row],[W]],"0.#") &amp;TEXT(K$1,0),"")</f>
        <v>-9.8W</v>
      </c>
      <c r="AL343" s="46" t="str">
        <f>IF(H343&lt;&gt;"","-" &amp;TEXT(comp[[#This Row],[Ni]],"0.#") &amp;TEXT(H$1,0),"")</f>
        <v/>
      </c>
      <c r="AM343" s="46" t="str">
        <f>IF(J343&lt;&gt;"","-" &amp;TEXT(comp[[#This Row],[Cr]],"0.#") &amp;TEXT(J$1,0),"")</f>
        <v/>
      </c>
      <c r="AN343" s="46" t="str">
        <f>IF(M343&lt;&gt;"","-" &amp;TEXT(comp[[#This Row],[Ta]],"0.#") &amp;TEXT(M$1,0),"")</f>
        <v/>
      </c>
      <c r="AO343" s="46" t="str">
        <f>IF(N343&lt;&gt;"","-" &amp;TEXT(comp[[#This Row],[Nb]],"0.#") &amp;TEXT(N$1,0),"")</f>
        <v/>
      </c>
      <c r="AP343" s="46" t="str">
        <f>IF(O343&lt;&gt;"","-" &amp;TEXT(comp[[#This Row],[V]],"0.#") &amp;TEXT(O$1,0),"")</f>
        <v/>
      </c>
      <c r="AQ343" s="46" t="str">
        <f>IF(L343&lt;&gt;"","-" &amp;TEXT(comp[[#This Row],[Ti]],"0.#") &amp;TEXT(L$1,0),"")</f>
        <v/>
      </c>
      <c r="AR343" s="46" t="str">
        <f>IF(P343&lt;&gt;"","-" &amp;TEXT(comp[[#This Row],[Mo]],"0.#") &amp;TEXT(P$1,0),"")</f>
        <v/>
      </c>
      <c r="AS343" s="46" t="str">
        <f>IF(Q343&lt;&gt;"","-" &amp;TEXT(comp[[#This Row],[C]],"0.##") &amp;TEXT(Q$1,0),"")</f>
        <v/>
      </c>
      <c r="AT343" s="46" t="str">
        <f>IF(R343&lt;&gt;"","-" &amp;TEXT(comp[[#This Row],[Zr]],"0.##") &amp;TEXT(R$1,0),"")</f>
        <v/>
      </c>
      <c r="AU343" s="46" t="str">
        <f>IF(S343&lt;&gt;"","-" &amp;TEXT(comp[[#This Row],[B]],"0.##") &amp;TEXT(S$1,0),"")</f>
        <v/>
      </c>
      <c r="AV343" s="46" t="str">
        <f>IF(T343&lt;&gt;"","-" &amp;TEXT(comp[[#This Row],[Ir]],"0.#") &amp;TEXT(T$1,0),"")</f>
        <v>-2.Ir</v>
      </c>
      <c r="AW343" s="46" t="str">
        <f>IF(U343&lt;&gt;"","-" &amp;TEXT(comp[[#This Row],[Re]],"0.#") &amp;TEXT(U$1,0),"")</f>
        <v/>
      </c>
      <c r="AX343" s="46" t="str">
        <f>IF(V343&lt;&gt;"","-" &amp;TEXT(comp[[#This Row],[Si]],"0.#") &amp;TEXT(V$1,0),"")</f>
        <v/>
      </c>
      <c r="AY343" s="46" t="str">
        <f>IF(W343&lt;&gt;"","-" &amp;TEXT(comp[[#This Row],[Fe]],"0.#") &amp;TEXT(W$1,0),"")</f>
        <v/>
      </c>
      <c r="AZ343" s="46" t="str">
        <f>IF(X343&lt;&gt;"","-" &amp;TEXT(comp[[#This Row],[Y]],"0.#") &amp;TEXT(X$1,0),"")</f>
        <v/>
      </c>
      <c r="BA343" s="46" t="str">
        <f>IF(Y343&lt;&gt;"","-" &amp;TEXT(comp[[#This Row],[Hf]],"0.#") &amp;TEXT(Y$1,0),"")</f>
        <v/>
      </c>
      <c r="BB343" s="46" t="str">
        <f>IF(Z343&lt;&gt;"","-" &amp;TEXT(comp[[#This Row],[Ge]],"0.#") &amp;TEXT(Z$1,0),"")</f>
        <v/>
      </c>
      <c r="BC343" s="46" t="str">
        <f>IF(AA343&lt;&gt;"","-" &amp;TEXT(comp[[#This Row],[Mn]],"0.#") &amp;TEXT(AA$1,0),"")</f>
        <v/>
      </c>
      <c r="BD343" s="46" t="str">
        <f>IF(AB343&lt;&gt;"","-" &amp;TEXT(comp[[#This Row],[Sc]],"0.#") &amp;TEXT(AB$1,0),"")</f>
        <v/>
      </c>
      <c r="BE343" s="46" t="str">
        <f>IF(AC343&lt;&gt;"","-" &amp;TEXT(comp[[#This Row],[Ru]],"0.#") &amp;TEXT(AC$1,0),"")</f>
        <v/>
      </c>
      <c r="BF343" s="46" t="str">
        <f>IF(AD343&lt;&gt;"","-" &amp;TEXT(comp[[#This Row],[Ce]],"0.#") &amp;TEXT(AD$1,0),"")</f>
        <v/>
      </c>
      <c r="BG343" s="46" t="str">
        <f>IF(AE343&lt;&gt;"","-" &amp;TEXT([1]comp!$AE343,"0.#") &amp;TEXT(AE$1,0),"")</f>
        <v/>
      </c>
      <c r="BH343" s="31" t="str">
        <f>[1]comp!$D343 &amp; [1]comp!$E343</f>
        <v>CoAlWIrOmori, T. et al. Partition behavior of alloying elements and phase transformation temperatures in Co-Al-W-base quaternary systems. Intermetallics 32, 274–283 (2013).</v>
      </c>
      <c r="BI343" s="73" t="str">
        <f t="shared" si="27"/>
        <v>Co-8.8Al-9.8W-2.Ir</v>
      </c>
      <c r="BJ343" s="31" t="s">
        <v>1787</v>
      </c>
      <c r="BK343" t="str">
        <f t="shared" si="28"/>
        <v>-8.8Al-9.8W-2.Ir</v>
      </c>
      <c r="BL343"/>
      <c r="BM343"/>
      <c r="BN343"/>
      <c r="BO343"/>
    </row>
    <row r="344" spans="1:67" s="31" customFormat="1" x14ac:dyDescent="0.3">
      <c r="A344" s="26" t="str">
        <f t="shared" si="25"/>
        <v>Co-9.Al-7.W-2.Ti</v>
      </c>
      <c r="B344" s="38" t="s">
        <v>1484</v>
      </c>
      <c r="C344" s="38" t="s">
        <v>2995</v>
      </c>
      <c r="D344" s="37" t="s">
        <v>765</v>
      </c>
      <c r="E344" s="31" t="s">
        <v>756</v>
      </c>
      <c r="F344" s="31">
        <v>359</v>
      </c>
      <c r="G344" s="54">
        <f t="shared" si="26"/>
        <v>82</v>
      </c>
      <c r="H344" s="55"/>
      <c r="I344" s="55">
        <v>9</v>
      </c>
      <c r="J344" s="55"/>
      <c r="K344" s="55">
        <v>7</v>
      </c>
      <c r="L344" s="55">
        <v>2</v>
      </c>
      <c r="M344" s="55"/>
      <c r="N344" s="55"/>
      <c r="O344" s="55"/>
      <c r="P344" s="55"/>
      <c r="Q344" s="51"/>
      <c r="R344" s="51"/>
      <c r="S344" s="51"/>
      <c r="T344" s="55"/>
      <c r="U344" s="55"/>
      <c r="V344" s="55"/>
      <c r="W344" s="55"/>
      <c r="X344" s="55"/>
      <c r="Y344" s="55"/>
      <c r="Z344" s="55"/>
      <c r="AA344" s="55"/>
      <c r="AB344" s="55"/>
      <c r="AC344" s="55"/>
      <c r="AD344" s="55"/>
      <c r="AE344" s="55"/>
      <c r="AF344" s="31">
        <f t="shared" si="29"/>
        <v>8.9786400000000004</v>
      </c>
      <c r="AI344" s="46" t="s">
        <v>1</v>
      </c>
      <c r="AJ344" s="46" t="str">
        <f>IF(I344&lt;&gt;"","-" &amp;TEXT([1]comp!$I344,"0.#") &amp;TEXT(I$1,0),"")</f>
        <v>-9.Al</v>
      </c>
      <c r="AK344" s="46" t="str">
        <f>IF(K344&lt;&gt;"","-" &amp;TEXT(comp[[#This Row],[W]],"0.#") &amp;TEXT(K$1,0),"")</f>
        <v>-7.W</v>
      </c>
      <c r="AL344" s="46" t="str">
        <f>IF(H344&lt;&gt;"","-" &amp;TEXT(comp[[#This Row],[Ni]],"0.#") &amp;TEXT(H$1,0),"")</f>
        <v/>
      </c>
      <c r="AM344" s="46" t="str">
        <f>IF(J344&lt;&gt;"","-" &amp;TEXT(comp[[#This Row],[Cr]],"0.#") &amp;TEXT(J$1,0),"")</f>
        <v/>
      </c>
      <c r="AN344" s="46" t="str">
        <f>IF(M344&lt;&gt;"","-" &amp;TEXT(comp[[#This Row],[Ta]],"0.#") &amp;TEXT(M$1,0),"")</f>
        <v/>
      </c>
      <c r="AO344" s="46" t="str">
        <f>IF(N344&lt;&gt;"","-" &amp;TEXT(comp[[#This Row],[Nb]],"0.#") &amp;TEXT(N$1,0),"")</f>
        <v/>
      </c>
      <c r="AP344" s="46" t="str">
        <f>IF(O344&lt;&gt;"","-" &amp;TEXT(comp[[#This Row],[V]],"0.#") &amp;TEXT(O$1,0),"")</f>
        <v/>
      </c>
      <c r="AQ344" s="46" t="str">
        <f>IF(L344&lt;&gt;"","-" &amp;TEXT(comp[[#This Row],[Ti]],"0.#") &amp;TEXT(L$1,0),"")</f>
        <v>-2.Ti</v>
      </c>
      <c r="AR344" s="46" t="str">
        <f>IF(P344&lt;&gt;"","-" &amp;TEXT(comp[[#This Row],[Mo]],"0.#") &amp;TEXT(P$1,0),"")</f>
        <v/>
      </c>
      <c r="AS344" s="46" t="str">
        <f>IF(Q344&lt;&gt;"","-" &amp;TEXT(comp[[#This Row],[C]],"0.##") &amp;TEXT(Q$1,0),"")</f>
        <v/>
      </c>
      <c r="AT344" s="46" t="str">
        <f>IF(R344&lt;&gt;"","-" &amp;TEXT(comp[[#This Row],[Zr]],"0.##") &amp;TEXT(R$1,0),"")</f>
        <v/>
      </c>
      <c r="AU344" s="46" t="str">
        <f>IF(S344&lt;&gt;"","-" &amp;TEXT(comp[[#This Row],[B]],"0.##") &amp;TEXT(S$1,0),"")</f>
        <v/>
      </c>
      <c r="AV344" s="46" t="str">
        <f>IF(T344&lt;&gt;"","-" &amp;TEXT(comp[[#This Row],[Ir]],"0.#") &amp;TEXT(T$1,0),"")</f>
        <v/>
      </c>
      <c r="AW344" s="46" t="str">
        <f>IF(U344&lt;&gt;"","-" &amp;TEXT(comp[[#This Row],[Re]],"0.#") &amp;TEXT(U$1,0),"")</f>
        <v/>
      </c>
      <c r="AX344" s="46" t="str">
        <f>IF(V344&lt;&gt;"","-" &amp;TEXT(comp[[#This Row],[Si]],"0.#") &amp;TEXT(V$1,0),"")</f>
        <v/>
      </c>
      <c r="AY344" s="46" t="str">
        <f>IF(W344&lt;&gt;"","-" &amp;TEXT(comp[[#This Row],[Fe]],"0.#") &amp;TEXT(W$1,0),"")</f>
        <v/>
      </c>
      <c r="AZ344" s="46" t="str">
        <f>IF(X344&lt;&gt;"","-" &amp;TEXT(comp[[#This Row],[Y]],"0.#") &amp;TEXT(X$1,0),"")</f>
        <v/>
      </c>
      <c r="BA344" s="46" t="str">
        <f>IF(Y344&lt;&gt;"","-" &amp;TEXT(comp[[#This Row],[Hf]],"0.#") &amp;TEXT(Y$1,0),"")</f>
        <v/>
      </c>
      <c r="BB344" s="46" t="str">
        <f>IF(Z344&lt;&gt;"","-" &amp;TEXT(comp[[#This Row],[Ge]],"0.#") &amp;TEXT(Z$1,0),"")</f>
        <v/>
      </c>
      <c r="BC344" s="46" t="str">
        <f>IF(AA344&lt;&gt;"","-" &amp;TEXT(comp[[#This Row],[Mn]],"0.#") &amp;TEXT(AA$1,0),"")</f>
        <v/>
      </c>
      <c r="BD344" s="46" t="str">
        <f>IF(AB344&lt;&gt;"","-" &amp;TEXT(comp[[#This Row],[Sc]],"0.#") &amp;TEXT(AB$1,0),"")</f>
        <v/>
      </c>
      <c r="BE344" s="46" t="str">
        <f>IF(AC344&lt;&gt;"","-" &amp;TEXT(comp[[#This Row],[Ru]],"0.#") &amp;TEXT(AC$1,0),"")</f>
        <v/>
      </c>
      <c r="BF344" s="46" t="str">
        <f>IF(AD344&lt;&gt;"","-" &amp;TEXT(comp[[#This Row],[Ce]],"0.#") &amp;TEXT(AD$1,0),"")</f>
        <v/>
      </c>
      <c r="BG344" s="46" t="str">
        <f>IF(AE344&lt;&gt;"","-" &amp;TEXT([1]comp!$AE344,"0.#") &amp;TEXT(AE$1,0),"")</f>
        <v/>
      </c>
      <c r="BH344" s="31" t="str">
        <f>[1]comp!$D344 &amp; [1]comp!$E344</f>
        <v>Co-9Al-7W-2TiOoshima, M., Tanaka, K., Okamoto, N. L., Kishida, K. &amp; Inui, H. Effects of quaternary alloying elements on the γ′ solvus temperature of Co-Al-W based alloys with fcc/L12 two-phase microstructures. J. Alloys Compd. 508, 71–78 (2010).</v>
      </c>
      <c r="BI344" s="73" t="str">
        <f t="shared" si="27"/>
        <v>Co-9.Al-7.W-2.Ti</v>
      </c>
      <c r="BJ344" s="31" t="s">
        <v>1807</v>
      </c>
      <c r="BK344" t="str">
        <f t="shared" si="28"/>
        <v>-9.Al-7.W-2.Ti</v>
      </c>
      <c r="BL344"/>
      <c r="BM344"/>
      <c r="BN344"/>
      <c r="BO344"/>
    </row>
    <row r="345" spans="1:67" s="31" customFormat="1" x14ac:dyDescent="0.3">
      <c r="A345" s="26" t="str">
        <f t="shared" si="25"/>
        <v>Co-9.Al-6.W</v>
      </c>
      <c r="B345" s="38" t="s">
        <v>1484</v>
      </c>
      <c r="C345" s="38" t="s">
        <v>2996</v>
      </c>
      <c r="D345" s="37" t="s">
        <v>757</v>
      </c>
      <c r="E345" s="31" t="s">
        <v>756</v>
      </c>
      <c r="F345" s="31">
        <v>360</v>
      </c>
      <c r="G345" s="54">
        <f t="shared" si="26"/>
        <v>85</v>
      </c>
      <c r="H345" s="55"/>
      <c r="I345" s="55">
        <v>9</v>
      </c>
      <c r="J345" s="55"/>
      <c r="K345" s="55">
        <v>6</v>
      </c>
      <c r="L345" s="55"/>
      <c r="M345" s="55"/>
      <c r="N345" s="55"/>
      <c r="O345" s="55"/>
      <c r="P345" s="55"/>
      <c r="Q345" s="51"/>
      <c r="R345" s="51"/>
      <c r="S345" s="51"/>
      <c r="T345" s="55"/>
      <c r="U345" s="55"/>
      <c r="V345" s="55"/>
      <c r="W345" s="55"/>
      <c r="X345" s="55"/>
      <c r="Y345" s="55"/>
      <c r="Z345" s="55"/>
      <c r="AA345" s="55"/>
      <c r="AB345" s="55"/>
      <c r="AC345" s="55"/>
      <c r="AD345" s="55"/>
      <c r="AE345" s="55"/>
      <c r="AF345" s="31">
        <f t="shared" si="29"/>
        <v>8.9629999999999992</v>
      </c>
      <c r="AI345" s="46" t="s">
        <v>1</v>
      </c>
      <c r="AJ345" s="46" t="str">
        <f>IF(I345&lt;&gt;"","-" &amp;TEXT([1]comp!$I345,"0.#") &amp;TEXT(I$1,0),"")</f>
        <v>-9.Al</v>
      </c>
      <c r="AK345" s="46" t="str">
        <f>IF(K345&lt;&gt;"","-" &amp;TEXT(comp[[#This Row],[W]],"0.#") &amp;TEXT(K$1,0),"")</f>
        <v>-6.W</v>
      </c>
      <c r="AL345" s="46" t="str">
        <f>IF(H345&lt;&gt;"","-" &amp;TEXT(comp[[#This Row],[Ni]],"0.#") &amp;TEXT(H$1,0),"")</f>
        <v/>
      </c>
      <c r="AM345" s="46" t="str">
        <f>IF(J345&lt;&gt;"","-" &amp;TEXT(comp[[#This Row],[Cr]],"0.#") &amp;TEXT(J$1,0),"")</f>
        <v/>
      </c>
      <c r="AN345" s="46" t="str">
        <f>IF(M345&lt;&gt;"","-" &amp;TEXT(comp[[#This Row],[Ta]],"0.#") &amp;TEXT(M$1,0),"")</f>
        <v/>
      </c>
      <c r="AO345" s="46" t="str">
        <f>IF(N345&lt;&gt;"","-" &amp;TEXT(comp[[#This Row],[Nb]],"0.#") &amp;TEXT(N$1,0),"")</f>
        <v/>
      </c>
      <c r="AP345" s="46" t="str">
        <f>IF(O345&lt;&gt;"","-" &amp;TEXT(comp[[#This Row],[V]],"0.#") &amp;TEXT(O$1,0),"")</f>
        <v/>
      </c>
      <c r="AQ345" s="46" t="str">
        <f>IF(L345&lt;&gt;"","-" &amp;TEXT(comp[[#This Row],[Ti]],"0.#") &amp;TEXT(L$1,0),"")</f>
        <v/>
      </c>
      <c r="AR345" s="46" t="str">
        <f>IF(P345&lt;&gt;"","-" &amp;TEXT(comp[[#This Row],[Mo]],"0.#") &amp;TEXT(P$1,0),"")</f>
        <v/>
      </c>
      <c r="AS345" s="46" t="str">
        <f>IF(Q345&lt;&gt;"","-" &amp;TEXT(comp[[#This Row],[C]],"0.##") &amp;TEXT(Q$1,0),"")</f>
        <v/>
      </c>
      <c r="AT345" s="46" t="str">
        <f>IF(R345&lt;&gt;"","-" &amp;TEXT(comp[[#This Row],[Zr]],"0.##") &amp;TEXT(R$1,0),"")</f>
        <v/>
      </c>
      <c r="AU345" s="46" t="str">
        <f>IF(S345&lt;&gt;"","-" &amp;TEXT(comp[[#This Row],[B]],"0.##") &amp;TEXT(S$1,0),"")</f>
        <v/>
      </c>
      <c r="AV345" s="46" t="str">
        <f>IF(T345&lt;&gt;"","-" &amp;TEXT(comp[[#This Row],[Ir]],"0.#") &amp;TEXT(T$1,0),"")</f>
        <v/>
      </c>
      <c r="AW345" s="46" t="str">
        <f>IF(U345&lt;&gt;"","-" &amp;TEXT(comp[[#This Row],[Re]],"0.#") &amp;TEXT(U$1,0),"")</f>
        <v/>
      </c>
      <c r="AX345" s="46" t="str">
        <f>IF(V345&lt;&gt;"","-" &amp;TEXT(comp[[#This Row],[Si]],"0.#") &amp;TEXT(V$1,0),"")</f>
        <v/>
      </c>
      <c r="AY345" s="46" t="str">
        <f>IF(W345&lt;&gt;"","-" &amp;TEXT(comp[[#This Row],[Fe]],"0.#") &amp;TEXT(W$1,0),"")</f>
        <v/>
      </c>
      <c r="AZ345" s="46" t="str">
        <f>IF(X345&lt;&gt;"","-" &amp;TEXT(comp[[#This Row],[Y]],"0.#") &amp;TEXT(X$1,0),"")</f>
        <v/>
      </c>
      <c r="BA345" s="46" t="str">
        <f>IF(Y345&lt;&gt;"","-" &amp;TEXT(comp[[#This Row],[Hf]],"0.#") &amp;TEXT(Y$1,0),"")</f>
        <v/>
      </c>
      <c r="BB345" s="46" t="str">
        <f>IF(Z345&lt;&gt;"","-" &amp;TEXT(comp[[#This Row],[Ge]],"0.#") &amp;TEXT(Z$1,0),"")</f>
        <v/>
      </c>
      <c r="BC345" s="46" t="str">
        <f>IF(AA345&lt;&gt;"","-" &amp;TEXT(comp[[#This Row],[Mn]],"0.#") &amp;TEXT(AA$1,0),"")</f>
        <v/>
      </c>
      <c r="BD345" s="46" t="str">
        <f>IF(AB345&lt;&gt;"","-" &amp;TEXT(comp[[#This Row],[Sc]],"0.#") &amp;TEXT(AB$1,0),"")</f>
        <v/>
      </c>
      <c r="BE345" s="46" t="str">
        <f>IF(AC345&lt;&gt;"","-" &amp;TEXT(comp[[#This Row],[Ru]],"0.#") &amp;TEXT(AC$1,0),"")</f>
        <v/>
      </c>
      <c r="BF345" s="46" t="str">
        <f>IF(AD345&lt;&gt;"","-" &amp;TEXT(comp[[#This Row],[Ce]],"0.#") &amp;TEXT(AD$1,0),"")</f>
        <v/>
      </c>
      <c r="BG345" s="46" t="str">
        <f>IF(AE345&lt;&gt;"","-" &amp;TEXT([1]comp!$AE345,"0.#") &amp;TEXT(AE$1,0),"")</f>
        <v/>
      </c>
      <c r="BH345" s="31" t="str">
        <f>[1]comp!$D345 &amp; [1]comp!$E345</f>
        <v>Co-9Al-6WOoshima, M., Tanaka, K., Okamoto, N. L., Kishida, K. &amp; Inui, H. Effects of quaternary alloying elements on the γ′ solvus temperature of Co-Al-W based alloys with fcc/L12 two-phase microstructures. J. Alloys Compd. 508, 71–78 (2010).</v>
      </c>
      <c r="BI345" s="73" t="str">
        <f t="shared" si="27"/>
        <v>Co-9.Al-6.W</v>
      </c>
      <c r="BJ345" s="31" t="s">
        <v>1797</v>
      </c>
      <c r="BK345" t="str">
        <f t="shared" si="28"/>
        <v>-9.Al-6.W</v>
      </c>
      <c r="BL345"/>
      <c r="BM345"/>
      <c r="BN345"/>
      <c r="BO345"/>
    </row>
    <row r="346" spans="1:67" s="28" customFormat="1" x14ac:dyDescent="0.3">
      <c r="A346" s="26" t="str">
        <f t="shared" si="25"/>
        <v>Co-9.Al-7.W</v>
      </c>
      <c r="B346" s="38" t="s">
        <v>1484</v>
      </c>
      <c r="C346" s="38" t="s">
        <v>2741</v>
      </c>
      <c r="D346" s="37" t="s">
        <v>758</v>
      </c>
      <c r="E346" s="31" t="s">
        <v>756</v>
      </c>
      <c r="F346" s="31">
        <v>361</v>
      </c>
      <c r="G346" s="54">
        <f t="shared" si="26"/>
        <v>84</v>
      </c>
      <c r="H346" s="55"/>
      <c r="I346" s="55">
        <v>9</v>
      </c>
      <c r="J346" s="55"/>
      <c r="K346" s="55">
        <v>7</v>
      </c>
      <c r="L346" s="55"/>
      <c r="M346" s="55"/>
      <c r="N346" s="55"/>
      <c r="O346" s="55"/>
      <c r="P346" s="55"/>
      <c r="Q346" s="51"/>
      <c r="R346" s="51"/>
      <c r="S346" s="51"/>
      <c r="T346" s="55"/>
      <c r="U346" s="55"/>
      <c r="V346" s="55"/>
      <c r="W346" s="55"/>
      <c r="X346" s="55"/>
      <c r="Y346" s="55"/>
      <c r="Z346" s="55"/>
      <c r="AA346" s="55"/>
      <c r="AB346" s="55"/>
      <c r="AC346" s="55"/>
      <c r="AD346" s="55"/>
      <c r="AE346" s="55"/>
      <c r="AF346" s="31">
        <f t="shared" si="29"/>
        <v>9.0664999999999996</v>
      </c>
      <c r="AG346" s="31"/>
      <c r="AH346" s="31"/>
      <c r="AI346" s="46" t="s">
        <v>1</v>
      </c>
      <c r="AJ346" s="46" t="str">
        <f>IF(I346&lt;&gt;"","-" &amp;TEXT([1]comp!$I346,"0.#") &amp;TEXT(I$1,0),"")</f>
        <v>-9.Al</v>
      </c>
      <c r="AK346" s="46" t="str">
        <f>IF(K346&lt;&gt;"","-" &amp;TEXT(comp[[#This Row],[W]],"0.#") &amp;TEXT(K$1,0),"")</f>
        <v>-7.W</v>
      </c>
      <c r="AL346" s="46" t="str">
        <f>IF(H346&lt;&gt;"","-" &amp;TEXT(comp[[#This Row],[Ni]],"0.#") &amp;TEXT(H$1,0),"")</f>
        <v/>
      </c>
      <c r="AM346" s="46" t="str">
        <f>IF(J346&lt;&gt;"","-" &amp;TEXT(comp[[#This Row],[Cr]],"0.#") &amp;TEXT(J$1,0),"")</f>
        <v/>
      </c>
      <c r="AN346" s="46" t="str">
        <f>IF(M346&lt;&gt;"","-" &amp;TEXT(comp[[#This Row],[Ta]],"0.#") &amp;TEXT(M$1,0),"")</f>
        <v/>
      </c>
      <c r="AO346" s="46" t="str">
        <f>IF(N346&lt;&gt;"","-" &amp;TEXT(comp[[#This Row],[Nb]],"0.#") &amp;TEXT(N$1,0),"")</f>
        <v/>
      </c>
      <c r="AP346" s="46" t="str">
        <f>IF(O346&lt;&gt;"","-" &amp;TEXT(comp[[#This Row],[V]],"0.#") &amp;TEXT(O$1,0),"")</f>
        <v/>
      </c>
      <c r="AQ346" s="46" t="str">
        <f>IF(L346&lt;&gt;"","-" &amp;TEXT(comp[[#This Row],[Ti]],"0.#") &amp;TEXT(L$1,0),"")</f>
        <v/>
      </c>
      <c r="AR346" s="46" t="str">
        <f>IF(P346&lt;&gt;"","-" &amp;TEXT(comp[[#This Row],[Mo]],"0.#") &amp;TEXT(P$1,0),"")</f>
        <v/>
      </c>
      <c r="AS346" s="46" t="str">
        <f>IF(Q346&lt;&gt;"","-" &amp;TEXT(comp[[#This Row],[C]],"0.##") &amp;TEXT(Q$1,0),"")</f>
        <v/>
      </c>
      <c r="AT346" s="46" t="str">
        <f>IF(R346&lt;&gt;"","-" &amp;TEXT(comp[[#This Row],[Zr]],"0.##") &amp;TEXT(R$1,0),"")</f>
        <v/>
      </c>
      <c r="AU346" s="46" t="str">
        <f>IF(S346&lt;&gt;"","-" &amp;TEXT(comp[[#This Row],[B]],"0.##") &amp;TEXT(S$1,0),"")</f>
        <v/>
      </c>
      <c r="AV346" s="46" t="str">
        <f>IF(T346&lt;&gt;"","-" &amp;TEXT(comp[[#This Row],[Ir]],"0.#") &amp;TEXT(T$1,0),"")</f>
        <v/>
      </c>
      <c r="AW346" s="46" t="str">
        <f>IF(U346&lt;&gt;"","-" &amp;TEXT(comp[[#This Row],[Re]],"0.#") &amp;TEXT(U$1,0),"")</f>
        <v/>
      </c>
      <c r="AX346" s="46" t="str">
        <f>IF(V346&lt;&gt;"","-" &amp;TEXT(comp[[#This Row],[Si]],"0.#") &amp;TEXT(V$1,0),"")</f>
        <v/>
      </c>
      <c r="AY346" s="46" t="str">
        <f>IF(W346&lt;&gt;"","-" &amp;TEXT(comp[[#This Row],[Fe]],"0.#") &amp;TEXT(W$1,0),"")</f>
        <v/>
      </c>
      <c r="AZ346" s="46" t="str">
        <f>IF(X346&lt;&gt;"","-" &amp;TEXT(comp[[#This Row],[Y]],"0.#") &amp;TEXT(X$1,0),"")</f>
        <v/>
      </c>
      <c r="BA346" s="46" t="str">
        <f>IF(Y346&lt;&gt;"","-" &amp;TEXT(comp[[#This Row],[Hf]],"0.#") &amp;TEXT(Y$1,0),"")</f>
        <v/>
      </c>
      <c r="BB346" s="46" t="str">
        <f>IF(Z346&lt;&gt;"","-" &amp;TEXT(comp[[#This Row],[Ge]],"0.#") &amp;TEXT(Z$1,0),"")</f>
        <v/>
      </c>
      <c r="BC346" s="46" t="str">
        <f>IF(AA346&lt;&gt;"","-" &amp;TEXT(comp[[#This Row],[Mn]],"0.#") &amp;TEXT(AA$1,0),"")</f>
        <v/>
      </c>
      <c r="BD346" s="46" t="str">
        <f>IF(AB346&lt;&gt;"","-" &amp;TEXT(comp[[#This Row],[Sc]],"0.#") &amp;TEXT(AB$1,0),"")</f>
        <v/>
      </c>
      <c r="BE346" s="46" t="str">
        <f>IF(AC346&lt;&gt;"","-" &amp;TEXT(comp[[#This Row],[Ru]],"0.#") &amp;TEXT(AC$1,0),"")</f>
        <v/>
      </c>
      <c r="BF346" s="46" t="str">
        <f>IF(AD346&lt;&gt;"","-" &amp;TEXT(comp[[#This Row],[Ce]],"0.#") &amp;TEXT(AD$1,0),"")</f>
        <v/>
      </c>
      <c r="BG346" s="46" t="str">
        <f>IF(AE346&lt;&gt;"","-" &amp;TEXT([1]comp!$AE346,"0.#") &amp;TEXT(AE$1,0),"")</f>
        <v/>
      </c>
      <c r="BH346" s="31" t="str">
        <f>[1]comp!$D346 &amp; [1]comp!$E346</f>
        <v>Co-9Al-7WOoshima, M., Tanaka, K., Okamoto, N. L., Kishida, K. &amp; Inui, H. Effects of quaternary alloying elements on the γ′ solvus temperature of Co-Al-W based alloys with fcc/L12 two-phase microstructures. J. Alloys Compd. 508, 71–78 (2010).</v>
      </c>
      <c r="BI346" s="73" t="str">
        <f t="shared" si="27"/>
        <v>Co-9.Al-7.W</v>
      </c>
      <c r="BJ346" s="31" t="s">
        <v>1798</v>
      </c>
      <c r="BK346" t="str">
        <f t="shared" si="28"/>
        <v>-9.Al-7.W</v>
      </c>
      <c r="BL346"/>
      <c r="BM346"/>
      <c r="BN346"/>
      <c r="BO346"/>
    </row>
    <row r="347" spans="1:67" s="31" customFormat="1" x14ac:dyDescent="0.3">
      <c r="A347" s="26" t="str">
        <f t="shared" si="25"/>
        <v>Co-9.Al-8.W</v>
      </c>
      <c r="B347" s="38" t="s">
        <v>1484</v>
      </c>
      <c r="C347" s="38" t="s">
        <v>2930</v>
      </c>
      <c r="D347" s="37" t="s">
        <v>759</v>
      </c>
      <c r="E347" s="31" t="s">
        <v>756</v>
      </c>
      <c r="F347" s="31">
        <v>362</v>
      </c>
      <c r="G347" s="54">
        <f t="shared" si="26"/>
        <v>83</v>
      </c>
      <c r="H347" s="55"/>
      <c r="I347" s="55">
        <v>9</v>
      </c>
      <c r="J347" s="55"/>
      <c r="K347" s="55">
        <v>8</v>
      </c>
      <c r="L347" s="55"/>
      <c r="M347" s="55"/>
      <c r="N347" s="55"/>
      <c r="O347" s="55"/>
      <c r="P347" s="55"/>
      <c r="Q347" s="51"/>
      <c r="R347" s="51"/>
      <c r="S347" s="51"/>
      <c r="T347" s="55"/>
      <c r="U347" s="55"/>
      <c r="V347" s="55"/>
      <c r="W347" s="55"/>
      <c r="X347" s="55"/>
      <c r="Y347" s="55"/>
      <c r="Z347" s="55"/>
      <c r="AA347" s="55"/>
      <c r="AB347" s="55"/>
      <c r="AC347" s="55"/>
      <c r="AD347" s="55"/>
      <c r="AE347" s="55"/>
      <c r="AF347" s="31">
        <f t="shared" si="29"/>
        <v>9.17</v>
      </c>
      <c r="AI347" s="46" t="s">
        <v>1</v>
      </c>
      <c r="AJ347" s="46" t="str">
        <f>IF(I347&lt;&gt;"","-" &amp;TEXT([1]comp!$I347,"0.#") &amp;TEXT(I$1,0),"")</f>
        <v>-9.Al</v>
      </c>
      <c r="AK347" s="46" t="str">
        <f>IF(K347&lt;&gt;"","-" &amp;TEXT(comp[[#This Row],[W]],"0.#") &amp;TEXT(K$1,0),"")</f>
        <v>-8.W</v>
      </c>
      <c r="AL347" s="46" t="str">
        <f>IF(H347&lt;&gt;"","-" &amp;TEXT(comp[[#This Row],[Ni]],"0.#") &amp;TEXT(H$1,0),"")</f>
        <v/>
      </c>
      <c r="AM347" s="46" t="str">
        <f>IF(J347&lt;&gt;"","-" &amp;TEXT(comp[[#This Row],[Cr]],"0.#") &amp;TEXT(J$1,0),"")</f>
        <v/>
      </c>
      <c r="AN347" s="46" t="str">
        <f>IF(M347&lt;&gt;"","-" &amp;TEXT(comp[[#This Row],[Ta]],"0.#") &amp;TEXT(M$1,0),"")</f>
        <v/>
      </c>
      <c r="AO347" s="46" t="str">
        <f>IF(N347&lt;&gt;"","-" &amp;TEXT(comp[[#This Row],[Nb]],"0.#") &amp;TEXT(N$1,0),"")</f>
        <v/>
      </c>
      <c r="AP347" s="46" t="str">
        <f>IF(O347&lt;&gt;"","-" &amp;TEXT(comp[[#This Row],[V]],"0.#") &amp;TEXT(O$1,0),"")</f>
        <v/>
      </c>
      <c r="AQ347" s="46" t="str">
        <f>IF(L347&lt;&gt;"","-" &amp;TEXT(comp[[#This Row],[Ti]],"0.#") &amp;TEXT(L$1,0),"")</f>
        <v/>
      </c>
      <c r="AR347" s="46" t="str">
        <f>IF(P347&lt;&gt;"","-" &amp;TEXT(comp[[#This Row],[Mo]],"0.#") &amp;TEXT(P$1,0),"")</f>
        <v/>
      </c>
      <c r="AS347" s="46" t="str">
        <f>IF(Q347&lt;&gt;"","-" &amp;TEXT(comp[[#This Row],[C]],"0.##") &amp;TEXT(Q$1,0),"")</f>
        <v/>
      </c>
      <c r="AT347" s="46" t="str">
        <f>IF(R347&lt;&gt;"","-" &amp;TEXT(comp[[#This Row],[Zr]],"0.##") &amp;TEXT(R$1,0),"")</f>
        <v/>
      </c>
      <c r="AU347" s="46" t="str">
        <f>IF(S347&lt;&gt;"","-" &amp;TEXT(comp[[#This Row],[B]],"0.##") &amp;TEXT(S$1,0),"")</f>
        <v/>
      </c>
      <c r="AV347" s="46" t="str">
        <f>IF(T347&lt;&gt;"","-" &amp;TEXT(comp[[#This Row],[Ir]],"0.#") &amp;TEXT(T$1,0),"")</f>
        <v/>
      </c>
      <c r="AW347" s="46" t="str">
        <f>IF(U347&lt;&gt;"","-" &amp;TEXT(comp[[#This Row],[Re]],"0.#") &amp;TEXT(U$1,0),"")</f>
        <v/>
      </c>
      <c r="AX347" s="46" t="str">
        <f>IF(V347&lt;&gt;"","-" &amp;TEXT(comp[[#This Row],[Si]],"0.#") &amp;TEXT(V$1,0),"")</f>
        <v/>
      </c>
      <c r="AY347" s="46" t="str">
        <f>IF(W347&lt;&gt;"","-" &amp;TEXT(comp[[#This Row],[Fe]],"0.#") &amp;TEXT(W$1,0),"")</f>
        <v/>
      </c>
      <c r="AZ347" s="46" t="str">
        <f>IF(X347&lt;&gt;"","-" &amp;TEXT(comp[[#This Row],[Y]],"0.#") &amp;TEXT(X$1,0),"")</f>
        <v/>
      </c>
      <c r="BA347" s="46" t="str">
        <f>IF(Y347&lt;&gt;"","-" &amp;TEXT(comp[[#This Row],[Hf]],"0.#") &amp;TEXT(Y$1,0),"")</f>
        <v/>
      </c>
      <c r="BB347" s="46" t="str">
        <f>IF(Z347&lt;&gt;"","-" &amp;TEXT(comp[[#This Row],[Ge]],"0.#") &amp;TEXT(Z$1,0),"")</f>
        <v/>
      </c>
      <c r="BC347" s="46" t="str">
        <f>IF(AA347&lt;&gt;"","-" &amp;TEXT(comp[[#This Row],[Mn]],"0.#") &amp;TEXT(AA$1,0),"")</f>
        <v/>
      </c>
      <c r="BD347" s="46" t="str">
        <f>IF(AB347&lt;&gt;"","-" &amp;TEXT(comp[[#This Row],[Sc]],"0.#") &amp;TEXT(AB$1,0),"")</f>
        <v/>
      </c>
      <c r="BE347" s="46" t="str">
        <f>IF(AC347&lt;&gt;"","-" &amp;TEXT(comp[[#This Row],[Ru]],"0.#") &amp;TEXT(AC$1,0),"")</f>
        <v/>
      </c>
      <c r="BF347" s="46" t="str">
        <f>IF(AD347&lt;&gt;"","-" &amp;TEXT(comp[[#This Row],[Ce]],"0.#") &amp;TEXT(AD$1,0),"")</f>
        <v/>
      </c>
      <c r="BG347" s="46" t="str">
        <f>IF(AE347&lt;&gt;"","-" &amp;TEXT([1]comp!$AE347,"0.#") &amp;TEXT(AE$1,0),"")</f>
        <v/>
      </c>
      <c r="BH347" s="31" t="str">
        <f>[1]comp!$D347 &amp; [1]comp!$E347</f>
        <v>Co-9Al-8WOoshima, M., Tanaka, K., Okamoto, N. L., Kishida, K. &amp; Inui, H. Effects of quaternary alloying elements on the γ′ solvus temperature of Co-Al-W based alloys with fcc/L12 two-phase microstructures. J. Alloys Compd. 508, 71–78 (2010).</v>
      </c>
      <c r="BI347" s="73" t="str">
        <f t="shared" si="27"/>
        <v>Co-9.Al-8.W</v>
      </c>
      <c r="BJ347" s="31" t="s">
        <v>1324</v>
      </c>
      <c r="BK347" t="str">
        <f t="shared" si="28"/>
        <v>-9.Al-8.W</v>
      </c>
      <c r="BL347"/>
      <c r="BM347"/>
      <c r="BN347"/>
      <c r="BO347"/>
    </row>
    <row r="348" spans="1:67" s="31" customFormat="1" x14ac:dyDescent="0.3">
      <c r="A348" s="26" t="str">
        <f t="shared" si="25"/>
        <v>Co-9.Al-7.W-2.Ta</v>
      </c>
      <c r="B348" s="38" t="s">
        <v>1484</v>
      </c>
      <c r="C348" s="38" t="s">
        <v>2997</v>
      </c>
      <c r="D348" s="37" t="s">
        <v>760</v>
      </c>
      <c r="E348" s="31" t="s">
        <v>756</v>
      </c>
      <c r="F348" s="31">
        <v>363</v>
      </c>
      <c r="G348" s="54">
        <f t="shared" si="26"/>
        <v>82</v>
      </c>
      <c r="H348" s="55"/>
      <c r="I348" s="55">
        <v>9</v>
      </c>
      <c r="J348" s="55"/>
      <c r="K348" s="55">
        <v>7</v>
      </c>
      <c r="L348" s="55"/>
      <c r="M348" s="55">
        <v>2</v>
      </c>
      <c r="N348" s="55"/>
      <c r="O348" s="55"/>
      <c r="P348" s="55"/>
      <c r="Q348" s="51"/>
      <c r="R348" s="51"/>
      <c r="S348" s="51"/>
      <c r="T348" s="55"/>
      <c r="U348" s="55"/>
      <c r="V348" s="55"/>
      <c r="W348" s="55"/>
      <c r="X348" s="55"/>
      <c r="Y348" s="55"/>
      <c r="Z348" s="55"/>
      <c r="AA348" s="55"/>
      <c r="AB348" s="55"/>
      <c r="AC348" s="55"/>
      <c r="AD348" s="55"/>
      <c r="AE348" s="55"/>
      <c r="AF348" s="31">
        <f t="shared" si="29"/>
        <v>9.2214999999999989</v>
      </c>
      <c r="AI348" s="46" t="s">
        <v>1</v>
      </c>
      <c r="AJ348" s="46" t="str">
        <f>IF(I348&lt;&gt;"","-" &amp;TEXT([1]comp!$I348,"0.#") &amp;TEXT(I$1,0),"")</f>
        <v>-9.Al</v>
      </c>
      <c r="AK348" s="46" t="str">
        <f>IF(K348&lt;&gt;"","-" &amp;TEXT(comp[[#This Row],[W]],"0.#") &amp;TEXT(K$1,0),"")</f>
        <v>-7.W</v>
      </c>
      <c r="AL348" s="46" t="str">
        <f>IF(H348&lt;&gt;"","-" &amp;TEXT(comp[[#This Row],[Ni]],"0.#") &amp;TEXT(H$1,0),"")</f>
        <v/>
      </c>
      <c r="AM348" s="46" t="str">
        <f>IF(J348&lt;&gt;"","-" &amp;TEXT(comp[[#This Row],[Cr]],"0.#") &amp;TEXT(J$1,0),"")</f>
        <v/>
      </c>
      <c r="AN348" s="46" t="str">
        <f>IF(M348&lt;&gt;"","-" &amp;TEXT(comp[[#This Row],[Ta]],"0.#") &amp;TEXT(M$1,0),"")</f>
        <v>-2.Ta</v>
      </c>
      <c r="AO348" s="46" t="str">
        <f>IF(N348&lt;&gt;"","-" &amp;TEXT(comp[[#This Row],[Nb]],"0.#") &amp;TEXT(N$1,0),"")</f>
        <v/>
      </c>
      <c r="AP348" s="46" t="str">
        <f>IF(O348&lt;&gt;"","-" &amp;TEXT(comp[[#This Row],[V]],"0.#") &amp;TEXT(O$1,0),"")</f>
        <v/>
      </c>
      <c r="AQ348" s="46" t="str">
        <f>IF(L348&lt;&gt;"","-" &amp;TEXT(comp[[#This Row],[Ti]],"0.#") &amp;TEXT(L$1,0),"")</f>
        <v/>
      </c>
      <c r="AR348" s="46" t="str">
        <f>IF(P348&lt;&gt;"","-" &amp;TEXT(comp[[#This Row],[Mo]],"0.#") &amp;TEXT(P$1,0),"")</f>
        <v/>
      </c>
      <c r="AS348" s="46" t="str">
        <f>IF(Q348&lt;&gt;"","-" &amp;TEXT(comp[[#This Row],[C]],"0.##") &amp;TEXT(Q$1,0),"")</f>
        <v/>
      </c>
      <c r="AT348" s="46" t="str">
        <f>IF(R348&lt;&gt;"","-" &amp;TEXT(comp[[#This Row],[Zr]],"0.##") &amp;TEXT(R$1,0),"")</f>
        <v/>
      </c>
      <c r="AU348" s="46" t="str">
        <f>IF(S348&lt;&gt;"","-" &amp;TEXT(comp[[#This Row],[B]],"0.##") &amp;TEXT(S$1,0),"")</f>
        <v/>
      </c>
      <c r="AV348" s="46" t="str">
        <f>IF(T348&lt;&gt;"","-" &amp;TEXT(comp[[#This Row],[Ir]],"0.#") &amp;TEXT(T$1,0),"")</f>
        <v/>
      </c>
      <c r="AW348" s="46" t="str">
        <f>IF(U348&lt;&gt;"","-" &amp;TEXT(comp[[#This Row],[Re]],"0.#") &amp;TEXT(U$1,0),"")</f>
        <v/>
      </c>
      <c r="AX348" s="46" t="str">
        <f>IF(V348&lt;&gt;"","-" &amp;TEXT(comp[[#This Row],[Si]],"0.#") &amp;TEXT(V$1,0),"")</f>
        <v/>
      </c>
      <c r="AY348" s="46" t="str">
        <f>IF(W348&lt;&gt;"","-" &amp;TEXT(comp[[#This Row],[Fe]],"0.#") &amp;TEXT(W$1,0),"")</f>
        <v/>
      </c>
      <c r="AZ348" s="46" t="str">
        <f>IF(X348&lt;&gt;"","-" &amp;TEXT(comp[[#This Row],[Y]],"0.#") &amp;TEXT(X$1,0),"")</f>
        <v/>
      </c>
      <c r="BA348" s="46" t="str">
        <f>IF(Y348&lt;&gt;"","-" &amp;TEXT(comp[[#This Row],[Hf]],"0.#") &amp;TEXT(Y$1,0),"")</f>
        <v/>
      </c>
      <c r="BB348" s="46" t="str">
        <f>IF(Z348&lt;&gt;"","-" &amp;TEXT(comp[[#This Row],[Ge]],"0.#") &amp;TEXT(Z$1,0),"")</f>
        <v/>
      </c>
      <c r="BC348" s="46" t="str">
        <f>IF(AA348&lt;&gt;"","-" &amp;TEXT(comp[[#This Row],[Mn]],"0.#") &amp;TEXT(AA$1,0),"")</f>
        <v/>
      </c>
      <c r="BD348" s="46" t="str">
        <f>IF(AB348&lt;&gt;"","-" &amp;TEXT(comp[[#This Row],[Sc]],"0.#") &amp;TEXT(AB$1,0),"")</f>
        <v/>
      </c>
      <c r="BE348" s="46" t="str">
        <f>IF(AC348&lt;&gt;"","-" &amp;TEXT(comp[[#This Row],[Ru]],"0.#") &amp;TEXT(AC$1,0),"")</f>
        <v/>
      </c>
      <c r="BF348" s="46" t="str">
        <f>IF(AD348&lt;&gt;"","-" &amp;TEXT(comp[[#This Row],[Ce]],"0.#") &amp;TEXT(AD$1,0),"")</f>
        <v/>
      </c>
      <c r="BG348" s="46" t="str">
        <f>IF(AE348&lt;&gt;"","-" &amp;TEXT([1]comp!$AE348,"0.#") &amp;TEXT(AE$1,0),"")</f>
        <v/>
      </c>
      <c r="BH348" s="31" t="str">
        <f>[1]comp!$D348 &amp; [1]comp!$E348</f>
        <v>Co-9Al-7W-2TaOoshima, M., Tanaka, K., Okamoto, N. L., Kishida, K. &amp; Inui, H. Effects of quaternary alloying elements on the γ′ solvus temperature of Co-Al-W based alloys with fcc/L12 two-phase microstructures. J. Alloys Compd. 508, 71–78 (2010).</v>
      </c>
      <c r="BI348" s="73" t="str">
        <f t="shared" si="27"/>
        <v>Co-9.Al-7.W-2.Ta</v>
      </c>
      <c r="BJ348" s="31" t="s">
        <v>1806</v>
      </c>
      <c r="BK348" t="str">
        <f t="shared" si="28"/>
        <v>-9.Al-7.W-2.Ta</v>
      </c>
      <c r="BL348"/>
      <c r="BM348"/>
      <c r="BN348"/>
      <c r="BO348"/>
    </row>
    <row r="349" spans="1:67" s="31" customFormat="1" x14ac:dyDescent="0.3">
      <c r="A349" s="26" t="str">
        <f t="shared" ref="A349:A412" si="30">TEXT(AI349,0) &amp;TEXT(AL349,0) &amp;TEXT(AY349,0) &amp;TEXT(AJ349,0) &amp;TEXT(AM349,0) &amp;TEXT(AK349,0) &amp;TEXT(AQ349,0) &amp;TEXT(AN349,0) &amp;TEXT(AO349,0) &amp;TEXT(AP349,0) &amp;TEXT(AR349,0)&amp;TEXT(AV349,0) &amp;TEXT(AW349,0) &amp;TEXT(AX349,0) &amp;TEXT(BA349,0)  &amp;TEXT(BB349,0) &amp;TEXT(BC349,0) &amp;TEXT(BD349,0) &amp;TEXT(BE349,0) &amp;TEXT(BF349,0) &amp;TEXT(AS349,0) &amp;TEXT(AT349,0) &amp;TEXT(AU349,0) &amp;TEXT(AZ349,0)</f>
        <v>Co-9.Al-7.W-2.Mo</v>
      </c>
      <c r="B349" s="38" t="s">
        <v>1484</v>
      </c>
      <c r="C349" s="38" t="s">
        <v>2998</v>
      </c>
      <c r="D349" s="37" t="s">
        <v>761</v>
      </c>
      <c r="E349" s="31" t="s">
        <v>756</v>
      </c>
      <c r="F349" s="31">
        <v>364</v>
      </c>
      <c r="G349" s="54">
        <f t="shared" ref="G349:G412" si="31">100-SUM(H349:AD349)</f>
        <v>82</v>
      </c>
      <c r="H349" s="55"/>
      <c r="I349" s="55">
        <v>9</v>
      </c>
      <c r="J349" s="55"/>
      <c r="K349" s="55">
        <v>7</v>
      </c>
      <c r="L349" s="55"/>
      <c r="M349" s="55"/>
      <c r="N349" s="55"/>
      <c r="O349" s="55"/>
      <c r="P349" s="55">
        <v>2</v>
      </c>
      <c r="Q349" s="51"/>
      <c r="R349" s="51"/>
      <c r="S349" s="51"/>
      <c r="T349" s="55"/>
      <c r="U349" s="55"/>
      <c r="V349" s="55"/>
      <c r="W349" s="55"/>
      <c r="X349" s="55"/>
      <c r="Y349" s="55"/>
      <c r="Z349" s="55"/>
      <c r="AA349" s="55"/>
      <c r="AB349" s="55"/>
      <c r="AC349" s="55"/>
      <c r="AD349" s="55"/>
      <c r="AE349" s="55"/>
      <c r="AF349" s="31">
        <f t="shared" si="29"/>
        <v>9.0940999999999992</v>
      </c>
      <c r="AI349" s="46" t="s">
        <v>1</v>
      </c>
      <c r="AJ349" s="46" t="str">
        <f>IF(I349&lt;&gt;"","-" &amp;TEXT([1]comp!$I349,"0.#") &amp;TEXT(I$1,0),"")</f>
        <v>-9.Al</v>
      </c>
      <c r="AK349" s="46" t="str">
        <f>IF(K349&lt;&gt;"","-" &amp;TEXT(comp[[#This Row],[W]],"0.#") &amp;TEXT(K$1,0),"")</f>
        <v>-7.W</v>
      </c>
      <c r="AL349" s="46" t="str">
        <f>IF(H349&lt;&gt;"","-" &amp;TEXT(comp[[#This Row],[Ni]],"0.#") &amp;TEXT(H$1,0),"")</f>
        <v/>
      </c>
      <c r="AM349" s="46" t="str">
        <f>IF(J349&lt;&gt;"","-" &amp;TEXT(comp[[#This Row],[Cr]],"0.#") &amp;TEXT(J$1,0),"")</f>
        <v/>
      </c>
      <c r="AN349" s="46" t="str">
        <f>IF(M349&lt;&gt;"","-" &amp;TEXT(comp[[#This Row],[Ta]],"0.#") &amp;TEXT(M$1,0),"")</f>
        <v/>
      </c>
      <c r="AO349" s="46" t="str">
        <f>IF(N349&lt;&gt;"","-" &amp;TEXT(comp[[#This Row],[Nb]],"0.#") &amp;TEXT(N$1,0),"")</f>
        <v/>
      </c>
      <c r="AP349" s="46" t="str">
        <f>IF(O349&lt;&gt;"","-" &amp;TEXT(comp[[#This Row],[V]],"0.#") &amp;TEXT(O$1,0),"")</f>
        <v/>
      </c>
      <c r="AQ349" s="46" t="str">
        <f>IF(L349&lt;&gt;"","-" &amp;TEXT(comp[[#This Row],[Ti]],"0.#") &amp;TEXT(L$1,0),"")</f>
        <v/>
      </c>
      <c r="AR349" s="46" t="str">
        <f>IF(P349&lt;&gt;"","-" &amp;TEXT(comp[[#This Row],[Mo]],"0.#") &amp;TEXT(P$1,0),"")</f>
        <v>-2.Mo</v>
      </c>
      <c r="AS349" s="46" t="str">
        <f>IF(Q349&lt;&gt;"","-" &amp;TEXT(comp[[#This Row],[C]],"0.##") &amp;TEXT(Q$1,0),"")</f>
        <v/>
      </c>
      <c r="AT349" s="46" t="str">
        <f>IF(R349&lt;&gt;"","-" &amp;TEXT(comp[[#This Row],[Zr]],"0.##") &amp;TEXT(R$1,0),"")</f>
        <v/>
      </c>
      <c r="AU349" s="46" t="str">
        <f>IF(S349&lt;&gt;"","-" &amp;TEXT(comp[[#This Row],[B]],"0.##") &amp;TEXT(S$1,0),"")</f>
        <v/>
      </c>
      <c r="AV349" s="46" t="str">
        <f>IF(T349&lt;&gt;"","-" &amp;TEXT(comp[[#This Row],[Ir]],"0.#") &amp;TEXT(T$1,0),"")</f>
        <v/>
      </c>
      <c r="AW349" s="46" t="str">
        <f>IF(U349&lt;&gt;"","-" &amp;TEXT(comp[[#This Row],[Re]],"0.#") &amp;TEXT(U$1,0),"")</f>
        <v/>
      </c>
      <c r="AX349" s="46" t="str">
        <f>IF(V349&lt;&gt;"","-" &amp;TEXT(comp[[#This Row],[Si]],"0.#") &amp;TEXT(V$1,0),"")</f>
        <v/>
      </c>
      <c r="AY349" s="46" t="str">
        <f>IF(W349&lt;&gt;"","-" &amp;TEXT(comp[[#This Row],[Fe]],"0.#") &amp;TEXT(W$1,0),"")</f>
        <v/>
      </c>
      <c r="AZ349" s="46" t="str">
        <f>IF(X349&lt;&gt;"","-" &amp;TEXT(comp[[#This Row],[Y]],"0.#") &amp;TEXT(X$1,0),"")</f>
        <v/>
      </c>
      <c r="BA349" s="46" t="str">
        <f>IF(Y349&lt;&gt;"","-" &amp;TEXT(comp[[#This Row],[Hf]],"0.#") &amp;TEXT(Y$1,0),"")</f>
        <v/>
      </c>
      <c r="BB349" s="46" t="str">
        <f>IF(Z349&lt;&gt;"","-" &amp;TEXT(comp[[#This Row],[Ge]],"0.#") &amp;TEXT(Z$1,0),"")</f>
        <v/>
      </c>
      <c r="BC349" s="46" t="str">
        <f>IF(AA349&lt;&gt;"","-" &amp;TEXT(comp[[#This Row],[Mn]],"0.#") &amp;TEXT(AA$1,0),"")</f>
        <v/>
      </c>
      <c r="BD349" s="46" t="str">
        <f>IF(AB349&lt;&gt;"","-" &amp;TEXT(comp[[#This Row],[Sc]],"0.#") &amp;TEXT(AB$1,0),"")</f>
        <v/>
      </c>
      <c r="BE349" s="46" t="str">
        <f>IF(AC349&lt;&gt;"","-" &amp;TEXT(comp[[#This Row],[Ru]],"0.#") &amp;TEXT(AC$1,0),"")</f>
        <v/>
      </c>
      <c r="BF349" s="46" t="str">
        <f>IF(AD349&lt;&gt;"","-" &amp;TEXT(comp[[#This Row],[Ce]],"0.#") &amp;TEXT(AD$1,0),"")</f>
        <v/>
      </c>
      <c r="BG349" s="46" t="str">
        <f>IF(AE349&lt;&gt;"","-" &amp;TEXT([1]comp!$AE349,"0.#") &amp;TEXT(AE$1,0),"")</f>
        <v/>
      </c>
      <c r="BH349" s="31" t="str">
        <f>[1]comp!$D349 &amp; [1]comp!$E349</f>
        <v>Co-9Al-7W-2MoOoshima, M., Tanaka, K., Okamoto, N. L., Kishida, K. &amp; Inui, H. Effects of quaternary alloying elements on the γ′ solvus temperature of Co-Al-W based alloys with fcc/L12 two-phase microstructures. J. Alloys Compd. 508, 71–78 (2010).</v>
      </c>
      <c r="BI349" s="73" t="str">
        <f t="shared" si="27"/>
        <v>Co-9.Al-7.W-2.Mo</v>
      </c>
      <c r="BJ349" s="31" t="s">
        <v>1802</v>
      </c>
      <c r="BK349" t="str">
        <f t="shared" si="28"/>
        <v>-9.Al-7.W-2.Mo</v>
      </c>
      <c r="BL349"/>
      <c r="BM349"/>
      <c r="BN349"/>
      <c r="BO349"/>
    </row>
    <row r="350" spans="1:67" s="28" customFormat="1" x14ac:dyDescent="0.3">
      <c r="A350" s="26" t="str">
        <f t="shared" si="30"/>
        <v>Co-9.Al-7.W-2.Nb</v>
      </c>
      <c r="B350" s="38" t="s">
        <v>1484</v>
      </c>
      <c r="C350" s="38" t="s">
        <v>2999</v>
      </c>
      <c r="D350" s="37" t="s">
        <v>762</v>
      </c>
      <c r="E350" s="31" t="s">
        <v>756</v>
      </c>
      <c r="F350" s="31">
        <v>365</v>
      </c>
      <c r="G350" s="54">
        <f t="shared" si="31"/>
        <v>82</v>
      </c>
      <c r="H350" s="55"/>
      <c r="I350" s="55">
        <v>9</v>
      </c>
      <c r="J350" s="55"/>
      <c r="K350" s="55">
        <v>7</v>
      </c>
      <c r="L350" s="55"/>
      <c r="M350" s="55"/>
      <c r="N350" s="55">
        <v>2</v>
      </c>
      <c r="O350" s="55"/>
      <c r="P350" s="55"/>
      <c r="Q350" s="51"/>
      <c r="R350" s="51"/>
      <c r="S350" s="51"/>
      <c r="T350" s="55"/>
      <c r="U350" s="55"/>
      <c r="V350" s="55"/>
      <c r="W350" s="55"/>
      <c r="X350" s="55"/>
      <c r="Y350" s="55"/>
      <c r="Z350" s="55"/>
      <c r="AA350" s="55"/>
      <c r="AB350" s="55"/>
      <c r="AC350" s="55"/>
      <c r="AD350" s="55"/>
      <c r="AE350" s="55"/>
      <c r="AF350" s="31">
        <f t="shared" si="29"/>
        <v>9.0599000000000007</v>
      </c>
      <c r="AG350" s="31"/>
      <c r="AH350" s="31"/>
      <c r="AI350" s="46" t="s">
        <v>1</v>
      </c>
      <c r="AJ350" s="46" t="str">
        <f>IF(I350&lt;&gt;"","-" &amp;TEXT([1]comp!$I350,"0.#") &amp;TEXT(I$1,0),"")</f>
        <v>-9.Al</v>
      </c>
      <c r="AK350" s="46" t="str">
        <f>IF(K350&lt;&gt;"","-" &amp;TEXT(comp[[#This Row],[W]],"0.#") &amp;TEXT(K$1,0),"")</f>
        <v>-7.W</v>
      </c>
      <c r="AL350" s="46" t="str">
        <f>IF(H350&lt;&gt;"","-" &amp;TEXT(comp[[#This Row],[Ni]],"0.#") &amp;TEXT(H$1,0),"")</f>
        <v/>
      </c>
      <c r="AM350" s="46" t="str">
        <f>IF(J350&lt;&gt;"","-" &amp;TEXT(comp[[#This Row],[Cr]],"0.#") &amp;TEXT(J$1,0),"")</f>
        <v/>
      </c>
      <c r="AN350" s="46" t="str">
        <f>IF(M350&lt;&gt;"","-" &amp;TEXT(comp[[#This Row],[Ta]],"0.#") &amp;TEXT(M$1,0),"")</f>
        <v/>
      </c>
      <c r="AO350" s="46" t="str">
        <f>IF(N350&lt;&gt;"","-" &amp;TEXT(comp[[#This Row],[Nb]],"0.#") &amp;TEXT(N$1,0),"")</f>
        <v>-2.Nb</v>
      </c>
      <c r="AP350" s="46" t="str">
        <f>IF(O350&lt;&gt;"","-" &amp;TEXT(comp[[#This Row],[V]],"0.#") &amp;TEXT(O$1,0),"")</f>
        <v/>
      </c>
      <c r="AQ350" s="46" t="str">
        <f>IF(L350&lt;&gt;"","-" &amp;TEXT(comp[[#This Row],[Ti]],"0.#") &amp;TEXT(L$1,0),"")</f>
        <v/>
      </c>
      <c r="AR350" s="46" t="str">
        <f>IF(P350&lt;&gt;"","-" &amp;TEXT(comp[[#This Row],[Mo]],"0.#") &amp;TEXT(P$1,0),"")</f>
        <v/>
      </c>
      <c r="AS350" s="46" t="str">
        <f>IF(Q350&lt;&gt;"","-" &amp;TEXT(comp[[#This Row],[C]],"0.##") &amp;TEXT(Q$1,0),"")</f>
        <v/>
      </c>
      <c r="AT350" s="46" t="str">
        <f>IF(R350&lt;&gt;"","-" &amp;TEXT(comp[[#This Row],[Zr]],"0.##") &amp;TEXT(R$1,0),"")</f>
        <v/>
      </c>
      <c r="AU350" s="46" t="str">
        <f>IF(S350&lt;&gt;"","-" &amp;TEXT(comp[[#This Row],[B]],"0.##") &amp;TEXT(S$1,0),"")</f>
        <v/>
      </c>
      <c r="AV350" s="46" t="str">
        <f>IF(T350&lt;&gt;"","-" &amp;TEXT(comp[[#This Row],[Ir]],"0.#") &amp;TEXT(T$1,0),"")</f>
        <v/>
      </c>
      <c r="AW350" s="46" t="str">
        <f>IF(U350&lt;&gt;"","-" &amp;TEXT(comp[[#This Row],[Re]],"0.#") &amp;TEXT(U$1,0),"")</f>
        <v/>
      </c>
      <c r="AX350" s="46" t="str">
        <f>IF(V350&lt;&gt;"","-" &amp;TEXT(comp[[#This Row],[Si]],"0.#") &amp;TEXT(V$1,0),"")</f>
        <v/>
      </c>
      <c r="AY350" s="46" t="str">
        <f>IF(W350&lt;&gt;"","-" &amp;TEXT(comp[[#This Row],[Fe]],"0.#") &amp;TEXT(W$1,0),"")</f>
        <v/>
      </c>
      <c r="AZ350" s="46" t="str">
        <f>IF(X350&lt;&gt;"","-" &amp;TEXT(comp[[#This Row],[Y]],"0.#") &amp;TEXT(X$1,0),"")</f>
        <v/>
      </c>
      <c r="BA350" s="46" t="str">
        <f>IF(Y350&lt;&gt;"","-" &amp;TEXT(comp[[#This Row],[Hf]],"0.#") &amp;TEXT(Y$1,0),"")</f>
        <v/>
      </c>
      <c r="BB350" s="46" t="str">
        <f>IF(Z350&lt;&gt;"","-" &amp;TEXT(comp[[#This Row],[Ge]],"0.#") &amp;TEXT(Z$1,0),"")</f>
        <v/>
      </c>
      <c r="BC350" s="46" t="str">
        <f>IF(AA350&lt;&gt;"","-" &amp;TEXT(comp[[#This Row],[Mn]],"0.#") &amp;TEXT(AA$1,0),"")</f>
        <v/>
      </c>
      <c r="BD350" s="46" t="str">
        <f>IF(AB350&lt;&gt;"","-" &amp;TEXT(comp[[#This Row],[Sc]],"0.#") &amp;TEXT(AB$1,0),"")</f>
        <v/>
      </c>
      <c r="BE350" s="46" t="str">
        <f>IF(AC350&lt;&gt;"","-" &amp;TEXT(comp[[#This Row],[Ru]],"0.#") &amp;TEXT(AC$1,0),"")</f>
        <v/>
      </c>
      <c r="BF350" s="46" t="str">
        <f>IF(AD350&lt;&gt;"","-" &amp;TEXT(comp[[#This Row],[Ce]],"0.#") &amp;TEXT(AD$1,0),"")</f>
        <v/>
      </c>
      <c r="BG350" s="46" t="str">
        <f>IF(AE350&lt;&gt;"","-" &amp;TEXT([1]comp!$AE350,"0.#") &amp;TEXT(AE$1,0),"")</f>
        <v/>
      </c>
      <c r="BH350" s="31" t="str">
        <f>[1]comp!$D350 &amp; [1]comp!$E350</f>
        <v>Co-9Al-7W-2NbOoshima, M., Tanaka, K., Okamoto, N. L., Kishida, K. &amp; Inui, H. Effects of quaternary alloying elements on the γ′ solvus temperature of Co-Al-W based alloys with fcc/L12 two-phase microstructures. J. Alloys Compd. 508, 71–78 (2010).</v>
      </c>
      <c r="BI350" s="73" t="str">
        <f t="shared" si="27"/>
        <v>Co-9.Al-7.W-2.Nb</v>
      </c>
      <c r="BJ350" s="31" t="s">
        <v>1803</v>
      </c>
      <c r="BK350" t="str">
        <f t="shared" si="28"/>
        <v>-9.Al-7.W-2.Nb</v>
      </c>
      <c r="BL350"/>
      <c r="BM350"/>
      <c r="BN350"/>
      <c r="BO350"/>
    </row>
    <row r="351" spans="1:67" s="31" customFormat="1" x14ac:dyDescent="0.3">
      <c r="A351" s="26" t="str">
        <f t="shared" si="30"/>
        <v>Co-9.Al-7.W-2.V</v>
      </c>
      <c r="B351" s="38" t="s">
        <v>1484</v>
      </c>
      <c r="C351" s="38" t="s">
        <v>3000</v>
      </c>
      <c r="D351" s="37" t="s">
        <v>763</v>
      </c>
      <c r="E351" s="31" t="s">
        <v>756</v>
      </c>
      <c r="F351" s="31">
        <v>366</v>
      </c>
      <c r="G351" s="54">
        <f t="shared" si="31"/>
        <v>82</v>
      </c>
      <c r="H351" s="55"/>
      <c r="I351" s="55">
        <v>9</v>
      </c>
      <c r="J351" s="55"/>
      <c r="K351" s="55">
        <v>7</v>
      </c>
      <c r="L351" s="55"/>
      <c r="M351" s="55"/>
      <c r="N351" s="55"/>
      <c r="O351" s="55">
        <v>2</v>
      </c>
      <c r="P351" s="55"/>
      <c r="Q351" s="51"/>
      <c r="R351" s="51"/>
      <c r="S351" s="51"/>
      <c r="T351" s="55"/>
      <c r="U351" s="55"/>
      <c r="V351" s="55"/>
      <c r="W351" s="55"/>
      <c r="X351" s="55"/>
      <c r="Y351" s="55"/>
      <c r="Z351" s="55"/>
      <c r="AA351" s="55"/>
      <c r="AB351" s="55"/>
      <c r="AC351" s="55"/>
      <c r="AD351" s="55"/>
      <c r="AE351" s="55"/>
      <c r="AF351" s="31">
        <f t="shared" si="29"/>
        <v>9.0106999999999999</v>
      </c>
      <c r="AI351" s="46" t="s">
        <v>1</v>
      </c>
      <c r="AJ351" s="46" t="str">
        <f>IF(I351&lt;&gt;"","-" &amp;TEXT([1]comp!$I351,"0.#") &amp;TEXT(I$1,0),"")</f>
        <v>-9.Al</v>
      </c>
      <c r="AK351" s="46" t="str">
        <f>IF(K351&lt;&gt;"","-" &amp;TEXT(comp[[#This Row],[W]],"0.#") &amp;TEXT(K$1,0),"")</f>
        <v>-7.W</v>
      </c>
      <c r="AL351" s="46" t="str">
        <f>IF(H351&lt;&gt;"","-" &amp;TEXT(comp[[#This Row],[Ni]],"0.#") &amp;TEXT(H$1,0),"")</f>
        <v/>
      </c>
      <c r="AM351" s="46" t="str">
        <f>IF(J351&lt;&gt;"","-" &amp;TEXT(comp[[#This Row],[Cr]],"0.#") &amp;TEXT(J$1,0),"")</f>
        <v/>
      </c>
      <c r="AN351" s="46" t="str">
        <f>IF(M351&lt;&gt;"","-" &amp;TEXT(comp[[#This Row],[Ta]],"0.#") &amp;TEXT(M$1,0),"")</f>
        <v/>
      </c>
      <c r="AO351" s="46" t="str">
        <f>IF(N351&lt;&gt;"","-" &amp;TEXT(comp[[#This Row],[Nb]],"0.#") &amp;TEXT(N$1,0),"")</f>
        <v/>
      </c>
      <c r="AP351" s="46" t="str">
        <f>IF(O351&lt;&gt;"","-" &amp;TEXT(comp[[#This Row],[V]],"0.#") &amp;TEXT(O$1,0),"")</f>
        <v>-2.V</v>
      </c>
      <c r="AQ351" s="46" t="str">
        <f>IF(L351&lt;&gt;"","-" &amp;TEXT(comp[[#This Row],[Ti]],"0.#") &amp;TEXT(L$1,0),"")</f>
        <v/>
      </c>
      <c r="AR351" s="46" t="str">
        <f>IF(P351&lt;&gt;"","-" &amp;TEXT(comp[[#This Row],[Mo]],"0.#") &amp;TEXT(P$1,0),"")</f>
        <v/>
      </c>
      <c r="AS351" s="46" t="str">
        <f>IF(Q351&lt;&gt;"","-" &amp;TEXT(comp[[#This Row],[C]],"0.##") &amp;TEXT(Q$1,0),"")</f>
        <v/>
      </c>
      <c r="AT351" s="46" t="str">
        <f>IF(R351&lt;&gt;"","-" &amp;TEXT(comp[[#This Row],[Zr]],"0.##") &amp;TEXT(R$1,0),"")</f>
        <v/>
      </c>
      <c r="AU351" s="46" t="str">
        <f>IF(S351&lt;&gt;"","-" &amp;TEXT(comp[[#This Row],[B]],"0.##") &amp;TEXT(S$1,0),"")</f>
        <v/>
      </c>
      <c r="AV351" s="46" t="str">
        <f>IF(T351&lt;&gt;"","-" &amp;TEXT(comp[[#This Row],[Ir]],"0.#") &amp;TEXT(T$1,0),"")</f>
        <v/>
      </c>
      <c r="AW351" s="46" t="str">
        <f>IF(U351&lt;&gt;"","-" &amp;TEXT(comp[[#This Row],[Re]],"0.#") &amp;TEXT(U$1,0),"")</f>
        <v/>
      </c>
      <c r="AX351" s="46" t="str">
        <f>IF(V351&lt;&gt;"","-" &amp;TEXT(comp[[#This Row],[Si]],"0.#") &amp;TEXT(V$1,0),"")</f>
        <v/>
      </c>
      <c r="AY351" s="46" t="str">
        <f>IF(W351&lt;&gt;"","-" &amp;TEXT(comp[[#This Row],[Fe]],"0.#") &amp;TEXT(W$1,0),"")</f>
        <v/>
      </c>
      <c r="AZ351" s="46" t="str">
        <f>IF(X351&lt;&gt;"","-" &amp;TEXT(comp[[#This Row],[Y]],"0.#") &amp;TEXT(X$1,0),"")</f>
        <v/>
      </c>
      <c r="BA351" s="46" t="str">
        <f>IF(Y351&lt;&gt;"","-" &amp;TEXT(comp[[#This Row],[Hf]],"0.#") &amp;TEXT(Y$1,0),"")</f>
        <v/>
      </c>
      <c r="BB351" s="46" t="str">
        <f>IF(Z351&lt;&gt;"","-" &amp;TEXT(comp[[#This Row],[Ge]],"0.#") &amp;TEXT(Z$1,0),"")</f>
        <v/>
      </c>
      <c r="BC351" s="46" t="str">
        <f>IF(AA351&lt;&gt;"","-" &amp;TEXT(comp[[#This Row],[Mn]],"0.#") &amp;TEXT(AA$1,0),"")</f>
        <v/>
      </c>
      <c r="BD351" s="46" t="str">
        <f>IF(AB351&lt;&gt;"","-" &amp;TEXT(comp[[#This Row],[Sc]],"0.#") &amp;TEXT(AB$1,0),"")</f>
        <v/>
      </c>
      <c r="BE351" s="46" t="str">
        <f>IF(AC351&lt;&gt;"","-" &amp;TEXT(comp[[#This Row],[Ru]],"0.#") &amp;TEXT(AC$1,0),"")</f>
        <v/>
      </c>
      <c r="BF351" s="46" t="str">
        <f>IF(AD351&lt;&gt;"","-" &amp;TEXT(comp[[#This Row],[Ce]],"0.#") &amp;TEXT(AD$1,0),"")</f>
        <v/>
      </c>
      <c r="BG351" s="46" t="str">
        <f>IF(AE351&lt;&gt;"","-" &amp;TEXT([1]comp!$AE351,"0.#") &amp;TEXT(AE$1,0),"")</f>
        <v/>
      </c>
      <c r="BH351" s="31" t="str">
        <f>[1]comp!$D351 &amp; [1]comp!$E351</f>
        <v>Co-9Al-7W-2VOoshima, M., Tanaka, K., Okamoto, N. L., Kishida, K. &amp; Inui, H. Effects of quaternary alloying elements on the γ′ solvus temperature of Co-Al-W based alloys with fcc/L12 two-phase microstructures. J. Alloys Compd. 508, 71–78 (2010).</v>
      </c>
      <c r="BI351" s="73" t="str">
        <f t="shared" si="27"/>
        <v>Co-9.Al-7.W-2.V</v>
      </c>
      <c r="BJ351" s="31" t="s">
        <v>1808</v>
      </c>
      <c r="BK351" t="str">
        <f t="shared" si="28"/>
        <v>-9.Al-7.W-2.V</v>
      </c>
      <c r="BL351"/>
      <c r="BM351"/>
      <c r="BN351"/>
      <c r="BO351"/>
    </row>
    <row r="352" spans="1:67" s="31" customFormat="1" x14ac:dyDescent="0.3">
      <c r="A352" s="26" t="str">
        <f t="shared" si="30"/>
        <v>Co-9.Al-7.W-2.Re</v>
      </c>
      <c r="B352" s="38" t="s">
        <v>1484</v>
      </c>
      <c r="C352" s="38" t="s">
        <v>3001</v>
      </c>
      <c r="D352" s="37" t="s">
        <v>764</v>
      </c>
      <c r="E352" s="31" t="s">
        <v>756</v>
      </c>
      <c r="F352" s="31">
        <v>367</v>
      </c>
      <c r="G352" s="54">
        <f t="shared" si="31"/>
        <v>82</v>
      </c>
      <c r="H352" s="55"/>
      <c r="I352" s="55">
        <v>9</v>
      </c>
      <c r="J352" s="55"/>
      <c r="K352" s="55">
        <v>7</v>
      </c>
      <c r="L352" s="55"/>
      <c r="M352" s="55"/>
      <c r="N352" s="55"/>
      <c r="O352" s="55"/>
      <c r="P352" s="55"/>
      <c r="Q352" s="51"/>
      <c r="R352" s="51"/>
      <c r="S352" s="51"/>
      <c r="T352" s="55"/>
      <c r="U352" s="55">
        <v>2</v>
      </c>
      <c r="V352" s="55"/>
      <c r="W352" s="55"/>
      <c r="X352" s="55"/>
      <c r="Y352" s="55"/>
      <c r="Z352" s="55"/>
      <c r="AA352" s="55"/>
      <c r="AB352" s="55"/>
      <c r="AC352" s="55"/>
      <c r="AD352" s="55"/>
      <c r="AE352" s="55"/>
      <c r="AF352" s="31">
        <f t="shared" si="29"/>
        <v>9.3088999999999995</v>
      </c>
      <c r="AI352" s="46" t="s">
        <v>1</v>
      </c>
      <c r="AJ352" s="46" t="str">
        <f>IF(I352&lt;&gt;"","-" &amp;TEXT([1]comp!$I352,"0.#") &amp;TEXT(I$1,0),"")</f>
        <v>-9.Al</v>
      </c>
      <c r="AK352" s="46" t="str">
        <f>IF(K352&lt;&gt;"","-" &amp;TEXT(comp[[#This Row],[W]],"0.#") &amp;TEXT(K$1,0),"")</f>
        <v>-7.W</v>
      </c>
      <c r="AL352" s="46" t="str">
        <f>IF(H352&lt;&gt;"","-" &amp;TEXT(comp[[#This Row],[Ni]],"0.#") &amp;TEXT(H$1,0),"")</f>
        <v/>
      </c>
      <c r="AM352" s="46" t="str">
        <f>IF(J352&lt;&gt;"","-" &amp;TEXT(comp[[#This Row],[Cr]],"0.#") &amp;TEXT(J$1,0),"")</f>
        <v/>
      </c>
      <c r="AN352" s="46" t="str">
        <f>IF(M352&lt;&gt;"","-" &amp;TEXT(comp[[#This Row],[Ta]],"0.#") &amp;TEXT(M$1,0),"")</f>
        <v/>
      </c>
      <c r="AO352" s="46" t="str">
        <f>IF(N352&lt;&gt;"","-" &amp;TEXT(comp[[#This Row],[Nb]],"0.#") &amp;TEXT(N$1,0),"")</f>
        <v/>
      </c>
      <c r="AP352" s="46" t="str">
        <f>IF(O352&lt;&gt;"","-" &amp;TEXT(comp[[#This Row],[V]],"0.#") &amp;TEXT(O$1,0),"")</f>
        <v/>
      </c>
      <c r="AQ352" s="46" t="str">
        <f>IF(L352&lt;&gt;"","-" &amp;TEXT(comp[[#This Row],[Ti]],"0.#") &amp;TEXT(L$1,0),"")</f>
        <v/>
      </c>
      <c r="AR352" s="46" t="str">
        <f>IF(P352&lt;&gt;"","-" &amp;TEXT(comp[[#This Row],[Mo]],"0.#") &amp;TEXT(P$1,0),"")</f>
        <v/>
      </c>
      <c r="AS352" s="46" t="str">
        <f>IF(Q352&lt;&gt;"","-" &amp;TEXT(comp[[#This Row],[C]],"0.##") &amp;TEXT(Q$1,0),"")</f>
        <v/>
      </c>
      <c r="AT352" s="46" t="str">
        <f>IF(R352&lt;&gt;"","-" &amp;TEXT(comp[[#This Row],[Zr]],"0.##") &amp;TEXT(R$1,0),"")</f>
        <v/>
      </c>
      <c r="AU352" s="46" t="str">
        <f>IF(S352&lt;&gt;"","-" &amp;TEXT(comp[[#This Row],[B]],"0.##") &amp;TEXT(S$1,0),"")</f>
        <v/>
      </c>
      <c r="AV352" s="46" t="str">
        <f>IF(T352&lt;&gt;"","-" &amp;TEXT(comp[[#This Row],[Ir]],"0.#") &amp;TEXT(T$1,0),"")</f>
        <v/>
      </c>
      <c r="AW352" s="46" t="str">
        <f>IF(U352&lt;&gt;"","-" &amp;TEXT(comp[[#This Row],[Re]],"0.#") &amp;TEXT(U$1,0),"")</f>
        <v>-2.Re</v>
      </c>
      <c r="AX352" s="46" t="str">
        <f>IF(V352&lt;&gt;"","-" &amp;TEXT(comp[[#This Row],[Si]],"0.#") &amp;TEXT(V$1,0),"")</f>
        <v/>
      </c>
      <c r="AY352" s="46" t="str">
        <f>IF(W352&lt;&gt;"","-" &amp;TEXT(comp[[#This Row],[Fe]],"0.#") &amp;TEXT(W$1,0),"")</f>
        <v/>
      </c>
      <c r="AZ352" s="46" t="str">
        <f>IF(X352&lt;&gt;"","-" &amp;TEXT(comp[[#This Row],[Y]],"0.#") &amp;TEXT(X$1,0),"")</f>
        <v/>
      </c>
      <c r="BA352" s="46" t="str">
        <f>IF(Y352&lt;&gt;"","-" &amp;TEXT(comp[[#This Row],[Hf]],"0.#") &amp;TEXT(Y$1,0),"")</f>
        <v/>
      </c>
      <c r="BB352" s="46" t="str">
        <f>IF(Z352&lt;&gt;"","-" &amp;TEXT(comp[[#This Row],[Ge]],"0.#") &amp;TEXT(Z$1,0),"")</f>
        <v/>
      </c>
      <c r="BC352" s="46" t="str">
        <f>IF(AA352&lt;&gt;"","-" &amp;TEXT(comp[[#This Row],[Mn]],"0.#") &amp;TEXT(AA$1,0),"")</f>
        <v/>
      </c>
      <c r="BD352" s="46" t="str">
        <f>IF(AB352&lt;&gt;"","-" &amp;TEXT(comp[[#This Row],[Sc]],"0.#") &amp;TEXT(AB$1,0),"")</f>
        <v/>
      </c>
      <c r="BE352" s="46" t="str">
        <f>IF(AC352&lt;&gt;"","-" &amp;TEXT(comp[[#This Row],[Ru]],"0.#") &amp;TEXT(AC$1,0),"")</f>
        <v/>
      </c>
      <c r="BF352" s="46" t="str">
        <f>IF(AD352&lt;&gt;"","-" &amp;TEXT(comp[[#This Row],[Ce]],"0.#") &amp;TEXT(AD$1,0),"")</f>
        <v/>
      </c>
      <c r="BG352" s="46" t="str">
        <f>IF(AE352&lt;&gt;"","-" &amp;TEXT([1]comp!$AE352,"0.#") &amp;TEXT(AE$1,0),"")</f>
        <v/>
      </c>
      <c r="BH352" s="31" t="str">
        <f>[1]comp!$D352 &amp; [1]comp!$E352</f>
        <v>Co-9Al-7W-2ReOoshima, M., Tanaka, K., Okamoto, N. L., Kishida, K. &amp; Inui, H. Effects of quaternary alloying elements on the γ′ solvus temperature of Co-Al-W based alloys with fcc/L12 two-phase microstructures. J. Alloys Compd. 508, 71–78 (2010).</v>
      </c>
      <c r="BI352" s="73" t="str">
        <f t="shared" si="27"/>
        <v>Co-9.Al-7.W-2.Re</v>
      </c>
      <c r="BJ352" s="31" t="s">
        <v>1805</v>
      </c>
      <c r="BK352" t="str">
        <f t="shared" si="28"/>
        <v>-9.Al-7.W-2.Re</v>
      </c>
      <c r="BL352"/>
      <c r="BM352"/>
      <c r="BN352"/>
      <c r="BO352"/>
    </row>
    <row r="353" spans="1:67" s="31" customFormat="1" x14ac:dyDescent="0.3">
      <c r="A353" s="26" t="str">
        <f t="shared" si="30"/>
        <v>Co-9.Al-2.Cr-7.W</v>
      </c>
      <c r="B353" s="38" t="s">
        <v>1484</v>
      </c>
      <c r="C353" s="38" t="s">
        <v>3002</v>
      </c>
      <c r="D353" s="37" t="s">
        <v>766</v>
      </c>
      <c r="E353" s="31" t="s">
        <v>756</v>
      </c>
      <c r="F353" s="31">
        <v>368</v>
      </c>
      <c r="G353" s="54">
        <f t="shared" si="31"/>
        <v>82</v>
      </c>
      <c r="H353" s="55"/>
      <c r="I353" s="55">
        <v>9</v>
      </c>
      <c r="J353" s="55">
        <v>2</v>
      </c>
      <c r="K353" s="55">
        <v>7</v>
      </c>
      <c r="L353" s="55"/>
      <c r="M353" s="55"/>
      <c r="N353" s="55"/>
      <c r="O353" s="55"/>
      <c r="P353" s="55"/>
      <c r="Q353" s="51"/>
      <c r="R353" s="51"/>
      <c r="S353" s="51"/>
      <c r="T353" s="55"/>
      <c r="U353" s="55"/>
      <c r="V353" s="55"/>
      <c r="W353" s="55"/>
      <c r="X353" s="55"/>
      <c r="Y353" s="55"/>
      <c r="Z353" s="55"/>
      <c r="AA353" s="55"/>
      <c r="AB353" s="55"/>
      <c r="AC353" s="55"/>
      <c r="AD353" s="55"/>
      <c r="AE353" s="55"/>
      <c r="AF353" s="31">
        <f t="shared" si="29"/>
        <v>9.0322999999999993</v>
      </c>
      <c r="AI353" s="46" t="s">
        <v>1</v>
      </c>
      <c r="AJ353" s="46" t="str">
        <f>IF(I353&lt;&gt;"","-" &amp;TEXT([1]comp!$I353,"0.#") &amp;TEXT(I$1,0),"")</f>
        <v>-9.Al</v>
      </c>
      <c r="AK353" s="46" t="str">
        <f>IF(K353&lt;&gt;"","-" &amp;TEXT(comp[[#This Row],[W]],"0.#") &amp;TEXT(K$1,0),"")</f>
        <v>-7.W</v>
      </c>
      <c r="AL353" s="46" t="str">
        <f>IF(H353&lt;&gt;"","-" &amp;TEXT(comp[[#This Row],[Ni]],"0.#") &amp;TEXT(H$1,0),"")</f>
        <v/>
      </c>
      <c r="AM353" s="46" t="str">
        <f>IF(J353&lt;&gt;"","-" &amp;TEXT(comp[[#This Row],[Cr]],"0.#") &amp;TEXT(J$1,0),"")</f>
        <v>-2.Cr</v>
      </c>
      <c r="AN353" s="46" t="str">
        <f>IF(M353&lt;&gt;"","-" &amp;TEXT(comp[[#This Row],[Ta]],"0.#") &amp;TEXT(M$1,0),"")</f>
        <v/>
      </c>
      <c r="AO353" s="46" t="str">
        <f>IF(N353&lt;&gt;"","-" &amp;TEXT(comp[[#This Row],[Nb]],"0.#") &amp;TEXT(N$1,0),"")</f>
        <v/>
      </c>
      <c r="AP353" s="46" t="str">
        <f>IF(O353&lt;&gt;"","-" &amp;TEXT(comp[[#This Row],[V]],"0.#") &amp;TEXT(O$1,0),"")</f>
        <v/>
      </c>
      <c r="AQ353" s="46" t="str">
        <f>IF(L353&lt;&gt;"","-" &amp;TEXT(comp[[#This Row],[Ti]],"0.#") &amp;TEXT(L$1,0),"")</f>
        <v/>
      </c>
      <c r="AR353" s="46" t="str">
        <f>IF(P353&lt;&gt;"","-" &amp;TEXT(comp[[#This Row],[Mo]],"0.#") &amp;TEXT(P$1,0),"")</f>
        <v/>
      </c>
      <c r="AS353" s="46" t="str">
        <f>IF(Q353&lt;&gt;"","-" &amp;TEXT(comp[[#This Row],[C]],"0.##") &amp;TEXT(Q$1,0),"")</f>
        <v/>
      </c>
      <c r="AT353" s="46" t="str">
        <f>IF(R353&lt;&gt;"","-" &amp;TEXT(comp[[#This Row],[Zr]],"0.##") &amp;TEXT(R$1,0),"")</f>
        <v/>
      </c>
      <c r="AU353" s="46" t="str">
        <f>IF(S353&lt;&gt;"","-" &amp;TEXT(comp[[#This Row],[B]],"0.##") &amp;TEXT(S$1,0),"")</f>
        <v/>
      </c>
      <c r="AV353" s="46" t="str">
        <f>IF(T353&lt;&gt;"","-" &amp;TEXT(comp[[#This Row],[Ir]],"0.#") &amp;TEXT(T$1,0),"")</f>
        <v/>
      </c>
      <c r="AW353" s="46" t="str">
        <f>IF(U353&lt;&gt;"","-" &amp;TEXT(comp[[#This Row],[Re]],"0.#") &amp;TEXT(U$1,0),"")</f>
        <v/>
      </c>
      <c r="AX353" s="46" t="str">
        <f>IF(V353&lt;&gt;"","-" &amp;TEXT(comp[[#This Row],[Si]],"0.#") &amp;TEXT(V$1,0),"")</f>
        <v/>
      </c>
      <c r="AY353" s="46" t="str">
        <f>IF(W353&lt;&gt;"","-" &amp;TEXT(comp[[#This Row],[Fe]],"0.#") &amp;TEXT(W$1,0),"")</f>
        <v/>
      </c>
      <c r="AZ353" s="46" t="str">
        <f>IF(X353&lt;&gt;"","-" &amp;TEXT(comp[[#This Row],[Y]],"0.#") &amp;TEXT(X$1,0),"")</f>
        <v/>
      </c>
      <c r="BA353" s="46" t="str">
        <f>IF(Y353&lt;&gt;"","-" &amp;TEXT(comp[[#This Row],[Hf]],"0.#") &amp;TEXT(Y$1,0),"")</f>
        <v/>
      </c>
      <c r="BB353" s="46" t="str">
        <f>IF(Z353&lt;&gt;"","-" &amp;TEXT(comp[[#This Row],[Ge]],"0.#") &amp;TEXT(Z$1,0),"")</f>
        <v/>
      </c>
      <c r="BC353" s="46" t="str">
        <f>IF(AA353&lt;&gt;"","-" &amp;TEXT(comp[[#This Row],[Mn]],"0.#") &amp;TEXT(AA$1,0),"")</f>
        <v/>
      </c>
      <c r="BD353" s="46" t="str">
        <f>IF(AB353&lt;&gt;"","-" &amp;TEXT(comp[[#This Row],[Sc]],"0.#") &amp;TEXT(AB$1,0),"")</f>
        <v/>
      </c>
      <c r="BE353" s="46" t="str">
        <f>IF(AC353&lt;&gt;"","-" &amp;TEXT(comp[[#This Row],[Ru]],"0.#") &amp;TEXT(AC$1,0),"")</f>
        <v/>
      </c>
      <c r="BF353" s="46" t="str">
        <f>IF(AD353&lt;&gt;"","-" &amp;TEXT(comp[[#This Row],[Ce]],"0.#") &amp;TEXT(AD$1,0),"")</f>
        <v/>
      </c>
      <c r="BG353" s="46" t="str">
        <f>IF(AE353&lt;&gt;"","-" &amp;TEXT([1]comp!$AE353,"0.#") &amp;TEXT(AE$1,0),"")</f>
        <v/>
      </c>
      <c r="BH353" s="31" t="str">
        <f>[1]comp!$D353 &amp; [1]comp!$E353</f>
        <v>Co-9Al-7W-2CrOoshima, M., Tanaka, K., Okamoto, N. L., Kishida, K. &amp; Inui, H. Effects of quaternary alloying elements on the γ′ solvus temperature of Co-Al-W based alloys with fcc/L12 two-phase microstructures. J. Alloys Compd. 508, 71–78 (2010).</v>
      </c>
      <c r="BI353" s="73" t="str">
        <f t="shared" si="27"/>
        <v>Co-9.Al-2.Cr-7.W</v>
      </c>
      <c r="BJ353" s="31" t="s">
        <v>1799</v>
      </c>
      <c r="BK353" t="str">
        <f t="shared" si="28"/>
        <v>-9.Al-2.Cr-7.W</v>
      </c>
      <c r="BL353"/>
      <c r="BM353"/>
      <c r="BN353"/>
      <c r="BO353"/>
    </row>
    <row r="354" spans="1:67" s="31" customFormat="1" x14ac:dyDescent="0.3">
      <c r="A354" s="26" t="str">
        <f t="shared" si="30"/>
        <v>Co-2.Fe-9.Al-7.W</v>
      </c>
      <c r="B354" s="38" t="s">
        <v>1484</v>
      </c>
      <c r="C354" s="38" t="s">
        <v>3003</v>
      </c>
      <c r="D354" s="37" t="s">
        <v>767</v>
      </c>
      <c r="E354" s="31" t="s">
        <v>756</v>
      </c>
      <c r="F354" s="31">
        <v>369</v>
      </c>
      <c r="G354" s="54">
        <f t="shared" si="31"/>
        <v>82</v>
      </c>
      <c r="H354" s="55"/>
      <c r="I354" s="55">
        <v>9</v>
      </c>
      <c r="J354" s="55"/>
      <c r="K354" s="55">
        <v>7</v>
      </c>
      <c r="L354" s="55"/>
      <c r="M354" s="55"/>
      <c r="N354" s="55"/>
      <c r="O354" s="55"/>
      <c r="P354" s="55"/>
      <c r="Q354" s="51"/>
      <c r="R354" s="51"/>
      <c r="S354" s="51"/>
      <c r="T354" s="55"/>
      <c r="U354" s="55"/>
      <c r="V354" s="55"/>
      <c r="W354" s="55">
        <v>2</v>
      </c>
      <c r="X354" s="55"/>
      <c r="Y354" s="55"/>
      <c r="Z354" s="55"/>
      <c r="AA354" s="55"/>
      <c r="AB354" s="55"/>
      <c r="AC354" s="55"/>
      <c r="AD354" s="55"/>
      <c r="AE354" s="55"/>
      <c r="AF354" s="31">
        <f t="shared" si="29"/>
        <v>9.0459800000000001</v>
      </c>
      <c r="AI354" s="46" t="s">
        <v>1</v>
      </c>
      <c r="AJ354" s="46" t="str">
        <f>IF(I354&lt;&gt;"","-" &amp;TEXT([1]comp!$I354,"0.#") &amp;TEXT(I$1,0),"")</f>
        <v>-9.Al</v>
      </c>
      <c r="AK354" s="46" t="str">
        <f>IF(K354&lt;&gt;"","-" &amp;TEXT(comp[[#This Row],[W]],"0.#") &amp;TEXT(K$1,0),"")</f>
        <v>-7.W</v>
      </c>
      <c r="AL354" s="46" t="str">
        <f>IF(H354&lt;&gt;"","-" &amp;TEXT(comp[[#This Row],[Ni]],"0.#") &amp;TEXT(H$1,0),"")</f>
        <v/>
      </c>
      <c r="AM354" s="46" t="str">
        <f>IF(J354&lt;&gt;"","-" &amp;TEXT(comp[[#This Row],[Cr]],"0.#") &amp;TEXT(J$1,0),"")</f>
        <v/>
      </c>
      <c r="AN354" s="46" t="str">
        <f>IF(M354&lt;&gt;"","-" &amp;TEXT(comp[[#This Row],[Ta]],"0.#") &amp;TEXT(M$1,0),"")</f>
        <v/>
      </c>
      <c r="AO354" s="46" t="str">
        <f>IF(N354&lt;&gt;"","-" &amp;TEXT(comp[[#This Row],[Nb]],"0.#") &amp;TEXT(N$1,0),"")</f>
        <v/>
      </c>
      <c r="AP354" s="46" t="str">
        <f>IF(O354&lt;&gt;"","-" &amp;TEXT(comp[[#This Row],[V]],"0.#") &amp;TEXT(O$1,0),"")</f>
        <v/>
      </c>
      <c r="AQ354" s="46" t="str">
        <f>IF(L354&lt;&gt;"","-" &amp;TEXT(comp[[#This Row],[Ti]],"0.#") &amp;TEXT(L$1,0),"")</f>
        <v/>
      </c>
      <c r="AR354" s="46" t="str">
        <f>IF(P354&lt;&gt;"","-" &amp;TEXT(comp[[#This Row],[Mo]],"0.#") &amp;TEXT(P$1,0),"")</f>
        <v/>
      </c>
      <c r="AS354" s="46" t="str">
        <f>IF(Q354&lt;&gt;"","-" &amp;TEXT(comp[[#This Row],[C]],"0.##") &amp;TEXT(Q$1,0),"")</f>
        <v/>
      </c>
      <c r="AT354" s="46" t="str">
        <f>IF(R354&lt;&gt;"","-" &amp;TEXT(comp[[#This Row],[Zr]],"0.##") &amp;TEXT(R$1,0),"")</f>
        <v/>
      </c>
      <c r="AU354" s="46" t="str">
        <f>IF(S354&lt;&gt;"","-" &amp;TEXT(comp[[#This Row],[B]],"0.##") &amp;TEXT(S$1,0),"")</f>
        <v/>
      </c>
      <c r="AV354" s="46" t="str">
        <f>IF(T354&lt;&gt;"","-" &amp;TEXT(comp[[#This Row],[Ir]],"0.#") &amp;TEXT(T$1,0),"")</f>
        <v/>
      </c>
      <c r="AW354" s="46" t="str">
        <f>IF(U354&lt;&gt;"","-" &amp;TEXT(comp[[#This Row],[Re]],"0.#") &amp;TEXT(U$1,0),"")</f>
        <v/>
      </c>
      <c r="AX354" s="46" t="str">
        <f>IF(V354&lt;&gt;"","-" &amp;TEXT(comp[[#This Row],[Si]],"0.#") &amp;TEXT(V$1,0),"")</f>
        <v/>
      </c>
      <c r="AY354" s="46" t="str">
        <f>IF(W354&lt;&gt;"","-" &amp;TEXT(comp[[#This Row],[Fe]],"0.#") &amp;TEXT(W$1,0),"")</f>
        <v>-2.Fe</v>
      </c>
      <c r="AZ354" s="46" t="str">
        <f>IF(X354&lt;&gt;"","-" &amp;TEXT(comp[[#This Row],[Y]],"0.#") &amp;TEXT(X$1,0),"")</f>
        <v/>
      </c>
      <c r="BA354" s="46" t="str">
        <f>IF(Y354&lt;&gt;"","-" &amp;TEXT(comp[[#This Row],[Hf]],"0.#") &amp;TEXT(Y$1,0),"")</f>
        <v/>
      </c>
      <c r="BB354" s="46" t="str">
        <f>IF(Z354&lt;&gt;"","-" &amp;TEXT(comp[[#This Row],[Ge]],"0.#") &amp;TEXT(Z$1,0),"")</f>
        <v/>
      </c>
      <c r="BC354" s="46" t="str">
        <f>IF(AA354&lt;&gt;"","-" &amp;TEXT(comp[[#This Row],[Mn]],"0.#") &amp;TEXT(AA$1,0),"")</f>
        <v/>
      </c>
      <c r="BD354" s="46" t="str">
        <f>IF(AB354&lt;&gt;"","-" &amp;TEXT(comp[[#This Row],[Sc]],"0.#") &amp;TEXT(AB$1,0),"")</f>
        <v/>
      </c>
      <c r="BE354" s="46" t="str">
        <f>IF(AC354&lt;&gt;"","-" &amp;TEXT(comp[[#This Row],[Ru]],"0.#") &amp;TEXT(AC$1,0),"")</f>
        <v/>
      </c>
      <c r="BF354" s="46" t="str">
        <f>IF(AD354&lt;&gt;"","-" &amp;TEXT(comp[[#This Row],[Ce]],"0.#") &amp;TEXT(AD$1,0),"")</f>
        <v/>
      </c>
      <c r="BG354" s="46" t="str">
        <f>IF(AE354&lt;&gt;"","-" &amp;TEXT([1]comp!$AE354,"0.#") &amp;TEXT(AE$1,0),"")</f>
        <v/>
      </c>
      <c r="BH354" s="31" t="str">
        <f>[1]comp!$D354 &amp; [1]comp!$E354</f>
        <v>Co-9Al-7W-2FeOoshima, M., Tanaka, K., Okamoto, N. L., Kishida, K. &amp; Inui, H. Effects of quaternary alloying elements on the γ′ solvus temperature of Co-Al-W based alloys with fcc/L12 two-phase microstructures. J. Alloys Compd. 508, 71–78 (2010).</v>
      </c>
      <c r="BI354" s="73" t="str">
        <f t="shared" si="27"/>
        <v>Co-2.Fe-9.Al-7.W</v>
      </c>
      <c r="BJ354" s="31" t="s">
        <v>1800</v>
      </c>
      <c r="BK354" t="str">
        <f t="shared" si="28"/>
        <v>-9.Al-7.W-2.Fe</v>
      </c>
      <c r="BL354"/>
      <c r="BM354"/>
      <c r="BN354"/>
      <c r="BO354"/>
    </row>
    <row r="355" spans="1:67" s="31" customFormat="1" x14ac:dyDescent="0.3">
      <c r="A355" s="26" t="str">
        <f t="shared" si="30"/>
        <v>Co-2.Ni-9.Al-7.W</v>
      </c>
      <c r="B355" s="38" t="s">
        <v>1484</v>
      </c>
      <c r="C355" s="38" t="s">
        <v>3004</v>
      </c>
      <c r="D355" s="37" t="s">
        <v>768</v>
      </c>
      <c r="E355" s="31" t="s">
        <v>756</v>
      </c>
      <c r="F355" s="31">
        <v>370</v>
      </c>
      <c r="G355" s="54">
        <f t="shared" si="31"/>
        <v>82</v>
      </c>
      <c r="H355" s="55">
        <v>2</v>
      </c>
      <c r="I355" s="55">
        <v>9</v>
      </c>
      <c r="J355" s="55"/>
      <c r="K355" s="55">
        <v>7</v>
      </c>
      <c r="L355" s="55"/>
      <c r="M355" s="55"/>
      <c r="N355" s="55"/>
      <c r="O355" s="55"/>
      <c r="P355" s="55"/>
      <c r="Q355" s="51"/>
      <c r="R355" s="51"/>
      <c r="S355" s="51"/>
      <c r="T355" s="55"/>
      <c r="U355" s="55"/>
      <c r="V355" s="55"/>
      <c r="W355" s="55"/>
      <c r="X355" s="55"/>
      <c r="Y355" s="55"/>
      <c r="Z355" s="55"/>
      <c r="AA355" s="55"/>
      <c r="AB355" s="55"/>
      <c r="AC355" s="55"/>
      <c r="AD355" s="55"/>
      <c r="AE355" s="55"/>
      <c r="AF355" s="31">
        <f t="shared" si="29"/>
        <v>9.0666600000000006</v>
      </c>
      <c r="AI355" s="46" t="s">
        <v>1</v>
      </c>
      <c r="AJ355" s="46" t="str">
        <f>IF(I355&lt;&gt;"","-" &amp;TEXT([1]comp!$I355,"0.#") &amp;TEXT(I$1,0),"")</f>
        <v>-9.Al</v>
      </c>
      <c r="AK355" s="46" t="str">
        <f>IF(K355&lt;&gt;"","-" &amp;TEXT(comp[[#This Row],[W]],"0.#") &amp;TEXT(K$1,0),"")</f>
        <v>-7.W</v>
      </c>
      <c r="AL355" s="46" t="str">
        <f>IF(H355&lt;&gt;"","-" &amp;TEXT(comp[[#This Row],[Ni]],"0.#") &amp;TEXT(H$1,0),"")</f>
        <v>-2.Ni</v>
      </c>
      <c r="AM355" s="46" t="str">
        <f>IF(J355&lt;&gt;"","-" &amp;TEXT(comp[[#This Row],[Cr]],"0.#") &amp;TEXT(J$1,0),"")</f>
        <v/>
      </c>
      <c r="AN355" s="46" t="str">
        <f>IF(M355&lt;&gt;"","-" &amp;TEXT(comp[[#This Row],[Ta]],"0.#") &amp;TEXT(M$1,0),"")</f>
        <v/>
      </c>
      <c r="AO355" s="46" t="str">
        <f>IF(N355&lt;&gt;"","-" &amp;TEXT(comp[[#This Row],[Nb]],"0.#") &amp;TEXT(N$1,0),"")</f>
        <v/>
      </c>
      <c r="AP355" s="46" t="str">
        <f>IF(O355&lt;&gt;"","-" &amp;TEXT(comp[[#This Row],[V]],"0.#") &amp;TEXT(O$1,0),"")</f>
        <v/>
      </c>
      <c r="AQ355" s="46" t="str">
        <f>IF(L355&lt;&gt;"","-" &amp;TEXT(comp[[#This Row],[Ti]],"0.#") &amp;TEXT(L$1,0),"")</f>
        <v/>
      </c>
      <c r="AR355" s="46" t="str">
        <f>IF(P355&lt;&gt;"","-" &amp;TEXT(comp[[#This Row],[Mo]],"0.#") &amp;TEXT(P$1,0),"")</f>
        <v/>
      </c>
      <c r="AS355" s="46" t="str">
        <f>IF(Q355&lt;&gt;"","-" &amp;TEXT(comp[[#This Row],[C]],"0.##") &amp;TEXT(Q$1,0),"")</f>
        <v/>
      </c>
      <c r="AT355" s="46" t="str">
        <f>IF(R355&lt;&gt;"","-" &amp;TEXT(comp[[#This Row],[Zr]],"0.##") &amp;TEXT(R$1,0),"")</f>
        <v/>
      </c>
      <c r="AU355" s="46" t="str">
        <f>IF(S355&lt;&gt;"","-" &amp;TEXT(comp[[#This Row],[B]],"0.##") &amp;TEXT(S$1,0),"")</f>
        <v/>
      </c>
      <c r="AV355" s="46" t="str">
        <f>IF(T355&lt;&gt;"","-" &amp;TEXT(comp[[#This Row],[Ir]],"0.#") &amp;TEXT(T$1,0),"")</f>
        <v/>
      </c>
      <c r="AW355" s="46" t="str">
        <f>IF(U355&lt;&gt;"","-" &amp;TEXT(comp[[#This Row],[Re]],"0.#") &amp;TEXT(U$1,0),"")</f>
        <v/>
      </c>
      <c r="AX355" s="46" t="str">
        <f>IF(V355&lt;&gt;"","-" &amp;TEXT(comp[[#This Row],[Si]],"0.#") &amp;TEXT(V$1,0),"")</f>
        <v/>
      </c>
      <c r="AY355" s="46" t="str">
        <f>IF(W355&lt;&gt;"","-" &amp;TEXT(comp[[#This Row],[Fe]],"0.#") &amp;TEXT(W$1,0),"")</f>
        <v/>
      </c>
      <c r="AZ355" s="46" t="str">
        <f>IF(X355&lt;&gt;"","-" &amp;TEXT(comp[[#This Row],[Y]],"0.#") &amp;TEXT(X$1,0),"")</f>
        <v/>
      </c>
      <c r="BA355" s="46" t="str">
        <f>IF(Y355&lt;&gt;"","-" &amp;TEXT(comp[[#This Row],[Hf]],"0.#") &amp;TEXT(Y$1,0),"")</f>
        <v/>
      </c>
      <c r="BB355" s="46" t="str">
        <f>IF(Z355&lt;&gt;"","-" &amp;TEXT(comp[[#This Row],[Ge]],"0.#") &amp;TEXT(Z$1,0),"")</f>
        <v/>
      </c>
      <c r="BC355" s="46" t="str">
        <f>IF(AA355&lt;&gt;"","-" &amp;TEXT(comp[[#This Row],[Mn]],"0.#") &amp;TEXT(AA$1,0),"")</f>
        <v/>
      </c>
      <c r="BD355" s="46" t="str">
        <f>IF(AB355&lt;&gt;"","-" &amp;TEXT(comp[[#This Row],[Sc]],"0.#") &amp;TEXT(AB$1,0),"")</f>
        <v/>
      </c>
      <c r="BE355" s="46" t="str">
        <f>IF(AC355&lt;&gt;"","-" &amp;TEXT(comp[[#This Row],[Ru]],"0.#") &amp;TEXT(AC$1,0),"")</f>
        <v/>
      </c>
      <c r="BF355" s="46" t="str">
        <f>IF(AD355&lt;&gt;"","-" &amp;TEXT(comp[[#This Row],[Ce]],"0.#") &amp;TEXT(AD$1,0),"")</f>
        <v/>
      </c>
      <c r="BG355" s="46" t="str">
        <f>IF(AE355&lt;&gt;"","-" &amp;TEXT([1]comp!$AE355,"0.#") &amp;TEXT(AE$1,0),"")</f>
        <v/>
      </c>
      <c r="BH355" s="31" t="str">
        <f>[1]comp!$D355 &amp; [1]comp!$E355</f>
        <v>Co-9Al-7W-2NiOoshima, M., Tanaka, K., Okamoto, N. L., Kishida, K. &amp; Inui, H. Effects of quaternary alloying elements on the γ′ solvus temperature of Co-Al-W based alloys with fcc/L12 two-phase microstructures. J. Alloys Compd. 508, 71–78 (2010).</v>
      </c>
      <c r="BI355" s="73" t="str">
        <f t="shared" si="27"/>
        <v>Co-2.Ni-9.Al-7.W</v>
      </c>
      <c r="BJ355" s="31" t="s">
        <v>1804</v>
      </c>
      <c r="BK355" t="str">
        <f t="shared" si="28"/>
        <v>-9.Al-7.W-2.Ni</v>
      </c>
      <c r="BL355"/>
      <c r="BM355"/>
      <c r="BN355"/>
      <c r="BO355"/>
    </row>
    <row r="356" spans="1:67" s="28" customFormat="1" x14ac:dyDescent="0.3">
      <c r="A356" s="26" t="str">
        <f t="shared" si="30"/>
        <v>Co-9.Al-7.W-2.Sc</v>
      </c>
      <c r="B356" s="38" t="s">
        <v>1484</v>
      </c>
      <c r="C356" s="38" t="s">
        <v>3005</v>
      </c>
      <c r="D356" s="37" t="s">
        <v>769</v>
      </c>
      <c r="E356" s="31" t="s">
        <v>756</v>
      </c>
      <c r="F356" s="31">
        <v>371</v>
      </c>
      <c r="G356" s="54">
        <f t="shared" si="31"/>
        <v>82</v>
      </c>
      <c r="H356" s="55"/>
      <c r="I356" s="55">
        <v>9</v>
      </c>
      <c r="J356" s="55"/>
      <c r="K356" s="55">
        <v>7</v>
      </c>
      <c r="L356" s="55"/>
      <c r="M356" s="55"/>
      <c r="N356" s="55"/>
      <c r="O356" s="55"/>
      <c r="P356" s="55"/>
      <c r="Q356" s="51"/>
      <c r="R356" s="51"/>
      <c r="S356" s="51"/>
      <c r="T356" s="55"/>
      <c r="U356" s="55"/>
      <c r="V356" s="55"/>
      <c r="W356" s="55"/>
      <c r="X356" s="55"/>
      <c r="Y356" s="55"/>
      <c r="Z356" s="55"/>
      <c r="AA356" s="55"/>
      <c r="AB356" s="55">
        <v>2</v>
      </c>
      <c r="AC356" s="55"/>
      <c r="AD356" s="55"/>
      <c r="AE356" s="55"/>
      <c r="AF356" s="31">
        <f t="shared" si="29"/>
        <v>8.9481999999999999</v>
      </c>
      <c r="AG356" s="31"/>
      <c r="AH356" s="31"/>
      <c r="AI356" s="46" t="s">
        <v>1</v>
      </c>
      <c r="AJ356" s="46" t="str">
        <f>IF(I356&lt;&gt;"","-" &amp;TEXT([1]comp!$I356,"0.#") &amp;TEXT(I$1,0),"")</f>
        <v>-9.Al</v>
      </c>
      <c r="AK356" s="46" t="str">
        <f>IF(K356&lt;&gt;"","-" &amp;TEXT(comp[[#This Row],[W]],"0.#") &amp;TEXT(K$1,0),"")</f>
        <v>-7.W</v>
      </c>
      <c r="AL356" s="46" t="str">
        <f>IF(H356&lt;&gt;"","-" &amp;TEXT(comp[[#This Row],[Ni]],"0.#") &amp;TEXT(H$1,0),"")</f>
        <v/>
      </c>
      <c r="AM356" s="46" t="str">
        <f>IF(J356&lt;&gt;"","-" &amp;TEXT(comp[[#This Row],[Cr]],"0.#") &amp;TEXT(J$1,0),"")</f>
        <v/>
      </c>
      <c r="AN356" s="46" t="str">
        <f>IF(M356&lt;&gt;"","-" &amp;TEXT(comp[[#This Row],[Ta]],"0.#") &amp;TEXT(M$1,0),"")</f>
        <v/>
      </c>
      <c r="AO356" s="46" t="str">
        <f>IF(N356&lt;&gt;"","-" &amp;TEXT(comp[[#This Row],[Nb]],"0.#") &amp;TEXT(N$1,0),"")</f>
        <v/>
      </c>
      <c r="AP356" s="46" t="str">
        <f>IF(O356&lt;&gt;"","-" &amp;TEXT(comp[[#This Row],[V]],"0.#") &amp;TEXT(O$1,0),"")</f>
        <v/>
      </c>
      <c r="AQ356" s="46" t="str">
        <f>IF(L356&lt;&gt;"","-" &amp;TEXT(comp[[#This Row],[Ti]],"0.#") &amp;TEXT(L$1,0),"")</f>
        <v/>
      </c>
      <c r="AR356" s="46" t="str">
        <f>IF(P356&lt;&gt;"","-" &amp;TEXT(comp[[#This Row],[Mo]],"0.#") &amp;TEXT(P$1,0),"")</f>
        <v/>
      </c>
      <c r="AS356" s="46" t="str">
        <f>IF(Q356&lt;&gt;"","-" &amp;TEXT(comp[[#This Row],[C]],"0.##") &amp;TEXT(Q$1,0),"")</f>
        <v/>
      </c>
      <c r="AT356" s="46" t="str">
        <f>IF(R356&lt;&gt;"","-" &amp;TEXT(comp[[#This Row],[Zr]],"0.##") &amp;TEXT(R$1,0),"")</f>
        <v/>
      </c>
      <c r="AU356" s="46" t="str">
        <f>IF(S356&lt;&gt;"","-" &amp;TEXT(comp[[#This Row],[B]],"0.##") &amp;TEXT(S$1,0),"")</f>
        <v/>
      </c>
      <c r="AV356" s="46" t="str">
        <f>IF(T356&lt;&gt;"","-" &amp;TEXT(comp[[#This Row],[Ir]],"0.#") &amp;TEXT(T$1,0),"")</f>
        <v/>
      </c>
      <c r="AW356" s="46" t="str">
        <f>IF(U356&lt;&gt;"","-" &amp;TEXT(comp[[#This Row],[Re]],"0.#") &amp;TEXT(U$1,0),"")</f>
        <v/>
      </c>
      <c r="AX356" s="46" t="str">
        <f>IF(V356&lt;&gt;"","-" &amp;TEXT(comp[[#This Row],[Si]],"0.#") &amp;TEXT(V$1,0),"")</f>
        <v/>
      </c>
      <c r="AY356" s="46" t="str">
        <f>IF(W356&lt;&gt;"","-" &amp;TEXT(comp[[#This Row],[Fe]],"0.#") &amp;TEXT(W$1,0),"")</f>
        <v/>
      </c>
      <c r="AZ356" s="46" t="str">
        <f>IF(X356&lt;&gt;"","-" &amp;TEXT(comp[[#This Row],[Y]],"0.#") &amp;TEXT(X$1,0),"")</f>
        <v/>
      </c>
      <c r="BA356" s="46" t="str">
        <f>IF(Y356&lt;&gt;"","-" &amp;TEXT(comp[[#This Row],[Hf]],"0.#") &amp;TEXT(Y$1,0),"")</f>
        <v/>
      </c>
      <c r="BB356" s="46" t="str">
        <f>IF(Z356&lt;&gt;"","-" &amp;TEXT(comp[[#This Row],[Ge]],"0.#") &amp;TEXT(Z$1,0),"")</f>
        <v/>
      </c>
      <c r="BC356" s="46" t="str">
        <f>IF(AA356&lt;&gt;"","-" &amp;TEXT(comp[[#This Row],[Mn]],"0.#") &amp;TEXT(AA$1,0),"")</f>
        <v/>
      </c>
      <c r="BD356" s="46" t="str">
        <f>IF(AB356&lt;&gt;"","-" &amp;TEXT(comp[[#This Row],[Sc]],"0.#") &amp;TEXT(AB$1,0),"")</f>
        <v>-2.Sc</v>
      </c>
      <c r="BE356" s="46" t="str">
        <f>IF(AC356&lt;&gt;"","-" &amp;TEXT(comp[[#This Row],[Ru]],"0.#") &amp;TEXT(AC$1,0),"")</f>
        <v/>
      </c>
      <c r="BF356" s="46" t="str">
        <f>IF(AD356&lt;&gt;"","-" &amp;TEXT(comp[[#This Row],[Ce]],"0.#") &amp;TEXT(AD$1,0),"")</f>
        <v/>
      </c>
      <c r="BG356" s="46" t="str">
        <f>IF(AE356&lt;&gt;"","-" &amp;TEXT([1]comp!$AE356,"0.#") &amp;TEXT(AE$1,0),"")</f>
        <v/>
      </c>
      <c r="BH356" s="31" t="str">
        <f>[1]comp!$D356 &amp; [1]comp!$E356</f>
        <v>Co-9Al-7W-2ScOoshima, M., Tanaka, K., Okamoto, N. L., Kishida, K. &amp; Inui, H. Effects of quaternary alloying elements on the γ′ solvus temperature of Co-Al-W based alloys with fcc/L12 two-phase microstructures. J. Alloys Compd. 508, 71–78 (2010).</v>
      </c>
      <c r="BI356" s="73" t="str">
        <f t="shared" si="27"/>
        <v>Co-9.Al-7.W-2.Sc</v>
      </c>
      <c r="BJ356" s="31" t="s">
        <v>2009</v>
      </c>
      <c r="BK356" t="str">
        <f t="shared" si="28"/>
        <v>-9.Al-7.W-2.Sc</v>
      </c>
      <c r="BL356"/>
      <c r="BM356"/>
      <c r="BN356"/>
      <c r="BO356"/>
    </row>
    <row r="357" spans="1:67" s="31" customFormat="1" x14ac:dyDescent="0.3">
      <c r="A357" s="26" t="str">
        <f t="shared" si="30"/>
        <v>Co-9.Al-7.W-2.Zr</v>
      </c>
      <c r="B357" s="38" t="s">
        <v>1484</v>
      </c>
      <c r="C357" s="38" t="s">
        <v>3006</v>
      </c>
      <c r="D357" s="37" t="s">
        <v>770</v>
      </c>
      <c r="E357" s="31" t="s">
        <v>756</v>
      </c>
      <c r="F357" s="31">
        <v>372</v>
      </c>
      <c r="G357" s="54">
        <f t="shared" si="31"/>
        <v>82</v>
      </c>
      <c r="H357" s="55"/>
      <c r="I357" s="55">
        <v>9</v>
      </c>
      <c r="J357" s="55"/>
      <c r="K357" s="55">
        <v>7</v>
      </c>
      <c r="L357" s="55"/>
      <c r="M357" s="55"/>
      <c r="N357" s="55"/>
      <c r="O357" s="55"/>
      <c r="P357" s="55"/>
      <c r="Q357" s="51"/>
      <c r="R357" s="51">
        <v>2</v>
      </c>
      <c r="S357" s="51"/>
      <c r="T357" s="55"/>
      <c r="U357" s="55"/>
      <c r="V357" s="55"/>
      <c r="W357" s="55"/>
      <c r="X357" s="55"/>
      <c r="Y357" s="55"/>
      <c r="Z357" s="55"/>
      <c r="AA357" s="55"/>
      <c r="AB357" s="55"/>
      <c r="AC357" s="55"/>
      <c r="AD357" s="55"/>
      <c r="AE357" s="55"/>
      <c r="AF357" s="31">
        <f t="shared" si="29"/>
        <v>9.0187200000000001</v>
      </c>
      <c r="AI357" s="46" t="s">
        <v>1</v>
      </c>
      <c r="AJ357" s="46" t="str">
        <f>IF(I357&lt;&gt;"","-" &amp;TEXT([1]comp!$I357,"0.#") &amp;TEXT(I$1,0),"")</f>
        <v>-9.Al</v>
      </c>
      <c r="AK357" s="46" t="str">
        <f>IF(K357&lt;&gt;"","-" &amp;TEXT(comp[[#This Row],[W]],"0.#") &amp;TEXT(K$1,0),"")</f>
        <v>-7.W</v>
      </c>
      <c r="AL357" s="46" t="str">
        <f>IF(H357&lt;&gt;"","-" &amp;TEXT(comp[[#This Row],[Ni]],"0.#") &amp;TEXT(H$1,0),"")</f>
        <v/>
      </c>
      <c r="AM357" s="46" t="str">
        <f>IF(J357&lt;&gt;"","-" &amp;TEXT(comp[[#This Row],[Cr]],"0.#") &amp;TEXT(J$1,0),"")</f>
        <v/>
      </c>
      <c r="AN357" s="46" t="str">
        <f>IF(M357&lt;&gt;"","-" &amp;TEXT(comp[[#This Row],[Ta]],"0.#") &amp;TEXT(M$1,0),"")</f>
        <v/>
      </c>
      <c r="AO357" s="46" t="str">
        <f>IF(N357&lt;&gt;"","-" &amp;TEXT(comp[[#This Row],[Nb]],"0.#") &amp;TEXT(N$1,0),"")</f>
        <v/>
      </c>
      <c r="AP357" s="46" t="str">
        <f>IF(O357&lt;&gt;"","-" &amp;TEXT(comp[[#This Row],[V]],"0.#") &amp;TEXT(O$1,0),"")</f>
        <v/>
      </c>
      <c r="AQ357" s="46" t="str">
        <f>IF(L357&lt;&gt;"","-" &amp;TEXT(comp[[#This Row],[Ti]],"0.#") &amp;TEXT(L$1,0),"")</f>
        <v/>
      </c>
      <c r="AR357" s="46" t="str">
        <f>IF(P357&lt;&gt;"","-" &amp;TEXT(comp[[#This Row],[Mo]],"0.#") &amp;TEXT(P$1,0),"")</f>
        <v/>
      </c>
      <c r="AS357" s="46" t="str">
        <f>IF(Q357&lt;&gt;"","-" &amp;TEXT(comp[[#This Row],[C]],"0.##") &amp;TEXT(Q$1,0),"")</f>
        <v/>
      </c>
      <c r="AT357" s="46" t="str">
        <f>IF(R357&lt;&gt;"","-" &amp;TEXT(comp[[#This Row],[Zr]],"0.##") &amp;TEXT(R$1,0),"")</f>
        <v>-2.Zr</v>
      </c>
      <c r="AU357" s="46" t="str">
        <f>IF(S357&lt;&gt;"","-" &amp;TEXT(comp[[#This Row],[B]],"0.##") &amp;TEXT(S$1,0),"")</f>
        <v/>
      </c>
      <c r="AV357" s="46" t="str">
        <f>IF(T357&lt;&gt;"","-" &amp;TEXT(comp[[#This Row],[Ir]],"0.#") &amp;TEXT(T$1,0),"")</f>
        <v/>
      </c>
      <c r="AW357" s="46" t="str">
        <f>IF(U357&lt;&gt;"","-" &amp;TEXT(comp[[#This Row],[Re]],"0.#") &amp;TEXT(U$1,0),"")</f>
        <v/>
      </c>
      <c r="AX357" s="46" t="str">
        <f>IF(V357&lt;&gt;"","-" &amp;TEXT(comp[[#This Row],[Si]],"0.#") &amp;TEXT(V$1,0),"")</f>
        <v/>
      </c>
      <c r="AY357" s="46" t="str">
        <f>IF(W357&lt;&gt;"","-" &amp;TEXT(comp[[#This Row],[Fe]],"0.#") &amp;TEXT(W$1,0),"")</f>
        <v/>
      </c>
      <c r="AZ357" s="46" t="str">
        <f>IF(X357&lt;&gt;"","-" &amp;TEXT(comp[[#This Row],[Y]],"0.#") &amp;TEXT(X$1,0),"")</f>
        <v/>
      </c>
      <c r="BA357" s="46" t="str">
        <f>IF(Y357&lt;&gt;"","-" &amp;TEXT(comp[[#This Row],[Hf]],"0.#") &amp;TEXT(Y$1,0),"")</f>
        <v/>
      </c>
      <c r="BB357" s="46" t="str">
        <f>IF(Z357&lt;&gt;"","-" &amp;TEXT(comp[[#This Row],[Ge]],"0.#") &amp;TEXT(Z$1,0),"")</f>
        <v/>
      </c>
      <c r="BC357" s="46" t="str">
        <f>IF(AA357&lt;&gt;"","-" &amp;TEXT(comp[[#This Row],[Mn]],"0.#") &amp;TEXT(AA$1,0),"")</f>
        <v/>
      </c>
      <c r="BD357" s="46" t="str">
        <f>IF(AB357&lt;&gt;"","-" &amp;TEXT(comp[[#This Row],[Sc]],"0.#") &amp;TEXT(AB$1,0),"")</f>
        <v/>
      </c>
      <c r="BE357" s="46" t="str">
        <f>IF(AC357&lt;&gt;"","-" &amp;TEXT(comp[[#This Row],[Ru]],"0.#") &amp;TEXT(AC$1,0),"")</f>
        <v/>
      </c>
      <c r="BF357" s="46" t="str">
        <f>IF(AD357&lt;&gt;"","-" &amp;TEXT(comp[[#This Row],[Ce]],"0.#") &amp;TEXT(AD$1,0),"")</f>
        <v/>
      </c>
      <c r="BG357" s="46" t="str">
        <f>IF(AE357&lt;&gt;"","-" &amp;TEXT([1]comp!$AE357,"0.#") &amp;TEXT(AE$1,0),"")</f>
        <v/>
      </c>
      <c r="BH357" s="31" t="str">
        <f>[1]comp!$D357 &amp; [1]comp!$E357</f>
        <v>Co-9Al-7W-2ZrOoshima, M., Tanaka, K., Okamoto, N. L., Kishida, K. &amp; Inui, H. Effects of quaternary alloying elements on the γ′ solvus temperature of Co-Al-W based alloys with fcc/L12 two-phase microstructures. J. Alloys Compd. 508, 71–78 (2010).</v>
      </c>
      <c r="BI357" s="73" t="str">
        <f t="shared" si="27"/>
        <v>Co-9.Al-7.W-2.Zr</v>
      </c>
      <c r="BJ357" s="31" t="s">
        <v>1809</v>
      </c>
      <c r="BK357" t="str">
        <f t="shared" si="28"/>
        <v>-9.Al-7.W-2.Zr</v>
      </c>
      <c r="BL357"/>
      <c r="BM357"/>
      <c r="BN357"/>
      <c r="BO357"/>
    </row>
    <row r="358" spans="1:67" s="28" customFormat="1" x14ac:dyDescent="0.3">
      <c r="A358" s="26" t="str">
        <f t="shared" si="30"/>
        <v>Co-9.Al-7.W-2.Hf</v>
      </c>
      <c r="B358" s="38" t="s">
        <v>1484</v>
      </c>
      <c r="C358" s="38" t="s">
        <v>3007</v>
      </c>
      <c r="D358" s="37" t="s">
        <v>771</v>
      </c>
      <c r="E358" s="31" t="s">
        <v>756</v>
      </c>
      <c r="F358" s="31">
        <v>373</v>
      </c>
      <c r="G358" s="54">
        <f t="shared" si="31"/>
        <v>82</v>
      </c>
      <c r="H358" s="55"/>
      <c r="I358" s="55">
        <v>9</v>
      </c>
      <c r="J358" s="55"/>
      <c r="K358" s="55">
        <v>7</v>
      </c>
      <c r="L358" s="55"/>
      <c r="M358" s="55"/>
      <c r="N358" s="55"/>
      <c r="O358" s="55"/>
      <c r="P358" s="55"/>
      <c r="Q358" s="51"/>
      <c r="R358" s="51"/>
      <c r="S358" s="51"/>
      <c r="T358" s="55"/>
      <c r="U358" s="55"/>
      <c r="V358" s="55"/>
      <c r="W358" s="55"/>
      <c r="X358" s="55"/>
      <c r="Y358" s="55">
        <v>2</v>
      </c>
      <c r="Z358" s="55"/>
      <c r="AA358" s="55"/>
      <c r="AB358" s="55"/>
      <c r="AC358" s="55"/>
      <c r="AD358" s="55"/>
      <c r="AE358" s="55"/>
      <c r="AF358" s="31">
        <f t="shared" si="29"/>
        <v>9.1547000000000001</v>
      </c>
      <c r="AG358" s="31"/>
      <c r="AH358" s="31"/>
      <c r="AI358" s="46" t="s">
        <v>1</v>
      </c>
      <c r="AJ358" s="46" t="str">
        <f>IF(I358&lt;&gt;"","-" &amp;TEXT([1]comp!$I358,"0.#") &amp;TEXT(I$1,0),"")</f>
        <v>-9.Al</v>
      </c>
      <c r="AK358" s="46" t="str">
        <f>IF(K358&lt;&gt;"","-" &amp;TEXT(comp[[#This Row],[W]],"0.#") &amp;TEXT(K$1,0),"")</f>
        <v>-7.W</v>
      </c>
      <c r="AL358" s="46" t="str">
        <f>IF(H358&lt;&gt;"","-" &amp;TEXT(comp[[#This Row],[Ni]],"0.#") &amp;TEXT(H$1,0),"")</f>
        <v/>
      </c>
      <c r="AM358" s="46" t="str">
        <f>IF(J358&lt;&gt;"","-" &amp;TEXT(comp[[#This Row],[Cr]],"0.#") &amp;TEXT(J$1,0),"")</f>
        <v/>
      </c>
      <c r="AN358" s="46" t="str">
        <f>IF(M358&lt;&gt;"","-" &amp;TEXT(comp[[#This Row],[Ta]],"0.#") &amp;TEXT(M$1,0),"")</f>
        <v/>
      </c>
      <c r="AO358" s="46" t="str">
        <f>IF(N358&lt;&gt;"","-" &amp;TEXT(comp[[#This Row],[Nb]],"0.#") &amp;TEXT(N$1,0),"")</f>
        <v/>
      </c>
      <c r="AP358" s="46" t="str">
        <f>IF(O358&lt;&gt;"","-" &amp;TEXT(comp[[#This Row],[V]],"0.#") &amp;TEXT(O$1,0),"")</f>
        <v/>
      </c>
      <c r="AQ358" s="46" t="str">
        <f>IF(L358&lt;&gt;"","-" &amp;TEXT(comp[[#This Row],[Ti]],"0.#") &amp;TEXT(L$1,0),"")</f>
        <v/>
      </c>
      <c r="AR358" s="46" t="str">
        <f>IF(P358&lt;&gt;"","-" &amp;TEXT(comp[[#This Row],[Mo]],"0.#") &amp;TEXT(P$1,0),"")</f>
        <v/>
      </c>
      <c r="AS358" s="46" t="str">
        <f>IF(Q358&lt;&gt;"","-" &amp;TEXT(comp[[#This Row],[C]],"0.##") &amp;TEXT(Q$1,0),"")</f>
        <v/>
      </c>
      <c r="AT358" s="46" t="str">
        <f>IF(R358&lt;&gt;"","-" &amp;TEXT(comp[[#This Row],[Zr]],"0.##") &amp;TEXT(R$1,0),"")</f>
        <v/>
      </c>
      <c r="AU358" s="46" t="str">
        <f>IF(S358&lt;&gt;"","-" &amp;TEXT(comp[[#This Row],[B]],"0.##") &amp;TEXT(S$1,0),"")</f>
        <v/>
      </c>
      <c r="AV358" s="46" t="str">
        <f>IF(T358&lt;&gt;"","-" &amp;TEXT(comp[[#This Row],[Ir]],"0.#") &amp;TEXT(T$1,0),"")</f>
        <v/>
      </c>
      <c r="AW358" s="46" t="str">
        <f>IF(U358&lt;&gt;"","-" &amp;TEXT(comp[[#This Row],[Re]],"0.#") &amp;TEXT(U$1,0),"")</f>
        <v/>
      </c>
      <c r="AX358" s="46" t="str">
        <f>IF(V358&lt;&gt;"","-" &amp;TEXT(comp[[#This Row],[Si]],"0.#") &amp;TEXT(V$1,0),"")</f>
        <v/>
      </c>
      <c r="AY358" s="46" t="str">
        <f>IF(W358&lt;&gt;"","-" &amp;TEXT(comp[[#This Row],[Fe]],"0.#") &amp;TEXT(W$1,0),"")</f>
        <v/>
      </c>
      <c r="AZ358" s="46" t="str">
        <f>IF(X358&lt;&gt;"","-" &amp;TEXT(comp[[#This Row],[Y]],"0.#") &amp;TEXT(X$1,0),"")</f>
        <v/>
      </c>
      <c r="BA358" s="46" t="str">
        <f>IF(Y358&lt;&gt;"","-" &amp;TEXT(comp[[#This Row],[Hf]],"0.#") &amp;TEXT(Y$1,0),"")</f>
        <v>-2.Hf</v>
      </c>
      <c r="BB358" s="46" t="str">
        <f>IF(Z358&lt;&gt;"","-" &amp;TEXT(comp[[#This Row],[Ge]],"0.#") &amp;TEXT(Z$1,0),"")</f>
        <v/>
      </c>
      <c r="BC358" s="46" t="str">
        <f>IF(AA358&lt;&gt;"","-" &amp;TEXT(comp[[#This Row],[Mn]],"0.#") &amp;TEXT(AA$1,0),"")</f>
        <v/>
      </c>
      <c r="BD358" s="46" t="str">
        <f>IF(AB358&lt;&gt;"","-" &amp;TEXT(comp[[#This Row],[Sc]],"0.#") &amp;TEXT(AB$1,0),"")</f>
        <v/>
      </c>
      <c r="BE358" s="46" t="str">
        <f>IF(AC358&lt;&gt;"","-" &amp;TEXT(comp[[#This Row],[Ru]],"0.#") &amp;TEXT(AC$1,0),"")</f>
        <v/>
      </c>
      <c r="BF358" s="46" t="str">
        <f>IF(AD358&lt;&gt;"","-" &amp;TEXT(comp[[#This Row],[Ce]],"0.#") &amp;TEXT(AD$1,0),"")</f>
        <v/>
      </c>
      <c r="BG358" s="46" t="str">
        <f>IF(AE358&lt;&gt;"","-" &amp;TEXT([1]comp!$AE358,"0.#") &amp;TEXT(AE$1,0),"")</f>
        <v/>
      </c>
      <c r="BH358" s="31" t="str">
        <f>[1]comp!$D358 &amp; [1]comp!$E358</f>
        <v>Co-9Al-7W-2HfOoshima, M., Tanaka, K., Okamoto, N. L., Kishida, K. &amp; Inui, H. Effects of quaternary alloying elements on the γ′ solvus temperature of Co-Al-W based alloys with fcc/L12 two-phase microstructures. J. Alloys Compd. 508, 71–78 (2010).</v>
      </c>
      <c r="BI358" s="73" t="str">
        <f t="shared" si="27"/>
        <v>Co-9.Al-7.W-2.Hf</v>
      </c>
      <c r="BJ358" s="31" t="s">
        <v>1801</v>
      </c>
      <c r="BK358" t="str">
        <f t="shared" si="28"/>
        <v>-9.Al-7.W-2.Hf</v>
      </c>
      <c r="BL358"/>
      <c r="BM358"/>
      <c r="BN358"/>
      <c r="BO358"/>
    </row>
    <row r="359" spans="1:67" s="28" customFormat="1" x14ac:dyDescent="0.3">
      <c r="A359" s="26" t="str">
        <f t="shared" si="30"/>
        <v>Co-19.9Ni-4.8Al-5.Cr-3.2W-0.6Ta</v>
      </c>
      <c r="B359" s="30" t="s">
        <v>1483</v>
      </c>
      <c r="C359" s="30" t="s">
        <v>3008</v>
      </c>
      <c r="D359" s="34" t="s">
        <v>774</v>
      </c>
      <c r="E359" s="28" t="s">
        <v>773</v>
      </c>
      <c r="F359" s="28">
        <v>375</v>
      </c>
      <c r="G359" s="54">
        <f t="shared" si="31"/>
        <v>66.5</v>
      </c>
      <c r="H359" s="56">
        <v>19.899999999999999</v>
      </c>
      <c r="I359" s="56">
        <v>4.8</v>
      </c>
      <c r="J359" s="56">
        <v>5</v>
      </c>
      <c r="K359" s="56">
        <v>3.2</v>
      </c>
      <c r="L359" s="56"/>
      <c r="M359" s="56">
        <v>0.6</v>
      </c>
      <c r="N359" s="56"/>
      <c r="O359" s="56"/>
      <c r="P359" s="56"/>
      <c r="Q359" s="52"/>
      <c r="R359" s="52"/>
      <c r="S359" s="52"/>
      <c r="T359" s="56"/>
      <c r="U359" s="56"/>
      <c r="V359" s="56"/>
      <c r="W359" s="56"/>
      <c r="X359" s="56"/>
      <c r="Y359" s="56"/>
      <c r="Z359" s="56"/>
      <c r="AA359" s="56"/>
      <c r="AB359" s="56"/>
      <c r="AC359" s="56"/>
      <c r="AD359" s="56"/>
      <c r="AE359" s="56"/>
      <c r="AF359" s="28">
        <f t="shared" si="29"/>
        <v>8.896192000000001</v>
      </c>
      <c r="AI359" s="46" t="s">
        <v>1</v>
      </c>
      <c r="AJ359" s="46" t="str">
        <f>IF(I359&lt;&gt;"","-" &amp;TEXT([1]comp!$I359,"0.#") &amp;TEXT(I$1,0),"")</f>
        <v>-4.8Al</v>
      </c>
      <c r="AK359" s="46" t="str">
        <f>IF(K359&lt;&gt;"","-" &amp;TEXT(comp[[#This Row],[W]],"0.#") &amp;TEXT(K$1,0),"")</f>
        <v>-3.2W</v>
      </c>
      <c r="AL359" s="46" t="str">
        <f>IF(H359&lt;&gt;"","-" &amp;TEXT(comp[[#This Row],[Ni]],"0.#") &amp;TEXT(H$1,0),"")</f>
        <v>-19.9Ni</v>
      </c>
      <c r="AM359" s="46" t="str">
        <f>IF(J359&lt;&gt;"","-" &amp;TEXT(comp[[#This Row],[Cr]],"0.#") &amp;TEXT(J$1,0),"")</f>
        <v>-5.Cr</v>
      </c>
      <c r="AN359" s="46" t="str">
        <f>IF(M359&lt;&gt;"","-" &amp;TEXT(comp[[#This Row],[Ta]],"0.#") &amp;TEXT(M$1,0),"")</f>
        <v>-0.6Ta</v>
      </c>
      <c r="AO359" s="46" t="str">
        <f>IF(N359&lt;&gt;"","-" &amp;TEXT(comp[[#This Row],[Nb]],"0.#") &amp;TEXT(N$1,0),"")</f>
        <v/>
      </c>
      <c r="AP359" s="46" t="str">
        <f>IF(O359&lt;&gt;"","-" &amp;TEXT(comp[[#This Row],[V]],"0.#") &amp;TEXT(O$1,0),"")</f>
        <v/>
      </c>
      <c r="AQ359" s="46" t="str">
        <f>IF(L359&lt;&gt;"","-" &amp;TEXT(comp[[#This Row],[Ti]],"0.#") &amp;TEXT(L$1,0),"")</f>
        <v/>
      </c>
      <c r="AR359" s="46" t="str">
        <f>IF(P359&lt;&gt;"","-" &amp;TEXT(comp[[#This Row],[Mo]],"0.#") &amp;TEXT(P$1,0),"")</f>
        <v/>
      </c>
      <c r="AS359" s="46" t="str">
        <f>IF(Q359&lt;&gt;"","-" &amp;TEXT(comp[[#This Row],[C]],"0.##") &amp;TEXT(Q$1,0),"")</f>
        <v/>
      </c>
      <c r="AT359" s="46" t="str">
        <f>IF(R359&lt;&gt;"","-" &amp;TEXT(comp[[#This Row],[Zr]],"0.##") &amp;TEXT(R$1,0),"")</f>
        <v/>
      </c>
      <c r="AU359" s="46" t="str">
        <f>IF(S359&lt;&gt;"","-" &amp;TEXT(comp[[#This Row],[B]],"0.##") &amp;TEXT(S$1,0),"")</f>
        <v/>
      </c>
      <c r="AV359" s="46" t="str">
        <f>IF(T359&lt;&gt;"","-" &amp;TEXT(comp[[#This Row],[Ir]],"0.#") &amp;TEXT(T$1,0),"")</f>
        <v/>
      </c>
      <c r="AW359" s="46" t="str">
        <f>IF(U359&lt;&gt;"","-" &amp;TEXT(comp[[#This Row],[Re]],"0.#") &amp;TEXT(U$1,0),"")</f>
        <v/>
      </c>
      <c r="AX359" s="46" t="str">
        <f>IF(V359&lt;&gt;"","-" &amp;TEXT(comp[[#This Row],[Si]],"0.#") &amp;TEXT(V$1,0),"")</f>
        <v/>
      </c>
      <c r="AY359" s="46" t="str">
        <f>IF(W359&lt;&gt;"","-" &amp;TEXT(comp[[#This Row],[Fe]],"0.#") &amp;TEXT(W$1,0),"")</f>
        <v/>
      </c>
      <c r="AZ359" s="46" t="str">
        <f>IF(X359&lt;&gt;"","-" &amp;TEXT(comp[[#This Row],[Y]],"0.#") &amp;TEXT(X$1,0),"")</f>
        <v/>
      </c>
      <c r="BA359" s="46" t="str">
        <f>IF(Y359&lt;&gt;"","-" &amp;TEXT(comp[[#This Row],[Hf]],"0.#") &amp;TEXT(Y$1,0),"")</f>
        <v/>
      </c>
      <c r="BB359" s="46" t="str">
        <f>IF(Z359&lt;&gt;"","-" &amp;TEXT(comp[[#This Row],[Ge]],"0.#") &amp;TEXT(Z$1,0),"")</f>
        <v/>
      </c>
      <c r="BC359" s="46" t="str">
        <f>IF(AA359&lt;&gt;"","-" &amp;TEXT(comp[[#This Row],[Mn]],"0.#") &amp;TEXT(AA$1,0),"")</f>
        <v/>
      </c>
      <c r="BD359" s="46" t="str">
        <f>IF(AB359&lt;&gt;"","-" &amp;TEXT(comp[[#This Row],[Sc]],"0.#") &amp;TEXT(AB$1,0),"")</f>
        <v/>
      </c>
      <c r="BE359" s="46" t="str">
        <f>IF(AC359&lt;&gt;"","-" &amp;TEXT(comp[[#This Row],[Ru]],"0.#") &amp;TEXT(AC$1,0),"")</f>
        <v/>
      </c>
      <c r="BF359" s="46" t="str">
        <f>IF(AD359&lt;&gt;"","-" &amp;TEXT(comp[[#This Row],[Ce]],"0.#") &amp;TEXT(AD$1,0),"")</f>
        <v/>
      </c>
      <c r="BG359" s="46" t="str">
        <f>IF(AE359&lt;&gt;"","-" &amp;TEXT([1]comp!$AE359,"0.#") &amp;TEXT(AE$1,0),"")</f>
        <v/>
      </c>
      <c r="BH359" s="28" t="str">
        <f>[1]comp!$D359 &amp; [1]comp!$E359</f>
        <v>A1Osaki, M. et al. Properties of Strengthening Co-W-Al Alloys with Various Amounts of Phase Forming Elements. (2008).</v>
      </c>
      <c r="BI359" s="36" t="str">
        <f t="shared" si="27"/>
        <v>Co-19.9Ni-4.8Al-5.Cr-3.2W-0.6Ta</v>
      </c>
      <c r="BJ359" s="28" t="s">
        <v>1810</v>
      </c>
      <c r="BK359" t="str">
        <f t="shared" si="28"/>
        <v>-4.8Al-5.Cr-3.2W-0.6Ta-19.9Ni</v>
      </c>
      <c r="BL359"/>
      <c r="BM359"/>
      <c r="BN359"/>
      <c r="BO359"/>
    </row>
    <row r="360" spans="1:67" s="28" customFormat="1" x14ac:dyDescent="0.3">
      <c r="A360" s="26" t="str">
        <f t="shared" si="30"/>
        <v>Co-19.9Ni-7.Al-5.Cr-4.8W-0.9Ta</v>
      </c>
      <c r="B360" s="30" t="s">
        <v>1483</v>
      </c>
      <c r="C360" s="30" t="s">
        <v>3009</v>
      </c>
      <c r="D360" s="34" t="s">
        <v>775</v>
      </c>
      <c r="E360" s="28" t="s">
        <v>773</v>
      </c>
      <c r="F360" s="28">
        <v>376</v>
      </c>
      <c r="G360" s="54">
        <f t="shared" si="31"/>
        <v>62.400000000000006</v>
      </c>
      <c r="H360" s="56">
        <v>19.899999999999999</v>
      </c>
      <c r="I360" s="56">
        <v>7</v>
      </c>
      <c r="J360" s="56">
        <v>5</v>
      </c>
      <c r="K360" s="56">
        <v>4.8</v>
      </c>
      <c r="L360" s="56"/>
      <c r="M360" s="56">
        <v>0.9</v>
      </c>
      <c r="N360" s="56"/>
      <c r="O360" s="56"/>
      <c r="P360" s="56"/>
      <c r="Q360" s="52"/>
      <c r="R360" s="52"/>
      <c r="S360" s="52"/>
      <c r="T360" s="56"/>
      <c r="U360" s="56"/>
      <c r="V360" s="56"/>
      <c r="W360" s="56"/>
      <c r="X360" s="56"/>
      <c r="Y360" s="56"/>
      <c r="Z360" s="56"/>
      <c r="AA360" s="56"/>
      <c r="AB360" s="56"/>
      <c r="AC360" s="56"/>
      <c r="AD360" s="56"/>
      <c r="AE360" s="56"/>
      <c r="AF360" s="28">
        <f t="shared" si="29"/>
        <v>8.9486420000000013</v>
      </c>
      <c r="AI360" s="46" t="s">
        <v>1</v>
      </c>
      <c r="AJ360" s="46" t="str">
        <f>IF(I360&lt;&gt;"","-" &amp;TEXT([1]comp!$I360,"0.#") &amp;TEXT(I$1,0),"")</f>
        <v>-7.Al</v>
      </c>
      <c r="AK360" s="46" t="str">
        <f>IF(K360&lt;&gt;"","-" &amp;TEXT(comp[[#This Row],[W]],"0.#") &amp;TEXT(K$1,0),"")</f>
        <v>-4.8W</v>
      </c>
      <c r="AL360" s="46" t="str">
        <f>IF(H360&lt;&gt;"","-" &amp;TEXT(comp[[#This Row],[Ni]],"0.#") &amp;TEXT(H$1,0),"")</f>
        <v>-19.9Ni</v>
      </c>
      <c r="AM360" s="46" t="str">
        <f>IF(J360&lt;&gt;"","-" &amp;TEXT(comp[[#This Row],[Cr]],"0.#") &amp;TEXT(J$1,0),"")</f>
        <v>-5.Cr</v>
      </c>
      <c r="AN360" s="46" t="str">
        <f>IF(M360&lt;&gt;"","-" &amp;TEXT(comp[[#This Row],[Ta]],"0.#") &amp;TEXT(M$1,0),"")</f>
        <v>-0.9Ta</v>
      </c>
      <c r="AO360" s="46" t="str">
        <f>IF(N360&lt;&gt;"","-" &amp;TEXT(comp[[#This Row],[Nb]],"0.#") &amp;TEXT(N$1,0),"")</f>
        <v/>
      </c>
      <c r="AP360" s="46" t="str">
        <f>IF(O360&lt;&gt;"","-" &amp;TEXT(comp[[#This Row],[V]],"0.#") &amp;TEXT(O$1,0),"")</f>
        <v/>
      </c>
      <c r="AQ360" s="46" t="str">
        <f>IF(L360&lt;&gt;"","-" &amp;TEXT(comp[[#This Row],[Ti]],"0.#") &amp;TEXT(L$1,0),"")</f>
        <v/>
      </c>
      <c r="AR360" s="46" t="str">
        <f>IF(P360&lt;&gt;"","-" &amp;TEXT(comp[[#This Row],[Mo]],"0.#") &amp;TEXT(P$1,0),"")</f>
        <v/>
      </c>
      <c r="AS360" s="46" t="str">
        <f>IF(Q360&lt;&gt;"","-" &amp;TEXT(comp[[#This Row],[C]],"0.##") &amp;TEXT(Q$1,0),"")</f>
        <v/>
      </c>
      <c r="AT360" s="46" t="str">
        <f>IF(R360&lt;&gt;"","-" &amp;TEXT(comp[[#This Row],[Zr]],"0.##") &amp;TEXT(R$1,0),"")</f>
        <v/>
      </c>
      <c r="AU360" s="46" t="str">
        <f>IF(S360&lt;&gt;"","-" &amp;TEXT(comp[[#This Row],[B]],"0.##") &amp;TEXT(S$1,0),"")</f>
        <v/>
      </c>
      <c r="AV360" s="46" t="str">
        <f>IF(T360&lt;&gt;"","-" &amp;TEXT(comp[[#This Row],[Ir]],"0.#") &amp;TEXT(T$1,0),"")</f>
        <v/>
      </c>
      <c r="AW360" s="46" t="str">
        <f>IF(U360&lt;&gt;"","-" &amp;TEXT(comp[[#This Row],[Re]],"0.#") &amp;TEXT(U$1,0),"")</f>
        <v/>
      </c>
      <c r="AX360" s="46" t="str">
        <f>IF(V360&lt;&gt;"","-" &amp;TEXT(comp[[#This Row],[Si]],"0.#") &amp;TEXT(V$1,0),"")</f>
        <v/>
      </c>
      <c r="AY360" s="46" t="str">
        <f>IF(W360&lt;&gt;"","-" &amp;TEXT(comp[[#This Row],[Fe]],"0.#") &amp;TEXT(W$1,0),"")</f>
        <v/>
      </c>
      <c r="AZ360" s="46" t="str">
        <f>IF(X360&lt;&gt;"","-" &amp;TEXT(comp[[#This Row],[Y]],"0.#") &amp;TEXT(X$1,0),"")</f>
        <v/>
      </c>
      <c r="BA360" s="46" t="str">
        <f>IF(Y360&lt;&gt;"","-" &amp;TEXT(comp[[#This Row],[Hf]],"0.#") &amp;TEXT(Y$1,0),"")</f>
        <v/>
      </c>
      <c r="BB360" s="46" t="str">
        <f>IF(Z360&lt;&gt;"","-" &amp;TEXT(comp[[#This Row],[Ge]],"0.#") &amp;TEXT(Z$1,0),"")</f>
        <v/>
      </c>
      <c r="BC360" s="46" t="str">
        <f>IF(AA360&lt;&gt;"","-" &amp;TEXT(comp[[#This Row],[Mn]],"0.#") &amp;TEXT(AA$1,0),"")</f>
        <v/>
      </c>
      <c r="BD360" s="46" t="str">
        <f>IF(AB360&lt;&gt;"","-" &amp;TEXT(comp[[#This Row],[Sc]],"0.#") &amp;TEXT(AB$1,0),"")</f>
        <v/>
      </c>
      <c r="BE360" s="46" t="str">
        <f>IF(AC360&lt;&gt;"","-" &amp;TEXT(comp[[#This Row],[Ru]],"0.#") &amp;TEXT(AC$1,0),"")</f>
        <v/>
      </c>
      <c r="BF360" s="46" t="str">
        <f>IF(AD360&lt;&gt;"","-" &amp;TEXT(comp[[#This Row],[Ce]],"0.#") &amp;TEXT(AD$1,0),"")</f>
        <v/>
      </c>
      <c r="BG360" s="46" t="str">
        <f>IF(AE360&lt;&gt;"","-" &amp;TEXT([1]comp!$AE360,"0.#") &amp;TEXT(AE$1,0),"")</f>
        <v/>
      </c>
      <c r="BH360" s="28" t="str">
        <f>[1]comp!$D360 &amp; [1]comp!$E360</f>
        <v>A2Osaki, M. et al. Properties of Strengthening Co-W-Al Alloys with Various Amounts of Phase Forming Elements. (2008).</v>
      </c>
      <c r="BI360" s="36" t="str">
        <f t="shared" si="27"/>
        <v>Co-19.9Ni-7.Al-5.Cr-4.8W-0.9Ta</v>
      </c>
      <c r="BJ360" s="28" t="s">
        <v>1811</v>
      </c>
      <c r="BK360" t="str">
        <f t="shared" si="28"/>
        <v>-7.Al-5.Cr-4.8W-0.9Ta-19.9Ni</v>
      </c>
      <c r="BL360"/>
      <c r="BM360"/>
      <c r="BN360"/>
      <c r="BO360"/>
    </row>
    <row r="361" spans="1:67" s="31" customFormat="1" x14ac:dyDescent="0.3">
      <c r="A361" s="26" t="str">
        <f t="shared" si="30"/>
        <v>Co-19.9Ni-9.1Al-5.Cr-6.4W-1.2Ta</v>
      </c>
      <c r="B361" s="30" t="s">
        <v>1483</v>
      </c>
      <c r="C361" s="30" t="s">
        <v>3010</v>
      </c>
      <c r="D361" s="34" t="s">
        <v>776</v>
      </c>
      <c r="E361" s="28" t="s">
        <v>773</v>
      </c>
      <c r="F361" s="28">
        <v>377</v>
      </c>
      <c r="G361" s="54">
        <f t="shared" si="31"/>
        <v>58.4</v>
      </c>
      <c r="H361" s="56">
        <v>19.899999999999999</v>
      </c>
      <c r="I361" s="56">
        <v>9.1</v>
      </c>
      <c r="J361" s="56">
        <v>5</v>
      </c>
      <c r="K361" s="56">
        <v>6.4</v>
      </c>
      <c r="L361" s="56"/>
      <c r="M361" s="56">
        <v>1.2</v>
      </c>
      <c r="N361" s="56"/>
      <c r="O361" s="56"/>
      <c r="P361" s="56"/>
      <c r="Q361" s="52"/>
      <c r="R361" s="52"/>
      <c r="S361" s="52"/>
      <c r="T361" s="56"/>
      <c r="U361" s="56"/>
      <c r="V361" s="56"/>
      <c r="W361" s="56"/>
      <c r="X361" s="56"/>
      <c r="Y361" s="56"/>
      <c r="Z361" s="56"/>
      <c r="AA361" s="56"/>
      <c r="AB361" s="56"/>
      <c r="AC361" s="56"/>
      <c r="AD361" s="56"/>
      <c r="AE361" s="56"/>
      <c r="AF361" s="28">
        <f t="shared" si="29"/>
        <v>9.0072920000000014</v>
      </c>
      <c r="AG361" s="28"/>
      <c r="AH361" s="28"/>
      <c r="AI361" s="46" t="s">
        <v>1</v>
      </c>
      <c r="AJ361" s="46" t="str">
        <f>IF(I361&lt;&gt;"","-" &amp;TEXT([1]comp!$I361,"0.#") &amp;TEXT(I$1,0),"")</f>
        <v>-9.1Al</v>
      </c>
      <c r="AK361" s="46" t="str">
        <f>IF(K361&lt;&gt;"","-" &amp;TEXT(comp[[#This Row],[W]],"0.#") &amp;TEXT(K$1,0),"")</f>
        <v>-6.4W</v>
      </c>
      <c r="AL361" s="46" t="str">
        <f>IF(H361&lt;&gt;"","-" &amp;TEXT(comp[[#This Row],[Ni]],"0.#") &amp;TEXT(H$1,0),"")</f>
        <v>-19.9Ni</v>
      </c>
      <c r="AM361" s="46" t="str">
        <f>IF(J361&lt;&gt;"","-" &amp;TEXT(comp[[#This Row],[Cr]],"0.#") &amp;TEXT(J$1,0),"")</f>
        <v>-5.Cr</v>
      </c>
      <c r="AN361" s="46" t="str">
        <f>IF(M361&lt;&gt;"","-" &amp;TEXT(comp[[#This Row],[Ta]],"0.#") &amp;TEXT(M$1,0),"")</f>
        <v>-1.2Ta</v>
      </c>
      <c r="AO361" s="46" t="str">
        <f>IF(N361&lt;&gt;"","-" &amp;TEXT(comp[[#This Row],[Nb]],"0.#") &amp;TEXT(N$1,0),"")</f>
        <v/>
      </c>
      <c r="AP361" s="46" t="str">
        <f>IF(O361&lt;&gt;"","-" &amp;TEXT(comp[[#This Row],[V]],"0.#") &amp;TEXT(O$1,0),"")</f>
        <v/>
      </c>
      <c r="AQ361" s="46" t="str">
        <f>IF(L361&lt;&gt;"","-" &amp;TEXT(comp[[#This Row],[Ti]],"0.#") &amp;TEXT(L$1,0),"")</f>
        <v/>
      </c>
      <c r="AR361" s="46" t="str">
        <f>IF(P361&lt;&gt;"","-" &amp;TEXT(comp[[#This Row],[Mo]],"0.#") &amp;TEXT(P$1,0),"")</f>
        <v/>
      </c>
      <c r="AS361" s="46" t="str">
        <f>IF(Q361&lt;&gt;"","-" &amp;TEXT(comp[[#This Row],[C]],"0.##") &amp;TEXT(Q$1,0),"")</f>
        <v/>
      </c>
      <c r="AT361" s="46" t="str">
        <f>IF(R361&lt;&gt;"","-" &amp;TEXT(comp[[#This Row],[Zr]],"0.##") &amp;TEXT(R$1,0),"")</f>
        <v/>
      </c>
      <c r="AU361" s="46" t="str">
        <f>IF(S361&lt;&gt;"","-" &amp;TEXT(comp[[#This Row],[B]],"0.##") &amp;TEXT(S$1,0),"")</f>
        <v/>
      </c>
      <c r="AV361" s="46" t="str">
        <f>IF(T361&lt;&gt;"","-" &amp;TEXT(comp[[#This Row],[Ir]],"0.#") &amp;TEXT(T$1,0),"")</f>
        <v/>
      </c>
      <c r="AW361" s="46" t="str">
        <f>IF(U361&lt;&gt;"","-" &amp;TEXT(comp[[#This Row],[Re]],"0.#") &amp;TEXT(U$1,0),"")</f>
        <v/>
      </c>
      <c r="AX361" s="46" t="str">
        <f>IF(V361&lt;&gt;"","-" &amp;TEXT(comp[[#This Row],[Si]],"0.#") &amp;TEXT(V$1,0),"")</f>
        <v/>
      </c>
      <c r="AY361" s="46" t="str">
        <f>IF(W361&lt;&gt;"","-" &amp;TEXT(comp[[#This Row],[Fe]],"0.#") &amp;TEXT(W$1,0),"")</f>
        <v/>
      </c>
      <c r="AZ361" s="46" t="str">
        <f>IF(X361&lt;&gt;"","-" &amp;TEXT(comp[[#This Row],[Y]],"0.#") &amp;TEXT(X$1,0),"")</f>
        <v/>
      </c>
      <c r="BA361" s="46" t="str">
        <f>IF(Y361&lt;&gt;"","-" &amp;TEXT(comp[[#This Row],[Hf]],"0.#") &amp;TEXT(Y$1,0),"")</f>
        <v/>
      </c>
      <c r="BB361" s="46" t="str">
        <f>IF(Z361&lt;&gt;"","-" &amp;TEXT(comp[[#This Row],[Ge]],"0.#") &amp;TEXT(Z$1,0),"")</f>
        <v/>
      </c>
      <c r="BC361" s="46" t="str">
        <f>IF(AA361&lt;&gt;"","-" &amp;TEXT(comp[[#This Row],[Mn]],"0.#") &amp;TEXT(AA$1,0),"")</f>
        <v/>
      </c>
      <c r="BD361" s="46" t="str">
        <f>IF(AB361&lt;&gt;"","-" &amp;TEXT(comp[[#This Row],[Sc]],"0.#") &amp;TEXT(AB$1,0),"")</f>
        <v/>
      </c>
      <c r="BE361" s="46" t="str">
        <f>IF(AC361&lt;&gt;"","-" &amp;TEXT(comp[[#This Row],[Ru]],"0.#") &amp;TEXT(AC$1,0),"")</f>
        <v/>
      </c>
      <c r="BF361" s="46" t="str">
        <f>IF(AD361&lt;&gt;"","-" &amp;TEXT(comp[[#This Row],[Ce]],"0.#") &amp;TEXT(AD$1,0),"")</f>
        <v/>
      </c>
      <c r="BG361" s="46" t="str">
        <f>IF(AE361&lt;&gt;"","-" &amp;TEXT([1]comp!$AE361,"0.#") &amp;TEXT(AE$1,0),"")</f>
        <v/>
      </c>
      <c r="BH361" s="28" t="str">
        <f>[1]comp!$D361 &amp; [1]comp!$E361</f>
        <v>A3Osaki, M. et al. Properties of Strengthening Co-W-Al Alloys with Various Amounts of Phase Forming Elements. (2008).</v>
      </c>
      <c r="BI361" s="36" t="str">
        <f t="shared" si="27"/>
        <v>Co-19.9Ni-9.1Al-5.Cr-6.4W-1.2Ta</v>
      </c>
      <c r="BJ361" s="28" t="s">
        <v>1812</v>
      </c>
      <c r="BK361" t="str">
        <f t="shared" si="28"/>
        <v>-9.1Al-5.Cr-6.4W-1.2Ta-19.9Ni</v>
      </c>
      <c r="BL361"/>
      <c r="BM361"/>
      <c r="BN361"/>
      <c r="BO361"/>
    </row>
    <row r="362" spans="1:67" s="31" customFormat="1" x14ac:dyDescent="0.3">
      <c r="A362" s="26" t="str">
        <f t="shared" si="30"/>
        <v>Co-19.8Ni-11.4Al-4.9Cr-8.2W-1.5Ta</v>
      </c>
      <c r="B362" s="30" t="s">
        <v>1483</v>
      </c>
      <c r="C362" s="30" t="s">
        <v>3011</v>
      </c>
      <c r="D362" s="34" t="s">
        <v>777</v>
      </c>
      <c r="E362" s="28" t="s">
        <v>773</v>
      </c>
      <c r="F362" s="28">
        <v>378</v>
      </c>
      <c r="G362" s="54">
        <f t="shared" si="31"/>
        <v>54.2</v>
      </c>
      <c r="H362" s="56">
        <v>19.8</v>
      </c>
      <c r="I362" s="56">
        <v>11.4</v>
      </c>
      <c r="J362" s="56">
        <v>4.9000000000000004</v>
      </c>
      <c r="K362" s="56">
        <v>8.1999999999999993</v>
      </c>
      <c r="L362" s="56"/>
      <c r="M362" s="56">
        <v>1.5</v>
      </c>
      <c r="N362" s="56"/>
      <c r="O362" s="56"/>
      <c r="P362" s="56"/>
      <c r="Q362" s="52"/>
      <c r="R362" s="52"/>
      <c r="S362" s="52"/>
      <c r="T362" s="56"/>
      <c r="U362" s="56"/>
      <c r="V362" s="56"/>
      <c r="W362" s="56"/>
      <c r="X362" s="56"/>
      <c r="Y362" s="56"/>
      <c r="Z362" s="56"/>
      <c r="AA362" s="56"/>
      <c r="AB362" s="56"/>
      <c r="AC362" s="56"/>
      <c r="AD362" s="56"/>
      <c r="AE362" s="56"/>
      <c r="AF362" s="28">
        <f t="shared" si="29"/>
        <v>9.0759439999999998</v>
      </c>
      <c r="AG362" s="28"/>
      <c r="AH362" s="28"/>
      <c r="AI362" s="46" t="s">
        <v>1</v>
      </c>
      <c r="AJ362" s="46" t="str">
        <f>IF(I362&lt;&gt;"","-" &amp;TEXT([1]comp!$I362,"0.#") &amp;TEXT(I$1,0),"")</f>
        <v>-11.4Al</v>
      </c>
      <c r="AK362" s="46" t="str">
        <f>IF(K362&lt;&gt;"","-" &amp;TEXT(comp[[#This Row],[W]],"0.#") &amp;TEXT(K$1,0),"")</f>
        <v>-8.2W</v>
      </c>
      <c r="AL362" s="46" t="str">
        <f>IF(H362&lt;&gt;"","-" &amp;TEXT(comp[[#This Row],[Ni]],"0.#") &amp;TEXT(H$1,0),"")</f>
        <v>-19.8Ni</v>
      </c>
      <c r="AM362" s="46" t="str">
        <f>IF(J362&lt;&gt;"","-" &amp;TEXT(comp[[#This Row],[Cr]],"0.#") &amp;TEXT(J$1,0),"")</f>
        <v>-4.9Cr</v>
      </c>
      <c r="AN362" s="46" t="str">
        <f>IF(M362&lt;&gt;"","-" &amp;TEXT(comp[[#This Row],[Ta]],"0.#") &amp;TEXT(M$1,0),"")</f>
        <v>-1.5Ta</v>
      </c>
      <c r="AO362" s="46" t="str">
        <f>IF(N362&lt;&gt;"","-" &amp;TEXT(comp[[#This Row],[Nb]],"0.#") &amp;TEXT(N$1,0),"")</f>
        <v/>
      </c>
      <c r="AP362" s="46" t="str">
        <f>IF(O362&lt;&gt;"","-" &amp;TEXT(comp[[#This Row],[V]],"0.#") &amp;TEXT(O$1,0),"")</f>
        <v/>
      </c>
      <c r="AQ362" s="46" t="str">
        <f>IF(L362&lt;&gt;"","-" &amp;TEXT(comp[[#This Row],[Ti]],"0.#") &amp;TEXT(L$1,0),"")</f>
        <v/>
      </c>
      <c r="AR362" s="46" t="str">
        <f>IF(P362&lt;&gt;"","-" &amp;TEXT(comp[[#This Row],[Mo]],"0.#") &amp;TEXT(P$1,0),"")</f>
        <v/>
      </c>
      <c r="AS362" s="46" t="str">
        <f>IF(Q362&lt;&gt;"","-" &amp;TEXT(comp[[#This Row],[C]],"0.##") &amp;TEXT(Q$1,0),"")</f>
        <v/>
      </c>
      <c r="AT362" s="46" t="str">
        <f>IF(R362&lt;&gt;"","-" &amp;TEXT(comp[[#This Row],[Zr]],"0.##") &amp;TEXT(R$1,0),"")</f>
        <v/>
      </c>
      <c r="AU362" s="46" t="str">
        <f>IF(S362&lt;&gt;"","-" &amp;TEXT(comp[[#This Row],[B]],"0.##") &amp;TEXT(S$1,0),"")</f>
        <v/>
      </c>
      <c r="AV362" s="46" t="str">
        <f>IF(T362&lt;&gt;"","-" &amp;TEXT(comp[[#This Row],[Ir]],"0.#") &amp;TEXT(T$1,0),"")</f>
        <v/>
      </c>
      <c r="AW362" s="46" t="str">
        <f>IF(U362&lt;&gt;"","-" &amp;TEXT(comp[[#This Row],[Re]],"0.#") &amp;TEXT(U$1,0),"")</f>
        <v/>
      </c>
      <c r="AX362" s="46" t="str">
        <f>IF(V362&lt;&gt;"","-" &amp;TEXT(comp[[#This Row],[Si]],"0.#") &amp;TEXT(V$1,0),"")</f>
        <v/>
      </c>
      <c r="AY362" s="46" t="str">
        <f>IF(W362&lt;&gt;"","-" &amp;TEXT(comp[[#This Row],[Fe]],"0.#") &amp;TEXT(W$1,0),"")</f>
        <v/>
      </c>
      <c r="AZ362" s="46" t="str">
        <f>IF(X362&lt;&gt;"","-" &amp;TEXT(comp[[#This Row],[Y]],"0.#") &amp;TEXT(X$1,0),"")</f>
        <v/>
      </c>
      <c r="BA362" s="46" t="str">
        <f>IF(Y362&lt;&gt;"","-" &amp;TEXT(comp[[#This Row],[Hf]],"0.#") &amp;TEXT(Y$1,0),"")</f>
        <v/>
      </c>
      <c r="BB362" s="46" t="str">
        <f>IF(Z362&lt;&gt;"","-" &amp;TEXT(comp[[#This Row],[Ge]],"0.#") &amp;TEXT(Z$1,0),"")</f>
        <v/>
      </c>
      <c r="BC362" s="46" t="str">
        <f>IF(AA362&lt;&gt;"","-" &amp;TEXT(comp[[#This Row],[Mn]],"0.#") &amp;TEXT(AA$1,0),"")</f>
        <v/>
      </c>
      <c r="BD362" s="46" t="str">
        <f>IF(AB362&lt;&gt;"","-" &amp;TEXT(comp[[#This Row],[Sc]],"0.#") &amp;TEXT(AB$1,0),"")</f>
        <v/>
      </c>
      <c r="BE362" s="46" t="str">
        <f>IF(AC362&lt;&gt;"","-" &amp;TEXT(comp[[#This Row],[Ru]],"0.#") &amp;TEXT(AC$1,0),"")</f>
        <v/>
      </c>
      <c r="BF362" s="46" t="str">
        <f>IF(AD362&lt;&gt;"","-" &amp;TEXT(comp[[#This Row],[Ce]],"0.#") &amp;TEXT(AD$1,0),"")</f>
        <v/>
      </c>
      <c r="BG362" s="46" t="str">
        <f>IF(AE362&lt;&gt;"","-" &amp;TEXT([1]comp!$AE362,"0.#") &amp;TEXT(AE$1,0),"")</f>
        <v/>
      </c>
      <c r="BH362" s="28" t="str">
        <f>[1]comp!$D362 &amp; [1]comp!$E362</f>
        <v>A4Osaki, M. et al. Properties of Strengthening Co-W-Al Alloys with Various Amounts of Phase Forming Elements. (2008).</v>
      </c>
      <c r="BI362" s="36" t="str">
        <f t="shared" si="27"/>
        <v>Co-19.8Ni-11.4Al-4.9Cr-8.2W-1.5Ta</v>
      </c>
      <c r="BJ362" s="28" t="s">
        <v>1813</v>
      </c>
      <c r="BK362" t="str">
        <f t="shared" si="28"/>
        <v>-11.4Al-4.9Cr-8.2W-1.5Ta-19.8Ni</v>
      </c>
      <c r="BL362"/>
      <c r="BM362"/>
      <c r="BN362"/>
      <c r="BO362"/>
    </row>
    <row r="363" spans="1:67" s="31" customFormat="1" x14ac:dyDescent="0.3">
      <c r="A363" s="26" t="str">
        <f t="shared" si="30"/>
        <v>Co-25.Ti</v>
      </c>
      <c r="B363" s="69" t="s">
        <v>779</v>
      </c>
      <c r="C363" s="60" t="s">
        <v>3012</v>
      </c>
      <c r="D363" s="65" t="s">
        <v>779</v>
      </c>
      <c r="E363" s="44" t="s">
        <v>778</v>
      </c>
      <c r="F363" s="44">
        <v>379</v>
      </c>
      <c r="G363" s="54">
        <f t="shared" si="31"/>
        <v>75</v>
      </c>
      <c r="H363" s="54"/>
      <c r="I363" s="54"/>
      <c r="J363" s="54"/>
      <c r="K363" s="54"/>
      <c r="L363" s="54">
        <v>25</v>
      </c>
      <c r="M363" s="54"/>
      <c r="N363" s="54"/>
      <c r="O363" s="54"/>
      <c r="P363" s="54"/>
      <c r="Q363" s="50"/>
      <c r="R363" s="50"/>
      <c r="S363" s="50"/>
      <c r="T363" s="54"/>
      <c r="U363" s="54"/>
      <c r="V363" s="54"/>
      <c r="W363" s="54"/>
      <c r="X363" s="54"/>
      <c r="Y363" s="54"/>
      <c r="Z363" s="54"/>
      <c r="AA363" s="54"/>
      <c r="AB363" s="54"/>
      <c r="AC363" s="54"/>
      <c r="AD363" s="54"/>
      <c r="AE363" s="54"/>
      <c r="AF363" s="44">
        <f t="shared" si="29"/>
        <v>7.8017499999999993</v>
      </c>
      <c r="AG363" s="44"/>
      <c r="AH363" s="44"/>
      <c r="AI363" s="46" t="s">
        <v>1</v>
      </c>
      <c r="AJ363" s="46" t="str">
        <f>IF(I363&lt;&gt;"","-" &amp;TEXT([1]comp!$I363,"0.#") &amp;TEXT(I$1,0),"")</f>
        <v/>
      </c>
      <c r="AK363" s="46" t="str">
        <f>IF(K363&lt;&gt;"","-" &amp;TEXT(comp[[#This Row],[W]],"0.#") &amp;TEXT(K$1,0),"")</f>
        <v/>
      </c>
      <c r="AL363" s="46" t="str">
        <f>IF(H363&lt;&gt;"","-" &amp;TEXT(comp[[#This Row],[Ni]],"0.#") &amp;TEXT(H$1,0),"")</f>
        <v/>
      </c>
      <c r="AM363" s="46" t="str">
        <f>IF(J363&lt;&gt;"","-" &amp;TEXT(comp[[#This Row],[Cr]],"0.#") &amp;TEXT(J$1,0),"")</f>
        <v/>
      </c>
      <c r="AN363" s="46" t="str">
        <f>IF(M363&lt;&gt;"","-" &amp;TEXT(comp[[#This Row],[Ta]],"0.#") &amp;TEXT(M$1,0),"")</f>
        <v/>
      </c>
      <c r="AO363" s="46" t="str">
        <f>IF(N363&lt;&gt;"","-" &amp;TEXT(comp[[#This Row],[Nb]],"0.#") &amp;TEXT(N$1,0),"")</f>
        <v/>
      </c>
      <c r="AP363" s="46" t="str">
        <f>IF(O363&lt;&gt;"","-" &amp;TEXT(comp[[#This Row],[V]],"0.#") &amp;TEXT(O$1,0),"")</f>
        <v/>
      </c>
      <c r="AQ363" s="46" t="str">
        <f>IF(L363&lt;&gt;"","-" &amp;TEXT(comp[[#This Row],[Ti]],"0.#") &amp;TEXT(L$1,0),"")</f>
        <v>-25.Ti</v>
      </c>
      <c r="AR363" s="46" t="str">
        <f>IF(P363&lt;&gt;"","-" &amp;TEXT(comp[[#This Row],[Mo]],"0.#") &amp;TEXT(P$1,0),"")</f>
        <v/>
      </c>
      <c r="AS363" s="46" t="str">
        <f>IF(Q363&lt;&gt;"","-" &amp;TEXT(comp[[#This Row],[C]],"0.##") &amp;TEXT(Q$1,0),"")</f>
        <v/>
      </c>
      <c r="AT363" s="46" t="str">
        <f>IF(R363&lt;&gt;"","-" &amp;TEXT(comp[[#This Row],[Zr]],"0.##") &amp;TEXT(R$1,0),"")</f>
        <v/>
      </c>
      <c r="AU363" s="46" t="str">
        <f>IF(S363&lt;&gt;"","-" &amp;TEXT(comp[[#This Row],[B]],"0.##") &amp;TEXT(S$1,0),"")</f>
        <v/>
      </c>
      <c r="AV363" s="46" t="str">
        <f>IF(T363&lt;&gt;"","-" &amp;TEXT(comp[[#This Row],[Ir]],"0.#") &amp;TEXT(T$1,0),"")</f>
        <v/>
      </c>
      <c r="AW363" s="46" t="str">
        <f>IF(U363&lt;&gt;"","-" &amp;TEXT(comp[[#This Row],[Re]],"0.#") &amp;TEXT(U$1,0),"")</f>
        <v/>
      </c>
      <c r="AX363" s="46" t="str">
        <f>IF(V363&lt;&gt;"","-" &amp;TEXT(comp[[#This Row],[Si]],"0.#") &amp;TEXT(V$1,0),"")</f>
        <v/>
      </c>
      <c r="AY363" s="46" t="str">
        <f>IF(W363&lt;&gt;"","-" &amp;TEXT(comp[[#This Row],[Fe]],"0.#") &amp;TEXT(W$1,0),"")</f>
        <v/>
      </c>
      <c r="AZ363" s="46" t="str">
        <f>IF(X363&lt;&gt;"","-" &amp;TEXT(comp[[#This Row],[Y]],"0.#") &amp;TEXT(X$1,0),"")</f>
        <v/>
      </c>
      <c r="BA363" s="46" t="str">
        <f>IF(Y363&lt;&gt;"","-" &amp;TEXT(comp[[#This Row],[Hf]],"0.#") &amp;TEXT(Y$1,0),"")</f>
        <v/>
      </c>
      <c r="BB363" s="46" t="str">
        <f>IF(Z363&lt;&gt;"","-" &amp;TEXT(comp[[#This Row],[Ge]],"0.#") &amp;TEXT(Z$1,0),"")</f>
        <v/>
      </c>
      <c r="BC363" s="46" t="str">
        <f>IF(AA363&lt;&gt;"","-" &amp;TEXT(comp[[#This Row],[Mn]],"0.#") &amp;TEXT(AA$1,0),"")</f>
        <v/>
      </c>
      <c r="BD363" s="46" t="str">
        <f>IF(AB363&lt;&gt;"","-" &amp;TEXT(comp[[#This Row],[Sc]],"0.#") &amp;TEXT(AB$1,0),"")</f>
        <v/>
      </c>
      <c r="BE363" s="46" t="str">
        <f>IF(AC363&lt;&gt;"","-" &amp;TEXT(comp[[#This Row],[Ru]],"0.#") &amp;TEXT(AC$1,0),"")</f>
        <v/>
      </c>
      <c r="BF363" s="46" t="str">
        <f>IF(AD363&lt;&gt;"","-" &amp;TEXT(comp[[#This Row],[Ce]],"0.#") &amp;TEXT(AD$1,0),"")</f>
        <v/>
      </c>
      <c r="BG363" s="46" t="str">
        <f>IF(AE363&lt;&gt;"","-" &amp;TEXT([1]comp!$AE363,"0.#") &amp;TEXT(AE$1,0),"")</f>
        <v/>
      </c>
      <c r="BH363" s="44" t="str">
        <f>[1]comp!$D363 &amp; [1]comp!$E363</f>
        <v>Co3TiOya-Seimiya, Y., Shinoda, T. &amp; Suzuki, T. Low temperature strength anomaly of L12 type intermetallic compounds Co3Ti and Pt3Al. Mater. Trans. JIM 37, 1464–1470 (1996).</v>
      </c>
      <c r="BI363" s="63" t="str">
        <f t="shared" si="27"/>
        <v>Co-25.Ti</v>
      </c>
      <c r="BJ363" s="44" t="s">
        <v>2010</v>
      </c>
      <c r="BK363" t="str">
        <f t="shared" si="28"/>
        <v>-25.Ti</v>
      </c>
      <c r="BL363"/>
      <c r="BM363"/>
      <c r="BN363"/>
      <c r="BO363"/>
    </row>
    <row r="364" spans="1:67" s="28" customFormat="1" x14ac:dyDescent="0.3">
      <c r="A364" s="26" t="str">
        <f t="shared" si="30"/>
        <v>Co-30.2Ni-9.8Al-2.Cr-2.Ti-1.9Ta-4.6Mo</v>
      </c>
      <c r="B364" s="60" t="s">
        <v>1481</v>
      </c>
      <c r="C364" s="60" t="s">
        <v>3013</v>
      </c>
      <c r="D364" s="65" t="s">
        <v>783</v>
      </c>
      <c r="E364" s="44" t="s">
        <v>780</v>
      </c>
      <c r="F364" s="44">
        <v>380</v>
      </c>
      <c r="G364" s="54">
        <f t="shared" si="31"/>
        <v>49.5</v>
      </c>
      <c r="H364" s="54">
        <v>30.2</v>
      </c>
      <c r="I364" s="54">
        <v>9.8000000000000007</v>
      </c>
      <c r="J364" s="54">
        <v>2</v>
      </c>
      <c r="K364" s="54"/>
      <c r="L364" s="54">
        <v>2</v>
      </c>
      <c r="M364" s="54">
        <v>1.9</v>
      </c>
      <c r="N364" s="54"/>
      <c r="O364" s="54"/>
      <c r="P364" s="54">
        <v>4.5999999999999996</v>
      </c>
      <c r="Q364" s="50"/>
      <c r="R364" s="50"/>
      <c r="S364" s="50"/>
      <c r="T364" s="54"/>
      <c r="U364" s="54"/>
      <c r="V364" s="54"/>
      <c r="W364" s="54"/>
      <c r="X364" s="54"/>
      <c r="Y364" s="54"/>
      <c r="Z364" s="54"/>
      <c r="AA364" s="54"/>
      <c r="AB364" s="54"/>
      <c r="AC364" s="54"/>
      <c r="AD364" s="54"/>
      <c r="AE364" s="54"/>
      <c r="AF364" s="44">
        <f t="shared" si="29"/>
        <v>8.3834859999999995</v>
      </c>
      <c r="AG364" s="44">
        <v>8.5299999999999994</v>
      </c>
      <c r="AH364" s="44"/>
      <c r="AI364" s="46" t="s">
        <v>1</v>
      </c>
      <c r="AJ364" s="46" t="str">
        <f>IF(I364&lt;&gt;"","-" &amp;TEXT([1]comp!$I364,"0.#") &amp;TEXT(I$1,0),"")</f>
        <v>-9.8Al</v>
      </c>
      <c r="AK364" s="46" t="str">
        <f>IF(K364&lt;&gt;"","-" &amp;TEXT(comp[[#This Row],[W]],"0.#") &amp;TEXT(K$1,0),"")</f>
        <v/>
      </c>
      <c r="AL364" s="46" t="str">
        <f>IF(H364&lt;&gt;"","-" &amp;TEXT(comp[[#This Row],[Ni]],"0.#") &amp;TEXT(H$1,0),"")</f>
        <v>-30.2Ni</v>
      </c>
      <c r="AM364" s="46" t="str">
        <f>IF(J364&lt;&gt;"","-" &amp;TEXT(comp[[#This Row],[Cr]],"0.#") &amp;TEXT(J$1,0),"")</f>
        <v>-2.Cr</v>
      </c>
      <c r="AN364" s="46" t="str">
        <f>IF(M364&lt;&gt;"","-" &amp;TEXT(comp[[#This Row],[Ta]],"0.#") &amp;TEXT(M$1,0),"")</f>
        <v>-1.9Ta</v>
      </c>
      <c r="AO364" s="46" t="str">
        <f>IF(N364&lt;&gt;"","-" &amp;TEXT(comp[[#This Row],[Nb]],"0.#") &amp;TEXT(N$1,0),"")</f>
        <v/>
      </c>
      <c r="AP364" s="46" t="str">
        <f>IF(O364&lt;&gt;"","-" &amp;TEXT(comp[[#This Row],[V]],"0.#") &amp;TEXT(O$1,0),"")</f>
        <v/>
      </c>
      <c r="AQ364" s="46" t="str">
        <f>IF(L364&lt;&gt;"","-" &amp;TEXT(comp[[#This Row],[Ti]],"0.#") &amp;TEXT(L$1,0),"")</f>
        <v>-2.Ti</v>
      </c>
      <c r="AR364" s="46" t="str">
        <f>IF(P364&lt;&gt;"","-" &amp;TEXT(comp[[#This Row],[Mo]],"0.#") &amp;TEXT(P$1,0),"")</f>
        <v>-4.6Mo</v>
      </c>
      <c r="AS364" s="46" t="str">
        <f>IF(Q364&lt;&gt;"","-" &amp;TEXT(comp[[#This Row],[C]],"0.##") &amp;TEXT(Q$1,0),"")</f>
        <v/>
      </c>
      <c r="AT364" s="46" t="str">
        <f>IF(R364&lt;&gt;"","-" &amp;TEXT(comp[[#This Row],[Zr]],"0.##") &amp;TEXT(R$1,0),"")</f>
        <v/>
      </c>
      <c r="AU364" s="46" t="str">
        <f>IF(S364&lt;&gt;"","-" &amp;TEXT(comp[[#This Row],[B]],"0.##") &amp;TEXT(S$1,0),"")</f>
        <v/>
      </c>
      <c r="AV364" s="46" t="str">
        <f>IF(T364&lt;&gt;"","-" &amp;TEXT(comp[[#This Row],[Ir]],"0.#") &amp;TEXT(T$1,0),"")</f>
        <v/>
      </c>
      <c r="AW364" s="46" t="str">
        <f>IF(U364&lt;&gt;"","-" &amp;TEXT(comp[[#This Row],[Re]],"0.#") &amp;TEXT(U$1,0),"")</f>
        <v/>
      </c>
      <c r="AX364" s="46" t="str">
        <f>IF(V364&lt;&gt;"","-" &amp;TEXT(comp[[#This Row],[Si]],"0.#") &amp;TEXT(V$1,0),"")</f>
        <v/>
      </c>
      <c r="AY364" s="46" t="str">
        <f>IF(W364&lt;&gt;"","-" &amp;TEXT(comp[[#This Row],[Fe]],"0.#") &amp;TEXT(W$1,0),"")</f>
        <v/>
      </c>
      <c r="AZ364" s="46" t="str">
        <f>IF(X364&lt;&gt;"","-" &amp;TEXT(comp[[#This Row],[Y]],"0.#") &amp;TEXT(X$1,0),"")</f>
        <v/>
      </c>
      <c r="BA364" s="46" t="str">
        <f>IF(Y364&lt;&gt;"","-" &amp;TEXT(comp[[#This Row],[Hf]],"0.#") &amp;TEXT(Y$1,0),"")</f>
        <v/>
      </c>
      <c r="BB364" s="46" t="str">
        <f>IF(Z364&lt;&gt;"","-" &amp;TEXT(comp[[#This Row],[Ge]],"0.#") &amp;TEXT(Z$1,0),"")</f>
        <v/>
      </c>
      <c r="BC364" s="46" t="str">
        <f>IF(AA364&lt;&gt;"","-" &amp;TEXT(comp[[#This Row],[Mn]],"0.#") &amp;TEXT(AA$1,0),"")</f>
        <v/>
      </c>
      <c r="BD364" s="46" t="str">
        <f>IF(AB364&lt;&gt;"","-" &amp;TEXT(comp[[#This Row],[Sc]],"0.#") &amp;TEXT(AB$1,0),"")</f>
        <v/>
      </c>
      <c r="BE364" s="46" t="str">
        <f>IF(AC364&lt;&gt;"","-" &amp;TEXT(comp[[#This Row],[Ru]],"0.#") &amp;TEXT(AC$1,0),"")</f>
        <v/>
      </c>
      <c r="BF364" s="46" t="str">
        <f>IF(AD364&lt;&gt;"","-" &amp;TEXT(comp[[#This Row],[Ce]],"0.#") &amp;TEXT(AD$1,0),"")</f>
        <v/>
      </c>
      <c r="BG364" s="46" t="str">
        <f>IF(AE364&lt;&gt;"","-" &amp;TEXT([1]comp!$AE364,"0.#") &amp;TEXT(AE$1,0),"")</f>
        <v/>
      </c>
      <c r="BH364" s="44" t="str">
        <f>[1]comp!$D364 &amp; [1]comp!$E364</f>
        <v>Cr-2Pandey, P. et al. Elemental site occupancy in the L12 A3B ordered intermetallic phase in Co-based superalloys and its influence on the microstructure. Acta Mater. 163, 140–153 (2019).</v>
      </c>
      <c r="BI364" s="63" t="str">
        <f t="shared" si="27"/>
        <v>Co-30.2Ni-9.8Al-2.Cr-2.Ti-1.9Ta-4.6Mo</v>
      </c>
      <c r="BJ364" s="44" t="s">
        <v>1542</v>
      </c>
      <c r="BK364" t="str">
        <f t="shared" si="28"/>
        <v>-9.8Al-2.Cr-1.9Ta-30.2Ni-4.6Mo-2.Ti</v>
      </c>
      <c r="BL364"/>
      <c r="BM364"/>
      <c r="BN364"/>
      <c r="BO364"/>
    </row>
    <row r="365" spans="1:67" s="31" customFormat="1" x14ac:dyDescent="0.3">
      <c r="A365" s="26" t="str">
        <f>TEXT(AI365,0) &amp;TEXT(AL365,0) &amp;TEXT(AY365,0) &amp;TEXT(AJ365,0) &amp;TEXT(AM365,0) &amp;TEXT(AK365,0) &amp;TEXT(AQ365,0) &amp;TEXT(AN365,0) &amp;TEXT(AO365,0) &amp;TEXT(AP365,0) &amp;TEXT(AR365,0)&amp;TEXT(AV365,0) &amp;TEXT(AW365,0) &amp;TEXT(AX365,0) &amp;TEXT(BA365,0)  &amp;TEXT(BB365,0) &amp;TEXT(BC365,0) &amp;TEXT(BD365,0) &amp;TEXT(BE365,0) &amp;TEXT(BF365,0) &amp;TEXT(AS365,0) &amp;TEXT(AT365,0) &amp;TEXT(AU365,0) &amp;TEXT(AZ365,0)</f>
        <v>Co-30.1Ni-9.8Al-4.9Cr-2.Ti-2.Ta-4.9Mo</v>
      </c>
      <c r="B365" s="60" t="s">
        <v>1481</v>
      </c>
      <c r="C365" s="60" t="s">
        <v>2981</v>
      </c>
      <c r="D365" s="65" t="s">
        <v>784</v>
      </c>
      <c r="E365" s="44" t="s">
        <v>780</v>
      </c>
      <c r="F365" s="44">
        <v>381</v>
      </c>
      <c r="G365" s="54">
        <f t="shared" si="31"/>
        <v>46.3</v>
      </c>
      <c r="H365" s="54">
        <v>30.1</v>
      </c>
      <c r="I365" s="54">
        <v>9.8000000000000007</v>
      </c>
      <c r="J365" s="54">
        <v>4.9000000000000004</v>
      </c>
      <c r="K365" s="54"/>
      <c r="L365" s="54">
        <v>2</v>
      </c>
      <c r="M365" s="54">
        <v>2</v>
      </c>
      <c r="N365" s="54"/>
      <c r="O365" s="54"/>
      <c r="P365" s="54">
        <v>4.9000000000000004</v>
      </c>
      <c r="Q365" s="50"/>
      <c r="R365" s="50"/>
      <c r="S365" s="50"/>
      <c r="T365" s="54"/>
      <c r="U365" s="54"/>
      <c r="V365" s="54"/>
      <c r="W365" s="54"/>
      <c r="X365" s="54"/>
      <c r="Y365" s="54"/>
      <c r="Z365" s="54"/>
      <c r="AA365" s="54"/>
      <c r="AB365" s="54"/>
      <c r="AC365" s="54"/>
      <c r="AD365" s="54"/>
      <c r="AE365" s="54"/>
      <c r="AF365" s="44">
        <f t="shared" si="29"/>
        <v>8.3457779999999993</v>
      </c>
      <c r="AG365" s="44">
        <v>8.4600000000000009</v>
      </c>
      <c r="AH365" s="44"/>
      <c r="AI365" s="46" t="s">
        <v>1</v>
      </c>
      <c r="AJ365" s="46" t="str">
        <f>IF(I365&lt;&gt;"","-" &amp;TEXT([1]comp!$I365,"0.#") &amp;TEXT(I$1,0),"")</f>
        <v>-9.8Al</v>
      </c>
      <c r="AK365" s="46" t="str">
        <f>IF(K365&lt;&gt;"","-" &amp;TEXT(comp[[#This Row],[W]],"0.#") &amp;TEXT(K$1,0),"")</f>
        <v/>
      </c>
      <c r="AL365" s="46" t="str">
        <f>IF(H365&lt;&gt;"","-" &amp;TEXT(comp[[#This Row],[Ni]],"0.#") &amp;TEXT(H$1,0),"")</f>
        <v>-30.1Ni</v>
      </c>
      <c r="AM365" s="46" t="str">
        <f>IF(J365&lt;&gt;"","-" &amp;TEXT(comp[[#This Row],[Cr]],"0.#") &amp;TEXT(J$1,0),"")</f>
        <v>-4.9Cr</v>
      </c>
      <c r="AN365" s="46" t="str">
        <f>IF(M365&lt;&gt;"","-" &amp;TEXT(comp[[#This Row],[Ta]],"0.#") &amp;TEXT(M$1,0),"")</f>
        <v>-2.Ta</v>
      </c>
      <c r="AO365" s="46" t="str">
        <f>IF(N365&lt;&gt;"","-" &amp;TEXT(comp[[#This Row],[Nb]],"0.#") &amp;TEXT(N$1,0),"")</f>
        <v/>
      </c>
      <c r="AP365" s="46" t="str">
        <f>IF(O365&lt;&gt;"","-" &amp;TEXT(comp[[#This Row],[V]],"0.#") &amp;TEXT(O$1,0),"")</f>
        <v/>
      </c>
      <c r="AQ365" s="46" t="str">
        <f>IF(L365&lt;&gt;"","-" &amp;TEXT(comp[[#This Row],[Ti]],"0.#") &amp;TEXT(L$1,0),"")</f>
        <v>-2.Ti</v>
      </c>
      <c r="AR365" s="46" t="str">
        <f>IF(P365&lt;&gt;"","-" &amp;TEXT(comp[[#This Row],[Mo]],"0.#") &amp;TEXT(P$1,0),"")</f>
        <v>-4.9Mo</v>
      </c>
      <c r="AS365" s="46" t="str">
        <f>IF(Q365&lt;&gt;"","-" &amp;TEXT(comp[[#This Row],[C]],"0.##") &amp;TEXT(Q$1,0),"")</f>
        <v/>
      </c>
      <c r="AT365" s="46" t="str">
        <f>IF(R365&lt;&gt;"","-" &amp;TEXT(comp[[#This Row],[Zr]],"0.##") &amp;TEXT(R$1,0),"")</f>
        <v/>
      </c>
      <c r="AU365" s="46" t="str">
        <f>IF(S365&lt;&gt;"","-" &amp;TEXT(comp[[#This Row],[B]],"0.##") &amp;TEXT(S$1,0),"")</f>
        <v/>
      </c>
      <c r="AV365" s="46" t="str">
        <f>IF(T365&lt;&gt;"","-" &amp;TEXT(comp[[#This Row],[Ir]],"0.#") &amp;TEXT(T$1,0),"")</f>
        <v/>
      </c>
      <c r="AW365" s="46" t="str">
        <f>IF(U365&lt;&gt;"","-" &amp;TEXT(comp[[#This Row],[Re]],"0.#") &amp;TEXT(U$1,0),"")</f>
        <v/>
      </c>
      <c r="AX365" s="46" t="str">
        <f>IF(V365&lt;&gt;"","-" &amp;TEXT(comp[[#This Row],[Si]],"0.#") &amp;TEXT(V$1,0),"")</f>
        <v/>
      </c>
      <c r="AY365" s="46" t="str">
        <f>IF(W365&lt;&gt;"","-" &amp;TEXT(comp[[#This Row],[Fe]],"0.#") &amp;TEXT(W$1,0),"")</f>
        <v/>
      </c>
      <c r="AZ365" s="46" t="str">
        <f>IF(X365&lt;&gt;"","-" &amp;TEXT(comp[[#This Row],[Y]],"0.#") &amp;TEXT(X$1,0),"")</f>
        <v/>
      </c>
      <c r="BA365" s="46" t="str">
        <f>IF(Y365&lt;&gt;"","-" &amp;TEXT(comp[[#This Row],[Hf]],"0.#") &amp;TEXT(Y$1,0),"")</f>
        <v/>
      </c>
      <c r="BB365" s="46" t="str">
        <f>IF(Z365&lt;&gt;"","-" &amp;TEXT(comp[[#This Row],[Ge]],"0.#") &amp;TEXT(Z$1,0),"")</f>
        <v/>
      </c>
      <c r="BC365" s="46" t="str">
        <f>IF(AA365&lt;&gt;"","-" &amp;TEXT(comp[[#This Row],[Mn]],"0.#") &amp;TEXT(AA$1,0),"")</f>
        <v/>
      </c>
      <c r="BD365" s="46" t="str">
        <f>IF(AB365&lt;&gt;"","-" &amp;TEXT(comp[[#This Row],[Sc]],"0.#") &amp;TEXT(AB$1,0),"")</f>
        <v/>
      </c>
      <c r="BE365" s="46" t="str">
        <f>IF(AC365&lt;&gt;"","-" &amp;TEXT(comp[[#This Row],[Ru]],"0.#") &amp;TEXT(AC$1,0),"")</f>
        <v/>
      </c>
      <c r="BF365" s="46" t="str">
        <f>IF(AD365&lt;&gt;"","-" &amp;TEXT(comp[[#This Row],[Ce]],"0.#") &amp;TEXT(AD$1,0),"")</f>
        <v/>
      </c>
      <c r="BG365" s="46" t="str">
        <f>IF(AE365&lt;&gt;"","-" &amp;TEXT([1]comp!$AE365,"0.#") &amp;TEXT(AE$1,0),"")</f>
        <v/>
      </c>
      <c r="BH365" s="44" t="str">
        <f>[1]comp!$D365 &amp; [1]comp!$E365</f>
        <v>Cr-5Pandey, P. et al. Elemental site occupancy in the L12 A3B ordered intermetallic phase in Co-based superalloys and its influence on the microstructure. Acta Mater. 163, 140–153 (2019).</v>
      </c>
      <c r="BI365" s="63" t="str">
        <f t="shared" si="27"/>
        <v>Co-30.1Ni-9.8Al-4.9Cr-2.Ti-2.Ta-4.9Mo</v>
      </c>
      <c r="BJ365" s="44" t="s">
        <v>1543</v>
      </c>
      <c r="BK365" t="str">
        <f t="shared" si="28"/>
        <v>-9.8Al-4.9Cr-2.Ta-30.1Ni-4.9Mo-2.Ti</v>
      </c>
      <c r="BL365"/>
      <c r="BM365"/>
      <c r="BN365"/>
      <c r="BO365"/>
    </row>
    <row r="366" spans="1:67" s="31" customFormat="1" x14ac:dyDescent="0.3">
      <c r="A366" s="26" t="str">
        <f t="shared" si="30"/>
        <v>Co-29.5Ni-10.4Al-8.Cr-2.Ti-2.Ta-4.9Mo</v>
      </c>
      <c r="B366" s="60" t="s">
        <v>1481</v>
      </c>
      <c r="C366" s="60" t="s">
        <v>3014</v>
      </c>
      <c r="D366" s="65" t="s">
        <v>785</v>
      </c>
      <c r="E366" s="44" t="s">
        <v>780</v>
      </c>
      <c r="F366" s="44">
        <v>382</v>
      </c>
      <c r="G366" s="54">
        <f t="shared" si="31"/>
        <v>43.2</v>
      </c>
      <c r="H366" s="54">
        <v>29.5</v>
      </c>
      <c r="I366" s="54">
        <v>10.4</v>
      </c>
      <c r="J366" s="54">
        <v>8</v>
      </c>
      <c r="K366" s="54"/>
      <c r="L366" s="54">
        <v>2</v>
      </c>
      <c r="M366" s="54">
        <v>2</v>
      </c>
      <c r="N366" s="54"/>
      <c r="O366" s="54"/>
      <c r="P366" s="54">
        <v>4.9000000000000004</v>
      </c>
      <c r="Q366" s="50"/>
      <c r="R366" s="50"/>
      <c r="S366" s="50"/>
      <c r="T366" s="54"/>
      <c r="U366" s="54"/>
      <c r="V366" s="54"/>
      <c r="W366" s="54"/>
      <c r="X366" s="54"/>
      <c r="Y366" s="54"/>
      <c r="Z366" s="54"/>
      <c r="AA366" s="54"/>
      <c r="AB366" s="54"/>
      <c r="AC366" s="54"/>
      <c r="AD366" s="54"/>
      <c r="AE366" s="54"/>
      <c r="AF366" s="44">
        <f t="shared" si="29"/>
        <v>8.2555199999999989</v>
      </c>
      <c r="AG366" s="44">
        <v>8.44</v>
      </c>
      <c r="AH366" s="44"/>
      <c r="AI366" s="46" t="s">
        <v>1</v>
      </c>
      <c r="AJ366" s="46" t="str">
        <f>IF(I366&lt;&gt;"","-" &amp;TEXT([1]comp!$I366,"0.#") &amp;TEXT(I$1,0),"")</f>
        <v>-10.4Al</v>
      </c>
      <c r="AK366" s="46" t="str">
        <f>IF(K366&lt;&gt;"","-" &amp;TEXT(comp[[#This Row],[W]],"0.#") &amp;TEXT(K$1,0),"")</f>
        <v/>
      </c>
      <c r="AL366" s="46" t="str">
        <f>IF(H366&lt;&gt;"","-" &amp;TEXT(comp[[#This Row],[Ni]],"0.#") &amp;TEXT(H$1,0),"")</f>
        <v>-29.5Ni</v>
      </c>
      <c r="AM366" s="46" t="str">
        <f>IF(J366&lt;&gt;"","-" &amp;TEXT(comp[[#This Row],[Cr]],"0.#") &amp;TEXT(J$1,0),"")</f>
        <v>-8.Cr</v>
      </c>
      <c r="AN366" s="46" t="str">
        <f>IF(M366&lt;&gt;"","-" &amp;TEXT(comp[[#This Row],[Ta]],"0.#") &amp;TEXT(M$1,0),"")</f>
        <v>-2.Ta</v>
      </c>
      <c r="AO366" s="46" t="str">
        <f>IF(N366&lt;&gt;"","-" &amp;TEXT(comp[[#This Row],[Nb]],"0.#") &amp;TEXT(N$1,0),"")</f>
        <v/>
      </c>
      <c r="AP366" s="46" t="str">
        <f>IF(O366&lt;&gt;"","-" &amp;TEXT(comp[[#This Row],[V]],"0.#") &amp;TEXT(O$1,0),"")</f>
        <v/>
      </c>
      <c r="AQ366" s="46" t="str">
        <f>IF(L366&lt;&gt;"","-" &amp;TEXT(comp[[#This Row],[Ti]],"0.#") &amp;TEXT(L$1,0),"")</f>
        <v>-2.Ti</v>
      </c>
      <c r="AR366" s="46" t="str">
        <f>IF(P366&lt;&gt;"","-" &amp;TEXT(comp[[#This Row],[Mo]],"0.#") &amp;TEXT(P$1,0),"")</f>
        <v>-4.9Mo</v>
      </c>
      <c r="AS366" s="46" t="str">
        <f>IF(Q366&lt;&gt;"","-" &amp;TEXT(comp[[#This Row],[C]],"0.##") &amp;TEXT(Q$1,0),"")</f>
        <v/>
      </c>
      <c r="AT366" s="46" t="str">
        <f>IF(R366&lt;&gt;"","-" &amp;TEXT(comp[[#This Row],[Zr]],"0.##") &amp;TEXT(R$1,0),"")</f>
        <v/>
      </c>
      <c r="AU366" s="46" t="str">
        <f>IF(S366&lt;&gt;"","-" &amp;TEXT(comp[[#This Row],[B]],"0.##") &amp;TEXT(S$1,0),"")</f>
        <v/>
      </c>
      <c r="AV366" s="46" t="str">
        <f>IF(T366&lt;&gt;"","-" &amp;TEXT(comp[[#This Row],[Ir]],"0.#") &amp;TEXT(T$1,0),"")</f>
        <v/>
      </c>
      <c r="AW366" s="46" t="str">
        <f>IF(U366&lt;&gt;"","-" &amp;TEXT(comp[[#This Row],[Re]],"0.#") &amp;TEXT(U$1,0),"")</f>
        <v/>
      </c>
      <c r="AX366" s="46" t="str">
        <f>IF(V366&lt;&gt;"","-" &amp;TEXT(comp[[#This Row],[Si]],"0.#") &amp;TEXT(V$1,0),"")</f>
        <v/>
      </c>
      <c r="AY366" s="46" t="str">
        <f>IF(W366&lt;&gt;"","-" &amp;TEXT(comp[[#This Row],[Fe]],"0.#") &amp;TEXT(W$1,0),"")</f>
        <v/>
      </c>
      <c r="AZ366" s="46" t="str">
        <f>IF(X366&lt;&gt;"","-" &amp;TEXT(comp[[#This Row],[Y]],"0.#") &amp;TEXT(X$1,0),"")</f>
        <v/>
      </c>
      <c r="BA366" s="46" t="str">
        <f>IF(Y366&lt;&gt;"","-" &amp;TEXT(comp[[#This Row],[Hf]],"0.#") &amp;TEXT(Y$1,0),"")</f>
        <v/>
      </c>
      <c r="BB366" s="46" t="str">
        <f>IF(Z366&lt;&gt;"","-" &amp;TEXT(comp[[#This Row],[Ge]],"0.#") &amp;TEXT(Z$1,0),"")</f>
        <v/>
      </c>
      <c r="BC366" s="46" t="str">
        <f>IF(AA366&lt;&gt;"","-" &amp;TEXT(comp[[#This Row],[Mn]],"0.#") &amp;TEXT(AA$1,0),"")</f>
        <v/>
      </c>
      <c r="BD366" s="46" t="str">
        <f>IF(AB366&lt;&gt;"","-" &amp;TEXT(comp[[#This Row],[Sc]],"0.#") &amp;TEXT(AB$1,0),"")</f>
        <v/>
      </c>
      <c r="BE366" s="46" t="str">
        <f>IF(AC366&lt;&gt;"","-" &amp;TEXT(comp[[#This Row],[Ru]],"0.#") &amp;TEXT(AC$1,0),"")</f>
        <v/>
      </c>
      <c r="BF366" s="46" t="str">
        <f>IF(AD366&lt;&gt;"","-" &amp;TEXT(comp[[#This Row],[Ce]],"0.#") &amp;TEXT(AD$1,0),"")</f>
        <v/>
      </c>
      <c r="BG366" s="46" t="str">
        <f>IF(AE366&lt;&gt;"","-" &amp;TEXT([1]comp!$AE366,"0.#") &amp;TEXT(AE$1,0),"")</f>
        <v/>
      </c>
      <c r="BH366" s="44" t="str">
        <f>[1]comp!$D366 &amp; [1]comp!$E366</f>
        <v>Cr-8Pandey, P. et al. Elemental site occupancy in the L12 A3B ordered intermetallic phase in Co-based superalloys and its influence on the microstructure. Acta Mater. 163, 140–153 (2019).</v>
      </c>
      <c r="BI366" s="63" t="str">
        <f t="shared" si="27"/>
        <v>Co-29.5Ni-10.4Al-8.Cr-2.Ti-2.Ta-4.9Mo</v>
      </c>
      <c r="BJ366" s="44" t="s">
        <v>1544</v>
      </c>
      <c r="BK366" t="str">
        <f t="shared" si="28"/>
        <v>-10.4Al-8.Cr-2.Ta-29.5Ni-4.9Mo-2.Ti</v>
      </c>
      <c r="BL366"/>
      <c r="BM366"/>
      <c r="BN366"/>
      <c r="BO366"/>
    </row>
    <row r="367" spans="1:67" s="31" customFormat="1" x14ac:dyDescent="0.3">
      <c r="A367" s="26" t="str">
        <f t="shared" si="30"/>
        <v>Co-30.5Ni-9.7Al-1.9Ti-2.1Ta-4.8Mo</v>
      </c>
      <c r="B367" s="60" t="s">
        <v>1481</v>
      </c>
      <c r="C367" s="60" t="s">
        <v>3015</v>
      </c>
      <c r="D367" s="65" t="s">
        <v>781</v>
      </c>
      <c r="E367" s="44" t="s">
        <v>780</v>
      </c>
      <c r="F367" s="44">
        <v>383</v>
      </c>
      <c r="G367" s="54">
        <f t="shared" si="31"/>
        <v>51</v>
      </c>
      <c r="H367" s="54">
        <v>30.5</v>
      </c>
      <c r="I367" s="54">
        <v>9.6999999999999993</v>
      </c>
      <c r="J367" s="54"/>
      <c r="K367" s="54"/>
      <c r="L367" s="54">
        <v>1.9</v>
      </c>
      <c r="M367" s="54">
        <v>2.1</v>
      </c>
      <c r="N367" s="54"/>
      <c r="O367" s="54"/>
      <c r="P367" s="54">
        <v>4.8</v>
      </c>
      <c r="Q367" s="50"/>
      <c r="R367" s="50"/>
      <c r="S367" s="50"/>
      <c r="T367" s="54"/>
      <c r="U367" s="54"/>
      <c r="V367" s="54"/>
      <c r="W367" s="54"/>
      <c r="X367" s="54"/>
      <c r="Y367" s="54"/>
      <c r="Z367" s="54"/>
      <c r="AA367" s="54"/>
      <c r="AB367" s="54"/>
      <c r="AC367" s="54"/>
      <c r="AD367" s="54"/>
      <c r="AE367" s="54"/>
      <c r="AF367" s="44">
        <f t="shared" si="29"/>
        <v>8.4465630000000012</v>
      </c>
      <c r="AG367" s="44">
        <v>8.5500000000000007</v>
      </c>
      <c r="AH367" s="44" t="s">
        <v>782</v>
      </c>
      <c r="AI367" s="46" t="s">
        <v>1</v>
      </c>
      <c r="AJ367" s="46" t="str">
        <f>IF(I367&lt;&gt;"","-" &amp;TEXT([1]comp!$I367,"0.#") &amp;TEXT(I$1,0),"")</f>
        <v>-9.7Al</v>
      </c>
      <c r="AK367" s="46" t="str">
        <f>IF(K367&lt;&gt;"","-" &amp;TEXT(comp[[#This Row],[W]],"0.#") &amp;TEXT(K$1,0),"")</f>
        <v/>
      </c>
      <c r="AL367" s="46" t="str">
        <f>IF(H367&lt;&gt;"","-" &amp;TEXT(comp[[#This Row],[Ni]],"0.#") &amp;TEXT(H$1,0),"")</f>
        <v>-30.5Ni</v>
      </c>
      <c r="AM367" s="46" t="str">
        <f>IF(J367&lt;&gt;"","-" &amp;TEXT(comp[[#This Row],[Cr]],"0.#") &amp;TEXT(J$1,0),"")</f>
        <v/>
      </c>
      <c r="AN367" s="46" t="str">
        <f>IF(M367&lt;&gt;"","-" &amp;TEXT(comp[[#This Row],[Ta]],"0.#") &amp;TEXT(M$1,0),"")</f>
        <v>-2.1Ta</v>
      </c>
      <c r="AO367" s="46" t="str">
        <f>IF(N367&lt;&gt;"","-" &amp;TEXT(comp[[#This Row],[Nb]],"0.#") &amp;TEXT(N$1,0),"")</f>
        <v/>
      </c>
      <c r="AP367" s="46" t="str">
        <f>IF(O367&lt;&gt;"","-" &amp;TEXT(comp[[#This Row],[V]],"0.#") &amp;TEXT(O$1,0),"")</f>
        <v/>
      </c>
      <c r="AQ367" s="46" t="str">
        <f>IF(L367&lt;&gt;"","-" &amp;TEXT(comp[[#This Row],[Ti]],"0.#") &amp;TEXT(L$1,0),"")</f>
        <v>-1.9Ti</v>
      </c>
      <c r="AR367" s="46" t="str">
        <f>IF(P367&lt;&gt;"","-" &amp;TEXT(comp[[#This Row],[Mo]],"0.#") &amp;TEXT(P$1,0),"")</f>
        <v>-4.8Mo</v>
      </c>
      <c r="AS367" s="46" t="str">
        <f>IF(Q367&lt;&gt;"","-" &amp;TEXT(comp[[#This Row],[C]],"0.##") &amp;TEXT(Q$1,0),"")</f>
        <v/>
      </c>
      <c r="AT367" s="46" t="str">
        <f>IF(R367&lt;&gt;"","-" &amp;TEXT(comp[[#This Row],[Zr]],"0.##") &amp;TEXT(R$1,0),"")</f>
        <v/>
      </c>
      <c r="AU367" s="46" t="str">
        <f>IF(S367&lt;&gt;"","-" &amp;TEXT(comp[[#This Row],[B]],"0.##") &amp;TEXT(S$1,0),"")</f>
        <v/>
      </c>
      <c r="AV367" s="46" t="str">
        <f>IF(T367&lt;&gt;"","-" &amp;TEXT(comp[[#This Row],[Ir]],"0.#") &amp;TEXT(T$1,0),"")</f>
        <v/>
      </c>
      <c r="AW367" s="46" t="str">
        <f>IF(U367&lt;&gt;"","-" &amp;TEXT(comp[[#This Row],[Re]],"0.#") &amp;TEXT(U$1,0),"")</f>
        <v/>
      </c>
      <c r="AX367" s="46" t="str">
        <f>IF(V367&lt;&gt;"","-" &amp;TEXT(comp[[#This Row],[Si]],"0.#") &amp;TEXT(V$1,0),"")</f>
        <v/>
      </c>
      <c r="AY367" s="46" t="str">
        <f>IF(W367&lt;&gt;"","-" &amp;TEXT(comp[[#This Row],[Fe]],"0.#") &amp;TEXT(W$1,0),"")</f>
        <v/>
      </c>
      <c r="AZ367" s="46" t="str">
        <f>IF(X367&lt;&gt;"","-" &amp;TEXT(comp[[#This Row],[Y]],"0.#") &amp;TEXT(X$1,0),"")</f>
        <v/>
      </c>
      <c r="BA367" s="46" t="str">
        <f>IF(Y367&lt;&gt;"","-" &amp;TEXT(comp[[#This Row],[Hf]],"0.#") &amp;TEXT(Y$1,0),"")</f>
        <v/>
      </c>
      <c r="BB367" s="46" t="str">
        <f>IF(Z367&lt;&gt;"","-" &amp;TEXT(comp[[#This Row],[Ge]],"0.#") &amp;TEXT(Z$1,0),"")</f>
        <v/>
      </c>
      <c r="BC367" s="46" t="str">
        <f>IF(AA367&lt;&gt;"","-" &amp;TEXT(comp[[#This Row],[Mn]],"0.#") &amp;TEXT(AA$1,0),"")</f>
        <v/>
      </c>
      <c r="BD367" s="46" t="str">
        <f>IF(AB367&lt;&gt;"","-" &amp;TEXT(comp[[#This Row],[Sc]],"0.#") &amp;TEXT(AB$1,0),"")</f>
        <v/>
      </c>
      <c r="BE367" s="46" t="str">
        <f>IF(AC367&lt;&gt;"","-" &amp;TEXT(comp[[#This Row],[Ru]],"0.#") &amp;TEXT(AC$1,0),"")</f>
        <v/>
      </c>
      <c r="BF367" s="46" t="str">
        <f>IF(AD367&lt;&gt;"","-" &amp;TEXT(comp[[#This Row],[Ce]],"0.#") &amp;TEXT(AD$1,0),"")</f>
        <v/>
      </c>
      <c r="BG367" s="46" t="str">
        <f>IF(AE367&lt;&gt;"","-" &amp;TEXT([1]comp!$AE367,"0.#") &amp;TEXT(AE$1,0),"")</f>
        <v/>
      </c>
      <c r="BH367" s="44" t="str">
        <f>[1]comp!$D367 &amp; [1]comp!$E367</f>
        <v>Cr-0Pandey, P. et al. Elemental site occupancy in the L12 A3B ordered intermetallic phase in Co-based superalloys and its influence on the microstructure. Acta Mater. 163, 140–153 (2019).</v>
      </c>
      <c r="BI367" s="63" t="str">
        <f t="shared" si="27"/>
        <v>Co-30.5Ni-9.7Al-1.9Ti-2.1Ta-4.8Mo</v>
      </c>
      <c r="BJ367" s="44" t="s">
        <v>1541</v>
      </c>
      <c r="BK367" t="str">
        <f t="shared" si="28"/>
        <v>-9.7Al-2.1Ta-30.5Ni-4.8Mo-1.9Ti</v>
      </c>
      <c r="BL367"/>
      <c r="BM367"/>
      <c r="BN367"/>
      <c r="BO367"/>
    </row>
    <row r="368" spans="1:67" s="31" customFormat="1" x14ac:dyDescent="0.3">
      <c r="A368" s="26" t="str">
        <f t="shared" si="30"/>
        <v>Co-30.4Ni-9.5Al-2.4Nb-5.3Mo-2.Re</v>
      </c>
      <c r="B368" s="60" t="s">
        <v>1481</v>
      </c>
      <c r="C368" s="60" t="s">
        <v>3016</v>
      </c>
      <c r="D368" s="65" t="s">
        <v>788</v>
      </c>
      <c r="E368" s="44" t="s">
        <v>787</v>
      </c>
      <c r="F368" s="44">
        <v>384</v>
      </c>
      <c r="G368" s="54">
        <f t="shared" si="31"/>
        <v>50.400000000000006</v>
      </c>
      <c r="H368" s="54">
        <v>30.4</v>
      </c>
      <c r="I368" s="54">
        <v>9.5</v>
      </c>
      <c r="J368" s="54"/>
      <c r="K368" s="54"/>
      <c r="L368" s="54"/>
      <c r="M368" s="54"/>
      <c r="N368" s="54">
        <v>2.4</v>
      </c>
      <c r="O368" s="54"/>
      <c r="P368" s="54">
        <v>5.3</v>
      </c>
      <c r="Q368" s="50"/>
      <c r="R368" s="50"/>
      <c r="S368" s="50"/>
      <c r="T368" s="54"/>
      <c r="U368" s="54">
        <v>2</v>
      </c>
      <c r="V368" s="54"/>
      <c r="W368" s="54"/>
      <c r="X368" s="54"/>
      <c r="Y368" s="54"/>
      <c r="Z368" s="54"/>
      <c r="AA368" s="54"/>
      <c r="AB368" s="54"/>
      <c r="AC368" s="54"/>
      <c r="AD368" s="54"/>
      <c r="AE368" s="54"/>
      <c r="AF368" s="44">
        <f t="shared" si="29"/>
        <v>8.6210519999999988</v>
      </c>
      <c r="AG368" s="44">
        <v>8.7799999999999994</v>
      </c>
      <c r="AH368" s="44"/>
      <c r="AI368" s="46" t="s">
        <v>1</v>
      </c>
      <c r="AJ368" s="46" t="str">
        <f>IF(I368&lt;&gt;"","-" &amp;TEXT([1]comp!$I368,"0.#") &amp;TEXT(I$1,0),"")</f>
        <v>-9.5Al</v>
      </c>
      <c r="AK368" s="46" t="str">
        <f>IF(K368&lt;&gt;"","-" &amp;TEXT(comp[[#This Row],[W]],"0.#") &amp;TEXT(K$1,0),"")</f>
        <v/>
      </c>
      <c r="AL368" s="46" t="str">
        <f>IF(H368&lt;&gt;"","-" &amp;TEXT(comp[[#This Row],[Ni]],"0.#") &amp;TEXT(H$1,0),"")</f>
        <v>-30.4Ni</v>
      </c>
      <c r="AM368" s="46" t="str">
        <f>IF(J368&lt;&gt;"","-" &amp;TEXT(comp[[#This Row],[Cr]],"0.#") &amp;TEXT(J$1,0),"")</f>
        <v/>
      </c>
      <c r="AN368" s="46" t="str">
        <f>IF(M368&lt;&gt;"","-" &amp;TEXT(comp[[#This Row],[Ta]],"0.#") &amp;TEXT(M$1,0),"")</f>
        <v/>
      </c>
      <c r="AO368" s="46" t="str">
        <f>IF(N368&lt;&gt;"","-" &amp;TEXT(comp[[#This Row],[Nb]],"0.#") &amp;TEXT(N$1,0),"")</f>
        <v>-2.4Nb</v>
      </c>
      <c r="AP368" s="46" t="str">
        <f>IF(O368&lt;&gt;"","-" &amp;TEXT(comp[[#This Row],[V]],"0.#") &amp;TEXT(O$1,0),"")</f>
        <v/>
      </c>
      <c r="AQ368" s="46" t="str">
        <f>IF(L368&lt;&gt;"","-" &amp;TEXT(comp[[#This Row],[Ti]],"0.#") &amp;TEXT(L$1,0),"")</f>
        <v/>
      </c>
      <c r="AR368" s="46" t="str">
        <f>IF(P368&lt;&gt;"","-" &amp;TEXT(comp[[#This Row],[Mo]],"0.#") &amp;TEXT(P$1,0),"")</f>
        <v>-5.3Mo</v>
      </c>
      <c r="AS368" s="46" t="str">
        <f>IF(Q368&lt;&gt;"","-" &amp;TEXT(comp[[#This Row],[C]],"0.##") &amp;TEXT(Q$1,0),"")</f>
        <v/>
      </c>
      <c r="AT368" s="46" t="str">
        <f>IF(R368&lt;&gt;"","-" &amp;TEXT(comp[[#This Row],[Zr]],"0.##") &amp;TEXT(R$1,0),"")</f>
        <v/>
      </c>
      <c r="AU368" s="46" t="str">
        <f>IF(S368&lt;&gt;"","-" &amp;TEXT(comp[[#This Row],[B]],"0.##") &amp;TEXT(S$1,0),"")</f>
        <v/>
      </c>
      <c r="AV368" s="46" t="str">
        <f>IF(T368&lt;&gt;"","-" &amp;TEXT(comp[[#This Row],[Ir]],"0.#") &amp;TEXT(T$1,0),"")</f>
        <v/>
      </c>
      <c r="AW368" s="46" t="str">
        <f>IF(U368&lt;&gt;"","-" &amp;TEXT(comp[[#This Row],[Re]],"0.#") &amp;TEXT(U$1,0),"")</f>
        <v>-2.Re</v>
      </c>
      <c r="AX368" s="46" t="str">
        <f>IF(V368&lt;&gt;"","-" &amp;TEXT(comp[[#This Row],[Si]],"0.#") &amp;TEXT(V$1,0),"")</f>
        <v/>
      </c>
      <c r="AY368" s="46" t="str">
        <f>IF(W368&lt;&gt;"","-" &amp;TEXT(comp[[#This Row],[Fe]],"0.#") &amp;TEXT(W$1,0),"")</f>
        <v/>
      </c>
      <c r="AZ368" s="46" t="str">
        <f>IF(X368&lt;&gt;"","-" &amp;TEXT(comp[[#This Row],[Y]],"0.#") &amp;TEXT(X$1,0),"")</f>
        <v/>
      </c>
      <c r="BA368" s="46" t="str">
        <f>IF(Y368&lt;&gt;"","-" &amp;TEXT(comp[[#This Row],[Hf]],"0.#") &amp;TEXT(Y$1,0),"")</f>
        <v/>
      </c>
      <c r="BB368" s="46" t="str">
        <f>IF(Z368&lt;&gt;"","-" &amp;TEXT(comp[[#This Row],[Ge]],"0.#") &amp;TEXT(Z$1,0),"")</f>
        <v/>
      </c>
      <c r="BC368" s="46" t="str">
        <f>IF(AA368&lt;&gt;"","-" &amp;TEXT(comp[[#This Row],[Mn]],"0.#") &amp;TEXT(AA$1,0),"")</f>
        <v/>
      </c>
      <c r="BD368" s="46" t="str">
        <f>IF(AB368&lt;&gt;"","-" &amp;TEXT(comp[[#This Row],[Sc]],"0.#") &amp;TEXT(AB$1,0),"")</f>
        <v/>
      </c>
      <c r="BE368" s="46" t="str">
        <f>IF(AC368&lt;&gt;"","-" &amp;TEXT(comp[[#This Row],[Ru]],"0.#") &amp;TEXT(AC$1,0),"")</f>
        <v/>
      </c>
      <c r="BF368" s="46" t="str">
        <f>IF(AD368&lt;&gt;"","-" &amp;TEXT(comp[[#This Row],[Ce]],"0.#") &amp;TEXT(AD$1,0),"")</f>
        <v/>
      </c>
      <c r="BG368" s="46" t="str">
        <f>IF(AE368&lt;&gt;"","-" &amp;TEXT([1]comp!$AE368,"0.#") &amp;TEXT(AE$1,0),"")</f>
        <v/>
      </c>
      <c r="BH368" s="44" t="str">
        <f>[1]comp!$D368 &amp; [1]comp!$E368</f>
        <v>Co2Nb2rPandey, P. et al. On the effect of Re addition on microstructural evolution of a CoNi-based superalloy. Acta Mater. 168, 37–51 (2019).</v>
      </c>
      <c r="BI368" s="63" t="str">
        <f t="shared" si="27"/>
        <v>Co-30.4Ni-9.5Al-2.4Nb-5.3Mo-2.Re</v>
      </c>
      <c r="BJ368" s="44" t="s">
        <v>1545</v>
      </c>
      <c r="BK368" t="str">
        <f t="shared" si="28"/>
        <v>-9.5Al-30.4Ni-5.3Mo-2.4Nb-2.Re</v>
      </c>
      <c r="BL368"/>
      <c r="BM368"/>
      <c r="BN368"/>
      <c r="BO368"/>
    </row>
    <row r="369" spans="1:67" s="31" customFormat="1" x14ac:dyDescent="0.3">
      <c r="A369" s="26" t="str">
        <f t="shared" si="30"/>
        <v>Co-35.4Ni-9.7Al-6.Cr-3.4Ti-2.8Ta-4.8Mo</v>
      </c>
      <c r="B369" s="60" t="s">
        <v>1481</v>
      </c>
      <c r="C369" s="60" t="s">
        <v>3017</v>
      </c>
      <c r="D369" s="65" t="s">
        <v>789</v>
      </c>
      <c r="E369" s="60" t="s">
        <v>790</v>
      </c>
      <c r="F369" s="44">
        <v>385</v>
      </c>
      <c r="G369" s="54">
        <f t="shared" si="31"/>
        <v>37.900000000000013</v>
      </c>
      <c r="H369" s="54">
        <v>35.4</v>
      </c>
      <c r="I369" s="54">
        <v>9.6999999999999993</v>
      </c>
      <c r="J369" s="54">
        <v>6</v>
      </c>
      <c r="K369" s="54"/>
      <c r="L369" s="54">
        <v>3.4</v>
      </c>
      <c r="M369" s="54">
        <v>2.8</v>
      </c>
      <c r="N369" s="54"/>
      <c r="O369" s="54"/>
      <c r="P369" s="54">
        <v>4.8</v>
      </c>
      <c r="Q369" s="50"/>
      <c r="R369" s="50"/>
      <c r="S369" s="50"/>
      <c r="T369" s="54"/>
      <c r="U369" s="54"/>
      <c r="V369" s="54"/>
      <c r="W369" s="54"/>
      <c r="X369" s="54"/>
      <c r="Y369" s="54"/>
      <c r="Z369" s="54"/>
      <c r="AA369" s="54"/>
      <c r="AB369" s="54"/>
      <c r="AC369" s="54"/>
      <c r="AD369" s="54"/>
      <c r="AE369" s="54"/>
      <c r="AF369" s="44">
        <f t="shared" si="29"/>
        <v>8.3327099999999987</v>
      </c>
      <c r="AG369" s="44"/>
      <c r="AH369" s="44"/>
      <c r="AI369" s="46" t="s">
        <v>1</v>
      </c>
      <c r="AJ369" s="46" t="str">
        <f>IF(I369&lt;&gt;"","-" &amp;TEXT([1]comp!$I369,"0.#") &amp;TEXT(I$1,0),"")</f>
        <v>-9.7Al</v>
      </c>
      <c r="AK369" s="46" t="str">
        <f>IF(K369&lt;&gt;"","-" &amp;TEXT(comp[[#This Row],[W]],"0.#") &amp;TEXT(K$1,0),"")</f>
        <v/>
      </c>
      <c r="AL369" s="46" t="str">
        <f>IF(H369&lt;&gt;"","-" &amp;TEXT(comp[[#This Row],[Ni]],"0.#") &amp;TEXT(H$1,0),"")</f>
        <v>-35.4Ni</v>
      </c>
      <c r="AM369" s="46" t="str">
        <f>IF(J369&lt;&gt;"","-" &amp;TEXT(comp[[#This Row],[Cr]],"0.#") &amp;TEXT(J$1,0),"")</f>
        <v>-6.Cr</v>
      </c>
      <c r="AN369" s="46" t="str">
        <f>IF(M369&lt;&gt;"","-" &amp;TEXT(comp[[#This Row],[Ta]],"0.#") &amp;TEXT(M$1,0),"")</f>
        <v>-2.8Ta</v>
      </c>
      <c r="AO369" s="46" t="str">
        <f>IF(N369&lt;&gt;"","-" &amp;TEXT(comp[[#This Row],[Nb]],"0.#") &amp;TEXT(N$1,0),"")</f>
        <v/>
      </c>
      <c r="AP369" s="46" t="str">
        <f>IF(O369&lt;&gt;"","-" &amp;TEXT(comp[[#This Row],[V]],"0.#") &amp;TEXT(O$1,0),"")</f>
        <v/>
      </c>
      <c r="AQ369" s="46" t="str">
        <f>IF(L369&lt;&gt;"","-" &amp;TEXT(comp[[#This Row],[Ti]],"0.#") &amp;TEXT(L$1,0),"")</f>
        <v>-3.4Ti</v>
      </c>
      <c r="AR369" s="46" t="str">
        <f>IF(P369&lt;&gt;"","-" &amp;TEXT(comp[[#This Row],[Mo]],"0.#") &amp;TEXT(P$1,0),"")</f>
        <v>-4.8Mo</v>
      </c>
      <c r="AS369" s="46" t="str">
        <f>IF(Q369&lt;&gt;"","-" &amp;TEXT(comp[[#This Row],[C]],"0.##") &amp;TEXT(Q$1,0),"")</f>
        <v/>
      </c>
      <c r="AT369" s="46" t="str">
        <f>IF(R369&lt;&gt;"","-" &amp;TEXT(comp[[#This Row],[Zr]],"0.##") &amp;TEXT(R$1,0),"")</f>
        <v/>
      </c>
      <c r="AU369" s="46" t="str">
        <f>IF(S369&lt;&gt;"","-" &amp;TEXT(comp[[#This Row],[B]],"0.##") &amp;TEXT(S$1,0),"")</f>
        <v/>
      </c>
      <c r="AV369" s="46" t="str">
        <f>IF(T369&lt;&gt;"","-" &amp;TEXT(comp[[#This Row],[Ir]],"0.#") &amp;TEXT(T$1,0),"")</f>
        <v/>
      </c>
      <c r="AW369" s="46" t="str">
        <f>IF(U369&lt;&gt;"","-" &amp;TEXT(comp[[#This Row],[Re]],"0.#") &amp;TEXT(U$1,0),"")</f>
        <v/>
      </c>
      <c r="AX369" s="46" t="str">
        <f>IF(V369&lt;&gt;"","-" &amp;TEXT(comp[[#This Row],[Si]],"0.#") &amp;TEXT(V$1,0),"")</f>
        <v/>
      </c>
      <c r="AY369" s="46" t="str">
        <f>IF(W369&lt;&gt;"","-" &amp;TEXT(comp[[#This Row],[Fe]],"0.#") &amp;TEXT(W$1,0),"")</f>
        <v/>
      </c>
      <c r="AZ369" s="46" t="str">
        <f>IF(X369&lt;&gt;"","-" &amp;TEXT(comp[[#This Row],[Y]],"0.#") &amp;TEXT(X$1,0),"")</f>
        <v/>
      </c>
      <c r="BA369" s="46" t="str">
        <f>IF(Y369&lt;&gt;"","-" &amp;TEXT(comp[[#This Row],[Hf]],"0.#") &amp;TEXT(Y$1,0),"")</f>
        <v/>
      </c>
      <c r="BB369" s="46" t="str">
        <f>IF(Z369&lt;&gt;"","-" &amp;TEXT(comp[[#This Row],[Ge]],"0.#") &amp;TEXT(Z$1,0),"")</f>
        <v/>
      </c>
      <c r="BC369" s="46" t="str">
        <f>IF(AA369&lt;&gt;"","-" &amp;TEXT(comp[[#This Row],[Mn]],"0.#") &amp;TEXT(AA$1,0),"")</f>
        <v/>
      </c>
      <c r="BD369" s="46" t="str">
        <f>IF(AB369&lt;&gt;"","-" &amp;TEXT(comp[[#This Row],[Sc]],"0.#") &amp;TEXT(AB$1,0),"")</f>
        <v/>
      </c>
      <c r="BE369" s="46" t="str">
        <f>IF(AC369&lt;&gt;"","-" &amp;TEXT(comp[[#This Row],[Ru]],"0.#") &amp;TEXT(AC$1,0),"")</f>
        <v/>
      </c>
      <c r="BF369" s="46" t="str">
        <f>IF(AD369&lt;&gt;"","-" &amp;TEXT(comp[[#This Row],[Ce]],"0.#") &amp;TEXT(AD$1,0),"")</f>
        <v/>
      </c>
      <c r="BG369" s="46" t="str">
        <f>IF(AE369&lt;&gt;"","-" &amp;TEXT([1]comp!$AE369,"0.#") &amp;TEXT(AE$1,0),"")</f>
        <v/>
      </c>
      <c r="BH369" s="60" t="str">
        <f>[1]comp!$D369 &amp; [1]comp!$E369</f>
        <v>HEACoNiPandey, P., Kashyap, S., Palanisamy, D., Sharma, A. &amp; Chattopadhyay, K. On the high temperature coarsening kinetics of γ′ precipitates in a high strength Co37.6Ni35.4Al9.9Mo4.9Cr5.9Ta2.8Ti3.5 fcc-based high entropy alloy. Acta Mater. 177, 82–95 (2019).</v>
      </c>
      <c r="BI369" s="63" t="str">
        <f t="shared" si="27"/>
        <v>Co-35.4Ni-9.7Al-6.Cr-3.4Ti-2.8Ta-4.8Mo</v>
      </c>
      <c r="BJ369" s="60" t="s">
        <v>1485</v>
      </c>
      <c r="BK369" t="str">
        <f t="shared" si="28"/>
        <v>-9.7Al-6.Cr-2.8Ta-35.4Ni-4.8Mo-3.4Ti</v>
      </c>
      <c r="BL369"/>
      <c r="BM369"/>
      <c r="BN369"/>
      <c r="BO369"/>
    </row>
    <row r="370" spans="1:67" s="31" customFormat="1" x14ac:dyDescent="0.3">
      <c r="A370" s="26" t="str">
        <f t="shared" si="30"/>
        <v>Co-7.8Al-4.5Cr-7.8W-1.5Ta</v>
      </c>
      <c r="B370" s="30" t="s">
        <v>1483</v>
      </c>
      <c r="C370" s="30" t="s">
        <v>3018</v>
      </c>
      <c r="D370" s="34" t="s">
        <v>803</v>
      </c>
      <c r="E370" s="30" t="s">
        <v>795</v>
      </c>
      <c r="F370" s="28">
        <v>388</v>
      </c>
      <c r="G370" s="54">
        <f t="shared" si="31"/>
        <v>78.400000000000006</v>
      </c>
      <c r="H370" s="56"/>
      <c r="I370" s="56">
        <v>7.8</v>
      </c>
      <c r="J370" s="56">
        <v>4.5</v>
      </c>
      <c r="K370" s="56">
        <v>7.8</v>
      </c>
      <c r="L370" s="56"/>
      <c r="M370" s="56">
        <v>1.5</v>
      </c>
      <c r="N370" s="56"/>
      <c r="O370" s="56"/>
      <c r="P370" s="56"/>
      <c r="Q370" s="52"/>
      <c r="R370" s="52"/>
      <c r="S370" s="52"/>
      <c r="T370" s="56"/>
      <c r="U370" s="56"/>
      <c r="V370" s="56"/>
      <c r="W370" s="56"/>
      <c r="X370" s="56"/>
      <c r="Y370" s="56"/>
      <c r="Z370" s="56"/>
      <c r="AA370" s="56"/>
      <c r="AB370" s="56"/>
      <c r="AC370" s="56"/>
      <c r="AD370" s="56"/>
      <c r="AE370" s="56"/>
      <c r="AF370" s="28">
        <f t="shared" si="29"/>
        <v>9.2630000000000017</v>
      </c>
      <c r="AG370" s="28"/>
      <c r="AH370" s="28"/>
      <c r="AI370" s="46" t="s">
        <v>1</v>
      </c>
      <c r="AJ370" s="46" t="str">
        <f>IF(I370&lt;&gt;"","-" &amp;TEXT([1]comp!$I370,"0.#") &amp;TEXT(I$1,0),"")</f>
        <v>-7.8Al</v>
      </c>
      <c r="AK370" s="46" t="str">
        <f>IF(K370&lt;&gt;"","-" &amp;TEXT(comp[[#This Row],[W]],"0.#") &amp;TEXT(K$1,0),"")</f>
        <v>-7.8W</v>
      </c>
      <c r="AL370" s="46" t="str">
        <f>IF(H370&lt;&gt;"","-" &amp;TEXT(comp[[#This Row],[Ni]],"0.#") &amp;TEXT(H$1,0),"")</f>
        <v/>
      </c>
      <c r="AM370" s="46" t="str">
        <f>IF(J370&lt;&gt;"","-" &amp;TEXT(comp[[#This Row],[Cr]],"0.#") &amp;TEXT(J$1,0),"")</f>
        <v>-4.5Cr</v>
      </c>
      <c r="AN370" s="46" t="str">
        <f>IF(M370&lt;&gt;"","-" &amp;TEXT(comp[[#This Row],[Ta]],"0.#") &amp;TEXT(M$1,0),"")</f>
        <v>-1.5Ta</v>
      </c>
      <c r="AO370" s="46" t="str">
        <f>IF(N370&lt;&gt;"","-" &amp;TEXT(comp[[#This Row],[Nb]],"0.#") &amp;TEXT(N$1,0),"")</f>
        <v/>
      </c>
      <c r="AP370" s="46" t="str">
        <f>IF(O370&lt;&gt;"","-" &amp;TEXT(comp[[#This Row],[V]],"0.#") &amp;TEXT(O$1,0),"")</f>
        <v/>
      </c>
      <c r="AQ370" s="46" t="str">
        <f>IF(L370&lt;&gt;"","-" &amp;TEXT(comp[[#This Row],[Ti]],"0.#") &amp;TEXT(L$1,0),"")</f>
        <v/>
      </c>
      <c r="AR370" s="46" t="str">
        <f>IF(P370&lt;&gt;"","-" &amp;TEXT(comp[[#This Row],[Mo]],"0.#") &amp;TEXT(P$1,0),"")</f>
        <v/>
      </c>
      <c r="AS370" s="46" t="str">
        <f>IF(Q370&lt;&gt;"","-" &amp;TEXT(comp[[#This Row],[C]],"0.##") &amp;TEXT(Q$1,0),"")</f>
        <v/>
      </c>
      <c r="AT370" s="46" t="str">
        <f>IF(R370&lt;&gt;"","-" &amp;TEXT(comp[[#This Row],[Zr]],"0.##") &amp;TEXT(R$1,0),"")</f>
        <v/>
      </c>
      <c r="AU370" s="46" t="str">
        <f>IF(S370&lt;&gt;"","-" &amp;TEXT(comp[[#This Row],[B]],"0.##") &amp;TEXT(S$1,0),"")</f>
        <v/>
      </c>
      <c r="AV370" s="46" t="str">
        <f>IF(T370&lt;&gt;"","-" &amp;TEXT(comp[[#This Row],[Ir]],"0.#") &amp;TEXT(T$1,0),"")</f>
        <v/>
      </c>
      <c r="AW370" s="46" t="str">
        <f>IF(U370&lt;&gt;"","-" &amp;TEXT(comp[[#This Row],[Re]],"0.#") &amp;TEXT(U$1,0),"")</f>
        <v/>
      </c>
      <c r="AX370" s="46" t="str">
        <f>IF(V370&lt;&gt;"","-" &amp;TEXT(comp[[#This Row],[Si]],"0.#") &amp;TEXT(V$1,0),"")</f>
        <v/>
      </c>
      <c r="AY370" s="46" t="str">
        <f>IF(W370&lt;&gt;"","-" &amp;TEXT(comp[[#This Row],[Fe]],"0.#") &amp;TEXT(W$1,0),"")</f>
        <v/>
      </c>
      <c r="AZ370" s="46" t="str">
        <f>IF(X370&lt;&gt;"","-" &amp;TEXT(comp[[#This Row],[Y]],"0.#") &amp;TEXT(X$1,0),"")</f>
        <v/>
      </c>
      <c r="BA370" s="46" t="str">
        <f>IF(Y370&lt;&gt;"","-" &amp;TEXT(comp[[#This Row],[Hf]],"0.#") &amp;TEXT(Y$1,0),"")</f>
        <v/>
      </c>
      <c r="BB370" s="46" t="str">
        <f>IF(Z370&lt;&gt;"","-" &amp;TEXT(comp[[#This Row],[Ge]],"0.#") &amp;TEXT(Z$1,0),"")</f>
        <v/>
      </c>
      <c r="BC370" s="46" t="str">
        <f>IF(AA370&lt;&gt;"","-" &amp;TEXT(comp[[#This Row],[Mn]],"0.#") &amp;TEXT(AA$1,0),"")</f>
        <v/>
      </c>
      <c r="BD370" s="46" t="str">
        <f>IF(AB370&lt;&gt;"","-" &amp;TEXT(comp[[#This Row],[Sc]],"0.#") &amp;TEXT(AB$1,0),"")</f>
        <v/>
      </c>
      <c r="BE370" s="46" t="str">
        <f>IF(AC370&lt;&gt;"","-" &amp;TEXT(comp[[#This Row],[Ru]],"0.#") &amp;TEXT(AC$1,0),"")</f>
        <v/>
      </c>
      <c r="BF370" s="46" t="str">
        <f>IF(AD370&lt;&gt;"","-" &amp;TEXT(comp[[#This Row],[Ce]],"0.#") &amp;TEXT(AD$1,0),"")</f>
        <v/>
      </c>
      <c r="BG370" s="46" t="str">
        <f>IF(AE370&lt;&gt;"","-" &amp;TEXT([1]comp!$AE370,"0.#") &amp;TEXT(AE$1,0),"")</f>
        <v/>
      </c>
      <c r="BH370" s="30" t="str">
        <f>[1]comp!$D370 &amp; [1]comp!$E370</f>
        <v>Co-7.8Al-7.8W-4.5Cr-1.5TaPollock, T. M. M. et al. New Co-based γ-γ’ High-temperature Alloys. JOM 62, 58–63 (2010).</v>
      </c>
      <c r="BI370" s="36" t="str">
        <f t="shared" si="27"/>
        <v>Co-7.8Al-4.5Cr-7.8W-1.5Ta</v>
      </c>
      <c r="BJ370" s="30" t="s">
        <v>1611</v>
      </c>
      <c r="BK370" t="str">
        <f t="shared" si="28"/>
        <v>-7.8Al-4.5Cr-7.8W-1.5Ta</v>
      </c>
      <c r="BL370"/>
      <c r="BM370"/>
      <c r="BN370"/>
      <c r="BO370"/>
    </row>
    <row r="371" spans="1:67" s="31" customFormat="1" x14ac:dyDescent="0.3">
      <c r="A371" s="26" t="str">
        <f t="shared" si="30"/>
        <v>Co-9.Al-3.W-6.V</v>
      </c>
      <c r="B371" s="60" t="s">
        <v>1482</v>
      </c>
      <c r="C371" s="60" t="s">
        <v>3019</v>
      </c>
      <c r="D371" s="65" t="s">
        <v>797</v>
      </c>
      <c r="E371" s="60" t="s">
        <v>795</v>
      </c>
      <c r="F371" s="44">
        <v>389</v>
      </c>
      <c r="G371" s="54">
        <f t="shared" si="31"/>
        <v>82</v>
      </c>
      <c r="H371" s="54"/>
      <c r="I371" s="54">
        <v>9</v>
      </c>
      <c r="J371" s="54"/>
      <c r="K371" s="54">
        <v>3</v>
      </c>
      <c r="L371" s="54"/>
      <c r="M371" s="54"/>
      <c r="N371" s="54"/>
      <c r="O371" s="54">
        <v>6</v>
      </c>
      <c r="P371" s="54"/>
      <c r="Q371" s="50"/>
      <c r="R371" s="50"/>
      <c r="S371" s="50"/>
      <c r="T371" s="54"/>
      <c r="U371" s="54"/>
      <c r="V371" s="54"/>
      <c r="W371" s="54"/>
      <c r="X371" s="54"/>
      <c r="Y371" s="54"/>
      <c r="Z371" s="54"/>
      <c r="AA371" s="54"/>
      <c r="AB371" s="54"/>
      <c r="AC371" s="54"/>
      <c r="AD371" s="54"/>
      <c r="AE371" s="54"/>
      <c r="AF371" s="44">
        <f t="shared" si="29"/>
        <v>8.4850999999999992</v>
      </c>
      <c r="AG371" s="44"/>
      <c r="AH371" s="44"/>
      <c r="AI371" s="46" t="s">
        <v>1</v>
      </c>
      <c r="AJ371" s="46" t="str">
        <f>IF(I371&lt;&gt;"","-" &amp;TEXT([1]comp!$I371,"0.#") &amp;TEXT(I$1,0),"")</f>
        <v>-9.Al</v>
      </c>
      <c r="AK371" s="46" t="str">
        <f>IF(K371&lt;&gt;"","-" &amp;TEXT(comp[[#This Row],[W]],"0.#") &amp;TEXT(K$1,0),"")</f>
        <v>-3.W</v>
      </c>
      <c r="AL371" s="46" t="str">
        <f>IF(H371&lt;&gt;"","-" &amp;TEXT(comp[[#This Row],[Ni]],"0.#") &amp;TEXT(H$1,0),"")</f>
        <v/>
      </c>
      <c r="AM371" s="46" t="str">
        <f>IF(J371&lt;&gt;"","-" &amp;TEXT(comp[[#This Row],[Cr]],"0.#") &amp;TEXT(J$1,0),"")</f>
        <v/>
      </c>
      <c r="AN371" s="46" t="str">
        <f>IF(M371&lt;&gt;"","-" &amp;TEXT(comp[[#This Row],[Ta]],"0.#") &amp;TEXT(M$1,0),"")</f>
        <v/>
      </c>
      <c r="AO371" s="46" t="str">
        <f>IF(N371&lt;&gt;"","-" &amp;TEXT(comp[[#This Row],[Nb]],"0.#") &amp;TEXT(N$1,0),"")</f>
        <v/>
      </c>
      <c r="AP371" s="46" t="str">
        <f>IF(O371&lt;&gt;"","-" &amp;TEXT(comp[[#This Row],[V]],"0.#") &amp;TEXT(O$1,0),"")</f>
        <v>-6.V</v>
      </c>
      <c r="AQ371" s="46" t="str">
        <f>IF(L371&lt;&gt;"","-" &amp;TEXT(comp[[#This Row],[Ti]],"0.#") &amp;TEXT(L$1,0),"")</f>
        <v/>
      </c>
      <c r="AR371" s="46" t="str">
        <f>IF(P371&lt;&gt;"","-" &amp;TEXT(comp[[#This Row],[Mo]],"0.#") &amp;TEXT(P$1,0),"")</f>
        <v/>
      </c>
      <c r="AS371" s="46" t="str">
        <f>IF(Q371&lt;&gt;"","-" &amp;TEXT(comp[[#This Row],[C]],"0.##") &amp;TEXT(Q$1,0),"")</f>
        <v/>
      </c>
      <c r="AT371" s="46" t="str">
        <f>IF(R371&lt;&gt;"","-" &amp;TEXT(comp[[#This Row],[Zr]],"0.##") &amp;TEXT(R$1,0),"")</f>
        <v/>
      </c>
      <c r="AU371" s="46" t="str">
        <f>IF(S371&lt;&gt;"","-" &amp;TEXT(comp[[#This Row],[B]],"0.##") &amp;TEXT(S$1,0),"")</f>
        <v/>
      </c>
      <c r="AV371" s="46" t="str">
        <f>IF(T371&lt;&gt;"","-" &amp;TEXT(comp[[#This Row],[Ir]],"0.#") &amp;TEXT(T$1,0),"")</f>
        <v/>
      </c>
      <c r="AW371" s="46" t="str">
        <f>IF(U371&lt;&gt;"","-" &amp;TEXT(comp[[#This Row],[Re]],"0.#") &amp;TEXT(U$1,0),"")</f>
        <v/>
      </c>
      <c r="AX371" s="46" t="str">
        <f>IF(V371&lt;&gt;"","-" &amp;TEXT(comp[[#This Row],[Si]],"0.#") &amp;TEXT(V$1,0),"")</f>
        <v/>
      </c>
      <c r="AY371" s="46" t="str">
        <f>IF(W371&lt;&gt;"","-" &amp;TEXT(comp[[#This Row],[Fe]],"0.#") &amp;TEXT(W$1,0),"")</f>
        <v/>
      </c>
      <c r="AZ371" s="46" t="str">
        <f>IF(X371&lt;&gt;"","-" &amp;TEXT(comp[[#This Row],[Y]],"0.#") &amp;TEXT(X$1,0),"")</f>
        <v/>
      </c>
      <c r="BA371" s="46" t="str">
        <f>IF(Y371&lt;&gt;"","-" &amp;TEXT(comp[[#This Row],[Hf]],"0.#") &amp;TEXT(Y$1,0),"")</f>
        <v/>
      </c>
      <c r="BB371" s="46" t="str">
        <f>IF(Z371&lt;&gt;"","-" &amp;TEXT(comp[[#This Row],[Ge]],"0.#") &amp;TEXT(Z$1,0),"")</f>
        <v/>
      </c>
      <c r="BC371" s="46" t="str">
        <f>IF(AA371&lt;&gt;"","-" &amp;TEXT(comp[[#This Row],[Mn]],"0.#") &amp;TEXT(AA$1,0),"")</f>
        <v/>
      </c>
      <c r="BD371" s="46" t="str">
        <f>IF(AB371&lt;&gt;"","-" &amp;TEXT(comp[[#This Row],[Sc]],"0.#") &amp;TEXT(AB$1,0),"")</f>
        <v/>
      </c>
      <c r="BE371" s="46" t="str">
        <f>IF(AC371&lt;&gt;"","-" &amp;TEXT(comp[[#This Row],[Ru]],"0.#") &amp;TEXT(AC$1,0),"")</f>
        <v/>
      </c>
      <c r="BF371" s="46" t="str">
        <f>IF(AD371&lt;&gt;"","-" &amp;TEXT(comp[[#This Row],[Ce]],"0.#") &amp;TEXT(AD$1,0),"")</f>
        <v/>
      </c>
      <c r="BG371" s="46" t="str">
        <f>IF(AE371&lt;&gt;"","-" &amp;TEXT([1]comp!$AE371,"0.#") &amp;TEXT(AE$1,0),"")</f>
        <v/>
      </c>
      <c r="BH371" s="60" t="str">
        <f>[1]comp!$D371 &amp; [1]comp!$E371</f>
        <v>Co-9Al-3W-6VPollock, T. M. M. et al. New Co-based γ-γ’ High-temperature Alloys. JOM 62, 58–63 (2010).</v>
      </c>
      <c r="BI371" s="63" t="str">
        <f t="shared" si="27"/>
        <v>Co-9.Al-3.W-6.V</v>
      </c>
      <c r="BJ371" s="60" t="s">
        <v>1816</v>
      </c>
      <c r="BK371" t="str">
        <f t="shared" si="28"/>
        <v>-9.Al-3.W-6.V</v>
      </c>
      <c r="BL371"/>
      <c r="BM371"/>
      <c r="BN371"/>
      <c r="BO371"/>
    </row>
    <row r="372" spans="1:67" s="28" customFormat="1" x14ac:dyDescent="0.3">
      <c r="A372" s="26" t="str">
        <f t="shared" si="30"/>
        <v>Co-9.Al-6.W-3.Mo</v>
      </c>
      <c r="B372" s="38" t="s">
        <v>1484</v>
      </c>
      <c r="C372" s="38" t="s">
        <v>3020</v>
      </c>
      <c r="D372" s="37" t="s">
        <v>798</v>
      </c>
      <c r="E372" s="32" t="s">
        <v>795</v>
      </c>
      <c r="F372" s="31">
        <v>390</v>
      </c>
      <c r="G372" s="54">
        <f t="shared" si="31"/>
        <v>82</v>
      </c>
      <c r="H372" s="55"/>
      <c r="I372" s="55">
        <v>9</v>
      </c>
      <c r="J372" s="55"/>
      <c r="K372" s="55">
        <v>6</v>
      </c>
      <c r="L372" s="55"/>
      <c r="M372" s="55"/>
      <c r="N372" s="55"/>
      <c r="O372" s="55"/>
      <c r="P372" s="55">
        <v>3</v>
      </c>
      <c r="Q372" s="51"/>
      <c r="R372" s="51"/>
      <c r="S372" s="51"/>
      <c r="T372" s="55"/>
      <c r="U372" s="55"/>
      <c r="V372" s="55"/>
      <c r="W372" s="55"/>
      <c r="X372" s="55"/>
      <c r="Y372" s="55"/>
      <c r="Z372" s="55"/>
      <c r="AA372" s="55"/>
      <c r="AB372" s="55"/>
      <c r="AC372" s="55"/>
      <c r="AD372" s="55"/>
      <c r="AE372" s="55"/>
      <c r="AF372" s="31">
        <f t="shared" si="29"/>
        <v>9.0044000000000004</v>
      </c>
      <c r="AG372" s="31"/>
      <c r="AH372" s="31"/>
      <c r="AI372" s="46" t="s">
        <v>1</v>
      </c>
      <c r="AJ372" s="46" t="str">
        <f>IF(I372&lt;&gt;"","-" &amp;TEXT([1]comp!$I372,"0.#") &amp;TEXT(I$1,0),"")</f>
        <v>-9.Al</v>
      </c>
      <c r="AK372" s="46" t="str">
        <f>IF(K372&lt;&gt;"","-" &amp;TEXT(comp[[#This Row],[W]],"0.#") &amp;TEXT(K$1,0),"")</f>
        <v>-6.W</v>
      </c>
      <c r="AL372" s="46" t="str">
        <f>IF(H372&lt;&gt;"","-" &amp;TEXT(comp[[#This Row],[Ni]],"0.#") &amp;TEXT(H$1,0),"")</f>
        <v/>
      </c>
      <c r="AM372" s="46" t="str">
        <f>IF(J372&lt;&gt;"","-" &amp;TEXT(comp[[#This Row],[Cr]],"0.#") &amp;TEXT(J$1,0),"")</f>
        <v/>
      </c>
      <c r="AN372" s="46" t="str">
        <f>IF(M372&lt;&gt;"","-" &amp;TEXT(comp[[#This Row],[Ta]],"0.#") &amp;TEXT(M$1,0),"")</f>
        <v/>
      </c>
      <c r="AO372" s="46" t="str">
        <f>IF(N372&lt;&gt;"","-" &amp;TEXT(comp[[#This Row],[Nb]],"0.#") &amp;TEXT(N$1,0),"")</f>
        <v/>
      </c>
      <c r="AP372" s="46" t="str">
        <f>IF(O372&lt;&gt;"","-" &amp;TEXT(comp[[#This Row],[V]],"0.#") &amp;TEXT(O$1,0),"")</f>
        <v/>
      </c>
      <c r="AQ372" s="46" t="str">
        <f>IF(L372&lt;&gt;"","-" &amp;TEXT(comp[[#This Row],[Ti]],"0.#") &amp;TEXT(L$1,0),"")</f>
        <v/>
      </c>
      <c r="AR372" s="46" t="str">
        <f>IF(P372&lt;&gt;"","-" &amp;TEXT(comp[[#This Row],[Mo]],"0.#") &amp;TEXT(P$1,0),"")</f>
        <v>-3.Mo</v>
      </c>
      <c r="AS372" s="46" t="str">
        <f>IF(Q372&lt;&gt;"","-" &amp;TEXT(comp[[#This Row],[C]],"0.##") &amp;TEXT(Q$1,0),"")</f>
        <v/>
      </c>
      <c r="AT372" s="46" t="str">
        <f>IF(R372&lt;&gt;"","-" &amp;TEXT(comp[[#This Row],[Zr]],"0.##") &amp;TEXT(R$1,0),"")</f>
        <v/>
      </c>
      <c r="AU372" s="46" t="str">
        <f>IF(S372&lt;&gt;"","-" &amp;TEXT(comp[[#This Row],[B]],"0.##") &amp;TEXT(S$1,0),"")</f>
        <v/>
      </c>
      <c r="AV372" s="46" t="str">
        <f>IF(T372&lt;&gt;"","-" &amp;TEXT(comp[[#This Row],[Ir]],"0.#") &amp;TEXT(T$1,0),"")</f>
        <v/>
      </c>
      <c r="AW372" s="46" t="str">
        <f>IF(U372&lt;&gt;"","-" &amp;TEXT(comp[[#This Row],[Re]],"0.#") &amp;TEXT(U$1,0),"")</f>
        <v/>
      </c>
      <c r="AX372" s="46" t="str">
        <f>IF(V372&lt;&gt;"","-" &amp;TEXT(comp[[#This Row],[Si]],"0.#") &amp;TEXT(V$1,0),"")</f>
        <v/>
      </c>
      <c r="AY372" s="46" t="str">
        <f>IF(W372&lt;&gt;"","-" &amp;TEXT(comp[[#This Row],[Fe]],"0.#") &amp;TEXT(W$1,0),"")</f>
        <v/>
      </c>
      <c r="AZ372" s="46" t="str">
        <f>IF(X372&lt;&gt;"","-" &amp;TEXT(comp[[#This Row],[Y]],"0.#") &amp;TEXT(X$1,0),"")</f>
        <v/>
      </c>
      <c r="BA372" s="46" t="str">
        <f>IF(Y372&lt;&gt;"","-" &amp;TEXT(comp[[#This Row],[Hf]],"0.#") &amp;TEXT(Y$1,0),"")</f>
        <v/>
      </c>
      <c r="BB372" s="46" t="str">
        <f>IF(Z372&lt;&gt;"","-" &amp;TEXT(comp[[#This Row],[Ge]],"0.#") &amp;TEXT(Z$1,0),"")</f>
        <v/>
      </c>
      <c r="BC372" s="46" t="str">
        <f>IF(AA372&lt;&gt;"","-" &amp;TEXT(comp[[#This Row],[Mn]],"0.#") &amp;TEXT(AA$1,0),"")</f>
        <v/>
      </c>
      <c r="BD372" s="46" t="str">
        <f>IF(AB372&lt;&gt;"","-" &amp;TEXT(comp[[#This Row],[Sc]],"0.#") &amp;TEXT(AB$1,0),"")</f>
        <v/>
      </c>
      <c r="BE372" s="46" t="str">
        <f>IF(AC372&lt;&gt;"","-" &amp;TEXT(comp[[#This Row],[Ru]],"0.#") &amp;TEXT(AC$1,0),"")</f>
        <v/>
      </c>
      <c r="BF372" s="46" t="str">
        <f>IF(AD372&lt;&gt;"","-" &amp;TEXT(comp[[#This Row],[Ce]],"0.#") &amp;TEXT(AD$1,0),"")</f>
        <v/>
      </c>
      <c r="BG372" s="46" t="str">
        <f>IF(AE372&lt;&gt;"","-" &amp;TEXT([1]comp!$AE372,"0.#") &amp;TEXT(AE$1,0),"")</f>
        <v/>
      </c>
      <c r="BH372" s="32" t="str">
        <f>[1]comp!$D372 &amp; [1]comp!$E372</f>
        <v>Co-9Al-6W-3MoPollock, T. M. M. et al. New Co-based γ-γ’ High-temperature Alloys. JOM 62, 58–63 (2010).</v>
      </c>
      <c r="BI372" s="73" t="str">
        <f t="shared" si="27"/>
        <v>Co-9.Al-6.W-3.Mo</v>
      </c>
      <c r="BJ372" s="32" t="s">
        <v>1817</v>
      </c>
      <c r="BK372" t="str">
        <f t="shared" si="28"/>
        <v>-9.Al-6.W-3.Mo</v>
      </c>
      <c r="BL372"/>
      <c r="BM372"/>
      <c r="BN372"/>
      <c r="BO372"/>
    </row>
    <row r="373" spans="1:67" s="28" customFormat="1" x14ac:dyDescent="0.3">
      <c r="A373" s="26" t="str">
        <f t="shared" si="30"/>
        <v>Co-9.Al-7.5W-1.5Mo</v>
      </c>
      <c r="B373" s="38" t="s">
        <v>1484</v>
      </c>
      <c r="C373" s="38" t="s">
        <v>3021</v>
      </c>
      <c r="D373" s="37" t="s">
        <v>804</v>
      </c>
      <c r="E373" s="32" t="s">
        <v>795</v>
      </c>
      <c r="F373" s="31">
        <v>391</v>
      </c>
      <c r="G373" s="54">
        <f t="shared" si="31"/>
        <v>82</v>
      </c>
      <c r="H373" s="55"/>
      <c r="I373" s="55">
        <v>9</v>
      </c>
      <c r="J373" s="55"/>
      <c r="K373" s="55">
        <v>7.5</v>
      </c>
      <c r="L373" s="55"/>
      <c r="M373" s="55"/>
      <c r="N373" s="55"/>
      <c r="O373" s="55"/>
      <c r="P373" s="55">
        <v>1.5</v>
      </c>
      <c r="Q373" s="51"/>
      <c r="R373" s="51"/>
      <c r="S373" s="51"/>
      <c r="T373" s="55"/>
      <c r="U373" s="55"/>
      <c r="V373" s="55"/>
      <c r="W373" s="55"/>
      <c r="X373" s="55"/>
      <c r="Y373" s="55"/>
      <c r="Z373" s="55"/>
      <c r="AA373" s="55"/>
      <c r="AB373" s="55"/>
      <c r="AC373" s="55"/>
      <c r="AD373" s="55"/>
      <c r="AE373" s="55"/>
      <c r="AF373" s="31">
        <f t="shared" si="29"/>
        <v>9.1389499999999995</v>
      </c>
      <c r="AG373" s="31"/>
      <c r="AH373" s="31"/>
      <c r="AI373" s="46" t="s">
        <v>1</v>
      </c>
      <c r="AJ373" s="46" t="str">
        <f>IF(I373&lt;&gt;"","-" &amp;TEXT([1]comp!$I373,"0.#") &amp;TEXT(I$1,0),"")</f>
        <v>-9.Al</v>
      </c>
      <c r="AK373" s="46" t="str">
        <f>IF(K373&lt;&gt;"","-" &amp;TEXT(comp[[#This Row],[W]],"0.#") &amp;TEXT(K$1,0),"")</f>
        <v>-7.5W</v>
      </c>
      <c r="AL373" s="46" t="str">
        <f>IF(H373&lt;&gt;"","-" &amp;TEXT(comp[[#This Row],[Ni]],"0.#") &amp;TEXT(H$1,0),"")</f>
        <v/>
      </c>
      <c r="AM373" s="46" t="str">
        <f>IF(J373&lt;&gt;"","-" &amp;TEXT(comp[[#This Row],[Cr]],"0.#") &amp;TEXT(J$1,0),"")</f>
        <v/>
      </c>
      <c r="AN373" s="46" t="str">
        <f>IF(M373&lt;&gt;"","-" &amp;TEXT(comp[[#This Row],[Ta]],"0.#") &amp;TEXT(M$1,0),"")</f>
        <v/>
      </c>
      <c r="AO373" s="46" t="str">
        <f>IF(N373&lt;&gt;"","-" &amp;TEXT(comp[[#This Row],[Nb]],"0.#") &amp;TEXT(N$1,0),"")</f>
        <v/>
      </c>
      <c r="AP373" s="46" t="str">
        <f>IF(O373&lt;&gt;"","-" &amp;TEXT(comp[[#This Row],[V]],"0.#") &amp;TEXT(O$1,0),"")</f>
        <v/>
      </c>
      <c r="AQ373" s="46" t="str">
        <f>IF(L373&lt;&gt;"","-" &amp;TEXT(comp[[#This Row],[Ti]],"0.#") &amp;TEXT(L$1,0),"")</f>
        <v/>
      </c>
      <c r="AR373" s="46" t="str">
        <f>IF(P373&lt;&gt;"","-" &amp;TEXT(comp[[#This Row],[Mo]],"0.#") &amp;TEXT(P$1,0),"")</f>
        <v>-1.5Mo</v>
      </c>
      <c r="AS373" s="46" t="str">
        <f>IF(Q373&lt;&gt;"","-" &amp;TEXT(comp[[#This Row],[C]],"0.##") &amp;TEXT(Q$1,0),"")</f>
        <v/>
      </c>
      <c r="AT373" s="46" t="str">
        <f>IF(R373&lt;&gt;"","-" &amp;TEXT(comp[[#This Row],[Zr]],"0.##") &amp;TEXT(R$1,0),"")</f>
        <v/>
      </c>
      <c r="AU373" s="46" t="str">
        <f>IF(S373&lt;&gt;"","-" &amp;TEXT(comp[[#This Row],[B]],"0.##") &amp;TEXT(S$1,0),"")</f>
        <v/>
      </c>
      <c r="AV373" s="46" t="str">
        <f>IF(T373&lt;&gt;"","-" &amp;TEXT(comp[[#This Row],[Ir]],"0.#") &amp;TEXT(T$1,0),"")</f>
        <v/>
      </c>
      <c r="AW373" s="46" t="str">
        <f>IF(U373&lt;&gt;"","-" &amp;TEXT(comp[[#This Row],[Re]],"0.#") &amp;TEXT(U$1,0),"")</f>
        <v/>
      </c>
      <c r="AX373" s="46" t="str">
        <f>IF(V373&lt;&gt;"","-" &amp;TEXT(comp[[#This Row],[Si]],"0.#") &amp;TEXT(V$1,0),"")</f>
        <v/>
      </c>
      <c r="AY373" s="46" t="str">
        <f>IF(W373&lt;&gt;"","-" &amp;TEXT(comp[[#This Row],[Fe]],"0.#") &amp;TEXT(W$1,0),"")</f>
        <v/>
      </c>
      <c r="AZ373" s="46" t="str">
        <f>IF(X373&lt;&gt;"","-" &amp;TEXT(comp[[#This Row],[Y]],"0.#") &amp;TEXT(X$1,0),"")</f>
        <v/>
      </c>
      <c r="BA373" s="46" t="str">
        <f>IF(Y373&lt;&gt;"","-" &amp;TEXT(comp[[#This Row],[Hf]],"0.#") &amp;TEXT(Y$1,0),"")</f>
        <v/>
      </c>
      <c r="BB373" s="46" t="str">
        <f>IF(Z373&lt;&gt;"","-" &amp;TEXT(comp[[#This Row],[Ge]],"0.#") &amp;TEXT(Z$1,0),"")</f>
        <v/>
      </c>
      <c r="BC373" s="46" t="str">
        <f>IF(AA373&lt;&gt;"","-" &amp;TEXT(comp[[#This Row],[Mn]],"0.#") &amp;TEXT(AA$1,0),"")</f>
        <v/>
      </c>
      <c r="BD373" s="46" t="str">
        <f>IF(AB373&lt;&gt;"","-" &amp;TEXT(comp[[#This Row],[Sc]],"0.#") &amp;TEXT(AB$1,0),"")</f>
        <v/>
      </c>
      <c r="BE373" s="46" t="str">
        <f>IF(AC373&lt;&gt;"","-" &amp;TEXT(comp[[#This Row],[Ru]],"0.#") &amp;TEXT(AC$1,0),"")</f>
        <v/>
      </c>
      <c r="BF373" s="46" t="str">
        <f>IF(AD373&lt;&gt;"","-" &amp;TEXT(comp[[#This Row],[Ce]],"0.#") &amp;TEXT(AD$1,0),"")</f>
        <v/>
      </c>
      <c r="BG373" s="46" t="str">
        <f>IF(AE373&lt;&gt;"","-" &amp;TEXT([1]comp!$AE373,"0.#") &amp;TEXT(AE$1,0),"")</f>
        <v/>
      </c>
      <c r="BH373" s="32" t="str">
        <f>[1]comp!$D373 &amp; [1]comp!$E373</f>
        <v>Co-9Al-7.5W-1.5MoPollock, T. M. M. et al. New Co-based γ-γ’ High-temperature Alloys. JOM 62, 58–63 (2010).</v>
      </c>
      <c r="BI373" s="73" t="str">
        <f t="shared" si="27"/>
        <v>Co-9.Al-7.5W-1.5Mo</v>
      </c>
      <c r="BJ373" s="32" t="s">
        <v>1818</v>
      </c>
      <c r="BK373" t="str">
        <f t="shared" si="28"/>
        <v>-9.Al-7.5W-1.5Mo</v>
      </c>
      <c r="BL373"/>
      <c r="BM373"/>
      <c r="BN373"/>
      <c r="BO373"/>
    </row>
    <row r="374" spans="1:67" s="31" customFormat="1" x14ac:dyDescent="0.3">
      <c r="A374" s="26" t="str">
        <f t="shared" si="30"/>
        <v>Co-10.Ni-9.Al-9.W</v>
      </c>
      <c r="B374" s="38" t="s">
        <v>1484</v>
      </c>
      <c r="C374" s="38" t="s">
        <v>3022</v>
      </c>
      <c r="D374" s="37" t="s">
        <v>799</v>
      </c>
      <c r="E374" s="32" t="s">
        <v>795</v>
      </c>
      <c r="F374" s="31">
        <v>392</v>
      </c>
      <c r="G374" s="54">
        <f t="shared" si="31"/>
        <v>72</v>
      </c>
      <c r="H374" s="55">
        <v>10</v>
      </c>
      <c r="I374" s="55">
        <v>9</v>
      </c>
      <c r="J374" s="55"/>
      <c r="K374" s="55">
        <v>9</v>
      </c>
      <c r="L374" s="55"/>
      <c r="M374" s="55"/>
      <c r="N374" s="55"/>
      <c r="O374" s="55"/>
      <c r="P374" s="55"/>
      <c r="Q374" s="51"/>
      <c r="R374" s="51"/>
      <c r="S374" s="51"/>
      <c r="T374" s="55"/>
      <c r="U374" s="55"/>
      <c r="V374" s="55"/>
      <c r="W374" s="55"/>
      <c r="X374" s="55"/>
      <c r="Y374" s="55"/>
      <c r="Z374" s="55"/>
      <c r="AA374" s="55"/>
      <c r="AB374" s="55"/>
      <c r="AC374" s="55"/>
      <c r="AD374" s="55"/>
      <c r="AE374" s="55"/>
      <c r="AF374" s="31">
        <f t="shared" si="29"/>
        <v>9.2743000000000002</v>
      </c>
      <c r="AI374" s="46" t="s">
        <v>1</v>
      </c>
      <c r="AJ374" s="46" t="str">
        <f>IF(I374&lt;&gt;"","-" &amp;TEXT([1]comp!$I374,"0.#") &amp;TEXT(I$1,0),"")</f>
        <v>-9.Al</v>
      </c>
      <c r="AK374" s="46" t="str">
        <f>IF(K374&lt;&gt;"","-" &amp;TEXT(comp[[#This Row],[W]],"0.#") &amp;TEXT(K$1,0),"")</f>
        <v>-9.W</v>
      </c>
      <c r="AL374" s="46" t="str">
        <f>IF(H374&lt;&gt;"","-" &amp;TEXT(comp[[#This Row],[Ni]],"0.#") &amp;TEXT(H$1,0),"")</f>
        <v>-10.Ni</v>
      </c>
      <c r="AM374" s="46" t="str">
        <f>IF(J374&lt;&gt;"","-" &amp;TEXT(comp[[#This Row],[Cr]],"0.#") &amp;TEXT(J$1,0),"")</f>
        <v/>
      </c>
      <c r="AN374" s="46" t="str">
        <f>IF(M374&lt;&gt;"","-" &amp;TEXT(comp[[#This Row],[Ta]],"0.#") &amp;TEXT(M$1,0),"")</f>
        <v/>
      </c>
      <c r="AO374" s="46" t="str">
        <f>IF(N374&lt;&gt;"","-" &amp;TEXT(comp[[#This Row],[Nb]],"0.#") &amp;TEXT(N$1,0),"")</f>
        <v/>
      </c>
      <c r="AP374" s="46" t="str">
        <f>IF(O374&lt;&gt;"","-" &amp;TEXT(comp[[#This Row],[V]],"0.#") &amp;TEXT(O$1,0),"")</f>
        <v/>
      </c>
      <c r="AQ374" s="46" t="str">
        <f>IF(L374&lt;&gt;"","-" &amp;TEXT(comp[[#This Row],[Ti]],"0.#") &amp;TEXT(L$1,0),"")</f>
        <v/>
      </c>
      <c r="AR374" s="46" t="str">
        <f>IF(P374&lt;&gt;"","-" &amp;TEXT(comp[[#This Row],[Mo]],"0.#") &amp;TEXT(P$1,0),"")</f>
        <v/>
      </c>
      <c r="AS374" s="46" t="str">
        <f>IF(Q374&lt;&gt;"","-" &amp;TEXT(comp[[#This Row],[C]],"0.##") &amp;TEXT(Q$1,0),"")</f>
        <v/>
      </c>
      <c r="AT374" s="46" t="str">
        <f>IF(R374&lt;&gt;"","-" &amp;TEXT(comp[[#This Row],[Zr]],"0.##") &amp;TEXT(R$1,0),"")</f>
        <v/>
      </c>
      <c r="AU374" s="46" t="str">
        <f>IF(S374&lt;&gt;"","-" &amp;TEXT(comp[[#This Row],[B]],"0.##") &amp;TEXT(S$1,0),"")</f>
        <v/>
      </c>
      <c r="AV374" s="46" t="str">
        <f>IF(T374&lt;&gt;"","-" &amp;TEXT(comp[[#This Row],[Ir]],"0.#") &amp;TEXT(T$1,0),"")</f>
        <v/>
      </c>
      <c r="AW374" s="46" t="str">
        <f>IF(U374&lt;&gt;"","-" &amp;TEXT(comp[[#This Row],[Re]],"0.#") &amp;TEXT(U$1,0),"")</f>
        <v/>
      </c>
      <c r="AX374" s="46" t="str">
        <f>IF(V374&lt;&gt;"","-" &amp;TEXT(comp[[#This Row],[Si]],"0.#") &amp;TEXT(V$1,0),"")</f>
        <v/>
      </c>
      <c r="AY374" s="46" t="str">
        <f>IF(W374&lt;&gt;"","-" &amp;TEXT(comp[[#This Row],[Fe]],"0.#") &amp;TEXT(W$1,0),"")</f>
        <v/>
      </c>
      <c r="AZ374" s="46" t="str">
        <f>IF(X374&lt;&gt;"","-" &amp;TEXT(comp[[#This Row],[Y]],"0.#") &amp;TEXT(X$1,0),"")</f>
        <v/>
      </c>
      <c r="BA374" s="46" t="str">
        <f>IF(Y374&lt;&gt;"","-" &amp;TEXT(comp[[#This Row],[Hf]],"0.#") &amp;TEXT(Y$1,0),"")</f>
        <v/>
      </c>
      <c r="BB374" s="46" t="str">
        <f>IF(Z374&lt;&gt;"","-" &amp;TEXT(comp[[#This Row],[Ge]],"0.#") &amp;TEXT(Z$1,0),"")</f>
        <v/>
      </c>
      <c r="BC374" s="46" t="str">
        <f>IF(AA374&lt;&gt;"","-" &amp;TEXT(comp[[#This Row],[Mn]],"0.#") &amp;TEXT(AA$1,0),"")</f>
        <v/>
      </c>
      <c r="BD374" s="46" t="str">
        <f>IF(AB374&lt;&gt;"","-" &amp;TEXT(comp[[#This Row],[Sc]],"0.#") &amp;TEXT(AB$1,0),"")</f>
        <v/>
      </c>
      <c r="BE374" s="46" t="str">
        <f>IF(AC374&lt;&gt;"","-" &amp;TEXT(comp[[#This Row],[Ru]],"0.#") &amp;TEXT(AC$1,0),"")</f>
        <v/>
      </c>
      <c r="BF374" s="46" t="str">
        <f>IF(AD374&lt;&gt;"","-" &amp;TEXT(comp[[#This Row],[Ce]],"0.#") &amp;TEXT(AD$1,0),"")</f>
        <v/>
      </c>
      <c r="BG374" s="46" t="str">
        <f>IF(AE374&lt;&gt;"","-" &amp;TEXT([1]comp!$AE374,"0.#") &amp;TEXT(AE$1,0),"")</f>
        <v/>
      </c>
      <c r="BH374" s="32" t="str">
        <f>[1]comp!$D374 &amp; [1]comp!$E374</f>
        <v>Co-9Al-9W-10NiPollock, T. M. M. et al. New Co-based γ-γ’ High-temperature Alloys. JOM 62, 58–63 (2010).</v>
      </c>
      <c r="BI374" s="73" t="str">
        <f t="shared" si="27"/>
        <v>Co-10.Ni-9.Al-9.W</v>
      </c>
      <c r="BJ374" s="32" t="s">
        <v>1819</v>
      </c>
      <c r="BK374" t="str">
        <f t="shared" si="28"/>
        <v>-9.Al-9.W-10.Ni</v>
      </c>
      <c r="BL374"/>
      <c r="BM374"/>
      <c r="BN374"/>
      <c r="BO374"/>
    </row>
    <row r="375" spans="1:67" s="31" customFormat="1" x14ac:dyDescent="0.3">
      <c r="A375" s="26" t="str">
        <f t="shared" si="30"/>
        <v>Co-20.Ni-9.Al-9.W</v>
      </c>
      <c r="B375" s="38" t="s">
        <v>1484</v>
      </c>
      <c r="C375" s="38" t="s">
        <v>3023</v>
      </c>
      <c r="D375" s="37" t="s">
        <v>800</v>
      </c>
      <c r="E375" s="32" t="s">
        <v>795</v>
      </c>
      <c r="F375" s="31">
        <v>393</v>
      </c>
      <c r="G375" s="54">
        <f t="shared" si="31"/>
        <v>62</v>
      </c>
      <c r="H375" s="55">
        <v>20</v>
      </c>
      <c r="I375" s="55">
        <v>9</v>
      </c>
      <c r="J375" s="55"/>
      <c r="K375" s="55">
        <v>9</v>
      </c>
      <c r="L375" s="55"/>
      <c r="M375" s="55"/>
      <c r="N375" s="55"/>
      <c r="O375" s="55"/>
      <c r="P375" s="55"/>
      <c r="Q375" s="51"/>
      <c r="R375" s="51"/>
      <c r="S375" s="51"/>
      <c r="T375" s="55"/>
      <c r="U375" s="55"/>
      <c r="V375" s="55"/>
      <c r="W375" s="55"/>
      <c r="X375" s="55"/>
      <c r="Y375" s="55"/>
      <c r="Z375" s="55"/>
      <c r="AA375" s="55"/>
      <c r="AB375" s="55"/>
      <c r="AC375" s="55"/>
      <c r="AD375" s="55"/>
      <c r="AE375" s="55"/>
      <c r="AF375" s="31">
        <f t="shared" si="29"/>
        <v>9.2751000000000001</v>
      </c>
      <c r="AI375" s="46" t="s">
        <v>1</v>
      </c>
      <c r="AJ375" s="46" t="str">
        <f>IF(I375&lt;&gt;"","-" &amp;TEXT([1]comp!$I375,"0.#") &amp;TEXT(I$1,0),"")</f>
        <v>-9.Al</v>
      </c>
      <c r="AK375" s="46" t="str">
        <f>IF(K375&lt;&gt;"","-" &amp;TEXT(comp[[#This Row],[W]],"0.#") &amp;TEXT(K$1,0),"")</f>
        <v>-9.W</v>
      </c>
      <c r="AL375" s="46" t="str">
        <f>IF(H375&lt;&gt;"","-" &amp;TEXT(comp[[#This Row],[Ni]],"0.#") &amp;TEXT(H$1,0),"")</f>
        <v>-20.Ni</v>
      </c>
      <c r="AM375" s="46" t="str">
        <f>IF(J375&lt;&gt;"","-" &amp;TEXT(comp[[#This Row],[Cr]],"0.#") &amp;TEXT(J$1,0),"")</f>
        <v/>
      </c>
      <c r="AN375" s="46" t="str">
        <f>IF(M375&lt;&gt;"","-" &amp;TEXT(comp[[#This Row],[Ta]],"0.#") &amp;TEXT(M$1,0),"")</f>
        <v/>
      </c>
      <c r="AO375" s="46" t="str">
        <f>IF(N375&lt;&gt;"","-" &amp;TEXT(comp[[#This Row],[Nb]],"0.#") &amp;TEXT(N$1,0),"")</f>
        <v/>
      </c>
      <c r="AP375" s="46" t="str">
        <f>IF(O375&lt;&gt;"","-" &amp;TEXT(comp[[#This Row],[V]],"0.#") &amp;TEXT(O$1,0),"")</f>
        <v/>
      </c>
      <c r="AQ375" s="46" t="str">
        <f>IF(L375&lt;&gt;"","-" &amp;TEXT(comp[[#This Row],[Ti]],"0.#") &amp;TEXT(L$1,0),"")</f>
        <v/>
      </c>
      <c r="AR375" s="46" t="str">
        <f>IF(P375&lt;&gt;"","-" &amp;TEXT(comp[[#This Row],[Mo]],"0.#") &amp;TEXT(P$1,0),"")</f>
        <v/>
      </c>
      <c r="AS375" s="46" t="str">
        <f>IF(Q375&lt;&gt;"","-" &amp;TEXT(comp[[#This Row],[C]],"0.##") &amp;TEXT(Q$1,0),"")</f>
        <v/>
      </c>
      <c r="AT375" s="46" t="str">
        <f>IF(R375&lt;&gt;"","-" &amp;TEXT(comp[[#This Row],[Zr]],"0.##") &amp;TEXT(R$1,0),"")</f>
        <v/>
      </c>
      <c r="AU375" s="46" t="str">
        <f>IF(S375&lt;&gt;"","-" &amp;TEXT(comp[[#This Row],[B]],"0.##") &amp;TEXT(S$1,0),"")</f>
        <v/>
      </c>
      <c r="AV375" s="46" t="str">
        <f>IF(T375&lt;&gt;"","-" &amp;TEXT(comp[[#This Row],[Ir]],"0.#") &amp;TEXT(T$1,0),"")</f>
        <v/>
      </c>
      <c r="AW375" s="46" t="str">
        <f>IF(U375&lt;&gt;"","-" &amp;TEXT(comp[[#This Row],[Re]],"0.#") &amp;TEXT(U$1,0),"")</f>
        <v/>
      </c>
      <c r="AX375" s="46" t="str">
        <f>IF(V375&lt;&gt;"","-" &amp;TEXT(comp[[#This Row],[Si]],"0.#") &amp;TEXT(V$1,0),"")</f>
        <v/>
      </c>
      <c r="AY375" s="46" t="str">
        <f>IF(W375&lt;&gt;"","-" &amp;TEXT(comp[[#This Row],[Fe]],"0.#") &amp;TEXT(W$1,0),"")</f>
        <v/>
      </c>
      <c r="AZ375" s="46" t="str">
        <f>IF(X375&lt;&gt;"","-" &amp;TEXT(comp[[#This Row],[Y]],"0.#") &amp;TEXT(X$1,0),"")</f>
        <v/>
      </c>
      <c r="BA375" s="46" t="str">
        <f>IF(Y375&lt;&gt;"","-" &amp;TEXT(comp[[#This Row],[Hf]],"0.#") &amp;TEXT(Y$1,0),"")</f>
        <v/>
      </c>
      <c r="BB375" s="46" t="str">
        <f>IF(Z375&lt;&gt;"","-" &amp;TEXT(comp[[#This Row],[Ge]],"0.#") &amp;TEXT(Z$1,0),"")</f>
        <v/>
      </c>
      <c r="BC375" s="46" t="str">
        <f>IF(AA375&lt;&gt;"","-" &amp;TEXT(comp[[#This Row],[Mn]],"0.#") &amp;TEXT(AA$1,0),"")</f>
        <v/>
      </c>
      <c r="BD375" s="46" t="str">
        <f>IF(AB375&lt;&gt;"","-" &amp;TEXT(comp[[#This Row],[Sc]],"0.#") &amp;TEXT(AB$1,0),"")</f>
        <v/>
      </c>
      <c r="BE375" s="46" t="str">
        <f>IF(AC375&lt;&gt;"","-" &amp;TEXT(comp[[#This Row],[Ru]],"0.#") &amp;TEXT(AC$1,0),"")</f>
        <v/>
      </c>
      <c r="BF375" s="46" t="str">
        <f>IF(AD375&lt;&gt;"","-" &amp;TEXT(comp[[#This Row],[Ce]],"0.#") &amp;TEXT(AD$1,0),"")</f>
        <v/>
      </c>
      <c r="BG375" s="46" t="str">
        <f>IF(AE375&lt;&gt;"","-" &amp;TEXT([1]comp!$AE375,"0.#") &amp;TEXT(AE$1,0),"")</f>
        <v/>
      </c>
      <c r="BH375" s="32" t="str">
        <f>[1]comp!$D375 &amp; [1]comp!$E375</f>
        <v>Co-9Al-9W-20NiPollock, T. M. M. et al. New Co-based γ-γ’ High-temperature Alloys. JOM 62, 58–63 (2010).</v>
      </c>
      <c r="BI375" s="73" t="str">
        <f t="shared" si="27"/>
        <v>Co-20.Ni-9.Al-9.W</v>
      </c>
      <c r="BJ375" s="32" t="s">
        <v>1820</v>
      </c>
      <c r="BK375" t="str">
        <f t="shared" si="28"/>
        <v>-9.Al-9.W-20.Ni</v>
      </c>
      <c r="BL375"/>
      <c r="BM375"/>
      <c r="BN375"/>
      <c r="BO375"/>
    </row>
    <row r="376" spans="1:67" s="31" customFormat="1" x14ac:dyDescent="0.3">
      <c r="A376" s="26" t="str">
        <f t="shared" si="30"/>
        <v>Co-9.2Al-9.2W</v>
      </c>
      <c r="B376" s="38" t="s">
        <v>1484</v>
      </c>
      <c r="C376" s="38" t="s">
        <v>2756</v>
      </c>
      <c r="D376" s="37" t="s">
        <v>801</v>
      </c>
      <c r="E376" s="32" t="s">
        <v>795</v>
      </c>
      <c r="F376" s="31">
        <v>394</v>
      </c>
      <c r="G376" s="54">
        <f t="shared" si="31"/>
        <v>81.599999999999994</v>
      </c>
      <c r="H376" s="55"/>
      <c r="I376" s="55">
        <v>9.1999999999999993</v>
      </c>
      <c r="J376" s="55"/>
      <c r="K376" s="55">
        <v>9.1999999999999993</v>
      </c>
      <c r="L376" s="55"/>
      <c r="M376" s="55"/>
      <c r="N376" s="55"/>
      <c r="O376" s="55"/>
      <c r="P376" s="55"/>
      <c r="Q376" s="51"/>
      <c r="R376" s="51"/>
      <c r="S376" s="51"/>
      <c r="T376" s="55"/>
      <c r="U376" s="55"/>
      <c r="V376" s="55"/>
      <c r="W376" s="55"/>
      <c r="X376" s="55"/>
      <c r="Y376" s="55"/>
      <c r="Z376" s="55"/>
      <c r="AA376" s="55"/>
      <c r="AB376" s="55"/>
      <c r="AC376" s="55"/>
      <c r="AD376" s="55"/>
      <c r="AE376" s="55"/>
      <c r="AF376" s="31">
        <f t="shared" si="29"/>
        <v>9.2818000000000005</v>
      </c>
      <c r="AI376" s="46" t="s">
        <v>1</v>
      </c>
      <c r="AJ376" s="46" t="str">
        <f>IF(I376&lt;&gt;"","-" &amp;TEXT([1]comp!$I376,"0.#") &amp;TEXT(I$1,0),"")</f>
        <v>-9.2Al</v>
      </c>
      <c r="AK376" s="46" t="str">
        <f>IF(K376&lt;&gt;"","-" &amp;TEXT(comp[[#This Row],[W]],"0.#") &amp;TEXT(K$1,0),"")</f>
        <v>-9.2W</v>
      </c>
      <c r="AL376" s="46" t="str">
        <f>IF(H376&lt;&gt;"","-" &amp;TEXT(comp[[#This Row],[Ni]],"0.#") &amp;TEXT(H$1,0),"")</f>
        <v/>
      </c>
      <c r="AM376" s="46" t="str">
        <f>IF(J376&lt;&gt;"","-" &amp;TEXT(comp[[#This Row],[Cr]],"0.#") &amp;TEXT(J$1,0),"")</f>
        <v/>
      </c>
      <c r="AN376" s="46" t="str">
        <f>IF(M376&lt;&gt;"","-" &amp;TEXT(comp[[#This Row],[Ta]],"0.#") &amp;TEXT(M$1,0),"")</f>
        <v/>
      </c>
      <c r="AO376" s="46" t="str">
        <f>IF(N376&lt;&gt;"","-" &amp;TEXT(comp[[#This Row],[Nb]],"0.#") &amp;TEXT(N$1,0),"")</f>
        <v/>
      </c>
      <c r="AP376" s="46" t="str">
        <f>IF(O376&lt;&gt;"","-" &amp;TEXT(comp[[#This Row],[V]],"0.#") &amp;TEXT(O$1,0),"")</f>
        <v/>
      </c>
      <c r="AQ376" s="46" t="str">
        <f>IF(L376&lt;&gt;"","-" &amp;TEXT(comp[[#This Row],[Ti]],"0.#") &amp;TEXT(L$1,0),"")</f>
        <v/>
      </c>
      <c r="AR376" s="46" t="str">
        <f>IF(P376&lt;&gt;"","-" &amp;TEXT(comp[[#This Row],[Mo]],"0.#") &amp;TEXT(P$1,0),"")</f>
        <v/>
      </c>
      <c r="AS376" s="46" t="str">
        <f>IF(Q376&lt;&gt;"","-" &amp;TEXT(comp[[#This Row],[C]],"0.##") &amp;TEXT(Q$1,0),"")</f>
        <v/>
      </c>
      <c r="AT376" s="46" t="str">
        <f>IF(R376&lt;&gt;"","-" &amp;TEXT(comp[[#This Row],[Zr]],"0.##") &amp;TEXT(R$1,0),"")</f>
        <v/>
      </c>
      <c r="AU376" s="46" t="str">
        <f>IF(S376&lt;&gt;"","-" &amp;TEXT(comp[[#This Row],[B]],"0.##") &amp;TEXT(S$1,0),"")</f>
        <v/>
      </c>
      <c r="AV376" s="46" t="str">
        <f>IF(T376&lt;&gt;"","-" &amp;TEXT(comp[[#This Row],[Ir]],"0.#") &amp;TEXT(T$1,0),"")</f>
        <v/>
      </c>
      <c r="AW376" s="46" t="str">
        <f>IF(U376&lt;&gt;"","-" &amp;TEXT(comp[[#This Row],[Re]],"0.#") &amp;TEXT(U$1,0),"")</f>
        <v/>
      </c>
      <c r="AX376" s="46" t="str">
        <f>IF(V376&lt;&gt;"","-" &amp;TEXT(comp[[#This Row],[Si]],"0.#") &amp;TEXT(V$1,0),"")</f>
        <v/>
      </c>
      <c r="AY376" s="46" t="str">
        <f>IF(W376&lt;&gt;"","-" &amp;TEXT(comp[[#This Row],[Fe]],"0.#") &amp;TEXT(W$1,0),"")</f>
        <v/>
      </c>
      <c r="AZ376" s="46" t="str">
        <f>IF(X376&lt;&gt;"","-" &amp;TEXT(comp[[#This Row],[Y]],"0.#") &amp;TEXT(X$1,0),"")</f>
        <v/>
      </c>
      <c r="BA376" s="46" t="str">
        <f>IF(Y376&lt;&gt;"","-" &amp;TEXT(comp[[#This Row],[Hf]],"0.#") &amp;TEXT(Y$1,0),"")</f>
        <v/>
      </c>
      <c r="BB376" s="46" t="str">
        <f>IF(Z376&lt;&gt;"","-" &amp;TEXT(comp[[#This Row],[Ge]],"0.#") &amp;TEXT(Z$1,0),"")</f>
        <v/>
      </c>
      <c r="BC376" s="46" t="str">
        <f>IF(AA376&lt;&gt;"","-" &amp;TEXT(comp[[#This Row],[Mn]],"0.#") &amp;TEXT(AA$1,0),"")</f>
        <v/>
      </c>
      <c r="BD376" s="46" t="str">
        <f>IF(AB376&lt;&gt;"","-" &amp;TEXT(comp[[#This Row],[Sc]],"0.#") &amp;TEXT(AB$1,0),"")</f>
        <v/>
      </c>
      <c r="BE376" s="46" t="str">
        <f>IF(AC376&lt;&gt;"","-" &amp;TEXT(comp[[#This Row],[Ru]],"0.#") &amp;TEXT(AC$1,0),"")</f>
        <v/>
      </c>
      <c r="BF376" s="46" t="str">
        <f>IF(AD376&lt;&gt;"","-" &amp;TEXT(comp[[#This Row],[Ce]],"0.#") &amp;TEXT(AD$1,0),"")</f>
        <v/>
      </c>
      <c r="BG376" s="46" t="str">
        <f>IF(AE376&lt;&gt;"","-" &amp;TEXT([1]comp!$AE376,"0.#") &amp;TEXT(AE$1,0),"")</f>
        <v/>
      </c>
      <c r="BH376" s="32" t="str">
        <f>[1]comp!$D376 &amp; [1]comp!$E376</f>
        <v>Co-9.2Al-9WPollock, T. M. M. et al. New Co-based γ-γ’ High-temperature Alloys. JOM 62, 58–63 (2010).</v>
      </c>
      <c r="BI376" s="73" t="str">
        <f t="shared" si="27"/>
        <v>Co-9.2Al-9.2W</v>
      </c>
      <c r="BJ376" s="32" t="s">
        <v>1815</v>
      </c>
      <c r="BK376" t="str">
        <f t="shared" si="28"/>
        <v>-9.2Al-9.2W</v>
      </c>
      <c r="BL376"/>
      <c r="BM376"/>
      <c r="BN376"/>
      <c r="BO376"/>
    </row>
    <row r="377" spans="1:67" s="31" customFormat="1" x14ac:dyDescent="0.3">
      <c r="A377" s="26" t="str">
        <f t="shared" si="30"/>
        <v>Co-8.8Al-9.8W-2.Re</v>
      </c>
      <c r="B377" s="38" t="s">
        <v>1484</v>
      </c>
      <c r="C377" s="38" t="s">
        <v>3024</v>
      </c>
      <c r="D377" s="37" t="s">
        <v>802</v>
      </c>
      <c r="E377" s="32" t="s">
        <v>795</v>
      </c>
      <c r="F377" s="31">
        <v>395</v>
      </c>
      <c r="G377" s="54">
        <f t="shared" si="31"/>
        <v>79.400000000000006</v>
      </c>
      <c r="H377" s="55"/>
      <c r="I377" s="55">
        <v>8.8000000000000007</v>
      </c>
      <c r="J377" s="55"/>
      <c r="K377" s="55">
        <v>9.8000000000000007</v>
      </c>
      <c r="L377" s="55"/>
      <c r="M377" s="55"/>
      <c r="N377" s="55"/>
      <c r="O377" s="55"/>
      <c r="P377" s="55"/>
      <c r="Q377" s="51"/>
      <c r="R377" s="51"/>
      <c r="S377" s="51"/>
      <c r="T377" s="55"/>
      <c r="U377" s="55">
        <v>2</v>
      </c>
      <c r="V377" s="55"/>
      <c r="W377" s="55"/>
      <c r="X377" s="55"/>
      <c r="Y377" s="55"/>
      <c r="Z377" s="55"/>
      <c r="AA377" s="55"/>
      <c r="AB377" s="55"/>
      <c r="AC377" s="55"/>
      <c r="AD377" s="55"/>
      <c r="AE377" s="55"/>
      <c r="AF377" s="31">
        <f t="shared" si="29"/>
        <v>9.6111000000000004</v>
      </c>
      <c r="AI377" s="46" t="s">
        <v>1</v>
      </c>
      <c r="AJ377" s="46" t="str">
        <f>IF(I377&lt;&gt;"","-" &amp;TEXT([1]comp!$I377,"0.#") &amp;TEXT(I$1,0),"")</f>
        <v>-8.8Al</v>
      </c>
      <c r="AK377" s="46" t="str">
        <f>IF(K377&lt;&gt;"","-" &amp;TEXT(comp[[#This Row],[W]],"0.#") &amp;TEXT(K$1,0),"")</f>
        <v>-9.8W</v>
      </c>
      <c r="AL377" s="46" t="str">
        <f>IF(H377&lt;&gt;"","-" &amp;TEXT(comp[[#This Row],[Ni]],"0.#") &amp;TEXT(H$1,0),"")</f>
        <v/>
      </c>
      <c r="AM377" s="46" t="str">
        <f>IF(J377&lt;&gt;"","-" &amp;TEXT(comp[[#This Row],[Cr]],"0.#") &amp;TEXT(J$1,0),"")</f>
        <v/>
      </c>
      <c r="AN377" s="46" t="str">
        <f>IF(M377&lt;&gt;"","-" &amp;TEXT(comp[[#This Row],[Ta]],"0.#") &amp;TEXT(M$1,0),"")</f>
        <v/>
      </c>
      <c r="AO377" s="46" t="str">
        <f>IF(N377&lt;&gt;"","-" &amp;TEXT(comp[[#This Row],[Nb]],"0.#") &amp;TEXT(N$1,0),"")</f>
        <v/>
      </c>
      <c r="AP377" s="46" t="str">
        <f>IF(O377&lt;&gt;"","-" &amp;TEXT(comp[[#This Row],[V]],"0.#") &amp;TEXT(O$1,0),"")</f>
        <v/>
      </c>
      <c r="AQ377" s="46" t="str">
        <f>IF(L377&lt;&gt;"","-" &amp;TEXT(comp[[#This Row],[Ti]],"0.#") &amp;TEXT(L$1,0),"")</f>
        <v/>
      </c>
      <c r="AR377" s="46" t="str">
        <f>IF(P377&lt;&gt;"","-" &amp;TEXT(comp[[#This Row],[Mo]],"0.#") &amp;TEXT(P$1,0),"")</f>
        <v/>
      </c>
      <c r="AS377" s="46" t="str">
        <f>IF(Q377&lt;&gt;"","-" &amp;TEXT(comp[[#This Row],[C]],"0.##") &amp;TEXT(Q$1,0),"")</f>
        <v/>
      </c>
      <c r="AT377" s="46" t="str">
        <f>IF(R377&lt;&gt;"","-" &amp;TEXT(comp[[#This Row],[Zr]],"0.##") &amp;TEXT(R$1,0),"")</f>
        <v/>
      </c>
      <c r="AU377" s="46" t="str">
        <f>IF(S377&lt;&gt;"","-" &amp;TEXT(comp[[#This Row],[B]],"0.##") &amp;TEXT(S$1,0),"")</f>
        <v/>
      </c>
      <c r="AV377" s="46" t="str">
        <f>IF(T377&lt;&gt;"","-" &amp;TEXT(comp[[#This Row],[Ir]],"0.#") &amp;TEXT(T$1,0),"")</f>
        <v/>
      </c>
      <c r="AW377" s="46" t="str">
        <f>IF(U377&lt;&gt;"","-" &amp;TEXT(comp[[#This Row],[Re]],"0.#") &amp;TEXT(U$1,0),"")</f>
        <v>-2.Re</v>
      </c>
      <c r="AX377" s="46" t="str">
        <f>IF(V377&lt;&gt;"","-" &amp;TEXT(comp[[#This Row],[Si]],"0.#") &amp;TEXT(V$1,0),"")</f>
        <v/>
      </c>
      <c r="AY377" s="46" t="str">
        <f>IF(W377&lt;&gt;"","-" &amp;TEXT(comp[[#This Row],[Fe]],"0.#") &amp;TEXT(W$1,0),"")</f>
        <v/>
      </c>
      <c r="AZ377" s="46" t="str">
        <f>IF(X377&lt;&gt;"","-" &amp;TEXT(comp[[#This Row],[Y]],"0.#") &amp;TEXT(X$1,0),"")</f>
        <v/>
      </c>
      <c r="BA377" s="46" t="str">
        <f>IF(Y377&lt;&gt;"","-" &amp;TEXT(comp[[#This Row],[Hf]],"0.#") &amp;TEXT(Y$1,0),"")</f>
        <v/>
      </c>
      <c r="BB377" s="46" t="str">
        <f>IF(Z377&lt;&gt;"","-" &amp;TEXT(comp[[#This Row],[Ge]],"0.#") &amp;TEXT(Z$1,0),"")</f>
        <v/>
      </c>
      <c r="BC377" s="46" t="str">
        <f>IF(AA377&lt;&gt;"","-" &amp;TEXT(comp[[#This Row],[Mn]],"0.#") &amp;TEXT(AA$1,0),"")</f>
        <v/>
      </c>
      <c r="BD377" s="46" t="str">
        <f>IF(AB377&lt;&gt;"","-" &amp;TEXT(comp[[#This Row],[Sc]],"0.#") &amp;TEXT(AB$1,0),"")</f>
        <v/>
      </c>
      <c r="BE377" s="46" t="str">
        <f>IF(AC377&lt;&gt;"","-" &amp;TEXT(comp[[#This Row],[Ru]],"0.#") &amp;TEXT(AC$1,0),"")</f>
        <v/>
      </c>
      <c r="BF377" s="46" t="str">
        <f>IF(AD377&lt;&gt;"","-" &amp;TEXT(comp[[#This Row],[Ce]],"0.#") &amp;TEXT(AD$1,0),"")</f>
        <v/>
      </c>
      <c r="BG377" s="46" t="str">
        <f>IF(AE377&lt;&gt;"","-" &amp;TEXT([1]comp!$AE377,"0.#") &amp;TEXT(AE$1,0),"")</f>
        <v/>
      </c>
      <c r="BH377" s="32" t="str">
        <f>[1]comp!$D377 &amp; [1]comp!$E377</f>
        <v>Co-8.8Al-9.8W-2RePollock, T. M. M. et al. New Co-based γ-γ’ High-temperature Alloys. JOM 62, 58–63 (2010).</v>
      </c>
      <c r="BI377" s="73" t="str">
        <f t="shared" si="27"/>
        <v>Co-8.8Al-9.8W-2.Re</v>
      </c>
      <c r="BJ377" s="32" t="s">
        <v>1814</v>
      </c>
      <c r="BK377" t="str">
        <f t="shared" si="28"/>
        <v>-8.8Al-9.8W-2.Re</v>
      </c>
      <c r="BL377"/>
      <c r="BM377"/>
      <c r="BN377"/>
      <c r="BO377"/>
    </row>
    <row r="378" spans="1:67" s="31" customFormat="1" x14ac:dyDescent="0.3">
      <c r="A378" s="26" t="str">
        <f t="shared" si="30"/>
        <v>Co-9.Al-9.W-2.Ti-0.12B</v>
      </c>
      <c r="B378" s="38" t="s">
        <v>1484</v>
      </c>
      <c r="C378" s="38" t="s">
        <v>3025</v>
      </c>
      <c r="D378" s="37" t="s">
        <v>812</v>
      </c>
      <c r="E378" s="31" t="s">
        <v>810</v>
      </c>
      <c r="F378" s="31">
        <v>396</v>
      </c>
      <c r="G378" s="54">
        <f t="shared" si="31"/>
        <v>79.88</v>
      </c>
      <c r="H378" s="55"/>
      <c r="I378" s="55">
        <v>9</v>
      </c>
      <c r="J378" s="55"/>
      <c r="K378" s="55">
        <v>9</v>
      </c>
      <c r="L378" s="55">
        <v>2</v>
      </c>
      <c r="M378" s="55"/>
      <c r="N378" s="55"/>
      <c r="O378" s="55"/>
      <c r="P378" s="55"/>
      <c r="Q378" s="51"/>
      <c r="R378" s="51"/>
      <c r="S378" s="51">
        <v>0.12</v>
      </c>
      <c r="T378" s="55"/>
      <c r="U378" s="55"/>
      <c r="V378" s="55"/>
      <c r="W378" s="55"/>
      <c r="X378" s="55"/>
      <c r="Y378" s="55"/>
      <c r="Z378" s="55"/>
      <c r="AA378" s="55"/>
      <c r="AB378" s="55"/>
      <c r="AC378" s="55"/>
      <c r="AD378" s="55"/>
      <c r="AE378" s="55"/>
      <c r="AF378" s="31">
        <f t="shared" si="29"/>
        <v>9.1779119999999992</v>
      </c>
      <c r="AI378" s="46" t="s">
        <v>1</v>
      </c>
      <c r="AJ378" s="46" t="str">
        <f>IF(I378&lt;&gt;"","-" &amp;TEXT([1]comp!$I378,"0.#") &amp;TEXT(I$1,0),"")</f>
        <v>-9.Al</v>
      </c>
      <c r="AK378" s="46" t="str">
        <f>IF(K378&lt;&gt;"","-" &amp;TEXT(comp[[#This Row],[W]],"0.#") &amp;TEXT(K$1,0),"")</f>
        <v>-9.W</v>
      </c>
      <c r="AL378" s="46" t="str">
        <f>IF(H378&lt;&gt;"","-" &amp;TEXT(comp[[#This Row],[Ni]],"0.#") &amp;TEXT(H$1,0),"")</f>
        <v/>
      </c>
      <c r="AM378" s="46" t="str">
        <f>IF(J378&lt;&gt;"","-" &amp;TEXT(comp[[#This Row],[Cr]],"0.#") &amp;TEXT(J$1,0),"")</f>
        <v/>
      </c>
      <c r="AN378" s="46" t="str">
        <f>IF(M378&lt;&gt;"","-" &amp;TEXT(comp[[#This Row],[Ta]],"0.#") &amp;TEXT(M$1,0),"")</f>
        <v/>
      </c>
      <c r="AO378" s="46" t="str">
        <f>IF(N378&lt;&gt;"","-" &amp;TEXT(comp[[#This Row],[Nb]],"0.#") &amp;TEXT(N$1,0),"")</f>
        <v/>
      </c>
      <c r="AP378" s="46" t="str">
        <f>IF(O378&lt;&gt;"","-" &amp;TEXT(comp[[#This Row],[V]],"0.#") &amp;TEXT(O$1,0),"")</f>
        <v/>
      </c>
      <c r="AQ378" s="46" t="str">
        <f>IF(L378&lt;&gt;"","-" &amp;TEXT(comp[[#This Row],[Ti]],"0.#") &amp;TEXT(L$1,0),"")</f>
        <v>-2.Ti</v>
      </c>
      <c r="AR378" s="46" t="str">
        <f>IF(P378&lt;&gt;"","-" &amp;TEXT(comp[[#This Row],[Mo]],"0.#") &amp;TEXT(P$1,0),"")</f>
        <v/>
      </c>
      <c r="AS378" s="46" t="str">
        <f>IF(Q378&lt;&gt;"","-" &amp;TEXT(comp[[#This Row],[C]],"0.##") &amp;TEXT(Q$1,0),"")</f>
        <v/>
      </c>
      <c r="AT378" s="46" t="str">
        <f>IF(R378&lt;&gt;"","-" &amp;TEXT(comp[[#This Row],[Zr]],"0.##") &amp;TEXT(R$1,0),"")</f>
        <v/>
      </c>
      <c r="AU378" s="46" t="str">
        <f>IF(S378&lt;&gt;"","-" &amp;TEXT(comp[[#This Row],[B]],"0.##") &amp;TEXT(S$1,0),"")</f>
        <v>-0.12B</v>
      </c>
      <c r="AV378" s="46" t="str">
        <f>IF(T378&lt;&gt;"","-" &amp;TEXT(comp[[#This Row],[Ir]],"0.#") &amp;TEXT(T$1,0),"")</f>
        <v/>
      </c>
      <c r="AW378" s="46" t="str">
        <f>IF(U378&lt;&gt;"","-" &amp;TEXT(comp[[#This Row],[Re]],"0.#") &amp;TEXT(U$1,0),"")</f>
        <v/>
      </c>
      <c r="AX378" s="46" t="str">
        <f>IF(V378&lt;&gt;"","-" &amp;TEXT(comp[[#This Row],[Si]],"0.#") &amp;TEXT(V$1,0),"")</f>
        <v/>
      </c>
      <c r="AY378" s="46" t="str">
        <f>IF(W378&lt;&gt;"","-" &amp;TEXT(comp[[#This Row],[Fe]],"0.#") &amp;TEXT(W$1,0),"")</f>
        <v/>
      </c>
      <c r="AZ378" s="46" t="str">
        <f>IF(X378&lt;&gt;"","-" &amp;TEXT(comp[[#This Row],[Y]],"0.#") &amp;TEXT(X$1,0),"")</f>
        <v/>
      </c>
      <c r="BA378" s="46" t="str">
        <f>IF(Y378&lt;&gt;"","-" &amp;TEXT(comp[[#This Row],[Hf]],"0.#") &amp;TEXT(Y$1,0),"")</f>
        <v/>
      </c>
      <c r="BB378" s="46" t="str">
        <f>IF(Z378&lt;&gt;"","-" &amp;TEXT(comp[[#This Row],[Ge]],"0.#") &amp;TEXT(Z$1,0),"")</f>
        <v/>
      </c>
      <c r="BC378" s="46" t="str">
        <f>IF(AA378&lt;&gt;"","-" &amp;TEXT(comp[[#This Row],[Mn]],"0.#") &amp;TEXT(AA$1,0),"")</f>
        <v/>
      </c>
      <c r="BD378" s="46" t="str">
        <f>IF(AB378&lt;&gt;"","-" &amp;TEXT(comp[[#This Row],[Sc]],"0.#") &amp;TEXT(AB$1,0),"")</f>
        <v/>
      </c>
      <c r="BE378" s="46" t="str">
        <f>IF(AC378&lt;&gt;"","-" &amp;TEXT(comp[[#This Row],[Ru]],"0.#") &amp;TEXT(AC$1,0),"")</f>
        <v/>
      </c>
      <c r="BF378" s="46" t="str">
        <f>IF(AD378&lt;&gt;"","-" &amp;TEXT(comp[[#This Row],[Ce]],"0.#") &amp;TEXT(AD$1,0),"")</f>
        <v/>
      </c>
      <c r="BG378" s="46" t="str">
        <f>IF(AE378&lt;&gt;"","-" &amp;TEXT([1]comp!$AE378,"0.#") &amp;TEXT(AE$1,0),"")</f>
        <v/>
      </c>
      <c r="BH378" s="31" t="str">
        <f>[1]comp!$D378 &amp; [1]comp!$E378</f>
        <v>Co-9Al-9Ta-2TiPovstugar, I. et al. Elemental partitioning and mechanical properties of Ti- and Ta-containing Co-Al-W-base superalloys studied by atom probe tomography and nanoindentation. Acta Mater. 78, 78–85 (2014).</v>
      </c>
      <c r="BI378" s="73" t="str">
        <f t="shared" si="27"/>
        <v>Co-9.Al-9.W-2.Ti-0.12B</v>
      </c>
      <c r="BJ378" s="31" t="s">
        <v>2011</v>
      </c>
      <c r="BK378" t="str">
        <f t="shared" si="28"/>
        <v>-9.Al-9.W-2.Ti-0.12B</v>
      </c>
      <c r="BL378"/>
      <c r="BM378"/>
      <c r="BN378"/>
      <c r="BO378"/>
    </row>
    <row r="379" spans="1:67" s="31" customFormat="1" x14ac:dyDescent="0.3">
      <c r="A379" s="26" t="str">
        <f t="shared" si="30"/>
        <v>Co-9.Al-9.W-2.Ti-2.Ta</v>
      </c>
      <c r="B379" s="30" t="s">
        <v>1483</v>
      </c>
      <c r="C379" s="30" t="s">
        <v>3026</v>
      </c>
      <c r="D379" s="34" t="s">
        <v>814</v>
      </c>
      <c r="E379" s="28" t="s">
        <v>810</v>
      </c>
      <c r="F379" s="28">
        <v>397</v>
      </c>
      <c r="G379" s="54">
        <f t="shared" si="31"/>
        <v>78</v>
      </c>
      <c r="H379" s="56"/>
      <c r="I379" s="56">
        <v>9</v>
      </c>
      <c r="J379" s="56"/>
      <c r="K379" s="56">
        <v>9</v>
      </c>
      <c r="L379" s="56">
        <v>2</v>
      </c>
      <c r="M379" s="56">
        <v>2</v>
      </c>
      <c r="N379" s="56"/>
      <c r="O379" s="56"/>
      <c r="P379" s="56"/>
      <c r="Q379" s="52"/>
      <c r="R379" s="52"/>
      <c r="S379" s="52"/>
      <c r="T379" s="56"/>
      <c r="U379" s="56"/>
      <c r="V379" s="56"/>
      <c r="W379" s="56"/>
      <c r="X379" s="56"/>
      <c r="Y379" s="56"/>
      <c r="Z379" s="56"/>
      <c r="AA379" s="56"/>
      <c r="AB379" s="56"/>
      <c r="AC379" s="56"/>
      <c r="AD379" s="56"/>
      <c r="AE379" s="56"/>
      <c r="AF379" s="28">
        <f t="shared" si="29"/>
        <v>9.3406400000000005</v>
      </c>
      <c r="AG379" s="28"/>
      <c r="AH379" s="28"/>
      <c r="AI379" s="46" t="s">
        <v>1</v>
      </c>
      <c r="AJ379" s="46" t="str">
        <f>IF(I379&lt;&gt;"","-" &amp;TEXT([1]comp!$I379,"0.#") &amp;TEXT(I$1,0),"")</f>
        <v>-9.Al</v>
      </c>
      <c r="AK379" s="46" t="str">
        <f>IF(K379&lt;&gt;"","-" &amp;TEXT(comp[[#This Row],[W]],"0.#") &amp;TEXT(K$1,0),"")</f>
        <v>-9.W</v>
      </c>
      <c r="AL379" s="46" t="str">
        <f>IF(H379&lt;&gt;"","-" &amp;TEXT(comp[[#This Row],[Ni]],"0.#") &amp;TEXT(H$1,0),"")</f>
        <v/>
      </c>
      <c r="AM379" s="46" t="str">
        <f>IF(J379&lt;&gt;"","-" &amp;TEXT(comp[[#This Row],[Cr]],"0.#") &amp;TEXT(J$1,0),"")</f>
        <v/>
      </c>
      <c r="AN379" s="46" t="str">
        <f>IF(M379&lt;&gt;"","-" &amp;TEXT(comp[[#This Row],[Ta]],"0.#") &amp;TEXT(M$1,0),"")</f>
        <v>-2.Ta</v>
      </c>
      <c r="AO379" s="46" t="str">
        <f>IF(N379&lt;&gt;"","-" &amp;TEXT(comp[[#This Row],[Nb]],"0.#") &amp;TEXT(N$1,0),"")</f>
        <v/>
      </c>
      <c r="AP379" s="46" t="str">
        <f>IF(O379&lt;&gt;"","-" &amp;TEXT(comp[[#This Row],[V]],"0.#") &amp;TEXT(O$1,0),"")</f>
        <v/>
      </c>
      <c r="AQ379" s="46" t="str">
        <f>IF(L379&lt;&gt;"","-" &amp;TEXT(comp[[#This Row],[Ti]],"0.#") &amp;TEXT(L$1,0),"")</f>
        <v>-2.Ti</v>
      </c>
      <c r="AR379" s="46" t="str">
        <f>IF(P379&lt;&gt;"","-" &amp;TEXT(comp[[#This Row],[Mo]],"0.#") &amp;TEXT(P$1,0),"")</f>
        <v/>
      </c>
      <c r="AS379" s="46" t="str">
        <f>IF(Q379&lt;&gt;"","-" &amp;TEXT(comp[[#This Row],[C]],"0.##") &amp;TEXT(Q$1,0),"")</f>
        <v/>
      </c>
      <c r="AT379" s="46" t="str">
        <f>IF(R379&lt;&gt;"","-" &amp;TEXT(comp[[#This Row],[Zr]],"0.##") &amp;TEXT(R$1,0),"")</f>
        <v/>
      </c>
      <c r="AU379" s="46" t="str">
        <f>IF(S379&lt;&gt;"","-" &amp;TEXT(comp[[#This Row],[B]],"0.##") &amp;TEXT(S$1,0),"")</f>
        <v/>
      </c>
      <c r="AV379" s="46" t="str">
        <f>IF(T379&lt;&gt;"","-" &amp;TEXT(comp[[#This Row],[Ir]],"0.#") &amp;TEXT(T$1,0),"")</f>
        <v/>
      </c>
      <c r="AW379" s="46" t="str">
        <f>IF(U379&lt;&gt;"","-" &amp;TEXT(comp[[#This Row],[Re]],"0.#") &amp;TEXT(U$1,0),"")</f>
        <v/>
      </c>
      <c r="AX379" s="46" t="str">
        <f>IF(V379&lt;&gt;"","-" &amp;TEXT(comp[[#This Row],[Si]],"0.#") &amp;TEXT(V$1,0),"")</f>
        <v/>
      </c>
      <c r="AY379" s="46" t="str">
        <f>IF(W379&lt;&gt;"","-" &amp;TEXT(comp[[#This Row],[Fe]],"0.#") &amp;TEXT(W$1,0),"")</f>
        <v/>
      </c>
      <c r="AZ379" s="46" t="str">
        <f>IF(X379&lt;&gt;"","-" &amp;TEXT(comp[[#This Row],[Y]],"0.#") &amp;TEXT(X$1,0),"")</f>
        <v/>
      </c>
      <c r="BA379" s="46" t="str">
        <f>IF(Y379&lt;&gt;"","-" &amp;TEXT(comp[[#This Row],[Hf]],"0.#") &amp;TEXT(Y$1,0),"")</f>
        <v/>
      </c>
      <c r="BB379" s="46" t="str">
        <f>IF(Z379&lt;&gt;"","-" &amp;TEXT(comp[[#This Row],[Ge]],"0.#") &amp;TEXT(Z$1,0),"")</f>
        <v/>
      </c>
      <c r="BC379" s="46" t="str">
        <f>IF(AA379&lt;&gt;"","-" &amp;TEXT(comp[[#This Row],[Mn]],"0.#") &amp;TEXT(AA$1,0),"")</f>
        <v/>
      </c>
      <c r="BD379" s="46" t="str">
        <f>IF(AB379&lt;&gt;"","-" &amp;TEXT(comp[[#This Row],[Sc]],"0.#") &amp;TEXT(AB$1,0),"")</f>
        <v/>
      </c>
      <c r="BE379" s="46" t="str">
        <f>IF(AC379&lt;&gt;"","-" &amp;TEXT(comp[[#This Row],[Ru]],"0.#") &amp;TEXT(AC$1,0),"")</f>
        <v/>
      </c>
      <c r="BF379" s="46" t="str">
        <f>IF(AD379&lt;&gt;"","-" &amp;TEXT(comp[[#This Row],[Ce]],"0.#") &amp;TEXT(AD$1,0),"")</f>
        <v/>
      </c>
      <c r="BG379" s="46" t="str">
        <f>IF(AE379&lt;&gt;"","-" &amp;TEXT([1]comp!$AE379,"0.#") &amp;TEXT(AE$1,0),"")</f>
        <v/>
      </c>
      <c r="BH379" s="28" t="str">
        <f>[1]comp!$D379 &amp; [1]comp!$E379</f>
        <v>Co-9Al-9Ta-2Ti-2TaPovstugar, I. et al. Elemental partitioning and mechanical properties of Ti- and Ta-containing Co-Al-W-base superalloys studied by atom probe tomography and nanoindentation. Acta Mater. 78, 78–85 (2014).</v>
      </c>
      <c r="BI379" s="36" t="str">
        <f t="shared" si="27"/>
        <v>Co-9.Al-9.W-2.Ti-2.Ta</v>
      </c>
      <c r="BJ379" s="28" t="s">
        <v>2012</v>
      </c>
      <c r="BK379" t="str">
        <f t="shared" si="28"/>
        <v>-9.Al-9.W-2.Ta-2.Ti</v>
      </c>
      <c r="BL379"/>
      <c r="BM379"/>
      <c r="BN379"/>
      <c r="BO379"/>
    </row>
    <row r="380" spans="1:67" s="31" customFormat="1" x14ac:dyDescent="0.3">
      <c r="A380" s="26" t="str">
        <f t="shared" si="30"/>
        <v>Co-9.Al-9.W-0.12B</v>
      </c>
      <c r="B380" s="38" t="s">
        <v>1484</v>
      </c>
      <c r="C380" s="38" t="s">
        <v>2899</v>
      </c>
      <c r="D380" s="37" t="s">
        <v>811</v>
      </c>
      <c r="E380" s="31" t="s">
        <v>810</v>
      </c>
      <c r="F380" s="31">
        <v>398</v>
      </c>
      <c r="G380" s="54">
        <f t="shared" si="31"/>
        <v>81.88</v>
      </c>
      <c r="H380" s="55"/>
      <c r="I380" s="55">
        <v>9</v>
      </c>
      <c r="J380" s="55"/>
      <c r="K380" s="55">
        <v>9</v>
      </c>
      <c r="L380" s="55"/>
      <c r="M380" s="55"/>
      <c r="N380" s="55"/>
      <c r="O380" s="55"/>
      <c r="P380" s="55"/>
      <c r="Q380" s="51"/>
      <c r="R380" s="51"/>
      <c r="S380" s="51">
        <v>0.12</v>
      </c>
      <c r="T380" s="55"/>
      <c r="U380" s="55"/>
      <c r="V380" s="55"/>
      <c r="W380" s="55"/>
      <c r="X380" s="55"/>
      <c r="Y380" s="55"/>
      <c r="Z380" s="55"/>
      <c r="AA380" s="55"/>
      <c r="AB380" s="55"/>
      <c r="AC380" s="55"/>
      <c r="AD380" s="55"/>
      <c r="AE380" s="55"/>
      <c r="AF380" s="31">
        <f t="shared" si="29"/>
        <v>9.2657720000000001</v>
      </c>
      <c r="AI380" s="46" t="s">
        <v>1</v>
      </c>
      <c r="AJ380" s="46" t="str">
        <f>IF(I380&lt;&gt;"","-" &amp;TEXT([1]comp!$I380,"0.#") &amp;TEXT(I$1,0),"")</f>
        <v>-9.Al</v>
      </c>
      <c r="AK380" s="46" t="str">
        <f>IF(K380&lt;&gt;"","-" &amp;TEXT(comp[[#This Row],[W]],"0.#") &amp;TEXT(K$1,0),"")</f>
        <v>-9.W</v>
      </c>
      <c r="AL380" s="46" t="str">
        <f>IF(H380&lt;&gt;"","-" &amp;TEXT(comp[[#This Row],[Ni]],"0.#") &amp;TEXT(H$1,0),"")</f>
        <v/>
      </c>
      <c r="AM380" s="46" t="str">
        <f>IF(J380&lt;&gt;"","-" &amp;TEXT(comp[[#This Row],[Cr]],"0.#") &amp;TEXT(J$1,0),"")</f>
        <v/>
      </c>
      <c r="AN380" s="46" t="str">
        <f>IF(M380&lt;&gt;"","-" &amp;TEXT(comp[[#This Row],[Ta]],"0.#") &amp;TEXT(M$1,0),"")</f>
        <v/>
      </c>
      <c r="AO380" s="46" t="str">
        <f>IF(N380&lt;&gt;"","-" &amp;TEXT(comp[[#This Row],[Nb]],"0.#") &amp;TEXT(N$1,0),"")</f>
        <v/>
      </c>
      <c r="AP380" s="46" t="str">
        <f>IF(O380&lt;&gt;"","-" &amp;TEXT(comp[[#This Row],[V]],"0.#") &amp;TEXT(O$1,0),"")</f>
        <v/>
      </c>
      <c r="AQ380" s="46" t="str">
        <f>IF(L380&lt;&gt;"","-" &amp;TEXT(comp[[#This Row],[Ti]],"0.#") &amp;TEXT(L$1,0),"")</f>
        <v/>
      </c>
      <c r="AR380" s="46" t="str">
        <f>IF(P380&lt;&gt;"","-" &amp;TEXT(comp[[#This Row],[Mo]],"0.#") &amp;TEXT(P$1,0),"")</f>
        <v/>
      </c>
      <c r="AS380" s="46" t="str">
        <f>IF(Q380&lt;&gt;"","-" &amp;TEXT(comp[[#This Row],[C]],"0.##") &amp;TEXT(Q$1,0),"")</f>
        <v/>
      </c>
      <c r="AT380" s="46" t="str">
        <f>IF(R380&lt;&gt;"","-" &amp;TEXT(comp[[#This Row],[Zr]],"0.##") &amp;TEXT(R$1,0),"")</f>
        <v/>
      </c>
      <c r="AU380" s="46" t="str">
        <f>IF(S380&lt;&gt;"","-" &amp;TEXT(comp[[#This Row],[B]],"0.##") &amp;TEXT(S$1,0),"")</f>
        <v>-0.12B</v>
      </c>
      <c r="AV380" s="46" t="str">
        <f>IF(T380&lt;&gt;"","-" &amp;TEXT(comp[[#This Row],[Ir]],"0.#") &amp;TEXT(T$1,0),"")</f>
        <v/>
      </c>
      <c r="AW380" s="46" t="str">
        <f>IF(U380&lt;&gt;"","-" &amp;TEXT(comp[[#This Row],[Re]],"0.#") &amp;TEXT(U$1,0),"")</f>
        <v/>
      </c>
      <c r="AX380" s="46" t="str">
        <f>IF(V380&lt;&gt;"","-" &amp;TEXT(comp[[#This Row],[Si]],"0.#") &amp;TEXT(V$1,0),"")</f>
        <v/>
      </c>
      <c r="AY380" s="46" t="str">
        <f>IF(W380&lt;&gt;"","-" &amp;TEXT(comp[[#This Row],[Fe]],"0.#") &amp;TEXT(W$1,0),"")</f>
        <v/>
      </c>
      <c r="AZ380" s="46" t="str">
        <f>IF(X380&lt;&gt;"","-" &amp;TEXT(comp[[#This Row],[Y]],"0.#") &amp;TEXT(X$1,0),"")</f>
        <v/>
      </c>
      <c r="BA380" s="46" t="str">
        <f>IF(Y380&lt;&gt;"","-" &amp;TEXT(comp[[#This Row],[Hf]],"0.#") &amp;TEXT(Y$1,0),"")</f>
        <v/>
      </c>
      <c r="BB380" s="46" t="str">
        <f>IF(Z380&lt;&gt;"","-" &amp;TEXT(comp[[#This Row],[Ge]],"0.#") &amp;TEXT(Z$1,0),"")</f>
        <v/>
      </c>
      <c r="BC380" s="46" t="str">
        <f>IF(AA380&lt;&gt;"","-" &amp;TEXT(comp[[#This Row],[Mn]],"0.#") &amp;TEXT(AA$1,0),"")</f>
        <v/>
      </c>
      <c r="BD380" s="46" t="str">
        <f>IF(AB380&lt;&gt;"","-" &amp;TEXT(comp[[#This Row],[Sc]],"0.#") &amp;TEXT(AB$1,0),"")</f>
        <v/>
      </c>
      <c r="BE380" s="46" t="str">
        <f>IF(AC380&lt;&gt;"","-" &amp;TEXT(comp[[#This Row],[Ru]],"0.#") &amp;TEXT(AC$1,0),"")</f>
        <v/>
      </c>
      <c r="BF380" s="46" t="str">
        <f>IF(AD380&lt;&gt;"","-" &amp;TEXT(comp[[#This Row],[Ce]],"0.#") &amp;TEXT(AD$1,0),"")</f>
        <v/>
      </c>
      <c r="BG380" s="46" t="str">
        <f>IF(AE380&lt;&gt;"","-" &amp;TEXT([1]comp!$AE380,"0.#") &amp;TEXT(AE$1,0),"")</f>
        <v/>
      </c>
      <c r="BH380" s="31" t="str">
        <f>[1]comp!$D380 &amp; [1]comp!$E380</f>
        <v>Co-9Al-9TaPovstugar, I. et al. Elemental partitioning and mechanical properties of Ti- and Ta-containing Co-Al-W-base superalloys studied by atom probe tomography and nanoindentation. Acta Mater. 78, 78–85 (2014).</v>
      </c>
      <c r="BI380" s="73" t="str">
        <f t="shared" si="27"/>
        <v>Co-9.Al-9.W-0.12B</v>
      </c>
      <c r="BJ380" s="31" t="s">
        <v>2013</v>
      </c>
      <c r="BK380" t="str">
        <f t="shared" si="28"/>
        <v>-9.Al-9.W-0.12B</v>
      </c>
      <c r="BL380"/>
      <c r="BM380"/>
      <c r="BN380"/>
      <c r="BO380"/>
    </row>
    <row r="381" spans="1:67" s="31" customFormat="1" x14ac:dyDescent="0.3">
      <c r="A381" s="26" t="str">
        <f t="shared" si="30"/>
        <v>Co-9.Al-9.W-2.Ta-0.12B</v>
      </c>
      <c r="B381" s="38" t="s">
        <v>1484</v>
      </c>
      <c r="C381" s="38" t="s">
        <v>2721</v>
      </c>
      <c r="D381" s="37" t="s">
        <v>813</v>
      </c>
      <c r="E381" s="31" t="s">
        <v>810</v>
      </c>
      <c r="F381" s="31">
        <v>399</v>
      </c>
      <c r="G381" s="54">
        <f t="shared" si="31"/>
        <v>79.88</v>
      </c>
      <c r="H381" s="55"/>
      <c r="I381" s="55">
        <v>9</v>
      </c>
      <c r="J381" s="55"/>
      <c r="K381" s="55">
        <v>9</v>
      </c>
      <c r="L381" s="55"/>
      <c r="M381" s="55">
        <v>2</v>
      </c>
      <c r="N381" s="55"/>
      <c r="O381" s="55"/>
      <c r="P381" s="55"/>
      <c r="Q381" s="51"/>
      <c r="R381" s="51"/>
      <c r="S381" s="51">
        <v>0.12</v>
      </c>
      <c r="T381" s="55"/>
      <c r="U381" s="55"/>
      <c r="V381" s="55"/>
      <c r="W381" s="55"/>
      <c r="X381" s="55"/>
      <c r="Y381" s="55"/>
      <c r="Z381" s="55"/>
      <c r="AA381" s="55"/>
      <c r="AB381" s="55"/>
      <c r="AC381" s="55"/>
      <c r="AD381" s="55"/>
      <c r="AE381" s="55"/>
      <c r="AF381" s="31">
        <f t="shared" si="29"/>
        <v>9.4207719999999995</v>
      </c>
      <c r="AI381" s="46" t="s">
        <v>1</v>
      </c>
      <c r="AJ381" s="46" t="str">
        <f>IF(I381&lt;&gt;"","-" &amp;TEXT([1]comp!$I381,"0.#") &amp;TEXT(I$1,0),"")</f>
        <v>-9.Al</v>
      </c>
      <c r="AK381" s="46" t="str">
        <f>IF(K381&lt;&gt;"","-" &amp;TEXT(comp[[#This Row],[W]],"0.#") &amp;TEXT(K$1,0),"")</f>
        <v>-9.W</v>
      </c>
      <c r="AL381" s="46" t="str">
        <f>IF(H381&lt;&gt;"","-" &amp;TEXT(comp[[#This Row],[Ni]],"0.#") &amp;TEXT(H$1,0),"")</f>
        <v/>
      </c>
      <c r="AM381" s="46" t="str">
        <f>IF(J381&lt;&gt;"","-" &amp;TEXT(comp[[#This Row],[Cr]],"0.#") &amp;TEXT(J$1,0),"")</f>
        <v/>
      </c>
      <c r="AN381" s="46" t="str">
        <f>IF(M381&lt;&gt;"","-" &amp;TEXT(comp[[#This Row],[Ta]],"0.#") &amp;TEXT(M$1,0),"")</f>
        <v>-2.Ta</v>
      </c>
      <c r="AO381" s="46" t="str">
        <f>IF(N381&lt;&gt;"","-" &amp;TEXT(comp[[#This Row],[Nb]],"0.#") &amp;TEXT(N$1,0),"")</f>
        <v/>
      </c>
      <c r="AP381" s="46" t="str">
        <f>IF(O381&lt;&gt;"","-" &amp;TEXT(comp[[#This Row],[V]],"0.#") &amp;TEXT(O$1,0),"")</f>
        <v/>
      </c>
      <c r="AQ381" s="46" t="str">
        <f>IF(L381&lt;&gt;"","-" &amp;TEXT(comp[[#This Row],[Ti]],"0.#") &amp;TEXT(L$1,0),"")</f>
        <v/>
      </c>
      <c r="AR381" s="46" t="str">
        <f>IF(P381&lt;&gt;"","-" &amp;TEXT(comp[[#This Row],[Mo]],"0.#") &amp;TEXT(P$1,0),"")</f>
        <v/>
      </c>
      <c r="AS381" s="46" t="str">
        <f>IF(Q381&lt;&gt;"","-" &amp;TEXT(comp[[#This Row],[C]],"0.##") &amp;TEXT(Q$1,0),"")</f>
        <v/>
      </c>
      <c r="AT381" s="46" t="str">
        <f>IF(R381&lt;&gt;"","-" &amp;TEXT(comp[[#This Row],[Zr]],"0.##") &amp;TEXT(R$1,0),"")</f>
        <v/>
      </c>
      <c r="AU381" s="46" t="str">
        <f>IF(S381&lt;&gt;"","-" &amp;TEXT(comp[[#This Row],[B]],"0.##") &amp;TEXT(S$1,0),"")</f>
        <v>-0.12B</v>
      </c>
      <c r="AV381" s="46" t="str">
        <f>IF(T381&lt;&gt;"","-" &amp;TEXT(comp[[#This Row],[Ir]],"0.#") &amp;TEXT(T$1,0),"")</f>
        <v/>
      </c>
      <c r="AW381" s="46" t="str">
        <f>IF(U381&lt;&gt;"","-" &amp;TEXT(comp[[#This Row],[Re]],"0.#") &amp;TEXT(U$1,0),"")</f>
        <v/>
      </c>
      <c r="AX381" s="46" t="str">
        <f>IF(V381&lt;&gt;"","-" &amp;TEXT(comp[[#This Row],[Si]],"0.#") &amp;TEXT(V$1,0),"")</f>
        <v/>
      </c>
      <c r="AY381" s="46" t="str">
        <f>IF(W381&lt;&gt;"","-" &amp;TEXT(comp[[#This Row],[Fe]],"0.#") &amp;TEXT(W$1,0),"")</f>
        <v/>
      </c>
      <c r="AZ381" s="46" t="str">
        <f>IF(X381&lt;&gt;"","-" &amp;TEXT(comp[[#This Row],[Y]],"0.#") &amp;TEXT(X$1,0),"")</f>
        <v/>
      </c>
      <c r="BA381" s="46" t="str">
        <f>IF(Y381&lt;&gt;"","-" &amp;TEXT(comp[[#This Row],[Hf]],"0.#") &amp;TEXT(Y$1,0),"")</f>
        <v/>
      </c>
      <c r="BB381" s="46" t="str">
        <f>IF(Z381&lt;&gt;"","-" &amp;TEXT(comp[[#This Row],[Ge]],"0.#") &amp;TEXT(Z$1,0),"")</f>
        <v/>
      </c>
      <c r="BC381" s="46" t="str">
        <f>IF(AA381&lt;&gt;"","-" &amp;TEXT(comp[[#This Row],[Mn]],"0.#") &amp;TEXT(AA$1,0),"")</f>
        <v/>
      </c>
      <c r="BD381" s="46" t="str">
        <f>IF(AB381&lt;&gt;"","-" &amp;TEXT(comp[[#This Row],[Sc]],"0.#") &amp;TEXT(AB$1,0),"")</f>
        <v/>
      </c>
      <c r="BE381" s="46" t="str">
        <f>IF(AC381&lt;&gt;"","-" &amp;TEXT(comp[[#This Row],[Ru]],"0.#") &amp;TEXT(AC$1,0),"")</f>
        <v/>
      </c>
      <c r="BF381" s="46" t="str">
        <f>IF(AD381&lt;&gt;"","-" &amp;TEXT(comp[[#This Row],[Ce]],"0.#") &amp;TEXT(AD$1,0),"")</f>
        <v/>
      </c>
      <c r="BG381" s="46" t="str">
        <f>IF(AE381&lt;&gt;"","-" &amp;TEXT([1]comp!$AE381,"0.#") &amp;TEXT(AE$1,0),"")</f>
        <v/>
      </c>
      <c r="BH381" s="31" t="str">
        <f>[1]comp!$D381 &amp; [1]comp!$E381</f>
        <v>Co-9Al-9Ta-2TaPovstugar, I. et al. Elemental partitioning and mechanical properties of Ti- and Ta-containing Co-Al-W-base superalloys studied by atom probe tomography and nanoindentation. Acta Mater. 78, 78–85 (2014).</v>
      </c>
      <c r="BI381" s="73" t="str">
        <f t="shared" si="27"/>
        <v>Co-9.Al-9.W-2.Ta-0.12B</v>
      </c>
      <c r="BJ381" s="31" t="s">
        <v>2014</v>
      </c>
      <c r="BK381" t="str">
        <f t="shared" si="28"/>
        <v>-9.Al-9.W-2.Ta-0.12B</v>
      </c>
      <c r="BL381"/>
      <c r="BM381"/>
      <c r="BN381"/>
      <c r="BO381"/>
    </row>
    <row r="382" spans="1:67" s="31" customFormat="1" x14ac:dyDescent="0.3">
      <c r="A382" s="26" t="str">
        <f t="shared" si="30"/>
        <v>Co-8.1Al-8.4W</v>
      </c>
      <c r="B382" s="38" t="s">
        <v>1484</v>
      </c>
      <c r="C382" s="38" t="s">
        <v>2697</v>
      </c>
      <c r="D382" s="31" t="s">
        <v>64</v>
      </c>
      <c r="E382" s="38" t="s">
        <v>88</v>
      </c>
      <c r="F382" s="31">
        <v>400</v>
      </c>
      <c r="G382" s="54">
        <f t="shared" si="31"/>
        <v>83.5</v>
      </c>
      <c r="H382" s="55"/>
      <c r="I382" s="55">
        <v>8.1</v>
      </c>
      <c r="J382" s="55"/>
      <c r="K382" s="55">
        <v>8.4</v>
      </c>
      <c r="L382" s="55"/>
      <c r="M382" s="55"/>
      <c r="N382" s="55"/>
      <c r="O382" s="55"/>
      <c r="P382" s="55"/>
      <c r="Q382" s="51"/>
      <c r="R382" s="51"/>
      <c r="S382" s="51"/>
      <c r="T382" s="55"/>
      <c r="U382" s="55"/>
      <c r="V382" s="55"/>
      <c r="W382" s="55"/>
      <c r="X382" s="55"/>
      <c r="Y382" s="55"/>
      <c r="Z382" s="55"/>
      <c r="AA382" s="55"/>
      <c r="AB382" s="55"/>
      <c r="AC382" s="55"/>
      <c r="AD382" s="55"/>
      <c r="AE382" s="55"/>
      <c r="AF382" s="31">
        <f t="shared" si="29"/>
        <v>9.2672000000000008</v>
      </c>
      <c r="AI382" s="46" t="s">
        <v>1</v>
      </c>
      <c r="AJ382" s="46" t="str">
        <f>IF(I382&lt;&gt;"","-" &amp;TEXT([1]comp!$I382,"0.#") &amp;TEXT(I$1,0),"")</f>
        <v>-8.1Al</v>
      </c>
      <c r="AK382" s="46" t="str">
        <f>IF(K382&lt;&gt;"","-" &amp;TEXT(comp[[#This Row],[W]],"0.#") &amp;TEXT(K$1,0),"")</f>
        <v>-8.4W</v>
      </c>
      <c r="AL382" s="46" t="str">
        <f>IF(H382&lt;&gt;"","-" &amp;TEXT(comp[[#This Row],[Ni]],"0.#") &amp;TEXT(H$1,0),"")</f>
        <v/>
      </c>
      <c r="AM382" s="46" t="str">
        <f>IF(J382&lt;&gt;"","-" &amp;TEXT(comp[[#This Row],[Cr]],"0.#") &amp;TEXT(J$1,0),"")</f>
        <v/>
      </c>
      <c r="AN382" s="46" t="str">
        <f>IF(M382&lt;&gt;"","-" &amp;TEXT(comp[[#This Row],[Ta]],"0.#") &amp;TEXT(M$1,0),"")</f>
        <v/>
      </c>
      <c r="AO382" s="46" t="str">
        <f>IF(N382&lt;&gt;"","-" &amp;TEXT(comp[[#This Row],[Nb]],"0.#") &amp;TEXT(N$1,0),"")</f>
        <v/>
      </c>
      <c r="AP382" s="46" t="str">
        <f>IF(O382&lt;&gt;"","-" &amp;TEXT(comp[[#This Row],[V]],"0.#") &amp;TEXT(O$1,0),"")</f>
        <v/>
      </c>
      <c r="AQ382" s="46" t="str">
        <f>IF(L382&lt;&gt;"","-" &amp;TEXT(comp[[#This Row],[Ti]],"0.#") &amp;TEXT(L$1,0),"")</f>
        <v/>
      </c>
      <c r="AR382" s="46" t="str">
        <f>IF(P382&lt;&gt;"","-" &amp;TEXT(comp[[#This Row],[Mo]],"0.#") &amp;TEXT(P$1,0),"")</f>
        <v/>
      </c>
      <c r="AS382" s="46" t="str">
        <f>IF(Q382&lt;&gt;"","-" &amp;TEXT(comp[[#This Row],[C]],"0.##") &amp;TEXT(Q$1,0),"")</f>
        <v/>
      </c>
      <c r="AT382" s="46" t="str">
        <f>IF(R382&lt;&gt;"","-" &amp;TEXT(comp[[#This Row],[Zr]],"0.##") &amp;TEXT(R$1,0),"")</f>
        <v/>
      </c>
      <c r="AU382" s="46" t="str">
        <f>IF(S382&lt;&gt;"","-" &amp;TEXT(comp[[#This Row],[B]],"0.##") &amp;TEXT(S$1,0),"")</f>
        <v/>
      </c>
      <c r="AV382" s="46" t="str">
        <f>IF(T382&lt;&gt;"","-" &amp;TEXT(comp[[#This Row],[Ir]],"0.#") &amp;TEXT(T$1,0),"")</f>
        <v/>
      </c>
      <c r="AW382" s="46" t="str">
        <f>IF(U382&lt;&gt;"","-" &amp;TEXT(comp[[#This Row],[Re]],"0.#") &amp;TEXT(U$1,0),"")</f>
        <v/>
      </c>
      <c r="AX382" s="46" t="str">
        <f>IF(V382&lt;&gt;"","-" &amp;TEXT(comp[[#This Row],[Si]],"0.#") &amp;TEXT(V$1,0),"")</f>
        <v/>
      </c>
      <c r="AY382" s="46" t="str">
        <f>IF(W382&lt;&gt;"","-" &amp;TEXT(comp[[#This Row],[Fe]],"0.#") &amp;TEXT(W$1,0),"")</f>
        <v/>
      </c>
      <c r="AZ382" s="46" t="str">
        <f>IF(X382&lt;&gt;"","-" &amp;TEXT(comp[[#This Row],[Y]],"0.#") &amp;TEXT(X$1,0),"")</f>
        <v/>
      </c>
      <c r="BA382" s="46" t="str">
        <f>IF(Y382&lt;&gt;"","-" &amp;TEXT(comp[[#This Row],[Hf]],"0.#") &amp;TEXT(Y$1,0),"")</f>
        <v/>
      </c>
      <c r="BB382" s="46" t="str">
        <f>IF(Z382&lt;&gt;"","-" &amp;TEXT(comp[[#This Row],[Ge]],"0.#") &amp;TEXT(Z$1,0),"")</f>
        <v/>
      </c>
      <c r="BC382" s="46" t="str">
        <f>IF(AA382&lt;&gt;"","-" &amp;TEXT(comp[[#This Row],[Mn]],"0.#") &amp;TEXT(AA$1,0),"")</f>
        <v/>
      </c>
      <c r="BD382" s="46" t="str">
        <f>IF(AB382&lt;&gt;"","-" &amp;TEXT(comp[[#This Row],[Sc]],"0.#") &amp;TEXT(AB$1,0),"")</f>
        <v/>
      </c>
      <c r="BE382" s="46" t="str">
        <f>IF(AC382&lt;&gt;"","-" &amp;TEXT(comp[[#This Row],[Ru]],"0.#") &amp;TEXT(AC$1,0),"")</f>
        <v/>
      </c>
      <c r="BF382" s="46" t="str">
        <f>IF(AD382&lt;&gt;"","-" &amp;TEXT(comp[[#This Row],[Ce]],"0.#") &amp;TEXT(AD$1,0),"")</f>
        <v/>
      </c>
      <c r="BG382" s="46" t="str">
        <f>IF(AE382&lt;&gt;"","-" &amp;TEXT([1]comp!$AE382,"0.#") &amp;TEXT(AE$1,0),"")</f>
        <v/>
      </c>
      <c r="BH382" s="38" t="str">
        <f>[1]comp!$D382 &amp; [1]comp!$E382</f>
        <v>9WBauer, A., Neumeier, S., Pyczak, F., Singer, R. F., &amp; Göken, M. (2012). Creep properties of different γ’-strengthened Co-base superalloys. Materials Science and Engineering A, 550, 333–341. https://doi.org/10.1016/j.msea.2012.04.083</v>
      </c>
      <c r="BI382" s="73" t="str">
        <f t="shared" si="27"/>
        <v>Co-8.1Al-8.4W</v>
      </c>
      <c r="BJ382" s="38" t="s">
        <v>1649</v>
      </c>
      <c r="BK382" t="str">
        <f t="shared" si="28"/>
        <v>-8.1Al-8.4W</v>
      </c>
      <c r="BL382"/>
      <c r="BM382"/>
      <c r="BN382"/>
      <c r="BO382"/>
    </row>
    <row r="383" spans="1:67" s="31" customFormat="1" x14ac:dyDescent="0.3">
      <c r="A383" s="26" t="str">
        <f t="shared" si="30"/>
        <v>Co-9.Al-9.W</v>
      </c>
      <c r="B383" s="38" t="s">
        <v>1484</v>
      </c>
      <c r="C383" s="38" t="s">
        <v>2756</v>
      </c>
      <c r="D383" s="37" t="s">
        <v>64</v>
      </c>
      <c r="E383" s="32" t="s">
        <v>805</v>
      </c>
      <c r="F383" s="31">
        <v>400</v>
      </c>
      <c r="G383" s="54">
        <f t="shared" si="31"/>
        <v>82</v>
      </c>
      <c r="H383" s="55"/>
      <c r="I383" s="55">
        <v>9</v>
      </c>
      <c r="J383" s="55"/>
      <c r="K383" s="55">
        <v>9</v>
      </c>
      <c r="L383" s="55"/>
      <c r="M383" s="55"/>
      <c r="N383" s="55"/>
      <c r="O383" s="55"/>
      <c r="P383" s="55"/>
      <c r="Q383" s="51"/>
      <c r="R383" s="51"/>
      <c r="S383" s="51"/>
      <c r="T383" s="55"/>
      <c r="U383" s="55"/>
      <c r="V383" s="55"/>
      <c r="W383" s="55"/>
      <c r="X383" s="55"/>
      <c r="Y383" s="55"/>
      <c r="Z383" s="55"/>
      <c r="AA383" s="55"/>
      <c r="AB383" s="55"/>
      <c r="AC383" s="55"/>
      <c r="AD383" s="55"/>
      <c r="AE383" s="55"/>
      <c r="AF383" s="31">
        <f t="shared" si="29"/>
        <v>9.2735000000000003</v>
      </c>
      <c r="AI383" s="46" t="s">
        <v>1</v>
      </c>
      <c r="AJ383" s="46" t="str">
        <f>IF(I383&lt;&gt;"","-" &amp;TEXT([1]comp!$I383,"0.#") &amp;TEXT(I$1,0),"")</f>
        <v>-9.Al</v>
      </c>
      <c r="AK383" s="46" t="str">
        <f>IF(K383&lt;&gt;"","-" &amp;TEXT(comp[[#This Row],[W]],"0.#") &amp;TEXT(K$1,0),"")</f>
        <v>-9.W</v>
      </c>
      <c r="AL383" s="46" t="str">
        <f>IF(H383&lt;&gt;"","-" &amp;TEXT(comp[[#This Row],[Ni]],"0.#") &amp;TEXT(H$1,0),"")</f>
        <v/>
      </c>
      <c r="AM383" s="46" t="str">
        <f>IF(J383&lt;&gt;"","-" &amp;TEXT(comp[[#This Row],[Cr]],"0.#") &amp;TEXT(J$1,0),"")</f>
        <v/>
      </c>
      <c r="AN383" s="46" t="str">
        <f>IF(M383&lt;&gt;"","-" &amp;TEXT(comp[[#This Row],[Ta]],"0.#") &amp;TEXT(M$1,0),"")</f>
        <v/>
      </c>
      <c r="AO383" s="46" t="str">
        <f>IF(N383&lt;&gt;"","-" &amp;TEXT(comp[[#This Row],[Nb]],"0.#") &amp;TEXT(N$1,0),"")</f>
        <v/>
      </c>
      <c r="AP383" s="46" t="str">
        <f>IF(O383&lt;&gt;"","-" &amp;TEXT(comp[[#This Row],[V]],"0.#") &amp;TEXT(O$1,0),"")</f>
        <v/>
      </c>
      <c r="AQ383" s="46" t="str">
        <f>IF(L383&lt;&gt;"","-" &amp;TEXT(comp[[#This Row],[Ti]],"0.#") &amp;TEXT(L$1,0),"")</f>
        <v/>
      </c>
      <c r="AR383" s="46" t="str">
        <f>IF(P383&lt;&gt;"","-" &amp;TEXT(comp[[#This Row],[Mo]],"0.#") &amp;TEXT(P$1,0),"")</f>
        <v/>
      </c>
      <c r="AS383" s="46" t="str">
        <f>IF(Q383&lt;&gt;"","-" &amp;TEXT(comp[[#This Row],[C]],"0.##") &amp;TEXT(Q$1,0),"")</f>
        <v/>
      </c>
      <c r="AT383" s="46" t="str">
        <f>IF(R383&lt;&gt;"","-" &amp;TEXT(comp[[#This Row],[Zr]],"0.##") &amp;TEXT(R$1,0),"")</f>
        <v/>
      </c>
      <c r="AU383" s="46" t="str">
        <f>IF(S383&lt;&gt;"","-" &amp;TEXT(comp[[#This Row],[B]],"0.##") &amp;TEXT(S$1,0),"")</f>
        <v/>
      </c>
      <c r="AV383" s="46" t="str">
        <f>IF(T383&lt;&gt;"","-" &amp;TEXT(comp[[#This Row],[Ir]],"0.#") &amp;TEXT(T$1,0),"")</f>
        <v/>
      </c>
      <c r="AW383" s="46" t="str">
        <f>IF(U383&lt;&gt;"","-" &amp;TEXT(comp[[#This Row],[Re]],"0.#") &amp;TEXT(U$1,0),"")</f>
        <v/>
      </c>
      <c r="AX383" s="46" t="str">
        <f>IF(V383&lt;&gt;"","-" &amp;TEXT(comp[[#This Row],[Si]],"0.#") &amp;TEXT(V$1,0),"")</f>
        <v/>
      </c>
      <c r="AY383" s="46" t="str">
        <f>IF(W383&lt;&gt;"","-" &amp;TEXT(comp[[#This Row],[Fe]],"0.#") &amp;TEXT(W$1,0),"")</f>
        <v/>
      </c>
      <c r="AZ383" s="46" t="str">
        <f>IF(X383&lt;&gt;"","-" &amp;TEXT(comp[[#This Row],[Y]],"0.#") &amp;TEXT(X$1,0),"")</f>
        <v/>
      </c>
      <c r="BA383" s="46" t="str">
        <f>IF(Y383&lt;&gt;"","-" &amp;TEXT(comp[[#This Row],[Hf]],"0.#") &amp;TEXT(Y$1,0),"")</f>
        <v/>
      </c>
      <c r="BB383" s="46" t="str">
        <f>IF(Z383&lt;&gt;"","-" &amp;TEXT(comp[[#This Row],[Ge]],"0.#") &amp;TEXT(Z$1,0),"")</f>
        <v/>
      </c>
      <c r="BC383" s="46" t="str">
        <f>IF(AA383&lt;&gt;"","-" &amp;TEXT(comp[[#This Row],[Mn]],"0.#") &amp;TEXT(AA$1,0),"")</f>
        <v/>
      </c>
      <c r="BD383" s="46" t="str">
        <f>IF(AB383&lt;&gt;"","-" &amp;TEXT(comp[[#This Row],[Sc]],"0.#") &amp;TEXT(AB$1,0),"")</f>
        <v/>
      </c>
      <c r="BE383" s="46" t="str">
        <f>IF(AC383&lt;&gt;"","-" &amp;TEXT(comp[[#This Row],[Ru]],"0.#") &amp;TEXT(AC$1,0),"")</f>
        <v/>
      </c>
      <c r="BF383" s="46" t="str">
        <f>IF(AD383&lt;&gt;"","-" &amp;TEXT(comp[[#This Row],[Ce]],"0.#") &amp;TEXT(AD$1,0),"")</f>
        <v/>
      </c>
      <c r="BG383" s="46" t="str">
        <f>IF(AE383&lt;&gt;"","-" &amp;TEXT([1]comp!$AE383,"0.#") &amp;TEXT(AE$1,0),"")</f>
        <v/>
      </c>
      <c r="BH383" s="32" t="str">
        <f>[1]comp!$D383 &amp; [1]comp!$E383</f>
        <v>9WPovstugar, I. et al. Elemental partitioning, lattice misfit and creep behaviour of Cr containing gammaprime strengthened Co base superalloys. Mater. Sci. Technol. (United Kingdom) 32, 220–225 (2016).</v>
      </c>
      <c r="BI383" s="73" t="str">
        <f t="shared" si="27"/>
        <v>Co-9.Al-9.W</v>
      </c>
      <c r="BJ383" s="32" t="s">
        <v>1325</v>
      </c>
      <c r="BK383" t="str">
        <f t="shared" si="28"/>
        <v>-9.Al-9.W</v>
      </c>
      <c r="BL383"/>
      <c r="BM383"/>
      <c r="BN383"/>
      <c r="BO383"/>
    </row>
    <row r="384" spans="1:67" s="31" customFormat="1" x14ac:dyDescent="0.3">
      <c r="A384" s="26" t="str">
        <f t="shared" si="30"/>
        <v>Co-9.Al-4.Cr-9.W</v>
      </c>
      <c r="B384" s="38" t="s">
        <v>1484</v>
      </c>
      <c r="C384" s="38" t="s">
        <v>3027</v>
      </c>
      <c r="D384" s="37" t="s">
        <v>728</v>
      </c>
      <c r="E384" s="32" t="s">
        <v>805</v>
      </c>
      <c r="F384" s="31">
        <v>401</v>
      </c>
      <c r="G384" s="54">
        <f t="shared" si="31"/>
        <v>78</v>
      </c>
      <c r="H384" s="55"/>
      <c r="I384" s="55">
        <v>9</v>
      </c>
      <c r="J384" s="55">
        <v>4</v>
      </c>
      <c r="K384" s="55">
        <v>9</v>
      </c>
      <c r="L384" s="55"/>
      <c r="M384" s="55"/>
      <c r="N384" s="55"/>
      <c r="O384" s="55"/>
      <c r="P384" s="55"/>
      <c r="Q384" s="51"/>
      <c r="R384" s="51"/>
      <c r="S384" s="51"/>
      <c r="T384" s="55"/>
      <c r="U384" s="55"/>
      <c r="V384" s="55"/>
      <c r="W384" s="55"/>
      <c r="X384" s="55"/>
      <c r="Y384" s="55"/>
      <c r="Z384" s="55"/>
      <c r="AA384" s="55"/>
      <c r="AB384" s="55"/>
      <c r="AC384" s="55"/>
      <c r="AD384" s="55"/>
      <c r="AE384" s="55"/>
      <c r="AF384" s="31">
        <f t="shared" si="29"/>
        <v>9.2050999999999998</v>
      </c>
      <c r="AI384" s="46" t="s">
        <v>1</v>
      </c>
      <c r="AJ384" s="46" t="str">
        <f>IF(I384&lt;&gt;"","-" &amp;TEXT([1]comp!$I384,"0.#") &amp;TEXT(I$1,0),"")</f>
        <v>-9.Al</v>
      </c>
      <c r="AK384" s="46" t="str">
        <f>IF(K384&lt;&gt;"","-" &amp;TEXT(comp[[#This Row],[W]],"0.#") &amp;TEXT(K$1,0),"")</f>
        <v>-9.W</v>
      </c>
      <c r="AL384" s="46" t="str">
        <f>IF(H384&lt;&gt;"","-" &amp;TEXT(comp[[#This Row],[Ni]],"0.#") &amp;TEXT(H$1,0),"")</f>
        <v/>
      </c>
      <c r="AM384" s="46" t="str">
        <f>IF(J384&lt;&gt;"","-" &amp;TEXT(comp[[#This Row],[Cr]],"0.#") &amp;TEXT(J$1,0),"")</f>
        <v>-4.Cr</v>
      </c>
      <c r="AN384" s="46" t="str">
        <f>IF(M384&lt;&gt;"","-" &amp;TEXT(comp[[#This Row],[Ta]],"0.#") &amp;TEXT(M$1,0),"")</f>
        <v/>
      </c>
      <c r="AO384" s="46" t="str">
        <f>IF(N384&lt;&gt;"","-" &amp;TEXT(comp[[#This Row],[Nb]],"0.#") &amp;TEXT(N$1,0),"")</f>
        <v/>
      </c>
      <c r="AP384" s="46" t="str">
        <f>IF(O384&lt;&gt;"","-" &amp;TEXT(comp[[#This Row],[V]],"0.#") &amp;TEXT(O$1,0),"")</f>
        <v/>
      </c>
      <c r="AQ384" s="46" t="str">
        <f>IF(L384&lt;&gt;"","-" &amp;TEXT(comp[[#This Row],[Ti]],"0.#") &amp;TEXT(L$1,0),"")</f>
        <v/>
      </c>
      <c r="AR384" s="46" t="str">
        <f>IF(P384&lt;&gt;"","-" &amp;TEXT(comp[[#This Row],[Mo]],"0.#") &amp;TEXT(P$1,0),"")</f>
        <v/>
      </c>
      <c r="AS384" s="46" t="str">
        <f>IF(Q384&lt;&gt;"","-" &amp;TEXT(comp[[#This Row],[C]],"0.##") &amp;TEXT(Q$1,0),"")</f>
        <v/>
      </c>
      <c r="AT384" s="46" t="str">
        <f>IF(R384&lt;&gt;"","-" &amp;TEXT(comp[[#This Row],[Zr]],"0.##") &amp;TEXT(R$1,0),"")</f>
        <v/>
      </c>
      <c r="AU384" s="46" t="str">
        <f>IF(S384&lt;&gt;"","-" &amp;TEXT(comp[[#This Row],[B]],"0.##") &amp;TEXT(S$1,0),"")</f>
        <v/>
      </c>
      <c r="AV384" s="46" t="str">
        <f>IF(T384&lt;&gt;"","-" &amp;TEXT(comp[[#This Row],[Ir]],"0.#") &amp;TEXT(T$1,0),"")</f>
        <v/>
      </c>
      <c r="AW384" s="46" t="str">
        <f>IF(U384&lt;&gt;"","-" &amp;TEXT(comp[[#This Row],[Re]],"0.#") &amp;TEXT(U$1,0),"")</f>
        <v/>
      </c>
      <c r="AX384" s="46" t="str">
        <f>IF(V384&lt;&gt;"","-" &amp;TEXT(comp[[#This Row],[Si]],"0.#") &amp;TEXT(V$1,0),"")</f>
        <v/>
      </c>
      <c r="AY384" s="46" t="str">
        <f>IF(W384&lt;&gt;"","-" &amp;TEXT(comp[[#This Row],[Fe]],"0.#") &amp;TEXT(W$1,0),"")</f>
        <v/>
      </c>
      <c r="AZ384" s="46" t="str">
        <f>IF(X384&lt;&gt;"","-" &amp;TEXT(comp[[#This Row],[Y]],"0.#") &amp;TEXT(X$1,0),"")</f>
        <v/>
      </c>
      <c r="BA384" s="46" t="str">
        <f>IF(Y384&lt;&gt;"","-" &amp;TEXT(comp[[#This Row],[Hf]],"0.#") &amp;TEXT(Y$1,0),"")</f>
        <v/>
      </c>
      <c r="BB384" s="46" t="str">
        <f>IF(Z384&lt;&gt;"","-" &amp;TEXT(comp[[#This Row],[Ge]],"0.#") &amp;TEXT(Z$1,0),"")</f>
        <v/>
      </c>
      <c r="BC384" s="46" t="str">
        <f>IF(AA384&lt;&gt;"","-" &amp;TEXT(comp[[#This Row],[Mn]],"0.#") &amp;TEXT(AA$1,0),"")</f>
        <v/>
      </c>
      <c r="BD384" s="46" t="str">
        <f>IF(AB384&lt;&gt;"","-" &amp;TEXT(comp[[#This Row],[Sc]],"0.#") &amp;TEXT(AB$1,0),"")</f>
        <v/>
      </c>
      <c r="BE384" s="46" t="str">
        <f>IF(AC384&lt;&gt;"","-" &amp;TEXT(comp[[#This Row],[Ru]],"0.#") &amp;TEXT(AC$1,0),"")</f>
        <v/>
      </c>
      <c r="BF384" s="46" t="str">
        <f>IF(AD384&lt;&gt;"","-" &amp;TEXT(comp[[#This Row],[Ce]],"0.#") &amp;TEXT(AD$1,0),"")</f>
        <v/>
      </c>
      <c r="BG384" s="46" t="str">
        <f>IF(AE384&lt;&gt;"","-" &amp;TEXT([1]comp!$AE384,"0.#") &amp;TEXT(AE$1,0),"")</f>
        <v/>
      </c>
      <c r="BH384" s="32" t="str">
        <f>[1]comp!$D384 &amp; [1]comp!$E384</f>
        <v>4CrPovstugar, I. et al. Elemental partitioning, lattice misfit and creep behaviour of Cr containing gammaprime strengthened Co base superalloys. Mater. Sci. Technol. (United Kingdom) 32, 220–225 (2016).</v>
      </c>
      <c r="BI384" s="73" t="str">
        <f t="shared" si="27"/>
        <v>Co-9.Al-4.Cr-9.W</v>
      </c>
      <c r="BJ384" s="32" t="s">
        <v>2015</v>
      </c>
      <c r="BK384" t="str">
        <f t="shared" si="28"/>
        <v>-9.Al-4.Cr-9.W</v>
      </c>
      <c r="BL384"/>
      <c r="BM384"/>
      <c r="BN384"/>
      <c r="BO384"/>
    </row>
    <row r="385" spans="1:67" s="31" customFormat="1" x14ac:dyDescent="0.3">
      <c r="A385" s="26" t="str">
        <f t="shared" si="30"/>
        <v>Co-9.Al-8.Cr-9.W</v>
      </c>
      <c r="B385" s="38" t="s">
        <v>1484</v>
      </c>
      <c r="C385" s="38" t="s">
        <v>3028</v>
      </c>
      <c r="D385" s="37" t="s">
        <v>729</v>
      </c>
      <c r="E385" s="32" t="s">
        <v>805</v>
      </c>
      <c r="F385" s="31">
        <v>402</v>
      </c>
      <c r="G385" s="54">
        <f t="shared" si="31"/>
        <v>74</v>
      </c>
      <c r="H385" s="55"/>
      <c r="I385" s="55">
        <v>9</v>
      </c>
      <c r="J385" s="55">
        <v>8</v>
      </c>
      <c r="K385" s="55">
        <v>9</v>
      </c>
      <c r="L385" s="55"/>
      <c r="M385" s="55"/>
      <c r="N385" s="55"/>
      <c r="O385" s="55"/>
      <c r="P385" s="55"/>
      <c r="Q385" s="51"/>
      <c r="R385" s="51"/>
      <c r="S385" s="51"/>
      <c r="T385" s="55"/>
      <c r="U385" s="55"/>
      <c r="V385" s="55"/>
      <c r="W385" s="55"/>
      <c r="X385" s="55"/>
      <c r="Y385" s="55"/>
      <c r="Z385" s="55"/>
      <c r="AA385" s="55"/>
      <c r="AB385" s="55"/>
      <c r="AC385" s="55"/>
      <c r="AD385" s="55"/>
      <c r="AE385" s="55"/>
      <c r="AF385" s="31">
        <f t="shared" si="29"/>
        <v>9.1366999999999994</v>
      </c>
      <c r="AI385" s="46" t="s">
        <v>1</v>
      </c>
      <c r="AJ385" s="46" t="str">
        <f>IF(I385&lt;&gt;"","-" &amp;TEXT([1]comp!$I385,"0.#") &amp;TEXT(I$1,0),"")</f>
        <v>-9.Al</v>
      </c>
      <c r="AK385" s="46" t="str">
        <f>IF(K385&lt;&gt;"","-" &amp;TEXT(comp[[#This Row],[W]],"0.#") &amp;TEXT(K$1,0),"")</f>
        <v>-9.W</v>
      </c>
      <c r="AL385" s="46" t="str">
        <f>IF(H385&lt;&gt;"","-" &amp;TEXT(comp[[#This Row],[Ni]],"0.#") &amp;TEXT(H$1,0),"")</f>
        <v/>
      </c>
      <c r="AM385" s="46" t="str">
        <f>IF(J385&lt;&gt;"","-" &amp;TEXT(comp[[#This Row],[Cr]],"0.#") &amp;TEXT(J$1,0),"")</f>
        <v>-8.Cr</v>
      </c>
      <c r="AN385" s="46" t="str">
        <f>IF(M385&lt;&gt;"","-" &amp;TEXT(comp[[#This Row],[Ta]],"0.#") &amp;TEXT(M$1,0),"")</f>
        <v/>
      </c>
      <c r="AO385" s="46" t="str">
        <f>IF(N385&lt;&gt;"","-" &amp;TEXT(comp[[#This Row],[Nb]],"0.#") &amp;TEXT(N$1,0),"")</f>
        <v/>
      </c>
      <c r="AP385" s="46" t="str">
        <f>IF(O385&lt;&gt;"","-" &amp;TEXT(comp[[#This Row],[V]],"0.#") &amp;TEXT(O$1,0),"")</f>
        <v/>
      </c>
      <c r="AQ385" s="46" t="str">
        <f>IF(L385&lt;&gt;"","-" &amp;TEXT(comp[[#This Row],[Ti]],"0.#") &amp;TEXT(L$1,0),"")</f>
        <v/>
      </c>
      <c r="AR385" s="46" t="str">
        <f>IF(P385&lt;&gt;"","-" &amp;TEXT(comp[[#This Row],[Mo]],"0.#") &amp;TEXT(P$1,0),"")</f>
        <v/>
      </c>
      <c r="AS385" s="46" t="str">
        <f>IF(Q385&lt;&gt;"","-" &amp;TEXT(comp[[#This Row],[C]],"0.##") &amp;TEXT(Q$1,0),"")</f>
        <v/>
      </c>
      <c r="AT385" s="46" t="str">
        <f>IF(R385&lt;&gt;"","-" &amp;TEXT(comp[[#This Row],[Zr]],"0.##") &amp;TEXT(R$1,0),"")</f>
        <v/>
      </c>
      <c r="AU385" s="46" t="str">
        <f>IF(S385&lt;&gt;"","-" &amp;TEXT(comp[[#This Row],[B]],"0.##") &amp;TEXT(S$1,0),"")</f>
        <v/>
      </c>
      <c r="AV385" s="46" t="str">
        <f>IF(T385&lt;&gt;"","-" &amp;TEXT(comp[[#This Row],[Ir]],"0.#") &amp;TEXT(T$1,0),"")</f>
        <v/>
      </c>
      <c r="AW385" s="46" t="str">
        <f>IF(U385&lt;&gt;"","-" &amp;TEXT(comp[[#This Row],[Re]],"0.#") &amp;TEXT(U$1,0),"")</f>
        <v/>
      </c>
      <c r="AX385" s="46" t="str">
        <f>IF(V385&lt;&gt;"","-" &amp;TEXT(comp[[#This Row],[Si]],"0.#") &amp;TEXT(V$1,0),"")</f>
        <v/>
      </c>
      <c r="AY385" s="46" t="str">
        <f>IF(W385&lt;&gt;"","-" &amp;TEXT(comp[[#This Row],[Fe]],"0.#") &amp;TEXT(W$1,0),"")</f>
        <v/>
      </c>
      <c r="AZ385" s="46" t="str">
        <f>IF(X385&lt;&gt;"","-" &amp;TEXT(comp[[#This Row],[Y]],"0.#") &amp;TEXT(X$1,0),"")</f>
        <v/>
      </c>
      <c r="BA385" s="46" t="str">
        <f>IF(Y385&lt;&gt;"","-" &amp;TEXT(comp[[#This Row],[Hf]],"0.#") &amp;TEXT(Y$1,0),"")</f>
        <v/>
      </c>
      <c r="BB385" s="46" t="str">
        <f>IF(Z385&lt;&gt;"","-" &amp;TEXT(comp[[#This Row],[Ge]],"0.#") &amp;TEXT(Z$1,0),"")</f>
        <v/>
      </c>
      <c r="BC385" s="46" t="str">
        <f>IF(AA385&lt;&gt;"","-" &amp;TEXT(comp[[#This Row],[Mn]],"0.#") &amp;TEXT(AA$1,0),"")</f>
        <v/>
      </c>
      <c r="BD385" s="46" t="str">
        <f>IF(AB385&lt;&gt;"","-" &amp;TEXT(comp[[#This Row],[Sc]],"0.#") &amp;TEXT(AB$1,0),"")</f>
        <v/>
      </c>
      <c r="BE385" s="46" t="str">
        <f>IF(AC385&lt;&gt;"","-" &amp;TEXT(comp[[#This Row],[Ru]],"0.#") &amp;TEXT(AC$1,0),"")</f>
        <v/>
      </c>
      <c r="BF385" s="46" t="str">
        <f>IF(AD385&lt;&gt;"","-" &amp;TEXT(comp[[#This Row],[Ce]],"0.#") &amp;TEXT(AD$1,0),"")</f>
        <v/>
      </c>
      <c r="BG385" s="46" t="str">
        <f>IF(AE385&lt;&gt;"","-" &amp;TEXT([1]comp!$AE385,"0.#") &amp;TEXT(AE$1,0),"")</f>
        <v/>
      </c>
      <c r="BH385" s="32" t="str">
        <f>[1]comp!$D385 &amp; [1]comp!$E385</f>
        <v>8CrPovstugar, I. et al. Elemental partitioning, lattice misfit and creep behaviour of Cr containing gammaprime strengthened Co base superalloys. Mater. Sci. Technol. (United Kingdom) 32, 220–225 (2016).</v>
      </c>
      <c r="BI385" s="73" t="str">
        <f t="shared" si="27"/>
        <v>Co-9.Al-8.Cr-9.W</v>
      </c>
      <c r="BJ385" s="32" t="s">
        <v>1548</v>
      </c>
      <c r="BK385" t="str">
        <f t="shared" si="28"/>
        <v>-9.Al-8.Cr-9.W</v>
      </c>
      <c r="BL385"/>
      <c r="BM385"/>
      <c r="BN385"/>
      <c r="BO385"/>
    </row>
    <row r="386" spans="1:67" s="31" customFormat="1" x14ac:dyDescent="0.3">
      <c r="A386" s="26" t="str">
        <f t="shared" si="30"/>
        <v>Co-9.Ni-9.Al-9.W</v>
      </c>
      <c r="B386" s="38" t="s">
        <v>1484</v>
      </c>
      <c r="C386" s="38" t="s">
        <v>3029</v>
      </c>
      <c r="D386" s="37" t="s">
        <v>806</v>
      </c>
      <c r="E386" s="32" t="s">
        <v>805</v>
      </c>
      <c r="F386" s="31">
        <v>403</v>
      </c>
      <c r="G386" s="54">
        <f t="shared" si="31"/>
        <v>73</v>
      </c>
      <c r="H386" s="55">
        <v>9</v>
      </c>
      <c r="I386" s="55">
        <v>9</v>
      </c>
      <c r="J386" s="55"/>
      <c r="K386" s="55">
        <v>9</v>
      </c>
      <c r="L386" s="55"/>
      <c r="M386" s="55"/>
      <c r="N386" s="55"/>
      <c r="O386" s="55"/>
      <c r="P386" s="55"/>
      <c r="Q386" s="51"/>
      <c r="R386" s="51"/>
      <c r="S386" s="51"/>
      <c r="T386" s="55"/>
      <c r="U386" s="55"/>
      <c r="V386" s="55"/>
      <c r="W386" s="55"/>
      <c r="X386" s="55"/>
      <c r="Y386" s="55"/>
      <c r="Z386" s="55"/>
      <c r="AA386" s="55"/>
      <c r="AB386" s="55"/>
      <c r="AC386" s="55"/>
      <c r="AD386" s="55"/>
      <c r="AE386" s="55"/>
      <c r="AF386" s="31">
        <f t="shared" si="29"/>
        <v>9.2742199999999997</v>
      </c>
      <c r="AI386" s="46" t="s">
        <v>1</v>
      </c>
      <c r="AJ386" s="46" t="str">
        <f>IF(I386&lt;&gt;"","-" &amp;TEXT([1]comp!$I386,"0.#") &amp;TEXT(I$1,0),"")</f>
        <v>-9.Al</v>
      </c>
      <c r="AK386" s="46" t="str">
        <f>IF(K386&lt;&gt;"","-" &amp;TEXT(comp[[#This Row],[W]],"0.#") &amp;TEXT(K$1,0),"")</f>
        <v>-9.W</v>
      </c>
      <c r="AL386" s="46" t="str">
        <f>IF(H386&lt;&gt;"","-" &amp;TEXT(comp[[#This Row],[Ni]],"0.#") &amp;TEXT(H$1,0),"")</f>
        <v>-9.Ni</v>
      </c>
      <c r="AM386" s="46" t="str">
        <f>IF(J386&lt;&gt;"","-" &amp;TEXT(comp[[#This Row],[Cr]],"0.#") &amp;TEXT(J$1,0),"")</f>
        <v/>
      </c>
      <c r="AN386" s="46" t="str">
        <f>IF(M386&lt;&gt;"","-" &amp;TEXT(comp[[#This Row],[Ta]],"0.#") &amp;TEXT(M$1,0),"")</f>
        <v/>
      </c>
      <c r="AO386" s="46" t="str">
        <f>IF(N386&lt;&gt;"","-" &amp;TEXT(comp[[#This Row],[Nb]],"0.#") &amp;TEXT(N$1,0),"")</f>
        <v/>
      </c>
      <c r="AP386" s="46" t="str">
        <f>IF(O386&lt;&gt;"","-" &amp;TEXT(comp[[#This Row],[V]],"0.#") &amp;TEXT(O$1,0),"")</f>
        <v/>
      </c>
      <c r="AQ386" s="46" t="str">
        <f>IF(L386&lt;&gt;"","-" &amp;TEXT(comp[[#This Row],[Ti]],"0.#") &amp;TEXT(L$1,0),"")</f>
        <v/>
      </c>
      <c r="AR386" s="46" t="str">
        <f>IF(P386&lt;&gt;"","-" &amp;TEXT(comp[[#This Row],[Mo]],"0.#") &amp;TEXT(P$1,0),"")</f>
        <v/>
      </c>
      <c r="AS386" s="46" t="str">
        <f>IF(Q386&lt;&gt;"","-" &amp;TEXT(comp[[#This Row],[C]],"0.##") &amp;TEXT(Q$1,0),"")</f>
        <v/>
      </c>
      <c r="AT386" s="46" t="str">
        <f>IF(R386&lt;&gt;"","-" &amp;TEXT(comp[[#This Row],[Zr]],"0.##") &amp;TEXT(R$1,0),"")</f>
        <v/>
      </c>
      <c r="AU386" s="46" t="str">
        <f>IF(S386&lt;&gt;"","-" &amp;TEXT(comp[[#This Row],[B]],"0.##") &amp;TEXT(S$1,0),"")</f>
        <v/>
      </c>
      <c r="AV386" s="46" t="str">
        <f>IF(T386&lt;&gt;"","-" &amp;TEXT(comp[[#This Row],[Ir]],"0.#") &amp;TEXT(T$1,0),"")</f>
        <v/>
      </c>
      <c r="AW386" s="46" t="str">
        <f>IF(U386&lt;&gt;"","-" &amp;TEXT(comp[[#This Row],[Re]],"0.#") &amp;TEXT(U$1,0),"")</f>
        <v/>
      </c>
      <c r="AX386" s="46" t="str">
        <f>IF(V386&lt;&gt;"","-" &amp;TEXT(comp[[#This Row],[Si]],"0.#") &amp;TEXT(V$1,0),"")</f>
        <v/>
      </c>
      <c r="AY386" s="46" t="str">
        <f>IF(W386&lt;&gt;"","-" &amp;TEXT(comp[[#This Row],[Fe]],"0.#") &amp;TEXT(W$1,0),"")</f>
        <v/>
      </c>
      <c r="AZ386" s="46" t="str">
        <f>IF(X386&lt;&gt;"","-" &amp;TEXT(comp[[#This Row],[Y]],"0.#") &amp;TEXT(X$1,0),"")</f>
        <v/>
      </c>
      <c r="BA386" s="46" t="str">
        <f>IF(Y386&lt;&gt;"","-" &amp;TEXT(comp[[#This Row],[Hf]],"0.#") &amp;TEXT(Y$1,0),"")</f>
        <v/>
      </c>
      <c r="BB386" s="46" t="str">
        <f>IF(Z386&lt;&gt;"","-" &amp;TEXT(comp[[#This Row],[Ge]],"0.#") &amp;TEXT(Z$1,0),"")</f>
        <v/>
      </c>
      <c r="BC386" s="46" t="str">
        <f>IF(AA386&lt;&gt;"","-" &amp;TEXT(comp[[#This Row],[Mn]],"0.#") &amp;TEXT(AA$1,0),"")</f>
        <v/>
      </c>
      <c r="BD386" s="46" t="str">
        <f>IF(AB386&lt;&gt;"","-" &amp;TEXT(comp[[#This Row],[Sc]],"0.#") &amp;TEXT(AB$1,0),"")</f>
        <v/>
      </c>
      <c r="BE386" s="46" t="str">
        <f>IF(AC386&lt;&gt;"","-" &amp;TEXT(comp[[#This Row],[Ru]],"0.#") &amp;TEXT(AC$1,0),"")</f>
        <v/>
      </c>
      <c r="BF386" s="46" t="str">
        <f>IF(AD386&lt;&gt;"","-" &amp;TEXT(comp[[#This Row],[Ce]],"0.#") &amp;TEXT(AD$1,0),"")</f>
        <v/>
      </c>
      <c r="BG386" s="46" t="str">
        <f>IF(AE386&lt;&gt;"","-" &amp;TEXT([1]comp!$AE386,"0.#") &amp;TEXT(AE$1,0),"")</f>
        <v/>
      </c>
      <c r="BH386" s="32" t="str">
        <f>[1]comp!$D386 &amp; [1]comp!$E386</f>
        <v>9NiPovstugar, I. et al. Elemental partitioning, lattice misfit and creep behaviour of Cr containing gammaprime strengthened Co base superalloys. Mater. Sci. Technol. (United Kingdom) 32, 220–225 (2016).</v>
      </c>
      <c r="BI386" s="73" t="str">
        <f t="shared" ref="BI386:BI449" si="32">TEXT(AI386,0) &amp;TEXT(AL386,0) &amp;TEXT(AY386,0) &amp;TEXT(AJ386,0) &amp;TEXT(AM386,0) &amp;TEXT(AK386,0) &amp;TEXT(AQ386,0) &amp;TEXT(AN386,0) &amp;TEXT(AO386,0) &amp;TEXT(AP386,0) &amp;TEXT(AR386,0)&amp;TEXT(AV386,0) &amp;TEXT(AW386,0) &amp;TEXT(AX386,0) &amp;TEXT(BA386,0)  &amp;TEXT(BB386,0) &amp;TEXT(BC386,0) &amp;TEXT(BD386,0) &amp;TEXT(BE386,0) &amp;TEXT(BF386,0) &amp;TEXT(AS386,0) &amp;TEXT(AT386,0) &amp;TEXT(AU386,0) &amp;TEXT(AZ386,0) &amp;TEXT(BG386,0)</f>
        <v>Co-9.Ni-9.Al-9.W</v>
      </c>
      <c r="BJ386" s="32" t="s">
        <v>1549</v>
      </c>
      <c r="BK386" t="str">
        <f t="shared" ref="BK386:BK449" si="33">TEXT(AJ386,0) &amp;TEXT(AM386,0) &amp;TEXT(AZ386,0) &amp;TEXT(AK386,0) &amp;TEXT(AN386,0) &amp;TEXT(AL386,0) &amp;TEXT(AR386,0) &amp;TEXT(AO386,0) &amp;TEXT(AP386,0) &amp;TEXT(AQ386,0) &amp;TEXT(AS386,0)&amp;TEXT(AW386,0) &amp;TEXT(AX386,0) &amp;TEXT(AY386,0) &amp;TEXT(BB386,0)  &amp;TEXT(BC386,0) &amp;TEXT(BD386,0) &amp;TEXT(BE386,0) &amp;TEXT(BF386,0) &amp;TEXT(AT386,0) &amp;TEXT(AU386,0) &amp;TEXT(AV386,0) &amp;TEXT(BA386,0) &amp;TEXT(BG386,0)</f>
        <v>-9.Al-9.W-9.Ni</v>
      </c>
      <c r="BL386"/>
      <c r="BM386"/>
      <c r="BN386"/>
      <c r="BO386"/>
    </row>
    <row r="387" spans="1:67" s="31" customFormat="1" x14ac:dyDescent="0.3">
      <c r="A387" s="26" t="str">
        <f t="shared" si="30"/>
        <v>Co-18.Ni-9.Al-9.W</v>
      </c>
      <c r="B387" s="38" t="s">
        <v>1484</v>
      </c>
      <c r="C387" s="38" t="s">
        <v>3030</v>
      </c>
      <c r="D387" s="37" t="s">
        <v>807</v>
      </c>
      <c r="E387" s="32" t="s">
        <v>805</v>
      </c>
      <c r="F387" s="31">
        <v>404</v>
      </c>
      <c r="G387" s="54">
        <f t="shared" si="31"/>
        <v>64</v>
      </c>
      <c r="H387" s="55">
        <v>18</v>
      </c>
      <c r="I387" s="55">
        <v>9</v>
      </c>
      <c r="J387" s="55"/>
      <c r="K387" s="55">
        <v>9</v>
      </c>
      <c r="L387" s="55"/>
      <c r="M387" s="55"/>
      <c r="N387" s="55"/>
      <c r="O387" s="55"/>
      <c r="P387" s="55"/>
      <c r="Q387" s="51"/>
      <c r="R387" s="51"/>
      <c r="S387" s="51"/>
      <c r="T387" s="55"/>
      <c r="U387" s="55"/>
      <c r="V387" s="55"/>
      <c r="W387" s="55"/>
      <c r="X387" s="55"/>
      <c r="Y387" s="55"/>
      <c r="Z387" s="55"/>
      <c r="AA387" s="55"/>
      <c r="AB387" s="55"/>
      <c r="AC387" s="55"/>
      <c r="AD387" s="55"/>
      <c r="AE387" s="55"/>
      <c r="AF387" s="31">
        <f t="shared" ref="AF387:AF450" si="34">(G387*$G$2+I387*$I$2+K387*$K$2+H387*H$2+J387*J$2+M387*M$2+N387*N$2+O387*O$2+L387*L$2+P387*P$2+Q387*Q$2+R387*R$2+S387*S$2+T387*T$2+U387*U$2+V387*V$2+W387*W$2+X387*X$2+Y387*Y$2+Z387*Z$2+AA387*AA$2+AB387*AB$2+AC387*AC$2+AD387*AD$2)/100</f>
        <v>9.2749399999999991</v>
      </c>
      <c r="AI387" s="46" t="s">
        <v>1</v>
      </c>
      <c r="AJ387" s="46" t="str">
        <f>IF(I387&lt;&gt;"","-" &amp;TEXT([1]comp!$I387,"0.#") &amp;TEXT(I$1,0),"")</f>
        <v>-9.Al</v>
      </c>
      <c r="AK387" s="46" t="str">
        <f>IF(K387&lt;&gt;"","-" &amp;TEXT(comp[[#This Row],[W]],"0.#") &amp;TEXT(K$1,0),"")</f>
        <v>-9.W</v>
      </c>
      <c r="AL387" s="46" t="str">
        <f>IF(H387&lt;&gt;"","-" &amp;TEXT(comp[[#This Row],[Ni]],"0.#") &amp;TEXT(H$1,0),"")</f>
        <v>-18.Ni</v>
      </c>
      <c r="AM387" s="46" t="str">
        <f>IF(J387&lt;&gt;"","-" &amp;TEXT(comp[[#This Row],[Cr]],"0.#") &amp;TEXT(J$1,0),"")</f>
        <v/>
      </c>
      <c r="AN387" s="46" t="str">
        <f>IF(M387&lt;&gt;"","-" &amp;TEXT(comp[[#This Row],[Ta]],"0.#") &amp;TEXT(M$1,0),"")</f>
        <v/>
      </c>
      <c r="AO387" s="46" t="str">
        <f>IF(N387&lt;&gt;"","-" &amp;TEXT(comp[[#This Row],[Nb]],"0.#") &amp;TEXT(N$1,0),"")</f>
        <v/>
      </c>
      <c r="AP387" s="46" t="str">
        <f>IF(O387&lt;&gt;"","-" &amp;TEXT(comp[[#This Row],[V]],"0.#") &amp;TEXT(O$1,0),"")</f>
        <v/>
      </c>
      <c r="AQ387" s="46" t="str">
        <f>IF(L387&lt;&gt;"","-" &amp;TEXT(comp[[#This Row],[Ti]],"0.#") &amp;TEXT(L$1,0),"")</f>
        <v/>
      </c>
      <c r="AR387" s="46" t="str">
        <f>IF(P387&lt;&gt;"","-" &amp;TEXT(comp[[#This Row],[Mo]],"0.#") &amp;TEXT(P$1,0),"")</f>
        <v/>
      </c>
      <c r="AS387" s="46" t="str">
        <f>IF(Q387&lt;&gt;"","-" &amp;TEXT(comp[[#This Row],[C]],"0.##") &amp;TEXT(Q$1,0),"")</f>
        <v/>
      </c>
      <c r="AT387" s="46" t="str">
        <f>IF(R387&lt;&gt;"","-" &amp;TEXT(comp[[#This Row],[Zr]],"0.##") &amp;TEXT(R$1,0),"")</f>
        <v/>
      </c>
      <c r="AU387" s="46" t="str">
        <f>IF(S387&lt;&gt;"","-" &amp;TEXT(comp[[#This Row],[B]],"0.##") &amp;TEXT(S$1,0),"")</f>
        <v/>
      </c>
      <c r="AV387" s="46" t="str">
        <f>IF(T387&lt;&gt;"","-" &amp;TEXT(comp[[#This Row],[Ir]],"0.#") &amp;TEXT(T$1,0),"")</f>
        <v/>
      </c>
      <c r="AW387" s="46" t="str">
        <f>IF(U387&lt;&gt;"","-" &amp;TEXT(comp[[#This Row],[Re]],"0.#") &amp;TEXT(U$1,0),"")</f>
        <v/>
      </c>
      <c r="AX387" s="46" t="str">
        <f>IF(V387&lt;&gt;"","-" &amp;TEXT(comp[[#This Row],[Si]],"0.#") &amp;TEXT(V$1,0),"")</f>
        <v/>
      </c>
      <c r="AY387" s="46" t="str">
        <f>IF(W387&lt;&gt;"","-" &amp;TEXT(comp[[#This Row],[Fe]],"0.#") &amp;TEXT(W$1,0),"")</f>
        <v/>
      </c>
      <c r="AZ387" s="46" t="str">
        <f>IF(X387&lt;&gt;"","-" &amp;TEXT(comp[[#This Row],[Y]],"0.#") &amp;TEXT(X$1,0),"")</f>
        <v/>
      </c>
      <c r="BA387" s="46" t="str">
        <f>IF(Y387&lt;&gt;"","-" &amp;TEXT(comp[[#This Row],[Hf]],"0.#") &amp;TEXT(Y$1,0),"")</f>
        <v/>
      </c>
      <c r="BB387" s="46" t="str">
        <f>IF(Z387&lt;&gt;"","-" &amp;TEXT(comp[[#This Row],[Ge]],"0.#") &amp;TEXT(Z$1,0),"")</f>
        <v/>
      </c>
      <c r="BC387" s="46" t="str">
        <f>IF(AA387&lt;&gt;"","-" &amp;TEXT(comp[[#This Row],[Mn]],"0.#") &amp;TEXT(AA$1,0),"")</f>
        <v/>
      </c>
      <c r="BD387" s="46" t="str">
        <f>IF(AB387&lt;&gt;"","-" &amp;TEXT(comp[[#This Row],[Sc]],"0.#") &amp;TEXT(AB$1,0),"")</f>
        <v/>
      </c>
      <c r="BE387" s="46" t="str">
        <f>IF(AC387&lt;&gt;"","-" &amp;TEXT(comp[[#This Row],[Ru]],"0.#") &amp;TEXT(AC$1,0),"")</f>
        <v/>
      </c>
      <c r="BF387" s="46" t="str">
        <f>IF(AD387&lt;&gt;"","-" &amp;TEXT(comp[[#This Row],[Ce]],"0.#") &amp;TEXT(AD$1,0),"")</f>
        <v/>
      </c>
      <c r="BG387" s="46" t="str">
        <f>IF(AE387&lt;&gt;"","-" &amp;TEXT([1]comp!$AE387,"0.#") &amp;TEXT(AE$1,0),"")</f>
        <v/>
      </c>
      <c r="BH387" s="32" t="str">
        <f>[1]comp!$D387 &amp; [1]comp!$E387</f>
        <v>18NiPovstugar, I. et al. Elemental partitioning, lattice misfit and creep behaviour of Cr containing gammaprime strengthened Co base superalloys. Mater. Sci. Technol. (United Kingdom) 32, 220–225 (2016).</v>
      </c>
      <c r="BI387" s="73" t="str">
        <f t="shared" si="32"/>
        <v>Co-18.Ni-9.Al-9.W</v>
      </c>
      <c r="BJ387" s="32" t="s">
        <v>1546</v>
      </c>
      <c r="BK387" t="str">
        <f t="shared" si="33"/>
        <v>-9.Al-9.W-18.Ni</v>
      </c>
      <c r="BL387"/>
      <c r="BM387"/>
      <c r="BN387"/>
      <c r="BO387"/>
    </row>
    <row r="388" spans="1:67" s="28" customFormat="1" x14ac:dyDescent="0.3">
      <c r="A388" s="26" t="str">
        <f t="shared" si="30"/>
        <v>Co-9.Ni-9.Al-8.Cr-9.W</v>
      </c>
      <c r="B388" s="30" t="s">
        <v>1483</v>
      </c>
      <c r="C388" s="30" t="s">
        <v>3031</v>
      </c>
      <c r="D388" s="34" t="s">
        <v>808</v>
      </c>
      <c r="E388" s="30" t="s">
        <v>805</v>
      </c>
      <c r="F388" s="28">
        <v>405</v>
      </c>
      <c r="G388" s="54">
        <f t="shared" si="31"/>
        <v>65</v>
      </c>
      <c r="H388" s="56">
        <v>9</v>
      </c>
      <c r="I388" s="56">
        <v>9</v>
      </c>
      <c r="J388" s="56">
        <v>8</v>
      </c>
      <c r="K388" s="56">
        <v>9</v>
      </c>
      <c r="L388" s="56"/>
      <c r="M388" s="56"/>
      <c r="N388" s="56"/>
      <c r="O388" s="56"/>
      <c r="P388" s="56"/>
      <c r="Q388" s="52"/>
      <c r="R388" s="52"/>
      <c r="S388" s="52"/>
      <c r="T388" s="56"/>
      <c r="U388" s="56"/>
      <c r="V388" s="56"/>
      <c r="W388" s="56"/>
      <c r="X388" s="56"/>
      <c r="Y388" s="56"/>
      <c r="Z388" s="56"/>
      <c r="AA388" s="56"/>
      <c r="AB388" s="56"/>
      <c r="AC388" s="56"/>
      <c r="AD388" s="56"/>
      <c r="AE388" s="56"/>
      <c r="AF388" s="28">
        <f t="shared" si="34"/>
        <v>9.1374199999999988</v>
      </c>
      <c r="AI388" s="46" t="s">
        <v>1</v>
      </c>
      <c r="AJ388" s="46" t="str">
        <f>IF(I388&lt;&gt;"","-" &amp;TEXT([1]comp!$I388,"0.#") &amp;TEXT(I$1,0),"")</f>
        <v>-9.Al</v>
      </c>
      <c r="AK388" s="46" t="str">
        <f>IF(K388&lt;&gt;"","-" &amp;TEXT(comp[[#This Row],[W]],"0.#") &amp;TEXT(K$1,0),"")</f>
        <v>-9.W</v>
      </c>
      <c r="AL388" s="46" t="str">
        <f>IF(H388&lt;&gt;"","-" &amp;TEXT(comp[[#This Row],[Ni]],"0.#") &amp;TEXT(H$1,0),"")</f>
        <v>-9.Ni</v>
      </c>
      <c r="AM388" s="46" t="str">
        <f>IF(J388&lt;&gt;"","-" &amp;TEXT(comp[[#This Row],[Cr]],"0.#") &amp;TEXT(J$1,0),"")</f>
        <v>-8.Cr</v>
      </c>
      <c r="AN388" s="46" t="str">
        <f>IF(M388&lt;&gt;"","-" &amp;TEXT(comp[[#This Row],[Ta]],"0.#") &amp;TEXT(M$1,0),"")</f>
        <v/>
      </c>
      <c r="AO388" s="46" t="str">
        <f>IF(N388&lt;&gt;"","-" &amp;TEXT(comp[[#This Row],[Nb]],"0.#") &amp;TEXT(N$1,0),"")</f>
        <v/>
      </c>
      <c r="AP388" s="46" t="str">
        <f>IF(O388&lt;&gt;"","-" &amp;TEXT(comp[[#This Row],[V]],"0.#") &amp;TEXT(O$1,0),"")</f>
        <v/>
      </c>
      <c r="AQ388" s="46" t="str">
        <f>IF(L388&lt;&gt;"","-" &amp;TEXT(comp[[#This Row],[Ti]],"0.#") &amp;TEXT(L$1,0),"")</f>
        <v/>
      </c>
      <c r="AR388" s="46" t="str">
        <f>IF(P388&lt;&gt;"","-" &amp;TEXT(comp[[#This Row],[Mo]],"0.#") &amp;TEXT(P$1,0),"")</f>
        <v/>
      </c>
      <c r="AS388" s="46" t="str">
        <f>IF(Q388&lt;&gt;"","-" &amp;TEXT(comp[[#This Row],[C]],"0.##") &amp;TEXT(Q$1,0),"")</f>
        <v/>
      </c>
      <c r="AT388" s="46" t="str">
        <f>IF(R388&lt;&gt;"","-" &amp;TEXT(comp[[#This Row],[Zr]],"0.##") &amp;TEXT(R$1,0),"")</f>
        <v/>
      </c>
      <c r="AU388" s="46" t="str">
        <f>IF(S388&lt;&gt;"","-" &amp;TEXT(comp[[#This Row],[B]],"0.##") &amp;TEXT(S$1,0),"")</f>
        <v/>
      </c>
      <c r="AV388" s="46" t="str">
        <f>IF(T388&lt;&gt;"","-" &amp;TEXT(comp[[#This Row],[Ir]],"0.#") &amp;TEXT(T$1,0),"")</f>
        <v/>
      </c>
      <c r="AW388" s="46" t="str">
        <f>IF(U388&lt;&gt;"","-" &amp;TEXT(comp[[#This Row],[Re]],"0.#") &amp;TEXT(U$1,0),"")</f>
        <v/>
      </c>
      <c r="AX388" s="46" t="str">
        <f>IF(V388&lt;&gt;"","-" &amp;TEXT(comp[[#This Row],[Si]],"0.#") &amp;TEXT(V$1,0),"")</f>
        <v/>
      </c>
      <c r="AY388" s="46" t="str">
        <f>IF(W388&lt;&gt;"","-" &amp;TEXT(comp[[#This Row],[Fe]],"0.#") &amp;TEXT(W$1,0),"")</f>
        <v/>
      </c>
      <c r="AZ388" s="46" t="str">
        <f>IF(X388&lt;&gt;"","-" &amp;TEXT(comp[[#This Row],[Y]],"0.#") &amp;TEXT(X$1,0),"")</f>
        <v/>
      </c>
      <c r="BA388" s="46" t="str">
        <f>IF(Y388&lt;&gt;"","-" &amp;TEXT(comp[[#This Row],[Hf]],"0.#") &amp;TEXT(Y$1,0),"")</f>
        <v/>
      </c>
      <c r="BB388" s="46" t="str">
        <f>IF(Z388&lt;&gt;"","-" &amp;TEXT(comp[[#This Row],[Ge]],"0.#") &amp;TEXT(Z$1,0),"")</f>
        <v/>
      </c>
      <c r="BC388" s="46" t="str">
        <f>IF(AA388&lt;&gt;"","-" &amp;TEXT(comp[[#This Row],[Mn]],"0.#") &amp;TEXT(AA$1,0),"")</f>
        <v/>
      </c>
      <c r="BD388" s="46" t="str">
        <f>IF(AB388&lt;&gt;"","-" &amp;TEXT(comp[[#This Row],[Sc]],"0.#") &amp;TEXT(AB$1,0),"")</f>
        <v/>
      </c>
      <c r="BE388" s="46" t="str">
        <f>IF(AC388&lt;&gt;"","-" &amp;TEXT(comp[[#This Row],[Ru]],"0.#") &amp;TEXT(AC$1,0),"")</f>
        <v/>
      </c>
      <c r="BF388" s="46" t="str">
        <f>IF(AD388&lt;&gt;"","-" &amp;TEXT(comp[[#This Row],[Ce]],"0.#") &amp;TEXT(AD$1,0),"")</f>
        <v/>
      </c>
      <c r="BG388" s="46" t="str">
        <f>IF(AE388&lt;&gt;"","-" &amp;TEXT([1]comp!$AE388,"0.#") &amp;TEXT(AE$1,0),"")</f>
        <v/>
      </c>
      <c r="BH388" s="30" t="str">
        <f>[1]comp!$D388 &amp; [1]comp!$E388</f>
        <v>9Ni8CrPovstugar, I. et al. Elemental partitioning, lattice misfit and creep behaviour of Cr containing gammaprime strengthened Co base superalloys. Mater. Sci. Technol. (United Kingdom) 32, 220–225 (2016).</v>
      </c>
      <c r="BI388" s="36" t="str">
        <f t="shared" si="32"/>
        <v>Co-9.Ni-9.Al-8.Cr-9.W</v>
      </c>
      <c r="BJ388" s="30" t="s">
        <v>1550</v>
      </c>
      <c r="BK388" t="str">
        <f t="shared" si="33"/>
        <v>-9.Al-8.Cr-9.W-9.Ni</v>
      </c>
      <c r="BL388"/>
      <c r="BM388"/>
      <c r="BN388"/>
      <c r="BO388"/>
    </row>
    <row r="389" spans="1:67" s="28" customFormat="1" x14ac:dyDescent="0.3">
      <c r="A389" s="26" t="str">
        <f t="shared" si="30"/>
        <v>Co-18.Ni-9.Al-8.Cr-9.W</v>
      </c>
      <c r="B389" s="30" t="s">
        <v>1483</v>
      </c>
      <c r="C389" s="30" t="s">
        <v>2717</v>
      </c>
      <c r="D389" s="34" t="s">
        <v>809</v>
      </c>
      <c r="E389" s="30" t="s">
        <v>805</v>
      </c>
      <c r="F389" s="28">
        <v>406</v>
      </c>
      <c r="G389" s="54">
        <f t="shared" si="31"/>
        <v>56</v>
      </c>
      <c r="H389" s="56">
        <v>18</v>
      </c>
      <c r="I389" s="56">
        <v>9</v>
      </c>
      <c r="J389" s="56">
        <v>8</v>
      </c>
      <c r="K389" s="56">
        <v>9</v>
      </c>
      <c r="L389" s="56"/>
      <c r="M389" s="56"/>
      <c r="N389" s="56"/>
      <c r="O389" s="56"/>
      <c r="P389" s="56"/>
      <c r="Q389" s="52"/>
      <c r="R389" s="52"/>
      <c r="S389" s="52"/>
      <c r="T389" s="56"/>
      <c r="U389" s="56"/>
      <c r="V389" s="56"/>
      <c r="W389" s="56"/>
      <c r="X389" s="56"/>
      <c r="Y389" s="56"/>
      <c r="Z389" s="56"/>
      <c r="AA389" s="56"/>
      <c r="AB389" s="56"/>
      <c r="AC389" s="56"/>
      <c r="AD389" s="56"/>
      <c r="AE389" s="56"/>
      <c r="AF389" s="28">
        <f t="shared" si="34"/>
        <v>9.1381399999999999</v>
      </c>
      <c r="AI389" s="46" t="s">
        <v>1</v>
      </c>
      <c r="AJ389" s="46" t="str">
        <f>IF(I389&lt;&gt;"","-" &amp;TEXT([1]comp!$I389,"0.#") &amp;TEXT(I$1,0),"")</f>
        <v>-9.Al</v>
      </c>
      <c r="AK389" s="46" t="str">
        <f>IF(K389&lt;&gt;"","-" &amp;TEXT(comp[[#This Row],[W]],"0.#") &amp;TEXT(K$1,0),"")</f>
        <v>-9.W</v>
      </c>
      <c r="AL389" s="46" t="str">
        <f>IF(H389&lt;&gt;"","-" &amp;TEXT(comp[[#This Row],[Ni]],"0.#") &amp;TEXT(H$1,0),"")</f>
        <v>-18.Ni</v>
      </c>
      <c r="AM389" s="46" t="str">
        <f>IF(J389&lt;&gt;"","-" &amp;TEXT(comp[[#This Row],[Cr]],"0.#") &amp;TEXT(J$1,0),"")</f>
        <v>-8.Cr</v>
      </c>
      <c r="AN389" s="46" t="str">
        <f>IF(M389&lt;&gt;"","-" &amp;TEXT(comp[[#This Row],[Ta]],"0.#") &amp;TEXT(M$1,0),"")</f>
        <v/>
      </c>
      <c r="AO389" s="46" t="str">
        <f>IF(N389&lt;&gt;"","-" &amp;TEXT(comp[[#This Row],[Nb]],"0.#") &amp;TEXT(N$1,0),"")</f>
        <v/>
      </c>
      <c r="AP389" s="46" t="str">
        <f>IF(O389&lt;&gt;"","-" &amp;TEXT(comp[[#This Row],[V]],"0.#") &amp;TEXT(O$1,0),"")</f>
        <v/>
      </c>
      <c r="AQ389" s="46" t="str">
        <f>IF(L389&lt;&gt;"","-" &amp;TEXT(comp[[#This Row],[Ti]],"0.#") &amp;TEXT(L$1,0),"")</f>
        <v/>
      </c>
      <c r="AR389" s="46" t="str">
        <f>IF(P389&lt;&gt;"","-" &amp;TEXT(comp[[#This Row],[Mo]],"0.#") &amp;TEXT(P$1,0),"")</f>
        <v/>
      </c>
      <c r="AS389" s="46" t="str">
        <f>IF(Q389&lt;&gt;"","-" &amp;TEXT(comp[[#This Row],[C]],"0.##") &amp;TEXT(Q$1,0),"")</f>
        <v/>
      </c>
      <c r="AT389" s="46" t="str">
        <f>IF(R389&lt;&gt;"","-" &amp;TEXT(comp[[#This Row],[Zr]],"0.##") &amp;TEXT(R$1,0),"")</f>
        <v/>
      </c>
      <c r="AU389" s="46" t="str">
        <f>IF(S389&lt;&gt;"","-" &amp;TEXT(comp[[#This Row],[B]],"0.##") &amp;TEXT(S$1,0),"")</f>
        <v/>
      </c>
      <c r="AV389" s="46" t="str">
        <f>IF(T389&lt;&gt;"","-" &amp;TEXT(comp[[#This Row],[Ir]],"0.#") &amp;TEXT(T$1,0),"")</f>
        <v/>
      </c>
      <c r="AW389" s="46" t="str">
        <f>IF(U389&lt;&gt;"","-" &amp;TEXT(comp[[#This Row],[Re]],"0.#") &amp;TEXT(U$1,0),"")</f>
        <v/>
      </c>
      <c r="AX389" s="46" t="str">
        <f>IF(V389&lt;&gt;"","-" &amp;TEXT(comp[[#This Row],[Si]],"0.#") &amp;TEXT(V$1,0),"")</f>
        <v/>
      </c>
      <c r="AY389" s="46" t="str">
        <f>IF(W389&lt;&gt;"","-" &amp;TEXT(comp[[#This Row],[Fe]],"0.#") &amp;TEXT(W$1,0),"")</f>
        <v/>
      </c>
      <c r="AZ389" s="46" t="str">
        <f>IF(X389&lt;&gt;"","-" &amp;TEXT(comp[[#This Row],[Y]],"0.#") &amp;TEXT(X$1,0),"")</f>
        <v/>
      </c>
      <c r="BA389" s="46" t="str">
        <f>IF(Y389&lt;&gt;"","-" &amp;TEXT(comp[[#This Row],[Hf]],"0.#") &amp;TEXT(Y$1,0),"")</f>
        <v/>
      </c>
      <c r="BB389" s="46" t="str">
        <f>IF(Z389&lt;&gt;"","-" &amp;TEXT(comp[[#This Row],[Ge]],"0.#") &amp;TEXT(Z$1,0),"")</f>
        <v/>
      </c>
      <c r="BC389" s="46" t="str">
        <f>IF(AA389&lt;&gt;"","-" &amp;TEXT(comp[[#This Row],[Mn]],"0.#") &amp;TEXT(AA$1,0),"")</f>
        <v/>
      </c>
      <c r="BD389" s="46" t="str">
        <f>IF(AB389&lt;&gt;"","-" &amp;TEXT(comp[[#This Row],[Sc]],"0.#") &amp;TEXT(AB$1,0),"")</f>
        <v/>
      </c>
      <c r="BE389" s="46" t="str">
        <f>IF(AC389&lt;&gt;"","-" &amp;TEXT(comp[[#This Row],[Ru]],"0.#") &amp;TEXT(AC$1,0),"")</f>
        <v/>
      </c>
      <c r="BF389" s="46" t="str">
        <f>IF(AD389&lt;&gt;"","-" &amp;TEXT(comp[[#This Row],[Ce]],"0.#") &amp;TEXT(AD$1,0),"")</f>
        <v/>
      </c>
      <c r="BG389" s="46" t="str">
        <f>IF(AE389&lt;&gt;"","-" &amp;TEXT([1]comp!$AE389,"0.#") &amp;TEXT(AE$1,0),"")</f>
        <v/>
      </c>
      <c r="BH389" s="30" t="str">
        <f>[1]comp!$D389 &amp; [1]comp!$E389</f>
        <v>18Ni8CrPovstugar, I. et al. Elemental partitioning, lattice misfit and creep behaviour of Cr containing gammaprime strengthened Co base superalloys. Mater. Sci. Technol. (United Kingdom) 32, 220–225 (2016).</v>
      </c>
      <c r="BI389" s="36" t="str">
        <f t="shared" si="32"/>
        <v>Co-18.Ni-9.Al-8.Cr-9.W</v>
      </c>
      <c r="BJ389" s="30" t="s">
        <v>1547</v>
      </c>
      <c r="BK389" t="str">
        <f t="shared" si="33"/>
        <v>-9.Al-8.Cr-9.W-18.Ni</v>
      </c>
      <c r="BL389"/>
      <c r="BM389"/>
      <c r="BN389"/>
      <c r="BO389"/>
    </row>
    <row r="390" spans="1:67" s="31" customFormat="1" x14ac:dyDescent="0.3">
      <c r="A390" s="26" t="str">
        <f t="shared" si="30"/>
        <v>Co-8.3Al-9.4W-0.1B</v>
      </c>
      <c r="B390" s="38" t="s">
        <v>1484</v>
      </c>
      <c r="C390" s="38" t="s">
        <v>2725</v>
      </c>
      <c r="D390" s="37" t="s">
        <v>816</v>
      </c>
      <c r="E390" s="31" t="s">
        <v>815</v>
      </c>
      <c r="F390" s="31">
        <v>407</v>
      </c>
      <c r="G390" s="54">
        <f t="shared" si="31"/>
        <v>82.199999999999989</v>
      </c>
      <c r="H390" s="55"/>
      <c r="I390" s="55">
        <v>8.3000000000000007</v>
      </c>
      <c r="J390" s="55"/>
      <c r="K390" s="55">
        <v>9.4</v>
      </c>
      <c r="L390" s="55"/>
      <c r="M390" s="55"/>
      <c r="N390" s="55"/>
      <c r="O390" s="55"/>
      <c r="P390" s="55"/>
      <c r="Q390" s="51"/>
      <c r="R390" s="51"/>
      <c r="S390" s="51">
        <v>0.1</v>
      </c>
      <c r="T390" s="55"/>
      <c r="U390" s="55"/>
      <c r="V390" s="55"/>
      <c r="W390" s="55"/>
      <c r="X390" s="55"/>
      <c r="Y390" s="55"/>
      <c r="Z390" s="55"/>
      <c r="AA390" s="55"/>
      <c r="AB390" s="55"/>
      <c r="AC390" s="55"/>
      <c r="AD390" s="55"/>
      <c r="AE390" s="55"/>
      <c r="AF390" s="31">
        <f t="shared" si="34"/>
        <v>9.3518599999999985</v>
      </c>
      <c r="AI390" s="46" t="s">
        <v>1</v>
      </c>
      <c r="AJ390" s="46" t="str">
        <f>IF(I390&lt;&gt;"","-" &amp;TEXT([1]comp!$I390,"0.#") &amp;TEXT(I$1,0),"")</f>
        <v>-8.3Al</v>
      </c>
      <c r="AK390" s="46" t="str">
        <f>IF(K390&lt;&gt;"","-" &amp;TEXT(comp[[#This Row],[W]],"0.#") &amp;TEXT(K$1,0),"")</f>
        <v>-9.4W</v>
      </c>
      <c r="AL390" s="46" t="str">
        <f>IF(H390&lt;&gt;"","-" &amp;TEXT(comp[[#This Row],[Ni]],"0.#") &amp;TEXT(H$1,0),"")</f>
        <v/>
      </c>
      <c r="AM390" s="46" t="str">
        <f>IF(J390&lt;&gt;"","-" &amp;TEXT(comp[[#This Row],[Cr]],"0.#") &amp;TEXT(J$1,0),"")</f>
        <v/>
      </c>
      <c r="AN390" s="46" t="str">
        <f>IF(M390&lt;&gt;"","-" &amp;TEXT(comp[[#This Row],[Ta]],"0.#") &amp;TEXT(M$1,0),"")</f>
        <v/>
      </c>
      <c r="AO390" s="46" t="str">
        <f>IF(N390&lt;&gt;"","-" &amp;TEXT(comp[[#This Row],[Nb]],"0.#") &amp;TEXT(N$1,0),"")</f>
        <v/>
      </c>
      <c r="AP390" s="46" t="str">
        <f>IF(O390&lt;&gt;"","-" &amp;TEXT(comp[[#This Row],[V]],"0.#") &amp;TEXT(O$1,0),"")</f>
        <v/>
      </c>
      <c r="AQ390" s="46" t="str">
        <f>IF(L390&lt;&gt;"","-" &amp;TEXT(comp[[#This Row],[Ti]],"0.#") &amp;TEXT(L$1,0),"")</f>
        <v/>
      </c>
      <c r="AR390" s="46" t="str">
        <f>IF(P390&lt;&gt;"","-" &amp;TEXT(comp[[#This Row],[Mo]],"0.#") &amp;TEXT(P$1,0),"")</f>
        <v/>
      </c>
      <c r="AS390" s="46" t="str">
        <f>IF(Q390&lt;&gt;"","-" &amp;TEXT(comp[[#This Row],[C]],"0.##") &amp;TEXT(Q$1,0),"")</f>
        <v/>
      </c>
      <c r="AT390" s="46" t="str">
        <f>IF(R390&lt;&gt;"","-" &amp;TEXT(comp[[#This Row],[Zr]],"0.##") &amp;TEXT(R$1,0),"")</f>
        <v/>
      </c>
      <c r="AU390" s="46" t="str">
        <f>IF(S390&lt;&gt;"","-" &amp;TEXT(comp[[#This Row],[B]],"0.##") &amp;TEXT(S$1,0),"")</f>
        <v>-0.1B</v>
      </c>
      <c r="AV390" s="46" t="str">
        <f>IF(T390&lt;&gt;"","-" &amp;TEXT(comp[[#This Row],[Ir]],"0.#") &amp;TEXT(T$1,0),"")</f>
        <v/>
      </c>
      <c r="AW390" s="46" t="str">
        <f>IF(U390&lt;&gt;"","-" &amp;TEXT(comp[[#This Row],[Re]],"0.#") &amp;TEXT(U$1,0),"")</f>
        <v/>
      </c>
      <c r="AX390" s="46" t="str">
        <f>IF(V390&lt;&gt;"","-" &amp;TEXT(comp[[#This Row],[Si]],"0.#") &amp;TEXT(V$1,0),"")</f>
        <v/>
      </c>
      <c r="AY390" s="46" t="str">
        <f>IF(W390&lt;&gt;"","-" &amp;TEXT(comp[[#This Row],[Fe]],"0.#") &amp;TEXT(W$1,0),"")</f>
        <v/>
      </c>
      <c r="AZ390" s="46" t="str">
        <f>IF(X390&lt;&gt;"","-" &amp;TEXT(comp[[#This Row],[Y]],"0.#") &amp;TEXT(X$1,0),"")</f>
        <v/>
      </c>
      <c r="BA390" s="46" t="str">
        <f>IF(Y390&lt;&gt;"","-" &amp;TEXT(comp[[#This Row],[Hf]],"0.#") &amp;TEXT(Y$1,0),"")</f>
        <v/>
      </c>
      <c r="BB390" s="46" t="str">
        <f>IF(Z390&lt;&gt;"","-" &amp;TEXT(comp[[#This Row],[Ge]],"0.#") &amp;TEXT(Z$1,0),"")</f>
        <v/>
      </c>
      <c r="BC390" s="46" t="str">
        <f>IF(AA390&lt;&gt;"","-" &amp;TEXT(comp[[#This Row],[Mn]],"0.#") &amp;TEXT(AA$1,0),"")</f>
        <v/>
      </c>
      <c r="BD390" s="46" t="str">
        <f>IF(AB390&lt;&gt;"","-" &amp;TEXT(comp[[#This Row],[Sc]],"0.#") &amp;TEXT(AB$1,0),"")</f>
        <v/>
      </c>
      <c r="BE390" s="46" t="str">
        <f>IF(AC390&lt;&gt;"","-" &amp;TEXT(comp[[#This Row],[Ru]],"0.#") &amp;TEXT(AC$1,0),"")</f>
        <v/>
      </c>
      <c r="BF390" s="46" t="str">
        <f>IF(AD390&lt;&gt;"","-" &amp;TEXT(comp[[#This Row],[Ce]],"0.#") &amp;TEXT(AD$1,0),"")</f>
        <v/>
      </c>
      <c r="BG390" s="46" t="str">
        <f>IF(AE390&lt;&gt;"","-" &amp;TEXT([1]comp!$AE390,"0.#") &amp;TEXT(AE$1,0),"")</f>
        <v/>
      </c>
      <c r="BH390" s="31" t="str">
        <f>[1]comp!$D390 &amp; [1]comp!$E390</f>
        <v>Co-9Al-9W-0.1BPyczak, F. et al. Plastic deformation mechanisms in a crept L12 hardened Co-base superalloy. Mater. Sci. Eng. A 571, 13–18 (2013).</v>
      </c>
      <c r="BI390" s="73" t="str">
        <f t="shared" si="32"/>
        <v>Co-8.3Al-9.4W-0.1B</v>
      </c>
      <c r="BJ390" s="31" t="s">
        <v>1442</v>
      </c>
      <c r="BK390" t="str">
        <f t="shared" si="33"/>
        <v>-8.3Al-9.4W-0.1B</v>
      </c>
      <c r="BL390"/>
      <c r="BM390"/>
      <c r="BN390"/>
      <c r="BO390"/>
    </row>
    <row r="391" spans="1:67" s="31" customFormat="1" x14ac:dyDescent="0.3">
      <c r="A391" s="26" t="str">
        <f t="shared" si="30"/>
        <v>Co-8.5Al-7.4W-0.1B</v>
      </c>
      <c r="B391" s="38" t="s">
        <v>1484</v>
      </c>
      <c r="C391" s="38" t="s">
        <v>2747</v>
      </c>
      <c r="D391" s="37" t="s">
        <v>818</v>
      </c>
      <c r="E391" s="31" t="s">
        <v>817</v>
      </c>
      <c r="F391" s="31">
        <v>408</v>
      </c>
      <c r="G391" s="54">
        <f t="shared" si="31"/>
        <v>84</v>
      </c>
      <c r="H391" s="55"/>
      <c r="I391" s="55">
        <v>8.5</v>
      </c>
      <c r="J391" s="55"/>
      <c r="K391" s="55">
        <v>7.4</v>
      </c>
      <c r="L391" s="55"/>
      <c r="M391" s="55"/>
      <c r="N391" s="55"/>
      <c r="O391" s="55"/>
      <c r="P391" s="55"/>
      <c r="Q391" s="51"/>
      <c r="R391" s="51"/>
      <c r="S391" s="51">
        <v>0.1</v>
      </c>
      <c r="T391" s="55"/>
      <c r="U391" s="55"/>
      <c r="V391" s="55"/>
      <c r="W391" s="55"/>
      <c r="X391" s="55"/>
      <c r="Y391" s="55"/>
      <c r="Z391" s="55"/>
      <c r="AA391" s="55"/>
      <c r="AB391" s="55"/>
      <c r="AC391" s="55"/>
      <c r="AD391" s="55"/>
      <c r="AE391" s="55"/>
      <c r="AF391" s="31">
        <f t="shared" si="34"/>
        <v>9.1324600000000018</v>
      </c>
      <c r="AI391" s="46" t="s">
        <v>1</v>
      </c>
      <c r="AJ391" s="46" t="str">
        <f>IF(I391&lt;&gt;"","-" &amp;TEXT([1]comp!$I391,"0.#") &amp;TEXT(I$1,0),"")</f>
        <v>-8.5Al</v>
      </c>
      <c r="AK391" s="46" t="str">
        <f>IF(K391&lt;&gt;"","-" &amp;TEXT(comp[[#This Row],[W]],"0.#") &amp;TEXT(K$1,0),"")</f>
        <v>-7.4W</v>
      </c>
      <c r="AL391" s="46" t="str">
        <f>IF(H391&lt;&gt;"","-" &amp;TEXT(comp[[#This Row],[Ni]],"0.#") &amp;TEXT(H$1,0),"")</f>
        <v/>
      </c>
      <c r="AM391" s="46" t="str">
        <f>IF(J391&lt;&gt;"","-" &amp;TEXT(comp[[#This Row],[Cr]],"0.#") &amp;TEXT(J$1,0),"")</f>
        <v/>
      </c>
      <c r="AN391" s="46" t="str">
        <f>IF(M391&lt;&gt;"","-" &amp;TEXT(comp[[#This Row],[Ta]],"0.#") &amp;TEXT(M$1,0),"")</f>
        <v/>
      </c>
      <c r="AO391" s="46" t="str">
        <f>IF(N391&lt;&gt;"","-" &amp;TEXT(comp[[#This Row],[Nb]],"0.#") &amp;TEXT(N$1,0),"")</f>
        <v/>
      </c>
      <c r="AP391" s="46" t="str">
        <f>IF(O391&lt;&gt;"","-" &amp;TEXT(comp[[#This Row],[V]],"0.#") &amp;TEXT(O$1,0),"")</f>
        <v/>
      </c>
      <c r="AQ391" s="46" t="str">
        <f>IF(L391&lt;&gt;"","-" &amp;TEXT(comp[[#This Row],[Ti]],"0.#") &amp;TEXT(L$1,0),"")</f>
        <v/>
      </c>
      <c r="AR391" s="46" t="str">
        <f>IF(P391&lt;&gt;"","-" &amp;TEXT(comp[[#This Row],[Mo]],"0.#") &amp;TEXT(P$1,0),"")</f>
        <v/>
      </c>
      <c r="AS391" s="46" t="str">
        <f>IF(Q391&lt;&gt;"","-" &amp;TEXT(comp[[#This Row],[C]],"0.##") &amp;TEXT(Q$1,0),"")</f>
        <v/>
      </c>
      <c r="AT391" s="46" t="str">
        <f>IF(R391&lt;&gt;"","-" &amp;TEXT(comp[[#This Row],[Zr]],"0.##") &amp;TEXT(R$1,0),"")</f>
        <v/>
      </c>
      <c r="AU391" s="46" t="str">
        <f>IF(S391&lt;&gt;"","-" &amp;TEXT(comp[[#This Row],[B]],"0.##") &amp;TEXT(S$1,0),"")</f>
        <v>-0.1B</v>
      </c>
      <c r="AV391" s="46" t="str">
        <f>IF(T391&lt;&gt;"","-" &amp;TEXT(comp[[#This Row],[Ir]],"0.#") &amp;TEXT(T$1,0),"")</f>
        <v/>
      </c>
      <c r="AW391" s="46" t="str">
        <f>IF(U391&lt;&gt;"","-" &amp;TEXT(comp[[#This Row],[Re]],"0.#") &amp;TEXT(U$1,0),"")</f>
        <v/>
      </c>
      <c r="AX391" s="46" t="str">
        <f>IF(V391&lt;&gt;"","-" &amp;TEXT(comp[[#This Row],[Si]],"0.#") &amp;TEXT(V$1,0),"")</f>
        <v/>
      </c>
      <c r="AY391" s="46" t="str">
        <f>IF(W391&lt;&gt;"","-" &amp;TEXT(comp[[#This Row],[Fe]],"0.#") &amp;TEXT(W$1,0),"")</f>
        <v/>
      </c>
      <c r="AZ391" s="46" t="str">
        <f>IF(X391&lt;&gt;"","-" &amp;TEXT(comp[[#This Row],[Y]],"0.#") &amp;TEXT(X$1,0),"")</f>
        <v/>
      </c>
      <c r="BA391" s="46" t="str">
        <f>IF(Y391&lt;&gt;"","-" &amp;TEXT(comp[[#This Row],[Hf]],"0.#") &amp;TEXT(Y$1,0),"")</f>
        <v/>
      </c>
      <c r="BB391" s="46" t="str">
        <f>IF(Z391&lt;&gt;"","-" &amp;TEXT(comp[[#This Row],[Ge]],"0.#") &amp;TEXT(Z$1,0),"")</f>
        <v/>
      </c>
      <c r="BC391" s="46" t="str">
        <f>IF(AA391&lt;&gt;"","-" &amp;TEXT(comp[[#This Row],[Mn]],"0.#") &amp;TEXT(AA$1,0),"")</f>
        <v/>
      </c>
      <c r="BD391" s="46" t="str">
        <f>IF(AB391&lt;&gt;"","-" &amp;TEXT(comp[[#This Row],[Sc]],"0.#") &amp;TEXT(AB$1,0),"")</f>
        <v/>
      </c>
      <c r="BE391" s="46" t="str">
        <f>IF(AC391&lt;&gt;"","-" &amp;TEXT(comp[[#This Row],[Ru]],"0.#") &amp;TEXT(AC$1,0),"")</f>
        <v/>
      </c>
      <c r="BF391" s="46" t="str">
        <f>IF(AD391&lt;&gt;"","-" &amp;TEXT(comp[[#This Row],[Ce]],"0.#") &amp;TEXT(AD$1,0),"")</f>
        <v/>
      </c>
      <c r="BG391" s="46" t="str">
        <f>IF(AE391&lt;&gt;"","-" &amp;TEXT([1]comp!$AE391,"0.#") &amp;TEXT(AE$1,0),"")</f>
        <v/>
      </c>
      <c r="BH391" s="31" t="str">
        <f>[1]comp!$D391 &amp; [1]comp!$E391</f>
        <v>Co-9Al-8W-0.1BPyczak, F. et al. The effect of tungsten content on the properties of L12-hardened Co-Al-W alloys. J. Alloys Compd. 632, 110–115 (2015).</v>
      </c>
      <c r="BI391" s="73" t="str">
        <f t="shared" si="32"/>
        <v>Co-8.5Al-7.4W-0.1B</v>
      </c>
      <c r="BJ391" s="31" t="s">
        <v>1449</v>
      </c>
      <c r="BK391" t="str">
        <f t="shared" si="33"/>
        <v>-8.5Al-7.4W-0.1B</v>
      </c>
      <c r="BL391"/>
      <c r="BM391"/>
      <c r="BN391"/>
      <c r="BO391"/>
    </row>
    <row r="392" spans="1:67" s="28" customFormat="1" x14ac:dyDescent="0.3">
      <c r="A392" s="26" t="str">
        <f t="shared" si="30"/>
        <v>Co-8.5Al-8.7W-0.1B</v>
      </c>
      <c r="B392" s="38" t="s">
        <v>1484</v>
      </c>
      <c r="C392" s="38" t="s">
        <v>2899</v>
      </c>
      <c r="D392" s="37" t="s">
        <v>816</v>
      </c>
      <c r="E392" s="31" t="s">
        <v>817</v>
      </c>
      <c r="F392" s="31">
        <v>409</v>
      </c>
      <c r="G392" s="54">
        <f t="shared" si="31"/>
        <v>82.7</v>
      </c>
      <c r="H392" s="55"/>
      <c r="I392" s="55">
        <v>8.5</v>
      </c>
      <c r="J392" s="55"/>
      <c r="K392" s="55">
        <v>8.6999999999999993</v>
      </c>
      <c r="L392" s="55"/>
      <c r="M392" s="55"/>
      <c r="N392" s="55"/>
      <c r="O392" s="55"/>
      <c r="P392" s="55"/>
      <c r="Q392" s="51"/>
      <c r="R392" s="51"/>
      <c r="S392" s="51">
        <v>0.1</v>
      </c>
      <c r="T392" s="55"/>
      <c r="U392" s="55"/>
      <c r="V392" s="55"/>
      <c r="W392" s="55"/>
      <c r="X392" s="55"/>
      <c r="Y392" s="55"/>
      <c r="Z392" s="55"/>
      <c r="AA392" s="55"/>
      <c r="AB392" s="55"/>
      <c r="AC392" s="55"/>
      <c r="AD392" s="55"/>
      <c r="AE392" s="55"/>
      <c r="AF392" s="31">
        <f t="shared" si="34"/>
        <v>9.2670100000000009</v>
      </c>
      <c r="AG392" s="31"/>
      <c r="AH392" s="31"/>
      <c r="AI392" s="46" t="s">
        <v>1</v>
      </c>
      <c r="AJ392" s="46" t="str">
        <f>IF(I392&lt;&gt;"","-" &amp;TEXT([1]comp!$I392,"0.#") &amp;TEXT(I$1,0),"")</f>
        <v>-8.5Al</v>
      </c>
      <c r="AK392" s="46" t="str">
        <f>IF(K392&lt;&gt;"","-" &amp;TEXT(comp[[#This Row],[W]],"0.#") &amp;TEXT(K$1,0),"")</f>
        <v>-8.7W</v>
      </c>
      <c r="AL392" s="46" t="str">
        <f>IF(H392&lt;&gt;"","-" &amp;TEXT(comp[[#This Row],[Ni]],"0.#") &amp;TEXT(H$1,0),"")</f>
        <v/>
      </c>
      <c r="AM392" s="46" t="str">
        <f>IF(J392&lt;&gt;"","-" &amp;TEXT(comp[[#This Row],[Cr]],"0.#") &amp;TEXT(J$1,0),"")</f>
        <v/>
      </c>
      <c r="AN392" s="46" t="str">
        <f>IF(M392&lt;&gt;"","-" &amp;TEXT(comp[[#This Row],[Ta]],"0.#") &amp;TEXT(M$1,0),"")</f>
        <v/>
      </c>
      <c r="AO392" s="46" t="str">
        <f>IF(N392&lt;&gt;"","-" &amp;TEXT(comp[[#This Row],[Nb]],"0.#") &amp;TEXT(N$1,0),"")</f>
        <v/>
      </c>
      <c r="AP392" s="46" t="str">
        <f>IF(O392&lt;&gt;"","-" &amp;TEXT(comp[[#This Row],[V]],"0.#") &amp;TEXT(O$1,0),"")</f>
        <v/>
      </c>
      <c r="AQ392" s="46" t="str">
        <f>IF(L392&lt;&gt;"","-" &amp;TEXT(comp[[#This Row],[Ti]],"0.#") &amp;TEXT(L$1,0),"")</f>
        <v/>
      </c>
      <c r="AR392" s="46" t="str">
        <f>IF(P392&lt;&gt;"","-" &amp;TEXT(comp[[#This Row],[Mo]],"0.#") &amp;TEXT(P$1,0),"")</f>
        <v/>
      </c>
      <c r="AS392" s="46" t="str">
        <f>IF(Q392&lt;&gt;"","-" &amp;TEXT(comp[[#This Row],[C]],"0.##") &amp;TEXT(Q$1,0),"")</f>
        <v/>
      </c>
      <c r="AT392" s="46" t="str">
        <f>IF(R392&lt;&gt;"","-" &amp;TEXT(comp[[#This Row],[Zr]],"0.##") &amp;TEXT(R$1,0),"")</f>
        <v/>
      </c>
      <c r="AU392" s="46" t="str">
        <f>IF(S392&lt;&gt;"","-" &amp;TEXT(comp[[#This Row],[B]],"0.##") &amp;TEXT(S$1,0),"")</f>
        <v>-0.1B</v>
      </c>
      <c r="AV392" s="46" t="str">
        <f>IF(T392&lt;&gt;"","-" &amp;TEXT(comp[[#This Row],[Ir]],"0.#") &amp;TEXT(T$1,0),"")</f>
        <v/>
      </c>
      <c r="AW392" s="46" t="str">
        <f>IF(U392&lt;&gt;"","-" &amp;TEXT(comp[[#This Row],[Re]],"0.#") &amp;TEXT(U$1,0),"")</f>
        <v/>
      </c>
      <c r="AX392" s="46" t="str">
        <f>IF(V392&lt;&gt;"","-" &amp;TEXT(comp[[#This Row],[Si]],"0.#") &amp;TEXT(V$1,0),"")</f>
        <v/>
      </c>
      <c r="AY392" s="46" t="str">
        <f>IF(W392&lt;&gt;"","-" &amp;TEXT(comp[[#This Row],[Fe]],"0.#") &amp;TEXT(W$1,0),"")</f>
        <v/>
      </c>
      <c r="AZ392" s="46" t="str">
        <f>IF(X392&lt;&gt;"","-" &amp;TEXT(comp[[#This Row],[Y]],"0.#") &amp;TEXT(X$1,0),"")</f>
        <v/>
      </c>
      <c r="BA392" s="46" t="str">
        <f>IF(Y392&lt;&gt;"","-" &amp;TEXT(comp[[#This Row],[Hf]],"0.#") &amp;TEXT(Y$1,0),"")</f>
        <v/>
      </c>
      <c r="BB392" s="46" t="str">
        <f>IF(Z392&lt;&gt;"","-" &amp;TEXT(comp[[#This Row],[Ge]],"0.#") &amp;TEXT(Z$1,0),"")</f>
        <v/>
      </c>
      <c r="BC392" s="46" t="str">
        <f>IF(AA392&lt;&gt;"","-" &amp;TEXT(comp[[#This Row],[Mn]],"0.#") &amp;TEXT(AA$1,0),"")</f>
        <v/>
      </c>
      <c r="BD392" s="46" t="str">
        <f>IF(AB392&lt;&gt;"","-" &amp;TEXT(comp[[#This Row],[Sc]],"0.#") &amp;TEXT(AB$1,0),"")</f>
        <v/>
      </c>
      <c r="BE392" s="46" t="str">
        <f>IF(AC392&lt;&gt;"","-" &amp;TEXT(comp[[#This Row],[Ru]],"0.#") &amp;TEXT(AC$1,0),"")</f>
        <v/>
      </c>
      <c r="BF392" s="46" t="str">
        <f>IF(AD392&lt;&gt;"","-" &amp;TEXT(comp[[#This Row],[Ce]],"0.#") &amp;TEXT(AD$1,0),"")</f>
        <v/>
      </c>
      <c r="BG392" s="46" t="str">
        <f>IF(AE392&lt;&gt;"","-" &amp;TEXT([1]comp!$AE392,"0.#") &amp;TEXT(AE$1,0),"")</f>
        <v/>
      </c>
      <c r="BH392" s="31" t="str">
        <f>[1]comp!$D392 &amp; [1]comp!$E392</f>
        <v>Co-9Al-9W-0.1BPyczak, F. et al. The effect of tungsten content on the properties of L12-hardened Co-Al-W alloys. J. Alloys Compd. 632, 110–115 (2015).</v>
      </c>
      <c r="BI392" s="73" t="str">
        <f t="shared" si="32"/>
        <v>Co-8.5Al-8.7W-0.1B</v>
      </c>
      <c r="BJ392" s="31" t="s">
        <v>1444</v>
      </c>
      <c r="BK392" t="str">
        <f t="shared" si="33"/>
        <v>-8.5Al-8.7W-0.1B</v>
      </c>
      <c r="BL392"/>
      <c r="BM392"/>
      <c r="BN392"/>
      <c r="BO392"/>
    </row>
    <row r="393" spans="1:67" s="31" customFormat="1" x14ac:dyDescent="0.3">
      <c r="A393" s="26" t="str">
        <f t="shared" si="30"/>
        <v>Co-8.9Al-10.3W-0.1B</v>
      </c>
      <c r="B393" s="38" t="s">
        <v>1484</v>
      </c>
      <c r="C393" s="38" t="s">
        <v>2724</v>
      </c>
      <c r="D393" s="37" t="s">
        <v>819</v>
      </c>
      <c r="E393" s="31" t="s">
        <v>817</v>
      </c>
      <c r="F393" s="31">
        <v>410</v>
      </c>
      <c r="G393" s="54">
        <f t="shared" si="31"/>
        <v>80.699999999999989</v>
      </c>
      <c r="H393" s="55"/>
      <c r="I393" s="55">
        <v>8.9</v>
      </c>
      <c r="J393" s="55"/>
      <c r="K393" s="55">
        <v>10.3</v>
      </c>
      <c r="L393" s="55"/>
      <c r="M393" s="55"/>
      <c r="N393" s="55"/>
      <c r="O393" s="55"/>
      <c r="P393" s="55"/>
      <c r="Q393" s="51"/>
      <c r="R393" s="51"/>
      <c r="S393" s="51">
        <v>0.1</v>
      </c>
      <c r="T393" s="55"/>
      <c r="U393" s="55"/>
      <c r="V393" s="55"/>
      <c r="W393" s="55"/>
      <c r="X393" s="55"/>
      <c r="Y393" s="55"/>
      <c r="Z393" s="55"/>
      <c r="AA393" s="55"/>
      <c r="AB393" s="55"/>
      <c r="AC393" s="55"/>
      <c r="AD393" s="55"/>
      <c r="AE393" s="55"/>
      <c r="AF393" s="31">
        <f t="shared" si="34"/>
        <v>9.4078099999999978</v>
      </c>
      <c r="AI393" s="46" t="s">
        <v>1</v>
      </c>
      <c r="AJ393" s="46" t="str">
        <f>IF(I393&lt;&gt;"","-" &amp;TEXT([1]comp!$I393,"0.#") &amp;TEXT(I$1,0),"")</f>
        <v>-8.9Al</v>
      </c>
      <c r="AK393" s="46" t="str">
        <f>IF(K393&lt;&gt;"","-" &amp;TEXT(comp[[#This Row],[W]],"0.#") &amp;TEXT(K$1,0),"")</f>
        <v>-10.3W</v>
      </c>
      <c r="AL393" s="46" t="str">
        <f>IF(H393&lt;&gt;"","-" &amp;TEXT(comp[[#This Row],[Ni]],"0.#") &amp;TEXT(H$1,0),"")</f>
        <v/>
      </c>
      <c r="AM393" s="46" t="str">
        <f>IF(J393&lt;&gt;"","-" &amp;TEXT(comp[[#This Row],[Cr]],"0.#") &amp;TEXT(J$1,0),"")</f>
        <v/>
      </c>
      <c r="AN393" s="46" t="str">
        <f>IF(M393&lt;&gt;"","-" &amp;TEXT(comp[[#This Row],[Ta]],"0.#") &amp;TEXT(M$1,0),"")</f>
        <v/>
      </c>
      <c r="AO393" s="46" t="str">
        <f>IF(N393&lt;&gt;"","-" &amp;TEXT(comp[[#This Row],[Nb]],"0.#") &amp;TEXT(N$1,0),"")</f>
        <v/>
      </c>
      <c r="AP393" s="46" t="str">
        <f>IF(O393&lt;&gt;"","-" &amp;TEXT(comp[[#This Row],[V]],"0.#") &amp;TEXT(O$1,0),"")</f>
        <v/>
      </c>
      <c r="AQ393" s="46" t="str">
        <f>IF(L393&lt;&gt;"","-" &amp;TEXT(comp[[#This Row],[Ti]],"0.#") &amp;TEXT(L$1,0),"")</f>
        <v/>
      </c>
      <c r="AR393" s="46" t="str">
        <f>IF(P393&lt;&gt;"","-" &amp;TEXT(comp[[#This Row],[Mo]],"0.#") &amp;TEXT(P$1,0),"")</f>
        <v/>
      </c>
      <c r="AS393" s="46" t="str">
        <f>IF(Q393&lt;&gt;"","-" &amp;TEXT(comp[[#This Row],[C]],"0.##") &amp;TEXT(Q$1,0),"")</f>
        <v/>
      </c>
      <c r="AT393" s="46" t="str">
        <f>IF(R393&lt;&gt;"","-" &amp;TEXT(comp[[#This Row],[Zr]],"0.##") &amp;TEXT(R$1,0),"")</f>
        <v/>
      </c>
      <c r="AU393" s="46" t="str">
        <f>IF(S393&lt;&gt;"","-" &amp;TEXT(comp[[#This Row],[B]],"0.##") &amp;TEXT(S$1,0),"")</f>
        <v>-0.1B</v>
      </c>
      <c r="AV393" s="46" t="str">
        <f>IF(T393&lt;&gt;"","-" &amp;TEXT(comp[[#This Row],[Ir]],"0.#") &amp;TEXT(T$1,0),"")</f>
        <v/>
      </c>
      <c r="AW393" s="46" t="str">
        <f>IF(U393&lt;&gt;"","-" &amp;TEXT(comp[[#This Row],[Re]],"0.#") &amp;TEXT(U$1,0),"")</f>
        <v/>
      </c>
      <c r="AX393" s="46" t="str">
        <f>IF(V393&lt;&gt;"","-" &amp;TEXT(comp[[#This Row],[Si]],"0.#") &amp;TEXT(V$1,0),"")</f>
        <v/>
      </c>
      <c r="AY393" s="46" t="str">
        <f>IF(W393&lt;&gt;"","-" &amp;TEXT(comp[[#This Row],[Fe]],"0.#") &amp;TEXT(W$1,0),"")</f>
        <v/>
      </c>
      <c r="AZ393" s="46" t="str">
        <f>IF(X393&lt;&gt;"","-" &amp;TEXT(comp[[#This Row],[Y]],"0.#") &amp;TEXT(X$1,0),"")</f>
        <v/>
      </c>
      <c r="BA393" s="46" t="str">
        <f>IF(Y393&lt;&gt;"","-" &amp;TEXT(comp[[#This Row],[Hf]],"0.#") &amp;TEXT(Y$1,0),"")</f>
        <v/>
      </c>
      <c r="BB393" s="46" t="str">
        <f>IF(Z393&lt;&gt;"","-" &amp;TEXT(comp[[#This Row],[Ge]],"0.#") &amp;TEXT(Z$1,0),"")</f>
        <v/>
      </c>
      <c r="BC393" s="46" t="str">
        <f>IF(AA393&lt;&gt;"","-" &amp;TEXT(comp[[#This Row],[Mn]],"0.#") &amp;TEXT(AA$1,0),"")</f>
        <v/>
      </c>
      <c r="BD393" s="46" t="str">
        <f>IF(AB393&lt;&gt;"","-" &amp;TEXT(comp[[#This Row],[Sc]],"0.#") &amp;TEXT(AB$1,0),"")</f>
        <v/>
      </c>
      <c r="BE393" s="46" t="str">
        <f>IF(AC393&lt;&gt;"","-" &amp;TEXT(comp[[#This Row],[Ru]],"0.#") &amp;TEXT(AC$1,0),"")</f>
        <v/>
      </c>
      <c r="BF393" s="46" t="str">
        <f>IF(AD393&lt;&gt;"","-" &amp;TEXT(comp[[#This Row],[Ce]],"0.#") &amp;TEXT(AD$1,0),"")</f>
        <v/>
      </c>
      <c r="BG393" s="46" t="str">
        <f>IF(AE393&lt;&gt;"","-" &amp;TEXT([1]comp!$AE393,"0.#") &amp;TEXT(AE$1,0),"")</f>
        <v/>
      </c>
      <c r="BH393" s="31" t="str">
        <f>[1]comp!$D393 &amp; [1]comp!$E393</f>
        <v>Co-9Al-11W-0.1BPyczak, F. et al. The effect of tungsten content on the properties of L12-hardened Co-Al-W alloys. J. Alloys Compd. 632, 110–115 (2015).</v>
      </c>
      <c r="BI393" s="73" t="str">
        <f t="shared" si="32"/>
        <v>Co-8.9Al-10.3W-0.1B</v>
      </c>
      <c r="BJ393" s="31" t="s">
        <v>1431</v>
      </c>
      <c r="BK393" t="str">
        <f t="shared" si="33"/>
        <v>-8.9Al-10.3W-0.1B</v>
      </c>
      <c r="BL393"/>
      <c r="BM393"/>
      <c r="BN393"/>
      <c r="BO393"/>
    </row>
    <row r="394" spans="1:67" s="31" customFormat="1" x14ac:dyDescent="0.3">
      <c r="A394" s="26" t="str">
        <f t="shared" si="30"/>
        <v>Co-2.Ti-2.Ta-12.V</v>
      </c>
      <c r="B394" s="60" t="s">
        <v>1481</v>
      </c>
      <c r="C394" s="60" t="s">
        <v>3032</v>
      </c>
      <c r="D394" s="44" t="s">
        <v>823</v>
      </c>
      <c r="E394" s="60" t="s">
        <v>824</v>
      </c>
      <c r="F394" s="44">
        <v>411</v>
      </c>
      <c r="G394" s="54">
        <f t="shared" si="31"/>
        <v>84</v>
      </c>
      <c r="H394" s="54"/>
      <c r="I394" s="54"/>
      <c r="J394" s="54"/>
      <c r="K394" s="54"/>
      <c r="L394" s="54">
        <v>2</v>
      </c>
      <c r="M394" s="54">
        <v>2</v>
      </c>
      <c r="N394" s="54"/>
      <c r="O394" s="54">
        <v>12</v>
      </c>
      <c r="P394" s="54"/>
      <c r="Q394" s="50"/>
      <c r="R394" s="50"/>
      <c r="S394" s="50"/>
      <c r="T394" s="54"/>
      <c r="U394" s="54"/>
      <c r="V394" s="54"/>
      <c r="W394" s="54"/>
      <c r="X394" s="54"/>
      <c r="Y394" s="54"/>
      <c r="Z394" s="54"/>
      <c r="AA394" s="54"/>
      <c r="AB394" s="54"/>
      <c r="AC394" s="54"/>
      <c r="AD394" s="54"/>
      <c r="AE394" s="54"/>
      <c r="AF394" s="44">
        <f t="shared" si="34"/>
        <v>8.632340000000001</v>
      </c>
      <c r="AG394" s="44"/>
      <c r="AH394" s="44"/>
      <c r="AI394" s="46" t="s">
        <v>1</v>
      </c>
      <c r="AJ394" s="46" t="str">
        <f>IF(I394&lt;&gt;"","-" &amp;TEXT([1]comp!$I394,"0.#") &amp;TEXT(I$1,0),"")</f>
        <v/>
      </c>
      <c r="AK394" s="46" t="str">
        <f>IF(K394&lt;&gt;"","-" &amp;TEXT(comp[[#This Row],[W]],"0.#") &amp;TEXT(K$1,0),"")</f>
        <v/>
      </c>
      <c r="AL394" s="46" t="str">
        <f>IF(H394&lt;&gt;"","-" &amp;TEXT(comp[[#This Row],[Ni]],"0.#") &amp;TEXT(H$1,0),"")</f>
        <v/>
      </c>
      <c r="AM394" s="46" t="str">
        <f>IF(J394&lt;&gt;"","-" &amp;TEXT(comp[[#This Row],[Cr]],"0.#") &amp;TEXT(J$1,0),"")</f>
        <v/>
      </c>
      <c r="AN394" s="46" t="str">
        <f>IF(M394&lt;&gt;"","-" &amp;TEXT(comp[[#This Row],[Ta]],"0.#") &amp;TEXT(M$1,0),"")</f>
        <v>-2.Ta</v>
      </c>
      <c r="AO394" s="46" t="str">
        <f>IF(N394&lt;&gt;"","-" &amp;TEXT(comp[[#This Row],[Nb]],"0.#") &amp;TEXT(N$1,0),"")</f>
        <v/>
      </c>
      <c r="AP394" s="46" t="str">
        <f>IF(O394&lt;&gt;"","-" &amp;TEXT(comp[[#This Row],[V]],"0.#") &amp;TEXT(O$1,0),"")</f>
        <v>-12.V</v>
      </c>
      <c r="AQ394" s="46" t="str">
        <f>IF(L394&lt;&gt;"","-" &amp;TEXT(comp[[#This Row],[Ti]],"0.#") &amp;TEXT(L$1,0),"")</f>
        <v>-2.Ti</v>
      </c>
      <c r="AR394" s="46" t="str">
        <f>IF(P394&lt;&gt;"","-" &amp;TEXT(comp[[#This Row],[Mo]],"0.#") &amp;TEXT(P$1,0),"")</f>
        <v/>
      </c>
      <c r="AS394" s="46" t="str">
        <f>IF(Q394&lt;&gt;"","-" &amp;TEXT(comp[[#This Row],[C]],"0.##") &amp;TEXT(Q$1,0),"")</f>
        <v/>
      </c>
      <c r="AT394" s="46" t="str">
        <f>IF(R394&lt;&gt;"","-" &amp;TEXT(comp[[#This Row],[Zr]],"0.##") &amp;TEXT(R$1,0),"")</f>
        <v/>
      </c>
      <c r="AU394" s="46" t="str">
        <f>IF(S394&lt;&gt;"","-" &amp;TEXT(comp[[#This Row],[B]],"0.##") &amp;TEXT(S$1,0),"")</f>
        <v/>
      </c>
      <c r="AV394" s="46" t="str">
        <f>IF(T394&lt;&gt;"","-" &amp;TEXT(comp[[#This Row],[Ir]],"0.#") &amp;TEXT(T$1,0),"")</f>
        <v/>
      </c>
      <c r="AW394" s="46" t="str">
        <f>IF(U394&lt;&gt;"","-" &amp;TEXT(comp[[#This Row],[Re]],"0.#") &amp;TEXT(U$1,0),"")</f>
        <v/>
      </c>
      <c r="AX394" s="46" t="str">
        <f>IF(V394&lt;&gt;"","-" &amp;TEXT(comp[[#This Row],[Si]],"0.#") &amp;TEXT(V$1,0),"")</f>
        <v/>
      </c>
      <c r="AY394" s="46" t="str">
        <f>IF(W394&lt;&gt;"","-" &amp;TEXT(comp[[#This Row],[Fe]],"0.#") &amp;TEXT(W$1,0),"")</f>
        <v/>
      </c>
      <c r="AZ394" s="46" t="str">
        <f>IF(X394&lt;&gt;"","-" &amp;TEXT(comp[[#This Row],[Y]],"0.#") &amp;TEXT(X$1,0),"")</f>
        <v/>
      </c>
      <c r="BA394" s="46" t="str">
        <f>IF(Y394&lt;&gt;"","-" &amp;TEXT(comp[[#This Row],[Hf]],"0.#") &amp;TEXT(Y$1,0),"")</f>
        <v/>
      </c>
      <c r="BB394" s="46" t="str">
        <f>IF(Z394&lt;&gt;"","-" &amp;TEXT(comp[[#This Row],[Ge]],"0.#") &amp;TEXT(Z$1,0),"")</f>
        <v/>
      </c>
      <c r="BC394" s="46" t="str">
        <f>IF(AA394&lt;&gt;"","-" &amp;TEXT(comp[[#This Row],[Mn]],"0.#") &amp;TEXT(AA$1,0),"")</f>
        <v/>
      </c>
      <c r="BD394" s="46" t="str">
        <f>IF(AB394&lt;&gt;"","-" &amp;TEXT(comp[[#This Row],[Sc]],"0.#") &amp;TEXT(AB$1,0),"")</f>
        <v/>
      </c>
      <c r="BE394" s="46" t="str">
        <f>IF(AC394&lt;&gt;"","-" &amp;TEXT(comp[[#This Row],[Ru]],"0.#") &amp;TEXT(AC$1,0),"")</f>
        <v/>
      </c>
      <c r="BF394" s="46" t="str">
        <f>IF(AD394&lt;&gt;"","-" &amp;TEXT(comp[[#This Row],[Ce]],"0.#") &amp;TEXT(AD$1,0),"")</f>
        <v/>
      </c>
      <c r="BG394" s="46" t="str">
        <f>IF(AE394&lt;&gt;"","-" &amp;TEXT([1]comp!$AE394,"0.#") &amp;TEXT(AE$1,0),"")</f>
        <v/>
      </c>
      <c r="BH394" s="60" t="str">
        <f>[1]comp!$D394 &amp; [1]comp!$E394</f>
        <v>Co-V-Ta-Ti alloyQu, S. et al. Coarsening behavior of γʹ precipitates and compression deformation mechanism of a novel Co–V–Ta–Ti superalloy. Mater. Sci. Eng. A 139455 (2020) doi:10.1016/j.msea.2020.139455.</v>
      </c>
      <c r="BI394" s="63" t="str">
        <f t="shared" si="32"/>
        <v>Co-2.Ti-2.Ta-12.V</v>
      </c>
      <c r="BJ394" s="60" t="s">
        <v>1551</v>
      </c>
      <c r="BK394" t="str">
        <f t="shared" si="33"/>
        <v>-2.Ta-12.V-2.Ti</v>
      </c>
      <c r="BL394"/>
      <c r="BM394"/>
      <c r="BN394"/>
      <c r="BO394"/>
    </row>
    <row r="395" spans="1:67" s="28" customFormat="1" x14ac:dyDescent="0.3">
      <c r="A395" s="26" t="str">
        <f t="shared" si="30"/>
        <v>Co-30.8Ni-9.2Al-5.1W-4.1Ti-1.Ta</v>
      </c>
      <c r="B395" s="69" t="s">
        <v>779</v>
      </c>
      <c r="C395" s="69" t="s">
        <v>3033</v>
      </c>
      <c r="D395" s="43" t="s">
        <v>821</v>
      </c>
      <c r="E395" s="42" t="s">
        <v>820</v>
      </c>
      <c r="F395" s="42">
        <v>412</v>
      </c>
      <c r="G395" s="54">
        <f t="shared" si="31"/>
        <v>49.82</v>
      </c>
      <c r="H395" s="48">
        <v>30.83</v>
      </c>
      <c r="I395" s="48">
        <v>9.16</v>
      </c>
      <c r="J395" s="48"/>
      <c r="K395" s="48">
        <v>5.09</v>
      </c>
      <c r="L395" s="48">
        <v>4.0999999999999996</v>
      </c>
      <c r="M395" s="48">
        <v>1</v>
      </c>
      <c r="N395" s="48"/>
      <c r="O395" s="48"/>
      <c r="P395" s="48"/>
      <c r="Q395" s="47"/>
      <c r="R395" s="47"/>
      <c r="S395" s="47"/>
      <c r="T395" s="48"/>
      <c r="U395" s="48"/>
      <c r="V395" s="48"/>
      <c r="W395" s="48"/>
      <c r="X395" s="48"/>
      <c r="Y395" s="48"/>
      <c r="Z395" s="48"/>
      <c r="AA395" s="48"/>
      <c r="AB395" s="48"/>
      <c r="AC395" s="48"/>
      <c r="AD395" s="48"/>
      <c r="AE395" s="48"/>
      <c r="AF395" s="42">
        <f t="shared" si="34"/>
        <v>8.7587484</v>
      </c>
      <c r="AG395" s="42">
        <v>9.0299999999999994</v>
      </c>
      <c r="AH395" s="42" t="s">
        <v>659</v>
      </c>
      <c r="AI395" s="46" t="s">
        <v>1</v>
      </c>
      <c r="AJ395" s="46" t="str">
        <f>IF(I395&lt;&gt;"","-" &amp;TEXT([1]comp!$I395,"0.#") &amp;TEXT(I$1,0),"")</f>
        <v>-9.2Al</v>
      </c>
      <c r="AK395" s="46" t="str">
        <f>IF(K395&lt;&gt;"","-" &amp;TEXT(comp[[#This Row],[W]],"0.#") &amp;TEXT(K$1,0),"")</f>
        <v>-5.1W</v>
      </c>
      <c r="AL395" s="46" t="str">
        <f>IF(H395&lt;&gt;"","-" &amp;TEXT(comp[[#This Row],[Ni]],"0.#") &amp;TEXT(H$1,0),"")</f>
        <v>-30.8Ni</v>
      </c>
      <c r="AM395" s="46" t="str">
        <f>IF(J395&lt;&gt;"","-" &amp;TEXT(comp[[#This Row],[Cr]],"0.#") &amp;TEXT(J$1,0),"")</f>
        <v/>
      </c>
      <c r="AN395" s="46" t="str">
        <f>IF(M395&lt;&gt;"","-" &amp;TEXT(comp[[#This Row],[Ta]],"0.#") &amp;TEXT(M$1,0),"")</f>
        <v>-1.Ta</v>
      </c>
      <c r="AO395" s="46" t="str">
        <f>IF(N395&lt;&gt;"","-" &amp;TEXT(comp[[#This Row],[Nb]],"0.#") &amp;TEXT(N$1,0),"")</f>
        <v/>
      </c>
      <c r="AP395" s="46" t="str">
        <f>IF(O395&lt;&gt;"","-" &amp;TEXT(comp[[#This Row],[V]],"0.#") &amp;TEXT(O$1,0),"")</f>
        <v/>
      </c>
      <c r="AQ395" s="46" t="str">
        <f>IF(L395&lt;&gt;"","-" &amp;TEXT(comp[[#This Row],[Ti]],"0.#") &amp;TEXT(L$1,0),"")</f>
        <v>-4.1Ti</v>
      </c>
      <c r="AR395" s="46" t="str">
        <f>IF(P395&lt;&gt;"","-" &amp;TEXT(comp[[#This Row],[Mo]],"0.#") &amp;TEXT(P$1,0),"")</f>
        <v/>
      </c>
      <c r="AS395" s="46" t="str">
        <f>IF(Q395&lt;&gt;"","-" &amp;TEXT(comp[[#This Row],[C]],"0.##") &amp;TEXT(Q$1,0),"")</f>
        <v/>
      </c>
      <c r="AT395" s="46" t="str">
        <f>IF(R395&lt;&gt;"","-" &amp;TEXT(comp[[#This Row],[Zr]],"0.##") &amp;TEXT(R$1,0),"")</f>
        <v/>
      </c>
      <c r="AU395" s="46" t="str">
        <f>IF(S395&lt;&gt;"","-" &amp;TEXT(comp[[#This Row],[B]],"0.##") &amp;TEXT(S$1,0),"")</f>
        <v/>
      </c>
      <c r="AV395" s="46" t="str">
        <f>IF(T395&lt;&gt;"","-" &amp;TEXT(comp[[#This Row],[Ir]],"0.#") &amp;TEXT(T$1,0),"")</f>
        <v/>
      </c>
      <c r="AW395" s="46" t="str">
        <f>IF(U395&lt;&gt;"","-" &amp;TEXT(comp[[#This Row],[Re]],"0.#") &amp;TEXT(U$1,0),"")</f>
        <v/>
      </c>
      <c r="AX395" s="46" t="str">
        <f>IF(V395&lt;&gt;"","-" &amp;TEXT(comp[[#This Row],[Si]],"0.#") &amp;TEXT(V$1,0),"")</f>
        <v/>
      </c>
      <c r="AY395" s="46" t="str">
        <f>IF(W395&lt;&gt;"","-" &amp;TEXT(comp[[#This Row],[Fe]],"0.#") &amp;TEXT(W$1,0),"")</f>
        <v/>
      </c>
      <c r="AZ395" s="46" t="str">
        <f>IF(X395&lt;&gt;"","-" &amp;TEXT(comp[[#This Row],[Y]],"0.#") &amp;TEXT(X$1,0),"")</f>
        <v/>
      </c>
      <c r="BA395" s="46" t="str">
        <f>IF(Y395&lt;&gt;"","-" &amp;TEXT(comp[[#This Row],[Hf]],"0.#") &amp;TEXT(Y$1,0),"")</f>
        <v/>
      </c>
      <c r="BB395" s="46" t="str">
        <f>IF(Z395&lt;&gt;"","-" &amp;TEXT(comp[[#This Row],[Ge]],"0.#") &amp;TEXT(Z$1,0),"")</f>
        <v/>
      </c>
      <c r="BC395" s="46" t="str">
        <f>IF(AA395&lt;&gt;"","-" &amp;TEXT(comp[[#This Row],[Mn]],"0.#") &amp;TEXT(AA$1,0),"")</f>
        <v/>
      </c>
      <c r="BD395" s="46" t="str">
        <f>IF(AB395&lt;&gt;"","-" &amp;TEXT(comp[[#This Row],[Sc]],"0.#") &amp;TEXT(AB$1,0),"")</f>
        <v/>
      </c>
      <c r="BE395" s="46" t="str">
        <f>IF(AC395&lt;&gt;"","-" &amp;TEXT(comp[[#This Row],[Ru]],"0.#") &amp;TEXT(AC$1,0),"")</f>
        <v/>
      </c>
      <c r="BF395" s="46" t="str">
        <f>IF(AD395&lt;&gt;"","-" &amp;TEXT(comp[[#This Row],[Ce]],"0.#") &amp;TEXT(AD$1,0),"")</f>
        <v/>
      </c>
      <c r="BG395" s="46" t="str">
        <f>IF(AE395&lt;&gt;"","-" &amp;TEXT([1]comp!$AE395,"0.#") &amp;TEXT(AE$1,0),"")</f>
        <v/>
      </c>
      <c r="BH395" s="42" t="str">
        <f>[1]comp!$D395 &amp; [1]comp!$E395</f>
        <v>Co-30NiQu, S. et al. Microstructural evolution and compression property of a novel γʹ-strengthened directionally solidified CoNi-base superalloy. Mater. Sci. Eng. A 761, (2019).</v>
      </c>
      <c r="BI395" s="70" t="str">
        <f t="shared" si="32"/>
        <v>Co-30.8Ni-9.2Al-5.1W-4.1Ti-1.Ta</v>
      </c>
      <c r="BJ395" s="42" t="s">
        <v>1552</v>
      </c>
      <c r="BK395" t="str">
        <f t="shared" si="33"/>
        <v>-9.2Al-5.1W-1.Ta-30.8Ni-4.1Ti</v>
      </c>
      <c r="BL395"/>
      <c r="BM395"/>
      <c r="BN395"/>
      <c r="BO395"/>
    </row>
    <row r="396" spans="1:67" s="31" customFormat="1" x14ac:dyDescent="0.3">
      <c r="A396" s="26" t="str">
        <f t="shared" si="30"/>
        <v>Co-10.Ni-5.Al-6.Ti-3.Nb-3.V-0.04B</v>
      </c>
      <c r="B396" s="69" t="s">
        <v>779</v>
      </c>
      <c r="C396" s="69" t="s">
        <v>3034</v>
      </c>
      <c r="D396" s="43" t="s">
        <v>840</v>
      </c>
      <c r="E396" s="42" t="s">
        <v>839</v>
      </c>
      <c r="F396" s="42">
        <v>413</v>
      </c>
      <c r="G396" s="54">
        <f t="shared" si="31"/>
        <v>72.960000000000008</v>
      </c>
      <c r="H396" s="48">
        <v>10</v>
      </c>
      <c r="I396" s="48">
        <v>5</v>
      </c>
      <c r="J396" s="48"/>
      <c r="K396" s="48"/>
      <c r="L396" s="48">
        <v>6</v>
      </c>
      <c r="M396" s="48"/>
      <c r="N396" s="48">
        <v>3</v>
      </c>
      <c r="O396" s="48">
        <v>3</v>
      </c>
      <c r="P396" s="48"/>
      <c r="Q396" s="47"/>
      <c r="R396" s="47"/>
      <c r="S396" s="47">
        <v>0.04</v>
      </c>
      <c r="T396" s="48"/>
      <c r="U396" s="48"/>
      <c r="V396" s="48"/>
      <c r="W396" s="48"/>
      <c r="X396" s="48"/>
      <c r="Y396" s="48"/>
      <c r="Z396" s="48"/>
      <c r="AA396" s="48"/>
      <c r="AB396" s="48"/>
      <c r="AC396" s="48"/>
      <c r="AD396" s="48"/>
      <c r="AE396" s="48"/>
      <c r="AF396" s="42">
        <f t="shared" si="34"/>
        <v>8.2310440000000025</v>
      </c>
      <c r="AG396" s="42"/>
      <c r="AH396" s="42"/>
      <c r="AI396" s="46" t="s">
        <v>1</v>
      </c>
      <c r="AJ396" s="46" t="str">
        <f>IF(I396&lt;&gt;"","-" &amp;TEXT([1]comp!$I396,"0.#") &amp;TEXT(I$1,0),"")</f>
        <v>-5.Al</v>
      </c>
      <c r="AK396" s="46" t="str">
        <f>IF(K396&lt;&gt;"","-" &amp;TEXT(comp[[#This Row],[W]],"0.#") &amp;TEXT(K$1,0),"")</f>
        <v/>
      </c>
      <c r="AL396" s="46" t="str">
        <f>IF(H396&lt;&gt;"","-" &amp;TEXT(comp[[#This Row],[Ni]],"0.#") &amp;TEXT(H$1,0),"")</f>
        <v>-10.Ni</v>
      </c>
      <c r="AM396" s="46" t="str">
        <f>IF(J396&lt;&gt;"","-" &amp;TEXT(comp[[#This Row],[Cr]],"0.#") &amp;TEXT(J$1,0),"")</f>
        <v/>
      </c>
      <c r="AN396" s="46" t="str">
        <f>IF(M396&lt;&gt;"","-" &amp;TEXT(comp[[#This Row],[Ta]],"0.#") &amp;TEXT(M$1,0),"")</f>
        <v/>
      </c>
      <c r="AO396" s="46" t="str">
        <f>IF(N396&lt;&gt;"","-" &amp;TEXT(comp[[#This Row],[Nb]],"0.#") &amp;TEXT(N$1,0),"")</f>
        <v>-3.Nb</v>
      </c>
      <c r="AP396" s="46" t="str">
        <f>IF(O396&lt;&gt;"","-" &amp;TEXT(comp[[#This Row],[V]],"0.#") &amp;TEXT(O$1,0),"")</f>
        <v>-3.V</v>
      </c>
      <c r="AQ396" s="46" t="str">
        <f>IF(L396&lt;&gt;"","-" &amp;TEXT(comp[[#This Row],[Ti]],"0.#") &amp;TEXT(L$1,0),"")</f>
        <v>-6.Ti</v>
      </c>
      <c r="AR396" s="46" t="str">
        <f>IF(P396&lt;&gt;"","-" &amp;TEXT(comp[[#This Row],[Mo]],"0.#") &amp;TEXT(P$1,0),"")</f>
        <v/>
      </c>
      <c r="AS396" s="46" t="str">
        <f>IF(Q396&lt;&gt;"","-" &amp;TEXT(comp[[#This Row],[C]],"0.##") &amp;TEXT(Q$1,0),"")</f>
        <v/>
      </c>
      <c r="AT396" s="46" t="str">
        <f>IF(R396&lt;&gt;"","-" &amp;TEXT(comp[[#This Row],[Zr]],"0.##") &amp;TEXT(R$1,0),"")</f>
        <v/>
      </c>
      <c r="AU396" s="46" t="str">
        <f>IF(S396&lt;&gt;"","-" &amp;TEXT(comp[[#This Row],[B]],"0.##") &amp;TEXT(S$1,0),"")</f>
        <v>-0.04B</v>
      </c>
      <c r="AV396" s="46" t="str">
        <f>IF(T396&lt;&gt;"","-" &amp;TEXT(comp[[#This Row],[Ir]],"0.#") &amp;TEXT(T$1,0),"")</f>
        <v/>
      </c>
      <c r="AW396" s="46" t="str">
        <f>IF(U396&lt;&gt;"","-" &amp;TEXT(comp[[#This Row],[Re]],"0.#") &amp;TEXT(U$1,0),"")</f>
        <v/>
      </c>
      <c r="AX396" s="46" t="str">
        <f>IF(V396&lt;&gt;"","-" &amp;TEXT(comp[[#This Row],[Si]],"0.#") &amp;TEXT(V$1,0),"")</f>
        <v/>
      </c>
      <c r="AY396" s="46" t="str">
        <f>IF(W396&lt;&gt;"","-" &amp;TEXT(comp[[#This Row],[Fe]],"0.#") &amp;TEXT(W$1,0),"")</f>
        <v/>
      </c>
      <c r="AZ396" s="46" t="str">
        <f>IF(X396&lt;&gt;"","-" &amp;TEXT(comp[[#This Row],[Y]],"0.#") &amp;TEXT(X$1,0),"")</f>
        <v/>
      </c>
      <c r="BA396" s="46" t="str">
        <f>IF(Y396&lt;&gt;"","-" &amp;TEXT(comp[[#This Row],[Hf]],"0.#") &amp;TEXT(Y$1,0),"")</f>
        <v/>
      </c>
      <c r="BB396" s="46" t="str">
        <f>IF(Z396&lt;&gt;"","-" &amp;TEXT(comp[[#This Row],[Ge]],"0.#") &amp;TEXT(Z$1,0),"")</f>
        <v/>
      </c>
      <c r="BC396" s="46" t="str">
        <f>IF(AA396&lt;&gt;"","-" &amp;TEXT(comp[[#This Row],[Mn]],"0.#") &amp;TEXT(AA$1,0),"")</f>
        <v/>
      </c>
      <c r="BD396" s="46" t="str">
        <f>IF(AB396&lt;&gt;"","-" &amp;TEXT(comp[[#This Row],[Sc]],"0.#") &amp;TEXT(AB$1,0),"")</f>
        <v/>
      </c>
      <c r="BE396" s="46" t="str">
        <f>IF(AC396&lt;&gt;"","-" &amp;TEXT(comp[[#This Row],[Ru]],"0.#") &amp;TEXT(AC$1,0),"")</f>
        <v/>
      </c>
      <c r="BF396" s="46" t="str">
        <f>IF(AD396&lt;&gt;"","-" &amp;TEXT(comp[[#This Row],[Ce]],"0.#") &amp;TEXT(AD$1,0),"")</f>
        <v/>
      </c>
      <c r="BG396" s="46" t="str">
        <f>IF(AE396&lt;&gt;"","-" &amp;TEXT([1]comp!$AE396,"0.#") &amp;TEXT(AE$1,0),"")</f>
        <v/>
      </c>
      <c r="BH396" s="42" t="str">
        <f>[1]comp!$D396 &amp; [1]comp!$E396</f>
        <v>Co-10Ni-6Ti-5Al-3V-3Nb-0.04BReyes Tirado, F. L. Tungsten-free Cobalt-based Superalloys with Gamma Prime Precipitates. (2019).</v>
      </c>
      <c r="BI396" s="70" t="str">
        <f t="shared" si="32"/>
        <v>Co-10.Ni-5.Al-6.Ti-3.Nb-3.V-0.04B</v>
      </c>
      <c r="BJ396" s="42" t="s">
        <v>1821</v>
      </c>
      <c r="BK396" t="str">
        <f t="shared" si="33"/>
        <v>-5.Al-10.Ni-3.Nb-3.V-6.Ti-0.04B</v>
      </c>
      <c r="BL396"/>
      <c r="BM396"/>
      <c r="BN396"/>
      <c r="BO396"/>
    </row>
    <row r="397" spans="1:67" s="28" customFormat="1" x14ac:dyDescent="0.3">
      <c r="A397" s="26" t="str">
        <f t="shared" si="30"/>
        <v>Co-10.Ni-5.Al-4.Cr-6.Ti-3.Nb-3.V-0.04B</v>
      </c>
      <c r="B397" s="69" t="s">
        <v>779</v>
      </c>
      <c r="C397" s="69" t="s">
        <v>3035</v>
      </c>
      <c r="D397" s="42" t="s">
        <v>841</v>
      </c>
      <c r="E397" s="42" t="s">
        <v>839</v>
      </c>
      <c r="F397" s="42">
        <v>414</v>
      </c>
      <c r="G397" s="54">
        <f t="shared" si="31"/>
        <v>68.960000000000008</v>
      </c>
      <c r="H397" s="48">
        <v>10</v>
      </c>
      <c r="I397" s="48">
        <v>5</v>
      </c>
      <c r="J397" s="48">
        <v>4</v>
      </c>
      <c r="K397" s="48"/>
      <c r="L397" s="48">
        <v>6</v>
      </c>
      <c r="M397" s="48"/>
      <c r="N397" s="48">
        <v>3</v>
      </c>
      <c r="O397" s="48">
        <v>3</v>
      </c>
      <c r="P397" s="48"/>
      <c r="Q397" s="47"/>
      <c r="R397" s="47"/>
      <c r="S397" s="47">
        <v>0.04</v>
      </c>
      <c r="T397" s="48"/>
      <c r="U397" s="48"/>
      <c r="V397" s="48"/>
      <c r="W397" s="48"/>
      <c r="X397" s="48"/>
      <c r="Y397" s="48"/>
      <c r="Z397" s="48"/>
      <c r="AA397" s="48"/>
      <c r="AB397" s="48"/>
      <c r="AC397" s="48"/>
      <c r="AD397" s="48"/>
      <c r="AE397" s="48"/>
      <c r="AF397" s="42">
        <f t="shared" si="34"/>
        <v>8.162644000000002</v>
      </c>
      <c r="AG397" s="42"/>
      <c r="AH397" s="42"/>
      <c r="AI397" s="46" t="s">
        <v>1</v>
      </c>
      <c r="AJ397" s="46" t="str">
        <f>IF(I397&lt;&gt;"","-" &amp;TEXT([1]comp!$I397,"0.#") &amp;TEXT(I$1,0),"")</f>
        <v>-5.Al</v>
      </c>
      <c r="AK397" s="46" t="str">
        <f>IF(K397&lt;&gt;"","-" &amp;TEXT(comp[[#This Row],[W]],"0.#") &amp;TEXT(K$1,0),"")</f>
        <v/>
      </c>
      <c r="AL397" s="46" t="str">
        <f>IF(H397&lt;&gt;"","-" &amp;TEXT(comp[[#This Row],[Ni]],"0.#") &amp;TEXT(H$1,0),"")</f>
        <v>-10.Ni</v>
      </c>
      <c r="AM397" s="46" t="str">
        <f>IF(J397&lt;&gt;"","-" &amp;TEXT(comp[[#This Row],[Cr]],"0.#") &amp;TEXT(J$1,0),"")</f>
        <v>-4.Cr</v>
      </c>
      <c r="AN397" s="46" t="str">
        <f>IF(M397&lt;&gt;"","-" &amp;TEXT(comp[[#This Row],[Ta]],"0.#") &amp;TEXT(M$1,0),"")</f>
        <v/>
      </c>
      <c r="AO397" s="46" t="str">
        <f>IF(N397&lt;&gt;"","-" &amp;TEXT(comp[[#This Row],[Nb]],"0.#") &amp;TEXT(N$1,0),"")</f>
        <v>-3.Nb</v>
      </c>
      <c r="AP397" s="46" t="str">
        <f>IF(O397&lt;&gt;"","-" &amp;TEXT(comp[[#This Row],[V]],"0.#") &amp;TEXT(O$1,0),"")</f>
        <v>-3.V</v>
      </c>
      <c r="AQ397" s="46" t="str">
        <f>IF(L397&lt;&gt;"","-" &amp;TEXT(comp[[#This Row],[Ti]],"0.#") &amp;TEXT(L$1,0),"")</f>
        <v>-6.Ti</v>
      </c>
      <c r="AR397" s="46" t="str">
        <f>IF(P397&lt;&gt;"","-" &amp;TEXT(comp[[#This Row],[Mo]],"0.#") &amp;TEXT(P$1,0),"")</f>
        <v/>
      </c>
      <c r="AS397" s="46" t="str">
        <f>IF(Q397&lt;&gt;"","-" &amp;TEXT(comp[[#This Row],[C]],"0.##") &amp;TEXT(Q$1,0),"")</f>
        <v/>
      </c>
      <c r="AT397" s="46" t="str">
        <f>IF(R397&lt;&gt;"","-" &amp;TEXT(comp[[#This Row],[Zr]],"0.##") &amp;TEXT(R$1,0),"")</f>
        <v/>
      </c>
      <c r="AU397" s="46" t="str">
        <f>IF(S397&lt;&gt;"","-" &amp;TEXT(comp[[#This Row],[B]],"0.##") &amp;TEXT(S$1,0),"")</f>
        <v>-0.04B</v>
      </c>
      <c r="AV397" s="46" t="str">
        <f>IF(T397&lt;&gt;"","-" &amp;TEXT(comp[[#This Row],[Ir]],"0.#") &amp;TEXT(T$1,0),"")</f>
        <v/>
      </c>
      <c r="AW397" s="46" t="str">
        <f>IF(U397&lt;&gt;"","-" &amp;TEXT(comp[[#This Row],[Re]],"0.#") &amp;TEXT(U$1,0),"")</f>
        <v/>
      </c>
      <c r="AX397" s="46" t="str">
        <f>IF(V397&lt;&gt;"","-" &amp;TEXT(comp[[#This Row],[Si]],"0.#") &amp;TEXT(V$1,0),"")</f>
        <v/>
      </c>
      <c r="AY397" s="46" t="str">
        <f>IF(W397&lt;&gt;"","-" &amp;TEXT(comp[[#This Row],[Fe]],"0.#") &amp;TEXT(W$1,0),"")</f>
        <v/>
      </c>
      <c r="AZ397" s="46" t="str">
        <f>IF(X397&lt;&gt;"","-" &amp;TEXT(comp[[#This Row],[Y]],"0.#") &amp;TEXT(X$1,0),"")</f>
        <v/>
      </c>
      <c r="BA397" s="46" t="str">
        <f>IF(Y397&lt;&gt;"","-" &amp;TEXT(comp[[#This Row],[Hf]],"0.#") &amp;TEXT(Y$1,0),"")</f>
        <v/>
      </c>
      <c r="BB397" s="46" t="str">
        <f>IF(Z397&lt;&gt;"","-" &amp;TEXT(comp[[#This Row],[Ge]],"0.#") &amp;TEXT(Z$1,0),"")</f>
        <v/>
      </c>
      <c r="BC397" s="46" t="str">
        <f>IF(AA397&lt;&gt;"","-" &amp;TEXT(comp[[#This Row],[Mn]],"0.#") &amp;TEXT(AA$1,0),"")</f>
        <v/>
      </c>
      <c r="BD397" s="46" t="str">
        <f>IF(AB397&lt;&gt;"","-" &amp;TEXT(comp[[#This Row],[Sc]],"0.#") &amp;TEXT(AB$1,0),"")</f>
        <v/>
      </c>
      <c r="BE397" s="46" t="str">
        <f>IF(AC397&lt;&gt;"","-" &amp;TEXT(comp[[#This Row],[Ru]],"0.#") &amp;TEXT(AC$1,0),"")</f>
        <v/>
      </c>
      <c r="BF397" s="46" t="str">
        <f>IF(AD397&lt;&gt;"","-" &amp;TEXT(comp[[#This Row],[Ce]],"0.#") &amp;TEXT(AD$1,0),"")</f>
        <v/>
      </c>
      <c r="BG397" s="46" t="str">
        <f>IF(AE397&lt;&gt;"","-" &amp;TEXT([1]comp!$AE397,"0.#") &amp;TEXT(AE$1,0),"")</f>
        <v/>
      </c>
      <c r="BH397" s="42" t="str">
        <f>[1]comp!$D397 &amp; [1]comp!$E397</f>
        <v>Co-10Ni-6Ti-5Al-4Cr-3V-3Nb-0.04BReyes Tirado, F. L. Tungsten-free Cobalt-based Superalloys with Gamma Prime Precipitates. (2019).</v>
      </c>
      <c r="BI397" s="70" t="str">
        <f t="shared" si="32"/>
        <v>Co-10.Ni-5.Al-4.Cr-6.Ti-3.Nb-3.V-0.04B</v>
      </c>
      <c r="BJ397" s="42" t="s">
        <v>1822</v>
      </c>
      <c r="BK397" t="str">
        <f t="shared" si="33"/>
        <v>-5.Al-4.Cr-10.Ni-3.Nb-3.V-6.Ti-0.04B</v>
      </c>
      <c r="BL397"/>
      <c r="BM397"/>
      <c r="BN397"/>
      <c r="BO397"/>
    </row>
    <row r="398" spans="1:67" s="28" customFormat="1" x14ac:dyDescent="0.3">
      <c r="A398" s="26" t="str">
        <f t="shared" si="30"/>
        <v>Co-10.Ni-5.Al-8.Cr-2.Ti-3.Nb-3.V-0.04B</v>
      </c>
      <c r="B398" s="60" t="s">
        <v>1481</v>
      </c>
      <c r="C398" s="60" t="s">
        <v>3036</v>
      </c>
      <c r="D398" s="65" t="s">
        <v>842</v>
      </c>
      <c r="E398" s="44" t="s">
        <v>839</v>
      </c>
      <c r="F398" s="44">
        <v>415</v>
      </c>
      <c r="G398" s="54">
        <f t="shared" si="31"/>
        <v>68.960000000000008</v>
      </c>
      <c r="H398" s="54">
        <v>10</v>
      </c>
      <c r="I398" s="54">
        <v>5</v>
      </c>
      <c r="J398" s="54">
        <v>8</v>
      </c>
      <c r="K398" s="54"/>
      <c r="L398" s="54">
        <v>2</v>
      </c>
      <c r="M398" s="54"/>
      <c r="N398" s="54">
        <v>3</v>
      </c>
      <c r="O398" s="54">
        <v>3</v>
      </c>
      <c r="P398" s="54"/>
      <c r="Q398" s="50"/>
      <c r="R398" s="50"/>
      <c r="S398" s="50">
        <v>0.04</v>
      </c>
      <c r="T398" s="54"/>
      <c r="U398" s="54"/>
      <c r="V398" s="54"/>
      <c r="W398" s="54"/>
      <c r="X398" s="54"/>
      <c r="Y398" s="54"/>
      <c r="Z398" s="54"/>
      <c r="AA398" s="54"/>
      <c r="AB398" s="54"/>
      <c r="AC398" s="54"/>
      <c r="AD398" s="54"/>
      <c r="AE398" s="54"/>
      <c r="AF398" s="44">
        <f t="shared" si="34"/>
        <v>8.2699640000000016</v>
      </c>
      <c r="AG398" s="44"/>
      <c r="AH398" s="44"/>
      <c r="AI398" s="46" t="s">
        <v>1</v>
      </c>
      <c r="AJ398" s="46" t="str">
        <f>IF(I398&lt;&gt;"","-" &amp;TEXT([1]comp!$I398,"0.#") &amp;TEXT(I$1,0),"")</f>
        <v>-5.Al</v>
      </c>
      <c r="AK398" s="46" t="str">
        <f>IF(K398&lt;&gt;"","-" &amp;TEXT(comp[[#This Row],[W]],"0.#") &amp;TEXT(K$1,0),"")</f>
        <v/>
      </c>
      <c r="AL398" s="46" t="str">
        <f>IF(H398&lt;&gt;"","-" &amp;TEXT(comp[[#This Row],[Ni]],"0.#") &amp;TEXT(H$1,0),"")</f>
        <v>-10.Ni</v>
      </c>
      <c r="AM398" s="46" t="str">
        <f>IF(J398&lt;&gt;"","-" &amp;TEXT(comp[[#This Row],[Cr]],"0.#") &amp;TEXT(J$1,0),"")</f>
        <v>-8.Cr</v>
      </c>
      <c r="AN398" s="46" t="str">
        <f>IF(M398&lt;&gt;"","-" &amp;TEXT(comp[[#This Row],[Ta]],"0.#") &amp;TEXT(M$1,0),"")</f>
        <v/>
      </c>
      <c r="AO398" s="46" t="str">
        <f>IF(N398&lt;&gt;"","-" &amp;TEXT(comp[[#This Row],[Nb]],"0.#") &amp;TEXT(N$1,0),"")</f>
        <v>-3.Nb</v>
      </c>
      <c r="AP398" s="46" t="str">
        <f>IF(O398&lt;&gt;"","-" &amp;TEXT(comp[[#This Row],[V]],"0.#") &amp;TEXT(O$1,0),"")</f>
        <v>-3.V</v>
      </c>
      <c r="AQ398" s="46" t="str">
        <f>IF(L398&lt;&gt;"","-" &amp;TEXT(comp[[#This Row],[Ti]],"0.#") &amp;TEXT(L$1,0),"")</f>
        <v>-2.Ti</v>
      </c>
      <c r="AR398" s="46" t="str">
        <f>IF(P398&lt;&gt;"","-" &amp;TEXT(comp[[#This Row],[Mo]],"0.#") &amp;TEXT(P$1,0),"")</f>
        <v/>
      </c>
      <c r="AS398" s="46" t="str">
        <f>IF(Q398&lt;&gt;"","-" &amp;TEXT(comp[[#This Row],[C]],"0.##") &amp;TEXT(Q$1,0),"")</f>
        <v/>
      </c>
      <c r="AT398" s="46" t="str">
        <f>IF(R398&lt;&gt;"","-" &amp;TEXT(comp[[#This Row],[Zr]],"0.##") &amp;TEXT(R$1,0),"")</f>
        <v/>
      </c>
      <c r="AU398" s="46" t="str">
        <f>IF(S398&lt;&gt;"","-" &amp;TEXT(comp[[#This Row],[B]],"0.##") &amp;TEXT(S$1,0),"")</f>
        <v>-0.04B</v>
      </c>
      <c r="AV398" s="46" t="str">
        <f>IF(T398&lt;&gt;"","-" &amp;TEXT(comp[[#This Row],[Ir]],"0.#") &amp;TEXT(T$1,0),"")</f>
        <v/>
      </c>
      <c r="AW398" s="46" t="str">
        <f>IF(U398&lt;&gt;"","-" &amp;TEXT(comp[[#This Row],[Re]],"0.#") &amp;TEXT(U$1,0),"")</f>
        <v/>
      </c>
      <c r="AX398" s="46" t="str">
        <f>IF(V398&lt;&gt;"","-" &amp;TEXT(comp[[#This Row],[Si]],"0.#") &amp;TEXT(V$1,0),"")</f>
        <v/>
      </c>
      <c r="AY398" s="46" t="str">
        <f>IF(W398&lt;&gt;"","-" &amp;TEXT(comp[[#This Row],[Fe]],"0.#") &amp;TEXT(W$1,0),"")</f>
        <v/>
      </c>
      <c r="AZ398" s="46" t="str">
        <f>IF(X398&lt;&gt;"","-" &amp;TEXT(comp[[#This Row],[Y]],"0.#") &amp;TEXT(X$1,0),"")</f>
        <v/>
      </c>
      <c r="BA398" s="46" t="str">
        <f>IF(Y398&lt;&gt;"","-" &amp;TEXT(comp[[#This Row],[Hf]],"0.#") &amp;TEXT(Y$1,0),"")</f>
        <v/>
      </c>
      <c r="BB398" s="46" t="str">
        <f>IF(Z398&lt;&gt;"","-" &amp;TEXT(comp[[#This Row],[Ge]],"0.#") &amp;TEXT(Z$1,0),"")</f>
        <v/>
      </c>
      <c r="BC398" s="46" t="str">
        <f>IF(AA398&lt;&gt;"","-" &amp;TEXT(comp[[#This Row],[Mn]],"0.#") &amp;TEXT(AA$1,0),"")</f>
        <v/>
      </c>
      <c r="BD398" s="46" t="str">
        <f>IF(AB398&lt;&gt;"","-" &amp;TEXT(comp[[#This Row],[Sc]],"0.#") &amp;TEXT(AB$1,0),"")</f>
        <v/>
      </c>
      <c r="BE398" s="46" t="str">
        <f>IF(AC398&lt;&gt;"","-" &amp;TEXT(comp[[#This Row],[Ru]],"0.#") &amp;TEXT(AC$1,0),"")</f>
        <v/>
      </c>
      <c r="BF398" s="46" t="str">
        <f>IF(AD398&lt;&gt;"","-" &amp;TEXT(comp[[#This Row],[Ce]],"0.#") &amp;TEXT(AD$1,0),"")</f>
        <v/>
      </c>
      <c r="BG398" s="46" t="str">
        <f>IF(AE398&lt;&gt;"","-" &amp;TEXT([1]comp!$AE398,"0.#") &amp;TEXT(AE$1,0),"")</f>
        <v/>
      </c>
      <c r="BH398" s="44" t="str">
        <f>[1]comp!$D398 &amp; [1]comp!$E398</f>
        <v>Co-10Ni-8Cr-5Al-3Nb-3V-2Ti-0.04BReyes Tirado, F. L. Tungsten-free Cobalt-based Superalloys with Gamma Prime Precipitates. (2019).</v>
      </c>
      <c r="BI398" s="63" t="str">
        <f t="shared" si="32"/>
        <v>Co-10.Ni-5.Al-8.Cr-2.Ti-3.Nb-3.V-0.04B</v>
      </c>
      <c r="BJ398" s="44" t="s">
        <v>1823</v>
      </c>
      <c r="BK398" t="str">
        <f t="shared" si="33"/>
        <v>-5.Al-8.Cr-10.Ni-3.Nb-3.V-2.Ti-0.04B</v>
      </c>
      <c r="BL398"/>
      <c r="BM398"/>
      <c r="BN398"/>
      <c r="BO398"/>
    </row>
    <row r="399" spans="1:67" s="28" customFormat="1" ht="28.8" x14ac:dyDescent="0.3">
      <c r="A399" s="26" t="str">
        <f t="shared" si="30"/>
        <v>Co-6.Ta-6.V</v>
      </c>
      <c r="B399" s="60" t="s">
        <v>1481</v>
      </c>
      <c r="C399" s="60" t="s">
        <v>3037</v>
      </c>
      <c r="D399" s="68" t="s">
        <v>826</v>
      </c>
      <c r="E399" s="44" t="s">
        <v>825</v>
      </c>
      <c r="F399" s="44">
        <v>416</v>
      </c>
      <c r="G399" s="54">
        <f t="shared" si="31"/>
        <v>88</v>
      </c>
      <c r="H399" s="54"/>
      <c r="I399" s="54"/>
      <c r="J399" s="54"/>
      <c r="K399" s="54"/>
      <c r="L399" s="54"/>
      <c r="M399" s="54">
        <v>6</v>
      </c>
      <c r="N399" s="54"/>
      <c r="O399" s="54">
        <v>6</v>
      </c>
      <c r="P399" s="54"/>
      <c r="Q399" s="50"/>
      <c r="R399" s="50"/>
      <c r="S399" s="50"/>
      <c r="T399" s="54"/>
      <c r="U399" s="54"/>
      <c r="V399" s="54"/>
      <c r="W399" s="54"/>
      <c r="X399" s="54"/>
      <c r="Y399" s="54"/>
      <c r="Z399" s="54"/>
      <c r="AA399" s="54"/>
      <c r="AB399" s="54"/>
      <c r="AC399" s="54"/>
      <c r="AD399" s="54"/>
      <c r="AE399" s="54"/>
      <c r="AF399" s="44">
        <f t="shared" si="34"/>
        <v>9.1975999999999996</v>
      </c>
      <c r="AG399" s="44"/>
      <c r="AH399" s="44"/>
      <c r="AI399" s="46" t="s">
        <v>1</v>
      </c>
      <c r="AJ399" s="46" t="str">
        <f>IF(I399&lt;&gt;"","-" &amp;TEXT([1]comp!$I399,"0.#") &amp;TEXT(I$1,0),"")</f>
        <v/>
      </c>
      <c r="AK399" s="46" t="str">
        <f>IF(K399&lt;&gt;"","-" &amp;TEXT(comp[[#This Row],[W]],"0.#") &amp;TEXT(K$1,0),"")</f>
        <v/>
      </c>
      <c r="AL399" s="46" t="str">
        <f>IF(H399&lt;&gt;"","-" &amp;TEXT(comp[[#This Row],[Ni]],"0.#") &amp;TEXT(H$1,0),"")</f>
        <v/>
      </c>
      <c r="AM399" s="46" t="str">
        <f>IF(J399&lt;&gt;"","-" &amp;TEXT(comp[[#This Row],[Cr]],"0.#") &amp;TEXT(J$1,0),"")</f>
        <v/>
      </c>
      <c r="AN399" s="46" t="str">
        <f>IF(M399&lt;&gt;"","-" &amp;TEXT(comp[[#This Row],[Ta]],"0.#") &amp;TEXT(M$1,0),"")</f>
        <v>-6.Ta</v>
      </c>
      <c r="AO399" s="46" t="str">
        <f>IF(N399&lt;&gt;"","-" &amp;TEXT(comp[[#This Row],[Nb]],"0.#") &amp;TEXT(N$1,0),"")</f>
        <v/>
      </c>
      <c r="AP399" s="46" t="str">
        <f>IF(O399&lt;&gt;"","-" &amp;TEXT(comp[[#This Row],[V]],"0.#") &amp;TEXT(O$1,0),"")</f>
        <v>-6.V</v>
      </c>
      <c r="AQ399" s="46" t="str">
        <f>IF(L399&lt;&gt;"","-" &amp;TEXT(comp[[#This Row],[Ti]],"0.#") &amp;TEXT(L$1,0),"")</f>
        <v/>
      </c>
      <c r="AR399" s="46" t="str">
        <f>IF(P399&lt;&gt;"","-" &amp;TEXT(comp[[#This Row],[Mo]],"0.#") &amp;TEXT(P$1,0),"")</f>
        <v/>
      </c>
      <c r="AS399" s="46" t="str">
        <f>IF(Q399&lt;&gt;"","-" &amp;TEXT(comp[[#This Row],[C]],"0.##") &amp;TEXT(Q$1,0),"")</f>
        <v/>
      </c>
      <c r="AT399" s="46" t="str">
        <f>IF(R399&lt;&gt;"","-" &amp;TEXT(comp[[#This Row],[Zr]],"0.##") &amp;TEXT(R$1,0),"")</f>
        <v/>
      </c>
      <c r="AU399" s="46" t="str">
        <f>IF(S399&lt;&gt;"","-" &amp;TEXT(comp[[#This Row],[B]],"0.##") &amp;TEXT(S$1,0),"")</f>
        <v/>
      </c>
      <c r="AV399" s="46" t="str">
        <f>IF(T399&lt;&gt;"","-" &amp;TEXT(comp[[#This Row],[Ir]],"0.#") &amp;TEXT(T$1,0),"")</f>
        <v/>
      </c>
      <c r="AW399" s="46" t="str">
        <f>IF(U399&lt;&gt;"","-" &amp;TEXT(comp[[#This Row],[Re]],"0.#") &amp;TEXT(U$1,0),"")</f>
        <v/>
      </c>
      <c r="AX399" s="46" t="str">
        <f>IF(V399&lt;&gt;"","-" &amp;TEXT(comp[[#This Row],[Si]],"0.#") &amp;TEXT(V$1,0),"")</f>
        <v/>
      </c>
      <c r="AY399" s="46" t="str">
        <f>IF(W399&lt;&gt;"","-" &amp;TEXT(comp[[#This Row],[Fe]],"0.#") &amp;TEXT(W$1,0),"")</f>
        <v/>
      </c>
      <c r="AZ399" s="46" t="str">
        <f>IF(X399&lt;&gt;"","-" &amp;TEXT(comp[[#This Row],[Y]],"0.#") &amp;TEXT(X$1,0),"")</f>
        <v/>
      </c>
      <c r="BA399" s="46" t="str">
        <f>IF(Y399&lt;&gt;"","-" &amp;TEXT(comp[[#This Row],[Hf]],"0.#") &amp;TEXT(Y$1,0),"")</f>
        <v/>
      </c>
      <c r="BB399" s="46" t="str">
        <f>IF(Z399&lt;&gt;"","-" &amp;TEXT(comp[[#This Row],[Ge]],"0.#") &amp;TEXT(Z$1,0),"")</f>
        <v/>
      </c>
      <c r="BC399" s="46" t="str">
        <f>IF(AA399&lt;&gt;"","-" &amp;TEXT(comp[[#This Row],[Mn]],"0.#") &amp;TEXT(AA$1,0),"")</f>
        <v/>
      </c>
      <c r="BD399" s="46" t="str">
        <f>IF(AB399&lt;&gt;"","-" &amp;TEXT(comp[[#This Row],[Sc]],"0.#") &amp;TEXT(AB$1,0),"")</f>
        <v/>
      </c>
      <c r="BE399" s="46" t="str">
        <f>IF(AC399&lt;&gt;"","-" &amp;TEXT(comp[[#This Row],[Ru]],"0.#") &amp;TEXT(AC$1,0),"")</f>
        <v/>
      </c>
      <c r="BF399" s="46" t="str">
        <f>IF(AD399&lt;&gt;"","-" &amp;TEXT(comp[[#This Row],[Ce]],"0.#") &amp;TEXT(AD$1,0),"")</f>
        <v/>
      </c>
      <c r="BG399" s="46" t="str">
        <f>IF(AE399&lt;&gt;"","-" &amp;TEXT([1]comp!$AE399,"0.#") &amp;TEXT(AE$1,0),"")</f>
        <v/>
      </c>
      <c r="BH399" s="44" t="str">
        <f>[1]comp!$D399 &amp; [1]comp!$E399</f>
        <v>Co-6Ta-6VReyes Tirado, F. L., Perrin Toinin, J. &amp; Dunand, D. C. γ+γ′ microstructures in the Co-Ta-V and Co-Nb-V ternary systems. Acta Mater. 151, 137–148 (2018).</v>
      </c>
      <c r="BI399" s="63" t="str">
        <f t="shared" si="32"/>
        <v>Co-6.Ta-6.V</v>
      </c>
      <c r="BJ399" s="44" t="s">
        <v>2016</v>
      </c>
      <c r="BK399" t="str">
        <f t="shared" si="33"/>
        <v>-6.Ta-6.V</v>
      </c>
      <c r="BL399"/>
      <c r="BM399"/>
      <c r="BN399"/>
      <c r="BO399"/>
    </row>
    <row r="400" spans="1:67" s="31" customFormat="1" ht="28.8" x14ac:dyDescent="0.3">
      <c r="A400" s="26" t="str">
        <f t="shared" si="30"/>
        <v>Co-5.4Ta-6.6V</v>
      </c>
      <c r="B400" s="60" t="s">
        <v>1481</v>
      </c>
      <c r="C400" s="60" t="s">
        <v>3038</v>
      </c>
      <c r="D400" s="66" t="s">
        <v>827</v>
      </c>
      <c r="E400" s="44" t="s">
        <v>825</v>
      </c>
      <c r="F400" s="44">
        <v>417</v>
      </c>
      <c r="G400" s="54">
        <f t="shared" si="31"/>
        <v>88</v>
      </c>
      <c r="H400" s="54"/>
      <c r="I400" s="54"/>
      <c r="J400" s="54"/>
      <c r="K400" s="54"/>
      <c r="L400" s="54"/>
      <c r="M400" s="54">
        <v>5.4</v>
      </c>
      <c r="N400" s="54"/>
      <c r="O400" s="54">
        <v>6.6</v>
      </c>
      <c r="P400" s="54"/>
      <c r="Q400" s="50"/>
      <c r="R400" s="50"/>
      <c r="S400" s="50"/>
      <c r="T400" s="54"/>
      <c r="U400" s="54"/>
      <c r="V400" s="54"/>
      <c r="W400" s="54"/>
      <c r="X400" s="54"/>
      <c r="Y400" s="54"/>
      <c r="Z400" s="54"/>
      <c r="AA400" s="54"/>
      <c r="AB400" s="54"/>
      <c r="AC400" s="54"/>
      <c r="AD400" s="54"/>
      <c r="AE400" s="54"/>
      <c r="AF400" s="44">
        <f t="shared" si="34"/>
        <v>9.1343600000000009</v>
      </c>
      <c r="AG400" s="44"/>
      <c r="AH400" s="44"/>
      <c r="AI400" s="46" t="s">
        <v>1</v>
      </c>
      <c r="AJ400" s="46" t="str">
        <f>IF(I400&lt;&gt;"","-" &amp;TEXT([1]comp!$I400,"0.#") &amp;TEXT(I$1,0),"")</f>
        <v/>
      </c>
      <c r="AK400" s="46" t="str">
        <f>IF(K400&lt;&gt;"","-" &amp;TEXT(comp[[#This Row],[W]],"0.#") &amp;TEXT(K$1,0),"")</f>
        <v/>
      </c>
      <c r="AL400" s="46" t="str">
        <f>IF(H400&lt;&gt;"","-" &amp;TEXT(comp[[#This Row],[Ni]],"0.#") &amp;TEXT(H$1,0),"")</f>
        <v/>
      </c>
      <c r="AM400" s="46" t="str">
        <f>IF(J400&lt;&gt;"","-" &amp;TEXT(comp[[#This Row],[Cr]],"0.#") &amp;TEXT(J$1,0),"")</f>
        <v/>
      </c>
      <c r="AN400" s="46" t="str">
        <f>IF(M400&lt;&gt;"","-" &amp;TEXT(comp[[#This Row],[Ta]],"0.#") &amp;TEXT(M$1,0),"")</f>
        <v>-5.4Ta</v>
      </c>
      <c r="AO400" s="46" t="str">
        <f>IF(N400&lt;&gt;"","-" &amp;TEXT(comp[[#This Row],[Nb]],"0.#") &amp;TEXT(N$1,0),"")</f>
        <v/>
      </c>
      <c r="AP400" s="46" t="str">
        <f>IF(O400&lt;&gt;"","-" &amp;TEXT(comp[[#This Row],[V]],"0.#") &amp;TEXT(O$1,0),"")</f>
        <v>-6.6V</v>
      </c>
      <c r="AQ400" s="46" t="str">
        <f>IF(L400&lt;&gt;"","-" &amp;TEXT(comp[[#This Row],[Ti]],"0.#") &amp;TEXT(L$1,0),"")</f>
        <v/>
      </c>
      <c r="AR400" s="46" t="str">
        <f>IF(P400&lt;&gt;"","-" &amp;TEXT(comp[[#This Row],[Mo]],"0.#") &amp;TEXT(P$1,0),"")</f>
        <v/>
      </c>
      <c r="AS400" s="46" t="str">
        <f>IF(Q400&lt;&gt;"","-" &amp;TEXT(comp[[#This Row],[C]],"0.##") &amp;TEXT(Q$1,0),"")</f>
        <v/>
      </c>
      <c r="AT400" s="46" t="str">
        <f>IF(R400&lt;&gt;"","-" &amp;TEXT(comp[[#This Row],[Zr]],"0.##") &amp;TEXT(R$1,0),"")</f>
        <v/>
      </c>
      <c r="AU400" s="46" t="str">
        <f>IF(S400&lt;&gt;"","-" &amp;TEXT(comp[[#This Row],[B]],"0.##") &amp;TEXT(S$1,0),"")</f>
        <v/>
      </c>
      <c r="AV400" s="46" t="str">
        <f>IF(T400&lt;&gt;"","-" &amp;TEXT(comp[[#This Row],[Ir]],"0.#") &amp;TEXT(T$1,0),"")</f>
        <v/>
      </c>
      <c r="AW400" s="46" t="str">
        <f>IF(U400&lt;&gt;"","-" &amp;TEXT(comp[[#This Row],[Re]],"0.#") &amp;TEXT(U$1,0),"")</f>
        <v/>
      </c>
      <c r="AX400" s="46" t="str">
        <f>IF(V400&lt;&gt;"","-" &amp;TEXT(comp[[#This Row],[Si]],"0.#") &amp;TEXT(V$1,0),"")</f>
        <v/>
      </c>
      <c r="AY400" s="46" t="str">
        <f>IF(W400&lt;&gt;"","-" &amp;TEXT(comp[[#This Row],[Fe]],"0.#") &amp;TEXT(W$1,0),"")</f>
        <v/>
      </c>
      <c r="AZ400" s="46" t="str">
        <f>IF(X400&lt;&gt;"","-" &amp;TEXT(comp[[#This Row],[Y]],"0.#") &amp;TEXT(X$1,0),"")</f>
        <v/>
      </c>
      <c r="BA400" s="46" t="str">
        <f>IF(Y400&lt;&gt;"","-" &amp;TEXT(comp[[#This Row],[Hf]],"0.#") &amp;TEXT(Y$1,0),"")</f>
        <v/>
      </c>
      <c r="BB400" s="46" t="str">
        <f>IF(Z400&lt;&gt;"","-" &amp;TEXT(comp[[#This Row],[Ge]],"0.#") &amp;TEXT(Z$1,0),"")</f>
        <v/>
      </c>
      <c r="BC400" s="46" t="str">
        <f>IF(AA400&lt;&gt;"","-" &amp;TEXT(comp[[#This Row],[Mn]],"0.#") &amp;TEXT(AA$1,0),"")</f>
        <v/>
      </c>
      <c r="BD400" s="46" t="str">
        <f>IF(AB400&lt;&gt;"","-" &amp;TEXT(comp[[#This Row],[Sc]],"0.#") &amp;TEXT(AB$1,0),"")</f>
        <v/>
      </c>
      <c r="BE400" s="46" t="str">
        <f>IF(AC400&lt;&gt;"","-" &amp;TEXT(comp[[#This Row],[Ru]],"0.#") &amp;TEXT(AC$1,0),"")</f>
        <v/>
      </c>
      <c r="BF400" s="46" t="str">
        <f>IF(AD400&lt;&gt;"","-" &amp;TEXT(comp[[#This Row],[Ce]],"0.#") &amp;TEXT(AD$1,0),"")</f>
        <v/>
      </c>
      <c r="BG400" s="46" t="str">
        <f>IF(AE400&lt;&gt;"","-" &amp;TEXT([1]comp!$AE400,"0.#") &amp;TEXT(AE$1,0),"")</f>
        <v/>
      </c>
      <c r="BH400" s="44" t="str">
        <f>[1]comp!$D400 &amp; [1]comp!$E400</f>
        <v>Co-5.4Ta-6.6VReyes Tirado, F. L., Perrin Toinin, J. &amp; Dunand, D. C. γ+γ′ microstructures in the Co-Ta-V and Co-Nb-V ternary systems. Acta Mater. 151, 137–148 (2018).</v>
      </c>
      <c r="BI400" s="63" t="str">
        <f t="shared" si="32"/>
        <v>Co-5.4Ta-6.6V</v>
      </c>
      <c r="BJ400" s="44" t="s">
        <v>2017</v>
      </c>
      <c r="BK400" t="str">
        <f t="shared" si="33"/>
        <v>-5.4Ta-6.6V</v>
      </c>
      <c r="BL400"/>
      <c r="BM400"/>
      <c r="BN400"/>
      <c r="BO400"/>
    </row>
    <row r="401" spans="1:67" s="31" customFormat="1" x14ac:dyDescent="0.3">
      <c r="A401" s="26" t="str">
        <f t="shared" si="30"/>
        <v>Co-5.4Ta-6.6V</v>
      </c>
      <c r="B401" s="60" t="s">
        <v>1481</v>
      </c>
      <c r="C401" s="60" t="s">
        <v>3038</v>
      </c>
      <c r="D401" s="44" t="s">
        <v>828</v>
      </c>
      <c r="E401" s="44" t="s">
        <v>825</v>
      </c>
      <c r="F401" s="44">
        <v>418</v>
      </c>
      <c r="G401" s="54">
        <f t="shared" si="31"/>
        <v>88.07</v>
      </c>
      <c r="H401" s="54"/>
      <c r="I401" s="54"/>
      <c r="J401" s="54"/>
      <c r="K401" s="54"/>
      <c r="L401" s="54"/>
      <c r="M401" s="54">
        <v>5.38</v>
      </c>
      <c r="N401" s="54"/>
      <c r="O401" s="54">
        <v>6.55</v>
      </c>
      <c r="P401" s="54"/>
      <c r="Q401" s="50"/>
      <c r="R401" s="50"/>
      <c r="S401" s="50"/>
      <c r="T401" s="54"/>
      <c r="U401" s="54"/>
      <c r="V401" s="54"/>
      <c r="W401" s="54"/>
      <c r="X401" s="54"/>
      <c r="Y401" s="54"/>
      <c r="Z401" s="54"/>
      <c r="AA401" s="54"/>
      <c r="AB401" s="54"/>
      <c r="AC401" s="54"/>
      <c r="AD401" s="54"/>
      <c r="AE401" s="54"/>
      <c r="AF401" s="44">
        <f t="shared" si="34"/>
        <v>9.1342049999999997</v>
      </c>
      <c r="AG401" s="44"/>
      <c r="AH401" s="44"/>
      <c r="AI401" s="46" t="s">
        <v>1</v>
      </c>
      <c r="AJ401" s="46" t="str">
        <f>IF(I401&lt;&gt;"","-" &amp;TEXT([1]comp!$I401,"0.#") &amp;TEXT(I$1,0),"")</f>
        <v/>
      </c>
      <c r="AK401" s="46" t="str">
        <f>IF(K401&lt;&gt;"","-" &amp;TEXT(comp[[#This Row],[W]],"0.#") &amp;TEXT(K$1,0),"")</f>
        <v/>
      </c>
      <c r="AL401" s="46" t="str">
        <f>IF(H401&lt;&gt;"","-" &amp;TEXT(comp[[#This Row],[Ni]],"0.#") &amp;TEXT(H$1,0),"")</f>
        <v/>
      </c>
      <c r="AM401" s="46" t="str">
        <f>IF(J401&lt;&gt;"","-" &amp;TEXT(comp[[#This Row],[Cr]],"0.#") &amp;TEXT(J$1,0),"")</f>
        <v/>
      </c>
      <c r="AN401" s="46" t="str">
        <f>IF(M401&lt;&gt;"","-" &amp;TEXT(comp[[#This Row],[Ta]],"0.#") &amp;TEXT(M$1,0),"")</f>
        <v>-5.4Ta</v>
      </c>
      <c r="AO401" s="46" t="str">
        <f>IF(N401&lt;&gt;"","-" &amp;TEXT(comp[[#This Row],[Nb]],"0.#") &amp;TEXT(N$1,0),"")</f>
        <v/>
      </c>
      <c r="AP401" s="46" t="str">
        <f>IF(O401&lt;&gt;"","-" &amp;TEXT(comp[[#This Row],[V]],"0.#") &amp;TEXT(O$1,0),"")</f>
        <v>-6.6V</v>
      </c>
      <c r="AQ401" s="46" t="str">
        <f>IF(L401&lt;&gt;"","-" &amp;TEXT(comp[[#This Row],[Ti]],"0.#") &amp;TEXT(L$1,0),"")</f>
        <v/>
      </c>
      <c r="AR401" s="46" t="str">
        <f>IF(P401&lt;&gt;"","-" &amp;TEXT(comp[[#This Row],[Mo]],"0.#") &amp;TEXT(P$1,0),"")</f>
        <v/>
      </c>
      <c r="AS401" s="46" t="str">
        <f>IF(Q401&lt;&gt;"","-" &amp;TEXT(comp[[#This Row],[C]],"0.##") &amp;TEXT(Q$1,0),"")</f>
        <v/>
      </c>
      <c r="AT401" s="46" t="str">
        <f>IF(R401&lt;&gt;"","-" &amp;TEXT(comp[[#This Row],[Zr]],"0.##") &amp;TEXT(R$1,0),"")</f>
        <v/>
      </c>
      <c r="AU401" s="46" t="str">
        <f>IF(S401&lt;&gt;"","-" &amp;TEXT(comp[[#This Row],[B]],"0.##") &amp;TEXT(S$1,0),"")</f>
        <v/>
      </c>
      <c r="AV401" s="46" t="str">
        <f>IF(T401&lt;&gt;"","-" &amp;TEXT(comp[[#This Row],[Ir]],"0.#") &amp;TEXT(T$1,0),"")</f>
        <v/>
      </c>
      <c r="AW401" s="46" t="str">
        <f>IF(U401&lt;&gt;"","-" &amp;TEXT(comp[[#This Row],[Re]],"0.#") &amp;TEXT(U$1,0),"")</f>
        <v/>
      </c>
      <c r="AX401" s="46" t="str">
        <f>IF(V401&lt;&gt;"","-" &amp;TEXT(comp[[#This Row],[Si]],"0.#") &amp;TEXT(V$1,0),"")</f>
        <v/>
      </c>
      <c r="AY401" s="46" t="str">
        <f>IF(W401&lt;&gt;"","-" &amp;TEXT(comp[[#This Row],[Fe]],"0.#") &amp;TEXT(W$1,0),"")</f>
        <v/>
      </c>
      <c r="AZ401" s="46" t="str">
        <f>IF(X401&lt;&gt;"","-" &amp;TEXT(comp[[#This Row],[Y]],"0.#") &amp;TEXT(X$1,0),"")</f>
        <v/>
      </c>
      <c r="BA401" s="46" t="str">
        <f>IF(Y401&lt;&gt;"","-" &amp;TEXT(comp[[#This Row],[Hf]],"0.#") &amp;TEXT(Y$1,0),"")</f>
        <v/>
      </c>
      <c r="BB401" s="46" t="str">
        <f>IF(Z401&lt;&gt;"","-" &amp;TEXT(comp[[#This Row],[Ge]],"0.#") &amp;TEXT(Z$1,0),"")</f>
        <v/>
      </c>
      <c r="BC401" s="46" t="str">
        <f>IF(AA401&lt;&gt;"","-" &amp;TEXT(comp[[#This Row],[Mn]],"0.#") &amp;TEXT(AA$1,0),"")</f>
        <v/>
      </c>
      <c r="BD401" s="46" t="str">
        <f>IF(AB401&lt;&gt;"","-" &amp;TEXT(comp[[#This Row],[Sc]],"0.#") &amp;TEXT(AB$1,0),"")</f>
        <v/>
      </c>
      <c r="BE401" s="46" t="str">
        <f>IF(AC401&lt;&gt;"","-" &amp;TEXT(comp[[#This Row],[Ru]],"0.#") &amp;TEXT(AC$1,0),"")</f>
        <v/>
      </c>
      <c r="BF401" s="46" t="str">
        <f>IF(AD401&lt;&gt;"","-" &amp;TEXT(comp[[#This Row],[Ce]],"0.#") &amp;TEXT(AD$1,0),"")</f>
        <v/>
      </c>
      <c r="BG401" s="46" t="str">
        <f>IF(AE401&lt;&gt;"","-" &amp;TEXT([1]comp!$AE401,"0.#") &amp;TEXT(AE$1,0),"")</f>
        <v/>
      </c>
      <c r="BH401" s="44" t="str">
        <f>[1]comp!$D401 &amp; [1]comp!$E401</f>
        <v>Co-10Ni-5.38Ta-6.55VReyes Tirado, F. L., Perrin Toinin, J. &amp; Dunand, D. C. γ+γ′ microstructures in the Co-Ta-V and Co-Nb-V ternary systems. Acta Mater. 151, 137–148 (2018).</v>
      </c>
      <c r="BI401" s="63" t="str">
        <f t="shared" si="32"/>
        <v>Co-5.4Ta-6.6V</v>
      </c>
      <c r="BJ401" s="44" t="s">
        <v>2018</v>
      </c>
      <c r="BK401" t="str">
        <f t="shared" si="33"/>
        <v>-5.4Ta-6.6V</v>
      </c>
      <c r="BL401"/>
      <c r="BM401"/>
      <c r="BN401"/>
      <c r="BO401"/>
    </row>
    <row r="402" spans="1:67" s="28" customFormat="1" x14ac:dyDescent="0.3">
      <c r="A402" s="26" t="str">
        <f t="shared" si="30"/>
        <v>Co-6.Nb-6.V</v>
      </c>
      <c r="B402" s="60" t="s">
        <v>1481</v>
      </c>
      <c r="C402" s="60" t="s">
        <v>3039</v>
      </c>
      <c r="D402" s="44" t="s">
        <v>829</v>
      </c>
      <c r="E402" s="44" t="s">
        <v>825</v>
      </c>
      <c r="F402" s="44">
        <v>419</v>
      </c>
      <c r="G402" s="54">
        <f t="shared" si="31"/>
        <v>88</v>
      </c>
      <c r="H402" s="54"/>
      <c r="I402" s="54"/>
      <c r="J402" s="54"/>
      <c r="K402" s="54"/>
      <c r="L402" s="54"/>
      <c r="M402" s="54"/>
      <c r="N402" s="54">
        <v>6</v>
      </c>
      <c r="O402" s="54">
        <v>6</v>
      </c>
      <c r="P402" s="54"/>
      <c r="Q402" s="50"/>
      <c r="R402" s="50"/>
      <c r="S402" s="50"/>
      <c r="T402" s="54"/>
      <c r="U402" s="54"/>
      <c r="V402" s="54"/>
      <c r="W402" s="54"/>
      <c r="X402" s="54"/>
      <c r="Y402" s="54"/>
      <c r="Z402" s="54"/>
      <c r="AA402" s="54"/>
      <c r="AB402" s="54"/>
      <c r="AC402" s="54"/>
      <c r="AD402" s="54"/>
      <c r="AE402" s="54"/>
      <c r="AF402" s="44">
        <f t="shared" si="34"/>
        <v>8.7127999999999997</v>
      </c>
      <c r="AG402" s="44"/>
      <c r="AH402" s="44"/>
      <c r="AI402" s="46" t="s">
        <v>1</v>
      </c>
      <c r="AJ402" s="46" t="str">
        <f>IF(I402&lt;&gt;"","-" &amp;TEXT([1]comp!$I402,"0.#") &amp;TEXT(I$1,0),"")</f>
        <v/>
      </c>
      <c r="AK402" s="46" t="str">
        <f>IF(K402&lt;&gt;"","-" &amp;TEXT(comp[[#This Row],[W]],"0.#") &amp;TEXT(K$1,0),"")</f>
        <v/>
      </c>
      <c r="AL402" s="46" t="str">
        <f>IF(H402&lt;&gt;"","-" &amp;TEXT(comp[[#This Row],[Ni]],"0.#") &amp;TEXT(H$1,0),"")</f>
        <v/>
      </c>
      <c r="AM402" s="46" t="str">
        <f>IF(J402&lt;&gt;"","-" &amp;TEXT(comp[[#This Row],[Cr]],"0.#") &amp;TEXT(J$1,0),"")</f>
        <v/>
      </c>
      <c r="AN402" s="46" t="str">
        <f>IF(M402&lt;&gt;"","-" &amp;TEXT(comp[[#This Row],[Ta]],"0.#") &amp;TEXT(M$1,0),"")</f>
        <v/>
      </c>
      <c r="AO402" s="46" t="str">
        <f>IF(N402&lt;&gt;"","-" &amp;TEXT(comp[[#This Row],[Nb]],"0.#") &amp;TEXT(N$1,0),"")</f>
        <v>-6.Nb</v>
      </c>
      <c r="AP402" s="46" t="str">
        <f>IF(O402&lt;&gt;"","-" &amp;TEXT(comp[[#This Row],[V]],"0.#") &amp;TEXT(O$1,0),"")</f>
        <v>-6.V</v>
      </c>
      <c r="AQ402" s="46" t="str">
        <f>IF(L402&lt;&gt;"","-" &amp;TEXT(comp[[#This Row],[Ti]],"0.#") &amp;TEXT(L$1,0),"")</f>
        <v/>
      </c>
      <c r="AR402" s="46" t="str">
        <f>IF(P402&lt;&gt;"","-" &amp;TEXT(comp[[#This Row],[Mo]],"0.#") &amp;TEXT(P$1,0),"")</f>
        <v/>
      </c>
      <c r="AS402" s="46" t="str">
        <f>IF(Q402&lt;&gt;"","-" &amp;TEXT(comp[[#This Row],[C]],"0.##") &amp;TEXT(Q$1,0),"")</f>
        <v/>
      </c>
      <c r="AT402" s="46" t="str">
        <f>IF(R402&lt;&gt;"","-" &amp;TEXT(comp[[#This Row],[Zr]],"0.##") &amp;TEXT(R$1,0),"")</f>
        <v/>
      </c>
      <c r="AU402" s="46" t="str">
        <f>IF(S402&lt;&gt;"","-" &amp;TEXT(comp[[#This Row],[B]],"0.##") &amp;TEXT(S$1,0),"")</f>
        <v/>
      </c>
      <c r="AV402" s="46" t="str">
        <f>IF(T402&lt;&gt;"","-" &amp;TEXT(comp[[#This Row],[Ir]],"0.#") &amp;TEXT(T$1,0),"")</f>
        <v/>
      </c>
      <c r="AW402" s="46" t="str">
        <f>IF(U402&lt;&gt;"","-" &amp;TEXT(comp[[#This Row],[Re]],"0.#") &amp;TEXT(U$1,0),"")</f>
        <v/>
      </c>
      <c r="AX402" s="46" t="str">
        <f>IF(V402&lt;&gt;"","-" &amp;TEXT(comp[[#This Row],[Si]],"0.#") &amp;TEXT(V$1,0),"")</f>
        <v/>
      </c>
      <c r="AY402" s="46" t="str">
        <f>IF(W402&lt;&gt;"","-" &amp;TEXT(comp[[#This Row],[Fe]],"0.#") &amp;TEXT(W$1,0),"")</f>
        <v/>
      </c>
      <c r="AZ402" s="46" t="str">
        <f>IF(X402&lt;&gt;"","-" &amp;TEXT(comp[[#This Row],[Y]],"0.#") &amp;TEXT(X$1,0),"")</f>
        <v/>
      </c>
      <c r="BA402" s="46" t="str">
        <f>IF(Y402&lt;&gt;"","-" &amp;TEXT(comp[[#This Row],[Hf]],"0.#") &amp;TEXT(Y$1,0),"")</f>
        <v/>
      </c>
      <c r="BB402" s="46" t="str">
        <f>IF(Z402&lt;&gt;"","-" &amp;TEXT(comp[[#This Row],[Ge]],"0.#") &amp;TEXT(Z$1,0),"")</f>
        <v/>
      </c>
      <c r="BC402" s="46" t="str">
        <f>IF(AA402&lt;&gt;"","-" &amp;TEXT(comp[[#This Row],[Mn]],"0.#") &amp;TEXT(AA$1,0),"")</f>
        <v/>
      </c>
      <c r="BD402" s="46" t="str">
        <f>IF(AB402&lt;&gt;"","-" &amp;TEXT(comp[[#This Row],[Sc]],"0.#") &amp;TEXT(AB$1,0),"")</f>
        <v/>
      </c>
      <c r="BE402" s="46" t="str">
        <f>IF(AC402&lt;&gt;"","-" &amp;TEXT(comp[[#This Row],[Ru]],"0.#") &amp;TEXT(AC$1,0),"")</f>
        <v/>
      </c>
      <c r="BF402" s="46" t="str">
        <f>IF(AD402&lt;&gt;"","-" &amp;TEXT(comp[[#This Row],[Ce]],"0.#") &amp;TEXT(AD$1,0),"")</f>
        <v/>
      </c>
      <c r="BG402" s="46" t="str">
        <f>IF(AE402&lt;&gt;"","-" &amp;TEXT([1]comp!$AE402,"0.#") &amp;TEXT(AE$1,0),"")</f>
        <v/>
      </c>
      <c r="BH402" s="44" t="str">
        <f>[1]comp!$D402 &amp; [1]comp!$E402</f>
        <v>Co-6V-6NbReyes Tirado, F. L., Perrin Toinin, J. &amp; Dunand, D. C. γ+γ′ microstructures in the Co-Ta-V and Co-Nb-V ternary systems. Acta Mater. 151, 137–148 (2018).</v>
      </c>
      <c r="BI402" s="63" t="str">
        <f t="shared" si="32"/>
        <v>Co-6.Nb-6.V</v>
      </c>
      <c r="BJ402" s="44" t="s">
        <v>2019</v>
      </c>
      <c r="BK402" t="str">
        <f t="shared" si="33"/>
        <v>-6.Nb-6.V</v>
      </c>
      <c r="BL402"/>
      <c r="BM402"/>
      <c r="BN402"/>
      <c r="BO402"/>
    </row>
    <row r="403" spans="1:67" s="31" customFormat="1" x14ac:dyDescent="0.3">
      <c r="A403" s="26" t="str">
        <f t="shared" si="30"/>
        <v>Co-10.Ni-5.Al-2.Ti-3.Ta-3.V-0.04B</v>
      </c>
      <c r="B403" s="60" t="s">
        <v>1481</v>
      </c>
      <c r="C403" s="60" t="s">
        <v>3040</v>
      </c>
      <c r="D403" s="65" t="s">
        <v>836</v>
      </c>
      <c r="E403" s="44" t="s">
        <v>830</v>
      </c>
      <c r="F403" s="44">
        <v>420</v>
      </c>
      <c r="G403" s="54">
        <f t="shared" si="31"/>
        <v>76.960000000000008</v>
      </c>
      <c r="H403" s="54">
        <v>10</v>
      </c>
      <c r="I403" s="54">
        <v>5</v>
      </c>
      <c r="J403" s="54"/>
      <c r="K403" s="54"/>
      <c r="L403" s="54">
        <v>2</v>
      </c>
      <c r="M403" s="54">
        <v>3</v>
      </c>
      <c r="N403" s="54"/>
      <c r="O403" s="54">
        <v>3</v>
      </c>
      <c r="P403" s="54"/>
      <c r="Q403" s="50"/>
      <c r="R403" s="50"/>
      <c r="S403" s="50">
        <v>0.04</v>
      </c>
      <c r="T403" s="54"/>
      <c r="U403" s="54"/>
      <c r="V403" s="54"/>
      <c r="W403" s="54"/>
      <c r="X403" s="54"/>
      <c r="Y403" s="54"/>
      <c r="Z403" s="54"/>
      <c r="AA403" s="54"/>
      <c r="AB403" s="54"/>
      <c r="AC403" s="54"/>
      <c r="AD403" s="54"/>
      <c r="AE403" s="54"/>
      <c r="AF403" s="44">
        <f t="shared" si="34"/>
        <v>8.6491640000000025</v>
      </c>
      <c r="AG403" s="44"/>
      <c r="AH403" s="44"/>
      <c r="AI403" s="46" t="s">
        <v>1</v>
      </c>
      <c r="AJ403" s="46" t="str">
        <f>IF(I403&lt;&gt;"","-" &amp;TEXT([1]comp!$I403,"0.#") &amp;TEXT(I$1,0),"")</f>
        <v>-5.Al</v>
      </c>
      <c r="AK403" s="46" t="str">
        <f>IF(K403&lt;&gt;"","-" &amp;TEXT(comp[[#This Row],[W]],"0.#") &amp;TEXT(K$1,0),"")</f>
        <v/>
      </c>
      <c r="AL403" s="46" t="str">
        <f>IF(H403&lt;&gt;"","-" &amp;TEXT(comp[[#This Row],[Ni]],"0.#") &amp;TEXT(H$1,0),"")</f>
        <v>-10.Ni</v>
      </c>
      <c r="AM403" s="46" t="str">
        <f>IF(J403&lt;&gt;"","-" &amp;TEXT(comp[[#This Row],[Cr]],"0.#") &amp;TEXT(J$1,0),"")</f>
        <v/>
      </c>
      <c r="AN403" s="46" t="str">
        <f>IF(M403&lt;&gt;"","-" &amp;TEXT(comp[[#This Row],[Ta]],"0.#") &amp;TEXT(M$1,0),"")</f>
        <v>-3.Ta</v>
      </c>
      <c r="AO403" s="46" t="str">
        <f>IF(N403&lt;&gt;"","-" &amp;TEXT(comp[[#This Row],[Nb]],"0.#") &amp;TEXT(N$1,0),"")</f>
        <v/>
      </c>
      <c r="AP403" s="46" t="str">
        <f>IF(O403&lt;&gt;"","-" &amp;TEXT(comp[[#This Row],[V]],"0.#") &amp;TEXT(O$1,0),"")</f>
        <v>-3.V</v>
      </c>
      <c r="AQ403" s="46" t="str">
        <f>IF(L403&lt;&gt;"","-" &amp;TEXT(comp[[#This Row],[Ti]],"0.#") &amp;TEXT(L$1,0),"")</f>
        <v>-2.Ti</v>
      </c>
      <c r="AR403" s="46" t="str">
        <f>IF(P403&lt;&gt;"","-" &amp;TEXT(comp[[#This Row],[Mo]],"0.#") &amp;TEXT(P$1,0),"")</f>
        <v/>
      </c>
      <c r="AS403" s="46" t="str">
        <f>IF(Q403&lt;&gt;"","-" &amp;TEXT(comp[[#This Row],[C]],"0.##") &amp;TEXT(Q$1,0),"")</f>
        <v/>
      </c>
      <c r="AT403" s="46" t="str">
        <f>IF(R403&lt;&gt;"","-" &amp;TEXT(comp[[#This Row],[Zr]],"0.##") &amp;TEXT(R$1,0),"")</f>
        <v/>
      </c>
      <c r="AU403" s="46" t="str">
        <f>IF(S403&lt;&gt;"","-" &amp;TEXT(comp[[#This Row],[B]],"0.##") &amp;TEXT(S$1,0),"")</f>
        <v>-0.04B</v>
      </c>
      <c r="AV403" s="46" t="str">
        <f>IF(T403&lt;&gt;"","-" &amp;TEXT(comp[[#This Row],[Ir]],"0.#") &amp;TEXT(T$1,0),"")</f>
        <v/>
      </c>
      <c r="AW403" s="46" t="str">
        <f>IF(U403&lt;&gt;"","-" &amp;TEXT(comp[[#This Row],[Re]],"0.#") &amp;TEXT(U$1,0),"")</f>
        <v/>
      </c>
      <c r="AX403" s="46" t="str">
        <f>IF(V403&lt;&gt;"","-" &amp;TEXT(comp[[#This Row],[Si]],"0.#") &amp;TEXT(V$1,0),"")</f>
        <v/>
      </c>
      <c r="AY403" s="46" t="str">
        <f>IF(W403&lt;&gt;"","-" &amp;TEXT(comp[[#This Row],[Fe]],"0.#") &amp;TEXT(W$1,0),"")</f>
        <v/>
      </c>
      <c r="AZ403" s="46" t="str">
        <f>IF(X403&lt;&gt;"","-" &amp;TEXT(comp[[#This Row],[Y]],"0.#") &amp;TEXT(X$1,0),"")</f>
        <v/>
      </c>
      <c r="BA403" s="46" t="str">
        <f>IF(Y403&lt;&gt;"","-" &amp;TEXT(comp[[#This Row],[Hf]],"0.#") &amp;TEXT(Y$1,0),"")</f>
        <v/>
      </c>
      <c r="BB403" s="46" t="str">
        <f>IF(Z403&lt;&gt;"","-" &amp;TEXT(comp[[#This Row],[Ge]],"0.#") &amp;TEXT(Z$1,0),"")</f>
        <v/>
      </c>
      <c r="BC403" s="46" t="str">
        <f>IF(AA403&lt;&gt;"","-" &amp;TEXT(comp[[#This Row],[Mn]],"0.#") &amp;TEXT(AA$1,0),"")</f>
        <v/>
      </c>
      <c r="BD403" s="46" t="str">
        <f>IF(AB403&lt;&gt;"","-" &amp;TEXT(comp[[#This Row],[Sc]],"0.#") &amp;TEXT(AB$1,0),"")</f>
        <v/>
      </c>
      <c r="BE403" s="46" t="str">
        <f>IF(AC403&lt;&gt;"","-" &amp;TEXT(comp[[#This Row],[Ru]],"0.#") &amp;TEXT(AC$1,0),"")</f>
        <v/>
      </c>
      <c r="BF403" s="46" t="str">
        <f>IF(AD403&lt;&gt;"","-" &amp;TEXT(comp[[#This Row],[Ce]],"0.#") &amp;TEXT(AD$1,0),"")</f>
        <v/>
      </c>
      <c r="BG403" s="46" t="str">
        <f>IF(AE403&lt;&gt;"","-" &amp;TEXT([1]comp!$AE403,"0.#") &amp;TEXT(AE$1,0),"")</f>
        <v/>
      </c>
      <c r="BH403" s="44" t="str">
        <f>[1]comp!$D403 &amp; [1]comp!$E403</f>
        <v>Co-10Ni-5Al-3Ta-3V-2Ti-0.04BReyes Tirado, F. L., Taylor, S. &amp; Dunand, D. C. Effect of Al, Ti and Cr additions on the γ-γ’ microstructure of W-free Co-Ta-V-Based superalloys. Acta Mater. 172, 44–54 (2019).</v>
      </c>
      <c r="BI403" s="63" t="str">
        <f t="shared" si="32"/>
        <v>Co-10.Ni-5.Al-2.Ti-3.Ta-3.V-0.04B</v>
      </c>
      <c r="BJ403" s="44" t="s">
        <v>1824</v>
      </c>
      <c r="BK403" t="str">
        <f t="shared" si="33"/>
        <v>-5.Al-3.Ta-10.Ni-3.V-2.Ti-0.04B</v>
      </c>
      <c r="BL403"/>
      <c r="BM403"/>
      <c r="BN403"/>
      <c r="BO403"/>
    </row>
    <row r="404" spans="1:67" s="31" customFormat="1" x14ac:dyDescent="0.3">
      <c r="A404" s="26" t="str">
        <f t="shared" si="30"/>
        <v>Co-10.Ni-5.Al-4.Cr-2.Ti-3.Ta-3.V-0.04B</v>
      </c>
      <c r="B404" s="60" t="s">
        <v>1481</v>
      </c>
      <c r="C404" s="60" t="s">
        <v>3041</v>
      </c>
      <c r="D404" s="65" t="s">
        <v>835</v>
      </c>
      <c r="E404" s="44" t="s">
        <v>830</v>
      </c>
      <c r="F404" s="44">
        <v>421</v>
      </c>
      <c r="G404" s="54">
        <f t="shared" si="31"/>
        <v>72.960000000000008</v>
      </c>
      <c r="H404" s="54">
        <v>10</v>
      </c>
      <c r="I404" s="54">
        <v>5</v>
      </c>
      <c r="J404" s="54">
        <v>4</v>
      </c>
      <c r="K404" s="54"/>
      <c r="L404" s="54">
        <v>2</v>
      </c>
      <c r="M404" s="54">
        <v>3</v>
      </c>
      <c r="N404" s="54"/>
      <c r="O404" s="54">
        <v>3</v>
      </c>
      <c r="P404" s="54"/>
      <c r="Q404" s="50"/>
      <c r="R404" s="50"/>
      <c r="S404" s="50">
        <v>0.04</v>
      </c>
      <c r="T404" s="54"/>
      <c r="U404" s="54"/>
      <c r="V404" s="54"/>
      <c r="W404" s="54"/>
      <c r="X404" s="54"/>
      <c r="Y404" s="54"/>
      <c r="Z404" s="54"/>
      <c r="AA404" s="54"/>
      <c r="AB404" s="54"/>
      <c r="AC404" s="54"/>
      <c r="AD404" s="54"/>
      <c r="AE404" s="54"/>
      <c r="AF404" s="44">
        <f t="shared" si="34"/>
        <v>8.5807640000000021</v>
      </c>
      <c r="AG404" s="44"/>
      <c r="AH404" s="44"/>
      <c r="AI404" s="46" t="s">
        <v>1</v>
      </c>
      <c r="AJ404" s="46" t="str">
        <f>IF(I404&lt;&gt;"","-" &amp;TEXT([1]comp!$I404,"0.#") &amp;TEXT(I$1,0),"")</f>
        <v>-5.Al</v>
      </c>
      <c r="AK404" s="46" t="str">
        <f>IF(K404&lt;&gt;"","-" &amp;TEXT(comp[[#This Row],[W]],"0.#") &amp;TEXT(K$1,0),"")</f>
        <v/>
      </c>
      <c r="AL404" s="46" t="str">
        <f>IF(H404&lt;&gt;"","-" &amp;TEXT(comp[[#This Row],[Ni]],"0.#") &amp;TEXT(H$1,0),"")</f>
        <v>-10.Ni</v>
      </c>
      <c r="AM404" s="46" t="str">
        <f>IF(J404&lt;&gt;"","-" &amp;TEXT(comp[[#This Row],[Cr]],"0.#") &amp;TEXT(J$1,0),"")</f>
        <v>-4.Cr</v>
      </c>
      <c r="AN404" s="46" t="str">
        <f>IF(M404&lt;&gt;"","-" &amp;TEXT(comp[[#This Row],[Ta]],"0.#") &amp;TEXT(M$1,0),"")</f>
        <v>-3.Ta</v>
      </c>
      <c r="AO404" s="46" t="str">
        <f>IF(N404&lt;&gt;"","-" &amp;TEXT(comp[[#This Row],[Nb]],"0.#") &amp;TEXT(N$1,0),"")</f>
        <v/>
      </c>
      <c r="AP404" s="46" t="str">
        <f>IF(O404&lt;&gt;"","-" &amp;TEXT(comp[[#This Row],[V]],"0.#") &amp;TEXT(O$1,0),"")</f>
        <v>-3.V</v>
      </c>
      <c r="AQ404" s="46" t="str">
        <f>IF(L404&lt;&gt;"","-" &amp;TEXT(comp[[#This Row],[Ti]],"0.#") &amp;TEXT(L$1,0),"")</f>
        <v>-2.Ti</v>
      </c>
      <c r="AR404" s="46" t="str">
        <f>IF(P404&lt;&gt;"","-" &amp;TEXT(comp[[#This Row],[Mo]],"0.#") &amp;TEXT(P$1,0),"")</f>
        <v/>
      </c>
      <c r="AS404" s="46" t="str">
        <f>IF(Q404&lt;&gt;"","-" &amp;TEXT(comp[[#This Row],[C]],"0.##") &amp;TEXT(Q$1,0),"")</f>
        <v/>
      </c>
      <c r="AT404" s="46" t="str">
        <f>IF(R404&lt;&gt;"","-" &amp;TEXT(comp[[#This Row],[Zr]],"0.##") &amp;TEXT(R$1,0),"")</f>
        <v/>
      </c>
      <c r="AU404" s="46" t="str">
        <f>IF(S404&lt;&gt;"","-" &amp;TEXT(comp[[#This Row],[B]],"0.##") &amp;TEXT(S$1,0),"")</f>
        <v>-0.04B</v>
      </c>
      <c r="AV404" s="46" t="str">
        <f>IF(T404&lt;&gt;"","-" &amp;TEXT(comp[[#This Row],[Ir]],"0.#") &amp;TEXT(T$1,0),"")</f>
        <v/>
      </c>
      <c r="AW404" s="46" t="str">
        <f>IF(U404&lt;&gt;"","-" &amp;TEXT(comp[[#This Row],[Re]],"0.#") &amp;TEXT(U$1,0),"")</f>
        <v/>
      </c>
      <c r="AX404" s="46" t="str">
        <f>IF(V404&lt;&gt;"","-" &amp;TEXT(comp[[#This Row],[Si]],"0.#") &amp;TEXT(V$1,0),"")</f>
        <v/>
      </c>
      <c r="AY404" s="46" t="str">
        <f>IF(W404&lt;&gt;"","-" &amp;TEXT(comp[[#This Row],[Fe]],"0.#") &amp;TEXT(W$1,0),"")</f>
        <v/>
      </c>
      <c r="AZ404" s="46" t="str">
        <f>IF(X404&lt;&gt;"","-" &amp;TEXT(comp[[#This Row],[Y]],"0.#") &amp;TEXT(X$1,0),"")</f>
        <v/>
      </c>
      <c r="BA404" s="46" t="str">
        <f>IF(Y404&lt;&gt;"","-" &amp;TEXT(comp[[#This Row],[Hf]],"0.#") &amp;TEXT(Y$1,0),"")</f>
        <v/>
      </c>
      <c r="BB404" s="46" t="str">
        <f>IF(Z404&lt;&gt;"","-" &amp;TEXT(comp[[#This Row],[Ge]],"0.#") &amp;TEXT(Z$1,0),"")</f>
        <v/>
      </c>
      <c r="BC404" s="46" t="str">
        <f>IF(AA404&lt;&gt;"","-" &amp;TEXT(comp[[#This Row],[Mn]],"0.#") &amp;TEXT(AA$1,0),"")</f>
        <v/>
      </c>
      <c r="BD404" s="46" t="str">
        <f>IF(AB404&lt;&gt;"","-" &amp;TEXT(comp[[#This Row],[Sc]],"0.#") &amp;TEXT(AB$1,0),"")</f>
        <v/>
      </c>
      <c r="BE404" s="46" t="str">
        <f>IF(AC404&lt;&gt;"","-" &amp;TEXT(comp[[#This Row],[Ru]],"0.#") &amp;TEXT(AC$1,0),"")</f>
        <v/>
      </c>
      <c r="BF404" s="46" t="str">
        <f>IF(AD404&lt;&gt;"","-" &amp;TEXT(comp[[#This Row],[Ce]],"0.#") &amp;TEXT(AD$1,0),"")</f>
        <v/>
      </c>
      <c r="BG404" s="46" t="str">
        <f>IF(AE404&lt;&gt;"","-" &amp;TEXT([1]comp!$AE404,"0.#") &amp;TEXT(AE$1,0),"")</f>
        <v/>
      </c>
      <c r="BH404" s="44" t="str">
        <f>[1]comp!$D404 &amp; [1]comp!$E404</f>
        <v>Co-10Ni-5Al-4Cr-3Ta-3V-2Ti-0.04BReyes Tirado, F. L., Taylor, S. &amp; Dunand, D. C. Effect of Al, Ti and Cr additions on the γ-γ’ microstructure of W-free Co-Ta-V-Based superalloys. Acta Mater. 172, 44–54 (2019).</v>
      </c>
      <c r="BI404" s="63" t="str">
        <f t="shared" si="32"/>
        <v>Co-10.Ni-5.Al-4.Cr-2.Ti-3.Ta-3.V-0.04B</v>
      </c>
      <c r="BJ404" s="44" t="s">
        <v>1825</v>
      </c>
      <c r="BK404" t="str">
        <f t="shared" si="33"/>
        <v>-5.Al-4.Cr-3.Ta-10.Ni-3.V-2.Ti-0.04B</v>
      </c>
      <c r="BL404"/>
      <c r="BM404"/>
      <c r="BN404"/>
      <c r="BO404"/>
    </row>
    <row r="405" spans="1:67" s="28" customFormat="1" x14ac:dyDescent="0.3">
      <c r="A405" s="26" t="str">
        <f t="shared" si="30"/>
        <v>Co-2.Ni-5.Al-1.Ti-3.Ta-3.V</v>
      </c>
      <c r="B405" s="60" t="s">
        <v>1481</v>
      </c>
      <c r="C405" s="60" t="s">
        <v>3042</v>
      </c>
      <c r="D405" s="65" t="s">
        <v>833</v>
      </c>
      <c r="E405" s="44" t="s">
        <v>830</v>
      </c>
      <c r="F405" s="44">
        <v>422</v>
      </c>
      <c r="G405" s="54">
        <f t="shared" si="31"/>
        <v>86</v>
      </c>
      <c r="H405" s="54">
        <v>2</v>
      </c>
      <c r="I405" s="54">
        <v>5</v>
      </c>
      <c r="J405" s="54"/>
      <c r="K405" s="54"/>
      <c r="L405" s="54">
        <v>1</v>
      </c>
      <c r="M405" s="54">
        <v>3</v>
      </c>
      <c r="N405" s="54"/>
      <c r="O405" s="54">
        <v>3</v>
      </c>
      <c r="P405" s="54"/>
      <c r="Q405" s="50"/>
      <c r="R405" s="50"/>
      <c r="S405" s="50"/>
      <c r="T405" s="54"/>
      <c r="U405" s="54"/>
      <c r="V405" s="54"/>
      <c r="W405" s="54"/>
      <c r="X405" s="54"/>
      <c r="Y405" s="54"/>
      <c r="Z405" s="54"/>
      <c r="AA405" s="54"/>
      <c r="AB405" s="54"/>
      <c r="AC405" s="54"/>
      <c r="AD405" s="54"/>
      <c r="AE405" s="54"/>
      <c r="AF405" s="44">
        <f t="shared" si="34"/>
        <v>8.6950300000000009</v>
      </c>
      <c r="AG405" s="44"/>
      <c r="AH405" s="44"/>
      <c r="AI405" s="46" t="s">
        <v>1</v>
      </c>
      <c r="AJ405" s="46" t="str">
        <f>IF(I405&lt;&gt;"","-" &amp;TEXT([1]comp!$I405,"0.#") &amp;TEXT(I$1,0),"")</f>
        <v>-5.Al</v>
      </c>
      <c r="AK405" s="46" t="str">
        <f>IF(K405&lt;&gt;"","-" &amp;TEXT(comp[[#This Row],[W]],"0.#") &amp;TEXT(K$1,0),"")</f>
        <v/>
      </c>
      <c r="AL405" s="46" t="str">
        <f>IF(H405&lt;&gt;"","-" &amp;TEXT(comp[[#This Row],[Ni]],"0.#") &amp;TEXT(H$1,0),"")</f>
        <v>-2.Ni</v>
      </c>
      <c r="AM405" s="46" t="str">
        <f>IF(J405&lt;&gt;"","-" &amp;TEXT(comp[[#This Row],[Cr]],"0.#") &amp;TEXT(J$1,0),"")</f>
        <v/>
      </c>
      <c r="AN405" s="46" t="str">
        <f>IF(M405&lt;&gt;"","-" &amp;TEXT(comp[[#This Row],[Ta]],"0.#") &amp;TEXT(M$1,0),"")</f>
        <v>-3.Ta</v>
      </c>
      <c r="AO405" s="46" t="str">
        <f>IF(N405&lt;&gt;"","-" &amp;TEXT(comp[[#This Row],[Nb]],"0.#") &amp;TEXT(N$1,0),"")</f>
        <v/>
      </c>
      <c r="AP405" s="46" t="str">
        <f>IF(O405&lt;&gt;"","-" &amp;TEXT(comp[[#This Row],[V]],"0.#") &amp;TEXT(O$1,0),"")</f>
        <v>-3.V</v>
      </c>
      <c r="AQ405" s="46" t="str">
        <f>IF(L405&lt;&gt;"","-" &amp;TEXT(comp[[#This Row],[Ti]],"0.#") &amp;TEXT(L$1,0),"")</f>
        <v>-1.Ti</v>
      </c>
      <c r="AR405" s="46" t="str">
        <f>IF(P405&lt;&gt;"","-" &amp;TEXT(comp[[#This Row],[Mo]],"0.#") &amp;TEXT(P$1,0),"")</f>
        <v/>
      </c>
      <c r="AS405" s="46" t="str">
        <f>IF(Q405&lt;&gt;"","-" &amp;TEXT(comp[[#This Row],[C]],"0.##") &amp;TEXT(Q$1,0),"")</f>
        <v/>
      </c>
      <c r="AT405" s="46" t="str">
        <f>IF(R405&lt;&gt;"","-" &amp;TEXT(comp[[#This Row],[Zr]],"0.##") &amp;TEXT(R$1,0),"")</f>
        <v/>
      </c>
      <c r="AU405" s="46" t="str">
        <f>IF(S405&lt;&gt;"","-" &amp;TEXT(comp[[#This Row],[B]],"0.##") &amp;TEXT(S$1,0),"")</f>
        <v/>
      </c>
      <c r="AV405" s="46" t="str">
        <f>IF(T405&lt;&gt;"","-" &amp;TEXT(comp[[#This Row],[Ir]],"0.#") &amp;TEXT(T$1,0),"")</f>
        <v/>
      </c>
      <c r="AW405" s="46" t="str">
        <f>IF(U405&lt;&gt;"","-" &amp;TEXT(comp[[#This Row],[Re]],"0.#") &amp;TEXT(U$1,0),"")</f>
        <v/>
      </c>
      <c r="AX405" s="46" t="str">
        <f>IF(V405&lt;&gt;"","-" &amp;TEXT(comp[[#This Row],[Si]],"0.#") &amp;TEXT(V$1,0),"")</f>
        <v/>
      </c>
      <c r="AY405" s="46" t="str">
        <f>IF(W405&lt;&gt;"","-" &amp;TEXT(comp[[#This Row],[Fe]],"0.#") &amp;TEXT(W$1,0),"")</f>
        <v/>
      </c>
      <c r="AZ405" s="46" t="str">
        <f>IF(X405&lt;&gt;"","-" &amp;TEXT(comp[[#This Row],[Y]],"0.#") &amp;TEXT(X$1,0),"")</f>
        <v/>
      </c>
      <c r="BA405" s="46" t="str">
        <f>IF(Y405&lt;&gt;"","-" &amp;TEXT(comp[[#This Row],[Hf]],"0.#") &amp;TEXT(Y$1,0),"")</f>
        <v/>
      </c>
      <c r="BB405" s="46" t="str">
        <f>IF(Z405&lt;&gt;"","-" &amp;TEXT(comp[[#This Row],[Ge]],"0.#") &amp;TEXT(Z$1,0),"")</f>
        <v/>
      </c>
      <c r="BC405" s="46" t="str">
        <f>IF(AA405&lt;&gt;"","-" &amp;TEXT(comp[[#This Row],[Mn]],"0.#") &amp;TEXT(AA$1,0),"")</f>
        <v/>
      </c>
      <c r="BD405" s="46" t="str">
        <f>IF(AB405&lt;&gt;"","-" &amp;TEXT(comp[[#This Row],[Sc]],"0.#") &amp;TEXT(AB$1,0),"")</f>
        <v/>
      </c>
      <c r="BE405" s="46" t="str">
        <f>IF(AC405&lt;&gt;"","-" &amp;TEXT(comp[[#This Row],[Ru]],"0.#") &amp;TEXT(AC$1,0),"")</f>
        <v/>
      </c>
      <c r="BF405" s="46" t="str">
        <f>IF(AD405&lt;&gt;"","-" &amp;TEXT(comp[[#This Row],[Ce]],"0.#") &amp;TEXT(AD$1,0),"")</f>
        <v/>
      </c>
      <c r="BG405" s="46" t="str">
        <f>IF(AE405&lt;&gt;"","-" &amp;TEXT([1]comp!$AE405,"0.#") &amp;TEXT(AE$1,0),"")</f>
        <v/>
      </c>
      <c r="BH405" s="44" t="str">
        <f>[1]comp!$D405 &amp; [1]comp!$E405</f>
        <v>Co-2Ni-5Al-3Ta-3V-1TiReyes Tirado, F. L., Taylor, S. &amp; Dunand, D. C. Effect of Al, Ti and Cr additions on the γ-γ’ microstructure of W-free Co-Ta-V-Based superalloys. Acta Mater. 172, 44–54 (2019).</v>
      </c>
      <c r="BI405" s="63" t="str">
        <f t="shared" si="32"/>
        <v>Co-2.Ni-5.Al-1.Ti-3.Ta-3.V</v>
      </c>
      <c r="BJ405" s="44" t="s">
        <v>2020</v>
      </c>
      <c r="BK405" t="str">
        <f t="shared" si="33"/>
        <v>-5.Al-3.Ta-2.Ni-3.V-1.Ti</v>
      </c>
      <c r="BL405"/>
      <c r="BM405"/>
      <c r="BN405"/>
      <c r="BO405"/>
    </row>
    <row r="406" spans="1:67" s="31" customFormat="1" x14ac:dyDescent="0.3">
      <c r="A406" s="26" t="str">
        <f t="shared" si="30"/>
        <v>Co-5.Al-1.Ti-3.Ta-3.V</v>
      </c>
      <c r="B406" s="60" t="s">
        <v>1481</v>
      </c>
      <c r="C406" s="60" t="s">
        <v>3043</v>
      </c>
      <c r="D406" s="65" t="s">
        <v>834</v>
      </c>
      <c r="E406" s="44" t="s">
        <v>830</v>
      </c>
      <c r="F406" s="44">
        <v>423</v>
      </c>
      <c r="G406" s="54">
        <f t="shared" si="31"/>
        <v>88</v>
      </c>
      <c r="H406" s="54"/>
      <c r="I406" s="54">
        <v>5</v>
      </c>
      <c r="J406" s="54"/>
      <c r="K406" s="54"/>
      <c r="L406" s="54">
        <v>1</v>
      </c>
      <c r="M406" s="54">
        <v>3</v>
      </c>
      <c r="N406" s="54"/>
      <c r="O406" s="54">
        <v>3</v>
      </c>
      <c r="P406" s="54"/>
      <c r="Q406" s="50"/>
      <c r="R406" s="50"/>
      <c r="S406" s="50"/>
      <c r="T406" s="54"/>
      <c r="U406" s="54"/>
      <c r="V406" s="54"/>
      <c r="W406" s="54"/>
      <c r="X406" s="54"/>
      <c r="Y406" s="54"/>
      <c r="Z406" s="54"/>
      <c r="AA406" s="54"/>
      <c r="AB406" s="54"/>
      <c r="AC406" s="54"/>
      <c r="AD406" s="54"/>
      <c r="AE406" s="54"/>
      <c r="AF406" s="44">
        <f t="shared" si="34"/>
        <v>8.6948700000000017</v>
      </c>
      <c r="AG406" s="44"/>
      <c r="AH406" s="44"/>
      <c r="AI406" s="46" t="s">
        <v>1</v>
      </c>
      <c r="AJ406" s="46" t="str">
        <f>IF(I406&lt;&gt;"","-" &amp;TEXT([1]comp!$I406,"0.#") &amp;TEXT(I$1,0),"")</f>
        <v>-5.Al</v>
      </c>
      <c r="AK406" s="46" t="str">
        <f>IF(K406&lt;&gt;"","-" &amp;TEXT(comp[[#This Row],[W]],"0.#") &amp;TEXT(K$1,0),"")</f>
        <v/>
      </c>
      <c r="AL406" s="46" t="str">
        <f>IF(H406&lt;&gt;"","-" &amp;TEXT(comp[[#This Row],[Ni]],"0.#") &amp;TEXT(H$1,0),"")</f>
        <v/>
      </c>
      <c r="AM406" s="46" t="str">
        <f>IF(J406&lt;&gt;"","-" &amp;TEXT(comp[[#This Row],[Cr]],"0.#") &amp;TEXT(J$1,0),"")</f>
        <v/>
      </c>
      <c r="AN406" s="46" t="str">
        <f>IF(M406&lt;&gt;"","-" &amp;TEXT(comp[[#This Row],[Ta]],"0.#") &amp;TEXT(M$1,0),"")</f>
        <v>-3.Ta</v>
      </c>
      <c r="AO406" s="46" t="str">
        <f>IF(N406&lt;&gt;"","-" &amp;TEXT(comp[[#This Row],[Nb]],"0.#") &amp;TEXT(N$1,0),"")</f>
        <v/>
      </c>
      <c r="AP406" s="46" t="str">
        <f>IF(O406&lt;&gt;"","-" &amp;TEXT(comp[[#This Row],[V]],"0.#") &amp;TEXT(O$1,0),"")</f>
        <v>-3.V</v>
      </c>
      <c r="AQ406" s="46" t="str">
        <f>IF(L406&lt;&gt;"","-" &amp;TEXT(comp[[#This Row],[Ti]],"0.#") &amp;TEXT(L$1,0),"")</f>
        <v>-1.Ti</v>
      </c>
      <c r="AR406" s="46" t="str">
        <f>IF(P406&lt;&gt;"","-" &amp;TEXT(comp[[#This Row],[Mo]],"0.#") &amp;TEXT(P$1,0),"")</f>
        <v/>
      </c>
      <c r="AS406" s="46" t="str">
        <f>IF(Q406&lt;&gt;"","-" &amp;TEXT(comp[[#This Row],[C]],"0.##") &amp;TEXT(Q$1,0),"")</f>
        <v/>
      </c>
      <c r="AT406" s="46" t="str">
        <f>IF(R406&lt;&gt;"","-" &amp;TEXT(comp[[#This Row],[Zr]],"0.##") &amp;TEXT(R$1,0),"")</f>
        <v/>
      </c>
      <c r="AU406" s="46" t="str">
        <f>IF(S406&lt;&gt;"","-" &amp;TEXT(comp[[#This Row],[B]],"0.##") &amp;TEXT(S$1,0),"")</f>
        <v/>
      </c>
      <c r="AV406" s="46" t="str">
        <f>IF(T406&lt;&gt;"","-" &amp;TEXT(comp[[#This Row],[Ir]],"0.#") &amp;TEXT(T$1,0),"")</f>
        <v/>
      </c>
      <c r="AW406" s="46" t="str">
        <f>IF(U406&lt;&gt;"","-" &amp;TEXT(comp[[#This Row],[Re]],"0.#") &amp;TEXT(U$1,0),"")</f>
        <v/>
      </c>
      <c r="AX406" s="46" t="str">
        <f>IF(V406&lt;&gt;"","-" &amp;TEXT(comp[[#This Row],[Si]],"0.#") &amp;TEXT(V$1,0),"")</f>
        <v/>
      </c>
      <c r="AY406" s="46" t="str">
        <f>IF(W406&lt;&gt;"","-" &amp;TEXT(comp[[#This Row],[Fe]],"0.#") &amp;TEXT(W$1,0),"")</f>
        <v/>
      </c>
      <c r="AZ406" s="46" t="str">
        <f>IF(X406&lt;&gt;"","-" &amp;TEXT(comp[[#This Row],[Y]],"0.#") &amp;TEXT(X$1,0),"")</f>
        <v/>
      </c>
      <c r="BA406" s="46" t="str">
        <f>IF(Y406&lt;&gt;"","-" &amp;TEXT(comp[[#This Row],[Hf]],"0.#") &amp;TEXT(Y$1,0),"")</f>
        <v/>
      </c>
      <c r="BB406" s="46" t="str">
        <f>IF(Z406&lt;&gt;"","-" &amp;TEXT(comp[[#This Row],[Ge]],"0.#") &amp;TEXT(Z$1,0),"")</f>
        <v/>
      </c>
      <c r="BC406" s="46" t="str">
        <f>IF(AA406&lt;&gt;"","-" &amp;TEXT(comp[[#This Row],[Mn]],"0.#") &amp;TEXT(AA$1,0),"")</f>
        <v/>
      </c>
      <c r="BD406" s="46" t="str">
        <f>IF(AB406&lt;&gt;"","-" &amp;TEXT(comp[[#This Row],[Sc]],"0.#") &amp;TEXT(AB$1,0),"")</f>
        <v/>
      </c>
      <c r="BE406" s="46" t="str">
        <f>IF(AC406&lt;&gt;"","-" &amp;TEXT(comp[[#This Row],[Ru]],"0.#") &amp;TEXT(AC$1,0),"")</f>
        <v/>
      </c>
      <c r="BF406" s="46" t="str">
        <f>IF(AD406&lt;&gt;"","-" &amp;TEXT(comp[[#This Row],[Ce]],"0.#") &amp;TEXT(AD$1,0),"")</f>
        <v/>
      </c>
      <c r="BG406" s="46" t="str">
        <f>IF(AE406&lt;&gt;"","-" &amp;TEXT([1]comp!$AE406,"0.#") &amp;TEXT(AE$1,0),"")</f>
        <v/>
      </c>
      <c r="BH406" s="44" t="str">
        <f>[1]comp!$D406 &amp; [1]comp!$E406</f>
        <v>Co-5Al-3Ta-3V-1TiReyes Tirado, F. L., Taylor, S. &amp; Dunand, D. C. Effect of Al, Ti and Cr additions on the γ-γ’ microstructure of W-free Co-Ta-V-Based superalloys. Acta Mater. 172, 44–54 (2019).</v>
      </c>
      <c r="BI406" s="63" t="str">
        <f t="shared" si="32"/>
        <v>Co-5.Al-1.Ti-3.Ta-3.V</v>
      </c>
      <c r="BJ406" s="44" t="s">
        <v>2021</v>
      </c>
      <c r="BK406" t="str">
        <f t="shared" si="33"/>
        <v>-5.Al-3.Ta-3.V-1.Ti</v>
      </c>
      <c r="BL406"/>
      <c r="BM406"/>
      <c r="BN406"/>
      <c r="BO406"/>
    </row>
    <row r="407" spans="1:67" s="31" customFormat="1" x14ac:dyDescent="0.3">
      <c r="A407" s="26" t="str">
        <f t="shared" si="30"/>
        <v>Co-2.Ni-6.Al-3.Ta-3.V</v>
      </c>
      <c r="B407" s="60" t="s">
        <v>1481</v>
      </c>
      <c r="C407" s="60" t="s">
        <v>3044</v>
      </c>
      <c r="D407" s="65" t="s">
        <v>831</v>
      </c>
      <c r="E407" s="44" t="s">
        <v>830</v>
      </c>
      <c r="F407" s="44">
        <v>424</v>
      </c>
      <c r="G407" s="54">
        <f t="shared" si="31"/>
        <v>86</v>
      </c>
      <c r="H407" s="54">
        <v>2</v>
      </c>
      <c r="I407" s="54">
        <v>6</v>
      </c>
      <c r="J407" s="54"/>
      <c r="K407" s="54"/>
      <c r="L407" s="54"/>
      <c r="M407" s="54">
        <v>3</v>
      </c>
      <c r="N407" s="54"/>
      <c r="O407" s="54">
        <v>3</v>
      </c>
      <c r="P407" s="54"/>
      <c r="Q407" s="50"/>
      <c r="R407" s="50"/>
      <c r="S407" s="50"/>
      <c r="T407" s="54"/>
      <c r="U407" s="54"/>
      <c r="V407" s="54"/>
      <c r="W407" s="54"/>
      <c r="X407" s="54"/>
      <c r="Y407" s="54"/>
      <c r="Z407" s="54"/>
      <c r="AA407" s="54"/>
      <c r="AB407" s="54"/>
      <c r="AC407" s="54"/>
      <c r="AD407" s="54"/>
      <c r="AE407" s="54"/>
      <c r="AF407" s="44">
        <f t="shared" si="34"/>
        <v>8.6769600000000011</v>
      </c>
      <c r="AG407" s="44"/>
      <c r="AH407" s="44"/>
      <c r="AI407" s="46" t="s">
        <v>1</v>
      </c>
      <c r="AJ407" s="46" t="str">
        <f>IF(I407&lt;&gt;"","-" &amp;TEXT([1]comp!$I407,"0.#") &amp;TEXT(I$1,0),"")</f>
        <v>-6.Al</v>
      </c>
      <c r="AK407" s="46" t="str">
        <f>IF(K407&lt;&gt;"","-" &amp;TEXT(comp[[#This Row],[W]],"0.#") &amp;TEXT(K$1,0),"")</f>
        <v/>
      </c>
      <c r="AL407" s="46" t="str">
        <f>IF(H407&lt;&gt;"","-" &amp;TEXT(comp[[#This Row],[Ni]],"0.#") &amp;TEXT(H$1,0),"")</f>
        <v>-2.Ni</v>
      </c>
      <c r="AM407" s="46" t="str">
        <f>IF(J407&lt;&gt;"","-" &amp;TEXT(comp[[#This Row],[Cr]],"0.#") &amp;TEXT(J$1,0),"")</f>
        <v/>
      </c>
      <c r="AN407" s="46" t="str">
        <f>IF(M407&lt;&gt;"","-" &amp;TEXT(comp[[#This Row],[Ta]],"0.#") &amp;TEXT(M$1,0),"")</f>
        <v>-3.Ta</v>
      </c>
      <c r="AO407" s="46" t="str">
        <f>IF(N407&lt;&gt;"","-" &amp;TEXT(comp[[#This Row],[Nb]],"0.#") &amp;TEXT(N$1,0),"")</f>
        <v/>
      </c>
      <c r="AP407" s="46" t="str">
        <f>IF(O407&lt;&gt;"","-" &amp;TEXT(comp[[#This Row],[V]],"0.#") &amp;TEXT(O$1,0),"")</f>
        <v>-3.V</v>
      </c>
      <c r="AQ407" s="46" t="str">
        <f>IF(L407&lt;&gt;"","-" &amp;TEXT(comp[[#This Row],[Ti]],"0.#") &amp;TEXT(L$1,0),"")</f>
        <v/>
      </c>
      <c r="AR407" s="46" t="str">
        <f>IF(P407&lt;&gt;"","-" &amp;TEXT(comp[[#This Row],[Mo]],"0.#") &amp;TEXT(P$1,0),"")</f>
        <v/>
      </c>
      <c r="AS407" s="46" t="str">
        <f>IF(Q407&lt;&gt;"","-" &amp;TEXT(comp[[#This Row],[C]],"0.##") &amp;TEXT(Q$1,0),"")</f>
        <v/>
      </c>
      <c r="AT407" s="46" t="str">
        <f>IF(R407&lt;&gt;"","-" &amp;TEXT(comp[[#This Row],[Zr]],"0.##") &amp;TEXT(R$1,0),"")</f>
        <v/>
      </c>
      <c r="AU407" s="46" t="str">
        <f>IF(S407&lt;&gt;"","-" &amp;TEXT(comp[[#This Row],[B]],"0.##") &amp;TEXT(S$1,0),"")</f>
        <v/>
      </c>
      <c r="AV407" s="46" t="str">
        <f>IF(T407&lt;&gt;"","-" &amp;TEXT(comp[[#This Row],[Ir]],"0.#") &amp;TEXT(T$1,0),"")</f>
        <v/>
      </c>
      <c r="AW407" s="46" t="str">
        <f>IF(U407&lt;&gt;"","-" &amp;TEXT(comp[[#This Row],[Re]],"0.#") &amp;TEXT(U$1,0),"")</f>
        <v/>
      </c>
      <c r="AX407" s="46" t="str">
        <f>IF(V407&lt;&gt;"","-" &amp;TEXT(comp[[#This Row],[Si]],"0.#") &amp;TEXT(V$1,0),"")</f>
        <v/>
      </c>
      <c r="AY407" s="46" t="str">
        <f>IF(W407&lt;&gt;"","-" &amp;TEXT(comp[[#This Row],[Fe]],"0.#") &amp;TEXT(W$1,0),"")</f>
        <v/>
      </c>
      <c r="AZ407" s="46" t="str">
        <f>IF(X407&lt;&gt;"","-" &amp;TEXT(comp[[#This Row],[Y]],"0.#") &amp;TEXT(X$1,0),"")</f>
        <v/>
      </c>
      <c r="BA407" s="46" t="str">
        <f>IF(Y407&lt;&gt;"","-" &amp;TEXT(comp[[#This Row],[Hf]],"0.#") &amp;TEXT(Y$1,0),"")</f>
        <v/>
      </c>
      <c r="BB407" s="46" t="str">
        <f>IF(Z407&lt;&gt;"","-" &amp;TEXT(comp[[#This Row],[Ge]],"0.#") &amp;TEXT(Z$1,0),"")</f>
        <v/>
      </c>
      <c r="BC407" s="46" t="str">
        <f>IF(AA407&lt;&gt;"","-" &amp;TEXT(comp[[#This Row],[Mn]],"0.#") &amp;TEXT(AA$1,0),"")</f>
        <v/>
      </c>
      <c r="BD407" s="46" t="str">
        <f>IF(AB407&lt;&gt;"","-" &amp;TEXT(comp[[#This Row],[Sc]],"0.#") &amp;TEXT(AB$1,0),"")</f>
        <v/>
      </c>
      <c r="BE407" s="46" t="str">
        <f>IF(AC407&lt;&gt;"","-" &amp;TEXT(comp[[#This Row],[Ru]],"0.#") &amp;TEXT(AC$1,0),"")</f>
        <v/>
      </c>
      <c r="BF407" s="46" t="str">
        <f>IF(AD407&lt;&gt;"","-" &amp;TEXT(comp[[#This Row],[Ce]],"0.#") &amp;TEXT(AD$1,0),"")</f>
        <v/>
      </c>
      <c r="BG407" s="46" t="str">
        <f>IF(AE407&lt;&gt;"","-" &amp;TEXT([1]comp!$AE407,"0.#") &amp;TEXT(AE$1,0),"")</f>
        <v/>
      </c>
      <c r="BH407" s="44" t="str">
        <f>[1]comp!$D407 &amp; [1]comp!$E407</f>
        <v>Co-2Ni-6Al-3Ta-3VReyes Tirado, F. L., Taylor, S. &amp; Dunand, D. C. Effect of Al, Ti and Cr additions on the γ-γ’ microstructure of W-free Co-Ta-V-Based superalloys. Acta Mater. 172, 44–54 (2019).</v>
      </c>
      <c r="BI407" s="63" t="str">
        <f t="shared" si="32"/>
        <v>Co-2.Ni-6.Al-3.Ta-3.V</v>
      </c>
      <c r="BJ407" s="44" t="s">
        <v>2022</v>
      </c>
      <c r="BK407" t="str">
        <f t="shared" si="33"/>
        <v>-6.Al-3.Ta-2.Ni-3.V</v>
      </c>
      <c r="BL407"/>
      <c r="BM407"/>
      <c r="BN407"/>
      <c r="BO407"/>
    </row>
    <row r="408" spans="1:67" s="31" customFormat="1" x14ac:dyDescent="0.3">
      <c r="A408" s="26" t="str">
        <f t="shared" si="30"/>
        <v>Co-6.Al-3.Ta-3.V</v>
      </c>
      <c r="B408" s="60" t="s">
        <v>1481</v>
      </c>
      <c r="C408" s="60" t="s">
        <v>3045</v>
      </c>
      <c r="D408" s="65" t="s">
        <v>832</v>
      </c>
      <c r="E408" s="44" t="s">
        <v>830</v>
      </c>
      <c r="F408" s="44">
        <v>425</v>
      </c>
      <c r="G408" s="54">
        <f t="shared" si="31"/>
        <v>88</v>
      </c>
      <c r="H408" s="54"/>
      <c r="I408" s="54">
        <v>6</v>
      </c>
      <c r="J408" s="54"/>
      <c r="K408" s="54"/>
      <c r="L408" s="54"/>
      <c r="M408" s="54">
        <v>3</v>
      </c>
      <c r="N408" s="54"/>
      <c r="O408" s="54">
        <v>3</v>
      </c>
      <c r="P408" s="54"/>
      <c r="Q408" s="50"/>
      <c r="R408" s="50"/>
      <c r="S408" s="50"/>
      <c r="T408" s="54"/>
      <c r="U408" s="54"/>
      <c r="V408" s="54"/>
      <c r="W408" s="54"/>
      <c r="X408" s="54"/>
      <c r="Y408" s="54"/>
      <c r="Z408" s="54"/>
      <c r="AA408" s="54"/>
      <c r="AB408" s="54"/>
      <c r="AC408" s="54"/>
      <c r="AD408" s="54"/>
      <c r="AE408" s="54"/>
      <c r="AF408" s="44">
        <f t="shared" si="34"/>
        <v>8.6768000000000018</v>
      </c>
      <c r="AG408" s="44"/>
      <c r="AH408" s="44"/>
      <c r="AI408" s="46" t="s">
        <v>1</v>
      </c>
      <c r="AJ408" s="46" t="str">
        <f>IF(I408&lt;&gt;"","-" &amp;TEXT([1]comp!$I408,"0.#") &amp;TEXT(I$1,0),"")</f>
        <v>-6.Al</v>
      </c>
      <c r="AK408" s="46" t="str">
        <f>IF(K408&lt;&gt;"","-" &amp;TEXT(comp[[#This Row],[W]],"0.#") &amp;TEXT(K$1,0),"")</f>
        <v/>
      </c>
      <c r="AL408" s="46" t="str">
        <f>IF(H408&lt;&gt;"","-" &amp;TEXT(comp[[#This Row],[Ni]],"0.#") &amp;TEXT(H$1,0),"")</f>
        <v/>
      </c>
      <c r="AM408" s="46" t="str">
        <f>IF(J408&lt;&gt;"","-" &amp;TEXT(comp[[#This Row],[Cr]],"0.#") &amp;TEXT(J$1,0),"")</f>
        <v/>
      </c>
      <c r="AN408" s="46" t="str">
        <f>IF(M408&lt;&gt;"","-" &amp;TEXT(comp[[#This Row],[Ta]],"0.#") &amp;TEXT(M$1,0),"")</f>
        <v>-3.Ta</v>
      </c>
      <c r="AO408" s="46" t="str">
        <f>IF(N408&lt;&gt;"","-" &amp;TEXT(comp[[#This Row],[Nb]],"0.#") &amp;TEXT(N$1,0),"")</f>
        <v/>
      </c>
      <c r="AP408" s="46" t="str">
        <f>IF(O408&lt;&gt;"","-" &amp;TEXT(comp[[#This Row],[V]],"0.#") &amp;TEXT(O$1,0),"")</f>
        <v>-3.V</v>
      </c>
      <c r="AQ408" s="46" t="str">
        <f>IF(L408&lt;&gt;"","-" &amp;TEXT(comp[[#This Row],[Ti]],"0.#") &amp;TEXT(L$1,0),"")</f>
        <v/>
      </c>
      <c r="AR408" s="46" t="str">
        <f>IF(P408&lt;&gt;"","-" &amp;TEXT(comp[[#This Row],[Mo]],"0.#") &amp;TEXT(P$1,0),"")</f>
        <v/>
      </c>
      <c r="AS408" s="46" t="str">
        <f>IF(Q408&lt;&gt;"","-" &amp;TEXT(comp[[#This Row],[C]],"0.##") &amp;TEXT(Q$1,0),"")</f>
        <v/>
      </c>
      <c r="AT408" s="46" t="str">
        <f>IF(R408&lt;&gt;"","-" &amp;TEXT(comp[[#This Row],[Zr]],"0.##") &amp;TEXT(R$1,0),"")</f>
        <v/>
      </c>
      <c r="AU408" s="46" t="str">
        <f>IF(S408&lt;&gt;"","-" &amp;TEXT(comp[[#This Row],[B]],"0.##") &amp;TEXT(S$1,0),"")</f>
        <v/>
      </c>
      <c r="AV408" s="46" t="str">
        <f>IF(T408&lt;&gt;"","-" &amp;TEXT(comp[[#This Row],[Ir]],"0.#") &amp;TEXT(T$1,0),"")</f>
        <v/>
      </c>
      <c r="AW408" s="46" t="str">
        <f>IF(U408&lt;&gt;"","-" &amp;TEXT(comp[[#This Row],[Re]],"0.#") &amp;TEXT(U$1,0),"")</f>
        <v/>
      </c>
      <c r="AX408" s="46" t="str">
        <f>IF(V408&lt;&gt;"","-" &amp;TEXT(comp[[#This Row],[Si]],"0.#") &amp;TEXT(V$1,0),"")</f>
        <v/>
      </c>
      <c r="AY408" s="46" t="str">
        <f>IF(W408&lt;&gt;"","-" &amp;TEXT(comp[[#This Row],[Fe]],"0.#") &amp;TEXT(W$1,0),"")</f>
        <v/>
      </c>
      <c r="AZ408" s="46" t="str">
        <f>IF(X408&lt;&gt;"","-" &amp;TEXT(comp[[#This Row],[Y]],"0.#") &amp;TEXT(X$1,0),"")</f>
        <v/>
      </c>
      <c r="BA408" s="46" t="str">
        <f>IF(Y408&lt;&gt;"","-" &amp;TEXT(comp[[#This Row],[Hf]],"0.#") &amp;TEXT(Y$1,0),"")</f>
        <v/>
      </c>
      <c r="BB408" s="46" t="str">
        <f>IF(Z408&lt;&gt;"","-" &amp;TEXT(comp[[#This Row],[Ge]],"0.#") &amp;TEXT(Z$1,0),"")</f>
        <v/>
      </c>
      <c r="BC408" s="46" t="str">
        <f>IF(AA408&lt;&gt;"","-" &amp;TEXT(comp[[#This Row],[Mn]],"0.#") &amp;TEXT(AA$1,0),"")</f>
        <v/>
      </c>
      <c r="BD408" s="46" t="str">
        <f>IF(AB408&lt;&gt;"","-" &amp;TEXT(comp[[#This Row],[Sc]],"0.#") &amp;TEXT(AB$1,0),"")</f>
        <v/>
      </c>
      <c r="BE408" s="46" t="str">
        <f>IF(AC408&lt;&gt;"","-" &amp;TEXT(comp[[#This Row],[Ru]],"0.#") &amp;TEXT(AC$1,0),"")</f>
        <v/>
      </c>
      <c r="BF408" s="46" t="str">
        <f>IF(AD408&lt;&gt;"","-" &amp;TEXT(comp[[#This Row],[Ce]],"0.#") &amp;TEXT(AD$1,0),"")</f>
        <v/>
      </c>
      <c r="BG408" s="46" t="str">
        <f>IF(AE408&lt;&gt;"","-" &amp;TEXT([1]comp!$AE408,"0.#") &amp;TEXT(AE$1,0),"")</f>
        <v/>
      </c>
      <c r="BH408" s="44" t="str">
        <f>[1]comp!$D408 &amp; [1]comp!$E408</f>
        <v>Co-6Al-3Ta-3VReyes Tirado, F. L., Taylor, S. &amp; Dunand, D. C. Effect of Al, Ti and Cr additions on the γ-γ’ microstructure of W-free Co-Ta-V-Based superalloys. Acta Mater. 172, 44–54 (2019).</v>
      </c>
      <c r="BI408" s="63" t="str">
        <f t="shared" si="32"/>
        <v>Co-6.Al-3.Ta-3.V</v>
      </c>
      <c r="BJ408" s="44" t="s">
        <v>2023</v>
      </c>
      <c r="BK408" t="str">
        <f t="shared" si="33"/>
        <v>-6.Al-3.Ta-3.V</v>
      </c>
      <c r="BL408"/>
      <c r="BM408"/>
      <c r="BN408"/>
      <c r="BO408"/>
    </row>
    <row r="409" spans="1:67" s="31" customFormat="1" x14ac:dyDescent="0.3">
      <c r="A409" s="26" t="str">
        <f t="shared" si="30"/>
        <v>Co-10.6Al-8.3W-1.6Ti-1.2Nb</v>
      </c>
      <c r="B409" s="30" t="s">
        <v>1483</v>
      </c>
      <c r="C409" s="30" t="s">
        <v>3046</v>
      </c>
      <c r="D409" s="34" t="s">
        <v>723</v>
      </c>
      <c r="E409" s="28" t="s">
        <v>846</v>
      </c>
      <c r="F409" s="28">
        <v>426</v>
      </c>
      <c r="G409" s="54">
        <f t="shared" si="31"/>
        <v>78.3</v>
      </c>
      <c r="H409" s="56"/>
      <c r="I409" s="56">
        <v>10.6</v>
      </c>
      <c r="J409" s="56"/>
      <c r="K409" s="56">
        <v>8.3000000000000007</v>
      </c>
      <c r="L409" s="56">
        <v>1.6</v>
      </c>
      <c r="M409" s="56"/>
      <c r="N409" s="56">
        <v>1.2</v>
      </c>
      <c r="O409" s="56"/>
      <c r="P409" s="56"/>
      <c r="Q409" s="52"/>
      <c r="R409" s="52"/>
      <c r="S409" s="52"/>
      <c r="T409" s="56"/>
      <c r="U409" s="56"/>
      <c r="V409" s="56"/>
      <c r="W409" s="56"/>
      <c r="X409" s="56"/>
      <c r="Y409" s="56"/>
      <c r="Z409" s="56"/>
      <c r="AA409" s="56"/>
      <c r="AB409" s="56"/>
      <c r="AC409" s="56"/>
      <c r="AD409" s="56"/>
      <c r="AE409" s="56"/>
      <c r="AF409" s="28">
        <f t="shared" si="34"/>
        <v>9.0276019999999999</v>
      </c>
      <c r="AG409" s="28"/>
      <c r="AH409" s="28" t="s">
        <v>659</v>
      </c>
      <c r="AI409" s="46" t="s">
        <v>1</v>
      </c>
      <c r="AJ409" s="46" t="str">
        <f>IF(I409&lt;&gt;"","-" &amp;TEXT([1]comp!$I409,"0.#") &amp;TEXT(I$1,0),"")</f>
        <v>-10.6Al</v>
      </c>
      <c r="AK409" s="46" t="str">
        <f>IF(K409&lt;&gt;"","-" &amp;TEXT(comp[[#This Row],[W]],"0.#") &amp;TEXT(K$1,0),"")</f>
        <v>-8.3W</v>
      </c>
      <c r="AL409" s="46" t="str">
        <f>IF(H409&lt;&gt;"","-" &amp;TEXT(comp[[#This Row],[Ni]],"0.#") &amp;TEXT(H$1,0),"")</f>
        <v/>
      </c>
      <c r="AM409" s="46" t="str">
        <f>IF(J409&lt;&gt;"","-" &amp;TEXT(comp[[#This Row],[Cr]],"0.#") &amp;TEXT(J$1,0),"")</f>
        <v/>
      </c>
      <c r="AN409" s="46" t="str">
        <f>IF(M409&lt;&gt;"","-" &amp;TEXT(comp[[#This Row],[Ta]],"0.#") &amp;TEXT(M$1,0),"")</f>
        <v/>
      </c>
      <c r="AO409" s="46" t="str">
        <f>IF(N409&lt;&gt;"","-" &amp;TEXT(comp[[#This Row],[Nb]],"0.#") &amp;TEXT(N$1,0),"")</f>
        <v>-1.2Nb</v>
      </c>
      <c r="AP409" s="46" t="str">
        <f>IF(O409&lt;&gt;"","-" &amp;TEXT(comp[[#This Row],[V]],"0.#") &amp;TEXT(O$1,0),"")</f>
        <v/>
      </c>
      <c r="AQ409" s="46" t="str">
        <f>IF(L409&lt;&gt;"","-" &amp;TEXT(comp[[#This Row],[Ti]],"0.#") &amp;TEXT(L$1,0),"")</f>
        <v>-1.6Ti</v>
      </c>
      <c r="AR409" s="46" t="str">
        <f>IF(P409&lt;&gt;"","-" &amp;TEXT(comp[[#This Row],[Mo]],"0.#") &amp;TEXT(P$1,0),"")</f>
        <v/>
      </c>
      <c r="AS409" s="46" t="str">
        <f>IF(Q409&lt;&gt;"","-" &amp;TEXT(comp[[#This Row],[C]],"0.##") &amp;TEXT(Q$1,0),"")</f>
        <v/>
      </c>
      <c r="AT409" s="46" t="str">
        <f>IF(R409&lt;&gt;"","-" &amp;TEXT(comp[[#This Row],[Zr]],"0.##") &amp;TEXT(R$1,0),"")</f>
        <v/>
      </c>
      <c r="AU409" s="46" t="str">
        <f>IF(S409&lt;&gt;"","-" &amp;TEXT(comp[[#This Row],[B]],"0.##") &amp;TEXT(S$1,0),"")</f>
        <v/>
      </c>
      <c r="AV409" s="46" t="str">
        <f>IF(T409&lt;&gt;"","-" &amp;TEXT(comp[[#This Row],[Ir]],"0.#") &amp;TEXT(T$1,0),"")</f>
        <v/>
      </c>
      <c r="AW409" s="46" t="str">
        <f>IF(U409&lt;&gt;"","-" &amp;TEXT(comp[[#This Row],[Re]],"0.#") &amp;TEXT(U$1,0),"")</f>
        <v/>
      </c>
      <c r="AX409" s="46" t="str">
        <f>IF(V409&lt;&gt;"","-" &amp;TEXT(comp[[#This Row],[Si]],"0.#") &amp;TEXT(V$1,0),"")</f>
        <v/>
      </c>
      <c r="AY409" s="46" t="str">
        <f>IF(W409&lt;&gt;"","-" &amp;TEXT(comp[[#This Row],[Fe]],"0.#") &amp;TEXT(W$1,0),"")</f>
        <v/>
      </c>
      <c r="AZ409" s="46" t="str">
        <f>IF(X409&lt;&gt;"","-" &amp;TEXT(comp[[#This Row],[Y]],"0.#") &amp;TEXT(X$1,0),"")</f>
        <v/>
      </c>
      <c r="BA409" s="46" t="str">
        <f>IF(Y409&lt;&gt;"","-" &amp;TEXT(comp[[#This Row],[Hf]],"0.#") &amp;TEXT(Y$1,0),"")</f>
        <v/>
      </c>
      <c r="BB409" s="46" t="str">
        <f>IF(Z409&lt;&gt;"","-" &amp;TEXT(comp[[#This Row],[Ge]],"0.#") &amp;TEXT(Z$1,0),"")</f>
        <v/>
      </c>
      <c r="BC409" s="46" t="str">
        <f>IF(AA409&lt;&gt;"","-" &amp;TEXT(comp[[#This Row],[Mn]],"0.#") &amp;TEXT(AA$1,0),"")</f>
        <v/>
      </c>
      <c r="BD409" s="46" t="str">
        <f>IF(AB409&lt;&gt;"","-" &amp;TEXT(comp[[#This Row],[Sc]],"0.#") &amp;TEXT(AB$1,0),"")</f>
        <v/>
      </c>
      <c r="BE409" s="46" t="str">
        <f>IF(AC409&lt;&gt;"","-" &amp;TEXT(comp[[#This Row],[Ru]],"0.#") &amp;TEXT(AC$1,0),"")</f>
        <v/>
      </c>
      <c r="BF409" s="46" t="str">
        <f>IF(AD409&lt;&gt;"","-" &amp;TEXT(comp[[#This Row],[Ce]],"0.#") &amp;TEXT(AD$1,0),"")</f>
        <v/>
      </c>
      <c r="BG409" s="46" t="str">
        <f>IF(AE409&lt;&gt;"","-" &amp;TEXT([1]comp!$AE409,"0.#") &amp;TEXT(AE$1,0),"")</f>
        <v/>
      </c>
      <c r="BH409" s="28" t="str">
        <f>[1]comp!$D409 &amp; [1]comp!$E409</f>
        <v>TiNbRhein, R. K. et al. Creep Behavior of Quinary γ′-Strengthened Co-Based Superalloys. Metall. Mater. Trans. A Phys. Metall. Mater. Sci. 49, 4090–4098 (2018).</v>
      </c>
      <c r="BI409" s="36" t="str">
        <f t="shared" si="32"/>
        <v>Co-10.6Al-8.3W-1.6Ti-1.2Nb</v>
      </c>
      <c r="BJ409" s="28" t="s">
        <v>1827</v>
      </c>
      <c r="BK409" t="str">
        <f t="shared" si="33"/>
        <v>-10.6Al-8.3W-1.2Nb-1.6Ti</v>
      </c>
      <c r="BL409"/>
      <c r="BM409"/>
      <c r="BN409"/>
      <c r="BO409"/>
    </row>
    <row r="410" spans="1:67" s="28" customFormat="1" x14ac:dyDescent="0.3">
      <c r="A410" s="26" t="str">
        <f t="shared" si="30"/>
        <v>Co-11.3Al-7.9W-1.1Ta-0.9Nb</v>
      </c>
      <c r="B410" s="30" t="s">
        <v>1483</v>
      </c>
      <c r="C410" s="30" t="s">
        <v>3047</v>
      </c>
      <c r="D410" s="34" t="s">
        <v>724</v>
      </c>
      <c r="E410" s="28" t="s">
        <v>846</v>
      </c>
      <c r="F410" s="28">
        <v>427</v>
      </c>
      <c r="G410" s="54">
        <f t="shared" si="31"/>
        <v>78.8</v>
      </c>
      <c r="H410" s="56"/>
      <c r="I410" s="56">
        <v>11.3</v>
      </c>
      <c r="J410" s="56"/>
      <c r="K410" s="56">
        <v>7.9</v>
      </c>
      <c r="L410" s="56"/>
      <c r="M410" s="56">
        <v>1.1000000000000001</v>
      </c>
      <c r="N410" s="56">
        <v>0.9</v>
      </c>
      <c r="O410" s="56"/>
      <c r="P410" s="56"/>
      <c r="Q410" s="52"/>
      <c r="R410" s="52"/>
      <c r="S410" s="52"/>
      <c r="T410" s="56"/>
      <c r="U410" s="56"/>
      <c r="V410" s="56"/>
      <c r="W410" s="56"/>
      <c r="X410" s="56"/>
      <c r="Y410" s="56"/>
      <c r="Z410" s="56"/>
      <c r="AA410" s="56"/>
      <c r="AB410" s="56"/>
      <c r="AC410" s="56"/>
      <c r="AD410" s="56"/>
      <c r="AE410" s="56"/>
      <c r="AF410" s="28">
        <f t="shared" si="34"/>
        <v>9.0993300000000019</v>
      </c>
      <c r="AH410" s="28" t="s">
        <v>659</v>
      </c>
      <c r="AI410" s="46" t="s">
        <v>1</v>
      </c>
      <c r="AJ410" s="46" t="str">
        <f>IF(I410&lt;&gt;"","-" &amp;TEXT([1]comp!$I410,"0.#") &amp;TEXT(I$1,0),"")</f>
        <v>-11.3Al</v>
      </c>
      <c r="AK410" s="46" t="str">
        <f>IF(K410&lt;&gt;"","-" &amp;TEXT(comp[[#This Row],[W]],"0.#") &amp;TEXT(K$1,0),"")</f>
        <v>-7.9W</v>
      </c>
      <c r="AL410" s="46" t="str">
        <f>IF(H410&lt;&gt;"","-" &amp;TEXT(comp[[#This Row],[Ni]],"0.#") &amp;TEXT(H$1,0),"")</f>
        <v/>
      </c>
      <c r="AM410" s="46" t="str">
        <f>IF(J410&lt;&gt;"","-" &amp;TEXT(comp[[#This Row],[Cr]],"0.#") &amp;TEXT(J$1,0),"")</f>
        <v/>
      </c>
      <c r="AN410" s="46" t="str">
        <f>IF(M410&lt;&gt;"","-" &amp;TEXT(comp[[#This Row],[Ta]],"0.#") &amp;TEXT(M$1,0),"")</f>
        <v>-1.1Ta</v>
      </c>
      <c r="AO410" s="46" t="str">
        <f>IF(N410&lt;&gt;"","-" &amp;TEXT(comp[[#This Row],[Nb]],"0.#") &amp;TEXT(N$1,0),"")</f>
        <v>-0.9Nb</v>
      </c>
      <c r="AP410" s="46" t="str">
        <f>IF(O410&lt;&gt;"","-" &amp;TEXT(comp[[#This Row],[V]],"0.#") &amp;TEXT(O$1,0),"")</f>
        <v/>
      </c>
      <c r="AQ410" s="46" t="str">
        <f>IF(L410&lt;&gt;"","-" &amp;TEXT(comp[[#This Row],[Ti]],"0.#") &amp;TEXT(L$1,0),"")</f>
        <v/>
      </c>
      <c r="AR410" s="46" t="str">
        <f>IF(P410&lt;&gt;"","-" &amp;TEXT(comp[[#This Row],[Mo]],"0.#") &amp;TEXT(P$1,0),"")</f>
        <v/>
      </c>
      <c r="AS410" s="46" t="str">
        <f>IF(Q410&lt;&gt;"","-" &amp;TEXT(comp[[#This Row],[C]],"0.##") &amp;TEXT(Q$1,0),"")</f>
        <v/>
      </c>
      <c r="AT410" s="46" t="str">
        <f>IF(R410&lt;&gt;"","-" &amp;TEXT(comp[[#This Row],[Zr]],"0.##") &amp;TEXT(R$1,0),"")</f>
        <v/>
      </c>
      <c r="AU410" s="46" t="str">
        <f>IF(S410&lt;&gt;"","-" &amp;TEXT(comp[[#This Row],[B]],"0.##") &amp;TEXT(S$1,0),"")</f>
        <v/>
      </c>
      <c r="AV410" s="46" t="str">
        <f>IF(T410&lt;&gt;"","-" &amp;TEXT(comp[[#This Row],[Ir]],"0.#") &amp;TEXT(T$1,0),"")</f>
        <v/>
      </c>
      <c r="AW410" s="46" t="str">
        <f>IF(U410&lt;&gt;"","-" &amp;TEXT(comp[[#This Row],[Re]],"0.#") &amp;TEXT(U$1,0),"")</f>
        <v/>
      </c>
      <c r="AX410" s="46" t="str">
        <f>IF(V410&lt;&gt;"","-" &amp;TEXT(comp[[#This Row],[Si]],"0.#") &amp;TEXT(V$1,0),"")</f>
        <v/>
      </c>
      <c r="AY410" s="46" t="str">
        <f>IF(W410&lt;&gt;"","-" &amp;TEXT(comp[[#This Row],[Fe]],"0.#") &amp;TEXT(W$1,0),"")</f>
        <v/>
      </c>
      <c r="AZ410" s="46" t="str">
        <f>IF(X410&lt;&gt;"","-" &amp;TEXT(comp[[#This Row],[Y]],"0.#") &amp;TEXT(X$1,0),"")</f>
        <v/>
      </c>
      <c r="BA410" s="46" t="str">
        <f>IF(Y410&lt;&gt;"","-" &amp;TEXT(comp[[#This Row],[Hf]],"0.#") &amp;TEXT(Y$1,0),"")</f>
        <v/>
      </c>
      <c r="BB410" s="46" t="str">
        <f>IF(Z410&lt;&gt;"","-" &amp;TEXT(comp[[#This Row],[Ge]],"0.#") &amp;TEXT(Z$1,0),"")</f>
        <v/>
      </c>
      <c r="BC410" s="46" t="str">
        <f>IF(AA410&lt;&gt;"","-" &amp;TEXT(comp[[#This Row],[Mn]],"0.#") &amp;TEXT(AA$1,0),"")</f>
        <v/>
      </c>
      <c r="BD410" s="46" t="str">
        <f>IF(AB410&lt;&gt;"","-" &amp;TEXT(comp[[#This Row],[Sc]],"0.#") &amp;TEXT(AB$1,0),"")</f>
        <v/>
      </c>
      <c r="BE410" s="46" t="str">
        <f>IF(AC410&lt;&gt;"","-" &amp;TEXT(comp[[#This Row],[Ru]],"0.#") &amp;TEXT(AC$1,0),"")</f>
        <v/>
      </c>
      <c r="BF410" s="46" t="str">
        <f>IF(AD410&lt;&gt;"","-" &amp;TEXT(comp[[#This Row],[Ce]],"0.#") &amp;TEXT(AD$1,0),"")</f>
        <v/>
      </c>
      <c r="BG410" s="46" t="str">
        <f>IF(AE410&lt;&gt;"","-" &amp;TEXT([1]comp!$AE410,"0.#") &amp;TEXT(AE$1,0),"")</f>
        <v/>
      </c>
      <c r="BH410" s="28" t="str">
        <f>[1]comp!$D410 &amp; [1]comp!$E410</f>
        <v>TaNbRhein, R. K. et al. Creep Behavior of Quinary γ′-Strengthened Co-Based Superalloys. Metall. Mater. Trans. A Phys. Metall. Mater. Sci. 49, 4090–4098 (2018).</v>
      </c>
      <c r="BI410" s="36" t="str">
        <f t="shared" si="32"/>
        <v>Co-11.3Al-7.9W-1.1Ta-0.9Nb</v>
      </c>
      <c r="BJ410" s="28" t="s">
        <v>1826</v>
      </c>
      <c r="BK410" t="str">
        <f t="shared" si="33"/>
        <v>-11.3Al-7.9W-1.1Ta-0.9Nb</v>
      </c>
      <c r="BL410"/>
      <c r="BM410"/>
      <c r="BN410"/>
      <c r="BO410"/>
    </row>
    <row r="411" spans="1:67" s="31" customFormat="1" x14ac:dyDescent="0.3">
      <c r="A411" s="26" t="str">
        <f t="shared" si="30"/>
        <v>Co-10.7Al-8.2W-1.6Ti-1.2Ta</v>
      </c>
      <c r="B411" s="30" t="s">
        <v>1483</v>
      </c>
      <c r="C411" s="30" t="s">
        <v>3048</v>
      </c>
      <c r="D411" s="34" t="s">
        <v>658</v>
      </c>
      <c r="E411" s="28" t="s">
        <v>847</v>
      </c>
      <c r="F411" s="28">
        <v>428</v>
      </c>
      <c r="G411" s="54">
        <f t="shared" si="31"/>
        <v>78.3</v>
      </c>
      <c r="H411" s="56"/>
      <c r="I411" s="56">
        <v>10.7</v>
      </c>
      <c r="J411" s="56"/>
      <c r="K411" s="56">
        <v>8.1999999999999993</v>
      </c>
      <c r="L411" s="56">
        <v>1.6</v>
      </c>
      <c r="M411" s="56">
        <v>1.2</v>
      </c>
      <c r="N411" s="56"/>
      <c r="O411" s="56"/>
      <c r="P411" s="56"/>
      <c r="Q411" s="52"/>
      <c r="R411" s="52"/>
      <c r="S411" s="52"/>
      <c r="T411" s="56"/>
      <c r="U411" s="56"/>
      <c r="V411" s="56"/>
      <c r="W411" s="56"/>
      <c r="X411" s="56"/>
      <c r="Y411" s="56"/>
      <c r="Z411" s="56"/>
      <c r="AA411" s="56"/>
      <c r="AB411" s="56"/>
      <c r="AC411" s="56"/>
      <c r="AD411" s="56"/>
      <c r="AE411" s="56"/>
      <c r="AF411" s="28">
        <f t="shared" si="34"/>
        <v>9.1080120000000004</v>
      </c>
      <c r="AG411" s="28"/>
      <c r="AH411" s="28" t="s">
        <v>659</v>
      </c>
      <c r="AI411" s="46" t="s">
        <v>1</v>
      </c>
      <c r="AJ411" s="46" t="str">
        <f>IF(I411&lt;&gt;"","-" &amp;TEXT([1]comp!$I411,"0.#") &amp;TEXT(I$1,0),"")</f>
        <v>-10.7Al</v>
      </c>
      <c r="AK411" s="46" t="str">
        <f>IF(K411&lt;&gt;"","-" &amp;TEXT(comp[[#This Row],[W]],"0.#") &amp;TEXT(K$1,0),"")</f>
        <v>-8.2W</v>
      </c>
      <c r="AL411" s="46" t="str">
        <f>IF(H411&lt;&gt;"","-" &amp;TEXT(comp[[#This Row],[Ni]],"0.#") &amp;TEXT(H$1,0),"")</f>
        <v/>
      </c>
      <c r="AM411" s="46" t="str">
        <f>IF(J411&lt;&gt;"","-" &amp;TEXT(comp[[#This Row],[Cr]],"0.#") &amp;TEXT(J$1,0),"")</f>
        <v/>
      </c>
      <c r="AN411" s="46" t="str">
        <f>IF(M411&lt;&gt;"","-" &amp;TEXT(comp[[#This Row],[Ta]],"0.#") &amp;TEXT(M$1,0),"")</f>
        <v>-1.2Ta</v>
      </c>
      <c r="AO411" s="46" t="str">
        <f>IF(N411&lt;&gt;"","-" &amp;TEXT(comp[[#This Row],[Nb]],"0.#") &amp;TEXT(N$1,0),"")</f>
        <v/>
      </c>
      <c r="AP411" s="46" t="str">
        <f>IF(O411&lt;&gt;"","-" &amp;TEXT(comp[[#This Row],[V]],"0.#") &amp;TEXT(O$1,0),"")</f>
        <v/>
      </c>
      <c r="AQ411" s="46" t="str">
        <f>IF(L411&lt;&gt;"","-" &amp;TEXT(comp[[#This Row],[Ti]],"0.#") &amp;TEXT(L$1,0),"")</f>
        <v>-1.6Ti</v>
      </c>
      <c r="AR411" s="46" t="str">
        <f>IF(P411&lt;&gt;"","-" &amp;TEXT(comp[[#This Row],[Mo]],"0.#") &amp;TEXT(P$1,0),"")</f>
        <v/>
      </c>
      <c r="AS411" s="46" t="str">
        <f>IF(Q411&lt;&gt;"","-" &amp;TEXT(comp[[#This Row],[C]],"0.##") &amp;TEXT(Q$1,0),"")</f>
        <v/>
      </c>
      <c r="AT411" s="46" t="str">
        <f>IF(R411&lt;&gt;"","-" &amp;TEXT(comp[[#This Row],[Zr]],"0.##") &amp;TEXT(R$1,0),"")</f>
        <v/>
      </c>
      <c r="AU411" s="46" t="str">
        <f>IF(S411&lt;&gt;"","-" &amp;TEXT(comp[[#This Row],[B]],"0.##") &amp;TEXT(S$1,0),"")</f>
        <v/>
      </c>
      <c r="AV411" s="46" t="str">
        <f>IF(T411&lt;&gt;"","-" &amp;TEXT(comp[[#This Row],[Ir]],"0.#") &amp;TEXT(T$1,0),"")</f>
        <v/>
      </c>
      <c r="AW411" s="46" t="str">
        <f>IF(U411&lt;&gt;"","-" &amp;TEXT(comp[[#This Row],[Re]],"0.#") &amp;TEXT(U$1,0),"")</f>
        <v/>
      </c>
      <c r="AX411" s="46" t="str">
        <f>IF(V411&lt;&gt;"","-" &amp;TEXT(comp[[#This Row],[Si]],"0.#") &amp;TEXT(V$1,0),"")</f>
        <v/>
      </c>
      <c r="AY411" s="46" t="str">
        <f>IF(W411&lt;&gt;"","-" &amp;TEXT(comp[[#This Row],[Fe]],"0.#") &amp;TEXT(W$1,0),"")</f>
        <v/>
      </c>
      <c r="AZ411" s="46" t="str">
        <f>IF(X411&lt;&gt;"","-" &amp;TEXT(comp[[#This Row],[Y]],"0.#") &amp;TEXT(X$1,0),"")</f>
        <v/>
      </c>
      <c r="BA411" s="46" t="str">
        <f>IF(Y411&lt;&gt;"","-" &amp;TEXT(comp[[#This Row],[Hf]],"0.#") &amp;TEXT(Y$1,0),"")</f>
        <v/>
      </c>
      <c r="BB411" s="46" t="str">
        <f>IF(Z411&lt;&gt;"","-" &amp;TEXT(comp[[#This Row],[Ge]],"0.#") &amp;TEXT(Z$1,0),"")</f>
        <v/>
      </c>
      <c r="BC411" s="46" t="str">
        <f>IF(AA411&lt;&gt;"","-" &amp;TEXT(comp[[#This Row],[Mn]],"0.#") &amp;TEXT(AA$1,0),"")</f>
        <v/>
      </c>
      <c r="BD411" s="46" t="str">
        <f>IF(AB411&lt;&gt;"","-" &amp;TEXT(comp[[#This Row],[Sc]],"0.#") &amp;TEXT(AB$1,0),"")</f>
        <v/>
      </c>
      <c r="BE411" s="46" t="str">
        <f>IF(AC411&lt;&gt;"","-" &amp;TEXT(comp[[#This Row],[Ru]],"0.#") &amp;TEXT(AC$1,0),"")</f>
        <v/>
      </c>
      <c r="BF411" s="46" t="str">
        <f>IF(AD411&lt;&gt;"","-" &amp;TEXT(comp[[#This Row],[Ce]],"0.#") &amp;TEXT(AD$1,0),"")</f>
        <v/>
      </c>
      <c r="BG411" s="46" t="str">
        <f>IF(AE411&lt;&gt;"","-" &amp;TEXT([1]comp!$AE411,"0.#") &amp;TEXT(AE$1,0),"")</f>
        <v/>
      </c>
      <c r="BH411" s="28" t="str">
        <f>[1]comp!$D411 &amp; [1]comp!$E411</f>
        <v>TaTiRhein, R. K. Thermodynamics and Creep Behavior of L1 2-containing Co-base Superalloys. (2019).</v>
      </c>
      <c r="BI411" s="36" t="str">
        <f t="shared" si="32"/>
        <v>Co-10.7Al-8.2W-1.6Ti-1.2Ta</v>
      </c>
      <c r="BJ411" s="28" t="s">
        <v>2024</v>
      </c>
      <c r="BK411" t="str">
        <f t="shared" si="33"/>
        <v>-10.7Al-8.2W-1.2Ta-1.6Ti</v>
      </c>
      <c r="BL411"/>
      <c r="BM411"/>
      <c r="BN411"/>
      <c r="BO411"/>
    </row>
    <row r="412" spans="1:67" s="31" customFormat="1" x14ac:dyDescent="0.3">
      <c r="A412" s="26" t="str">
        <f t="shared" si="30"/>
        <v>Co-9.Al-4.6W</v>
      </c>
      <c r="B412" s="38" t="s">
        <v>1484</v>
      </c>
      <c r="C412" s="38" t="s">
        <v>2891</v>
      </c>
      <c r="D412" s="37" t="s">
        <v>849</v>
      </c>
      <c r="E412" s="32" t="s">
        <v>848</v>
      </c>
      <c r="F412" s="31">
        <v>429</v>
      </c>
      <c r="G412" s="54">
        <f t="shared" si="31"/>
        <v>86.4</v>
      </c>
      <c r="H412" s="55"/>
      <c r="I412" s="55">
        <v>9</v>
      </c>
      <c r="J412" s="55"/>
      <c r="K412" s="55">
        <v>4.5999999999999996</v>
      </c>
      <c r="L412" s="55"/>
      <c r="M412" s="55"/>
      <c r="N412" s="55"/>
      <c r="O412" s="55"/>
      <c r="P412" s="55"/>
      <c r="Q412" s="51"/>
      <c r="R412" s="51"/>
      <c r="S412" s="51"/>
      <c r="T412" s="55"/>
      <c r="U412" s="55"/>
      <c r="V412" s="55"/>
      <c r="W412" s="55"/>
      <c r="X412" s="55"/>
      <c r="Y412" s="55"/>
      <c r="Z412" s="55"/>
      <c r="AA412" s="55"/>
      <c r="AB412" s="55"/>
      <c r="AC412" s="55"/>
      <c r="AD412" s="55"/>
      <c r="AE412" s="55"/>
      <c r="AF412" s="31">
        <f t="shared" si="34"/>
        <v>8.8180999999999994</v>
      </c>
      <c r="AI412" s="46" t="s">
        <v>1</v>
      </c>
      <c r="AJ412" s="46" t="str">
        <f>IF(I412&lt;&gt;"","-" &amp;TEXT([1]comp!$I412,"0.#") &amp;TEXT(I$1,0),"")</f>
        <v>-9.Al</v>
      </c>
      <c r="AK412" s="46" t="str">
        <f>IF(K412&lt;&gt;"","-" &amp;TEXT(comp[[#This Row],[W]],"0.#") &amp;TEXT(K$1,0),"")</f>
        <v>-4.6W</v>
      </c>
      <c r="AL412" s="46" t="str">
        <f>IF(H412&lt;&gt;"","-" &amp;TEXT(comp[[#This Row],[Ni]],"0.#") &amp;TEXT(H$1,0),"")</f>
        <v/>
      </c>
      <c r="AM412" s="46" t="str">
        <f>IF(J412&lt;&gt;"","-" &amp;TEXT(comp[[#This Row],[Cr]],"0.#") &amp;TEXT(J$1,0),"")</f>
        <v/>
      </c>
      <c r="AN412" s="46" t="str">
        <f>IF(M412&lt;&gt;"","-" &amp;TEXT(comp[[#This Row],[Ta]],"0.#") &amp;TEXT(M$1,0),"")</f>
        <v/>
      </c>
      <c r="AO412" s="46" t="str">
        <f>IF(N412&lt;&gt;"","-" &amp;TEXT(comp[[#This Row],[Nb]],"0.#") &amp;TEXT(N$1,0),"")</f>
        <v/>
      </c>
      <c r="AP412" s="46" t="str">
        <f>IF(O412&lt;&gt;"","-" &amp;TEXT(comp[[#This Row],[V]],"0.#") &amp;TEXT(O$1,0),"")</f>
        <v/>
      </c>
      <c r="AQ412" s="46" t="str">
        <f>IF(L412&lt;&gt;"","-" &amp;TEXT(comp[[#This Row],[Ti]],"0.#") &amp;TEXT(L$1,0),"")</f>
        <v/>
      </c>
      <c r="AR412" s="46" t="str">
        <f>IF(P412&lt;&gt;"","-" &amp;TEXT(comp[[#This Row],[Mo]],"0.#") &amp;TEXT(P$1,0),"")</f>
        <v/>
      </c>
      <c r="AS412" s="46" t="str">
        <f>IF(Q412&lt;&gt;"","-" &amp;TEXT(comp[[#This Row],[C]],"0.##") &amp;TEXT(Q$1,0),"")</f>
        <v/>
      </c>
      <c r="AT412" s="46" t="str">
        <f>IF(R412&lt;&gt;"","-" &amp;TEXT(comp[[#This Row],[Zr]],"0.##") &amp;TEXT(R$1,0),"")</f>
        <v/>
      </c>
      <c r="AU412" s="46" t="str">
        <f>IF(S412&lt;&gt;"","-" &amp;TEXT(comp[[#This Row],[B]],"0.##") &amp;TEXT(S$1,0),"")</f>
        <v/>
      </c>
      <c r="AV412" s="46" t="str">
        <f>IF(T412&lt;&gt;"","-" &amp;TEXT(comp[[#This Row],[Ir]],"0.#") &amp;TEXT(T$1,0),"")</f>
        <v/>
      </c>
      <c r="AW412" s="46" t="str">
        <f>IF(U412&lt;&gt;"","-" &amp;TEXT(comp[[#This Row],[Re]],"0.#") &amp;TEXT(U$1,0),"")</f>
        <v/>
      </c>
      <c r="AX412" s="46" t="str">
        <f>IF(V412&lt;&gt;"","-" &amp;TEXT(comp[[#This Row],[Si]],"0.#") &amp;TEXT(V$1,0),"")</f>
        <v/>
      </c>
      <c r="AY412" s="46" t="str">
        <f>IF(W412&lt;&gt;"","-" &amp;TEXT(comp[[#This Row],[Fe]],"0.#") &amp;TEXT(W$1,0),"")</f>
        <v/>
      </c>
      <c r="AZ412" s="46" t="str">
        <f>IF(X412&lt;&gt;"","-" &amp;TEXT(comp[[#This Row],[Y]],"0.#") &amp;TEXT(X$1,0),"")</f>
        <v/>
      </c>
      <c r="BA412" s="46" t="str">
        <f>IF(Y412&lt;&gt;"","-" &amp;TEXT(comp[[#This Row],[Hf]],"0.#") &amp;TEXT(Y$1,0),"")</f>
        <v/>
      </c>
      <c r="BB412" s="46" t="str">
        <f>IF(Z412&lt;&gt;"","-" &amp;TEXT(comp[[#This Row],[Ge]],"0.#") &amp;TEXT(Z$1,0),"")</f>
        <v/>
      </c>
      <c r="BC412" s="46" t="str">
        <f>IF(AA412&lt;&gt;"","-" &amp;TEXT(comp[[#This Row],[Mn]],"0.#") &amp;TEXT(AA$1,0),"")</f>
        <v/>
      </c>
      <c r="BD412" s="46" t="str">
        <f>IF(AB412&lt;&gt;"","-" &amp;TEXT(comp[[#This Row],[Sc]],"0.#") &amp;TEXT(AB$1,0),"")</f>
        <v/>
      </c>
      <c r="BE412" s="46" t="str">
        <f>IF(AC412&lt;&gt;"","-" &amp;TEXT(comp[[#This Row],[Ru]],"0.#") &amp;TEXT(AC$1,0),"")</f>
        <v/>
      </c>
      <c r="BF412" s="46" t="str">
        <f>IF(AD412&lt;&gt;"","-" &amp;TEXT(comp[[#This Row],[Ce]],"0.#") &amp;TEXT(AD$1,0),"")</f>
        <v/>
      </c>
      <c r="BG412" s="46" t="str">
        <f>IF(AE412&lt;&gt;"","-" &amp;TEXT([1]comp!$AE412,"0.#") &amp;TEXT(AE$1,0),"")</f>
        <v/>
      </c>
      <c r="BH412" s="32" t="str">
        <f>[1]comp!$D412 &amp; [1]comp!$E412</f>
        <v>Romanov alloy 1Romanov, E. P. et al. Heat-resistant alloys based on intermetallic Co3(Al, W). Dokl. Chem. 473, 88–91 (2017).</v>
      </c>
      <c r="BI412" s="73" t="str">
        <f t="shared" si="32"/>
        <v>Co-9.Al-4.6W</v>
      </c>
      <c r="BJ412" s="32" t="s">
        <v>1714</v>
      </c>
      <c r="BK412" t="str">
        <f t="shared" si="33"/>
        <v>-9.Al-4.6W</v>
      </c>
      <c r="BL412"/>
      <c r="BM412"/>
      <c r="BN412"/>
      <c r="BO412"/>
    </row>
    <row r="413" spans="1:67" s="31" customFormat="1" x14ac:dyDescent="0.3">
      <c r="A413" s="26" t="str">
        <f t="shared" ref="A413:A476" si="35">TEXT(AI413,0) &amp;TEXT(AL413,0) &amp;TEXT(AY413,0) &amp;TEXT(AJ413,0) &amp;TEXT(AM413,0) &amp;TEXT(AK413,0) &amp;TEXT(AQ413,0) &amp;TEXT(AN413,0) &amp;TEXT(AO413,0) &amp;TEXT(AP413,0) &amp;TEXT(AR413,0)&amp;TEXT(AV413,0) &amp;TEXT(AW413,0) &amp;TEXT(AX413,0) &amp;TEXT(BA413,0)  &amp;TEXT(BB413,0) &amp;TEXT(BC413,0) &amp;TEXT(BD413,0) &amp;TEXT(BE413,0) &amp;TEXT(BF413,0) &amp;TEXT(AS413,0) &amp;TEXT(AT413,0) &amp;TEXT(AU413,0) &amp;TEXT(AZ413,0)</f>
        <v>Co-7.9Al-6.8W</v>
      </c>
      <c r="B413" s="38" t="s">
        <v>1484</v>
      </c>
      <c r="C413" s="38" t="s">
        <v>2892</v>
      </c>
      <c r="D413" s="37" t="s">
        <v>850</v>
      </c>
      <c r="E413" s="32" t="s">
        <v>848</v>
      </c>
      <c r="F413" s="31">
        <v>430</v>
      </c>
      <c r="G413" s="54">
        <f t="shared" ref="G413:G476" si="36">100-SUM(H413:AD413)</f>
        <v>85.3</v>
      </c>
      <c r="H413" s="55"/>
      <c r="I413" s="55">
        <v>7.9</v>
      </c>
      <c r="J413" s="55"/>
      <c r="K413" s="55">
        <v>6.8</v>
      </c>
      <c r="L413" s="55"/>
      <c r="M413" s="55"/>
      <c r="N413" s="55"/>
      <c r="O413" s="55"/>
      <c r="P413" s="55"/>
      <c r="Q413" s="51"/>
      <c r="R413" s="51"/>
      <c r="S413" s="51"/>
      <c r="T413" s="55"/>
      <c r="U413" s="55"/>
      <c r="V413" s="55"/>
      <c r="W413" s="55"/>
      <c r="X413" s="55"/>
      <c r="Y413" s="55"/>
      <c r="Z413" s="55"/>
      <c r="AA413" s="55"/>
      <c r="AB413" s="55"/>
      <c r="AC413" s="55"/>
      <c r="AD413" s="55"/>
      <c r="AE413" s="55"/>
      <c r="AF413" s="31">
        <f t="shared" si="34"/>
        <v>9.113999999999999</v>
      </c>
      <c r="AI413" s="46" t="s">
        <v>1</v>
      </c>
      <c r="AJ413" s="46" t="str">
        <f>IF(I413&lt;&gt;"","-" &amp;TEXT([1]comp!$I413,"0.#") &amp;TEXT(I$1,0),"")</f>
        <v>-7.9Al</v>
      </c>
      <c r="AK413" s="46" t="str">
        <f>IF(K413&lt;&gt;"","-" &amp;TEXT(comp[[#This Row],[W]],"0.#") &amp;TEXT(K$1,0),"")</f>
        <v>-6.8W</v>
      </c>
      <c r="AL413" s="46" t="str">
        <f>IF(H413&lt;&gt;"","-" &amp;TEXT(comp[[#This Row],[Ni]],"0.#") &amp;TEXT(H$1,0),"")</f>
        <v/>
      </c>
      <c r="AM413" s="46" t="str">
        <f>IF(J413&lt;&gt;"","-" &amp;TEXT(comp[[#This Row],[Cr]],"0.#") &amp;TEXT(J$1,0),"")</f>
        <v/>
      </c>
      <c r="AN413" s="46" t="str">
        <f>IF(M413&lt;&gt;"","-" &amp;TEXT(comp[[#This Row],[Ta]],"0.#") &amp;TEXT(M$1,0),"")</f>
        <v/>
      </c>
      <c r="AO413" s="46" t="str">
        <f>IF(N413&lt;&gt;"","-" &amp;TEXT(comp[[#This Row],[Nb]],"0.#") &amp;TEXT(N$1,0),"")</f>
        <v/>
      </c>
      <c r="AP413" s="46" t="str">
        <f>IF(O413&lt;&gt;"","-" &amp;TEXT(comp[[#This Row],[V]],"0.#") &amp;TEXT(O$1,0),"")</f>
        <v/>
      </c>
      <c r="AQ413" s="46" t="str">
        <f>IF(L413&lt;&gt;"","-" &amp;TEXT(comp[[#This Row],[Ti]],"0.#") &amp;TEXT(L$1,0),"")</f>
        <v/>
      </c>
      <c r="AR413" s="46" t="str">
        <f>IF(P413&lt;&gt;"","-" &amp;TEXT(comp[[#This Row],[Mo]],"0.#") &amp;TEXT(P$1,0),"")</f>
        <v/>
      </c>
      <c r="AS413" s="46" t="str">
        <f>IF(Q413&lt;&gt;"","-" &amp;TEXT(comp[[#This Row],[C]],"0.##") &amp;TEXT(Q$1,0),"")</f>
        <v/>
      </c>
      <c r="AT413" s="46" t="str">
        <f>IF(R413&lt;&gt;"","-" &amp;TEXT(comp[[#This Row],[Zr]],"0.##") &amp;TEXT(R$1,0),"")</f>
        <v/>
      </c>
      <c r="AU413" s="46" t="str">
        <f>IF(S413&lt;&gt;"","-" &amp;TEXT(comp[[#This Row],[B]],"0.##") &amp;TEXT(S$1,0),"")</f>
        <v/>
      </c>
      <c r="AV413" s="46" t="str">
        <f>IF(T413&lt;&gt;"","-" &amp;TEXT(comp[[#This Row],[Ir]],"0.#") &amp;TEXT(T$1,0),"")</f>
        <v/>
      </c>
      <c r="AW413" s="46" t="str">
        <f>IF(U413&lt;&gt;"","-" &amp;TEXT(comp[[#This Row],[Re]],"0.#") &amp;TEXT(U$1,0),"")</f>
        <v/>
      </c>
      <c r="AX413" s="46" t="str">
        <f>IF(V413&lt;&gt;"","-" &amp;TEXT(comp[[#This Row],[Si]],"0.#") &amp;TEXT(V$1,0),"")</f>
        <v/>
      </c>
      <c r="AY413" s="46" t="str">
        <f>IF(W413&lt;&gt;"","-" &amp;TEXT(comp[[#This Row],[Fe]],"0.#") &amp;TEXT(W$1,0),"")</f>
        <v/>
      </c>
      <c r="AZ413" s="46" t="str">
        <f>IF(X413&lt;&gt;"","-" &amp;TEXT(comp[[#This Row],[Y]],"0.#") &amp;TEXT(X$1,0),"")</f>
        <v/>
      </c>
      <c r="BA413" s="46" t="str">
        <f>IF(Y413&lt;&gt;"","-" &amp;TEXT(comp[[#This Row],[Hf]],"0.#") &amp;TEXT(Y$1,0),"")</f>
        <v/>
      </c>
      <c r="BB413" s="46" t="str">
        <f>IF(Z413&lt;&gt;"","-" &amp;TEXT(comp[[#This Row],[Ge]],"0.#") &amp;TEXT(Z$1,0),"")</f>
        <v/>
      </c>
      <c r="BC413" s="46" t="str">
        <f>IF(AA413&lt;&gt;"","-" &amp;TEXT(comp[[#This Row],[Mn]],"0.#") &amp;TEXT(AA$1,0),"")</f>
        <v/>
      </c>
      <c r="BD413" s="46" t="str">
        <f>IF(AB413&lt;&gt;"","-" &amp;TEXT(comp[[#This Row],[Sc]],"0.#") &amp;TEXT(AB$1,0),"")</f>
        <v/>
      </c>
      <c r="BE413" s="46" t="str">
        <f>IF(AC413&lt;&gt;"","-" &amp;TEXT(comp[[#This Row],[Ru]],"0.#") &amp;TEXT(AC$1,0),"")</f>
        <v/>
      </c>
      <c r="BF413" s="46" t="str">
        <f>IF(AD413&lt;&gt;"","-" &amp;TEXT(comp[[#This Row],[Ce]],"0.#") &amp;TEXT(AD$1,0),"")</f>
        <v/>
      </c>
      <c r="BG413" s="46" t="str">
        <f>IF(AE413&lt;&gt;"","-" &amp;TEXT([1]comp!$AE413,"0.#") &amp;TEXT(AE$1,0),"")</f>
        <v/>
      </c>
      <c r="BH413" s="32" t="str">
        <f>[1]comp!$D413 &amp; [1]comp!$E413</f>
        <v>Romanov alloy 2Romanov, E. P. et al. Heat-resistant alloys based on intermetallic Co3(Al, W). Dokl. Chem. 473, 88–91 (2017).</v>
      </c>
      <c r="BI413" s="73" t="str">
        <f t="shared" si="32"/>
        <v>Co-7.9Al-6.8W</v>
      </c>
      <c r="BJ413" s="32" t="s">
        <v>1710</v>
      </c>
      <c r="BK413" t="str">
        <f t="shared" si="33"/>
        <v>-7.9Al-6.8W</v>
      </c>
      <c r="BL413"/>
      <c r="BM413"/>
      <c r="BN413"/>
      <c r="BO413"/>
    </row>
    <row r="414" spans="1:67" s="31" customFormat="1" x14ac:dyDescent="0.3">
      <c r="A414" s="26" t="str">
        <f t="shared" si="35"/>
        <v>Co-8.2Al-8.5W</v>
      </c>
      <c r="B414" s="38" t="s">
        <v>1484</v>
      </c>
      <c r="C414" s="38" t="s">
        <v>2702</v>
      </c>
      <c r="D414" s="37" t="s">
        <v>851</v>
      </c>
      <c r="E414" s="32" t="s">
        <v>848</v>
      </c>
      <c r="F414" s="31">
        <v>431</v>
      </c>
      <c r="G414" s="54">
        <f t="shared" si="36"/>
        <v>83.3</v>
      </c>
      <c r="H414" s="55"/>
      <c r="I414" s="55">
        <v>8.1999999999999993</v>
      </c>
      <c r="J414" s="55"/>
      <c r="K414" s="55">
        <v>8.5</v>
      </c>
      <c r="L414" s="55"/>
      <c r="M414" s="55"/>
      <c r="N414" s="55"/>
      <c r="O414" s="55"/>
      <c r="P414" s="55"/>
      <c r="Q414" s="51"/>
      <c r="R414" s="51"/>
      <c r="S414" s="51"/>
      <c r="T414" s="55"/>
      <c r="U414" s="55"/>
      <c r="V414" s="55"/>
      <c r="W414" s="55"/>
      <c r="X414" s="55"/>
      <c r="Y414" s="55"/>
      <c r="Z414" s="55"/>
      <c r="AA414" s="55"/>
      <c r="AB414" s="55"/>
      <c r="AC414" s="55"/>
      <c r="AD414" s="55"/>
      <c r="AE414" s="55"/>
      <c r="AF414" s="31">
        <f t="shared" si="34"/>
        <v>9.27135</v>
      </c>
      <c r="AI414" s="46" t="s">
        <v>1</v>
      </c>
      <c r="AJ414" s="46" t="str">
        <f>IF(I414&lt;&gt;"","-" &amp;TEXT([1]comp!$I414,"0.#") &amp;TEXT(I$1,0),"")</f>
        <v>-8.2Al</v>
      </c>
      <c r="AK414" s="46" t="str">
        <f>IF(K414&lt;&gt;"","-" &amp;TEXT(comp[[#This Row],[W]],"0.#") &amp;TEXT(K$1,0),"")</f>
        <v>-8.5W</v>
      </c>
      <c r="AL414" s="46" t="str">
        <f>IF(H414&lt;&gt;"","-" &amp;TEXT(comp[[#This Row],[Ni]],"0.#") &amp;TEXT(H$1,0),"")</f>
        <v/>
      </c>
      <c r="AM414" s="46" t="str">
        <f>IF(J414&lt;&gt;"","-" &amp;TEXT(comp[[#This Row],[Cr]],"0.#") &amp;TEXT(J$1,0),"")</f>
        <v/>
      </c>
      <c r="AN414" s="46" t="str">
        <f>IF(M414&lt;&gt;"","-" &amp;TEXT(comp[[#This Row],[Ta]],"0.#") &amp;TEXT(M$1,0),"")</f>
        <v/>
      </c>
      <c r="AO414" s="46" t="str">
        <f>IF(N414&lt;&gt;"","-" &amp;TEXT(comp[[#This Row],[Nb]],"0.#") &amp;TEXT(N$1,0),"")</f>
        <v/>
      </c>
      <c r="AP414" s="46" t="str">
        <f>IF(O414&lt;&gt;"","-" &amp;TEXT(comp[[#This Row],[V]],"0.#") &amp;TEXT(O$1,0),"")</f>
        <v/>
      </c>
      <c r="AQ414" s="46" t="str">
        <f>IF(L414&lt;&gt;"","-" &amp;TEXT(comp[[#This Row],[Ti]],"0.#") &amp;TEXT(L$1,0),"")</f>
        <v/>
      </c>
      <c r="AR414" s="46" t="str">
        <f>IF(P414&lt;&gt;"","-" &amp;TEXT(comp[[#This Row],[Mo]],"0.#") &amp;TEXT(P$1,0),"")</f>
        <v/>
      </c>
      <c r="AS414" s="46" t="str">
        <f>IF(Q414&lt;&gt;"","-" &amp;TEXT(comp[[#This Row],[C]],"0.##") &amp;TEXT(Q$1,0),"")</f>
        <v/>
      </c>
      <c r="AT414" s="46" t="str">
        <f>IF(R414&lt;&gt;"","-" &amp;TEXT(comp[[#This Row],[Zr]],"0.##") &amp;TEXT(R$1,0),"")</f>
        <v/>
      </c>
      <c r="AU414" s="46" t="str">
        <f>IF(S414&lt;&gt;"","-" &amp;TEXT(comp[[#This Row],[B]],"0.##") &amp;TEXT(S$1,0),"")</f>
        <v/>
      </c>
      <c r="AV414" s="46" t="str">
        <f>IF(T414&lt;&gt;"","-" &amp;TEXT(comp[[#This Row],[Ir]],"0.#") &amp;TEXT(T$1,0),"")</f>
        <v/>
      </c>
      <c r="AW414" s="46" t="str">
        <f>IF(U414&lt;&gt;"","-" &amp;TEXT(comp[[#This Row],[Re]],"0.#") &amp;TEXT(U$1,0),"")</f>
        <v/>
      </c>
      <c r="AX414" s="46" t="str">
        <f>IF(V414&lt;&gt;"","-" &amp;TEXT(comp[[#This Row],[Si]],"0.#") &amp;TEXT(V$1,0),"")</f>
        <v/>
      </c>
      <c r="AY414" s="46" t="str">
        <f>IF(W414&lt;&gt;"","-" &amp;TEXT(comp[[#This Row],[Fe]],"0.#") &amp;TEXT(W$1,0),"")</f>
        <v/>
      </c>
      <c r="AZ414" s="46" t="str">
        <f>IF(X414&lt;&gt;"","-" &amp;TEXT(comp[[#This Row],[Y]],"0.#") &amp;TEXT(X$1,0),"")</f>
        <v/>
      </c>
      <c r="BA414" s="46" t="str">
        <f>IF(Y414&lt;&gt;"","-" &amp;TEXT(comp[[#This Row],[Hf]],"0.#") &amp;TEXT(Y$1,0),"")</f>
        <v/>
      </c>
      <c r="BB414" s="46" t="str">
        <f>IF(Z414&lt;&gt;"","-" &amp;TEXT(comp[[#This Row],[Ge]],"0.#") &amp;TEXT(Z$1,0),"")</f>
        <v/>
      </c>
      <c r="BC414" s="46" t="str">
        <f>IF(AA414&lt;&gt;"","-" &amp;TEXT(comp[[#This Row],[Mn]],"0.#") &amp;TEXT(AA$1,0),"")</f>
        <v/>
      </c>
      <c r="BD414" s="46" t="str">
        <f>IF(AB414&lt;&gt;"","-" &amp;TEXT(comp[[#This Row],[Sc]],"0.#") &amp;TEXT(AB$1,0),"")</f>
        <v/>
      </c>
      <c r="BE414" s="46" t="str">
        <f>IF(AC414&lt;&gt;"","-" &amp;TEXT(comp[[#This Row],[Ru]],"0.#") &amp;TEXT(AC$1,0),"")</f>
        <v/>
      </c>
      <c r="BF414" s="46" t="str">
        <f>IF(AD414&lt;&gt;"","-" &amp;TEXT(comp[[#This Row],[Ce]],"0.#") &amp;TEXT(AD$1,0),"")</f>
        <v/>
      </c>
      <c r="BG414" s="46" t="str">
        <f>IF(AE414&lt;&gt;"","-" &amp;TEXT([1]comp!$AE414,"0.#") &amp;TEXT(AE$1,0),"")</f>
        <v/>
      </c>
      <c r="BH414" s="32" t="str">
        <f>[1]comp!$D414 &amp; [1]comp!$E414</f>
        <v>Romanov alloy 3Romanov, E. P. et al. Heat-resistant alloys based on intermetallic Co3(Al, W). Dokl. Chem. 473, 88–91 (2017).</v>
      </c>
      <c r="BI414" s="73" t="str">
        <f t="shared" si="32"/>
        <v>Co-8.2Al-8.5W</v>
      </c>
      <c r="BJ414" s="32" t="s">
        <v>1712</v>
      </c>
      <c r="BK414" t="str">
        <f t="shared" si="33"/>
        <v>-8.2Al-8.5W</v>
      </c>
      <c r="BL414"/>
      <c r="BM414"/>
      <c r="BN414"/>
      <c r="BO414"/>
    </row>
    <row r="415" spans="1:67" s="31" customFormat="1" x14ac:dyDescent="0.3">
      <c r="A415" s="26" t="str">
        <f t="shared" si="35"/>
        <v>Co-8.7Al-10.W</v>
      </c>
      <c r="B415" s="38" t="s">
        <v>1484</v>
      </c>
      <c r="C415" s="38" t="s">
        <v>2722</v>
      </c>
      <c r="D415" s="37" t="s">
        <v>852</v>
      </c>
      <c r="E415" s="32" t="s">
        <v>848</v>
      </c>
      <c r="F415" s="31">
        <v>432</v>
      </c>
      <c r="G415" s="54">
        <f t="shared" si="36"/>
        <v>81.3</v>
      </c>
      <c r="H415" s="55"/>
      <c r="I415" s="55">
        <v>8.6999999999999993</v>
      </c>
      <c r="J415" s="55"/>
      <c r="K415" s="55">
        <v>10</v>
      </c>
      <c r="L415" s="55"/>
      <c r="M415" s="55"/>
      <c r="N415" s="55"/>
      <c r="O415" s="55"/>
      <c r="P415" s="55"/>
      <c r="Q415" s="51"/>
      <c r="R415" s="51"/>
      <c r="S415" s="51"/>
      <c r="T415" s="55"/>
      <c r="U415" s="55"/>
      <c r="V415" s="55"/>
      <c r="W415" s="55"/>
      <c r="X415" s="55"/>
      <c r="Y415" s="55"/>
      <c r="Z415" s="55"/>
      <c r="AA415" s="55"/>
      <c r="AB415" s="55"/>
      <c r="AC415" s="55"/>
      <c r="AD415" s="55"/>
      <c r="AE415" s="55"/>
      <c r="AF415" s="31">
        <f t="shared" si="34"/>
        <v>9.3956</v>
      </c>
      <c r="AI415" s="46" t="s">
        <v>1</v>
      </c>
      <c r="AJ415" s="46" t="str">
        <f>IF(I415&lt;&gt;"","-" &amp;TEXT([1]comp!$I415,"0.#") &amp;TEXT(I$1,0),"")</f>
        <v>-8.7Al</v>
      </c>
      <c r="AK415" s="46" t="str">
        <f>IF(K415&lt;&gt;"","-" &amp;TEXT(comp[[#This Row],[W]],"0.#") &amp;TEXT(K$1,0),"")</f>
        <v>-10.W</v>
      </c>
      <c r="AL415" s="46" t="str">
        <f>IF(H415&lt;&gt;"","-" &amp;TEXT(comp[[#This Row],[Ni]],"0.#") &amp;TEXT(H$1,0),"")</f>
        <v/>
      </c>
      <c r="AM415" s="46" t="str">
        <f>IF(J415&lt;&gt;"","-" &amp;TEXT(comp[[#This Row],[Cr]],"0.#") &amp;TEXT(J$1,0),"")</f>
        <v/>
      </c>
      <c r="AN415" s="46" t="str">
        <f>IF(M415&lt;&gt;"","-" &amp;TEXT(comp[[#This Row],[Ta]],"0.#") &amp;TEXT(M$1,0),"")</f>
        <v/>
      </c>
      <c r="AO415" s="46" t="str">
        <f>IF(N415&lt;&gt;"","-" &amp;TEXT(comp[[#This Row],[Nb]],"0.#") &amp;TEXT(N$1,0),"")</f>
        <v/>
      </c>
      <c r="AP415" s="46" t="str">
        <f>IF(O415&lt;&gt;"","-" &amp;TEXT(comp[[#This Row],[V]],"0.#") &amp;TEXT(O$1,0),"")</f>
        <v/>
      </c>
      <c r="AQ415" s="46" t="str">
        <f>IF(L415&lt;&gt;"","-" &amp;TEXT(comp[[#This Row],[Ti]],"0.#") &amp;TEXT(L$1,0),"")</f>
        <v/>
      </c>
      <c r="AR415" s="46" t="str">
        <f>IF(P415&lt;&gt;"","-" &amp;TEXT(comp[[#This Row],[Mo]],"0.#") &amp;TEXT(P$1,0),"")</f>
        <v/>
      </c>
      <c r="AS415" s="46" t="str">
        <f>IF(Q415&lt;&gt;"","-" &amp;TEXT(comp[[#This Row],[C]],"0.##") &amp;TEXT(Q$1,0),"")</f>
        <v/>
      </c>
      <c r="AT415" s="46" t="str">
        <f>IF(R415&lt;&gt;"","-" &amp;TEXT(comp[[#This Row],[Zr]],"0.##") &amp;TEXT(R$1,0),"")</f>
        <v/>
      </c>
      <c r="AU415" s="46" t="str">
        <f>IF(S415&lt;&gt;"","-" &amp;TEXT(comp[[#This Row],[B]],"0.##") &amp;TEXT(S$1,0),"")</f>
        <v/>
      </c>
      <c r="AV415" s="46" t="str">
        <f>IF(T415&lt;&gt;"","-" &amp;TEXT(comp[[#This Row],[Ir]],"0.#") &amp;TEXT(T$1,0),"")</f>
        <v/>
      </c>
      <c r="AW415" s="46" t="str">
        <f>IF(U415&lt;&gt;"","-" &amp;TEXT(comp[[#This Row],[Re]],"0.#") &amp;TEXT(U$1,0),"")</f>
        <v/>
      </c>
      <c r="AX415" s="46" t="str">
        <f>IF(V415&lt;&gt;"","-" &amp;TEXT(comp[[#This Row],[Si]],"0.#") &amp;TEXT(V$1,0),"")</f>
        <v/>
      </c>
      <c r="AY415" s="46" t="str">
        <f>IF(W415&lt;&gt;"","-" &amp;TEXT(comp[[#This Row],[Fe]],"0.#") &amp;TEXT(W$1,0),"")</f>
        <v/>
      </c>
      <c r="AZ415" s="46" t="str">
        <f>IF(X415&lt;&gt;"","-" &amp;TEXT(comp[[#This Row],[Y]],"0.#") &amp;TEXT(X$1,0),"")</f>
        <v/>
      </c>
      <c r="BA415" s="46" t="str">
        <f>IF(Y415&lt;&gt;"","-" &amp;TEXT(comp[[#This Row],[Hf]],"0.#") &amp;TEXT(Y$1,0),"")</f>
        <v/>
      </c>
      <c r="BB415" s="46" t="str">
        <f>IF(Z415&lt;&gt;"","-" &amp;TEXT(comp[[#This Row],[Ge]],"0.#") &amp;TEXT(Z$1,0),"")</f>
        <v/>
      </c>
      <c r="BC415" s="46" t="str">
        <f>IF(AA415&lt;&gt;"","-" &amp;TEXT(comp[[#This Row],[Mn]],"0.#") &amp;TEXT(AA$1,0),"")</f>
        <v/>
      </c>
      <c r="BD415" s="46" t="str">
        <f>IF(AB415&lt;&gt;"","-" &amp;TEXT(comp[[#This Row],[Sc]],"0.#") &amp;TEXT(AB$1,0),"")</f>
        <v/>
      </c>
      <c r="BE415" s="46" t="str">
        <f>IF(AC415&lt;&gt;"","-" &amp;TEXT(comp[[#This Row],[Ru]],"0.#") &amp;TEXT(AC$1,0),"")</f>
        <v/>
      </c>
      <c r="BF415" s="46" t="str">
        <f>IF(AD415&lt;&gt;"","-" &amp;TEXT(comp[[#This Row],[Ce]],"0.#") &amp;TEXT(AD$1,0),"")</f>
        <v/>
      </c>
      <c r="BG415" s="46" t="str">
        <f>IF(AE415&lt;&gt;"","-" &amp;TEXT([1]comp!$AE415,"0.#") &amp;TEXT(AE$1,0),"")</f>
        <v/>
      </c>
      <c r="BH415" s="32" t="str">
        <f>[1]comp!$D415 &amp; [1]comp!$E415</f>
        <v>Romanov alloy 4Romanov, E. P. et al. Heat-resistant alloys based on intermetallic Co3(Al, W). Dokl. Chem. 473, 88–91 (2017).</v>
      </c>
      <c r="BI415" s="73" t="str">
        <f t="shared" si="32"/>
        <v>Co-8.7Al-10.W</v>
      </c>
      <c r="BJ415" s="32" t="s">
        <v>1713</v>
      </c>
      <c r="BK415" t="str">
        <f t="shared" si="33"/>
        <v>-8.7Al-10.W</v>
      </c>
      <c r="BL415"/>
      <c r="BM415"/>
      <c r="BN415"/>
      <c r="BO415"/>
    </row>
    <row r="416" spans="1:67" s="31" customFormat="1" x14ac:dyDescent="0.3">
      <c r="A416" s="26" t="str">
        <f t="shared" si="35"/>
        <v>Co-8.2Al-12.6W</v>
      </c>
      <c r="B416" s="38" t="s">
        <v>1484</v>
      </c>
      <c r="C416" s="38" t="s">
        <v>2893</v>
      </c>
      <c r="D416" s="37" t="s">
        <v>853</v>
      </c>
      <c r="E416" s="32" t="s">
        <v>848</v>
      </c>
      <c r="F416" s="31">
        <v>433</v>
      </c>
      <c r="G416" s="54">
        <f t="shared" si="36"/>
        <v>79.2</v>
      </c>
      <c r="H416" s="55"/>
      <c r="I416" s="55">
        <v>8.1999999999999993</v>
      </c>
      <c r="J416" s="55"/>
      <c r="K416" s="55">
        <v>12.6</v>
      </c>
      <c r="L416" s="55"/>
      <c r="M416" s="55"/>
      <c r="N416" s="55"/>
      <c r="O416" s="55"/>
      <c r="P416" s="55"/>
      <c r="Q416" s="51"/>
      <c r="R416" s="51"/>
      <c r="S416" s="51"/>
      <c r="T416" s="55"/>
      <c r="U416" s="55"/>
      <c r="V416" s="55"/>
      <c r="W416" s="55"/>
      <c r="X416" s="55"/>
      <c r="Y416" s="55"/>
      <c r="Z416" s="55"/>
      <c r="AA416" s="55"/>
      <c r="AB416" s="55"/>
      <c r="AC416" s="55"/>
      <c r="AD416" s="55"/>
      <c r="AE416" s="55"/>
      <c r="AF416" s="31">
        <f t="shared" si="34"/>
        <v>9.6957000000000004</v>
      </c>
      <c r="AI416" s="46" t="s">
        <v>1</v>
      </c>
      <c r="AJ416" s="46" t="str">
        <f>IF(I416&lt;&gt;"","-" &amp;TEXT([1]comp!$I416,"0.#") &amp;TEXT(I$1,0),"")</f>
        <v>-8.2Al</v>
      </c>
      <c r="AK416" s="46" t="str">
        <f>IF(K416&lt;&gt;"","-" &amp;TEXT(comp[[#This Row],[W]],"0.#") &amp;TEXT(K$1,0),"")</f>
        <v>-12.6W</v>
      </c>
      <c r="AL416" s="46" t="str">
        <f>IF(H416&lt;&gt;"","-" &amp;TEXT(comp[[#This Row],[Ni]],"0.#") &amp;TEXT(H$1,0),"")</f>
        <v/>
      </c>
      <c r="AM416" s="46" t="str">
        <f>IF(J416&lt;&gt;"","-" &amp;TEXT(comp[[#This Row],[Cr]],"0.#") &amp;TEXT(J$1,0),"")</f>
        <v/>
      </c>
      <c r="AN416" s="46" t="str">
        <f>IF(M416&lt;&gt;"","-" &amp;TEXT(comp[[#This Row],[Ta]],"0.#") &amp;TEXT(M$1,0),"")</f>
        <v/>
      </c>
      <c r="AO416" s="46" t="str">
        <f>IF(N416&lt;&gt;"","-" &amp;TEXT(comp[[#This Row],[Nb]],"0.#") &amp;TEXT(N$1,0),"")</f>
        <v/>
      </c>
      <c r="AP416" s="46" t="str">
        <f>IF(O416&lt;&gt;"","-" &amp;TEXT(comp[[#This Row],[V]],"0.#") &amp;TEXT(O$1,0),"")</f>
        <v/>
      </c>
      <c r="AQ416" s="46" t="str">
        <f>IF(L416&lt;&gt;"","-" &amp;TEXT(comp[[#This Row],[Ti]],"0.#") &amp;TEXT(L$1,0),"")</f>
        <v/>
      </c>
      <c r="AR416" s="46" t="str">
        <f>IF(P416&lt;&gt;"","-" &amp;TEXT(comp[[#This Row],[Mo]],"0.#") &amp;TEXT(P$1,0),"")</f>
        <v/>
      </c>
      <c r="AS416" s="46" t="str">
        <f>IF(Q416&lt;&gt;"","-" &amp;TEXT(comp[[#This Row],[C]],"0.##") &amp;TEXT(Q$1,0),"")</f>
        <v/>
      </c>
      <c r="AT416" s="46" t="str">
        <f>IF(R416&lt;&gt;"","-" &amp;TEXT(comp[[#This Row],[Zr]],"0.##") &amp;TEXT(R$1,0),"")</f>
        <v/>
      </c>
      <c r="AU416" s="46" t="str">
        <f>IF(S416&lt;&gt;"","-" &amp;TEXT(comp[[#This Row],[B]],"0.##") &amp;TEXT(S$1,0),"")</f>
        <v/>
      </c>
      <c r="AV416" s="46" t="str">
        <f>IF(T416&lt;&gt;"","-" &amp;TEXT(comp[[#This Row],[Ir]],"0.#") &amp;TEXT(T$1,0),"")</f>
        <v/>
      </c>
      <c r="AW416" s="46" t="str">
        <f>IF(U416&lt;&gt;"","-" &amp;TEXT(comp[[#This Row],[Re]],"0.#") &amp;TEXT(U$1,0),"")</f>
        <v/>
      </c>
      <c r="AX416" s="46" t="str">
        <f>IF(V416&lt;&gt;"","-" &amp;TEXT(comp[[#This Row],[Si]],"0.#") &amp;TEXT(V$1,0),"")</f>
        <v/>
      </c>
      <c r="AY416" s="46" t="str">
        <f>IF(W416&lt;&gt;"","-" &amp;TEXT(comp[[#This Row],[Fe]],"0.#") &amp;TEXT(W$1,0),"")</f>
        <v/>
      </c>
      <c r="AZ416" s="46" t="str">
        <f>IF(X416&lt;&gt;"","-" &amp;TEXT(comp[[#This Row],[Y]],"0.#") &amp;TEXT(X$1,0),"")</f>
        <v/>
      </c>
      <c r="BA416" s="46" t="str">
        <f>IF(Y416&lt;&gt;"","-" &amp;TEXT(comp[[#This Row],[Hf]],"0.#") &amp;TEXT(Y$1,0),"")</f>
        <v/>
      </c>
      <c r="BB416" s="46" t="str">
        <f>IF(Z416&lt;&gt;"","-" &amp;TEXT(comp[[#This Row],[Ge]],"0.#") &amp;TEXT(Z$1,0),"")</f>
        <v/>
      </c>
      <c r="BC416" s="46" t="str">
        <f>IF(AA416&lt;&gt;"","-" &amp;TEXT(comp[[#This Row],[Mn]],"0.#") &amp;TEXT(AA$1,0),"")</f>
        <v/>
      </c>
      <c r="BD416" s="46" t="str">
        <f>IF(AB416&lt;&gt;"","-" &amp;TEXT(comp[[#This Row],[Sc]],"0.#") &amp;TEXT(AB$1,0),"")</f>
        <v/>
      </c>
      <c r="BE416" s="46" t="str">
        <f>IF(AC416&lt;&gt;"","-" &amp;TEXT(comp[[#This Row],[Ru]],"0.#") &amp;TEXT(AC$1,0),"")</f>
        <v/>
      </c>
      <c r="BF416" s="46" t="str">
        <f>IF(AD416&lt;&gt;"","-" &amp;TEXT(comp[[#This Row],[Ce]],"0.#") &amp;TEXT(AD$1,0),"")</f>
        <v/>
      </c>
      <c r="BG416" s="46" t="str">
        <f>IF(AE416&lt;&gt;"","-" &amp;TEXT([1]comp!$AE416,"0.#") &amp;TEXT(AE$1,0),"")</f>
        <v/>
      </c>
      <c r="BH416" s="32" t="str">
        <f>[1]comp!$D416 &amp; [1]comp!$E416</f>
        <v>Romanov alloy 5Romanov, E. P. et al. Heat-resistant alloys based on intermetallic Co3(Al, W). Dokl. Chem. 473, 88–91 (2017).</v>
      </c>
      <c r="BI416" s="73" t="str">
        <f t="shared" si="32"/>
        <v>Co-8.2Al-12.6W</v>
      </c>
      <c r="BJ416" s="32" t="s">
        <v>1711</v>
      </c>
      <c r="BK416" t="str">
        <f t="shared" si="33"/>
        <v>-8.2Al-12.6W</v>
      </c>
      <c r="BL416"/>
      <c r="BM416"/>
      <c r="BN416"/>
      <c r="BO416"/>
    </row>
    <row r="417" spans="1:67" s="31" customFormat="1" x14ac:dyDescent="0.3">
      <c r="A417" s="26" t="str">
        <f t="shared" si="35"/>
        <v>Co-2.Ti-2.Ta-12.V</v>
      </c>
      <c r="B417" s="60" t="s">
        <v>1481</v>
      </c>
      <c r="C417" s="60" t="s">
        <v>3032</v>
      </c>
      <c r="D417" s="65" t="s">
        <v>866</v>
      </c>
      <c r="E417" s="44" t="s">
        <v>861</v>
      </c>
      <c r="F417" s="44">
        <v>434</v>
      </c>
      <c r="G417" s="54">
        <f t="shared" si="36"/>
        <v>84</v>
      </c>
      <c r="H417" s="54"/>
      <c r="I417" s="54"/>
      <c r="J417" s="54"/>
      <c r="K417" s="54"/>
      <c r="L417" s="54">
        <v>2</v>
      </c>
      <c r="M417" s="54">
        <v>2</v>
      </c>
      <c r="N417" s="54"/>
      <c r="O417" s="54">
        <v>12</v>
      </c>
      <c r="P417" s="54"/>
      <c r="Q417" s="50"/>
      <c r="R417" s="50"/>
      <c r="S417" s="50"/>
      <c r="T417" s="54"/>
      <c r="U417" s="54"/>
      <c r="V417" s="54"/>
      <c r="W417" s="54"/>
      <c r="X417" s="54"/>
      <c r="Y417" s="54"/>
      <c r="Z417" s="54"/>
      <c r="AA417" s="54"/>
      <c r="AB417" s="54"/>
      <c r="AC417" s="54"/>
      <c r="AD417" s="54"/>
      <c r="AE417" s="54"/>
      <c r="AF417" s="44">
        <f t="shared" si="34"/>
        <v>8.632340000000001</v>
      </c>
      <c r="AG417" s="44"/>
      <c r="AH417" s="44"/>
      <c r="AI417" s="46" t="s">
        <v>1</v>
      </c>
      <c r="AJ417" s="46" t="str">
        <f>IF(I417&lt;&gt;"","-" &amp;TEXT([1]comp!$I417,"0.#") &amp;TEXT(I$1,0),"")</f>
        <v/>
      </c>
      <c r="AK417" s="46" t="str">
        <f>IF(K417&lt;&gt;"","-" &amp;TEXT(comp[[#This Row],[W]],"0.#") &amp;TEXT(K$1,0),"")</f>
        <v/>
      </c>
      <c r="AL417" s="46" t="str">
        <f>IF(H417&lt;&gt;"","-" &amp;TEXT(comp[[#This Row],[Ni]],"0.#") &amp;TEXT(H$1,0),"")</f>
        <v/>
      </c>
      <c r="AM417" s="46" t="str">
        <f>IF(J417&lt;&gt;"","-" &amp;TEXT(comp[[#This Row],[Cr]],"0.#") &amp;TEXT(J$1,0),"")</f>
        <v/>
      </c>
      <c r="AN417" s="46" t="str">
        <f>IF(M417&lt;&gt;"","-" &amp;TEXT(comp[[#This Row],[Ta]],"0.#") &amp;TEXT(M$1,0),"")</f>
        <v>-2.Ta</v>
      </c>
      <c r="AO417" s="46" t="str">
        <f>IF(N417&lt;&gt;"","-" &amp;TEXT(comp[[#This Row],[Nb]],"0.#") &amp;TEXT(N$1,0),"")</f>
        <v/>
      </c>
      <c r="AP417" s="46" t="str">
        <f>IF(O417&lt;&gt;"","-" &amp;TEXT(comp[[#This Row],[V]],"0.#") &amp;TEXT(O$1,0),"")</f>
        <v>-12.V</v>
      </c>
      <c r="AQ417" s="46" t="str">
        <f>IF(L417&lt;&gt;"","-" &amp;TEXT(comp[[#This Row],[Ti]],"0.#") &amp;TEXT(L$1,0),"")</f>
        <v>-2.Ti</v>
      </c>
      <c r="AR417" s="46" t="str">
        <f>IF(P417&lt;&gt;"","-" &amp;TEXT(comp[[#This Row],[Mo]],"0.#") &amp;TEXT(P$1,0),"")</f>
        <v/>
      </c>
      <c r="AS417" s="46" t="str">
        <f>IF(Q417&lt;&gt;"","-" &amp;TEXT(comp[[#This Row],[C]],"0.##") &amp;TEXT(Q$1,0),"")</f>
        <v/>
      </c>
      <c r="AT417" s="46" t="str">
        <f>IF(R417&lt;&gt;"","-" &amp;TEXT(comp[[#This Row],[Zr]],"0.##") &amp;TEXT(R$1,0),"")</f>
        <v/>
      </c>
      <c r="AU417" s="46" t="str">
        <f>IF(S417&lt;&gt;"","-" &amp;TEXT(comp[[#This Row],[B]],"0.##") &amp;TEXT(S$1,0),"")</f>
        <v/>
      </c>
      <c r="AV417" s="46" t="str">
        <f>IF(T417&lt;&gt;"","-" &amp;TEXT(comp[[#This Row],[Ir]],"0.#") &amp;TEXT(T$1,0),"")</f>
        <v/>
      </c>
      <c r="AW417" s="46" t="str">
        <f>IF(U417&lt;&gt;"","-" &amp;TEXT(comp[[#This Row],[Re]],"0.#") &amp;TEXT(U$1,0),"")</f>
        <v/>
      </c>
      <c r="AX417" s="46" t="str">
        <f>IF(V417&lt;&gt;"","-" &amp;TEXT(comp[[#This Row],[Si]],"0.#") &amp;TEXT(V$1,0),"")</f>
        <v/>
      </c>
      <c r="AY417" s="46" t="str">
        <f>IF(W417&lt;&gt;"","-" &amp;TEXT(comp[[#This Row],[Fe]],"0.#") &amp;TEXT(W$1,0),"")</f>
        <v/>
      </c>
      <c r="AZ417" s="46" t="str">
        <f>IF(X417&lt;&gt;"","-" &amp;TEXT(comp[[#This Row],[Y]],"0.#") &amp;TEXT(X$1,0),"")</f>
        <v/>
      </c>
      <c r="BA417" s="46" t="str">
        <f>IF(Y417&lt;&gt;"","-" &amp;TEXT(comp[[#This Row],[Hf]],"0.#") &amp;TEXT(Y$1,0),"")</f>
        <v/>
      </c>
      <c r="BB417" s="46" t="str">
        <f>IF(Z417&lt;&gt;"","-" &amp;TEXT(comp[[#This Row],[Ge]],"0.#") &amp;TEXT(Z$1,0),"")</f>
        <v/>
      </c>
      <c r="BC417" s="46" t="str">
        <f>IF(AA417&lt;&gt;"","-" &amp;TEXT(comp[[#This Row],[Mn]],"0.#") &amp;TEXT(AA$1,0),"")</f>
        <v/>
      </c>
      <c r="BD417" s="46" t="str">
        <f>IF(AB417&lt;&gt;"","-" &amp;TEXT(comp[[#This Row],[Sc]],"0.#") &amp;TEXT(AB$1,0),"")</f>
        <v/>
      </c>
      <c r="BE417" s="46" t="str">
        <f>IF(AC417&lt;&gt;"","-" &amp;TEXT(comp[[#This Row],[Ru]],"0.#") &amp;TEXT(AC$1,0),"")</f>
        <v/>
      </c>
      <c r="BF417" s="46" t="str">
        <f>IF(AD417&lt;&gt;"","-" &amp;TEXT(comp[[#This Row],[Ce]],"0.#") &amp;TEXT(AD$1,0),"")</f>
        <v/>
      </c>
      <c r="BG417" s="46" t="str">
        <f>IF(AE417&lt;&gt;"","-" &amp;TEXT([1]comp!$AE417,"0.#") &amp;TEXT(AE$1,0),"")</f>
        <v/>
      </c>
      <c r="BH417" s="44" t="str">
        <f>[1]comp!$D417 &amp; [1]comp!$E417</f>
        <v>Co-12V-2Ta-2TiRuan, J. et al. Accelerated design of novel W-free high-strength Co-base superalloys with extremely wide γ/γʹ region by machine learning and CALPHAD methods. Acta Mater. 186, 425–433 (2020).</v>
      </c>
      <c r="BI417" s="63" t="str">
        <f t="shared" si="32"/>
        <v>Co-2.Ti-2.Ta-12.V</v>
      </c>
      <c r="BJ417" s="44" t="s">
        <v>1551</v>
      </c>
      <c r="BK417" t="str">
        <f t="shared" si="33"/>
        <v>-2.Ta-12.V-2.Ti</v>
      </c>
      <c r="BL417"/>
      <c r="BM417"/>
      <c r="BN417"/>
      <c r="BO417"/>
    </row>
    <row r="418" spans="1:67" s="31" customFormat="1" x14ac:dyDescent="0.3">
      <c r="A418" s="26" t="str">
        <f t="shared" si="35"/>
        <v>Co-2.5Ta-6.V</v>
      </c>
      <c r="B418" s="60" t="s">
        <v>1481</v>
      </c>
      <c r="C418" s="60" t="s">
        <v>3049</v>
      </c>
      <c r="D418" s="65" t="s">
        <v>864</v>
      </c>
      <c r="E418" s="44" t="s">
        <v>861</v>
      </c>
      <c r="F418" s="44">
        <v>435</v>
      </c>
      <c r="G418" s="54">
        <f t="shared" si="36"/>
        <v>91.5</v>
      </c>
      <c r="H418" s="54"/>
      <c r="I418" s="54"/>
      <c r="J418" s="54"/>
      <c r="K418" s="54"/>
      <c r="L418" s="54"/>
      <c r="M418" s="54">
        <v>2.5</v>
      </c>
      <c r="N418" s="54"/>
      <c r="O418" s="54">
        <v>6</v>
      </c>
      <c r="P418" s="54"/>
      <c r="Q418" s="50"/>
      <c r="R418" s="50"/>
      <c r="S418" s="50"/>
      <c r="T418" s="54"/>
      <c r="U418" s="54"/>
      <c r="V418" s="54"/>
      <c r="W418" s="54"/>
      <c r="X418" s="54"/>
      <c r="Y418" s="54"/>
      <c r="Z418" s="54"/>
      <c r="AA418" s="54"/>
      <c r="AB418" s="54"/>
      <c r="AC418" s="54"/>
      <c r="AD418" s="54"/>
      <c r="AE418" s="54"/>
      <c r="AF418" s="44">
        <f t="shared" si="34"/>
        <v>8.9263499999999993</v>
      </c>
      <c r="AG418" s="44"/>
      <c r="AH418" s="44"/>
      <c r="AI418" s="46" t="s">
        <v>1</v>
      </c>
      <c r="AJ418" s="46" t="str">
        <f>IF(I418&lt;&gt;"","-" &amp;TEXT([1]comp!$I418,"0.#") &amp;TEXT(I$1,0),"")</f>
        <v/>
      </c>
      <c r="AK418" s="46" t="str">
        <f>IF(K418&lt;&gt;"","-" &amp;TEXT(comp[[#This Row],[W]],"0.#") &amp;TEXT(K$1,0),"")</f>
        <v/>
      </c>
      <c r="AL418" s="46" t="str">
        <f>IF(H418&lt;&gt;"","-" &amp;TEXT(comp[[#This Row],[Ni]],"0.#") &amp;TEXT(H$1,0),"")</f>
        <v/>
      </c>
      <c r="AM418" s="46" t="str">
        <f>IF(J418&lt;&gt;"","-" &amp;TEXT(comp[[#This Row],[Cr]],"0.#") &amp;TEXT(J$1,0),"")</f>
        <v/>
      </c>
      <c r="AN418" s="46" t="str">
        <f>IF(M418&lt;&gt;"","-" &amp;TEXT(comp[[#This Row],[Ta]],"0.#") &amp;TEXT(M$1,0),"")</f>
        <v>-2.5Ta</v>
      </c>
      <c r="AO418" s="46" t="str">
        <f>IF(N418&lt;&gt;"","-" &amp;TEXT(comp[[#This Row],[Nb]],"0.#") &amp;TEXT(N$1,0),"")</f>
        <v/>
      </c>
      <c r="AP418" s="46" t="str">
        <f>IF(O418&lt;&gt;"","-" &amp;TEXT(comp[[#This Row],[V]],"0.#") &amp;TEXT(O$1,0),"")</f>
        <v>-6.V</v>
      </c>
      <c r="AQ418" s="46" t="str">
        <f>IF(L418&lt;&gt;"","-" &amp;TEXT(comp[[#This Row],[Ti]],"0.#") &amp;TEXT(L$1,0),"")</f>
        <v/>
      </c>
      <c r="AR418" s="46" t="str">
        <f>IF(P418&lt;&gt;"","-" &amp;TEXT(comp[[#This Row],[Mo]],"0.#") &amp;TEXT(P$1,0),"")</f>
        <v/>
      </c>
      <c r="AS418" s="46" t="str">
        <f>IF(Q418&lt;&gt;"","-" &amp;TEXT(comp[[#This Row],[C]],"0.##") &amp;TEXT(Q$1,0),"")</f>
        <v/>
      </c>
      <c r="AT418" s="46" t="str">
        <f>IF(R418&lt;&gt;"","-" &amp;TEXT(comp[[#This Row],[Zr]],"0.##") &amp;TEXT(R$1,0),"")</f>
        <v/>
      </c>
      <c r="AU418" s="46" t="str">
        <f>IF(S418&lt;&gt;"","-" &amp;TEXT(comp[[#This Row],[B]],"0.##") &amp;TEXT(S$1,0),"")</f>
        <v/>
      </c>
      <c r="AV418" s="46" t="str">
        <f>IF(T418&lt;&gt;"","-" &amp;TEXT(comp[[#This Row],[Ir]],"0.#") &amp;TEXT(T$1,0),"")</f>
        <v/>
      </c>
      <c r="AW418" s="46" t="str">
        <f>IF(U418&lt;&gt;"","-" &amp;TEXT(comp[[#This Row],[Re]],"0.#") &amp;TEXT(U$1,0),"")</f>
        <v/>
      </c>
      <c r="AX418" s="46" t="str">
        <f>IF(V418&lt;&gt;"","-" &amp;TEXT(comp[[#This Row],[Si]],"0.#") &amp;TEXT(V$1,0),"")</f>
        <v/>
      </c>
      <c r="AY418" s="46" t="str">
        <f>IF(W418&lt;&gt;"","-" &amp;TEXT(comp[[#This Row],[Fe]],"0.#") &amp;TEXT(W$1,0),"")</f>
        <v/>
      </c>
      <c r="AZ418" s="46" t="str">
        <f>IF(X418&lt;&gt;"","-" &amp;TEXT(comp[[#This Row],[Y]],"0.#") &amp;TEXT(X$1,0),"")</f>
        <v/>
      </c>
      <c r="BA418" s="46" t="str">
        <f>IF(Y418&lt;&gt;"","-" &amp;TEXT(comp[[#This Row],[Hf]],"0.#") &amp;TEXT(Y$1,0),"")</f>
        <v/>
      </c>
      <c r="BB418" s="46" t="str">
        <f>IF(Z418&lt;&gt;"","-" &amp;TEXT(comp[[#This Row],[Ge]],"0.#") &amp;TEXT(Z$1,0),"")</f>
        <v/>
      </c>
      <c r="BC418" s="46" t="str">
        <f>IF(AA418&lt;&gt;"","-" &amp;TEXT(comp[[#This Row],[Mn]],"0.#") &amp;TEXT(AA$1,0),"")</f>
        <v/>
      </c>
      <c r="BD418" s="46" t="str">
        <f>IF(AB418&lt;&gt;"","-" &amp;TEXT(comp[[#This Row],[Sc]],"0.#") &amp;TEXT(AB$1,0),"")</f>
        <v/>
      </c>
      <c r="BE418" s="46" t="str">
        <f>IF(AC418&lt;&gt;"","-" &amp;TEXT(comp[[#This Row],[Ru]],"0.#") &amp;TEXT(AC$1,0),"")</f>
        <v/>
      </c>
      <c r="BF418" s="46" t="str">
        <f>IF(AD418&lt;&gt;"","-" &amp;TEXT(comp[[#This Row],[Ce]],"0.#") &amp;TEXT(AD$1,0),"")</f>
        <v/>
      </c>
      <c r="BG418" s="46" t="str">
        <f>IF(AE418&lt;&gt;"","-" &amp;TEXT([1]comp!$AE418,"0.#") &amp;TEXT(AE$1,0),"")</f>
        <v/>
      </c>
      <c r="BH418" s="44" t="str">
        <f>[1]comp!$D418 &amp; [1]comp!$E418</f>
        <v>Co-6V-2.5TaRuan, J. et al. Accelerated design of novel W-free high-strength Co-base superalloys with extremely wide γ/γʹ region by machine learning and CALPHAD methods. Acta Mater. 186, 425–433 (2020).</v>
      </c>
      <c r="BI418" s="63" t="str">
        <f t="shared" si="32"/>
        <v>Co-2.5Ta-6.V</v>
      </c>
      <c r="BJ418" s="44" t="s">
        <v>2025</v>
      </c>
      <c r="BK418" t="str">
        <f t="shared" si="33"/>
        <v>-2.5Ta-6.V</v>
      </c>
      <c r="BL418"/>
      <c r="BM418"/>
      <c r="BN418"/>
      <c r="BO418"/>
    </row>
    <row r="419" spans="1:67" s="31" customFormat="1" x14ac:dyDescent="0.3">
      <c r="A419" s="26" t="str">
        <f t="shared" si="35"/>
        <v>Co-12.V</v>
      </c>
      <c r="B419" s="60" t="s">
        <v>1481</v>
      </c>
      <c r="C419" s="60" t="s">
        <v>3050</v>
      </c>
      <c r="D419" s="65" t="s">
        <v>865</v>
      </c>
      <c r="E419" s="44" t="s">
        <v>861</v>
      </c>
      <c r="F419" s="44">
        <v>436</v>
      </c>
      <c r="G419" s="54">
        <f t="shared" si="36"/>
        <v>88</v>
      </c>
      <c r="H419" s="54"/>
      <c r="I419" s="54"/>
      <c r="J419" s="54"/>
      <c r="K419" s="54"/>
      <c r="L419" s="54"/>
      <c r="M419" s="54"/>
      <c r="N419" s="54"/>
      <c r="O419" s="54">
        <v>12</v>
      </c>
      <c r="P419" s="54"/>
      <c r="Q419" s="50"/>
      <c r="R419" s="50"/>
      <c r="S419" s="50"/>
      <c r="T419" s="54"/>
      <c r="U419" s="54"/>
      <c r="V419" s="54"/>
      <c r="W419" s="54"/>
      <c r="X419" s="54"/>
      <c r="Y419" s="54"/>
      <c r="Z419" s="54"/>
      <c r="AA419" s="54"/>
      <c r="AB419" s="54"/>
      <c r="AC419" s="54"/>
      <c r="AD419" s="54"/>
      <c r="AE419" s="54"/>
      <c r="AF419" s="44">
        <f t="shared" si="34"/>
        <v>8.5652000000000008</v>
      </c>
      <c r="AG419" s="44"/>
      <c r="AH419" s="44"/>
      <c r="AI419" s="46" t="s">
        <v>1</v>
      </c>
      <c r="AJ419" s="46" t="str">
        <f>IF(I419&lt;&gt;"","-" &amp;TEXT([1]comp!$I419,"0.#") &amp;TEXT(I$1,0),"")</f>
        <v/>
      </c>
      <c r="AK419" s="46" t="str">
        <f>IF(K419&lt;&gt;"","-" &amp;TEXT(comp[[#This Row],[W]],"0.#") &amp;TEXT(K$1,0),"")</f>
        <v/>
      </c>
      <c r="AL419" s="46" t="str">
        <f>IF(H419&lt;&gt;"","-" &amp;TEXT(comp[[#This Row],[Ni]],"0.#") &amp;TEXT(H$1,0),"")</f>
        <v/>
      </c>
      <c r="AM419" s="46" t="str">
        <f>IF(J419&lt;&gt;"","-" &amp;TEXT(comp[[#This Row],[Cr]],"0.#") &amp;TEXT(J$1,0),"")</f>
        <v/>
      </c>
      <c r="AN419" s="46" t="str">
        <f>IF(M419&lt;&gt;"","-" &amp;TEXT(comp[[#This Row],[Ta]],"0.#") &amp;TEXT(M$1,0),"")</f>
        <v/>
      </c>
      <c r="AO419" s="46" t="str">
        <f>IF(N419&lt;&gt;"","-" &amp;TEXT(comp[[#This Row],[Nb]],"0.#") &amp;TEXT(N$1,0),"")</f>
        <v/>
      </c>
      <c r="AP419" s="46" t="str">
        <f>IF(O419&lt;&gt;"","-" &amp;TEXT(comp[[#This Row],[V]],"0.#") &amp;TEXT(O$1,0),"")</f>
        <v>-12.V</v>
      </c>
      <c r="AQ419" s="46" t="str">
        <f>IF(L419&lt;&gt;"","-" &amp;TEXT(comp[[#This Row],[Ti]],"0.#") &amp;TEXT(L$1,0),"")</f>
        <v/>
      </c>
      <c r="AR419" s="46" t="str">
        <f>IF(P419&lt;&gt;"","-" &amp;TEXT(comp[[#This Row],[Mo]],"0.#") &amp;TEXT(P$1,0),"")</f>
        <v/>
      </c>
      <c r="AS419" s="46" t="str">
        <f>IF(Q419&lt;&gt;"","-" &amp;TEXT(comp[[#This Row],[C]],"0.##") &amp;TEXT(Q$1,0),"")</f>
        <v/>
      </c>
      <c r="AT419" s="46" t="str">
        <f>IF(R419&lt;&gt;"","-" &amp;TEXT(comp[[#This Row],[Zr]],"0.##") &amp;TEXT(R$1,0),"")</f>
        <v/>
      </c>
      <c r="AU419" s="46" t="str">
        <f>IF(S419&lt;&gt;"","-" &amp;TEXT(comp[[#This Row],[B]],"0.##") &amp;TEXT(S$1,0),"")</f>
        <v/>
      </c>
      <c r="AV419" s="46" t="str">
        <f>IF(T419&lt;&gt;"","-" &amp;TEXT(comp[[#This Row],[Ir]],"0.#") &amp;TEXT(T$1,0),"")</f>
        <v/>
      </c>
      <c r="AW419" s="46" t="str">
        <f>IF(U419&lt;&gt;"","-" &amp;TEXT(comp[[#This Row],[Re]],"0.#") &amp;TEXT(U$1,0),"")</f>
        <v/>
      </c>
      <c r="AX419" s="46" t="str">
        <f>IF(V419&lt;&gt;"","-" &amp;TEXT(comp[[#This Row],[Si]],"0.#") &amp;TEXT(V$1,0),"")</f>
        <v/>
      </c>
      <c r="AY419" s="46" t="str">
        <f>IF(W419&lt;&gt;"","-" &amp;TEXT(comp[[#This Row],[Fe]],"0.#") &amp;TEXT(W$1,0),"")</f>
        <v/>
      </c>
      <c r="AZ419" s="46" t="str">
        <f>IF(X419&lt;&gt;"","-" &amp;TEXT(comp[[#This Row],[Y]],"0.#") &amp;TEXT(X$1,0),"")</f>
        <v/>
      </c>
      <c r="BA419" s="46" t="str">
        <f>IF(Y419&lt;&gt;"","-" &amp;TEXT(comp[[#This Row],[Hf]],"0.#") &amp;TEXT(Y$1,0),"")</f>
        <v/>
      </c>
      <c r="BB419" s="46" t="str">
        <f>IF(Z419&lt;&gt;"","-" &amp;TEXT(comp[[#This Row],[Ge]],"0.#") &amp;TEXT(Z$1,0),"")</f>
        <v/>
      </c>
      <c r="BC419" s="46" t="str">
        <f>IF(AA419&lt;&gt;"","-" &amp;TEXT(comp[[#This Row],[Mn]],"0.#") &amp;TEXT(AA$1,0),"")</f>
        <v/>
      </c>
      <c r="BD419" s="46" t="str">
        <f>IF(AB419&lt;&gt;"","-" &amp;TEXT(comp[[#This Row],[Sc]],"0.#") &amp;TEXT(AB$1,0),"")</f>
        <v/>
      </c>
      <c r="BE419" s="46" t="str">
        <f>IF(AC419&lt;&gt;"","-" &amp;TEXT(comp[[#This Row],[Ru]],"0.#") &amp;TEXT(AC$1,0),"")</f>
        <v/>
      </c>
      <c r="BF419" s="46" t="str">
        <f>IF(AD419&lt;&gt;"","-" &amp;TEXT(comp[[#This Row],[Ce]],"0.#") &amp;TEXT(AD$1,0),"")</f>
        <v/>
      </c>
      <c r="BG419" s="46" t="str">
        <f>IF(AE419&lt;&gt;"","-" &amp;TEXT([1]comp!$AE419,"0.#") &amp;TEXT(AE$1,0),"")</f>
        <v/>
      </c>
      <c r="BH419" s="44" t="str">
        <f>[1]comp!$D419 &amp; [1]comp!$E419</f>
        <v>Co-10V-2.5TaRuan, J. et al. Accelerated design of novel W-free high-strength Co-base superalloys with extremely wide γ/γʹ region by machine learning and CALPHAD methods. Acta Mater. 186, 425–433 (2020).</v>
      </c>
      <c r="BI419" s="63" t="str">
        <f t="shared" si="32"/>
        <v>Co-12.V</v>
      </c>
      <c r="BJ419" s="44" t="s">
        <v>2026</v>
      </c>
      <c r="BK419" t="str">
        <f t="shared" si="33"/>
        <v>-12.V</v>
      </c>
      <c r="BL419"/>
      <c r="BM419"/>
      <c r="BN419"/>
      <c r="BO419"/>
    </row>
    <row r="420" spans="1:67" s="31" customFormat="1" x14ac:dyDescent="0.3">
      <c r="A420" s="26" t="str">
        <f t="shared" si="35"/>
        <v>Co-2.Ta-12.V</v>
      </c>
      <c r="B420" s="60" t="s">
        <v>1481</v>
      </c>
      <c r="C420" s="60" t="s">
        <v>3051</v>
      </c>
      <c r="D420" s="65" t="s">
        <v>862</v>
      </c>
      <c r="E420" s="44" t="s">
        <v>861</v>
      </c>
      <c r="F420" s="44">
        <v>437</v>
      </c>
      <c r="G420" s="54">
        <f t="shared" si="36"/>
        <v>86</v>
      </c>
      <c r="H420" s="54"/>
      <c r="I420" s="54"/>
      <c r="J420" s="54"/>
      <c r="K420" s="54"/>
      <c r="L420" s="54"/>
      <c r="M420" s="54">
        <v>2</v>
      </c>
      <c r="N420" s="54"/>
      <c r="O420" s="54">
        <v>12</v>
      </c>
      <c r="P420" s="54"/>
      <c r="Q420" s="50"/>
      <c r="R420" s="50"/>
      <c r="S420" s="50"/>
      <c r="T420" s="54"/>
      <c r="U420" s="54"/>
      <c r="V420" s="54"/>
      <c r="W420" s="54"/>
      <c r="X420" s="54"/>
      <c r="Y420" s="54"/>
      <c r="Z420" s="54"/>
      <c r="AA420" s="54"/>
      <c r="AB420" s="54"/>
      <c r="AC420" s="54"/>
      <c r="AD420" s="54"/>
      <c r="AE420" s="54"/>
      <c r="AF420" s="44">
        <f t="shared" si="34"/>
        <v>8.7202000000000002</v>
      </c>
      <c r="AG420" s="44"/>
      <c r="AH420" s="44"/>
      <c r="AI420" s="46" t="s">
        <v>1</v>
      </c>
      <c r="AJ420" s="46" t="str">
        <f>IF(I420&lt;&gt;"","-" &amp;TEXT([1]comp!$I420,"0.#") &amp;TEXT(I$1,0),"")</f>
        <v/>
      </c>
      <c r="AK420" s="46" t="str">
        <f>IF(K420&lt;&gt;"","-" &amp;TEXT(comp[[#This Row],[W]],"0.#") &amp;TEXT(K$1,0),"")</f>
        <v/>
      </c>
      <c r="AL420" s="46" t="str">
        <f>IF(H420&lt;&gt;"","-" &amp;TEXT(comp[[#This Row],[Ni]],"0.#") &amp;TEXT(H$1,0),"")</f>
        <v/>
      </c>
      <c r="AM420" s="46" t="str">
        <f>IF(J420&lt;&gt;"","-" &amp;TEXT(comp[[#This Row],[Cr]],"0.#") &amp;TEXT(J$1,0),"")</f>
        <v/>
      </c>
      <c r="AN420" s="46" t="str">
        <f>IF(M420&lt;&gt;"","-" &amp;TEXT(comp[[#This Row],[Ta]],"0.#") &amp;TEXT(M$1,0),"")</f>
        <v>-2.Ta</v>
      </c>
      <c r="AO420" s="46" t="str">
        <f>IF(N420&lt;&gt;"","-" &amp;TEXT(comp[[#This Row],[Nb]],"0.#") &amp;TEXT(N$1,0),"")</f>
        <v/>
      </c>
      <c r="AP420" s="46" t="str">
        <f>IF(O420&lt;&gt;"","-" &amp;TEXT(comp[[#This Row],[V]],"0.#") &amp;TEXT(O$1,0),"")</f>
        <v>-12.V</v>
      </c>
      <c r="AQ420" s="46" t="str">
        <f>IF(L420&lt;&gt;"","-" &amp;TEXT(comp[[#This Row],[Ti]],"0.#") &amp;TEXT(L$1,0),"")</f>
        <v/>
      </c>
      <c r="AR420" s="46" t="str">
        <f>IF(P420&lt;&gt;"","-" &amp;TEXT(comp[[#This Row],[Mo]],"0.#") &amp;TEXT(P$1,0),"")</f>
        <v/>
      </c>
      <c r="AS420" s="46" t="str">
        <f>IF(Q420&lt;&gt;"","-" &amp;TEXT(comp[[#This Row],[C]],"0.##") &amp;TEXT(Q$1,0),"")</f>
        <v/>
      </c>
      <c r="AT420" s="46" t="str">
        <f>IF(R420&lt;&gt;"","-" &amp;TEXT(comp[[#This Row],[Zr]],"0.##") &amp;TEXT(R$1,0),"")</f>
        <v/>
      </c>
      <c r="AU420" s="46" t="str">
        <f>IF(S420&lt;&gt;"","-" &amp;TEXT(comp[[#This Row],[B]],"0.##") &amp;TEXT(S$1,0),"")</f>
        <v/>
      </c>
      <c r="AV420" s="46" t="str">
        <f>IF(T420&lt;&gt;"","-" &amp;TEXT(comp[[#This Row],[Ir]],"0.#") &amp;TEXT(T$1,0),"")</f>
        <v/>
      </c>
      <c r="AW420" s="46" t="str">
        <f>IF(U420&lt;&gt;"","-" &amp;TEXT(comp[[#This Row],[Re]],"0.#") &amp;TEXT(U$1,0),"")</f>
        <v/>
      </c>
      <c r="AX420" s="46" t="str">
        <f>IF(V420&lt;&gt;"","-" &amp;TEXT(comp[[#This Row],[Si]],"0.#") &amp;TEXT(V$1,0),"")</f>
        <v/>
      </c>
      <c r="AY420" s="46" t="str">
        <f>IF(W420&lt;&gt;"","-" &amp;TEXT(comp[[#This Row],[Fe]],"0.#") &amp;TEXT(W$1,0),"")</f>
        <v/>
      </c>
      <c r="AZ420" s="46" t="str">
        <f>IF(X420&lt;&gt;"","-" &amp;TEXT(comp[[#This Row],[Y]],"0.#") &amp;TEXT(X$1,0),"")</f>
        <v/>
      </c>
      <c r="BA420" s="46" t="str">
        <f>IF(Y420&lt;&gt;"","-" &amp;TEXT(comp[[#This Row],[Hf]],"0.#") &amp;TEXT(Y$1,0),"")</f>
        <v/>
      </c>
      <c r="BB420" s="46" t="str">
        <f>IF(Z420&lt;&gt;"","-" &amp;TEXT(comp[[#This Row],[Ge]],"0.#") &amp;TEXT(Z$1,0),"")</f>
        <v/>
      </c>
      <c r="BC420" s="46" t="str">
        <f>IF(AA420&lt;&gt;"","-" &amp;TEXT(comp[[#This Row],[Mn]],"0.#") &amp;TEXT(AA$1,0),"")</f>
        <v/>
      </c>
      <c r="BD420" s="46" t="str">
        <f>IF(AB420&lt;&gt;"","-" &amp;TEXT(comp[[#This Row],[Sc]],"0.#") &amp;TEXT(AB$1,0),"")</f>
        <v/>
      </c>
      <c r="BE420" s="46" t="str">
        <f>IF(AC420&lt;&gt;"","-" &amp;TEXT(comp[[#This Row],[Ru]],"0.#") &amp;TEXT(AC$1,0),"")</f>
        <v/>
      </c>
      <c r="BF420" s="46" t="str">
        <f>IF(AD420&lt;&gt;"","-" &amp;TEXT(comp[[#This Row],[Ce]],"0.#") &amp;TEXT(AD$1,0),"")</f>
        <v/>
      </c>
      <c r="BG420" s="46" t="str">
        <f>IF(AE420&lt;&gt;"","-" &amp;TEXT([1]comp!$AE420,"0.#") &amp;TEXT(AE$1,0),"")</f>
        <v/>
      </c>
      <c r="BH420" s="44" t="str">
        <f>[1]comp!$D420 &amp; [1]comp!$E420</f>
        <v>Co-12V-2TaRuan, J. et al. Accelerated design of novel W-free high-strength Co-base superalloys with extremely wide γ/γʹ region by machine learning and CALPHAD methods. Acta Mater. 186, 425–433 (2020).</v>
      </c>
      <c r="BI420" s="63" t="str">
        <f t="shared" si="32"/>
        <v>Co-2.Ta-12.V</v>
      </c>
      <c r="BJ420" s="44" t="s">
        <v>1828</v>
      </c>
      <c r="BK420" t="str">
        <f t="shared" si="33"/>
        <v>-2.Ta-12.V</v>
      </c>
      <c r="BL420"/>
      <c r="BM420"/>
      <c r="BN420"/>
      <c r="BO420"/>
    </row>
    <row r="421" spans="1:67" s="31" customFormat="1" x14ac:dyDescent="0.3">
      <c r="A421" s="26" t="str">
        <f t="shared" si="35"/>
        <v>Co-2.Al-2.Ta-12.V</v>
      </c>
      <c r="B421" s="60" t="s">
        <v>1481</v>
      </c>
      <c r="C421" s="80" t="s">
        <v>3379</v>
      </c>
      <c r="D421" s="65" t="s">
        <v>863</v>
      </c>
      <c r="E421" s="44" t="s">
        <v>861</v>
      </c>
      <c r="F421" s="44">
        <v>438</v>
      </c>
      <c r="G421" s="54">
        <f t="shared" si="36"/>
        <v>84</v>
      </c>
      <c r="H421" s="54"/>
      <c r="I421" s="54">
        <v>2</v>
      </c>
      <c r="J421" s="54"/>
      <c r="K421" s="54"/>
      <c r="L421" s="54"/>
      <c r="M421" s="54">
        <v>2</v>
      </c>
      <c r="N421" s="54"/>
      <c r="O421" s="54">
        <v>12</v>
      </c>
      <c r="P421" s="54"/>
      <c r="Q421" s="50"/>
      <c r="R421" s="50"/>
      <c r="S421" s="50"/>
      <c r="T421" s="54"/>
      <c r="U421" s="54"/>
      <c r="V421" s="54"/>
      <c r="W421" s="54"/>
      <c r="X421" s="54"/>
      <c r="Y421" s="54"/>
      <c r="Z421" s="54"/>
      <c r="AA421" s="54"/>
      <c r="AB421" s="54"/>
      <c r="AC421" s="54"/>
      <c r="AD421" s="54"/>
      <c r="AE421" s="54"/>
      <c r="AF421" s="44">
        <f t="shared" si="34"/>
        <v>8.5961999999999996</v>
      </c>
      <c r="AG421" s="44"/>
      <c r="AH421" s="44"/>
      <c r="AI421" s="46" t="s">
        <v>1</v>
      </c>
      <c r="AJ421" s="46" t="str">
        <f>IF(I421&lt;&gt;"","-" &amp;TEXT([1]comp!$I421,"0.#") &amp;TEXT(I$1,0),"")</f>
        <v>-2.Al</v>
      </c>
      <c r="AK421" s="46" t="str">
        <f>IF(K421&lt;&gt;"","-" &amp;TEXT(comp[[#This Row],[W]],"0.#") &amp;TEXT(K$1,0),"")</f>
        <v/>
      </c>
      <c r="AL421" s="46" t="str">
        <f>IF(H421&lt;&gt;"","-" &amp;TEXT(comp[[#This Row],[Ni]],"0.#") &amp;TEXT(H$1,0),"")</f>
        <v/>
      </c>
      <c r="AM421" s="46" t="str">
        <f>IF(J421&lt;&gt;"","-" &amp;TEXT(comp[[#This Row],[Cr]],"0.#") &amp;TEXT(J$1,0),"")</f>
        <v/>
      </c>
      <c r="AN421" s="46" t="str">
        <f>IF(M421&lt;&gt;"","-" &amp;TEXT(comp[[#This Row],[Ta]],"0.#") &amp;TEXT(M$1,0),"")</f>
        <v>-2.Ta</v>
      </c>
      <c r="AO421" s="46" t="str">
        <f>IF(N421&lt;&gt;"","-" &amp;TEXT(comp[[#This Row],[Nb]],"0.#") &amp;TEXT(N$1,0),"")</f>
        <v/>
      </c>
      <c r="AP421" s="46" t="str">
        <f>IF(O421&lt;&gt;"","-" &amp;TEXT(comp[[#This Row],[V]],"0.#") &amp;TEXT(O$1,0),"")</f>
        <v>-12.V</v>
      </c>
      <c r="AQ421" s="46" t="str">
        <f>IF(L421&lt;&gt;"","-" &amp;TEXT(comp[[#This Row],[Ti]],"0.#") &amp;TEXT(L$1,0),"")</f>
        <v/>
      </c>
      <c r="AR421" s="46" t="str">
        <f>IF(P421&lt;&gt;"","-" &amp;TEXT(comp[[#This Row],[Mo]],"0.#") &amp;TEXT(P$1,0),"")</f>
        <v/>
      </c>
      <c r="AS421" s="46" t="str">
        <f>IF(Q421&lt;&gt;"","-" &amp;TEXT(comp[[#This Row],[C]],"0.##") &amp;TEXT(Q$1,0),"")</f>
        <v/>
      </c>
      <c r="AT421" s="46" t="str">
        <f>IF(R421&lt;&gt;"","-" &amp;TEXT(comp[[#This Row],[Zr]],"0.##") &amp;TEXT(R$1,0),"")</f>
        <v/>
      </c>
      <c r="AU421" s="46" t="str">
        <f>IF(S421&lt;&gt;"","-" &amp;TEXT(comp[[#This Row],[B]],"0.##") &amp;TEXT(S$1,0),"")</f>
        <v/>
      </c>
      <c r="AV421" s="46" t="str">
        <f>IF(T421&lt;&gt;"","-" &amp;TEXT(comp[[#This Row],[Ir]],"0.#") &amp;TEXT(T$1,0),"")</f>
        <v/>
      </c>
      <c r="AW421" s="46" t="str">
        <f>IF(U421&lt;&gt;"","-" &amp;TEXT(comp[[#This Row],[Re]],"0.#") &amp;TEXT(U$1,0),"")</f>
        <v/>
      </c>
      <c r="AX421" s="46" t="str">
        <f>IF(V421&lt;&gt;"","-" &amp;TEXT(comp[[#This Row],[Si]],"0.#") &amp;TEXT(V$1,0),"")</f>
        <v/>
      </c>
      <c r="AY421" s="46" t="str">
        <f>IF(W421&lt;&gt;"","-" &amp;TEXT(comp[[#This Row],[Fe]],"0.#") &amp;TEXT(W$1,0),"")</f>
        <v/>
      </c>
      <c r="AZ421" s="46" t="str">
        <f>IF(X421&lt;&gt;"","-" &amp;TEXT(comp[[#This Row],[Y]],"0.#") &amp;TEXT(X$1,0),"")</f>
        <v/>
      </c>
      <c r="BA421" s="46" t="str">
        <f>IF(Y421&lt;&gt;"","-" &amp;TEXT(comp[[#This Row],[Hf]],"0.#") &amp;TEXT(Y$1,0),"")</f>
        <v/>
      </c>
      <c r="BB421" s="46" t="str">
        <f>IF(Z421&lt;&gt;"","-" &amp;TEXT(comp[[#This Row],[Ge]],"0.#") &amp;TEXT(Z$1,0),"")</f>
        <v/>
      </c>
      <c r="BC421" s="46" t="str">
        <f>IF(AA421&lt;&gt;"","-" &amp;TEXT(comp[[#This Row],[Mn]],"0.#") &amp;TEXT(AA$1,0),"")</f>
        <v/>
      </c>
      <c r="BD421" s="46" t="str">
        <f>IF(AB421&lt;&gt;"","-" &amp;TEXT(comp[[#This Row],[Sc]],"0.#") &amp;TEXT(AB$1,0),"")</f>
        <v/>
      </c>
      <c r="BE421" s="46" t="str">
        <f>IF(AC421&lt;&gt;"","-" &amp;TEXT(comp[[#This Row],[Ru]],"0.#") &amp;TEXT(AC$1,0),"")</f>
        <v/>
      </c>
      <c r="BF421" s="46" t="str">
        <f>IF(AD421&lt;&gt;"","-" &amp;TEXT(comp[[#This Row],[Ce]],"0.#") &amp;TEXT(AD$1,0),"")</f>
        <v/>
      </c>
      <c r="BG421" s="46" t="str">
        <f>IF(AE421&lt;&gt;"","-" &amp;TEXT([1]comp!$AE421,"0.#") &amp;TEXT(AE$1,0),"")</f>
        <v/>
      </c>
      <c r="BH421" s="44" t="str">
        <f>[1]comp!$D421 &amp; [1]comp!$E421</f>
        <v>Co-12V-2Ta-2AlRuan, J. et al. Accelerated design of novel W-free high-strength Co-base superalloys with extremely wide γ/γʹ region by machine learning and CALPHAD methods. Acta Mater. 186, 425–433 (2020).</v>
      </c>
      <c r="BI421" s="63" t="str">
        <f t="shared" si="32"/>
        <v>Co-2.Al-2.Ta-12.V</v>
      </c>
      <c r="BJ421" s="44" t="s">
        <v>1829</v>
      </c>
      <c r="BK421" t="str">
        <f t="shared" si="33"/>
        <v>-2.Al-2.Ta-12.V</v>
      </c>
      <c r="BL421"/>
      <c r="BM421"/>
      <c r="BN421"/>
      <c r="BO421"/>
    </row>
    <row r="422" spans="1:67" s="31" customFormat="1" x14ac:dyDescent="0.3">
      <c r="A422" s="26" t="str">
        <f t="shared" si="35"/>
        <v>Co-5.8Ti-16.9V</v>
      </c>
      <c r="B422" s="60" t="s">
        <v>1481</v>
      </c>
      <c r="C422" s="60" t="s">
        <v>3052</v>
      </c>
      <c r="D422" s="65" t="s">
        <v>859</v>
      </c>
      <c r="E422" s="44" t="s">
        <v>858</v>
      </c>
      <c r="F422" s="44">
        <v>439</v>
      </c>
      <c r="G422" s="54">
        <f t="shared" si="36"/>
        <v>77.289999999999992</v>
      </c>
      <c r="H422" s="54"/>
      <c r="I422" s="54"/>
      <c r="J422" s="54"/>
      <c r="K422" s="54"/>
      <c r="L422" s="54">
        <v>5.83</v>
      </c>
      <c r="M422" s="54"/>
      <c r="N422" s="54"/>
      <c r="O422" s="54">
        <v>16.88</v>
      </c>
      <c r="P422" s="54"/>
      <c r="Q422" s="50"/>
      <c r="R422" s="50"/>
      <c r="S422" s="50"/>
      <c r="T422" s="54"/>
      <c r="U422" s="54"/>
      <c r="V422" s="54"/>
      <c r="W422" s="54"/>
      <c r="X422" s="54"/>
      <c r="Y422" s="54"/>
      <c r="Z422" s="54"/>
      <c r="AA422" s="54"/>
      <c r="AB422" s="54"/>
      <c r="AC422" s="54"/>
      <c r="AD422" s="54"/>
      <c r="AE422" s="54"/>
      <c r="AF422" s="44">
        <f t="shared" si="34"/>
        <v>8.1729360999999994</v>
      </c>
      <c r="AG422" s="44"/>
      <c r="AH422" s="44"/>
      <c r="AI422" s="46" t="s">
        <v>1</v>
      </c>
      <c r="AJ422" s="46" t="str">
        <f>IF(I422&lt;&gt;"","-" &amp;TEXT([1]comp!$I422,"0.#") &amp;TEXT(I$1,0),"")</f>
        <v/>
      </c>
      <c r="AK422" s="46" t="str">
        <f>IF(K422&lt;&gt;"","-" &amp;TEXT(comp[[#This Row],[W]],"0.#") &amp;TEXT(K$1,0),"")</f>
        <v/>
      </c>
      <c r="AL422" s="46" t="str">
        <f>IF(H422&lt;&gt;"","-" &amp;TEXT(comp[[#This Row],[Ni]],"0.#") &amp;TEXT(H$1,0),"")</f>
        <v/>
      </c>
      <c r="AM422" s="46" t="str">
        <f>IF(J422&lt;&gt;"","-" &amp;TEXT(comp[[#This Row],[Cr]],"0.#") &amp;TEXT(J$1,0),"")</f>
        <v/>
      </c>
      <c r="AN422" s="46" t="str">
        <f>IF(M422&lt;&gt;"","-" &amp;TEXT(comp[[#This Row],[Ta]],"0.#") &amp;TEXT(M$1,0),"")</f>
        <v/>
      </c>
      <c r="AO422" s="46" t="str">
        <f>IF(N422&lt;&gt;"","-" &amp;TEXT(comp[[#This Row],[Nb]],"0.#") &amp;TEXT(N$1,0),"")</f>
        <v/>
      </c>
      <c r="AP422" s="46" t="str">
        <f>IF(O422&lt;&gt;"","-" &amp;TEXT(comp[[#This Row],[V]],"0.#") &amp;TEXT(O$1,0),"")</f>
        <v>-16.9V</v>
      </c>
      <c r="AQ422" s="46" t="str">
        <f>IF(L422&lt;&gt;"","-" &amp;TEXT(comp[[#This Row],[Ti]],"0.#") &amp;TEXT(L$1,0),"")</f>
        <v>-5.8Ti</v>
      </c>
      <c r="AR422" s="46" t="str">
        <f>IF(P422&lt;&gt;"","-" &amp;TEXT(comp[[#This Row],[Mo]],"0.#") &amp;TEXT(P$1,0),"")</f>
        <v/>
      </c>
      <c r="AS422" s="46" t="str">
        <f>IF(Q422&lt;&gt;"","-" &amp;TEXT(comp[[#This Row],[C]],"0.##") &amp;TEXT(Q$1,0),"")</f>
        <v/>
      </c>
      <c r="AT422" s="46" t="str">
        <f>IF(R422&lt;&gt;"","-" &amp;TEXT(comp[[#This Row],[Zr]],"0.##") &amp;TEXT(R$1,0),"")</f>
        <v/>
      </c>
      <c r="AU422" s="46" t="str">
        <f>IF(S422&lt;&gt;"","-" &amp;TEXT(comp[[#This Row],[B]],"0.##") &amp;TEXT(S$1,0),"")</f>
        <v/>
      </c>
      <c r="AV422" s="46" t="str">
        <f>IF(T422&lt;&gt;"","-" &amp;TEXT(comp[[#This Row],[Ir]],"0.#") &amp;TEXT(T$1,0),"")</f>
        <v/>
      </c>
      <c r="AW422" s="46" t="str">
        <f>IF(U422&lt;&gt;"","-" &amp;TEXT(comp[[#This Row],[Re]],"0.#") &amp;TEXT(U$1,0),"")</f>
        <v/>
      </c>
      <c r="AX422" s="46" t="str">
        <f>IF(V422&lt;&gt;"","-" &amp;TEXT(comp[[#This Row],[Si]],"0.#") &amp;TEXT(V$1,0),"")</f>
        <v/>
      </c>
      <c r="AY422" s="46" t="str">
        <f>IF(W422&lt;&gt;"","-" &amp;TEXT(comp[[#This Row],[Fe]],"0.#") &amp;TEXT(W$1,0),"")</f>
        <v/>
      </c>
      <c r="AZ422" s="46" t="str">
        <f>IF(X422&lt;&gt;"","-" &amp;TEXT(comp[[#This Row],[Y]],"0.#") &amp;TEXT(X$1,0),"")</f>
        <v/>
      </c>
      <c r="BA422" s="46" t="str">
        <f>IF(Y422&lt;&gt;"","-" &amp;TEXT(comp[[#This Row],[Hf]],"0.#") &amp;TEXT(Y$1,0),"")</f>
        <v/>
      </c>
      <c r="BB422" s="46" t="str">
        <f>IF(Z422&lt;&gt;"","-" &amp;TEXT(comp[[#This Row],[Ge]],"0.#") &amp;TEXT(Z$1,0),"")</f>
        <v/>
      </c>
      <c r="BC422" s="46" t="str">
        <f>IF(AA422&lt;&gt;"","-" &amp;TEXT(comp[[#This Row],[Mn]],"0.#") &amp;TEXT(AA$1,0),"")</f>
        <v/>
      </c>
      <c r="BD422" s="46" t="str">
        <f>IF(AB422&lt;&gt;"","-" &amp;TEXT(comp[[#This Row],[Sc]],"0.#") &amp;TEXT(AB$1,0),"")</f>
        <v/>
      </c>
      <c r="BE422" s="46" t="str">
        <f>IF(AC422&lt;&gt;"","-" &amp;TEXT(comp[[#This Row],[Ru]],"0.#") &amp;TEXT(AC$1,0),"")</f>
        <v/>
      </c>
      <c r="BF422" s="46" t="str">
        <f>IF(AD422&lt;&gt;"","-" &amp;TEXT(comp[[#This Row],[Ce]],"0.#") &amp;TEXT(AD$1,0),"")</f>
        <v/>
      </c>
      <c r="BG422" s="46" t="str">
        <f>IF(AE422&lt;&gt;"","-" &amp;TEXT([1]comp!$AE422,"0.#") &amp;TEXT(AE$1,0),"")</f>
        <v/>
      </c>
      <c r="BH422" s="44" t="str">
        <f>[1]comp!$D422 &amp; [1]comp!$E422</f>
        <v>Co-5.83Ti-16.88VRuan, J. J. et al. Experimental investigation of phase equilibria and microstructure in the Co-Ti-V ternary system. Intermetallics 49, 121–131 (2014).</v>
      </c>
      <c r="BI422" s="63" t="str">
        <f t="shared" si="32"/>
        <v>Co-5.8Ti-16.9V</v>
      </c>
      <c r="BJ422" s="44" t="s">
        <v>1949</v>
      </c>
      <c r="BK422" t="str">
        <f t="shared" si="33"/>
        <v>-16.9V-5.8Ti</v>
      </c>
      <c r="BL422"/>
      <c r="BM422"/>
      <c r="BN422"/>
      <c r="BO422"/>
    </row>
    <row r="423" spans="1:67" s="31" customFormat="1" x14ac:dyDescent="0.3">
      <c r="A423" s="26" t="str">
        <f t="shared" si="35"/>
        <v>Co-5.Ti-15.V</v>
      </c>
      <c r="B423" s="60" t="s">
        <v>1481</v>
      </c>
      <c r="C423" s="60" t="s">
        <v>3053</v>
      </c>
      <c r="D423" s="65" t="s">
        <v>855</v>
      </c>
      <c r="E423" s="44" t="s">
        <v>854</v>
      </c>
      <c r="F423" s="44">
        <v>440</v>
      </c>
      <c r="G423" s="54">
        <f t="shared" si="36"/>
        <v>80</v>
      </c>
      <c r="H423" s="54"/>
      <c r="I423" s="54"/>
      <c r="J423" s="54"/>
      <c r="K423" s="54"/>
      <c r="L423" s="54">
        <v>5</v>
      </c>
      <c r="M423" s="54"/>
      <c r="N423" s="54"/>
      <c r="O423" s="54">
        <v>15</v>
      </c>
      <c r="P423" s="54"/>
      <c r="Q423" s="50"/>
      <c r="R423" s="50"/>
      <c r="S423" s="50"/>
      <c r="T423" s="54"/>
      <c r="U423" s="54"/>
      <c r="V423" s="54"/>
      <c r="W423" s="54"/>
      <c r="X423" s="54"/>
      <c r="Y423" s="54"/>
      <c r="Z423" s="54"/>
      <c r="AA423" s="54"/>
      <c r="AB423" s="54"/>
      <c r="AC423" s="54"/>
      <c r="AD423" s="54"/>
      <c r="AE423" s="54"/>
      <c r="AF423" s="44">
        <f t="shared" si="34"/>
        <v>8.261849999999999</v>
      </c>
      <c r="AG423" s="44"/>
      <c r="AH423" s="44"/>
      <c r="AI423" s="46" t="s">
        <v>1</v>
      </c>
      <c r="AJ423" s="46" t="str">
        <f>IF(I423&lt;&gt;"","-" &amp;TEXT([1]comp!$I423,"0.#") &amp;TEXT(I$1,0),"")</f>
        <v/>
      </c>
      <c r="AK423" s="46" t="str">
        <f>IF(K423&lt;&gt;"","-" &amp;TEXT(comp[[#This Row],[W]],"0.#") &amp;TEXT(K$1,0),"")</f>
        <v/>
      </c>
      <c r="AL423" s="46" t="str">
        <f>IF(H423&lt;&gt;"","-" &amp;TEXT(comp[[#This Row],[Ni]],"0.#") &amp;TEXT(H$1,0),"")</f>
        <v/>
      </c>
      <c r="AM423" s="46" t="str">
        <f>IF(J423&lt;&gt;"","-" &amp;TEXT(comp[[#This Row],[Cr]],"0.#") &amp;TEXT(J$1,0),"")</f>
        <v/>
      </c>
      <c r="AN423" s="46" t="str">
        <f>IF(M423&lt;&gt;"","-" &amp;TEXT(comp[[#This Row],[Ta]],"0.#") &amp;TEXT(M$1,0),"")</f>
        <v/>
      </c>
      <c r="AO423" s="46" t="str">
        <f>IF(N423&lt;&gt;"","-" &amp;TEXT(comp[[#This Row],[Nb]],"0.#") &amp;TEXT(N$1,0),"")</f>
        <v/>
      </c>
      <c r="AP423" s="46" t="str">
        <f>IF(O423&lt;&gt;"","-" &amp;TEXT(comp[[#This Row],[V]],"0.#") &amp;TEXT(O$1,0),"")</f>
        <v>-15.V</v>
      </c>
      <c r="AQ423" s="46" t="str">
        <f>IF(L423&lt;&gt;"","-" &amp;TEXT(comp[[#This Row],[Ti]],"0.#") &amp;TEXT(L$1,0),"")</f>
        <v>-5.Ti</v>
      </c>
      <c r="AR423" s="46" t="str">
        <f>IF(P423&lt;&gt;"","-" &amp;TEXT(comp[[#This Row],[Mo]],"0.#") &amp;TEXT(P$1,0),"")</f>
        <v/>
      </c>
      <c r="AS423" s="46" t="str">
        <f>IF(Q423&lt;&gt;"","-" &amp;TEXT(comp[[#This Row],[C]],"0.##") &amp;TEXT(Q$1,0),"")</f>
        <v/>
      </c>
      <c r="AT423" s="46" t="str">
        <f>IF(R423&lt;&gt;"","-" &amp;TEXT(comp[[#This Row],[Zr]],"0.##") &amp;TEXT(R$1,0),"")</f>
        <v/>
      </c>
      <c r="AU423" s="46" t="str">
        <f>IF(S423&lt;&gt;"","-" &amp;TEXT(comp[[#This Row],[B]],"0.##") &amp;TEXT(S$1,0),"")</f>
        <v/>
      </c>
      <c r="AV423" s="46" t="str">
        <f>IF(T423&lt;&gt;"","-" &amp;TEXT(comp[[#This Row],[Ir]],"0.#") &amp;TEXT(T$1,0),"")</f>
        <v/>
      </c>
      <c r="AW423" s="46" t="str">
        <f>IF(U423&lt;&gt;"","-" &amp;TEXT(comp[[#This Row],[Re]],"0.#") &amp;TEXT(U$1,0),"")</f>
        <v/>
      </c>
      <c r="AX423" s="46" t="str">
        <f>IF(V423&lt;&gt;"","-" &amp;TEXT(comp[[#This Row],[Si]],"0.#") &amp;TEXT(V$1,0),"")</f>
        <v/>
      </c>
      <c r="AY423" s="46" t="str">
        <f>IF(W423&lt;&gt;"","-" &amp;TEXT(comp[[#This Row],[Fe]],"0.#") &amp;TEXT(W$1,0),"")</f>
        <v/>
      </c>
      <c r="AZ423" s="46" t="str">
        <f>IF(X423&lt;&gt;"","-" &amp;TEXT(comp[[#This Row],[Y]],"0.#") &amp;TEXT(X$1,0),"")</f>
        <v/>
      </c>
      <c r="BA423" s="46" t="str">
        <f>IF(Y423&lt;&gt;"","-" &amp;TEXT(comp[[#This Row],[Hf]],"0.#") &amp;TEXT(Y$1,0),"")</f>
        <v/>
      </c>
      <c r="BB423" s="46" t="str">
        <f>IF(Z423&lt;&gt;"","-" &amp;TEXT(comp[[#This Row],[Ge]],"0.#") &amp;TEXT(Z$1,0),"")</f>
        <v/>
      </c>
      <c r="BC423" s="46" t="str">
        <f>IF(AA423&lt;&gt;"","-" &amp;TEXT(comp[[#This Row],[Mn]],"0.#") &amp;TEXT(AA$1,0),"")</f>
        <v/>
      </c>
      <c r="BD423" s="46" t="str">
        <f>IF(AB423&lt;&gt;"","-" &amp;TEXT(comp[[#This Row],[Sc]],"0.#") &amp;TEXT(AB$1,0),"")</f>
        <v/>
      </c>
      <c r="BE423" s="46" t="str">
        <f>IF(AC423&lt;&gt;"","-" &amp;TEXT(comp[[#This Row],[Ru]],"0.#") &amp;TEXT(AC$1,0),"")</f>
        <v/>
      </c>
      <c r="BF423" s="46" t="str">
        <f>IF(AD423&lt;&gt;"","-" &amp;TEXT(comp[[#This Row],[Ce]],"0.#") &amp;TEXT(AD$1,0),"")</f>
        <v/>
      </c>
      <c r="BG423" s="46" t="str">
        <f>IF(AE423&lt;&gt;"","-" &amp;TEXT([1]comp!$AE423,"0.#") &amp;TEXT(AE$1,0),"")</f>
        <v/>
      </c>
      <c r="BH423" s="44" t="str">
        <f>[1]comp!$D423 &amp; [1]comp!$E423</f>
        <v>Co-5Ti-15VRuan, J. J. et al. Novel Co-Ti-V-base superalloys reinforced by L12-ordered γ′ phase. Intermetallics 92, 126–132 (2018).</v>
      </c>
      <c r="BI423" s="63" t="str">
        <f t="shared" si="32"/>
        <v>Co-5.Ti-15.V</v>
      </c>
      <c r="BJ423" s="44" t="s">
        <v>1830</v>
      </c>
      <c r="BK423" t="str">
        <f t="shared" si="33"/>
        <v>-15.V-5.Ti</v>
      </c>
      <c r="BL423"/>
      <c r="BM423"/>
      <c r="BN423"/>
      <c r="BO423"/>
    </row>
    <row r="424" spans="1:67" s="31" customFormat="1" x14ac:dyDescent="0.3">
      <c r="A424" s="26" t="str">
        <f t="shared" si="35"/>
        <v>Co-2.Al-5.Ti-15.V</v>
      </c>
      <c r="B424" s="60" t="s">
        <v>1481</v>
      </c>
      <c r="C424" s="60" t="s">
        <v>3054</v>
      </c>
      <c r="D424" s="65" t="s">
        <v>856</v>
      </c>
      <c r="E424" s="44" t="s">
        <v>854</v>
      </c>
      <c r="F424" s="44">
        <v>441</v>
      </c>
      <c r="G424" s="54">
        <f t="shared" si="36"/>
        <v>78</v>
      </c>
      <c r="H424" s="54"/>
      <c r="I424" s="54">
        <v>2</v>
      </c>
      <c r="J424" s="54"/>
      <c r="K424" s="54"/>
      <c r="L424" s="54">
        <v>5</v>
      </c>
      <c r="M424" s="54"/>
      <c r="N424" s="54"/>
      <c r="O424" s="54">
        <v>15</v>
      </c>
      <c r="P424" s="54"/>
      <c r="Q424" s="50"/>
      <c r="R424" s="50"/>
      <c r="S424" s="50"/>
      <c r="T424" s="54"/>
      <c r="U424" s="54"/>
      <c r="V424" s="54"/>
      <c r="W424" s="54"/>
      <c r="X424" s="54"/>
      <c r="Y424" s="54"/>
      <c r="Z424" s="54"/>
      <c r="AA424" s="54"/>
      <c r="AB424" s="54"/>
      <c r="AC424" s="54"/>
      <c r="AD424" s="54"/>
      <c r="AE424" s="54"/>
      <c r="AF424" s="44">
        <f t="shared" si="34"/>
        <v>8.1378500000000003</v>
      </c>
      <c r="AG424" s="44"/>
      <c r="AH424" s="44"/>
      <c r="AI424" s="46" t="s">
        <v>1</v>
      </c>
      <c r="AJ424" s="46" t="str">
        <f>IF(I424&lt;&gt;"","-" &amp;TEXT([1]comp!$I424,"0.#") &amp;TEXT(I$1,0),"")</f>
        <v>-2.Al</v>
      </c>
      <c r="AK424" s="46" t="str">
        <f>IF(K424&lt;&gt;"","-" &amp;TEXT(comp[[#This Row],[W]],"0.#") &amp;TEXT(K$1,0),"")</f>
        <v/>
      </c>
      <c r="AL424" s="46" t="str">
        <f>IF(H424&lt;&gt;"","-" &amp;TEXT(comp[[#This Row],[Ni]],"0.#") &amp;TEXT(H$1,0),"")</f>
        <v/>
      </c>
      <c r="AM424" s="46" t="str">
        <f>IF(J424&lt;&gt;"","-" &amp;TEXT(comp[[#This Row],[Cr]],"0.#") &amp;TEXT(J$1,0),"")</f>
        <v/>
      </c>
      <c r="AN424" s="46" t="str">
        <f>IF(M424&lt;&gt;"","-" &amp;TEXT(comp[[#This Row],[Ta]],"0.#") &amp;TEXT(M$1,0),"")</f>
        <v/>
      </c>
      <c r="AO424" s="46" t="str">
        <f>IF(N424&lt;&gt;"","-" &amp;TEXT(comp[[#This Row],[Nb]],"0.#") &amp;TEXT(N$1,0),"")</f>
        <v/>
      </c>
      <c r="AP424" s="46" t="str">
        <f>IF(O424&lt;&gt;"","-" &amp;TEXT(comp[[#This Row],[V]],"0.#") &amp;TEXT(O$1,0),"")</f>
        <v>-15.V</v>
      </c>
      <c r="AQ424" s="46" t="str">
        <f>IF(L424&lt;&gt;"","-" &amp;TEXT(comp[[#This Row],[Ti]],"0.#") &amp;TEXT(L$1,0),"")</f>
        <v>-5.Ti</v>
      </c>
      <c r="AR424" s="46" t="str">
        <f>IF(P424&lt;&gt;"","-" &amp;TEXT(comp[[#This Row],[Mo]],"0.#") &amp;TEXT(P$1,0),"")</f>
        <v/>
      </c>
      <c r="AS424" s="46" t="str">
        <f>IF(Q424&lt;&gt;"","-" &amp;TEXT(comp[[#This Row],[C]],"0.##") &amp;TEXT(Q$1,0),"")</f>
        <v/>
      </c>
      <c r="AT424" s="46" t="str">
        <f>IF(R424&lt;&gt;"","-" &amp;TEXT(comp[[#This Row],[Zr]],"0.##") &amp;TEXT(R$1,0),"")</f>
        <v/>
      </c>
      <c r="AU424" s="46" t="str">
        <f>IF(S424&lt;&gt;"","-" &amp;TEXT(comp[[#This Row],[B]],"0.##") &amp;TEXT(S$1,0),"")</f>
        <v/>
      </c>
      <c r="AV424" s="46" t="str">
        <f>IF(T424&lt;&gt;"","-" &amp;TEXT(comp[[#This Row],[Ir]],"0.#") &amp;TEXT(T$1,0),"")</f>
        <v/>
      </c>
      <c r="AW424" s="46" t="str">
        <f>IF(U424&lt;&gt;"","-" &amp;TEXT(comp[[#This Row],[Re]],"0.#") &amp;TEXT(U$1,0),"")</f>
        <v/>
      </c>
      <c r="AX424" s="46" t="str">
        <f>IF(V424&lt;&gt;"","-" &amp;TEXT(comp[[#This Row],[Si]],"0.#") &amp;TEXT(V$1,0),"")</f>
        <v/>
      </c>
      <c r="AY424" s="46" t="str">
        <f>IF(W424&lt;&gt;"","-" &amp;TEXT(comp[[#This Row],[Fe]],"0.#") &amp;TEXT(W$1,0),"")</f>
        <v/>
      </c>
      <c r="AZ424" s="46" t="str">
        <f>IF(X424&lt;&gt;"","-" &amp;TEXT(comp[[#This Row],[Y]],"0.#") &amp;TEXT(X$1,0),"")</f>
        <v/>
      </c>
      <c r="BA424" s="46" t="str">
        <f>IF(Y424&lt;&gt;"","-" &amp;TEXT(comp[[#This Row],[Hf]],"0.#") &amp;TEXT(Y$1,0),"")</f>
        <v/>
      </c>
      <c r="BB424" s="46" t="str">
        <f>IF(Z424&lt;&gt;"","-" &amp;TEXT(comp[[#This Row],[Ge]],"0.#") &amp;TEXT(Z$1,0),"")</f>
        <v/>
      </c>
      <c r="BC424" s="46" t="str">
        <f>IF(AA424&lt;&gt;"","-" &amp;TEXT(comp[[#This Row],[Mn]],"0.#") &amp;TEXT(AA$1,0),"")</f>
        <v/>
      </c>
      <c r="BD424" s="46" t="str">
        <f>IF(AB424&lt;&gt;"","-" &amp;TEXT(comp[[#This Row],[Sc]],"0.#") &amp;TEXT(AB$1,0),"")</f>
        <v/>
      </c>
      <c r="BE424" s="46" t="str">
        <f>IF(AC424&lt;&gt;"","-" &amp;TEXT(comp[[#This Row],[Ru]],"0.#") &amp;TEXT(AC$1,0),"")</f>
        <v/>
      </c>
      <c r="BF424" s="46" t="str">
        <f>IF(AD424&lt;&gt;"","-" &amp;TEXT(comp[[#This Row],[Ce]],"0.#") &amp;TEXT(AD$1,0),"")</f>
        <v/>
      </c>
      <c r="BG424" s="46" t="str">
        <f>IF(AE424&lt;&gt;"","-" &amp;TEXT([1]comp!$AE424,"0.#") &amp;TEXT(AE$1,0),"")</f>
        <v/>
      </c>
      <c r="BH424" s="44" t="str">
        <f>[1]comp!$D424 &amp; [1]comp!$E424</f>
        <v>Co-5Ti-15V-2AlRuan, J. J. et al. Novel Co-Ti-V-base superalloys reinforced by L12-ordered γ′ phase. Intermetallics 92, 126–132 (2018).</v>
      </c>
      <c r="BI424" s="63" t="str">
        <f t="shared" si="32"/>
        <v>Co-2.Al-5.Ti-15.V</v>
      </c>
      <c r="BJ424" s="44" t="s">
        <v>1831</v>
      </c>
      <c r="BK424" t="str">
        <f t="shared" si="33"/>
        <v>-2.Al-15.V-5.Ti</v>
      </c>
      <c r="BL424"/>
      <c r="BM424"/>
      <c r="BN424"/>
      <c r="BO424"/>
    </row>
    <row r="425" spans="1:67" s="31" customFormat="1" x14ac:dyDescent="0.3">
      <c r="A425" s="26" t="str">
        <f t="shared" si="35"/>
        <v>Co-2.Ni-5.Ti-15.V</v>
      </c>
      <c r="B425" s="60" t="s">
        <v>1481</v>
      </c>
      <c r="C425" s="60" t="s">
        <v>3055</v>
      </c>
      <c r="D425" s="65" t="s">
        <v>857</v>
      </c>
      <c r="E425" s="44" t="s">
        <v>854</v>
      </c>
      <c r="F425" s="44">
        <v>442</v>
      </c>
      <c r="G425" s="54">
        <f t="shared" si="36"/>
        <v>78</v>
      </c>
      <c r="H425" s="54">
        <v>2</v>
      </c>
      <c r="I425" s="54"/>
      <c r="J425" s="54"/>
      <c r="K425" s="54"/>
      <c r="L425" s="54">
        <v>5</v>
      </c>
      <c r="M425" s="54"/>
      <c r="N425" s="54"/>
      <c r="O425" s="54">
        <v>15</v>
      </c>
      <c r="P425" s="54"/>
      <c r="Q425" s="50"/>
      <c r="R425" s="50"/>
      <c r="S425" s="50"/>
      <c r="T425" s="54"/>
      <c r="U425" s="54"/>
      <c r="V425" s="54"/>
      <c r="W425" s="54"/>
      <c r="X425" s="54"/>
      <c r="Y425" s="54"/>
      <c r="Z425" s="54"/>
      <c r="AA425" s="54"/>
      <c r="AB425" s="54"/>
      <c r="AC425" s="54"/>
      <c r="AD425" s="54"/>
      <c r="AE425" s="54"/>
      <c r="AF425" s="44">
        <f t="shared" si="34"/>
        <v>8.2620100000000001</v>
      </c>
      <c r="AG425" s="44"/>
      <c r="AH425" s="44"/>
      <c r="AI425" s="46" t="s">
        <v>1</v>
      </c>
      <c r="AJ425" s="46" t="str">
        <f>IF(I425&lt;&gt;"","-" &amp;TEXT([1]comp!$I425,"0.#") &amp;TEXT(I$1,0),"")</f>
        <v/>
      </c>
      <c r="AK425" s="46" t="str">
        <f>IF(K425&lt;&gt;"","-" &amp;TEXT(comp[[#This Row],[W]],"0.#") &amp;TEXT(K$1,0),"")</f>
        <v/>
      </c>
      <c r="AL425" s="46" t="str">
        <f>IF(H425&lt;&gt;"","-" &amp;TEXT(comp[[#This Row],[Ni]],"0.#") &amp;TEXT(H$1,0),"")</f>
        <v>-2.Ni</v>
      </c>
      <c r="AM425" s="46" t="str">
        <f>IF(J425&lt;&gt;"","-" &amp;TEXT(comp[[#This Row],[Cr]],"0.#") &amp;TEXT(J$1,0),"")</f>
        <v/>
      </c>
      <c r="AN425" s="46" t="str">
        <f>IF(M425&lt;&gt;"","-" &amp;TEXT(comp[[#This Row],[Ta]],"0.#") &amp;TEXT(M$1,0),"")</f>
        <v/>
      </c>
      <c r="AO425" s="46" t="str">
        <f>IF(N425&lt;&gt;"","-" &amp;TEXT(comp[[#This Row],[Nb]],"0.#") &amp;TEXT(N$1,0),"")</f>
        <v/>
      </c>
      <c r="AP425" s="46" t="str">
        <f>IF(O425&lt;&gt;"","-" &amp;TEXT(comp[[#This Row],[V]],"0.#") &amp;TEXT(O$1,0),"")</f>
        <v>-15.V</v>
      </c>
      <c r="AQ425" s="46" t="str">
        <f>IF(L425&lt;&gt;"","-" &amp;TEXT(comp[[#This Row],[Ti]],"0.#") &amp;TEXT(L$1,0),"")</f>
        <v>-5.Ti</v>
      </c>
      <c r="AR425" s="46" t="str">
        <f>IF(P425&lt;&gt;"","-" &amp;TEXT(comp[[#This Row],[Mo]],"0.#") &amp;TEXT(P$1,0),"")</f>
        <v/>
      </c>
      <c r="AS425" s="46" t="str">
        <f>IF(Q425&lt;&gt;"","-" &amp;TEXT(comp[[#This Row],[C]],"0.##") &amp;TEXT(Q$1,0),"")</f>
        <v/>
      </c>
      <c r="AT425" s="46" t="str">
        <f>IF(R425&lt;&gt;"","-" &amp;TEXT(comp[[#This Row],[Zr]],"0.##") &amp;TEXT(R$1,0),"")</f>
        <v/>
      </c>
      <c r="AU425" s="46" t="str">
        <f>IF(S425&lt;&gt;"","-" &amp;TEXT(comp[[#This Row],[B]],"0.##") &amp;TEXT(S$1,0),"")</f>
        <v/>
      </c>
      <c r="AV425" s="46" t="str">
        <f>IF(T425&lt;&gt;"","-" &amp;TEXT(comp[[#This Row],[Ir]],"0.#") &amp;TEXT(T$1,0),"")</f>
        <v/>
      </c>
      <c r="AW425" s="46" t="str">
        <f>IF(U425&lt;&gt;"","-" &amp;TEXT(comp[[#This Row],[Re]],"0.#") &amp;TEXT(U$1,0),"")</f>
        <v/>
      </c>
      <c r="AX425" s="46" t="str">
        <f>IF(V425&lt;&gt;"","-" &amp;TEXT(comp[[#This Row],[Si]],"0.#") &amp;TEXT(V$1,0),"")</f>
        <v/>
      </c>
      <c r="AY425" s="46" t="str">
        <f>IF(W425&lt;&gt;"","-" &amp;TEXT(comp[[#This Row],[Fe]],"0.#") &amp;TEXT(W$1,0),"")</f>
        <v/>
      </c>
      <c r="AZ425" s="46" t="str">
        <f>IF(X425&lt;&gt;"","-" &amp;TEXT(comp[[#This Row],[Y]],"0.#") &amp;TEXT(X$1,0),"")</f>
        <v/>
      </c>
      <c r="BA425" s="46" t="str">
        <f>IF(Y425&lt;&gt;"","-" &amp;TEXT(comp[[#This Row],[Hf]],"0.#") &amp;TEXT(Y$1,0),"")</f>
        <v/>
      </c>
      <c r="BB425" s="46" t="str">
        <f>IF(Z425&lt;&gt;"","-" &amp;TEXT(comp[[#This Row],[Ge]],"0.#") &amp;TEXT(Z$1,0),"")</f>
        <v/>
      </c>
      <c r="BC425" s="46" t="str">
        <f>IF(AA425&lt;&gt;"","-" &amp;TEXT(comp[[#This Row],[Mn]],"0.#") &amp;TEXT(AA$1,0),"")</f>
        <v/>
      </c>
      <c r="BD425" s="46" t="str">
        <f>IF(AB425&lt;&gt;"","-" &amp;TEXT(comp[[#This Row],[Sc]],"0.#") &amp;TEXT(AB$1,0),"")</f>
        <v/>
      </c>
      <c r="BE425" s="46" t="str">
        <f>IF(AC425&lt;&gt;"","-" &amp;TEXT(comp[[#This Row],[Ru]],"0.#") &amp;TEXT(AC$1,0),"")</f>
        <v/>
      </c>
      <c r="BF425" s="46" t="str">
        <f>IF(AD425&lt;&gt;"","-" &amp;TEXT(comp[[#This Row],[Ce]],"0.#") &amp;TEXT(AD$1,0),"")</f>
        <v/>
      </c>
      <c r="BG425" s="46" t="str">
        <f>IF(AE425&lt;&gt;"","-" &amp;TEXT([1]comp!$AE425,"0.#") &amp;TEXT(AE$1,0),"")</f>
        <v/>
      </c>
      <c r="BH425" s="44" t="str">
        <f>[1]comp!$D425 &amp; [1]comp!$E425</f>
        <v>Co-5Ti-15V-2NiRuan, J. J. et al. Novel Co-Ti-V-base superalloys reinforced by L12-ordered γ′ phase. Intermetallics 92, 126–132 (2018).</v>
      </c>
      <c r="BI425" s="63" t="str">
        <f t="shared" si="32"/>
        <v>Co-2.Ni-5.Ti-15.V</v>
      </c>
      <c r="BJ425" s="44" t="s">
        <v>1832</v>
      </c>
      <c r="BK425" t="str">
        <f t="shared" si="33"/>
        <v>-2.Ni-15.V-5.Ti</v>
      </c>
      <c r="BL425"/>
      <c r="BM425"/>
      <c r="BN425"/>
      <c r="BO425"/>
    </row>
    <row r="426" spans="1:67" s="31" customFormat="1" x14ac:dyDescent="0.3">
      <c r="A426" s="26" t="str">
        <f t="shared" si="35"/>
        <v>Co-9.Al-7.5W</v>
      </c>
      <c r="B426" s="38" t="s">
        <v>1484</v>
      </c>
      <c r="C426" s="38" t="s">
        <v>2930</v>
      </c>
      <c r="D426" s="37" t="s">
        <v>874</v>
      </c>
      <c r="E426" s="31" t="s">
        <v>873</v>
      </c>
      <c r="F426" s="31">
        <v>444</v>
      </c>
      <c r="G426" s="54">
        <f t="shared" si="36"/>
        <v>83.5</v>
      </c>
      <c r="H426" s="55"/>
      <c r="I426" s="55">
        <v>9</v>
      </c>
      <c r="J426" s="55"/>
      <c r="K426" s="55">
        <v>7.5</v>
      </c>
      <c r="L426" s="55"/>
      <c r="M426" s="55"/>
      <c r="N426" s="55"/>
      <c r="O426" s="55"/>
      <c r="P426" s="55"/>
      <c r="Q426" s="51"/>
      <c r="R426" s="51"/>
      <c r="S426" s="51"/>
      <c r="T426" s="55"/>
      <c r="U426" s="55"/>
      <c r="V426" s="55"/>
      <c r="W426" s="55"/>
      <c r="X426" s="55"/>
      <c r="Y426" s="55"/>
      <c r="Z426" s="55"/>
      <c r="AA426" s="55"/>
      <c r="AB426" s="55"/>
      <c r="AC426" s="55"/>
      <c r="AD426" s="55"/>
      <c r="AE426" s="55"/>
      <c r="AF426" s="31">
        <f t="shared" si="34"/>
        <v>9.1182499999999997</v>
      </c>
      <c r="AI426" s="46" t="s">
        <v>1</v>
      </c>
      <c r="AJ426" s="46" t="str">
        <f>IF(I426&lt;&gt;"","-" &amp;TEXT([1]comp!$I426,"0.#") &amp;TEXT(I$1,0),"")</f>
        <v>-9.Al</v>
      </c>
      <c r="AK426" s="46" t="str">
        <f>IF(K426&lt;&gt;"","-" &amp;TEXT(comp[[#This Row],[W]],"0.#") &amp;TEXT(K$1,0),"")</f>
        <v>-7.5W</v>
      </c>
      <c r="AL426" s="46" t="str">
        <f>IF(H426&lt;&gt;"","-" &amp;TEXT(comp[[#This Row],[Ni]],"0.#") &amp;TEXT(H$1,0),"")</f>
        <v/>
      </c>
      <c r="AM426" s="46" t="str">
        <f>IF(J426&lt;&gt;"","-" &amp;TEXT(comp[[#This Row],[Cr]],"0.#") &amp;TEXT(J$1,0),"")</f>
        <v/>
      </c>
      <c r="AN426" s="46" t="str">
        <f>IF(M426&lt;&gt;"","-" &amp;TEXT(comp[[#This Row],[Ta]],"0.#") &amp;TEXT(M$1,0),"")</f>
        <v/>
      </c>
      <c r="AO426" s="46" t="str">
        <f>IF(N426&lt;&gt;"","-" &amp;TEXT(comp[[#This Row],[Nb]],"0.#") &amp;TEXT(N$1,0),"")</f>
        <v/>
      </c>
      <c r="AP426" s="46" t="str">
        <f>IF(O426&lt;&gt;"","-" &amp;TEXT(comp[[#This Row],[V]],"0.#") &amp;TEXT(O$1,0),"")</f>
        <v/>
      </c>
      <c r="AQ426" s="46" t="str">
        <f>IF(L426&lt;&gt;"","-" &amp;TEXT(comp[[#This Row],[Ti]],"0.#") &amp;TEXT(L$1,0),"")</f>
        <v/>
      </c>
      <c r="AR426" s="46" t="str">
        <f>IF(P426&lt;&gt;"","-" &amp;TEXT(comp[[#This Row],[Mo]],"0.#") &amp;TEXT(P$1,0),"")</f>
        <v/>
      </c>
      <c r="AS426" s="46" t="str">
        <f>IF(Q426&lt;&gt;"","-" &amp;TEXT(comp[[#This Row],[C]],"0.##") &amp;TEXT(Q$1,0),"")</f>
        <v/>
      </c>
      <c r="AT426" s="46" t="str">
        <f>IF(R426&lt;&gt;"","-" &amp;TEXT(comp[[#This Row],[Zr]],"0.##") &amp;TEXT(R$1,0),"")</f>
        <v/>
      </c>
      <c r="AU426" s="46" t="str">
        <f>IF(S426&lt;&gt;"","-" &amp;TEXT(comp[[#This Row],[B]],"0.##") &amp;TEXT(S$1,0),"")</f>
        <v/>
      </c>
      <c r="AV426" s="46" t="str">
        <f>IF(T426&lt;&gt;"","-" &amp;TEXT(comp[[#This Row],[Ir]],"0.#") &amp;TEXT(T$1,0),"")</f>
        <v/>
      </c>
      <c r="AW426" s="46" t="str">
        <f>IF(U426&lt;&gt;"","-" &amp;TEXT(comp[[#This Row],[Re]],"0.#") &amp;TEXT(U$1,0),"")</f>
        <v/>
      </c>
      <c r="AX426" s="46" t="str">
        <f>IF(V426&lt;&gt;"","-" &amp;TEXT(comp[[#This Row],[Si]],"0.#") &amp;TEXT(V$1,0),"")</f>
        <v/>
      </c>
      <c r="AY426" s="46" t="str">
        <f>IF(W426&lt;&gt;"","-" &amp;TEXT(comp[[#This Row],[Fe]],"0.#") &amp;TEXT(W$1,0),"")</f>
        <v/>
      </c>
      <c r="AZ426" s="46" t="str">
        <f>IF(X426&lt;&gt;"","-" &amp;TEXT(comp[[#This Row],[Y]],"0.#") &amp;TEXT(X$1,0),"")</f>
        <v/>
      </c>
      <c r="BA426" s="46" t="str">
        <f>IF(Y426&lt;&gt;"","-" &amp;TEXT(comp[[#This Row],[Hf]],"0.#") &amp;TEXT(Y$1,0),"")</f>
        <v/>
      </c>
      <c r="BB426" s="46" t="str">
        <f>IF(Z426&lt;&gt;"","-" &amp;TEXT(comp[[#This Row],[Ge]],"0.#") &amp;TEXT(Z$1,0),"")</f>
        <v/>
      </c>
      <c r="BC426" s="46" t="str">
        <f>IF(AA426&lt;&gt;"","-" &amp;TEXT(comp[[#This Row],[Mn]],"0.#") &amp;TEXT(AA$1,0),"")</f>
        <v/>
      </c>
      <c r="BD426" s="46" t="str">
        <f>IF(AB426&lt;&gt;"","-" &amp;TEXT(comp[[#This Row],[Sc]],"0.#") &amp;TEXT(AB$1,0),"")</f>
        <v/>
      </c>
      <c r="BE426" s="46" t="str">
        <f>IF(AC426&lt;&gt;"","-" &amp;TEXT(comp[[#This Row],[Ru]],"0.#") &amp;TEXT(AC$1,0),"")</f>
        <v/>
      </c>
      <c r="BF426" s="46" t="str">
        <f>IF(AD426&lt;&gt;"","-" &amp;TEXT(comp[[#This Row],[Ce]],"0.#") &amp;TEXT(AD$1,0),"")</f>
        <v/>
      </c>
      <c r="BG426" s="46" t="str">
        <f>IF(AE426&lt;&gt;"","-" &amp;TEXT([1]comp!$AE426,"0.#") &amp;TEXT(AE$1,0),"")</f>
        <v/>
      </c>
      <c r="BH426" s="31" t="str">
        <f>[1]comp!$D426 &amp; [1]comp!$E426</f>
        <v>The OriginalSato, J. et al. Cobalt-base high-temperature alloys. Science (80-. ). 312, 90–91 (2006).</v>
      </c>
      <c r="BI426" s="73" t="str">
        <f t="shared" si="32"/>
        <v>Co-9.Al-7.5W</v>
      </c>
      <c r="BJ426" s="31" t="s">
        <v>1834</v>
      </c>
      <c r="BK426" t="str">
        <f t="shared" si="33"/>
        <v>-9.Al-7.5W</v>
      </c>
      <c r="BL426"/>
      <c r="BM426"/>
      <c r="BN426"/>
      <c r="BO426"/>
    </row>
    <row r="427" spans="1:67" s="31" customFormat="1" x14ac:dyDescent="0.3">
      <c r="A427" s="26" t="str">
        <f t="shared" si="35"/>
        <v>Co-8.8Al-9.8W-2.Ta</v>
      </c>
      <c r="B427" s="38" t="s">
        <v>1484</v>
      </c>
      <c r="C427" s="38" t="s">
        <v>2839</v>
      </c>
      <c r="D427" s="37" t="s">
        <v>796</v>
      </c>
      <c r="E427" s="31" t="s">
        <v>873</v>
      </c>
      <c r="F427" s="31">
        <v>445</v>
      </c>
      <c r="G427" s="54">
        <f t="shared" si="36"/>
        <v>79.400000000000006</v>
      </c>
      <c r="H427" s="55"/>
      <c r="I427" s="55">
        <v>8.8000000000000007</v>
      </c>
      <c r="J427" s="55"/>
      <c r="K427" s="55">
        <v>9.8000000000000007</v>
      </c>
      <c r="L427" s="55"/>
      <c r="M427" s="55">
        <v>2</v>
      </c>
      <c r="N427" s="55"/>
      <c r="O427" s="55"/>
      <c r="P427" s="55"/>
      <c r="Q427" s="51"/>
      <c r="R427" s="51"/>
      <c r="S427" s="51"/>
      <c r="T427" s="55"/>
      <c r="U427" s="55"/>
      <c r="V427" s="55"/>
      <c r="W427" s="55"/>
      <c r="X427" s="55"/>
      <c r="Y427" s="55"/>
      <c r="Z427" s="55"/>
      <c r="AA427" s="55"/>
      <c r="AB427" s="55"/>
      <c r="AC427" s="55"/>
      <c r="AD427" s="55"/>
      <c r="AE427" s="55"/>
      <c r="AF427" s="31">
        <f t="shared" si="34"/>
        <v>9.5236999999999998</v>
      </c>
      <c r="AI427" s="46" t="s">
        <v>1</v>
      </c>
      <c r="AJ427" s="46" t="str">
        <f>IF(I427&lt;&gt;"","-" &amp;TEXT([1]comp!$I427,"0.#") &amp;TEXT(I$1,0),"")</f>
        <v>-8.8Al</v>
      </c>
      <c r="AK427" s="46" t="str">
        <f>IF(K427&lt;&gt;"","-" &amp;TEXT(comp[[#This Row],[W]],"0.#") &amp;TEXT(K$1,0),"")</f>
        <v>-9.8W</v>
      </c>
      <c r="AL427" s="46" t="str">
        <f>IF(H427&lt;&gt;"","-" &amp;TEXT(comp[[#This Row],[Ni]],"0.#") &amp;TEXT(H$1,0),"")</f>
        <v/>
      </c>
      <c r="AM427" s="46" t="str">
        <f>IF(J427&lt;&gt;"","-" &amp;TEXT(comp[[#This Row],[Cr]],"0.#") &amp;TEXT(J$1,0),"")</f>
        <v/>
      </c>
      <c r="AN427" s="46" t="str">
        <f>IF(M427&lt;&gt;"","-" &amp;TEXT(comp[[#This Row],[Ta]],"0.#") &amp;TEXT(M$1,0),"")</f>
        <v>-2.Ta</v>
      </c>
      <c r="AO427" s="46" t="str">
        <f>IF(N427&lt;&gt;"","-" &amp;TEXT(comp[[#This Row],[Nb]],"0.#") &amp;TEXT(N$1,0),"")</f>
        <v/>
      </c>
      <c r="AP427" s="46" t="str">
        <f>IF(O427&lt;&gt;"","-" &amp;TEXT(comp[[#This Row],[V]],"0.#") &amp;TEXT(O$1,0),"")</f>
        <v/>
      </c>
      <c r="AQ427" s="46" t="str">
        <f>IF(L427&lt;&gt;"","-" &amp;TEXT(comp[[#This Row],[Ti]],"0.#") &amp;TEXT(L$1,0),"")</f>
        <v/>
      </c>
      <c r="AR427" s="46" t="str">
        <f>IF(P427&lt;&gt;"","-" &amp;TEXT(comp[[#This Row],[Mo]],"0.#") &amp;TEXT(P$1,0),"")</f>
        <v/>
      </c>
      <c r="AS427" s="46" t="str">
        <f>IF(Q427&lt;&gt;"","-" &amp;TEXT(comp[[#This Row],[C]],"0.##") &amp;TEXT(Q$1,0),"")</f>
        <v/>
      </c>
      <c r="AT427" s="46" t="str">
        <f>IF(R427&lt;&gt;"","-" &amp;TEXT(comp[[#This Row],[Zr]],"0.##") &amp;TEXT(R$1,0),"")</f>
        <v/>
      </c>
      <c r="AU427" s="46" t="str">
        <f>IF(S427&lt;&gt;"","-" &amp;TEXT(comp[[#This Row],[B]],"0.##") &amp;TEXT(S$1,0),"")</f>
        <v/>
      </c>
      <c r="AV427" s="46" t="str">
        <f>IF(T427&lt;&gt;"","-" &amp;TEXT(comp[[#This Row],[Ir]],"0.#") &amp;TEXT(T$1,0),"")</f>
        <v/>
      </c>
      <c r="AW427" s="46" t="str">
        <f>IF(U427&lt;&gt;"","-" &amp;TEXT(comp[[#This Row],[Re]],"0.#") &amp;TEXT(U$1,0),"")</f>
        <v/>
      </c>
      <c r="AX427" s="46" t="str">
        <f>IF(V427&lt;&gt;"","-" &amp;TEXT(comp[[#This Row],[Si]],"0.#") &amp;TEXT(V$1,0),"")</f>
        <v/>
      </c>
      <c r="AY427" s="46" t="str">
        <f>IF(W427&lt;&gt;"","-" &amp;TEXT(comp[[#This Row],[Fe]],"0.#") &amp;TEXT(W$1,0),"")</f>
        <v/>
      </c>
      <c r="AZ427" s="46" t="str">
        <f>IF(X427&lt;&gt;"","-" &amp;TEXT(comp[[#This Row],[Y]],"0.#") &amp;TEXT(X$1,0),"")</f>
        <v/>
      </c>
      <c r="BA427" s="46" t="str">
        <f>IF(Y427&lt;&gt;"","-" &amp;TEXT(comp[[#This Row],[Hf]],"0.#") &amp;TEXT(Y$1,0),"")</f>
        <v/>
      </c>
      <c r="BB427" s="46" t="str">
        <f>IF(Z427&lt;&gt;"","-" &amp;TEXT(comp[[#This Row],[Ge]],"0.#") &amp;TEXT(Z$1,0),"")</f>
        <v/>
      </c>
      <c r="BC427" s="46" t="str">
        <f>IF(AA427&lt;&gt;"","-" &amp;TEXT(comp[[#This Row],[Mn]],"0.#") &amp;TEXT(AA$1,0),"")</f>
        <v/>
      </c>
      <c r="BD427" s="46" t="str">
        <f>IF(AB427&lt;&gt;"","-" &amp;TEXT(comp[[#This Row],[Sc]],"0.#") &amp;TEXT(AB$1,0),"")</f>
        <v/>
      </c>
      <c r="BE427" s="46" t="str">
        <f>IF(AC427&lt;&gt;"","-" &amp;TEXT(comp[[#This Row],[Ru]],"0.#") &amp;TEXT(AC$1,0),"")</f>
        <v/>
      </c>
      <c r="BF427" s="46" t="str">
        <f>IF(AD427&lt;&gt;"","-" &amp;TEXT(comp[[#This Row],[Ce]],"0.#") &amp;TEXT(AD$1,0),"")</f>
        <v/>
      </c>
      <c r="BG427" s="46" t="str">
        <f>IF(AE427&lt;&gt;"","-" &amp;TEXT([1]comp!$AE427,"0.#") &amp;TEXT(AE$1,0),"")</f>
        <v/>
      </c>
      <c r="BH427" s="31" t="str">
        <f>[1]comp!$D427 &amp; [1]comp!$E427</f>
        <v>Co-8.8Al-9.8W-2TaSato, J. et al. Cobalt-base high-temperature alloys. Science (80-. ). 312, 90–91 (2006).</v>
      </c>
      <c r="BI427" s="73" t="str">
        <f t="shared" si="32"/>
        <v>Co-8.8Al-9.8W-2.Ta</v>
      </c>
      <c r="BJ427" s="31" t="s">
        <v>1610</v>
      </c>
      <c r="BK427" t="str">
        <f t="shared" si="33"/>
        <v>-8.8Al-9.8W-2.Ta</v>
      </c>
      <c r="BL427"/>
      <c r="BM427"/>
      <c r="BN427"/>
      <c r="BO427"/>
    </row>
    <row r="428" spans="1:67" s="31" customFormat="1" x14ac:dyDescent="0.3">
      <c r="A428" s="26" t="str">
        <f t="shared" si="35"/>
        <v>Co-9.2Al-9.W</v>
      </c>
      <c r="B428" s="38" t="s">
        <v>1484</v>
      </c>
      <c r="C428" s="38" t="s">
        <v>2756</v>
      </c>
      <c r="D428" s="37" t="s">
        <v>801</v>
      </c>
      <c r="E428" s="31" t="s">
        <v>873</v>
      </c>
      <c r="F428" s="31">
        <v>446</v>
      </c>
      <c r="G428" s="54">
        <f t="shared" si="36"/>
        <v>81.8</v>
      </c>
      <c r="H428" s="55"/>
      <c r="I428" s="55">
        <v>9.1999999999999993</v>
      </c>
      <c r="J428" s="55"/>
      <c r="K428" s="55">
        <v>9</v>
      </c>
      <c r="L428" s="55"/>
      <c r="M428" s="55"/>
      <c r="N428" s="55"/>
      <c r="O428" s="55"/>
      <c r="P428" s="55"/>
      <c r="Q428" s="51"/>
      <c r="R428" s="51"/>
      <c r="S428" s="51"/>
      <c r="T428" s="55"/>
      <c r="U428" s="55"/>
      <c r="V428" s="55"/>
      <c r="W428" s="55"/>
      <c r="X428" s="55"/>
      <c r="Y428" s="55"/>
      <c r="Z428" s="55"/>
      <c r="AA428" s="55"/>
      <c r="AB428" s="55"/>
      <c r="AC428" s="55"/>
      <c r="AD428" s="55"/>
      <c r="AE428" s="55"/>
      <c r="AF428" s="31">
        <f t="shared" si="34"/>
        <v>9.2611000000000008</v>
      </c>
      <c r="AI428" s="46" t="s">
        <v>1</v>
      </c>
      <c r="AJ428" s="46" t="str">
        <f>IF(I428&lt;&gt;"","-" &amp;TEXT([1]comp!$I428,"0.#") &amp;TEXT(I$1,0),"")</f>
        <v>-9.2Al</v>
      </c>
      <c r="AK428" s="46" t="str">
        <f>IF(K428&lt;&gt;"","-" &amp;TEXT(comp[[#This Row],[W]],"0.#") &amp;TEXT(K$1,0),"")</f>
        <v>-9.W</v>
      </c>
      <c r="AL428" s="46" t="str">
        <f>IF(H428&lt;&gt;"","-" &amp;TEXT(comp[[#This Row],[Ni]],"0.#") &amp;TEXT(H$1,0),"")</f>
        <v/>
      </c>
      <c r="AM428" s="46" t="str">
        <f>IF(J428&lt;&gt;"","-" &amp;TEXT(comp[[#This Row],[Cr]],"0.#") &amp;TEXT(J$1,0),"")</f>
        <v/>
      </c>
      <c r="AN428" s="46" t="str">
        <f>IF(M428&lt;&gt;"","-" &amp;TEXT(comp[[#This Row],[Ta]],"0.#") &amp;TEXT(M$1,0),"")</f>
        <v/>
      </c>
      <c r="AO428" s="46" t="str">
        <f>IF(N428&lt;&gt;"","-" &amp;TEXT(comp[[#This Row],[Nb]],"0.#") &amp;TEXT(N$1,0),"")</f>
        <v/>
      </c>
      <c r="AP428" s="46" t="str">
        <f>IF(O428&lt;&gt;"","-" &amp;TEXT(comp[[#This Row],[V]],"0.#") &amp;TEXT(O$1,0),"")</f>
        <v/>
      </c>
      <c r="AQ428" s="46" t="str">
        <f>IF(L428&lt;&gt;"","-" &amp;TEXT(comp[[#This Row],[Ti]],"0.#") &amp;TEXT(L$1,0),"")</f>
        <v/>
      </c>
      <c r="AR428" s="46" t="str">
        <f>IF(P428&lt;&gt;"","-" &amp;TEXT(comp[[#This Row],[Mo]],"0.#") &amp;TEXT(P$1,0),"")</f>
        <v/>
      </c>
      <c r="AS428" s="46" t="str">
        <f>IF(Q428&lt;&gt;"","-" &amp;TEXT(comp[[#This Row],[C]],"0.##") &amp;TEXT(Q$1,0),"")</f>
        <v/>
      </c>
      <c r="AT428" s="46" t="str">
        <f>IF(R428&lt;&gt;"","-" &amp;TEXT(comp[[#This Row],[Zr]],"0.##") &amp;TEXT(R$1,0),"")</f>
        <v/>
      </c>
      <c r="AU428" s="46" t="str">
        <f>IF(S428&lt;&gt;"","-" &amp;TEXT(comp[[#This Row],[B]],"0.##") &amp;TEXT(S$1,0),"")</f>
        <v/>
      </c>
      <c r="AV428" s="46" t="str">
        <f>IF(T428&lt;&gt;"","-" &amp;TEXT(comp[[#This Row],[Ir]],"0.#") &amp;TEXT(T$1,0),"")</f>
        <v/>
      </c>
      <c r="AW428" s="46" t="str">
        <f>IF(U428&lt;&gt;"","-" &amp;TEXT(comp[[#This Row],[Re]],"0.#") &amp;TEXT(U$1,0),"")</f>
        <v/>
      </c>
      <c r="AX428" s="46" t="str">
        <f>IF(V428&lt;&gt;"","-" &amp;TEXT(comp[[#This Row],[Si]],"0.#") &amp;TEXT(V$1,0),"")</f>
        <v/>
      </c>
      <c r="AY428" s="46" t="str">
        <f>IF(W428&lt;&gt;"","-" &amp;TEXT(comp[[#This Row],[Fe]],"0.#") &amp;TEXT(W$1,0),"")</f>
        <v/>
      </c>
      <c r="AZ428" s="46" t="str">
        <f>IF(X428&lt;&gt;"","-" &amp;TEXT(comp[[#This Row],[Y]],"0.#") &amp;TEXT(X$1,0),"")</f>
        <v/>
      </c>
      <c r="BA428" s="46" t="str">
        <f>IF(Y428&lt;&gt;"","-" &amp;TEXT(comp[[#This Row],[Hf]],"0.#") &amp;TEXT(Y$1,0),"")</f>
        <v/>
      </c>
      <c r="BB428" s="46" t="str">
        <f>IF(Z428&lt;&gt;"","-" &amp;TEXT(comp[[#This Row],[Ge]],"0.#") &amp;TEXT(Z$1,0),"")</f>
        <v/>
      </c>
      <c r="BC428" s="46" t="str">
        <f>IF(AA428&lt;&gt;"","-" &amp;TEXT(comp[[#This Row],[Mn]],"0.#") &amp;TEXT(AA$1,0),"")</f>
        <v/>
      </c>
      <c r="BD428" s="46" t="str">
        <f>IF(AB428&lt;&gt;"","-" &amp;TEXT(comp[[#This Row],[Sc]],"0.#") &amp;TEXT(AB$1,0),"")</f>
        <v/>
      </c>
      <c r="BE428" s="46" t="str">
        <f>IF(AC428&lt;&gt;"","-" &amp;TEXT(comp[[#This Row],[Ru]],"0.#") &amp;TEXT(AC$1,0),"")</f>
        <v/>
      </c>
      <c r="BF428" s="46" t="str">
        <f>IF(AD428&lt;&gt;"","-" &amp;TEXT(comp[[#This Row],[Ce]],"0.#") &amp;TEXT(AD$1,0),"")</f>
        <v/>
      </c>
      <c r="BG428" s="46" t="str">
        <f>IF(AE428&lt;&gt;"","-" &amp;TEXT([1]comp!$AE428,"0.#") &amp;TEXT(AE$1,0),"")</f>
        <v/>
      </c>
      <c r="BH428" s="31" t="str">
        <f>[1]comp!$D428 &amp; [1]comp!$E428</f>
        <v>Co-9.2Al-9WSato, J. et al. Cobalt-base high-temperature alloys. Science (80-. ). 312, 90–91 (2006).</v>
      </c>
      <c r="BI428" s="73" t="str">
        <f t="shared" si="32"/>
        <v>Co-9.2Al-9.W</v>
      </c>
      <c r="BJ428" s="31" t="s">
        <v>1438</v>
      </c>
      <c r="BK428" t="str">
        <f t="shared" si="33"/>
        <v>-9.2Al-9.W</v>
      </c>
      <c r="BL428"/>
      <c r="BM428"/>
      <c r="BN428"/>
      <c r="BO428"/>
    </row>
    <row r="429" spans="1:67" s="31" customFormat="1" x14ac:dyDescent="0.3">
      <c r="A429" s="26" t="str">
        <f t="shared" si="35"/>
        <v>Co-20.Ni-10.Al-10.W-2.Ta</v>
      </c>
      <c r="B429" s="30" t="s">
        <v>1483</v>
      </c>
      <c r="C429" s="30" t="s">
        <v>3056</v>
      </c>
      <c r="D429" s="28" t="s">
        <v>877</v>
      </c>
      <c r="E429" s="28" t="s">
        <v>873</v>
      </c>
      <c r="F429" s="28">
        <v>447</v>
      </c>
      <c r="G429" s="54">
        <f t="shared" si="36"/>
        <v>58</v>
      </c>
      <c r="H429" s="56">
        <v>20</v>
      </c>
      <c r="I429" s="56">
        <v>10</v>
      </c>
      <c r="J429" s="56"/>
      <c r="K429" s="56">
        <v>10</v>
      </c>
      <c r="L429" s="56"/>
      <c r="M429" s="56">
        <v>2</v>
      </c>
      <c r="N429" s="56"/>
      <c r="O429" s="56"/>
      <c r="P429" s="56"/>
      <c r="Q429" s="52"/>
      <c r="R429" s="52"/>
      <c r="S429" s="52"/>
      <c r="T429" s="56"/>
      <c r="U429" s="56"/>
      <c r="V429" s="56"/>
      <c r="W429" s="56"/>
      <c r="X429" s="56"/>
      <c r="Y429" s="56"/>
      <c r="Z429" s="56"/>
      <c r="AA429" s="56"/>
      <c r="AB429" s="56"/>
      <c r="AC429" s="56"/>
      <c r="AD429" s="56"/>
      <c r="AE429" s="56"/>
      <c r="AF429" s="28">
        <f t="shared" si="34"/>
        <v>9.4716000000000005</v>
      </c>
      <c r="AG429" s="28"/>
      <c r="AH429" s="28"/>
      <c r="AI429" s="46" t="s">
        <v>1</v>
      </c>
      <c r="AJ429" s="46" t="str">
        <f>IF(I429&lt;&gt;"","-" &amp;TEXT([1]comp!$I429,"0.#") &amp;TEXT(I$1,0),"")</f>
        <v>-10.Al</v>
      </c>
      <c r="AK429" s="46" t="str">
        <f>IF(K429&lt;&gt;"","-" &amp;TEXT(comp[[#This Row],[W]],"0.#") &amp;TEXT(K$1,0),"")</f>
        <v>-10.W</v>
      </c>
      <c r="AL429" s="46" t="str">
        <f>IF(H429&lt;&gt;"","-" &amp;TEXT(comp[[#This Row],[Ni]],"0.#") &amp;TEXT(H$1,0),"")</f>
        <v>-20.Ni</v>
      </c>
      <c r="AM429" s="46" t="str">
        <f>IF(J429&lt;&gt;"","-" &amp;TEXT(comp[[#This Row],[Cr]],"0.#") &amp;TEXT(J$1,0),"")</f>
        <v/>
      </c>
      <c r="AN429" s="46" t="str">
        <f>IF(M429&lt;&gt;"","-" &amp;TEXT(comp[[#This Row],[Ta]],"0.#") &amp;TEXT(M$1,0),"")</f>
        <v>-2.Ta</v>
      </c>
      <c r="AO429" s="46" t="str">
        <f>IF(N429&lt;&gt;"","-" &amp;TEXT(comp[[#This Row],[Nb]],"0.#") &amp;TEXT(N$1,0),"")</f>
        <v/>
      </c>
      <c r="AP429" s="46" t="str">
        <f>IF(O429&lt;&gt;"","-" &amp;TEXT(comp[[#This Row],[V]],"0.#") &amp;TEXT(O$1,0),"")</f>
        <v/>
      </c>
      <c r="AQ429" s="46" t="str">
        <f>IF(L429&lt;&gt;"","-" &amp;TEXT(comp[[#This Row],[Ti]],"0.#") &amp;TEXT(L$1,0),"")</f>
        <v/>
      </c>
      <c r="AR429" s="46" t="str">
        <f>IF(P429&lt;&gt;"","-" &amp;TEXT(comp[[#This Row],[Mo]],"0.#") &amp;TEXT(P$1,0),"")</f>
        <v/>
      </c>
      <c r="AS429" s="46" t="str">
        <f>IF(Q429&lt;&gt;"","-" &amp;TEXT(comp[[#This Row],[C]],"0.##") &amp;TEXT(Q$1,0),"")</f>
        <v/>
      </c>
      <c r="AT429" s="46" t="str">
        <f>IF(R429&lt;&gt;"","-" &amp;TEXT(comp[[#This Row],[Zr]],"0.##") &amp;TEXT(R$1,0),"")</f>
        <v/>
      </c>
      <c r="AU429" s="46" t="str">
        <f>IF(S429&lt;&gt;"","-" &amp;TEXT(comp[[#This Row],[B]],"0.##") &amp;TEXT(S$1,0),"")</f>
        <v/>
      </c>
      <c r="AV429" s="46" t="str">
        <f>IF(T429&lt;&gt;"","-" &amp;TEXT(comp[[#This Row],[Ir]],"0.#") &amp;TEXT(T$1,0),"")</f>
        <v/>
      </c>
      <c r="AW429" s="46" t="str">
        <f>IF(U429&lt;&gt;"","-" &amp;TEXT(comp[[#This Row],[Re]],"0.#") &amp;TEXT(U$1,0),"")</f>
        <v/>
      </c>
      <c r="AX429" s="46" t="str">
        <f>IF(V429&lt;&gt;"","-" &amp;TEXT(comp[[#This Row],[Si]],"0.#") &amp;TEXT(V$1,0),"")</f>
        <v/>
      </c>
      <c r="AY429" s="46" t="str">
        <f>IF(W429&lt;&gt;"","-" &amp;TEXT(comp[[#This Row],[Fe]],"0.#") &amp;TEXT(W$1,0),"")</f>
        <v/>
      </c>
      <c r="AZ429" s="46" t="str">
        <f>IF(X429&lt;&gt;"","-" &amp;TEXT(comp[[#This Row],[Y]],"0.#") &amp;TEXT(X$1,0),"")</f>
        <v/>
      </c>
      <c r="BA429" s="46" t="str">
        <f>IF(Y429&lt;&gt;"","-" &amp;TEXT(comp[[#This Row],[Hf]],"0.#") &amp;TEXT(Y$1,0),"")</f>
        <v/>
      </c>
      <c r="BB429" s="46" t="str">
        <f>IF(Z429&lt;&gt;"","-" &amp;TEXT(comp[[#This Row],[Ge]],"0.#") &amp;TEXT(Z$1,0),"")</f>
        <v/>
      </c>
      <c r="BC429" s="46" t="str">
        <f>IF(AA429&lt;&gt;"","-" &amp;TEXT(comp[[#This Row],[Mn]],"0.#") &amp;TEXT(AA$1,0),"")</f>
        <v/>
      </c>
      <c r="BD429" s="46" t="str">
        <f>IF(AB429&lt;&gt;"","-" &amp;TEXT(comp[[#This Row],[Sc]],"0.#") &amp;TEXT(AB$1,0),"")</f>
        <v/>
      </c>
      <c r="BE429" s="46" t="str">
        <f>IF(AC429&lt;&gt;"","-" &amp;TEXT(comp[[#This Row],[Ru]],"0.#") &amp;TEXT(AC$1,0),"")</f>
        <v/>
      </c>
      <c r="BF429" s="46" t="str">
        <f>IF(AD429&lt;&gt;"","-" &amp;TEXT(comp[[#This Row],[Ce]],"0.#") &amp;TEXT(AD$1,0),"")</f>
        <v/>
      </c>
      <c r="BG429" s="46" t="str">
        <f>IF(AE429&lt;&gt;"","-" &amp;TEXT([1]comp!$AE429,"0.#") &amp;TEXT(AE$1,0),"")</f>
        <v/>
      </c>
      <c r="BH429" s="28" t="str">
        <f>[1]comp!$D429 &amp; [1]comp!$E429</f>
        <v>Co-20Ni-10Al-10W-2TaSato, J. et al. Cobalt-base high-temperature alloys. Science (80-. ). 312, 90–91 (2006).</v>
      </c>
      <c r="BI429" s="36" t="str">
        <f t="shared" si="32"/>
        <v>Co-20.Ni-10.Al-10.W-2.Ta</v>
      </c>
      <c r="BJ429" s="28" t="s">
        <v>1833</v>
      </c>
      <c r="BK429" t="str">
        <f t="shared" si="33"/>
        <v>-10.Al-10.W-2.Ta-20.Ni</v>
      </c>
      <c r="BL429"/>
      <c r="BM429"/>
      <c r="BN429"/>
      <c r="BO429"/>
    </row>
    <row r="430" spans="1:67" s="28" customFormat="1" x14ac:dyDescent="0.3">
      <c r="A430" s="26" t="str">
        <f t="shared" si="35"/>
        <v>Co-8.8Al-7.3W</v>
      </c>
      <c r="B430" s="38" t="s">
        <v>1484</v>
      </c>
      <c r="C430" s="38" t="s">
        <v>2741</v>
      </c>
      <c r="D430" s="37" t="s">
        <v>880</v>
      </c>
      <c r="E430" s="32" t="s">
        <v>879</v>
      </c>
      <c r="F430" s="31">
        <v>448</v>
      </c>
      <c r="G430" s="54">
        <f t="shared" si="36"/>
        <v>83.9</v>
      </c>
      <c r="H430" s="55"/>
      <c r="I430" s="55">
        <v>8.8000000000000007</v>
      </c>
      <c r="J430" s="55"/>
      <c r="K430" s="55">
        <v>7.3</v>
      </c>
      <c r="L430" s="55"/>
      <c r="M430" s="55"/>
      <c r="N430" s="55"/>
      <c r="O430" s="55"/>
      <c r="P430" s="55"/>
      <c r="Q430" s="51"/>
      <c r="R430" s="51"/>
      <c r="S430" s="51"/>
      <c r="T430" s="55"/>
      <c r="U430" s="55"/>
      <c r="V430" s="55"/>
      <c r="W430" s="55"/>
      <c r="X430" s="55"/>
      <c r="Y430" s="55"/>
      <c r="Z430" s="55"/>
      <c r="AA430" s="55"/>
      <c r="AB430" s="55"/>
      <c r="AC430" s="55"/>
      <c r="AD430" s="55"/>
      <c r="AE430" s="55"/>
      <c r="AF430" s="31">
        <f t="shared" si="34"/>
        <v>9.1099499999999995</v>
      </c>
      <c r="AG430" s="31"/>
      <c r="AH430" s="31"/>
      <c r="AI430" s="46" t="s">
        <v>1</v>
      </c>
      <c r="AJ430" s="46" t="str">
        <f>IF(I430&lt;&gt;"","-" &amp;TEXT([1]comp!$I430,"0.#") &amp;TEXT(I$1,0),"")</f>
        <v>-8.8Al</v>
      </c>
      <c r="AK430" s="46" t="str">
        <f>IF(K430&lt;&gt;"","-" &amp;TEXT(comp[[#This Row],[W]],"0.#") &amp;TEXT(K$1,0),"")</f>
        <v>-7.3W</v>
      </c>
      <c r="AL430" s="46" t="str">
        <f>IF(H430&lt;&gt;"","-" &amp;TEXT(comp[[#This Row],[Ni]],"0.#") &amp;TEXT(H$1,0),"")</f>
        <v/>
      </c>
      <c r="AM430" s="46" t="str">
        <f>IF(J430&lt;&gt;"","-" &amp;TEXT(comp[[#This Row],[Cr]],"0.#") &amp;TEXT(J$1,0),"")</f>
        <v/>
      </c>
      <c r="AN430" s="46" t="str">
        <f>IF(M430&lt;&gt;"","-" &amp;TEXT(comp[[#This Row],[Ta]],"0.#") &amp;TEXT(M$1,0),"")</f>
        <v/>
      </c>
      <c r="AO430" s="46" t="str">
        <f>IF(N430&lt;&gt;"","-" &amp;TEXT(comp[[#This Row],[Nb]],"0.#") &amp;TEXT(N$1,0),"")</f>
        <v/>
      </c>
      <c r="AP430" s="46" t="str">
        <f>IF(O430&lt;&gt;"","-" &amp;TEXT(comp[[#This Row],[V]],"0.#") &amp;TEXT(O$1,0),"")</f>
        <v/>
      </c>
      <c r="AQ430" s="46" t="str">
        <f>IF(L430&lt;&gt;"","-" &amp;TEXT(comp[[#This Row],[Ti]],"0.#") &amp;TEXT(L$1,0),"")</f>
        <v/>
      </c>
      <c r="AR430" s="46" t="str">
        <f>IF(P430&lt;&gt;"","-" &amp;TEXT(comp[[#This Row],[Mo]],"0.#") &amp;TEXT(P$1,0),"")</f>
        <v/>
      </c>
      <c r="AS430" s="46" t="str">
        <f>IF(Q430&lt;&gt;"","-" &amp;TEXT(comp[[#This Row],[C]],"0.##") &amp;TEXT(Q$1,0),"")</f>
        <v/>
      </c>
      <c r="AT430" s="46" t="str">
        <f>IF(R430&lt;&gt;"","-" &amp;TEXT(comp[[#This Row],[Zr]],"0.##") &amp;TEXT(R$1,0),"")</f>
        <v/>
      </c>
      <c r="AU430" s="46" t="str">
        <f>IF(S430&lt;&gt;"","-" &amp;TEXT(comp[[#This Row],[B]],"0.##") &amp;TEXT(S$1,0),"")</f>
        <v/>
      </c>
      <c r="AV430" s="46" t="str">
        <f>IF(T430&lt;&gt;"","-" &amp;TEXT(comp[[#This Row],[Ir]],"0.#") &amp;TEXT(T$1,0),"")</f>
        <v/>
      </c>
      <c r="AW430" s="46" t="str">
        <f>IF(U430&lt;&gt;"","-" &amp;TEXT(comp[[#This Row],[Re]],"0.#") &amp;TEXT(U$1,0),"")</f>
        <v/>
      </c>
      <c r="AX430" s="46" t="str">
        <f>IF(V430&lt;&gt;"","-" &amp;TEXT(comp[[#This Row],[Si]],"0.#") &amp;TEXT(V$1,0),"")</f>
        <v/>
      </c>
      <c r="AY430" s="46" t="str">
        <f>IF(W430&lt;&gt;"","-" &amp;TEXT(comp[[#This Row],[Fe]],"0.#") &amp;TEXT(W$1,0),"")</f>
        <v/>
      </c>
      <c r="AZ430" s="46" t="str">
        <f>IF(X430&lt;&gt;"","-" &amp;TEXT(comp[[#This Row],[Y]],"0.#") &amp;TEXT(X$1,0),"")</f>
        <v/>
      </c>
      <c r="BA430" s="46" t="str">
        <f>IF(Y430&lt;&gt;"","-" &amp;TEXT(comp[[#This Row],[Hf]],"0.#") &amp;TEXT(Y$1,0),"")</f>
        <v/>
      </c>
      <c r="BB430" s="46" t="str">
        <f>IF(Z430&lt;&gt;"","-" &amp;TEXT(comp[[#This Row],[Ge]],"0.#") &amp;TEXT(Z$1,0),"")</f>
        <v/>
      </c>
      <c r="BC430" s="46" t="str">
        <f>IF(AA430&lt;&gt;"","-" &amp;TEXT(comp[[#This Row],[Mn]],"0.#") &amp;TEXT(AA$1,0),"")</f>
        <v/>
      </c>
      <c r="BD430" s="46" t="str">
        <f>IF(AB430&lt;&gt;"","-" &amp;TEXT(comp[[#This Row],[Sc]],"0.#") &amp;TEXT(AB$1,0),"")</f>
        <v/>
      </c>
      <c r="BE430" s="46" t="str">
        <f>IF(AC430&lt;&gt;"","-" &amp;TEXT(comp[[#This Row],[Ru]],"0.#") &amp;TEXT(AC$1,0),"")</f>
        <v/>
      </c>
      <c r="BF430" s="46" t="str">
        <f>IF(AD430&lt;&gt;"","-" &amp;TEXT(comp[[#This Row],[Ce]],"0.#") &amp;TEXT(AD$1,0),"")</f>
        <v/>
      </c>
      <c r="BG430" s="46" t="str">
        <f>IF(AE430&lt;&gt;"","-" &amp;TEXT([1]comp!$AE430,"0.#") &amp;TEXT(AE$1,0),"")</f>
        <v/>
      </c>
      <c r="BH430" s="32" t="str">
        <f>[1]comp!$D430 &amp; [1]comp!$E430</f>
        <v>Co-8.8Al-7.3WSauza, D. J., Bocchini, P. J., Dunand, D. C. &amp; Seidman, D. N. Influence of ruthenium on microstructural evolution in a model Co-Al-W superalloy. Acta Mater. 117, 135–145 (2016).</v>
      </c>
      <c r="BI430" s="73" t="str">
        <f t="shared" si="32"/>
        <v>Co-8.8Al-7.3W</v>
      </c>
      <c r="BJ430" s="32" t="s">
        <v>2027</v>
      </c>
      <c r="BK430" t="str">
        <f t="shared" si="33"/>
        <v>-8.8Al-7.3W</v>
      </c>
      <c r="BL430"/>
      <c r="BM430"/>
      <c r="BN430"/>
      <c r="BO430"/>
    </row>
    <row r="431" spans="1:67" s="31" customFormat="1" x14ac:dyDescent="0.3">
      <c r="A431" s="26" t="str">
        <f t="shared" si="35"/>
        <v>Co-9.7Al-7.1W-2.1Ru</v>
      </c>
      <c r="B431" s="38" t="s">
        <v>1484</v>
      </c>
      <c r="C431" s="38" t="s">
        <v>3057</v>
      </c>
      <c r="D431" s="37" t="s">
        <v>881</v>
      </c>
      <c r="E431" s="32" t="s">
        <v>879</v>
      </c>
      <c r="F431" s="31">
        <v>449</v>
      </c>
      <c r="G431" s="54">
        <f t="shared" si="36"/>
        <v>81.099999999999994</v>
      </c>
      <c r="H431" s="55"/>
      <c r="I431" s="55">
        <v>9.6999999999999993</v>
      </c>
      <c r="J431" s="55"/>
      <c r="K431" s="55">
        <v>7.1</v>
      </c>
      <c r="L431" s="55"/>
      <c r="M431" s="55"/>
      <c r="N431" s="55"/>
      <c r="O431" s="55"/>
      <c r="P431" s="55"/>
      <c r="Q431" s="51"/>
      <c r="R431" s="51"/>
      <c r="S431" s="51"/>
      <c r="T431" s="55"/>
      <c r="U431" s="55"/>
      <c r="V431" s="55"/>
      <c r="W431" s="55"/>
      <c r="X431" s="55"/>
      <c r="Y431" s="55"/>
      <c r="Z431" s="55"/>
      <c r="AA431" s="55"/>
      <c r="AB431" s="55"/>
      <c r="AC431" s="55">
        <v>2.1</v>
      </c>
      <c r="AD431" s="55"/>
      <c r="AE431" s="55"/>
      <c r="AF431" s="31">
        <f t="shared" si="34"/>
        <v>9.1063200000000002</v>
      </c>
      <c r="AI431" s="46" t="s">
        <v>1</v>
      </c>
      <c r="AJ431" s="46" t="str">
        <f>IF(I431&lt;&gt;"","-" &amp;TEXT([1]comp!$I431,"0.#") &amp;TEXT(I$1,0),"")</f>
        <v>-9.7Al</v>
      </c>
      <c r="AK431" s="46" t="str">
        <f>IF(K431&lt;&gt;"","-" &amp;TEXT(comp[[#This Row],[W]],"0.#") &amp;TEXT(K$1,0),"")</f>
        <v>-7.1W</v>
      </c>
      <c r="AL431" s="46" t="str">
        <f>IF(H431&lt;&gt;"","-" &amp;TEXT(comp[[#This Row],[Ni]],"0.#") &amp;TEXT(H$1,0),"")</f>
        <v/>
      </c>
      <c r="AM431" s="46" t="str">
        <f>IF(J431&lt;&gt;"","-" &amp;TEXT(comp[[#This Row],[Cr]],"0.#") &amp;TEXT(J$1,0),"")</f>
        <v/>
      </c>
      <c r="AN431" s="46" t="str">
        <f>IF(M431&lt;&gt;"","-" &amp;TEXT(comp[[#This Row],[Ta]],"0.#") &amp;TEXT(M$1,0),"")</f>
        <v/>
      </c>
      <c r="AO431" s="46" t="str">
        <f>IF(N431&lt;&gt;"","-" &amp;TEXT(comp[[#This Row],[Nb]],"0.#") &amp;TEXT(N$1,0),"")</f>
        <v/>
      </c>
      <c r="AP431" s="46" t="str">
        <f>IF(O431&lt;&gt;"","-" &amp;TEXT(comp[[#This Row],[V]],"0.#") &amp;TEXT(O$1,0),"")</f>
        <v/>
      </c>
      <c r="AQ431" s="46" t="str">
        <f>IF(L431&lt;&gt;"","-" &amp;TEXT(comp[[#This Row],[Ti]],"0.#") &amp;TEXT(L$1,0),"")</f>
        <v/>
      </c>
      <c r="AR431" s="46" t="str">
        <f>IF(P431&lt;&gt;"","-" &amp;TEXT(comp[[#This Row],[Mo]],"0.#") &amp;TEXT(P$1,0),"")</f>
        <v/>
      </c>
      <c r="AS431" s="46" t="str">
        <f>IF(Q431&lt;&gt;"","-" &amp;TEXT(comp[[#This Row],[C]],"0.##") &amp;TEXT(Q$1,0),"")</f>
        <v/>
      </c>
      <c r="AT431" s="46" t="str">
        <f>IF(R431&lt;&gt;"","-" &amp;TEXT(comp[[#This Row],[Zr]],"0.##") &amp;TEXT(R$1,0),"")</f>
        <v/>
      </c>
      <c r="AU431" s="46" t="str">
        <f>IF(S431&lt;&gt;"","-" &amp;TEXT(comp[[#This Row],[B]],"0.##") &amp;TEXT(S$1,0),"")</f>
        <v/>
      </c>
      <c r="AV431" s="46" t="str">
        <f>IF(T431&lt;&gt;"","-" &amp;TEXT(comp[[#This Row],[Ir]],"0.#") &amp;TEXT(T$1,0),"")</f>
        <v/>
      </c>
      <c r="AW431" s="46" t="str">
        <f>IF(U431&lt;&gt;"","-" &amp;TEXT(comp[[#This Row],[Re]],"0.#") &amp;TEXT(U$1,0),"")</f>
        <v/>
      </c>
      <c r="AX431" s="46" t="str">
        <f>IF(V431&lt;&gt;"","-" &amp;TEXT(comp[[#This Row],[Si]],"0.#") &amp;TEXT(V$1,0),"")</f>
        <v/>
      </c>
      <c r="AY431" s="46" t="str">
        <f>IF(W431&lt;&gt;"","-" &amp;TEXT(comp[[#This Row],[Fe]],"0.#") &amp;TEXT(W$1,0),"")</f>
        <v/>
      </c>
      <c r="AZ431" s="46" t="str">
        <f>IF(X431&lt;&gt;"","-" &amp;TEXT(comp[[#This Row],[Y]],"0.#") &amp;TEXT(X$1,0),"")</f>
        <v/>
      </c>
      <c r="BA431" s="46" t="str">
        <f>IF(Y431&lt;&gt;"","-" &amp;TEXT(comp[[#This Row],[Hf]],"0.#") &amp;TEXT(Y$1,0),"")</f>
        <v/>
      </c>
      <c r="BB431" s="46" t="str">
        <f>IF(Z431&lt;&gt;"","-" &amp;TEXT(comp[[#This Row],[Ge]],"0.#") &amp;TEXT(Z$1,0),"")</f>
        <v/>
      </c>
      <c r="BC431" s="46" t="str">
        <f>IF(AA431&lt;&gt;"","-" &amp;TEXT(comp[[#This Row],[Mn]],"0.#") &amp;TEXT(AA$1,0),"")</f>
        <v/>
      </c>
      <c r="BD431" s="46" t="str">
        <f>IF(AB431&lt;&gt;"","-" &amp;TEXT(comp[[#This Row],[Sc]],"0.#") &amp;TEXT(AB$1,0),"")</f>
        <v/>
      </c>
      <c r="BE431" s="46" t="str">
        <f>IF(AC431&lt;&gt;"","-" &amp;TEXT(comp[[#This Row],[Ru]],"0.#") &amp;TEXT(AC$1,0),"")</f>
        <v>-2.1Ru</v>
      </c>
      <c r="BF431" s="46" t="str">
        <f>IF(AD431&lt;&gt;"","-" &amp;TEXT(comp[[#This Row],[Ce]],"0.#") &amp;TEXT(AD$1,0),"")</f>
        <v/>
      </c>
      <c r="BG431" s="46" t="str">
        <f>IF(AE431&lt;&gt;"","-" &amp;TEXT([1]comp!$AE431,"0.#") &amp;TEXT(AE$1,0),"")</f>
        <v/>
      </c>
      <c r="BH431" s="32" t="str">
        <f>[1]comp!$D431 &amp; [1]comp!$E431</f>
        <v>Co-9.7Al-7.1W-2.1RuSauza, D. J., Bocchini, P. J., Dunand, D. C. &amp; Seidman, D. N. Influence of ruthenium on microstructural evolution in a model Co-Al-W superalloy. Acta Mater. 117, 135–145 (2016).</v>
      </c>
      <c r="BI431" s="73" t="str">
        <f t="shared" si="32"/>
        <v>Co-9.7Al-7.1W-2.1Ru</v>
      </c>
      <c r="BJ431" s="32" t="s">
        <v>1835</v>
      </c>
      <c r="BK431" t="str">
        <f t="shared" si="33"/>
        <v>-9.7Al-7.1W-2.1Ru</v>
      </c>
      <c r="BL431"/>
      <c r="BM431"/>
      <c r="BN431"/>
      <c r="BO431"/>
    </row>
    <row r="432" spans="1:67" s="31" customFormat="1" x14ac:dyDescent="0.3">
      <c r="A432" s="26" t="str">
        <f t="shared" si="35"/>
        <v>Co-9.9Ni-8.8Al-8.9W</v>
      </c>
      <c r="B432" s="38" t="s">
        <v>1484</v>
      </c>
      <c r="C432" s="38" t="s">
        <v>3022</v>
      </c>
      <c r="D432" s="37" t="s">
        <v>883</v>
      </c>
      <c r="E432" s="31" t="s">
        <v>882</v>
      </c>
      <c r="F432" s="31">
        <v>450</v>
      </c>
      <c r="G432" s="54">
        <f t="shared" si="36"/>
        <v>72.400000000000006</v>
      </c>
      <c r="H432" s="55">
        <v>9.9</v>
      </c>
      <c r="I432" s="55">
        <v>8.8000000000000007</v>
      </c>
      <c r="J432" s="55"/>
      <c r="K432" s="55">
        <v>8.9</v>
      </c>
      <c r="L432" s="55"/>
      <c r="M432" s="55"/>
      <c r="N432" s="55"/>
      <c r="O432" s="55"/>
      <c r="P432" s="55"/>
      <c r="Q432" s="51"/>
      <c r="R432" s="51"/>
      <c r="S432" s="51"/>
      <c r="T432" s="55"/>
      <c r="U432" s="55"/>
      <c r="V432" s="55"/>
      <c r="W432" s="55"/>
      <c r="X432" s="55"/>
      <c r="Y432" s="55"/>
      <c r="Z432" s="55"/>
      <c r="AA432" s="55"/>
      <c r="AB432" s="55"/>
      <c r="AC432" s="55"/>
      <c r="AD432" s="55"/>
      <c r="AE432" s="55"/>
      <c r="AF432" s="31">
        <f t="shared" si="34"/>
        <v>9.2763420000000014</v>
      </c>
      <c r="AI432" s="46" t="s">
        <v>1</v>
      </c>
      <c r="AJ432" s="46" t="str">
        <f>IF(I432&lt;&gt;"","-" &amp;TEXT([1]comp!$I432,"0.#") &amp;TEXT(I$1,0),"")</f>
        <v>-8.8Al</v>
      </c>
      <c r="AK432" s="46" t="str">
        <f>IF(K432&lt;&gt;"","-" &amp;TEXT(comp[[#This Row],[W]],"0.#") &amp;TEXT(K$1,0),"")</f>
        <v>-8.9W</v>
      </c>
      <c r="AL432" s="46" t="str">
        <f>IF(H432&lt;&gt;"","-" &amp;TEXT(comp[[#This Row],[Ni]],"0.#") &amp;TEXT(H$1,0),"")</f>
        <v>-9.9Ni</v>
      </c>
      <c r="AM432" s="46" t="str">
        <f>IF(J432&lt;&gt;"","-" &amp;TEXT(comp[[#This Row],[Cr]],"0.#") &amp;TEXT(J$1,0),"")</f>
        <v/>
      </c>
      <c r="AN432" s="46" t="str">
        <f>IF(M432&lt;&gt;"","-" &amp;TEXT(comp[[#This Row],[Ta]],"0.#") &amp;TEXT(M$1,0),"")</f>
        <v/>
      </c>
      <c r="AO432" s="46" t="str">
        <f>IF(N432&lt;&gt;"","-" &amp;TEXT(comp[[#This Row],[Nb]],"0.#") &amp;TEXT(N$1,0),"")</f>
        <v/>
      </c>
      <c r="AP432" s="46" t="str">
        <f>IF(O432&lt;&gt;"","-" &amp;TEXT(comp[[#This Row],[V]],"0.#") &amp;TEXT(O$1,0),"")</f>
        <v/>
      </c>
      <c r="AQ432" s="46" t="str">
        <f>IF(L432&lt;&gt;"","-" &amp;TEXT(comp[[#This Row],[Ti]],"0.#") &amp;TEXT(L$1,0),"")</f>
        <v/>
      </c>
      <c r="AR432" s="46" t="str">
        <f>IF(P432&lt;&gt;"","-" &amp;TEXT(comp[[#This Row],[Mo]],"0.#") &amp;TEXT(P$1,0),"")</f>
        <v/>
      </c>
      <c r="AS432" s="46" t="str">
        <f>IF(Q432&lt;&gt;"","-" &amp;TEXT(comp[[#This Row],[C]],"0.##") &amp;TEXT(Q$1,0),"")</f>
        <v/>
      </c>
      <c r="AT432" s="46" t="str">
        <f>IF(R432&lt;&gt;"","-" &amp;TEXT(comp[[#This Row],[Zr]],"0.##") &amp;TEXT(R$1,0),"")</f>
        <v/>
      </c>
      <c r="AU432" s="46" t="str">
        <f>IF(S432&lt;&gt;"","-" &amp;TEXT(comp[[#This Row],[B]],"0.##") &amp;TEXT(S$1,0),"")</f>
        <v/>
      </c>
      <c r="AV432" s="46" t="str">
        <f>IF(T432&lt;&gt;"","-" &amp;TEXT(comp[[#This Row],[Ir]],"0.#") &amp;TEXT(T$1,0),"")</f>
        <v/>
      </c>
      <c r="AW432" s="46" t="str">
        <f>IF(U432&lt;&gt;"","-" &amp;TEXT(comp[[#This Row],[Re]],"0.#") &amp;TEXT(U$1,0),"")</f>
        <v/>
      </c>
      <c r="AX432" s="46" t="str">
        <f>IF(V432&lt;&gt;"","-" &amp;TEXT(comp[[#This Row],[Si]],"0.#") &amp;TEXT(V$1,0),"")</f>
        <v/>
      </c>
      <c r="AY432" s="46" t="str">
        <f>IF(W432&lt;&gt;"","-" &amp;TEXT(comp[[#This Row],[Fe]],"0.#") &amp;TEXT(W$1,0),"")</f>
        <v/>
      </c>
      <c r="AZ432" s="46" t="str">
        <f>IF(X432&lt;&gt;"","-" &amp;TEXT(comp[[#This Row],[Y]],"0.#") &amp;TEXT(X$1,0),"")</f>
        <v/>
      </c>
      <c r="BA432" s="46" t="str">
        <f>IF(Y432&lt;&gt;"","-" &amp;TEXT(comp[[#This Row],[Hf]],"0.#") &amp;TEXT(Y$1,0),"")</f>
        <v/>
      </c>
      <c r="BB432" s="46" t="str">
        <f>IF(Z432&lt;&gt;"","-" &amp;TEXT(comp[[#This Row],[Ge]],"0.#") &amp;TEXT(Z$1,0),"")</f>
        <v/>
      </c>
      <c r="BC432" s="46" t="str">
        <f>IF(AA432&lt;&gt;"","-" &amp;TEXT(comp[[#This Row],[Mn]],"0.#") &amp;TEXT(AA$1,0),"")</f>
        <v/>
      </c>
      <c r="BD432" s="46" t="str">
        <f>IF(AB432&lt;&gt;"","-" &amp;TEXT(comp[[#This Row],[Sc]],"0.#") &amp;TEXT(AB$1,0),"")</f>
        <v/>
      </c>
      <c r="BE432" s="46" t="str">
        <f>IF(AC432&lt;&gt;"","-" &amp;TEXT(comp[[#This Row],[Ru]],"0.#") &amp;TEXT(AC$1,0),"")</f>
        <v/>
      </c>
      <c r="BF432" s="46" t="str">
        <f>IF(AD432&lt;&gt;"","-" &amp;TEXT(comp[[#This Row],[Ce]],"0.#") &amp;TEXT(AD$1,0),"")</f>
        <v/>
      </c>
      <c r="BG432" s="46" t="str">
        <f>IF(AE432&lt;&gt;"","-" &amp;TEXT([1]comp!$AE432,"0.#") &amp;TEXT(AE$1,0),"")</f>
        <v/>
      </c>
      <c r="BH432" s="31" t="str">
        <f>[1]comp!$D432 &amp; [1]comp!$E432</f>
        <v>Co-8.8Al-8.9W-9.9NiSauza, D. J., Dunand, D. C., Noebe, R. D. &amp; Seidman, D. N. γ’-(L12) precipitate evolution during isothermal aging of a Co–Al–W–Ni superalloy. Acta Mater. 164, 654–662 (2019).</v>
      </c>
      <c r="BI432" s="73" t="str">
        <f t="shared" si="32"/>
        <v>Co-9.9Ni-8.8Al-8.9W</v>
      </c>
      <c r="BJ432" s="31" t="s">
        <v>1950</v>
      </c>
      <c r="BK432" t="str">
        <f t="shared" si="33"/>
        <v>-8.8Al-8.9W-9.9Ni</v>
      </c>
      <c r="BL432"/>
      <c r="BM432"/>
      <c r="BN432"/>
      <c r="BO432"/>
    </row>
    <row r="433" spans="1:67" s="31" customFormat="1" x14ac:dyDescent="0.3">
      <c r="A433" s="26" t="str">
        <f t="shared" si="35"/>
        <v>Co-16.Ni-9.5Al-6.Cr-5.W</v>
      </c>
      <c r="B433" s="30" t="s">
        <v>1483</v>
      </c>
      <c r="C433" s="30" t="s">
        <v>3058</v>
      </c>
      <c r="D433" s="34" t="s">
        <v>892</v>
      </c>
      <c r="E433" s="28" t="s">
        <v>891</v>
      </c>
      <c r="F433" s="28">
        <v>451</v>
      </c>
      <c r="G433" s="54">
        <f t="shared" si="36"/>
        <v>63.5</v>
      </c>
      <c r="H433" s="56">
        <v>16</v>
      </c>
      <c r="I433" s="56">
        <v>9.5</v>
      </c>
      <c r="J433" s="56">
        <v>6</v>
      </c>
      <c r="K433" s="56">
        <v>5</v>
      </c>
      <c r="L433" s="56"/>
      <c r="M433" s="56"/>
      <c r="N433" s="56"/>
      <c r="O433" s="56"/>
      <c r="P433" s="56"/>
      <c r="Q433" s="52"/>
      <c r="R433" s="52"/>
      <c r="S433" s="52"/>
      <c r="T433" s="56"/>
      <c r="U433" s="56"/>
      <c r="V433" s="56"/>
      <c r="W433" s="56"/>
      <c r="X433" s="56"/>
      <c r="Y433" s="56"/>
      <c r="Z433" s="56"/>
      <c r="AA433" s="56"/>
      <c r="AB433" s="56"/>
      <c r="AC433" s="56"/>
      <c r="AD433" s="56"/>
      <c r="AE433" s="56"/>
      <c r="AF433" s="28">
        <f t="shared" si="34"/>
        <v>8.7271799999999988</v>
      </c>
      <c r="AG433" s="28">
        <v>8.86</v>
      </c>
      <c r="AH433" s="28" t="s">
        <v>659</v>
      </c>
      <c r="AI433" s="46" t="s">
        <v>1</v>
      </c>
      <c r="AJ433" s="46" t="str">
        <f>IF(I433&lt;&gt;"","-" &amp;TEXT([1]comp!$I433,"0.#") &amp;TEXT(I$1,0),"")</f>
        <v>-9.5Al</v>
      </c>
      <c r="AK433" s="46" t="str">
        <f>IF(K433&lt;&gt;"","-" &amp;TEXT(comp[[#This Row],[W]],"0.#") &amp;TEXT(K$1,0),"")</f>
        <v>-5.W</v>
      </c>
      <c r="AL433" s="46" t="str">
        <f>IF(H433&lt;&gt;"","-" &amp;TEXT(comp[[#This Row],[Ni]],"0.#") &amp;TEXT(H$1,0),"")</f>
        <v>-16.Ni</v>
      </c>
      <c r="AM433" s="46" t="str">
        <f>IF(J433&lt;&gt;"","-" &amp;TEXT(comp[[#This Row],[Cr]],"0.#") &amp;TEXT(J$1,0),"")</f>
        <v>-6.Cr</v>
      </c>
      <c r="AN433" s="46" t="str">
        <f>IF(M433&lt;&gt;"","-" &amp;TEXT(comp[[#This Row],[Ta]],"0.#") &amp;TEXT(M$1,0),"")</f>
        <v/>
      </c>
      <c r="AO433" s="46" t="str">
        <f>IF(N433&lt;&gt;"","-" &amp;TEXT(comp[[#This Row],[Nb]],"0.#") &amp;TEXT(N$1,0),"")</f>
        <v/>
      </c>
      <c r="AP433" s="46" t="str">
        <f>IF(O433&lt;&gt;"","-" &amp;TEXT(comp[[#This Row],[V]],"0.#") &amp;TEXT(O$1,0),"")</f>
        <v/>
      </c>
      <c r="AQ433" s="46" t="str">
        <f>IF(L433&lt;&gt;"","-" &amp;TEXT(comp[[#This Row],[Ti]],"0.#") &amp;TEXT(L$1,0),"")</f>
        <v/>
      </c>
      <c r="AR433" s="46" t="str">
        <f>IF(P433&lt;&gt;"","-" &amp;TEXT(comp[[#This Row],[Mo]],"0.#") &amp;TEXT(P$1,0),"")</f>
        <v/>
      </c>
      <c r="AS433" s="46" t="str">
        <f>IF(Q433&lt;&gt;"","-" &amp;TEXT(comp[[#This Row],[C]],"0.##") &amp;TEXT(Q$1,0),"")</f>
        <v/>
      </c>
      <c r="AT433" s="46" t="str">
        <f>IF(R433&lt;&gt;"","-" &amp;TEXT(comp[[#This Row],[Zr]],"0.##") &amp;TEXT(R$1,0),"")</f>
        <v/>
      </c>
      <c r="AU433" s="46" t="str">
        <f>IF(S433&lt;&gt;"","-" &amp;TEXT(comp[[#This Row],[B]],"0.##") &amp;TEXT(S$1,0),"")</f>
        <v/>
      </c>
      <c r="AV433" s="46" t="str">
        <f>IF(T433&lt;&gt;"","-" &amp;TEXT(comp[[#This Row],[Ir]],"0.#") &amp;TEXT(T$1,0),"")</f>
        <v/>
      </c>
      <c r="AW433" s="46" t="str">
        <f>IF(U433&lt;&gt;"","-" &amp;TEXT(comp[[#This Row],[Re]],"0.#") &amp;TEXT(U$1,0),"")</f>
        <v/>
      </c>
      <c r="AX433" s="46" t="str">
        <f>IF(V433&lt;&gt;"","-" &amp;TEXT(comp[[#This Row],[Si]],"0.#") &amp;TEXT(V$1,0),"")</f>
        <v/>
      </c>
      <c r="AY433" s="46" t="str">
        <f>IF(W433&lt;&gt;"","-" &amp;TEXT(comp[[#This Row],[Fe]],"0.#") &amp;TEXT(W$1,0),"")</f>
        <v/>
      </c>
      <c r="AZ433" s="46" t="str">
        <f>IF(X433&lt;&gt;"","-" &amp;TEXT(comp[[#This Row],[Y]],"0.#") &amp;TEXT(X$1,0),"")</f>
        <v/>
      </c>
      <c r="BA433" s="46" t="str">
        <f>IF(Y433&lt;&gt;"","-" &amp;TEXT(comp[[#This Row],[Hf]],"0.#") &amp;TEXT(Y$1,0),"")</f>
        <v/>
      </c>
      <c r="BB433" s="46" t="str">
        <f>IF(Z433&lt;&gt;"","-" &amp;TEXT(comp[[#This Row],[Ge]],"0.#") &amp;TEXT(Z$1,0),"")</f>
        <v/>
      </c>
      <c r="BC433" s="46" t="str">
        <f>IF(AA433&lt;&gt;"","-" &amp;TEXT(comp[[#This Row],[Mn]],"0.#") &amp;TEXT(AA$1,0),"")</f>
        <v/>
      </c>
      <c r="BD433" s="46" t="str">
        <f>IF(AB433&lt;&gt;"","-" &amp;TEXT(comp[[#This Row],[Sc]],"0.#") &amp;TEXT(AB$1,0),"")</f>
        <v/>
      </c>
      <c r="BE433" s="46" t="str">
        <f>IF(AC433&lt;&gt;"","-" &amp;TEXT(comp[[#This Row],[Ru]],"0.#") &amp;TEXT(AC$1,0),"")</f>
        <v/>
      </c>
      <c r="BF433" s="46" t="str">
        <f>IF(AD433&lt;&gt;"","-" &amp;TEXT(comp[[#This Row],[Ce]],"0.#") &amp;TEXT(AD$1,0),"")</f>
        <v/>
      </c>
      <c r="BG433" s="46" t="str">
        <f>IF(AE433&lt;&gt;"","-" &amp;TEXT([1]comp!$AE433,"0.#") &amp;TEXT(AE$1,0),"")</f>
        <v/>
      </c>
      <c r="BH433" s="28" t="str">
        <f>[1]comp!$D433 &amp; [1]comp!$E433</f>
        <v>0TaShi, L., Yu, J. J., Cui, C. Y. &amp; Sun, X. F. Effect of Ta additions on microstructure and mechanical properties of a single-crystal Co-Al-W-base alloy. Mater. Lett. 149, 58–61 (2015).</v>
      </c>
      <c r="BI433" s="36" t="str">
        <f t="shared" si="32"/>
        <v>Co-16.Ni-9.5Al-6.Cr-5.W</v>
      </c>
      <c r="BJ433" s="28" t="s">
        <v>1836</v>
      </c>
      <c r="BK433" t="str">
        <f t="shared" si="33"/>
        <v>-9.5Al-6.Cr-5.W-16.Ni</v>
      </c>
      <c r="BL433"/>
      <c r="BM433"/>
      <c r="BN433"/>
      <c r="BO433"/>
    </row>
    <row r="434" spans="1:67" s="28" customFormat="1" x14ac:dyDescent="0.3">
      <c r="A434" s="26" t="str">
        <f t="shared" si="35"/>
        <v>Co-16.Ni-9.5Al-6.Cr-5.W-1.8Ta</v>
      </c>
      <c r="B434" s="30" t="s">
        <v>1483</v>
      </c>
      <c r="C434" s="30" t="s">
        <v>3059</v>
      </c>
      <c r="D434" s="34" t="s">
        <v>894</v>
      </c>
      <c r="E434" s="28" t="s">
        <v>891</v>
      </c>
      <c r="F434" s="28">
        <v>452</v>
      </c>
      <c r="G434" s="54">
        <f t="shared" si="36"/>
        <v>61.7</v>
      </c>
      <c r="H434" s="56">
        <v>16</v>
      </c>
      <c r="I434" s="56">
        <v>9.5</v>
      </c>
      <c r="J434" s="56">
        <v>6</v>
      </c>
      <c r="K434" s="56">
        <v>5</v>
      </c>
      <c r="L434" s="56"/>
      <c r="M434" s="56">
        <v>1.8</v>
      </c>
      <c r="N434" s="56"/>
      <c r="O434" s="56"/>
      <c r="P434" s="56"/>
      <c r="Q434" s="52"/>
      <c r="R434" s="52"/>
      <c r="S434" s="52"/>
      <c r="T434" s="56"/>
      <c r="U434" s="56"/>
      <c r="V434" s="56"/>
      <c r="W434" s="56"/>
      <c r="X434" s="56"/>
      <c r="Y434" s="56"/>
      <c r="Z434" s="56"/>
      <c r="AA434" s="56"/>
      <c r="AB434" s="56"/>
      <c r="AC434" s="56"/>
      <c r="AD434" s="56"/>
      <c r="AE434" s="56"/>
      <c r="AF434" s="28">
        <f t="shared" si="34"/>
        <v>8.8666800000000006</v>
      </c>
      <c r="AG434" s="28">
        <v>9.09</v>
      </c>
      <c r="AH434" s="28" t="s">
        <v>659</v>
      </c>
      <c r="AI434" s="46" t="s">
        <v>1</v>
      </c>
      <c r="AJ434" s="46" t="str">
        <f>IF(I434&lt;&gt;"","-" &amp;TEXT([1]comp!$I434,"0.#") &amp;TEXT(I$1,0),"")</f>
        <v>-9.5Al</v>
      </c>
      <c r="AK434" s="46" t="str">
        <f>IF(K434&lt;&gt;"","-" &amp;TEXT(comp[[#This Row],[W]],"0.#") &amp;TEXT(K$1,0),"")</f>
        <v>-5.W</v>
      </c>
      <c r="AL434" s="46" t="str">
        <f>IF(H434&lt;&gt;"","-" &amp;TEXT(comp[[#This Row],[Ni]],"0.#") &amp;TEXT(H$1,0),"")</f>
        <v>-16.Ni</v>
      </c>
      <c r="AM434" s="46" t="str">
        <f>IF(J434&lt;&gt;"","-" &amp;TEXT(comp[[#This Row],[Cr]],"0.#") &amp;TEXT(J$1,0),"")</f>
        <v>-6.Cr</v>
      </c>
      <c r="AN434" s="46" t="str">
        <f>IF(M434&lt;&gt;"","-" &amp;TEXT(comp[[#This Row],[Ta]],"0.#") &amp;TEXT(M$1,0),"")</f>
        <v>-1.8Ta</v>
      </c>
      <c r="AO434" s="46" t="str">
        <f>IF(N434&lt;&gt;"","-" &amp;TEXT(comp[[#This Row],[Nb]],"0.#") &amp;TEXT(N$1,0),"")</f>
        <v/>
      </c>
      <c r="AP434" s="46" t="str">
        <f>IF(O434&lt;&gt;"","-" &amp;TEXT(comp[[#This Row],[V]],"0.#") &amp;TEXT(O$1,0),"")</f>
        <v/>
      </c>
      <c r="AQ434" s="46" t="str">
        <f>IF(L434&lt;&gt;"","-" &amp;TEXT(comp[[#This Row],[Ti]],"0.#") &amp;TEXT(L$1,0),"")</f>
        <v/>
      </c>
      <c r="AR434" s="46" t="str">
        <f>IF(P434&lt;&gt;"","-" &amp;TEXT(comp[[#This Row],[Mo]],"0.#") &amp;TEXT(P$1,0),"")</f>
        <v/>
      </c>
      <c r="AS434" s="46" t="str">
        <f>IF(Q434&lt;&gt;"","-" &amp;TEXT(comp[[#This Row],[C]],"0.##") &amp;TEXT(Q$1,0),"")</f>
        <v/>
      </c>
      <c r="AT434" s="46" t="str">
        <f>IF(R434&lt;&gt;"","-" &amp;TEXT(comp[[#This Row],[Zr]],"0.##") &amp;TEXT(R$1,0),"")</f>
        <v/>
      </c>
      <c r="AU434" s="46" t="str">
        <f>IF(S434&lt;&gt;"","-" &amp;TEXT(comp[[#This Row],[B]],"0.##") &amp;TEXT(S$1,0),"")</f>
        <v/>
      </c>
      <c r="AV434" s="46" t="str">
        <f>IF(T434&lt;&gt;"","-" &amp;TEXT(comp[[#This Row],[Ir]],"0.#") &amp;TEXT(T$1,0),"")</f>
        <v/>
      </c>
      <c r="AW434" s="46" t="str">
        <f>IF(U434&lt;&gt;"","-" &amp;TEXT(comp[[#This Row],[Re]],"0.#") &amp;TEXT(U$1,0),"")</f>
        <v/>
      </c>
      <c r="AX434" s="46" t="str">
        <f>IF(V434&lt;&gt;"","-" &amp;TEXT(comp[[#This Row],[Si]],"0.#") &amp;TEXT(V$1,0),"")</f>
        <v/>
      </c>
      <c r="AY434" s="46" t="str">
        <f>IF(W434&lt;&gt;"","-" &amp;TEXT(comp[[#This Row],[Fe]],"0.#") &amp;TEXT(W$1,0),"")</f>
        <v/>
      </c>
      <c r="AZ434" s="46" t="str">
        <f>IF(X434&lt;&gt;"","-" &amp;TEXT(comp[[#This Row],[Y]],"0.#") &amp;TEXT(X$1,0),"")</f>
        <v/>
      </c>
      <c r="BA434" s="46" t="str">
        <f>IF(Y434&lt;&gt;"","-" &amp;TEXT(comp[[#This Row],[Hf]],"0.#") &amp;TEXT(Y$1,0),"")</f>
        <v/>
      </c>
      <c r="BB434" s="46" t="str">
        <f>IF(Z434&lt;&gt;"","-" &amp;TEXT(comp[[#This Row],[Ge]],"0.#") &amp;TEXT(Z$1,0),"")</f>
        <v/>
      </c>
      <c r="BC434" s="46" t="str">
        <f>IF(AA434&lt;&gt;"","-" &amp;TEXT(comp[[#This Row],[Mn]],"0.#") &amp;TEXT(AA$1,0),"")</f>
        <v/>
      </c>
      <c r="BD434" s="46" t="str">
        <f>IF(AB434&lt;&gt;"","-" &amp;TEXT(comp[[#This Row],[Sc]],"0.#") &amp;TEXT(AB$1,0),"")</f>
        <v/>
      </c>
      <c r="BE434" s="46" t="str">
        <f>IF(AC434&lt;&gt;"","-" &amp;TEXT(comp[[#This Row],[Ru]],"0.#") &amp;TEXT(AC$1,0),"")</f>
        <v/>
      </c>
      <c r="BF434" s="46" t="str">
        <f>IF(AD434&lt;&gt;"","-" &amp;TEXT(comp[[#This Row],[Ce]],"0.#") &amp;TEXT(AD$1,0),"")</f>
        <v/>
      </c>
      <c r="BG434" s="46" t="str">
        <f>IF(AE434&lt;&gt;"","-" &amp;TEXT([1]comp!$AE434,"0.#") &amp;TEXT(AE$1,0),"")</f>
        <v/>
      </c>
      <c r="BH434" s="28" t="str">
        <f>[1]comp!$D434 &amp; [1]comp!$E434</f>
        <v>1.8TaShi, L., Yu, J. J., Cui, C. Y. &amp; Sun, X. F. Effect of Ta additions on microstructure and mechanical properties of a single-crystal Co-Al-W-base alloy. Mater. Lett. 149, 58–61 (2015).</v>
      </c>
      <c r="BI434" s="36" t="str">
        <f t="shared" si="32"/>
        <v>Co-16.Ni-9.5Al-6.Cr-5.W-1.8Ta</v>
      </c>
      <c r="BJ434" s="28" t="s">
        <v>1837</v>
      </c>
      <c r="BK434" t="str">
        <f t="shared" si="33"/>
        <v>-9.5Al-6.Cr-5.W-1.8Ta-16.Ni</v>
      </c>
      <c r="BL434"/>
      <c r="BM434"/>
      <c r="BN434"/>
      <c r="BO434"/>
    </row>
    <row r="435" spans="1:67" s="31" customFormat="1" x14ac:dyDescent="0.3">
      <c r="A435" s="26" t="str">
        <f t="shared" si="35"/>
        <v>Co-16.Ni-9.5Al-6.Cr-5.W-2.8Ta</v>
      </c>
      <c r="B435" s="30" t="s">
        <v>1483</v>
      </c>
      <c r="C435" s="30" t="s">
        <v>3060</v>
      </c>
      <c r="D435" s="34" t="s">
        <v>893</v>
      </c>
      <c r="E435" s="28" t="s">
        <v>891</v>
      </c>
      <c r="F435" s="28">
        <v>453</v>
      </c>
      <c r="G435" s="54">
        <f t="shared" si="36"/>
        <v>60.7</v>
      </c>
      <c r="H435" s="56">
        <v>16</v>
      </c>
      <c r="I435" s="56">
        <v>9.5</v>
      </c>
      <c r="J435" s="56">
        <v>6</v>
      </c>
      <c r="K435" s="56">
        <v>5</v>
      </c>
      <c r="L435" s="56"/>
      <c r="M435" s="56">
        <v>2.8</v>
      </c>
      <c r="N435" s="56"/>
      <c r="O435" s="56"/>
      <c r="P435" s="56"/>
      <c r="Q435" s="52"/>
      <c r="R435" s="52"/>
      <c r="S435" s="52"/>
      <c r="T435" s="56"/>
      <c r="U435" s="56"/>
      <c r="V435" s="56"/>
      <c r="W435" s="56"/>
      <c r="X435" s="56"/>
      <c r="Y435" s="56"/>
      <c r="Z435" s="56"/>
      <c r="AA435" s="56"/>
      <c r="AB435" s="56"/>
      <c r="AC435" s="56"/>
      <c r="AD435" s="56"/>
      <c r="AE435" s="56"/>
      <c r="AF435" s="28">
        <f t="shared" si="34"/>
        <v>8.9441799999999994</v>
      </c>
      <c r="AG435" s="28">
        <v>9.32</v>
      </c>
      <c r="AH435" s="28" t="s">
        <v>659</v>
      </c>
      <c r="AI435" s="46" t="s">
        <v>1</v>
      </c>
      <c r="AJ435" s="46" t="str">
        <f>IF(I435&lt;&gt;"","-" &amp;TEXT([1]comp!$I435,"0.#") &amp;TEXT(I$1,0),"")</f>
        <v>-9.5Al</v>
      </c>
      <c r="AK435" s="46" t="str">
        <f>IF(K435&lt;&gt;"","-" &amp;TEXT(comp[[#This Row],[W]],"0.#") &amp;TEXT(K$1,0),"")</f>
        <v>-5.W</v>
      </c>
      <c r="AL435" s="46" t="str">
        <f>IF(H435&lt;&gt;"","-" &amp;TEXT(comp[[#This Row],[Ni]],"0.#") &amp;TEXT(H$1,0),"")</f>
        <v>-16.Ni</v>
      </c>
      <c r="AM435" s="46" t="str">
        <f>IF(J435&lt;&gt;"","-" &amp;TEXT(comp[[#This Row],[Cr]],"0.#") &amp;TEXT(J$1,0),"")</f>
        <v>-6.Cr</v>
      </c>
      <c r="AN435" s="46" t="str">
        <f>IF(M435&lt;&gt;"","-" &amp;TEXT(comp[[#This Row],[Ta]],"0.#") &amp;TEXT(M$1,0),"")</f>
        <v>-2.8Ta</v>
      </c>
      <c r="AO435" s="46" t="str">
        <f>IF(N435&lt;&gt;"","-" &amp;TEXT(comp[[#This Row],[Nb]],"0.#") &amp;TEXT(N$1,0),"")</f>
        <v/>
      </c>
      <c r="AP435" s="46" t="str">
        <f>IF(O435&lt;&gt;"","-" &amp;TEXT(comp[[#This Row],[V]],"0.#") &amp;TEXT(O$1,0),"")</f>
        <v/>
      </c>
      <c r="AQ435" s="46" t="str">
        <f>IF(L435&lt;&gt;"","-" &amp;TEXT(comp[[#This Row],[Ti]],"0.#") &amp;TEXT(L$1,0),"")</f>
        <v/>
      </c>
      <c r="AR435" s="46" t="str">
        <f>IF(P435&lt;&gt;"","-" &amp;TEXT(comp[[#This Row],[Mo]],"0.#") &amp;TEXT(P$1,0),"")</f>
        <v/>
      </c>
      <c r="AS435" s="46" t="str">
        <f>IF(Q435&lt;&gt;"","-" &amp;TEXT(comp[[#This Row],[C]],"0.##") &amp;TEXT(Q$1,0),"")</f>
        <v/>
      </c>
      <c r="AT435" s="46" t="str">
        <f>IF(R435&lt;&gt;"","-" &amp;TEXT(comp[[#This Row],[Zr]],"0.##") &amp;TEXT(R$1,0),"")</f>
        <v/>
      </c>
      <c r="AU435" s="46" t="str">
        <f>IF(S435&lt;&gt;"","-" &amp;TEXT(comp[[#This Row],[B]],"0.##") &amp;TEXT(S$1,0),"")</f>
        <v/>
      </c>
      <c r="AV435" s="46" t="str">
        <f>IF(T435&lt;&gt;"","-" &amp;TEXT(comp[[#This Row],[Ir]],"0.#") &amp;TEXT(T$1,0),"")</f>
        <v/>
      </c>
      <c r="AW435" s="46" t="str">
        <f>IF(U435&lt;&gt;"","-" &amp;TEXT(comp[[#This Row],[Re]],"0.#") &amp;TEXT(U$1,0),"")</f>
        <v/>
      </c>
      <c r="AX435" s="46" t="str">
        <f>IF(V435&lt;&gt;"","-" &amp;TEXT(comp[[#This Row],[Si]],"0.#") &amp;TEXT(V$1,0),"")</f>
        <v/>
      </c>
      <c r="AY435" s="46" t="str">
        <f>IF(W435&lt;&gt;"","-" &amp;TEXT(comp[[#This Row],[Fe]],"0.#") &amp;TEXT(W$1,0),"")</f>
        <v/>
      </c>
      <c r="AZ435" s="46" t="str">
        <f>IF(X435&lt;&gt;"","-" &amp;TEXT(comp[[#This Row],[Y]],"0.#") &amp;TEXT(X$1,0),"")</f>
        <v/>
      </c>
      <c r="BA435" s="46" t="str">
        <f>IF(Y435&lt;&gt;"","-" &amp;TEXT(comp[[#This Row],[Hf]],"0.#") &amp;TEXT(Y$1,0),"")</f>
        <v/>
      </c>
      <c r="BB435" s="46" t="str">
        <f>IF(Z435&lt;&gt;"","-" &amp;TEXT(comp[[#This Row],[Ge]],"0.#") &amp;TEXT(Z$1,0),"")</f>
        <v/>
      </c>
      <c r="BC435" s="46" t="str">
        <f>IF(AA435&lt;&gt;"","-" &amp;TEXT(comp[[#This Row],[Mn]],"0.#") &amp;TEXT(AA$1,0),"")</f>
        <v/>
      </c>
      <c r="BD435" s="46" t="str">
        <f>IF(AB435&lt;&gt;"","-" &amp;TEXT(comp[[#This Row],[Sc]],"0.#") &amp;TEXT(AB$1,0),"")</f>
        <v/>
      </c>
      <c r="BE435" s="46" t="str">
        <f>IF(AC435&lt;&gt;"","-" &amp;TEXT(comp[[#This Row],[Ru]],"0.#") &amp;TEXT(AC$1,0),"")</f>
        <v/>
      </c>
      <c r="BF435" s="46" t="str">
        <f>IF(AD435&lt;&gt;"","-" &amp;TEXT(comp[[#This Row],[Ce]],"0.#") &amp;TEXT(AD$1,0),"")</f>
        <v/>
      </c>
      <c r="BG435" s="46" t="str">
        <f>IF(AE435&lt;&gt;"","-" &amp;TEXT([1]comp!$AE435,"0.#") &amp;TEXT(AE$1,0),"")</f>
        <v/>
      </c>
      <c r="BH435" s="28" t="str">
        <f>[1]comp!$D435 &amp; [1]comp!$E435</f>
        <v>2.8TaShi, L., Yu, J. J., Cui, C. Y. &amp; Sun, X. F. Effect of Ta additions on microstructure and mechanical properties of a single-crystal Co-Al-W-base alloy. Mater. Lett. 149, 58–61 (2015).</v>
      </c>
      <c r="BI435" s="36" t="str">
        <f t="shared" si="32"/>
        <v>Co-16.Ni-9.5Al-6.Cr-5.W-2.8Ta</v>
      </c>
      <c r="BJ435" s="28" t="s">
        <v>1838</v>
      </c>
      <c r="BK435" t="str">
        <f t="shared" si="33"/>
        <v>-9.5Al-6.Cr-5.W-2.8Ta-16.Ni</v>
      </c>
      <c r="BL435"/>
      <c r="BM435"/>
      <c r="BN435"/>
      <c r="BO435"/>
    </row>
    <row r="436" spans="1:67" s="31" customFormat="1" x14ac:dyDescent="0.3">
      <c r="A436" s="26" t="str">
        <f t="shared" si="35"/>
        <v>Co-17.Ni-9.Al-5.W-3.Ti</v>
      </c>
      <c r="B436" s="69" t="s">
        <v>779</v>
      </c>
      <c r="C436" s="69" t="s">
        <v>3061</v>
      </c>
      <c r="D436" s="43" t="s">
        <v>890</v>
      </c>
      <c r="E436" s="69" t="s">
        <v>889</v>
      </c>
      <c r="F436" s="42">
        <v>454</v>
      </c>
      <c r="G436" s="54">
        <f t="shared" si="36"/>
        <v>66</v>
      </c>
      <c r="H436" s="48">
        <v>17</v>
      </c>
      <c r="I436" s="48">
        <v>9</v>
      </c>
      <c r="J436" s="48"/>
      <c r="K436" s="48">
        <v>5</v>
      </c>
      <c r="L436" s="48">
        <v>3</v>
      </c>
      <c r="M436" s="48"/>
      <c r="N436" s="48"/>
      <c r="O436" s="48"/>
      <c r="P436" s="48"/>
      <c r="Q436" s="47"/>
      <c r="R436" s="47"/>
      <c r="S436" s="47"/>
      <c r="T436" s="48"/>
      <c r="U436" s="48"/>
      <c r="V436" s="48"/>
      <c r="W436" s="48"/>
      <c r="X436" s="48"/>
      <c r="Y436" s="48"/>
      <c r="Z436" s="48"/>
      <c r="AA436" s="48"/>
      <c r="AB436" s="48"/>
      <c r="AC436" s="48"/>
      <c r="AD436" s="48"/>
      <c r="AE436" s="48"/>
      <c r="AF436" s="42">
        <f t="shared" si="34"/>
        <v>8.7290700000000001</v>
      </c>
      <c r="AG436" s="42">
        <v>8.8699999999999992</v>
      </c>
      <c r="AH436" s="42" t="s">
        <v>659</v>
      </c>
      <c r="AI436" s="46" t="s">
        <v>1</v>
      </c>
      <c r="AJ436" s="46" t="str">
        <f>IF(I436&lt;&gt;"","-" &amp;TEXT([1]comp!$I436,"0.#") &amp;TEXT(I$1,0),"")</f>
        <v>-9.Al</v>
      </c>
      <c r="AK436" s="46" t="str">
        <f>IF(K436&lt;&gt;"","-" &amp;TEXT(comp[[#This Row],[W]],"0.#") &amp;TEXT(K$1,0),"")</f>
        <v>-5.W</v>
      </c>
      <c r="AL436" s="46" t="str">
        <f>IF(H436&lt;&gt;"","-" &amp;TEXT(comp[[#This Row],[Ni]],"0.#") &amp;TEXT(H$1,0),"")</f>
        <v>-17.Ni</v>
      </c>
      <c r="AM436" s="46" t="str">
        <f>IF(J436&lt;&gt;"","-" &amp;TEXT(comp[[#This Row],[Cr]],"0.#") &amp;TEXT(J$1,0),"")</f>
        <v/>
      </c>
      <c r="AN436" s="46" t="str">
        <f>IF(M436&lt;&gt;"","-" &amp;TEXT(comp[[#This Row],[Ta]],"0.#") &amp;TEXT(M$1,0),"")</f>
        <v/>
      </c>
      <c r="AO436" s="46" t="str">
        <f>IF(N436&lt;&gt;"","-" &amp;TEXT(comp[[#This Row],[Nb]],"0.#") &amp;TEXT(N$1,0),"")</f>
        <v/>
      </c>
      <c r="AP436" s="46" t="str">
        <f>IF(O436&lt;&gt;"","-" &amp;TEXT(comp[[#This Row],[V]],"0.#") &amp;TEXT(O$1,0),"")</f>
        <v/>
      </c>
      <c r="AQ436" s="46" t="str">
        <f>IF(L436&lt;&gt;"","-" &amp;TEXT(comp[[#This Row],[Ti]],"0.#") &amp;TEXT(L$1,0),"")</f>
        <v>-3.Ti</v>
      </c>
      <c r="AR436" s="46" t="str">
        <f>IF(P436&lt;&gt;"","-" &amp;TEXT(comp[[#This Row],[Mo]],"0.#") &amp;TEXT(P$1,0),"")</f>
        <v/>
      </c>
      <c r="AS436" s="46" t="str">
        <f>IF(Q436&lt;&gt;"","-" &amp;TEXT(comp[[#This Row],[C]],"0.##") &amp;TEXT(Q$1,0),"")</f>
        <v/>
      </c>
      <c r="AT436" s="46" t="str">
        <f>IF(R436&lt;&gt;"","-" &amp;TEXT(comp[[#This Row],[Zr]],"0.##") &amp;TEXT(R$1,0),"")</f>
        <v/>
      </c>
      <c r="AU436" s="46" t="str">
        <f>IF(S436&lt;&gt;"","-" &amp;TEXT(comp[[#This Row],[B]],"0.##") &amp;TEXT(S$1,0),"")</f>
        <v/>
      </c>
      <c r="AV436" s="46" t="str">
        <f>IF(T436&lt;&gt;"","-" &amp;TEXT(comp[[#This Row],[Ir]],"0.#") &amp;TEXT(T$1,0),"")</f>
        <v/>
      </c>
      <c r="AW436" s="46" t="str">
        <f>IF(U436&lt;&gt;"","-" &amp;TEXT(comp[[#This Row],[Re]],"0.#") &amp;TEXT(U$1,0),"")</f>
        <v/>
      </c>
      <c r="AX436" s="46" t="str">
        <f>IF(V436&lt;&gt;"","-" &amp;TEXT(comp[[#This Row],[Si]],"0.#") &amp;TEXT(V$1,0),"")</f>
        <v/>
      </c>
      <c r="AY436" s="46" t="str">
        <f>IF(W436&lt;&gt;"","-" &amp;TEXT(comp[[#This Row],[Fe]],"0.#") &amp;TEXT(W$1,0),"")</f>
        <v/>
      </c>
      <c r="AZ436" s="46" t="str">
        <f>IF(X436&lt;&gt;"","-" &amp;TEXT(comp[[#This Row],[Y]],"0.#") &amp;TEXT(X$1,0),"")</f>
        <v/>
      </c>
      <c r="BA436" s="46" t="str">
        <f>IF(Y436&lt;&gt;"","-" &amp;TEXT(comp[[#This Row],[Hf]],"0.#") &amp;TEXT(Y$1,0),"")</f>
        <v/>
      </c>
      <c r="BB436" s="46" t="str">
        <f>IF(Z436&lt;&gt;"","-" &amp;TEXT(comp[[#This Row],[Ge]],"0.#") &amp;TEXT(Z$1,0),"")</f>
        <v/>
      </c>
      <c r="BC436" s="46" t="str">
        <f>IF(AA436&lt;&gt;"","-" &amp;TEXT(comp[[#This Row],[Mn]],"0.#") &amp;TEXT(AA$1,0),"")</f>
        <v/>
      </c>
      <c r="BD436" s="46" t="str">
        <f>IF(AB436&lt;&gt;"","-" &amp;TEXT(comp[[#This Row],[Sc]],"0.#") &amp;TEXT(AB$1,0),"")</f>
        <v/>
      </c>
      <c r="BE436" s="46" t="str">
        <f>IF(AC436&lt;&gt;"","-" &amp;TEXT(comp[[#This Row],[Ru]],"0.#") &amp;TEXT(AC$1,0),"")</f>
        <v/>
      </c>
      <c r="BF436" s="46" t="str">
        <f>IF(AD436&lt;&gt;"","-" &amp;TEXT(comp[[#This Row],[Ce]],"0.#") &amp;TEXT(AD$1,0),"")</f>
        <v/>
      </c>
      <c r="BG436" s="46" t="str">
        <f>IF(AE436&lt;&gt;"","-" &amp;TEXT([1]comp!$AE436,"0.#") &amp;TEXT(AE$1,0),"")</f>
        <v/>
      </c>
      <c r="BH436" s="69" t="str">
        <f>[1]comp!$D436 &amp; [1]comp!$E436</f>
        <v>3TiShi, L., Yu, J. J., Cui, C. Y. &amp; Sun, X. F. Microstructural stability and tensile properties of a Ti-containing single-crystal Co-Ni-Al-W-base alloy. Mater. Sci. Eng. A 646, 45–51 (2015).</v>
      </c>
      <c r="BI436" s="70" t="str">
        <f t="shared" si="32"/>
        <v>Co-17.Ni-9.Al-5.W-3.Ti</v>
      </c>
      <c r="BJ436" s="69" t="s">
        <v>1839</v>
      </c>
      <c r="BK436" t="str">
        <f t="shared" si="33"/>
        <v>-9.Al-5.W-17.Ni-3.Ti</v>
      </c>
      <c r="BL436"/>
      <c r="BM436"/>
      <c r="BN436"/>
      <c r="BO436"/>
    </row>
    <row r="437" spans="1:67" s="31" customFormat="1" x14ac:dyDescent="0.3">
      <c r="A437" s="26" t="str">
        <f t="shared" si="35"/>
        <v>Co-17.Ni-10.Al-6.Cr-5.W-2.7Ta</v>
      </c>
      <c r="B437" s="30" t="s">
        <v>1483</v>
      </c>
      <c r="C437" s="30" t="s">
        <v>3062</v>
      </c>
      <c r="D437" s="34" t="s">
        <v>473</v>
      </c>
      <c r="E437" s="28" t="s">
        <v>895</v>
      </c>
      <c r="F437" s="28">
        <v>455</v>
      </c>
      <c r="G437" s="54">
        <f t="shared" si="36"/>
        <v>59.3</v>
      </c>
      <c r="H437" s="56">
        <v>17</v>
      </c>
      <c r="I437" s="56">
        <v>10</v>
      </c>
      <c r="J437" s="56">
        <v>6</v>
      </c>
      <c r="K437" s="56">
        <v>5</v>
      </c>
      <c r="L437" s="56"/>
      <c r="M437" s="56">
        <v>2.7</v>
      </c>
      <c r="N437" s="56"/>
      <c r="O437" s="56"/>
      <c r="P437" s="56"/>
      <c r="Q437" s="52"/>
      <c r="R437" s="52"/>
      <c r="S437" s="52"/>
      <c r="T437" s="56"/>
      <c r="U437" s="56"/>
      <c r="V437" s="56"/>
      <c r="W437" s="56"/>
      <c r="X437" s="56"/>
      <c r="Y437" s="56"/>
      <c r="Z437" s="56"/>
      <c r="AA437" s="56"/>
      <c r="AB437" s="56"/>
      <c r="AC437" s="56"/>
      <c r="AD437" s="56"/>
      <c r="AE437" s="56"/>
      <c r="AF437" s="28">
        <f t="shared" si="34"/>
        <v>8.9055099999999996</v>
      </c>
      <c r="AG437" s="28">
        <v>9.32</v>
      </c>
      <c r="AH437" s="28" t="s">
        <v>659</v>
      </c>
      <c r="AI437" s="46" t="s">
        <v>1</v>
      </c>
      <c r="AJ437" s="46" t="str">
        <f>IF(I437&lt;&gt;"","-" &amp;TEXT([1]comp!$I437,"0.#") &amp;TEXT(I$1,0),"")</f>
        <v>-10.Al</v>
      </c>
      <c r="AK437" s="46" t="str">
        <f>IF(K437&lt;&gt;"","-" &amp;TEXT(comp[[#This Row],[W]],"0.#") &amp;TEXT(K$1,0),"")</f>
        <v>-5.W</v>
      </c>
      <c r="AL437" s="46" t="str">
        <f>IF(H437&lt;&gt;"","-" &amp;TEXT(comp[[#This Row],[Ni]],"0.#") &amp;TEXT(H$1,0),"")</f>
        <v>-17.Ni</v>
      </c>
      <c r="AM437" s="46" t="str">
        <f>IF(J437&lt;&gt;"","-" &amp;TEXT(comp[[#This Row],[Cr]],"0.#") &amp;TEXT(J$1,0),"")</f>
        <v>-6.Cr</v>
      </c>
      <c r="AN437" s="46" t="str">
        <f>IF(M437&lt;&gt;"","-" &amp;TEXT(comp[[#This Row],[Ta]],"0.#") &amp;TEXT(M$1,0),"")</f>
        <v>-2.7Ta</v>
      </c>
      <c r="AO437" s="46" t="str">
        <f>IF(N437&lt;&gt;"","-" &amp;TEXT(comp[[#This Row],[Nb]],"0.#") &amp;TEXT(N$1,0),"")</f>
        <v/>
      </c>
      <c r="AP437" s="46" t="str">
        <f>IF(O437&lt;&gt;"","-" &amp;TEXT(comp[[#This Row],[V]],"0.#") &amp;TEXT(O$1,0),"")</f>
        <v/>
      </c>
      <c r="AQ437" s="46" t="str">
        <f>IF(L437&lt;&gt;"","-" &amp;TEXT(comp[[#This Row],[Ti]],"0.#") &amp;TEXT(L$1,0),"")</f>
        <v/>
      </c>
      <c r="AR437" s="46" t="str">
        <f>IF(P437&lt;&gt;"","-" &amp;TEXT(comp[[#This Row],[Mo]],"0.#") &amp;TEXT(P$1,0),"")</f>
        <v/>
      </c>
      <c r="AS437" s="46" t="str">
        <f>IF(Q437&lt;&gt;"","-" &amp;TEXT(comp[[#This Row],[C]],"0.##") &amp;TEXT(Q$1,0),"")</f>
        <v/>
      </c>
      <c r="AT437" s="46" t="str">
        <f>IF(R437&lt;&gt;"","-" &amp;TEXT(comp[[#This Row],[Zr]],"0.##") &amp;TEXT(R$1,0),"")</f>
        <v/>
      </c>
      <c r="AU437" s="46" t="str">
        <f>IF(S437&lt;&gt;"","-" &amp;TEXT(comp[[#This Row],[B]],"0.##") &amp;TEXT(S$1,0),"")</f>
        <v/>
      </c>
      <c r="AV437" s="46" t="str">
        <f>IF(T437&lt;&gt;"","-" &amp;TEXT(comp[[#This Row],[Ir]],"0.#") &amp;TEXT(T$1,0),"")</f>
        <v/>
      </c>
      <c r="AW437" s="46" t="str">
        <f>IF(U437&lt;&gt;"","-" &amp;TEXT(comp[[#This Row],[Re]],"0.#") &amp;TEXT(U$1,0),"")</f>
        <v/>
      </c>
      <c r="AX437" s="46" t="str">
        <f>IF(V437&lt;&gt;"","-" &amp;TEXT(comp[[#This Row],[Si]],"0.#") &amp;TEXT(V$1,0),"")</f>
        <v/>
      </c>
      <c r="AY437" s="46" t="str">
        <f>IF(W437&lt;&gt;"","-" &amp;TEXT(comp[[#This Row],[Fe]],"0.#") &amp;TEXT(W$1,0),"")</f>
        <v/>
      </c>
      <c r="AZ437" s="46" t="str">
        <f>IF(X437&lt;&gt;"","-" &amp;TEXT(comp[[#This Row],[Y]],"0.#") &amp;TEXT(X$1,0),"")</f>
        <v/>
      </c>
      <c r="BA437" s="46" t="str">
        <f>IF(Y437&lt;&gt;"","-" &amp;TEXT(comp[[#This Row],[Hf]],"0.#") &amp;TEXT(Y$1,0),"")</f>
        <v/>
      </c>
      <c r="BB437" s="46" t="str">
        <f>IF(Z437&lt;&gt;"","-" &amp;TEXT(comp[[#This Row],[Ge]],"0.#") &amp;TEXT(Z$1,0),"")</f>
        <v/>
      </c>
      <c r="BC437" s="46" t="str">
        <f>IF(AA437&lt;&gt;"","-" &amp;TEXT(comp[[#This Row],[Mn]],"0.#") &amp;TEXT(AA$1,0),"")</f>
        <v/>
      </c>
      <c r="BD437" s="46" t="str">
        <f>IF(AB437&lt;&gt;"","-" &amp;TEXT(comp[[#This Row],[Sc]],"0.#") &amp;TEXT(AB$1,0),"")</f>
        <v/>
      </c>
      <c r="BE437" s="46" t="str">
        <f>IF(AC437&lt;&gt;"","-" &amp;TEXT(comp[[#This Row],[Ru]],"0.#") &amp;TEXT(AC$1,0),"")</f>
        <v/>
      </c>
      <c r="BF437" s="46" t="str">
        <f>IF(AD437&lt;&gt;"","-" &amp;TEXT(comp[[#This Row],[Ce]],"0.#") &amp;TEXT(AD$1,0),"")</f>
        <v/>
      </c>
      <c r="BG437" s="46" t="str">
        <f>IF(AE437&lt;&gt;"","-" &amp;TEXT([1]comp!$AE437,"0.#") &amp;TEXT(AE$1,0),"")</f>
        <v/>
      </c>
      <c r="BH437" s="28" t="str">
        <f>[1]comp!$D437 &amp; [1]comp!$E437</f>
        <v>5WShi, L., Yu, J. J., Cui, C. Y. &amp; Sun, X. F. The creep deformation behavior of a single-crystal Co-Al-W-base superalloy at 900°C. Mater. Sci. Eng. A 635, 50–58 (2015).</v>
      </c>
      <c r="BI437" s="36" t="str">
        <f t="shared" si="32"/>
        <v>Co-17.Ni-10.Al-6.Cr-5.W-2.7Ta</v>
      </c>
      <c r="BJ437" s="28" t="s">
        <v>1553</v>
      </c>
      <c r="BK437" t="str">
        <f t="shared" si="33"/>
        <v>-10.Al-6.Cr-5.W-2.7Ta-17.Ni</v>
      </c>
      <c r="BL437"/>
      <c r="BM437"/>
      <c r="BN437"/>
      <c r="BO437"/>
    </row>
    <row r="438" spans="1:67" s="31" customFormat="1" x14ac:dyDescent="0.3">
      <c r="A438" s="26" t="str">
        <f t="shared" si="35"/>
        <v>Co-10.Ni-10.Al-10.W</v>
      </c>
      <c r="B438" s="38" t="s">
        <v>1484</v>
      </c>
      <c r="C438" s="38" t="s">
        <v>3063</v>
      </c>
      <c r="D438" s="37" t="s">
        <v>919</v>
      </c>
      <c r="E438" s="31" t="s">
        <v>918</v>
      </c>
      <c r="F438" s="31">
        <v>456</v>
      </c>
      <c r="G438" s="54">
        <f t="shared" si="36"/>
        <v>70</v>
      </c>
      <c r="H438" s="55">
        <v>10</v>
      </c>
      <c r="I438" s="55">
        <v>10</v>
      </c>
      <c r="J438" s="55"/>
      <c r="K438" s="55">
        <v>10</v>
      </c>
      <c r="L438" s="55"/>
      <c r="M438" s="55"/>
      <c r="N438" s="55"/>
      <c r="O438" s="55"/>
      <c r="P438" s="55"/>
      <c r="Q438" s="51"/>
      <c r="R438" s="51"/>
      <c r="S438" s="51"/>
      <c r="T438" s="55"/>
      <c r="U438" s="55"/>
      <c r="V438" s="55"/>
      <c r="W438" s="55"/>
      <c r="X438" s="55"/>
      <c r="Y438" s="55"/>
      <c r="Z438" s="55"/>
      <c r="AA438" s="55"/>
      <c r="AB438" s="55"/>
      <c r="AC438" s="55"/>
      <c r="AD438" s="55"/>
      <c r="AE438" s="55"/>
      <c r="AF438" s="31">
        <f t="shared" si="34"/>
        <v>9.3158000000000012</v>
      </c>
      <c r="AI438" s="46" t="s">
        <v>1</v>
      </c>
      <c r="AJ438" s="46" t="str">
        <f>IF(I438&lt;&gt;"","-" &amp;TEXT([1]comp!$I438,"0.#") &amp;TEXT(I$1,0),"")</f>
        <v>-10.Al</v>
      </c>
      <c r="AK438" s="46" t="str">
        <f>IF(K438&lt;&gt;"","-" &amp;TEXT(comp[[#This Row],[W]],"0.#") &amp;TEXT(K$1,0),"")</f>
        <v>-10.W</v>
      </c>
      <c r="AL438" s="46" t="str">
        <f>IF(H438&lt;&gt;"","-" &amp;TEXT(comp[[#This Row],[Ni]],"0.#") &amp;TEXT(H$1,0),"")</f>
        <v>-10.Ni</v>
      </c>
      <c r="AM438" s="46" t="str">
        <f>IF(J438&lt;&gt;"","-" &amp;TEXT(comp[[#This Row],[Cr]],"0.#") &amp;TEXT(J$1,0),"")</f>
        <v/>
      </c>
      <c r="AN438" s="46" t="str">
        <f>IF(M438&lt;&gt;"","-" &amp;TEXT(comp[[#This Row],[Ta]],"0.#") &amp;TEXT(M$1,0),"")</f>
        <v/>
      </c>
      <c r="AO438" s="46" t="str">
        <f>IF(N438&lt;&gt;"","-" &amp;TEXT(comp[[#This Row],[Nb]],"0.#") &amp;TEXT(N$1,0),"")</f>
        <v/>
      </c>
      <c r="AP438" s="46" t="str">
        <f>IF(O438&lt;&gt;"","-" &amp;TEXT(comp[[#This Row],[V]],"0.#") &amp;TEXT(O$1,0),"")</f>
        <v/>
      </c>
      <c r="AQ438" s="46" t="str">
        <f>IF(L438&lt;&gt;"","-" &amp;TEXT(comp[[#This Row],[Ti]],"0.#") &amp;TEXT(L$1,0),"")</f>
        <v/>
      </c>
      <c r="AR438" s="46" t="str">
        <f>IF(P438&lt;&gt;"","-" &amp;TEXT(comp[[#This Row],[Mo]],"0.#") &amp;TEXT(P$1,0),"")</f>
        <v/>
      </c>
      <c r="AS438" s="46" t="str">
        <f>IF(Q438&lt;&gt;"","-" &amp;TEXT(comp[[#This Row],[C]],"0.##") &amp;TEXT(Q$1,0),"")</f>
        <v/>
      </c>
      <c r="AT438" s="46" t="str">
        <f>IF(R438&lt;&gt;"","-" &amp;TEXT(comp[[#This Row],[Zr]],"0.##") &amp;TEXT(R$1,0),"")</f>
        <v/>
      </c>
      <c r="AU438" s="46" t="str">
        <f>IF(S438&lt;&gt;"","-" &amp;TEXT(comp[[#This Row],[B]],"0.##") &amp;TEXT(S$1,0),"")</f>
        <v/>
      </c>
      <c r="AV438" s="46" t="str">
        <f>IF(T438&lt;&gt;"","-" &amp;TEXT(comp[[#This Row],[Ir]],"0.#") &amp;TEXT(T$1,0),"")</f>
        <v/>
      </c>
      <c r="AW438" s="46" t="str">
        <f>IF(U438&lt;&gt;"","-" &amp;TEXT(comp[[#This Row],[Re]],"0.#") &amp;TEXT(U$1,0),"")</f>
        <v/>
      </c>
      <c r="AX438" s="46" t="str">
        <f>IF(V438&lt;&gt;"","-" &amp;TEXT(comp[[#This Row],[Si]],"0.#") &amp;TEXT(V$1,0),"")</f>
        <v/>
      </c>
      <c r="AY438" s="46" t="str">
        <f>IF(W438&lt;&gt;"","-" &amp;TEXT(comp[[#This Row],[Fe]],"0.#") &amp;TEXT(W$1,0),"")</f>
        <v/>
      </c>
      <c r="AZ438" s="46" t="str">
        <f>IF(X438&lt;&gt;"","-" &amp;TEXT(comp[[#This Row],[Y]],"0.#") &amp;TEXT(X$1,0),"")</f>
        <v/>
      </c>
      <c r="BA438" s="46" t="str">
        <f>IF(Y438&lt;&gt;"","-" &amp;TEXT(comp[[#This Row],[Hf]],"0.#") &amp;TEXT(Y$1,0),"")</f>
        <v/>
      </c>
      <c r="BB438" s="46" t="str">
        <f>IF(Z438&lt;&gt;"","-" &amp;TEXT(comp[[#This Row],[Ge]],"0.#") &amp;TEXT(Z$1,0),"")</f>
        <v/>
      </c>
      <c r="BC438" s="46" t="str">
        <f>IF(AA438&lt;&gt;"","-" &amp;TEXT(comp[[#This Row],[Mn]],"0.#") &amp;TEXT(AA$1,0),"")</f>
        <v/>
      </c>
      <c r="BD438" s="46" t="str">
        <f>IF(AB438&lt;&gt;"","-" &amp;TEXT(comp[[#This Row],[Sc]],"0.#") &amp;TEXT(AB$1,0),"")</f>
        <v/>
      </c>
      <c r="BE438" s="46" t="str">
        <f>IF(AC438&lt;&gt;"","-" &amp;TEXT(comp[[#This Row],[Ru]],"0.#") &amp;TEXT(AC$1,0),"")</f>
        <v/>
      </c>
      <c r="BF438" s="46" t="str">
        <f>IF(AD438&lt;&gt;"","-" &amp;TEXT(comp[[#This Row],[Ce]],"0.#") &amp;TEXT(AD$1,0),"")</f>
        <v/>
      </c>
      <c r="BG438" s="46" t="str">
        <f>IF(AE438&lt;&gt;"","-" &amp;TEXT([1]comp!$AE438,"0.#") &amp;TEXT(AE$1,0),"")</f>
        <v/>
      </c>
      <c r="BH438" s="31" t="str">
        <f>[1]comp!$D438 &amp; [1]comp!$E438</f>
        <v>10Ni-10Al-10WShinagawa, K. et al. Phase equilibria and microstructure on γ′ phase in Co-Ni-Al-W system. Mater. Trans. 49, 1474–1479 (2008).</v>
      </c>
      <c r="BI438" s="73" t="str">
        <f t="shared" si="32"/>
        <v>Co-10.Ni-10.Al-10.W</v>
      </c>
      <c r="BJ438" s="31" t="s">
        <v>1554</v>
      </c>
      <c r="BK438" t="str">
        <f t="shared" si="33"/>
        <v>-10.Al-10.W-10.Ni</v>
      </c>
      <c r="BL438"/>
      <c r="BM438"/>
      <c r="BN438"/>
      <c r="BO438"/>
    </row>
    <row r="439" spans="1:67" s="31" customFormat="1" x14ac:dyDescent="0.3">
      <c r="A439" s="26" t="str">
        <f t="shared" si="35"/>
        <v>Co-10.Ni-10.Al-7.5W</v>
      </c>
      <c r="B439" s="38" t="s">
        <v>1484</v>
      </c>
      <c r="C439" s="38" t="s">
        <v>3064</v>
      </c>
      <c r="D439" s="37" t="s">
        <v>920</v>
      </c>
      <c r="E439" s="31" t="s">
        <v>918</v>
      </c>
      <c r="F439" s="31">
        <v>457</v>
      </c>
      <c r="G439" s="54">
        <f t="shared" si="36"/>
        <v>72.5</v>
      </c>
      <c r="H439" s="55">
        <v>10</v>
      </c>
      <c r="I439" s="55">
        <v>10</v>
      </c>
      <c r="J439" s="55"/>
      <c r="K439" s="55">
        <v>7.5</v>
      </c>
      <c r="L439" s="55"/>
      <c r="M439" s="55"/>
      <c r="N439" s="55"/>
      <c r="O439" s="55"/>
      <c r="P439" s="55"/>
      <c r="Q439" s="51"/>
      <c r="R439" s="51"/>
      <c r="S439" s="51"/>
      <c r="T439" s="55"/>
      <c r="U439" s="55"/>
      <c r="V439" s="55"/>
      <c r="W439" s="55"/>
      <c r="X439" s="55"/>
      <c r="Y439" s="55"/>
      <c r="Z439" s="55"/>
      <c r="AA439" s="55"/>
      <c r="AB439" s="55"/>
      <c r="AC439" s="55"/>
      <c r="AD439" s="55"/>
      <c r="AE439" s="55"/>
      <c r="AF439" s="31">
        <f t="shared" si="34"/>
        <v>9.0570500000000003</v>
      </c>
      <c r="AI439" s="46" t="s">
        <v>1</v>
      </c>
      <c r="AJ439" s="46" t="str">
        <f>IF(I439&lt;&gt;"","-" &amp;TEXT([1]comp!$I439,"0.#") &amp;TEXT(I$1,0),"")</f>
        <v>-10.Al</v>
      </c>
      <c r="AK439" s="46" t="str">
        <f>IF(K439&lt;&gt;"","-" &amp;TEXT(comp[[#This Row],[W]],"0.#") &amp;TEXT(K$1,0),"")</f>
        <v>-7.5W</v>
      </c>
      <c r="AL439" s="46" t="str">
        <f>IF(H439&lt;&gt;"","-" &amp;TEXT(comp[[#This Row],[Ni]],"0.#") &amp;TEXT(H$1,0),"")</f>
        <v>-10.Ni</v>
      </c>
      <c r="AM439" s="46" t="str">
        <f>IF(J439&lt;&gt;"","-" &amp;TEXT(comp[[#This Row],[Cr]],"0.#") &amp;TEXT(J$1,0),"")</f>
        <v/>
      </c>
      <c r="AN439" s="46" t="str">
        <f>IF(M439&lt;&gt;"","-" &amp;TEXT(comp[[#This Row],[Ta]],"0.#") &amp;TEXT(M$1,0),"")</f>
        <v/>
      </c>
      <c r="AO439" s="46" t="str">
        <f>IF(N439&lt;&gt;"","-" &amp;TEXT(comp[[#This Row],[Nb]],"0.#") &amp;TEXT(N$1,0),"")</f>
        <v/>
      </c>
      <c r="AP439" s="46" t="str">
        <f>IF(O439&lt;&gt;"","-" &amp;TEXT(comp[[#This Row],[V]],"0.#") &amp;TEXT(O$1,0),"")</f>
        <v/>
      </c>
      <c r="AQ439" s="46" t="str">
        <f>IF(L439&lt;&gt;"","-" &amp;TEXT(comp[[#This Row],[Ti]],"0.#") &amp;TEXT(L$1,0),"")</f>
        <v/>
      </c>
      <c r="AR439" s="46" t="str">
        <f>IF(P439&lt;&gt;"","-" &amp;TEXT(comp[[#This Row],[Mo]],"0.#") &amp;TEXT(P$1,0),"")</f>
        <v/>
      </c>
      <c r="AS439" s="46" t="str">
        <f>IF(Q439&lt;&gt;"","-" &amp;TEXT(comp[[#This Row],[C]],"0.##") &amp;TEXT(Q$1,0),"")</f>
        <v/>
      </c>
      <c r="AT439" s="46" t="str">
        <f>IF(R439&lt;&gt;"","-" &amp;TEXT(comp[[#This Row],[Zr]],"0.##") &amp;TEXT(R$1,0),"")</f>
        <v/>
      </c>
      <c r="AU439" s="46" t="str">
        <f>IF(S439&lt;&gt;"","-" &amp;TEXT(comp[[#This Row],[B]],"0.##") &amp;TEXT(S$1,0),"")</f>
        <v/>
      </c>
      <c r="AV439" s="46" t="str">
        <f>IF(T439&lt;&gt;"","-" &amp;TEXT(comp[[#This Row],[Ir]],"0.#") &amp;TEXT(T$1,0),"")</f>
        <v/>
      </c>
      <c r="AW439" s="46" t="str">
        <f>IF(U439&lt;&gt;"","-" &amp;TEXT(comp[[#This Row],[Re]],"0.#") &amp;TEXT(U$1,0),"")</f>
        <v/>
      </c>
      <c r="AX439" s="46" t="str">
        <f>IF(V439&lt;&gt;"","-" &amp;TEXT(comp[[#This Row],[Si]],"0.#") &amp;TEXT(V$1,0),"")</f>
        <v/>
      </c>
      <c r="AY439" s="46" t="str">
        <f>IF(W439&lt;&gt;"","-" &amp;TEXT(comp[[#This Row],[Fe]],"0.#") &amp;TEXT(W$1,0),"")</f>
        <v/>
      </c>
      <c r="AZ439" s="46" t="str">
        <f>IF(X439&lt;&gt;"","-" &amp;TEXT(comp[[#This Row],[Y]],"0.#") &amp;TEXT(X$1,0),"")</f>
        <v/>
      </c>
      <c r="BA439" s="46" t="str">
        <f>IF(Y439&lt;&gt;"","-" &amp;TEXT(comp[[#This Row],[Hf]],"0.#") &amp;TEXT(Y$1,0),"")</f>
        <v/>
      </c>
      <c r="BB439" s="46" t="str">
        <f>IF(Z439&lt;&gt;"","-" &amp;TEXT(comp[[#This Row],[Ge]],"0.#") &amp;TEXT(Z$1,0),"")</f>
        <v/>
      </c>
      <c r="BC439" s="46" t="str">
        <f>IF(AA439&lt;&gt;"","-" &amp;TEXT(comp[[#This Row],[Mn]],"0.#") &amp;TEXT(AA$1,0),"")</f>
        <v/>
      </c>
      <c r="BD439" s="46" t="str">
        <f>IF(AB439&lt;&gt;"","-" &amp;TEXT(comp[[#This Row],[Sc]],"0.#") &amp;TEXT(AB$1,0),"")</f>
        <v/>
      </c>
      <c r="BE439" s="46" t="str">
        <f>IF(AC439&lt;&gt;"","-" &amp;TEXT(comp[[#This Row],[Ru]],"0.#") &amp;TEXT(AC$1,0),"")</f>
        <v/>
      </c>
      <c r="BF439" s="46" t="str">
        <f>IF(AD439&lt;&gt;"","-" &amp;TEXT(comp[[#This Row],[Ce]],"0.#") &amp;TEXT(AD$1,0),"")</f>
        <v/>
      </c>
      <c r="BG439" s="46" t="str">
        <f>IF(AE439&lt;&gt;"","-" &amp;TEXT([1]comp!$AE439,"0.#") &amp;TEXT(AE$1,0),"")</f>
        <v/>
      </c>
      <c r="BH439" s="31" t="str">
        <f>[1]comp!$D439 &amp; [1]comp!$E439</f>
        <v>10Ni-10Al-7.5WShinagawa, K. et al. Phase equilibria and microstructure on γ′ phase in Co-Ni-Al-W system. Mater. Trans. 49, 1474–1479 (2008).</v>
      </c>
      <c r="BI439" s="73" t="str">
        <f t="shared" si="32"/>
        <v>Co-10.Ni-10.Al-7.5W</v>
      </c>
      <c r="BJ439" s="31" t="s">
        <v>1840</v>
      </c>
      <c r="BK439" t="str">
        <f t="shared" si="33"/>
        <v>-10.Al-7.5W-10.Ni</v>
      </c>
      <c r="BL439"/>
      <c r="BM439"/>
      <c r="BN439"/>
      <c r="BO439"/>
    </row>
    <row r="440" spans="1:67" s="31" customFormat="1" x14ac:dyDescent="0.3">
      <c r="A440" s="26" t="str">
        <f t="shared" si="35"/>
        <v>Co-10.Ni-12.5Al-7.5W</v>
      </c>
      <c r="B440" s="38" t="s">
        <v>1484</v>
      </c>
      <c r="C440" s="38" t="s">
        <v>3065</v>
      </c>
      <c r="D440" s="37" t="s">
        <v>921</v>
      </c>
      <c r="E440" s="31" t="s">
        <v>918</v>
      </c>
      <c r="F440" s="31">
        <v>458</v>
      </c>
      <c r="G440" s="54">
        <f t="shared" si="36"/>
        <v>70</v>
      </c>
      <c r="H440" s="55">
        <v>10</v>
      </c>
      <c r="I440" s="55">
        <v>12.5</v>
      </c>
      <c r="J440" s="55"/>
      <c r="K440" s="55">
        <v>7.5</v>
      </c>
      <c r="L440" s="55"/>
      <c r="M440" s="55"/>
      <c r="N440" s="55"/>
      <c r="O440" s="55"/>
      <c r="P440" s="55"/>
      <c r="Q440" s="51"/>
      <c r="R440" s="51"/>
      <c r="S440" s="51"/>
      <c r="T440" s="55"/>
      <c r="U440" s="55"/>
      <c r="V440" s="55"/>
      <c r="W440" s="55"/>
      <c r="X440" s="55"/>
      <c r="Y440" s="55"/>
      <c r="Z440" s="55"/>
      <c r="AA440" s="55"/>
      <c r="AB440" s="55"/>
      <c r="AC440" s="55"/>
      <c r="AD440" s="55"/>
      <c r="AE440" s="55"/>
      <c r="AF440" s="31">
        <f t="shared" si="34"/>
        <v>8.9020500000000009</v>
      </c>
      <c r="AI440" s="46" t="s">
        <v>1</v>
      </c>
      <c r="AJ440" s="46" t="str">
        <f>IF(I440&lt;&gt;"","-" &amp;TEXT([1]comp!$I440,"0.#") &amp;TEXT(I$1,0),"")</f>
        <v>-12.5Al</v>
      </c>
      <c r="AK440" s="46" t="str">
        <f>IF(K440&lt;&gt;"","-" &amp;TEXT(comp[[#This Row],[W]],"0.#") &amp;TEXT(K$1,0),"")</f>
        <v>-7.5W</v>
      </c>
      <c r="AL440" s="46" t="str">
        <f>IF(H440&lt;&gt;"","-" &amp;TEXT(comp[[#This Row],[Ni]],"0.#") &amp;TEXT(H$1,0),"")</f>
        <v>-10.Ni</v>
      </c>
      <c r="AM440" s="46" t="str">
        <f>IF(J440&lt;&gt;"","-" &amp;TEXT(comp[[#This Row],[Cr]],"0.#") &amp;TEXT(J$1,0),"")</f>
        <v/>
      </c>
      <c r="AN440" s="46" t="str">
        <f>IF(M440&lt;&gt;"","-" &amp;TEXT(comp[[#This Row],[Ta]],"0.#") &amp;TEXT(M$1,0),"")</f>
        <v/>
      </c>
      <c r="AO440" s="46" t="str">
        <f>IF(N440&lt;&gt;"","-" &amp;TEXT(comp[[#This Row],[Nb]],"0.#") &amp;TEXT(N$1,0),"")</f>
        <v/>
      </c>
      <c r="AP440" s="46" t="str">
        <f>IF(O440&lt;&gt;"","-" &amp;TEXT(comp[[#This Row],[V]],"0.#") &amp;TEXT(O$1,0),"")</f>
        <v/>
      </c>
      <c r="AQ440" s="46" t="str">
        <f>IF(L440&lt;&gt;"","-" &amp;TEXT(comp[[#This Row],[Ti]],"0.#") &amp;TEXT(L$1,0),"")</f>
        <v/>
      </c>
      <c r="AR440" s="46" t="str">
        <f>IF(P440&lt;&gt;"","-" &amp;TEXT(comp[[#This Row],[Mo]],"0.#") &amp;TEXT(P$1,0),"")</f>
        <v/>
      </c>
      <c r="AS440" s="46" t="str">
        <f>IF(Q440&lt;&gt;"","-" &amp;TEXT(comp[[#This Row],[C]],"0.##") &amp;TEXT(Q$1,0),"")</f>
        <v/>
      </c>
      <c r="AT440" s="46" t="str">
        <f>IF(R440&lt;&gt;"","-" &amp;TEXT(comp[[#This Row],[Zr]],"0.##") &amp;TEXT(R$1,0),"")</f>
        <v/>
      </c>
      <c r="AU440" s="46" t="str">
        <f>IF(S440&lt;&gt;"","-" &amp;TEXT(comp[[#This Row],[B]],"0.##") &amp;TEXT(S$1,0),"")</f>
        <v/>
      </c>
      <c r="AV440" s="46" t="str">
        <f>IF(T440&lt;&gt;"","-" &amp;TEXT(comp[[#This Row],[Ir]],"0.#") &amp;TEXT(T$1,0),"")</f>
        <v/>
      </c>
      <c r="AW440" s="46" t="str">
        <f>IF(U440&lt;&gt;"","-" &amp;TEXT(comp[[#This Row],[Re]],"0.#") &amp;TEXT(U$1,0),"")</f>
        <v/>
      </c>
      <c r="AX440" s="46" t="str">
        <f>IF(V440&lt;&gt;"","-" &amp;TEXT(comp[[#This Row],[Si]],"0.#") &amp;TEXT(V$1,0),"")</f>
        <v/>
      </c>
      <c r="AY440" s="46" t="str">
        <f>IF(W440&lt;&gt;"","-" &amp;TEXT(comp[[#This Row],[Fe]],"0.#") &amp;TEXT(W$1,0),"")</f>
        <v/>
      </c>
      <c r="AZ440" s="46" t="str">
        <f>IF(X440&lt;&gt;"","-" &amp;TEXT(comp[[#This Row],[Y]],"0.#") &amp;TEXT(X$1,0),"")</f>
        <v/>
      </c>
      <c r="BA440" s="46" t="str">
        <f>IF(Y440&lt;&gt;"","-" &amp;TEXT(comp[[#This Row],[Hf]],"0.#") &amp;TEXT(Y$1,0),"")</f>
        <v/>
      </c>
      <c r="BB440" s="46" t="str">
        <f>IF(Z440&lt;&gt;"","-" &amp;TEXT(comp[[#This Row],[Ge]],"0.#") &amp;TEXT(Z$1,0),"")</f>
        <v/>
      </c>
      <c r="BC440" s="46" t="str">
        <f>IF(AA440&lt;&gt;"","-" &amp;TEXT(comp[[#This Row],[Mn]],"0.#") &amp;TEXT(AA$1,0),"")</f>
        <v/>
      </c>
      <c r="BD440" s="46" t="str">
        <f>IF(AB440&lt;&gt;"","-" &amp;TEXT(comp[[#This Row],[Sc]],"0.#") &amp;TEXT(AB$1,0),"")</f>
        <v/>
      </c>
      <c r="BE440" s="46" t="str">
        <f>IF(AC440&lt;&gt;"","-" &amp;TEXT(comp[[#This Row],[Ru]],"0.#") &amp;TEXT(AC$1,0),"")</f>
        <v/>
      </c>
      <c r="BF440" s="46" t="str">
        <f>IF(AD440&lt;&gt;"","-" &amp;TEXT(comp[[#This Row],[Ce]],"0.#") &amp;TEXT(AD$1,0),"")</f>
        <v/>
      </c>
      <c r="BG440" s="46" t="str">
        <f>IF(AE440&lt;&gt;"","-" &amp;TEXT([1]comp!$AE440,"0.#") &amp;TEXT(AE$1,0),"")</f>
        <v/>
      </c>
      <c r="BH440" s="31" t="str">
        <f>[1]comp!$D440 &amp; [1]comp!$E440</f>
        <v>10Ni-12.5Al-7.5WShinagawa, K. et al. Phase equilibria and microstructure on γ′ phase in Co-Ni-Al-W system. Mater. Trans. 49, 1474–1479 (2008).</v>
      </c>
      <c r="BI440" s="73" t="str">
        <f t="shared" si="32"/>
        <v>Co-10.Ni-12.5Al-7.5W</v>
      </c>
      <c r="BJ440" s="31" t="s">
        <v>2028</v>
      </c>
      <c r="BK440" t="str">
        <f t="shared" si="33"/>
        <v>-12.5Al-7.5W-10.Ni</v>
      </c>
      <c r="BL440"/>
      <c r="BM440"/>
      <c r="BN440"/>
      <c r="BO440"/>
    </row>
    <row r="441" spans="1:67" s="28" customFormat="1" x14ac:dyDescent="0.3">
      <c r="A441" s="26" t="str">
        <f t="shared" si="35"/>
        <v>Co-20.Ni-10.Al-10.W</v>
      </c>
      <c r="B441" s="38" t="s">
        <v>1484</v>
      </c>
      <c r="C441" s="38" t="s">
        <v>3066</v>
      </c>
      <c r="D441" s="37" t="s">
        <v>922</v>
      </c>
      <c r="E441" s="31" t="s">
        <v>918</v>
      </c>
      <c r="F441" s="31">
        <v>459</v>
      </c>
      <c r="G441" s="54">
        <f t="shared" si="36"/>
        <v>60</v>
      </c>
      <c r="H441" s="55">
        <v>20</v>
      </c>
      <c r="I441" s="55">
        <v>10</v>
      </c>
      <c r="J441" s="55"/>
      <c r="K441" s="55">
        <v>10</v>
      </c>
      <c r="L441" s="55"/>
      <c r="M441" s="55"/>
      <c r="N441" s="55"/>
      <c r="O441" s="55"/>
      <c r="P441" s="55"/>
      <c r="Q441" s="51"/>
      <c r="R441" s="51"/>
      <c r="S441" s="51"/>
      <c r="T441" s="55"/>
      <c r="U441" s="55"/>
      <c r="V441" s="55"/>
      <c r="W441" s="55"/>
      <c r="X441" s="55"/>
      <c r="Y441" s="55"/>
      <c r="Z441" s="55"/>
      <c r="AA441" s="55"/>
      <c r="AB441" s="55"/>
      <c r="AC441" s="55"/>
      <c r="AD441" s="55"/>
      <c r="AE441" s="55"/>
      <c r="AF441" s="31">
        <f t="shared" si="34"/>
        <v>9.3165999999999993</v>
      </c>
      <c r="AG441" s="31"/>
      <c r="AH441" s="31"/>
      <c r="AI441" s="46" t="s">
        <v>1</v>
      </c>
      <c r="AJ441" s="46" t="str">
        <f>IF(I441&lt;&gt;"","-" &amp;TEXT([1]comp!$I441,"0.#") &amp;TEXT(I$1,0),"")</f>
        <v>-10.Al</v>
      </c>
      <c r="AK441" s="46" t="str">
        <f>IF(K441&lt;&gt;"","-" &amp;TEXT(comp[[#This Row],[W]],"0.#") &amp;TEXT(K$1,0),"")</f>
        <v>-10.W</v>
      </c>
      <c r="AL441" s="46" t="str">
        <f>IF(H441&lt;&gt;"","-" &amp;TEXT(comp[[#This Row],[Ni]],"0.#") &amp;TEXT(H$1,0),"")</f>
        <v>-20.Ni</v>
      </c>
      <c r="AM441" s="46" t="str">
        <f>IF(J441&lt;&gt;"","-" &amp;TEXT(comp[[#This Row],[Cr]],"0.#") &amp;TEXT(J$1,0),"")</f>
        <v/>
      </c>
      <c r="AN441" s="46" t="str">
        <f>IF(M441&lt;&gt;"","-" &amp;TEXT(comp[[#This Row],[Ta]],"0.#") &amp;TEXT(M$1,0),"")</f>
        <v/>
      </c>
      <c r="AO441" s="46" t="str">
        <f>IF(N441&lt;&gt;"","-" &amp;TEXT(comp[[#This Row],[Nb]],"0.#") &amp;TEXT(N$1,0),"")</f>
        <v/>
      </c>
      <c r="AP441" s="46" t="str">
        <f>IF(O441&lt;&gt;"","-" &amp;TEXT(comp[[#This Row],[V]],"0.#") &amp;TEXT(O$1,0),"")</f>
        <v/>
      </c>
      <c r="AQ441" s="46" t="str">
        <f>IF(L441&lt;&gt;"","-" &amp;TEXT(comp[[#This Row],[Ti]],"0.#") &amp;TEXT(L$1,0),"")</f>
        <v/>
      </c>
      <c r="AR441" s="46" t="str">
        <f>IF(P441&lt;&gt;"","-" &amp;TEXT(comp[[#This Row],[Mo]],"0.#") &amp;TEXT(P$1,0),"")</f>
        <v/>
      </c>
      <c r="AS441" s="46" t="str">
        <f>IF(Q441&lt;&gt;"","-" &amp;TEXT(comp[[#This Row],[C]],"0.##") &amp;TEXT(Q$1,0),"")</f>
        <v/>
      </c>
      <c r="AT441" s="46" t="str">
        <f>IF(R441&lt;&gt;"","-" &amp;TEXT(comp[[#This Row],[Zr]],"0.##") &amp;TEXT(R$1,0),"")</f>
        <v/>
      </c>
      <c r="AU441" s="46" t="str">
        <f>IF(S441&lt;&gt;"","-" &amp;TEXT(comp[[#This Row],[B]],"0.##") &amp;TEXT(S$1,0),"")</f>
        <v/>
      </c>
      <c r="AV441" s="46" t="str">
        <f>IF(T441&lt;&gt;"","-" &amp;TEXT(comp[[#This Row],[Ir]],"0.#") &amp;TEXT(T$1,0),"")</f>
        <v/>
      </c>
      <c r="AW441" s="46" t="str">
        <f>IF(U441&lt;&gt;"","-" &amp;TEXT(comp[[#This Row],[Re]],"0.#") &amp;TEXT(U$1,0),"")</f>
        <v/>
      </c>
      <c r="AX441" s="46" t="str">
        <f>IF(V441&lt;&gt;"","-" &amp;TEXT(comp[[#This Row],[Si]],"0.#") &amp;TEXT(V$1,0),"")</f>
        <v/>
      </c>
      <c r="AY441" s="46" t="str">
        <f>IF(W441&lt;&gt;"","-" &amp;TEXT(comp[[#This Row],[Fe]],"0.#") &amp;TEXT(W$1,0),"")</f>
        <v/>
      </c>
      <c r="AZ441" s="46" t="str">
        <f>IF(X441&lt;&gt;"","-" &amp;TEXT(comp[[#This Row],[Y]],"0.#") &amp;TEXT(X$1,0),"")</f>
        <v/>
      </c>
      <c r="BA441" s="46" t="str">
        <f>IF(Y441&lt;&gt;"","-" &amp;TEXT(comp[[#This Row],[Hf]],"0.#") &amp;TEXT(Y$1,0),"")</f>
        <v/>
      </c>
      <c r="BB441" s="46" t="str">
        <f>IF(Z441&lt;&gt;"","-" &amp;TEXT(comp[[#This Row],[Ge]],"0.#") &amp;TEXT(Z$1,0),"")</f>
        <v/>
      </c>
      <c r="BC441" s="46" t="str">
        <f>IF(AA441&lt;&gt;"","-" &amp;TEXT(comp[[#This Row],[Mn]],"0.#") &amp;TEXT(AA$1,0),"")</f>
        <v/>
      </c>
      <c r="BD441" s="46" t="str">
        <f>IF(AB441&lt;&gt;"","-" &amp;TEXT(comp[[#This Row],[Sc]],"0.#") &amp;TEXT(AB$1,0),"")</f>
        <v/>
      </c>
      <c r="BE441" s="46" t="str">
        <f>IF(AC441&lt;&gt;"","-" &amp;TEXT(comp[[#This Row],[Ru]],"0.#") &amp;TEXT(AC$1,0),"")</f>
        <v/>
      </c>
      <c r="BF441" s="46" t="str">
        <f>IF(AD441&lt;&gt;"","-" &amp;TEXT(comp[[#This Row],[Ce]],"0.#") &amp;TEXT(AD$1,0),"")</f>
        <v/>
      </c>
      <c r="BG441" s="46" t="str">
        <f>IF(AE441&lt;&gt;"","-" &amp;TEXT([1]comp!$AE441,"0.#") &amp;TEXT(AE$1,0),"")</f>
        <v/>
      </c>
      <c r="BH441" s="31" t="str">
        <f>[1]comp!$D441 &amp; [1]comp!$E441</f>
        <v>20Ni-10Al-10WShinagawa, K. et al. Phase equilibria and microstructure on γ′ phase in Co-Ni-Al-W system. Mater. Trans. 49, 1474–1479 (2008).</v>
      </c>
      <c r="BI441" s="73" t="str">
        <f t="shared" si="32"/>
        <v>Co-20.Ni-10.Al-10.W</v>
      </c>
      <c r="BJ441" s="31" t="s">
        <v>1841</v>
      </c>
      <c r="BK441" t="str">
        <f t="shared" si="33"/>
        <v>-10.Al-10.W-20.Ni</v>
      </c>
      <c r="BL441"/>
      <c r="BM441"/>
      <c r="BN441"/>
      <c r="BO441"/>
    </row>
    <row r="442" spans="1:67" s="28" customFormat="1" x14ac:dyDescent="0.3">
      <c r="A442" s="26" t="str">
        <f t="shared" si="35"/>
        <v>Co-20.Ni-10.Al-7.5W</v>
      </c>
      <c r="B442" s="38" t="s">
        <v>1484</v>
      </c>
      <c r="C442" s="38" t="s">
        <v>3067</v>
      </c>
      <c r="D442" s="37" t="s">
        <v>926</v>
      </c>
      <c r="E442" s="31" t="s">
        <v>918</v>
      </c>
      <c r="F442" s="31">
        <v>460</v>
      </c>
      <c r="G442" s="54">
        <f t="shared" si="36"/>
        <v>62.5</v>
      </c>
      <c r="H442" s="55">
        <v>20</v>
      </c>
      <c r="I442" s="55">
        <v>10</v>
      </c>
      <c r="J442" s="55"/>
      <c r="K442" s="55">
        <v>7.5</v>
      </c>
      <c r="L442" s="55"/>
      <c r="M442" s="55"/>
      <c r="N442" s="55"/>
      <c r="O442" s="55"/>
      <c r="P442" s="55"/>
      <c r="Q442" s="51"/>
      <c r="R442" s="51"/>
      <c r="S442" s="51"/>
      <c r="T442" s="55"/>
      <c r="U442" s="55"/>
      <c r="V442" s="55"/>
      <c r="W442" s="55"/>
      <c r="X442" s="55"/>
      <c r="Y442" s="55"/>
      <c r="Z442" s="55"/>
      <c r="AA442" s="55"/>
      <c r="AB442" s="55"/>
      <c r="AC442" s="55"/>
      <c r="AD442" s="55"/>
      <c r="AE442" s="55"/>
      <c r="AF442" s="31">
        <f t="shared" si="34"/>
        <v>9.0578500000000002</v>
      </c>
      <c r="AG442" s="31"/>
      <c r="AH442" s="31"/>
      <c r="AI442" s="46" t="s">
        <v>1</v>
      </c>
      <c r="AJ442" s="46" t="str">
        <f>IF(I442&lt;&gt;"","-" &amp;TEXT([1]comp!$I442,"0.#") &amp;TEXT(I$1,0),"")</f>
        <v>-10.Al</v>
      </c>
      <c r="AK442" s="46" t="str">
        <f>IF(K442&lt;&gt;"","-" &amp;TEXT(comp[[#This Row],[W]],"0.#") &amp;TEXT(K$1,0),"")</f>
        <v>-7.5W</v>
      </c>
      <c r="AL442" s="46" t="str">
        <f>IF(H442&lt;&gt;"","-" &amp;TEXT(comp[[#This Row],[Ni]],"0.#") &amp;TEXT(H$1,0),"")</f>
        <v>-20.Ni</v>
      </c>
      <c r="AM442" s="46" t="str">
        <f>IF(J442&lt;&gt;"","-" &amp;TEXT(comp[[#This Row],[Cr]],"0.#") &amp;TEXT(J$1,0),"")</f>
        <v/>
      </c>
      <c r="AN442" s="46" t="str">
        <f>IF(M442&lt;&gt;"","-" &amp;TEXT(comp[[#This Row],[Ta]],"0.#") &amp;TEXT(M$1,0),"")</f>
        <v/>
      </c>
      <c r="AO442" s="46" t="str">
        <f>IF(N442&lt;&gt;"","-" &amp;TEXT(comp[[#This Row],[Nb]],"0.#") &amp;TEXT(N$1,0),"")</f>
        <v/>
      </c>
      <c r="AP442" s="46" t="str">
        <f>IF(O442&lt;&gt;"","-" &amp;TEXT(comp[[#This Row],[V]],"0.#") &amp;TEXT(O$1,0),"")</f>
        <v/>
      </c>
      <c r="AQ442" s="46" t="str">
        <f>IF(L442&lt;&gt;"","-" &amp;TEXT(comp[[#This Row],[Ti]],"0.#") &amp;TEXT(L$1,0),"")</f>
        <v/>
      </c>
      <c r="AR442" s="46" t="str">
        <f>IF(P442&lt;&gt;"","-" &amp;TEXT(comp[[#This Row],[Mo]],"0.#") &amp;TEXT(P$1,0),"")</f>
        <v/>
      </c>
      <c r="AS442" s="46" t="str">
        <f>IF(Q442&lt;&gt;"","-" &amp;TEXT(comp[[#This Row],[C]],"0.##") &amp;TEXT(Q$1,0),"")</f>
        <v/>
      </c>
      <c r="AT442" s="46" t="str">
        <f>IF(R442&lt;&gt;"","-" &amp;TEXT(comp[[#This Row],[Zr]],"0.##") &amp;TEXT(R$1,0),"")</f>
        <v/>
      </c>
      <c r="AU442" s="46" t="str">
        <f>IF(S442&lt;&gt;"","-" &amp;TEXT(comp[[#This Row],[B]],"0.##") &amp;TEXT(S$1,0),"")</f>
        <v/>
      </c>
      <c r="AV442" s="46" t="str">
        <f>IF(T442&lt;&gt;"","-" &amp;TEXT(comp[[#This Row],[Ir]],"0.#") &amp;TEXT(T$1,0),"")</f>
        <v/>
      </c>
      <c r="AW442" s="46" t="str">
        <f>IF(U442&lt;&gt;"","-" &amp;TEXT(comp[[#This Row],[Re]],"0.#") &amp;TEXT(U$1,0),"")</f>
        <v/>
      </c>
      <c r="AX442" s="46" t="str">
        <f>IF(V442&lt;&gt;"","-" &amp;TEXT(comp[[#This Row],[Si]],"0.#") &amp;TEXT(V$1,0),"")</f>
        <v/>
      </c>
      <c r="AY442" s="46" t="str">
        <f>IF(W442&lt;&gt;"","-" &amp;TEXT(comp[[#This Row],[Fe]],"0.#") &amp;TEXT(W$1,0),"")</f>
        <v/>
      </c>
      <c r="AZ442" s="46" t="str">
        <f>IF(X442&lt;&gt;"","-" &amp;TEXT(comp[[#This Row],[Y]],"0.#") &amp;TEXT(X$1,0),"")</f>
        <v/>
      </c>
      <c r="BA442" s="46" t="str">
        <f>IF(Y442&lt;&gt;"","-" &amp;TEXT(comp[[#This Row],[Hf]],"0.#") &amp;TEXT(Y$1,0),"")</f>
        <v/>
      </c>
      <c r="BB442" s="46" t="str">
        <f>IF(Z442&lt;&gt;"","-" &amp;TEXT(comp[[#This Row],[Ge]],"0.#") &amp;TEXT(Z$1,0),"")</f>
        <v/>
      </c>
      <c r="BC442" s="46" t="str">
        <f>IF(AA442&lt;&gt;"","-" &amp;TEXT(comp[[#This Row],[Mn]],"0.#") &amp;TEXT(AA$1,0),"")</f>
        <v/>
      </c>
      <c r="BD442" s="46" t="str">
        <f>IF(AB442&lt;&gt;"","-" &amp;TEXT(comp[[#This Row],[Sc]],"0.#") &amp;TEXT(AB$1,0),"")</f>
        <v/>
      </c>
      <c r="BE442" s="46" t="str">
        <f>IF(AC442&lt;&gt;"","-" &amp;TEXT(comp[[#This Row],[Ru]],"0.#") &amp;TEXT(AC$1,0),"")</f>
        <v/>
      </c>
      <c r="BF442" s="46" t="str">
        <f>IF(AD442&lt;&gt;"","-" &amp;TEXT(comp[[#This Row],[Ce]],"0.#") &amp;TEXT(AD$1,0),"")</f>
        <v/>
      </c>
      <c r="BG442" s="46" t="str">
        <f>IF(AE442&lt;&gt;"","-" &amp;TEXT([1]comp!$AE442,"0.#") &amp;TEXT(AE$1,0),"")</f>
        <v/>
      </c>
      <c r="BH442" s="31" t="str">
        <f>[1]comp!$D442 &amp; [1]comp!$E442</f>
        <v>20Ni-10Al-7.5WShinagawa, K. et al. Phase equilibria and microstructure on γ′ phase in Co-Ni-Al-W system. Mater. Trans. 49, 1474–1479 (2008).</v>
      </c>
      <c r="BI442" s="73" t="str">
        <f t="shared" si="32"/>
        <v>Co-20.Ni-10.Al-7.5W</v>
      </c>
      <c r="BJ442" s="31" t="s">
        <v>1842</v>
      </c>
      <c r="BK442" t="str">
        <f t="shared" si="33"/>
        <v>-10.Al-7.5W-20.Ni</v>
      </c>
      <c r="BL442"/>
      <c r="BM442"/>
      <c r="BN442"/>
      <c r="BO442"/>
    </row>
    <row r="443" spans="1:67" s="31" customFormat="1" x14ac:dyDescent="0.3">
      <c r="A443" s="26" t="str">
        <f t="shared" si="35"/>
        <v>Co-20.Ni-12.5Al-5.W</v>
      </c>
      <c r="B443" s="30" t="s">
        <v>1483</v>
      </c>
      <c r="C443" s="30" t="s">
        <v>3068</v>
      </c>
      <c r="D443" s="34" t="s">
        <v>923</v>
      </c>
      <c r="E443" s="28" t="s">
        <v>918</v>
      </c>
      <c r="F443" s="28">
        <v>461</v>
      </c>
      <c r="G443" s="54">
        <f t="shared" si="36"/>
        <v>62.5</v>
      </c>
      <c r="H443" s="56">
        <v>20</v>
      </c>
      <c r="I443" s="56">
        <v>12.5</v>
      </c>
      <c r="J443" s="56"/>
      <c r="K443" s="56">
        <v>5</v>
      </c>
      <c r="L443" s="56"/>
      <c r="M443" s="56"/>
      <c r="N443" s="56"/>
      <c r="O443" s="56"/>
      <c r="P443" s="56"/>
      <c r="Q443" s="52"/>
      <c r="R443" s="52"/>
      <c r="S443" s="52"/>
      <c r="T443" s="56"/>
      <c r="U443" s="56"/>
      <c r="V443" s="56"/>
      <c r="W443" s="56"/>
      <c r="X443" s="56"/>
      <c r="Y443" s="56"/>
      <c r="Z443" s="56"/>
      <c r="AA443" s="56"/>
      <c r="AB443" s="56"/>
      <c r="AC443" s="56"/>
      <c r="AD443" s="56"/>
      <c r="AE443" s="56"/>
      <c r="AF443" s="28">
        <f t="shared" si="34"/>
        <v>8.6440999999999999</v>
      </c>
      <c r="AG443" s="28"/>
      <c r="AH443" s="28"/>
      <c r="AI443" s="46" t="s">
        <v>1</v>
      </c>
      <c r="AJ443" s="46" t="str">
        <f>IF(I443&lt;&gt;"","-" &amp;TEXT([1]comp!$I443,"0.#") &amp;TEXT(I$1,0),"")</f>
        <v>-12.5Al</v>
      </c>
      <c r="AK443" s="46" t="str">
        <f>IF(K443&lt;&gt;"","-" &amp;TEXT(comp[[#This Row],[W]],"0.#") &amp;TEXT(K$1,0),"")</f>
        <v>-5.W</v>
      </c>
      <c r="AL443" s="46" t="str">
        <f>IF(H443&lt;&gt;"","-" &amp;TEXT(comp[[#This Row],[Ni]],"0.#") &amp;TEXT(H$1,0),"")</f>
        <v>-20.Ni</v>
      </c>
      <c r="AM443" s="46" t="str">
        <f>IF(J443&lt;&gt;"","-" &amp;TEXT(comp[[#This Row],[Cr]],"0.#") &amp;TEXT(J$1,0),"")</f>
        <v/>
      </c>
      <c r="AN443" s="46" t="str">
        <f>IF(M443&lt;&gt;"","-" &amp;TEXT(comp[[#This Row],[Ta]],"0.#") &amp;TEXT(M$1,0),"")</f>
        <v/>
      </c>
      <c r="AO443" s="46" t="str">
        <f>IF(N443&lt;&gt;"","-" &amp;TEXT(comp[[#This Row],[Nb]],"0.#") &amp;TEXT(N$1,0),"")</f>
        <v/>
      </c>
      <c r="AP443" s="46" t="str">
        <f>IF(O443&lt;&gt;"","-" &amp;TEXT(comp[[#This Row],[V]],"0.#") &amp;TEXT(O$1,0),"")</f>
        <v/>
      </c>
      <c r="AQ443" s="46" t="str">
        <f>IF(L443&lt;&gt;"","-" &amp;TEXT(comp[[#This Row],[Ti]],"0.#") &amp;TEXT(L$1,0),"")</f>
        <v/>
      </c>
      <c r="AR443" s="46" t="str">
        <f>IF(P443&lt;&gt;"","-" &amp;TEXT(comp[[#This Row],[Mo]],"0.#") &amp;TEXT(P$1,0),"")</f>
        <v/>
      </c>
      <c r="AS443" s="46" t="str">
        <f>IF(Q443&lt;&gt;"","-" &amp;TEXT(comp[[#This Row],[C]],"0.##") &amp;TEXT(Q$1,0),"")</f>
        <v/>
      </c>
      <c r="AT443" s="46" t="str">
        <f>IF(R443&lt;&gt;"","-" &amp;TEXT(comp[[#This Row],[Zr]],"0.##") &amp;TEXT(R$1,0),"")</f>
        <v/>
      </c>
      <c r="AU443" s="46" t="str">
        <f>IF(S443&lt;&gt;"","-" &amp;TEXT(comp[[#This Row],[B]],"0.##") &amp;TEXT(S$1,0),"")</f>
        <v/>
      </c>
      <c r="AV443" s="46" t="str">
        <f>IF(T443&lt;&gt;"","-" &amp;TEXT(comp[[#This Row],[Ir]],"0.#") &amp;TEXT(T$1,0),"")</f>
        <v/>
      </c>
      <c r="AW443" s="46" t="str">
        <f>IF(U443&lt;&gt;"","-" &amp;TEXT(comp[[#This Row],[Re]],"0.#") &amp;TEXT(U$1,0),"")</f>
        <v/>
      </c>
      <c r="AX443" s="46" t="str">
        <f>IF(V443&lt;&gt;"","-" &amp;TEXT(comp[[#This Row],[Si]],"0.#") &amp;TEXT(V$1,0),"")</f>
        <v/>
      </c>
      <c r="AY443" s="46" t="str">
        <f>IF(W443&lt;&gt;"","-" &amp;TEXT(comp[[#This Row],[Fe]],"0.#") &amp;TEXT(W$1,0),"")</f>
        <v/>
      </c>
      <c r="AZ443" s="46" t="str">
        <f>IF(X443&lt;&gt;"","-" &amp;TEXT(comp[[#This Row],[Y]],"0.#") &amp;TEXT(X$1,0),"")</f>
        <v/>
      </c>
      <c r="BA443" s="46" t="str">
        <f>IF(Y443&lt;&gt;"","-" &amp;TEXT(comp[[#This Row],[Hf]],"0.#") &amp;TEXT(Y$1,0),"")</f>
        <v/>
      </c>
      <c r="BB443" s="46" t="str">
        <f>IF(Z443&lt;&gt;"","-" &amp;TEXT(comp[[#This Row],[Ge]],"0.#") &amp;TEXT(Z$1,0),"")</f>
        <v/>
      </c>
      <c r="BC443" s="46" t="str">
        <f>IF(AA443&lt;&gt;"","-" &amp;TEXT(comp[[#This Row],[Mn]],"0.#") &amp;TEXT(AA$1,0),"")</f>
        <v/>
      </c>
      <c r="BD443" s="46" t="str">
        <f>IF(AB443&lt;&gt;"","-" &amp;TEXT(comp[[#This Row],[Sc]],"0.#") &amp;TEXT(AB$1,0),"")</f>
        <v/>
      </c>
      <c r="BE443" s="46" t="str">
        <f>IF(AC443&lt;&gt;"","-" &amp;TEXT(comp[[#This Row],[Ru]],"0.#") &amp;TEXT(AC$1,0),"")</f>
        <v/>
      </c>
      <c r="BF443" s="46" t="str">
        <f>IF(AD443&lt;&gt;"","-" &amp;TEXT(comp[[#This Row],[Ce]],"0.#") &amp;TEXT(AD$1,0),"")</f>
        <v/>
      </c>
      <c r="BG443" s="46" t="str">
        <f>IF(AE443&lt;&gt;"","-" &amp;TEXT([1]comp!$AE443,"0.#") &amp;TEXT(AE$1,0),"")</f>
        <v/>
      </c>
      <c r="BH443" s="28" t="str">
        <f>[1]comp!$D443 &amp; [1]comp!$E443</f>
        <v>20Ni-12.5Al-5WShinagawa, K. et al. Phase equilibria and microstructure on γ′ phase in Co-Ni-Al-W system. Mater. Trans. 49, 1474–1479 (2008).</v>
      </c>
      <c r="BI443" s="36" t="str">
        <f t="shared" si="32"/>
        <v>Co-20.Ni-12.5Al-5.W</v>
      </c>
      <c r="BJ443" s="28" t="s">
        <v>2029</v>
      </c>
      <c r="BK443" t="str">
        <f t="shared" si="33"/>
        <v>-12.5Al-5.W-20.Ni</v>
      </c>
      <c r="BL443"/>
      <c r="BM443"/>
      <c r="BN443"/>
      <c r="BO443"/>
    </row>
    <row r="444" spans="1:67" s="31" customFormat="1" x14ac:dyDescent="0.3">
      <c r="A444" s="26" t="str">
        <f t="shared" si="35"/>
        <v>Co-20.Ni-15.Al-5.W</v>
      </c>
      <c r="B444" s="30" t="s">
        <v>1483</v>
      </c>
      <c r="C444" s="30" t="s">
        <v>3069</v>
      </c>
      <c r="D444" s="34" t="s">
        <v>927</v>
      </c>
      <c r="E444" s="28" t="s">
        <v>918</v>
      </c>
      <c r="F444" s="28">
        <v>462</v>
      </c>
      <c r="G444" s="54">
        <f t="shared" si="36"/>
        <v>60</v>
      </c>
      <c r="H444" s="56">
        <v>20</v>
      </c>
      <c r="I444" s="56">
        <v>15</v>
      </c>
      <c r="J444" s="56"/>
      <c r="K444" s="56">
        <v>5</v>
      </c>
      <c r="L444" s="56"/>
      <c r="M444" s="56"/>
      <c r="N444" s="56"/>
      <c r="O444" s="56"/>
      <c r="P444" s="56"/>
      <c r="Q444" s="52"/>
      <c r="R444" s="52"/>
      <c r="S444" s="52"/>
      <c r="T444" s="56"/>
      <c r="U444" s="56"/>
      <c r="V444" s="56"/>
      <c r="W444" s="56"/>
      <c r="X444" s="56"/>
      <c r="Y444" s="56"/>
      <c r="Z444" s="56"/>
      <c r="AA444" s="56"/>
      <c r="AB444" s="56"/>
      <c r="AC444" s="56"/>
      <c r="AD444" s="56"/>
      <c r="AE444" s="56"/>
      <c r="AF444" s="28">
        <f t="shared" si="34"/>
        <v>8.4891000000000005</v>
      </c>
      <c r="AG444" s="28"/>
      <c r="AH444" s="28"/>
      <c r="AI444" s="46" t="s">
        <v>1</v>
      </c>
      <c r="AJ444" s="46" t="str">
        <f>IF(I444&lt;&gt;"","-" &amp;TEXT([1]comp!$I444,"0.#") &amp;TEXT(I$1,0),"")</f>
        <v>-15.Al</v>
      </c>
      <c r="AK444" s="46" t="str">
        <f>IF(K444&lt;&gt;"","-" &amp;TEXT(comp[[#This Row],[W]],"0.#") &amp;TEXT(K$1,0),"")</f>
        <v>-5.W</v>
      </c>
      <c r="AL444" s="46" t="str">
        <f>IF(H444&lt;&gt;"","-" &amp;TEXT(comp[[#This Row],[Ni]],"0.#") &amp;TEXT(H$1,0),"")</f>
        <v>-20.Ni</v>
      </c>
      <c r="AM444" s="46" t="str">
        <f>IF(J444&lt;&gt;"","-" &amp;TEXT(comp[[#This Row],[Cr]],"0.#") &amp;TEXT(J$1,0),"")</f>
        <v/>
      </c>
      <c r="AN444" s="46" t="str">
        <f>IF(M444&lt;&gt;"","-" &amp;TEXT(comp[[#This Row],[Ta]],"0.#") &amp;TEXT(M$1,0),"")</f>
        <v/>
      </c>
      <c r="AO444" s="46" t="str">
        <f>IF(N444&lt;&gt;"","-" &amp;TEXT(comp[[#This Row],[Nb]],"0.#") &amp;TEXT(N$1,0),"")</f>
        <v/>
      </c>
      <c r="AP444" s="46" t="str">
        <f>IF(O444&lt;&gt;"","-" &amp;TEXT(comp[[#This Row],[V]],"0.#") &amp;TEXT(O$1,0),"")</f>
        <v/>
      </c>
      <c r="AQ444" s="46" t="str">
        <f>IF(L444&lt;&gt;"","-" &amp;TEXT(comp[[#This Row],[Ti]],"0.#") &amp;TEXT(L$1,0),"")</f>
        <v/>
      </c>
      <c r="AR444" s="46" t="str">
        <f>IF(P444&lt;&gt;"","-" &amp;TEXT(comp[[#This Row],[Mo]],"0.#") &amp;TEXT(P$1,0),"")</f>
        <v/>
      </c>
      <c r="AS444" s="46" t="str">
        <f>IF(Q444&lt;&gt;"","-" &amp;TEXT(comp[[#This Row],[C]],"0.##") &amp;TEXT(Q$1,0),"")</f>
        <v/>
      </c>
      <c r="AT444" s="46" t="str">
        <f>IF(R444&lt;&gt;"","-" &amp;TEXT(comp[[#This Row],[Zr]],"0.##") &amp;TEXT(R$1,0),"")</f>
        <v/>
      </c>
      <c r="AU444" s="46" t="str">
        <f>IF(S444&lt;&gt;"","-" &amp;TEXT(comp[[#This Row],[B]],"0.##") &amp;TEXT(S$1,0),"")</f>
        <v/>
      </c>
      <c r="AV444" s="46" t="str">
        <f>IF(T444&lt;&gt;"","-" &amp;TEXT(comp[[#This Row],[Ir]],"0.#") &amp;TEXT(T$1,0),"")</f>
        <v/>
      </c>
      <c r="AW444" s="46" t="str">
        <f>IF(U444&lt;&gt;"","-" &amp;TEXT(comp[[#This Row],[Re]],"0.#") &amp;TEXT(U$1,0),"")</f>
        <v/>
      </c>
      <c r="AX444" s="46" t="str">
        <f>IF(V444&lt;&gt;"","-" &amp;TEXT(comp[[#This Row],[Si]],"0.#") &amp;TEXT(V$1,0),"")</f>
        <v/>
      </c>
      <c r="AY444" s="46" t="str">
        <f>IF(W444&lt;&gt;"","-" &amp;TEXT(comp[[#This Row],[Fe]],"0.#") &amp;TEXT(W$1,0),"")</f>
        <v/>
      </c>
      <c r="AZ444" s="46" t="str">
        <f>IF(X444&lt;&gt;"","-" &amp;TEXT(comp[[#This Row],[Y]],"0.#") &amp;TEXT(X$1,0),"")</f>
        <v/>
      </c>
      <c r="BA444" s="46" t="str">
        <f>IF(Y444&lt;&gt;"","-" &amp;TEXT(comp[[#This Row],[Hf]],"0.#") &amp;TEXT(Y$1,0),"")</f>
        <v/>
      </c>
      <c r="BB444" s="46" t="str">
        <f>IF(Z444&lt;&gt;"","-" &amp;TEXT(comp[[#This Row],[Ge]],"0.#") &amp;TEXT(Z$1,0),"")</f>
        <v/>
      </c>
      <c r="BC444" s="46" t="str">
        <f>IF(AA444&lt;&gt;"","-" &amp;TEXT(comp[[#This Row],[Mn]],"0.#") &amp;TEXT(AA$1,0),"")</f>
        <v/>
      </c>
      <c r="BD444" s="46" t="str">
        <f>IF(AB444&lt;&gt;"","-" &amp;TEXT(comp[[#This Row],[Sc]],"0.#") &amp;TEXT(AB$1,0),"")</f>
        <v/>
      </c>
      <c r="BE444" s="46" t="str">
        <f>IF(AC444&lt;&gt;"","-" &amp;TEXT(comp[[#This Row],[Ru]],"0.#") &amp;TEXT(AC$1,0),"")</f>
        <v/>
      </c>
      <c r="BF444" s="46" t="str">
        <f>IF(AD444&lt;&gt;"","-" &amp;TEXT(comp[[#This Row],[Ce]],"0.#") &amp;TEXT(AD$1,0),"")</f>
        <v/>
      </c>
      <c r="BG444" s="46" t="str">
        <f>IF(AE444&lt;&gt;"","-" &amp;TEXT([1]comp!$AE444,"0.#") &amp;TEXT(AE$1,0),"")</f>
        <v/>
      </c>
      <c r="BH444" s="28" t="str">
        <f>[1]comp!$D444 &amp; [1]comp!$E444</f>
        <v>20Ni-15Al-5WShinagawa, K. et al. Phase equilibria and microstructure on γ′ phase in Co-Ni-Al-W system. Mater. Trans. 49, 1474–1479 (2008).</v>
      </c>
      <c r="BI444" s="36" t="str">
        <f t="shared" si="32"/>
        <v>Co-20.Ni-15.Al-5.W</v>
      </c>
      <c r="BJ444" s="28" t="s">
        <v>2030</v>
      </c>
      <c r="BK444" t="str">
        <f t="shared" si="33"/>
        <v>-15.Al-5.W-20.Ni</v>
      </c>
      <c r="BL444"/>
      <c r="BM444"/>
      <c r="BN444"/>
      <c r="BO444"/>
    </row>
    <row r="445" spans="1:67" s="28" customFormat="1" x14ac:dyDescent="0.3">
      <c r="A445" s="26" t="str">
        <f t="shared" si="35"/>
        <v>Co-30.Ni-10.Al-10.W</v>
      </c>
      <c r="B445" s="38" t="s">
        <v>1484</v>
      </c>
      <c r="C445" s="38" t="s">
        <v>3070</v>
      </c>
      <c r="D445" s="37" t="s">
        <v>928</v>
      </c>
      <c r="E445" s="31" t="s">
        <v>918</v>
      </c>
      <c r="F445" s="31">
        <v>463</v>
      </c>
      <c r="G445" s="54">
        <f t="shared" si="36"/>
        <v>50</v>
      </c>
      <c r="H445" s="55">
        <v>30</v>
      </c>
      <c r="I445" s="55">
        <v>10</v>
      </c>
      <c r="J445" s="55"/>
      <c r="K445" s="55">
        <v>10</v>
      </c>
      <c r="L445" s="55"/>
      <c r="M445" s="55"/>
      <c r="N445" s="55"/>
      <c r="O445" s="55"/>
      <c r="P445" s="55"/>
      <c r="Q445" s="51"/>
      <c r="R445" s="51"/>
      <c r="S445" s="51"/>
      <c r="T445" s="55"/>
      <c r="U445" s="55"/>
      <c r="V445" s="55"/>
      <c r="W445" s="55"/>
      <c r="X445" s="55"/>
      <c r="Y445" s="55"/>
      <c r="Z445" s="55"/>
      <c r="AA445" s="55"/>
      <c r="AB445" s="55"/>
      <c r="AC445" s="55"/>
      <c r="AD445" s="55"/>
      <c r="AE445" s="55"/>
      <c r="AF445" s="31">
        <f t="shared" si="34"/>
        <v>9.3173999999999992</v>
      </c>
      <c r="AG445" s="31"/>
      <c r="AH445" s="31"/>
      <c r="AI445" s="46" t="s">
        <v>1</v>
      </c>
      <c r="AJ445" s="46" t="str">
        <f>IF(I445&lt;&gt;"","-" &amp;TEXT([1]comp!$I445,"0.#") &amp;TEXT(I$1,0),"")</f>
        <v>-10.Al</v>
      </c>
      <c r="AK445" s="46" t="str">
        <f>IF(K445&lt;&gt;"","-" &amp;TEXT(comp[[#This Row],[W]],"0.#") &amp;TEXT(K$1,0),"")</f>
        <v>-10.W</v>
      </c>
      <c r="AL445" s="46" t="str">
        <f>IF(H445&lt;&gt;"","-" &amp;TEXT(comp[[#This Row],[Ni]],"0.#") &amp;TEXT(H$1,0),"")</f>
        <v>-30.Ni</v>
      </c>
      <c r="AM445" s="46" t="str">
        <f>IF(J445&lt;&gt;"","-" &amp;TEXT(comp[[#This Row],[Cr]],"0.#") &amp;TEXT(J$1,0),"")</f>
        <v/>
      </c>
      <c r="AN445" s="46" t="str">
        <f>IF(M445&lt;&gt;"","-" &amp;TEXT(comp[[#This Row],[Ta]],"0.#") &amp;TEXT(M$1,0),"")</f>
        <v/>
      </c>
      <c r="AO445" s="46" t="str">
        <f>IF(N445&lt;&gt;"","-" &amp;TEXT(comp[[#This Row],[Nb]],"0.#") &amp;TEXT(N$1,0),"")</f>
        <v/>
      </c>
      <c r="AP445" s="46" t="str">
        <f>IF(O445&lt;&gt;"","-" &amp;TEXT(comp[[#This Row],[V]],"0.#") &amp;TEXT(O$1,0),"")</f>
        <v/>
      </c>
      <c r="AQ445" s="46" t="str">
        <f>IF(L445&lt;&gt;"","-" &amp;TEXT(comp[[#This Row],[Ti]],"0.#") &amp;TEXT(L$1,0),"")</f>
        <v/>
      </c>
      <c r="AR445" s="46" t="str">
        <f>IF(P445&lt;&gt;"","-" &amp;TEXT(comp[[#This Row],[Mo]],"0.#") &amp;TEXT(P$1,0),"")</f>
        <v/>
      </c>
      <c r="AS445" s="46" t="str">
        <f>IF(Q445&lt;&gt;"","-" &amp;TEXT(comp[[#This Row],[C]],"0.##") &amp;TEXT(Q$1,0),"")</f>
        <v/>
      </c>
      <c r="AT445" s="46" t="str">
        <f>IF(R445&lt;&gt;"","-" &amp;TEXT(comp[[#This Row],[Zr]],"0.##") &amp;TEXT(R$1,0),"")</f>
        <v/>
      </c>
      <c r="AU445" s="46" t="str">
        <f>IF(S445&lt;&gt;"","-" &amp;TEXT(comp[[#This Row],[B]],"0.##") &amp;TEXT(S$1,0),"")</f>
        <v/>
      </c>
      <c r="AV445" s="46" t="str">
        <f>IF(T445&lt;&gt;"","-" &amp;TEXT(comp[[#This Row],[Ir]],"0.#") &amp;TEXT(T$1,0),"")</f>
        <v/>
      </c>
      <c r="AW445" s="46" t="str">
        <f>IF(U445&lt;&gt;"","-" &amp;TEXT(comp[[#This Row],[Re]],"0.#") &amp;TEXT(U$1,0),"")</f>
        <v/>
      </c>
      <c r="AX445" s="46" t="str">
        <f>IF(V445&lt;&gt;"","-" &amp;TEXT(comp[[#This Row],[Si]],"0.#") &amp;TEXT(V$1,0),"")</f>
        <v/>
      </c>
      <c r="AY445" s="46" t="str">
        <f>IF(W445&lt;&gt;"","-" &amp;TEXT(comp[[#This Row],[Fe]],"0.#") &amp;TEXT(W$1,0),"")</f>
        <v/>
      </c>
      <c r="AZ445" s="46" t="str">
        <f>IF(X445&lt;&gt;"","-" &amp;TEXT(comp[[#This Row],[Y]],"0.#") &amp;TEXT(X$1,0),"")</f>
        <v/>
      </c>
      <c r="BA445" s="46" t="str">
        <f>IF(Y445&lt;&gt;"","-" &amp;TEXT(comp[[#This Row],[Hf]],"0.#") &amp;TEXT(Y$1,0),"")</f>
        <v/>
      </c>
      <c r="BB445" s="46" t="str">
        <f>IF(Z445&lt;&gt;"","-" &amp;TEXT(comp[[#This Row],[Ge]],"0.#") &amp;TEXT(Z$1,0),"")</f>
        <v/>
      </c>
      <c r="BC445" s="46" t="str">
        <f>IF(AA445&lt;&gt;"","-" &amp;TEXT(comp[[#This Row],[Mn]],"0.#") &amp;TEXT(AA$1,0),"")</f>
        <v/>
      </c>
      <c r="BD445" s="46" t="str">
        <f>IF(AB445&lt;&gt;"","-" &amp;TEXT(comp[[#This Row],[Sc]],"0.#") &amp;TEXT(AB$1,0),"")</f>
        <v/>
      </c>
      <c r="BE445" s="46" t="str">
        <f>IF(AC445&lt;&gt;"","-" &amp;TEXT(comp[[#This Row],[Ru]],"0.#") &amp;TEXT(AC$1,0),"")</f>
        <v/>
      </c>
      <c r="BF445" s="46" t="str">
        <f>IF(AD445&lt;&gt;"","-" &amp;TEXT(comp[[#This Row],[Ce]],"0.#") &amp;TEXT(AD$1,0),"")</f>
        <v/>
      </c>
      <c r="BG445" s="46" t="str">
        <f>IF(AE445&lt;&gt;"","-" &amp;TEXT([1]comp!$AE445,"0.#") &amp;TEXT(AE$1,0),"")</f>
        <v/>
      </c>
      <c r="BH445" s="31" t="str">
        <f>[1]comp!$D445 &amp; [1]comp!$E445</f>
        <v>30Ni-10Al-10WShinagawa, K. et al. Phase equilibria and microstructure on γ′ phase in Co-Ni-Al-W system. Mater. Trans. 49, 1474–1479 (2008).</v>
      </c>
      <c r="BI445" s="73" t="str">
        <f t="shared" si="32"/>
        <v>Co-30.Ni-10.Al-10.W</v>
      </c>
      <c r="BJ445" s="31" t="s">
        <v>1843</v>
      </c>
      <c r="BK445" t="str">
        <f t="shared" si="33"/>
        <v>-10.Al-10.W-30.Ni</v>
      </c>
      <c r="BL445"/>
      <c r="BM445"/>
      <c r="BN445"/>
      <c r="BO445"/>
    </row>
    <row r="446" spans="1:67" s="31" customFormat="1" x14ac:dyDescent="0.3">
      <c r="A446" s="26" t="str">
        <f t="shared" si="35"/>
        <v>Co-30.Ni-10.Al-7.5W</v>
      </c>
      <c r="B446" s="38" t="s">
        <v>1484</v>
      </c>
      <c r="C446" s="38" t="s">
        <v>3071</v>
      </c>
      <c r="D446" s="37" t="s">
        <v>930</v>
      </c>
      <c r="E446" s="31" t="s">
        <v>918</v>
      </c>
      <c r="F446" s="31">
        <v>464</v>
      </c>
      <c r="G446" s="54">
        <f t="shared" si="36"/>
        <v>52.5</v>
      </c>
      <c r="H446" s="55">
        <v>30</v>
      </c>
      <c r="I446" s="55">
        <v>10</v>
      </c>
      <c r="J446" s="55"/>
      <c r="K446" s="55">
        <v>7.5</v>
      </c>
      <c r="L446" s="55"/>
      <c r="M446" s="55"/>
      <c r="N446" s="55"/>
      <c r="O446" s="55"/>
      <c r="P446" s="55"/>
      <c r="Q446" s="51"/>
      <c r="R446" s="51"/>
      <c r="S446" s="51"/>
      <c r="T446" s="55"/>
      <c r="U446" s="55"/>
      <c r="V446" s="55"/>
      <c r="W446" s="55"/>
      <c r="X446" s="55"/>
      <c r="Y446" s="55"/>
      <c r="Z446" s="55"/>
      <c r="AA446" s="55"/>
      <c r="AB446" s="55"/>
      <c r="AC446" s="55"/>
      <c r="AD446" s="55"/>
      <c r="AE446" s="55"/>
      <c r="AF446" s="31">
        <f t="shared" si="34"/>
        <v>9.0586500000000001</v>
      </c>
      <c r="AI446" s="46" t="s">
        <v>1</v>
      </c>
      <c r="AJ446" s="46" t="str">
        <f>IF(I446&lt;&gt;"","-" &amp;TEXT([1]comp!$I446,"0.#") &amp;TEXT(I$1,0),"")</f>
        <v>-10.Al</v>
      </c>
      <c r="AK446" s="46" t="str">
        <f>IF(K446&lt;&gt;"","-" &amp;TEXT(comp[[#This Row],[W]],"0.#") &amp;TEXT(K$1,0),"")</f>
        <v>-7.5W</v>
      </c>
      <c r="AL446" s="46" t="str">
        <f>IF(H446&lt;&gt;"","-" &amp;TEXT(comp[[#This Row],[Ni]],"0.#") &amp;TEXT(H$1,0),"")</f>
        <v>-30.Ni</v>
      </c>
      <c r="AM446" s="46" t="str">
        <f>IF(J446&lt;&gt;"","-" &amp;TEXT(comp[[#This Row],[Cr]],"0.#") &amp;TEXT(J$1,0),"")</f>
        <v/>
      </c>
      <c r="AN446" s="46" t="str">
        <f>IF(M446&lt;&gt;"","-" &amp;TEXT(comp[[#This Row],[Ta]],"0.#") &amp;TEXT(M$1,0),"")</f>
        <v/>
      </c>
      <c r="AO446" s="46" t="str">
        <f>IF(N446&lt;&gt;"","-" &amp;TEXT(comp[[#This Row],[Nb]],"0.#") &amp;TEXT(N$1,0),"")</f>
        <v/>
      </c>
      <c r="AP446" s="46" t="str">
        <f>IF(O446&lt;&gt;"","-" &amp;TEXT(comp[[#This Row],[V]],"0.#") &amp;TEXT(O$1,0),"")</f>
        <v/>
      </c>
      <c r="AQ446" s="46" t="str">
        <f>IF(L446&lt;&gt;"","-" &amp;TEXT(comp[[#This Row],[Ti]],"0.#") &amp;TEXT(L$1,0),"")</f>
        <v/>
      </c>
      <c r="AR446" s="46" t="str">
        <f>IF(P446&lt;&gt;"","-" &amp;TEXT(comp[[#This Row],[Mo]],"0.#") &amp;TEXT(P$1,0),"")</f>
        <v/>
      </c>
      <c r="AS446" s="46" t="str">
        <f>IF(Q446&lt;&gt;"","-" &amp;TEXT(comp[[#This Row],[C]],"0.##") &amp;TEXT(Q$1,0),"")</f>
        <v/>
      </c>
      <c r="AT446" s="46" t="str">
        <f>IF(R446&lt;&gt;"","-" &amp;TEXT(comp[[#This Row],[Zr]],"0.##") &amp;TEXT(R$1,0),"")</f>
        <v/>
      </c>
      <c r="AU446" s="46" t="str">
        <f>IF(S446&lt;&gt;"","-" &amp;TEXT(comp[[#This Row],[B]],"0.##") &amp;TEXT(S$1,0),"")</f>
        <v/>
      </c>
      <c r="AV446" s="46" t="str">
        <f>IF(T446&lt;&gt;"","-" &amp;TEXT(comp[[#This Row],[Ir]],"0.#") &amp;TEXT(T$1,0),"")</f>
        <v/>
      </c>
      <c r="AW446" s="46" t="str">
        <f>IF(U446&lt;&gt;"","-" &amp;TEXT(comp[[#This Row],[Re]],"0.#") &amp;TEXT(U$1,0),"")</f>
        <v/>
      </c>
      <c r="AX446" s="46" t="str">
        <f>IF(V446&lt;&gt;"","-" &amp;TEXT(comp[[#This Row],[Si]],"0.#") &amp;TEXT(V$1,0),"")</f>
        <v/>
      </c>
      <c r="AY446" s="46" t="str">
        <f>IF(W446&lt;&gt;"","-" &amp;TEXT(comp[[#This Row],[Fe]],"0.#") &amp;TEXT(W$1,0),"")</f>
        <v/>
      </c>
      <c r="AZ446" s="46" t="str">
        <f>IF(X446&lt;&gt;"","-" &amp;TEXT(comp[[#This Row],[Y]],"0.#") &amp;TEXT(X$1,0),"")</f>
        <v/>
      </c>
      <c r="BA446" s="46" t="str">
        <f>IF(Y446&lt;&gt;"","-" &amp;TEXT(comp[[#This Row],[Hf]],"0.#") &amp;TEXT(Y$1,0),"")</f>
        <v/>
      </c>
      <c r="BB446" s="46" t="str">
        <f>IF(Z446&lt;&gt;"","-" &amp;TEXT(comp[[#This Row],[Ge]],"0.#") &amp;TEXT(Z$1,0),"")</f>
        <v/>
      </c>
      <c r="BC446" s="46" t="str">
        <f>IF(AA446&lt;&gt;"","-" &amp;TEXT(comp[[#This Row],[Mn]],"0.#") &amp;TEXT(AA$1,0),"")</f>
        <v/>
      </c>
      <c r="BD446" s="46" t="str">
        <f>IF(AB446&lt;&gt;"","-" &amp;TEXT(comp[[#This Row],[Sc]],"0.#") &amp;TEXT(AB$1,0),"")</f>
        <v/>
      </c>
      <c r="BE446" s="46" t="str">
        <f>IF(AC446&lt;&gt;"","-" &amp;TEXT(comp[[#This Row],[Ru]],"0.#") &amp;TEXT(AC$1,0),"")</f>
        <v/>
      </c>
      <c r="BF446" s="46" t="str">
        <f>IF(AD446&lt;&gt;"","-" &amp;TEXT(comp[[#This Row],[Ce]],"0.#") &amp;TEXT(AD$1,0),"")</f>
        <v/>
      </c>
      <c r="BG446" s="46" t="str">
        <f>IF(AE446&lt;&gt;"","-" &amp;TEXT([1]comp!$AE446,"0.#") &amp;TEXT(AE$1,0),"")</f>
        <v/>
      </c>
      <c r="BH446" s="31" t="str">
        <f>[1]comp!$D446 &amp; [1]comp!$E446</f>
        <v>30Ni-10Al-7.5WShinagawa, K. et al. Phase equilibria and microstructure on γ′ phase in Co-Ni-Al-W system. Mater. Trans. 49, 1474–1479 (2008).</v>
      </c>
      <c r="BI446" s="73" t="str">
        <f t="shared" si="32"/>
        <v>Co-30.Ni-10.Al-7.5W</v>
      </c>
      <c r="BJ446" s="31" t="s">
        <v>1555</v>
      </c>
      <c r="BK446" t="str">
        <f t="shared" si="33"/>
        <v>-10.Al-7.5W-30.Ni</v>
      </c>
      <c r="BL446"/>
      <c r="BM446"/>
      <c r="BN446"/>
      <c r="BO446"/>
    </row>
    <row r="447" spans="1:67" s="31" customFormat="1" x14ac:dyDescent="0.3">
      <c r="A447" s="26" t="str">
        <f t="shared" si="35"/>
        <v>Co-30.Ni-12.5Al-5.W</v>
      </c>
      <c r="B447" s="30" t="s">
        <v>1483</v>
      </c>
      <c r="C447" s="30" t="s">
        <v>3072</v>
      </c>
      <c r="D447" s="34" t="s">
        <v>924</v>
      </c>
      <c r="E447" s="28" t="s">
        <v>918</v>
      </c>
      <c r="F447" s="28">
        <v>465</v>
      </c>
      <c r="G447" s="54">
        <f t="shared" si="36"/>
        <v>52.5</v>
      </c>
      <c r="H447" s="56">
        <v>30</v>
      </c>
      <c r="I447" s="56">
        <v>12.5</v>
      </c>
      <c r="J447" s="56"/>
      <c r="K447" s="56">
        <v>5</v>
      </c>
      <c r="L447" s="56"/>
      <c r="M447" s="56"/>
      <c r="N447" s="56"/>
      <c r="O447" s="56"/>
      <c r="P447" s="56"/>
      <c r="Q447" s="52"/>
      <c r="R447" s="52"/>
      <c r="S447" s="52"/>
      <c r="T447" s="56"/>
      <c r="U447" s="56"/>
      <c r="V447" s="56"/>
      <c r="W447" s="56"/>
      <c r="X447" s="56"/>
      <c r="Y447" s="56"/>
      <c r="Z447" s="56"/>
      <c r="AA447" s="56"/>
      <c r="AB447" s="56"/>
      <c r="AC447" s="56"/>
      <c r="AD447" s="56"/>
      <c r="AE447" s="56"/>
      <c r="AF447" s="28">
        <f t="shared" si="34"/>
        <v>8.6448999999999998</v>
      </c>
      <c r="AG447" s="28"/>
      <c r="AH447" s="28"/>
      <c r="AI447" s="46" t="s">
        <v>1</v>
      </c>
      <c r="AJ447" s="46" t="str">
        <f>IF(I447&lt;&gt;"","-" &amp;TEXT([1]comp!$I447,"0.#") &amp;TEXT(I$1,0),"")</f>
        <v>-12.5Al</v>
      </c>
      <c r="AK447" s="46" t="str">
        <f>IF(K447&lt;&gt;"","-" &amp;TEXT(comp[[#This Row],[W]],"0.#") &amp;TEXT(K$1,0),"")</f>
        <v>-5.W</v>
      </c>
      <c r="AL447" s="46" t="str">
        <f>IF(H447&lt;&gt;"","-" &amp;TEXT(comp[[#This Row],[Ni]],"0.#") &amp;TEXT(H$1,0),"")</f>
        <v>-30.Ni</v>
      </c>
      <c r="AM447" s="46" t="str">
        <f>IF(J447&lt;&gt;"","-" &amp;TEXT(comp[[#This Row],[Cr]],"0.#") &amp;TEXT(J$1,0),"")</f>
        <v/>
      </c>
      <c r="AN447" s="46" t="str">
        <f>IF(M447&lt;&gt;"","-" &amp;TEXT(comp[[#This Row],[Ta]],"0.#") &amp;TEXT(M$1,0),"")</f>
        <v/>
      </c>
      <c r="AO447" s="46" t="str">
        <f>IF(N447&lt;&gt;"","-" &amp;TEXT(comp[[#This Row],[Nb]],"0.#") &amp;TEXT(N$1,0),"")</f>
        <v/>
      </c>
      <c r="AP447" s="46" t="str">
        <f>IF(O447&lt;&gt;"","-" &amp;TEXT(comp[[#This Row],[V]],"0.#") &amp;TEXT(O$1,0),"")</f>
        <v/>
      </c>
      <c r="AQ447" s="46" t="str">
        <f>IF(L447&lt;&gt;"","-" &amp;TEXT(comp[[#This Row],[Ti]],"0.#") &amp;TEXT(L$1,0),"")</f>
        <v/>
      </c>
      <c r="AR447" s="46" t="str">
        <f>IF(P447&lt;&gt;"","-" &amp;TEXT(comp[[#This Row],[Mo]],"0.#") &amp;TEXT(P$1,0),"")</f>
        <v/>
      </c>
      <c r="AS447" s="46" t="str">
        <f>IF(Q447&lt;&gt;"","-" &amp;TEXT(comp[[#This Row],[C]],"0.##") &amp;TEXT(Q$1,0),"")</f>
        <v/>
      </c>
      <c r="AT447" s="46" t="str">
        <f>IF(R447&lt;&gt;"","-" &amp;TEXT(comp[[#This Row],[Zr]],"0.##") &amp;TEXT(R$1,0),"")</f>
        <v/>
      </c>
      <c r="AU447" s="46" t="str">
        <f>IF(S447&lt;&gt;"","-" &amp;TEXT(comp[[#This Row],[B]],"0.##") &amp;TEXT(S$1,0),"")</f>
        <v/>
      </c>
      <c r="AV447" s="46" t="str">
        <f>IF(T447&lt;&gt;"","-" &amp;TEXT(comp[[#This Row],[Ir]],"0.#") &amp;TEXT(T$1,0),"")</f>
        <v/>
      </c>
      <c r="AW447" s="46" t="str">
        <f>IF(U447&lt;&gt;"","-" &amp;TEXT(comp[[#This Row],[Re]],"0.#") &amp;TEXT(U$1,0),"")</f>
        <v/>
      </c>
      <c r="AX447" s="46" t="str">
        <f>IF(V447&lt;&gt;"","-" &amp;TEXT(comp[[#This Row],[Si]],"0.#") &amp;TEXT(V$1,0),"")</f>
        <v/>
      </c>
      <c r="AY447" s="46" t="str">
        <f>IF(W447&lt;&gt;"","-" &amp;TEXT(comp[[#This Row],[Fe]],"0.#") &amp;TEXT(W$1,0),"")</f>
        <v/>
      </c>
      <c r="AZ447" s="46" t="str">
        <f>IF(X447&lt;&gt;"","-" &amp;TEXT(comp[[#This Row],[Y]],"0.#") &amp;TEXT(X$1,0),"")</f>
        <v/>
      </c>
      <c r="BA447" s="46" t="str">
        <f>IF(Y447&lt;&gt;"","-" &amp;TEXT(comp[[#This Row],[Hf]],"0.#") &amp;TEXT(Y$1,0),"")</f>
        <v/>
      </c>
      <c r="BB447" s="46" t="str">
        <f>IF(Z447&lt;&gt;"","-" &amp;TEXT(comp[[#This Row],[Ge]],"0.#") &amp;TEXT(Z$1,0),"")</f>
        <v/>
      </c>
      <c r="BC447" s="46" t="str">
        <f>IF(AA447&lt;&gt;"","-" &amp;TEXT(comp[[#This Row],[Mn]],"0.#") &amp;TEXT(AA$1,0),"")</f>
        <v/>
      </c>
      <c r="BD447" s="46" t="str">
        <f>IF(AB447&lt;&gt;"","-" &amp;TEXT(comp[[#This Row],[Sc]],"0.#") &amp;TEXT(AB$1,0),"")</f>
        <v/>
      </c>
      <c r="BE447" s="46" t="str">
        <f>IF(AC447&lt;&gt;"","-" &amp;TEXT(comp[[#This Row],[Ru]],"0.#") &amp;TEXT(AC$1,0),"")</f>
        <v/>
      </c>
      <c r="BF447" s="46" t="str">
        <f>IF(AD447&lt;&gt;"","-" &amp;TEXT(comp[[#This Row],[Ce]],"0.#") &amp;TEXT(AD$1,0),"")</f>
        <v/>
      </c>
      <c r="BG447" s="46" t="str">
        <f>IF(AE447&lt;&gt;"","-" &amp;TEXT([1]comp!$AE447,"0.#") &amp;TEXT(AE$1,0),"")</f>
        <v/>
      </c>
      <c r="BH447" s="28" t="str">
        <f>[1]comp!$D447 &amp; [1]comp!$E447</f>
        <v>30Ni-12.5Al-5WShinagawa, K. et al. Phase equilibria and microstructure on γ′ phase in Co-Ni-Al-W system. Mater. Trans. 49, 1474–1479 (2008).</v>
      </c>
      <c r="BI447" s="36" t="str">
        <f t="shared" si="32"/>
        <v>Co-30.Ni-12.5Al-5.W</v>
      </c>
      <c r="BJ447" s="28" t="s">
        <v>2031</v>
      </c>
      <c r="BK447" t="str">
        <f t="shared" si="33"/>
        <v>-12.5Al-5.W-30.Ni</v>
      </c>
      <c r="BL447"/>
      <c r="BM447"/>
      <c r="BN447"/>
      <c r="BO447"/>
    </row>
    <row r="448" spans="1:67" s="31" customFormat="1" x14ac:dyDescent="0.3">
      <c r="A448" s="26" t="str">
        <f t="shared" si="35"/>
        <v>Co-30.Ni-12.5Al-2.5W</v>
      </c>
      <c r="B448" s="38" t="s">
        <v>1484</v>
      </c>
      <c r="C448" s="38" t="s">
        <v>3073</v>
      </c>
      <c r="D448" s="37" t="s">
        <v>933</v>
      </c>
      <c r="E448" s="31" t="s">
        <v>918</v>
      </c>
      <c r="F448" s="31">
        <v>466</v>
      </c>
      <c r="G448" s="54">
        <f t="shared" si="36"/>
        <v>55</v>
      </c>
      <c r="H448" s="55">
        <v>30</v>
      </c>
      <c r="I448" s="55">
        <v>12.5</v>
      </c>
      <c r="J448" s="55"/>
      <c r="K448" s="55">
        <v>2.5</v>
      </c>
      <c r="L448" s="55"/>
      <c r="M448" s="55"/>
      <c r="N448" s="55"/>
      <c r="O448" s="55"/>
      <c r="P448" s="55"/>
      <c r="Q448" s="51"/>
      <c r="R448" s="51"/>
      <c r="S448" s="51"/>
      <c r="T448" s="55"/>
      <c r="U448" s="55"/>
      <c r="V448" s="55"/>
      <c r="W448" s="55"/>
      <c r="X448" s="55"/>
      <c r="Y448" s="55"/>
      <c r="Z448" s="55"/>
      <c r="AA448" s="55"/>
      <c r="AB448" s="55"/>
      <c r="AC448" s="55"/>
      <c r="AD448" s="55"/>
      <c r="AE448" s="55"/>
      <c r="AF448" s="31">
        <f t="shared" si="34"/>
        <v>8.3861500000000007</v>
      </c>
      <c r="AI448" s="46" t="s">
        <v>1</v>
      </c>
      <c r="AJ448" s="46" t="str">
        <f>IF(I448&lt;&gt;"","-" &amp;TEXT([1]comp!$I448,"0.#") &amp;TEXT(I$1,0),"")</f>
        <v>-12.5Al</v>
      </c>
      <c r="AK448" s="46" t="str">
        <f>IF(K448&lt;&gt;"","-" &amp;TEXT(comp[[#This Row],[W]],"0.#") &amp;TEXT(K$1,0),"")</f>
        <v>-2.5W</v>
      </c>
      <c r="AL448" s="46" t="str">
        <f>IF(H448&lt;&gt;"","-" &amp;TEXT(comp[[#This Row],[Ni]],"0.#") &amp;TEXT(H$1,0),"")</f>
        <v>-30.Ni</v>
      </c>
      <c r="AM448" s="46" t="str">
        <f>IF(J448&lt;&gt;"","-" &amp;TEXT(comp[[#This Row],[Cr]],"0.#") &amp;TEXT(J$1,0),"")</f>
        <v/>
      </c>
      <c r="AN448" s="46" t="str">
        <f>IF(M448&lt;&gt;"","-" &amp;TEXT(comp[[#This Row],[Ta]],"0.#") &amp;TEXT(M$1,0),"")</f>
        <v/>
      </c>
      <c r="AO448" s="46" t="str">
        <f>IF(N448&lt;&gt;"","-" &amp;TEXT(comp[[#This Row],[Nb]],"0.#") &amp;TEXT(N$1,0),"")</f>
        <v/>
      </c>
      <c r="AP448" s="46" t="str">
        <f>IF(O448&lt;&gt;"","-" &amp;TEXT(comp[[#This Row],[V]],"0.#") &amp;TEXT(O$1,0),"")</f>
        <v/>
      </c>
      <c r="AQ448" s="46" t="str">
        <f>IF(L448&lt;&gt;"","-" &amp;TEXT(comp[[#This Row],[Ti]],"0.#") &amp;TEXT(L$1,0),"")</f>
        <v/>
      </c>
      <c r="AR448" s="46" t="str">
        <f>IF(P448&lt;&gt;"","-" &amp;TEXT(comp[[#This Row],[Mo]],"0.#") &amp;TEXT(P$1,0),"")</f>
        <v/>
      </c>
      <c r="AS448" s="46" t="str">
        <f>IF(Q448&lt;&gt;"","-" &amp;TEXT(comp[[#This Row],[C]],"0.##") &amp;TEXT(Q$1,0),"")</f>
        <v/>
      </c>
      <c r="AT448" s="46" t="str">
        <f>IF(R448&lt;&gt;"","-" &amp;TEXT(comp[[#This Row],[Zr]],"0.##") &amp;TEXT(R$1,0),"")</f>
        <v/>
      </c>
      <c r="AU448" s="46" t="str">
        <f>IF(S448&lt;&gt;"","-" &amp;TEXT(comp[[#This Row],[B]],"0.##") &amp;TEXT(S$1,0),"")</f>
        <v/>
      </c>
      <c r="AV448" s="46" t="str">
        <f>IF(T448&lt;&gt;"","-" &amp;TEXT(comp[[#This Row],[Ir]],"0.#") &amp;TEXT(T$1,0),"")</f>
        <v/>
      </c>
      <c r="AW448" s="46" t="str">
        <f>IF(U448&lt;&gt;"","-" &amp;TEXT(comp[[#This Row],[Re]],"0.#") &amp;TEXT(U$1,0),"")</f>
        <v/>
      </c>
      <c r="AX448" s="46" t="str">
        <f>IF(V448&lt;&gt;"","-" &amp;TEXT(comp[[#This Row],[Si]],"0.#") &amp;TEXT(V$1,0),"")</f>
        <v/>
      </c>
      <c r="AY448" s="46" t="str">
        <f>IF(W448&lt;&gt;"","-" &amp;TEXT(comp[[#This Row],[Fe]],"0.#") &amp;TEXT(W$1,0),"")</f>
        <v/>
      </c>
      <c r="AZ448" s="46" t="str">
        <f>IF(X448&lt;&gt;"","-" &amp;TEXT(comp[[#This Row],[Y]],"0.#") &amp;TEXT(X$1,0),"")</f>
        <v/>
      </c>
      <c r="BA448" s="46" t="str">
        <f>IF(Y448&lt;&gt;"","-" &amp;TEXT(comp[[#This Row],[Hf]],"0.#") &amp;TEXT(Y$1,0),"")</f>
        <v/>
      </c>
      <c r="BB448" s="46" t="str">
        <f>IF(Z448&lt;&gt;"","-" &amp;TEXT(comp[[#This Row],[Ge]],"0.#") &amp;TEXT(Z$1,0),"")</f>
        <v/>
      </c>
      <c r="BC448" s="46" t="str">
        <f>IF(AA448&lt;&gt;"","-" &amp;TEXT(comp[[#This Row],[Mn]],"0.#") &amp;TEXT(AA$1,0),"")</f>
        <v/>
      </c>
      <c r="BD448" s="46" t="str">
        <f>IF(AB448&lt;&gt;"","-" &amp;TEXT(comp[[#This Row],[Sc]],"0.#") &amp;TEXT(AB$1,0),"")</f>
        <v/>
      </c>
      <c r="BE448" s="46" t="str">
        <f>IF(AC448&lt;&gt;"","-" &amp;TEXT(comp[[#This Row],[Ru]],"0.#") &amp;TEXT(AC$1,0),"")</f>
        <v/>
      </c>
      <c r="BF448" s="46" t="str">
        <f>IF(AD448&lt;&gt;"","-" &amp;TEXT(comp[[#This Row],[Ce]],"0.#") &amp;TEXT(AD$1,0),"")</f>
        <v/>
      </c>
      <c r="BG448" s="46" t="str">
        <f>IF(AE448&lt;&gt;"","-" &amp;TEXT([1]comp!$AE448,"0.#") &amp;TEXT(AE$1,0),"")</f>
        <v/>
      </c>
      <c r="BH448" s="31" t="str">
        <f>[1]comp!$D448 &amp; [1]comp!$E448</f>
        <v>30Ni-12.5Al-2.5WShinagawa, K. et al. Phase equilibria and microstructure on γ′ phase in Co-Ni-Al-W system. Mater. Trans. 49, 1474–1479 (2008).</v>
      </c>
      <c r="BI448" s="73" t="str">
        <f t="shared" si="32"/>
        <v>Co-30.Ni-12.5Al-2.5W</v>
      </c>
      <c r="BJ448" s="31" t="s">
        <v>2032</v>
      </c>
      <c r="BK448" t="str">
        <f t="shared" si="33"/>
        <v>-12.5Al-2.5W-30.Ni</v>
      </c>
      <c r="BL448"/>
      <c r="BM448"/>
      <c r="BN448"/>
      <c r="BO448"/>
    </row>
    <row r="449" spans="1:67" s="31" customFormat="1" x14ac:dyDescent="0.3">
      <c r="A449" s="26" t="str">
        <f t="shared" si="35"/>
        <v>Co-30.Ni-17.5Al-2.5W</v>
      </c>
      <c r="B449" s="38" t="s">
        <v>1484</v>
      </c>
      <c r="C449" s="38" t="s">
        <v>3074</v>
      </c>
      <c r="D449" s="37" t="s">
        <v>935</v>
      </c>
      <c r="E449" s="31" t="s">
        <v>918</v>
      </c>
      <c r="F449" s="31">
        <v>467</v>
      </c>
      <c r="G449" s="54">
        <f t="shared" si="36"/>
        <v>50</v>
      </c>
      <c r="H449" s="55">
        <v>30</v>
      </c>
      <c r="I449" s="55">
        <v>17.5</v>
      </c>
      <c r="J449" s="55"/>
      <c r="K449" s="55">
        <v>2.5</v>
      </c>
      <c r="L449" s="55"/>
      <c r="M449" s="55"/>
      <c r="N449" s="55"/>
      <c r="O449" s="55"/>
      <c r="P449" s="55"/>
      <c r="Q449" s="51"/>
      <c r="R449" s="51"/>
      <c r="S449" s="51"/>
      <c r="T449" s="55"/>
      <c r="U449" s="55"/>
      <c r="V449" s="55"/>
      <c r="W449" s="55"/>
      <c r="X449" s="55"/>
      <c r="Y449" s="55"/>
      <c r="Z449" s="55"/>
      <c r="AA449" s="55"/>
      <c r="AB449" s="55"/>
      <c r="AC449" s="55"/>
      <c r="AD449" s="55"/>
      <c r="AE449" s="55"/>
      <c r="AF449" s="31">
        <f t="shared" si="34"/>
        <v>8.0761500000000002</v>
      </c>
      <c r="AI449" s="46" t="s">
        <v>1</v>
      </c>
      <c r="AJ449" s="46" t="str">
        <f>IF(I449&lt;&gt;"","-" &amp;TEXT([1]comp!$I449,"0.#") &amp;TEXT(I$1,0),"")</f>
        <v>-17.5Al</v>
      </c>
      <c r="AK449" s="46" t="str">
        <f>IF(K449&lt;&gt;"","-" &amp;TEXT(comp[[#This Row],[W]],"0.#") &amp;TEXT(K$1,0),"")</f>
        <v>-2.5W</v>
      </c>
      <c r="AL449" s="46" t="str">
        <f>IF(H449&lt;&gt;"","-" &amp;TEXT(comp[[#This Row],[Ni]],"0.#") &amp;TEXT(H$1,0),"")</f>
        <v>-30.Ni</v>
      </c>
      <c r="AM449" s="46" t="str">
        <f>IF(J449&lt;&gt;"","-" &amp;TEXT(comp[[#This Row],[Cr]],"0.#") &amp;TEXT(J$1,0),"")</f>
        <v/>
      </c>
      <c r="AN449" s="46" t="str">
        <f>IF(M449&lt;&gt;"","-" &amp;TEXT(comp[[#This Row],[Ta]],"0.#") &amp;TEXT(M$1,0),"")</f>
        <v/>
      </c>
      <c r="AO449" s="46" t="str">
        <f>IF(N449&lt;&gt;"","-" &amp;TEXT(comp[[#This Row],[Nb]],"0.#") &amp;TEXT(N$1,0),"")</f>
        <v/>
      </c>
      <c r="AP449" s="46" t="str">
        <f>IF(O449&lt;&gt;"","-" &amp;TEXT(comp[[#This Row],[V]],"0.#") &amp;TEXT(O$1,0),"")</f>
        <v/>
      </c>
      <c r="AQ449" s="46" t="str">
        <f>IF(L449&lt;&gt;"","-" &amp;TEXT(comp[[#This Row],[Ti]],"0.#") &amp;TEXT(L$1,0),"")</f>
        <v/>
      </c>
      <c r="AR449" s="46" t="str">
        <f>IF(P449&lt;&gt;"","-" &amp;TEXT(comp[[#This Row],[Mo]],"0.#") &amp;TEXT(P$1,0),"")</f>
        <v/>
      </c>
      <c r="AS449" s="46" t="str">
        <f>IF(Q449&lt;&gt;"","-" &amp;TEXT(comp[[#This Row],[C]],"0.##") &amp;TEXT(Q$1,0),"")</f>
        <v/>
      </c>
      <c r="AT449" s="46" t="str">
        <f>IF(R449&lt;&gt;"","-" &amp;TEXT(comp[[#This Row],[Zr]],"0.##") &amp;TEXT(R$1,0),"")</f>
        <v/>
      </c>
      <c r="AU449" s="46" t="str">
        <f>IF(S449&lt;&gt;"","-" &amp;TEXT(comp[[#This Row],[B]],"0.##") &amp;TEXT(S$1,0),"")</f>
        <v/>
      </c>
      <c r="AV449" s="46" t="str">
        <f>IF(T449&lt;&gt;"","-" &amp;TEXT(comp[[#This Row],[Ir]],"0.#") &amp;TEXT(T$1,0),"")</f>
        <v/>
      </c>
      <c r="AW449" s="46" t="str">
        <f>IF(U449&lt;&gt;"","-" &amp;TEXT(comp[[#This Row],[Re]],"0.#") &amp;TEXT(U$1,0),"")</f>
        <v/>
      </c>
      <c r="AX449" s="46" t="str">
        <f>IF(V449&lt;&gt;"","-" &amp;TEXT(comp[[#This Row],[Si]],"0.#") &amp;TEXT(V$1,0),"")</f>
        <v/>
      </c>
      <c r="AY449" s="46" t="str">
        <f>IF(W449&lt;&gt;"","-" &amp;TEXT(comp[[#This Row],[Fe]],"0.#") &amp;TEXT(W$1,0),"")</f>
        <v/>
      </c>
      <c r="AZ449" s="46" t="str">
        <f>IF(X449&lt;&gt;"","-" &amp;TEXT(comp[[#This Row],[Y]],"0.#") &amp;TEXT(X$1,0),"")</f>
        <v/>
      </c>
      <c r="BA449" s="46" t="str">
        <f>IF(Y449&lt;&gt;"","-" &amp;TEXT(comp[[#This Row],[Hf]],"0.#") &amp;TEXT(Y$1,0),"")</f>
        <v/>
      </c>
      <c r="BB449" s="46" t="str">
        <f>IF(Z449&lt;&gt;"","-" &amp;TEXT(comp[[#This Row],[Ge]],"0.#") &amp;TEXT(Z$1,0),"")</f>
        <v/>
      </c>
      <c r="BC449" s="46" t="str">
        <f>IF(AA449&lt;&gt;"","-" &amp;TEXT(comp[[#This Row],[Mn]],"0.#") &amp;TEXT(AA$1,0),"")</f>
        <v/>
      </c>
      <c r="BD449" s="46" t="str">
        <f>IF(AB449&lt;&gt;"","-" &amp;TEXT(comp[[#This Row],[Sc]],"0.#") &amp;TEXT(AB$1,0),"")</f>
        <v/>
      </c>
      <c r="BE449" s="46" t="str">
        <f>IF(AC449&lt;&gt;"","-" &amp;TEXT(comp[[#This Row],[Ru]],"0.#") &amp;TEXT(AC$1,0),"")</f>
        <v/>
      </c>
      <c r="BF449" s="46" t="str">
        <f>IF(AD449&lt;&gt;"","-" &amp;TEXT(comp[[#This Row],[Ce]],"0.#") &amp;TEXT(AD$1,0),"")</f>
        <v/>
      </c>
      <c r="BG449" s="46" t="str">
        <f>IF(AE449&lt;&gt;"","-" &amp;TEXT([1]comp!$AE449,"0.#") &amp;TEXT(AE$1,0),"")</f>
        <v/>
      </c>
      <c r="BH449" s="31" t="str">
        <f>[1]comp!$D449 &amp; [1]comp!$E449</f>
        <v>30Ni-17.5Al-2.5WShinagawa, K. et al. Phase equilibria and microstructure on γ′ phase in Co-Ni-Al-W system. Mater. Trans. 49, 1474–1479 (2008).</v>
      </c>
      <c r="BI449" s="73" t="str">
        <f t="shared" si="32"/>
        <v>Co-30.Ni-17.5Al-2.5W</v>
      </c>
      <c r="BJ449" s="31" t="s">
        <v>2033</v>
      </c>
      <c r="BK449" t="str">
        <f t="shared" si="33"/>
        <v>-17.5Al-2.5W-30.Ni</v>
      </c>
      <c r="BL449"/>
      <c r="BM449"/>
      <c r="BN449"/>
      <c r="BO449"/>
    </row>
    <row r="450" spans="1:67" s="31" customFormat="1" x14ac:dyDescent="0.3">
      <c r="A450" s="26" t="str">
        <f t="shared" si="35"/>
        <v>Co-40.Ni-10.Al-10.W</v>
      </c>
      <c r="B450" s="38" t="s">
        <v>1484</v>
      </c>
      <c r="C450" s="38" t="s">
        <v>3075</v>
      </c>
      <c r="D450" s="37" t="s">
        <v>929</v>
      </c>
      <c r="E450" s="31" t="s">
        <v>918</v>
      </c>
      <c r="F450" s="31">
        <v>468</v>
      </c>
      <c r="G450" s="54">
        <f t="shared" si="36"/>
        <v>40</v>
      </c>
      <c r="H450" s="55">
        <v>40</v>
      </c>
      <c r="I450" s="55">
        <v>10</v>
      </c>
      <c r="J450" s="55"/>
      <c r="K450" s="55">
        <v>10</v>
      </c>
      <c r="L450" s="55"/>
      <c r="M450" s="55"/>
      <c r="N450" s="55"/>
      <c r="O450" s="55"/>
      <c r="P450" s="55"/>
      <c r="Q450" s="51"/>
      <c r="R450" s="51"/>
      <c r="S450" s="51"/>
      <c r="T450" s="55"/>
      <c r="U450" s="55"/>
      <c r="V450" s="55"/>
      <c r="W450" s="55"/>
      <c r="X450" s="55"/>
      <c r="Y450" s="55"/>
      <c r="Z450" s="55"/>
      <c r="AA450" s="55"/>
      <c r="AB450" s="55"/>
      <c r="AC450" s="55"/>
      <c r="AD450" s="55"/>
      <c r="AE450" s="55"/>
      <c r="AF450" s="31">
        <f t="shared" si="34"/>
        <v>9.3181999999999992</v>
      </c>
      <c r="AI450" s="46" t="s">
        <v>1</v>
      </c>
      <c r="AJ450" s="46" t="str">
        <f>IF(I450&lt;&gt;"","-" &amp;TEXT([1]comp!$I450,"0.#") &amp;TEXT(I$1,0),"")</f>
        <v>-10.Al</v>
      </c>
      <c r="AK450" s="46" t="str">
        <f>IF(K450&lt;&gt;"","-" &amp;TEXT(comp[[#This Row],[W]],"0.#") &amp;TEXT(K$1,0),"")</f>
        <v>-10.W</v>
      </c>
      <c r="AL450" s="46" t="str">
        <f>IF(H450&lt;&gt;"","-" &amp;TEXT(comp[[#This Row],[Ni]],"0.#") &amp;TEXT(H$1,0),"")</f>
        <v>-40.Ni</v>
      </c>
      <c r="AM450" s="46" t="str">
        <f>IF(J450&lt;&gt;"","-" &amp;TEXT(comp[[#This Row],[Cr]],"0.#") &amp;TEXT(J$1,0),"")</f>
        <v/>
      </c>
      <c r="AN450" s="46" t="str">
        <f>IF(M450&lt;&gt;"","-" &amp;TEXT(comp[[#This Row],[Ta]],"0.#") &amp;TEXT(M$1,0),"")</f>
        <v/>
      </c>
      <c r="AO450" s="46" t="str">
        <f>IF(N450&lt;&gt;"","-" &amp;TEXT(comp[[#This Row],[Nb]],"0.#") &amp;TEXT(N$1,0),"")</f>
        <v/>
      </c>
      <c r="AP450" s="46" t="str">
        <f>IF(O450&lt;&gt;"","-" &amp;TEXT(comp[[#This Row],[V]],"0.#") &amp;TEXT(O$1,0),"")</f>
        <v/>
      </c>
      <c r="AQ450" s="46" t="str">
        <f>IF(L450&lt;&gt;"","-" &amp;TEXT(comp[[#This Row],[Ti]],"0.#") &amp;TEXT(L$1,0),"")</f>
        <v/>
      </c>
      <c r="AR450" s="46" t="str">
        <f>IF(P450&lt;&gt;"","-" &amp;TEXT(comp[[#This Row],[Mo]],"0.#") &amp;TEXT(P$1,0),"")</f>
        <v/>
      </c>
      <c r="AS450" s="46" t="str">
        <f>IF(Q450&lt;&gt;"","-" &amp;TEXT(comp[[#This Row],[C]],"0.##") &amp;TEXT(Q$1,0),"")</f>
        <v/>
      </c>
      <c r="AT450" s="46" t="str">
        <f>IF(R450&lt;&gt;"","-" &amp;TEXT(comp[[#This Row],[Zr]],"0.##") &amp;TEXT(R$1,0),"")</f>
        <v/>
      </c>
      <c r="AU450" s="46" t="str">
        <f>IF(S450&lt;&gt;"","-" &amp;TEXT(comp[[#This Row],[B]],"0.##") &amp;TEXT(S$1,0),"")</f>
        <v/>
      </c>
      <c r="AV450" s="46" t="str">
        <f>IF(T450&lt;&gt;"","-" &amp;TEXT(comp[[#This Row],[Ir]],"0.#") &amp;TEXT(T$1,0),"")</f>
        <v/>
      </c>
      <c r="AW450" s="46" t="str">
        <f>IF(U450&lt;&gt;"","-" &amp;TEXT(comp[[#This Row],[Re]],"0.#") &amp;TEXT(U$1,0),"")</f>
        <v/>
      </c>
      <c r="AX450" s="46" t="str">
        <f>IF(V450&lt;&gt;"","-" &amp;TEXT(comp[[#This Row],[Si]],"0.#") &amp;TEXT(V$1,0),"")</f>
        <v/>
      </c>
      <c r="AY450" s="46" t="str">
        <f>IF(W450&lt;&gt;"","-" &amp;TEXT(comp[[#This Row],[Fe]],"0.#") &amp;TEXT(W$1,0),"")</f>
        <v/>
      </c>
      <c r="AZ450" s="46" t="str">
        <f>IF(X450&lt;&gt;"","-" &amp;TEXT(comp[[#This Row],[Y]],"0.#") &amp;TEXT(X$1,0),"")</f>
        <v/>
      </c>
      <c r="BA450" s="46" t="str">
        <f>IF(Y450&lt;&gt;"","-" &amp;TEXT(comp[[#This Row],[Hf]],"0.#") &amp;TEXT(Y$1,0),"")</f>
        <v/>
      </c>
      <c r="BB450" s="46" t="str">
        <f>IF(Z450&lt;&gt;"","-" &amp;TEXT(comp[[#This Row],[Ge]],"0.#") &amp;TEXT(Z$1,0),"")</f>
        <v/>
      </c>
      <c r="BC450" s="46" t="str">
        <f>IF(AA450&lt;&gt;"","-" &amp;TEXT(comp[[#This Row],[Mn]],"0.#") &amp;TEXT(AA$1,0),"")</f>
        <v/>
      </c>
      <c r="BD450" s="46" t="str">
        <f>IF(AB450&lt;&gt;"","-" &amp;TEXT(comp[[#This Row],[Sc]],"0.#") &amp;TEXT(AB$1,0),"")</f>
        <v/>
      </c>
      <c r="BE450" s="46" t="str">
        <f>IF(AC450&lt;&gt;"","-" &amp;TEXT(comp[[#This Row],[Ru]],"0.#") &amp;TEXT(AC$1,0),"")</f>
        <v/>
      </c>
      <c r="BF450" s="46" t="str">
        <f>IF(AD450&lt;&gt;"","-" &amp;TEXT(comp[[#This Row],[Ce]],"0.#") &amp;TEXT(AD$1,0),"")</f>
        <v/>
      </c>
      <c r="BG450" s="46" t="str">
        <f>IF(AE450&lt;&gt;"","-" &amp;TEXT([1]comp!$AE450,"0.#") &amp;TEXT(AE$1,0),"")</f>
        <v/>
      </c>
      <c r="BH450" s="31" t="str">
        <f>[1]comp!$D450 &amp; [1]comp!$E450</f>
        <v>40Ni-10Al-10WShinagawa, K. et al. Phase equilibria and microstructure on γ′ phase in Co-Ni-Al-W system. Mater. Trans. 49, 1474–1479 (2008).</v>
      </c>
      <c r="BI450" s="73" t="str">
        <f t="shared" ref="BI450:BI513" si="37">TEXT(AI450,0) &amp;TEXT(AL450,0) &amp;TEXT(AY450,0) &amp;TEXT(AJ450,0) &amp;TEXT(AM450,0) &amp;TEXT(AK450,0) &amp;TEXT(AQ450,0) &amp;TEXT(AN450,0) &amp;TEXT(AO450,0) &amp;TEXT(AP450,0) &amp;TEXT(AR450,0)&amp;TEXT(AV450,0) &amp;TEXT(AW450,0) &amp;TEXT(AX450,0) &amp;TEXT(BA450,0)  &amp;TEXT(BB450,0) &amp;TEXT(BC450,0) &amp;TEXT(BD450,0) &amp;TEXT(BE450,0) &amp;TEXT(BF450,0) &amp;TEXT(AS450,0) &amp;TEXT(AT450,0) &amp;TEXT(AU450,0) &amp;TEXT(AZ450,0) &amp;TEXT(BG450,0)</f>
        <v>Co-40.Ni-10.Al-10.W</v>
      </c>
      <c r="BJ450" s="31" t="s">
        <v>1844</v>
      </c>
      <c r="BK450" t="str">
        <f t="shared" ref="BK450:BK513" si="38">TEXT(AJ450,0) &amp;TEXT(AM450,0) &amp;TEXT(AZ450,0) &amp;TEXT(AK450,0) &amp;TEXT(AN450,0) &amp;TEXT(AL450,0) &amp;TEXT(AR450,0) &amp;TEXT(AO450,0) &amp;TEXT(AP450,0) &amp;TEXT(AQ450,0) &amp;TEXT(AS450,0)&amp;TEXT(AW450,0) &amp;TEXT(AX450,0) &amp;TEXT(AY450,0) &amp;TEXT(BB450,0)  &amp;TEXT(BC450,0) &amp;TEXT(BD450,0) &amp;TEXT(BE450,0) &amp;TEXT(BF450,0) &amp;TEXT(AT450,0) &amp;TEXT(AU450,0) &amp;TEXT(AV450,0) &amp;TEXT(BA450,0) &amp;TEXT(BG450,0)</f>
        <v>-10.Al-10.W-40.Ni</v>
      </c>
      <c r="BL450"/>
      <c r="BM450"/>
      <c r="BN450"/>
      <c r="BO450"/>
    </row>
    <row r="451" spans="1:67" s="31" customFormat="1" x14ac:dyDescent="0.3">
      <c r="A451" s="26" t="str">
        <f t="shared" si="35"/>
        <v>Co-40.Ni-10.Al-7.5W</v>
      </c>
      <c r="B451" s="38" t="s">
        <v>1484</v>
      </c>
      <c r="C451" s="38" t="s">
        <v>3076</v>
      </c>
      <c r="D451" s="37" t="s">
        <v>934</v>
      </c>
      <c r="E451" s="31" t="s">
        <v>918</v>
      </c>
      <c r="F451" s="31">
        <v>469</v>
      </c>
      <c r="G451" s="54">
        <f t="shared" si="36"/>
        <v>42.5</v>
      </c>
      <c r="H451" s="55">
        <v>40</v>
      </c>
      <c r="I451" s="55">
        <v>10</v>
      </c>
      <c r="J451" s="55"/>
      <c r="K451" s="55">
        <v>7.5</v>
      </c>
      <c r="L451" s="55"/>
      <c r="M451" s="55"/>
      <c r="N451" s="55"/>
      <c r="O451" s="55"/>
      <c r="P451" s="55"/>
      <c r="Q451" s="51"/>
      <c r="R451" s="51"/>
      <c r="S451" s="51"/>
      <c r="T451" s="55"/>
      <c r="U451" s="55"/>
      <c r="V451" s="55"/>
      <c r="W451" s="55"/>
      <c r="X451" s="55"/>
      <c r="Y451" s="55"/>
      <c r="Z451" s="55"/>
      <c r="AA451" s="55"/>
      <c r="AB451" s="55"/>
      <c r="AC451" s="55"/>
      <c r="AD451" s="55"/>
      <c r="AE451" s="55"/>
      <c r="AF451" s="31">
        <f t="shared" ref="AF451:AF454" si="39">(G451*$G$2+I451*$I$2+K451*$K$2+H451*H$2+J451*J$2+M451*M$2+N451*N$2+O451*O$2+L451*L$2+P451*P$2+Q451*Q$2+R451*R$2+S451*S$2+T451*T$2+U451*U$2+V451*V$2+W451*W$2+X451*X$2+Y451*Y$2+Z451*Z$2+AA451*AA$2+AB451*AB$2+AC451*AC$2+AD451*AD$2)/100</f>
        <v>9.05945</v>
      </c>
      <c r="AI451" s="46" t="s">
        <v>1</v>
      </c>
      <c r="AJ451" s="46" t="str">
        <f>IF(I451&lt;&gt;"","-" &amp;TEXT([1]comp!$I451,"0.#") &amp;TEXT(I$1,0),"")</f>
        <v>-10.Al</v>
      </c>
      <c r="AK451" s="46" t="str">
        <f>IF(K451&lt;&gt;"","-" &amp;TEXT(comp[[#This Row],[W]],"0.#") &amp;TEXT(K$1,0),"")</f>
        <v>-7.5W</v>
      </c>
      <c r="AL451" s="46" t="str">
        <f>IF(H451&lt;&gt;"","-" &amp;TEXT(comp[[#This Row],[Ni]],"0.#") &amp;TEXT(H$1,0),"")</f>
        <v>-40.Ni</v>
      </c>
      <c r="AM451" s="46" t="str">
        <f>IF(J451&lt;&gt;"","-" &amp;TEXT(comp[[#This Row],[Cr]],"0.#") &amp;TEXT(J$1,0),"")</f>
        <v/>
      </c>
      <c r="AN451" s="46" t="str">
        <f>IF(M451&lt;&gt;"","-" &amp;TEXT(comp[[#This Row],[Ta]],"0.#") &amp;TEXT(M$1,0),"")</f>
        <v/>
      </c>
      <c r="AO451" s="46" t="str">
        <f>IF(N451&lt;&gt;"","-" &amp;TEXT(comp[[#This Row],[Nb]],"0.#") &amp;TEXT(N$1,0),"")</f>
        <v/>
      </c>
      <c r="AP451" s="46" t="str">
        <f>IF(O451&lt;&gt;"","-" &amp;TEXT(comp[[#This Row],[V]],"0.#") &amp;TEXT(O$1,0),"")</f>
        <v/>
      </c>
      <c r="AQ451" s="46" t="str">
        <f>IF(L451&lt;&gt;"","-" &amp;TEXT(comp[[#This Row],[Ti]],"0.#") &amp;TEXT(L$1,0),"")</f>
        <v/>
      </c>
      <c r="AR451" s="46" t="str">
        <f>IF(P451&lt;&gt;"","-" &amp;TEXT(comp[[#This Row],[Mo]],"0.#") &amp;TEXT(P$1,0),"")</f>
        <v/>
      </c>
      <c r="AS451" s="46" t="str">
        <f>IF(Q451&lt;&gt;"","-" &amp;TEXT(comp[[#This Row],[C]],"0.##") &amp;TEXT(Q$1,0),"")</f>
        <v/>
      </c>
      <c r="AT451" s="46" t="str">
        <f>IF(R451&lt;&gt;"","-" &amp;TEXT(comp[[#This Row],[Zr]],"0.##") &amp;TEXT(R$1,0),"")</f>
        <v/>
      </c>
      <c r="AU451" s="46" t="str">
        <f>IF(S451&lt;&gt;"","-" &amp;TEXT(comp[[#This Row],[B]],"0.##") &amp;TEXT(S$1,0),"")</f>
        <v/>
      </c>
      <c r="AV451" s="46" t="str">
        <f>IF(T451&lt;&gt;"","-" &amp;TEXT(comp[[#This Row],[Ir]],"0.#") &amp;TEXT(T$1,0),"")</f>
        <v/>
      </c>
      <c r="AW451" s="46" t="str">
        <f>IF(U451&lt;&gt;"","-" &amp;TEXT(comp[[#This Row],[Re]],"0.#") &amp;TEXT(U$1,0),"")</f>
        <v/>
      </c>
      <c r="AX451" s="46" t="str">
        <f>IF(V451&lt;&gt;"","-" &amp;TEXT(comp[[#This Row],[Si]],"0.#") &amp;TEXT(V$1,0),"")</f>
        <v/>
      </c>
      <c r="AY451" s="46" t="str">
        <f>IF(W451&lt;&gt;"","-" &amp;TEXT(comp[[#This Row],[Fe]],"0.#") &amp;TEXT(W$1,0),"")</f>
        <v/>
      </c>
      <c r="AZ451" s="46" t="str">
        <f>IF(X451&lt;&gt;"","-" &amp;TEXT(comp[[#This Row],[Y]],"0.#") &amp;TEXT(X$1,0),"")</f>
        <v/>
      </c>
      <c r="BA451" s="46" t="str">
        <f>IF(Y451&lt;&gt;"","-" &amp;TEXT(comp[[#This Row],[Hf]],"0.#") &amp;TEXT(Y$1,0),"")</f>
        <v/>
      </c>
      <c r="BB451" s="46" t="str">
        <f>IF(Z451&lt;&gt;"","-" &amp;TEXT(comp[[#This Row],[Ge]],"0.#") &amp;TEXT(Z$1,0),"")</f>
        <v/>
      </c>
      <c r="BC451" s="46" t="str">
        <f>IF(AA451&lt;&gt;"","-" &amp;TEXT(comp[[#This Row],[Mn]],"0.#") &amp;TEXT(AA$1,0),"")</f>
        <v/>
      </c>
      <c r="BD451" s="46" t="str">
        <f>IF(AB451&lt;&gt;"","-" &amp;TEXT(comp[[#This Row],[Sc]],"0.#") &amp;TEXT(AB$1,0),"")</f>
        <v/>
      </c>
      <c r="BE451" s="46" t="str">
        <f>IF(AC451&lt;&gt;"","-" &amp;TEXT(comp[[#This Row],[Ru]],"0.#") &amp;TEXT(AC$1,0),"")</f>
        <v/>
      </c>
      <c r="BF451" s="46" t="str">
        <f>IF(AD451&lt;&gt;"","-" &amp;TEXT(comp[[#This Row],[Ce]],"0.#") &amp;TEXT(AD$1,0),"")</f>
        <v/>
      </c>
      <c r="BG451" s="46" t="str">
        <f>IF(AE451&lt;&gt;"","-" &amp;TEXT([1]comp!$AE451,"0.#") &amp;TEXT(AE$1,0),"")</f>
        <v/>
      </c>
      <c r="BH451" s="31" t="str">
        <f>[1]comp!$D451 &amp; [1]comp!$E451</f>
        <v>40Ni-10Al-7.5WShinagawa, K. et al. Phase equilibria and microstructure on γ′ phase in Co-Ni-Al-W system. Mater. Trans. 49, 1474–1479 (2008).</v>
      </c>
      <c r="BI451" s="73" t="str">
        <f t="shared" si="37"/>
        <v>Co-40.Ni-10.Al-7.5W</v>
      </c>
      <c r="BJ451" s="31" t="s">
        <v>1845</v>
      </c>
      <c r="BK451" t="str">
        <f t="shared" si="38"/>
        <v>-10.Al-7.5W-40.Ni</v>
      </c>
      <c r="BL451"/>
      <c r="BM451"/>
      <c r="BN451"/>
      <c r="BO451"/>
    </row>
    <row r="452" spans="1:67" s="31" customFormat="1" x14ac:dyDescent="0.3">
      <c r="A452" s="26" t="str">
        <f t="shared" si="35"/>
        <v>Co-40.Ni-12.5Al-5.W</v>
      </c>
      <c r="B452" s="30" t="s">
        <v>1483</v>
      </c>
      <c r="C452" s="30" t="s">
        <v>3077</v>
      </c>
      <c r="D452" s="34" t="s">
        <v>925</v>
      </c>
      <c r="E452" s="28" t="s">
        <v>918</v>
      </c>
      <c r="F452" s="28">
        <v>470</v>
      </c>
      <c r="G452" s="54">
        <f t="shared" si="36"/>
        <v>42.5</v>
      </c>
      <c r="H452" s="56">
        <v>40</v>
      </c>
      <c r="I452" s="56">
        <v>12.5</v>
      </c>
      <c r="J452" s="56"/>
      <c r="K452" s="56">
        <v>5</v>
      </c>
      <c r="L452" s="56"/>
      <c r="M452" s="56"/>
      <c r="N452" s="56"/>
      <c r="O452" s="56"/>
      <c r="P452" s="56"/>
      <c r="Q452" s="52"/>
      <c r="R452" s="52"/>
      <c r="S452" s="52"/>
      <c r="T452" s="56"/>
      <c r="U452" s="56"/>
      <c r="V452" s="56"/>
      <c r="W452" s="56"/>
      <c r="X452" s="56"/>
      <c r="Y452" s="56"/>
      <c r="Z452" s="56"/>
      <c r="AA452" s="56"/>
      <c r="AB452" s="56"/>
      <c r="AC452" s="56"/>
      <c r="AD452" s="56"/>
      <c r="AE452" s="56"/>
      <c r="AF452" s="28">
        <f t="shared" si="39"/>
        <v>8.6456999999999997</v>
      </c>
      <c r="AG452" s="28"/>
      <c r="AH452" s="28"/>
      <c r="AI452" s="46" t="s">
        <v>1</v>
      </c>
      <c r="AJ452" s="46" t="str">
        <f>IF(I452&lt;&gt;"","-" &amp;TEXT([1]comp!$I452,"0.#") &amp;TEXT(I$1,0),"")</f>
        <v>-12.5Al</v>
      </c>
      <c r="AK452" s="46" t="str">
        <f>IF(K452&lt;&gt;"","-" &amp;TEXT(comp[[#This Row],[W]],"0.#") &amp;TEXT(K$1,0),"")</f>
        <v>-5.W</v>
      </c>
      <c r="AL452" s="46" t="str">
        <f>IF(H452&lt;&gt;"","-" &amp;TEXT(comp[[#This Row],[Ni]],"0.#") &amp;TEXT(H$1,0),"")</f>
        <v>-40.Ni</v>
      </c>
      <c r="AM452" s="46" t="str">
        <f>IF(J452&lt;&gt;"","-" &amp;TEXT(comp[[#This Row],[Cr]],"0.#") &amp;TEXT(J$1,0),"")</f>
        <v/>
      </c>
      <c r="AN452" s="46" t="str">
        <f>IF(M452&lt;&gt;"","-" &amp;TEXT(comp[[#This Row],[Ta]],"0.#") &amp;TEXT(M$1,0),"")</f>
        <v/>
      </c>
      <c r="AO452" s="46" t="str">
        <f>IF(N452&lt;&gt;"","-" &amp;TEXT(comp[[#This Row],[Nb]],"0.#") &amp;TEXT(N$1,0),"")</f>
        <v/>
      </c>
      <c r="AP452" s="46" t="str">
        <f>IF(O452&lt;&gt;"","-" &amp;TEXT(comp[[#This Row],[V]],"0.#") &amp;TEXT(O$1,0),"")</f>
        <v/>
      </c>
      <c r="AQ452" s="46" t="str">
        <f>IF(L452&lt;&gt;"","-" &amp;TEXT(comp[[#This Row],[Ti]],"0.#") &amp;TEXT(L$1,0),"")</f>
        <v/>
      </c>
      <c r="AR452" s="46" t="str">
        <f>IF(P452&lt;&gt;"","-" &amp;TEXT(comp[[#This Row],[Mo]],"0.#") &amp;TEXT(P$1,0),"")</f>
        <v/>
      </c>
      <c r="AS452" s="46" t="str">
        <f>IF(Q452&lt;&gt;"","-" &amp;TEXT(comp[[#This Row],[C]],"0.##") &amp;TEXT(Q$1,0),"")</f>
        <v/>
      </c>
      <c r="AT452" s="46" t="str">
        <f>IF(R452&lt;&gt;"","-" &amp;TEXT(comp[[#This Row],[Zr]],"0.##") &amp;TEXT(R$1,0),"")</f>
        <v/>
      </c>
      <c r="AU452" s="46" t="str">
        <f>IF(S452&lt;&gt;"","-" &amp;TEXT(comp[[#This Row],[B]],"0.##") &amp;TEXT(S$1,0),"")</f>
        <v/>
      </c>
      <c r="AV452" s="46" t="str">
        <f>IF(T452&lt;&gt;"","-" &amp;TEXT(comp[[#This Row],[Ir]],"0.#") &amp;TEXT(T$1,0),"")</f>
        <v/>
      </c>
      <c r="AW452" s="46" t="str">
        <f>IF(U452&lt;&gt;"","-" &amp;TEXT(comp[[#This Row],[Re]],"0.#") &amp;TEXT(U$1,0),"")</f>
        <v/>
      </c>
      <c r="AX452" s="46" t="str">
        <f>IF(V452&lt;&gt;"","-" &amp;TEXT(comp[[#This Row],[Si]],"0.#") &amp;TEXT(V$1,0),"")</f>
        <v/>
      </c>
      <c r="AY452" s="46" t="str">
        <f>IF(W452&lt;&gt;"","-" &amp;TEXT(comp[[#This Row],[Fe]],"0.#") &amp;TEXT(W$1,0),"")</f>
        <v/>
      </c>
      <c r="AZ452" s="46" t="str">
        <f>IF(X452&lt;&gt;"","-" &amp;TEXT(comp[[#This Row],[Y]],"0.#") &amp;TEXT(X$1,0),"")</f>
        <v/>
      </c>
      <c r="BA452" s="46" t="str">
        <f>IF(Y452&lt;&gt;"","-" &amp;TEXT(comp[[#This Row],[Hf]],"0.#") &amp;TEXT(Y$1,0),"")</f>
        <v/>
      </c>
      <c r="BB452" s="46" t="str">
        <f>IF(Z452&lt;&gt;"","-" &amp;TEXT(comp[[#This Row],[Ge]],"0.#") &amp;TEXT(Z$1,0),"")</f>
        <v/>
      </c>
      <c r="BC452" s="46" t="str">
        <f>IF(AA452&lt;&gt;"","-" &amp;TEXT(comp[[#This Row],[Mn]],"0.#") &amp;TEXT(AA$1,0),"")</f>
        <v/>
      </c>
      <c r="BD452" s="46" t="str">
        <f>IF(AB452&lt;&gt;"","-" &amp;TEXT(comp[[#This Row],[Sc]],"0.#") &amp;TEXT(AB$1,0),"")</f>
        <v/>
      </c>
      <c r="BE452" s="46" t="str">
        <f>IF(AC452&lt;&gt;"","-" &amp;TEXT(comp[[#This Row],[Ru]],"0.#") &amp;TEXT(AC$1,0),"")</f>
        <v/>
      </c>
      <c r="BF452" s="46" t="str">
        <f>IF(AD452&lt;&gt;"","-" &amp;TEXT(comp[[#This Row],[Ce]],"0.#") &amp;TEXT(AD$1,0),"")</f>
        <v/>
      </c>
      <c r="BG452" s="46" t="str">
        <f>IF(AE452&lt;&gt;"","-" &amp;TEXT([1]comp!$AE452,"0.#") &amp;TEXT(AE$1,0),"")</f>
        <v/>
      </c>
      <c r="BH452" s="28" t="str">
        <f>[1]comp!$D452 &amp; [1]comp!$E452</f>
        <v>40Ni-12.5Al-5WShinagawa, K. et al. Phase equilibria and microstructure on γ′ phase in Co-Ni-Al-W system. Mater. Trans. 49, 1474–1479 (2008).</v>
      </c>
      <c r="BI452" s="36" t="str">
        <f t="shared" si="37"/>
        <v>Co-40.Ni-12.5Al-5.W</v>
      </c>
      <c r="BJ452" s="28" t="s">
        <v>2034</v>
      </c>
      <c r="BK452" t="str">
        <f t="shared" si="38"/>
        <v>-12.5Al-5.W-40.Ni</v>
      </c>
      <c r="BL452"/>
      <c r="BM452"/>
      <c r="BN452"/>
      <c r="BO452"/>
    </row>
    <row r="453" spans="1:67" s="31" customFormat="1" x14ac:dyDescent="0.3">
      <c r="A453" s="26" t="str">
        <f t="shared" si="35"/>
        <v>Co-40.Ni-12.5Al-2.5W</v>
      </c>
      <c r="B453" s="38" t="s">
        <v>1484</v>
      </c>
      <c r="C453" s="38" t="s">
        <v>3078</v>
      </c>
      <c r="D453" s="37" t="s">
        <v>931</v>
      </c>
      <c r="E453" s="31" t="s">
        <v>918</v>
      </c>
      <c r="F453" s="31">
        <v>471</v>
      </c>
      <c r="G453" s="54">
        <f t="shared" si="36"/>
        <v>45</v>
      </c>
      <c r="H453" s="55">
        <v>40</v>
      </c>
      <c r="I453" s="55">
        <v>12.5</v>
      </c>
      <c r="J453" s="55"/>
      <c r="K453" s="55">
        <v>2.5</v>
      </c>
      <c r="L453" s="55"/>
      <c r="M453" s="55"/>
      <c r="N453" s="55"/>
      <c r="O453" s="55"/>
      <c r="P453" s="55"/>
      <c r="Q453" s="51"/>
      <c r="R453" s="51"/>
      <c r="S453" s="51"/>
      <c r="T453" s="55"/>
      <c r="U453" s="55"/>
      <c r="V453" s="55"/>
      <c r="W453" s="55"/>
      <c r="X453" s="55"/>
      <c r="Y453" s="55"/>
      <c r="Z453" s="55"/>
      <c r="AA453" s="55"/>
      <c r="AB453" s="55"/>
      <c r="AC453" s="55"/>
      <c r="AD453" s="55"/>
      <c r="AE453" s="55"/>
      <c r="AF453" s="31">
        <f t="shared" si="39"/>
        <v>8.3869499999999988</v>
      </c>
      <c r="AI453" s="46" t="s">
        <v>1</v>
      </c>
      <c r="AJ453" s="46" t="str">
        <f>IF(I453&lt;&gt;"","-" &amp;TEXT([1]comp!$I453,"0.#") &amp;TEXT(I$1,0),"")</f>
        <v>-12.5Al</v>
      </c>
      <c r="AK453" s="46" t="str">
        <f>IF(K453&lt;&gt;"","-" &amp;TEXT(comp[[#This Row],[W]],"0.#") &amp;TEXT(K$1,0),"")</f>
        <v>-2.5W</v>
      </c>
      <c r="AL453" s="46" t="str">
        <f>IF(H453&lt;&gt;"","-" &amp;TEXT(comp[[#This Row],[Ni]],"0.#") &amp;TEXT(H$1,0),"")</f>
        <v>-40.Ni</v>
      </c>
      <c r="AM453" s="46" t="str">
        <f>IF(J453&lt;&gt;"","-" &amp;TEXT(comp[[#This Row],[Cr]],"0.#") &amp;TEXT(J$1,0),"")</f>
        <v/>
      </c>
      <c r="AN453" s="46" t="str">
        <f>IF(M453&lt;&gt;"","-" &amp;TEXT(comp[[#This Row],[Ta]],"0.#") &amp;TEXT(M$1,0),"")</f>
        <v/>
      </c>
      <c r="AO453" s="46" t="str">
        <f>IF(N453&lt;&gt;"","-" &amp;TEXT(comp[[#This Row],[Nb]],"0.#") &amp;TEXT(N$1,0),"")</f>
        <v/>
      </c>
      <c r="AP453" s="46" t="str">
        <f>IF(O453&lt;&gt;"","-" &amp;TEXT(comp[[#This Row],[V]],"0.#") &amp;TEXT(O$1,0),"")</f>
        <v/>
      </c>
      <c r="AQ453" s="46" t="str">
        <f>IF(L453&lt;&gt;"","-" &amp;TEXT(comp[[#This Row],[Ti]],"0.#") &amp;TEXT(L$1,0),"")</f>
        <v/>
      </c>
      <c r="AR453" s="46" t="str">
        <f>IF(P453&lt;&gt;"","-" &amp;TEXT(comp[[#This Row],[Mo]],"0.#") &amp;TEXT(P$1,0),"")</f>
        <v/>
      </c>
      <c r="AS453" s="46" t="str">
        <f>IF(Q453&lt;&gt;"","-" &amp;TEXT(comp[[#This Row],[C]],"0.##") &amp;TEXT(Q$1,0),"")</f>
        <v/>
      </c>
      <c r="AT453" s="46" t="str">
        <f>IF(R453&lt;&gt;"","-" &amp;TEXT(comp[[#This Row],[Zr]],"0.##") &amp;TEXT(R$1,0),"")</f>
        <v/>
      </c>
      <c r="AU453" s="46" t="str">
        <f>IF(S453&lt;&gt;"","-" &amp;TEXT(comp[[#This Row],[B]],"0.##") &amp;TEXT(S$1,0),"")</f>
        <v/>
      </c>
      <c r="AV453" s="46" t="str">
        <f>IF(T453&lt;&gt;"","-" &amp;TEXT(comp[[#This Row],[Ir]],"0.#") &amp;TEXT(T$1,0),"")</f>
        <v/>
      </c>
      <c r="AW453" s="46" t="str">
        <f>IF(U453&lt;&gt;"","-" &amp;TEXT(comp[[#This Row],[Re]],"0.#") &amp;TEXT(U$1,0),"")</f>
        <v/>
      </c>
      <c r="AX453" s="46" t="str">
        <f>IF(V453&lt;&gt;"","-" &amp;TEXT(comp[[#This Row],[Si]],"0.#") &amp;TEXT(V$1,0),"")</f>
        <v/>
      </c>
      <c r="AY453" s="46" t="str">
        <f>IF(W453&lt;&gt;"","-" &amp;TEXT(comp[[#This Row],[Fe]],"0.#") &amp;TEXT(W$1,0),"")</f>
        <v/>
      </c>
      <c r="AZ453" s="46" t="str">
        <f>IF(X453&lt;&gt;"","-" &amp;TEXT(comp[[#This Row],[Y]],"0.#") &amp;TEXT(X$1,0),"")</f>
        <v/>
      </c>
      <c r="BA453" s="46" t="str">
        <f>IF(Y453&lt;&gt;"","-" &amp;TEXT(comp[[#This Row],[Hf]],"0.#") &amp;TEXT(Y$1,0),"")</f>
        <v/>
      </c>
      <c r="BB453" s="46" t="str">
        <f>IF(Z453&lt;&gt;"","-" &amp;TEXT(comp[[#This Row],[Ge]],"0.#") &amp;TEXT(Z$1,0),"")</f>
        <v/>
      </c>
      <c r="BC453" s="46" t="str">
        <f>IF(AA453&lt;&gt;"","-" &amp;TEXT(comp[[#This Row],[Mn]],"0.#") &amp;TEXT(AA$1,0),"")</f>
        <v/>
      </c>
      <c r="BD453" s="46" t="str">
        <f>IF(AB453&lt;&gt;"","-" &amp;TEXT(comp[[#This Row],[Sc]],"0.#") &amp;TEXT(AB$1,0),"")</f>
        <v/>
      </c>
      <c r="BE453" s="46" t="str">
        <f>IF(AC453&lt;&gt;"","-" &amp;TEXT(comp[[#This Row],[Ru]],"0.#") &amp;TEXT(AC$1,0),"")</f>
        <v/>
      </c>
      <c r="BF453" s="46" t="str">
        <f>IF(AD453&lt;&gt;"","-" &amp;TEXT(comp[[#This Row],[Ce]],"0.#") &amp;TEXT(AD$1,0),"")</f>
        <v/>
      </c>
      <c r="BG453" s="46" t="str">
        <f>IF(AE453&lt;&gt;"","-" &amp;TEXT([1]comp!$AE453,"0.#") &amp;TEXT(AE$1,0),"")</f>
        <v/>
      </c>
      <c r="BH453" s="31" t="str">
        <f>[1]comp!$D453 &amp; [1]comp!$E453</f>
        <v>40Ni-12.5Al-2.5WShinagawa, K. et al. Phase equilibria and microstructure on γ′ phase in Co-Ni-Al-W system. Mater. Trans. 49, 1474–1479 (2008).</v>
      </c>
      <c r="BI453" s="73" t="str">
        <f t="shared" si="37"/>
        <v>Co-40.Ni-12.5Al-2.5W</v>
      </c>
      <c r="BJ453" s="31" t="s">
        <v>2035</v>
      </c>
      <c r="BK453" t="str">
        <f t="shared" si="38"/>
        <v>-12.5Al-2.5W-40.Ni</v>
      </c>
      <c r="BL453"/>
      <c r="BM453"/>
      <c r="BN453"/>
      <c r="BO453"/>
    </row>
    <row r="454" spans="1:67" s="31" customFormat="1" x14ac:dyDescent="0.3">
      <c r="A454" s="26" t="str">
        <f t="shared" si="35"/>
        <v>Co-40.Ni-20.Al-2.5W</v>
      </c>
      <c r="B454" s="38" t="s">
        <v>1484</v>
      </c>
      <c r="C454" s="38" t="s">
        <v>3079</v>
      </c>
      <c r="D454" s="37" t="s">
        <v>932</v>
      </c>
      <c r="E454" s="31" t="s">
        <v>918</v>
      </c>
      <c r="F454" s="31">
        <v>472</v>
      </c>
      <c r="G454" s="54">
        <f t="shared" si="36"/>
        <v>37.5</v>
      </c>
      <c r="H454" s="55">
        <v>40</v>
      </c>
      <c r="I454" s="55">
        <v>20</v>
      </c>
      <c r="J454" s="55"/>
      <c r="K454" s="55">
        <v>2.5</v>
      </c>
      <c r="L454" s="55"/>
      <c r="M454" s="55"/>
      <c r="N454" s="55"/>
      <c r="O454" s="55"/>
      <c r="P454" s="55"/>
      <c r="Q454" s="51"/>
      <c r="R454" s="51"/>
      <c r="S454" s="51"/>
      <c r="T454" s="55"/>
      <c r="U454" s="55"/>
      <c r="V454" s="55"/>
      <c r="W454" s="55"/>
      <c r="X454" s="55"/>
      <c r="Y454" s="55"/>
      <c r="Z454" s="55"/>
      <c r="AA454" s="55"/>
      <c r="AB454" s="55"/>
      <c r="AC454" s="55"/>
      <c r="AD454" s="55"/>
      <c r="AE454" s="55"/>
      <c r="AF454" s="31">
        <f t="shared" si="39"/>
        <v>7.9219499999999989</v>
      </c>
      <c r="AI454" s="46" t="s">
        <v>1</v>
      </c>
      <c r="AJ454" s="46" t="str">
        <f>IF(I454&lt;&gt;"","-" &amp;TEXT([1]comp!$I454,"0.#") &amp;TEXT(I$1,0),"")</f>
        <v>-20.Al</v>
      </c>
      <c r="AK454" s="46" t="str">
        <f>IF(K454&lt;&gt;"","-" &amp;TEXT(comp[[#This Row],[W]],"0.#") &amp;TEXT(K$1,0),"")</f>
        <v>-2.5W</v>
      </c>
      <c r="AL454" s="46" t="str">
        <f>IF(H454&lt;&gt;"","-" &amp;TEXT(comp[[#This Row],[Ni]],"0.#") &amp;TEXT(H$1,0),"")</f>
        <v>-40.Ni</v>
      </c>
      <c r="AM454" s="46" t="str">
        <f>IF(J454&lt;&gt;"","-" &amp;TEXT(comp[[#This Row],[Cr]],"0.#") &amp;TEXT(J$1,0),"")</f>
        <v/>
      </c>
      <c r="AN454" s="46" t="str">
        <f>IF(M454&lt;&gt;"","-" &amp;TEXT(comp[[#This Row],[Ta]],"0.#") &amp;TEXT(M$1,0),"")</f>
        <v/>
      </c>
      <c r="AO454" s="46" t="str">
        <f>IF(N454&lt;&gt;"","-" &amp;TEXT(comp[[#This Row],[Nb]],"0.#") &amp;TEXT(N$1,0),"")</f>
        <v/>
      </c>
      <c r="AP454" s="46" t="str">
        <f>IF(O454&lt;&gt;"","-" &amp;TEXT(comp[[#This Row],[V]],"0.#") &amp;TEXT(O$1,0),"")</f>
        <v/>
      </c>
      <c r="AQ454" s="46" t="str">
        <f>IF(L454&lt;&gt;"","-" &amp;TEXT(comp[[#This Row],[Ti]],"0.#") &amp;TEXT(L$1,0),"")</f>
        <v/>
      </c>
      <c r="AR454" s="46" t="str">
        <f>IF(P454&lt;&gt;"","-" &amp;TEXT(comp[[#This Row],[Mo]],"0.#") &amp;TEXT(P$1,0),"")</f>
        <v/>
      </c>
      <c r="AS454" s="46" t="str">
        <f>IF(Q454&lt;&gt;"","-" &amp;TEXT(comp[[#This Row],[C]],"0.##") &amp;TEXT(Q$1,0),"")</f>
        <v/>
      </c>
      <c r="AT454" s="46" t="str">
        <f>IF(R454&lt;&gt;"","-" &amp;TEXT(comp[[#This Row],[Zr]],"0.##") &amp;TEXT(R$1,0),"")</f>
        <v/>
      </c>
      <c r="AU454" s="46" t="str">
        <f>IF(S454&lt;&gt;"","-" &amp;TEXT(comp[[#This Row],[B]],"0.##") &amp;TEXT(S$1,0),"")</f>
        <v/>
      </c>
      <c r="AV454" s="46" t="str">
        <f>IF(T454&lt;&gt;"","-" &amp;TEXT(comp[[#This Row],[Ir]],"0.#") &amp;TEXT(T$1,0),"")</f>
        <v/>
      </c>
      <c r="AW454" s="46" t="str">
        <f>IF(U454&lt;&gt;"","-" &amp;TEXT(comp[[#This Row],[Re]],"0.#") &amp;TEXT(U$1,0),"")</f>
        <v/>
      </c>
      <c r="AX454" s="46" t="str">
        <f>IF(V454&lt;&gt;"","-" &amp;TEXT(comp[[#This Row],[Si]],"0.#") &amp;TEXT(V$1,0),"")</f>
        <v/>
      </c>
      <c r="AY454" s="46" t="str">
        <f>IF(W454&lt;&gt;"","-" &amp;TEXT(comp[[#This Row],[Fe]],"0.#") &amp;TEXT(W$1,0),"")</f>
        <v/>
      </c>
      <c r="AZ454" s="46" t="str">
        <f>IF(X454&lt;&gt;"","-" &amp;TEXT(comp[[#This Row],[Y]],"0.#") &amp;TEXT(X$1,0),"")</f>
        <v/>
      </c>
      <c r="BA454" s="46" t="str">
        <f>IF(Y454&lt;&gt;"","-" &amp;TEXT(comp[[#This Row],[Hf]],"0.#") &amp;TEXT(Y$1,0),"")</f>
        <v/>
      </c>
      <c r="BB454" s="46" t="str">
        <f>IF(Z454&lt;&gt;"","-" &amp;TEXT(comp[[#This Row],[Ge]],"0.#") &amp;TEXT(Z$1,0),"")</f>
        <v/>
      </c>
      <c r="BC454" s="46" t="str">
        <f>IF(AA454&lt;&gt;"","-" &amp;TEXT(comp[[#This Row],[Mn]],"0.#") &amp;TEXT(AA$1,0),"")</f>
        <v/>
      </c>
      <c r="BD454" s="46" t="str">
        <f>IF(AB454&lt;&gt;"","-" &amp;TEXT(comp[[#This Row],[Sc]],"0.#") &amp;TEXT(AB$1,0),"")</f>
        <v/>
      </c>
      <c r="BE454" s="46" t="str">
        <f>IF(AC454&lt;&gt;"","-" &amp;TEXT(comp[[#This Row],[Ru]],"0.#") &amp;TEXT(AC$1,0),"")</f>
        <v/>
      </c>
      <c r="BF454" s="46" t="str">
        <f>IF(AD454&lt;&gt;"","-" &amp;TEXT(comp[[#This Row],[Ce]],"0.#") &amp;TEXT(AD$1,0),"")</f>
        <v/>
      </c>
      <c r="BG454" s="46" t="str">
        <f>IF(AE454&lt;&gt;"","-" &amp;TEXT([1]comp!$AE454,"0.#") &amp;TEXT(AE$1,0),"")</f>
        <v/>
      </c>
      <c r="BH454" s="31" t="str">
        <f>[1]comp!$D454 &amp; [1]comp!$E454</f>
        <v>40Ni-20Al-2.5WShinagawa, K. et al. Phase equilibria and microstructure on γ′ phase in Co-Ni-Al-W system. Mater. Trans. 49, 1474–1479 (2008).</v>
      </c>
      <c r="BI454" s="73" t="str">
        <f t="shared" si="37"/>
        <v>Co-40.Ni-20.Al-2.5W</v>
      </c>
      <c r="BJ454" s="31" t="s">
        <v>2036</v>
      </c>
      <c r="BK454" t="str">
        <f t="shared" si="38"/>
        <v>-20.Al-2.5W-40.Ni</v>
      </c>
      <c r="BL454"/>
      <c r="BM454"/>
      <c r="BN454"/>
      <c r="BO454"/>
    </row>
    <row r="455" spans="1:67" s="31" customFormat="1" x14ac:dyDescent="0.3">
      <c r="A455" s="26" t="str">
        <f t="shared" si="35"/>
        <v>Co-2.Ta</v>
      </c>
      <c r="B455" s="60" t="s">
        <v>1481</v>
      </c>
      <c r="C455" s="60" t="s">
        <v>3080</v>
      </c>
      <c r="D455" s="65" t="s">
        <v>905</v>
      </c>
      <c r="E455" s="44" t="s">
        <v>898</v>
      </c>
      <c r="F455" s="44">
        <v>473</v>
      </c>
      <c r="G455" s="54">
        <f t="shared" si="36"/>
        <v>98</v>
      </c>
      <c r="H455" s="54"/>
      <c r="I455" s="54"/>
      <c r="J455" s="54"/>
      <c r="K455" s="54"/>
      <c r="L455" s="54"/>
      <c r="M455" s="54">
        <v>2</v>
      </c>
      <c r="N455" s="54"/>
      <c r="O455" s="54"/>
      <c r="P455" s="54"/>
      <c r="Q455" s="50"/>
      <c r="R455" s="50"/>
      <c r="S455" s="50"/>
      <c r="T455" s="54"/>
      <c r="U455" s="54"/>
      <c r="V455" s="54"/>
      <c r="W455" s="54"/>
      <c r="X455" s="54"/>
      <c r="Y455" s="54"/>
      <c r="Z455" s="54"/>
      <c r="AA455" s="54"/>
      <c r="AB455" s="54"/>
      <c r="AC455" s="54"/>
      <c r="AD455" s="54"/>
      <c r="AE455" s="54"/>
      <c r="AF455" s="44"/>
      <c r="AG455" s="44"/>
      <c r="AH455" s="44"/>
      <c r="AI455" s="46" t="s">
        <v>1</v>
      </c>
      <c r="AJ455" s="46" t="str">
        <f>IF(I455&lt;&gt;"","-" &amp;TEXT([1]comp!$I455,"0.#") &amp;TEXT(I$1,0),"")</f>
        <v/>
      </c>
      <c r="AK455" s="46" t="str">
        <f>IF(K455&lt;&gt;"","-" &amp;TEXT(comp[[#This Row],[W]],"0.#") &amp;TEXT(K$1,0),"")</f>
        <v/>
      </c>
      <c r="AL455" s="46" t="str">
        <f>IF(H455&lt;&gt;"","-" &amp;TEXT(comp[[#This Row],[Ni]],"0.#") &amp;TEXT(H$1,0),"")</f>
        <v/>
      </c>
      <c r="AM455" s="46" t="str">
        <f>IF(J455&lt;&gt;"","-" &amp;TEXT(comp[[#This Row],[Cr]],"0.#") &amp;TEXT(J$1,0),"")</f>
        <v/>
      </c>
      <c r="AN455" s="46" t="str">
        <f>IF(M455&lt;&gt;"","-" &amp;TEXT(comp[[#This Row],[Ta]],"0.#") &amp;TEXT(M$1,0),"")</f>
        <v>-2.Ta</v>
      </c>
      <c r="AO455" s="46" t="str">
        <f>IF(N455&lt;&gt;"","-" &amp;TEXT(comp[[#This Row],[Nb]],"0.#") &amp;TEXT(N$1,0),"")</f>
        <v/>
      </c>
      <c r="AP455" s="46" t="str">
        <f>IF(O455&lt;&gt;"","-" &amp;TEXT(comp[[#This Row],[V]],"0.#") &amp;TEXT(O$1,0),"")</f>
        <v/>
      </c>
      <c r="AQ455" s="46" t="str">
        <f>IF(L455&lt;&gt;"","-" &amp;TEXT(comp[[#This Row],[Ti]],"0.#") &amp;TEXT(L$1,0),"")</f>
        <v/>
      </c>
      <c r="AR455" s="46" t="str">
        <f>IF(P455&lt;&gt;"","-" &amp;TEXT(comp[[#This Row],[Mo]],"0.#") &amp;TEXT(P$1,0),"")</f>
        <v/>
      </c>
      <c r="AS455" s="46" t="str">
        <f>IF(Q455&lt;&gt;"","-" &amp;TEXT(comp[[#This Row],[C]],"0.##") &amp;TEXT(Q$1,0),"")</f>
        <v/>
      </c>
      <c r="AT455" s="46" t="str">
        <f>IF(R455&lt;&gt;"","-" &amp;TEXT(comp[[#This Row],[Zr]],"0.##") &amp;TEXT(R$1,0),"")</f>
        <v/>
      </c>
      <c r="AU455" s="46" t="str">
        <f>IF(S455&lt;&gt;"","-" &amp;TEXT(comp[[#This Row],[B]],"0.##") &amp;TEXT(S$1,0),"")</f>
        <v/>
      </c>
      <c r="AV455" s="46" t="str">
        <f>IF(T455&lt;&gt;"","-" &amp;TEXT(comp[[#This Row],[Ir]],"0.#") &amp;TEXT(T$1,0),"")</f>
        <v/>
      </c>
      <c r="AW455" s="46" t="str">
        <f>IF(U455&lt;&gt;"","-" &amp;TEXT(comp[[#This Row],[Re]],"0.#") &amp;TEXT(U$1,0),"")</f>
        <v/>
      </c>
      <c r="AX455" s="46" t="str">
        <f>IF(V455&lt;&gt;"","-" &amp;TEXT(comp[[#This Row],[Si]],"0.#") &amp;TEXT(V$1,0),"")</f>
        <v/>
      </c>
      <c r="AY455" s="46" t="str">
        <f>IF(W455&lt;&gt;"","-" &amp;TEXT(comp[[#This Row],[Fe]],"0.#") &amp;TEXT(W$1,0),"")</f>
        <v/>
      </c>
      <c r="AZ455" s="46" t="str">
        <f>IF(X455&lt;&gt;"","-" &amp;TEXT(comp[[#This Row],[Y]],"0.#") &amp;TEXT(X$1,0),"")</f>
        <v/>
      </c>
      <c r="BA455" s="46" t="str">
        <f>IF(Y455&lt;&gt;"","-" &amp;TEXT(comp[[#This Row],[Hf]],"0.#") &amp;TEXT(Y$1,0),"")</f>
        <v/>
      </c>
      <c r="BB455" s="46" t="str">
        <f>IF(Z455&lt;&gt;"","-" &amp;TEXT(comp[[#This Row],[Ge]],"0.#") &amp;TEXT(Z$1,0),"")</f>
        <v/>
      </c>
      <c r="BC455" s="46" t="str">
        <f>IF(AA455&lt;&gt;"","-" &amp;TEXT(comp[[#This Row],[Mn]],"0.#") &amp;TEXT(AA$1,0),"")</f>
        <v/>
      </c>
      <c r="BD455" s="46" t="str">
        <f>IF(AB455&lt;&gt;"","-" &amp;TEXT(comp[[#This Row],[Sc]],"0.#") &amp;TEXT(AB$1,0),"")</f>
        <v/>
      </c>
      <c r="BE455" s="46" t="str">
        <f>IF(AC455&lt;&gt;"","-" &amp;TEXT(comp[[#This Row],[Ru]],"0.#") &amp;TEXT(AC$1,0),"")</f>
        <v/>
      </c>
      <c r="BF455" s="46" t="str">
        <f>IF(AD455&lt;&gt;"","-" &amp;TEXT(comp[[#This Row],[Ce]],"0.#") &amp;TEXT(AD$1,0),"")</f>
        <v/>
      </c>
      <c r="BG455" s="46" t="str">
        <f>IF(AE455&lt;&gt;"","-" &amp;TEXT([1]comp!$AE455,"0.#") &amp;TEXT(AE$1,0),"")</f>
        <v/>
      </c>
      <c r="BH455" s="44" t="str">
        <f>[1]comp!$D455 &amp; [1]comp!$E455</f>
        <v>Co-2TaShinagawa, K. et al. Phase equilibria and thermodynamic calculation of the Co-Ta binary system. Intermetallics 49, 87–97 (2014).</v>
      </c>
      <c r="BI455" s="63" t="str">
        <f t="shared" si="37"/>
        <v>Co-2.Ta</v>
      </c>
      <c r="BJ455" s="44" t="s">
        <v>1847</v>
      </c>
      <c r="BK455" t="str">
        <f t="shared" si="38"/>
        <v>-2.Ta</v>
      </c>
      <c r="BL455"/>
      <c r="BM455"/>
      <c r="BN455"/>
      <c r="BO455"/>
    </row>
    <row r="456" spans="1:67" s="31" customFormat="1" x14ac:dyDescent="0.3">
      <c r="A456" s="26" t="str">
        <f t="shared" si="35"/>
        <v>Co-3.5Ta</v>
      </c>
      <c r="B456" s="60" t="s">
        <v>1481</v>
      </c>
      <c r="C456" s="60" t="s">
        <v>3081</v>
      </c>
      <c r="D456" s="65" t="s">
        <v>900</v>
      </c>
      <c r="E456" s="44" t="s">
        <v>898</v>
      </c>
      <c r="F456" s="44">
        <v>474</v>
      </c>
      <c r="G456" s="54">
        <f t="shared" si="36"/>
        <v>96.5</v>
      </c>
      <c r="H456" s="54"/>
      <c r="I456" s="54"/>
      <c r="J456" s="54"/>
      <c r="K456" s="54"/>
      <c r="L456" s="54"/>
      <c r="M456" s="54">
        <v>3.5</v>
      </c>
      <c r="N456" s="54"/>
      <c r="O456" s="54"/>
      <c r="P456" s="54"/>
      <c r="Q456" s="50"/>
      <c r="R456" s="50"/>
      <c r="S456" s="50"/>
      <c r="T456" s="54"/>
      <c r="U456" s="54"/>
      <c r="V456" s="54"/>
      <c r="W456" s="54"/>
      <c r="X456" s="54"/>
      <c r="Y456" s="54"/>
      <c r="Z456" s="54"/>
      <c r="AA456" s="54"/>
      <c r="AB456" s="54"/>
      <c r="AC456" s="54"/>
      <c r="AD456" s="54"/>
      <c r="AE456" s="54"/>
      <c r="AF456" s="44">
        <f t="shared" ref="AF456:AF519" si="40">(G456*$G$2+I456*$I$2+K456*$K$2+H456*H$2+J456*J$2+M456*M$2+N456*N$2+O456*O$2+L456*L$2+P456*P$2+Q456*Q$2+R456*R$2+S456*S$2+T456*T$2+U456*U$2+V456*V$2+W456*W$2+X456*X$2+Y456*Y$2+Z456*Z$2+AA456*AA$2+AB456*AB$2+AC456*AC$2+AD456*AD$2)/100</f>
        <v>9.1712500000000006</v>
      </c>
      <c r="AG456" s="44"/>
      <c r="AH456" s="44"/>
      <c r="AI456" s="46" t="s">
        <v>1</v>
      </c>
      <c r="AJ456" s="46" t="str">
        <f>IF(I456&lt;&gt;"","-" &amp;TEXT([1]comp!$I456,"0.#") &amp;TEXT(I$1,0),"")</f>
        <v/>
      </c>
      <c r="AK456" s="46" t="str">
        <f>IF(K456&lt;&gt;"","-" &amp;TEXT(comp[[#This Row],[W]],"0.#") &amp;TEXT(K$1,0),"")</f>
        <v/>
      </c>
      <c r="AL456" s="46" t="str">
        <f>IF(H456&lt;&gt;"","-" &amp;TEXT(comp[[#This Row],[Ni]],"0.#") &amp;TEXT(H$1,0),"")</f>
        <v/>
      </c>
      <c r="AM456" s="46" t="str">
        <f>IF(J456&lt;&gt;"","-" &amp;TEXT(comp[[#This Row],[Cr]],"0.#") &amp;TEXT(J$1,0),"")</f>
        <v/>
      </c>
      <c r="AN456" s="46" t="str">
        <f>IF(M456&lt;&gt;"","-" &amp;TEXT(comp[[#This Row],[Ta]],"0.#") &amp;TEXT(M$1,0),"")</f>
        <v>-3.5Ta</v>
      </c>
      <c r="AO456" s="46" t="str">
        <f>IF(N456&lt;&gt;"","-" &amp;TEXT(comp[[#This Row],[Nb]],"0.#") &amp;TEXT(N$1,0),"")</f>
        <v/>
      </c>
      <c r="AP456" s="46" t="str">
        <f>IF(O456&lt;&gt;"","-" &amp;TEXT(comp[[#This Row],[V]],"0.#") &amp;TEXT(O$1,0),"")</f>
        <v/>
      </c>
      <c r="AQ456" s="46" t="str">
        <f>IF(L456&lt;&gt;"","-" &amp;TEXT(comp[[#This Row],[Ti]],"0.#") &amp;TEXT(L$1,0),"")</f>
        <v/>
      </c>
      <c r="AR456" s="46" t="str">
        <f>IF(P456&lt;&gt;"","-" &amp;TEXT(comp[[#This Row],[Mo]],"0.#") &amp;TEXT(P$1,0),"")</f>
        <v/>
      </c>
      <c r="AS456" s="46" t="str">
        <f>IF(Q456&lt;&gt;"","-" &amp;TEXT(comp[[#This Row],[C]],"0.##") &amp;TEXT(Q$1,0),"")</f>
        <v/>
      </c>
      <c r="AT456" s="46" t="str">
        <f>IF(R456&lt;&gt;"","-" &amp;TEXT(comp[[#This Row],[Zr]],"0.##") &amp;TEXT(R$1,0),"")</f>
        <v/>
      </c>
      <c r="AU456" s="46" t="str">
        <f>IF(S456&lt;&gt;"","-" &amp;TEXT(comp[[#This Row],[B]],"0.##") &amp;TEXT(S$1,0),"")</f>
        <v/>
      </c>
      <c r="AV456" s="46" t="str">
        <f>IF(T456&lt;&gt;"","-" &amp;TEXT(comp[[#This Row],[Ir]],"0.#") &amp;TEXT(T$1,0),"")</f>
        <v/>
      </c>
      <c r="AW456" s="46" t="str">
        <f>IF(U456&lt;&gt;"","-" &amp;TEXT(comp[[#This Row],[Re]],"0.#") &amp;TEXT(U$1,0),"")</f>
        <v/>
      </c>
      <c r="AX456" s="46" t="str">
        <f>IF(V456&lt;&gt;"","-" &amp;TEXT(comp[[#This Row],[Si]],"0.#") &amp;TEXT(V$1,0),"")</f>
        <v/>
      </c>
      <c r="AY456" s="46" t="str">
        <f>IF(W456&lt;&gt;"","-" &amp;TEXT(comp[[#This Row],[Fe]],"0.#") &amp;TEXT(W$1,0),"")</f>
        <v/>
      </c>
      <c r="AZ456" s="46" t="str">
        <f>IF(X456&lt;&gt;"","-" &amp;TEXT(comp[[#This Row],[Y]],"0.#") &amp;TEXT(X$1,0),"")</f>
        <v/>
      </c>
      <c r="BA456" s="46" t="str">
        <f>IF(Y456&lt;&gt;"","-" &amp;TEXT(comp[[#This Row],[Hf]],"0.#") &amp;TEXT(Y$1,0),"")</f>
        <v/>
      </c>
      <c r="BB456" s="46" t="str">
        <f>IF(Z456&lt;&gt;"","-" &amp;TEXT(comp[[#This Row],[Ge]],"0.#") &amp;TEXT(Z$1,0),"")</f>
        <v/>
      </c>
      <c r="BC456" s="46" t="str">
        <f>IF(AA456&lt;&gt;"","-" &amp;TEXT(comp[[#This Row],[Mn]],"0.#") &amp;TEXT(AA$1,0),"")</f>
        <v/>
      </c>
      <c r="BD456" s="46" t="str">
        <f>IF(AB456&lt;&gt;"","-" &amp;TEXT(comp[[#This Row],[Sc]],"0.#") &amp;TEXT(AB$1,0),"")</f>
        <v/>
      </c>
      <c r="BE456" s="46" t="str">
        <f>IF(AC456&lt;&gt;"","-" &amp;TEXT(comp[[#This Row],[Ru]],"0.#") &amp;TEXT(AC$1,0),"")</f>
        <v/>
      </c>
      <c r="BF456" s="46" t="str">
        <f>IF(AD456&lt;&gt;"","-" &amp;TEXT(comp[[#This Row],[Ce]],"0.#") &amp;TEXT(AD$1,0),"")</f>
        <v/>
      </c>
      <c r="BG456" s="46" t="str">
        <f>IF(AE456&lt;&gt;"","-" &amp;TEXT([1]comp!$AE456,"0.#") &amp;TEXT(AE$1,0),"")</f>
        <v/>
      </c>
      <c r="BH456" s="44" t="str">
        <f>[1]comp!$D456 &amp; [1]comp!$E456</f>
        <v>Co-3.5TaShinagawa, K. et al. Phase equilibria and thermodynamic calculation of the Co-Ta binary system. Intermetallics 49, 87–97 (2014).</v>
      </c>
      <c r="BI456" s="63" t="str">
        <f t="shared" si="37"/>
        <v>Co-3.5Ta</v>
      </c>
      <c r="BJ456" s="44" t="s">
        <v>1848</v>
      </c>
      <c r="BK456" t="str">
        <f t="shared" si="38"/>
        <v>-3.5Ta</v>
      </c>
      <c r="BL456"/>
      <c r="BM456"/>
      <c r="BN456"/>
      <c r="BO456"/>
    </row>
    <row r="457" spans="1:67" s="31" customFormat="1" x14ac:dyDescent="0.3">
      <c r="A457" s="26" t="str">
        <f t="shared" si="35"/>
        <v>Co-8.5Ta</v>
      </c>
      <c r="B457" s="60" t="s">
        <v>1481</v>
      </c>
      <c r="C457" s="60" t="s">
        <v>3082</v>
      </c>
      <c r="D457" s="65" t="s">
        <v>901</v>
      </c>
      <c r="E457" s="44" t="s">
        <v>898</v>
      </c>
      <c r="F457" s="44">
        <v>475</v>
      </c>
      <c r="G457" s="54">
        <f t="shared" si="36"/>
        <v>91.5</v>
      </c>
      <c r="H457" s="54"/>
      <c r="I457" s="54"/>
      <c r="J457" s="54"/>
      <c r="K457" s="54"/>
      <c r="L457" s="54"/>
      <c r="M457" s="54">
        <v>8.5</v>
      </c>
      <c r="N457" s="54"/>
      <c r="O457" s="54"/>
      <c r="P457" s="54"/>
      <c r="Q457" s="50"/>
      <c r="R457" s="50"/>
      <c r="S457" s="50"/>
      <c r="T457" s="54"/>
      <c r="U457" s="54"/>
      <c r="V457" s="54"/>
      <c r="W457" s="54"/>
      <c r="X457" s="54"/>
      <c r="Y457" s="54"/>
      <c r="Z457" s="54"/>
      <c r="AA457" s="54"/>
      <c r="AB457" s="54"/>
      <c r="AC457" s="54"/>
      <c r="AD457" s="54"/>
      <c r="AE457" s="54"/>
      <c r="AF457" s="44">
        <f t="shared" si="40"/>
        <v>9.5587499999999999</v>
      </c>
      <c r="AG457" s="44"/>
      <c r="AH457" s="44"/>
      <c r="AI457" s="46" t="s">
        <v>1</v>
      </c>
      <c r="AJ457" s="46" t="str">
        <f>IF(I457&lt;&gt;"","-" &amp;TEXT([1]comp!$I457,"0.#") &amp;TEXT(I$1,0),"")</f>
        <v/>
      </c>
      <c r="AK457" s="46" t="str">
        <f>IF(K457&lt;&gt;"","-" &amp;TEXT(comp[[#This Row],[W]],"0.#") &amp;TEXT(K$1,0),"")</f>
        <v/>
      </c>
      <c r="AL457" s="46" t="str">
        <f>IF(H457&lt;&gt;"","-" &amp;TEXT(comp[[#This Row],[Ni]],"0.#") &amp;TEXT(H$1,0),"")</f>
        <v/>
      </c>
      <c r="AM457" s="46" t="str">
        <f>IF(J457&lt;&gt;"","-" &amp;TEXT(comp[[#This Row],[Cr]],"0.#") &amp;TEXT(J$1,0),"")</f>
        <v/>
      </c>
      <c r="AN457" s="46" t="str">
        <f>IF(M457&lt;&gt;"","-" &amp;TEXT(comp[[#This Row],[Ta]],"0.#") &amp;TEXT(M$1,0),"")</f>
        <v>-8.5Ta</v>
      </c>
      <c r="AO457" s="46" t="str">
        <f>IF(N457&lt;&gt;"","-" &amp;TEXT(comp[[#This Row],[Nb]],"0.#") &amp;TEXT(N$1,0),"")</f>
        <v/>
      </c>
      <c r="AP457" s="46" t="str">
        <f>IF(O457&lt;&gt;"","-" &amp;TEXT(comp[[#This Row],[V]],"0.#") &amp;TEXT(O$1,0),"")</f>
        <v/>
      </c>
      <c r="AQ457" s="46" t="str">
        <f>IF(L457&lt;&gt;"","-" &amp;TEXT(comp[[#This Row],[Ti]],"0.#") &amp;TEXT(L$1,0),"")</f>
        <v/>
      </c>
      <c r="AR457" s="46" t="str">
        <f>IF(P457&lt;&gt;"","-" &amp;TEXT(comp[[#This Row],[Mo]],"0.#") &amp;TEXT(P$1,0),"")</f>
        <v/>
      </c>
      <c r="AS457" s="46" t="str">
        <f>IF(Q457&lt;&gt;"","-" &amp;TEXT(comp[[#This Row],[C]],"0.##") &amp;TEXT(Q$1,0),"")</f>
        <v/>
      </c>
      <c r="AT457" s="46" t="str">
        <f>IF(R457&lt;&gt;"","-" &amp;TEXT(comp[[#This Row],[Zr]],"0.##") &amp;TEXT(R$1,0),"")</f>
        <v/>
      </c>
      <c r="AU457" s="46" t="str">
        <f>IF(S457&lt;&gt;"","-" &amp;TEXT(comp[[#This Row],[B]],"0.##") &amp;TEXT(S$1,0),"")</f>
        <v/>
      </c>
      <c r="AV457" s="46" t="str">
        <f>IF(T457&lt;&gt;"","-" &amp;TEXT(comp[[#This Row],[Ir]],"0.#") &amp;TEXT(T$1,0),"")</f>
        <v/>
      </c>
      <c r="AW457" s="46" t="str">
        <f>IF(U457&lt;&gt;"","-" &amp;TEXT(comp[[#This Row],[Re]],"0.#") &amp;TEXT(U$1,0),"")</f>
        <v/>
      </c>
      <c r="AX457" s="46" t="str">
        <f>IF(V457&lt;&gt;"","-" &amp;TEXT(comp[[#This Row],[Si]],"0.#") &amp;TEXT(V$1,0),"")</f>
        <v/>
      </c>
      <c r="AY457" s="46" t="str">
        <f>IF(W457&lt;&gt;"","-" &amp;TEXT(comp[[#This Row],[Fe]],"0.#") &amp;TEXT(W$1,0),"")</f>
        <v/>
      </c>
      <c r="AZ457" s="46" t="str">
        <f>IF(X457&lt;&gt;"","-" &amp;TEXT(comp[[#This Row],[Y]],"0.#") &amp;TEXT(X$1,0),"")</f>
        <v/>
      </c>
      <c r="BA457" s="46" t="str">
        <f>IF(Y457&lt;&gt;"","-" &amp;TEXT(comp[[#This Row],[Hf]],"0.#") &amp;TEXT(Y$1,0),"")</f>
        <v/>
      </c>
      <c r="BB457" s="46" t="str">
        <f>IF(Z457&lt;&gt;"","-" &amp;TEXT(comp[[#This Row],[Ge]],"0.#") &amp;TEXT(Z$1,0),"")</f>
        <v/>
      </c>
      <c r="BC457" s="46" t="str">
        <f>IF(AA457&lt;&gt;"","-" &amp;TEXT(comp[[#This Row],[Mn]],"0.#") &amp;TEXT(AA$1,0),"")</f>
        <v/>
      </c>
      <c r="BD457" s="46" t="str">
        <f>IF(AB457&lt;&gt;"","-" &amp;TEXT(comp[[#This Row],[Sc]],"0.#") &amp;TEXT(AB$1,0),"")</f>
        <v/>
      </c>
      <c r="BE457" s="46" t="str">
        <f>IF(AC457&lt;&gt;"","-" &amp;TEXT(comp[[#This Row],[Ru]],"0.#") &amp;TEXT(AC$1,0),"")</f>
        <v/>
      </c>
      <c r="BF457" s="46" t="str">
        <f>IF(AD457&lt;&gt;"","-" &amp;TEXT(comp[[#This Row],[Ce]],"0.#") &amp;TEXT(AD$1,0),"")</f>
        <v/>
      </c>
      <c r="BG457" s="46" t="str">
        <f>IF(AE457&lt;&gt;"","-" &amp;TEXT([1]comp!$AE457,"0.#") &amp;TEXT(AE$1,0),"")</f>
        <v/>
      </c>
      <c r="BH457" s="44" t="str">
        <f>[1]comp!$D457 &amp; [1]comp!$E457</f>
        <v>Co-8.5TaShinagawa, K. et al. Phase equilibria and thermodynamic calculation of the Co-Ta binary system. Intermetallics 49, 87–97 (2014).</v>
      </c>
      <c r="BI457" s="63" t="str">
        <f t="shared" si="37"/>
        <v>Co-8.5Ta</v>
      </c>
      <c r="BJ457" s="44" t="s">
        <v>1849</v>
      </c>
      <c r="BK457" t="str">
        <f t="shared" si="38"/>
        <v>-8.5Ta</v>
      </c>
      <c r="BL457"/>
      <c r="BM457"/>
      <c r="BN457"/>
      <c r="BO457"/>
    </row>
    <row r="458" spans="1:67" s="31" customFormat="1" x14ac:dyDescent="0.3">
      <c r="A458" s="26" t="str">
        <f t="shared" si="35"/>
        <v>Co-12.Ta</v>
      </c>
      <c r="B458" s="60" t="s">
        <v>1481</v>
      </c>
      <c r="C458" s="60" t="s">
        <v>3083</v>
      </c>
      <c r="D458" s="65" t="s">
        <v>902</v>
      </c>
      <c r="E458" s="44" t="s">
        <v>898</v>
      </c>
      <c r="F458" s="44">
        <v>476</v>
      </c>
      <c r="G458" s="54">
        <f t="shared" si="36"/>
        <v>88</v>
      </c>
      <c r="H458" s="54"/>
      <c r="I458" s="54"/>
      <c r="J458" s="54"/>
      <c r="K458" s="54"/>
      <c r="L458" s="54"/>
      <c r="M458" s="54">
        <v>12</v>
      </c>
      <c r="N458" s="54"/>
      <c r="O458" s="54"/>
      <c r="P458" s="54"/>
      <c r="Q458" s="50"/>
      <c r="R458" s="50"/>
      <c r="S458" s="50"/>
      <c r="T458" s="54"/>
      <c r="U458" s="54"/>
      <c r="V458" s="54"/>
      <c r="W458" s="54"/>
      <c r="X458" s="54"/>
      <c r="Y458" s="54"/>
      <c r="Z458" s="54"/>
      <c r="AA458" s="54"/>
      <c r="AB458" s="54"/>
      <c r="AC458" s="54"/>
      <c r="AD458" s="54"/>
      <c r="AE458" s="54"/>
      <c r="AF458" s="44">
        <f t="shared" si="40"/>
        <v>9.83</v>
      </c>
      <c r="AG458" s="44"/>
      <c r="AH458" s="44"/>
      <c r="AI458" s="46" t="s">
        <v>1</v>
      </c>
      <c r="AJ458" s="46" t="str">
        <f>IF(I458&lt;&gt;"","-" &amp;TEXT([1]comp!$I458,"0.#") &amp;TEXT(I$1,0),"")</f>
        <v/>
      </c>
      <c r="AK458" s="46" t="str">
        <f>IF(K458&lt;&gt;"","-" &amp;TEXT(comp[[#This Row],[W]],"0.#") &amp;TEXT(K$1,0),"")</f>
        <v/>
      </c>
      <c r="AL458" s="46" t="str">
        <f>IF(H458&lt;&gt;"","-" &amp;TEXT(comp[[#This Row],[Ni]],"0.#") &amp;TEXT(H$1,0),"")</f>
        <v/>
      </c>
      <c r="AM458" s="46" t="str">
        <f>IF(J458&lt;&gt;"","-" &amp;TEXT(comp[[#This Row],[Cr]],"0.#") &amp;TEXT(J$1,0),"")</f>
        <v/>
      </c>
      <c r="AN458" s="46" t="str">
        <f>IF(M458&lt;&gt;"","-" &amp;TEXT(comp[[#This Row],[Ta]],"0.#") &amp;TEXT(M$1,0),"")</f>
        <v>-12.Ta</v>
      </c>
      <c r="AO458" s="46" t="str">
        <f>IF(N458&lt;&gt;"","-" &amp;TEXT(comp[[#This Row],[Nb]],"0.#") &amp;TEXT(N$1,0),"")</f>
        <v/>
      </c>
      <c r="AP458" s="46" t="str">
        <f>IF(O458&lt;&gt;"","-" &amp;TEXT(comp[[#This Row],[V]],"0.#") &amp;TEXT(O$1,0),"")</f>
        <v/>
      </c>
      <c r="AQ458" s="46" t="str">
        <f>IF(L458&lt;&gt;"","-" &amp;TEXT(comp[[#This Row],[Ti]],"0.#") &amp;TEXT(L$1,0),"")</f>
        <v/>
      </c>
      <c r="AR458" s="46" t="str">
        <f>IF(P458&lt;&gt;"","-" &amp;TEXT(comp[[#This Row],[Mo]],"0.#") &amp;TEXT(P$1,0),"")</f>
        <v/>
      </c>
      <c r="AS458" s="46" t="str">
        <f>IF(Q458&lt;&gt;"","-" &amp;TEXT(comp[[#This Row],[C]],"0.##") &amp;TEXT(Q$1,0),"")</f>
        <v/>
      </c>
      <c r="AT458" s="46" t="str">
        <f>IF(R458&lt;&gt;"","-" &amp;TEXT(comp[[#This Row],[Zr]],"0.##") &amp;TEXT(R$1,0),"")</f>
        <v/>
      </c>
      <c r="AU458" s="46" t="str">
        <f>IF(S458&lt;&gt;"","-" &amp;TEXT(comp[[#This Row],[B]],"0.##") &amp;TEXT(S$1,0),"")</f>
        <v/>
      </c>
      <c r="AV458" s="46" t="str">
        <f>IF(T458&lt;&gt;"","-" &amp;TEXT(comp[[#This Row],[Ir]],"0.#") &amp;TEXT(T$1,0),"")</f>
        <v/>
      </c>
      <c r="AW458" s="46" t="str">
        <f>IF(U458&lt;&gt;"","-" &amp;TEXT(comp[[#This Row],[Re]],"0.#") &amp;TEXT(U$1,0),"")</f>
        <v/>
      </c>
      <c r="AX458" s="46" t="str">
        <f>IF(V458&lt;&gt;"","-" &amp;TEXT(comp[[#This Row],[Si]],"0.#") &amp;TEXT(V$1,0),"")</f>
        <v/>
      </c>
      <c r="AY458" s="46" t="str">
        <f>IF(W458&lt;&gt;"","-" &amp;TEXT(comp[[#This Row],[Fe]],"0.#") &amp;TEXT(W$1,0),"")</f>
        <v/>
      </c>
      <c r="AZ458" s="46" t="str">
        <f>IF(X458&lt;&gt;"","-" &amp;TEXT(comp[[#This Row],[Y]],"0.#") &amp;TEXT(X$1,0),"")</f>
        <v/>
      </c>
      <c r="BA458" s="46" t="str">
        <f>IF(Y458&lt;&gt;"","-" &amp;TEXT(comp[[#This Row],[Hf]],"0.#") &amp;TEXT(Y$1,0),"")</f>
        <v/>
      </c>
      <c r="BB458" s="46" t="str">
        <f>IF(Z458&lt;&gt;"","-" &amp;TEXT(comp[[#This Row],[Ge]],"0.#") &amp;TEXT(Z$1,0),"")</f>
        <v/>
      </c>
      <c r="BC458" s="46" t="str">
        <f>IF(AA458&lt;&gt;"","-" &amp;TEXT(comp[[#This Row],[Mn]],"0.#") &amp;TEXT(AA$1,0),"")</f>
        <v/>
      </c>
      <c r="BD458" s="46" t="str">
        <f>IF(AB458&lt;&gt;"","-" &amp;TEXT(comp[[#This Row],[Sc]],"0.#") &amp;TEXT(AB$1,0),"")</f>
        <v/>
      </c>
      <c r="BE458" s="46" t="str">
        <f>IF(AC458&lt;&gt;"","-" &amp;TEXT(comp[[#This Row],[Ru]],"0.#") &amp;TEXT(AC$1,0),"")</f>
        <v/>
      </c>
      <c r="BF458" s="46" t="str">
        <f>IF(AD458&lt;&gt;"","-" &amp;TEXT(comp[[#This Row],[Ce]],"0.#") &amp;TEXT(AD$1,0),"")</f>
        <v/>
      </c>
      <c r="BG458" s="46" t="str">
        <f>IF(AE458&lt;&gt;"","-" &amp;TEXT([1]comp!$AE458,"0.#") &amp;TEXT(AE$1,0),"")</f>
        <v/>
      </c>
      <c r="BH458" s="44" t="str">
        <f>[1]comp!$D458 &amp; [1]comp!$E458</f>
        <v>Co-12TaShinagawa, K. et al. Phase equilibria and thermodynamic calculation of the Co-Ta binary system. Intermetallics 49, 87–97 (2014).</v>
      </c>
      <c r="BI458" s="63" t="str">
        <f t="shared" si="37"/>
        <v>Co-12.Ta</v>
      </c>
      <c r="BJ458" s="44" t="s">
        <v>1846</v>
      </c>
      <c r="BK458" t="str">
        <f t="shared" si="38"/>
        <v>-12.Ta</v>
      </c>
      <c r="BL458"/>
      <c r="BM458"/>
      <c r="BN458"/>
      <c r="BO458"/>
    </row>
    <row r="459" spans="1:67" s="31" customFormat="1" x14ac:dyDescent="0.3">
      <c r="A459" s="26" t="str">
        <f t="shared" si="35"/>
        <v>Co-14.Ta</v>
      </c>
      <c r="B459" s="60" t="s">
        <v>1481</v>
      </c>
      <c r="C459" s="60" t="s">
        <v>3084</v>
      </c>
      <c r="D459" s="65" t="s">
        <v>903</v>
      </c>
      <c r="E459" s="44" t="s">
        <v>898</v>
      </c>
      <c r="F459" s="44">
        <v>477</v>
      </c>
      <c r="G459" s="54">
        <f t="shared" si="36"/>
        <v>86</v>
      </c>
      <c r="H459" s="54"/>
      <c r="I459" s="54"/>
      <c r="J459" s="54"/>
      <c r="K459" s="54"/>
      <c r="L459" s="54"/>
      <c r="M459" s="54">
        <v>14</v>
      </c>
      <c r="N459" s="54"/>
      <c r="O459" s="54"/>
      <c r="P459" s="54"/>
      <c r="Q459" s="50"/>
      <c r="R459" s="50"/>
      <c r="S459" s="50"/>
      <c r="T459" s="54"/>
      <c r="U459" s="54"/>
      <c r="V459" s="54"/>
      <c r="W459" s="54"/>
      <c r="X459" s="54"/>
      <c r="Y459" s="54"/>
      <c r="Z459" s="54"/>
      <c r="AA459" s="54"/>
      <c r="AB459" s="54"/>
      <c r="AC459" s="54"/>
      <c r="AD459" s="54"/>
      <c r="AE459" s="54"/>
      <c r="AF459" s="44">
        <f t="shared" si="40"/>
        <v>9.9849999999999994</v>
      </c>
      <c r="AG459" s="44"/>
      <c r="AH459" s="44"/>
      <c r="AI459" s="46" t="s">
        <v>1</v>
      </c>
      <c r="AJ459" s="46" t="str">
        <f>IF(I459&lt;&gt;"","-" &amp;TEXT([1]comp!$I459,"0.#") &amp;TEXT(I$1,0),"")</f>
        <v/>
      </c>
      <c r="AK459" s="46" t="str">
        <f>IF(K459&lt;&gt;"","-" &amp;TEXT(comp[[#This Row],[W]],"0.#") &amp;TEXT(K$1,0),"")</f>
        <v/>
      </c>
      <c r="AL459" s="46" t="str">
        <f>IF(H459&lt;&gt;"","-" &amp;TEXT(comp[[#This Row],[Ni]],"0.#") &amp;TEXT(H$1,0),"")</f>
        <v/>
      </c>
      <c r="AM459" s="46" t="str">
        <f>IF(J459&lt;&gt;"","-" &amp;TEXT(comp[[#This Row],[Cr]],"0.#") &amp;TEXT(J$1,0),"")</f>
        <v/>
      </c>
      <c r="AN459" s="46" t="str">
        <f>IF(M459&lt;&gt;"","-" &amp;TEXT(comp[[#This Row],[Ta]],"0.#") &amp;TEXT(M$1,0),"")</f>
        <v>-14.Ta</v>
      </c>
      <c r="AO459" s="46" t="str">
        <f>IF(N459&lt;&gt;"","-" &amp;TEXT(comp[[#This Row],[Nb]],"0.#") &amp;TEXT(N$1,0),"")</f>
        <v/>
      </c>
      <c r="AP459" s="46" t="str">
        <f>IF(O459&lt;&gt;"","-" &amp;TEXT(comp[[#This Row],[V]],"0.#") &amp;TEXT(O$1,0),"")</f>
        <v/>
      </c>
      <c r="AQ459" s="46" t="str">
        <f>IF(L459&lt;&gt;"","-" &amp;TEXT(comp[[#This Row],[Ti]],"0.#") &amp;TEXT(L$1,0),"")</f>
        <v/>
      </c>
      <c r="AR459" s="46" t="str">
        <f>IF(P459&lt;&gt;"","-" &amp;TEXT(comp[[#This Row],[Mo]],"0.#") &amp;TEXT(P$1,0),"")</f>
        <v/>
      </c>
      <c r="AS459" s="46" t="str">
        <f>IF(Q459&lt;&gt;"","-" &amp;TEXT(comp[[#This Row],[C]],"0.##") &amp;TEXT(Q$1,0),"")</f>
        <v/>
      </c>
      <c r="AT459" s="46" t="str">
        <f>IF(R459&lt;&gt;"","-" &amp;TEXT(comp[[#This Row],[Zr]],"0.##") &amp;TEXT(R$1,0),"")</f>
        <v/>
      </c>
      <c r="AU459" s="46" t="str">
        <f>IF(S459&lt;&gt;"","-" &amp;TEXT(comp[[#This Row],[B]],"0.##") &amp;TEXT(S$1,0),"")</f>
        <v/>
      </c>
      <c r="AV459" s="46" t="str">
        <f>IF(T459&lt;&gt;"","-" &amp;TEXT(comp[[#This Row],[Ir]],"0.#") &amp;TEXT(T$1,0),"")</f>
        <v/>
      </c>
      <c r="AW459" s="46" t="str">
        <f>IF(U459&lt;&gt;"","-" &amp;TEXT(comp[[#This Row],[Re]],"0.#") &amp;TEXT(U$1,0),"")</f>
        <v/>
      </c>
      <c r="AX459" s="46" t="str">
        <f>IF(V459&lt;&gt;"","-" &amp;TEXT(comp[[#This Row],[Si]],"0.#") &amp;TEXT(V$1,0),"")</f>
        <v/>
      </c>
      <c r="AY459" s="46" t="str">
        <f>IF(W459&lt;&gt;"","-" &amp;TEXT(comp[[#This Row],[Fe]],"0.#") &amp;TEXT(W$1,0),"")</f>
        <v/>
      </c>
      <c r="AZ459" s="46" t="str">
        <f>IF(X459&lt;&gt;"","-" &amp;TEXT(comp[[#This Row],[Y]],"0.#") &amp;TEXT(X$1,0),"")</f>
        <v/>
      </c>
      <c r="BA459" s="46" t="str">
        <f>IF(Y459&lt;&gt;"","-" &amp;TEXT(comp[[#This Row],[Hf]],"0.#") &amp;TEXT(Y$1,0),"")</f>
        <v/>
      </c>
      <c r="BB459" s="46" t="str">
        <f>IF(Z459&lt;&gt;"","-" &amp;TEXT(comp[[#This Row],[Ge]],"0.#") &amp;TEXT(Z$1,0),"")</f>
        <v/>
      </c>
      <c r="BC459" s="46" t="str">
        <f>IF(AA459&lt;&gt;"","-" &amp;TEXT(comp[[#This Row],[Mn]],"0.#") &amp;TEXT(AA$1,0),"")</f>
        <v/>
      </c>
      <c r="BD459" s="46" t="str">
        <f>IF(AB459&lt;&gt;"","-" &amp;TEXT(comp[[#This Row],[Sc]],"0.#") &amp;TEXT(AB$1,0),"")</f>
        <v/>
      </c>
      <c r="BE459" s="46" t="str">
        <f>IF(AC459&lt;&gt;"","-" &amp;TEXT(comp[[#This Row],[Ru]],"0.#") &amp;TEXT(AC$1,0),"")</f>
        <v/>
      </c>
      <c r="BF459" s="46" t="str">
        <f>IF(AD459&lt;&gt;"","-" &amp;TEXT(comp[[#This Row],[Ce]],"0.#") &amp;TEXT(AD$1,0),"")</f>
        <v/>
      </c>
      <c r="BG459" s="46" t="str">
        <f>IF(AE459&lt;&gt;"","-" &amp;TEXT([1]comp!$AE459,"0.#") &amp;TEXT(AE$1,0),"")</f>
        <v/>
      </c>
      <c r="BH459" s="44" t="str">
        <f>[1]comp!$D459 &amp; [1]comp!$E459</f>
        <v>Co-14TaShinagawa, K. et al. Phase equilibria and thermodynamic calculation of the Co-Ta binary system. Intermetallics 49, 87–97 (2014).</v>
      </c>
      <c r="BI459" s="63" t="str">
        <f t="shared" si="37"/>
        <v>Co-14.Ta</v>
      </c>
      <c r="BJ459" s="44" t="s">
        <v>2037</v>
      </c>
      <c r="BK459" t="str">
        <f t="shared" si="38"/>
        <v>-14.Ta</v>
      </c>
      <c r="BL459"/>
      <c r="BM459"/>
      <c r="BN459"/>
      <c r="BO459"/>
    </row>
    <row r="460" spans="1:67" s="31" customFormat="1" x14ac:dyDescent="0.3">
      <c r="A460" s="26" t="str">
        <f t="shared" si="35"/>
        <v>Co-16.Ta</v>
      </c>
      <c r="B460" s="60" t="s">
        <v>1481</v>
      </c>
      <c r="C460" s="60" t="s">
        <v>3085</v>
      </c>
      <c r="D460" s="65" t="s">
        <v>904</v>
      </c>
      <c r="E460" s="44" t="s">
        <v>898</v>
      </c>
      <c r="F460" s="44">
        <v>478</v>
      </c>
      <c r="G460" s="54">
        <f t="shared" si="36"/>
        <v>84</v>
      </c>
      <c r="H460" s="54"/>
      <c r="I460" s="54"/>
      <c r="J460" s="54"/>
      <c r="K460" s="54"/>
      <c r="L460" s="54"/>
      <c r="M460" s="54">
        <v>16</v>
      </c>
      <c r="N460" s="54"/>
      <c r="O460" s="54"/>
      <c r="P460" s="54"/>
      <c r="Q460" s="50"/>
      <c r="R460" s="50"/>
      <c r="S460" s="50"/>
      <c r="T460" s="54"/>
      <c r="U460" s="54"/>
      <c r="V460" s="54"/>
      <c r="W460" s="54"/>
      <c r="X460" s="54"/>
      <c r="Y460" s="54"/>
      <c r="Z460" s="54"/>
      <c r="AA460" s="54"/>
      <c r="AB460" s="54"/>
      <c r="AC460" s="54"/>
      <c r="AD460" s="54"/>
      <c r="AE460" s="54"/>
      <c r="AF460" s="44">
        <f t="shared" si="40"/>
        <v>10.14</v>
      </c>
      <c r="AG460" s="44"/>
      <c r="AH460" s="44"/>
      <c r="AI460" s="46" t="s">
        <v>1</v>
      </c>
      <c r="AJ460" s="46" t="str">
        <f>IF(I460&lt;&gt;"","-" &amp;TEXT([1]comp!$I460,"0.#") &amp;TEXT(I$1,0),"")</f>
        <v/>
      </c>
      <c r="AK460" s="46" t="str">
        <f>IF(K460&lt;&gt;"","-" &amp;TEXT(comp[[#This Row],[W]],"0.#") &amp;TEXT(K$1,0),"")</f>
        <v/>
      </c>
      <c r="AL460" s="46" t="str">
        <f>IF(H460&lt;&gt;"","-" &amp;TEXT(comp[[#This Row],[Ni]],"0.#") &amp;TEXT(H$1,0),"")</f>
        <v/>
      </c>
      <c r="AM460" s="46" t="str">
        <f>IF(J460&lt;&gt;"","-" &amp;TEXT(comp[[#This Row],[Cr]],"0.#") &amp;TEXT(J$1,0),"")</f>
        <v/>
      </c>
      <c r="AN460" s="46" t="str">
        <f>IF(M460&lt;&gt;"","-" &amp;TEXT(comp[[#This Row],[Ta]],"0.#") &amp;TEXT(M$1,0),"")</f>
        <v>-16.Ta</v>
      </c>
      <c r="AO460" s="46" t="str">
        <f>IF(N460&lt;&gt;"","-" &amp;TEXT(comp[[#This Row],[Nb]],"0.#") &amp;TEXT(N$1,0),"")</f>
        <v/>
      </c>
      <c r="AP460" s="46" t="str">
        <f>IF(O460&lt;&gt;"","-" &amp;TEXT(comp[[#This Row],[V]],"0.#") &amp;TEXT(O$1,0),"")</f>
        <v/>
      </c>
      <c r="AQ460" s="46" t="str">
        <f>IF(L460&lt;&gt;"","-" &amp;TEXT(comp[[#This Row],[Ti]],"0.#") &amp;TEXT(L$1,0),"")</f>
        <v/>
      </c>
      <c r="AR460" s="46" t="str">
        <f>IF(P460&lt;&gt;"","-" &amp;TEXT(comp[[#This Row],[Mo]],"0.#") &amp;TEXT(P$1,0),"")</f>
        <v/>
      </c>
      <c r="AS460" s="46" t="str">
        <f>IF(Q460&lt;&gt;"","-" &amp;TEXT(comp[[#This Row],[C]],"0.##") &amp;TEXT(Q$1,0),"")</f>
        <v/>
      </c>
      <c r="AT460" s="46" t="str">
        <f>IF(R460&lt;&gt;"","-" &amp;TEXT(comp[[#This Row],[Zr]],"0.##") &amp;TEXT(R$1,0),"")</f>
        <v/>
      </c>
      <c r="AU460" s="46" t="str">
        <f>IF(S460&lt;&gt;"","-" &amp;TEXT(comp[[#This Row],[B]],"0.##") &amp;TEXT(S$1,0),"")</f>
        <v/>
      </c>
      <c r="AV460" s="46" t="str">
        <f>IF(T460&lt;&gt;"","-" &amp;TEXT(comp[[#This Row],[Ir]],"0.#") &amp;TEXT(T$1,0),"")</f>
        <v/>
      </c>
      <c r="AW460" s="46" t="str">
        <f>IF(U460&lt;&gt;"","-" &amp;TEXT(comp[[#This Row],[Re]],"0.#") &amp;TEXT(U$1,0),"")</f>
        <v/>
      </c>
      <c r="AX460" s="46" t="str">
        <f>IF(V460&lt;&gt;"","-" &amp;TEXT(comp[[#This Row],[Si]],"0.#") &amp;TEXT(V$1,0),"")</f>
        <v/>
      </c>
      <c r="AY460" s="46" t="str">
        <f>IF(W460&lt;&gt;"","-" &amp;TEXT(comp[[#This Row],[Fe]],"0.#") &amp;TEXT(W$1,0),"")</f>
        <v/>
      </c>
      <c r="AZ460" s="46" t="str">
        <f>IF(X460&lt;&gt;"","-" &amp;TEXT(comp[[#This Row],[Y]],"0.#") &amp;TEXT(X$1,0),"")</f>
        <v/>
      </c>
      <c r="BA460" s="46" t="str">
        <f>IF(Y460&lt;&gt;"","-" &amp;TEXT(comp[[#This Row],[Hf]],"0.#") &amp;TEXT(Y$1,0),"")</f>
        <v/>
      </c>
      <c r="BB460" s="46" t="str">
        <f>IF(Z460&lt;&gt;"","-" &amp;TEXT(comp[[#This Row],[Ge]],"0.#") &amp;TEXT(Z$1,0),"")</f>
        <v/>
      </c>
      <c r="BC460" s="46" t="str">
        <f>IF(AA460&lt;&gt;"","-" &amp;TEXT(comp[[#This Row],[Mn]],"0.#") &amp;TEXT(AA$1,0),"")</f>
        <v/>
      </c>
      <c r="BD460" s="46" t="str">
        <f>IF(AB460&lt;&gt;"","-" &amp;TEXT(comp[[#This Row],[Sc]],"0.#") &amp;TEXT(AB$1,0),"")</f>
        <v/>
      </c>
      <c r="BE460" s="46" t="str">
        <f>IF(AC460&lt;&gt;"","-" &amp;TEXT(comp[[#This Row],[Ru]],"0.#") &amp;TEXT(AC$1,0),"")</f>
        <v/>
      </c>
      <c r="BF460" s="46" t="str">
        <f>IF(AD460&lt;&gt;"","-" &amp;TEXT(comp[[#This Row],[Ce]],"0.#") &amp;TEXT(AD$1,0),"")</f>
        <v/>
      </c>
      <c r="BG460" s="46" t="str">
        <f>IF(AE460&lt;&gt;"","-" &amp;TEXT([1]comp!$AE460,"0.#") &amp;TEXT(AE$1,0),"")</f>
        <v/>
      </c>
      <c r="BH460" s="44" t="str">
        <f>[1]comp!$D460 &amp; [1]comp!$E460</f>
        <v>Co-16TaShinagawa, K. et al. Phase equilibria and thermodynamic calculation of the Co-Ta binary system. Intermetallics 49, 87–97 (2014).</v>
      </c>
      <c r="BI460" s="63" t="str">
        <f t="shared" si="37"/>
        <v>Co-16.Ta</v>
      </c>
      <c r="BJ460" s="44" t="s">
        <v>2038</v>
      </c>
      <c r="BK460" t="str">
        <f t="shared" si="38"/>
        <v>-16.Ta</v>
      </c>
      <c r="BL460"/>
      <c r="BM460"/>
      <c r="BN460"/>
      <c r="BO460"/>
    </row>
    <row r="461" spans="1:67" s="31" customFormat="1" x14ac:dyDescent="0.3">
      <c r="A461" s="26" t="str">
        <f t="shared" si="35"/>
        <v>Co-18.Ta</v>
      </c>
      <c r="B461" s="60" t="s">
        <v>1481</v>
      </c>
      <c r="C461" s="60" t="s">
        <v>3086</v>
      </c>
      <c r="D461" s="65" t="s">
        <v>907</v>
      </c>
      <c r="E461" s="44" t="s">
        <v>898</v>
      </c>
      <c r="F461" s="44">
        <v>479</v>
      </c>
      <c r="G461" s="54">
        <f t="shared" si="36"/>
        <v>82</v>
      </c>
      <c r="H461" s="54"/>
      <c r="I461" s="54"/>
      <c r="J461" s="54"/>
      <c r="K461" s="54"/>
      <c r="L461" s="54"/>
      <c r="M461" s="54">
        <v>18</v>
      </c>
      <c r="N461" s="54"/>
      <c r="O461" s="54"/>
      <c r="P461" s="54"/>
      <c r="Q461" s="50"/>
      <c r="R461" s="50"/>
      <c r="S461" s="50"/>
      <c r="T461" s="54"/>
      <c r="U461" s="54"/>
      <c r="V461" s="54"/>
      <c r="W461" s="54"/>
      <c r="X461" s="54"/>
      <c r="Y461" s="54"/>
      <c r="Z461" s="54"/>
      <c r="AA461" s="54"/>
      <c r="AB461" s="54"/>
      <c r="AC461" s="54"/>
      <c r="AD461" s="54"/>
      <c r="AE461" s="54"/>
      <c r="AF461" s="44">
        <f t="shared" si="40"/>
        <v>10.295</v>
      </c>
      <c r="AG461" s="44"/>
      <c r="AH461" s="44"/>
      <c r="AI461" s="46" t="s">
        <v>1</v>
      </c>
      <c r="AJ461" s="46" t="str">
        <f>IF(I461&lt;&gt;"","-" &amp;TEXT([1]comp!$I461,"0.#") &amp;TEXT(I$1,0),"")</f>
        <v/>
      </c>
      <c r="AK461" s="46" t="str">
        <f>IF(K461&lt;&gt;"","-" &amp;TEXT(comp[[#This Row],[W]],"0.#") &amp;TEXT(K$1,0),"")</f>
        <v/>
      </c>
      <c r="AL461" s="46" t="str">
        <f>IF(H461&lt;&gt;"","-" &amp;TEXT(comp[[#This Row],[Ni]],"0.#") &amp;TEXT(H$1,0),"")</f>
        <v/>
      </c>
      <c r="AM461" s="46" t="str">
        <f>IF(J461&lt;&gt;"","-" &amp;TEXT(comp[[#This Row],[Cr]],"0.#") &amp;TEXT(J$1,0),"")</f>
        <v/>
      </c>
      <c r="AN461" s="46" t="str">
        <f>IF(M461&lt;&gt;"","-" &amp;TEXT(comp[[#This Row],[Ta]],"0.#") &amp;TEXT(M$1,0),"")</f>
        <v>-18.Ta</v>
      </c>
      <c r="AO461" s="46" t="str">
        <f>IF(N461&lt;&gt;"","-" &amp;TEXT(comp[[#This Row],[Nb]],"0.#") &amp;TEXT(N$1,0),"")</f>
        <v/>
      </c>
      <c r="AP461" s="46" t="str">
        <f>IF(O461&lt;&gt;"","-" &amp;TEXT(comp[[#This Row],[V]],"0.#") &amp;TEXT(O$1,0),"")</f>
        <v/>
      </c>
      <c r="AQ461" s="46" t="str">
        <f>IF(L461&lt;&gt;"","-" &amp;TEXT(comp[[#This Row],[Ti]],"0.#") &amp;TEXT(L$1,0),"")</f>
        <v/>
      </c>
      <c r="AR461" s="46" t="str">
        <f>IF(P461&lt;&gt;"","-" &amp;TEXT(comp[[#This Row],[Mo]],"0.#") &amp;TEXT(P$1,0),"")</f>
        <v/>
      </c>
      <c r="AS461" s="46" t="str">
        <f>IF(Q461&lt;&gt;"","-" &amp;TEXT(comp[[#This Row],[C]],"0.##") &amp;TEXT(Q$1,0),"")</f>
        <v/>
      </c>
      <c r="AT461" s="46" t="str">
        <f>IF(R461&lt;&gt;"","-" &amp;TEXT(comp[[#This Row],[Zr]],"0.##") &amp;TEXT(R$1,0),"")</f>
        <v/>
      </c>
      <c r="AU461" s="46" t="str">
        <f>IF(S461&lt;&gt;"","-" &amp;TEXT(comp[[#This Row],[B]],"0.##") &amp;TEXT(S$1,0),"")</f>
        <v/>
      </c>
      <c r="AV461" s="46" t="str">
        <f>IF(T461&lt;&gt;"","-" &amp;TEXT(comp[[#This Row],[Ir]],"0.#") &amp;TEXT(T$1,0),"")</f>
        <v/>
      </c>
      <c r="AW461" s="46" t="str">
        <f>IF(U461&lt;&gt;"","-" &amp;TEXT(comp[[#This Row],[Re]],"0.#") &amp;TEXT(U$1,0),"")</f>
        <v/>
      </c>
      <c r="AX461" s="46" t="str">
        <f>IF(V461&lt;&gt;"","-" &amp;TEXT(comp[[#This Row],[Si]],"0.#") &amp;TEXT(V$1,0),"")</f>
        <v/>
      </c>
      <c r="AY461" s="46" t="str">
        <f>IF(W461&lt;&gt;"","-" &amp;TEXT(comp[[#This Row],[Fe]],"0.#") &amp;TEXT(W$1,0),"")</f>
        <v/>
      </c>
      <c r="AZ461" s="46" t="str">
        <f>IF(X461&lt;&gt;"","-" &amp;TEXT(comp[[#This Row],[Y]],"0.#") &amp;TEXT(X$1,0),"")</f>
        <v/>
      </c>
      <c r="BA461" s="46" t="str">
        <f>IF(Y461&lt;&gt;"","-" &amp;TEXT(comp[[#This Row],[Hf]],"0.#") &amp;TEXT(Y$1,0),"")</f>
        <v/>
      </c>
      <c r="BB461" s="46" t="str">
        <f>IF(Z461&lt;&gt;"","-" &amp;TEXT(comp[[#This Row],[Ge]],"0.#") &amp;TEXT(Z$1,0),"")</f>
        <v/>
      </c>
      <c r="BC461" s="46" t="str">
        <f>IF(AA461&lt;&gt;"","-" &amp;TEXT(comp[[#This Row],[Mn]],"0.#") &amp;TEXT(AA$1,0),"")</f>
        <v/>
      </c>
      <c r="BD461" s="46" t="str">
        <f>IF(AB461&lt;&gt;"","-" &amp;TEXT(comp[[#This Row],[Sc]],"0.#") &amp;TEXT(AB$1,0),"")</f>
        <v/>
      </c>
      <c r="BE461" s="46" t="str">
        <f>IF(AC461&lt;&gt;"","-" &amp;TEXT(comp[[#This Row],[Ru]],"0.#") &amp;TEXT(AC$1,0),"")</f>
        <v/>
      </c>
      <c r="BF461" s="46" t="str">
        <f>IF(AD461&lt;&gt;"","-" &amp;TEXT(comp[[#This Row],[Ce]],"0.#") &amp;TEXT(AD$1,0),"")</f>
        <v/>
      </c>
      <c r="BG461" s="46" t="str">
        <f>IF(AE461&lt;&gt;"","-" &amp;TEXT([1]comp!$AE461,"0.#") &amp;TEXT(AE$1,0),"")</f>
        <v/>
      </c>
      <c r="BH461" s="44" t="str">
        <f>[1]comp!$D461 &amp; [1]comp!$E461</f>
        <v>Co-18TaShinagawa, K. et al. Phase equilibria and thermodynamic calculation of the Co-Ta binary system. Intermetallics 49, 87–97 (2014).</v>
      </c>
      <c r="BI461" s="63" t="str">
        <f t="shared" si="37"/>
        <v>Co-18.Ta</v>
      </c>
      <c r="BJ461" s="44" t="s">
        <v>2039</v>
      </c>
      <c r="BK461" t="str">
        <f t="shared" si="38"/>
        <v>-18.Ta</v>
      </c>
      <c r="BL461"/>
      <c r="BM461"/>
      <c r="BN461"/>
      <c r="BO461"/>
    </row>
    <row r="462" spans="1:67" s="31" customFormat="1" x14ac:dyDescent="0.3">
      <c r="A462" s="26" t="str">
        <f t="shared" si="35"/>
        <v>Co-21.Ta</v>
      </c>
      <c r="B462" s="60" t="s">
        <v>1481</v>
      </c>
      <c r="C462" s="60" t="s">
        <v>3087</v>
      </c>
      <c r="D462" s="65" t="s">
        <v>899</v>
      </c>
      <c r="E462" s="44" t="s">
        <v>898</v>
      </c>
      <c r="F462" s="44">
        <v>480</v>
      </c>
      <c r="G462" s="54">
        <f t="shared" si="36"/>
        <v>79</v>
      </c>
      <c r="H462" s="54"/>
      <c r="I462" s="54"/>
      <c r="J462" s="54"/>
      <c r="K462" s="54"/>
      <c r="L462" s="54"/>
      <c r="M462" s="54">
        <v>21</v>
      </c>
      <c r="N462" s="54"/>
      <c r="O462" s="54"/>
      <c r="P462" s="54"/>
      <c r="Q462" s="50"/>
      <c r="R462" s="50"/>
      <c r="S462" s="50"/>
      <c r="T462" s="54"/>
      <c r="U462" s="54"/>
      <c r="V462" s="54"/>
      <c r="W462" s="54"/>
      <c r="X462" s="54"/>
      <c r="Y462" s="54"/>
      <c r="Z462" s="54"/>
      <c r="AA462" s="54"/>
      <c r="AB462" s="54"/>
      <c r="AC462" s="54"/>
      <c r="AD462" s="54"/>
      <c r="AE462" s="54"/>
      <c r="AF462" s="44">
        <f t="shared" si="40"/>
        <v>10.5275</v>
      </c>
      <c r="AG462" s="44"/>
      <c r="AH462" s="44"/>
      <c r="AI462" s="46" t="s">
        <v>1</v>
      </c>
      <c r="AJ462" s="46" t="str">
        <f>IF(I462&lt;&gt;"","-" &amp;TEXT([1]comp!$I462,"0.#") &amp;TEXT(I$1,0),"")</f>
        <v/>
      </c>
      <c r="AK462" s="46" t="str">
        <f>IF(K462&lt;&gt;"","-" &amp;TEXT(comp[[#This Row],[W]],"0.#") &amp;TEXT(K$1,0),"")</f>
        <v/>
      </c>
      <c r="AL462" s="46" t="str">
        <f>IF(H462&lt;&gt;"","-" &amp;TEXT(comp[[#This Row],[Ni]],"0.#") &amp;TEXT(H$1,0),"")</f>
        <v/>
      </c>
      <c r="AM462" s="46" t="str">
        <f>IF(J462&lt;&gt;"","-" &amp;TEXT(comp[[#This Row],[Cr]],"0.#") &amp;TEXT(J$1,0),"")</f>
        <v/>
      </c>
      <c r="AN462" s="46" t="str">
        <f>IF(M462&lt;&gt;"","-" &amp;TEXT(comp[[#This Row],[Ta]],"0.#") &amp;TEXT(M$1,0),"")</f>
        <v>-21.Ta</v>
      </c>
      <c r="AO462" s="46" t="str">
        <f>IF(N462&lt;&gt;"","-" &amp;TEXT(comp[[#This Row],[Nb]],"0.#") &amp;TEXT(N$1,0),"")</f>
        <v/>
      </c>
      <c r="AP462" s="46" t="str">
        <f>IF(O462&lt;&gt;"","-" &amp;TEXT(comp[[#This Row],[V]],"0.#") &amp;TEXT(O$1,0),"")</f>
        <v/>
      </c>
      <c r="AQ462" s="46" t="str">
        <f>IF(L462&lt;&gt;"","-" &amp;TEXT(comp[[#This Row],[Ti]],"0.#") &amp;TEXT(L$1,0),"")</f>
        <v/>
      </c>
      <c r="AR462" s="46" t="str">
        <f>IF(P462&lt;&gt;"","-" &amp;TEXT(comp[[#This Row],[Mo]],"0.#") &amp;TEXT(P$1,0),"")</f>
        <v/>
      </c>
      <c r="AS462" s="46" t="str">
        <f>IF(Q462&lt;&gt;"","-" &amp;TEXT(comp[[#This Row],[C]],"0.##") &amp;TEXT(Q$1,0),"")</f>
        <v/>
      </c>
      <c r="AT462" s="46" t="str">
        <f>IF(R462&lt;&gt;"","-" &amp;TEXT(comp[[#This Row],[Zr]],"0.##") &amp;TEXT(R$1,0),"")</f>
        <v/>
      </c>
      <c r="AU462" s="46" t="str">
        <f>IF(S462&lt;&gt;"","-" &amp;TEXT(comp[[#This Row],[B]],"0.##") &amp;TEXT(S$1,0),"")</f>
        <v/>
      </c>
      <c r="AV462" s="46" t="str">
        <f>IF(T462&lt;&gt;"","-" &amp;TEXT(comp[[#This Row],[Ir]],"0.#") &amp;TEXT(T$1,0),"")</f>
        <v/>
      </c>
      <c r="AW462" s="46" t="str">
        <f>IF(U462&lt;&gt;"","-" &amp;TEXT(comp[[#This Row],[Re]],"0.#") &amp;TEXT(U$1,0),"")</f>
        <v/>
      </c>
      <c r="AX462" s="46" t="str">
        <f>IF(V462&lt;&gt;"","-" &amp;TEXT(comp[[#This Row],[Si]],"0.#") &amp;TEXT(V$1,0),"")</f>
        <v/>
      </c>
      <c r="AY462" s="46" t="str">
        <f>IF(W462&lt;&gt;"","-" &amp;TEXT(comp[[#This Row],[Fe]],"0.#") &amp;TEXT(W$1,0),"")</f>
        <v/>
      </c>
      <c r="AZ462" s="46" t="str">
        <f>IF(X462&lt;&gt;"","-" &amp;TEXT(comp[[#This Row],[Y]],"0.#") &amp;TEXT(X$1,0),"")</f>
        <v/>
      </c>
      <c r="BA462" s="46" t="str">
        <f>IF(Y462&lt;&gt;"","-" &amp;TEXT(comp[[#This Row],[Hf]],"0.#") &amp;TEXT(Y$1,0),"")</f>
        <v/>
      </c>
      <c r="BB462" s="46" t="str">
        <f>IF(Z462&lt;&gt;"","-" &amp;TEXT(comp[[#This Row],[Ge]],"0.#") &amp;TEXT(Z$1,0),"")</f>
        <v/>
      </c>
      <c r="BC462" s="46" t="str">
        <f>IF(AA462&lt;&gt;"","-" &amp;TEXT(comp[[#This Row],[Mn]],"0.#") &amp;TEXT(AA$1,0),"")</f>
        <v/>
      </c>
      <c r="BD462" s="46" t="str">
        <f>IF(AB462&lt;&gt;"","-" &amp;TEXT(comp[[#This Row],[Sc]],"0.#") &amp;TEXT(AB$1,0),"")</f>
        <v/>
      </c>
      <c r="BE462" s="46" t="str">
        <f>IF(AC462&lt;&gt;"","-" &amp;TEXT(comp[[#This Row],[Ru]],"0.#") &amp;TEXT(AC$1,0),"")</f>
        <v/>
      </c>
      <c r="BF462" s="46" t="str">
        <f>IF(AD462&lt;&gt;"","-" &amp;TEXT(comp[[#This Row],[Ce]],"0.#") &amp;TEXT(AD$1,0),"")</f>
        <v/>
      </c>
      <c r="BG462" s="46" t="str">
        <f>IF(AE462&lt;&gt;"","-" &amp;TEXT([1]comp!$AE462,"0.#") &amp;TEXT(AE$1,0),"")</f>
        <v/>
      </c>
      <c r="BH462" s="44" t="str">
        <f>[1]comp!$D462 &amp; [1]comp!$E462</f>
        <v>Co-21TaShinagawa, K. et al. Phase equilibria and thermodynamic calculation of the Co-Ta binary system. Intermetallics 49, 87–97 (2014).</v>
      </c>
      <c r="BI462" s="63" t="str">
        <f t="shared" si="37"/>
        <v>Co-21.Ta</v>
      </c>
      <c r="BJ462" s="44" t="s">
        <v>2040</v>
      </c>
      <c r="BK462" t="str">
        <f t="shared" si="38"/>
        <v>-21.Ta</v>
      </c>
      <c r="BL462"/>
      <c r="BM462"/>
      <c r="BN462"/>
      <c r="BO462"/>
    </row>
    <row r="463" spans="1:67" s="31" customFormat="1" x14ac:dyDescent="0.3">
      <c r="A463" s="26" t="str">
        <f t="shared" si="35"/>
        <v>Co-24.Ta</v>
      </c>
      <c r="B463" s="60" t="s">
        <v>1481</v>
      </c>
      <c r="C463" s="60" t="s">
        <v>3088</v>
      </c>
      <c r="D463" s="65" t="s">
        <v>906</v>
      </c>
      <c r="E463" s="44" t="s">
        <v>898</v>
      </c>
      <c r="F463" s="44">
        <v>481</v>
      </c>
      <c r="G463" s="54">
        <f t="shared" si="36"/>
        <v>76</v>
      </c>
      <c r="H463" s="54"/>
      <c r="I463" s="54"/>
      <c r="J463" s="54"/>
      <c r="K463" s="54"/>
      <c r="L463" s="54"/>
      <c r="M463" s="54">
        <v>24</v>
      </c>
      <c r="N463" s="54"/>
      <c r="O463" s="54"/>
      <c r="P463" s="54"/>
      <c r="Q463" s="50"/>
      <c r="R463" s="50"/>
      <c r="S463" s="50"/>
      <c r="T463" s="54"/>
      <c r="U463" s="54"/>
      <c r="V463" s="54"/>
      <c r="W463" s="54"/>
      <c r="X463" s="54"/>
      <c r="Y463" s="54"/>
      <c r="Z463" s="54"/>
      <c r="AA463" s="54"/>
      <c r="AB463" s="54"/>
      <c r="AC463" s="54"/>
      <c r="AD463" s="54"/>
      <c r="AE463" s="54"/>
      <c r="AF463" s="44">
        <f t="shared" si="40"/>
        <v>10.76</v>
      </c>
      <c r="AG463" s="44"/>
      <c r="AH463" s="44"/>
      <c r="AI463" s="46" t="s">
        <v>1</v>
      </c>
      <c r="AJ463" s="46" t="str">
        <f>IF(I463&lt;&gt;"","-" &amp;TEXT([1]comp!$I463,"0.#") &amp;TEXT(I$1,0),"")</f>
        <v/>
      </c>
      <c r="AK463" s="46" t="str">
        <f>IF(K463&lt;&gt;"","-" &amp;TEXT(comp[[#This Row],[W]],"0.#") &amp;TEXT(K$1,0),"")</f>
        <v/>
      </c>
      <c r="AL463" s="46" t="str">
        <f>IF(H463&lt;&gt;"","-" &amp;TEXT(comp[[#This Row],[Ni]],"0.#") &amp;TEXT(H$1,0),"")</f>
        <v/>
      </c>
      <c r="AM463" s="46" t="str">
        <f>IF(J463&lt;&gt;"","-" &amp;TEXT(comp[[#This Row],[Cr]],"0.#") &amp;TEXT(J$1,0),"")</f>
        <v/>
      </c>
      <c r="AN463" s="46" t="str">
        <f>IF(M463&lt;&gt;"","-" &amp;TEXT(comp[[#This Row],[Ta]],"0.#") &amp;TEXT(M$1,0),"")</f>
        <v>-24.Ta</v>
      </c>
      <c r="AO463" s="46" t="str">
        <f>IF(N463&lt;&gt;"","-" &amp;TEXT(comp[[#This Row],[Nb]],"0.#") &amp;TEXT(N$1,0),"")</f>
        <v/>
      </c>
      <c r="AP463" s="46" t="str">
        <f>IF(O463&lt;&gt;"","-" &amp;TEXT(comp[[#This Row],[V]],"0.#") &amp;TEXT(O$1,0),"")</f>
        <v/>
      </c>
      <c r="AQ463" s="46" t="str">
        <f>IF(L463&lt;&gt;"","-" &amp;TEXT(comp[[#This Row],[Ti]],"0.#") &amp;TEXT(L$1,0),"")</f>
        <v/>
      </c>
      <c r="AR463" s="46" t="str">
        <f>IF(P463&lt;&gt;"","-" &amp;TEXT(comp[[#This Row],[Mo]],"0.#") &amp;TEXT(P$1,0),"")</f>
        <v/>
      </c>
      <c r="AS463" s="46" t="str">
        <f>IF(Q463&lt;&gt;"","-" &amp;TEXT(comp[[#This Row],[C]],"0.##") &amp;TEXT(Q$1,0),"")</f>
        <v/>
      </c>
      <c r="AT463" s="46" t="str">
        <f>IF(R463&lt;&gt;"","-" &amp;TEXT(comp[[#This Row],[Zr]],"0.##") &amp;TEXT(R$1,0),"")</f>
        <v/>
      </c>
      <c r="AU463" s="46" t="str">
        <f>IF(S463&lt;&gt;"","-" &amp;TEXT(comp[[#This Row],[B]],"0.##") &amp;TEXT(S$1,0),"")</f>
        <v/>
      </c>
      <c r="AV463" s="46" t="str">
        <f>IF(T463&lt;&gt;"","-" &amp;TEXT(comp[[#This Row],[Ir]],"0.#") &amp;TEXT(T$1,0),"")</f>
        <v/>
      </c>
      <c r="AW463" s="46" t="str">
        <f>IF(U463&lt;&gt;"","-" &amp;TEXT(comp[[#This Row],[Re]],"0.#") &amp;TEXT(U$1,0),"")</f>
        <v/>
      </c>
      <c r="AX463" s="46" t="str">
        <f>IF(V463&lt;&gt;"","-" &amp;TEXT(comp[[#This Row],[Si]],"0.#") &amp;TEXT(V$1,0),"")</f>
        <v/>
      </c>
      <c r="AY463" s="46" t="str">
        <f>IF(W463&lt;&gt;"","-" &amp;TEXT(comp[[#This Row],[Fe]],"0.#") &amp;TEXT(W$1,0),"")</f>
        <v/>
      </c>
      <c r="AZ463" s="46" t="str">
        <f>IF(X463&lt;&gt;"","-" &amp;TEXT(comp[[#This Row],[Y]],"0.#") &amp;TEXT(X$1,0),"")</f>
        <v/>
      </c>
      <c r="BA463" s="46" t="str">
        <f>IF(Y463&lt;&gt;"","-" &amp;TEXT(comp[[#This Row],[Hf]],"0.#") &amp;TEXT(Y$1,0),"")</f>
        <v/>
      </c>
      <c r="BB463" s="46" t="str">
        <f>IF(Z463&lt;&gt;"","-" &amp;TEXT(comp[[#This Row],[Ge]],"0.#") &amp;TEXT(Z$1,0),"")</f>
        <v/>
      </c>
      <c r="BC463" s="46" t="str">
        <f>IF(AA463&lt;&gt;"","-" &amp;TEXT(comp[[#This Row],[Mn]],"0.#") &amp;TEXT(AA$1,0),"")</f>
        <v/>
      </c>
      <c r="BD463" s="46" t="str">
        <f>IF(AB463&lt;&gt;"","-" &amp;TEXT(comp[[#This Row],[Sc]],"0.#") &amp;TEXT(AB$1,0),"")</f>
        <v/>
      </c>
      <c r="BE463" s="46" t="str">
        <f>IF(AC463&lt;&gt;"","-" &amp;TEXT(comp[[#This Row],[Ru]],"0.#") &amp;TEXT(AC$1,0),"")</f>
        <v/>
      </c>
      <c r="BF463" s="46" t="str">
        <f>IF(AD463&lt;&gt;"","-" &amp;TEXT(comp[[#This Row],[Ce]],"0.#") &amp;TEXT(AD$1,0),"")</f>
        <v/>
      </c>
      <c r="BG463" s="46" t="str">
        <f>IF(AE463&lt;&gt;"","-" &amp;TEXT([1]comp!$AE463,"0.#") &amp;TEXT(AE$1,0),"")</f>
        <v/>
      </c>
      <c r="BH463" s="44" t="str">
        <f>[1]comp!$D463 &amp; [1]comp!$E463</f>
        <v>Co-24TaShinagawa, K. et al. Phase equilibria and thermodynamic calculation of the Co-Ta binary system. Intermetallics 49, 87–97 (2014).</v>
      </c>
      <c r="BI463" s="63" t="str">
        <f t="shared" si="37"/>
        <v>Co-24.Ta</v>
      </c>
      <c r="BJ463" s="44" t="s">
        <v>2041</v>
      </c>
      <c r="BK463" t="str">
        <f t="shared" si="38"/>
        <v>-24.Ta</v>
      </c>
      <c r="BL463"/>
      <c r="BM463"/>
      <c r="BN463"/>
      <c r="BO463"/>
    </row>
    <row r="464" spans="1:67" s="31" customFormat="1" x14ac:dyDescent="0.3">
      <c r="A464" s="26" t="str">
        <f t="shared" si="35"/>
        <v>Co-8.9Al-6.9W</v>
      </c>
      <c r="B464" s="38" t="s">
        <v>1484</v>
      </c>
      <c r="C464" s="38" t="s">
        <v>2741</v>
      </c>
      <c r="D464" s="37" t="s">
        <v>909</v>
      </c>
      <c r="E464" s="31" t="s">
        <v>908</v>
      </c>
      <c r="F464" s="31">
        <v>482</v>
      </c>
      <c r="G464" s="54">
        <f t="shared" si="36"/>
        <v>84.2</v>
      </c>
      <c r="H464" s="55"/>
      <c r="I464" s="55">
        <v>8.9</v>
      </c>
      <c r="J464" s="55"/>
      <c r="K464" s="55">
        <v>6.9</v>
      </c>
      <c r="L464" s="55"/>
      <c r="M464" s="55"/>
      <c r="N464" s="55"/>
      <c r="O464" s="55"/>
      <c r="P464" s="55"/>
      <c r="Q464" s="51"/>
      <c r="R464" s="51"/>
      <c r="S464" s="51"/>
      <c r="T464" s="55"/>
      <c r="U464" s="55"/>
      <c r="V464" s="55"/>
      <c r="W464" s="55"/>
      <c r="X464" s="55"/>
      <c r="Y464" s="55"/>
      <c r="Z464" s="55"/>
      <c r="AA464" s="55"/>
      <c r="AB464" s="55"/>
      <c r="AC464" s="55"/>
      <c r="AD464" s="55"/>
      <c r="AE464" s="55"/>
      <c r="AF464" s="31">
        <f t="shared" si="40"/>
        <v>9.0623500000000021</v>
      </c>
      <c r="AI464" s="46" t="s">
        <v>1</v>
      </c>
      <c r="AJ464" s="46" t="str">
        <f>IF(I464&lt;&gt;"","-" &amp;TEXT([1]comp!$I464,"0.#") &amp;TEXT(I$1,0),"")</f>
        <v>-8.9Al</v>
      </c>
      <c r="AK464" s="46" t="str">
        <f>IF(K464&lt;&gt;"","-" &amp;TEXT(comp[[#This Row],[W]],"0.#") &amp;TEXT(K$1,0),"")</f>
        <v>-6.9W</v>
      </c>
      <c r="AL464" s="46" t="str">
        <f>IF(H464&lt;&gt;"","-" &amp;TEXT(comp[[#This Row],[Ni]],"0.#") &amp;TEXT(H$1,0),"")</f>
        <v/>
      </c>
      <c r="AM464" s="46" t="str">
        <f>IF(J464&lt;&gt;"","-" &amp;TEXT(comp[[#This Row],[Cr]],"0.#") &amp;TEXT(J$1,0),"")</f>
        <v/>
      </c>
      <c r="AN464" s="46" t="str">
        <f>IF(M464&lt;&gt;"","-" &amp;TEXT(comp[[#This Row],[Ta]],"0.#") &amp;TEXT(M$1,0),"")</f>
        <v/>
      </c>
      <c r="AO464" s="46" t="str">
        <f>IF(N464&lt;&gt;"","-" &amp;TEXT(comp[[#This Row],[Nb]],"0.#") &amp;TEXT(N$1,0),"")</f>
        <v/>
      </c>
      <c r="AP464" s="46" t="str">
        <f>IF(O464&lt;&gt;"","-" &amp;TEXT(comp[[#This Row],[V]],"0.#") &amp;TEXT(O$1,0),"")</f>
        <v/>
      </c>
      <c r="AQ464" s="46" t="str">
        <f>IF(L464&lt;&gt;"","-" &amp;TEXT(comp[[#This Row],[Ti]],"0.#") &amp;TEXT(L$1,0),"")</f>
        <v/>
      </c>
      <c r="AR464" s="46" t="str">
        <f>IF(P464&lt;&gt;"","-" &amp;TEXT(comp[[#This Row],[Mo]],"0.#") &amp;TEXT(P$1,0),"")</f>
        <v/>
      </c>
      <c r="AS464" s="46" t="str">
        <f>IF(Q464&lt;&gt;"","-" &amp;TEXT(comp[[#This Row],[C]],"0.##") &amp;TEXT(Q$1,0),"")</f>
        <v/>
      </c>
      <c r="AT464" s="46" t="str">
        <f>IF(R464&lt;&gt;"","-" &amp;TEXT(comp[[#This Row],[Zr]],"0.##") &amp;TEXT(R$1,0),"")</f>
        <v/>
      </c>
      <c r="AU464" s="46" t="str">
        <f>IF(S464&lt;&gt;"","-" &amp;TEXT(comp[[#This Row],[B]],"0.##") &amp;TEXT(S$1,0),"")</f>
        <v/>
      </c>
      <c r="AV464" s="46" t="str">
        <f>IF(T464&lt;&gt;"","-" &amp;TEXT(comp[[#This Row],[Ir]],"0.#") &amp;TEXT(T$1,0),"")</f>
        <v/>
      </c>
      <c r="AW464" s="46" t="str">
        <f>IF(U464&lt;&gt;"","-" &amp;TEXT(comp[[#This Row],[Re]],"0.#") &amp;TEXT(U$1,0),"")</f>
        <v/>
      </c>
      <c r="AX464" s="46" t="str">
        <f>IF(V464&lt;&gt;"","-" &amp;TEXT(comp[[#This Row],[Si]],"0.#") &amp;TEXT(V$1,0),"")</f>
        <v/>
      </c>
      <c r="AY464" s="46" t="str">
        <f>IF(W464&lt;&gt;"","-" &amp;TEXT(comp[[#This Row],[Fe]],"0.#") &amp;TEXT(W$1,0),"")</f>
        <v/>
      </c>
      <c r="AZ464" s="46" t="str">
        <f>IF(X464&lt;&gt;"","-" &amp;TEXT(comp[[#This Row],[Y]],"0.#") &amp;TEXT(X$1,0),"")</f>
        <v/>
      </c>
      <c r="BA464" s="46" t="str">
        <f>IF(Y464&lt;&gt;"","-" &amp;TEXT(comp[[#This Row],[Hf]],"0.#") &amp;TEXT(Y$1,0),"")</f>
        <v/>
      </c>
      <c r="BB464" s="46" t="str">
        <f>IF(Z464&lt;&gt;"","-" &amp;TEXT(comp[[#This Row],[Ge]],"0.#") &amp;TEXT(Z$1,0),"")</f>
        <v/>
      </c>
      <c r="BC464" s="46" t="str">
        <f>IF(AA464&lt;&gt;"","-" &amp;TEXT(comp[[#This Row],[Mn]],"0.#") &amp;TEXT(AA$1,0),"")</f>
        <v/>
      </c>
      <c r="BD464" s="46" t="str">
        <f>IF(AB464&lt;&gt;"","-" &amp;TEXT(comp[[#This Row],[Sc]],"0.#") &amp;TEXT(AB$1,0),"")</f>
        <v/>
      </c>
      <c r="BE464" s="46" t="str">
        <f>IF(AC464&lt;&gt;"","-" &amp;TEXT(comp[[#This Row],[Ru]],"0.#") &amp;TEXT(AC$1,0),"")</f>
        <v/>
      </c>
      <c r="BF464" s="46" t="str">
        <f>IF(AD464&lt;&gt;"","-" &amp;TEXT(comp[[#This Row],[Ce]],"0.#") &amp;TEXT(AD$1,0),"")</f>
        <v/>
      </c>
      <c r="BG464" s="46" t="str">
        <f>IF(AE464&lt;&gt;"","-" &amp;TEXT([1]comp!$AE464,"0.#") &amp;TEXT(AE$1,0),"")</f>
        <v/>
      </c>
      <c r="BH464" s="31" t="str">
        <f>[1]comp!$D464 &amp; [1]comp!$E464</f>
        <v>Co-8.9Al-6.9WShinagawa, K., Omori, T., Oikawa, K., Kainuma, R. &amp; Ishida, K. Ductility enhancement by boron addition in Co-Al-W high-temperature alloys. Scr. Mater. 61, 612–615 (2009).</v>
      </c>
      <c r="BI464" s="73" t="str">
        <f t="shared" si="37"/>
        <v>Co-8.9Al-6.9W</v>
      </c>
      <c r="BJ464" s="31" t="s">
        <v>1964</v>
      </c>
      <c r="BK464" t="str">
        <f t="shared" si="38"/>
        <v>-8.9Al-6.9W</v>
      </c>
      <c r="BL464"/>
      <c r="BM464"/>
      <c r="BN464"/>
      <c r="BO464"/>
    </row>
    <row r="465" spans="1:67" s="31" customFormat="1" x14ac:dyDescent="0.3">
      <c r="A465" s="26" t="str">
        <f t="shared" si="35"/>
        <v>Co-8.9Al-6.9W-0.02B</v>
      </c>
      <c r="B465" s="38" t="s">
        <v>1484</v>
      </c>
      <c r="C465" s="38" t="s">
        <v>2747</v>
      </c>
      <c r="D465" s="37" t="s">
        <v>914</v>
      </c>
      <c r="E465" s="31" t="s">
        <v>908</v>
      </c>
      <c r="F465" s="31">
        <v>483</v>
      </c>
      <c r="G465" s="54">
        <f t="shared" si="36"/>
        <v>84.18</v>
      </c>
      <c r="H465" s="55"/>
      <c r="I465" s="55">
        <v>8.9</v>
      </c>
      <c r="J465" s="55"/>
      <c r="K465" s="55">
        <v>6.9</v>
      </c>
      <c r="L465" s="55"/>
      <c r="M465" s="55"/>
      <c r="N465" s="55"/>
      <c r="O465" s="55"/>
      <c r="P465" s="55"/>
      <c r="Q465" s="51"/>
      <c r="R465" s="51"/>
      <c r="S465" s="51">
        <v>0.02</v>
      </c>
      <c r="T465" s="55"/>
      <c r="U465" s="55"/>
      <c r="V465" s="55"/>
      <c r="W465" s="55"/>
      <c r="X465" s="55"/>
      <c r="Y465" s="55"/>
      <c r="Z465" s="55"/>
      <c r="AA465" s="55"/>
      <c r="AB465" s="55"/>
      <c r="AC465" s="55"/>
      <c r="AD465" s="55"/>
      <c r="AE465" s="55"/>
      <c r="AF465" s="31">
        <f t="shared" si="40"/>
        <v>9.0610620000000015</v>
      </c>
      <c r="AI465" s="46" t="s">
        <v>1</v>
      </c>
      <c r="AJ465" s="46" t="str">
        <f>IF(I465&lt;&gt;"","-" &amp;TEXT([1]comp!$I465,"0.#") &amp;TEXT(I$1,0),"")</f>
        <v>-8.9Al</v>
      </c>
      <c r="AK465" s="46" t="str">
        <f>IF(K465&lt;&gt;"","-" &amp;TEXT(comp[[#This Row],[W]],"0.#") &amp;TEXT(K$1,0),"")</f>
        <v>-6.9W</v>
      </c>
      <c r="AL465" s="46" t="str">
        <f>IF(H465&lt;&gt;"","-" &amp;TEXT(comp[[#This Row],[Ni]],"0.#") &amp;TEXT(H$1,0),"")</f>
        <v/>
      </c>
      <c r="AM465" s="46" t="str">
        <f>IF(J465&lt;&gt;"","-" &amp;TEXT(comp[[#This Row],[Cr]],"0.#") &amp;TEXT(J$1,0),"")</f>
        <v/>
      </c>
      <c r="AN465" s="46" t="str">
        <f>IF(M465&lt;&gt;"","-" &amp;TEXT(comp[[#This Row],[Ta]],"0.#") &amp;TEXT(M$1,0),"")</f>
        <v/>
      </c>
      <c r="AO465" s="46" t="str">
        <f>IF(N465&lt;&gt;"","-" &amp;TEXT(comp[[#This Row],[Nb]],"0.#") &amp;TEXT(N$1,0),"")</f>
        <v/>
      </c>
      <c r="AP465" s="46" t="str">
        <f>IF(O465&lt;&gt;"","-" &amp;TEXT(comp[[#This Row],[V]],"0.#") &amp;TEXT(O$1,0),"")</f>
        <v/>
      </c>
      <c r="AQ465" s="46" t="str">
        <f>IF(L465&lt;&gt;"","-" &amp;TEXT(comp[[#This Row],[Ti]],"0.#") &amp;TEXT(L$1,0),"")</f>
        <v/>
      </c>
      <c r="AR465" s="46" t="str">
        <f>IF(P465&lt;&gt;"","-" &amp;TEXT(comp[[#This Row],[Mo]],"0.#") &amp;TEXT(P$1,0),"")</f>
        <v/>
      </c>
      <c r="AS465" s="46" t="str">
        <f>IF(Q465&lt;&gt;"","-" &amp;TEXT(comp[[#This Row],[C]],"0.##") &amp;TEXT(Q$1,0),"")</f>
        <v/>
      </c>
      <c r="AT465" s="46" t="str">
        <f>IF(R465&lt;&gt;"","-" &amp;TEXT(comp[[#This Row],[Zr]],"0.##") &amp;TEXT(R$1,0),"")</f>
        <v/>
      </c>
      <c r="AU465" s="46" t="str">
        <f>IF(S465&lt;&gt;"","-" &amp;TEXT(comp[[#This Row],[B]],"0.##") &amp;TEXT(S$1,0),"")</f>
        <v>-0.02B</v>
      </c>
      <c r="AV465" s="46" t="str">
        <f>IF(T465&lt;&gt;"","-" &amp;TEXT(comp[[#This Row],[Ir]],"0.#") &amp;TEXT(T$1,0),"")</f>
        <v/>
      </c>
      <c r="AW465" s="46" t="str">
        <f>IF(U465&lt;&gt;"","-" &amp;TEXT(comp[[#This Row],[Re]],"0.#") &amp;TEXT(U$1,0),"")</f>
        <v/>
      </c>
      <c r="AX465" s="46" t="str">
        <f>IF(V465&lt;&gt;"","-" &amp;TEXT(comp[[#This Row],[Si]],"0.#") &amp;TEXT(V$1,0),"")</f>
        <v/>
      </c>
      <c r="AY465" s="46" t="str">
        <f>IF(W465&lt;&gt;"","-" &amp;TEXT(comp[[#This Row],[Fe]],"0.#") &amp;TEXT(W$1,0),"")</f>
        <v/>
      </c>
      <c r="AZ465" s="46" t="str">
        <f>IF(X465&lt;&gt;"","-" &amp;TEXT(comp[[#This Row],[Y]],"0.#") &amp;TEXT(X$1,0),"")</f>
        <v/>
      </c>
      <c r="BA465" s="46" t="str">
        <f>IF(Y465&lt;&gt;"","-" &amp;TEXT(comp[[#This Row],[Hf]],"0.#") &amp;TEXT(Y$1,0),"")</f>
        <v/>
      </c>
      <c r="BB465" s="46" t="str">
        <f>IF(Z465&lt;&gt;"","-" &amp;TEXT(comp[[#This Row],[Ge]],"0.#") &amp;TEXT(Z$1,0),"")</f>
        <v/>
      </c>
      <c r="BC465" s="46" t="str">
        <f>IF(AA465&lt;&gt;"","-" &amp;TEXT(comp[[#This Row],[Mn]],"0.#") &amp;TEXT(AA$1,0),"")</f>
        <v/>
      </c>
      <c r="BD465" s="46" t="str">
        <f>IF(AB465&lt;&gt;"","-" &amp;TEXT(comp[[#This Row],[Sc]],"0.#") &amp;TEXT(AB$1,0),"")</f>
        <v/>
      </c>
      <c r="BE465" s="46" t="str">
        <f>IF(AC465&lt;&gt;"","-" &amp;TEXT(comp[[#This Row],[Ru]],"0.#") &amp;TEXT(AC$1,0),"")</f>
        <v/>
      </c>
      <c r="BF465" s="46" t="str">
        <f>IF(AD465&lt;&gt;"","-" &amp;TEXT(comp[[#This Row],[Ce]],"0.#") &amp;TEXT(AD$1,0),"")</f>
        <v/>
      </c>
      <c r="BG465" s="46" t="str">
        <f>IF(AE465&lt;&gt;"","-" &amp;TEXT([1]comp!$AE465,"0.#") &amp;TEXT(AE$1,0),"")</f>
        <v/>
      </c>
      <c r="BH465" s="31" t="str">
        <f>[1]comp!$D465 &amp; [1]comp!$E465</f>
        <v>Co-8.9Al-6.9W-0.02BShinagawa, K., Omori, T., Oikawa, K., Kainuma, R. &amp; Ishida, K. Ductility enhancement by boron addition in Co-Al-W high-temperature alloys. Scr. Mater. 61, 612–615 (2009).</v>
      </c>
      <c r="BI465" s="73" t="str">
        <f t="shared" si="37"/>
        <v>Co-8.9Al-6.9W-0.02B</v>
      </c>
      <c r="BJ465" s="31" t="s">
        <v>1850</v>
      </c>
      <c r="BK465" t="str">
        <f t="shared" si="38"/>
        <v>-8.9Al-6.9W-0.02B</v>
      </c>
      <c r="BL465"/>
      <c r="BM465"/>
      <c r="BN465"/>
      <c r="BO465"/>
    </row>
    <row r="466" spans="1:67" s="31" customFormat="1" x14ac:dyDescent="0.3">
      <c r="A466" s="26" t="str">
        <f t="shared" si="35"/>
        <v>Co-9.Al-8.2W</v>
      </c>
      <c r="B466" s="38" t="s">
        <v>1484</v>
      </c>
      <c r="C466" s="38" t="s">
        <v>2930</v>
      </c>
      <c r="D466" s="37" t="s">
        <v>910</v>
      </c>
      <c r="E466" s="31" t="s">
        <v>908</v>
      </c>
      <c r="F466" s="31">
        <v>484</v>
      </c>
      <c r="G466" s="54">
        <f t="shared" si="36"/>
        <v>82.8</v>
      </c>
      <c r="H466" s="55"/>
      <c r="I466" s="55">
        <v>9</v>
      </c>
      <c r="J466" s="55"/>
      <c r="K466" s="55">
        <v>8.1999999999999993</v>
      </c>
      <c r="L466" s="55"/>
      <c r="M466" s="55"/>
      <c r="N466" s="55"/>
      <c r="O466" s="55"/>
      <c r="P466" s="55"/>
      <c r="Q466" s="51"/>
      <c r="R466" s="51"/>
      <c r="S466" s="51"/>
      <c r="T466" s="55"/>
      <c r="U466" s="55"/>
      <c r="V466" s="55"/>
      <c r="W466" s="55"/>
      <c r="X466" s="55"/>
      <c r="Y466" s="55"/>
      <c r="Z466" s="55"/>
      <c r="AA466" s="55"/>
      <c r="AB466" s="55"/>
      <c r="AC466" s="55"/>
      <c r="AD466" s="55"/>
      <c r="AE466" s="55"/>
      <c r="AF466" s="31">
        <f t="shared" si="40"/>
        <v>9.1906999999999996</v>
      </c>
      <c r="AI466" s="46" t="s">
        <v>1</v>
      </c>
      <c r="AJ466" s="46" t="str">
        <f>IF(I466&lt;&gt;"","-" &amp;TEXT([1]comp!$I466,"0.#") &amp;TEXT(I$1,0),"")</f>
        <v>-9.Al</v>
      </c>
      <c r="AK466" s="46" t="str">
        <f>IF(K466&lt;&gt;"","-" &amp;TEXT(comp[[#This Row],[W]],"0.#") &amp;TEXT(K$1,0),"")</f>
        <v>-8.2W</v>
      </c>
      <c r="AL466" s="46" t="str">
        <f>IF(H466&lt;&gt;"","-" &amp;TEXT(comp[[#This Row],[Ni]],"0.#") &amp;TEXT(H$1,0),"")</f>
        <v/>
      </c>
      <c r="AM466" s="46" t="str">
        <f>IF(J466&lt;&gt;"","-" &amp;TEXT(comp[[#This Row],[Cr]],"0.#") &amp;TEXT(J$1,0),"")</f>
        <v/>
      </c>
      <c r="AN466" s="46" t="str">
        <f>IF(M466&lt;&gt;"","-" &amp;TEXT(comp[[#This Row],[Ta]],"0.#") &amp;TEXT(M$1,0),"")</f>
        <v/>
      </c>
      <c r="AO466" s="46" t="str">
        <f>IF(N466&lt;&gt;"","-" &amp;TEXT(comp[[#This Row],[Nb]],"0.#") &amp;TEXT(N$1,0),"")</f>
        <v/>
      </c>
      <c r="AP466" s="46" t="str">
        <f>IF(O466&lt;&gt;"","-" &amp;TEXT(comp[[#This Row],[V]],"0.#") &amp;TEXT(O$1,0),"")</f>
        <v/>
      </c>
      <c r="AQ466" s="46" t="str">
        <f>IF(L466&lt;&gt;"","-" &amp;TEXT(comp[[#This Row],[Ti]],"0.#") &amp;TEXT(L$1,0),"")</f>
        <v/>
      </c>
      <c r="AR466" s="46" t="str">
        <f>IF(P466&lt;&gt;"","-" &amp;TEXT(comp[[#This Row],[Mo]],"0.#") &amp;TEXT(P$1,0),"")</f>
        <v/>
      </c>
      <c r="AS466" s="46" t="str">
        <f>IF(Q466&lt;&gt;"","-" &amp;TEXT(comp[[#This Row],[C]],"0.##") &amp;TEXT(Q$1,0),"")</f>
        <v/>
      </c>
      <c r="AT466" s="46" t="str">
        <f>IF(R466&lt;&gt;"","-" &amp;TEXT(comp[[#This Row],[Zr]],"0.##") &amp;TEXT(R$1,0),"")</f>
        <v/>
      </c>
      <c r="AU466" s="46" t="str">
        <f>IF(S466&lt;&gt;"","-" &amp;TEXT(comp[[#This Row],[B]],"0.##") &amp;TEXT(S$1,0),"")</f>
        <v/>
      </c>
      <c r="AV466" s="46" t="str">
        <f>IF(T466&lt;&gt;"","-" &amp;TEXT(comp[[#This Row],[Ir]],"0.#") &amp;TEXT(T$1,0),"")</f>
        <v/>
      </c>
      <c r="AW466" s="46" t="str">
        <f>IF(U466&lt;&gt;"","-" &amp;TEXT(comp[[#This Row],[Re]],"0.#") &amp;TEXT(U$1,0),"")</f>
        <v/>
      </c>
      <c r="AX466" s="46" t="str">
        <f>IF(V466&lt;&gt;"","-" &amp;TEXT(comp[[#This Row],[Si]],"0.#") &amp;TEXT(V$1,0),"")</f>
        <v/>
      </c>
      <c r="AY466" s="46" t="str">
        <f>IF(W466&lt;&gt;"","-" &amp;TEXT(comp[[#This Row],[Fe]],"0.#") &amp;TEXT(W$1,0),"")</f>
        <v/>
      </c>
      <c r="AZ466" s="46" t="str">
        <f>IF(X466&lt;&gt;"","-" &amp;TEXT(comp[[#This Row],[Y]],"0.#") &amp;TEXT(X$1,0),"")</f>
        <v/>
      </c>
      <c r="BA466" s="46" t="str">
        <f>IF(Y466&lt;&gt;"","-" &amp;TEXT(comp[[#This Row],[Hf]],"0.#") &amp;TEXT(Y$1,0),"")</f>
        <v/>
      </c>
      <c r="BB466" s="46" t="str">
        <f>IF(Z466&lt;&gt;"","-" &amp;TEXT(comp[[#This Row],[Ge]],"0.#") &amp;TEXT(Z$1,0),"")</f>
        <v/>
      </c>
      <c r="BC466" s="46" t="str">
        <f>IF(AA466&lt;&gt;"","-" &amp;TEXT(comp[[#This Row],[Mn]],"0.#") &amp;TEXT(AA$1,0),"")</f>
        <v/>
      </c>
      <c r="BD466" s="46" t="str">
        <f>IF(AB466&lt;&gt;"","-" &amp;TEXT(comp[[#This Row],[Sc]],"0.#") &amp;TEXT(AB$1,0),"")</f>
        <v/>
      </c>
      <c r="BE466" s="46" t="str">
        <f>IF(AC466&lt;&gt;"","-" &amp;TEXT(comp[[#This Row],[Ru]],"0.#") &amp;TEXT(AC$1,0),"")</f>
        <v/>
      </c>
      <c r="BF466" s="46" t="str">
        <f>IF(AD466&lt;&gt;"","-" &amp;TEXT(comp[[#This Row],[Ce]],"0.#") &amp;TEXT(AD$1,0),"")</f>
        <v/>
      </c>
      <c r="BG466" s="46" t="str">
        <f>IF(AE466&lt;&gt;"","-" &amp;TEXT([1]comp!$AE466,"0.#") &amp;TEXT(AE$1,0),"")</f>
        <v/>
      </c>
      <c r="BH466" s="31" t="str">
        <f>[1]comp!$D466 &amp; [1]comp!$E466</f>
        <v>Co-9Al-8.2WShinagawa, K., Omori, T., Oikawa, K., Kainuma, R. &amp; Ishida, K. Ductility enhancement by boron addition in Co-Al-W high-temperature alloys. Scr. Mater. 61, 612–615 (2009).</v>
      </c>
      <c r="BI466" s="73" t="str">
        <f t="shared" si="37"/>
        <v>Co-9.Al-8.2W</v>
      </c>
      <c r="BJ466" s="31" t="s">
        <v>1965</v>
      </c>
      <c r="BK466" t="str">
        <f t="shared" si="38"/>
        <v>-9.Al-8.2W</v>
      </c>
      <c r="BL466"/>
      <c r="BM466"/>
      <c r="BN466"/>
      <c r="BO466"/>
    </row>
    <row r="467" spans="1:67" s="31" customFormat="1" x14ac:dyDescent="0.3">
      <c r="A467" s="26" t="str">
        <f t="shared" si="35"/>
        <v>Co-9.Al-8.2W-0.02B</v>
      </c>
      <c r="B467" s="38" t="s">
        <v>1484</v>
      </c>
      <c r="C467" s="38" t="s">
        <v>3089</v>
      </c>
      <c r="D467" s="37" t="s">
        <v>915</v>
      </c>
      <c r="E467" s="31" t="s">
        <v>908</v>
      </c>
      <c r="F467" s="31">
        <v>485</v>
      </c>
      <c r="G467" s="54">
        <f t="shared" si="36"/>
        <v>82.78</v>
      </c>
      <c r="H467" s="55"/>
      <c r="I467" s="55">
        <v>9</v>
      </c>
      <c r="J467" s="55"/>
      <c r="K467" s="55">
        <v>8.1999999999999993</v>
      </c>
      <c r="L467" s="55"/>
      <c r="M467" s="55"/>
      <c r="N467" s="55"/>
      <c r="O467" s="55"/>
      <c r="P467" s="55"/>
      <c r="Q467" s="51"/>
      <c r="R467" s="51"/>
      <c r="S467" s="51">
        <v>0.02</v>
      </c>
      <c r="T467" s="55"/>
      <c r="U467" s="55"/>
      <c r="V467" s="55"/>
      <c r="W467" s="55"/>
      <c r="X467" s="55"/>
      <c r="Y467" s="55"/>
      <c r="Z467" s="55"/>
      <c r="AA467" s="55"/>
      <c r="AB467" s="55"/>
      <c r="AC467" s="55"/>
      <c r="AD467" s="55"/>
      <c r="AE467" s="55"/>
      <c r="AF467" s="31">
        <f t="shared" si="40"/>
        <v>9.1894120000000008</v>
      </c>
      <c r="AI467" s="46" t="s">
        <v>1</v>
      </c>
      <c r="AJ467" s="46" t="str">
        <f>IF(I467&lt;&gt;"","-" &amp;TEXT([1]comp!$I467,"0.#") &amp;TEXT(I$1,0),"")</f>
        <v>-9.Al</v>
      </c>
      <c r="AK467" s="46" t="str">
        <f>IF(K467&lt;&gt;"","-" &amp;TEXT(comp[[#This Row],[W]],"0.#") &amp;TEXT(K$1,0),"")</f>
        <v>-8.2W</v>
      </c>
      <c r="AL467" s="46" t="str">
        <f>IF(H467&lt;&gt;"","-" &amp;TEXT(comp[[#This Row],[Ni]],"0.#") &amp;TEXT(H$1,0),"")</f>
        <v/>
      </c>
      <c r="AM467" s="46" t="str">
        <f>IF(J467&lt;&gt;"","-" &amp;TEXT(comp[[#This Row],[Cr]],"0.#") &amp;TEXT(J$1,0),"")</f>
        <v/>
      </c>
      <c r="AN467" s="46" t="str">
        <f>IF(M467&lt;&gt;"","-" &amp;TEXT(comp[[#This Row],[Ta]],"0.#") &amp;TEXT(M$1,0),"")</f>
        <v/>
      </c>
      <c r="AO467" s="46" t="str">
        <f>IF(N467&lt;&gt;"","-" &amp;TEXT(comp[[#This Row],[Nb]],"0.#") &amp;TEXT(N$1,0),"")</f>
        <v/>
      </c>
      <c r="AP467" s="46" t="str">
        <f>IF(O467&lt;&gt;"","-" &amp;TEXT(comp[[#This Row],[V]],"0.#") &amp;TEXT(O$1,0),"")</f>
        <v/>
      </c>
      <c r="AQ467" s="46" t="str">
        <f>IF(L467&lt;&gt;"","-" &amp;TEXT(comp[[#This Row],[Ti]],"0.#") &amp;TEXT(L$1,0),"")</f>
        <v/>
      </c>
      <c r="AR467" s="46" t="str">
        <f>IF(P467&lt;&gt;"","-" &amp;TEXT(comp[[#This Row],[Mo]],"0.#") &amp;TEXT(P$1,0),"")</f>
        <v/>
      </c>
      <c r="AS467" s="46" t="str">
        <f>IF(Q467&lt;&gt;"","-" &amp;TEXT(comp[[#This Row],[C]],"0.##") &amp;TEXT(Q$1,0),"")</f>
        <v/>
      </c>
      <c r="AT467" s="46" t="str">
        <f>IF(R467&lt;&gt;"","-" &amp;TEXT(comp[[#This Row],[Zr]],"0.##") &amp;TEXT(R$1,0),"")</f>
        <v/>
      </c>
      <c r="AU467" s="46" t="str">
        <f>IF(S467&lt;&gt;"","-" &amp;TEXT(comp[[#This Row],[B]],"0.##") &amp;TEXT(S$1,0),"")</f>
        <v>-0.02B</v>
      </c>
      <c r="AV467" s="46" t="str">
        <f>IF(T467&lt;&gt;"","-" &amp;TEXT(comp[[#This Row],[Ir]],"0.#") &amp;TEXT(T$1,0),"")</f>
        <v/>
      </c>
      <c r="AW467" s="46" t="str">
        <f>IF(U467&lt;&gt;"","-" &amp;TEXT(comp[[#This Row],[Re]],"0.#") &amp;TEXT(U$1,0),"")</f>
        <v/>
      </c>
      <c r="AX467" s="46" t="str">
        <f>IF(V467&lt;&gt;"","-" &amp;TEXT(comp[[#This Row],[Si]],"0.#") &amp;TEXT(V$1,0),"")</f>
        <v/>
      </c>
      <c r="AY467" s="46" t="str">
        <f>IF(W467&lt;&gt;"","-" &amp;TEXT(comp[[#This Row],[Fe]],"0.#") &amp;TEXT(W$1,0),"")</f>
        <v/>
      </c>
      <c r="AZ467" s="46" t="str">
        <f>IF(X467&lt;&gt;"","-" &amp;TEXT(comp[[#This Row],[Y]],"0.#") &amp;TEXT(X$1,0),"")</f>
        <v/>
      </c>
      <c r="BA467" s="46" t="str">
        <f>IF(Y467&lt;&gt;"","-" &amp;TEXT(comp[[#This Row],[Hf]],"0.#") &amp;TEXT(Y$1,0),"")</f>
        <v/>
      </c>
      <c r="BB467" s="46" t="str">
        <f>IF(Z467&lt;&gt;"","-" &amp;TEXT(comp[[#This Row],[Ge]],"0.#") &amp;TEXT(Z$1,0),"")</f>
        <v/>
      </c>
      <c r="BC467" s="46" t="str">
        <f>IF(AA467&lt;&gt;"","-" &amp;TEXT(comp[[#This Row],[Mn]],"0.#") &amp;TEXT(AA$1,0),"")</f>
        <v/>
      </c>
      <c r="BD467" s="46" t="str">
        <f>IF(AB467&lt;&gt;"","-" &amp;TEXT(comp[[#This Row],[Sc]],"0.#") &amp;TEXT(AB$1,0),"")</f>
        <v/>
      </c>
      <c r="BE467" s="46" t="str">
        <f>IF(AC467&lt;&gt;"","-" &amp;TEXT(comp[[#This Row],[Ru]],"0.#") &amp;TEXT(AC$1,0),"")</f>
        <v/>
      </c>
      <c r="BF467" s="46" t="str">
        <f>IF(AD467&lt;&gt;"","-" &amp;TEXT(comp[[#This Row],[Ce]],"0.#") &amp;TEXT(AD$1,0),"")</f>
        <v/>
      </c>
      <c r="BG467" s="46" t="str">
        <f>IF(AE467&lt;&gt;"","-" &amp;TEXT([1]comp!$AE467,"0.#") &amp;TEXT(AE$1,0),"")</f>
        <v/>
      </c>
      <c r="BH467" s="31" t="str">
        <f>[1]comp!$D467 &amp; [1]comp!$E467</f>
        <v>Co-9Al-8.2W-0.02BShinagawa, K., Omori, T., Oikawa, K., Kainuma, R. &amp; Ishida, K. Ductility enhancement by boron addition in Co-Al-W high-temperature alloys. Scr. Mater. 61, 612–615 (2009).</v>
      </c>
      <c r="BI467" s="73" t="str">
        <f t="shared" si="37"/>
        <v>Co-9.Al-8.2W-0.02B</v>
      </c>
      <c r="BJ467" s="31" t="s">
        <v>1852</v>
      </c>
      <c r="BK467" t="str">
        <f t="shared" si="38"/>
        <v>-9.Al-8.2W-0.02B</v>
      </c>
      <c r="BL467"/>
      <c r="BM467"/>
      <c r="BN467"/>
      <c r="BO467"/>
    </row>
    <row r="468" spans="1:67" s="31" customFormat="1" x14ac:dyDescent="0.3">
      <c r="A468" s="26" t="str">
        <f t="shared" si="35"/>
        <v>Co-9.3Al-10.4W</v>
      </c>
      <c r="B468" s="38" t="s">
        <v>1484</v>
      </c>
      <c r="C468" s="38" t="s">
        <v>2722</v>
      </c>
      <c r="D468" s="37" t="s">
        <v>911</v>
      </c>
      <c r="E468" s="31" t="s">
        <v>908</v>
      </c>
      <c r="F468" s="31">
        <v>486</v>
      </c>
      <c r="G468" s="54">
        <f t="shared" si="36"/>
        <v>80.3</v>
      </c>
      <c r="H468" s="55"/>
      <c r="I468" s="55">
        <v>9.3000000000000007</v>
      </c>
      <c r="J468" s="55"/>
      <c r="K468" s="55">
        <v>10.4</v>
      </c>
      <c r="L468" s="55"/>
      <c r="M468" s="55"/>
      <c r="N468" s="55"/>
      <c r="O468" s="55"/>
      <c r="P468" s="55"/>
      <c r="Q468" s="51"/>
      <c r="R468" s="51"/>
      <c r="S468" s="51"/>
      <c r="T468" s="55"/>
      <c r="U468" s="55"/>
      <c r="V468" s="55"/>
      <c r="W468" s="55"/>
      <c r="X468" s="55"/>
      <c r="Y468" s="55"/>
      <c r="Z468" s="55"/>
      <c r="AA468" s="55"/>
      <c r="AB468" s="55"/>
      <c r="AC468" s="55"/>
      <c r="AD468" s="55"/>
      <c r="AE468" s="55"/>
      <c r="AF468" s="31">
        <f t="shared" si="40"/>
        <v>9.3998000000000008</v>
      </c>
      <c r="AI468" s="46" t="s">
        <v>1</v>
      </c>
      <c r="AJ468" s="46" t="str">
        <f>IF(I468&lt;&gt;"","-" &amp;TEXT([1]comp!$I468,"0.#") &amp;TEXT(I$1,0),"")</f>
        <v>-9.3Al</v>
      </c>
      <c r="AK468" s="46" t="str">
        <f>IF(K468&lt;&gt;"","-" &amp;TEXT(comp[[#This Row],[W]],"0.#") &amp;TEXT(K$1,0),"")</f>
        <v>-10.4W</v>
      </c>
      <c r="AL468" s="46" t="str">
        <f>IF(H468&lt;&gt;"","-" &amp;TEXT(comp[[#This Row],[Ni]],"0.#") &amp;TEXT(H$1,0),"")</f>
        <v/>
      </c>
      <c r="AM468" s="46" t="str">
        <f>IF(J468&lt;&gt;"","-" &amp;TEXT(comp[[#This Row],[Cr]],"0.#") &amp;TEXT(J$1,0),"")</f>
        <v/>
      </c>
      <c r="AN468" s="46" t="str">
        <f>IF(M468&lt;&gt;"","-" &amp;TEXT(comp[[#This Row],[Ta]],"0.#") &amp;TEXT(M$1,0),"")</f>
        <v/>
      </c>
      <c r="AO468" s="46" t="str">
        <f>IF(N468&lt;&gt;"","-" &amp;TEXT(comp[[#This Row],[Nb]],"0.#") &amp;TEXT(N$1,0),"")</f>
        <v/>
      </c>
      <c r="AP468" s="46" t="str">
        <f>IF(O468&lt;&gt;"","-" &amp;TEXT(comp[[#This Row],[V]],"0.#") &amp;TEXT(O$1,0),"")</f>
        <v/>
      </c>
      <c r="AQ468" s="46" t="str">
        <f>IF(L468&lt;&gt;"","-" &amp;TEXT(comp[[#This Row],[Ti]],"0.#") &amp;TEXT(L$1,0),"")</f>
        <v/>
      </c>
      <c r="AR468" s="46" t="str">
        <f>IF(P468&lt;&gt;"","-" &amp;TEXT(comp[[#This Row],[Mo]],"0.#") &amp;TEXT(P$1,0),"")</f>
        <v/>
      </c>
      <c r="AS468" s="46" t="str">
        <f>IF(Q468&lt;&gt;"","-" &amp;TEXT(comp[[#This Row],[C]],"0.##") &amp;TEXT(Q$1,0),"")</f>
        <v/>
      </c>
      <c r="AT468" s="46" t="str">
        <f>IF(R468&lt;&gt;"","-" &amp;TEXT(comp[[#This Row],[Zr]],"0.##") &amp;TEXT(R$1,0),"")</f>
        <v/>
      </c>
      <c r="AU468" s="46" t="str">
        <f>IF(S468&lt;&gt;"","-" &amp;TEXT(comp[[#This Row],[B]],"0.##") &amp;TEXT(S$1,0),"")</f>
        <v/>
      </c>
      <c r="AV468" s="46" t="str">
        <f>IF(T468&lt;&gt;"","-" &amp;TEXT(comp[[#This Row],[Ir]],"0.#") &amp;TEXT(T$1,0),"")</f>
        <v/>
      </c>
      <c r="AW468" s="46" t="str">
        <f>IF(U468&lt;&gt;"","-" &amp;TEXT(comp[[#This Row],[Re]],"0.#") &amp;TEXT(U$1,0),"")</f>
        <v/>
      </c>
      <c r="AX468" s="46" t="str">
        <f>IF(V468&lt;&gt;"","-" &amp;TEXT(comp[[#This Row],[Si]],"0.#") &amp;TEXT(V$1,0),"")</f>
        <v/>
      </c>
      <c r="AY468" s="46" t="str">
        <f>IF(W468&lt;&gt;"","-" &amp;TEXT(comp[[#This Row],[Fe]],"0.#") &amp;TEXT(W$1,0),"")</f>
        <v/>
      </c>
      <c r="AZ468" s="46" t="str">
        <f>IF(X468&lt;&gt;"","-" &amp;TEXT(comp[[#This Row],[Y]],"0.#") &amp;TEXT(X$1,0),"")</f>
        <v/>
      </c>
      <c r="BA468" s="46" t="str">
        <f>IF(Y468&lt;&gt;"","-" &amp;TEXT(comp[[#This Row],[Hf]],"0.#") &amp;TEXT(Y$1,0),"")</f>
        <v/>
      </c>
      <c r="BB468" s="46" t="str">
        <f>IF(Z468&lt;&gt;"","-" &amp;TEXT(comp[[#This Row],[Ge]],"0.#") &amp;TEXT(Z$1,0),"")</f>
        <v/>
      </c>
      <c r="BC468" s="46" t="str">
        <f>IF(AA468&lt;&gt;"","-" &amp;TEXT(comp[[#This Row],[Mn]],"0.#") &amp;TEXT(AA$1,0),"")</f>
        <v/>
      </c>
      <c r="BD468" s="46" t="str">
        <f>IF(AB468&lt;&gt;"","-" &amp;TEXT(comp[[#This Row],[Sc]],"0.#") &amp;TEXT(AB$1,0),"")</f>
        <v/>
      </c>
      <c r="BE468" s="46" t="str">
        <f>IF(AC468&lt;&gt;"","-" &amp;TEXT(comp[[#This Row],[Ru]],"0.#") &amp;TEXT(AC$1,0),"")</f>
        <v/>
      </c>
      <c r="BF468" s="46" t="str">
        <f>IF(AD468&lt;&gt;"","-" &amp;TEXT(comp[[#This Row],[Ce]],"0.#") &amp;TEXT(AD$1,0),"")</f>
        <v/>
      </c>
      <c r="BG468" s="46" t="str">
        <f>IF(AE468&lt;&gt;"","-" &amp;TEXT([1]comp!$AE468,"0.#") &amp;TEXT(AE$1,0),"")</f>
        <v/>
      </c>
      <c r="BH468" s="31" t="str">
        <f>[1]comp!$D468 &amp; [1]comp!$E468</f>
        <v>Co-9.3Al-10.4WShinagawa, K., Omori, T., Oikawa, K., Kainuma, R. &amp; Ishida, K. Ductility enhancement by boron addition in Co-Al-W high-temperature alloys. Scr. Mater. 61, 612–615 (2009).</v>
      </c>
      <c r="BI468" s="73" t="str">
        <f t="shared" si="37"/>
        <v>Co-9.3Al-10.4W</v>
      </c>
      <c r="BJ468" s="31" t="s">
        <v>1967</v>
      </c>
      <c r="BK468" t="str">
        <f t="shared" si="38"/>
        <v>-9.3Al-10.4W</v>
      </c>
      <c r="BL468"/>
      <c r="BM468"/>
      <c r="BN468"/>
      <c r="BO468"/>
    </row>
    <row r="469" spans="1:67" s="31" customFormat="1" x14ac:dyDescent="0.3">
      <c r="A469" s="26" t="str">
        <f t="shared" si="35"/>
        <v>Co-9.3Al-10.4W-0.02B</v>
      </c>
      <c r="B469" s="38" t="s">
        <v>1484</v>
      </c>
      <c r="C469" s="38" t="s">
        <v>2724</v>
      </c>
      <c r="D469" s="37" t="s">
        <v>916</v>
      </c>
      <c r="E469" s="31" t="s">
        <v>908</v>
      </c>
      <c r="F469" s="31">
        <v>487</v>
      </c>
      <c r="G469" s="54">
        <f t="shared" si="36"/>
        <v>80.28</v>
      </c>
      <c r="H469" s="55"/>
      <c r="I469" s="55">
        <v>9.3000000000000007</v>
      </c>
      <c r="J469" s="55"/>
      <c r="K469" s="55">
        <v>10.4</v>
      </c>
      <c r="L469" s="55"/>
      <c r="M469" s="55"/>
      <c r="N469" s="55"/>
      <c r="O469" s="55"/>
      <c r="P469" s="55"/>
      <c r="Q469" s="51"/>
      <c r="R469" s="51"/>
      <c r="S469" s="51">
        <v>0.02</v>
      </c>
      <c r="T469" s="55"/>
      <c r="U469" s="55"/>
      <c r="V469" s="55"/>
      <c r="W469" s="55"/>
      <c r="X469" s="55"/>
      <c r="Y469" s="55"/>
      <c r="Z469" s="55"/>
      <c r="AA469" s="55"/>
      <c r="AB469" s="55"/>
      <c r="AC469" s="55"/>
      <c r="AD469" s="55"/>
      <c r="AE469" s="55"/>
      <c r="AF469" s="31">
        <f t="shared" si="40"/>
        <v>9.398512000000002</v>
      </c>
      <c r="AI469" s="46" t="s">
        <v>1</v>
      </c>
      <c r="AJ469" s="46" t="str">
        <f>IF(I469&lt;&gt;"","-" &amp;TEXT([1]comp!$I469,"0.#") &amp;TEXT(I$1,0),"")</f>
        <v>-9.3Al</v>
      </c>
      <c r="AK469" s="46" t="str">
        <f>IF(K469&lt;&gt;"","-" &amp;TEXT(comp[[#This Row],[W]],"0.#") &amp;TEXT(K$1,0),"")</f>
        <v>-10.4W</v>
      </c>
      <c r="AL469" s="46" t="str">
        <f>IF(H469&lt;&gt;"","-" &amp;TEXT(comp[[#This Row],[Ni]],"0.#") &amp;TEXT(H$1,0),"")</f>
        <v/>
      </c>
      <c r="AM469" s="46" t="str">
        <f>IF(J469&lt;&gt;"","-" &amp;TEXT(comp[[#This Row],[Cr]],"0.#") &amp;TEXT(J$1,0),"")</f>
        <v/>
      </c>
      <c r="AN469" s="46" t="str">
        <f>IF(M469&lt;&gt;"","-" &amp;TEXT(comp[[#This Row],[Ta]],"0.#") &amp;TEXT(M$1,0),"")</f>
        <v/>
      </c>
      <c r="AO469" s="46" t="str">
        <f>IF(N469&lt;&gt;"","-" &amp;TEXT(comp[[#This Row],[Nb]],"0.#") &amp;TEXT(N$1,0),"")</f>
        <v/>
      </c>
      <c r="AP469" s="46" t="str">
        <f>IF(O469&lt;&gt;"","-" &amp;TEXT(comp[[#This Row],[V]],"0.#") &amp;TEXT(O$1,0),"")</f>
        <v/>
      </c>
      <c r="AQ469" s="46" t="str">
        <f>IF(L469&lt;&gt;"","-" &amp;TEXT(comp[[#This Row],[Ti]],"0.#") &amp;TEXT(L$1,0),"")</f>
        <v/>
      </c>
      <c r="AR469" s="46" t="str">
        <f>IF(P469&lt;&gt;"","-" &amp;TEXT(comp[[#This Row],[Mo]],"0.#") &amp;TEXT(P$1,0),"")</f>
        <v/>
      </c>
      <c r="AS469" s="46" t="str">
        <f>IF(Q469&lt;&gt;"","-" &amp;TEXT(comp[[#This Row],[C]],"0.##") &amp;TEXT(Q$1,0),"")</f>
        <v/>
      </c>
      <c r="AT469" s="46" t="str">
        <f>IF(R469&lt;&gt;"","-" &amp;TEXT(comp[[#This Row],[Zr]],"0.##") &amp;TEXT(R$1,0),"")</f>
        <v/>
      </c>
      <c r="AU469" s="46" t="str">
        <f>IF(S469&lt;&gt;"","-" &amp;TEXT(comp[[#This Row],[B]],"0.##") &amp;TEXT(S$1,0),"")</f>
        <v>-0.02B</v>
      </c>
      <c r="AV469" s="46" t="str">
        <f>IF(T469&lt;&gt;"","-" &amp;TEXT(comp[[#This Row],[Ir]],"0.#") &amp;TEXT(T$1,0),"")</f>
        <v/>
      </c>
      <c r="AW469" s="46" t="str">
        <f>IF(U469&lt;&gt;"","-" &amp;TEXT(comp[[#This Row],[Re]],"0.#") &amp;TEXT(U$1,0),"")</f>
        <v/>
      </c>
      <c r="AX469" s="46" t="str">
        <f>IF(V469&lt;&gt;"","-" &amp;TEXT(comp[[#This Row],[Si]],"0.#") &amp;TEXT(V$1,0),"")</f>
        <v/>
      </c>
      <c r="AY469" s="46" t="str">
        <f>IF(W469&lt;&gt;"","-" &amp;TEXT(comp[[#This Row],[Fe]],"0.#") &amp;TEXT(W$1,0),"")</f>
        <v/>
      </c>
      <c r="AZ469" s="46" t="str">
        <f>IF(X469&lt;&gt;"","-" &amp;TEXT(comp[[#This Row],[Y]],"0.#") &amp;TEXT(X$1,0),"")</f>
        <v/>
      </c>
      <c r="BA469" s="46" t="str">
        <f>IF(Y469&lt;&gt;"","-" &amp;TEXT(comp[[#This Row],[Hf]],"0.#") &amp;TEXT(Y$1,0),"")</f>
        <v/>
      </c>
      <c r="BB469" s="46" t="str">
        <f>IF(Z469&lt;&gt;"","-" &amp;TEXT(comp[[#This Row],[Ge]],"0.#") &amp;TEXT(Z$1,0),"")</f>
        <v/>
      </c>
      <c r="BC469" s="46" t="str">
        <f>IF(AA469&lt;&gt;"","-" &amp;TEXT(comp[[#This Row],[Mn]],"0.#") &amp;TEXT(AA$1,0),"")</f>
        <v/>
      </c>
      <c r="BD469" s="46" t="str">
        <f>IF(AB469&lt;&gt;"","-" &amp;TEXT(comp[[#This Row],[Sc]],"0.#") &amp;TEXT(AB$1,0),"")</f>
        <v/>
      </c>
      <c r="BE469" s="46" t="str">
        <f>IF(AC469&lt;&gt;"","-" &amp;TEXT(comp[[#This Row],[Ru]],"0.#") &amp;TEXT(AC$1,0),"")</f>
        <v/>
      </c>
      <c r="BF469" s="46" t="str">
        <f>IF(AD469&lt;&gt;"","-" &amp;TEXT(comp[[#This Row],[Ce]],"0.#") &amp;TEXT(AD$1,0),"")</f>
        <v/>
      </c>
      <c r="BG469" s="46" t="str">
        <f>IF(AE469&lt;&gt;"","-" &amp;TEXT([1]comp!$AE469,"0.#") &amp;TEXT(AE$1,0),"")</f>
        <v/>
      </c>
      <c r="BH469" s="31" t="str">
        <f>[1]comp!$D469 &amp; [1]comp!$E469</f>
        <v>Co-9.3Al-10.4W-0.02BShinagawa, K., Omori, T., Oikawa, K., Kainuma, R. &amp; Ishida, K. Ductility enhancement by boron addition in Co-Al-W high-temperature alloys. Scr. Mater. 61, 612–615 (2009).</v>
      </c>
      <c r="BI469" s="73" t="str">
        <f t="shared" si="37"/>
        <v>Co-9.3Al-10.4W-0.02B</v>
      </c>
      <c r="BJ469" s="31" t="s">
        <v>1851</v>
      </c>
      <c r="BK469" t="str">
        <f t="shared" si="38"/>
        <v>-9.3Al-10.4W-0.02B</v>
      </c>
      <c r="BL469"/>
      <c r="BM469"/>
      <c r="BN469"/>
      <c r="BO469"/>
    </row>
    <row r="470" spans="1:67" s="31" customFormat="1" x14ac:dyDescent="0.3">
      <c r="A470" s="26" t="str">
        <f t="shared" si="35"/>
        <v>Co-9.2Al-9.5W</v>
      </c>
      <c r="B470" s="38" t="s">
        <v>1484</v>
      </c>
      <c r="C470" s="38" t="s">
        <v>2722</v>
      </c>
      <c r="D470" s="37" t="s">
        <v>912</v>
      </c>
      <c r="E470" s="31" t="s">
        <v>908</v>
      </c>
      <c r="F470" s="31">
        <v>488</v>
      </c>
      <c r="G470" s="54">
        <f t="shared" si="36"/>
        <v>81.3</v>
      </c>
      <c r="H470" s="55"/>
      <c r="I470" s="55">
        <v>9.1999999999999993</v>
      </c>
      <c r="J470" s="55"/>
      <c r="K470" s="55">
        <v>9.5</v>
      </c>
      <c r="L470" s="55"/>
      <c r="M470" s="55"/>
      <c r="N470" s="55"/>
      <c r="O470" s="55"/>
      <c r="P470" s="55"/>
      <c r="Q470" s="51"/>
      <c r="R470" s="51"/>
      <c r="S470" s="51"/>
      <c r="T470" s="55"/>
      <c r="U470" s="55"/>
      <c r="V470" s="55"/>
      <c r="W470" s="55"/>
      <c r="X470" s="55"/>
      <c r="Y470" s="55"/>
      <c r="Z470" s="55"/>
      <c r="AA470" s="55"/>
      <c r="AB470" s="55"/>
      <c r="AC470" s="55"/>
      <c r="AD470" s="55"/>
      <c r="AE470" s="55"/>
      <c r="AF470" s="31">
        <f t="shared" si="40"/>
        <v>9.312850000000001</v>
      </c>
      <c r="AI470" s="46" t="s">
        <v>1</v>
      </c>
      <c r="AJ470" s="46" t="str">
        <f>IF(I470&lt;&gt;"","-" &amp;TEXT([1]comp!$I470,"0.#") &amp;TEXT(I$1,0),"")</f>
        <v>-9.2Al</v>
      </c>
      <c r="AK470" s="46" t="str">
        <f>IF(K470&lt;&gt;"","-" &amp;TEXT(comp[[#This Row],[W]],"0.#") &amp;TEXT(K$1,0),"")</f>
        <v>-9.5W</v>
      </c>
      <c r="AL470" s="46" t="str">
        <f>IF(H470&lt;&gt;"","-" &amp;TEXT(comp[[#This Row],[Ni]],"0.#") &amp;TEXT(H$1,0),"")</f>
        <v/>
      </c>
      <c r="AM470" s="46" t="str">
        <f>IF(J470&lt;&gt;"","-" &amp;TEXT(comp[[#This Row],[Cr]],"0.#") &amp;TEXT(J$1,0),"")</f>
        <v/>
      </c>
      <c r="AN470" s="46" t="str">
        <f>IF(M470&lt;&gt;"","-" &amp;TEXT(comp[[#This Row],[Ta]],"0.#") &amp;TEXT(M$1,0),"")</f>
        <v/>
      </c>
      <c r="AO470" s="46" t="str">
        <f>IF(N470&lt;&gt;"","-" &amp;TEXT(comp[[#This Row],[Nb]],"0.#") &amp;TEXT(N$1,0),"")</f>
        <v/>
      </c>
      <c r="AP470" s="46" t="str">
        <f>IF(O470&lt;&gt;"","-" &amp;TEXT(comp[[#This Row],[V]],"0.#") &amp;TEXT(O$1,0),"")</f>
        <v/>
      </c>
      <c r="AQ470" s="46" t="str">
        <f>IF(L470&lt;&gt;"","-" &amp;TEXT(comp[[#This Row],[Ti]],"0.#") &amp;TEXT(L$1,0),"")</f>
        <v/>
      </c>
      <c r="AR470" s="46" t="str">
        <f>IF(P470&lt;&gt;"","-" &amp;TEXT(comp[[#This Row],[Mo]],"0.#") &amp;TEXT(P$1,0),"")</f>
        <v/>
      </c>
      <c r="AS470" s="46" t="str">
        <f>IF(Q470&lt;&gt;"","-" &amp;TEXT(comp[[#This Row],[C]],"0.##") &amp;TEXT(Q$1,0),"")</f>
        <v/>
      </c>
      <c r="AT470" s="46" t="str">
        <f>IF(R470&lt;&gt;"","-" &amp;TEXT(comp[[#This Row],[Zr]],"0.##") &amp;TEXT(R$1,0),"")</f>
        <v/>
      </c>
      <c r="AU470" s="46" t="str">
        <f>IF(S470&lt;&gt;"","-" &amp;TEXT(comp[[#This Row],[B]],"0.##") &amp;TEXT(S$1,0),"")</f>
        <v/>
      </c>
      <c r="AV470" s="46" t="str">
        <f>IF(T470&lt;&gt;"","-" &amp;TEXT(comp[[#This Row],[Ir]],"0.#") &amp;TEXT(T$1,0),"")</f>
        <v/>
      </c>
      <c r="AW470" s="46" t="str">
        <f>IF(U470&lt;&gt;"","-" &amp;TEXT(comp[[#This Row],[Re]],"0.#") &amp;TEXT(U$1,0),"")</f>
        <v/>
      </c>
      <c r="AX470" s="46" t="str">
        <f>IF(V470&lt;&gt;"","-" &amp;TEXT(comp[[#This Row],[Si]],"0.#") &amp;TEXT(V$1,0),"")</f>
        <v/>
      </c>
      <c r="AY470" s="46" t="str">
        <f>IF(W470&lt;&gt;"","-" &amp;TEXT(comp[[#This Row],[Fe]],"0.#") &amp;TEXT(W$1,0),"")</f>
        <v/>
      </c>
      <c r="AZ470" s="46" t="str">
        <f>IF(X470&lt;&gt;"","-" &amp;TEXT(comp[[#This Row],[Y]],"0.#") &amp;TEXT(X$1,0),"")</f>
        <v/>
      </c>
      <c r="BA470" s="46" t="str">
        <f>IF(Y470&lt;&gt;"","-" &amp;TEXT(comp[[#This Row],[Hf]],"0.#") &amp;TEXT(Y$1,0),"")</f>
        <v/>
      </c>
      <c r="BB470" s="46" t="str">
        <f>IF(Z470&lt;&gt;"","-" &amp;TEXT(comp[[#This Row],[Ge]],"0.#") &amp;TEXT(Z$1,0),"")</f>
        <v/>
      </c>
      <c r="BC470" s="46" t="str">
        <f>IF(AA470&lt;&gt;"","-" &amp;TEXT(comp[[#This Row],[Mn]],"0.#") &amp;TEXT(AA$1,0),"")</f>
        <v/>
      </c>
      <c r="BD470" s="46" t="str">
        <f>IF(AB470&lt;&gt;"","-" &amp;TEXT(comp[[#This Row],[Sc]],"0.#") &amp;TEXT(AB$1,0),"")</f>
        <v/>
      </c>
      <c r="BE470" s="46" t="str">
        <f>IF(AC470&lt;&gt;"","-" &amp;TEXT(comp[[#This Row],[Ru]],"0.#") &amp;TEXT(AC$1,0),"")</f>
        <v/>
      </c>
      <c r="BF470" s="46" t="str">
        <f>IF(AD470&lt;&gt;"","-" &amp;TEXT(comp[[#This Row],[Ce]],"0.#") &amp;TEXT(AD$1,0),"")</f>
        <v/>
      </c>
      <c r="BG470" s="46" t="str">
        <f>IF(AE470&lt;&gt;"","-" &amp;TEXT([1]comp!$AE470,"0.#") &amp;TEXT(AE$1,0),"")</f>
        <v/>
      </c>
      <c r="BH470" s="31" t="str">
        <f>[1]comp!$D470 &amp; [1]comp!$E470</f>
        <v>Co-9.2Al-9.5WShinagawa, K., Omori, T., Oikawa, K., Kainuma, R. &amp; Ishida, K. Ductility enhancement by boron addition in Co-Al-W high-temperature alloys. Scr. Mater. 61, 612–615 (2009).</v>
      </c>
      <c r="BI470" s="73" t="str">
        <f t="shared" si="37"/>
        <v>Co-9.2Al-9.5W</v>
      </c>
      <c r="BJ470" s="31" t="s">
        <v>1966</v>
      </c>
      <c r="BK470" t="str">
        <f t="shared" si="38"/>
        <v>-9.2Al-9.5W</v>
      </c>
      <c r="BL470"/>
      <c r="BM470"/>
      <c r="BN470"/>
      <c r="BO470"/>
    </row>
    <row r="471" spans="1:67" s="31" customFormat="1" x14ac:dyDescent="0.3">
      <c r="A471" s="26" t="str">
        <f t="shared" si="35"/>
        <v>Co-9.2Al-9.5W-0.02B</v>
      </c>
      <c r="B471" s="38" t="s">
        <v>1484</v>
      </c>
      <c r="C471" s="38" t="s">
        <v>2724</v>
      </c>
      <c r="D471" s="37" t="s">
        <v>913</v>
      </c>
      <c r="E471" s="31" t="s">
        <v>908</v>
      </c>
      <c r="F471" s="31">
        <v>489</v>
      </c>
      <c r="G471" s="54">
        <f t="shared" si="36"/>
        <v>81.28</v>
      </c>
      <c r="H471" s="55"/>
      <c r="I471" s="55">
        <v>9.1999999999999993</v>
      </c>
      <c r="J471" s="55"/>
      <c r="K471" s="55">
        <v>9.5</v>
      </c>
      <c r="L471" s="55"/>
      <c r="M471" s="55"/>
      <c r="N471" s="55"/>
      <c r="O471" s="55"/>
      <c r="P471" s="55"/>
      <c r="Q471" s="51"/>
      <c r="R471" s="51"/>
      <c r="S471" s="51">
        <v>0.02</v>
      </c>
      <c r="T471" s="55"/>
      <c r="U471" s="55"/>
      <c r="V471" s="55"/>
      <c r="W471" s="55"/>
      <c r="X471" s="55"/>
      <c r="Y471" s="55"/>
      <c r="Z471" s="55"/>
      <c r="AA471" s="55"/>
      <c r="AB471" s="55"/>
      <c r="AC471" s="55"/>
      <c r="AD471" s="55"/>
      <c r="AE471" s="55"/>
      <c r="AF471" s="31">
        <f t="shared" si="40"/>
        <v>9.3115620000000021</v>
      </c>
      <c r="AI471" s="46" t="s">
        <v>1</v>
      </c>
      <c r="AJ471" s="46" t="str">
        <f>IF(I471&lt;&gt;"","-" &amp;TEXT([1]comp!$I471,"0.#") &amp;TEXT(I$1,0),"")</f>
        <v>-9.2Al</v>
      </c>
      <c r="AK471" s="46" t="str">
        <f>IF(K471&lt;&gt;"","-" &amp;TEXT(comp[[#This Row],[W]],"0.#") &amp;TEXT(K$1,0),"")</f>
        <v>-9.5W</v>
      </c>
      <c r="AL471" s="46" t="str">
        <f>IF(H471&lt;&gt;"","-" &amp;TEXT(comp[[#This Row],[Ni]],"0.#") &amp;TEXT(H$1,0),"")</f>
        <v/>
      </c>
      <c r="AM471" s="46" t="str">
        <f>IF(J471&lt;&gt;"","-" &amp;TEXT(comp[[#This Row],[Cr]],"0.#") &amp;TEXT(J$1,0),"")</f>
        <v/>
      </c>
      <c r="AN471" s="46" t="str">
        <f>IF(M471&lt;&gt;"","-" &amp;TEXT(comp[[#This Row],[Ta]],"0.#") &amp;TEXT(M$1,0),"")</f>
        <v/>
      </c>
      <c r="AO471" s="46" t="str">
        <f>IF(N471&lt;&gt;"","-" &amp;TEXT(comp[[#This Row],[Nb]],"0.#") &amp;TEXT(N$1,0),"")</f>
        <v/>
      </c>
      <c r="AP471" s="46" t="str">
        <f>IF(O471&lt;&gt;"","-" &amp;TEXT(comp[[#This Row],[V]],"0.#") &amp;TEXT(O$1,0),"")</f>
        <v/>
      </c>
      <c r="AQ471" s="46" t="str">
        <f>IF(L471&lt;&gt;"","-" &amp;TEXT(comp[[#This Row],[Ti]],"0.#") &amp;TEXT(L$1,0),"")</f>
        <v/>
      </c>
      <c r="AR471" s="46" t="str">
        <f>IF(P471&lt;&gt;"","-" &amp;TEXT(comp[[#This Row],[Mo]],"0.#") &amp;TEXT(P$1,0),"")</f>
        <v/>
      </c>
      <c r="AS471" s="46" t="str">
        <f>IF(Q471&lt;&gt;"","-" &amp;TEXT(comp[[#This Row],[C]],"0.##") &amp;TEXT(Q$1,0),"")</f>
        <v/>
      </c>
      <c r="AT471" s="46" t="str">
        <f>IF(R471&lt;&gt;"","-" &amp;TEXT(comp[[#This Row],[Zr]],"0.##") &amp;TEXT(R$1,0),"")</f>
        <v/>
      </c>
      <c r="AU471" s="46" t="str">
        <f>IF(S471&lt;&gt;"","-" &amp;TEXT(comp[[#This Row],[B]],"0.##") &amp;TEXT(S$1,0),"")</f>
        <v>-0.02B</v>
      </c>
      <c r="AV471" s="46" t="str">
        <f>IF(T471&lt;&gt;"","-" &amp;TEXT(comp[[#This Row],[Ir]],"0.#") &amp;TEXT(T$1,0),"")</f>
        <v/>
      </c>
      <c r="AW471" s="46" t="str">
        <f>IF(U471&lt;&gt;"","-" &amp;TEXT(comp[[#This Row],[Re]],"0.#") &amp;TEXT(U$1,0),"")</f>
        <v/>
      </c>
      <c r="AX471" s="46" t="str">
        <f>IF(V471&lt;&gt;"","-" &amp;TEXT(comp[[#This Row],[Si]],"0.#") &amp;TEXT(V$1,0),"")</f>
        <v/>
      </c>
      <c r="AY471" s="46" t="str">
        <f>IF(W471&lt;&gt;"","-" &amp;TEXT(comp[[#This Row],[Fe]],"0.#") &amp;TEXT(W$1,0),"")</f>
        <v/>
      </c>
      <c r="AZ471" s="46" t="str">
        <f>IF(X471&lt;&gt;"","-" &amp;TEXT(comp[[#This Row],[Y]],"0.#") &amp;TEXT(X$1,0),"")</f>
        <v/>
      </c>
      <c r="BA471" s="46" t="str">
        <f>IF(Y471&lt;&gt;"","-" &amp;TEXT(comp[[#This Row],[Hf]],"0.#") &amp;TEXT(Y$1,0),"")</f>
        <v/>
      </c>
      <c r="BB471" s="46" t="str">
        <f>IF(Z471&lt;&gt;"","-" &amp;TEXT(comp[[#This Row],[Ge]],"0.#") &amp;TEXT(Z$1,0),"")</f>
        <v/>
      </c>
      <c r="BC471" s="46" t="str">
        <f>IF(AA471&lt;&gt;"","-" &amp;TEXT(comp[[#This Row],[Mn]],"0.#") &amp;TEXT(AA$1,0),"")</f>
        <v/>
      </c>
      <c r="BD471" s="46" t="str">
        <f>IF(AB471&lt;&gt;"","-" &amp;TEXT(comp[[#This Row],[Sc]],"0.#") &amp;TEXT(AB$1,0),"")</f>
        <v/>
      </c>
      <c r="BE471" s="46" t="str">
        <f>IF(AC471&lt;&gt;"","-" &amp;TEXT(comp[[#This Row],[Ru]],"0.#") &amp;TEXT(AC$1,0),"")</f>
        <v/>
      </c>
      <c r="BF471" s="46" t="str">
        <f>IF(AD471&lt;&gt;"","-" &amp;TEXT(comp[[#This Row],[Ce]],"0.#") &amp;TEXT(AD$1,0),"")</f>
        <v/>
      </c>
      <c r="BG471" s="46" t="str">
        <f>IF(AE471&lt;&gt;"","-" &amp;TEXT([1]comp!$AE471,"0.#") &amp;TEXT(AE$1,0),"")</f>
        <v/>
      </c>
      <c r="BH471" s="31" t="str">
        <f>[1]comp!$D471 &amp; [1]comp!$E471</f>
        <v>Co-9.2Al-9.5W-0.02BShinagawa, K., Omori, T., Oikawa, K., Kainuma, R. &amp; Ishida, K. Ductility enhancement by boron addition in Co-Al-W high-temperature alloys. Scr. Mater. 61, 612–615 (2009).</v>
      </c>
      <c r="BI471" s="73" t="str">
        <f t="shared" si="37"/>
        <v>Co-9.2Al-9.5W-0.02B</v>
      </c>
      <c r="BJ471" s="31" t="s">
        <v>1633</v>
      </c>
      <c r="BK471" t="str">
        <f t="shared" si="38"/>
        <v>-9.2Al-9.5W-0.02B</v>
      </c>
      <c r="BL471"/>
      <c r="BM471"/>
      <c r="BN471"/>
      <c r="BO471"/>
    </row>
    <row r="472" spans="1:67" s="31" customFormat="1" x14ac:dyDescent="0.3">
      <c r="A472" s="26" t="str">
        <f t="shared" si="35"/>
        <v>Co-32.5Ni-11.7Al-3.3Cr-4.4W-1.5Ta</v>
      </c>
      <c r="B472" s="30" t="s">
        <v>1483</v>
      </c>
      <c r="C472" s="30" t="s">
        <v>3090</v>
      </c>
      <c r="D472" s="34" t="s">
        <v>937</v>
      </c>
      <c r="E472" s="28" t="s">
        <v>936</v>
      </c>
      <c r="F472" s="28">
        <v>490</v>
      </c>
      <c r="G472" s="54">
        <f t="shared" si="36"/>
        <v>46.6</v>
      </c>
      <c r="H472" s="56">
        <v>32.5</v>
      </c>
      <c r="I472" s="56">
        <v>11.7</v>
      </c>
      <c r="J472" s="56">
        <v>3.3</v>
      </c>
      <c r="K472" s="56">
        <v>4.4000000000000004</v>
      </c>
      <c r="L472" s="56"/>
      <c r="M472" s="56">
        <v>1.5</v>
      </c>
      <c r="N472" s="56"/>
      <c r="O472" s="56"/>
      <c r="P472" s="56"/>
      <c r="Q472" s="52"/>
      <c r="R472" s="52"/>
      <c r="S472" s="52"/>
      <c r="T472" s="56"/>
      <c r="U472" s="56"/>
      <c r="V472" s="56"/>
      <c r="W472" s="56"/>
      <c r="X472" s="56"/>
      <c r="Y472" s="56"/>
      <c r="Z472" s="56"/>
      <c r="AA472" s="56"/>
      <c r="AB472" s="56"/>
      <c r="AC472" s="56"/>
      <c r="AD472" s="56"/>
      <c r="AE472" s="56"/>
      <c r="AF472" s="28">
        <f t="shared" si="40"/>
        <v>8.6924200000000003</v>
      </c>
      <c r="AG472" s="28"/>
      <c r="AH472" s="28"/>
      <c r="AI472" s="46" t="s">
        <v>1</v>
      </c>
      <c r="AJ472" s="46" t="str">
        <f>IF(I472&lt;&gt;"","-" &amp;TEXT([1]comp!$I472,"0.#") &amp;TEXT(I$1,0),"")</f>
        <v>-11.7Al</v>
      </c>
      <c r="AK472" s="46" t="str">
        <f>IF(K472&lt;&gt;"","-" &amp;TEXT(comp[[#This Row],[W]],"0.#") &amp;TEXT(K$1,0),"")</f>
        <v>-4.4W</v>
      </c>
      <c r="AL472" s="46" t="str">
        <f>IF(H472&lt;&gt;"","-" &amp;TEXT(comp[[#This Row],[Ni]],"0.#") &amp;TEXT(H$1,0),"")</f>
        <v>-32.5Ni</v>
      </c>
      <c r="AM472" s="46" t="str">
        <f>IF(J472&lt;&gt;"","-" &amp;TEXT(comp[[#This Row],[Cr]],"0.#") &amp;TEXT(J$1,0),"")</f>
        <v>-3.3Cr</v>
      </c>
      <c r="AN472" s="46" t="str">
        <f>IF(M472&lt;&gt;"","-" &amp;TEXT(comp[[#This Row],[Ta]],"0.#") &amp;TEXT(M$1,0),"")</f>
        <v>-1.5Ta</v>
      </c>
      <c r="AO472" s="46" t="str">
        <f>IF(N472&lt;&gt;"","-" &amp;TEXT(comp[[#This Row],[Nb]],"0.#") &amp;TEXT(N$1,0),"")</f>
        <v/>
      </c>
      <c r="AP472" s="46" t="str">
        <f>IF(O472&lt;&gt;"","-" &amp;TEXT(comp[[#This Row],[V]],"0.#") &amp;TEXT(O$1,0),"")</f>
        <v/>
      </c>
      <c r="AQ472" s="46" t="str">
        <f>IF(L472&lt;&gt;"","-" &amp;TEXT(comp[[#This Row],[Ti]],"0.#") &amp;TEXT(L$1,0),"")</f>
        <v/>
      </c>
      <c r="AR472" s="46" t="str">
        <f>IF(P472&lt;&gt;"","-" &amp;TEXT(comp[[#This Row],[Mo]],"0.#") &amp;TEXT(P$1,0),"")</f>
        <v/>
      </c>
      <c r="AS472" s="46" t="str">
        <f>IF(Q472&lt;&gt;"","-" &amp;TEXT(comp[[#This Row],[C]],"0.##") &amp;TEXT(Q$1,0),"")</f>
        <v/>
      </c>
      <c r="AT472" s="46" t="str">
        <f>IF(R472&lt;&gt;"","-" &amp;TEXT(comp[[#This Row],[Zr]],"0.##") &amp;TEXT(R$1,0),"")</f>
        <v/>
      </c>
      <c r="AU472" s="46" t="str">
        <f>IF(S472&lt;&gt;"","-" &amp;TEXT(comp[[#This Row],[B]],"0.##") &amp;TEXT(S$1,0),"")</f>
        <v/>
      </c>
      <c r="AV472" s="46" t="str">
        <f>IF(T472&lt;&gt;"","-" &amp;TEXT(comp[[#This Row],[Ir]],"0.#") &amp;TEXT(T$1,0),"")</f>
        <v/>
      </c>
      <c r="AW472" s="46" t="str">
        <f>IF(U472&lt;&gt;"","-" &amp;TEXT(comp[[#This Row],[Re]],"0.#") &amp;TEXT(U$1,0),"")</f>
        <v/>
      </c>
      <c r="AX472" s="46" t="str">
        <f>IF(V472&lt;&gt;"","-" &amp;TEXT(comp[[#This Row],[Si]],"0.#") &amp;TEXT(V$1,0),"")</f>
        <v/>
      </c>
      <c r="AY472" s="46" t="str">
        <f>IF(W472&lt;&gt;"","-" &amp;TEXT(comp[[#This Row],[Fe]],"0.#") &amp;TEXT(W$1,0),"")</f>
        <v/>
      </c>
      <c r="AZ472" s="46" t="str">
        <f>IF(X472&lt;&gt;"","-" &amp;TEXT(comp[[#This Row],[Y]],"0.#") &amp;TEXT(X$1,0),"")</f>
        <v/>
      </c>
      <c r="BA472" s="46" t="str">
        <f>IF(Y472&lt;&gt;"","-" &amp;TEXT(comp[[#This Row],[Hf]],"0.#") &amp;TEXT(Y$1,0),"")</f>
        <v/>
      </c>
      <c r="BB472" s="46" t="str">
        <f>IF(Z472&lt;&gt;"","-" &amp;TEXT(comp[[#This Row],[Ge]],"0.#") &amp;TEXT(Z$1,0),"")</f>
        <v/>
      </c>
      <c r="BC472" s="46" t="str">
        <f>IF(AA472&lt;&gt;"","-" &amp;TEXT(comp[[#This Row],[Mn]],"0.#") &amp;TEXT(AA$1,0),"")</f>
        <v/>
      </c>
      <c r="BD472" s="46" t="str">
        <f>IF(AB472&lt;&gt;"","-" &amp;TEXT(comp[[#This Row],[Sc]],"0.#") &amp;TEXT(AB$1,0),"")</f>
        <v/>
      </c>
      <c r="BE472" s="46" t="str">
        <f>IF(AC472&lt;&gt;"","-" &amp;TEXT(comp[[#This Row],[Ru]],"0.#") &amp;TEXT(AC$1,0),"")</f>
        <v/>
      </c>
      <c r="BF472" s="46" t="str">
        <f>IF(AD472&lt;&gt;"","-" &amp;TEXT(comp[[#This Row],[Ce]],"0.#") &amp;TEXT(AD$1,0),"")</f>
        <v/>
      </c>
      <c r="BG472" s="46" t="str">
        <f>IF(AE472&lt;&gt;"","-" &amp;TEXT([1]comp!$AE472,"0.#") &amp;TEXT(AE$1,0),"")</f>
        <v/>
      </c>
      <c r="BH472" s="28" t="str">
        <f>[1]comp!$D472 &amp; [1]comp!$E472</f>
        <v>2-6GStewart, C. A., Murray, S. P., Suzuki, A., Pollock, T. M. &amp; Levi, C. G. Accelerated discovery of oxidation resistant CoNi-base γ/γ’ alloys with high L12 solvus and low density. Mater. Des. 189, (2020).</v>
      </c>
      <c r="BI472" s="36" t="str">
        <f t="shared" si="37"/>
        <v>Co-32.5Ni-11.7Al-3.3Cr-4.4W-1.5Ta</v>
      </c>
      <c r="BJ472" s="28" t="s">
        <v>2042</v>
      </c>
      <c r="BK472" t="str">
        <f t="shared" si="38"/>
        <v>-11.7Al-3.3Cr-4.4W-1.5Ta-32.5Ni</v>
      </c>
      <c r="BL472"/>
      <c r="BM472"/>
      <c r="BN472"/>
      <c r="BO472"/>
    </row>
    <row r="473" spans="1:67" s="31" customFormat="1" x14ac:dyDescent="0.3">
      <c r="A473" s="26" t="str">
        <f t="shared" si="35"/>
        <v>Co-34.8Ni-14.Al-3.3Cr-4.4W-3.5Ta</v>
      </c>
      <c r="B473" s="30" t="s">
        <v>1483</v>
      </c>
      <c r="C473" s="30" t="s">
        <v>3091</v>
      </c>
      <c r="D473" s="34" t="s">
        <v>938</v>
      </c>
      <c r="E473" s="28" t="s">
        <v>936</v>
      </c>
      <c r="F473" s="28">
        <v>491</v>
      </c>
      <c r="G473" s="54">
        <f t="shared" si="36"/>
        <v>40.000000000000007</v>
      </c>
      <c r="H473" s="56">
        <v>34.799999999999997</v>
      </c>
      <c r="I473" s="56">
        <v>14</v>
      </c>
      <c r="J473" s="56">
        <v>3.3</v>
      </c>
      <c r="K473" s="56">
        <v>4.4000000000000004</v>
      </c>
      <c r="L473" s="56"/>
      <c r="M473" s="56">
        <v>3.5</v>
      </c>
      <c r="N473" s="56"/>
      <c r="O473" s="56"/>
      <c r="P473" s="56"/>
      <c r="Q473" s="52"/>
      <c r="R473" s="52"/>
      <c r="S473" s="52"/>
      <c r="T473" s="56"/>
      <c r="U473" s="56"/>
      <c r="V473" s="56"/>
      <c r="W473" s="56"/>
      <c r="X473" s="56"/>
      <c r="Y473" s="56"/>
      <c r="Z473" s="56"/>
      <c r="AA473" s="56"/>
      <c r="AB473" s="56"/>
      <c r="AC473" s="56"/>
      <c r="AD473" s="56"/>
      <c r="AE473" s="56"/>
      <c r="AF473" s="28">
        <f t="shared" si="40"/>
        <v>8.7050039999999989</v>
      </c>
      <c r="AG473" s="28"/>
      <c r="AH473" s="28"/>
      <c r="AI473" s="46" t="s">
        <v>1</v>
      </c>
      <c r="AJ473" s="46" t="str">
        <f>IF(I473&lt;&gt;"","-" &amp;TEXT([1]comp!$I473,"0.#") &amp;TEXT(I$1,0),"")</f>
        <v>-14.Al</v>
      </c>
      <c r="AK473" s="46" t="str">
        <f>IF(K473&lt;&gt;"","-" &amp;TEXT(comp[[#This Row],[W]],"0.#") &amp;TEXT(K$1,0),"")</f>
        <v>-4.4W</v>
      </c>
      <c r="AL473" s="46" t="str">
        <f>IF(H473&lt;&gt;"","-" &amp;TEXT(comp[[#This Row],[Ni]],"0.#") &amp;TEXT(H$1,0),"")</f>
        <v>-34.8Ni</v>
      </c>
      <c r="AM473" s="46" t="str">
        <f>IF(J473&lt;&gt;"","-" &amp;TEXT(comp[[#This Row],[Cr]],"0.#") &amp;TEXT(J$1,0),"")</f>
        <v>-3.3Cr</v>
      </c>
      <c r="AN473" s="46" t="str">
        <f>IF(M473&lt;&gt;"","-" &amp;TEXT(comp[[#This Row],[Ta]],"0.#") &amp;TEXT(M$1,0),"")</f>
        <v>-3.5Ta</v>
      </c>
      <c r="AO473" s="46" t="str">
        <f>IF(N473&lt;&gt;"","-" &amp;TEXT(comp[[#This Row],[Nb]],"0.#") &amp;TEXT(N$1,0),"")</f>
        <v/>
      </c>
      <c r="AP473" s="46" t="str">
        <f>IF(O473&lt;&gt;"","-" &amp;TEXT(comp[[#This Row],[V]],"0.#") &amp;TEXT(O$1,0),"")</f>
        <v/>
      </c>
      <c r="AQ473" s="46" t="str">
        <f>IF(L473&lt;&gt;"","-" &amp;TEXT(comp[[#This Row],[Ti]],"0.#") &amp;TEXT(L$1,0),"")</f>
        <v/>
      </c>
      <c r="AR473" s="46" t="str">
        <f>IF(P473&lt;&gt;"","-" &amp;TEXT(comp[[#This Row],[Mo]],"0.#") &amp;TEXT(P$1,0),"")</f>
        <v/>
      </c>
      <c r="AS473" s="46" t="str">
        <f>IF(Q473&lt;&gt;"","-" &amp;TEXT(comp[[#This Row],[C]],"0.##") &amp;TEXT(Q$1,0),"")</f>
        <v/>
      </c>
      <c r="AT473" s="46" t="str">
        <f>IF(R473&lt;&gt;"","-" &amp;TEXT(comp[[#This Row],[Zr]],"0.##") &amp;TEXT(R$1,0),"")</f>
        <v/>
      </c>
      <c r="AU473" s="46" t="str">
        <f>IF(S473&lt;&gt;"","-" &amp;TEXT(comp[[#This Row],[B]],"0.##") &amp;TEXT(S$1,0),"")</f>
        <v/>
      </c>
      <c r="AV473" s="46" t="str">
        <f>IF(T473&lt;&gt;"","-" &amp;TEXT(comp[[#This Row],[Ir]],"0.#") &amp;TEXT(T$1,0),"")</f>
        <v/>
      </c>
      <c r="AW473" s="46" t="str">
        <f>IF(U473&lt;&gt;"","-" &amp;TEXT(comp[[#This Row],[Re]],"0.#") &amp;TEXT(U$1,0),"")</f>
        <v/>
      </c>
      <c r="AX473" s="46" t="str">
        <f>IF(V473&lt;&gt;"","-" &amp;TEXT(comp[[#This Row],[Si]],"0.#") &amp;TEXT(V$1,0),"")</f>
        <v/>
      </c>
      <c r="AY473" s="46" t="str">
        <f>IF(W473&lt;&gt;"","-" &amp;TEXT(comp[[#This Row],[Fe]],"0.#") &amp;TEXT(W$1,0),"")</f>
        <v/>
      </c>
      <c r="AZ473" s="46" t="str">
        <f>IF(X473&lt;&gt;"","-" &amp;TEXT(comp[[#This Row],[Y]],"0.#") &amp;TEXT(X$1,0),"")</f>
        <v/>
      </c>
      <c r="BA473" s="46" t="str">
        <f>IF(Y473&lt;&gt;"","-" &amp;TEXT(comp[[#This Row],[Hf]],"0.#") &amp;TEXT(Y$1,0),"")</f>
        <v/>
      </c>
      <c r="BB473" s="46" t="str">
        <f>IF(Z473&lt;&gt;"","-" &amp;TEXT(comp[[#This Row],[Ge]],"0.#") &amp;TEXT(Z$1,0),"")</f>
        <v/>
      </c>
      <c r="BC473" s="46" t="str">
        <f>IF(AA473&lt;&gt;"","-" &amp;TEXT(comp[[#This Row],[Mn]],"0.#") &amp;TEXT(AA$1,0),"")</f>
        <v/>
      </c>
      <c r="BD473" s="46" t="str">
        <f>IF(AB473&lt;&gt;"","-" &amp;TEXT(comp[[#This Row],[Sc]],"0.#") &amp;TEXT(AB$1,0),"")</f>
        <v/>
      </c>
      <c r="BE473" s="46" t="str">
        <f>IF(AC473&lt;&gt;"","-" &amp;TEXT(comp[[#This Row],[Ru]],"0.#") &amp;TEXT(AC$1,0),"")</f>
        <v/>
      </c>
      <c r="BF473" s="46" t="str">
        <f>IF(AD473&lt;&gt;"","-" &amp;TEXT(comp[[#This Row],[Ce]],"0.#") &amp;TEXT(AD$1,0),"")</f>
        <v/>
      </c>
      <c r="BG473" s="46" t="str">
        <f>IF(AE473&lt;&gt;"","-" &amp;TEXT([1]comp!$AE473,"0.#") &amp;TEXT(AE$1,0),"")</f>
        <v/>
      </c>
      <c r="BH473" s="28" t="str">
        <f>[1]comp!$D473 &amp; [1]comp!$E473</f>
        <v>SB-CoNi-8Stewart, C. A., Murray, S. P., Suzuki, A., Pollock, T. M. &amp; Levi, C. G. Accelerated discovery of oxidation resistant CoNi-base γ/γ’ alloys with high L12 solvus and low density. Mater. Des. 189, (2020).</v>
      </c>
      <c r="BI473" s="36" t="str">
        <f t="shared" si="37"/>
        <v>Co-34.8Ni-14.Al-3.3Cr-4.4W-3.5Ta</v>
      </c>
      <c r="BJ473" s="28" t="s">
        <v>1854</v>
      </c>
      <c r="BK473" t="str">
        <f t="shared" si="38"/>
        <v>-14.Al-3.3Cr-4.4W-3.5Ta-34.8Ni</v>
      </c>
      <c r="BL473"/>
      <c r="BM473"/>
      <c r="BN473"/>
      <c r="BO473"/>
    </row>
    <row r="474" spans="1:67" s="31" customFormat="1" x14ac:dyDescent="0.3">
      <c r="A474" s="26" t="str">
        <f t="shared" si="35"/>
        <v>Co-35.2Ni-14.3Al-5.9Cr-1.W-3.2Ta</v>
      </c>
      <c r="B474" s="60" t="s">
        <v>1482</v>
      </c>
      <c r="C474" s="60" t="s">
        <v>3092</v>
      </c>
      <c r="D474" s="65" t="s">
        <v>939</v>
      </c>
      <c r="E474" s="44" t="s">
        <v>936</v>
      </c>
      <c r="F474" s="44">
        <v>492</v>
      </c>
      <c r="G474" s="54">
        <f t="shared" si="36"/>
        <v>40.4</v>
      </c>
      <c r="H474" s="54">
        <v>35.200000000000003</v>
      </c>
      <c r="I474" s="54">
        <v>14.3</v>
      </c>
      <c r="J474" s="54">
        <v>5.9</v>
      </c>
      <c r="K474" s="54">
        <v>1</v>
      </c>
      <c r="L474" s="54"/>
      <c r="M474" s="54">
        <v>3.2</v>
      </c>
      <c r="N474" s="54"/>
      <c r="O474" s="54"/>
      <c r="P474" s="54"/>
      <c r="Q474" s="50"/>
      <c r="R474" s="50"/>
      <c r="S474" s="50"/>
      <c r="T474" s="54"/>
      <c r="U474" s="54"/>
      <c r="V474" s="54"/>
      <c r="W474" s="54"/>
      <c r="X474" s="54"/>
      <c r="Y474" s="54"/>
      <c r="Z474" s="54"/>
      <c r="AA474" s="54"/>
      <c r="AB474" s="54"/>
      <c r="AC474" s="54"/>
      <c r="AD474" s="54"/>
      <c r="AE474" s="54"/>
      <c r="AF474" s="44">
        <f t="shared" si="40"/>
        <v>8.2668260000000018</v>
      </c>
      <c r="AG474" s="44"/>
      <c r="AH474" s="44"/>
      <c r="AI474" s="46" t="s">
        <v>1</v>
      </c>
      <c r="AJ474" s="46" t="str">
        <f>IF(I474&lt;&gt;"","-" &amp;TEXT([1]comp!$I474,"0.#") &amp;TEXT(I$1,0),"")</f>
        <v>-14.3Al</v>
      </c>
      <c r="AK474" s="46" t="str">
        <f>IF(K474&lt;&gt;"","-" &amp;TEXT(comp[[#This Row],[W]],"0.#") &amp;TEXT(K$1,0),"")</f>
        <v>-1.W</v>
      </c>
      <c r="AL474" s="46" t="str">
        <f>IF(H474&lt;&gt;"","-" &amp;TEXT(comp[[#This Row],[Ni]],"0.#") &amp;TEXT(H$1,0),"")</f>
        <v>-35.2Ni</v>
      </c>
      <c r="AM474" s="46" t="str">
        <f>IF(J474&lt;&gt;"","-" &amp;TEXT(comp[[#This Row],[Cr]],"0.#") &amp;TEXT(J$1,0),"")</f>
        <v>-5.9Cr</v>
      </c>
      <c r="AN474" s="46" t="str">
        <f>IF(M474&lt;&gt;"","-" &amp;TEXT(comp[[#This Row],[Ta]],"0.#") &amp;TEXT(M$1,0),"")</f>
        <v>-3.2Ta</v>
      </c>
      <c r="AO474" s="46" t="str">
        <f>IF(N474&lt;&gt;"","-" &amp;TEXT(comp[[#This Row],[Nb]],"0.#") &amp;TEXT(N$1,0),"")</f>
        <v/>
      </c>
      <c r="AP474" s="46" t="str">
        <f>IF(O474&lt;&gt;"","-" &amp;TEXT(comp[[#This Row],[V]],"0.#") &amp;TEXT(O$1,0),"")</f>
        <v/>
      </c>
      <c r="AQ474" s="46" t="str">
        <f>IF(L474&lt;&gt;"","-" &amp;TEXT(comp[[#This Row],[Ti]],"0.#") &amp;TEXT(L$1,0),"")</f>
        <v/>
      </c>
      <c r="AR474" s="46" t="str">
        <f>IF(P474&lt;&gt;"","-" &amp;TEXT(comp[[#This Row],[Mo]],"0.#") &amp;TEXT(P$1,0),"")</f>
        <v/>
      </c>
      <c r="AS474" s="46" t="str">
        <f>IF(Q474&lt;&gt;"","-" &amp;TEXT(comp[[#This Row],[C]],"0.##") &amp;TEXT(Q$1,0),"")</f>
        <v/>
      </c>
      <c r="AT474" s="46" t="str">
        <f>IF(R474&lt;&gt;"","-" &amp;TEXT(comp[[#This Row],[Zr]],"0.##") &amp;TEXT(R$1,0),"")</f>
        <v/>
      </c>
      <c r="AU474" s="46" t="str">
        <f>IF(S474&lt;&gt;"","-" &amp;TEXT(comp[[#This Row],[B]],"0.##") &amp;TEXT(S$1,0),"")</f>
        <v/>
      </c>
      <c r="AV474" s="46" t="str">
        <f>IF(T474&lt;&gt;"","-" &amp;TEXT(comp[[#This Row],[Ir]],"0.#") &amp;TEXT(T$1,0),"")</f>
        <v/>
      </c>
      <c r="AW474" s="46" t="str">
        <f>IF(U474&lt;&gt;"","-" &amp;TEXT(comp[[#This Row],[Re]],"0.#") &amp;TEXT(U$1,0),"")</f>
        <v/>
      </c>
      <c r="AX474" s="46" t="str">
        <f>IF(V474&lt;&gt;"","-" &amp;TEXT(comp[[#This Row],[Si]],"0.#") &amp;TEXT(V$1,0),"")</f>
        <v/>
      </c>
      <c r="AY474" s="46" t="str">
        <f>IF(W474&lt;&gt;"","-" &amp;TEXT(comp[[#This Row],[Fe]],"0.#") &amp;TEXT(W$1,0),"")</f>
        <v/>
      </c>
      <c r="AZ474" s="46" t="str">
        <f>IF(X474&lt;&gt;"","-" &amp;TEXT(comp[[#This Row],[Y]],"0.#") &amp;TEXT(X$1,0),"")</f>
        <v/>
      </c>
      <c r="BA474" s="46" t="str">
        <f>IF(Y474&lt;&gt;"","-" &amp;TEXT(comp[[#This Row],[Hf]],"0.#") &amp;TEXT(Y$1,0),"")</f>
        <v/>
      </c>
      <c r="BB474" s="46" t="str">
        <f>IF(Z474&lt;&gt;"","-" &amp;TEXT(comp[[#This Row],[Ge]],"0.#") &amp;TEXT(Z$1,0),"")</f>
        <v/>
      </c>
      <c r="BC474" s="46" t="str">
        <f>IF(AA474&lt;&gt;"","-" &amp;TEXT(comp[[#This Row],[Mn]],"0.#") &amp;TEXT(AA$1,0),"")</f>
        <v/>
      </c>
      <c r="BD474" s="46" t="str">
        <f>IF(AB474&lt;&gt;"","-" &amp;TEXT(comp[[#This Row],[Sc]],"0.#") &amp;TEXT(AB$1,0),"")</f>
        <v/>
      </c>
      <c r="BE474" s="46" t="str">
        <f>IF(AC474&lt;&gt;"","-" &amp;TEXT(comp[[#This Row],[Ru]],"0.#") &amp;TEXT(AC$1,0),"")</f>
        <v/>
      </c>
      <c r="BF474" s="46" t="str">
        <f>IF(AD474&lt;&gt;"","-" &amp;TEXT(comp[[#This Row],[Ce]],"0.#") &amp;TEXT(AD$1,0),"")</f>
        <v/>
      </c>
      <c r="BG474" s="46" t="str">
        <f>IF(AE474&lt;&gt;"","-" &amp;TEXT([1]comp!$AE474,"0.#") &amp;TEXT(AE$1,0),"")</f>
        <v/>
      </c>
      <c r="BH474" s="44" t="str">
        <f>[1]comp!$D474 &amp; [1]comp!$E474</f>
        <v>SB-CoNi-9Stewart, C. A., Murray, S. P., Suzuki, A., Pollock, T. M. &amp; Levi, C. G. Accelerated discovery of oxidation resistant CoNi-base γ/γ’ alloys with high L12 solvus and low density. Mater. Des. 189, (2020).</v>
      </c>
      <c r="BI474" s="63" t="str">
        <f t="shared" si="37"/>
        <v>Co-35.2Ni-14.3Al-5.9Cr-1.W-3.2Ta</v>
      </c>
      <c r="BJ474" s="44" t="s">
        <v>1855</v>
      </c>
      <c r="BK474" t="str">
        <f t="shared" si="38"/>
        <v>-14.3Al-5.9Cr-1.W-3.2Ta-35.2Ni</v>
      </c>
      <c r="BL474"/>
      <c r="BM474"/>
      <c r="BN474"/>
      <c r="BO474"/>
    </row>
    <row r="475" spans="1:67" s="31" customFormat="1" x14ac:dyDescent="0.3">
      <c r="A475" s="26" t="str">
        <f t="shared" si="35"/>
        <v>Co-37.1Ni-13.1Al-5.5Cr-1.W-3.5Ta</v>
      </c>
      <c r="B475" s="60" t="s">
        <v>1482</v>
      </c>
      <c r="C475" s="60" t="s">
        <v>3093</v>
      </c>
      <c r="D475" s="65" t="s">
        <v>940</v>
      </c>
      <c r="E475" s="44" t="s">
        <v>936</v>
      </c>
      <c r="F475" s="44">
        <v>493</v>
      </c>
      <c r="G475" s="54">
        <f t="shared" si="36"/>
        <v>39.799999999999997</v>
      </c>
      <c r="H475" s="54">
        <v>37.1</v>
      </c>
      <c r="I475" s="54">
        <v>13.1</v>
      </c>
      <c r="J475" s="54">
        <v>5.5</v>
      </c>
      <c r="K475" s="54">
        <v>1</v>
      </c>
      <c r="L475" s="54"/>
      <c r="M475" s="54">
        <v>3.5</v>
      </c>
      <c r="N475" s="54"/>
      <c r="O475" s="54"/>
      <c r="P475" s="54"/>
      <c r="Q475" s="50"/>
      <c r="R475" s="50"/>
      <c r="S475" s="50"/>
      <c r="T475" s="54"/>
      <c r="U475" s="54"/>
      <c r="V475" s="54"/>
      <c r="W475" s="54"/>
      <c r="X475" s="54"/>
      <c r="Y475" s="54"/>
      <c r="Z475" s="54"/>
      <c r="AA475" s="54"/>
      <c r="AB475" s="54"/>
      <c r="AC475" s="54"/>
      <c r="AD475" s="54"/>
      <c r="AE475" s="54"/>
      <c r="AF475" s="44">
        <f t="shared" si="40"/>
        <v>8.3714680000000001</v>
      </c>
      <c r="AG475" s="44">
        <v>8.65</v>
      </c>
      <c r="AH475" s="44"/>
      <c r="AI475" s="46" t="s">
        <v>1</v>
      </c>
      <c r="AJ475" s="46" t="str">
        <f>IF(I475&lt;&gt;"","-" &amp;TEXT([1]comp!$I475,"0.#") &amp;TEXT(I$1,0),"")</f>
        <v>-13.1Al</v>
      </c>
      <c r="AK475" s="46" t="str">
        <f>IF(K475&lt;&gt;"","-" &amp;TEXT(comp[[#This Row],[W]],"0.#") &amp;TEXT(K$1,0),"")</f>
        <v>-1.W</v>
      </c>
      <c r="AL475" s="46" t="str">
        <f>IF(H475&lt;&gt;"","-" &amp;TEXT(comp[[#This Row],[Ni]],"0.#") &amp;TEXT(H$1,0),"")</f>
        <v>-37.1Ni</v>
      </c>
      <c r="AM475" s="46" t="str">
        <f>IF(J475&lt;&gt;"","-" &amp;TEXT(comp[[#This Row],[Cr]],"0.#") &amp;TEXT(J$1,0),"")</f>
        <v>-5.5Cr</v>
      </c>
      <c r="AN475" s="46" t="str">
        <f>IF(M475&lt;&gt;"","-" &amp;TEXT(comp[[#This Row],[Ta]],"0.#") &amp;TEXT(M$1,0),"")</f>
        <v>-3.5Ta</v>
      </c>
      <c r="AO475" s="46" t="str">
        <f>IF(N475&lt;&gt;"","-" &amp;TEXT(comp[[#This Row],[Nb]],"0.#") &amp;TEXT(N$1,0),"")</f>
        <v/>
      </c>
      <c r="AP475" s="46" t="str">
        <f>IF(O475&lt;&gt;"","-" &amp;TEXT(comp[[#This Row],[V]],"0.#") &amp;TEXT(O$1,0),"")</f>
        <v/>
      </c>
      <c r="AQ475" s="46" t="str">
        <f>IF(L475&lt;&gt;"","-" &amp;TEXT(comp[[#This Row],[Ti]],"0.#") &amp;TEXT(L$1,0),"")</f>
        <v/>
      </c>
      <c r="AR475" s="46" t="str">
        <f>IF(P475&lt;&gt;"","-" &amp;TEXT(comp[[#This Row],[Mo]],"0.#") &amp;TEXT(P$1,0),"")</f>
        <v/>
      </c>
      <c r="AS475" s="46" t="str">
        <f>IF(Q475&lt;&gt;"","-" &amp;TEXT(comp[[#This Row],[C]],"0.##") &amp;TEXT(Q$1,0),"")</f>
        <v/>
      </c>
      <c r="AT475" s="46" t="str">
        <f>IF(R475&lt;&gt;"","-" &amp;TEXT(comp[[#This Row],[Zr]],"0.##") &amp;TEXT(R$1,0),"")</f>
        <v/>
      </c>
      <c r="AU475" s="46" t="str">
        <f>IF(S475&lt;&gt;"","-" &amp;TEXT(comp[[#This Row],[B]],"0.##") &amp;TEXT(S$1,0),"")</f>
        <v/>
      </c>
      <c r="AV475" s="46" t="str">
        <f>IF(T475&lt;&gt;"","-" &amp;TEXT(comp[[#This Row],[Ir]],"0.#") &amp;TEXT(T$1,0),"")</f>
        <v/>
      </c>
      <c r="AW475" s="46" t="str">
        <f>IF(U475&lt;&gt;"","-" &amp;TEXT(comp[[#This Row],[Re]],"0.#") &amp;TEXT(U$1,0),"")</f>
        <v/>
      </c>
      <c r="AX475" s="46" t="str">
        <f>IF(V475&lt;&gt;"","-" &amp;TEXT(comp[[#This Row],[Si]],"0.#") &amp;TEXT(V$1,0),"")</f>
        <v/>
      </c>
      <c r="AY475" s="46" t="str">
        <f>IF(W475&lt;&gt;"","-" &amp;TEXT(comp[[#This Row],[Fe]],"0.#") &amp;TEXT(W$1,0),"")</f>
        <v/>
      </c>
      <c r="AZ475" s="46" t="str">
        <f>IF(X475&lt;&gt;"","-" &amp;TEXT(comp[[#This Row],[Y]],"0.#") &amp;TEXT(X$1,0),"")</f>
        <v/>
      </c>
      <c r="BA475" s="46" t="str">
        <f>IF(Y475&lt;&gt;"","-" &amp;TEXT(comp[[#This Row],[Hf]],"0.#") &amp;TEXT(Y$1,0),"")</f>
        <v/>
      </c>
      <c r="BB475" s="46" t="str">
        <f>IF(Z475&lt;&gt;"","-" &amp;TEXT(comp[[#This Row],[Ge]],"0.#") &amp;TEXT(Z$1,0),"")</f>
        <v/>
      </c>
      <c r="BC475" s="46" t="str">
        <f>IF(AA475&lt;&gt;"","-" &amp;TEXT(comp[[#This Row],[Mn]],"0.#") &amp;TEXT(AA$1,0),"")</f>
        <v/>
      </c>
      <c r="BD475" s="46" t="str">
        <f>IF(AB475&lt;&gt;"","-" &amp;TEXT(comp[[#This Row],[Sc]],"0.#") &amp;TEXT(AB$1,0),"")</f>
        <v/>
      </c>
      <c r="BE475" s="46" t="str">
        <f>IF(AC475&lt;&gt;"","-" &amp;TEXT(comp[[#This Row],[Ru]],"0.#") &amp;TEXT(AC$1,0),"")</f>
        <v/>
      </c>
      <c r="BF475" s="46" t="str">
        <f>IF(AD475&lt;&gt;"","-" &amp;TEXT(comp[[#This Row],[Ce]],"0.#") &amp;TEXT(AD$1,0),"")</f>
        <v/>
      </c>
      <c r="BG475" s="46" t="str">
        <f>IF(AE475&lt;&gt;"","-" &amp;TEXT([1]comp!$AE475,"0.#") &amp;TEXT(AE$1,0),"")</f>
        <v/>
      </c>
      <c r="BH475" s="44" t="str">
        <f>[1]comp!$D475 &amp; [1]comp!$E475</f>
        <v>SB-CoNi-10Stewart, C. A., Murray, S. P., Suzuki, A., Pollock, T. M. &amp; Levi, C. G. Accelerated discovery of oxidation resistant CoNi-base γ/γ’ alloys with high L12 solvus and low density. Mater. Des. 189, (2020).</v>
      </c>
      <c r="BI475" s="63" t="str">
        <f t="shared" si="37"/>
        <v>Co-37.1Ni-13.1Al-5.5Cr-1.W-3.5Ta</v>
      </c>
      <c r="BJ475" s="44" t="s">
        <v>1853</v>
      </c>
      <c r="BK475" t="str">
        <f t="shared" si="38"/>
        <v>-13.1Al-5.5Cr-1.W-3.5Ta-37.1Ni</v>
      </c>
      <c r="BL475"/>
      <c r="BM475"/>
      <c r="BN475"/>
      <c r="BO475"/>
    </row>
    <row r="476" spans="1:67" s="31" customFormat="1" x14ac:dyDescent="0.3">
      <c r="A476" s="26" t="str">
        <f t="shared" si="35"/>
        <v>Co-36.8Ni-13.3Al-5.8Cr-1.W-3.5Ta-0.Hf-0.06C-0.08B-0.Y</v>
      </c>
      <c r="B476" s="60" t="s">
        <v>1482</v>
      </c>
      <c r="C476" s="60" t="s">
        <v>3094</v>
      </c>
      <c r="D476" s="65" t="s">
        <v>941</v>
      </c>
      <c r="E476" s="44" t="s">
        <v>936</v>
      </c>
      <c r="F476" s="44">
        <v>494</v>
      </c>
      <c r="G476" s="54">
        <f t="shared" si="36"/>
        <v>39.430000000000007</v>
      </c>
      <c r="H476" s="54">
        <v>36.799999999999997</v>
      </c>
      <c r="I476" s="54">
        <v>13.3</v>
      </c>
      <c r="J476" s="54">
        <v>5.8</v>
      </c>
      <c r="K476" s="54">
        <v>1</v>
      </c>
      <c r="L476" s="54"/>
      <c r="M476" s="54">
        <v>3.5</v>
      </c>
      <c r="N476" s="54"/>
      <c r="O476" s="54"/>
      <c r="P476" s="54"/>
      <c r="Q476" s="50">
        <v>0.06</v>
      </c>
      <c r="R476" s="50"/>
      <c r="S476" s="50">
        <v>0.08</v>
      </c>
      <c r="T476" s="54"/>
      <c r="U476" s="54"/>
      <c r="V476" s="54"/>
      <c r="W476" s="54"/>
      <c r="X476" s="54">
        <v>4.0000000000000001E-3</v>
      </c>
      <c r="Y476" s="54">
        <v>2.5999999999999999E-2</v>
      </c>
      <c r="Z476" s="54"/>
      <c r="AA476" s="54"/>
      <c r="AB476" s="54"/>
      <c r="AC476" s="54"/>
      <c r="AD476" s="54"/>
      <c r="AE476" s="54"/>
      <c r="AF476" s="44">
        <f t="shared" si="40"/>
        <v>8.34574748</v>
      </c>
      <c r="AG476" s="44"/>
      <c r="AH476" s="44"/>
      <c r="AI476" s="46" t="s">
        <v>1</v>
      </c>
      <c r="AJ476" s="46" t="str">
        <f>IF(I476&lt;&gt;"","-" &amp;TEXT([1]comp!$I476,"0.#") &amp;TEXT(I$1,0),"")</f>
        <v>-13.3Al</v>
      </c>
      <c r="AK476" s="46" t="str">
        <f>IF(K476&lt;&gt;"","-" &amp;TEXT(comp[[#This Row],[W]],"0.#") &amp;TEXT(K$1,0),"")</f>
        <v>-1.W</v>
      </c>
      <c r="AL476" s="46" t="str">
        <f>IF(H476&lt;&gt;"","-" &amp;TEXT(comp[[#This Row],[Ni]],"0.#") &amp;TEXT(H$1,0),"")</f>
        <v>-36.8Ni</v>
      </c>
      <c r="AM476" s="46" t="str">
        <f>IF(J476&lt;&gt;"","-" &amp;TEXT(comp[[#This Row],[Cr]],"0.#") &amp;TEXT(J$1,0),"")</f>
        <v>-5.8Cr</v>
      </c>
      <c r="AN476" s="46" t="str">
        <f>IF(M476&lt;&gt;"","-" &amp;TEXT(comp[[#This Row],[Ta]],"0.#") &amp;TEXT(M$1,0),"")</f>
        <v>-3.5Ta</v>
      </c>
      <c r="AO476" s="46" t="str">
        <f>IF(N476&lt;&gt;"","-" &amp;TEXT(comp[[#This Row],[Nb]],"0.#") &amp;TEXT(N$1,0),"")</f>
        <v/>
      </c>
      <c r="AP476" s="46" t="str">
        <f>IF(O476&lt;&gt;"","-" &amp;TEXT(comp[[#This Row],[V]],"0.#") &amp;TEXT(O$1,0),"")</f>
        <v/>
      </c>
      <c r="AQ476" s="46" t="str">
        <f>IF(L476&lt;&gt;"","-" &amp;TEXT(comp[[#This Row],[Ti]],"0.#") &amp;TEXT(L$1,0),"")</f>
        <v/>
      </c>
      <c r="AR476" s="46" t="str">
        <f>IF(P476&lt;&gt;"","-" &amp;TEXT(comp[[#This Row],[Mo]],"0.#") &amp;TEXT(P$1,0),"")</f>
        <v/>
      </c>
      <c r="AS476" s="46" t="str">
        <f>IF(Q476&lt;&gt;"","-" &amp;TEXT(comp[[#This Row],[C]],"0.##") &amp;TEXT(Q$1,0),"")</f>
        <v>-0.06C</v>
      </c>
      <c r="AT476" s="46" t="str">
        <f>IF(R476&lt;&gt;"","-" &amp;TEXT(comp[[#This Row],[Zr]],"0.##") &amp;TEXT(R$1,0),"")</f>
        <v/>
      </c>
      <c r="AU476" s="46" t="str">
        <f>IF(S476&lt;&gt;"","-" &amp;TEXT(comp[[#This Row],[B]],"0.##") &amp;TEXT(S$1,0),"")</f>
        <v>-0.08B</v>
      </c>
      <c r="AV476" s="46" t="str">
        <f>IF(T476&lt;&gt;"","-" &amp;TEXT(comp[[#This Row],[Ir]],"0.#") &amp;TEXT(T$1,0),"")</f>
        <v/>
      </c>
      <c r="AW476" s="46" t="str">
        <f>IF(U476&lt;&gt;"","-" &amp;TEXT(comp[[#This Row],[Re]],"0.#") &amp;TEXT(U$1,0),"")</f>
        <v/>
      </c>
      <c r="AX476" s="46" t="str">
        <f>IF(V476&lt;&gt;"","-" &amp;TEXT(comp[[#This Row],[Si]],"0.#") &amp;TEXT(V$1,0),"")</f>
        <v/>
      </c>
      <c r="AY476" s="46" t="str">
        <f>IF(W476&lt;&gt;"","-" &amp;TEXT(comp[[#This Row],[Fe]],"0.#") &amp;TEXT(W$1,0),"")</f>
        <v/>
      </c>
      <c r="AZ476" s="46" t="str">
        <f>IF(X476&lt;&gt;"","-" &amp;TEXT(comp[[#This Row],[Y]],"0.#") &amp;TEXT(X$1,0),"")</f>
        <v>-0.Y</v>
      </c>
      <c r="BA476" s="46" t="str">
        <f>IF(Y476&lt;&gt;"","-" &amp;TEXT(comp[[#This Row],[Hf]],"0.#") &amp;TEXT(Y$1,0),"")</f>
        <v>-0.Hf</v>
      </c>
      <c r="BB476" s="46" t="str">
        <f>IF(Z476&lt;&gt;"","-" &amp;TEXT(comp[[#This Row],[Ge]],"0.#") &amp;TEXT(Z$1,0),"")</f>
        <v/>
      </c>
      <c r="BC476" s="46" t="str">
        <f>IF(AA476&lt;&gt;"","-" &amp;TEXT(comp[[#This Row],[Mn]],"0.#") &amp;TEXT(AA$1,0),"")</f>
        <v/>
      </c>
      <c r="BD476" s="46" t="str">
        <f>IF(AB476&lt;&gt;"","-" &amp;TEXT(comp[[#This Row],[Sc]],"0.#") &amp;TEXT(AB$1,0),"")</f>
        <v/>
      </c>
      <c r="BE476" s="46" t="str">
        <f>IF(AC476&lt;&gt;"","-" &amp;TEXT(comp[[#This Row],[Ru]],"0.#") &amp;TEXT(AC$1,0),"")</f>
        <v/>
      </c>
      <c r="BF476" s="46" t="str">
        <f>IF(AD476&lt;&gt;"","-" &amp;TEXT(comp[[#This Row],[Ce]],"0.#") &amp;TEXT(AD$1,0),"")</f>
        <v/>
      </c>
      <c r="BG476" s="46" t="str">
        <f>IF(AE476&lt;&gt;"","-" &amp;TEXT([1]comp!$AE476,"0.#") &amp;TEXT(AE$1,0),"")</f>
        <v/>
      </c>
      <c r="BH476" s="44" t="str">
        <f>[1]comp!$D476 &amp; [1]comp!$E476</f>
        <v>SB-CoNi-10+Stewart, C. A., Murray, S. P., Suzuki, A., Pollock, T. M. &amp; Levi, C. G. Accelerated discovery of oxidation resistant CoNi-base γ/γ’ alloys with high L12 solvus and low density. Mater. Des. 189, (2020).</v>
      </c>
      <c r="BI476" s="63" t="str">
        <f t="shared" si="37"/>
        <v>Co-36.8Ni-13.3Al-5.8Cr-1.W-3.5Ta-0.Hf-0.06C-0.08B-0.Y</v>
      </c>
      <c r="BJ476" s="44" t="s">
        <v>2043</v>
      </c>
      <c r="BK476" t="str">
        <f t="shared" si="38"/>
        <v>-13.3Al-5.8Cr-0.Y-1.W-3.5Ta-36.8Ni-0.06C-0.08B-0.Hf</v>
      </c>
      <c r="BL476"/>
      <c r="BM476"/>
      <c r="BN476"/>
      <c r="BO476"/>
    </row>
    <row r="477" spans="1:67" s="31" customFormat="1" x14ac:dyDescent="0.3">
      <c r="A477" s="26" t="str">
        <f t="shared" ref="A477:A540" si="41">TEXT(AI477,0) &amp;TEXT(AL477,0) &amp;TEXT(AY477,0) &amp;TEXT(AJ477,0) &amp;TEXT(AM477,0) &amp;TEXT(AK477,0) &amp;TEXT(AQ477,0) &amp;TEXT(AN477,0) &amp;TEXT(AO477,0) &amp;TEXT(AP477,0) &amp;TEXT(AR477,0)&amp;TEXT(AV477,0) &amp;TEXT(AW477,0) &amp;TEXT(AX477,0) &amp;TEXT(BA477,0)  &amp;TEXT(BB477,0) &amp;TEXT(BC477,0) &amp;TEXT(BD477,0) &amp;TEXT(BE477,0) &amp;TEXT(BF477,0) &amp;TEXT(AS477,0) &amp;TEXT(AT477,0) &amp;TEXT(AU477,0) &amp;TEXT(AZ477,0)</f>
        <v>Co-9.2Al-9.W</v>
      </c>
      <c r="B477" s="38" t="s">
        <v>1484</v>
      </c>
      <c r="C477" s="38" t="s">
        <v>2756</v>
      </c>
      <c r="D477" s="37" t="s">
        <v>64</v>
      </c>
      <c r="E477" s="31" t="s">
        <v>945</v>
      </c>
      <c r="F477" s="31">
        <v>495</v>
      </c>
      <c r="G477" s="54">
        <f t="shared" ref="G477:G540" si="42">100-SUM(H477:AD477)</f>
        <v>81.8</v>
      </c>
      <c r="H477" s="55"/>
      <c r="I477" s="55">
        <v>9.1999999999999993</v>
      </c>
      <c r="J477" s="55"/>
      <c r="K477" s="55">
        <v>9</v>
      </c>
      <c r="L477" s="55"/>
      <c r="M477" s="55"/>
      <c r="N477" s="55"/>
      <c r="O477" s="55"/>
      <c r="P477" s="55"/>
      <c r="Q477" s="51"/>
      <c r="R477" s="51"/>
      <c r="S477" s="51"/>
      <c r="T477" s="55"/>
      <c r="U477" s="55"/>
      <c r="V477" s="55"/>
      <c r="W477" s="55"/>
      <c r="X477" s="55"/>
      <c r="Y477" s="55"/>
      <c r="Z477" s="55"/>
      <c r="AA477" s="55"/>
      <c r="AB477" s="55"/>
      <c r="AC477" s="55"/>
      <c r="AD477" s="55"/>
      <c r="AE477" s="55"/>
      <c r="AF477" s="31">
        <f t="shared" si="40"/>
        <v>9.2611000000000008</v>
      </c>
      <c r="AI477" s="46" t="s">
        <v>1</v>
      </c>
      <c r="AJ477" s="46" t="str">
        <f>IF(I477&lt;&gt;"","-" &amp;TEXT([1]comp!$I477,"0.#") &amp;TEXT(I$1,0),"")</f>
        <v>-9.2Al</v>
      </c>
      <c r="AK477" s="46" t="str">
        <f>IF(K477&lt;&gt;"","-" &amp;TEXT(comp[[#This Row],[W]],"0.#") &amp;TEXT(K$1,0),"")</f>
        <v>-9.W</v>
      </c>
      <c r="AL477" s="46" t="str">
        <f>IF(H477&lt;&gt;"","-" &amp;TEXT(comp[[#This Row],[Ni]],"0.#") &amp;TEXT(H$1,0),"")</f>
        <v/>
      </c>
      <c r="AM477" s="46" t="str">
        <f>IF(J477&lt;&gt;"","-" &amp;TEXT(comp[[#This Row],[Cr]],"0.#") &amp;TEXT(J$1,0),"")</f>
        <v/>
      </c>
      <c r="AN477" s="46" t="str">
        <f>IF(M477&lt;&gt;"","-" &amp;TEXT(comp[[#This Row],[Ta]],"0.#") &amp;TEXT(M$1,0),"")</f>
        <v/>
      </c>
      <c r="AO477" s="46" t="str">
        <f>IF(N477&lt;&gt;"","-" &amp;TEXT(comp[[#This Row],[Nb]],"0.#") &amp;TEXT(N$1,0),"")</f>
        <v/>
      </c>
      <c r="AP477" s="46" t="str">
        <f>IF(O477&lt;&gt;"","-" &amp;TEXT(comp[[#This Row],[V]],"0.#") &amp;TEXT(O$1,0),"")</f>
        <v/>
      </c>
      <c r="AQ477" s="46" t="str">
        <f>IF(L477&lt;&gt;"","-" &amp;TEXT(comp[[#This Row],[Ti]],"0.#") &amp;TEXT(L$1,0),"")</f>
        <v/>
      </c>
      <c r="AR477" s="46" t="str">
        <f>IF(P477&lt;&gt;"","-" &amp;TEXT(comp[[#This Row],[Mo]],"0.#") &amp;TEXT(P$1,0),"")</f>
        <v/>
      </c>
      <c r="AS477" s="46" t="str">
        <f>IF(Q477&lt;&gt;"","-" &amp;TEXT(comp[[#This Row],[C]],"0.##") &amp;TEXT(Q$1,0),"")</f>
        <v/>
      </c>
      <c r="AT477" s="46" t="str">
        <f>IF(R477&lt;&gt;"","-" &amp;TEXT(comp[[#This Row],[Zr]],"0.##") &amp;TEXT(R$1,0),"")</f>
        <v/>
      </c>
      <c r="AU477" s="46" t="str">
        <f>IF(S477&lt;&gt;"","-" &amp;TEXT(comp[[#This Row],[B]],"0.##") &amp;TEXT(S$1,0),"")</f>
        <v/>
      </c>
      <c r="AV477" s="46" t="str">
        <f>IF(T477&lt;&gt;"","-" &amp;TEXT(comp[[#This Row],[Ir]],"0.#") &amp;TEXT(T$1,0),"")</f>
        <v/>
      </c>
      <c r="AW477" s="46" t="str">
        <f>IF(U477&lt;&gt;"","-" &amp;TEXT(comp[[#This Row],[Re]],"0.#") &amp;TEXT(U$1,0),"")</f>
        <v/>
      </c>
      <c r="AX477" s="46" t="str">
        <f>IF(V477&lt;&gt;"","-" &amp;TEXT(comp[[#This Row],[Si]],"0.#") &amp;TEXT(V$1,0),"")</f>
        <v/>
      </c>
      <c r="AY477" s="46" t="str">
        <f>IF(W477&lt;&gt;"","-" &amp;TEXT(comp[[#This Row],[Fe]],"0.#") &amp;TEXT(W$1,0),"")</f>
        <v/>
      </c>
      <c r="AZ477" s="46" t="str">
        <f>IF(X477&lt;&gt;"","-" &amp;TEXT(comp[[#This Row],[Y]],"0.#") &amp;TEXT(X$1,0),"")</f>
        <v/>
      </c>
      <c r="BA477" s="46" t="str">
        <f>IF(Y477&lt;&gt;"","-" &amp;TEXT(comp[[#This Row],[Hf]],"0.#") &amp;TEXT(Y$1,0),"")</f>
        <v/>
      </c>
      <c r="BB477" s="46" t="str">
        <f>IF(Z477&lt;&gt;"","-" &amp;TEXT(comp[[#This Row],[Ge]],"0.#") &amp;TEXT(Z$1,0),"")</f>
        <v/>
      </c>
      <c r="BC477" s="46" t="str">
        <f>IF(AA477&lt;&gt;"","-" &amp;TEXT(comp[[#This Row],[Mn]],"0.#") &amp;TEXT(AA$1,0),"")</f>
        <v/>
      </c>
      <c r="BD477" s="46" t="str">
        <f>IF(AB477&lt;&gt;"","-" &amp;TEXT(comp[[#This Row],[Sc]],"0.#") &amp;TEXT(AB$1,0),"")</f>
        <v/>
      </c>
      <c r="BE477" s="46" t="str">
        <f>IF(AC477&lt;&gt;"","-" &amp;TEXT(comp[[#This Row],[Ru]],"0.#") &amp;TEXT(AC$1,0),"")</f>
        <v/>
      </c>
      <c r="BF477" s="46" t="str">
        <f>IF(AD477&lt;&gt;"","-" &amp;TEXT(comp[[#This Row],[Ce]],"0.#") &amp;TEXT(AD$1,0),"")</f>
        <v/>
      </c>
      <c r="BG477" s="46" t="str">
        <f>IF(AE477&lt;&gt;"","-" &amp;TEXT([1]comp!$AE477,"0.#") &amp;TEXT(AE$1,0),"")</f>
        <v/>
      </c>
      <c r="BH477" s="31" t="str">
        <f>[1]comp!$D477 &amp; [1]comp!$E477</f>
        <v>9WSuzuki, A. &amp; Pollock, T. M. High-temperature strength and deformation of γ/γ′ two-phase Co-Al-W-base alloys. Acta Mater. 56, 1288–1297 (2008).</v>
      </c>
      <c r="BI477" s="73" t="str">
        <f t="shared" si="37"/>
        <v>Co-9.2Al-9.W</v>
      </c>
      <c r="BJ477" s="31" t="s">
        <v>1438</v>
      </c>
      <c r="BK477" t="str">
        <f t="shared" si="38"/>
        <v>-9.2Al-9.W</v>
      </c>
      <c r="BL477"/>
      <c r="BM477"/>
      <c r="BN477"/>
      <c r="BO477"/>
    </row>
    <row r="478" spans="1:67" s="31" customFormat="1" x14ac:dyDescent="0.3">
      <c r="A478" s="26" t="str">
        <f t="shared" si="41"/>
        <v>Co-7.8Al-4.5Cr-7.8W-2.Ta</v>
      </c>
      <c r="B478" s="30" t="s">
        <v>1483</v>
      </c>
      <c r="C478" s="30" t="s">
        <v>3018</v>
      </c>
      <c r="D478" s="34" t="s">
        <v>946</v>
      </c>
      <c r="E478" s="28" t="s">
        <v>945</v>
      </c>
      <c r="F478" s="28">
        <v>499</v>
      </c>
      <c r="G478" s="54">
        <f t="shared" si="42"/>
        <v>77.900000000000006</v>
      </c>
      <c r="H478" s="56"/>
      <c r="I478" s="56">
        <v>7.8</v>
      </c>
      <c r="J478" s="56">
        <v>4.5</v>
      </c>
      <c r="K478" s="56">
        <v>7.8</v>
      </c>
      <c r="L478" s="56"/>
      <c r="M478" s="56">
        <v>2</v>
      </c>
      <c r="N478" s="56"/>
      <c r="O478" s="56"/>
      <c r="P478" s="56"/>
      <c r="Q478" s="52"/>
      <c r="R478" s="52"/>
      <c r="S478" s="52"/>
      <c r="T478" s="56"/>
      <c r="U478" s="56"/>
      <c r="V478" s="56"/>
      <c r="W478" s="56"/>
      <c r="X478" s="56"/>
      <c r="Y478" s="56"/>
      <c r="Z478" s="56"/>
      <c r="AA478" s="56"/>
      <c r="AB478" s="56"/>
      <c r="AC478" s="56"/>
      <c r="AD478" s="56"/>
      <c r="AE478" s="56"/>
      <c r="AF478" s="28">
        <f t="shared" si="40"/>
        <v>9.3017500000000002</v>
      </c>
      <c r="AG478" s="28"/>
      <c r="AH478" s="28" t="s">
        <v>659</v>
      </c>
      <c r="AI478" s="46" t="s">
        <v>1</v>
      </c>
      <c r="AJ478" s="46" t="str">
        <f>IF(I478&lt;&gt;"","-" &amp;TEXT([1]comp!$I478,"0.#") &amp;TEXT(I$1,0),"")</f>
        <v>-7.8Al</v>
      </c>
      <c r="AK478" s="46" t="str">
        <f>IF(K478&lt;&gt;"","-" &amp;TEXT(comp[[#This Row],[W]],"0.#") &amp;TEXT(K$1,0),"")</f>
        <v>-7.8W</v>
      </c>
      <c r="AL478" s="46" t="str">
        <f>IF(H478&lt;&gt;"","-" &amp;TEXT(comp[[#This Row],[Ni]],"0.#") &amp;TEXT(H$1,0),"")</f>
        <v/>
      </c>
      <c r="AM478" s="46" t="str">
        <f>IF(J478&lt;&gt;"","-" &amp;TEXT(comp[[#This Row],[Cr]],"0.#") &amp;TEXT(J$1,0),"")</f>
        <v>-4.5Cr</v>
      </c>
      <c r="AN478" s="46" t="str">
        <f>IF(M478&lt;&gt;"","-" &amp;TEXT(comp[[#This Row],[Ta]],"0.#") &amp;TEXT(M$1,0),"")</f>
        <v>-2.Ta</v>
      </c>
      <c r="AO478" s="46" t="str">
        <f>IF(N478&lt;&gt;"","-" &amp;TEXT(comp[[#This Row],[Nb]],"0.#") &amp;TEXT(N$1,0),"")</f>
        <v/>
      </c>
      <c r="AP478" s="46" t="str">
        <f>IF(O478&lt;&gt;"","-" &amp;TEXT(comp[[#This Row],[V]],"0.#") &amp;TEXT(O$1,0),"")</f>
        <v/>
      </c>
      <c r="AQ478" s="46" t="str">
        <f>IF(L478&lt;&gt;"","-" &amp;TEXT(comp[[#This Row],[Ti]],"0.#") &amp;TEXT(L$1,0),"")</f>
        <v/>
      </c>
      <c r="AR478" s="46" t="str">
        <f>IF(P478&lt;&gt;"","-" &amp;TEXT(comp[[#This Row],[Mo]],"0.#") &amp;TEXT(P$1,0),"")</f>
        <v/>
      </c>
      <c r="AS478" s="46" t="str">
        <f>IF(Q478&lt;&gt;"","-" &amp;TEXT(comp[[#This Row],[C]],"0.##") &amp;TEXT(Q$1,0),"")</f>
        <v/>
      </c>
      <c r="AT478" s="46" t="str">
        <f>IF(R478&lt;&gt;"","-" &amp;TEXT(comp[[#This Row],[Zr]],"0.##") &amp;TEXT(R$1,0),"")</f>
        <v/>
      </c>
      <c r="AU478" s="46" t="str">
        <f>IF(S478&lt;&gt;"","-" &amp;TEXT(comp[[#This Row],[B]],"0.##") &amp;TEXT(S$1,0),"")</f>
        <v/>
      </c>
      <c r="AV478" s="46" t="str">
        <f>IF(T478&lt;&gt;"","-" &amp;TEXT(comp[[#This Row],[Ir]],"0.#") &amp;TEXT(T$1,0),"")</f>
        <v/>
      </c>
      <c r="AW478" s="46" t="str">
        <f>IF(U478&lt;&gt;"","-" &amp;TEXT(comp[[#This Row],[Re]],"0.#") &amp;TEXT(U$1,0),"")</f>
        <v/>
      </c>
      <c r="AX478" s="46" t="str">
        <f>IF(V478&lt;&gt;"","-" &amp;TEXT(comp[[#This Row],[Si]],"0.#") &amp;TEXT(V$1,0),"")</f>
        <v/>
      </c>
      <c r="AY478" s="46" t="str">
        <f>IF(W478&lt;&gt;"","-" &amp;TEXT(comp[[#This Row],[Fe]],"0.#") &amp;TEXT(W$1,0),"")</f>
        <v/>
      </c>
      <c r="AZ478" s="46" t="str">
        <f>IF(X478&lt;&gt;"","-" &amp;TEXT(comp[[#This Row],[Y]],"0.#") &amp;TEXT(X$1,0),"")</f>
        <v/>
      </c>
      <c r="BA478" s="46" t="str">
        <f>IF(Y478&lt;&gt;"","-" &amp;TEXT(comp[[#This Row],[Hf]],"0.#") &amp;TEXT(Y$1,0),"")</f>
        <v/>
      </c>
      <c r="BB478" s="46" t="str">
        <f>IF(Z478&lt;&gt;"","-" &amp;TEXT(comp[[#This Row],[Ge]],"0.#") &amp;TEXT(Z$1,0),"")</f>
        <v/>
      </c>
      <c r="BC478" s="46" t="str">
        <f>IF(AA478&lt;&gt;"","-" &amp;TEXT(comp[[#This Row],[Mn]],"0.#") &amp;TEXT(AA$1,0),"")</f>
        <v/>
      </c>
      <c r="BD478" s="46" t="str">
        <f>IF(AB478&lt;&gt;"","-" &amp;TEXT(comp[[#This Row],[Sc]],"0.#") &amp;TEXT(AB$1,0),"")</f>
        <v/>
      </c>
      <c r="BE478" s="46" t="str">
        <f>IF(AC478&lt;&gt;"","-" &amp;TEXT(comp[[#This Row],[Ru]],"0.#") &amp;TEXT(AC$1,0),"")</f>
        <v/>
      </c>
      <c r="BF478" s="46" t="str">
        <f>IF(AD478&lt;&gt;"","-" &amp;TEXT(comp[[#This Row],[Ce]],"0.#") &amp;TEXT(AD$1,0),"")</f>
        <v/>
      </c>
      <c r="BG478" s="46" t="str">
        <f>IF(AE478&lt;&gt;"","-" &amp;TEXT([1]comp!$AE478,"0.#") &amp;TEXT(AE$1,0),"")</f>
        <v/>
      </c>
      <c r="BH478" s="28" t="str">
        <f>[1]comp!$D478 &amp; [1]comp!$E478</f>
        <v>CrTaSuzuki, A. &amp; Pollock, T. M. High-temperature strength and deformation of γ/γ′ two-phase Co-Al-W-base alloys. Acta Mater. 56, 1288–1297 (2008).</v>
      </c>
      <c r="BI478" s="36" t="str">
        <f t="shared" si="37"/>
        <v>Co-7.8Al-4.5Cr-7.8W-2.Ta</v>
      </c>
      <c r="BJ478" s="28" t="s">
        <v>1856</v>
      </c>
      <c r="BK478" t="str">
        <f t="shared" si="38"/>
        <v>-7.8Al-4.5Cr-7.8W-2.Ta</v>
      </c>
      <c r="BL478"/>
      <c r="BM478"/>
      <c r="BN478"/>
      <c r="BO478"/>
    </row>
    <row r="479" spans="1:67" s="31" customFormat="1" x14ac:dyDescent="0.3">
      <c r="A479" s="26" t="str">
        <f t="shared" si="41"/>
        <v>Co-9.4Al-10.7W</v>
      </c>
      <c r="B479" s="38" t="s">
        <v>1484</v>
      </c>
      <c r="C479" s="38" t="s">
        <v>2888</v>
      </c>
      <c r="D479" s="37" t="s">
        <v>948</v>
      </c>
      <c r="E479" s="31" t="s">
        <v>945</v>
      </c>
      <c r="F479" s="31">
        <v>500</v>
      </c>
      <c r="G479" s="54">
        <f t="shared" si="42"/>
        <v>79.900000000000006</v>
      </c>
      <c r="H479" s="55"/>
      <c r="I479" s="55">
        <v>9.4</v>
      </c>
      <c r="J479" s="55"/>
      <c r="K479" s="55">
        <v>10.7</v>
      </c>
      <c r="L479" s="55"/>
      <c r="M479" s="55"/>
      <c r="N479" s="55"/>
      <c r="O479" s="55"/>
      <c r="P479" s="55"/>
      <c r="Q479" s="51"/>
      <c r="R479" s="51"/>
      <c r="S479" s="51"/>
      <c r="T479" s="55"/>
      <c r="U479" s="55"/>
      <c r="V479" s="55"/>
      <c r="W479" s="55"/>
      <c r="X479" s="55"/>
      <c r="Y479" s="55"/>
      <c r="Z479" s="55"/>
      <c r="AA479" s="55"/>
      <c r="AB479" s="55"/>
      <c r="AC479" s="55"/>
      <c r="AD479" s="55"/>
      <c r="AE479" s="55"/>
      <c r="AF479" s="31">
        <f t="shared" si="40"/>
        <v>9.4246500000000015</v>
      </c>
      <c r="AH479" s="31" t="s">
        <v>659</v>
      </c>
      <c r="AI479" s="46" t="s">
        <v>1</v>
      </c>
      <c r="AJ479" s="46" t="str">
        <f>IF(I479&lt;&gt;"","-" &amp;TEXT([1]comp!$I479,"0.#") &amp;TEXT(I$1,0),"")</f>
        <v>-9.4Al</v>
      </c>
      <c r="AK479" s="46" t="str">
        <f>IF(K479&lt;&gt;"","-" &amp;TEXT(comp[[#This Row],[W]],"0.#") &amp;TEXT(K$1,0),"")</f>
        <v>-10.7W</v>
      </c>
      <c r="AL479" s="46" t="str">
        <f>IF(H479&lt;&gt;"","-" &amp;TEXT(comp[[#This Row],[Ni]],"0.#") &amp;TEXT(H$1,0),"")</f>
        <v/>
      </c>
      <c r="AM479" s="46" t="str">
        <f>IF(J479&lt;&gt;"","-" &amp;TEXT(comp[[#This Row],[Cr]],"0.#") &amp;TEXT(J$1,0),"")</f>
        <v/>
      </c>
      <c r="AN479" s="46" t="str">
        <f>IF(M479&lt;&gt;"","-" &amp;TEXT(comp[[#This Row],[Ta]],"0.#") &amp;TEXT(M$1,0),"")</f>
        <v/>
      </c>
      <c r="AO479" s="46" t="str">
        <f>IF(N479&lt;&gt;"","-" &amp;TEXT(comp[[#This Row],[Nb]],"0.#") &amp;TEXT(N$1,0),"")</f>
        <v/>
      </c>
      <c r="AP479" s="46" t="str">
        <f>IF(O479&lt;&gt;"","-" &amp;TEXT(comp[[#This Row],[V]],"0.#") &amp;TEXT(O$1,0),"")</f>
        <v/>
      </c>
      <c r="AQ479" s="46" t="str">
        <f>IF(L479&lt;&gt;"","-" &amp;TEXT(comp[[#This Row],[Ti]],"0.#") &amp;TEXT(L$1,0),"")</f>
        <v/>
      </c>
      <c r="AR479" s="46" t="str">
        <f>IF(P479&lt;&gt;"","-" &amp;TEXT(comp[[#This Row],[Mo]],"0.#") &amp;TEXT(P$1,0),"")</f>
        <v/>
      </c>
      <c r="AS479" s="46" t="str">
        <f>IF(Q479&lt;&gt;"","-" &amp;TEXT(comp[[#This Row],[C]],"0.##") &amp;TEXT(Q$1,0),"")</f>
        <v/>
      </c>
      <c r="AT479" s="46" t="str">
        <f>IF(R479&lt;&gt;"","-" &amp;TEXT(comp[[#This Row],[Zr]],"0.##") &amp;TEXT(R$1,0),"")</f>
        <v/>
      </c>
      <c r="AU479" s="46" t="str">
        <f>IF(S479&lt;&gt;"","-" &amp;TEXT(comp[[#This Row],[B]],"0.##") &amp;TEXT(S$1,0),"")</f>
        <v/>
      </c>
      <c r="AV479" s="46" t="str">
        <f>IF(T479&lt;&gt;"","-" &amp;TEXT(comp[[#This Row],[Ir]],"0.#") &amp;TEXT(T$1,0),"")</f>
        <v/>
      </c>
      <c r="AW479" s="46" t="str">
        <f>IF(U479&lt;&gt;"","-" &amp;TEXT(comp[[#This Row],[Re]],"0.#") &amp;TEXT(U$1,0),"")</f>
        <v/>
      </c>
      <c r="AX479" s="46" t="str">
        <f>IF(V479&lt;&gt;"","-" &amp;TEXT(comp[[#This Row],[Si]],"0.#") &amp;TEXT(V$1,0),"")</f>
        <v/>
      </c>
      <c r="AY479" s="46" t="str">
        <f>IF(W479&lt;&gt;"","-" &amp;TEXT(comp[[#This Row],[Fe]],"0.#") &amp;TEXT(W$1,0),"")</f>
        <v/>
      </c>
      <c r="AZ479" s="46" t="str">
        <f>IF(X479&lt;&gt;"","-" &amp;TEXT(comp[[#This Row],[Y]],"0.#") &amp;TEXT(X$1,0),"")</f>
        <v/>
      </c>
      <c r="BA479" s="46" t="str">
        <f>IF(Y479&lt;&gt;"","-" &amp;TEXT(comp[[#This Row],[Hf]],"0.#") &amp;TEXT(Y$1,0),"")</f>
        <v/>
      </c>
      <c r="BB479" s="46" t="str">
        <f>IF(Z479&lt;&gt;"","-" &amp;TEXT(comp[[#This Row],[Ge]],"0.#") &amp;TEXT(Z$1,0),"")</f>
        <v/>
      </c>
      <c r="BC479" s="46" t="str">
        <f>IF(AA479&lt;&gt;"","-" &amp;TEXT(comp[[#This Row],[Mn]],"0.#") &amp;TEXT(AA$1,0),"")</f>
        <v/>
      </c>
      <c r="BD479" s="46" t="str">
        <f>IF(AB479&lt;&gt;"","-" &amp;TEXT(comp[[#This Row],[Sc]],"0.#") &amp;TEXT(AB$1,0),"")</f>
        <v/>
      </c>
      <c r="BE479" s="46" t="str">
        <f>IF(AC479&lt;&gt;"","-" &amp;TEXT(comp[[#This Row],[Ru]],"0.#") &amp;TEXT(AC$1,0),"")</f>
        <v/>
      </c>
      <c r="BF479" s="46" t="str">
        <f>IF(AD479&lt;&gt;"","-" &amp;TEXT(comp[[#This Row],[Ce]],"0.#") &amp;TEXT(AD$1,0),"")</f>
        <v/>
      </c>
      <c r="BG479" s="46" t="str">
        <f>IF(AE479&lt;&gt;"","-" &amp;TEXT([1]comp!$AE479,"0.#") &amp;TEXT(AE$1,0),"")</f>
        <v/>
      </c>
      <c r="BH479" s="31" t="str">
        <f>[1]comp!$D479 &amp; [1]comp!$E479</f>
        <v>11W-SXSuzuki, A. &amp; Pollock, T. M. High-temperature strength and deformation of γ/γ′ two-phase Co-Al-W-base alloys. Acta Mater. 56, 1288–1297 (2008).</v>
      </c>
      <c r="BI479" s="73" t="str">
        <f t="shared" si="37"/>
        <v>Co-9.4Al-10.7W</v>
      </c>
      <c r="BJ479" s="31" t="s">
        <v>1613</v>
      </c>
      <c r="BK479" t="str">
        <f t="shared" si="38"/>
        <v>-9.4Al-10.7W</v>
      </c>
      <c r="BL479"/>
      <c r="BM479"/>
      <c r="BN479"/>
      <c r="BO479"/>
    </row>
    <row r="480" spans="1:67" s="31" customFormat="1" x14ac:dyDescent="0.3">
      <c r="A480" s="26" t="str">
        <f t="shared" si="41"/>
        <v>Co-8.8Al-9.8W</v>
      </c>
      <c r="B480" s="38" t="s">
        <v>1484</v>
      </c>
      <c r="C480" s="38" t="s">
        <v>2722</v>
      </c>
      <c r="D480" s="37" t="s">
        <v>949</v>
      </c>
      <c r="E480" s="31" t="s">
        <v>945</v>
      </c>
      <c r="F480" s="31">
        <v>501</v>
      </c>
      <c r="G480" s="54">
        <f t="shared" si="42"/>
        <v>81.400000000000006</v>
      </c>
      <c r="H480" s="55"/>
      <c r="I480" s="55">
        <v>8.8000000000000007</v>
      </c>
      <c r="J480" s="55"/>
      <c r="K480" s="55">
        <v>9.8000000000000007</v>
      </c>
      <c r="L480" s="55"/>
      <c r="M480" s="55"/>
      <c r="N480" s="55"/>
      <c r="O480" s="55"/>
      <c r="P480" s="55"/>
      <c r="Q480" s="51"/>
      <c r="R480" s="51"/>
      <c r="S480" s="51"/>
      <c r="T480" s="55"/>
      <c r="U480" s="55"/>
      <c r="V480" s="55"/>
      <c r="W480" s="55"/>
      <c r="X480" s="55"/>
      <c r="Y480" s="55"/>
      <c r="Z480" s="55"/>
      <c r="AA480" s="55"/>
      <c r="AB480" s="55"/>
      <c r="AC480" s="55"/>
      <c r="AD480" s="55"/>
      <c r="AE480" s="55"/>
      <c r="AF480" s="31">
        <f t="shared" si="40"/>
        <v>9.3687000000000005</v>
      </c>
      <c r="AI480" s="46" t="s">
        <v>1</v>
      </c>
      <c r="AJ480" s="46" t="str">
        <f>IF(I480&lt;&gt;"","-" &amp;TEXT([1]comp!$I480,"0.#") &amp;TEXT(I$1,0),"")</f>
        <v>-8.8Al</v>
      </c>
      <c r="AK480" s="46" t="str">
        <f>IF(K480&lt;&gt;"","-" &amp;TEXT(comp[[#This Row],[W]],"0.#") &amp;TEXT(K$1,0),"")</f>
        <v>-9.8W</v>
      </c>
      <c r="AL480" s="46" t="str">
        <f>IF(H480&lt;&gt;"","-" &amp;TEXT(comp[[#This Row],[Ni]],"0.#") &amp;TEXT(H$1,0),"")</f>
        <v/>
      </c>
      <c r="AM480" s="46" t="str">
        <f>IF(J480&lt;&gt;"","-" &amp;TEXT(comp[[#This Row],[Cr]],"0.#") &amp;TEXT(J$1,0),"")</f>
        <v/>
      </c>
      <c r="AN480" s="46" t="str">
        <f>IF(M480&lt;&gt;"","-" &amp;TEXT(comp[[#This Row],[Ta]],"0.#") &amp;TEXT(M$1,0),"")</f>
        <v/>
      </c>
      <c r="AO480" s="46" t="str">
        <f>IF(N480&lt;&gt;"","-" &amp;TEXT(comp[[#This Row],[Nb]],"0.#") &amp;TEXT(N$1,0),"")</f>
        <v/>
      </c>
      <c r="AP480" s="46" t="str">
        <f>IF(O480&lt;&gt;"","-" &amp;TEXT(comp[[#This Row],[V]],"0.#") &amp;TEXT(O$1,0),"")</f>
        <v/>
      </c>
      <c r="AQ480" s="46" t="str">
        <f>IF(L480&lt;&gt;"","-" &amp;TEXT(comp[[#This Row],[Ti]],"0.#") &amp;TEXT(L$1,0),"")</f>
        <v/>
      </c>
      <c r="AR480" s="46" t="str">
        <f>IF(P480&lt;&gt;"","-" &amp;TEXT(comp[[#This Row],[Mo]],"0.#") &amp;TEXT(P$1,0),"")</f>
        <v/>
      </c>
      <c r="AS480" s="46" t="str">
        <f>IF(Q480&lt;&gt;"","-" &amp;TEXT(comp[[#This Row],[C]],"0.##") &amp;TEXT(Q$1,0),"")</f>
        <v/>
      </c>
      <c r="AT480" s="46" t="str">
        <f>IF(R480&lt;&gt;"","-" &amp;TEXT(comp[[#This Row],[Zr]],"0.##") &amp;TEXT(R$1,0),"")</f>
        <v/>
      </c>
      <c r="AU480" s="46" t="str">
        <f>IF(S480&lt;&gt;"","-" &amp;TEXT(comp[[#This Row],[B]],"0.##") &amp;TEXT(S$1,0),"")</f>
        <v/>
      </c>
      <c r="AV480" s="46" t="str">
        <f>IF(T480&lt;&gt;"","-" &amp;TEXT(comp[[#This Row],[Ir]],"0.#") &amp;TEXT(T$1,0),"")</f>
        <v/>
      </c>
      <c r="AW480" s="46" t="str">
        <f>IF(U480&lt;&gt;"","-" &amp;TEXT(comp[[#This Row],[Re]],"0.#") &amp;TEXT(U$1,0),"")</f>
        <v/>
      </c>
      <c r="AX480" s="46" t="str">
        <f>IF(V480&lt;&gt;"","-" &amp;TEXT(comp[[#This Row],[Si]],"0.#") &amp;TEXT(V$1,0),"")</f>
        <v/>
      </c>
      <c r="AY480" s="46" t="str">
        <f>IF(W480&lt;&gt;"","-" &amp;TEXT(comp[[#This Row],[Fe]],"0.#") &amp;TEXT(W$1,0),"")</f>
        <v/>
      </c>
      <c r="AZ480" s="46" t="str">
        <f>IF(X480&lt;&gt;"","-" &amp;TEXT(comp[[#This Row],[Y]],"0.#") &amp;TEXT(X$1,0),"")</f>
        <v/>
      </c>
      <c r="BA480" s="46" t="str">
        <f>IF(Y480&lt;&gt;"","-" &amp;TEXT(comp[[#This Row],[Hf]],"0.#") &amp;TEXT(Y$1,0),"")</f>
        <v/>
      </c>
      <c r="BB480" s="46" t="str">
        <f>IF(Z480&lt;&gt;"","-" &amp;TEXT(comp[[#This Row],[Ge]],"0.#") &amp;TEXT(Z$1,0),"")</f>
        <v/>
      </c>
      <c r="BC480" s="46" t="str">
        <f>IF(AA480&lt;&gt;"","-" &amp;TEXT(comp[[#This Row],[Mn]],"0.#") &amp;TEXT(AA$1,0),"")</f>
        <v/>
      </c>
      <c r="BD480" s="46" t="str">
        <f>IF(AB480&lt;&gt;"","-" &amp;TEXT(comp[[#This Row],[Sc]],"0.#") &amp;TEXT(AB$1,0),"")</f>
        <v/>
      </c>
      <c r="BE480" s="46" t="str">
        <f>IF(AC480&lt;&gt;"","-" &amp;TEXT(comp[[#This Row],[Ru]],"0.#") &amp;TEXT(AC$1,0),"")</f>
        <v/>
      </c>
      <c r="BF480" s="46" t="str">
        <f>IF(AD480&lt;&gt;"","-" &amp;TEXT(comp[[#This Row],[Ce]],"0.#") &amp;TEXT(AD$1,0),"")</f>
        <v/>
      </c>
      <c r="BG480" s="46" t="str">
        <f>IF(AE480&lt;&gt;"","-" &amp;TEXT([1]comp!$AE480,"0.#") &amp;TEXT(AE$1,0),"")</f>
        <v/>
      </c>
      <c r="BH480" s="31" t="str">
        <f>[1]comp!$D480 &amp; [1]comp!$E480</f>
        <v>2Ta-SXSuzuki, A. &amp; Pollock, T. M. High-temperature strength and deformation of γ/γ′ two-phase Co-Al-W-base alloys. Acta Mater. 56, 1288–1297 (2008).</v>
      </c>
      <c r="BI480" s="73" t="str">
        <f t="shared" si="37"/>
        <v>Co-8.8Al-9.8W</v>
      </c>
      <c r="BJ480" s="31" t="s">
        <v>2044</v>
      </c>
      <c r="BK480" t="str">
        <f t="shared" si="38"/>
        <v>-8.8Al-9.8W</v>
      </c>
      <c r="BL480"/>
      <c r="BM480"/>
      <c r="BN480"/>
      <c r="BO480"/>
    </row>
    <row r="481" spans="1:67" s="31" customFormat="1" x14ac:dyDescent="0.3">
      <c r="A481" s="26" t="str">
        <f t="shared" si="41"/>
        <v>Co-9.Al-9.W</v>
      </c>
      <c r="B481" s="38" t="s">
        <v>1484</v>
      </c>
      <c r="C481" s="38" t="s">
        <v>2756</v>
      </c>
      <c r="D481" s="37" t="s">
        <v>943</v>
      </c>
      <c r="E481" s="31" t="s">
        <v>942</v>
      </c>
      <c r="F481" s="31">
        <v>502</v>
      </c>
      <c r="G481" s="54">
        <f t="shared" si="42"/>
        <v>82</v>
      </c>
      <c r="H481" s="55"/>
      <c r="I481" s="55">
        <v>9</v>
      </c>
      <c r="J481" s="55"/>
      <c r="K481" s="55">
        <v>9</v>
      </c>
      <c r="L481" s="55"/>
      <c r="M481" s="55"/>
      <c r="N481" s="55"/>
      <c r="O481" s="55"/>
      <c r="P481" s="55"/>
      <c r="Q481" s="51"/>
      <c r="R481" s="51"/>
      <c r="S481" s="51"/>
      <c r="T481" s="55"/>
      <c r="U481" s="55"/>
      <c r="V481" s="55"/>
      <c r="W481" s="55"/>
      <c r="X481" s="55"/>
      <c r="Y481" s="55"/>
      <c r="Z481" s="55"/>
      <c r="AA481" s="55"/>
      <c r="AB481" s="55"/>
      <c r="AC481" s="55"/>
      <c r="AD481" s="55"/>
      <c r="AE481" s="55"/>
      <c r="AF481" s="31">
        <f t="shared" si="40"/>
        <v>9.2735000000000003</v>
      </c>
      <c r="AI481" s="46" t="s">
        <v>1</v>
      </c>
      <c r="AJ481" s="46" t="str">
        <f>IF(I481&lt;&gt;"","-" &amp;TEXT([1]comp!$I481,"0.#") &amp;TEXT(I$1,0),"")</f>
        <v>-9.Al</v>
      </c>
      <c r="AK481" s="46" t="str">
        <f>IF(K481&lt;&gt;"","-" &amp;TEXT(comp[[#This Row],[W]],"0.#") &amp;TEXT(K$1,0),"")</f>
        <v>-9.W</v>
      </c>
      <c r="AL481" s="46" t="str">
        <f>IF(H481&lt;&gt;"","-" &amp;TEXT(comp[[#This Row],[Ni]],"0.#") &amp;TEXT(H$1,0),"")</f>
        <v/>
      </c>
      <c r="AM481" s="46" t="str">
        <f>IF(J481&lt;&gt;"","-" &amp;TEXT(comp[[#This Row],[Cr]],"0.#") &amp;TEXT(J$1,0),"")</f>
        <v/>
      </c>
      <c r="AN481" s="46" t="str">
        <f>IF(M481&lt;&gt;"","-" &amp;TEXT(comp[[#This Row],[Ta]],"0.#") &amp;TEXT(M$1,0),"")</f>
        <v/>
      </c>
      <c r="AO481" s="46" t="str">
        <f>IF(N481&lt;&gt;"","-" &amp;TEXT(comp[[#This Row],[Nb]],"0.#") &amp;TEXT(N$1,0),"")</f>
        <v/>
      </c>
      <c r="AP481" s="46" t="str">
        <f>IF(O481&lt;&gt;"","-" &amp;TEXT(comp[[#This Row],[V]],"0.#") &amp;TEXT(O$1,0),"")</f>
        <v/>
      </c>
      <c r="AQ481" s="46" t="str">
        <f>IF(L481&lt;&gt;"","-" &amp;TEXT(comp[[#This Row],[Ti]],"0.#") &amp;TEXT(L$1,0),"")</f>
        <v/>
      </c>
      <c r="AR481" s="46" t="str">
        <f>IF(P481&lt;&gt;"","-" &amp;TEXT(comp[[#This Row],[Mo]],"0.#") &amp;TEXT(P$1,0),"")</f>
        <v/>
      </c>
      <c r="AS481" s="46" t="str">
        <f>IF(Q481&lt;&gt;"","-" &amp;TEXT(comp[[#This Row],[C]],"0.##") &amp;TEXT(Q$1,0),"")</f>
        <v/>
      </c>
      <c r="AT481" s="46" t="str">
        <f>IF(R481&lt;&gt;"","-" &amp;TEXT(comp[[#This Row],[Zr]],"0.##") &amp;TEXT(R$1,0),"")</f>
        <v/>
      </c>
      <c r="AU481" s="46" t="str">
        <f>IF(S481&lt;&gt;"","-" &amp;TEXT(comp[[#This Row],[B]],"0.##") &amp;TEXT(S$1,0),"")</f>
        <v/>
      </c>
      <c r="AV481" s="46" t="str">
        <f>IF(T481&lt;&gt;"","-" &amp;TEXT(comp[[#This Row],[Ir]],"0.#") &amp;TEXT(T$1,0),"")</f>
        <v/>
      </c>
      <c r="AW481" s="46" t="str">
        <f>IF(U481&lt;&gt;"","-" &amp;TEXT(comp[[#This Row],[Re]],"0.#") &amp;TEXT(U$1,0),"")</f>
        <v/>
      </c>
      <c r="AX481" s="46" t="str">
        <f>IF(V481&lt;&gt;"","-" &amp;TEXT(comp[[#This Row],[Si]],"0.#") &amp;TEXT(V$1,0),"")</f>
        <v/>
      </c>
      <c r="AY481" s="46" t="str">
        <f>IF(W481&lt;&gt;"","-" &amp;TEXT(comp[[#This Row],[Fe]],"0.#") &amp;TEXT(W$1,0),"")</f>
        <v/>
      </c>
      <c r="AZ481" s="46" t="str">
        <f>IF(X481&lt;&gt;"","-" &amp;TEXT(comp[[#This Row],[Y]],"0.#") &amp;TEXT(X$1,0),"")</f>
        <v/>
      </c>
      <c r="BA481" s="46" t="str">
        <f>IF(Y481&lt;&gt;"","-" &amp;TEXT(comp[[#This Row],[Hf]],"0.#") &amp;TEXT(Y$1,0),"")</f>
        <v/>
      </c>
      <c r="BB481" s="46" t="str">
        <f>IF(Z481&lt;&gt;"","-" &amp;TEXT(comp[[#This Row],[Ge]],"0.#") &amp;TEXT(Z$1,0),"")</f>
        <v/>
      </c>
      <c r="BC481" s="46" t="str">
        <f>IF(AA481&lt;&gt;"","-" &amp;TEXT(comp[[#This Row],[Mn]],"0.#") &amp;TEXT(AA$1,0),"")</f>
        <v/>
      </c>
      <c r="BD481" s="46" t="str">
        <f>IF(AB481&lt;&gt;"","-" &amp;TEXT(comp[[#This Row],[Sc]],"0.#") &amp;TEXT(AB$1,0),"")</f>
        <v/>
      </c>
      <c r="BE481" s="46" t="str">
        <f>IF(AC481&lt;&gt;"","-" &amp;TEXT(comp[[#This Row],[Ru]],"0.#") &amp;TEXT(AC$1,0),"")</f>
        <v/>
      </c>
      <c r="BF481" s="46" t="str">
        <f>IF(AD481&lt;&gt;"","-" &amp;TEXT(comp[[#This Row],[Ce]],"0.#") &amp;TEXT(AD$1,0),"")</f>
        <v/>
      </c>
      <c r="BG481" s="46" t="str">
        <f>IF(AE481&lt;&gt;"","-" &amp;TEXT([1]comp!$AE481,"0.#") &amp;TEXT(AE$1,0),"")</f>
        <v/>
      </c>
      <c r="BH481" s="31" t="str">
        <f>[1]comp!$D481 &amp; [1]comp!$E481</f>
        <v>Co–9Al–9WSuzuki, A., DeNolf, G. C. &amp; Pollock, T. M. Flow stress anomalies in γ/γ′ two-phase Co-Al-W-base alloys. Scr. Mater. 56, 385–388 (2007).</v>
      </c>
      <c r="BI481" s="73" t="str">
        <f t="shared" si="37"/>
        <v>Co-9.Al-9.W</v>
      </c>
      <c r="BJ481" s="31" t="s">
        <v>1325</v>
      </c>
      <c r="BK481" t="str">
        <f t="shared" si="38"/>
        <v>-9.Al-9.W</v>
      </c>
      <c r="BL481"/>
      <c r="BM481"/>
      <c r="BN481"/>
      <c r="BO481"/>
    </row>
    <row r="482" spans="1:67" s="28" customFormat="1" x14ac:dyDescent="0.3">
      <c r="A482" s="26" t="str">
        <f t="shared" si="41"/>
        <v>Co-9.Al-9.W-2.Ta</v>
      </c>
      <c r="B482" s="38" t="s">
        <v>1484</v>
      </c>
      <c r="C482" s="38" t="s">
        <v>2738</v>
      </c>
      <c r="D482" s="37" t="s">
        <v>944</v>
      </c>
      <c r="E482" s="31" t="s">
        <v>942</v>
      </c>
      <c r="F482" s="31">
        <v>503</v>
      </c>
      <c r="G482" s="54">
        <f t="shared" si="42"/>
        <v>80</v>
      </c>
      <c r="H482" s="55"/>
      <c r="I482" s="55">
        <v>9</v>
      </c>
      <c r="J482" s="55"/>
      <c r="K482" s="55">
        <v>9</v>
      </c>
      <c r="L482" s="55"/>
      <c r="M482" s="55">
        <v>2</v>
      </c>
      <c r="N482" s="55"/>
      <c r="O482" s="55"/>
      <c r="P482" s="55"/>
      <c r="Q482" s="51"/>
      <c r="R482" s="51"/>
      <c r="S482" s="51"/>
      <c r="T482" s="55"/>
      <c r="U482" s="55"/>
      <c r="V482" s="55"/>
      <c r="W482" s="55"/>
      <c r="X482" s="55"/>
      <c r="Y482" s="55"/>
      <c r="Z482" s="55"/>
      <c r="AA482" s="55"/>
      <c r="AB482" s="55"/>
      <c r="AC482" s="55"/>
      <c r="AD482" s="55"/>
      <c r="AE482" s="55"/>
      <c r="AF482" s="31">
        <f t="shared" si="40"/>
        <v>9.4284999999999997</v>
      </c>
      <c r="AG482" s="31"/>
      <c r="AH482" s="31"/>
      <c r="AI482" s="46" t="s">
        <v>1</v>
      </c>
      <c r="AJ482" s="46" t="str">
        <f>IF(I482&lt;&gt;"","-" &amp;TEXT([1]comp!$I482,"0.#") &amp;TEXT(I$1,0),"")</f>
        <v>-9.Al</v>
      </c>
      <c r="AK482" s="46" t="str">
        <f>IF(K482&lt;&gt;"","-" &amp;TEXT(comp[[#This Row],[W]],"0.#") &amp;TEXT(K$1,0),"")</f>
        <v>-9.W</v>
      </c>
      <c r="AL482" s="46" t="str">
        <f>IF(H482&lt;&gt;"","-" &amp;TEXT(comp[[#This Row],[Ni]],"0.#") &amp;TEXT(H$1,0),"")</f>
        <v/>
      </c>
      <c r="AM482" s="46" t="str">
        <f>IF(J482&lt;&gt;"","-" &amp;TEXT(comp[[#This Row],[Cr]],"0.#") &amp;TEXT(J$1,0),"")</f>
        <v/>
      </c>
      <c r="AN482" s="46" t="str">
        <f>IF(M482&lt;&gt;"","-" &amp;TEXT(comp[[#This Row],[Ta]],"0.#") &amp;TEXT(M$1,0),"")</f>
        <v>-2.Ta</v>
      </c>
      <c r="AO482" s="46" t="str">
        <f>IF(N482&lt;&gt;"","-" &amp;TEXT(comp[[#This Row],[Nb]],"0.#") &amp;TEXT(N$1,0),"")</f>
        <v/>
      </c>
      <c r="AP482" s="46" t="str">
        <f>IF(O482&lt;&gt;"","-" &amp;TEXT(comp[[#This Row],[V]],"0.#") &amp;TEXT(O$1,0),"")</f>
        <v/>
      </c>
      <c r="AQ482" s="46" t="str">
        <f>IF(L482&lt;&gt;"","-" &amp;TEXT(comp[[#This Row],[Ti]],"0.#") &amp;TEXT(L$1,0),"")</f>
        <v/>
      </c>
      <c r="AR482" s="46" t="str">
        <f>IF(P482&lt;&gt;"","-" &amp;TEXT(comp[[#This Row],[Mo]],"0.#") &amp;TEXT(P$1,0),"")</f>
        <v/>
      </c>
      <c r="AS482" s="46" t="str">
        <f>IF(Q482&lt;&gt;"","-" &amp;TEXT(comp[[#This Row],[C]],"0.##") &amp;TEXT(Q$1,0),"")</f>
        <v/>
      </c>
      <c r="AT482" s="46" t="str">
        <f>IF(R482&lt;&gt;"","-" &amp;TEXT(comp[[#This Row],[Zr]],"0.##") &amp;TEXT(R$1,0),"")</f>
        <v/>
      </c>
      <c r="AU482" s="46" t="str">
        <f>IF(S482&lt;&gt;"","-" &amp;TEXT(comp[[#This Row],[B]],"0.##") &amp;TEXT(S$1,0),"")</f>
        <v/>
      </c>
      <c r="AV482" s="46" t="str">
        <f>IF(T482&lt;&gt;"","-" &amp;TEXT(comp[[#This Row],[Ir]],"0.#") &amp;TEXT(T$1,0),"")</f>
        <v/>
      </c>
      <c r="AW482" s="46" t="str">
        <f>IF(U482&lt;&gt;"","-" &amp;TEXT(comp[[#This Row],[Re]],"0.#") &amp;TEXT(U$1,0),"")</f>
        <v/>
      </c>
      <c r="AX482" s="46" t="str">
        <f>IF(V482&lt;&gt;"","-" &amp;TEXT(comp[[#This Row],[Si]],"0.#") &amp;TEXT(V$1,0),"")</f>
        <v/>
      </c>
      <c r="AY482" s="46" t="str">
        <f>IF(W482&lt;&gt;"","-" &amp;TEXT(comp[[#This Row],[Fe]],"0.#") &amp;TEXT(W$1,0),"")</f>
        <v/>
      </c>
      <c r="AZ482" s="46" t="str">
        <f>IF(X482&lt;&gt;"","-" &amp;TEXT(comp[[#This Row],[Y]],"0.#") &amp;TEXT(X$1,0),"")</f>
        <v/>
      </c>
      <c r="BA482" s="46" t="str">
        <f>IF(Y482&lt;&gt;"","-" &amp;TEXT(comp[[#This Row],[Hf]],"0.#") &amp;TEXT(Y$1,0),"")</f>
        <v/>
      </c>
      <c r="BB482" s="46" t="str">
        <f>IF(Z482&lt;&gt;"","-" &amp;TEXT(comp[[#This Row],[Ge]],"0.#") &amp;TEXT(Z$1,0),"")</f>
        <v/>
      </c>
      <c r="BC482" s="46" t="str">
        <f>IF(AA482&lt;&gt;"","-" &amp;TEXT(comp[[#This Row],[Mn]],"0.#") &amp;TEXT(AA$1,0),"")</f>
        <v/>
      </c>
      <c r="BD482" s="46" t="str">
        <f>IF(AB482&lt;&gt;"","-" &amp;TEXT(comp[[#This Row],[Sc]],"0.#") &amp;TEXT(AB$1,0),"")</f>
        <v/>
      </c>
      <c r="BE482" s="46" t="str">
        <f>IF(AC482&lt;&gt;"","-" &amp;TEXT(comp[[#This Row],[Ru]],"0.#") &amp;TEXT(AC$1,0),"")</f>
        <v/>
      </c>
      <c r="BF482" s="46" t="str">
        <f>IF(AD482&lt;&gt;"","-" &amp;TEXT(comp[[#This Row],[Ce]],"0.#") &amp;TEXT(AD$1,0),"")</f>
        <v/>
      </c>
      <c r="BG482" s="46" t="str">
        <f>IF(AE482&lt;&gt;"","-" &amp;TEXT([1]comp!$AE482,"0.#") &amp;TEXT(AE$1,0),"")</f>
        <v/>
      </c>
      <c r="BH482" s="31" t="str">
        <f>[1]comp!$D482 &amp; [1]comp!$E482</f>
        <v>Co–9Al–9W-2TaSuzuki, A., DeNolf, G. C. &amp; Pollock, T. M. Flow stress anomalies in γ/γ′ two-phase Co-Al-W-base alloys. Scr. Mater. 56, 385–388 (2007).</v>
      </c>
      <c r="BI482" s="73" t="str">
        <f t="shared" si="37"/>
        <v>Co-9.Al-9.W-2.Ta</v>
      </c>
      <c r="BJ482" s="31" t="s">
        <v>1427</v>
      </c>
      <c r="BK482" t="str">
        <f t="shared" si="38"/>
        <v>-9.Al-9.W-2.Ta</v>
      </c>
      <c r="BL482"/>
      <c r="BM482"/>
      <c r="BN482"/>
      <c r="BO482"/>
    </row>
    <row r="483" spans="1:67" s="31" customFormat="1" x14ac:dyDescent="0.3">
      <c r="A483" s="26" t="str">
        <f t="shared" si="41"/>
        <v>Co-21.Ti</v>
      </c>
      <c r="B483" s="69" t="s">
        <v>779</v>
      </c>
      <c r="C483" s="60" t="s">
        <v>3095</v>
      </c>
      <c r="D483" s="44" t="s">
        <v>952</v>
      </c>
      <c r="E483" s="67" t="s">
        <v>950</v>
      </c>
      <c r="F483" s="44">
        <v>505</v>
      </c>
      <c r="G483" s="54">
        <f t="shared" si="42"/>
        <v>79</v>
      </c>
      <c r="H483" s="54"/>
      <c r="I483" s="54"/>
      <c r="J483" s="54"/>
      <c r="K483" s="54"/>
      <c r="L483" s="54">
        <v>21</v>
      </c>
      <c r="M483" s="54"/>
      <c r="N483" s="54"/>
      <c r="O483" s="54"/>
      <c r="P483" s="54"/>
      <c r="Q483" s="50"/>
      <c r="R483" s="50"/>
      <c r="S483" s="50"/>
      <c r="T483" s="54"/>
      <c r="U483" s="54"/>
      <c r="V483" s="54"/>
      <c r="W483" s="54"/>
      <c r="X483" s="54"/>
      <c r="Y483" s="54"/>
      <c r="Z483" s="54"/>
      <c r="AA483" s="54"/>
      <c r="AB483" s="54"/>
      <c r="AC483" s="54"/>
      <c r="AD483" s="54"/>
      <c r="AE483" s="54"/>
      <c r="AF483" s="44">
        <f t="shared" si="40"/>
        <v>7.9774700000000003</v>
      </c>
      <c r="AG483" s="44"/>
      <c r="AH483" s="44"/>
      <c r="AI483" s="46" t="s">
        <v>1</v>
      </c>
      <c r="AJ483" s="46" t="str">
        <f>IF(I483&lt;&gt;"","-" &amp;TEXT([1]comp!$I483,"0.#") &amp;TEXT(I$1,0),"")</f>
        <v/>
      </c>
      <c r="AK483" s="46" t="str">
        <f>IF(K483&lt;&gt;"","-" &amp;TEXT(comp[[#This Row],[W]],"0.#") &amp;TEXT(K$1,0),"")</f>
        <v/>
      </c>
      <c r="AL483" s="46" t="str">
        <f>IF(H483&lt;&gt;"","-" &amp;TEXT(comp[[#This Row],[Ni]],"0.#") &amp;TEXT(H$1,0),"")</f>
        <v/>
      </c>
      <c r="AM483" s="46" t="str">
        <f>IF(J483&lt;&gt;"","-" &amp;TEXT(comp[[#This Row],[Cr]],"0.#") &amp;TEXT(J$1,0),"")</f>
        <v/>
      </c>
      <c r="AN483" s="46" t="str">
        <f>IF(M483&lt;&gt;"","-" &amp;TEXT(comp[[#This Row],[Ta]],"0.#") &amp;TEXT(M$1,0),"")</f>
        <v/>
      </c>
      <c r="AO483" s="46" t="str">
        <f>IF(N483&lt;&gt;"","-" &amp;TEXT(comp[[#This Row],[Nb]],"0.#") &amp;TEXT(N$1,0),"")</f>
        <v/>
      </c>
      <c r="AP483" s="46" t="str">
        <f>IF(O483&lt;&gt;"","-" &amp;TEXT(comp[[#This Row],[V]],"0.#") &amp;TEXT(O$1,0),"")</f>
        <v/>
      </c>
      <c r="AQ483" s="46" t="str">
        <f>IF(L483&lt;&gt;"","-" &amp;TEXT(comp[[#This Row],[Ti]],"0.#") &amp;TEXT(L$1,0),"")</f>
        <v>-21.Ti</v>
      </c>
      <c r="AR483" s="46" t="str">
        <f>IF(P483&lt;&gt;"","-" &amp;TEXT(comp[[#This Row],[Mo]],"0.#") &amp;TEXT(P$1,0),"")</f>
        <v/>
      </c>
      <c r="AS483" s="46" t="str">
        <f>IF(Q483&lt;&gt;"","-" &amp;TEXT(comp[[#This Row],[C]],"0.##") &amp;TEXT(Q$1,0),"")</f>
        <v/>
      </c>
      <c r="AT483" s="46" t="str">
        <f>IF(R483&lt;&gt;"","-" &amp;TEXT(comp[[#This Row],[Zr]],"0.##") &amp;TEXT(R$1,0),"")</f>
        <v/>
      </c>
      <c r="AU483" s="46" t="str">
        <f>IF(S483&lt;&gt;"","-" &amp;TEXT(comp[[#This Row],[B]],"0.##") &amp;TEXT(S$1,0),"")</f>
        <v/>
      </c>
      <c r="AV483" s="46" t="str">
        <f>IF(T483&lt;&gt;"","-" &amp;TEXT(comp[[#This Row],[Ir]],"0.#") &amp;TEXT(T$1,0),"")</f>
        <v/>
      </c>
      <c r="AW483" s="46" t="str">
        <f>IF(U483&lt;&gt;"","-" &amp;TEXT(comp[[#This Row],[Re]],"0.#") &amp;TEXT(U$1,0),"")</f>
        <v/>
      </c>
      <c r="AX483" s="46" t="str">
        <f>IF(V483&lt;&gt;"","-" &amp;TEXT(comp[[#This Row],[Si]],"0.#") &amp;TEXT(V$1,0),"")</f>
        <v/>
      </c>
      <c r="AY483" s="46" t="str">
        <f>IF(W483&lt;&gt;"","-" &amp;TEXT(comp[[#This Row],[Fe]],"0.#") &amp;TEXT(W$1,0),"")</f>
        <v/>
      </c>
      <c r="AZ483" s="46" t="str">
        <f>IF(X483&lt;&gt;"","-" &amp;TEXT(comp[[#This Row],[Y]],"0.#") &amp;TEXT(X$1,0),"")</f>
        <v/>
      </c>
      <c r="BA483" s="46" t="str">
        <f>IF(Y483&lt;&gt;"","-" &amp;TEXT(comp[[#This Row],[Hf]],"0.#") &amp;TEXT(Y$1,0),"")</f>
        <v/>
      </c>
      <c r="BB483" s="46" t="str">
        <f>IF(Z483&lt;&gt;"","-" &amp;TEXT(comp[[#This Row],[Ge]],"0.#") &amp;TEXT(Z$1,0),"")</f>
        <v/>
      </c>
      <c r="BC483" s="46" t="str">
        <f>IF(AA483&lt;&gt;"","-" &amp;TEXT(comp[[#This Row],[Mn]],"0.#") &amp;TEXT(AA$1,0),"")</f>
        <v/>
      </c>
      <c r="BD483" s="46" t="str">
        <f>IF(AB483&lt;&gt;"","-" &amp;TEXT(comp[[#This Row],[Sc]],"0.#") &amp;TEXT(AB$1,0),"")</f>
        <v/>
      </c>
      <c r="BE483" s="46" t="str">
        <f>IF(AC483&lt;&gt;"","-" &amp;TEXT(comp[[#This Row],[Ru]],"0.#") &amp;TEXT(AC$1,0),"")</f>
        <v/>
      </c>
      <c r="BF483" s="46" t="str">
        <f>IF(AD483&lt;&gt;"","-" &amp;TEXT(comp[[#This Row],[Ce]],"0.#") &amp;TEXT(AD$1,0),"")</f>
        <v/>
      </c>
      <c r="BG483" s="46" t="str">
        <f>IF(AE483&lt;&gt;"","-" &amp;TEXT([1]comp!$AE483,"0.#") &amp;TEXT(AE$1,0),"")</f>
        <v/>
      </c>
      <c r="BH483" s="67" t="str">
        <f>[1]comp!$D483 &amp; [1]comp!$E483</f>
        <v>Co-21TiTakasugi, T. HIGH TEMPERATURE STRENGTH AND DUCTILITY OF POLYCRYSTALLINE Co,Ti. Acro nferati vol. 33 (1985).</v>
      </c>
      <c r="BI483" s="63" t="str">
        <f t="shared" si="37"/>
        <v>Co-21.Ti</v>
      </c>
      <c r="BJ483" s="67" t="s">
        <v>1952</v>
      </c>
      <c r="BK483" t="str">
        <f t="shared" si="38"/>
        <v>-21.Ti</v>
      </c>
      <c r="BL483"/>
      <c r="BM483"/>
      <c r="BN483"/>
      <c r="BO483"/>
    </row>
    <row r="484" spans="1:67" s="31" customFormat="1" x14ac:dyDescent="0.3">
      <c r="A484" s="26" t="str">
        <f t="shared" si="41"/>
        <v>Co-20.Ti</v>
      </c>
      <c r="B484" s="69" t="s">
        <v>779</v>
      </c>
      <c r="C484" s="60" t="s">
        <v>3096</v>
      </c>
      <c r="D484" s="65" t="s">
        <v>951</v>
      </c>
      <c r="E484" s="67" t="s">
        <v>950</v>
      </c>
      <c r="F484" s="44">
        <v>506</v>
      </c>
      <c r="G484" s="54">
        <f t="shared" si="42"/>
        <v>80</v>
      </c>
      <c r="H484" s="54"/>
      <c r="I484" s="54"/>
      <c r="J484" s="54"/>
      <c r="K484" s="54"/>
      <c r="L484" s="54">
        <v>20</v>
      </c>
      <c r="M484" s="54"/>
      <c r="N484" s="54"/>
      <c r="O484" s="54"/>
      <c r="P484" s="54"/>
      <c r="Q484" s="50"/>
      <c r="R484" s="50"/>
      <c r="S484" s="50"/>
      <c r="T484" s="54"/>
      <c r="U484" s="54"/>
      <c r="V484" s="54"/>
      <c r="W484" s="54"/>
      <c r="X484" s="54"/>
      <c r="Y484" s="54"/>
      <c r="Z484" s="54"/>
      <c r="AA484" s="54"/>
      <c r="AB484" s="54"/>
      <c r="AC484" s="54"/>
      <c r="AD484" s="54"/>
      <c r="AE484" s="54"/>
      <c r="AF484" s="44">
        <f t="shared" si="40"/>
        <v>8.0213999999999999</v>
      </c>
      <c r="AG484" s="44"/>
      <c r="AH484" s="44"/>
      <c r="AI484" s="46" t="s">
        <v>1</v>
      </c>
      <c r="AJ484" s="46" t="str">
        <f>IF(I484&lt;&gt;"","-" &amp;TEXT([1]comp!$I484,"0.#") &amp;TEXT(I$1,0),"")</f>
        <v/>
      </c>
      <c r="AK484" s="46" t="str">
        <f>IF(K484&lt;&gt;"","-" &amp;TEXT(comp[[#This Row],[W]],"0.#") &amp;TEXT(K$1,0),"")</f>
        <v/>
      </c>
      <c r="AL484" s="46" t="str">
        <f>IF(H484&lt;&gt;"","-" &amp;TEXT(comp[[#This Row],[Ni]],"0.#") &amp;TEXT(H$1,0),"")</f>
        <v/>
      </c>
      <c r="AM484" s="46" t="str">
        <f>IF(J484&lt;&gt;"","-" &amp;TEXT(comp[[#This Row],[Cr]],"0.#") &amp;TEXT(J$1,0),"")</f>
        <v/>
      </c>
      <c r="AN484" s="46" t="str">
        <f>IF(M484&lt;&gt;"","-" &amp;TEXT(comp[[#This Row],[Ta]],"0.#") &amp;TEXT(M$1,0),"")</f>
        <v/>
      </c>
      <c r="AO484" s="46" t="str">
        <f>IF(N484&lt;&gt;"","-" &amp;TEXT(comp[[#This Row],[Nb]],"0.#") &amp;TEXT(N$1,0),"")</f>
        <v/>
      </c>
      <c r="AP484" s="46" t="str">
        <f>IF(O484&lt;&gt;"","-" &amp;TEXT(comp[[#This Row],[V]],"0.#") &amp;TEXT(O$1,0),"")</f>
        <v/>
      </c>
      <c r="AQ484" s="46" t="str">
        <f>IF(L484&lt;&gt;"","-" &amp;TEXT(comp[[#This Row],[Ti]],"0.#") &amp;TEXT(L$1,0),"")</f>
        <v>-20.Ti</v>
      </c>
      <c r="AR484" s="46" t="str">
        <f>IF(P484&lt;&gt;"","-" &amp;TEXT(comp[[#This Row],[Mo]],"0.#") &amp;TEXT(P$1,0),"")</f>
        <v/>
      </c>
      <c r="AS484" s="46" t="str">
        <f>IF(Q484&lt;&gt;"","-" &amp;TEXT(comp[[#This Row],[C]],"0.##") &amp;TEXT(Q$1,0),"")</f>
        <v/>
      </c>
      <c r="AT484" s="46" t="str">
        <f>IF(R484&lt;&gt;"","-" &amp;TEXT(comp[[#This Row],[Zr]],"0.##") &amp;TEXT(R$1,0),"")</f>
        <v/>
      </c>
      <c r="AU484" s="46" t="str">
        <f>IF(S484&lt;&gt;"","-" &amp;TEXT(comp[[#This Row],[B]],"0.##") &amp;TEXT(S$1,0),"")</f>
        <v/>
      </c>
      <c r="AV484" s="46" t="str">
        <f>IF(T484&lt;&gt;"","-" &amp;TEXT(comp[[#This Row],[Ir]],"0.#") &amp;TEXT(T$1,0),"")</f>
        <v/>
      </c>
      <c r="AW484" s="46" t="str">
        <f>IF(U484&lt;&gt;"","-" &amp;TEXT(comp[[#This Row],[Re]],"0.#") &amp;TEXT(U$1,0),"")</f>
        <v/>
      </c>
      <c r="AX484" s="46" t="str">
        <f>IF(V484&lt;&gt;"","-" &amp;TEXT(comp[[#This Row],[Si]],"0.#") &amp;TEXT(V$1,0),"")</f>
        <v/>
      </c>
      <c r="AY484" s="46" t="str">
        <f>IF(W484&lt;&gt;"","-" &amp;TEXT(comp[[#This Row],[Fe]],"0.#") &amp;TEXT(W$1,0),"")</f>
        <v/>
      </c>
      <c r="AZ484" s="46" t="str">
        <f>IF(X484&lt;&gt;"","-" &amp;TEXT(comp[[#This Row],[Y]],"0.#") &amp;TEXT(X$1,0),"")</f>
        <v/>
      </c>
      <c r="BA484" s="46" t="str">
        <f>IF(Y484&lt;&gt;"","-" &amp;TEXT(comp[[#This Row],[Hf]],"0.#") &amp;TEXT(Y$1,0),"")</f>
        <v/>
      </c>
      <c r="BB484" s="46" t="str">
        <f>IF(Z484&lt;&gt;"","-" &amp;TEXT(comp[[#This Row],[Ge]],"0.#") &amp;TEXT(Z$1,0),"")</f>
        <v/>
      </c>
      <c r="BC484" s="46" t="str">
        <f>IF(AA484&lt;&gt;"","-" &amp;TEXT(comp[[#This Row],[Mn]],"0.#") &amp;TEXT(AA$1,0),"")</f>
        <v/>
      </c>
      <c r="BD484" s="46" t="str">
        <f>IF(AB484&lt;&gt;"","-" &amp;TEXT(comp[[#This Row],[Sc]],"0.#") &amp;TEXT(AB$1,0),"")</f>
        <v/>
      </c>
      <c r="BE484" s="46" t="str">
        <f>IF(AC484&lt;&gt;"","-" &amp;TEXT(comp[[#This Row],[Ru]],"0.#") &amp;TEXT(AC$1,0),"")</f>
        <v/>
      </c>
      <c r="BF484" s="46" t="str">
        <f>IF(AD484&lt;&gt;"","-" &amp;TEXT(comp[[#This Row],[Ce]],"0.#") &amp;TEXT(AD$1,0),"")</f>
        <v/>
      </c>
      <c r="BG484" s="46" t="str">
        <f>IF(AE484&lt;&gt;"","-" &amp;TEXT([1]comp!$AE484,"0.#") &amp;TEXT(AE$1,0),"")</f>
        <v/>
      </c>
      <c r="BH484" s="67" t="str">
        <f>[1]comp!$D484 &amp; [1]comp!$E484</f>
        <v>Co-20TiTakasugi, T. HIGH TEMPERATURE STRENGTH AND DUCTILITY OF POLYCRYSTALLINE Co,Ti. Acro nferati vol. 33 (1985).</v>
      </c>
      <c r="BI484" s="63" t="str">
        <f t="shared" si="37"/>
        <v>Co-20.Ti</v>
      </c>
      <c r="BJ484" s="67" t="s">
        <v>1951</v>
      </c>
      <c r="BK484" t="str">
        <f t="shared" si="38"/>
        <v>-20.Ti</v>
      </c>
      <c r="BL484"/>
      <c r="BM484"/>
      <c r="BN484"/>
      <c r="BO484"/>
    </row>
    <row r="485" spans="1:67" s="31" customFormat="1" x14ac:dyDescent="0.3">
      <c r="A485" s="26" t="str">
        <f t="shared" si="41"/>
        <v>Co-9.Al-10.W-2.Ta</v>
      </c>
      <c r="B485" s="38" t="s">
        <v>1484</v>
      </c>
      <c r="C485" s="38" t="s">
        <v>2698</v>
      </c>
      <c r="D485" s="37" t="s">
        <v>955</v>
      </c>
      <c r="E485" s="31" t="s">
        <v>954</v>
      </c>
      <c r="F485" s="31">
        <v>507</v>
      </c>
      <c r="G485" s="54">
        <f t="shared" si="42"/>
        <v>79</v>
      </c>
      <c r="H485" s="55"/>
      <c r="I485" s="55">
        <v>9</v>
      </c>
      <c r="J485" s="55"/>
      <c r="K485" s="55">
        <v>10</v>
      </c>
      <c r="L485" s="55"/>
      <c r="M485" s="55">
        <v>2</v>
      </c>
      <c r="N485" s="55"/>
      <c r="O485" s="55"/>
      <c r="P485" s="55"/>
      <c r="Q485" s="51"/>
      <c r="R485" s="51"/>
      <c r="S485" s="51"/>
      <c r="T485" s="55"/>
      <c r="U485" s="55"/>
      <c r="V485" s="55"/>
      <c r="W485" s="55"/>
      <c r="X485" s="55"/>
      <c r="Y485" s="55"/>
      <c r="Z485" s="55"/>
      <c r="AA485" s="55"/>
      <c r="AB485" s="55"/>
      <c r="AC485" s="55"/>
      <c r="AD485" s="55"/>
      <c r="AE485" s="55"/>
      <c r="AF485" s="31">
        <f t="shared" si="40"/>
        <v>9.532</v>
      </c>
      <c r="AH485" s="31" t="s">
        <v>659</v>
      </c>
      <c r="AI485" s="46" t="s">
        <v>1</v>
      </c>
      <c r="AJ485" s="46" t="str">
        <f>IF(I485&lt;&gt;"","-" &amp;TEXT([1]comp!$I485,"0.#") &amp;TEXT(I$1,0),"")</f>
        <v>-9.Al</v>
      </c>
      <c r="AK485" s="46" t="str">
        <f>IF(K485&lt;&gt;"","-" &amp;TEXT(comp[[#This Row],[W]],"0.#") &amp;TEXT(K$1,0),"")</f>
        <v>-10.W</v>
      </c>
      <c r="AL485" s="46" t="str">
        <f>IF(H485&lt;&gt;"","-" &amp;TEXT(comp[[#This Row],[Ni]],"0.#") &amp;TEXT(H$1,0),"")</f>
        <v/>
      </c>
      <c r="AM485" s="46" t="str">
        <f>IF(J485&lt;&gt;"","-" &amp;TEXT(comp[[#This Row],[Cr]],"0.#") &amp;TEXT(J$1,0),"")</f>
        <v/>
      </c>
      <c r="AN485" s="46" t="str">
        <f>IF(M485&lt;&gt;"","-" &amp;TEXT(comp[[#This Row],[Ta]],"0.#") &amp;TEXT(M$1,0),"")</f>
        <v>-2.Ta</v>
      </c>
      <c r="AO485" s="46" t="str">
        <f>IF(N485&lt;&gt;"","-" &amp;TEXT(comp[[#This Row],[Nb]],"0.#") &amp;TEXT(N$1,0),"")</f>
        <v/>
      </c>
      <c r="AP485" s="46" t="str">
        <f>IF(O485&lt;&gt;"","-" &amp;TEXT(comp[[#This Row],[V]],"0.#") &amp;TEXT(O$1,0),"")</f>
        <v/>
      </c>
      <c r="AQ485" s="46" t="str">
        <f>IF(L485&lt;&gt;"","-" &amp;TEXT(comp[[#This Row],[Ti]],"0.#") &amp;TEXT(L$1,0),"")</f>
        <v/>
      </c>
      <c r="AR485" s="46" t="str">
        <f>IF(P485&lt;&gt;"","-" &amp;TEXT(comp[[#This Row],[Mo]],"0.#") &amp;TEXT(P$1,0),"")</f>
        <v/>
      </c>
      <c r="AS485" s="46" t="str">
        <f>IF(Q485&lt;&gt;"","-" &amp;TEXT(comp[[#This Row],[C]],"0.##") &amp;TEXT(Q$1,0),"")</f>
        <v/>
      </c>
      <c r="AT485" s="46" t="str">
        <f>IF(R485&lt;&gt;"","-" &amp;TEXT(comp[[#This Row],[Zr]],"0.##") &amp;TEXT(R$1,0),"")</f>
        <v/>
      </c>
      <c r="AU485" s="46" t="str">
        <f>IF(S485&lt;&gt;"","-" &amp;TEXT(comp[[#This Row],[B]],"0.##") &amp;TEXT(S$1,0),"")</f>
        <v/>
      </c>
      <c r="AV485" s="46" t="str">
        <f>IF(T485&lt;&gt;"","-" &amp;TEXT(comp[[#This Row],[Ir]],"0.#") &amp;TEXT(T$1,0),"")</f>
        <v/>
      </c>
      <c r="AW485" s="46" t="str">
        <f>IF(U485&lt;&gt;"","-" &amp;TEXT(comp[[#This Row],[Re]],"0.#") &amp;TEXT(U$1,0),"")</f>
        <v/>
      </c>
      <c r="AX485" s="46" t="str">
        <f>IF(V485&lt;&gt;"","-" &amp;TEXT(comp[[#This Row],[Si]],"0.#") &amp;TEXT(V$1,0),"")</f>
        <v/>
      </c>
      <c r="AY485" s="46" t="str">
        <f>IF(W485&lt;&gt;"","-" &amp;TEXT(comp[[#This Row],[Fe]],"0.#") &amp;TEXT(W$1,0),"")</f>
        <v/>
      </c>
      <c r="AZ485" s="46" t="str">
        <f>IF(X485&lt;&gt;"","-" &amp;TEXT(comp[[#This Row],[Y]],"0.#") &amp;TEXT(X$1,0),"")</f>
        <v/>
      </c>
      <c r="BA485" s="46" t="str">
        <f>IF(Y485&lt;&gt;"","-" &amp;TEXT(comp[[#This Row],[Hf]],"0.#") &amp;TEXT(Y$1,0),"")</f>
        <v/>
      </c>
      <c r="BB485" s="46" t="str">
        <f>IF(Z485&lt;&gt;"","-" &amp;TEXT(comp[[#This Row],[Ge]],"0.#") &amp;TEXT(Z$1,0),"")</f>
        <v/>
      </c>
      <c r="BC485" s="46" t="str">
        <f>IF(AA485&lt;&gt;"","-" &amp;TEXT(comp[[#This Row],[Mn]],"0.#") &amp;TEXT(AA$1,0),"")</f>
        <v/>
      </c>
      <c r="BD485" s="46" t="str">
        <f>IF(AB485&lt;&gt;"","-" &amp;TEXT(comp[[#This Row],[Sc]],"0.#") &amp;TEXT(AB$1,0),"")</f>
        <v/>
      </c>
      <c r="BE485" s="46" t="str">
        <f>IF(AC485&lt;&gt;"","-" &amp;TEXT(comp[[#This Row],[Ru]],"0.#") &amp;TEXT(AC$1,0),"")</f>
        <v/>
      </c>
      <c r="BF485" s="46" t="str">
        <f>IF(AD485&lt;&gt;"","-" &amp;TEXT(comp[[#This Row],[Ce]],"0.#") &amp;TEXT(AD$1,0),"")</f>
        <v/>
      </c>
      <c r="BG485" s="46" t="str">
        <f>IF(AE485&lt;&gt;"","-" &amp;TEXT([1]comp!$AE485,"0.#") &amp;TEXT(AE$1,0),"")</f>
        <v/>
      </c>
      <c r="BH485" s="31" t="str">
        <f>[1]comp!$D485 &amp; [1]comp!$E485</f>
        <v>Tanaka alloy 2Tanaka, K. &amp; Inui, H. Microstructural change of monocrystalline Co-Al-W-based γ/γ′ two phase alloys by high temperature creep. (2013).</v>
      </c>
      <c r="BI485" s="73" t="str">
        <f t="shared" si="37"/>
        <v>Co-9.Al-10.W-2.Ta</v>
      </c>
      <c r="BJ485" s="31" t="s">
        <v>1857</v>
      </c>
      <c r="BK485" t="str">
        <f t="shared" si="38"/>
        <v>-9.Al-10.W-2.Ta</v>
      </c>
      <c r="BL485"/>
      <c r="BM485"/>
      <c r="BN485"/>
      <c r="BO485"/>
    </row>
    <row r="486" spans="1:67" s="31" customFormat="1" x14ac:dyDescent="0.3">
      <c r="A486" s="26" t="str">
        <f t="shared" si="41"/>
        <v>Co-9.Al-8.W-2.Ta</v>
      </c>
      <c r="B486" s="38" t="s">
        <v>1484</v>
      </c>
      <c r="C486" s="38" t="s">
        <v>3097</v>
      </c>
      <c r="D486" s="37" t="s">
        <v>956</v>
      </c>
      <c r="E486" s="31" t="s">
        <v>954</v>
      </c>
      <c r="F486" s="31">
        <v>508</v>
      </c>
      <c r="G486" s="54">
        <f t="shared" si="42"/>
        <v>81</v>
      </c>
      <c r="H486" s="55"/>
      <c r="I486" s="55">
        <v>9</v>
      </c>
      <c r="J486" s="55"/>
      <c r="K486" s="55">
        <v>8</v>
      </c>
      <c r="L486" s="55"/>
      <c r="M486" s="55">
        <v>2</v>
      </c>
      <c r="N486" s="55"/>
      <c r="O486" s="55"/>
      <c r="P486" s="55"/>
      <c r="Q486" s="51"/>
      <c r="R486" s="51"/>
      <c r="S486" s="51"/>
      <c r="T486" s="55"/>
      <c r="U486" s="55"/>
      <c r="V486" s="55"/>
      <c r="W486" s="55"/>
      <c r="X486" s="55"/>
      <c r="Y486" s="55"/>
      <c r="Z486" s="55"/>
      <c r="AA486" s="55"/>
      <c r="AB486" s="55"/>
      <c r="AC486" s="55"/>
      <c r="AD486" s="55"/>
      <c r="AE486" s="55"/>
      <c r="AF486" s="31">
        <f t="shared" si="40"/>
        <v>9.3249999999999993</v>
      </c>
      <c r="AH486" s="31" t="s">
        <v>659</v>
      </c>
      <c r="AI486" s="46" t="s">
        <v>1</v>
      </c>
      <c r="AJ486" s="46" t="str">
        <f>IF(I486&lt;&gt;"","-" &amp;TEXT([1]comp!$I486,"0.#") &amp;TEXT(I$1,0),"")</f>
        <v>-9.Al</v>
      </c>
      <c r="AK486" s="46" t="str">
        <f>IF(K486&lt;&gt;"","-" &amp;TEXT(comp[[#This Row],[W]],"0.#") &amp;TEXT(K$1,0),"")</f>
        <v>-8.W</v>
      </c>
      <c r="AL486" s="46" t="str">
        <f>IF(H486&lt;&gt;"","-" &amp;TEXT(comp[[#This Row],[Ni]],"0.#") &amp;TEXT(H$1,0),"")</f>
        <v/>
      </c>
      <c r="AM486" s="46" t="str">
        <f>IF(J486&lt;&gt;"","-" &amp;TEXT(comp[[#This Row],[Cr]],"0.#") &amp;TEXT(J$1,0),"")</f>
        <v/>
      </c>
      <c r="AN486" s="46" t="str">
        <f>IF(M486&lt;&gt;"","-" &amp;TEXT(comp[[#This Row],[Ta]],"0.#") &amp;TEXT(M$1,0),"")</f>
        <v>-2.Ta</v>
      </c>
      <c r="AO486" s="46" t="str">
        <f>IF(N486&lt;&gt;"","-" &amp;TEXT(comp[[#This Row],[Nb]],"0.#") &amp;TEXT(N$1,0),"")</f>
        <v/>
      </c>
      <c r="AP486" s="46" t="str">
        <f>IF(O486&lt;&gt;"","-" &amp;TEXT(comp[[#This Row],[V]],"0.#") &amp;TEXT(O$1,0),"")</f>
        <v/>
      </c>
      <c r="AQ486" s="46" t="str">
        <f>IF(L486&lt;&gt;"","-" &amp;TEXT(comp[[#This Row],[Ti]],"0.#") &amp;TEXT(L$1,0),"")</f>
        <v/>
      </c>
      <c r="AR486" s="46" t="str">
        <f>IF(P486&lt;&gt;"","-" &amp;TEXT(comp[[#This Row],[Mo]],"0.#") &amp;TEXT(P$1,0),"")</f>
        <v/>
      </c>
      <c r="AS486" s="46" t="str">
        <f>IF(Q486&lt;&gt;"","-" &amp;TEXT(comp[[#This Row],[C]],"0.##") &amp;TEXT(Q$1,0),"")</f>
        <v/>
      </c>
      <c r="AT486" s="46" t="str">
        <f>IF(R486&lt;&gt;"","-" &amp;TEXT(comp[[#This Row],[Zr]],"0.##") &amp;TEXT(R$1,0),"")</f>
        <v/>
      </c>
      <c r="AU486" s="46" t="str">
        <f>IF(S486&lt;&gt;"","-" &amp;TEXT(comp[[#This Row],[B]],"0.##") &amp;TEXT(S$1,0),"")</f>
        <v/>
      </c>
      <c r="AV486" s="46" t="str">
        <f>IF(T486&lt;&gt;"","-" &amp;TEXT(comp[[#This Row],[Ir]],"0.#") &amp;TEXT(T$1,0),"")</f>
        <v/>
      </c>
      <c r="AW486" s="46" t="str">
        <f>IF(U486&lt;&gt;"","-" &amp;TEXT(comp[[#This Row],[Re]],"0.#") &amp;TEXT(U$1,0),"")</f>
        <v/>
      </c>
      <c r="AX486" s="46" t="str">
        <f>IF(V486&lt;&gt;"","-" &amp;TEXT(comp[[#This Row],[Si]],"0.#") &amp;TEXT(V$1,0),"")</f>
        <v/>
      </c>
      <c r="AY486" s="46" t="str">
        <f>IF(W486&lt;&gt;"","-" &amp;TEXT(comp[[#This Row],[Fe]],"0.#") &amp;TEXT(W$1,0),"")</f>
        <v/>
      </c>
      <c r="AZ486" s="46" t="str">
        <f>IF(X486&lt;&gt;"","-" &amp;TEXT(comp[[#This Row],[Y]],"0.#") &amp;TEXT(X$1,0),"")</f>
        <v/>
      </c>
      <c r="BA486" s="46" t="str">
        <f>IF(Y486&lt;&gt;"","-" &amp;TEXT(comp[[#This Row],[Hf]],"0.#") &amp;TEXT(Y$1,0),"")</f>
        <v/>
      </c>
      <c r="BB486" s="46" t="str">
        <f>IF(Z486&lt;&gt;"","-" &amp;TEXT(comp[[#This Row],[Ge]],"0.#") &amp;TEXT(Z$1,0),"")</f>
        <v/>
      </c>
      <c r="BC486" s="46" t="str">
        <f>IF(AA486&lt;&gt;"","-" &amp;TEXT(comp[[#This Row],[Mn]],"0.#") &amp;TEXT(AA$1,0),"")</f>
        <v/>
      </c>
      <c r="BD486" s="46" t="str">
        <f>IF(AB486&lt;&gt;"","-" &amp;TEXT(comp[[#This Row],[Sc]],"0.#") &amp;TEXT(AB$1,0),"")</f>
        <v/>
      </c>
      <c r="BE486" s="46" t="str">
        <f>IF(AC486&lt;&gt;"","-" &amp;TEXT(comp[[#This Row],[Ru]],"0.#") &amp;TEXT(AC$1,0),"")</f>
        <v/>
      </c>
      <c r="BF486" s="46" t="str">
        <f>IF(AD486&lt;&gt;"","-" &amp;TEXT(comp[[#This Row],[Ce]],"0.#") &amp;TEXT(AD$1,0),"")</f>
        <v/>
      </c>
      <c r="BG486" s="46" t="str">
        <f>IF(AE486&lt;&gt;"","-" &amp;TEXT([1]comp!$AE486,"0.#") &amp;TEXT(AE$1,0),"")</f>
        <v/>
      </c>
      <c r="BH486" s="31" t="str">
        <f>[1]comp!$D486 &amp; [1]comp!$E486</f>
        <v>Tanaka alloy 3Tanaka, K. &amp; Inui, H. Microstructural change of monocrystalline Co-Al-W-based γ/γ′ two phase alloys by high temperature creep. (2013).</v>
      </c>
      <c r="BI486" s="73" t="str">
        <f t="shared" si="37"/>
        <v>Co-9.Al-8.W-2.Ta</v>
      </c>
      <c r="BJ486" s="31" t="s">
        <v>1858</v>
      </c>
      <c r="BK486" t="str">
        <f t="shared" si="38"/>
        <v>-9.Al-8.W-2.Ta</v>
      </c>
      <c r="BL486"/>
      <c r="BM486"/>
      <c r="BN486"/>
      <c r="BO486"/>
    </row>
    <row r="487" spans="1:67" s="31" customFormat="1" x14ac:dyDescent="0.3">
      <c r="A487" s="26" t="str">
        <f t="shared" si="41"/>
        <v>Co-20.Ni-9.Al-7.W-2.Ta</v>
      </c>
      <c r="B487" s="30" t="s">
        <v>1483</v>
      </c>
      <c r="C487" s="30" t="s">
        <v>3098</v>
      </c>
      <c r="D487" s="34" t="s">
        <v>957</v>
      </c>
      <c r="E487" s="28" t="s">
        <v>954</v>
      </c>
      <c r="F487" s="28">
        <v>509</v>
      </c>
      <c r="G487" s="54">
        <f t="shared" si="42"/>
        <v>62</v>
      </c>
      <c r="H487" s="56">
        <v>20</v>
      </c>
      <c r="I487" s="56">
        <v>9</v>
      </c>
      <c r="J487" s="56"/>
      <c r="K487" s="56">
        <v>7</v>
      </c>
      <c r="L487" s="56"/>
      <c r="M487" s="56">
        <v>2</v>
      </c>
      <c r="N487" s="56"/>
      <c r="O487" s="56"/>
      <c r="P487" s="56"/>
      <c r="Q487" s="52"/>
      <c r="R487" s="52"/>
      <c r="S487" s="52"/>
      <c r="T487" s="56"/>
      <c r="U487" s="56"/>
      <c r="V487" s="56"/>
      <c r="W487" s="56"/>
      <c r="X487" s="56"/>
      <c r="Y487" s="56"/>
      <c r="Z487" s="56"/>
      <c r="AA487" s="56"/>
      <c r="AB487" s="56"/>
      <c r="AC487" s="56"/>
      <c r="AD487" s="56"/>
      <c r="AE487" s="56"/>
      <c r="AF487" s="28">
        <f t="shared" si="40"/>
        <v>9.2230999999999987</v>
      </c>
      <c r="AG487" s="28"/>
      <c r="AH487" s="28" t="s">
        <v>659</v>
      </c>
      <c r="AI487" s="46" t="s">
        <v>1</v>
      </c>
      <c r="AJ487" s="46" t="str">
        <f>IF(I487&lt;&gt;"","-" &amp;TEXT([1]comp!$I487,"0.#") &amp;TEXT(I$1,0),"")</f>
        <v>-9.Al</v>
      </c>
      <c r="AK487" s="46" t="str">
        <f>IF(K487&lt;&gt;"","-" &amp;TEXT(comp[[#This Row],[W]],"0.#") &amp;TEXT(K$1,0),"")</f>
        <v>-7.W</v>
      </c>
      <c r="AL487" s="46" t="str">
        <f>IF(H487&lt;&gt;"","-" &amp;TEXT(comp[[#This Row],[Ni]],"0.#") &amp;TEXT(H$1,0),"")</f>
        <v>-20.Ni</v>
      </c>
      <c r="AM487" s="46" t="str">
        <f>IF(J487&lt;&gt;"","-" &amp;TEXT(comp[[#This Row],[Cr]],"0.#") &amp;TEXT(J$1,0),"")</f>
        <v/>
      </c>
      <c r="AN487" s="46" t="str">
        <f>IF(M487&lt;&gt;"","-" &amp;TEXT(comp[[#This Row],[Ta]],"0.#") &amp;TEXT(M$1,0),"")</f>
        <v>-2.Ta</v>
      </c>
      <c r="AO487" s="46" t="str">
        <f>IF(N487&lt;&gt;"","-" &amp;TEXT(comp[[#This Row],[Nb]],"0.#") &amp;TEXT(N$1,0),"")</f>
        <v/>
      </c>
      <c r="AP487" s="46" t="str">
        <f>IF(O487&lt;&gt;"","-" &amp;TEXT(comp[[#This Row],[V]],"0.#") &amp;TEXT(O$1,0),"")</f>
        <v/>
      </c>
      <c r="AQ487" s="46" t="str">
        <f>IF(L487&lt;&gt;"","-" &amp;TEXT(comp[[#This Row],[Ti]],"0.#") &amp;TEXT(L$1,0),"")</f>
        <v/>
      </c>
      <c r="AR487" s="46" t="str">
        <f>IF(P487&lt;&gt;"","-" &amp;TEXT(comp[[#This Row],[Mo]],"0.#") &amp;TEXT(P$1,0),"")</f>
        <v/>
      </c>
      <c r="AS487" s="46" t="str">
        <f>IF(Q487&lt;&gt;"","-" &amp;TEXT(comp[[#This Row],[C]],"0.##") &amp;TEXT(Q$1,0),"")</f>
        <v/>
      </c>
      <c r="AT487" s="46" t="str">
        <f>IF(R487&lt;&gt;"","-" &amp;TEXT(comp[[#This Row],[Zr]],"0.##") &amp;TEXT(R$1,0),"")</f>
        <v/>
      </c>
      <c r="AU487" s="46" t="str">
        <f>IF(S487&lt;&gt;"","-" &amp;TEXT(comp[[#This Row],[B]],"0.##") &amp;TEXT(S$1,0),"")</f>
        <v/>
      </c>
      <c r="AV487" s="46" t="str">
        <f>IF(T487&lt;&gt;"","-" &amp;TEXT(comp[[#This Row],[Ir]],"0.#") &amp;TEXT(T$1,0),"")</f>
        <v/>
      </c>
      <c r="AW487" s="46" t="str">
        <f>IF(U487&lt;&gt;"","-" &amp;TEXT(comp[[#This Row],[Re]],"0.#") &amp;TEXT(U$1,0),"")</f>
        <v/>
      </c>
      <c r="AX487" s="46" t="str">
        <f>IF(V487&lt;&gt;"","-" &amp;TEXT(comp[[#This Row],[Si]],"0.#") &amp;TEXT(V$1,0),"")</f>
        <v/>
      </c>
      <c r="AY487" s="46" t="str">
        <f>IF(W487&lt;&gt;"","-" &amp;TEXT(comp[[#This Row],[Fe]],"0.#") &amp;TEXT(W$1,0),"")</f>
        <v/>
      </c>
      <c r="AZ487" s="46" t="str">
        <f>IF(X487&lt;&gt;"","-" &amp;TEXT(comp[[#This Row],[Y]],"0.#") &amp;TEXT(X$1,0),"")</f>
        <v/>
      </c>
      <c r="BA487" s="46" t="str">
        <f>IF(Y487&lt;&gt;"","-" &amp;TEXT(comp[[#This Row],[Hf]],"0.#") &amp;TEXT(Y$1,0),"")</f>
        <v/>
      </c>
      <c r="BB487" s="46" t="str">
        <f>IF(Z487&lt;&gt;"","-" &amp;TEXT(comp[[#This Row],[Ge]],"0.#") &amp;TEXT(Z$1,0),"")</f>
        <v/>
      </c>
      <c r="BC487" s="46" t="str">
        <f>IF(AA487&lt;&gt;"","-" &amp;TEXT(comp[[#This Row],[Mn]],"0.#") &amp;TEXT(AA$1,0),"")</f>
        <v/>
      </c>
      <c r="BD487" s="46" t="str">
        <f>IF(AB487&lt;&gt;"","-" &amp;TEXT(comp[[#This Row],[Sc]],"0.#") &amp;TEXT(AB$1,0),"")</f>
        <v/>
      </c>
      <c r="BE487" s="46" t="str">
        <f>IF(AC487&lt;&gt;"","-" &amp;TEXT(comp[[#This Row],[Ru]],"0.#") &amp;TEXT(AC$1,0),"")</f>
        <v/>
      </c>
      <c r="BF487" s="46" t="str">
        <f>IF(AD487&lt;&gt;"","-" &amp;TEXT(comp[[#This Row],[Ce]],"0.#") &amp;TEXT(AD$1,0),"")</f>
        <v/>
      </c>
      <c r="BG487" s="46" t="str">
        <f>IF(AE487&lt;&gt;"","-" &amp;TEXT([1]comp!$AE487,"0.#") &amp;TEXT(AE$1,0),"")</f>
        <v/>
      </c>
      <c r="BH487" s="28" t="str">
        <f>[1]comp!$D487 &amp; [1]comp!$E487</f>
        <v>Tanaka alloy 4Tanaka, K. &amp; Inui, H. Microstructural change of monocrystalline Co-Al-W-based γ/γ′ two phase alloys by high temperature creep. (2013).</v>
      </c>
      <c r="BI487" s="36" t="str">
        <f t="shared" si="37"/>
        <v>Co-20.Ni-9.Al-7.W-2.Ta</v>
      </c>
      <c r="BJ487" s="28" t="s">
        <v>1486</v>
      </c>
      <c r="BK487" t="str">
        <f t="shared" si="38"/>
        <v>-9.Al-7.W-2.Ta-20.Ni</v>
      </c>
      <c r="BL487"/>
      <c r="BM487"/>
      <c r="BN487"/>
      <c r="BO487"/>
    </row>
    <row r="488" spans="1:67" s="31" customFormat="1" x14ac:dyDescent="0.3">
      <c r="A488" s="26" t="str">
        <f t="shared" si="41"/>
        <v>Co-9.Al-9.W</v>
      </c>
      <c r="B488" s="38" t="s">
        <v>1484</v>
      </c>
      <c r="C488" s="38" t="s">
        <v>2756</v>
      </c>
      <c r="D488" s="37" t="s">
        <v>959</v>
      </c>
      <c r="E488" s="31" t="s">
        <v>958</v>
      </c>
      <c r="F488" s="31">
        <v>510</v>
      </c>
      <c r="G488" s="54">
        <f t="shared" si="42"/>
        <v>82</v>
      </c>
      <c r="H488" s="55"/>
      <c r="I488" s="55">
        <v>9</v>
      </c>
      <c r="J488" s="55"/>
      <c r="K488" s="55">
        <v>9</v>
      </c>
      <c r="L488" s="55"/>
      <c r="M488" s="55"/>
      <c r="N488" s="55"/>
      <c r="O488" s="55"/>
      <c r="P488" s="55"/>
      <c r="Q488" s="51"/>
      <c r="R488" s="51"/>
      <c r="S488" s="51"/>
      <c r="T488" s="55"/>
      <c r="U488" s="55"/>
      <c r="V488" s="55"/>
      <c r="W488" s="55"/>
      <c r="X488" s="55"/>
      <c r="Y488" s="55"/>
      <c r="Z488" s="55"/>
      <c r="AA488" s="55"/>
      <c r="AB488" s="55"/>
      <c r="AC488" s="55"/>
      <c r="AD488" s="55"/>
      <c r="AE488" s="55"/>
      <c r="AF488" s="31">
        <f t="shared" si="40"/>
        <v>9.2735000000000003</v>
      </c>
      <c r="AI488" s="46" t="s">
        <v>1</v>
      </c>
      <c r="AJ488" s="46" t="str">
        <f>IF(I488&lt;&gt;"","-" &amp;TEXT([1]comp!$I488,"0.#") &amp;TEXT(I$1,0),"")</f>
        <v>-9.Al</v>
      </c>
      <c r="AK488" s="46" t="str">
        <f>IF(K488&lt;&gt;"","-" &amp;TEXT(comp[[#This Row],[W]],"0.#") &amp;TEXT(K$1,0),"")</f>
        <v>-9.W</v>
      </c>
      <c r="AL488" s="46" t="str">
        <f>IF(H488&lt;&gt;"","-" &amp;TEXT(comp[[#This Row],[Ni]],"0.#") &amp;TEXT(H$1,0),"")</f>
        <v/>
      </c>
      <c r="AM488" s="46" t="str">
        <f>IF(J488&lt;&gt;"","-" &amp;TEXT(comp[[#This Row],[Cr]],"0.#") &amp;TEXT(J$1,0),"")</f>
        <v/>
      </c>
      <c r="AN488" s="46" t="str">
        <f>IF(M488&lt;&gt;"","-" &amp;TEXT(comp[[#This Row],[Ta]],"0.#") &amp;TEXT(M$1,0),"")</f>
        <v/>
      </c>
      <c r="AO488" s="46" t="str">
        <f>IF(N488&lt;&gt;"","-" &amp;TEXT(comp[[#This Row],[Nb]],"0.#") &amp;TEXT(N$1,0),"")</f>
        <v/>
      </c>
      <c r="AP488" s="46" t="str">
        <f>IF(O488&lt;&gt;"","-" &amp;TEXT(comp[[#This Row],[V]],"0.#") &amp;TEXT(O$1,0),"")</f>
        <v/>
      </c>
      <c r="AQ488" s="46" t="str">
        <f>IF(L488&lt;&gt;"","-" &amp;TEXT(comp[[#This Row],[Ti]],"0.#") &amp;TEXT(L$1,0),"")</f>
        <v/>
      </c>
      <c r="AR488" s="46" t="str">
        <f>IF(P488&lt;&gt;"","-" &amp;TEXT(comp[[#This Row],[Mo]],"0.#") &amp;TEXT(P$1,0),"")</f>
        <v/>
      </c>
      <c r="AS488" s="46" t="str">
        <f>IF(Q488&lt;&gt;"","-" &amp;TEXT(comp[[#This Row],[C]],"0.##") &amp;TEXT(Q$1,0),"")</f>
        <v/>
      </c>
      <c r="AT488" s="46" t="str">
        <f>IF(R488&lt;&gt;"","-" &amp;TEXT(comp[[#This Row],[Zr]],"0.##") &amp;TEXT(R$1,0),"")</f>
        <v/>
      </c>
      <c r="AU488" s="46" t="str">
        <f>IF(S488&lt;&gt;"","-" &amp;TEXT(comp[[#This Row],[B]],"0.##") &amp;TEXT(S$1,0),"")</f>
        <v/>
      </c>
      <c r="AV488" s="46" t="str">
        <f>IF(T488&lt;&gt;"","-" &amp;TEXT(comp[[#This Row],[Ir]],"0.#") &amp;TEXT(T$1,0),"")</f>
        <v/>
      </c>
      <c r="AW488" s="46" t="str">
        <f>IF(U488&lt;&gt;"","-" &amp;TEXT(comp[[#This Row],[Re]],"0.#") &amp;TEXT(U$1,0),"")</f>
        <v/>
      </c>
      <c r="AX488" s="46" t="str">
        <f>IF(V488&lt;&gt;"","-" &amp;TEXT(comp[[#This Row],[Si]],"0.#") &amp;TEXT(V$1,0),"")</f>
        <v/>
      </c>
      <c r="AY488" s="46" t="str">
        <f>IF(W488&lt;&gt;"","-" &amp;TEXT(comp[[#This Row],[Fe]],"0.#") &amp;TEXT(W$1,0),"")</f>
        <v/>
      </c>
      <c r="AZ488" s="46" t="str">
        <f>IF(X488&lt;&gt;"","-" &amp;TEXT(comp[[#This Row],[Y]],"0.#") &amp;TEXT(X$1,0),"")</f>
        <v/>
      </c>
      <c r="BA488" s="46" t="str">
        <f>IF(Y488&lt;&gt;"","-" &amp;TEXT(comp[[#This Row],[Hf]],"0.#") &amp;TEXT(Y$1,0),"")</f>
        <v/>
      </c>
      <c r="BB488" s="46" t="str">
        <f>IF(Z488&lt;&gt;"","-" &amp;TEXT(comp[[#This Row],[Ge]],"0.#") &amp;TEXT(Z$1,0),"")</f>
        <v/>
      </c>
      <c r="BC488" s="46" t="str">
        <f>IF(AA488&lt;&gt;"","-" &amp;TEXT(comp[[#This Row],[Mn]],"0.#") &amp;TEXT(AA$1,0),"")</f>
        <v/>
      </c>
      <c r="BD488" s="46" t="str">
        <f>IF(AB488&lt;&gt;"","-" &amp;TEXT(comp[[#This Row],[Sc]],"0.#") &amp;TEXT(AB$1,0),"")</f>
        <v/>
      </c>
      <c r="BE488" s="46" t="str">
        <f>IF(AC488&lt;&gt;"","-" &amp;TEXT(comp[[#This Row],[Ru]],"0.#") &amp;TEXT(AC$1,0),"")</f>
        <v/>
      </c>
      <c r="BF488" s="46" t="str">
        <f>IF(AD488&lt;&gt;"","-" &amp;TEXT(comp[[#This Row],[Ce]],"0.#") &amp;TEXT(AD$1,0),"")</f>
        <v/>
      </c>
      <c r="BG488" s="46" t="str">
        <f>IF(AE488&lt;&gt;"","-" &amp;TEXT([1]comp!$AE488,"0.#") &amp;TEXT(AE$1,0),"")</f>
        <v/>
      </c>
      <c r="BH488" s="31" t="str">
        <f>[1]comp!$D488 &amp; [1]comp!$E488</f>
        <v>Tanaka alloy 1Tanaka, K., Ooshima, M., Tsuno, N., Sato, A. &amp; Inui, H. Creep deformation of single crystals of new Co-Al-W-based alloys with fcc/L1 2 two-phase microstructures. Philos. Mag. 92, 4011–4027 (2012).</v>
      </c>
      <c r="BI488" s="73" t="str">
        <f t="shared" si="37"/>
        <v>Co-9.Al-9.W</v>
      </c>
      <c r="BJ488" s="31" t="s">
        <v>1325</v>
      </c>
      <c r="BK488" t="str">
        <f t="shared" si="38"/>
        <v>-9.Al-9.W</v>
      </c>
      <c r="BL488"/>
      <c r="BM488"/>
      <c r="BN488"/>
      <c r="BO488"/>
    </row>
    <row r="489" spans="1:67" s="31" customFormat="1" x14ac:dyDescent="0.3">
      <c r="A489" s="26" t="str">
        <f t="shared" si="41"/>
        <v>Co-8.4Al-9.6W-2.2Ti-0.12B</v>
      </c>
      <c r="B489" s="38" t="s">
        <v>1484</v>
      </c>
      <c r="C489" s="38" t="s">
        <v>2732</v>
      </c>
      <c r="D489" s="37" t="s">
        <v>969</v>
      </c>
      <c r="E489" s="32" t="s">
        <v>961</v>
      </c>
      <c r="F489" s="31">
        <v>511</v>
      </c>
      <c r="G489" s="54">
        <f t="shared" si="42"/>
        <v>79.680000000000007</v>
      </c>
      <c r="H489" s="55"/>
      <c r="I489" s="55">
        <v>8.4</v>
      </c>
      <c r="J489" s="55"/>
      <c r="K489" s="55">
        <v>9.6</v>
      </c>
      <c r="L489" s="55">
        <v>2.2000000000000002</v>
      </c>
      <c r="M489" s="55"/>
      <c r="N489" s="55"/>
      <c r="O489" s="55"/>
      <c r="P489" s="55"/>
      <c r="Q489" s="51"/>
      <c r="R489" s="51"/>
      <c r="S489" s="51">
        <v>0.12</v>
      </c>
      <c r="T489" s="55"/>
      <c r="U489" s="55"/>
      <c r="V489" s="55"/>
      <c r="W489" s="55"/>
      <c r="X489" s="55"/>
      <c r="Y489" s="55"/>
      <c r="Z489" s="55"/>
      <c r="AA489" s="55"/>
      <c r="AB489" s="55"/>
      <c r="AC489" s="55"/>
      <c r="AD489" s="55"/>
      <c r="AE489" s="55"/>
      <c r="AF489" s="31">
        <f t="shared" si="40"/>
        <v>9.2684259999999998</v>
      </c>
      <c r="AI489" s="46" t="s">
        <v>1</v>
      </c>
      <c r="AJ489" s="46" t="str">
        <f>IF(I489&lt;&gt;"","-" &amp;TEXT([1]comp!$I489,"0.#") &amp;TEXT(I$1,0),"")</f>
        <v>-8.4Al</v>
      </c>
      <c r="AK489" s="46" t="str">
        <f>IF(K489&lt;&gt;"","-" &amp;TEXT(comp[[#This Row],[W]],"0.#") &amp;TEXT(K$1,0),"")</f>
        <v>-9.6W</v>
      </c>
      <c r="AL489" s="46" t="str">
        <f>IF(H489&lt;&gt;"","-" &amp;TEXT(comp[[#This Row],[Ni]],"0.#") &amp;TEXT(H$1,0),"")</f>
        <v/>
      </c>
      <c r="AM489" s="46" t="str">
        <f>IF(J489&lt;&gt;"","-" &amp;TEXT(comp[[#This Row],[Cr]],"0.#") &amp;TEXT(J$1,0),"")</f>
        <v/>
      </c>
      <c r="AN489" s="46" t="str">
        <f>IF(M489&lt;&gt;"","-" &amp;TEXT(comp[[#This Row],[Ta]],"0.#") &amp;TEXT(M$1,0),"")</f>
        <v/>
      </c>
      <c r="AO489" s="46" t="str">
        <f>IF(N489&lt;&gt;"","-" &amp;TEXT(comp[[#This Row],[Nb]],"0.#") &amp;TEXT(N$1,0),"")</f>
        <v/>
      </c>
      <c r="AP489" s="46" t="str">
        <f>IF(O489&lt;&gt;"","-" &amp;TEXT(comp[[#This Row],[V]],"0.#") &amp;TEXT(O$1,0),"")</f>
        <v/>
      </c>
      <c r="AQ489" s="46" t="str">
        <f>IF(L489&lt;&gt;"","-" &amp;TEXT(comp[[#This Row],[Ti]],"0.#") &amp;TEXT(L$1,0),"")</f>
        <v>-2.2Ti</v>
      </c>
      <c r="AR489" s="46" t="str">
        <f>IF(P489&lt;&gt;"","-" &amp;TEXT(comp[[#This Row],[Mo]],"0.#") &amp;TEXT(P$1,0),"")</f>
        <v/>
      </c>
      <c r="AS489" s="46" t="str">
        <f>IF(Q489&lt;&gt;"","-" &amp;TEXT(comp[[#This Row],[C]],"0.##") &amp;TEXT(Q$1,0),"")</f>
        <v/>
      </c>
      <c r="AT489" s="46" t="str">
        <f>IF(R489&lt;&gt;"","-" &amp;TEXT(comp[[#This Row],[Zr]],"0.##") &amp;TEXT(R$1,0),"")</f>
        <v/>
      </c>
      <c r="AU489" s="46" t="str">
        <f>IF(S489&lt;&gt;"","-" &amp;TEXT(comp[[#This Row],[B]],"0.##") &amp;TEXT(S$1,0),"")</f>
        <v>-0.12B</v>
      </c>
      <c r="AV489" s="46" t="str">
        <f>IF(T489&lt;&gt;"","-" &amp;TEXT(comp[[#This Row],[Ir]],"0.#") &amp;TEXT(T$1,0),"")</f>
        <v/>
      </c>
      <c r="AW489" s="46" t="str">
        <f>IF(U489&lt;&gt;"","-" &amp;TEXT(comp[[#This Row],[Re]],"0.#") &amp;TEXT(U$1,0),"")</f>
        <v/>
      </c>
      <c r="AX489" s="46" t="str">
        <f>IF(V489&lt;&gt;"","-" &amp;TEXT(comp[[#This Row],[Si]],"0.#") &amp;TEXT(V$1,0),"")</f>
        <v/>
      </c>
      <c r="AY489" s="46" t="str">
        <f>IF(W489&lt;&gt;"","-" &amp;TEXT(comp[[#This Row],[Fe]],"0.#") &amp;TEXT(W$1,0),"")</f>
        <v/>
      </c>
      <c r="AZ489" s="46" t="str">
        <f>IF(X489&lt;&gt;"","-" &amp;TEXT(comp[[#This Row],[Y]],"0.#") &amp;TEXT(X$1,0),"")</f>
        <v/>
      </c>
      <c r="BA489" s="46" t="str">
        <f>IF(Y489&lt;&gt;"","-" &amp;TEXT(comp[[#This Row],[Hf]],"0.#") &amp;TEXT(Y$1,0),"")</f>
        <v/>
      </c>
      <c r="BB489" s="46" t="str">
        <f>IF(Z489&lt;&gt;"","-" &amp;TEXT(comp[[#This Row],[Ge]],"0.#") &amp;TEXT(Z$1,0),"")</f>
        <v/>
      </c>
      <c r="BC489" s="46" t="str">
        <f>IF(AA489&lt;&gt;"","-" &amp;TEXT(comp[[#This Row],[Mn]],"0.#") &amp;TEXT(AA$1,0),"")</f>
        <v/>
      </c>
      <c r="BD489" s="46" t="str">
        <f>IF(AB489&lt;&gt;"","-" &amp;TEXT(comp[[#This Row],[Sc]],"0.#") &amp;TEXT(AB$1,0),"")</f>
        <v/>
      </c>
      <c r="BE489" s="46" t="str">
        <f>IF(AC489&lt;&gt;"","-" &amp;TEXT(comp[[#This Row],[Ru]],"0.#") &amp;TEXT(AC$1,0),"")</f>
        <v/>
      </c>
      <c r="BF489" s="46" t="str">
        <f>IF(AD489&lt;&gt;"","-" &amp;TEXT(comp[[#This Row],[Ce]],"0.#") &amp;TEXT(AD$1,0),"")</f>
        <v/>
      </c>
      <c r="BG489" s="46" t="str">
        <f>IF(AE489&lt;&gt;"","-" &amp;TEXT([1]comp!$AE489,"0.#") &amp;TEXT(AE$1,0),"")</f>
        <v/>
      </c>
      <c r="BH489" s="32" t="str">
        <f>[1]comp!$D489 &amp; [1]comp!$E489</f>
        <v>0.12B2TiTechnischen Fakultät der, D. &amp; Leonhard Klein, D.-I. High Temperature Oxidation and Electrochemical Studies on Novel Co-Base Superalloys (Hochtemperaturoxidation und elektrochemische Untersuchungen an neuartigen Co-Basis-Superlegierungen). (2013).</v>
      </c>
      <c r="BI489" s="73" t="str">
        <f t="shared" si="37"/>
        <v>Co-8.4Al-9.6W-2.2Ti-0.12B</v>
      </c>
      <c r="BJ489" s="32" t="s">
        <v>1682</v>
      </c>
      <c r="BK489" t="str">
        <f t="shared" si="38"/>
        <v>-8.4Al-9.6W-2.2Ti-0.12B</v>
      </c>
      <c r="BL489"/>
      <c r="BM489"/>
      <c r="BN489"/>
      <c r="BO489"/>
    </row>
    <row r="490" spans="1:67" s="31" customFormat="1" x14ac:dyDescent="0.3">
      <c r="A490" s="26" t="str">
        <f t="shared" si="41"/>
        <v>Co-8.1Al-8.4W</v>
      </c>
      <c r="B490" s="38" t="s">
        <v>1484</v>
      </c>
      <c r="C490" s="38" t="s">
        <v>2697</v>
      </c>
      <c r="D490" s="37" t="s">
        <v>64</v>
      </c>
      <c r="E490" s="32" t="s">
        <v>961</v>
      </c>
      <c r="F490" s="31">
        <v>512</v>
      </c>
      <c r="G490" s="54">
        <f t="shared" si="42"/>
        <v>83.5</v>
      </c>
      <c r="H490" s="55"/>
      <c r="I490" s="55">
        <v>8.1</v>
      </c>
      <c r="J490" s="55"/>
      <c r="K490" s="55">
        <v>8.4</v>
      </c>
      <c r="L490" s="55"/>
      <c r="M490" s="55"/>
      <c r="N490" s="55"/>
      <c r="O490" s="55"/>
      <c r="P490" s="55"/>
      <c r="Q490" s="51"/>
      <c r="R490" s="51"/>
      <c r="S490" s="51"/>
      <c r="T490" s="55"/>
      <c r="U490" s="55"/>
      <c r="V490" s="55"/>
      <c r="W490" s="55"/>
      <c r="X490" s="55"/>
      <c r="Y490" s="55"/>
      <c r="Z490" s="55"/>
      <c r="AA490" s="55"/>
      <c r="AB490" s="55"/>
      <c r="AC490" s="55"/>
      <c r="AD490" s="55"/>
      <c r="AE490" s="55"/>
      <c r="AF490" s="31">
        <f t="shared" si="40"/>
        <v>9.2672000000000008</v>
      </c>
      <c r="AI490" s="46" t="s">
        <v>1</v>
      </c>
      <c r="AJ490" s="46" t="str">
        <f>IF(I490&lt;&gt;"","-" &amp;TEXT([1]comp!$I490,"0.#") &amp;TEXT(I$1,0),"")</f>
        <v>-8.1Al</v>
      </c>
      <c r="AK490" s="46" t="str">
        <f>IF(K490&lt;&gt;"","-" &amp;TEXT(comp[[#This Row],[W]],"0.#") &amp;TEXT(K$1,0),"")</f>
        <v>-8.4W</v>
      </c>
      <c r="AL490" s="46" t="str">
        <f>IF(H490&lt;&gt;"","-" &amp;TEXT(comp[[#This Row],[Ni]],"0.#") &amp;TEXT(H$1,0),"")</f>
        <v/>
      </c>
      <c r="AM490" s="46" t="str">
        <f>IF(J490&lt;&gt;"","-" &amp;TEXT(comp[[#This Row],[Cr]],"0.#") &amp;TEXT(J$1,0),"")</f>
        <v/>
      </c>
      <c r="AN490" s="46" t="str">
        <f>IF(M490&lt;&gt;"","-" &amp;TEXT(comp[[#This Row],[Ta]],"0.#") &amp;TEXT(M$1,0),"")</f>
        <v/>
      </c>
      <c r="AO490" s="46" t="str">
        <f>IF(N490&lt;&gt;"","-" &amp;TEXT(comp[[#This Row],[Nb]],"0.#") &amp;TEXT(N$1,0),"")</f>
        <v/>
      </c>
      <c r="AP490" s="46" t="str">
        <f>IF(O490&lt;&gt;"","-" &amp;TEXT(comp[[#This Row],[V]],"0.#") &amp;TEXT(O$1,0),"")</f>
        <v/>
      </c>
      <c r="AQ490" s="46" t="str">
        <f>IF(L490&lt;&gt;"","-" &amp;TEXT(comp[[#This Row],[Ti]],"0.#") &amp;TEXT(L$1,0),"")</f>
        <v/>
      </c>
      <c r="AR490" s="46" t="str">
        <f>IF(P490&lt;&gt;"","-" &amp;TEXT(comp[[#This Row],[Mo]],"0.#") &amp;TEXT(P$1,0),"")</f>
        <v/>
      </c>
      <c r="AS490" s="46" t="str">
        <f>IF(Q490&lt;&gt;"","-" &amp;TEXT(comp[[#This Row],[C]],"0.##") &amp;TEXT(Q$1,0),"")</f>
        <v/>
      </c>
      <c r="AT490" s="46" t="str">
        <f>IF(R490&lt;&gt;"","-" &amp;TEXT(comp[[#This Row],[Zr]],"0.##") &amp;TEXT(R$1,0),"")</f>
        <v/>
      </c>
      <c r="AU490" s="46" t="str">
        <f>IF(S490&lt;&gt;"","-" &amp;TEXT(comp[[#This Row],[B]],"0.##") &amp;TEXT(S$1,0),"")</f>
        <v/>
      </c>
      <c r="AV490" s="46" t="str">
        <f>IF(T490&lt;&gt;"","-" &amp;TEXT(comp[[#This Row],[Ir]],"0.#") &amp;TEXT(T$1,0),"")</f>
        <v/>
      </c>
      <c r="AW490" s="46" t="str">
        <f>IF(U490&lt;&gt;"","-" &amp;TEXT(comp[[#This Row],[Re]],"0.#") &amp;TEXT(U$1,0),"")</f>
        <v/>
      </c>
      <c r="AX490" s="46" t="str">
        <f>IF(V490&lt;&gt;"","-" &amp;TEXT(comp[[#This Row],[Si]],"0.#") &amp;TEXT(V$1,0),"")</f>
        <v/>
      </c>
      <c r="AY490" s="46" t="str">
        <f>IF(W490&lt;&gt;"","-" &amp;TEXT(comp[[#This Row],[Fe]],"0.#") &amp;TEXT(W$1,0),"")</f>
        <v/>
      </c>
      <c r="AZ490" s="46" t="str">
        <f>IF(X490&lt;&gt;"","-" &amp;TEXT(comp[[#This Row],[Y]],"0.#") &amp;TEXT(X$1,0),"")</f>
        <v/>
      </c>
      <c r="BA490" s="46" t="str">
        <f>IF(Y490&lt;&gt;"","-" &amp;TEXT(comp[[#This Row],[Hf]],"0.#") &amp;TEXT(Y$1,0),"")</f>
        <v/>
      </c>
      <c r="BB490" s="46" t="str">
        <f>IF(Z490&lt;&gt;"","-" &amp;TEXT(comp[[#This Row],[Ge]],"0.#") &amp;TEXT(Z$1,0),"")</f>
        <v/>
      </c>
      <c r="BC490" s="46" t="str">
        <f>IF(AA490&lt;&gt;"","-" &amp;TEXT(comp[[#This Row],[Mn]],"0.#") &amp;TEXT(AA$1,0),"")</f>
        <v/>
      </c>
      <c r="BD490" s="46" t="str">
        <f>IF(AB490&lt;&gt;"","-" &amp;TEXT(comp[[#This Row],[Sc]],"0.#") &amp;TEXT(AB$1,0),"")</f>
        <v/>
      </c>
      <c r="BE490" s="46" t="str">
        <f>IF(AC490&lt;&gt;"","-" &amp;TEXT(comp[[#This Row],[Ru]],"0.#") &amp;TEXT(AC$1,0),"")</f>
        <v/>
      </c>
      <c r="BF490" s="46" t="str">
        <f>IF(AD490&lt;&gt;"","-" &amp;TEXT(comp[[#This Row],[Ce]],"0.#") &amp;TEXT(AD$1,0),"")</f>
        <v/>
      </c>
      <c r="BG490" s="46" t="str">
        <f>IF(AE490&lt;&gt;"","-" &amp;TEXT([1]comp!$AE490,"0.#") &amp;TEXT(AE$1,0),"")</f>
        <v/>
      </c>
      <c r="BH490" s="32" t="str">
        <f>[1]comp!$D490 &amp; [1]comp!$E490</f>
        <v>9WTechnischen Fakultät der, D. &amp; Leonhard Klein, D.-I. High Temperature Oxidation and Electrochemical Studies on Novel Co-Base Superalloys (Hochtemperaturoxidation und elektrochemische Untersuchungen an neuartigen Co-Basis-Superlegierungen). (2013).</v>
      </c>
      <c r="BI490" s="73" t="str">
        <f t="shared" si="37"/>
        <v>Co-8.1Al-8.4W</v>
      </c>
      <c r="BJ490" s="32" t="s">
        <v>1649</v>
      </c>
      <c r="BK490" t="str">
        <f t="shared" si="38"/>
        <v>-8.1Al-8.4W</v>
      </c>
      <c r="BL490"/>
      <c r="BM490"/>
      <c r="BN490"/>
      <c r="BO490"/>
    </row>
    <row r="491" spans="1:67" s="31" customFormat="1" x14ac:dyDescent="0.3">
      <c r="A491" s="26" t="str">
        <f t="shared" si="41"/>
        <v>Co-8.4Al-9.7W-0.04B</v>
      </c>
      <c r="B491" s="38" t="s">
        <v>1484</v>
      </c>
      <c r="C491" s="38" t="s">
        <v>2723</v>
      </c>
      <c r="D491" s="37" t="s">
        <v>551</v>
      </c>
      <c r="E491" s="32" t="s">
        <v>961</v>
      </c>
      <c r="F491" s="31">
        <v>513</v>
      </c>
      <c r="G491" s="54">
        <f t="shared" si="42"/>
        <v>81.86</v>
      </c>
      <c r="H491" s="55"/>
      <c r="I491" s="55">
        <v>8.4</v>
      </c>
      <c r="J491" s="55"/>
      <c r="K491" s="55">
        <v>9.6999999999999993</v>
      </c>
      <c r="L491" s="55"/>
      <c r="M491" s="55"/>
      <c r="N491" s="55"/>
      <c r="O491" s="55"/>
      <c r="P491" s="55"/>
      <c r="Q491" s="51"/>
      <c r="R491" s="51"/>
      <c r="S491" s="51">
        <v>0.04</v>
      </c>
      <c r="T491" s="55"/>
      <c r="U491" s="55"/>
      <c r="V491" s="55"/>
      <c r="W491" s="55"/>
      <c r="X491" s="55"/>
      <c r="Y491" s="55"/>
      <c r="Z491" s="55"/>
      <c r="AA491" s="55"/>
      <c r="AB491" s="55"/>
      <c r="AC491" s="55"/>
      <c r="AD491" s="55"/>
      <c r="AE491" s="55"/>
      <c r="AF491" s="31">
        <f t="shared" si="40"/>
        <v>9.3805739999999993</v>
      </c>
      <c r="AI491" s="46" t="s">
        <v>1</v>
      </c>
      <c r="AJ491" s="46" t="str">
        <f>IF(I491&lt;&gt;"","-" &amp;TEXT([1]comp!$I491,"0.#") &amp;TEXT(I$1,0),"")</f>
        <v>-8.4Al</v>
      </c>
      <c r="AK491" s="46" t="str">
        <f>IF(K491&lt;&gt;"","-" &amp;TEXT(comp[[#This Row],[W]],"0.#") &amp;TEXT(K$1,0),"")</f>
        <v>-9.7W</v>
      </c>
      <c r="AL491" s="46" t="str">
        <f>IF(H491&lt;&gt;"","-" &amp;TEXT(comp[[#This Row],[Ni]],"0.#") &amp;TEXT(H$1,0),"")</f>
        <v/>
      </c>
      <c r="AM491" s="46" t="str">
        <f>IF(J491&lt;&gt;"","-" &amp;TEXT(comp[[#This Row],[Cr]],"0.#") &amp;TEXT(J$1,0),"")</f>
        <v/>
      </c>
      <c r="AN491" s="46" t="str">
        <f>IF(M491&lt;&gt;"","-" &amp;TEXT(comp[[#This Row],[Ta]],"0.#") &amp;TEXT(M$1,0),"")</f>
        <v/>
      </c>
      <c r="AO491" s="46" t="str">
        <f>IF(N491&lt;&gt;"","-" &amp;TEXT(comp[[#This Row],[Nb]],"0.#") &amp;TEXT(N$1,0),"")</f>
        <v/>
      </c>
      <c r="AP491" s="46" t="str">
        <f>IF(O491&lt;&gt;"","-" &amp;TEXT(comp[[#This Row],[V]],"0.#") &amp;TEXT(O$1,0),"")</f>
        <v/>
      </c>
      <c r="AQ491" s="46" t="str">
        <f>IF(L491&lt;&gt;"","-" &amp;TEXT(comp[[#This Row],[Ti]],"0.#") &amp;TEXT(L$1,0),"")</f>
        <v/>
      </c>
      <c r="AR491" s="46" t="str">
        <f>IF(P491&lt;&gt;"","-" &amp;TEXT(comp[[#This Row],[Mo]],"0.#") &amp;TEXT(P$1,0),"")</f>
        <v/>
      </c>
      <c r="AS491" s="46" t="str">
        <f>IF(Q491&lt;&gt;"","-" &amp;TEXT(comp[[#This Row],[C]],"0.##") &amp;TEXT(Q$1,0),"")</f>
        <v/>
      </c>
      <c r="AT491" s="46" t="str">
        <f>IF(R491&lt;&gt;"","-" &amp;TEXT(comp[[#This Row],[Zr]],"0.##") &amp;TEXT(R$1,0),"")</f>
        <v/>
      </c>
      <c r="AU491" s="46" t="str">
        <f>IF(S491&lt;&gt;"","-" &amp;TEXT(comp[[#This Row],[B]],"0.##") &amp;TEXT(S$1,0),"")</f>
        <v>-0.04B</v>
      </c>
      <c r="AV491" s="46" t="str">
        <f>IF(T491&lt;&gt;"","-" &amp;TEXT(comp[[#This Row],[Ir]],"0.#") &amp;TEXT(T$1,0),"")</f>
        <v/>
      </c>
      <c r="AW491" s="46" t="str">
        <f>IF(U491&lt;&gt;"","-" &amp;TEXT(comp[[#This Row],[Re]],"0.#") &amp;TEXT(U$1,0),"")</f>
        <v/>
      </c>
      <c r="AX491" s="46" t="str">
        <f>IF(V491&lt;&gt;"","-" &amp;TEXT(comp[[#This Row],[Si]],"0.#") &amp;TEXT(V$1,0),"")</f>
        <v/>
      </c>
      <c r="AY491" s="46" t="str">
        <f>IF(W491&lt;&gt;"","-" &amp;TEXT(comp[[#This Row],[Fe]],"0.#") &amp;TEXT(W$1,0),"")</f>
        <v/>
      </c>
      <c r="AZ491" s="46" t="str">
        <f>IF(X491&lt;&gt;"","-" &amp;TEXT(comp[[#This Row],[Y]],"0.#") &amp;TEXT(X$1,0),"")</f>
        <v/>
      </c>
      <c r="BA491" s="46" t="str">
        <f>IF(Y491&lt;&gt;"","-" &amp;TEXT(comp[[#This Row],[Hf]],"0.#") &amp;TEXT(Y$1,0),"")</f>
        <v/>
      </c>
      <c r="BB491" s="46" t="str">
        <f>IF(Z491&lt;&gt;"","-" &amp;TEXT(comp[[#This Row],[Ge]],"0.#") &amp;TEXT(Z$1,0),"")</f>
        <v/>
      </c>
      <c r="BC491" s="46" t="str">
        <f>IF(AA491&lt;&gt;"","-" &amp;TEXT(comp[[#This Row],[Mn]],"0.#") &amp;TEXT(AA$1,0),"")</f>
        <v/>
      </c>
      <c r="BD491" s="46" t="str">
        <f>IF(AB491&lt;&gt;"","-" &amp;TEXT(comp[[#This Row],[Sc]],"0.#") &amp;TEXT(AB$1,0),"")</f>
        <v/>
      </c>
      <c r="BE491" s="46" t="str">
        <f>IF(AC491&lt;&gt;"","-" &amp;TEXT(comp[[#This Row],[Ru]],"0.#") &amp;TEXT(AC$1,0),"")</f>
        <v/>
      </c>
      <c r="BF491" s="46" t="str">
        <f>IF(AD491&lt;&gt;"","-" &amp;TEXT(comp[[#This Row],[Ce]],"0.#") &amp;TEXT(AD$1,0),"")</f>
        <v/>
      </c>
      <c r="BG491" s="46" t="str">
        <f>IF(AE491&lt;&gt;"","-" &amp;TEXT([1]comp!$AE491,"0.#") &amp;TEXT(AE$1,0),"")</f>
        <v/>
      </c>
      <c r="BH491" s="32" t="str">
        <f>[1]comp!$D491 &amp; [1]comp!$E491</f>
        <v>0.04BTechnischen Fakultät der, D. &amp; Leonhard Klein, D.-I. High Temperature Oxidation and Electrochemical Studies on Novel Co-Base Superalloys (Hochtemperaturoxidation und elektrochemische Untersuchungen an neuartigen Co-Basis-Superlegierungen). (2013).</v>
      </c>
      <c r="BI491" s="73" t="str">
        <f t="shared" si="37"/>
        <v>Co-8.4Al-9.7W-0.04B</v>
      </c>
      <c r="BJ491" s="32" t="s">
        <v>1671</v>
      </c>
      <c r="BK491" t="str">
        <f t="shared" si="38"/>
        <v>-8.4Al-9.7W-0.04B</v>
      </c>
      <c r="BL491"/>
      <c r="BM491"/>
      <c r="BN491"/>
      <c r="BO491"/>
    </row>
    <row r="492" spans="1:67" s="31" customFormat="1" x14ac:dyDescent="0.3">
      <c r="A492" s="26" t="str">
        <f t="shared" si="41"/>
        <v>Co-8.9Al-9.5W-0.08B</v>
      </c>
      <c r="B492" s="38" t="s">
        <v>1484</v>
      </c>
      <c r="C492" s="38" t="s">
        <v>2724</v>
      </c>
      <c r="D492" s="37" t="s">
        <v>962</v>
      </c>
      <c r="E492" s="32" t="s">
        <v>961</v>
      </c>
      <c r="F492" s="31">
        <v>514</v>
      </c>
      <c r="G492" s="54">
        <f t="shared" si="42"/>
        <v>81.52000000000001</v>
      </c>
      <c r="H492" s="55"/>
      <c r="I492" s="55">
        <v>8.9</v>
      </c>
      <c r="J492" s="55"/>
      <c r="K492" s="55">
        <v>9.5</v>
      </c>
      <c r="L492" s="55"/>
      <c r="M492" s="55"/>
      <c r="N492" s="55"/>
      <c r="O492" s="55"/>
      <c r="P492" s="55"/>
      <c r="Q492" s="51"/>
      <c r="R492" s="51"/>
      <c r="S492" s="51">
        <v>0.08</v>
      </c>
      <c r="T492" s="55"/>
      <c r="U492" s="55"/>
      <c r="V492" s="55"/>
      <c r="W492" s="55"/>
      <c r="X492" s="55"/>
      <c r="Y492" s="55"/>
      <c r="Z492" s="55"/>
      <c r="AA492" s="55"/>
      <c r="AB492" s="55"/>
      <c r="AC492" s="55"/>
      <c r="AD492" s="55"/>
      <c r="AE492" s="55"/>
      <c r="AF492" s="31">
        <f t="shared" si="40"/>
        <v>9.3262980000000013</v>
      </c>
      <c r="AI492" s="46" t="s">
        <v>1</v>
      </c>
      <c r="AJ492" s="46" t="str">
        <f>IF(I492&lt;&gt;"","-" &amp;TEXT([1]comp!$I492,"0.#") &amp;TEXT(I$1,0),"")</f>
        <v>-8.9Al</v>
      </c>
      <c r="AK492" s="46" t="str">
        <f>IF(K492&lt;&gt;"","-" &amp;TEXT(comp[[#This Row],[W]],"0.#") &amp;TEXT(K$1,0),"")</f>
        <v>-9.5W</v>
      </c>
      <c r="AL492" s="46" t="str">
        <f>IF(H492&lt;&gt;"","-" &amp;TEXT(comp[[#This Row],[Ni]],"0.#") &amp;TEXT(H$1,0),"")</f>
        <v/>
      </c>
      <c r="AM492" s="46" t="str">
        <f>IF(J492&lt;&gt;"","-" &amp;TEXT(comp[[#This Row],[Cr]],"0.#") &amp;TEXT(J$1,0),"")</f>
        <v/>
      </c>
      <c r="AN492" s="46" t="str">
        <f>IF(M492&lt;&gt;"","-" &amp;TEXT(comp[[#This Row],[Ta]],"0.#") &amp;TEXT(M$1,0),"")</f>
        <v/>
      </c>
      <c r="AO492" s="46" t="str">
        <f>IF(N492&lt;&gt;"","-" &amp;TEXT(comp[[#This Row],[Nb]],"0.#") &amp;TEXT(N$1,0),"")</f>
        <v/>
      </c>
      <c r="AP492" s="46" t="str">
        <f>IF(O492&lt;&gt;"","-" &amp;TEXT(comp[[#This Row],[V]],"0.#") &amp;TEXT(O$1,0),"")</f>
        <v/>
      </c>
      <c r="AQ492" s="46" t="str">
        <f>IF(L492&lt;&gt;"","-" &amp;TEXT(comp[[#This Row],[Ti]],"0.#") &amp;TEXT(L$1,0),"")</f>
        <v/>
      </c>
      <c r="AR492" s="46" t="str">
        <f>IF(P492&lt;&gt;"","-" &amp;TEXT(comp[[#This Row],[Mo]],"0.#") &amp;TEXT(P$1,0),"")</f>
        <v/>
      </c>
      <c r="AS492" s="46" t="str">
        <f>IF(Q492&lt;&gt;"","-" &amp;TEXT(comp[[#This Row],[C]],"0.##") &amp;TEXT(Q$1,0),"")</f>
        <v/>
      </c>
      <c r="AT492" s="46" t="str">
        <f>IF(R492&lt;&gt;"","-" &amp;TEXT(comp[[#This Row],[Zr]],"0.##") &amp;TEXT(R$1,0),"")</f>
        <v/>
      </c>
      <c r="AU492" s="46" t="str">
        <f>IF(S492&lt;&gt;"","-" &amp;TEXT(comp[[#This Row],[B]],"0.##") &amp;TEXT(S$1,0),"")</f>
        <v>-0.08B</v>
      </c>
      <c r="AV492" s="46" t="str">
        <f>IF(T492&lt;&gt;"","-" &amp;TEXT(comp[[#This Row],[Ir]],"0.#") &amp;TEXT(T$1,0),"")</f>
        <v/>
      </c>
      <c r="AW492" s="46" t="str">
        <f>IF(U492&lt;&gt;"","-" &amp;TEXT(comp[[#This Row],[Re]],"0.#") &amp;TEXT(U$1,0),"")</f>
        <v/>
      </c>
      <c r="AX492" s="46" t="str">
        <f>IF(V492&lt;&gt;"","-" &amp;TEXT(comp[[#This Row],[Si]],"0.#") &amp;TEXT(V$1,0),"")</f>
        <v/>
      </c>
      <c r="AY492" s="46" t="str">
        <f>IF(W492&lt;&gt;"","-" &amp;TEXT(comp[[#This Row],[Fe]],"0.#") &amp;TEXT(W$1,0),"")</f>
        <v/>
      </c>
      <c r="AZ492" s="46" t="str">
        <f>IF(X492&lt;&gt;"","-" &amp;TEXT(comp[[#This Row],[Y]],"0.#") &amp;TEXT(X$1,0),"")</f>
        <v/>
      </c>
      <c r="BA492" s="46" t="str">
        <f>IF(Y492&lt;&gt;"","-" &amp;TEXT(comp[[#This Row],[Hf]],"0.#") &amp;TEXT(Y$1,0),"")</f>
        <v/>
      </c>
      <c r="BB492" s="46" t="str">
        <f>IF(Z492&lt;&gt;"","-" &amp;TEXT(comp[[#This Row],[Ge]],"0.#") &amp;TEXT(Z$1,0),"")</f>
        <v/>
      </c>
      <c r="BC492" s="46" t="str">
        <f>IF(AA492&lt;&gt;"","-" &amp;TEXT(comp[[#This Row],[Mn]],"0.#") &amp;TEXT(AA$1,0),"")</f>
        <v/>
      </c>
      <c r="BD492" s="46" t="str">
        <f>IF(AB492&lt;&gt;"","-" &amp;TEXT(comp[[#This Row],[Sc]],"0.#") &amp;TEXT(AB$1,0),"")</f>
        <v/>
      </c>
      <c r="BE492" s="46" t="str">
        <f>IF(AC492&lt;&gt;"","-" &amp;TEXT(comp[[#This Row],[Ru]],"0.#") &amp;TEXT(AC$1,0),"")</f>
        <v/>
      </c>
      <c r="BF492" s="46" t="str">
        <f>IF(AD492&lt;&gt;"","-" &amp;TEXT(comp[[#This Row],[Ce]],"0.#") &amp;TEXT(AD$1,0),"")</f>
        <v/>
      </c>
      <c r="BG492" s="46" t="str">
        <f>IF(AE492&lt;&gt;"","-" &amp;TEXT([1]comp!$AE492,"0.#") &amp;TEXT(AE$1,0),"")</f>
        <v/>
      </c>
      <c r="BH492" s="32" t="str">
        <f>[1]comp!$D492 &amp; [1]comp!$E492</f>
        <v>0.08BTechnischen Fakultät der, D. &amp; Leonhard Klein, D.-I. High Temperature Oxidation and Electrochemical Studies on Novel Co-Base Superalloys (Hochtemperaturoxidation und elektrochemische Untersuchungen an neuartigen Co-Basis-Superlegierungen). (2013).</v>
      </c>
      <c r="BI492" s="73" t="str">
        <f t="shared" si="37"/>
        <v>Co-8.9Al-9.5W-0.08B</v>
      </c>
      <c r="BJ492" s="32" t="s">
        <v>1672</v>
      </c>
      <c r="BK492" t="str">
        <f t="shared" si="38"/>
        <v>-8.9Al-9.5W-0.08B</v>
      </c>
      <c r="BL492"/>
      <c r="BM492"/>
      <c r="BN492"/>
      <c r="BO492"/>
    </row>
    <row r="493" spans="1:67" s="31" customFormat="1" x14ac:dyDescent="0.3">
      <c r="A493" s="26" t="str">
        <f t="shared" si="41"/>
        <v>Co-8.8Al-9.3W-0.12B</v>
      </c>
      <c r="B493" s="38" t="s">
        <v>1484</v>
      </c>
      <c r="C493" s="38" t="s">
        <v>2899</v>
      </c>
      <c r="D493" s="37" t="s">
        <v>553</v>
      </c>
      <c r="E493" s="32" t="s">
        <v>961</v>
      </c>
      <c r="F493" s="31">
        <v>515</v>
      </c>
      <c r="G493" s="54">
        <f t="shared" si="42"/>
        <v>81.78</v>
      </c>
      <c r="H493" s="55"/>
      <c r="I493" s="55">
        <v>8.8000000000000007</v>
      </c>
      <c r="J493" s="55"/>
      <c r="K493" s="55">
        <v>9.3000000000000007</v>
      </c>
      <c r="L493" s="55"/>
      <c r="M493" s="55"/>
      <c r="N493" s="55"/>
      <c r="O493" s="55"/>
      <c r="P493" s="55"/>
      <c r="Q493" s="51"/>
      <c r="R493" s="51"/>
      <c r="S493" s="51">
        <v>0.12</v>
      </c>
      <c r="T493" s="55"/>
      <c r="U493" s="55"/>
      <c r="V493" s="55"/>
      <c r="W493" s="55"/>
      <c r="X493" s="55"/>
      <c r="Y493" s="55"/>
      <c r="Z493" s="55"/>
      <c r="AA493" s="55"/>
      <c r="AB493" s="55"/>
      <c r="AC493" s="55"/>
      <c r="AD493" s="55"/>
      <c r="AE493" s="55"/>
      <c r="AF493" s="31">
        <f t="shared" si="40"/>
        <v>9.3092220000000001</v>
      </c>
      <c r="AI493" s="46" t="s">
        <v>1</v>
      </c>
      <c r="AJ493" s="46" t="str">
        <f>IF(I493&lt;&gt;"","-" &amp;TEXT([1]comp!$I493,"0.#") &amp;TEXT(I$1,0),"")</f>
        <v>-8.8Al</v>
      </c>
      <c r="AK493" s="46" t="str">
        <f>IF(K493&lt;&gt;"","-" &amp;TEXT(comp[[#This Row],[W]],"0.#") &amp;TEXT(K$1,0),"")</f>
        <v>-9.3W</v>
      </c>
      <c r="AL493" s="46" t="str">
        <f>IF(H493&lt;&gt;"","-" &amp;TEXT(comp[[#This Row],[Ni]],"0.#") &amp;TEXT(H$1,0),"")</f>
        <v/>
      </c>
      <c r="AM493" s="46" t="str">
        <f>IF(J493&lt;&gt;"","-" &amp;TEXT(comp[[#This Row],[Cr]],"0.#") &amp;TEXT(J$1,0),"")</f>
        <v/>
      </c>
      <c r="AN493" s="46" t="str">
        <f>IF(M493&lt;&gt;"","-" &amp;TEXT(comp[[#This Row],[Ta]],"0.#") &amp;TEXT(M$1,0),"")</f>
        <v/>
      </c>
      <c r="AO493" s="46" t="str">
        <f>IF(N493&lt;&gt;"","-" &amp;TEXT(comp[[#This Row],[Nb]],"0.#") &amp;TEXT(N$1,0),"")</f>
        <v/>
      </c>
      <c r="AP493" s="46" t="str">
        <f>IF(O493&lt;&gt;"","-" &amp;TEXT(comp[[#This Row],[V]],"0.#") &amp;TEXT(O$1,0),"")</f>
        <v/>
      </c>
      <c r="AQ493" s="46" t="str">
        <f>IF(L493&lt;&gt;"","-" &amp;TEXT(comp[[#This Row],[Ti]],"0.#") &amp;TEXT(L$1,0),"")</f>
        <v/>
      </c>
      <c r="AR493" s="46" t="str">
        <f>IF(P493&lt;&gt;"","-" &amp;TEXT(comp[[#This Row],[Mo]],"0.#") &amp;TEXT(P$1,0),"")</f>
        <v/>
      </c>
      <c r="AS493" s="46" t="str">
        <f>IF(Q493&lt;&gt;"","-" &amp;TEXT(comp[[#This Row],[C]],"0.##") &amp;TEXT(Q$1,0),"")</f>
        <v/>
      </c>
      <c r="AT493" s="46" t="str">
        <f>IF(R493&lt;&gt;"","-" &amp;TEXT(comp[[#This Row],[Zr]],"0.##") &amp;TEXT(R$1,0),"")</f>
        <v/>
      </c>
      <c r="AU493" s="46" t="str">
        <f>IF(S493&lt;&gt;"","-" &amp;TEXT(comp[[#This Row],[B]],"0.##") &amp;TEXT(S$1,0),"")</f>
        <v>-0.12B</v>
      </c>
      <c r="AV493" s="46" t="str">
        <f>IF(T493&lt;&gt;"","-" &amp;TEXT(comp[[#This Row],[Ir]],"0.#") &amp;TEXT(T$1,0),"")</f>
        <v/>
      </c>
      <c r="AW493" s="46" t="str">
        <f>IF(U493&lt;&gt;"","-" &amp;TEXT(comp[[#This Row],[Re]],"0.#") &amp;TEXT(U$1,0),"")</f>
        <v/>
      </c>
      <c r="AX493" s="46" t="str">
        <f>IF(V493&lt;&gt;"","-" &amp;TEXT(comp[[#This Row],[Si]],"0.#") &amp;TEXT(V$1,0),"")</f>
        <v/>
      </c>
      <c r="AY493" s="46" t="str">
        <f>IF(W493&lt;&gt;"","-" &amp;TEXT(comp[[#This Row],[Fe]],"0.#") &amp;TEXT(W$1,0),"")</f>
        <v/>
      </c>
      <c r="AZ493" s="46" t="str">
        <f>IF(X493&lt;&gt;"","-" &amp;TEXT(comp[[#This Row],[Y]],"0.#") &amp;TEXT(X$1,0),"")</f>
        <v/>
      </c>
      <c r="BA493" s="46" t="str">
        <f>IF(Y493&lt;&gt;"","-" &amp;TEXT(comp[[#This Row],[Hf]],"0.#") &amp;TEXT(Y$1,0),"")</f>
        <v/>
      </c>
      <c r="BB493" s="46" t="str">
        <f>IF(Z493&lt;&gt;"","-" &amp;TEXT(comp[[#This Row],[Ge]],"0.#") &amp;TEXT(Z$1,0),"")</f>
        <v/>
      </c>
      <c r="BC493" s="46" t="str">
        <f>IF(AA493&lt;&gt;"","-" &amp;TEXT(comp[[#This Row],[Mn]],"0.#") &amp;TEXT(AA$1,0),"")</f>
        <v/>
      </c>
      <c r="BD493" s="46" t="str">
        <f>IF(AB493&lt;&gt;"","-" &amp;TEXT(comp[[#This Row],[Sc]],"0.#") &amp;TEXT(AB$1,0),"")</f>
        <v/>
      </c>
      <c r="BE493" s="46" t="str">
        <f>IF(AC493&lt;&gt;"","-" &amp;TEXT(comp[[#This Row],[Ru]],"0.#") &amp;TEXT(AC$1,0),"")</f>
        <v/>
      </c>
      <c r="BF493" s="46" t="str">
        <f>IF(AD493&lt;&gt;"","-" &amp;TEXT(comp[[#This Row],[Ce]],"0.#") &amp;TEXT(AD$1,0),"")</f>
        <v/>
      </c>
      <c r="BG493" s="46" t="str">
        <f>IF(AE493&lt;&gt;"","-" &amp;TEXT([1]comp!$AE493,"0.#") &amp;TEXT(AE$1,0),"")</f>
        <v/>
      </c>
      <c r="BH493" s="32" t="str">
        <f>[1]comp!$D493 &amp; [1]comp!$E493</f>
        <v>0.12BTechnischen Fakultät der, D. &amp; Leonhard Klein, D.-I. High Temperature Oxidation and Electrochemical Studies on Novel Co-Base Superalloys (Hochtemperaturoxidation und elektrochemische Untersuchungen an neuartigen Co-Basis-Superlegierungen). (2013).</v>
      </c>
      <c r="BI493" s="73" t="str">
        <f t="shared" si="37"/>
        <v>Co-8.8Al-9.3W-0.12B</v>
      </c>
      <c r="BJ493" s="32" t="s">
        <v>2045</v>
      </c>
      <c r="BK493" t="str">
        <f t="shared" si="38"/>
        <v>-8.8Al-9.3W-0.12B</v>
      </c>
      <c r="BL493"/>
      <c r="BM493"/>
      <c r="BN493"/>
      <c r="BO493"/>
    </row>
    <row r="494" spans="1:67" s="31" customFormat="1" x14ac:dyDescent="0.3">
      <c r="A494" s="26" t="str">
        <f t="shared" si="41"/>
        <v>Co-8.6Al-4.1Cr-9.5W-0.04B</v>
      </c>
      <c r="B494" s="38" t="s">
        <v>1484</v>
      </c>
      <c r="C494" s="38" t="s">
        <v>3099</v>
      </c>
      <c r="D494" s="37" t="s">
        <v>963</v>
      </c>
      <c r="E494" s="32" t="s">
        <v>961</v>
      </c>
      <c r="F494" s="31">
        <v>516</v>
      </c>
      <c r="G494" s="54">
        <f t="shared" si="42"/>
        <v>77.760000000000005</v>
      </c>
      <c r="H494" s="55"/>
      <c r="I494" s="55">
        <v>8.6</v>
      </c>
      <c r="J494" s="55">
        <v>4.0999999999999996</v>
      </c>
      <c r="K494" s="55">
        <v>9.5</v>
      </c>
      <c r="L494" s="55"/>
      <c r="M494" s="55"/>
      <c r="N494" s="55"/>
      <c r="O494" s="55"/>
      <c r="P494" s="55"/>
      <c r="Q494" s="51"/>
      <c r="R494" s="51"/>
      <c r="S494" s="51">
        <v>0.04</v>
      </c>
      <c r="T494" s="55"/>
      <c r="U494" s="55"/>
      <c r="V494" s="55"/>
      <c r="W494" s="55"/>
      <c r="X494" s="55"/>
      <c r="Y494" s="55"/>
      <c r="Z494" s="55"/>
      <c r="AA494" s="55"/>
      <c r="AB494" s="55"/>
      <c r="AC494" s="55"/>
      <c r="AD494" s="55"/>
      <c r="AE494" s="55"/>
      <c r="AF494" s="31">
        <f t="shared" si="40"/>
        <v>9.2773640000000004</v>
      </c>
      <c r="AI494" s="46" t="s">
        <v>1</v>
      </c>
      <c r="AJ494" s="46" t="str">
        <f>IF(I494&lt;&gt;"","-" &amp;TEXT([1]comp!$I494,"0.#") &amp;TEXT(I$1,0),"")</f>
        <v>-8.6Al</v>
      </c>
      <c r="AK494" s="46" t="str">
        <f>IF(K494&lt;&gt;"","-" &amp;TEXT(comp[[#This Row],[W]],"0.#") &amp;TEXT(K$1,0),"")</f>
        <v>-9.5W</v>
      </c>
      <c r="AL494" s="46" t="str">
        <f>IF(H494&lt;&gt;"","-" &amp;TEXT(comp[[#This Row],[Ni]],"0.#") &amp;TEXT(H$1,0),"")</f>
        <v/>
      </c>
      <c r="AM494" s="46" t="str">
        <f>IF(J494&lt;&gt;"","-" &amp;TEXT(comp[[#This Row],[Cr]],"0.#") &amp;TEXT(J$1,0),"")</f>
        <v>-4.1Cr</v>
      </c>
      <c r="AN494" s="46" t="str">
        <f>IF(M494&lt;&gt;"","-" &amp;TEXT(comp[[#This Row],[Ta]],"0.#") &amp;TEXT(M$1,0),"")</f>
        <v/>
      </c>
      <c r="AO494" s="46" t="str">
        <f>IF(N494&lt;&gt;"","-" &amp;TEXT(comp[[#This Row],[Nb]],"0.#") &amp;TEXT(N$1,0),"")</f>
        <v/>
      </c>
      <c r="AP494" s="46" t="str">
        <f>IF(O494&lt;&gt;"","-" &amp;TEXT(comp[[#This Row],[V]],"0.#") &amp;TEXT(O$1,0),"")</f>
        <v/>
      </c>
      <c r="AQ494" s="46" t="str">
        <f>IF(L494&lt;&gt;"","-" &amp;TEXT(comp[[#This Row],[Ti]],"0.#") &amp;TEXT(L$1,0),"")</f>
        <v/>
      </c>
      <c r="AR494" s="46" t="str">
        <f>IF(P494&lt;&gt;"","-" &amp;TEXT(comp[[#This Row],[Mo]],"0.#") &amp;TEXT(P$1,0),"")</f>
        <v/>
      </c>
      <c r="AS494" s="46" t="str">
        <f>IF(Q494&lt;&gt;"","-" &amp;TEXT(comp[[#This Row],[C]],"0.##") &amp;TEXT(Q$1,0),"")</f>
        <v/>
      </c>
      <c r="AT494" s="46" t="str">
        <f>IF(R494&lt;&gt;"","-" &amp;TEXT(comp[[#This Row],[Zr]],"0.##") &amp;TEXT(R$1,0),"")</f>
        <v/>
      </c>
      <c r="AU494" s="46" t="str">
        <f>IF(S494&lt;&gt;"","-" &amp;TEXT(comp[[#This Row],[B]],"0.##") &amp;TEXT(S$1,0),"")</f>
        <v>-0.04B</v>
      </c>
      <c r="AV494" s="46" t="str">
        <f>IF(T494&lt;&gt;"","-" &amp;TEXT(comp[[#This Row],[Ir]],"0.#") &amp;TEXT(T$1,0),"")</f>
        <v/>
      </c>
      <c r="AW494" s="46" t="str">
        <f>IF(U494&lt;&gt;"","-" &amp;TEXT(comp[[#This Row],[Re]],"0.#") &amp;TEXT(U$1,0),"")</f>
        <v/>
      </c>
      <c r="AX494" s="46" t="str">
        <f>IF(V494&lt;&gt;"","-" &amp;TEXT(comp[[#This Row],[Si]],"0.#") &amp;TEXT(V$1,0),"")</f>
        <v/>
      </c>
      <c r="AY494" s="46" t="str">
        <f>IF(W494&lt;&gt;"","-" &amp;TEXT(comp[[#This Row],[Fe]],"0.#") &amp;TEXT(W$1,0),"")</f>
        <v/>
      </c>
      <c r="AZ494" s="46" t="str">
        <f>IF(X494&lt;&gt;"","-" &amp;TEXT(comp[[#This Row],[Y]],"0.#") &amp;TEXT(X$1,0),"")</f>
        <v/>
      </c>
      <c r="BA494" s="46" t="str">
        <f>IF(Y494&lt;&gt;"","-" &amp;TEXT(comp[[#This Row],[Hf]],"0.#") &amp;TEXT(Y$1,0),"")</f>
        <v/>
      </c>
      <c r="BB494" s="46" t="str">
        <f>IF(Z494&lt;&gt;"","-" &amp;TEXT(comp[[#This Row],[Ge]],"0.#") &amp;TEXT(Z$1,0),"")</f>
        <v/>
      </c>
      <c r="BC494" s="46" t="str">
        <f>IF(AA494&lt;&gt;"","-" &amp;TEXT(comp[[#This Row],[Mn]],"0.#") &amp;TEXT(AA$1,0),"")</f>
        <v/>
      </c>
      <c r="BD494" s="46" t="str">
        <f>IF(AB494&lt;&gt;"","-" &amp;TEXT(comp[[#This Row],[Sc]],"0.#") &amp;TEXT(AB$1,0),"")</f>
        <v/>
      </c>
      <c r="BE494" s="46" t="str">
        <f>IF(AC494&lt;&gt;"","-" &amp;TEXT(comp[[#This Row],[Ru]],"0.#") &amp;TEXT(AC$1,0),"")</f>
        <v/>
      </c>
      <c r="BF494" s="46" t="str">
        <f>IF(AD494&lt;&gt;"","-" &amp;TEXT(comp[[#This Row],[Ce]],"0.#") &amp;TEXT(AD$1,0),"")</f>
        <v/>
      </c>
      <c r="BG494" s="46" t="str">
        <f>IF(AE494&lt;&gt;"","-" &amp;TEXT([1]comp!$AE494,"0.#") &amp;TEXT(AE$1,0),"")</f>
        <v/>
      </c>
      <c r="BH494" s="32" t="str">
        <f>[1]comp!$D494 &amp; [1]comp!$E494</f>
        <v>0.04B4CrTechnischen Fakultät der, D. &amp; Leonhard Klein, D.-I. High Temperature Oxidation and Electrochemical Studies on Novel Co-Base Superalloys (Hochtemperaturoxidation und elektrochemische Untersuchungen an neuartigen Co-Basis-Superlegierungen). (2013).</v>
      </c>
      <c r="BI494" s="73" t="str">
        <f t="shared" si="37"/>
        <v>Co-8.6Al-4.1Cr-9.5W-0.04B</v>
      </c>
      <c r="BJ494" s="32" t="s">
        <v>2046</v>
      </c>
      <c r="BK494" t="str">
        <f t="shared" si="38"/>
        <v>-8.6Al-4.1Cr-9.5W-0.04B</v>
      </c>
      <c r="BL494"/>
      <c r="BM494"/>
      <c r="BN494"/>
      <c r="BO494"/>
    </row>
    <row r="495" spans="1:67" s="31" customFormat="1" x14ac:dyDescent="0.3">
      <c r="A495" s="26" t="str">
        <f t="shared" si="41"/>
        <v>Co-8.7Al-8.2Cr-9.3W-0.04B</v>
      </c>
      <c r="B495" s="38" t="s">
        <v>1484</v>
      </c>
      <c r="C495" s="38" t="s">
        <v>3100</v>
      </c>
      <c r="D495" s="37" t="s">
        <v>964</v>
      </c>
      <c r="E495" s="32" t="s">
        <v>961</v>
      </c>
      <c r="F495" s="31">
        <v>517</v>
      </c>
      <c r="G495" s="54">
        <f t="shared" si="42"/>
        <v>73.760000000000005</v>
      </c>
      <c r="H495" s="55"/>
      <c r="I495" s="55">
        <v>8.6999999999999993</v>
      </c>
      <c r="J495" s="55">
        <v>8.1999999999999993</v>
      </c>
      <c r="K495" s="55">
        <v>9.3000000000000007</v>
      </c>
      <c r="L495" s="55"/>
      <c r="M495" s="55"/>
      <c r="N495" s="55"/>
      <c r="O495" s="55"/>
      <c r="P495" s="55"/>
      <c r="Q495" s="51"/>
      <c r="R495" s="51"/>
      <c r="S495" s="51">
        <v>0.04</v>
      </c>
      <c r="T495" s="55"/>
      <c r="U495" s="55"/>
      <c r="V495" s="55"/>
      <c r="W495" s="55"/>
      <c r="X495" s="55"/>
      <c r="Y495" s="55"/>
      <c r="Z495" s="55"/>
      <c r="AA495" s="55"/>
      <c r="AB495" s="55"/>
      <c r="AC495" s="55"/>
      <c r="AD495" s="55"/>
      <c r="AE495" s="55"/>
      <c r="AF495" s="31">
        <f t="shared" si="40"/>
        <v>9.1803539999999995</v>
      </c>
      <c r="AI495" s="46" t="s">
        <v>1</v>
      </c>
      <c r="AJ495" s="46" t="str">
        <f>IF(I495&lt;&gt;"","-" &amp;TEXT([1]comp!$I495,"0.#") &amp;TEXT(I$1,0),"")</f>
        <v>-8.7Al</v>
      </c>
      <c r="AK495" s="46" t="str">
        <f>IF(K495&lt;&gt;"","-" &amp;TEXT(comp[[#This Row],[W]],"0.#") &amp;TEXT(K$1,0),"")</f>
        <v>-9.3W</v>
      </c>
      <c r="AL495" s="46" t="str">
        <f>IF(H495&lt;&gt;"","-" &amp;TEXT(comp[[#This Row],[Ni]],"0.#") &amp;TEXT(H$1,0),"")</f>
        <v/>
      </c>
      <c r="AM495" s="46" t="str">
        <f>IF(J495&lt;&gt;"","-" &amp;TEXT(comp[[#This Row],[Cr]],"0.#") &amp;TEXT(J$1,0),"")</f>
        <v>-8.2Cr</v>
      </c>
      <c r="AN495" s="46" t="str">
        <f>IF(M495&lt;&gt;"","-" &amp;TEXT(comp[[#This Row],[Ta]],"0.#") &amp;TEXT(M$1,0),"")</f>
        <v/>
      </c>
      <c r="AO495" s="46" t="str">
        <f>IF(N495&lt;&gt;"","-" &amp;TEXT(comp[[#This Row],[Nb]],"0.#") &amp;TEXT(N$1,0),"")</f>
        <v/>
      </c>
      <c r="AP495" s="46" t="str">
        <f>IF(O495&lt;&gt;"","-" &amp;TEXT(comp[[#This Row],[V]],"0.#") &amp;TEXT(O$1,0),"")</f>
        <v/>
      </c>
      <c r="AQ495" s="46" t="str">
        <f>IF(L495&lt;&gt;"","-" &amp;TEXT(comp[[#This Row],[Ti]],"0.#") &amp;TEXT(L$1,0),"")</f>
        <v/>
      </c>
      <c r="AR495" s="46" t="str">
        <f>IF(P495&lt;&gt;"","-" &amp;TEXT(comp[[#This Row],[Mo]],"0.#") &amp;TEXT(P$1,0),"")</f>
        <v/>
      </c>
      <c r="AS495" s="46" t="str">
        <f>IF(Q495&lt;&gt;"","-" &amp;TEXT(comp[[#This Row],[C]],"0.##") &amp;TEXT(Q$1,0),"")</f>
        <v/>
      </c>
      <c r="AT495" s="46" t="str">
        <f>IF(R495&lt;&gt;"","-" &amp;TEXT(comp[[#This Row],[Zr]],"0.##") &amp;TEXT(R$1,0),"")</f>
        <v/>
      </c>
      <c r="AU495" s="46" t="str">
        <f>IF(S495&lt;&gt;"","-" &amp;TEXT(comp[[#This Row],[B]],"0.##") &amp;TEXT(S$1,0),"")</f>
        <v>-0.04B</v>
      </c>
      <c r="AV495" s="46" t="str">
        <f>IF(T495&lt;&gt;"","-" &amp;TEXT(comp[[#This Row],[Ir]],"0.#") &amp;TEXT(T$1,0),"")</f>
        <v/>
      </c>
      <c r="AW495" s="46" t="str">
        <f>IF(U495&lt;&gt;"","-" &amp;TEXT(comp[[#This Row],[Re]],"0.#") &amp;TEXT(U$1,0),"")</f>
        <v/>
      </c>
      <c r="AX495" s="46" t="str">
        <f>IF(V495&lt;&gt;"","-" &amp;TEXT(comp[[#This Row],[Si]],"0.#") &amp;TEXT(V$1,0),"")</f>
        <v/>
      </c>
      <c r="AY495" s="46" t="str">
        <f>IF(W495&lt;&gt;"","-" &amp;TEXT(comp[[#This Row],[Fe]],"0.#") &amp;TEXT(W$1,0),"")</f>
        <v/>
      </c>
      <c r="AZ495" s="46" t="str">
        <f>IF(X495&lt;&gt;"","-" &amp;TEXT(comp[[#This Row],[Y]],"0.#") &amp;TEXT(X$1,0),"")</f>
        <v/>
      </c>
      <c r="BA495" s="46" t="str">
        <f>IF(Y495&lt;&gt;"","-" &amp;TEXT(comp[[#This Row],[Hf]],"0.#") &amp;TEXT(Y$1,0),"")</f>
        <v/>
      </c>
      <c r="BB495" s="46" t="str">
        <f>IF(Z495&lt;&gt;"","-" &amp;TEXT(comp[[#This Row],[Ge]],"0.#") &amp;TEXT(Z$1,0),"")</f>
        <v/>
      </c>
      <c r="BC495" s="46" t="str">
        <f>IF(AA495&lt;&gt;"","-" &amp;TEXT(comp[[#This Row],[Mn]],"0.#") &amp;TEXT(AA$1,0),"")</f>
        <v/>
      </c>
      <c r="BD495" s="46" t="str">
        <f>IF(AB495&lt;&gt;"","-" &amp;TEXT(comp[[#This Row],[Sc]],"0.#") &amp;TEXT(AB$1,0),"")</f>
        <v/>
      </c>
      <c r="BE495" s="46" t="str">
        <f>IF(AC495&lt;&gt;"","-" &amp;TEXT(comp[[#This Row],[Ru]],"0.#") &amp;TEXT(AC$1,0),"")</f>
        <v/>
      </c>
      <c r="BF495" s="46" t="str">
        <f>IF(AD495&lt;&gt;"","-" &amp;TEXT(comp[[#This Row],[Ce]],"0.#") &amp;TEXT(AD$1,0),"")</f>
        <v/>
      </c>
      <c r="BG495" s="46" t="str">
        <f>IF(AE495&lt;&gt;"","-" &amp;TEXT([1]comp!$AE495,"0.#") &amp;TEXT(AE$1,0),"")</f>
        <v/>
      </c>
      <c r="BH495" s="32" t="str">
        <f>[1]comp!$D495 &amp; [1]comp!$E495</f>
        <v>0.04B8CrTechnischen Fakultät der, D. &amp; Leonhard Klein, D.-I. High Temperature Oxidation and Electrochemical Studies on Novel Co-Base Superalloys (Hochtemperaturoxidation und elektrochemische Untersuchungen an neuartigen Co-Basis-Superlegierungen). (2013).</v>
      </c>
      <c r="BI495" s="73" t="str">
        <f t="shared" si="37"/>
        <v>Co-8.7Al-8.2Cr-9.3W-0.04B</v>
      </c>
      <c r="BJ495" s="32" t="s">
        <v>2047</v>
      </c>
      <c r="BK495" t="str">
        <f t="shared" si="38"/>
        <v>-8.7Al-8.2Cr-9.3W-0.04B</v>
      </c>
      <c r="BL495"/>
      <c r="BM495"/>
      <c r="BN495"/>
      <c r="BO495"/>
    </row>
    <row r="496" spans="1:67" s="31" customFormat="1" x14ac:dyDescent="0.3">
      <c r="A496" s="26" t="str">
        <f t="shared" si="41"/>
        <v>Co-9.3Ni-9.6Al-9.6W-0.12B</v>
      </c>
      <c r="B496" s="38" t="s">
        <v>1484</v>
      </c>
      <c r="C496" s="38" t="s">
        <v>3101</v>
      </c>
      <c r="D496" s="37" t="s">
        <v>965</v>
      </c>
      <c r="E496" s="32" t="s">
        <v>961</v>
      </c>
      <c r="F496" s="31">
        <v>518</v>
      </c>
      <c r="G496" s="54">
        <f t="shared" si="42"/>
        <v>71.38</v>
      </c>
      <c r="H496" s="55">
        <v>9.3000000000000007</v>
      </c>
      <c r="I496" s="55">
        <v>9.6</v>
      </c>
      <c r="J496" s="55"/>
      <c r="K496" s="55">
        <v>9.6</v>
      </c>
      <c r="L496" s="55"/>
      <c r="M496" s="55"/>
      <c r="N496" s="55"/>
      <c r="O496" s="55"/>
      <c r="P496" s="55"/>
      <c r="Q496" s="51"/>
      <c r="R496" s="51"/>
      <c r="S496" s="51">
        <v>0.12</v>
      </c>
      <c r="T496" s="55"/>
      <c r="U496" s="55"/>
      <c r="V496" s="55"/>
      <c r="W496" s="55"/>
      <c r="X496" s="55"/>
      <c r="Y496" s="55"/>
      <c r="Z496" s="55"/>
      <c r="AA496" s="55"/>
      <c r="AB496" s="55"/>
      <c r="AC496" s="55"/>
      <c r="AD496" s="55"/>
      <c r="AE496" s="55"/>
      <c r="AF496" s="31">
        <f t="shared" si="40"/>
        <v>9.2914159999999999</v>
      </c>
      <c r="AI496" s="46" t="s">
        <v>1</v>
      </c>
      <c r="AJ496" s="46" t="str">
        <f>IF(I496&lt;&gt;"","-" &amp;TEXT([1]comp!$I496,"0.#") &amp;TEXT(I$1,0),"")</f>
        <v>-9.6Al</v>
      </c>
      <c r="AK496" s="46" t="str">
        <f>IF(K496&lt;&gt;"","-" &amp;TEXT(comp[[#This Row],[W]],"0.#") &amp;TEXT(K$1,0),"")</f>
        <v>-9.6W</v>
      </c>
      <c r="AL496" s="46" t="str">
        <f>IF(H496&lt;&gt;"","-" &amp;TEXT(comp[[#This Row],[Ni]],"0.#") &amp;TEXT(H$1,0),"")</f>
        <v>-9.3Ni</v>
      </c>
      <c r="AM496" s="46" t="str">
        <f>IF(J496&lt;&gt;"","-" &amp;TEXT(comp[[#This Row],[Cr]],"0.#") &amp;TEXT(J$1,0),"")</f>
        <v/>
      </c>
      <c r="AN496" s="46" t="str">
        <f>IF(M496&lt;&gt;"","-" &amp;TEXT(comp[[#This Row],[Ta]],"0.#") &amp;TEXT(M$1,0),"")</f>
        <v/>
      </c>
      <c r="AO496" s="46" t="str">
        <f>IF(N496&lt;&gt;"","-" &amp;TEXT(comp[[#This Row],[Nb]],"0.#") &amp;TEXT(N$1,0),"")</f>
        <v/>
      </c>
      <c r="AP496" s="46" t="str">
        <f>IF(O496&lt;&gt;"","-" &amp;TEXT(comp[[#This Row],[V]],"0.#") &amp;TEXT(O$1,0),"")</f>
        <v/>
      </c>
      <c r="AQ496" s="46" t="str">
        <f>IF(L496&lt;&gt;"","-" &amp;TEXT(comp[[#This Row],[Ti]],"0.#") &amp;TEXT(L$1,0),"")</f>
        <v/>
      </c>
      <c r="AR496" s="46" t="str">
        <f>IF(P496&lt;&gt;"","-" &amp;TEXT(comp[[#This Row],[Mo]],"0.#") &amp;TEXT(P$1,0),"")</f>
        <v/>
      </c>
      <c r="AS496" s="46" t="str">
        <f>IF(Q496&lt;&gt;"","-" &amp;TEXT(comp[[#This Row],[C]],"0.##") &amp;TEXT(Q$1,0),"")</f>
        <v/>
      </c>
      <c r="AT496" s="46" t="str">
        <f>IF(R496&lt;&gt;"","-" &amp;TEXT(comp[[#This Row],[Zr]],"0.##") &amp;TEXT(R$1,0),"")</f>
        <v/>
      </c>
      <c r="AU496" s="46" t="str">
        <f>IF(S496&lt;&gt;"","-" &amp;TEXT(comp[[#This Row],[B]],"0.##") &amp;TEXT(S$1,0),"")</f>
        <v>-0.12B</v>
      </c>
      <c r="AV496" s="46" t="str">
        <f>IF(T496&lt;&gt;"","-" &amp;TEXT(comp[[#This Row],[Ir]],"0.#") &amp;TEXT(T$1,0),"")</f>
        <v/>
      </c>
      <c r="AW496" s="46" t="str">
        <f>IF(U496&lt;&gt;"","-" &amp;TEXT(comp[[#This Row],[Re]],"0.#") &amp;TEXT(U$1,0),"")</f>
        <v/>
      </c>
      <c r="AX496" s="46" t="str">
        <f>IF(V496&lt;&gt;"","-" &amp;TEXT(comp[[#This Row],[Si]],"0.#") &amp;TEXT(V$1,0),"")</f>
        <v/>
      </c>
      <c r="AY496" s="46" t="str">
        <f>IF(W496&lt;&gt;"","-" &amp;TEXT(comp[[#This Row],[Fe]],"0.#") &amp;TEXT(W$1,0),"")</f>
        <v/>
      </c>
      <c r="AZ496" s="46" t="str">
        <f>IF(X496&lt;&gt;"","-" &amp;TEXT(comp[[#This Row],[Y]],"0.#") &amp;TEXT(X$1,0),"")</f>
        <v/>
      </c>
      <c r="BA496" s="46" t="str">
        <f>IF(Y496&lt;&gt;"","-" &amp;TEXT(comp[[#This Row],[Hf]],"0.#") &amp;TEXT(Y$1,0),"")</f>
        <v/>
      </c>
      <c r="BB496" s="46" t="str">
        <f>IF(Z496&lt;&gt;"","-" &amp;TEXT(comp[[#This Row],[Ge]],"0.#") &amp;TEXT(Z$1,0),"")</f>
        <v/>
      </c>
      <c r="BC496" s="46" t="str">
        <f>IF(AA496&lt;&gt;"","-" &amp;TEXT(comp[[#This Row],[Mn]],"0.#") &amp;TEXT(AA$1,0),"")</f>
        <v/>
      </c>
      <c r="BD496" s="46" t="str">
        <f>IF(AB496&lt;&gt;"","-" &amp;TEXT(comp[[#This Row],[Sc]],"0.#") &amp;TEXT(AB$1,0),"")</f>
        <v/>
      </c>
      <c r="BE496" s="46" t="str">
        <f>IF(AC496&lt;&gt;"","-" &amp;TEXT(comp[[#This Row],[Ru]],"0.#") &amp;TEXT(AC$1,0),"")</f>
        <v/>
      </c>
      <c r="BF496" s="46" t="str">
        <f>IF(AD496&lt;&gt;"","-" &amp;TEXT(comp[[#This Row],[Ce]],"0.#") &amp;TEXT(AD$1,0),"")</f>
        <v/>
      </c>
      <c r="BG496" s="46" t="str">
        <f>IF(AE496&lt;&gt;"","-" &amp;TEXT([1]comp!$AE496,"0.#") &amp;TEXT(AE$1,0),"")</f>
        <v/>
      </c>
      <c r="BH496" s="32" t="str">
        <f>[1]comp!$D496 &amp; [1]comp!$E496</f>
        <v>0.12B9NiTechnischen Fakultät der, D. &amp; Leonhard Klein, D.-I. High Temperature Oxidation and Electrochemical Studies on Novel Co-Base Superalloys (Hochtemperaturoxidation und elektrochemische Untersuchungen an neuartigen Co-Basis-Superlegierungen). (2013).</v>
      </c>
      <c r="BI496" s="73" t="str">
        <f t="shared" si="37"/>
        <v>Co-9.3Ni-9.6Al-9.6W-0.12B</v>
      </c>
      <c r="BJ496" s="32" t="s">
        <v>2048</v>
      </c>
      <c r="BK496" t="str">
        <f t="shared" si="38"/>
        <v>-9.6Al-9.6W-9.3Ni-0.12B</v>
      </c>
      <c r="BL496"/>
      <c r="BM496"/>
      <c r="BN496"/>
      <c r="BO496"/>
    </row>
    <row r="497" spans="1:67" s="31" customFormat="1" x14ac:dyDescent="0.3">
      <c r="A497" s="26" t="str">
        <f t="shared" si="41"/>
        <v>Co-18.Ni-9.2Al-9.6W-0.12B</v>
      </c>
      <c r="B497" s="38" t="s">
        <v>1484</v>
      </c>
      <c r="C497" s="38" t="s">
        <v>3102</v>
      </c>
      <c r="D497" s="37" t="s">
        <v>966</v>
      </c>
      <c r="E497" s="32" t="s">
        <v>961</v>
      </c>
      <c r="F497" s="31">
        <v>519</v>
      </c>
      <c r="G497" s="54">
        <f t="shared" si="42"/>
        <v>63.080000000000005</v>
      </c>
      <c r="H497" s="55">
        <v>18</v>
      </c>
      <c r="I497" s="55">
        <v>9.1999999999999993</v>
      </c>
      <c r="J497" s="55"/>
      <c r="K497" s="55">
        <v>9.6</v>
      </c>
      <c r="L497" s="55"/>
      <c r="M497" s="55"/>
      <c r="N497" s="55"/>
      <c r="O497" s="55"/>
      <c r="P497" s="55"/>
      <c r="Q497" s="51"/>
      <c r="R497" s="51"/>
      <c r="S497" s="51">
        <v>0.12</v>
      </c>
      <c r="T497" s="55"/>
      <c r="U497" s="55"/>
      <c r="V497" s="55"/>
      <c r="W497" s="55"/>
      <c r="X497" s="55"/>
      <c r="Y497" s="55"/>
      <c r="Z497" s="55"/>
      <c r="AA497" s="55"/>
      <c r="AB497" s="55"/>
      <c r="AC497" s="55"/>
      <c r="AD497" s="55"/>
      <c r="AE497" s="55"/>
      <c r="AF497" s="31">
        <f t="shared" si="40"/>
        <v>9.3169120000000003</v>
      </c>
      <c r="AI497" s="46" t="s">
        <v>1</v>
      </c>
      <c r="AJ497" s="46" t="str">
        <f>IF(I497&lt;&gt;"","-" &amp;TEXT([1]comp!$I497,"0.#") &amp;TEXT(I$1,0),"")</f>
        <v>-9.2Al</v>
      </c>
      <c r="AK497" s="46" t="str">
        <f>IF(K497&lt;&gt;"","-" &amp;TEXT(comp[[#This Row],[W]],"0.#") &amp;TEXT(K$1,0),"")</f>
        <v>-9.6W</v>
      </c>
      <c r="AL497" s="46" t="str">
        <f>IF(H497&lt;&gt;"","-" &amp;TEXT(comp[[#This Row],[Ni]],"0.#") &amp;TEXT(H$1,0),"")</f>
        <v>-18.Ni</v>
      </c>
      <c r="AM497" s="46" t="str">
        <f>IF(J497&lt;&gt;"","-" &amp;TEXT(comp[[#This Row],[Cr]],"0.#") &amp;TEXT(J$1,0),"")</f>
        <v/>
      </c>
      <c r="AN497" s="46" t="str">
        <f>IF(M497&lt;&gt;"","-" &amp;TEXT(comp[[#This Row],[Ta]],"0.#") &amp;TEXT(M$1,0),"")</f>
        <v/>
      </c>
      <c r="AO497" s="46" t="str">
        <f>IF(N497&lt;&gt;"","-" &amp;TEXT(comp[[#This Row],[Nb]],"0.#") &amp;TEXT(N$1,0),"")</f>
        <v/>
      </c>
      <c r="AP497" s="46" t="str">
        <f>IF(O497&lt;&gt;"","-" &amp;TEXT(comp[[#This Row],[V]],"0.#") &amp;TEXT(O$1,0),"")</f>
        <v/>
      </c>
      <c r="AQ497" s="46" t="str">
        <f>IF(L497&lt;&gt;"","-" &amp;TEXT(comp[[#This Row],[Ti]],"0.#") &amp;TEXT(L$1,0),"")</f>
        <v/>
      </c>
      <c r="AR497" s="46" t="str">
        <f>IF(P497&lt;&gt;"","-" &amp;TEXT(comp[[#This Row],[Mo]],"0.#") &amp;TEXT(P$1,0),"")</f>
        <v/>
      </c>
      <c r="AS497" s="46" t="str">
        <f>IF(Q497&lt;&gt;"","-" &amp;TEXT(comp[[#This Row],[C]],"0.##") &amp;TEXT(Q$1,0),"")</f>
        <v/>
      </c>
      <c r="AT497" s="46" t="str">
        <f>IF(R497&lt;&gt;"","-" &amp;TEXT(comp[[#This Row],[Zr]],"0.##") &amp;TEXT(R$1,0),"")</f>
        <v/>
      </c>
      <c r="AU497" s="46" t="str">
        <f>IF(S497&lt;&gt;"","-" &amp;TEXT(comp[[#This Row],[B]],"0.##") &amp;TEXT(S$1,0),"")</f>
        <v>-0.12B</v>
      </c>
      <c r="AV497" s="46" t="str">
        <f>IF(T497&lt;&gt;"","-" &amp;TEXT(comp[[#This Row],[Ir]],"0.#") &amp;TEXT(T$1,0),"")</f>
        <v/>
      </c>
      <c r="AW497" s="46" t="str">
        <f>IF(U497&lt;&gt;"","-" &amp;TEXT(comp[[#This Row],[Re]],"0.#") &amp;TEXT(U$1,0),"")</f>
        <v/>
      </c>
      <c r="AX497" s="46" t="str">
        <f>IF(V497&lt;&gt;"","-" &amp;TEXT(comp[[#This Row],[Si]],"0.#") &amp;TEXT(V$1,0),"")</f>
        <v/>
      </c>
      <c r="AY497" s="46" t="str">
        <f>IF(W497&lt;&gt;"","-" &amp;TEXT(comp[[#This Row],[Fe]],"0.#") &amp;TEXT(W$1,0),"")</f>
        <v/>
      </c>
      <c r="AZ497" s="46" t="str">
        <f>IF(X497&lt;&gt;"","-" &amp;TEXT(comp[[#This Row],[Y]],"0.#") &amp;TEXT(X$1,0),"")</f>
        <v/>
      </c>
      <c r="BA497" s="46" t="str">
        <f>IF(Y497&lt;&gt;"","-" &amp;TEXT(comp[[#This Row],[Hf]],"0.#") &amp;TEXT(Y$1,0),"")</f>
        <v/>
      </c>
      <c r="BB497" s="46" t="str">
        <f>IF(Z497&lt;&gt;"","-" &amp;TEXT(comp[[#This Row],[Ge]],"0.#") &amp;TEXT(Z$1,0),"")</f>
        <v/>
      </c>
      <c r="BC497" s="46" t="str">
        <f>IF(AA497&lt;&gt;"","-" &amp;TEXT(comp[[#This Row],[Mn]],"0.#") &amp;TEXT(AA$1,0),"")</f>
        <v/>
      </c>
      <c r="BD497" s="46" t="str">
        <f>IF(AB497&lt;&gt;"","-" &amp;TEXT(comp[[#This Row],[Sc]],"0.#") &amp;TEXT(AB$1,0),"")</f>
        <v/>
      </c>
      <c r="BE497" s="46" t="str">
        <f>IF(AC497&lt;&gt;"","-" &amp;TEXT(comp[[#This Row],[Ru]],"0.#") &amp;TEXT(AC$1,0),"")</f>
        <v/>
      </c>
      <c r="BF497" s="46" t="str">
        <f>IF(AD497&lt;&gt;"","-" &amp;TEXT(comp[[#This Row],[Ce]],"0.#") &amp;TEXT(AD$1,0),"")</f>
        <v/>
      </c>
      <c r="BG497" s="46" t="str">
        <f>IF(AE497&lt;&gt;"","-" &amp;TEXT([1]comp!$AE497,"0.#") &amp;TEXT(AE$1,0),"")</f>
        <v/>
      </c>
      <c r="BH497" s="32" t="str">
        <f>[1]comp!$D497 &amp; [1]comp!$E497</f>
        <v>0.12B18NiTechnischen Fakultät der, D. &amp; Leonhard Klein, D.-I. High Temperature Oxidation and Electrochemical Studies on Novel Co-Base Superalloys (Hochtemperaturoxidation und elektrochemische Untersuchungen an neuartigen Co-Basis-Superlegierungen). (2013).</v>
      </c>
      <c r="BI497" s="73" t="str">
        <f t="shared" si="37"/>
        <v>Co-18.Ni-9.2Al-9.6W-0.12B</v>
      </c>
      <c r="BJ497" s="32" t="s">
        <v>2049</v>
      </c>
      <c r="BK497" t="str">
        <f t="shared" si="38"/>
        <v>-9.2Al-9.6W-18.Ni-0.12B</v>
      </c>
      <c r="BL497"/>
      <c r="BM497"/>
      <c r="BN497"/>
      <c r="BO497"/>
    </row>
    <row r="498" spans="1:67" s="31" customFormat="1" x14ac:dyDescent="0.3">
      <c r="A498" s="26" t="str">
        <f t="shared" si="41"/>
        <v>Co-8.1Al-9.4W-2.3Si-0.12B</v>
      </c>
      <c r="B498" s="38" t="s">
        <v>1484</v>
      </c>
      <c r="C498" s="38" t="s">
        <v>3103</v>
      </c>
      <c r="D498" s="37" t="s">
        <v>967</v>
      </c>
      <c r="E498" s="32" t="s">
        <v>961</v>
      </c>
      <c r="F498" s="31">
        <v>520</v>
      </c>
      <c r="G498" s="54">
        <f t="shared" si="42"/>
        <v>80.08</v>
      </c>
      <c r="H498" s="55"/>
      <c r="I498" s="55">
        <v>8.1</v>
      </c>
      <c r="J498" s="55"/>
      <c r="K498" s="55">
        <v>9.4</v>
      </c>
      <c r="L498" s="55"/>
      <c r="M498" s="55"/>
      <c r="N498" s="55"/>
      <c r="O498" s="55"/>
      <c r="P498" s="55"/>
      <c r="Q498" s="51"/>
      <c r="R498" s="51"/>
      <c r="S498" s="51">
        <v>0.12</v>
      </c>
      <c r="T498" s="55"/>
      <c r="U498" s="55"/>
      <c r="V498" s="55">
        <v>2.2999999999999998</v>
      </c>
      <c r="W498" s="55"/>
      <c r="X498" s="55"/>
      <c r="Y498" s="55"/>
      <c r="Z498" s="55"/>
      <c r="AA498" s="55"/>
      <c r="AB498" s="55"/>
      <c r="AC498" s="55"/>
      <c r="AD498" s="55"/>
      <c r="AE498" s="55"/>
      <c r="AF498" s="31">
        <f t="shared" si="40"/>
        <v>9.2118620000000018</v>
      </c>
      <c r="AI498" s="46" t="s">
        <v>1</v>
      </c>
      <c r="AJ498" s="46" t="str">
        <f>IF(I498&lt;&gt;"","-" &amp;TEXT([1]comp!$I498,"0.#") &amp;TEXT(I$1,0),"")</f>
        <v>-8.1Al</v>
      </c>
      <c r="AK498" s="46" t="str">
        <f>IF(K498&lt;&gt;"","-" &amp;TEXT(comp[[#This Row],[W]],"0.#") &amp;TEXT(K$1,0),"")</f>
        <v>-9.4W</v>
      </c>
      <c r="AL498" s="46" t="str">
        <f>IF(H498&lt;&gt;"","-" &amp;TEXT(comp[[#This Row],[Ni]],"0.#") &amp;TEXT(H$1,0),"")</f>
        <v/>
      </c>
      <c r="AM498" s="46" t="str">
        <f>IF(J498&lt;&gt;"","-" &amp;TEXT(comp[[#This Row],[Cr]],"0.#") &amp;TEXT(J$1,0),"")</f>
        <v/>
      </c>
      <c r="AN498" s="46" t="str">
        <f>IF(M498&lt;&gt;"","-" &amp;TEXT(comp[[#This Row],[Ta]],"0.#") &amp;TEXT(M$1,0),"")</f>
        <v/>
      </c>
      <c r="AO498" s="46" t="str">
        <f>IF(N498&lt;&gt;"","-" &amp;TEXT(comp[[#This Row],[Nb]],"0.#") &amp;TEXT(N$1,0),"")</f>
        <v/>
      </c>
      <c r="AP498" s="46" t="str">
        <f>IF(O498&lt;&gt;"","-" &amp;TEXT(comp[[#This Row],[V]],"0.#") &amp;TEXT(O$1,0),"")</f>
        <v/>
      </c>
      <c r="AQ498" s="46" t="str">
        <f>IF(L498&lt;&gt;"","-" &amp;TEXT(comp[[#This Row],[Ti]],"0.#") &amp;TEXT(L$1,0),"")</f>
        <v/>
      </c>
      <c r="AR498" s="46" t="str">
        <f>IF(P498&lt;&gt;"","-" &amp;TEXT(comp[[#This Row],[Mo]],"0.#") &amp;TEXT(P$1,0),"")</f>
        <v/>
      </c>
      <c r="AS498" s="46" t="str">
        <f>IF(Q498&lt;&gt;"","-" &amp;TEXT(comp[[#This Row],[C]],"0.##") &amp;TEXT(Q$1,0),"")</f>
        <v/>
      </c>
      <c r="AT498" s="46" t="str">
        <f>IF(R498&lt;&gt;"","-" &amp;TEXT(comp[[#This Row],[Zr]],"0.##") &amp;TEXT(R$1,0),"")</f>
        <v/>
      </c>
      <c r="AU498" s="46" t="str">
        <f>IF(S498&lt;&gt;"","-" &amp;TEXT(comp[[#This Row],[B]],"0.##") &amp;TEXT(S$1,0),"")</f>
        <v>-0.12B</v>
      </c>
      <c r="AV498" s="46" t="str">
        <f>IF(T498&lt;&gt;"","-" &amp;TEXT(comp[[#This Row],[Ir]],"0.#") &amp;TEXT(T$1,0),"")</f>
        <v/>
      </c>
      <c r="AW498" s="46" t="str">
        <f>IF(U498&lt;&gt;"","-" &amp;TEXT(comp[[#This Row],[Re]],"0.#") &amp;TEXT(U$1,0),"")</f>
        <v/>
      </c>
      <c r="AX498" s="46" t="str">
        <f>IF(V498&lt;&gt;"","-" &amp;TEXT(comp[[#This Row],[Si]],"0.#") &amp;TEXT(V$1,0),"")</f>
        <v>-2.3Si</v>
      </c>
      <c r="AY498" s="46" t="str">
        <f>IF(W498&lt;&gt;"","-" &amp;TEXT(comp[[#This Row],[Fe]],"0.#") &amp;TEXT(W$1,0),"")</f>
        <v/>
      </c>
      <c r="AZ498" s="46" t="str">
        <f>IF(X498&lt;&gt;"","-" &amp;TEXT(comp[[#This Row],[Y]],"0.#") &amp;TEXT(X$1,0),"")</f>
        <v/>
      </c>
      <c r="BA498" s="46" t="str">
        <f>IF(Y498&lt;&gt;"","-" &amp;TEXT(comp[[#This Row],[Hf]],"0.#") &amp;TEXT(Y$1,0),"")</f>
        <v/>
      </c>
      <c r="BB498" s="46" t="str">
        <f>IF(Z498&lt;&gt;"","-" &amp;TEXT(comp[[#This Row],[Ge]],"0.#") &amp;TEXT(Z$1,0),"")</f>
        <v/>
      </c>
      <c r="BC498" s="46" t="str">
        <f>IF(AA498&lt;&gt;"","-" &amp;TEXT(comp[[#This Row],[Mn]],"0.#") &amp;TEXT(AA$1,0),"")</f>
        <v/>
      </c>
      <c r="BD498" s="46" t="str">
        <f>IF(AB498&lt;&gt;"","-" &amp;TEXT(comp[[#This Row],[Sc]],"0.#") &amp;TEXT(AB$1,0),"")</f>
        <v/>
      </c>
      <c r="BE498" s="46" t="str">
        <f>IF(AC498&lt;&gt;"","-" &amp;TEXT(comp[[#This Row],[Ru]],"0.#") &amp;TEXT(AC$1,0),"")</f>
        <v/>
      </c>
      <c r="BF498" s="46" t="str">
        <f>IF(AD498&lt;&gt;"","-" &amp;TEXT(comp[[#This Row],[Ce]],"0.#") &amp;TEXT(AD$1,0),"")</f>
        <v/>
      </c>
      <c r="BG498" s="46" t="str">
        <f>IF(AE498&lt;&gt;"","-" &amp;TEXT([1]comp!$AE498,"0.#") &amp;TEXT(AE$1,0),"")</f>
        <v/>
      </c>
      <c r="BH498" s="32" t="str">
        <f>[1]comp!$D498 &amp; [1]comp!$E498</f>
        <v>0.12B2SiTechnischen Fakultät der, D. &amp; Leonhard Klein, D.-I. High Temperature Oxidation and Electrochemical Studies on Novel Co-Base Superalloys (Hochtemperaturoxidation und elektrochemische Untersuchungen an neuartigen Co-Basis-Superlegierungen). (2013).</v>
      </c>
      <c r="BI498" s="73" t="str">
        <f t="shared" si="37"/>
        <v>Co-8.1Al-9.4W-2.3Si-0.12B</v>
      </c>
      <c r="BJ498" s="32" t="s">
        <v>2050</v>
      </c>
      <c r="BK498" t="str">
        <f t="shared" si="38"/>
        <v>-8.1Al-9.4W-2.3Si-0.12B</v>
      </c>
      <c r="BL498"/>
      <c r="BM498"/>
      <c r="BN498"/>
      <c r="BO498"/>
    </row>
    <row r="499" spans="1:67" s="28" customFormat="1" x14ac:dyDescent="0.3">
      <c r="A499" s="26" t="str">
        <f t="shared" si="41"/>
        <v>Co-7.9Al-9.2W-0.12B-0.Y</v>
      </c>
      <c r="B499" s="38" t="s">
        <v>1484</v>
      </c>
      <c r="C499" s="38" t="s">
        <v>3104</v>
      </c>
      <c r="D499" s="37" t="s">
        <v>968</v>
      </c>
      <c r="E499" s="32" t="s">
        <v>961</v>
      </c>
      <c r="F499" s="31">
        <v>521</v>
      </c>
      <c r="G499" s="54">
        <f t="shared" si="42"/>
        <v>82.775000000000006</v>
      </c>
      <c r="H499" s="55"/>
      <c r="I499" s="55">
        <v>7.9</v>
      </c>
      <c r="J499" s="55"/>
      <c r="K499" s="55">
        <v>9.1999999999999993</v>
      </c>
      <c r="L499" s="55"/>
      <c r="M499" s="55"/>
      <c r="N499" s="55"/>
      <c r="O499" s="55"/>
      <c r="P499" s="55"/>
      <c r="Q499" s="51"/>
      <c r="R499" s="51"/>
      <c r="S499" s="51">
        <v>0.12</v>
      </c>
      <c r="T499" s="55"/>
      <c r="U499" s="55"/>
      <c r="V499" s="55"/>
      <c r="W499" s="55"/>
      <c r="X499" s="55">
        <v>5.0000000000000001E-3</v>
      </c>
      <c r="Y499" s="55"/>
      <c r="Z499" s="55"/>
      <c r="AA499" s="55"/>
      <c r="AB499" s="55"/>
      <c r="AC499" s="55"/>
      <c r="AD499" s="55"/>
      <c r="AE499" s="55"/>
      <c r="AF499" s="31">
        <f t="shared" si="40"/>
        <v>9.3544506000000016</v>
      </c>
      <c r="AG499" s="31"/>
      <c r="AH499" s="31"/>
      <c r="AI499" s="46" t="s">
        <v>1</v>
      </c>
      <c r="AJ499" s="46" t="str">
        <f>IF(I499&lt;&gt;"","-" &amp;TEXT([1]comp!$I499,"0.#") &amp;TEXT(I$1,0),"")</f>
        <v>-7.9Al</v>
      </c>
      <c r="AK499" s="46" t="str">
        <f>IF(K499&lt;&gt;"","-" &amp;TEXT(comp[[#This Row],[W]],"0.#") &amp;TEXT(K$1,0),"")</f>
        <v>-9.2W</v>
      </c>
      <c r="AL499" s="46" t="str">
        <f>IF(H499&lt;&gt;"","-" &amp;TEXT(comp[[#This Row],[Ni]],"0.#") &amp;TEXT(H$1,0),"")</f>
        <v/>
      </c>
      <c r="AM499" s="46" t="str">
        <f>IF(J499&lt;&gt;"","-" &amp;TEXT(comp[[#This Row],[Cr]],"0.#") &amp;TEXT(J$1,0),"")</f>
        <v/>
      </c>
      <c r="AN499" s="46" t="str">
        <f>IF(M499&lt;&gt;"","-" &amp;TEXT(comp[[#This Row],[Ta]],"0.#") &amp;TEXT(M$1,0),"")</f>
        <v/>
      </c>
      <c r="AO499" s="46" t="str">
        <f>IF(N499&lt;&gt;"","-" &amp;TEXT(comp[[#This Row],[Nb]],"0.#") &amp;TEXT(N$1,0),"")</f>
        <v/>
      </c>
      <c r="AP499" s="46" t="str">
        <f>IF(O499&lt;&gt;"","-" &amp;TEXT(comp[[#This Row],[V]],"0.#") &amp;TEXT(O$1,0),"")</f>
        <v/>
      </c>
      <c r="AQ499" s="46" t="str">
        <f>IF(L499&lt;&gt;"","-" &amp;TEXT(comp[[#This Row],[Ti]],"0.#") &amp;TEXT(L$1,0),"")</f>
        <v/>
      </c>
      <c r="AR499" s="46" t="str">
        <f>IF(P499&lt;&gt;"","-" &amp;TEXT(comp[[#This Row],[Mo]],"0.#") &amp;TEXT(P$1,0),"")</f>
        <v/>
      </c>
      <c r="AS499" s="46" t="str">
        <f>IF(Q499&lt;&gt;"","-" &amp;TEXT(comp[[#This Row],[C]],"0.##") &amp;TEXT(Q$1,0),"")</f>
        <v/>
      </c>
      <c r="AT499" s="46" t="str">
        <f>IF(R499&lt;&gt;"","-" &amp;TEXT(comp[[#This Row],[Zr]],"0.##") &amp;TEXT(R$1,0),"")</f>
        <v/>
      </c>
      <c r="AU499" s="46" t="str">
        <f>IF(S499&lt;&gt;"","-" &amp;TEXT(comp[[#This Row],[B]],"0.##") &amp;TEXT(S$1,0),"")</f>
        <v>-0.12B</v>
      </c>
      <c r="AV499" s="46" t="str">
        <f>IF(T499&lt;&gt;"","-" &amp;TEXT(comp[[#This Row],[Ir]],"0.#") &amp;TEXT(T$1,0),"")</f>
        <v/>
      </c>
      <c r="AW499" s="46" t="str">
        <f>IF(U499&lt;&gt;"","-" &amp;TEXT(comp[[#This Row],[Re]],"0.#") &amp;TEXT(U$1,0),"")</f>
        <v/>
      </c>
      <c r="AX499" s="46" t="str">
        <f>IF(V499&lt;&gt;"","-" &amp;TEXT(comp[[#This Row],[Si]],"0.#") &amp;TEXT(V$1,0),"")</f>
        <v/>
      </c>
      <c r="AY499" s="46" t="str">
        <f>IF(W499&lt;&gt;"","-" &amp;TEXT(comp[[#This Row],[Fe]],"0.#") &amp;TEXT(W$1,0),"")</f>
        <v/>
      </c>
      <c r="AZ499" s="46" t="str">
        <f>IF(X499&lt;&gt;"","-" &amp;TEXT(comp[[#This Row],[Y]],"0.#") &amp;TEXT(X$1,0),"")</f>
        <v>-0.Y</v>
      </c>
      <c r="BA499" s="46" t="str">
        <f>IF(Y499&lt;&gt;"","-" &amp;TEXT(comp[[#This Row],[Hf]],"0.#") &amp;TEXT(Y$1,0),"")</f>
        <v/>
      </c>
      <c r="BB499" s="46" t="str">
        <f>IF(Z499&lt;&gt;"","-" &amp;TEXT(comp[[#This Row],[Ge]],"0.#") &amp;TEXT(Z$1,0),"")</f>
        <v/>
      </c>
      <c r="BC499" s="46" t="str">
        <f>IF(AA499&lt;&gt;"","-" &amp;TEXT(comp[[#This Row],[Mn]],"0.#") &amp;TEXT(AA$1,0),"")</f>
        <v/>
      </c>
      <c r="BD499" s="46" t="str">
        <f>IF(AB499&lt;&gt;"","-" &amp;TEXT(comp[[#This Row],[Sc]],"0.#") &amp;TEXT(AB$1,0),"")</f>
        <v/>
      </c>
      <c r="BE499" s="46" t="str">
        <f>IF(AC499&lt;&gt;"","-" &amp;TEXT(comp[[#This Row],[Ru]],"0.#") &amp;TEXT(AC$1,0),"")</f>
        <v/>
      </c>
      <c r="BF499" s="46" t="str">
        <f>IF(AD499&lt;&gt;"","-" &amp;TEXT(comp[[#This Row],[Ce]],"0.#") &amp;TEXT(AD$1,0),"")</f>
        <v/>
      </c>
      <c r="BG499" s="46" t="str">
        <f>IF(AE499&lt;&gt;"","-" &amp;TEXT([1]comp!$AE499,"0.#") &amp;TEXT(AE$1,0),"")</f>
        <v/>
      </c>
      <c r="BH499" s="32" t="str">
        <f>[1]comp!$D499 &amp; [1]comp!$E499</f>
        <v>0.12B0.005YTechnischen Fakultät der, D. &amp; Leonhard Klein, D.-I. High Temperature Oxidation and Electrochemical Studies on Novel Co-Base Superalloys (Hochtemperaturoxidation und elektrochemische Untersuchungen an neuartigen Co-Basis-Superlegierungen). (2013).</v>
      </c>
      <c r="BI499" s="73" t="str">
        <f t="shared" si="37"/>
        <v>Co-7.9Al-9.2W-0.12B-0.Y</v>
      </c>
      <c r="BJ499" s="32" t="s">
        <v>2051</v>
      </c>
      <c r="BK499" t="str">
        <f t="shared" si="38"/>
        <v>-7.9Al-0.Y-9.2W-0.12B</v>
      </c>
      <c r="BL499"/>
      <c r="BM499"/>
      <c r="BN499"/>
      <c r="BO499"/>
    </row>
    <row r="500" spans="1:67" s="28" customFormat="1" x14ac:dyDescent="0.3">
      <c r="A500" s="26" t="str">
        <f t="shared" si="41"/>
        <v>Co-38.Ni-9.3Al-6.4Cr-6.9W-1.4Ta</v>
      </c>
      <c r="B500" s="30" t="s">
        <v>1483</v>
      </c>
      <c r="C500" s="30" t="s">
        <v>3105</v>
      </c>
      <c r="D500" s="34" t="s">
        <v>974</v>
      </c>
      <c r="E500" s="28" t="s">
        <v>973</v>
      </c>
      <c r="F500" s="28">
        <v>522</v>
      </c>
      <c r="G500" s="54">
        <f t="shared" si="42"/>
        <v>38.000000000000007</v>
      </c>
      <c r="H500" s="56">
        <v>38</v>
      </c>
      <c r="I500" s="56">
        <v>9.3000000000000007</v>
      </c>
      <c r="J500" s="56">
        <v>6.4</v>
      </c>
      <c r="K500" s="56">
        <v>6.9</v>
      </c>
      <c r="L500" s="56"/>
      <c r="M500" s="56">
        <v>1.4</v>
      </c>
      <c r="N500" s="56"/>
      <c r="O500" s="56"/>
      <c r="P500" s="56"/>
      <c r="Q500" s="52"/>
      <c r="R500" s="52"/>
      <c r="S500" s="52"/>
      <c r="T500" s="56"/>
      <c r="U500" s="56"/>
      <c r="V500" s="56"/>
      <c r="W500" s="56"/>
      <c r="X500" s="56"/>
      <c r="Y500" s="56"/>
      <c r="Z500" s="56"/>
      <c r="AA500" s="56"/>
      <c r="AB500" s="56"/>
      <c r="AC500" s="56"/>
      <c r="AD500" s="56"/>
      <c r="AE500" s="56"/>
      <c r="AF500" s="28">
        <f t="shared" si="40"/>
        <v>9.03965</v>
      </c>
      <c r="AH500" s="28" t="s">
        <v>659</v>
      </c>
      <c r="AI500" s="46" t="s">
        <v>1</v>
      </c>
      <c r="AJ500" s="46" t="str">
        <f>IF(I500&lt;&gt;"","-" &amp;TEXT([1]comp!$I500,"0.#") &amp;TEXT(I$1,0),"")</f>
        <v>-9.3Al</v>
      </c>
      <c r="AK500" s="46" t="str">
        <f>IF(K500&lt;&gt;"","-" &amp;TEXT(comp[[#This Row],[W]],"0.#") &amp;TEXT(K$1,0),"")</f>
        <v>-6.9W</v>
      </c>
      <c r="AL500" s="46" t="str">
        <f>IF(H500&lt;&gt;"","-" &amp;TEXT(comp[[#This Row],[Ni]],"0.#") &amp;TEXT(H$1,0),"")</f>
        <v>-38.Ni</v>
      </c>
      <c r="AM500" s="46" t="str">
        <f>IF(J500&lt;&gt;"","-" &amp;TEXT(comp[[#This Row],[Cr]],"0.#") &amp;TEXT(J$1,0),"")</f>
        <v>-6.4Cr</v>
      </c>
      <c r="AN500" s="46" t="str">
        <f>IF(M500&lt;&gt;"","-" &amp;TEXT(comp[[#This Row],[Ta]],"0.#") &amp;TEXT(M$1,0),"")</f>
        <v>-1.4Ta</v>
      </c>
      <c r="AO500" s="46" t="str">
        <f>IF(N500&lt;&gt;"","-" &amp;TEXT(comp[[#This Row],[Nb]],"0.#") &amp;TEXT(N$1,0),"")</f>
        <v/>
      </c>
      <c r="AP500" s="46" t="str">
        <f>IF(O500&lt;&gt;"","-" &amp;TEXT(comp[[#This Row],[V]],"0.#") &amp;TEXT(O$1,0),"")</f>
        <v/>
      </c>
      <c r="AQ500" s="46" t="str">
        <f>IF(L500&lt;&gt;"","-" &amp;TEXT(comp[[#This Row],[Ti]],"0.#") &amp;TEXT(L$1,0),"")</f>
        <v/>
      </c>
      <c r="AR500" s="46" t="str">
        <f>IF(P500&lt;&gt;"","-" &amp;TEXT(comp[[#This Row],[Mo]],"0.#") &amp;TEXT(P$1,0),"")</f>
        <v/>
      </c>
      <c r="AS500" s="46" t="str">
        <f>IF(Q500&lt;&gt;"","-" &amp;TEXT(comp[[#This Row],[C]],"0.##") &amp;TEXT(Q$1,0),"")</f>
        <v/>
      </c>
      <c r="AT500" s="46" t="str">
        <f>IF(R500&lt;&gt;"","-" &amp;TEXT(comp[[#This Row],[Zr]],"0.##") &amp;TEXT(R$1,0),"")</f>
        <v/>
      </c>
      <c r="AU500" s="46" t="str">
        <f>IF(S500&lt;&gt;"","-" &amp;TEXT(comp[[#This Row],[B]],"0.##") &amp;TEXT(S$1,0),"")</f>
        <v/>
      </c>
      <c r="AV500" s="46" t="str">
        <f>IF(T500&lt;&gt;"","-" &amp;TEXT(comp[[#This Row],[Ir]],"0.#") &amp;TEXT(T$1,0),"")</f>
        <v/>
      </c>
      <c r="AW500" s="46" t="str">
        <f>IF(U500&lt;&gt;"","-" &amp;TEXT(comp[[#This Row],[Re]],"0.#") &amp;TEXT(U$1,0),"")</f>
        <v/>
      </c>
      <c r="AX500" s="46" t="str">
        <f>IF(V500&lt;&gt;"","-" &amp;TEXT(comp[[#This Row],[Si]],"0.#") &amp;TEXT(V$1,0),"")</f>
        <v/>
      </c>
      <c r="AY500" s="46" t="str">
        <f>IF(W500&lt;&gt;"","-" &amp;TEXT(comp[[#This Row],[Fe]],"0.#") &amp;TEXT(W$1,0),"")</f>
        <v/>
      </c>
      <c r="AZ500" s="46" t="str">
        <f>IF(X500&lt;&gt;"","-" &amp;TEXT(comp[[#This Row],[Y]],"0.#") &amp;TEXT(X$1,0),"")</f>
        <v/>
      </c>
      <c r="BA500" s="46" t="str">
        <f>IF(Y500&lt;&gt;"","-" &amp;TEXT(comp[[#This Row],[Hf]],"0.#") &amp;TEXT(Y$1,0),"")</f>
        <v/>
      </c>
      <c r="BB500" s="46" t="str">
        <f>IF(Z500&lt;&gt;"","-" &amp;TEXT(comp[[#This Row],[Ge]],"0.#") &amp;TEXT(Z$1,0),"")</f>
        <v/>
      </c>
      <c r="BC500" s="46" t="str">
        <f>IF(AA500&lt;&gt;"","-" &amp;TEXT(comp[[#This Row],[Mn]],"0.#") &amp;TEXT(AA$1,0),"")</f>
        <v/>
      </c>
      <c r="BD500" s="46" t="str">
        <f>IF(AB500&lt;&gt;"","-" &amp;TEXT(comp[[#This Row],[Sc]],"0.#") &amp;TEXT(AB$1,0),"")</f>
        <v/>
      </c>
      <c r="BE500" s="46" t="str">
        <f>IF(AC500&lt;&gt;"","-" &amp;TEXT(comp[[#This Row],[Ru]],"0.#") &amp;TEXT(AC$1,0),"")</f>
        <v/>
      </c>
      <c r="BF500" s="46" t="str">
        <f>IF(AD500&lt;&gt;"","-" &amp;TEXT(comp[[#This Row],[Ce]],"0.#") &amp;TEXT(AD$1,0),"")</f>
        <v/>
      </c>
      <c r="BG500" s="46" t="str">
        <f>IF(AE500&lt;&gt;"","-" &amp;TEXT([1]comp!$AE500,"0.#") &amp;TEXT(AE$1,0),"")</f>
        <v/>
      </c>
      <c r="BH500" s="28" t="str">
        <f>[1]comp!$D500 &amp; [1]comp!$E500</f>
        <v>CoNi-C-2Titus, M. S. et al. High resolution energy dispersive spectroscopy mapping of planar defects in L12-containing Co-base superalloys. Acta Mater. 89, 423–437 (2015).</v>
      </c>
      <c r="BI500" s="36" t="str">
        <f t="shared" si="37"/>
        <v>Co-38.Ni-9.3Al-6.4Cr-6.9W-1.4Ta</v>
      </c>
      <c r="BJ500" s="28" t="s">
        <v>2052</v>
      </c>
      <c r="BK500" t="str">
        <f t="shared" si="38"/>
        <v>-9.3Al-6.4Cr-6.9W-1.4Ta-38.Ni</v>
      </c>
      <c r="BL500"/>
      <c r="BM500"/>
      <c r="BN500"/>
      <c r="BO500"/>
    </row>
    <row r="501" spans="1:67" s="28" customFormat="1" x14ac:dyDescent="0.3">
      <c r="A501" s="26" t="str">
        <f t="shared" si="41"/>
        <v>Co-38.Ni-11.2Al-6.5W-2.8Ta</v>
      </c>
      <c r="B501" s="30" t="s">
        <v>1483</v>
      </c>
      <c r="C501" s="30" t="s">
        <v>3106</v>
      </c>
      <c r="D501" s="34" t="s">
        <v>972</v>
      </c>
      <c r="E501" s="30" t="s">
        <v>970</v>
      </c>
      <c r="F501" s="28">
        <v>528</v>
      </c>
      <c r="G501" s="54">
        <f t="shared" si="42"/>
        <v>41.5</v>
      </c>
      <c r="H501" s="56">
        <v>38</v>
      </c>
      <c r="I501" s="56">
        <v>11.2</v>
      </c>
      <c r="J501" s="56"/>
      <c r="K501" s="56">
        <v>6.5</v>
      </c>
      <c r="L501" s="56"/>
      <c r="M501" s="56">
        <v>2.8</v>
      </c>
      <c r="N501" s="56"/>
      <c r="O501" s="56"/>
      <c r="P501" s="56"/>
      <c r="Q501" s="52"/>
      <c r="R501" s="52"/>
      <c r="S501" s="52"/>
      <c r="T501" s="56"/>
      <c r="U501" s="56"/>
      <c r="V501" s="56"/>
      <c r="W501" s="56"/>
      <c r="X501" s="56"/>
      <c r="Y501" s="56"/>
      <c r="Z501" s="56"/>
      <c r="AA501" s="56"/>
      <c r="AB501" s="56"/>
      <c r="AC501" s="56"/>
      <c r="AD501" s="56"/>
      <c r="AE501" s="56"/>
      <c r="AF501" s="28">
        <f t="shared" si="40"/>
        <v>9.0983900000000002</v>
      </c>
      <c r="AH501" s="28" t="s">
        <v>659</v>
      </c>
      <c r="AI501" s="46" t="s">
        <v>1</v>
      </c>
      <c r="AJ501" s="46" t="str">
        <f>IF(I501&lt;&gt;"","-" &amp;TEXT([1]comp!$I501,"0.#") &amp;TEXT(I$1,0),"")</f>
        <v>-11.2Al</v>
      </c>
      <c r="AK501" s="46" t="str">
        <f>IF(K501&lt;&gt;"","-" &amp;TEXT(comp[[#This Row],[W]],"0.#") &amp;TEXT(K$1,0),"")</f>
        <v>-6.5W</v>
      </c>
      <c r="AL501" s="46" t="str">
        <f>IF(H501&lt;&gt;"","-" &amp;TEXT(comp[[#This Row],[Ni]],"0.#") &amp;TEXT(H$1,0),"")</f>
        <v>-38.Ni</v>
      </c>
      <c r="AM501" s="46" t="str">
        <f>IF(J501&lt;&gt;"","-" &amp;TEXT(comp[[#This Row],[Cr]],"0.#") &amp;TEXT(J$1,0),"")</f>
        <v/>
      </c>
      <c r="AN501" s="46" t="str">
        <f>IF(M501&lt;&gt;"","-" &amp;TEXT(comp[[#This Row],[Ta]],"0.#") &amp;TEXT(M$1,0),"")</f>
        <v>-2.8Ta</v>
      </c>
      <c r="AO501" s="46" t="str">
        <f>IF(N501&lt;&gt;"","-" &amp;TEXT(comp[[#This Row],[Nb]],"0.#") &amp;TEXT(N$1,0),"")</f>
        <v/>
      </c>
      <c r="AP501" s="46" t="str">
        <f>IF(O501&lt;&gt;"","-" &amp;TEXT(comp[[#This Row],[V]],"0.#") &amp;TEXT(O$1,0),"")</f>
        <v/>
      </c>
      <c r="AQ501" s="46" t="str">
        <f>IF(L501&lt;&gt;"","-" &amp;TEXT(comp[[#This Row],[Ti]],"0.#") &amp;TEXT(L$1,0),"")</f>
        <v/>
      </c>
      <c r="AR501" s="46" t="str">
        <f>IF(P501&lt;&gt;"","-" &amp;TEXT(comp[[#This Row],[Mo]],"0.#") &amp;TEXT(P$1,0),"")</f>
        <v/>
      </c>
      <c r="AS501" s="46" t="str">
        <f>IF(Q501&lt;&gt;"","-" &amp;TEXT(comp[[#This Row],[C]],"0.##") &amp;TEXT(Q$1,0),"")</f>
        <v/>
      </c>
      <c r="AT501" s="46" t="str">
        <f>IF(R501&lt;&gt;"","-" &amp;TEXT(comp[[#This Row],[Zr]],"0.##") &amp;TEXT(R$1,0),"")</f>
        <v/>
      </c>
      <c r="AU501" s="46" t="str">
        <f>IF(S501&lt;&gt;"","-" &amp;TEXT(comp[[#This Row],[B]],"0.##") &amp;TEXT(S$1,0),"")</f>
        <v/>
      </c>
      <c r="AV501" s="46" t="str">
        <f>IF(T501&lt;&gt;"","-" &amp;TEXT(comp[[#This Row],[Ir]],"0.#") &amp;TEXT(T$1,0),"")</f>
        <v/>
      </c>
      <c r="AW501" s="46" t="str">
        <f>IF(U501&lt;&gt;"","-" &amp;TEXT(comp[[#This Row],[Re]],"0.#") &amp;TEXT(U$1,0),"")</f>
        <v/>
      </c>
      <c r="AX501" s="46" t="str">
        <f>IF(V501&lt;&gt;"","-" &amp;TEXT(comp[[#This Row],[Si]],"0.#") &amp;TEXT(V$1,0),"")</f>
        <v/>
      </c>
      <c r="AY501" s="46" t="str">
        <f>IF(W501&lt;&gt;"","-" &amp;TEXT(comp[[#This Row],[Fe]],"0.#") &amp;TEXT(W$1,0),"")</f>
        <v/>
      </c>
      <c r="AZ501" s="46" t="str">
        <f>IF(X501&lt;&gt;"","-" &amp;TEXT(comp[[#This Row],[Y]],"0.#") &amp;TEXT(X$1,0),"")</f>
        <v/>
      </c>
      <c r="BA501" s="46" t="str">
        <f>IF(Y501&lt;&gt;"","-" &amp;TEXT(comp[[#This Row],[Hf]],"0.#") &amp;TEXT(Y$1,0),"")</f>
        <v/>
      </c>
      <c r="BB501" s="46" t="str">
        <f>IF(Z501&lt;&gt;"","-" &amp;TEXT(comp[[#This Row],[Ge]],"0.#") &amp;TEXT(Z$1,0),"")</f>
        <v/>
      </c>
      <c r="BC501" s="46" t="str">
        <f>IF(AA501&lt;&gt;"","-" &amp;TEXT(comp[[#This Row],[Mn]],"0.#") &amp;TEXT(AA$1,0),"")</f>
        <v/>
      </c>
      <c r="BD501" s="46" t="str">
        <f>IF(AB501&lt;&gt;"","-" &amp;TEXT(comp[[#This Row],[Sc]],"0.#") &amp;TEXT(AB$1,0),"")</f>
        <v/>
      </c>
      <c r="BE501" s="46" t="str">
        <f>IF(AC501&lt;&gt;"","-" &amp;TEXT(comp[[#This Row],[Ru]],"0.#") &amp;TEXT(AC$1,0),"")</f>
        <v/>
      </c>
      <c r="BF501" s="46" t="str">
        <f>IF(AD501&lt;&gt;"","-" &amp;TEXT(comp[[#This Row],[Ce]],"0.#") &amp;TEXT(AD$1,0),"")</f>
        <v/>
      </c>
      <c r="BG501" s="46" t="str">
        <f>IF(AE501&lt;&gt;"","-" &amp;TEXT([1]comp!$AE501,"0.#") &amp;TEXT(AE$1,0),"")</f>
        <v/>
      </c>
      <c r="BH501" s="30" t="str">
        <f>[1]comp!$D501 &amp; [1]comp!$E501</f>
        <v>CoNi-CTitus, M. S., Eggeler, Y. M., Suzuki, A. &amp; Pollock, T. M. Creep-induced planar defects in L12-containing Co- and CoNi-base single-crystal superalloys. Acta Mater. 82, 530–539 (2015)</v>
      </c>
      <c r="BI501" s="36" t="str">
        <f t="shared" si="37"/>
        <v>Co-38.Ni-11.2Al-6.5W-2.8Ta</v>
      </c>
      <c r="BJ501" s="30" t="s">
        <v>1859</v>
      </c>
      <c r="BK501" t="str">
        <f t="shared" si="38"/>
        <v>-11.2Al-6.5W-2.8Ta-38.Ni</v>
      </c>
      <c r="BL501"/>
      <c r="BM501"/>
      <c r="BN501"/>
      <c r="BO501"/>
    </row>
    <row r="502" spans="1:67" s="28" customFormat="1" x14ac:dyDescent="0.3">
      <c r="A502" s="26" t="str">
        <f t="shared" si="41"/>
        <v>Co-29.2Ni-9.8Al-6.4Cr-6.3W-2.4Ta-0.14C-0.02B</v>
      </c>
      <c r="B502" s="30" t="s">
        <v>1483</v>
      </c>
      <c r="C502" s="30" t="s">
        <v>3107</v>
      </c>
      <c r="D502" s="34" t="s">
        <v>382</v>
      </c>
      <c r="E502" s="28" t="s">
        <v>975</v>
      </c>
      <c r="F502" s="28">
        <v>529</v>
      </c>
      <c r="G502" s="54">
        <f t="shared" si="42"/>
        <v>45.74</v>
      </c>
      <c r="H502" s="56">
        <v>29.2</v>
      </c>
      <c r="I502" s="56">
        <v>9.8000000000000007</v>
      </c>
      <c r="J502" s="56">
        <v>6.4</v>
      </c>
      <c r="K502" s="56">
        <v>6.3</v>
      </c>
      <c r="L502" s="56"/>
      <c r="M502" s="56">
        <v>2.4</v>
      </c>
      <c r="N502" s="56"/>
      <c r="O502" s="56"/>
      <c r="P502" s="56"/>
      <c r="Q502" s="52">
        <v>0.14000000000000001</v>
      </c>
      <c r="R502" s="52"/>
      <c r="S502" s="52">
        <v>0.02</v>
      </c>
      <c r="T502" s="56"/>
      <c r="U502" s="56"/>
      <c r="V502" s="56"/>
      <c r="W502" s="56"/>
      <c r="X502" s="56"/>
      <c r="Y502" s="56"/>
      <c r="Z502" s="56"/>
      <c r="AA502" s="56"/>
      <c r="AB502" s="56"/>
      <c r="AC502" s="56"/>
      <c r="AD502" s="56"/>
      <c r="AE502" s="56"/>
      <c r="AF502" s="28">
        <f t="shared" si="40"/>
        <v>9.0127620000000022</v>
      </c>
      <c r="AI502" s="46" t="s">
        <v>1</v>
      </c>
      <c r="AJ502" s="46" t="str">
        <f>IF(I502&lt;&gt;"","-" &amp;TEXT([1]comp!$I502,"0.#") &amp;TEXT(I$1,0),"")</f>
        <v>-9.8Al</v>
      </c>
      <c r="AK502" s="46" t="str">
        <f>IF(K502&lt;&gt;"","-" &amp;TEXT(comp[[#This Row],[W]],"0.#") &amp;TEXT(K$1,0),"")</f>
        <v>-6.3W</v>
      </c>
      <c r="AL502" s="46" t="str">
        <f>IF(H502&lt;&gt;"","-" &amp;TEXT(comp[[#This Row],[Ni]],"0.#") &amp;TEXT(H$1,0),"")</f>
        <v>-29.2Ni</v>
      </c>
      <c r="AM502" s="46" t="str">
        <f>IF(J502&lt;&gt;"","-" &amp;TEXT(comp[[#This Row],[Cr]],"0.#") &amp;TEXT(J$1,0),"")</f>
        <v>-6.4Cr</v>
      </c>
      <c r="AN502" s="46" t="str">
        <f>IF(M502&lt;&gt;"","-" &amp;TEXT(comp[[#This Row],[Ta]],"0.#") &amp;TEXT(M$1,0),"")</f>
        <v>-2.4Ta</v>
      </c>
      <c r="AO502" s="46" t="str">
        <f>IF(N502&lt;&gt;"","-" &amp;TEXT(comp[[#This Row],[Nb]],"0.#") &amp;TEXT(N$1,0),"")</f>
        <v/>
      </c>
      <c r="AP502" s="46" t="str">
        <f>IF(O502&lt;&gt;"","-" &amp;TEXT(comp[[#This Row],[V]],"0.#") &amp;TEXT(O$1,0),"")</f>
        <v/>
      </c>
      <c r="AQ502" s="46" t="str">
        <f>IF(L502&lt;&gt;"","-" &amp;TEXT(comp[[#This Row],[Ti]],"0.#") &amp;TEXT(L$1,0),"")</f>
        <v/>
      </c>
      <c r="AR502" s="46" t="str">
        <f>IF(P502&lt;&gt;"","-" &amp;TEXT(comp[[#This Row],[Mo]],"0.#") &amp;TEXT(P$1,0),"")</f>
        <v/>
      </c>
      <c r="AS502" s="46" t="str">
        <f>IF(Q502&lt;&gt;"","-" &amp;TEXT(comp[[#This Row],[C]],"0.##") &amp;TEXT(Q$1,0),"")</f>
        <v>-0.14C</v>
      </c>
      <c r="AT502" s="46" t="str">
        <f>IF(R502&lt;&gt;"","-" &amp;TEXT(comp[[#This Row],[Zr]],"0.##") &amp;TEXT(R$1,0),"")</f>
        <v/>
      </c>
      <c r="AU502" s="46" t="str">
        <f>IF(S502&lt;&gt;"","-" &amp;TEXT(comp[[#This Row],[B]],"0.##") &amp;TEXT(S$1,0),"")</f>
        <v>-0.02B</v>
      </c>
      <c r="AV502" s="46" t="str">
        <f>IF(T502&lt;&gt;"","-" &amp;TEXT(comp[[#This Row],[Ir]],"0.#") &amp;TEXT(T$1,0),"")</f>
        <v/>
      </c>
      <c r="AW502" s="46" t="str">
        <f>IF(U502&lt;&gt;"","-" &amp;TEXT(comp[[#This Row],[Re]],"0.#") &amp;TEXT(U$1,0),"")</f>
        <v/>
      </c>
      <c r="AX502" s="46" t="str">
        <f>IF(V502&lt;&gt;"","-" &amp;TEXT(comp[[#This Row],[Si]],"0.#") &amp;TEXT(V$1,0),"")</f>
        <v/>
      </c>
      <c r="AY502" s="46" t="str">
        <f>IF(W502&lt;&gt;"","-" &amp;TEXT(comp[[#This Row],[Fe]],"0.#") &amp;TEXT(W$1,0),"")</f>
        <v/>
      </c>
      <c r="AZ502" s="46" t="str">
        <f>IF(X502&lt;&gt;"","-" &amp;TEXT(comp[[#This Row],[Y]],"0.#") &amp;TEXT(X$1,0),"")</f>
        <v/>
      </c>
      <c r="BA502" s="46" t="str">
        <f>IF(Y502&lt;&gt;"","-" &amp;TEXT(comp[[#This Row],[Hf]],"0.#") &amp;TEXT(Y$1,0),"")</f>
        <v/>
      </c>
      <c r="BB502" s="46" t="str">
        <f>IF(Z502&lt;&gt;"","-" &amp;TEXT(comp[[#This Row],[Ge]],"0.#") &amp;TEXT(Z$1,0),"")</f>
        <v/>
      </c>
      <c r="BC502" s="46" t="str">
        <f>IF(AA502&lt;&gt;"","-" &amp;TEXT(comp[[#This Row],[Mn]],"0.#") &amp;TEXT(AA$1,0),"")</f>
        <v/>
      </c>
      <c r="BD502" s="46" t="str">
        <f>IF(AB502&lt;&gt;"","-" &amp;TEXT(comp[[#This Row],[Sc]],"0.#") &amp;TEXT(AB$1,0),"")</f>
        <v/>
      </c>
      <c r="BE502" s="46" t="str">
        <f>IF(AC502&lt;&gt;"","-" &amp;TEXT(comp[[#This Row],[Ru]],"0.#") &amp;TEXT(AC$1,0),"")</f>
        <v/>
      </c>
      <c r="BF502" s="46" t="str">
        <f>IF(AD502&lt;&gt;"","-" &amp;TEXT(comp[[#This Row],[Ce]],"0.#") &amp;TEXT(AD$1,0),"")</f>
        <v/>
      </c>
      <c r="BG502" s="46" t="str">
        <f>IF(AE502&lt;&gt;"","-" &amp;TEXT([1]comp!$AE502,"0.#") &amp;TEXT(AE$1,0),"")</f>
        <v/>
      </c>
      <c r="BH502" s="28" t="str">
        <f>[1]comp!$D502 &amp; [1]comp!$E502</f>
        <v>CoNi-ATitus, M. S., Suzuki, A. &amp; Pollock, T. M. Creep and directional coarsening in single crystals of new γ-γ′ Cobalt-base alloys. Scr. Mater. 66, 574–577 (2012).</v>
      </c>
      <c r="BI502" s="36" t="str">
        <f t="shared" si="37"/>
        <v>Co-29.2Ni-9.8Al-6.4Cr-6.3W-2.4Ta-0.14C-0.02B</v>
      </c>
      <c r="BJ502" s="28" t="s">
        <v>2053</v>
      </c>
      <c r="BK502" t="str">
        <f t="shared" si="38"/>
        <v>-9.8Al-6.4Cr-6.3W-2.4Ta-29.2Ni-0.14C-0.02B</v>
      </c>
      <c r="BL502"/>
      <c r="BM502"/>
      <c r="BN502"/>
      <c r="BO502"/>
    </row>
    <row r="503" spans="1:67" s="31" customFormat="1" x14ac:dyDescent="0.3">
      <c r="A503" s="26" t="str">
        <f t="shared" si="41"/>
        <v>Co-29.2Ni-9.8Al-6.3Cr-6.3W-2.4Ta</v>
      </c>
      <c r="B503" s="30" t="s">
        <v>1483</v>
      </c>
      <c r="C503" s="30" t="s">
        <v>2836</v>
      </c>
      <c r="D503" s="34" t="s">
        <v>976</v>
      </c>
      <c r="E503" s="28" t="s">
        <v>975</v>
      </c>
      <c r="F503" s="28">
        <v>530</v>
      </c>
      <c r="G503" s="54">
        <f t="shared" si="42"/>
        <v>46.000000000000007</v>
      </c>
      <c r="H503" s="56">
        <v>29.2</v>
      </c>
      <c r="I503" s="56">
        <v>9.8000000000000007</v>
      </c>
      <c r="J503" s="56">
        <v>6.3</v>
      </c>
      <c r="K503" s="56">
        <v>6.3</v>
      </c>
      <c r="L503" s="56"/>
      <c r="M503" s="56">
        <v>2.4</v>
      </c>
      <c r="N503" s="56"/>
      <c r="O503" s="56"/>
      <c r="P503" s="56"/>
      <c r="Q503" s="52"/>
      <c r="R503" s="52"/>
      <c r="S503" s="52"/>
      <c r="T503" s="56"/>
      <c r="U503" s="56"/>
      <c r="V503" s="56"/>
      <c r="W503" s="56"/>
      <c r="X503" s="56"/>
      <c r="Y503" s="56"/>
      <c r="Z503" s="56"/>
      <c r="AA503" s="56"/>
      <c r="AB503" s="56"/>
      <c r="AC503" s="56"/>
      <c r="AD503" s="56"/>
      <c r="AE503" s="56"/>
      <c r="AF503" s="28">
        <f t="shared" si="40"/>
        <v>9.0250560000000011</v>
      </c>
      <c r="AG503" s="28"/>
      <c r="AH503" s="28"/>
      <c r="AI503" s="46" t="s">
        <v>1</v>
      </c>
      <c r="AJ503" s="46" t="str">
        <f>IF(I503&lt;&gt;"","-" &amp;TEXT([1]comp!$I503,"0.#") &amp;TEXT(I$1,0),"")</f>
        <v>-9.8Al</v>
      </c>
      <c r="AK503" s="46" t="str">
        <f>IF(K503&lt;&gt;"","-" &amp;TEXT(comp[[#This Row],[W]],"0.#") &amp;TEXT(K$1,0),"")</f>
        <v>-6.3W</v>
      </c>
      <c r="AL503" s="46" t="str">
        <f>IF(H503&lt;&gt;"","-" &amp;TEXT(comp[[#This Row],[Ni]],"0.#") &amp;TEXT(H$1,0),"")</f>
        <v>-29.2Ni</v>
      </c>
      <c r="AM503" s="46" t="str">
        <f>IF(J503&lt;&gt;"","-" &amp;TEXT(comp[[#This Row],[Cr]],"0.#") &amp;TEXT(J$1,0),"")</f>
        <v>-6.3Cr</v>
      </c>
      <c r="AN503" s="46" t="str">
        <f>IF(M503&lt;&gt;"","-" &amp;TEXT(comp[[#This Row],[Ta]],"0.#") &amp;TEXT(M$1,0),"")</f>
        <v>-2.4Ta</v>
      </c>
      <c r="AO503" s="46" t="str">
        <f>IF(N503&lt;&gt;"","-" &amp;TEXT(comp[[#This Row],[Nb]],"0.#") &amp;TEXT(N$1,0),"")</f>
        <v/>
      </c>
      <c r="AP503" s="46" t="str">
        <f>IF(O503&lt;&gt;"","-" &amp;TEXT(comp[[#This Row],[V]],"0.#") &amp;TEXT(O$1,0),"")</f>
        <v/>
      </c>
      <c r="AQ503" s="46" t="str">
        <f>IF(L503&lt;&gt;"","-" &amp;TEXT(comp[[#This Row],[Ti]],"0.#") &amp;TEXT(L$1,0),"")</f>
        <v/>
      </c>
      <c r="AR503" s="46" t="str">
        <f>IF(P503&lt;&gt;"","-" &amp;TEXT(comp[[#This Row],[Mo]],"0.#") &amp;TEXT(P$1,0),"")</f>
        <v/>
      </c>
      <c r="AS503" s="46" t="str">
        <f>IF(Q503&lt;&gt;"","-" &amp;TEXT(comp[[#This Row],[C]],"0.##") &amp;TEXT(Q$1,0),"")</f>
        <v/>
      </c>
      <c r="AT503" s="46" t="str">
        <f>IF(R503&lt;&gt;"","-" &amp;TEXT(comp[[#This Row],[Zr]],"0.##") &amp;TEXT(R$1,0),"")</f>
        <v/>
      </c>
      <c r="AU503" s="46" t="str">
        <f>IF(S503&lt;&gt;"","-" &amp;TEXT(comp[[#This Row],[B]],"0.##") &amp;TEXT(S$1,0),"")</f>
        <v/>
      </c>
      <c r="AV503" s="46" t="str">
        <f>IF(T503&lt;&gt;"","-" &amp;TEXT(comp[[#This Row],[Ir]],"0.#") &amp;TEXT(T$1,0),"")</f>
        <v/>
      </c>
      <c r="AW503" s="46" t="str">
        <f>IF(U503&lt;&gt;"","-" &amp;TEXT(comp[[#This Row],[Re]],"0.#") &amp;TEXT(U$1,0),"")</f>
        <v/>
      </c>
      <c r="AX503" s="46" t="str">
        <f>IF(V503&lt;&gt;"","-" &amp;TEXT(comp[[#This Row],[Si]],"0.#") &amp;TEXT(V$1,0),"")</f>
        <v/>
      </c>
      <c r="AY503" s="46" t="str">
        <f>IF(W503&lt;&gt;"","-" &amp;TEXT(comp[[#This Row],[Fe]],"0.#") &amp;TEXT(W$1,0),"")</f>
        <v/>
      </c>
      <c r="AZ503" s="46" t="str">
        <f>IF(X503&lt;&gt;"","-" &amp;TEXT(comp[[#This Row],[Y]],"0.#") &amp;TEXT(X$1,0),"")</f>
        <v/>
      </c>
      <c r="BA503" s="46" t="str">
        <f>IF(Y503&lt;&gt;"","-" &amp;TEXT(comp[[#This Row],[Hf]],"0.#") &amp;TEXT(Y$1,0),"")</f>
        <v/>
      </c>
      <c r="BB503" s="46" t="str">
        <f>IF(Z503&lt;&gt;"","-" &amp;TEXT(comp[[#This Row],[Ge]],"0.#") &amp;TEXT(Z$1,0),"")</f>
        <v/>
      </c>
      <c r="BC503" s="46" t="str">
        <f>IF(AA503&lt;&gt;"","-" &amp;TEXT(comp[[#This Row],[Mn]],"0.#") &amp;TEXT(AA$1,0),"")</f>
        <v/>
      </c>
      <c r="BD503" s="46" t="str">
        <f>IF(AB503&lt;&gt;"","-" &amp;TEXT(comp[[#This Row],[Sc]],"0.#") &amp;TEXT(AB$1,0),"")</f>
        <v/>
      </c>
      <c r="BE503" s="46" t="str">
        <f>IF(AC503&lt;&gt;"","-" &amp;TEXT(comp[[#This Row],[Ru]],"0.#") &amp;TEXT(AC$1,0),"")</f>
        <v/>
      </c>
      <c r="BF503" s="46" t="str">
        <f>IF(AD503&lt;&gt;"","-" &amp;TEXT(comp[[#This Row],[Ce]],"0.#") &amp;TEXT(AD$1,0),"")</f>
        <v/>
      </c>
      <c r="BG503" s="46" t="str">
        <f>IF(AE503&lt;&gt;"","-" &amp;TEXT([1]comp!$AE503,"0.#") &amp;TEXT(AE$1,0),"")</f>
        <v/>
      </c>
      <c r="BH503" s="28" t="str">
        <f>[1]comp!$D503 &amp; [1]comp!$E503</f>
        <v>CoNi-A+Titus, M. S., Suzuki, A. &amp; Pollock, T. M. Creep and directional coarsening in single crystals of new γ-γ′ Cobalt-base alloys. Scr. Mater. 66, 574–577 (2012).</v>
      </c>
      <c r="BI503" s="36" t="str">
        <f t="shared" si="37"/>
        <v>Co-29.2Ni-9.8Al-6.3Cr-6.3W-2.4Ta</v>
      </c>
      <c r="BJ503" s="28" t="s">
        <v>2054</v>
      </c>
      <c r="BK503" t="str">
        <f t="shared" si="38"/>
        <v>-9.8Al-6.3Cr-6.3W-2.4Ta-29.2Ni</v>
      </c>
      <c r="BL503"/>
      <c r="BM503"/>
      <c r="BN503"/>
      <c r="BO503"/>
    </row>
    <row r="504" spans="1:67" s="31" customFormat="1" x14ac:dyDescent="0.3">
      <c r="A504" s="26" t="str">
        <f t="shared" si="41"/>
        <v>Co-28.2Ni-8.8Al-10.1Cr-6.3W-2.1Ta</v>
      </c>
      <c r="B504" s="30" t="s">
        <v>1483</v>
      </c>
      <c r="C504" s="30" t="s">
        <v>3108</v>
      </c>
      <c r="D504" s="34" t="s">
        <v>977</v>
      </c>
      <c r="E504" s="28" t="s">
        <v>975</v>
      </c>
      <c r="F504" s="28">
        <v>531</v>
      </c>
      <c r="G504" s="54">
        <f t="shared" si="42"/>
        <v>44.5</v>
      </c>
      <c r="H504" s="56">
        <v>28.2</v>
      </c>
      <c r="I504" s="56">
        <v>8.8000000000000007</v>
      </c>
      <c r="J504" s="56">
        <v>10.1</v>
      </c>
      <c r="K504" s="56">
        <v>6.3</v>
      </c>
      <c r="L504" s="56"/>
      <c r="M504" s="56">
        <v>2.1</v>
      </c>
      <c r="N504" s="56"/>
      <c r="O504" s="56"/>
      <c r="P504" s="56"/>
      <c r="Q504" s="52"/>
      <c r="R504" s="52"/>
      <c r="S504" s="52"/>
      <c r="T504" s="56"/>
      <c r="U504" s="56"/>
      <c r="V504" s="56"/>
      <c r="W504" s="56"/>
      <c r="X504" s="56"/>
      <c r="Y504" s="56"/>
      <c r="Z504" s="56"/>
      <c r="AA504" s="56"/>
      <c r="AB504" s="56"/>
      <c r="AC504" s="56"/>
      <c r="AD504" s="56"/>
      <c r="AE504" s="56"/>
      <c r="AF504" s="28">
        <f t="shared" si="40"/>
        <v>8.9987460000000006</v>
      </c>
      <c r="AG504" s="28"/>
      <c r="AH504" s="28"/>
      <c r="AI504" s="46" t="s">
        <v>1</v>
      </c>
      <c r="AJ504" s="46" t="str">
        <f>IF(I504&lt;&gt;"","-" &amp;TEXT([1]comp!$I504,"0.#") &amp;TEXT(I$1,0),"")</f>
        <v>-8.8Al</v>
      </c>
      <c r="AK504" s="46" t="str">
        <f>IF(K504&lt;&gt;"","-" &amp;TEXT(comp[[#This Row],[W]],"0.#") &amp;TEXT(K$1,0),"")</f>
        <v>-6.3W</v>
      </c>
      <c r="AL504" s="46" t="str">
        <f>IF(H504&lt;&gt;"","-" &amp;TEXT(comp[[#This Row],[Ni]],"0.#") &amp;TEXT(H$1,0),"")</f>
        <v>-28.2Ni</v>
      </c>
      <c r="AM504" s="46" t="str">
        <f>IF(J504&lt;&gt;"","-" &amp;TEXT(comp[[#This Row],[Cr]],"0.#") &amp;TEXT(J$1,0),"")</f>
        <v>-10.1Cr</v>
      </c>
      <c r="AN504" s="46" t="str">
        <f>IF(M504&lt;&gt;"","-" &amp;TEXT(comp[[#This Row],[Ta]],"0.#") &amp;TEXT(M$1,0),"")</f>
        <v>-2.1Ta</v>
      </c>
      <c r="AO504" s="46" t="str">
        <f>IF(N504&lt;&gt;"","-" &amp;TEXT(comp[[#This Row],[Nb]],"0.#") &amp;TEXT(N$1,0),"")</f>
        <v/>
      </c>
      <c r="AP504" s="46" t="str">
        <f>IF(O504&lt;&gt;"","-" &amp;TEXT(comp[[#This Row],[V]],"0.#") &amp;TEXT(O$1,0),"")</f>
        <v/>
      </c>
      <c r="AQ504" s="46" t="str">
        <f>IF(L504&lt;&gt;"","-" &amp;TEXT(comp[[#This Row],[Ti]],"0.#") &amp;TEXT(L$1,0),"")</f>
        <v/>
      </c>
      <c r="AR504" s="46" t="str">
        <f>IF(P504&lt;&gt;"","-" &amp;TEXT(comp[[#This Row],[Mo]],"0.#") &amp;TEXT(P$1,0),"")</f>
        <v/>
      </c>
      <c r="AS504" s="46" t="str">
        <f>IF(Q504&lt;&gt;"","-" &amp;TEXT(comp[[#This Row],[C]],"0.##") &amp;TEXT(Q$1,0),"")</f>
        <v/>
      </c>
      <c r="AT504" s="46" t="str">
        <f>IF(R504&lt;&gt;"","-" &amp;TEXT(comp[[#This Row],[Zr]],"0.##") &amp;TEXT(R$1,0),"")</f>
        <v/>
      </c>
      <c r="AU504" s="46" t="str">
        <f>IF(S504&lt;&gt;"","-" &amp;TEXT(comp[[#This Row],[B]],"0.##") &amp;TEXT(S$1,0),"")</f>
        <v/>
      </c>
      <c r="AV504" s="46" t="str">
        <f>IF(T504&lt;&gt;"","-" &amp;TEXT(comp[[#This Row],[Ir]],"0.#") &amp;TEXT(T$1,0),"")</f>
        <v/>
      </c>
      <c r="AW504" s="46" t="str">
        <f>IF(U504&lt;&gt;"","-" &amp;TEXT(comp[[#This Row],[Re]],"0.#") &amp;TEXT(U$1,0),"")</f>
        <v/>
      </c>
      <c r="AX504" s="46" t="str">
        <f>IF(V504&lt;&gt;"","-" &amp;TEXT(comp[[#This Row],[Si]],"0.#") &amp;TEXT(V$1,0),"")</f>
        <v/>
      </c>
      <c r="AY504" s="46" t="str">
        <f>IF(W504&lt;&gt;"","-" &amp;TEXT(comp[[#This Row],[Fe]],"0.#") &amp;TEXT(W$1,0),"")</f>
        <v/>
      </c>
      <c r="AZ504" s="46" t="str">
        <f>IF(X504&lt;&gt;"","-" &amp;TEXT(comp[[#This Row],[Y]],"0.#") &amp;TEXT(X$1,0),"")</f>
        <v/>
      </c>
      <c r="BA504" s="46" t="str">
        <f>IF(Y504&lt;&gt;"","-" &amp;TEXT(comp[[#This Row],[Hf]],"0.#") &amp;TEXT(Y$1,0),"")</f>
        <v/>
      </c>
      <c r="BB504" s="46" t="str">
        <f>IF(Z504&lt;&gt;"","-" &amp;TEXT(comp[[#This Row],[Ge]],"0.#") &amp;TEXT(Z$1,0),"")</f>
        <v/>
      </c>
      <c r="BC504" s="46" t="str">
        <f>IF(AA504&lt;&gt;"","-" &amp;TEXT(comp[[#This Row],[Mn]],"0.#") &amp;TEXT(AA$1,0),"")</f>
        <v/>
      </c>
      <c r="BD504" s="46" t="str">
        <f>IF(AB504&lt;&gt;"","-" &amp;TEXT(comp[[#This Row],[Sc]],"0.#") &amp;TEXT(AB$1,0),"")</f>
        <v/>
      </c>
      <c r="BE504" s="46" t="str">
        <f>IF(AC504&lt;&gt;"","-" &amp;TEXT(comp[[#This Row],[Ru]],"0.#") &amp;TEXT(AC$1,0),"")</f>
        <v/>
      </c>
      <c r="BF504" s="46" t="str">
        <f>IF(AD504&lt;&gt;"","-" &amp;TEXT(comp[[#This Row],[Ce]],"0.#") &amp;TEXT(AD$1,0),"")</f>
        <v/>
      </c>
      <c r="BG504" s="46" t="str">
        <f>IF(AE504&lt;&gt;"","-" &amp;TEXT([1]comp!$AE504,"0.#") &amp;TEXT(AE$1,0),"")</f>
        <v/>
      </c>
      <c r="BH504" s="28" t="str">
        <f>[1]comp!$D504 &amp; [1]comp!$E504</f>
        <v>CoNi-BTitus, M. S., Suzuki, A. &amp; Pollock, T. M. Creep and directional coarsening in single crystals of new γ-γ′ Cobalt-base alloys. Scr. Mater. 66, 574–577 (2012).</v>
      </c>
      <c r="BI504" s="36" t="str">
        <f t="shared" si="37"/>
        <v>Co-28.2Ni-8.8Al-10.1Cr-6.3W-2.1Ta</v>
      </c>
      <c r="BJ504" s="28" t="s">
        <v>2055</v>
      </c>
      <c r="BK504" t="str">
        <f t="shared" si="38"/>
        <v>-8.8Al-10.1Cr-6.3W-2.1Ta-28.2Ni</v>
      </c>
      <c r="BL504"/>
      <c r="BM504"/>
      <c r="BN504"/>
      <c r="BO504"/>
    </row>
    <row r="505" spans="1:67" s="31" customFormat="1" x14ac:dyDescent="0.3">
      <c r="A505" s="26" t="str">
        <f t="shared" si="41"/>
        <v>Co-38.Ni-9.3Al-6.3Cr-6.9W-1.4Ta</v>
      </c>
      <c r="B505" s="30" t="s">
        <v>1483</v>
      </c>
      <c r="C505" s="30" t="s">
        <v>3105</v>
      </c>
      <c r="D505" s="34" t="s">
        <v>972</v>
      </c>
      <c r="E505" s="28" t="s">
        <v>975</v>
      </c>
      <c r="F505" s="28">
        <v>532</v>
      </c>
      <c r="G505" s="54">
        <f t="shared" si="42"/>
        <v>38.100000000000009</v>
      </c>
      <c r="H505" s="56">
        <v>38</v>
      </c>
      <c r="I505" s="56">
        <v>9.3000000000000007</v>
      </c>
      <c r="J505" s="56">
        <v>6.3</v>
      </c>
      <c r="K505" s="56">
        <v>6.9</v>
      </c>
      <c r="L505" s="56"/>
      <c r="M505" s="56">
        <v>1.4</v>
      </c>
      <c r="N505" s="56"/>
      <c r="O505" s="56"/>
      <c r="P505" s="56"/>
      <c r="Q505" s="52"/>
      <c r="R505" s="52"/>
      <c r="S505" s="52"/>
      <c r="T505" s="56"/>
      <c r="U505" s="56"/>
      <c r="V505" s="56"/>
      <c r="W505" s="56"/>
      <c r="X505" s="56"/>
      <c r="Y505" s="56"/>
      <c r="Z505" s="56"/>
      <c r="AA505" s="56"/>
      <c r="AB505" s="56"/>
      <c r="AC505" s="56"/>
      <c r="AD505" s="56"/>
      <c r="AE505" s="56"/>
      <c r="AF505" s="28">
        <f t="shared" si="40"/>
        <v>9.0413599999999992</v>
      </c>
      <c r="AG505" s="28"/>
      <c r="AH505" s="28"/>
      <c r="AI505" s="46" t="s">
        <v>1</v>
      </c>
      <c r="AJ505" s="46" t="str">
        <f>IF(I505&lt;&gt;"","-" &amp;TEXT([1]comp!$I505,"0.#") &amp;TEXT(I$1,0),"")</f>
        <v>-9.3Al</v>
      </c>
      <c r="AK505" s="46" t="str">
        <f>IF(K505&lt;&gt;"","-" &amp;TEXT(comp[[#This Row],[W]],"0.#") &amp;TEXT(K$1,0),"")</f>
        <v>-6.9W</v>
      </c>
      <c r="AL505" s="46" t="str">
        <f>IF(H505&lt;&gt;"","-" &amp;TEXT(comp[[#This Row],[Ni]],"0.#") &amp;TEXT(H$1,0),"")</f>
        <v>-38.Ni</v>
      </c>
      <c r="AM505" s="46" t="str">
        <f>IF(J505&lt;&gt;"","-" &amp;TEXT(comp[[#This Row],[Cr]],"0.#") &amp;TEXT(J$1,0),"")</f>
        <v>-6.3Cr</v>
      </c>
      <c r="AN505" s="46" t="str">
        <f>IF(M505&lt;&gt;"","-" &amp;TEXT(comp[[#This Row],[Ta]],"0.#") &amp;TEXT(M$1,0),"")</f>
        <v>-1.4Ta</v>
      </c>
      <c r="AO505" s="46" t="str">
        <f>IF(N505&lt;&gt;"","-" &amp;TEXT(comp[[#This Row],[Nb]],"0.#") &amp;TEXT(N$1,0),"")</f>
        <v/>
      </c>
      <c r="AP505" s="46" t="str">
        <f>IF(O505&lt;&gt;"","-" &amp;TEXT(comp[[#This Row],[V]],"0.#") &amp;TEXT(O$1,0),"")</f>
        <v/>
      </c>
      <c r="AQ505" s="46" t="str">
        <f>IF(L505&lt;&gt;"","-" &amp;TEXT(comp[[#This Row],[Ti]],"0.#") &amp;TEXT(L$1,0),"")</f>
        <v/>
      </c>
      <c r="AR505" s="46" t="str">
        <f>IF(P505&lt;&gt;"","-" &amp;TEXT(comp[[#This Row],[Mo]],"0.#") &amp;TEXT(P$1,0),"")</f>
        <v/>
      </c>
      <c r="AS505" s="46" t="str">
        <f>IF(Q505&lt;&gt;"","-" &amp;TEXT(comp[[#This Row],[C]],"0.##") &amp;TEXT(Q$1,0),"")</f>
        <v/>
      </c>
      <c r="AT505" s="46" t="str">
        <f>IF(R505&lt;&gt;"","-" &amp;TEXT(comp[[#This Row],[Zr]],"0.##") &amp;TEXT(R$1,0),"")</f>
        <v/>
      </c>
      <c r="AU505" s="46" t="str">
        <f>IF(S505&lt;&gt;"","-" &amp;TEXT(comp[[#This Row],[B]],"0.##") &amp;TEXT(S$1,0),"")</f>
        <v/>
      </c>
      <c r="AV505" s="46" t="str">
        <f>IF(T505&lt;&gt;"","-" &amp;TEXT(comp[[#This Row],[Ir]],"0.#") &amp;TEXT(T$1,0),"")</f>
        <v/>
      </c>
      <c r="AW505" s="46" t="str">
        <f>IF(U505&lt;&gt;"","-" &amp;TEXT(comp[[#This Row],[Re]],"0.#") &amp;TEXT(U$1,0),"")</f>
        <v/>
      </c>
      <c r="AX505" s="46" t="str">
        <f>IF(V505&lt;&gt;"","-" &amp;TEXT(comp[[#This Row],[Si]],"0.#") &amp;TEXT(V$1,0),"")</f>
        <v/>
      </c>
      <c r="AY505" s="46" t="str">
        <f>IF(W505&lt;&gt;"","-" &amp;TEXT(comp[[#This Row],[Fe]],"0.#") &amp;TEXT(W$1,0),"")</f>
        <v/>
      </c>
      <c r="AZ505" s="46" t="str">
        <f>IF(X505&lt;&gt;"","-" &amp;TEXT(comp[[#This Row],[Y]],"0.#") &amp;TEXT(X$1,0),"")</f>
        <v/>
      </c>
      <c r="BA505" s="46" t="str">
        <f>IF(Y505&lt;&gt;"","-" &amp;TEXT(comp[[#This Row],[Hf]],"0.#") &amp;TEXT(Y$1,0),"")</f>
        <v/>
      </c>
      <c r="BB505" s="46" t="str">
        <f>IF(Z505&lt;&gt;"","-" &amp;TEXT(comp[[#This Row],[Ge]],"0.#") &amp;TEXT(Z$1,0),"")</f>
        <v/>
      </c>
      <c r="BC505" s="46" t="str">
        <f>IF(AA505&lt;&gt;"","-" &amp;TEXT(comp[[#This Row],[Mn]],"0.#") &amp;TEXT(AA$1,0),"")</f>
        <v/>
      </c>
      <c r="BD505" s="46" t="str">
        <f>IF(AB505&lt;&gt;"","-" &amp;TEXT(comp[[#This Row],[Sc]],"0.#") &amp;TEXT(AB$1,0),"")</f>
        <v/>
      </c>
      <c r="BE505" s="46" t="str">
        <f>IF(AC505&lt;&gt;"","-" &amp;TEXT(comp[[#This Row],[Ru]],"0.#") &amp;TEXT(AC$1,0),"")</f>
        <v/>
      </c>
      <c r="BF505" s="46" t="str">
        <f>IF(AD505&lt;&gt;"","-" &amp;TEXT(comp[[#This Row],[Ce]],"0.#") &amp;TEXT(AD$1,0),"")</f>
        <v/>
      </c>
      <c r="BG505" s="46" t="str">
        <f>IF(AE505&lt;&gt;"","-" &amp;TEXT([1]comp!$AE505,"0.#") &amp;TEXT(AE$1,0),"")</f>
        <v/>
      </c>
      <c r="BH505" s="28" t="str">
        <f>[1]comp!$D505 &amp; [1]comp!$E505</f>
        <v>CoNi-CTitus, M. S., Suzuki, A. &amp; Pollock, T. M. Creep and directional coarsening in single crystals of new γ-γ′ Cobalt-base alloys. Scr. Mater. 66, 574–577 (2012).</v>
      </c>
      <c r="BI505" s="36" t="str">
        <f t="shared" si="37"/>
        <v>Co-38.Ni-9.3Al-6.3Cr-6.9W-1.4Ta</v>
      </c>
      <c r="BJ505" s="28" t="s">
        <v>2056</v>
      </c>
      <c r="BK505" t="str">
        <f t="shared" si="38"/>
        <v>-9.3Al-6.3Cr-6.9W-1.4Ta-38.Ni</v>
      </c>
      <c r="BL505"/>
      <c r="BM505"/>
      <c r="BN505"/>
      <c r="BO505"/>
    </row>
    <row r="506" spans="1:67" s="31" customFormat="1" x14ac:dyDescent="0.3">
      <c r="A506" s="26" t="str">
        <f t="shared" si="41"/>
        <v>Co-30.7Ni-9.6Al-6.2Cr-4.8W-1.9Ta-2.Mo</v>
      </c>
      <c r="B506" s="30" t="s">
        <v>1483</v>
      </c>
      <c r="C506" s="30" t="s">
        <v>3109</v>
      </c>
      <c r="D506" s="34" t="s">
        <v>978</v>
      </c>
      <c r="E506" s="28" t="s">
        <v>975</v>
      </c>
      <c r="F506" s="28">
        <v>533</v>
      </c>
      <c r="G506" s="54">
        <f t="shared" si="42"/>
        <v>44.800000000000004</v>
      </c>
      <c r="H506" s="56">
        <v>30.7</v>
      </c>
      <c r="I506" s="56">
        <v>9.6</v>
      </c>
      <c r="J506" s="56">
        <v>6.2</v>
      </c>
      <c r="K506" s="56">
        <v>4.8</v>
      </c>
      <c r="L506" s="56"/>
      <c r="M506" s="56">
        <v>1.9</v>
      </c>
      <c r="N506" s="56"/>
      <c r="O506" s="56"/>
      <c r="P506" s="56">
        <v>2</v>
      </c>
      <c r="Q506" s="52"/>
      <c r="R506" s="52"/>
      <c r="S506" s="52"/>
      <c r="T506" s="56"/>
      <c r="U506" s="56"/>
      <c r="V506" s="56"/>
      <c r="W506" s="56"/>
      <c r="X506" s="56"/>
      <c r="Y506" s="56"/>
      <c r="Z506" s="56"/>
      <c r="AA506" s="56"/>
      <c r="AB506" s="56"/>
      <c r="AC506" s="56"/>
      <c r="AD506" s="56"/>
      <c r="AE506" s="56"/>
      <c r="AF506" s="28">
        <f t="shared" si="40"/>
        <v>8.8728859999999994</v>
      </c>
      <c r="AG506" s="28"/>
      <c r="AH506" s="28"/>
      <c r="AI506" s="46" t="s">
        <v>1</v>
      </c>
      <c r="AJ506" s="46" t="str">
        <f>IF(I506&lt;&gt;"","-" &amp;TEXT([1]comp!$I506,"0.#") &amp;TEXT(I$1,0),"")</f>
        <v>-9.6Al</v>
      </c>
      <c r="AK506" s="46" t="str">
        <f>IF(K506&lt;&gt;"","-" &amp;TEXT(comp[[#This Row],[W]],"0.#") &amp;TEXT(K$1,0),"")</f>
        <v>-4.8W</v>
      </c>
      <c r="AL506" s="46" t="str">
        <f>IF(H506&lt;&gt;"","-" &amp;TEXT(comp[[#This Row],[Ni]],"0.#") &amp;TEXT(H$1,0),"")</f>
        <v>-30.7Ni</v>
      </c>
      <c r="AM506" s="46" t="str">
        <f>IF(J506&lt;&gt;"","-" &amp;TEXT(comp[[#This Row],[Cr]],"0.#") &amp;TEXT(J$1,0),"")</f>
        <v>-6.2Cr</v>
      </c>
      <c r="AN506" s="46" t="str">
        <f>IF(M506&lt;&gt;"","-" &amp;TEXT(comp[[#This Row],[Ta]],"0.#") &amp;TEXT(M$1,0),"")</f>
        <v>-1.9Ta</v>
      </c>
      <c r="AO506" s="46" t="str">
        <f>IF(N506&lt;&gt;"","-" &amp;TEXT(comp[[#This Row],[Nb]],"0.#") &amp;TEXT(N$1,0),"")</f>
        <v/>
      </c>
      <c r="AP506" s="46" t="str">
        <f>IF(O506&lt;&gt;"","-" &amp;TEXT(comp[[#This Row],[V]],"0.#") &amp;TEXT(O$1,0),"")</f>
        <v/>
      </c>
      <c r="AQ506" s="46" t="str">
        <f>IF(L506&lt;&gt;"","-" &amp;TEXT(comp[[#This Row],[Ti]],"0.#") &amp;TEXT(L$1,0),"")</f>
        <v/>
      </c>
      <c r="AR506" s="46" t="str">
        <f>IF(P506&lt;&gt;"","-" &amp;TEXT(comp[[#This Row],[Mo]],"0.#") &amp;TEXT(P$1,0),"")</f>
        <v>-2.Mo</v>
      </c>
      <c r="AS506" s="46" t="str">
        <f>IF(Q506&lt;&gt;"","-" &amp;TEXT(comp[[#This Row],[C]],"0.##") &amp;TEXT(Q$1,0),"")</f>
        <v/>
      </c>
      <c r="AT506" s="46" t="str">
        <f>IF(R506&lt;&gt;"","-" &amp;TEXT(comp[[#This Row],[Zr]],"0.##") &amp;TEXT(R$1,0),"")</f>
        <v/>
      </c>
      <c r="AU506" s="46" t="str">
        <f>IF(S506&lt;&gt;"","-" &amp;TEXT(comp[[#This Row],[B]],"0.##") &amp;TEXT(S$1,0),"")</f>
        <v/>
      </c>
      <c r="AV506" s="46" t="str">
        <f>IF(T506&lt;&gt;"","-" &amp;TEXT(comp[[#This Row],[Ir]],"0.#") &amp;TEXT(T$1,0),"")</f>
        <v/>
      </c>
      <c r="AW506" s="46" t="str">
        <f>IF(U506&lt;&gt;"","-" &amp;TEXT(comp[[#This Row],[Re]],"0.#") &amp;TEXT(U$1,0),"")</f>
        <v/>
      </c>
      <c r="AX506" s="46" t="str">
        <f>IF(V506&lt;&gt;"","-" &amp;TEXT(comp[[#This Row],[Si]],"0.#") &amp;TEXT(V$1,0),"")</f>
        <v/>
      </c>
      <c r="AY506" s="46" t="str">
        <f>IF(W506&lt;&gt;"","-" &amp;TEXT(comp[[#This Row],[Fe]],"0.#") &amp;TEXT(W$1,0),"")</f>
        <v/>
      </c>
      <c r="AZ506" s="46" t="str">
        <f>IF(X506&lt;&gt;"","-" &amp;TEXT(comp[[#This Row],[Y]],"0.#") &amp;TEXT(X$1,0),"")</f>
        <v/>
      </c>
      <c r="BA506" s="46" t="str">
        <f>IF(Y506&lt;&gt;"","-" &amp;TEXT(comp[[#This Row],[Hf]],"0.#") &amp;TEXT(Y$1,0),"")</f>
        <v/>
      </c>
      <c r="BB506" s="46" t="str">
        <f>IF(Z506&lt;&gt;"","-" &amp;TEXT(comp[[#This Row],[Ge]],"0.#") &amp;TEXT(Z$1,0),"")</f>
        <v/>
      </c>
      <c r="BC506" s="46" t="str">
        <f>IF(AA506&lt;&gt;"","-" &amp;TEXT(comp[[#This Row],[Mn]],"0.#") &amp;TEXT(AA$1,0),"")</f>
        <v/>
      </c>
      <c r="BD506" s="46" t="str">
        <f>IF(AB506&lt;&gt;"","-" &amp;TEXT(comp[[#This Row],[Sc]],"0.#") &amp;TEXT(AB$1,0),"")</f>
        <v/>
      </c>
      <c r="BE506" s="46" t="str">
        <f>IF(AC506&lt;&gt;"","-" &amp;TEXT(comp[[#This Row],[Ru]],"0.#") &amp;TEXT(AC$1,0),"")</f>
        <v/>
      </c>
      <c r="BF506" s="46" t="str">
        <f>IF(AD506&lt;&gt;"","-" &amp;TEXT(comp[[#This Row],[Ce]],"0.#") &amp;TEXT(AD$1,0),"")</f>
        <v/>
      </c>
      <c r="BG506" s="46" t="str">
        <f>IF(AE506&lt;&gt;"","-" &amp;TEXT([1]comp!$AE506,"0.#") &amp;TEXT(AE$1,0),"")</f>
        <v/>
      </c>
      <c r="BH506" s="28" t="str">
        <f>[1]comp!$D506 &amp; [1]comp!$E506</f>
        <v>CoNi-DTitus, M. S., Suzuki, A. &amp; Pollock, T. M. Creep and directional coarsening in single crystals of new γ-γ′ Cobalt-base alloys. Scr. Mater. 66, 574–577 (2012).</v>
      </c>
      <c r="BI506" s="36" t="str">
        <f t="shared" si="37"/>
        <v>Co-30.7Ni-9.6Al-6.2Cr-4.8W-1.9Ta-2.Mo</v>
      </c>
      <c r="BJ506" s="28" t="s">
        <v>2057</v>
      </c>
      <c r="BK506" t="str">
        <f t="shared" si="38"/>
        <v>-9.6Al-6.2Cr-4.8W-1.9Ta-30.7Ni-2.Mo</v>
      </c>
      <c r="BL506"/>
      <c r="BM506"/>
      <c r="BN506"/>
      <c r="BO506"/>
    </row>
    <row r="507" spans="1:67" s="31" customFormat="1" x14ac:dyDescent="0.3">
      <c r="A507" s="26" t="str">
        <f t="shared" si="41"/>
        <v>Co-16.9Al-3.2W-11.7Ti</v>
      </c>
      <c r="B507" s="69" t="s">
        <v>779</v>
      </c>
      <c r="C507" s="69" t="s">
        <v>3110</v>
      </c>
      <c r="D507" s="43" t="s">
        <v>985</v>
      </c>
      <c r="E507" s="72" t="s">
        <v>980</v>
      </c>
      <c r="F507" s="42">
        <v>535</v>
      </c>
      <c r="G507" s="54">
        <f t="shared" si="42"/>
        <v>68.259999999999991</v>
      </c>
      <c r="H507" s="48"/>
      <c r="I507" s="48">
        <v>16.87</v>
      </c>
      <c r="J507" s="48"/>
      <c r="K507" s="48">
        <v>3.15</v>
      </c>
      <c r="L507" s="48">
        <v>11.72</v>
      </c>
      <c r="M507" s="48"/>
      <c r="N507" s="48"/>
      <c r="O507" s="48"/>
      <c r="P507" s="48"/>
      <c r="Q507" s="47"/>
      <c r="R507" s="47"/>
      <c r="S507" s="47"/>
      <c r="T507" s="48"/>
      <c r="U507" s="48"/>
      <c r="V507" s="48"/>
      <c r="W507" s="48"/>
      <c r="X507" s="48"/>
      <c r="Y507" s="48"/>
      <c r="Z507" s="48"/>
      <c r="AA507" s="48"/>
      <c r="AB507" s="48"/>
      <c r="AC507" s="48"/>
      <c r="AD507" s="48"/>
      <c r="AE507" s="48"/>
      <c r="AF507" s="42">
        <f t="shared" si="40"/>
        <v>7.6652253999999997</v>
      </c>
      <c r="AG507" s="42"/>
      <c r="AH507" s="42"/>
      <c r="AI507" s="46" t="s">
        <v>1</v>
      </c>
      <c r="AJ507" s="46" t="str">
        <f>IF(I507&lt;&gt;"","-" &amp;TEXT([1]comp!$I507,"0.#") &amp;TEXT(I$1,0),"")</f>
        <v>-16.9Al</v>
      </c>
      <c r="AK507" s="46" t="str">
        <f>IF(K507&lt;&gt;"","-" &amp;TEXT(comp[[#This Row],[W]],"0.#") &amp;TEXT(K$1,0),"")</f>
        <v>-3.2W</v>
      </c>
      <c r="AL507" s="46" t="str">
        <f>IF(H507&lt;&gt;"","-" &amp;TEXT(comp[[#This Row],[Ni]],"0.#") &amp;TEXT(H$1,0),"")</f>
        <v/>
      </c>
      <c r="AM507" s="46" t="str">
        <f>IF(J507&lt;&gt;"","-" &amp;TEXT(comp[[#This Row],[Cr]],"0.#") &amp;TEXT(J$1,0),"")</f>
        <v/>
      </c>
      <c r="AN507" s="46" t="str">
        <f>IF(M507&lt;&gt;"","-" &amp;TEXT(comp[[#This Row],[Ta]],"0.#") &amp;TEXT(M$1,0),"")</f>
        <v/>
      </c>
      <c r="AO507" s="46" t="str">
        <f>IF(N507&lt;&gt;"","-" &amp;TEXT(comp[[#This Row],[Nb]],"0.#") &amp;TEXT(N$1,0),"")</f>
        <v/>
      </c>
      <c r="AP507" s="46" t="str">
        <f>IF(O507&lt;&gt;"","-" &amp;TEXT(comp[[#This Row],[V]],"0.#") &amp;TEXT(O$1,0),"")</f>
        <v/>
      </c>
      <c r="AQ507" s="46" t="str">
        <f>IF(L507&lt;&gt;"","-" &amp;TEXT(comp[[#This Row],[Ti]],"0.#") &amp;TEXT(L$1,0),"")</f>
        <v>-11.7Ti</v>
      </c>
      <c r="AR507" s="46" t="str">
        <f>IF(P507&lt;&gt;"","-" &amp;TEXT(comp[[#This Row],[Mo]],"0.#") &amp;TEXT(P$1,0),"")</f>
        <v/>
      </c>
      <c r="AS507" s="46" t="str">
        <f>IF(Q507&lt;&gt;"","-" &amp;TEXT(comp[[#This Row],[C]],"0.##") &amp;TEXT(Q$1,0),"")</f>
        <v/>
      </c>
      <c r="AT507" s="46" t="str">
        <f>IF(R507&lt;&gt;"","-" &amp;TEXT(comp[[#This Row],[Zr]],"0.##") &amp;TEXT(R$1,0),"")</f>
        <v/>
      </c>
      <c r="AU507" s="46" t="str">
        <f>IF(S507&lt;&gt;"","-" &amp;TEXT(comp[[#This Row],[B]],"0.##") &amp;TEXT(S$1,0),"")</f>
        <v/>
      </c>
      <c r="AV507" s="46" t="str">
        <f>IF(T507&lt;&gt;"","-" &amp;TEXT(comp[[#This Row],[Ir]],"0.#") &amp;TEXT(T$1,0),"")</f>
        <v/>
      </c>
      <c r="AW507" s="46" t="str">
        <f>IF(U507&lt;&gt;"","-" &amp;TEXT(comp[[#This Row],[Re]],"0.#") &amp;TEXT(U$1,0),"")</f>
        <v/>
      </c>
      <c r="AX507" s="46" t="str">
        <f>IF(V507&lt;&gt;"","-" &amp;TEXT(comp[[#This Row],[Si]],"0.#") &amp;TEXT(V$1,0),"")</f>
        <v/>
      </c>
      <c r="AY507" s="46" t="str">
        <f>IF(W507&lt;&gt;"","-" &amp;TEXT(comp[[#This Row],[Fe]],"0.#") &amp;TEXT(W$1,0),"")</f>
        <v/>
      </c>
      <c r="AZ507" s="46" t="str">
        <f>IF(X507&lt;&gt;"","-" &amp;TEXT(comp[[#This Row],[Y]],"0.#") &amp;TEXT(X$1,0),"")</f>
        <v/>
      </c>
      <c r="BA507" s="46" t="str">
        <f>IF(Y507&lt;&gt;"","-" &amp;TEXT(comp[[#This Row],[Hf]],"0.#") &amp;TEXT(Y$1,0),"")</f>
        <v/>
      </c>
      <c r="BB507" s="46" t="str">
        <f>IF(Z507&lt;&gt;"","-" &amp;TEXT(comp[[#This Row],[Ge]],"0.#") &amp;TEXT(Z$1,0),"")</f>
        <v/>
      </c>
      <c r="BC507" s="46" t="str">
        <f>IF(AA507&lt;&gt;"","-" &amp;TEXT(comp[[#This Row],[Mn]],"0.#") &amp;TEXT(AA$1,0),"")</f>
        <v/>
      </c>
      <c r="BD507" s="46" t="str">
        <f>IF(AB507&lt;&gt;"","-" &amp;TEXT(comp[[#This Row],[Sc]],"0.#") &amp;TEXT(AB$1,0),"")</f>
        <v/>
      </c>
      <c r="BE507" s="46" t="str">
        <f>IF(AC507&lt;&gt;"","-" &amp;TEXT(comp[[#This Row],[Ru]],"0.#") &amp;TEXT(AC$1,0),"")</f>
        <v/>
      </c>
      <c r="BF507" s="46" t="str">
        <f>IF(AD507&lt;&gt;"","-" &amp;TEXT(comp[[#This Row],[Ce]],"0.#") &amp;TEXT(AD$1,0),"")</f>
        <v/>
      </c>
      <c r="BG507" s="46" t="str">
        <f>IF(AE507&lt;&gt;"","-" &amp;TEXT([1]comp!$AE507,"0.#") &amp;TEXT(AE$1,0),"")</f>
        <v/>
      </c>
      <c r="BH507" s="72" t="str">
        <f>[1]comp!$D507 &amp; [1]comp!$E507</f>
        <v>10TiTMS. 2016_Book_TMS2014143rdAnnualMeetingExhib: THE ROLE OF Ti ON REDUCING THE MISFIT OF A Co-AI-W ALLOY. (2014).</v>
      </c>
      <c r="BI507" s="70" t="str">
        <f t="shared" si="37"/>
        <v>Co-16.9Al-3.2W-11.7Ti</v>
      </c>
      <c r="BJ507" s="72" t="s">
        <v>1954</v>
      </c>
      <c r="BK507" t="str">
        <f t="shared" si="38"/>
        <v>-16.9Al-3.2W-11.7Ti</v>
      </c>
      <c r="BL507"/>
      <c r="BM507"/>
      <c r="BN507"/>
      <c r="BO507"/>
    </row>
    <row r="508" spans="1:67" s="31" customFormat="1" x14ac:dyDescent="0.3">
      <c r="A508" s="26" t="str">
        <f t="shared" si="41"/>
        <v>Co-16.9Al-3.2W-9.4Ti</v>
      </c>
      <c r="B508" s="69" t="s">
        <v>779</v>
      </c>
      <c r="C508" s="69" t="s">
        <v>3111</v>
      </c>
      <c r="D508" s="43" t="s">
        <v>984</v>
      </c>
      <c r="E508" s="72" t="s">
        <v>980</v>
      </c>
      <c r="F508" s="42">
        <v>536</v>
      </c>
      <c r="G508" s="54">
        <f t="shared" si="42"/>
        <v>70.47999999999999</v>
      </c>
      <c r="H508" s="48"/>
      <c r="I508" s="48">
        <v>16.940000000000001</v>
      </c>
      <c r="J508" s="48"/>
      <c r="K508" s="48">
        <v>3.16</v>
      </c>
      <c r="L508" s="48">
        <v>9.42</v>
      </c>
      <c r="M508" s="48"/>
      <c r="N508" s="48"/>
      <c r="O508" s="48"/>
      <c r="P508" s="48"/>
      <c r="Q508" s="47"/>
      <c r="R508" s="47"/>
      <c r="S508" s="47"/>
      <c r="T508" s="48"/>
      <c r="U508" s="48"/>
      <c r="V508" s="48"/>
      <c r="W508" s="48"/>
      <c r="X508" s="48"/>
      <c r="Y508" s="48"/>
      <c r="Z508" s="48"/>
      <c r="AA508" s="48"/>
      <c r="AB508" s="48"/>
      <c r="AC508" s="48"/>
      <c r="AD508" s="48"/>
      <c r="AE508" s="48"/>
      <c r="AF508" s="42">
        <f t="shared" si="40"/>
        <v>7.7629593999999997</v>
      </c>
      <c r="AG508" s="42"/>
      <c r="AH508" s="42"/>
      <c r="AI508" s="46" t="s">
        <v>1</v>
      </c>
      <c r="AJ508" s="46" t="str">
        <f>IF(I508&lt;&gt;"","-" &amp;TEXT([1]comp!$I508,"0.#") &amp;TEXT(I$1,0),"")</f>
        <v>-16.9Al</v>
      </c>
      <c r="AK508" s="46" t="str">
        <f>IF(K508&lt;&gt;"","-" &amp;TEXT(comp[[#This Row],[W]],"0.#") &amp;TEXT(K$1,0),"")</f>
        <v>-3.2W</v>
      </c>
      <c r="AL508" s="46" t="str">
        <f>IF(H508&lt;&gt;"","-" &amp;TEXT(comp[[#This Row],[Ni]],"0.#") &amp;TEXT(H$1,0),"")</f>
        <v/>
      </c>
      <c r="AM508" s="46" t="str">
        <f>IF(J508&lt;&gt;"","-" &amp;TEXT(comp[[#This Row],[Cr]],"0.#") &amp;TEXT(J$1,0),"")</f>
        <v/>
      </c>
      <c r="AN508" s="46" t="str">
        <f>IF(M508&lt;&gt;"","-" &amp;TEXT(comp[[#This Row],[Ta]],"0.#") &amp;TEXT(M$1,0),"")</f>
        <v/>
      </c>
      <c r="AO508" s="46" t="str">
        <f>IF(N508&lt;&gt;"","-" &amp;TEXT(comp[[#This Row],[Nb]],"0.#") &amp;TEXT(N$1,0),"")</f>
        <v/>
      </c>
      <c r="AP508" s="46" t="str">
        <f>IF(O508&lt;&gt;"","-" &amp;TEXT(comp[[#This Row],[V]],"0.#") &amp;TEXT(O$1,0),"")</f>
        <v/>
      </c>
      <c r="AQ508" s="46" t="str">
        <f>IF(L508&lt;&gt;"","-" &amp;TEXT(comp[[#This Row],[Ti]],"0.#") &amp;TEXT(L$1,0),"")</f>
        <v>-9.4Ti</v>
      </c>
      <c r="AR508" s="46" t="str">
        <f>IF(P508&lt;&gt;"","-" &amp;TEXT(comp[[#This Row],[Mo]],"0.#") &amp;TEXT(P$1,0),"")</f>
        <v/>
      </c>
      <c r="AS508" s="46" t="str">
        <f>IF(Q508&lt;&gt;"","-" &amp;TEXT(comp[[#This Row],[C]],"0.##") &amp;TEXT(Q$1,0),"")</f>
        <v/>
      </c>
      <c r="AT508" s="46" t="str">
        <f>IF(R508&lt;&gt;"","-" &amp;TEXT(comp[[#This Row],[Zr]],"0.##") &amp;TEXT(R$1,0),"")</f>
        <v/>
      </c>
      <c r="AU508" s="46" t="str">
        <f>IF(S508&lt;&gt;"","-" &amp;TEXT(comp[[#This Row],[B]],"0.##") &amp;TEXT(S$1,0),"")</f>
        <v/>
      </c>
      <c r="AV508" s="46" t="str">
        <f>IF(T508&lt;&gt;"","-" &amp;TEXT(comp[[#This Row],[Ir]],"0.#") &amp;TEXT(T$1,0),"")</f>
        <v/>
      </c>
      <c r="AW508" s="46" t="str">
        <f>IF(U508&lt;&gt;"","-" &amp;TEXT(comp[[#This Row],[Re]],"0.#") &amp;TEXT(U$1,0),"")</f>
        <v/>
      </c>
      <c r="AX508" s="46" t="str">
        <f>IF(V508&lt;&gt;"","-" &amp;TEXT(comp[[#This Row],[Si]],"0.#") &amp;TEXT(V$1,0),"")</f>
        <v/>
      </c>
      <c r="AY508" s="46" t="str">
        <f>IF(W508&lt;&gt;"","-" &amp;TEXT(comp[[#This Row],[Fe]],"0.#") &amp;TEXT(W$1,0),"")</f>
        <v/>
      </c>
      <c r="AZ508" s="46" t="str">
        <f>IF(X508&lt;&gt;"","-" &amp;TEXT(comp[[#This Row],[Y]],"0.#") &amp;TEXT(X$1,0),"")</f>
        <v/>
      </c>
      <c r="BA508" s="46" t="str">
        <f>IF(Y508&lt;&gt;"","-" &amp;TEXT(comp[[#This Row],[Hf]],"0.#") &amp;TEXT(Y$1,0),"")</f>
        <v/>
      </c>
      <c r="BB508" s="46" t="str">
        <f>IF(Z508&lt;&gt;"","-" &amp;TEXT(comp[[#This Row],[Ge]],"0.#") &amp;TEXT(Z$1,0),"")</f>
        <v/>
      </c>
      <c r="BC508" s="46" t="str">
        <f>IF(AA508&lt;&gt;"","-" &amp;TEXT(comp[[#This Row],[Mn]],"0.#") &amp;TEXT(AA$1,0),"")</f>
        <v/>
      </c>
      <c r="BD508" s="46" t="str">
        <f>IF(AB508&lt;&gt;"","-" &amp;TEXT(comp[[#This Row],[Sc]],"0.#") &amp;TEXT(AB$1,0),"")</f>
        <v/>
      </c>
      <c r="BE508" s="46" t="str">
        <f>IF(AC508&lt;&gt;"","-" &amp;TEXT(comp[[#This Row],[Ru]],"0.#") &amp;TEXT(AC$1,0),"")</f>
        <v/>
      </c>
      <c r="BF508" s="46" t="str">
        <f>IF(AD508&lt;&gt;"","-" &amp;TEXT(comp[[#This Row],[Ce]],"0.#") &amp;TEXT(AD$1,0),"")</f>
        <v/>
      </c>
      <c r="BG508" s="46" t="str">
        <f>IF(AE508&lt;&gt;"","-" &amp;TEXT([1]comp!$AE508,"0.#") &amp;TEXT(AE$1,0),"")</f>
        <v/>
      </c>
      <c r="BH508" s="72" t="str">
        <f>[1]comp!$D508 &amp; [1]comp!$E508</f>
        <v>8TiTMS. 2016_Book_TMS2014143rdAnnualMeetingExhib: THE ROLE OF Ti ON REDUCING THE MISFIT OF A Co-AI-W ALLOY. (2014).</v>
      </c>
      <c r="BI508" s="70" t="str">
        <f t="shared" si="37"/>
        <v>Co-16.9Al-3.2W-9.4Ti</v>
      </c>
      <c r="BJ508" s="72" t="s">
        <v>1397</v>
      </c>
      <c r="BK508" t="str">
        <f t="shared" si="38"/>
        <v>-16.9Al-3.2W-9.4Ti</v>
      </c>
      <c r="BL508"/>
      <c r="BM508"/>
      <c r="BN508"/>
      <c r="BO508"/>
    </row>
    <row r="509" spans="1:67" s="31" customFormat="1" x14ac:dyDescent="0.3">
      <c r="A509" s="26" t="str">
        <f t="shared" si="41"/>
        <v>Co-17.Al-3.2W-7.1Ti</v>
      </c>
      <c r="B509" s="69" t="s">
        <v>779</v>
      </c>
      <c r="C509" s="69" t="s">
        <v>3112</v>
      </c>
      <c r="D509" s="43" t="s">
        <v>983</v>
      </c>
      <c r="E509" s="72" t="s">
        <v>980</v>
      </c>
      <c r="F509" s="42">
        <v>537</v>
      </c>
      <c r="G509" s="54">
        <f t="shared" si="42"/>
        <v>72.710000000000008</v>
      </c>
      <c r="H509" s="48"/>
      <c r="I509" s="48">
        <v>17.02</v>
      </c>
      <c r="J509" s="48"/>
      <c r="K509" s="48">
        <v>3.18</v>
      </c>
      <c r="L509" s="48">
        <v>7.09</v>
      </c>
      <c r="M509" s="48"/>
      <c r="N509" s="48"/>
      <c r="O509" s="48"/>
      <c r="P509" s="48"/>
      <c r="Q509" s="47"/>
      <c r="R509" s="47"/>
      <c r="S509" s="47"/>
      <c r="T509" s="48"/>
      <c r="U509" s="48"/>
      <c r="V509" s="48"/>
      <c r="W509" s="48"/>
      <c r="X509" s="48"/>
      <c r="Y509" s="48"/>
      <c r="Z509" s="48"/>
      <c r="AA509" s="48"/>
      <c r="AB509" s="48"/>
      <c r="AC509" s="48"/>
      <c r="AD509" s="48"/>
      <c r="AE509" s="48"/>
      <c r="AF509" s="42">
        <f t="shared" si="40"/>
        <v>7.862426300000001</v>
      </c>
      <c r="AG509" s="42"/>
      <c r="AH509" s="42"/>
      <c r="AI509" s="46" t="s">
        <v>1</v>
      </c>
      <c r="AJ509" s="46" t="str">
        <f>IF(I509&lt;&gt;"","-" &amp;TEXT([1]comp!$I509,"0.#") &amp;TEXT(I$1,0),"")</f>
        <v>-17.Al</v>
      </c>
      <c r="AK509" s="46" t="str">
        <f>IF(K509&lt;&gt;"","-" &amp;TEXT(comp[[#This Row],[W]],"0.#") &amp;TEXT(K$1,0),"")</f>
        <v>-3.2W</v>
      </c>
      <c r="AL509" s="46" t="str">
        <f>IF(H509&lt;&gt;"","-" &amp;TEXT(comp[[#This Row],[Ni]],"0.#") &amp;TEXT(H$1,0),"")</f>
        <v/>
      </c>
      <c r="AM509" s="46" t="str">
        <f>IF(J509&lt;&gt;"","-" &amp;TEXT(comp[[#This Row],[Cr]],"0.#") &amp;TEXT(J$1,0),"")</f>
        <v/>
      </c>
      <c r="AN509" s="46" t="str">
        <f>IF(M509&lt;&gt;"","-" &amp;TEXT(comp[[#This Row],[Ta]],"0.#") &amp;TEXT(M$1,0),"")</f>
        <v/>
      </c>
      <c r="AO509" s="46" t="str">
        <f>IF(N509&lt;&gt;"","-" &amp;TEXT(comp[[#This Row],[Nb]],"0.#") &amp;TEXT(N$1,0),"")</f>
        <v/>
      </c>
      <c r="AP509" s="46" t="str">
        <f>IF(O509&lt;&gt;"","-" &amp;TEXT(comp[[#This Row],[V]],"0.#") &amp;TEXT(O$1,0),"")</f>
        <v/>
      </c>
      <c r="AQ509" s="46" t="str">
        <f>IF(L509&lt;&gt;"","-" &amp;TEXT(comp[[#This Row],[Ti]],"0.#") &amp;TEXT(L$1,0),"")</f>
        <v>-7.1Ti</v>
      </c>
      <c r="AR509" s="46" t="str">
        <f>IF(P509&lt;&gt;"","-" &amp;TEXT(comp[[#This Row],[Mo]],"0.#") &amp;TEXT(P$1,0),"")</f>
        <v/>
      </c>
      <c r="AS509" s="46" t="str">
        <f>IF(Q509&lt;&gt;"","-" &amp;TEXT(comp[[#This Row],[C]],"0.##") &amp;TEXT(Q$1,0),"")</f>
        <v/>
      </c>
      <c r="AT509" s="46" t="str">
        <f>IF(R509&lt;&gt;"","-" &amp;TEXT(comp[[#This Row],[Zr]],"0.##") &amp;TEXT(R$1,0),"")</f>
        <v/>
      </c>
      <c r="AU509" s="46" t="str">
        <f>IF(S509&lt;&gt;"","-" &amp;TEXT(comp[[#This Row],[B]],"0.##") &amp;TEXT(S$1,0),"")</f>
        <v/>
      </c>
      <c r="AV509" s="46" t="str">
        <f>IF(T509&lt;&gt;"","-" &amp;TEXT(comp[[#This Row],[Ir]],"0.#") &amp;TEXT(T$1,0),"")</f>
        <v/>
      </c>
      <c r="AW509" s="46" t="str">
        <f>IF(U509&lt;&gt;"","-" &amp;TEXT(comp[[#This Row],[Re]],"0.#") &amp;TEXT(U$1,0),"")</f>
        <v/>
      </c>
      <c r="AX509" s="46" t="str">
        <f>IF(V509&lt;&gt;"","-" &amp;TEXT(comp[[#This Row],[Si]],"0.#") &amp;TEXT(V$1,0),"")</f>
        <v/>
      </c>
      <c r="AY509" s="46" t="str">
        <f>IF(W509&lt;&gt;"","-" &amp;TEXT(comp[[#This Row],[Fe]],"0.#") &amp;TEXT(W$1,0),"")</f>
        <v/>
      </c>
      <c r="AZ509" s="46" t="str">
        <f>IF(X509&lt;&gt;"","-" &amp;TEXT(comp[[#This Row],[Y]],"0.#") &amp;TEXT(X$1,0),"")</f>
        <v/>
      </c>
      <c r="BA509" s="46" t="str">
        <f>IF(Y509&lt;&gt;"","-" &amp;TEXT(comp[[#This Row],[Hf]],"0.#") &amp;TEXT(Y$1,0),"")</f>
        <v/>
      </c>
      <c r="BB509" s="46" t="str">
        <f>IF(Z509&lt;&gt;"","-" &amp;TEXT(comp[[#This Row],[Ge]],"0.#") &amp;TEXT(Z$1,0),"")</f>
        <v/>
      </c>
      <c r="BC509" s="46" t="str">
        <f>IF(AA509&lt;&gt;"","-" &amp;TEXT(comp[[#This Row],[Mn]],"0.#") &amp;TEXT(AA$1,0),"")</f>
        <v/>
      </c>
      <c r="BD509" s="46" t="str">
        <f>IF(AB509&lt;&gt;"","-" &amp;TEXT(comp[[#This Row],[Sc]],"0.#") &amp;TEXT(AB$1,0),"")</f>
        <v/>
      </c>
      <c r="BE509" s="46" t="str">
        <f>IF(AC509&lt;&gt;"","-" &amp;TEXT(comp[[#This Row],[Ru]],"0.#") &amp;TEXT(AC$1,0),"")</f>
        <v/>
      </c>
      <c r="BF509" s="46" t="str">
        <f>IF(AD509&lt;&gt;"","-" &amp;TEXT(comp[[#This Row],[Ce]],"0.#") &amp;TEXT(AD$1,0),"")</f>
        <v/>
      </c>
      <c r="BG509" s="46" t="str">
        <f>IF(AE509&lt;&gt;"","-" &amp;TEXT([1]comp!$AE509,"0.#") &amp;TEXT(AE$1,0),"")</f>
        <v/>
      </c>
      <c r="BH509" s="72" t="str">
        <f>[1]comp!$D509 &amp; [1]comp!$E509</f>
        <v>6TiiTMS. 2016_Book_TMS2014143rdAnnualMeetingExhib: THE ROLE OF Ti ON REDUCING THE MISFIT OF A Co-AI-W ALLOY. (2014).</v>
      </c>
      <c r="BI509" s="70" t="str">
        <f t="shared" si="37"/>
        <v>Co-17.Al-3.2W-7.1Ti</v>
      </c>
      <c r="BJ509" s="72" t="s">
        <v>1398</v>
      </c>
      <c r="BK509" t="str">
        <f t="shared" si="38"/>
        <v>-17.Al-3.2W-7.1Ti</v>
      </c>
      <c r="BL509"/>
      <c r="BM509"/>
      <c r="BN509"/>
      <c r="BO509"/>
    </row>
    <row r="510" spans="1:67" s="31" customFormat="1" x14ac:dyDescent="0.3">
      <c r="A510" s="26" t="str">
        <f t="shared" si="41"/>
        <v>Co-17.1Al-3.2W-3.6Ti</v>
      </c>
      <c r="B510" s="69" t="s">
        <v>779</v>
      </c>
      <c r="C510" s="69" t="s">
        <v>3113</v>
      </c>
      <c r="D510" s="43" t="s">
        <v>890</v>
      </c>
      <c r="E510" s="72" t="s">
        <v>980</v>
      </c>
      <c r="F510" s="42">
        <v>538</v>
      </c>
      <c r="G510" s="54">
        <f t="shared" si="42"/>
        <v>76.099999999999994</v>
      </c>
      <c r="H510" s="48"/>
      <c r="I510" s="48">
        <v>17.13</v>
      </c>
      <c r="J510" s="48"/>
      <c r="K510" s="48">
        <v>3.2</v>
      </c>
      <c r="L510" s="48">
        <v>3.57</v>
      </c>
      <c r="M510" s="48"/>
      <c r="N510" s="48"/>
      <c r="O510" s="48"/>
      <c r="P510" s="48"/>
      <c r="Q510" s="47"/>
      <c r="R510" s="47"/>
      <c r="S510" s="47"/>
      <c r="T510" s="48"/>
      <c r="U510" s="48"/>
      <c r="V510" s="48"/>
      <c r="W510" s="48"/>
      <c r="X510" s="48"/>
      <c r="Y510" s="48"/>
      <c r="Z510" s="48"/>
      <c r="AA510" s="48"/>
      <c r="AB510" s="48"/>
      <c r="AC510" s="48"/>
      <c r="AD510" s="48"/>
      <c r="AE510" s="48"/>
      <c r="AF510" s="42">
        <f t="shared" si="40"/>
        <v>8.0123098999999982</v>
      </c>
      <c r="AG510" s="42"/>
      <c r="AH510" s="42"/>
      <c r="AI510" s="46" t="s">
        <v>1</v>
      </c>
      <c r="AJ510" s="46" t="str">
        <f>IF(I510&lt;&gt;"","-" &amp;TEXT([1]comp!$I510,"0.#") &amp;TEXT(I$1,0),"")</f>
        <v>-17.1Al</v>
      </c>
      <c r="AK510" s="46" t="str">
        <f>IF(K510&lt;&gt;"","-" &amp;TEXT(comp[[#This Row],[W]],"0.#") &amp;TEXT(K$1,0),"")</f>
        <v>-3.2W</v>
      </c>
      <c r="AL510" s="46" t="str">
        <f>IF(H510&lt;&gt;"","-" &amp;TEXT(comp[[#This Row],[Ni]],"0.#") &amp;TEXT(H$1,0),"")</f>
        <v/>
      </c>
      <c r="AM510" s="46" t="str">
        <f>IF(J510&lt;&gt;"","-" &amp;TEXT(comp[[#This Row],[Cr]],"0.#") &amp;TEXT(J$1,0),"")</f>
        <v/>
      </c>
      <c r="AN510" s="46" t="str">
        <f>IF(M510&lt;&gt;"","-" &amp;TEXT(comp[[#This Row],[Ta]],"0.#") &amp;TEXT(M$1,0),"")</f>
        <v/>
      </c>
      <c r="AO510" s="46" t="str">
        <f>IF(N510&lt;&gt;"","-" &amp;TEXT(comp[[#This Row],[Nb]],"0.#") &amp;TEXT(N$1,0),"")</f>
        <v/>
      </c>
      <c r="AP510" s="46" t="str">
        <f>IF(O510&lt;&gt;"","-" &amp;TEXT(comp[[#This Row],[V]],"0.#") &amp;TEXT(O$1,0),"")</f>
        <v/>
      </c>
      <c r="AQ510" s="46" t="str">
        <f>IF(L510&lt;&gt;"","-" &amp;TEXT(comp[[#This Row],[Ti]],"0.#") &amp;TEXT(L$1,0),"")</f>
        <v>-3.6Ti</v>
      </c>
      <c r="AR510" s="46" t="str">
        <f>IF(P510&lt;&gt;"","-" &amp;TEXT(comp[[#This Row],[Mo]],"0.#") &amp;TEXT(P$1,0),"")</f>
        <v/>
      </c>
      <c r="AS510" s="46" t="str">
        <f>IF(Q510&lt;&gt;"","-" &amp;TEXT(comp[[#This Row],[C]],"0.##") &amp;TEXT(Q$1,0),"")</f>
        <v/>
      </c>
      <c r="AT510" s="46" t="str">
        <f>IF(R510&lt;&gt;"","-" &amp;TEXT(comp[[#This Row],[Zr]],"0.##") &amp;TEXT(R$1,0),"")</f>
        <v/>
      </c>
      <c r="AU510" s="46" t="str">
        <f>IF(S510&lt;&gt;"","-" &amp;TEXT(comp[[#This Row],[B]],"0.##") &amp;TEXT(S$1,0),"")</f>
        <v/>
      </c>
      <c r="AV510" s="46" t="str">
        <f>IF(T510&lt;&gt;"","-" &amp;TEXT(comp[[#This Row],[Ir]],"0.#") &amp;TEXT(T$1,0),"")</f>
        <v/>
      </c>
      <c r="AW510" s="46" t="str">
        <f>IF(U510&lt;&gt;"","-" &amp;TEXT(comp[[#This Row],[Re]],"0.#") &amp;TEXT(U$1,0),"")</f>
        <v/>
      </c>
      <c r="AX510" s="46" t="str">
        <f>IF(V510&lt;&gt;"","-" &amp;TEXT(comp[[#This Row],[Si]],"0.#") &amp;TEXT(V$1,0),"")</f>
        <v/>
      </c>
      <c r="AY510" s="46" t="str">
        <f>IF(W510&lt;&gt;"","-" &amp;TEXT(comp[[#This Row],[Fe]],"0.#") &amp;TEXT(W$1,0),"")</f>
        <v/>
      </c>
      <c r="AZ510" s="46" t="str">
        <f>IF(X510&lt;&gt;"","-" &amp;TEXT(comp[[#This Row],[Y]],"0.#") &amp;TEXT(X$1,0),"")</f>
        <v/>
      </c>
      <c r="BA510" s="46" t="str">
        <f>IF(Y510&lt;&gt;"","-" &amp;TEXT(comp[[#This Row],[Hf]],"0.#") &amp;TEXT(Y$1,0),"")</f>
        <v/>
      </c>
      <c r="BB510" s="46" t="str">
        <f>IF(Z510&lt;&gt;"","-" &amp;TEXT(comp[[#This Row],[Ge]],"0.#") &amp;TEXT(Z$1,0),"")</f>
        <v/>
      </c>
      <c r="BC510" s="46" t="str">
        <f>IF(AA510&lt;&gt;"","-" &amp;TEXT(comp[[#This Row],[Mn]],"0.#") &amp;TEXT(AA$1,0),"")</f>
        <v/>
      </c>
      <c r="BD510" s="46" t="str">
        <f>IF(AB510&lt;&gt;"","-" &amp;TEXT(comp[[#This Row],[Sc]],"0.#") &amp;TEXT(AB$1,0),"")</f>
        <v/>
      </c>
      <c r="BE510" s="46" t="str">
        <f>IF(AC510&lt;&gt;"","-" &amp;TEXT(comp[[#This Row],[Ru]],"0.#") &amp;TEXT(AC$1,0),"")</f>
        <v/>
      </c>
      <c r="BF510" s="46" t="str">
        <f>IF(AD510&lt;&gt;"","-" &amp;TEXT(comp[[#This Row],[Ce]],"0.#") &amp;TEXT(AD$1,0),"")</f>
        <v/>
      </c>
      <c r="BG510" s="46" t="str">
        <f>IF(AE510&lt;&gt;"","-" &amp;TEXT([1]comp!$AE510,"0.#") &amp;TEXT(AE$1,0),"")</f>
        <v/>
      </c>
      <c r="BH510" s="72" t="str">
        <f>[1]comp!$D510 &amp; [1]comp!$E510</f>
        <v>3TiTMS. 2016_Book_TMS2014143rdAnnualMeetingExhib: THE ROLE OF Ti ON REDUCING THE MISFIT OF A Co-AI-W ALLOY. (2014).</v>
      </c>
      <c r="BI510" s="70" t="str">
        <f t="shared" si="37"/>
        <v>Co-17.1Al-3.2W-3.6Ti</v>
      </c>
      <c r="BJ510" s="72" t="s">
        <v>1404</v>
      </c>
      <c r="BK510" t="str">
        <f t="shared" si="38"/>
        <v>-17.1Al-3.2W-3.6Ti</v>
      </c>
      <c r="BL510"/>
      <c r="BM510"/>
      <c r="BN510"/>
      <c r="BO510"/>
    </row>
    <row r="511" spans="1:67" s="31" customFormat="1" x14ac:dyDescent="0.3">
      <c r="A511" s="26" t="str">
        <f t="shared" si="41"/>
        <v>Co-17.2Al-3.2W-1.2Ti</v>
      </c>
      <c r="B511" s="38" t="s">
        <v>1484</v>
      </c>
      <c r="C511" s="38" t="s">
        <v>3114</v>
      </c>
      <c r="D511" s="37" t="s">
        <v>982</v>
      </c>
      <c r="E511" s="39" t="s">
        <v>980</v>
      </c>
      <c r="F511" s="31">
        <v>539</v>
      </c>
      <c r="G511" s="54">
        <f t="shared" si="42"/>
        <v>78.39</v>
      </c>
      <c r="H511" s="55"/>
      <c r="I511" s="55">
        <v>17.2</v>
      </c>
      <c r="J511" s="55"/>
      <c r="K511" s="55">
        <v>3.21</v>
      </c>
      <c r="L511" s="55">
        <v>1.2</v>
      </c>
      <c r="M511" s="55"/>
      <c r="N511" s="55"/>
      <c r="O511" s="55"/>
      <c r="P511" s="55"/>
      <c r="Q511" s="51"/>
      <c r="R511" s="51"/>
      <c r="S511" s="51"/>
      <c r="T511" s="55"/>
      <c r="U511" s="55"/>
      <c r="V511" s="55"/>
      <c r="W511" s="55"/>
      <c r="X511" s="55"/>
      <c r="Y511" s="55"/>
      <c r="Z511" s="55"/>
      <c r="AA511" s="55"/>
      <c r="AB511" s="55"/>
      <c r="AC511" s="55"/>
      <c r="AD511" s="55"/>
      <c r="AE511" s="55"/>
      <c r="AF511" s="31">
        <f t="shared" si="40"/>
        <v>8.1131190000000011</v>
      </c>
      <c r="AI511" s="46" t="s">
        <v>1</v>
      </c>
      <c r="AJ511" s="46" t="str">
        <f>IF(I511&lt;&gt;"","-" &amp;TEXT([1]comp!$I511,"0.#") &amp;TEXT(I$1,0),"")</f>
        <v>-17.2Al</v>
      </c>
      <c r="AK511" s="46" t="str">
        <f>IF(K511&lt;&gt;"","-" &amp;TEXT(comp[[#This Row],[W]],"0.#") &amp;TEXT(K$1,0),"")</f>
        <v>-3.2W</v>
      </c>
      <c r="AL511" s="46" t="str">
        <f>IF(H511&lt;&gt;"","-" &amp;TEXT(comp[[#This Row],[Ni]],"0.#") &amp;TEXT(H$1,0),"")</f>
        <v/>
      </c>
      <c r="AM511" s="46" t="str">
        <f>IF(J511&lt;&gt;"","-" &amp;TEXT(comp[[#This Row],[Cr]],"0.#") &amp;TEXT(J$1,0),"")</f>
        <v/>
      </c>
      <c r="AN511" s="46" t="str">
        <f>IF(M511&lt;&gt;"","-" &amp;TEXT(comp[[#This Row],[Ta]],"0.#") &amp;TEXT(M$1,0),"")</f>
        <v/>
      </c>
      <c r="AO511" s="46" t="str">
        <f>IF(N511&lt;&gt;"","-" &amp;TEXT(comp[[#This Row],[Nb]],"0.#") &amp;TEXT(N$1,0),"")</f>
        <v/>
      </c>
      <c r="AP511" s="46" t="str">
        <f>IF(O511&lt;&gt;"","-" &amp;TEXT(comp[[#This Row],[V]],"0.#") &amp;TEXT(O$1,0),"")</f>
        <v/>
      </c>
      <c r="AQ511" s="46" t="str">
        <f>IF(L511&lt;&gt;"","-" &amp;TEXT(comp[[#This Row],[Ti]],"0.#") &amp;TEXT(L$1,0),"")</f>
        <v>-1.2Ti</v>
      </c>
      <c r="AR511" s="46" t="str">
        <f>IF(P511&lt;&gt;"","-" &amp;TEXT(comp[[#This Row],[Mo]],"0.#") &amp;TEXT(P$1,0),"")</f>
        <v/>
      </c>
      <c r="AS511" s="46" t="str">
        <f>IF(Q511&lt;&gt;"","-" &amp;TEXT(comp[[#This Row],[C]],"0.##") &amp;TEXT(Q$1,0),"")</f>
        <v/>
      </c>
      <c r="AT511" s="46" t="str">
        <f>IF(R511&lt;&gt;"","-" &amp;TEXT(comp[[#This Row],[Zr]],"0.##") &amp;TEXT(R$1,0),"")</f>
        <v/>
      </c>
      <c r="AU511" s="46" t="str">
        <f>IF(S511&lt;&gt;"","-" &amp;TEXT(comp[[#This Row],[B]],"0.##") &amp;TEXT(S$1,0),"")</f>
        <v/>
      </c>
      <c r="AV511" s="46" t="str">
        <f>IF(T511&lt;&gt;"","-" &amp;TEXT(comp[[#This Row],[Ir]],"0.#") &amp;TEXT(T$1,0),"")</f>
        <v/>
      </c>
      <c r="AW511" s="46" t="str">
        <f>IF(U511&lt;&gt;"","-" &amp;TEXT(comp[[#This Row],[Re]],"0.#") &amp;TEXT(U$1,0),"")</f>
        <v/>
      </c>
      <c r="AX511" s="46" t="str">
        <f>IF(V511&lt;&gt;"","-" &amp;TEXT(comp[[#This Row],[Si]],"0.#") &amp;TEXT(V$1,0),"")</f>
        <v/>
      </c>
      <c r="AY511" s="46" t="str">
        <f>IF(W511&lt;&gt;"","-" &amp;TEXT(comp[[#This Row],[Fe]],"0.#") &amp;TEXT(W$1,0),"")</f>
        <v/>
      </c>
      <c r="AZ511" s="46" t="str">
        <f>IF(X511&lt;&gt;"","-" &amp;TEXT(comp[[#This Row],[Y]],"0.#") &amp;TEXT(X$1,0),"")</f>
        <v/>
      </c>
      <c r="BA511" s="46" t="str">
        <f>IF(Y511&lt;&gt;"","-" &amp;TEXT(comp[[#This Row],[Hf]],"0.#") &amp;TEXT(Y$1,0),"")</f>
        <v/>
      </c>
      <c r="BB511" s="46" t="str">
        <f>IF(Z511&lt;&gt;"","-" &amp;TEXT(comp[[#This Row],[Ge]],"0.#") &amp;TEXT(Z$1,0),"")</f>
        <v/>
      </c>
      <c r="BC511" s="46" t="str">
        <f>IF(AA511&lt;&gt;"","-" &amp;TEXT(comp[[#This Row],[Mn]],"0.#") &amp;TEXT(AA$1,0),"")</f>
        <v/>
      </c>
      <c r="BD511" s="46" t="str">
        <f>IF(AB511&lt;&gt;"","-" &amp;TEXT(comp[[#This Row],[Sc]],"0.#") &amp;TEXT(AB$1,0),"")</f>
        <v/>
      </c>
      <c r="BE511" s="46" t="str">
        <f>IF(AC511&lt;&gt;"","-" &amp;TEXT(comp[[#This Row],[Ru]],"0.#") &amp;TEXT(AC$1,0),"")</f>
        <v/>
      </c>
      <c r="BF511" s="46" t="str">
        <f>IF(AD511&lt;&gt;"","-" &amp;TEXT(comp[[#This Row],[Ce]],"0.#") &amp;TEXT(AD$1,0),"")</f>
        <v/>
      </c>
      <c r="BG511" s="46" t="str">
        <f>IF(AE511&lt;&gt;"","-" &amp;TEXT([1]comp!$AE511,"0.#") &amp;TEXT(AE$1,0),"")</f>
        <v/>
      </c>
      <c r="BH511" s="39" t="str">
        <f>[1]comp!$D511 &amp; [1]comp!$E511</f>
        <v>1TiTMS. 2016_Book_TMS2014143rdAnnualMeetingExhib: THE ROLE OF Ti ON REDUCING THE MISFIT OF A Co-AI-W ALLOY. (2014).</v>
      </c>
      <c r="BI511" s="73" t="str">
        <f t="shared" si="37"/>
        <v>Co-17.2Al-3.2W-1.2Ti</v>
      </c>
      <c r="BJ511" s="39" t="s">
        <v>1409</v>
      </c>
      <c r="BK511" t="str">
        <f t="shared" si="38"/>
        <v>-17.2Al-3.2W-1.2Ti</v>
      </c>
      <c r="BL511"/>
      <c r="BM511"/>
      <c r="BN511"/>
      <c r="BO511"/>
    </row>
    <row r="512" spans="1:67" s="31" customFormat="1" x14ac:dyDescent="0.3">
      <c r="A512" s="26" t="str">
        <f t="shared" si="41"/>
        <v>Co-17.3Al-3.2W</v>
      </c>
      <c r="B512" s="38" t="s">
        <v>1484</v>
      </c>
      <c r="C512" s="38" t="s">
        <v>3115</v>
      </c>
      <c r="D512" s="37" t="s">
        <v>981</v>
      </c>
      <c r="E512" s="39" t="s">
        <v>980</v>
      </c>
      <c r="F512" s="31">
        <v>540</v>
      </c>
      <c r="G512" s="54">
        <f t="shared" si="42"/>
        <v>79.53</v>
      </c>
      <c r="H512" s="55"/>
      <c r="I512" s="55">
        <v>17.25</v>
      </c>
      <c r="J512" s="55"/>
      <c r="K512" s="55">
        <v>3.22</v>
      </c>
      <c r="L512" s="55"/>
      <c r="M512" s="55"/>
      <c r="N512" s="55"/>
      <c r="O512" s="55"/>
      <c r="P512" s="55"/>
      <c r="Q512" s="51"/>
      <c r="R512" s="51"/>
      <c r="S512" s="51"/>
      <c r="T512" s="55"/>
      <c r="U512" s="55"/>
      <c r="V512" s="55"/>
      <c r="W512" s="55"/>
      <c r="X512" s="55"/>
      <c r="Y512" s="55"/>
      <c r="Z512" s="55"/>
      <c r="AA512" s="55"/>
      <c r="AB512" s="55"/>
      <c r="AC512" s="55"/>
      <c r="AD512" s="55"/>
      <c r="AE512" s="55"/>
      <c r="AF512" s="31">
        <f t="shared" si="40"/>
        <v>8.1637700000000013</v>
      </c>
      <c r="AI512" s="46" t="s">
        <v>1</v>
      </c>
      <c r="AJ512" s="46" t="str">
        <f>IF(I512&lt;&gt;"","-" &amp;TEXT([1]comp!$I512,"0.#") &amp;TEXT(I$1,0),"")</f>
        <v>-17.3Al</v>
      </c>
      <c r="AK512" s="46" t="str">
        <f>IF(K512&lt;&gt;"","-" &amp;TEXT(comp[[#This Row],[W]],"0.#") &amp;TEXT(K$1,0),"")</f>
        <v>-3.2W</v>
      </c>
      <c r="AL512" s="46" t="str">
        <f>IF(H512&lt;&gt;"","-" &amp;TEXT(comp[[#This Row],[Ni]],"0.#") &amp;TEXT(H$1,0),"")</f>
        <v/>
      </c>
      <c r="AM512" s="46" t="str">
        <f>IF(J512&lt;&gt;"","-" &amp;TEXT(comp[[#This Row],[Cr]],"0.#") &amp;TEXT(J$1,0),"")</f>
        <v/>
      </c>
      <c r="AN512" s="46" t="str">
        <f>IF(M512&lt;&gt;"","-" &amp;TEXT(comp[[#This Row],[Ta]],"0.#") &amp;TEXT(M$1,0),"")</f>
        <v/>
      </c>
      <c r="AO512" s="46" t="str">
        <f>IF(N512&lt;&gt;"","-" &amp;TEXT(comp[[#This Row],[Nb]],"0.#") &amp;TEXT(N$1,0),"")</f>
        <v/>
      </c>
      <c r="AP512" s="46" t="str">
        <f>IF(O512&lt;&gt;"","-" &amp;TEXT(comp[[#This Row],[V]],"0.#") &amp;TEXT(O$1,0),"")</f>
        <v/>
      </c>
      <c r="AQ512" s="46" t="str">
        <f>IF(L512&lt;&gt;"","-" &amp;TEXT(comp[[#This Row],[Ti]],"0.#") &amp;TEXT(L$1,0),"")</f>
        <v/>
      </c>
      <c r="AR512" s="46" t="str">
        <f>IF(P512&lt;&gt;"","-" &amp;TEXT(comp[[#This Row],[Mo]],"0.#") &amp;TEXT(P$1,0),"")</f>
        <v/>
      </c>
      <c r="AS512" s="46" t="str">
        <f>IF(Q512&lt;&gt;"","-" &amp;TEXT(comp[[#This Row],[C]],"0.##") &amp;TEXT(Q$1,0),"")</f>
        <v/>
      </c>
      <c r="AT512" s="46" t="str">
        <f>IF(R512&lt;&gt;"","-" &amp;TEXT(comp[[#This Row],[Zr]],"0.##") &amp;TEXT(R$1,0),"")</f>
        <v/>
      </c>
      <c r="AU512" s="46" t="str">
        <f>IF(S512&lt;&gt;"","-" &amp;TEXT(comp[[#This Row],[B]],"0.##") &amp;TEXT(S$1,0),"")</f>
        <v/>
      </c>
      <c r="AV512" s="46" t="str">
        <f>IF(T512&lt;&gt;"","-" &amp;TEXT(comp[[#This Row],[Ir]],"0.#") &amp;TEXT(T$1,0),"")</f>
        <v/>
      </c>
      <c r="AW512" s="46" t="str">
        <f>IF(U512&lt;&gt;"","-" &amp;TEXT(comp[[#This Row],[Re]],"0.#") &amp;TEXT(U$1,0),"")</f>
        <v/>
      </c>
      <c r="AX512" s="46" t="str">
        <f>IF(V512&lt;&gt;"","-" &amp;TEXT(comp[[#This Row],[Si]],"0.#") &amp;TEXT(V$1,0),"")</f>
        <v/>
      </c>
      <c r="AY512" s="46" t="str">
        <f>IF(W512&lt;&gt;"","-" &amp;TEXT(comp[[#This Row],[Fe]],"0.#") &amp;TEXT(W$1,0),"")</f>
        <v/>
      </c>
      <c r="AZ512" s="46" t="str">
        <f>IF(X512&lt;&gt;"","-" &amp;TEXT(comp[[#This Row],[Y]],"0.#") &amp;TEXT(X$1,0),"")</f>
        <v/>
      </c>
      <c r="BA512" s="46" t="str">
        <f>IF(Y512&lt;&gt;"","-" &amp;TEXT(comp[[#This Row],[Hf]],"0.#") &amp;TEXT(Y$1,0),"")</f>
        <v/>
      </c>
      <c r="BB512" s="46" t="str">
        <f>IF(Z512&lt;&gt;"","-" &amp;TEXT(comp[[#This Row],[Ge]],"0.#") &amp;TEXT(Z$1,0),"")</f>
        <v/>
      </c>
      <c r="BC512" s="46" t="str">
        <f>IF(AA512&lt;&gt;"","-" &amp;TEXT(comp[[#This Row],[Mn]],"0.#") &amp;TEXT(AA$1,0),"")</f>
        <v/>
      </c>
      <c r="BD512" s="46" t="str">
        <f>IF(AB512&lt;&gt;"","-" &amp;TEXT(comp[[#This Row],[Sc]],"0.#") &amp;TEXT(AB$1,0),"")</f>
        <v/>
      </c>
      <c r="BE512" s="46" t="str">
        <f>IF(AC512&lt;&gt;"","-" &amp;TEXT(comp[[#This Row],[Ru]],"0.#") &amp;TEXT(AC$1,0),"")</f>
        <v/>
      </c>
      <c r="BF512" s="46" t="str">
        <f>IF(AD512&lt;&gt;"","-" &amp;TEXT(comp[[#This Row],[Ce]],"0.#") &amp;TEXT(AD$1,0),"")</f>
        <v/>
      </c>
      <c r="BG512" s="46" t="str">
        <f>IF(AE512&lt;&gt;"","-" &amp;TEXT([1]comp!$AE512,"0.#") &amp;TEXT(AE$1,0),"")</f>
        <v/>
      </c>
      <c r="BH512" s="39" t="str">
        <f>[1]comp!$D512 &amp; [1]comp!$E512</f>
        <v>0TiTMS. 2016_Book_TMS2014143rdAnnualMeetingExhib: THE ROLE OF Ti ON REDUCING THE MISFIT OF A Co-AI-W ALLOY. (2014).</v>
      </c>
      <c r="BI512" s="73" t="str">
        <f t="shared" si="37"/>
        <v>Co-17.3Al-3.2W</v>
      </c>
      <c r="BJ512" s="39" t="s">
        <v>1420</v>
      </c>
      <c r="BK512" t="str">
        <f t="shared" si="38"/>
        <v>-17.3Al-3.2W</v>
      </c>
      <c r="BL512"/>
      <c r="BM512"/>
      <c r="BN512"/>
      <c r="BO512"/>
    </row>
    <row r="513" spans="1:67" s="31" customFormat="1" x14ac:dyDescent="0.3">
      <c r="A513" s="26" t="str">
        <f t="shared" si="41"/>
        <v>Co-8.5Al-2.Nb-4.6Mo</v>
      </c>
      <c r="B513" s="60" t="s">
        <v>1481</v>
      </c>
      <c r="C513" s="60" t="s">
        <v>3116</v>
      </c>
      <c r="D513" s="65" t="s">
        <v>990</v>
      </c>
      <c r="E513" s="44" t="s">
        <v>986</v>
      </c>
      <c r="F513" s="44">
        <v>541</v>
      </c>
      <c r="G513" s="54">
        <f t="shared" si="42"/>
        <v>84.9</v>
      </c>
      <c r="H513" s="54"/>
      <c r="I513" s="54">
        <v>8.5</v>
      </c>
      <c r="J513" s="54"/>
      <c r="K513" s="54"/>
      <c r="L513" s="54"/>
      <c r="M513" s="54"/>
      <c r="N513" s="54">
        <v>2</v>
      </c>
      <c r="O513" s="54"/>
      <c r="P513" s="54">
        <v>4.5999999999999996</v>
      </c>
      <c r="Q513" s="50"/>
      <c r="R513" s="50"/>
      <c r="S513" s="50"/>
      <c r="T513" s="54"/>
      <c r="U513" s="54"/>
      <c r="V513" s="54"/>
      <c r="W513" s="54"/>
      <c r="X513" s="54"/>
      <c r="Y513" s="54"/>
      <c r="Z513" s="54"/>
      <c r="AA513" s="54"/>
      <c r="AB513" s="54"/>
      <c r="AC513" s="54"/>
      <c r="AD513" s="54"/>
      <c r="AE513" s="54"/>
      <c r="AF513" s="44">
        <f t="shared" si="40"/>
        <v>8.4298800000000025</v>
      </c>
      <c r="AG513" s="44"/>
      <c r="AH513" s="44"/>
      <c r="AI513" s="46" t="s">
        <v>1</v>
      </c>
      <c r="AJ513" s="46" t="str">
        <f>IF(I513&lt;&gt;"","-" &amp;TEXT([1]comp!$I513,"0.#") &amp;TEXT(I$1,0),"")</f>
        <v>-8.5Al</v>
      </c>
      <c r="AK513" s="46" t="str">
        <f>IF(K513&lt;&gt;"","-" &amp;TEXT(comp[[#This Row],[W]],"0.#") &amp;TEXT(K$1,0),"")</f>
        <v/>
      </c>
      <c r="AL513" s="46" t="str">
        <f>IF(H513&lt;&gt;"","-" &amp;TEXT(comp[[#This Row],[Ni]],"0.#") &amp;TEXT(H$1,0),"")</f>
        <v/>
      </c>
      <c r="AM513" s="46" t="str">
        <f>IF(J513&lt;&gt;"","-" &amp;TEXT(comp[[#This Row],[Cr]],"0.#") &amp;TEXT(J$1,0),"")</f>
        <v/>
      </c>
      <c r="AN513" s="46" t="str">
        <f>IF(M513&lt;&gt;"","-" &amp;TEXT(comp[[#This Row],[Ta]],"0.#") &amp;TEXT(M$1,0),"")</f>
        <v/>
      </c>
      <c r="AO513" s="46" t="str">
        <f>IF(N513&lt;&gt;"","-" &amp;TEXT(comp[[#This Row],[Nb]],"0.#") &amp;TEXT(N$1,0),"")</f>
        <v>-2.Nb</v>
      </c>
      <c r="AP513" s="46" t="str">
        <f>IF(O513&lt;&gt;"","-" &amp;TEXT(comp[[#This Row],[V]],"0.#") &amp;TEXT(O$1,0),"")</f>
        <v/>
      </c>
      <c r="AQ513" s="46" t="str">
        <f>IF(L513&lt;&gt;"","-" &amp;TEXT(comp[[#This Row],[Ti]],"0.#") &amp;TEXT(L$1,0),"")</f>
        <v/>
      </c>
      <c r="AR513" s="46" t="str">
        <f>IF(P513&lt;&gt;"","-" &amp;TEXT(comp[[#This Row],[Mo]],"0.#") &amp;TEXT(P$1,0),"")</f>
        <v>-4.6Mo</v>
      </c>
      <c r="AS513" s="46" t="str">
        <f>IF(Q513&lt;&gt;"","-" &amp;TEXT(comp[[#This Row],[C]],"0.##") &amp;TEXT(Q$1,0),"")</f>
        <v/>
      </c>
      <c r="AT513" s="46" t="str">
        <f>IF(R513&lt;&gt;"","-" &amp;TEXT(comp[[#This Row],[Zr]],"0.##") &amp;TEXT(R$1,0),"")</f>
        <v/>
      </c>
      <c r="AU513" s="46" t="str">
        <f>IF(S513&lt;&gt;"","-" &amp;TEXT(comp[[#This Row],[B]],"0.##") &amp;TEXT(S$1,0),"")</f>
        <v/>
      </c>
      <c r="AV513" s="46" t="str">
        <f>IF(T513&lt;&gt;"","-" &amp;TEXT(comp[[#This Row],[Ir]],"0.#") &amp;TEXT(T$1,0),"")</f>
        <v/>
      </c>
      <c r="AW513" s="46" t="str">
        <f>IF(U513&lt;&gt;"","-" &amp;TEXT(comp[[#This Row],[Re]],"0.#") &amp;TEXT(U$1,0),"")</f>
        <v/>
      </c>
      <c r="AX513" s="46" t="str">
        <f>IF(V513&lt;&gt;"","-" &amp;TEXT(comp[[#This Row],[Si]],"0.#") &amp;TEXT(V$1,0),"")</f>
        <v/>
      </c>
      <c r="AY513" s="46" t="str">
        <f>IF(W513&lt;&gt;"","-" &amp;TEXT(comp[[#This Row],[Fe]],"0.#") &amp;TEXT(W$1,0),"")</f>
        <v/>
      </c>
      <c r="AZ513" s="46" t="str">
        <f>IF(X513&lt;&gt;"","-" &amp;TEXT(comp[[#This Row],[Y]],"0.#") &amp;TEXT(X$1,0),"")</f>
        <v/>
      </c>
      <c r="BA513" s="46" t="str">
        <f>IF(Y513&lt;&gt;"","-" &amp;TEXT(comp[[#This Row],[Hf]],"0.#") &amp;TEXT(Y$1,0),"")</f>
        <v/>
      </c>
      <c r="BB513" s="46" t="str">
        <f>IF(Z513&lt;&gt;"","-" &amp;TEXT(comp[[#This Row],[Ge]],"0.#") &amp;TEXT(Z$1,0),"")</f>
        <v/>
      </c>
      <c r="BC513" s="46" t="str">
        <f>IF(AA513&lt;&gt;"","-" &amp;TEXT(comp[[#This Row],[Mn]],"0.#") &amp;TEXT(AA$1,0),"")</f>
        <v/>
      </c>
      <c r="BD513" s="46" t="str">
        <f>IF(AB513&lt;&gt;"","-" &amp;TEXT(comp[[#This Row],[Sc]],"0.#") &amp;TEXT(AB$1,0),"")</f>
        <v/>
      </c>
      <c r="BE513" s="46" t="str">
        <f>IF(AC513&lt;&gt;"","-" &amp;TEXT(comp[[#This Row],[Ru]],"0.#") &amp;TEXT(AC$1,0),"")</f>
        <v/>
      </c>
      <c r="BF513" s="46" t="str">
        <f>IF(AD513&lt;&gt;"","-" &amp;TEXT(comp[[#This Row],[Ce]],"0.#") &amp;TEXT(AD$1,0),"")</f>
        <v/>
      </c>
      <c r="BG513" s="46" t="str">
        <f>IF(AE513&lt;&gt;"","-" &amp;TEXT([1]comp!$AE513,"0.#") &amp;TEXT(AE$1,0),"")</f>
        <v/>
      </c>
      <c r="BH513" s="44" t="str">
        <f>[1]comp!$D513 &amp; [1]comp!$E513</f>
        <v>Co-10Al-5Mo-2NbTomaszewska, A., Mikuszewski, T., Moskal, G. &amp; Migas, D. Primary microstructure, microsegregation and precipitates characterization of an as-cast new type γ-γ′ Co-Al-Mo-Nb cobalt-based superalloy. J. Alloys Compd. 750, 741–749 (2018).</v>
      </c>
      <c r="BI513" s="63" t="str">
        <f t="shared" si="37"/>
        <v>Co-8.5Al-2.Nb-4.6Mo</v>
      </c>
      <c r="BJ513" s="44" t="s">
        <v>1630</v>
      </c>
      <c r="BK513" t="str">
        <f t="shared" si="38"/>
        <v>-8.5Al-4.6Mo-2.Nb</v>
      </c>
      <c r="BL513"/>
      <c r="BM513"/>
      <c r="BN513"/>
      <c r="BO513"/>
    </row>
    <row r="514" spans="1:67" s="31" customFormat="1" x14ac:dyDescent="0.3">
      <c r="A514" s="26" t="str">
        <f t="shared" si="41"/>
        <v>Co-9.1Al-9.2W</v>
      </c>
      <c r="B514" s="30" t="s">
        <v>1483</v>
      </c>
      <c r="C514" s="30" t="s">
        <v>2756</v>
      </c>
      <c r="D514" s="34" t="s">
        <v>989</v>
      </c>
      <c r="E514" s="28" t="s">
        <v>988</v>
      </c>
      <c r="F514" s="28">
        <v>542</v>
      </c>
      <c r="G514" s="54">
        <f t="shared" si="42"/>
        <v>81.7</v>
      </c>
      <c r="H514" s="56"/>
      <c r="I514" s="56">
        <v>9.1</v>
      </c>
      <c r="J514" s="56"/>
      <c r="K514" s="56">
        <v>9.1999999999999993</v>
      </c>
      <c r="L514" s="56"/>
      <c r="M514" s="56"/>
      <c r="N514" s="56"/>
      <c r="O514" s="56"/>
      <c r="P514" s="56"/>
      <c r="Q514" s="52"/>
      <c r="R514" s="52"/>
      <c r="S514" s="52"/>
      <c r="T514" s="56"/>
      <c r="U514" s="56"/>
      <c r="V514" s="56"/>
      <c r="W514" s="56"/>
      <c r="X514" s="56"/>
      <c r="Y514" s="56"/>
      <c r="Z514" s="56"/>
      <c r="AA514" s="56"/>
      <c r="AB514" s="56"/>
      <c r="AC514" s="56"/>
      <c r="AD514" s="56"/>
      <c r="AE514" s="56"/>
      <c r="AF514" s="28">
        <f t="shared" si="40"/>
        <v>9.288000000000002</v>
      </c>
      <c r="AG514" s="28"/>
      <c r="AH514" s="28"/>
      <c r="AI514" s="46" t="s">
        <v>1</v>
      </c>
      <c r="AJ514" s="46" t="str">
        <f>IF(I514&lt;&gt;"","-" &amp;TEXT([1]comp!$I514,"0.#") &amp;TEXT(I$1,0),"")</f>
        <v>-9.1Al</v>
      </c>
      <c r="AK514" s="46" t="str">
        <f>IF(K514&lt;&gt;"","-" &amp;TEXT(comp[[#This Row],[W]],"0.#") &amp;TEXT(K$1,0),"")</f>
        <v>-9.2W</v>
      </c>
      <c r="AL514" s="46" t="str">
        <f>IF(H514&lt;&gt;"","-" &amp;TEXT(comp[[#This Row],[Ni]],"0.#") &amp;TEXT(H$1,0),"")</f>
        <v/>
      </c>
      <c r="AM514" s="46" t="str">
        <f>IF(J514&lt;&gt;"","-" &amp;TEXT(comp[[#This Row],[Cr]],"0.#") &amp;TEXT(J$1,0),"")</f>
        <v/>
      </c>
      <c r="AN514" s="46" t="str">
        <f>IF(M514&lt;&gt;"","-" &amp;TEXT(comp[[#This Row],[Ta]],"0.#") &amp;TEXT(M$1,0),"")</f>
        <v/>
      </c>
      <c r="AO514" s="46" t="str">
        <f>IF(N514&lt;&gt;"","-" &amp;TEXT(comp[[#This Row],[Nb]],"0.#") &amp;TEXT(N$1,0),"")</f>
        <v/>
      </c>
      <c r="AP514" s="46" t="str">
        <f>IF(O514&lt;&gt;"","-" &amp;TEXT(comp[[#This Row],[V]],"0.#") &amp;TEXT(O$1,0),"")</f>
        <v/>
      </c>
      <c r="AQ514" s="46" t="str">
        <f>IF(L514&lt;&gt;"","-" &amp;TEXT(comp[[#This Row],[Ti]],"0.#") &amp;TEXT(L$1,0),"")</f>
        <v/>
      </c>
      <c r="AR514" s="46" t="str">
        <f>IF(P514&lt;&gt;"","-" &amp;TEXT(comp[[#This Row],[Mo]],"0.#") &amp;TEXT(P$1,0),"")</f>
        <v/>
      </c>
      <c r="AS514" s="46" t="str">
        <f>IF(Q514&lt;&gt;"","-" &amp;TEXT(comp[[#This Row],[C]],"0.##") &amp;TEXT(Q$1,0),"")</f>
        <v/>
      </c>
      <c r="AT514" s="46" t="str">
        <f>IF(R514&lt;&gt;"","-" &amp;TEXT(comp[[#This Row],[Zr]],"0.##") &amp;TEXT(R$1,0),"")</f>
        <v/>
      </c>
      <c r="AU514" s="46" t="str">
        <f>IF(S514&lt;&gt;"","-" &amp;TEXT(comp[[#This Row],[B]],"0.##") &amp;TEXT(S$1,0),"")</f>
        <v/>
      </c>
      <c r="AV514" s="46" t="str">
        <f>IF(T514&lt;&gt;"","-" &amp;TEXT(comp[[#This Row],[Ir]],"0.#") &amp;TEXT(T$1,0),"")</f>
        <v/>
      </c>
      <c r="AW514" s="46" t="str">
        <f>IF(U514&lt;&gt;"","-" &amp;TEXT(comp[[#This Row],[Re]],"0.#") &amp;TEXT(U$1,0),"")</f>
        <v/>
      </c>
      <c r="AX514" s="46" t="str">
        <f>IF(V514&lt;&gt;"","-" &amp;TEXT(comp[[#This Row],[Si]],"0.#") &amp;TEXT(V$1,0),"")</f>
        <v/>
      </c>
      <c r="AY514" s="46" t="str">
        <f>IF(W514&lt;&gt;"","-" &amp;TEXT(comp[[#This Row],[Fe]],"0.#") &amp;TEXT(W$1,0),"")</f>
        <v/>
      </c>
      <c r="AZ514" s="46" t="str">
        <f>IF(X514&lt;&gt;"","-" &amp;TEXT(comp[[#This Row],[Y]],"0.#") &amp;TEXT(X$1,0),"")</f>
        <v/>
      </c>
      <c r="BA514" s="46" t="str">
        <f>IF(Y514&lt;&gt;"","-" &amp;TEXT(comp[[#This Row],[Hf]],"0.#") &amp;TEXT(Y$1,0),"")</f>
        <v/>
      </c>
      <c r="BB514" s="46" t="str">
        <f>IF(Z514&lt;&gt;"","-" &amp;TEXT(comp[[#This Row],[Ge]],"0.#") &amp;TEXT(Z$1,0),"")</f>
        <v/>
      </c>
      <c r="BC514" s="46" t="str">
        <f>IF(AA514&lt;&gt;"","-" &amp;TEXT(comp[[#This Row],[Mn]],"0.#") &amp;TEXT(AA$1,0),"")</f>
        <v/>
      </c>
      <c r="BD514" s="46" t="str">
        <f>IF(AB514&lt;&gt;"","-" &amp;TEXT(comp[[#This Row],[Sc]],"0.#") &amp;TEXT(AB$1,0),"")</f>
        <v/>
      </c>
      <c r="BE514" s="46" t="str">
        <f>IF(AC514&lt;&gt;"","-" &amp;TEXT(comp[[#This Row],[Ru]],"0.#") &amp;TEXT(AC$1,0),"")</f>
        <v/>
      </c>
      <c r="BF514" s="46" t="str">
        <f>IF(AD514&lt;&gt;"","-" &amp;TEXT(comp[[#This Row],[Ce]],"0.#") &amp;TEXT(AD$1,0),"")</f>
        <v/>
      </c>
      <c r="BG514" s="46" t="str">
        <f>IF(AE514&lt;&gt;"","-" &amp;TEXT([1]comp!$AE514,"0.#") &amp;TEXT(AE$1,0),"")</f>
        <v/>
      </c>
      <c r="BH514" s="28" t="str">
        <f>[1]comp!$D514 &amp; [1]comp!$E514</f>
        <v>Co-9Al-9WTomaszewska, A., Moskal, G., Migas, D., Mikuśkiewicz, M. &amp; Maciąg, T. Thermal parameters determination of Co–Al–W as-cast alloy homogenization by DTA analysis. J. Therm. Anal. Calorim. 134, 157–164 (2018).</v>
      </c>
      <c r="BI514" s="36" t="str">
        <f t="shared" ref="BI514:BI577" si="43">TEXT(AI514,0) &amp;TEXT(AL514,0) &amp;TEXT(AY514,0) &amp;TEXT(AJ514,0) &amp;TEXT(AM514,0) &amp;TEXT(AK514,0) &amp;TEXT(AQ514,0) &amp;TEXT(AN514,0) &amp;TEXT(AO514,0) &amp;TEXT(AP514,0) &amp;TEXT(AR514,0)&amp;TEXT(AV514,0) &amp;TEXT(AW514,0) &amp;TEXT(AX514,0) &amp;TEXT(BA514,0)  &amp;TEXT(BB514,0) &amp;TEXT(BC514,0) &amp;TEXT(BD514,0) &amp;TEXT(BE514,0) &amp;TEXT(BF514,0) &amp;TEXT(AS514,0) &amp;TEXT(AT514,0) &amp;TEXT(AU514,0) &amp;TEXT(AZ514,0) &amp;TEXT(BG514,0)</f>
        <v>Co-9.1Al-9.2W</v>
      </c>
      <c r="BJ514" s="28" t="s">
        <v>1860</v>
      </c>
      <c r="BK514" t="str">
        <f t="shared" ref="BK514:BK577" si="44">TEXT(AJ514,0) &amp;TEXT(AM514,0) &amp;TEXT(AZ514,0) &amp;TEXT(AK514,0) &amp;TEXT(AN514,0) &amp;TEXT(AL514,0) &amp;TEXT(AR514,0) &amp;TEXT(AO514,0) &amp;TEXT(AP514,0) &amp;TEXT(AQ514,0) &amp;TEXT(AS514,0)&amp;TEXT(AW514,0) &amp;TEXT(AX514,0) &amp;TEXT(AY514,0) &amp;TEXT(BB514,0)  &amp;TEXT(BC514,0) &amp;TEXT(BD514,0) &amp;TEXT(BE514,0) &amp;TEXT(BF514,0) &amp;TEXT(AT514,0) &amp;TEXT(AU514,0) &amp;TEXT(AV514,0) &amp;TEXT(BA514,0) &amp;TEXT(BG514,0)</f>
        <v>-9.1Al-9.2W</v>
      </c>
      <c r="BL514"/>
      <c r="BM514"/>
      <c r="BN514"/>
      <c r="BO514"/>
    </row>
    <row r="515" spans="1:67" s="31" customFormat="1" x14ac:dyDescent="0.3">
      <c r="A515" s="26" t="str">
        <f t="shared" si="41"/>
        <v>Co-6.Ti</v>
      </c>
      <c r="B515" s="69" t="s">
        <v>779</v>
      </c>
      <c r="C515" s="69" t="s">
        <v>3117</v>
      </c>
      <c r="D515" s="43" t="s">
        <v>996</v>
      </c>
      <c r="E515" s="42" t="s">
        <v>994</v>
      </c>
      <c r="F515" s="42">
        <v>546</v>
      </c>
      <c r="G515" s="54">
        <f t="shared" si="42"/>
        <v>94</v>
      </c>
      <c r="H515" s="48"/>
      <c r="I515" s="48"/>
      <c r="J515" s="48"/>
      <c r="K515" s="48"/>
      <c r="L515" s="48">
        <v>6</v>
      </c>
      <c r="M515" s="48"/>
      <c r="N515" s="48"/>
      <c r="O515" s="48"/>
      <c r="P515" s="48"/>
      <c r="Q515" s="47"/>
      <c r="R515" s="47"/>
      <c r="S515" s="47"/>
      <c r="T515" s="48"/>
      <c r="U515" s="48"/>
      <c r="V515" s="48"/>
      <c r="W515" s="48"/>
      <c r="X515" s="48"/>
      <c r="Y515" s="48"/>
      <c r="Z515" s="48"/>
      <c r="AA515" s="48"/>
      <c r="AB515" s="48"/>
      <c r="AC515" s="48"/>
      <c r="AD515" s="48"/>
      <c r="AE515" s="48"/>
      <c r="AF515" s="42">
        <f t="shared" si="40"/>
        <v>8.6364200000000011</v>
      </c>
      <c r="AG515" s="42"/>
      <c r="AH515" s="42" t="s">
        <v>1007</v>
      </c>
      <c r="AI515" s="46" t="s">
        <v>1</v>
      </c>
      <c r="AJ515" s="46" t="str">
        <f>IF(I515&lt;&gt;"","-" &amp;TEXT([1]comp!$I515,"0.#") &amp;TEXT(I$1,0),"")</f>
        <v/>
      </c>
      <c r="AK515" s="46" t="str">
        <f>IF(K515&lt;&gt;"","-" &amp;TEXT(comp[[#This Row],[W]],"0.#") &amp;TEXT(K$1,0),"")</f>
        <v/>
      </c>
      <c r="AL515" s="46" t="str">
        <f>IF(H515&lt;&gt;"","-" &amp;TEXT(comp[[#This Row],[Ni]],"0.#") &amp;TEXT(H$1,0),"")</f>
        <v/>
      </c>
      <c r="AM515" s="46" t="str">
        <f>IF(J515&lt;&gt;"","-" &amp;TEXT(comp[[#This Row],[Cr]],"0.#") &amp;TEXT(J$1,0),"")</f>
        <v/>
      </c>
      <c r="AN515" s="46" t="str">
        <f>IF(M515&lt;&gt;"","-" &amp;TEXT(comp[[#This Row],[Ta]],"0.#") &amp;TEXT(M$1,0),"")</f>
        <v/>
      </c>
      <c r="AO515" s="46" t="str">
        <f>IF(N515&lt;&gt;"","-" &amp;TEXT(comp[[#This Row],[Nb]],"0.#") &amp;TEXT(N$1,0),"")</f>
        <v/>
      </c>
      <c r="AP515" s="46" t="str">
        <f>IF(O515&lt;&gt;"","-" &amp;TEXT(comp[[#This Row],[V]],"0.#") &amp;TEXT(O$1,0),"")</f>
        <v/>
      </c>
      <c r="AQ515" s="46" t="str">
        <f>IF(L515&lt;&gt;"","-" &amp;TEXT(comp[[#This Row],[Ti]],"0.#") &amp;TEXT(L$1,0),"")</f>
        <v>-6.Ti</v>
      </c>
      <c r="AR515" s="46" t="str">
        <f>IF(P515&lt;&gt;"","-" &amp;TEXT(comp[[#This Row],[Mo]],"0.#") &amp;TEXT(P$1,0),"")</f>
        <v/>
      </c>
      <c r="AS515" s="46" t="str">
        <f>IF(Q515&lt;&gt;"","-" &amp;TEXT(comp[[#This Row],[C]],"0.##") &amp;TEXT(Q$1,0),"")</f>
        <v/>
      </c>
      <c r="AT515" s="46" t="str">
        <f>IF(R515&lt;&gt;"","-" &amp;TEXT(comp[[#This Row],[Zr]],"0.##") &amp;TEXT(R$1,0),"")</f>
        <v/>
      </c>
      <c r="AU515" s="46" t="str">
        <f>IF(S515&lt;&gt;"","-" &amp;TEXT(comp[[#This Row],[B]],"0.##") &amp;TEXT(S$1,0),"")</f>
        <v/>
      </c>
      <c r="AV515" s="46" t="str">
        <f>IF(T515&lt;&gt;"","-" &amp;TEXT(comp[[#This Row],[Ir]],"0.#") &amp;TEXT(T$1,0),"")</f>
        <v/>
      </c>
      <c r="AW515" s="46" t="str">
        <f>IF(U515&lt;&gt;"","-" &amp;TEXT(comp[[#This Row],[Re]],"0.#") &amp;TEXT(U$1,0),"")</f>
        <v/>
      </c>
      <c r="AX515" s="46" t="str">
        <f>IF(V515&lt;&gt;"","-" &amp;TEXT(comp[[#This Row],[Si]],"0.#") &amp;TEXT(V$1,0),"")</f>
        <v/>
      </c>
      <c r="AY515" s="46" t="str">
        <f>IF(W515&lt;&gt;"","-" &amp;TEXT(comp[[#This Row],[Fe]],"0.#") &amp;TEXT(W$1,0),"")</f>
        <v/>
      </c>
      <c r="AZ515" s="46" t="str">
        <f>IF(X515&lt;&gt;"","-" &amp;TEXT(comp[[#This Row],[Y]],"0.#") &amp;TEXT(X$1,0),"")</f>
        <v/>
      </c>
      <c r="BA515" s="46" t="str">
        <f>IF(Y515&lt;&gt;"","-" &amp;TEXT(comp[[#This Row],[Hf]],"0.#") &amp;TEXT(Y$1,0),"")</f>
        <v/>
      </c>
      <c r="BB515" s="46" t="str">
        <f>IF(Z515&lt;&gt;"","-" &amp;TEXT(comp[[#This Row],[Ge]],"0.#") &amp;TEXT(Z$1,0),"")</f>
        <v/>
      </c>
      <c r="BC515" s="46" t="str">
        <f>IF(AA515&lt;&gt;"","-" &amp;TEXT(comp[[#This Row],[Mn]],"0.#") &amp;TEXT(AA$1,0),"")</f>
        <v/>
      </c>
      <c r="BD515" s="46" t="str">
        <f>IF(AB515&lt;&gt;"","-" &amp;TEXT(comp[[#This Row],[Sc]],"0.#") &amp;TEXT(AB$1,0),"")</f>
        <v/>
      </c>
      <c r="BE515" s="46" t="str">
        <f>IF(AC515&lt;&gt;"","-" &amp;TEXT(comp[[#This Row],[Ru]],"0.#") &amp;TEXT(AC$1,0),"")</f>
        <v/>
      </c>
      <c r="BF515" s="46" t="str">
        <f>IF(AD515&lt;&gt;"","-" &amp;TEXT(comp[[#This Row],[Ce]],"0.#") &amp;TEXT(AD$1,0),"")</f>
        <v/>
      </c>
      <c r="BG515" s="46" t="str">
        <f>IF(AE515&lt;&gt;"","-" &amp;TEXT([1]comp!$AE515,"0.#") &amp;TEXT(AE$1,0),"")</f>
        <v/>
      </c>
      <c r="BH515" s="42" t="str">
        <f>[1]comp!$D515 &amp; [1]comp!$E515</f>
        <v>Co-6Tiur Rehman, H. &amp; Rehman, H. Solid solution strengthening and diffusion in nickel- and cobalt-based superalloys. (2016).</v>
      </c>
      <c r="BI515" s="70" t="str">
        <f t="shared" si="43"/>
        <v>Co-6.Ti</v>
      </c>
      <c r="BJ515" s="42" t="s">
        <v>2058</v>
      </c>
      <c r="BK515" t="str">
        <f t="shared" si="44"/>
        <v>-6.Ti</v>
      </c>
      <c r="BL515"/>
      <c r="BM515"/>
      <c r="BN515"/>
      <c r="BO515"/>
    </row>
    <row r="516" spans="1:67" s="28" customFormat="1" x14ac:dyDescent="0.3">
      <c r="A516" s="26" t="str">
        <f t="shared" si="41"/>
        <v>Co-6.Al</v>
      </c>
      <c r="B516" s="60" t="s">
        <v>1481</v>
      </c>
      <c r="C516" s="60" t="s">
        <v>3118</v>
      </c>
      <c r="D516" s="65" t="s">
        <v>995</v>
      </c>
      <c r="E516" s="44" t="s">
        <v>994</v>
      </c>
      <c r="F516" s="44">
        <v>547</v>
      </c>
      <c r="G516" s="54">
        <f t="shared" si="42"/>
        <v>94</v>
      </c>
      <c r="H516" s="54"/>
      <c r="I516" s="54">
        <v>6</v>
      </c>
      <c r="J516" s="54"/>
      <c r="K516" s="54"/>
      <c r="L516" s="54"/>
      <c r="M516" s="54"/>
      <c r="N516" s="54"/>
      <c r="O516" s="54"/>
      <c r="P516" s="54"/>
      <c r="Q516" s="50"/>
      <c r="R516" s="50"/>
      <c r="S516" s="50"/>
      <c r="T516" s="54"/>
      <c r="U516" s="54"/>
      <c r="V516" s="54"/>
      <c r="W516" s="54"/>
      <c r="X516" s="54"/>
      <c r="Y516" s="54"/>
      <c r="Z516" s="54"/>
      <c r="AA516" s="54"/>
      <c r="AB516" s="54"/>
      <c r="AC516" s="54"/>
      <c r="AD516" s="54"/>
      <c r="AE516" s="54"/>
      <c r="AF516" s="44">
        <f t="shared" si="40"/>
        <v>8.5280000000000005</v>
      </c>
      <c r="AG516" s="44"/>
      <c r="AH516" s="44" t="s">
        <v>1007</v>
      </c>
      <c r="AI516" s="46" t="s">
        <v>1</v>
      </c>
      <c r="AJ516" s="46" t="str">
        <f>IF(I516&lt;&gt;"","-" &amp;TEXT([1]comp!$I516,"0.#") &amp;TEXT(I$1,0),"")</f>
        <v>-6.Al</v>
      </c>
      <c r="AK516" s="46" t="str">
        <f>IF(K516&lt;&gt;"","-" &amp;TEXT(comp[[#This Row],[W]],"0.#") &amp;TEXT(K$1,0),"")</f>
        <v/>
      </c>
      <c r="AL516" s="46" t="str">
        <f>IF(H516&lt;&gt;"","-" &amp;TEXT(comp[[#This Row],[Ni]],"0.#") &amp;TEXT(H$1,0),"")</f>
        <v/>
      </c>
      <c r="AM516" s="46" t="str">
        <f>IF(J516&lt;&gt;"","-" &amp;TEXT(comp[[#This Row],[Cr]],"0.#") &amp;TEXT(J$1,0),"")</f>
        <v/>
      </c>
      <c r="AN516" s="46" t="str">
        <f>IF(M516&lt;&gt;"","-" &amp;TEXT(comp[[#This Row],[Ta]],"0.#") &amp;TEXT(M$1,0),"")</f>
        <v/>
      </c>
      <c r="AO516" s="46" t="str">
        <f>IF(N516&lt;&gt;"","-" &amp;TEXT(comp[[#This Row],[Nb]],"0.#") &amp;TEXT(N$1,0),"")</f>
        <v/>
      </c>
      <c r="AP516" s="46" t="str">
        <f>IF(O516&lt;&gt;"","-" &amp;TEXT(comp[[#This Row],[V]],"0.#") &amp;TEXT(O$1,0),"")</f>
        <v/>
      </c>
      <c r="AQ516" s="46" t="str">
        <f>IF(L516&lt;&gt;"","-" &amp;TEXT(comp[[#This Row],[Ti]],"0.#") &amp;TEXT(L$1,0),"")</f>
        <v/>
      </c>
      <c r="AR516" s="46" t="str">
        <f>IF(P516&lt;&gt;"","-" &amp;TEXT(comp[[#This Row],[Mo]],"0.#") &amp;TEXT(P$1,0),"")</f>
        <v/>
      </c>
      <c r="AS516" s="46" t="str">
        <f>IF(Q516&lt;&gt;"","-" &amp;TEXT(comp[[#This Row],[C]],"0.##") &amp;TEXT(Q$1,0),"")</f>
        <v/>
      </c>
      <c r="AT516" s="46" t="str">
        <f>IF(R516&lt;&gt;"","-" &amp;TEXT(comp[[#This Row],[Zr]],"0.##") &amp;TEXT(R$1,0),"")</f>
        <v/>
      </c>
      <c r="AU516" s="46" t="str">
        <f>IF(S516&lt;&gt;"","-" &amp;TEXT(comp[[#This Row],[B]],"0.##") &amp;TEXT(S$1,0),"")</f>
        <v/>
      </c>
      <c r="AV516" s="46" t="str">
        <f>IF(T516&lt;&gt;"","-" &amp;TEXT(comp[[#This Row],[Ir]],"0.#") &amp;TEXT(T$1,0),"")</f>
        <v/>
      </c>
      <c r="AW516" s="46" t="str">
        <f>IF(U516&lt;&gt;"","-" &amp;TEXT(comp[[#This Row],[Re]],"0.#") &amp;TEXT(U$1,0),"")</f>
        <v/>
      </c>
      <c r="AX516" s="46" t="str">
        <f>IF(V516&lt;&gt;"","-" &amp;TEXT(comp[[#This Row],[Si]],"0.#") &amp;TEXT(V$1,0),"")</f>
        <v/>
      </c>
      <c r="AY516" s="46" t="str">
        <f>IF(W516&lt;&gt;"","-" &amp;TEXT(comp[[#This Row],[Fe]],"0.#") &amp;TEXT(W$1,0),"")</f>
        <v/>
      </c>
      <c r="AZ516" s="46" t="str">
        <f>IF(X516&lt;&gt;"","-" &amp;TEXT(comp[[#This Row],[Y]],"0.#") &amp;TEXT(X$1,0),"")</f>
        <v/>
      </c>
      <c r="BA516" s="46" t="str">
        <f>IF(Y516&lt;&gt;"","-" &amp;TEXT(comp[[#This Row],[Hf]],"0.#") &amp;TEXT(Y$1,0),"")</f>
        <v/>
      </c>
      <c r="BB516" s="46" t="str">
        <f>IF(Z516&lt;&gt;"","-" &amp;TEXT(comp[[#This Row],[Ge]],"0.#") &amp;TEXT(Z$1,0),"")</f>
        <v/>
      </c>
      <c r="BC516" s="46" t="str">
        <f>IF(AA516&lt;&gt;"","-" &amp;TEXT(comp[[#This Row],[Mn]],"0.#") &amp;TEXT(AA$1,0),"")</f>
        <v/>
      </c>
      <c r="BD516" s="46" t="str">
        <f>IF(AB516&lt;&gt;"","-" &amp;TEXT(comp[[#This Row],[Sc]],"0.#") &amp;TEXT(AB$1,0),"")</f>
        <v/>
      </c>
      <c r="BE516" s="46" t="str">
        <f>IF(AC516&lt;&gt;"","-" &amp;TEXT(comp[[#This Row],[Ru]],"0.#") &amp;TEXT(AC$1,0),"")</f>
        <v/>
      </c>
      <c r="BF516" s="46" t="str">
        <f>IF(AD516&lt;&gt;"","-" &amp;TEXT(comp[[#This Row],[Ce]],"0.#") &amp;TEXT(AD$1,0),"")</f>
        <v/>
      </c>
      <c r="BG516" s="46" t="str">
        <f>IF(AE516&lt;&gt;"","-" &amp;TEXT([1]comp!$AE516,"0.#") &amp;TEXT(AE$1,0),"")</f>
        <v/>
      </c>
      <c r="BH516" s="44" t="str">
        <f>[1]comp!$D516 &amp; [1]comp!$E516</f>
        <v>Co-6Alur Rehman, H. &amp; Rehman, H. Solid solution strengthening and diffusion in nickel- and cobalt-based superalloys. (2016).</v>
      </c>
      <c r="BI516" s="63" t="str">
        <f t="shared" si="43"/>
        <v>Co-6.Al</v>
      </c>
      <c r="BJ516" s="44" t="s">
        <v>2059</v>
      </c>
      <c r="BK516" t="str">
        <f t="shared" si="44"/>
        <v>-6.Al</v>
      </c>
      <c r="BL516"/>
      <c r="BM516"/>
      <c r="BN516"/>
      <c r="BO516"/>
    </row>
    <row r="517" spans="1:67" s="31" customFormat="1" x14ac:dyDescent="0.3">
      <c r="A517" s="26" t="str">
        <f t="shared" si="41"/>
        <v>Co-6.V</v>
      </c>
      <c r="B517" s="60" t="s">
        <v>1481</v>
      </c>
      <c r="C517" s="60" t="s">
        <v>3119</v>
      </c>
      <c r="D517" s="65" t="s">
        <v>997</v>
      </c>
      <c r="E517" s="44" t="s">
        <v>994</v>
      </c>
      <c r="F517" s="44">
        <v>548</v>
      </c>
      <c r="G517" s="54">
        <f t="shared" si="42"/>
        <v>94</v>
      </c>
      <c r="H517" s="54"/>
      <c r="I517" s="54"/>
      <c r="J517" s="54"/>
      <c r="K517" s="54"/>
      <c r="L517" s="54"/>
      <c r="M517" s="54"/>
      <c r="N517" s="54"/>
      <c r="O517" s="54">
        <v>6</v>
      </c>
      <c r="P517" s="54"/>
      <c r="Q517" s="50"/>
      <c r="R517" s="50"/>
      <c r="S517" s="50"/>
      <c r="T517" s="54"/>
      <c r="U517" s="54"/>
      <c r="V517" s="54"/>
      <c r="W517" s="54"/>
      <c r="X517" s="54"/>
      <c r="Y517" s="54"/>
      <c r="Z517" s="54"/>
      <c r="AA517" s="54"/>
      <c r="AB517" s="54"/>
      <c r="AC517" s="54"/>
      <c r="AD517" s="54"/>
      <c r="AE517" s="54"/>
      <c r="AF517" s="44">
        <f t="shared" si="40"/>
        <v>8.7325999999999997</v>
      </c>
      <c r="AG517" s="44"/>
      <c r="AH517" s="44" t="s">
        <v>1007</v>
      </c>
      <c r="AI517" s="46" t="s">
        <v>1</v>
      </c>
      <c r="AJ517" s="46" t="str">
        <f>IF(I517&lt;&gt;"","-" &amp;TEXT([1]comp!$I517,"0.#") &amp;TEXT(I$1,0),"")</f>
        <v/>
      </c>
      <c r="AK517" s="46" t="str">
        <f>IF(K517&lt;&gt;"","-" &amp;TEXT(comp[[#This Row],[W]],"0.#") &amp;TEXT(K$1,0),"")</f>
        <v/>
      </c>
      <c r="AL517" s="46" t="str">
        <f>IF(H517&lt;&gt;"","-" &amp;TEXT(comp[[#This Row],[Ni]],"0.#") &amp;TEXT(H$1,0),"")</f>
        <v/>
      </c>
      <c r="AM517" s="46" t="str">
        <f>IF(J517&lt;&gt;"","-" &amp;TEXT(comp[[#This Row],[Cr]],"0.#") &amp;TEXT(J$1,0),"")</f>
        <v/>
      </c>
      <c r="AN517" s="46" t="str">
        <f>IF(M517&lt;&gt;"","-" &amp;TEXT(comp[[#This Row],[Ta]],"0.#") &amp;TEXT(M$1,0),"")</f>
        <v/>
      </c>
      <c r="AO517" s="46" t="str">
        <f>IF(N517&lt;&gt;"","-" &amp;TEXT(comp[[#This Row],[Nb]],"0.#") &amp;TEXT(N$1,0),"")</f>
        <v/>
      </c>
      <c r="AP517" s="46" t="str">
        <f>IF(O517&lt;&gt;"","-" &amp;TEXT(comp[[#This Row],[V]],"0.#") &amp;TEXT(O$1,0),"")</f>
        <v>-6.V</v>
      </c>
      <c r="AQ517" s="46" t="str">
        <f>IF(L517&lt;&gt;"","-" &amp;TEXT(comp[[#This Row],[Ti]],"0.#") &amp;TEXT(L$1,0),"")</f>
        <v/>
      </c>
      <c r="AR517" s="46" t="str">
        <f>IF(P517&lt;&gt;"","-" &amp;TEXT(comp[[#This Row],[Mo]],"0.#") &amp;TEXT(P$1,0),"")</f>
        <v/>
      </c>
      <c r="AS517" s="46" t="str">
        <f>IF(Q517&lt;&gt;"","-" &amp;TEXT(comp[[#This Row],[C]],"0.##") &amp;TEXT(Q$1,0),"")</f>
        <v/>
      </c>
      <c r="AT517" s="46" t="str">
        <f>IF(R517&lt;&gt;"","-" &amp;TEXT(comp[[#This Row],[Zr]],"0.##") &amp;TEXT(R$1,0),"")</f>
        <v/>
      </c>
      <c r="AU517" s="46" t="str">
        <f>IF(S517&lt;&gt;"","-" &amp;TEXT(comp[[#This Row],[B]],"0.##") &amp;TEXT(S$1,0),"")</f>
        <v/>
      </c>
      <c r="AV517" s="46" t="str">
        <f>IF(T517&lt;&gt;"","-" &amp;TEXT(comp[[#This Row],[Ir]],"0.#") &amp;TEXT(T$1,0),"")</f>
        <v/>
      </c>
      <c r="AW517" s="46" t="str">
        <f>IF(U517&lt;&gt;"","-" &amp;TEXT(comp[[#This Row],[Re]],"0.#") &amp;TEXT(U$1,0),"")</f>
        <v/>
      </c>
      <c r="AX517" s="46" t="str">
        <f>IF(V517&lt;&gt;"","-" &amp;TEXT(comp[[#This Row],[Si]],"0.#") &amp;TEXT(V$1,0),"")</f>
        <v/>
      </c>
      <c r="AY517" s="46" t="str">
        <f>IF(W517&lt;&gt;"","-" &amp;TEXT(comp[[#This Row],[Fe]],"0.#") &amp;TEXT(W$1,0),"")</f>
        <v/>
      </c>
      <c r="AZ517" s="46" t="str">
        <f>IF(X517&lt;&gt;"","-" &amp;TEXT(comp[[#This Row],[Y]],"0.#") &amp;TEXT(X$1,0),"")</f>
        <v/>
      </c>
      <c r="BA517" s="46" t="str">
        <f>IF(Y517&lt;&gt;"","-" &amp;TEXT(comp[[#This Row],[Hf]],"0.#") &amp;TEXT(Y$1,0),"")</f>
        <v/>
      </c>
      <c r="BB517" s="46" t="str">
        <f>IF(Z517&lt;&gt;"","-" &amp;TEXT(comp[[#This Row],[Ge]],"0.#") &amp;TEXT(Z$1,0),"")</f>
        <v/>
      </c>
      <c r="BC517" s="46" t="str">
        <f>IF(AA517&lt;&gt;"","-" &amp;TEXT(comp[[#This Row],[Mn]],"0.#") &amp;TEXT(AA$1,0),"")</f>
        <v/>
      </c>
      <c r="BD517" s="46" t="str">
        <f>IF(AB517&lt;&gt;"","-" &amp;TEXT(comp[[#This Row],[Sc]],"0.#") &amp;TEXT(AB$1,0),"")</f>
        <v/>
      </c>
      <c r="BE517" s="46" t="str">
        <f>IF(AC517&lt;&gt;"","-" &amp;TEXT(comp[[#This Row],[Ru]],"0.#") &amp;TEXT(AC$1,0),"")</f>
        <v/>
      </c>
      <c r="BF517" s="46" t="str">
        <f>IF(AD517&lt;&gt;"","-" &amp;TEXT(comp[[#This Row],[Ce]],"0.#") &amp;TEXT(AD$1,0),"")</f>
        <v/>
      </c>
      <c r="BG517" s="46" t="str">
        <f>IF(AE517&lt;&gt;"","-" &amp;TEXT([1]comp!$AE517,"0.#") &amp;TEXT(AE$1,0),"")</f>
        <v/>
      </c>
      <c r="BH517" s="44" t="str">
        <f>[1]comp!$D517 &amp; [1]comp!$E517</f>
        <v>Co-6Vur Rehman, H. &amp; Rehman, H. Solid solution strengthening and diffusion in nickel- and cobalt-based superalloys. (2016).</v>
      </c>
      <c r="BI517" s="63" t="str">
        <f t="shared" si="43"/>
        <v>Co-6.V</v>
      </c>
      <c r="BJ517" s="44" t="s">
        <v>2060</v>
      </c>
      <c r="BK517" t="str">
        <f t="shared" si="44"/>
        <v>-6.V</v>
      </c>
      <c r="BL517"/>
      <c r="BM517"/>
      <c r="BN517"/>
      <c r="BO517"/>
    </row>
    <row r="518" spans="1:67" s="31" customFormat="1" x14ac:dyDescent="0.3">
      <c r="A518" s="26" t="str">
        <f t="shared" si="41"/>
        <v>Co-6.Cr</v>
      </c>
      <c r="B518" s="60" t="s">
        <v>1481</v>
      </c>
      <c r="C518" s="60" t="s">
        <v>3120</v>
      </c>
      <c r="D518" s="65" t="s">
        <v>998</v>
      </c>
      <c r="E518" s="44" t="s">
        <v>994</v>
      </c>
      <c r="F518" s="44">
        <v>549</v>
      </c>
      <c r="G518" s="54">
        <f t="shared" si="42"/>
        <v>94</v>
      </c>
      <c r="H518" s="54"/>
      <c r="I518" s="54"/>
      <c r="J518" s="54">
        <v>6</v>
      </c>
      <c r="K518" s="54"/>
      <c r="L518" s="54"/>
      <c r="M518" s="54"/>
      <c r="N518" s="54"/>
      <c r="O518" s="54"/>
      <c r="P518" s="54"/>
      <c r="Q518" s="50"/>
      <c r="R518" s="50"/>
      <c r="S518" s="50"/>
      <c r="T518" s="54"/>
      <c r="U518" s="54"/>
      <c r="V518" s="54"/>
      <c r="W518" s="54"/>
      <c r="X518" s="54"/>
      <c r="Y518" s="54"/>
      <c r="Z518" s="54"/>
      <c r="AA518" s="54"/>
      <c r="AB518" s="54"/>
      <c r="AC518" s="54"/>
      <c r="AD518" s="54"/>
      <c r="AE518" s="54"/>
      <c r="AF518" s="44">
        <f t="shared" si="40"/>
        <v>8.7973999999999997</v>
      </c>
      <c r="AG518" s="44"/>
      <c r="AH518" s="44" t="s">
        <v>1007</v>
      </c>
      <c r="AI518" s="46" t="s">
        <v>1</v>
      </c>
      <c r="AJ518" s="46" t="str">
        <f>IF(I518&lt;&gt;"","-" &amp;TEXT([1]comp!$I518,"0.#") &amp;TEXT(I$1,0),"")</f>
        <v/>
      </c>
      <c r="AK518" s="46" t="str">
        <f>IF(K518&lt;&gt;"","-" &amp;TEXT(comp[[#This Row],[W]],"0.#") &amp;TEXT(K$1,0),"")</f>
        <v/>
      </c>
      <c r="AL518" s="46" t="str">
        <f>IF(H518&lt;&gt;"","-" &amp;TEXT(comp[[#This Row],[Ni]],"0.#") &amp;TEXT(H$1,0),"")</f>
        <v/>
      </c>
      <c r="AM518" s="46" t="str">
        <f>IF(J518&lt;&gt;"","-" &amp;TEXT(comp[[#This Row],[Cr]],"0.#") &amp;TEXT(J$1,0),"")</f>
        <v>-6.Cr</v>
      </c>
      <c r="AN518" s="46" t="str">
        <f>IF(M518&lt;&gt;"","-" &amp;TEXT(comp[[#This Row],[Ta]],"0.#") &amp;TEXT(M$1,0),"")</f>
        <v/>
      </c>
      <c r="AO518" s="46" t="str">
        <f>IF(N518&lt;&gt;"","-" &amp;TEXT(comp[[#This Row],[Nb]],"0.#") &amp;TEXT(N$1,0),"")</f>
        <v/>
      </c>
      <c r="AP518" s="46" t="str">
        <f>IF(O518&lt;&gt;"","-" &amp;TEXT(comp[[#This Row],[V]],"0.#") &amp;TEXT(O$1,0),"")</f>
        <v/>
      </c>
      <c r="AQ518" s="46" t="str">
        <f>IF(L518&lt;&gt;"","-" &amp;TEXT(comp[[#This Row],[Ti]],"0.#") &amp;TEXT(L$1,0),"")</f>
        <v/>
      </c>
      <c r="AR518" s="46" t="str">
        <f>IF(P518&lt;&gt;"","-" &amp;TEXT(comp[[#This Row],[Mo]],"0.#") &amp;TEXT(P$1,0),"")</f>
        <v/>
      </c>
      <c r="AS518" s="46" t="str">
        <f>IF(Q518&lt;&gt;"","-" &amp;TEXT(comp[[#This Row],[C]],"0.##") &amp;TEXT(Q$1,0),"")</f>
        <v/>
      </c>
      <c r="AT518" s="46" t="str">
        <f>IF(R518&lt;&gt;"","-" &amp;TEXT(comp[[#This Row],[Zr]],"0.##") &amp;TEXT(R$1,0),"")</f>
        <v/>
      </c>
      <c r="AU518" s="46" t="str">
        <f>IF(S518&lt;&gt;"","-" &amp;TEXT(comp[[#This Row],[B]],"0.##") &amp;TEXT(S$1,0),"")</f>
        <v/>
      </c>
      <c r="AV518" s="46" t="str">
        <f>IF(T518&lt;&gt;"","-" &amp;TEXT(comp[[#This Row],[Ir]],"0.#") &amp;TEXT(T$1,0),"")</f>
        <v/>
      </c>
      <c r="AW518" s="46" t="str">
        <f>IF(U518&lt;&gt;"","-" &amp;TEXT(comp[[#This Row],[Re]],"0.#") &amp;TEXT(U$1,0),"")</f>
        <v/>
      </c>
      <c r="AX518" s="46" t="str">
        <f>IF(V518&lt;&gt;"","-" &amp;TEXT(comp[[#This Row],[Si]],"0.#") &amp;TEXT(V$1,0),"")</f>
        <v/>
      </c>
      <c r="AY518" s="46" t="str">
        <f>IF(W518&lt;&gt;"","-" &amp;TEXT(comp[[#This Row],[Fe]],"0.#") &amp;TEXT(W$1,0),"")</f>
        <v/>
      </c>
      <c r="AZ518" s="46" t="str">
        <f>IF(X518&lt;&gt;"","-" &amp;TEXT(comp[[#This Row],[Y]],"0.#") &amp;TEXT(X$1,0),"")</f>
        <v/>
      </c>
      <c r="BA518" s="46" t="str">
        <f>IF(Y518&lt;&gt;"","-" &amp;TEXT(comp[[#This Row],[Hf]],"0.#") &amp;TEXT(Y$1,0),"")</f>
        <v/>
      </c>
      <c r="BB518" s="46" t="str">
        <f>IF(Z518&lt;&gt;"","-" &amp;TEXT(comp[[#This Row],[Ge]],"0.#") &amp;TEXT(Z$1,0),"")</f>
        <v/>
      </c>
      <c r="BC518" s="46" t="str">
        <f>IF(AA518&lt;&gt;"","-" &amp;TEXT(comp[[#This Row],[Mn]],"0.#") &amp;TEXT(AA$1,0),"")</f>
        <v/>
      </c>
      <c r="BD518" s="46" t="str">
        <f>IF(AB518&lt;&gt;"","-" &amp;TEXT(comp[[#This Row],[Sc]],"0.#") &amp;TEXT(AB$1,0),"")</f>
        <v/>
      </c>
      <c r="BE518" s="46" t="str">
        <f>IF(AC518&lt;&gt;"","-" &amp;TEXT(comp[[#This Row],[Ru]],"0.#") &amp;TEXT(AC$1,0),"")</f>
        <v/>
      </c>
      <c r="BF518" s="46" t="str">
        <f>IF(AD518&lt;&gt;"","-" &amp;TEXT(comp[[#This Row],[Ce]],"0.#") &amp;TEXT(AD$1,0),"")</f>
        <v/>
      </c>
      <c r="BG518" s="46" t="str">
        <f>IF(AE518&lt;&gt;"","-" &amp;TEXT([1]comp!$AE518,"0.#") &amp;TEXT(AE$1,0),"")</f>
        <v/>
      </c>
      <c r="BH518" s="44" t="str">
        <f>[1]comp!$D518 &amp; [1]comp!$E518</f>
        <v>Co-6Crur Rehman, H. &amp; Rehman, H. Solid solution strengthening and diffusion in nickel- and cobalt-based superalloys. (2016).</v>
      </c>
      <c r="BI518" s="63" t="str">
        <f t="shared" si="43"/>
        <v>Co-6.Cr</v>
      </c>
      <c r="BJ518" s="44" t="s">
        <v>2061</v>
      </c>
      <c r="BK518" t="str">
        <f t="shared" si="44"/>
        <v>-6.Cr</v>
      </c>
      <c r="BL518"/>
      <c r="BM518"/>
      <c r="BN518"/>
      <c r="BO518"/>
    </row>
    <row r="519" spans="1:67" s="31" customFormat="1" x14ac:dyDescent="0.3">
      <c r="A519" s="26" t="str">
        <f t="shared" si="41"/>
        <v>Co-6.Mn</v>
      </c>
      <c r="B519" s="60" t="s">
        <v>1481</v>
      </c>
      <c r="C519" s="60" t="s">
        <v>3121</v>
      </c>
      <c r="D519" s="65" t="s">
        <v>999</v>
      </c>
      <c r="E519" s="44" t="s">
        <v>994</v>
      </c>
      <c r="F519" s="44">
        <v>550</v>
      </c>
      <c r="G519" s="54">
        <f t="shared" si="42"/>
        <v>94</v>
      </c>
      <c r="H519" s="54"/>
      <c r="I519" s="54"/>
      <c r="J519" s="54"/>
      <c r="K519" s="54"/>
      <c r="L519" s="54"/>
      <c r="M519" s="54"/>
      <c r="N519" s="54"/>
      <c r="O519" s="54"/>
      <c r="P519" s="54"/>
      <c r="Q519" s="50"/>
      <c r="R519" s="50"/>
      <c r="S519" s="50"/>
      <c r="T519" s="54"/>
      <c r="U519" s="54"/>
      <c r="V519" s="54"/>
      <c r="W519" s="54"/>
      <c r="X519" s="54"/>
      <c r="Y519" s="54"/>
      <c r="Z519" s="54"/>
      <c r="AA519" s="54">
        <v>6</v>
      </c>
      <c r="AB519" s="54"/>
      <c r="AC519" s="54"/>
      <c r="AD519" s="54"/>
      <c r="AE519" s="54"/>
      <c r="AF519" s="44">
        <f t="shared" si="40"/>
        <v>8.8142000000000014</v>
      </c>
      <c r="AG519" s="44"/>
      <c r="AH519" s="44" t="s">
        <v>1007</v>
      </c>
      <c r="AI519" s="46" t="s">
        <v>1</v>
      </c>
      <c r="AJ519" s="46" t="str">
        <f>IF(I519&lt;&gt;"","-" &amp;TEXT([1]comp!$I519,"0.#") &amp;TEXT(I$1,0),"")</f>
        <v/>
      </c>
      <c r="AK519" s="46" t="str">
        <f>IF(K519&lt;&gt;"","-" &amp;TEXT(comp[[#This Row],[W]],"0.#") &amp;TEXT(K$1,0),"")</f>
        <v/>
      </c>
      <c r="AL519" s="46" t="str">
        <f>IF(H519&lt;&gt;"","-" &amp;TEXT(comp[[#This Row],[Ni]],"0.#") &amp;TEXT(H$1,0),"")</f>
        <v/>
      </c>
      <c r="AM519" s="46" t="str">
        <f>IF(J519&lt;&gt;"","-" &amp;TEXT(comp[[#This Row],[Cr]],"0.#") &amp;TEXT(J$1,0),"")</f>
        <v/>
      </c>
      <c r="AN519" s="46" t="str">
        <f>IF(M519&lt;&gt;"","-" &amp;TEXT(comp[[#This Row],[Ta]],"0.#") &amp;TEXT(M$1,0),"")</f>
        <v/>
      </c>
      <c r="AO519" s="46" t="str">
        <f>IF(N519&lt;&gt;"","-" &amp;TEXT(comp[[#This Row],[Nb]],"0.#") &amp;TEXT(N$1,0),"")</f>
        <v/>
      </c>
      <c r="AP519" s="46" t="str">
        <f>IF(O519&lt;&gt;"","-" &amp;TEXT(comp[[#This Row],[V]],"0.#") &amp;TEXT(O$1,0),"")</f>
        <v/>
      </c>
      <c r="AQ519" s="46" t="str">
        <f>IF(L519&lt;&gt;"","-" &amp;TEXT(comp[[#This Row],[Ti]],"0.#") &amp;TEXT(L$1,0),"")</f>
        <v/>
      </c>
      <c r="AR519" s="46" t="str">
        <f>IF(P519&lt;&gt;"","-" &amp;TEXT(comp[[#This Row],[Mo]],"0.#") &amp;TEXT(P$1,0),"")</f>
        <v/>
      </c>
      <c r="AS519" s="46" t="str">
        <f>IF(Q519&lt;&gt;"","-" &amp;TEXT(comp[[#This Row],[C]],"0.##") &amp;TEXT(Q$1,0),"")</f>
        <v/>
      </c>
      <c r="AT519" s="46" t="str">
        <f>IF(R519&lt;&gt;"","-" &amp;TEXT(comp[[#This Row],[Zr]],"0.##") &amp;TEXT(R$1,0),"")</f>
        <v/>
      </c>
      <c r="AU519" s="46" t="str">
        <f>IF(S519&lt;&gt;"","-" &amp;TEXT(comp[[#This Row],[B]],"0.##") &amp;TEXT(S$1,0),"")</f>
        <v/>
      </c>
      <c r="AV519" s="46" t="str">
        <f>IF(T519&lt;&gt;"","-" &amp;TEXT(comp[[#This Row],[Ir]],"0.#") &amp;TEXT(T$1,0),"")</f>
        <v/>
      </c>
      <c r="AW519" s="46" t="str">
        <f>IF(U519&lt;&gt;"","-" &amp;TEXT(comp[[#This Row],[Re]],"0.#") &amp;TEXT(U$1,0),"")</f>
        <v/>
      </c>
      <c r="AX519" s="46" t="str">
        <f>IF(V519&lt;&gt;"","-" &amp;TEXT(comp[[#This Row],[Si]],"0.#") &amp;TEXT(V$1,0),"")</f>
        <v/>
      </c>
      <c r="AY519" s="46" t="str">
        <f>IF(W519&lt;&gt;"","-" &amp;TEXT(comp[[#This Row],[Fe]],"0.#") &amp;TEXT(W$1,0),"")</f>
        <v/>
      </c>
      <c r="AZ519" s="46" t="str">
        <f>IF(X519&lt;&gt;"","-" &amp;TEXT(comp[[#This Row],[Y]],"0.#") &amp;TEXT(X$1,0),"")</f>
        <v/>
      </c>
      <c r="BA519" s="46" t="str">
        <f>IF(Y519&lt;&gt;"","-" &amp;TEXT(comp[[#This Row],[Hf]],"0.#") &amp;TEXT(Y$1,0),"")</f>
        <v/>
      </c>
      <c r="BB519" s="46" t="str">
        <f>IF(Z519&lt;&gt;"","-" &amp;TEXT(comp[[#This Row],[Ge]],"0.#") &amp;TEXT(Z$1,0),"")</f>
        <v/>
      </c>
      <c r="BC519" s="46" t="str">
        <f>IF(AA519&lt;&gt;"","-" &amp;TEXT(comp[[#This Row],[Mn]],"0.#") &amp;TEXT(AA$1,0),"")</f>
        <v>-6.Mn</v>
      </c>
      <c r="BD519" s="46" t="str">
        <f>IF(AB519&lt;&gt;"","-" &amp;TEXT(comp[[#This Row],[Sc]],"0.#") &amp;TEXT(AB$1,0),"")</f>
        <v/>
      </c>
      <c r="BE519" s="46" t="str">
        <f>IF(AC519&lt;&gt;"","-" &amp;TEXT(comp[[#This Row],[Ru]],"0.#") &amp;TEXT(AC$1,0),"")</f>
        <v/>
      </c>
      <c r="BF519" s="46" t="str">
        <f>IF(AD519&lt;&gt;"","-" &amp;TEXT(comp[[#This Row],[Ce]],"0.#") &amp;TEXT(AD$1,0),"")</f>
        <v/>
      </c>
      <c r="BG519" s="46" t="str">
        <f>IF(AE519&lt;&gt;"","-" &amp;TEXT([1]comp!$AE519,"0.#") &amp;TEXT(AE$1,0),"")</f>
        <v/>
      </c>
      <c r="BH519" s="44" t="str">
        <f>[1]comp!$D519 &amp; [1]comp!$E519</f>
        <v>Co-6Mnur Rehman, H. &amp; Rehman, H. Solid solution strengthening and diffusion in nickel- and cobalt-based superalloys. (2016).</v>
      </c>
      <c r="BI519" s="63" t="str">
        <f t="shared" si="43"/>
        <v>Co-6.Mn</v>
      </c>
      <c r="BJ519" s="44" t="s">
        <v>2062</v>
      </c>
      <c r="BK519" t="str">
        <f t="shared" si="44"/>
        <v>-6.Mn</v>
      </c>
      <c r="BL519"/>
      <c r="BM519"/>
      <c r="BN519"/>
      <c r="BO519"/>
    </row>
    <row r="520" spans="1:67" s="31" customFormat="1" x14ac:dyDescent="0.3">
      <c r="A520" s="26" t="str">
        <f t="shared" si="41"/>
        <v>Co-6.Fe</v>
      </c>
      <c r="B520" s="60" t="s">
        <v>1481</v>
      </c>
      <c r="C520" s="60" t="s">
        <v>3122</v>
      </c>
      <c r="D520" s="65" t="s">
        <v>1000</v>
      </c>
      <c r="E520" s="44" t="s">
        <v>994</v>
      </c>
      <c r="F520" s="44">
        <v>551</v>
      </c>
      <c r="G520" s="54">
        <f t="shared" si="42"/>
        <v>94</v>
      </c>
      <c r="H520" s="54"/>
      <c r="I520" s="54"/>
      <c r="J520" s="54"/>
      <c r="K520" s="54"/>
      <c r="L520" s="54"/>
      <c r="M520" s="54"/>
      <c r="N520" s="54"/>
      <c r="O520" s="54"/>
      <c r="P520" s="54"/>
      <c r="Q520" s="50"/>
      <c r="R520" s="50"/>
      <c r="S520" s="50"/>
      <c r="T520" s="54"/>
      <c r="U520" s="54"/>
      <c r="V520" s="54"/>
      <c r="W520" s="54">
        <v>6</v>
      </c>
      <c r="X520" s="54"/>
      <c r="Y520" s="54"/>
      <c r="Z520" s="54"/>
      <c r="AA520" s="54"/>
      <c r="AB520" s="54"/>
      <c r="AC520" s="54"/>
      <c r="AD520" s="54"/>
      <c r="AE520" s="54"/>
      <c r="AF520" s="44">
        <f t="shared" ref="AF520:AF583" si="45">(G520*$G$2+I520*$I$2+K520*$K$2+H520*H$2+J520*J$2+M520*M$2+N520*N$2+O520*O$2+L520*L$2+P520*P$2+Q520*Q$2+R520*R$2+S520*S$2+T520*T$2+U520*U$2+V520*V$2+W520*W$2+X520*X$2+Y520*Y$2+Z520*Z$2+AA520*AA$2+AB520*AB$2+AC520*AC$2+AD520*AD$2)/100</f>
        <v>8.8384400000000003</v>
      </c>
      <c r="AG520" s="44"/>
      <c r="AH520" s="44" t="s">
        <v>1007</v>
      </c>
      <c r="AI520" s="46" t="s">
        <v>1</v>
      </c>
      <c r="AJ520" s="46" t="str">
        <f>IF(I520&lt;&gt;"","-" &amp;TEXT([1]comp!$I520,"0.#") &amp;TEXT(I$1,0),"")</f>
        <v/>
      </c>
      <c r="AK520" s="46" t="str">
        <f>IF(K520&lt;&gt;"","-" &amp;TEXT(comp[[#This Row],[W]],"0.#") &amp;TEXT(K$1,0),"")</f>
        <v/>
      </c>
      <c r="AL520" s="46" t="str">
        <f>IF(H520&lt;&gt;"","-" &amp;TEXT(comp[[#This Row],[Ni]],"0.#") &amp;TEXT(H$1,0),"")</f>
        <v/>
      </c>
      <c r="AM520" s="46" t="str">
        <f>IF(J520&lt;&gt;"","-" &amp;TEXT(comp[[#This Row],[Cr]],"0.#") &amp;TEXT(J$1,0),"")</f>
        <v/>
      </c>
      <c r="AN520" s="46" t="str">
        <f>IF(M520&lt;&gt;"","-" &amp;TEXT(comp[[#This Row],[Ta]],"0.#") &amp;TEXT(M$1,0),"")</f>
        <v/>
      </c>
      <c r="AO520" s="46" t="str">
        <f>IF(N520&lt;&gt;"","-" &amp;TEXT(comp[[#This Row],[Nb]],"0.#") &amp;TEXT(N$1,0),"")</f>
        <v/>
      </c>
      <c r="AP520" s="46" t="str">
        <f>IF(O520&lt;&gt;"","-" &amp;TEXT(comp[[#This Row],[V]],"0.#") &amp;TEXT(O$1,0),"")</f>
        <v/>
      </c>
      <c r="AQ520" s="46" t="str">
        <f>IF(L520&lt;&gt;"","-" &amp;TEXT(comp[[#This Row],[Ti]],"0.#") &amp;TEXT(L$1,0),"")</f>
        <v/>
      </c>
      <c r="AR520" s="46" t="str">
        <f>IF(P520&lt;&gt;"","-" &amp;TEXT(comp[[#This Row],[Mo]],"0.#") &amp;TEXT(P$1,0),"")</f>
        <v/>
      </c>
      <c r="AS520" s="46" t="str">
        <f>IF(Q520&lt;&gt;"","-" &amp;TEXT(comp[[#This Row],[C]],"0.##") &amp;TEXT(Q$1,0),"")</f>
        <v/>
      </c>
      <c r="AT520" s="46" t="str">
        <f>IF(R520&lt;&gt;"","-" &amp;TEXT(comp[[#This Row],[Zr]],"0.##") &amp;TEXT(R$1,0),"")</f>
        <v/>
      </c>
      <c r="AU520" s="46" t="str">
        <f>IF(S520&lt;&gt;"","-" &amp;TEXT(comp[[#This Row],[B]],"0.##") &amp;TEXT(S$1,0),"")</f>
        <v/>
      </c>
      <c r="AV520" s="46" t="str">
        <f>IF(T520&lt;&gt;"","-" &amp;TEXT(comp[[#This Row],[Ir]],"0.#") &amp;TEXT(T$1,0),"")</f>
        <v/>
      </c>
      <c r="AW520" s="46" t="str">
        <f>IF(U520&lt;&gt;"","-" &amp;TEXT(comp[[#This Row],[Re]],"0.#") &amp;TEXT(U$1,0),"")</f>
        <v/>
      </c>
      <c r="AX520" s="46" t="str">
        <f>IF(V520&lt;&gt;"","-" &amp;TEXT(comp[[#This Row],[Si]],"0.#") &amp;TEXT(V$1,0),"")</f>
        <v/>
      </c>
      <c r="AY520" s="46" t="str">
        <f>IF(W520&lt;&gt;"","-" &amp;TEXT(comp[[#This Row],[Fe]],"0.#") &amp;TEXT(W$1,0),"")</f>
        <v>-6.Fe</v>
      </c>
      <c r="AZ520" s="46" t="str">
        <f>IF(X520&lt;&gt;"","-" &amp;TEXT(comp[[#This Row],[Y]],"0.#") &amp;TEXT(X$1,0),"")</f>
        <v/>
      </c>
      <c r="BA520" s="46" t="str">
        <f>IF(Y520&lt;&gt;"","-" &amp;TEXT(comp[[#This Row],[Hf]],"0.#") &amp;TEXT(Y$1,0),"")</f>
        <v/>
      </c>
      <c r="BB520" s="46" t="str">
        <f>IF(Z520&lt;&gt;"","-" &amp;TEXT(comp[[#This Row],[Ge]],"0.#") &amp;TEXT(Z$1,0),"")</f>
        <v/>
      </c>
      <c r="BC520" s="46" t="str">
        <f>IF(AA520&lt;&gt;"","-" &amp;TEXT(comp[[#This Row],[Mn]],"0.#") &amp;TEXT(AA$1,0),"")</f>
        <v/>
      </c>
      <c r="BD520" s="46" t="str">
        <f>IF(AB520&lt;&gt;"","-" &amp;TEXT(comp[[#This Row],[Sc]],"0.#") &amp;TEXT(AB$1,0),"")</f>
        <v/>
      </c>
      <c r="BE520" s="46" t="str">
        <f>IF(AC520&lt;&gt;"","-" &amp;TEXT(comp[[#This Row],[Ru]],"0.#") &amp;TEXT(AC$1,0),"")</f>
        <v/>
      </c>
      <c r="BF520" s="46" t="str">
        <f>IF(AD520&lt;&gt;"","-" &amp;TEXT(comp[[#This Row],[Ce]],"0.#") &amp;TEXT(AD$1,0),"")</f>
        <v/>
      </c>
      <c r="BG520" s="46" t="str">
        <f>IF(AE520&lt;&gt;"","-" &amp;TEXT([1]comp!$AE520,"0.#") &amp;TEXT(AE$1,0),"")</f>
        <v/>
      </c>
      <c r="BH520" s="44" t="str">
        <f>[1]comp!$D520 &amp; [1]comp!$E520</f>
        <v>Co-6Feur Rehman, H. &amp; Rehman, H. Solid solution strengthening and diffusion in nickel- and cobalt-based superalloys. (2016).</v>
      </c>
      <c r="BI520" s="63" t="str">
        <f t="shared" si="43"/>
        <v>Co-6.Fe</v>
      </c>
      <c r="BJ520" s="44" t="s">
        <v>2063</v>
      </c>
      <c r="BK520" t="str">
        <f t="shared" si="44"/>
        <v>-6.Fe</v>
      </c>
      <c r="BL520"/>
      <c r="BM520"/>
      <c r="BN520"/>
      <c r="BO520"/>
    </row>
    <row r="521" spans="1:67" s="31" customFormat="1" x14ac:dyDescent="0.3">
      <c r="A521" s="26" t="str">
        <f t="shared" si="41"/>
        <v>Co-3.Nb</v>
      </c>
      <c r="B521" s="60" t="s">
        <v>1481</v>
      </c>
      <c r="C521" s="60" t="s">
        <v>3123</v>
      </c>
      <c r="D521" s="65" t="s">
        <v>1001</v>
      </c>
      <c r="E521" s="44" t="s">
        <v>994</v>
      </c>
      <c r="F521" s="44">
        <v>552</v>
      </c>
      <c r="G521" s="54">
        <f t="shared" si="42"/>
        <v>97</v>
      </c>
      <c r="H521" s="54"/>
      <c r="I521" s="54"/>
      <c r="J521" s="54"/>
      <c r="K521" s="54"/>
      <c r="L521" s="54"/>
      <c r="M521" s="54"/>
      <c r="N521" s="54">
        <v>3</v>
      </c>
      <c r="O521" s="54"/>
      <c r="P521" s="54"/>
      <c r="Q521" s="50"/>
      <c r="R521" s="50"/>
      <c r="S521" s="50"/>
      <c r="T521" s="54"/>
      <c r="U521" s="54"/>
      <c r="V521" s="54"/>
      <c r="W521" s="54"/>
      <c r="X521" s="54"/>
      <c r="Y521" s="54"/>
      <c r="Z521" s="54"/>
      <c r="AA521" s="54"/>
      <c r="AB521" s="54"/>
      <c r="AC521" s="54"/>
      <c r="AD521" s="54"/>
      <c r="AE521" s="54"/>
      <c r="AF521" s="44">
        <f t="shared" si="45"/>
        <v>8.8901000000000003</v>
      </c>
      <c r="AG521" s="44"/>
      <c r="AH521" s="44" t="s">
        <v>1007</v>
      </c>
      <c r="AI521" s="46" t="s">
        <v>1</v>
      </c>
      <c r="AJ521" s="46" t="str">
        <f>IF(I521&lt;&gt;"","-" &amp;TEXT([1]comp!$I521,"0.#") &amp;TEXT(I$1,0),"")</f>
        <v/>
      </c>
      <c r="AK521" s="46" t="str">
        <f>IF(K521&lt;&gt;"","-" &amp;TEXT(comp[[#This Row],[W]],"0.#") &amp;TEXT(K$1,0),"")</f>
        <v/>
      </c>
      <c r="AL521" s="46" t="str">
        <f>IF(H521&lt;&gt;"","-" &amp;TEXT(comp[[#This Row],[Ni]],"0.#") &amp;TEXT(H$1,0),"")</f>
        <v/>
      </c>
      <c r="AM521" s="46" t="str">
        <f>IF(J521&lt;&gt;"","-" &amp;TEXT(comp[[#This Row],[Cr]],"0.#") &amp;TEXT(J$1,0),"")</f>
        <v/>
      </c>
      <c r="AN521" s="46" t="str">
        <f>IF(M521&lt;&gt;"","-" &amp;TEXT(comp[[#This Row],[Ta]],"0.#") &amp;TEXT(M$1,0),"")</f>
        <v/>
      </c>
      <c r="AO521" s="46" t="str">
        <f>IF(N521&lt;&gt;"","-" &amp;TEXT(comp[[#This Row],[Nb]],"0.#") &amp;TEXT(N$1,0),"")</f>
        <v>-3.Nb</v>
      </c>
      <c r="AP521" s="46" t="str">
        <f>IF(O521&lt;&gt;"","-" &amp;TEXT(comp[[#This Row],[V]],"0.#") &amp;TEXT(O$1,0),"")</f>
        <v/>
      </c>
      <c r="AQ521" s="46" t="str">
        <f>IF(L521&lt;&gt;"","-" &amp;TEXT(comp[[#This Row],[Ti]],"0.#") &amp;TEXT(L$1,0),"")</f>
        <v/>
      </c>
      <c r="AR521" s="46" t="str">
        <f>IF(P521&lt;&gt;"","-" &amp;TEXT(comp[[#This Row],[Mo]],"0.#") &amp;TEXT(P$1,0),"")</f>
        <v/>
      </c>
      <c r="AS521" s="46" t="str">
        <f>IF(Q521&lt;&gt;"","-" &amp;TEXT(comp[[#This Row],[C]],"0.##") &amp;TEXT(Q$1,0),"")</f>
        <v/>
      </c>
      <c r="AT521" s="46" t="str">
        <f>IF(R521&lt;&gt;"","-" &amp;TEXT(comp[[#This Row],[Zr]],"0.##") &amp;TEXT(R$1,0),"")</f>
        <v/>
      </c>
      <c r="AU521" s="46" t="str">
        <f>IF(S521&lt;&gt;"","-" &amp;TEXT(comp[[#This Row],[B]],"0.##") &amp;TEXT(S$1,0),"")</f>
        <v/>
      </c>
      <c r="AV521" s="46" t="str">
        <f>IF(T521&lt;&gt;"","-" &amp;TEXT(comp[[#This Row],[Ir]],"0.#") &amp;TEXT(T$1,0),"")</f>
        <v/>
      </c>
      <c r="AW521" s="46" t="str">
        <f>IF(U521&lt;&gt;"","-" &amp;TEXT(comp[[#This Row],[Re]],"0.#") &amp;TEXT(U$1,0),"")</f>
        <v/>
      </c>
      <c r="AX521" s="46" t="str">
        <f>IF(V521&lt;&gt;"","-" &amp;TEXT(comp[[#This Row],[Si]],"0.#") &amp;TEXT(V$1,0),"")</f>
        <v/>
      </c>
      <c r="AY521" s="46" t="str">
        <f>IF(W521&lt;&gt;"","-" &amp;TEXT(comp[[#This Row],[Fe]],"0.#") &amp;TEXT(W$1,0),"")</f>
        <v/>
      </c>
      <c r="AZ521" s="46" t="str">
        <f>IF(X521&lt;&gt;"","-" &amp;TEXT(comp[[#This Row],[Y]],"0.#") &amp;TEXT(X$1,0),"")</f>
        <v/>
      </c>
      <c r="BA521" s="46" t="str">
        <f>IF(Y521&lt;&gt;"","-" &amp;TEXT(comp[[#This Row],[Hf]],"0.#") &amp;TEXT(Y$1,0),"")</f>
        <v/>
      </c>
      <c r="BB521" s="46" t="str">
        <f>IF(Z521&lt;&gt;"","-" &amp;TEXT(comp[[#This Row],[Ge]],"0.#") &amp;TEXT(Z$1,0),"")</f>
        <v/>
      </c>
      <c r="BC521" s="46" t="str">
        <f>IF(AA521&lt;&gt;"","-" &amp;TEXT(comp[[#This Row],[Mn]],"0.#") &amp;TEXT(AA$1,0),"")</f>
        <v/>
      </c>
      <c r="BD521" s="46" t="str">
        <f>IF(AB521&lt;&gt;"","-" &amp;TEXT(comp[[#This Row],[Sc]],"0.#") &amp;TEXT(AB$1,0),"")</f>
        <v/>
      </c>
      <c r="BE521" s="46" t="str">
        <f>IF(AC521&lt;&gt;"","-" &amp;TEXT(comp[[#This Row],[Ru]],"0.#") &amp;TEXT(AC$1,0),"")</f>
        <v/>
      </c>
      <c r="BF521" s="46" t="str">
        <f>IF(AD521&lt;&gt;"","-" &amp;TEXT(comp[[#This Row],[Ce]],"0.#") &amp;TEXT(AD$1,0),"")</f>
        <v/>
      </c>
      <c r="BG521" s="46" t="str">
        <f>IF(AE521&lt;&gt;"","-" &amp;TEXT([1]comp!$AE521,"0.#") &amp;TEXT(AE$1,0),"")</f>
        <v/>
      </c>
      <c r="BH521" s="44" t="str">
        <f>[1]comp!$D521 &amp; [1]comp!$E521</f>
        <v>Co-3Nbur Rehman, H. &amp; Rehman, H. Solid solution strengthening and diffusion in nickel- and cobalt-based superalloys. (2016).</v>
      </c>
      <c r="BI521" s="63" t="str">
        <f t="shared" si="43"/>
        <v>Co-3.Nb</v>
      </c>
      <c r="BJ521" s="44" t="s">
        <v>2064</v>
      </c>
      <c r="BK521" t="str">
        <f t="shared" si="44"/>
        <v>-3.Nb</v>
      </c>
      <c r="BL521"/>
      <c r="BM521"/>
      <c r="BN521"/>
      <c r="BO521"/>
    </row>
    <row r="522" spans="1:67" s="31" customFormat="1" x14ac:dyDescent="0.3">
      <c r="A522" s="26" t="str">
        <f t="shared" si="41"/>
        <v>Co-6.Mo</v>
      </c>
      <c r="B522" s="60" t="s">
        <v>1481</v>
      </c>
      <c r="C522" s="60" t="s">
        <v>3124</v>
      </c>
      <c r="D522" s="65" t="s">
        <v>1003</v>
      </c>
      <c r="E522" s="44" t="s">
        <v>994</v>
      </c>
      <c r="F522" s="44">
        <v>553</v>
      </c>
      <c r="G522" s="54">
        <f t="shared" si="42"/>
        <v>94</v>
      </c>
      <c r="H522" s="54"/>
      <c r="I522" s="54"/>
      <c r="J522" s="54"/>
      <c r="K522" s="54"/>
      <c r="L522" s="54"/>
      <c r="M522" s="54"/>
      <c r="N522" s="54"/>
      <c r="O522" s="54"/>
      <c r="P522" s="54">
        <v>6</v>
      </c>
      <c r="Q522" s="50"/>
      <c r="R522" s="50"/>
      <c r="S522" s="50"/>
      <c r="T522" s="54"/>
      <c r="U522" s="54"/>
      <c r="V522" s="54"/>
      <c r="W522" s="54"/>
      <c r="X522" s="54"/>
      <c r="Y522" s="54"/>
      <c r="Z522" s="54"/>
      <c r="AA522" s="54"/>
      <c r="AB522" s="54"/>
      <c r="AC522" s="54"/>
      <c r="AD522" s="54"/>
      <c r="AE522" s="54"/>
      <c r="AF522" s="44">
        <f t="shared" si="45"/>
        <v>8.9827999999999992</v>
      </c>
      <c r="AG522" s="44"/>
      <c r="AH522" s="44" t="s">
        <v>1007</v>
      </c>
      <c r="AI522" s="46" t="s">
        <v>1</v>
      </c>
      <c r="AJ522" s="46" t="str">
        <f>IF(I522&lt;&gt;"","-" &amp;TEXT([1]comp!$I522,"0.#") &amp;TEXT(I$1,0),"")</f>
        <v/>
      </c>
      <c r="AK522" s="46" t="str">
        <f>IF(K522&lt;&gt;"","-" &amp;TEXT(comp[[#This Row],[W]],"0.#") &amp;TEXT(K$1,0),"")</f>
        <v/>
      </c>
      <c r="AL522" s="46" t="str">
        <f>IF(H522&lt;&gt;"","-" &amp;TEXT(comp[[#This Row],[Ni]],"0.#") &amp;TEXT(H$1,0),"")</f>
        <v/>
      </c>
      <c r="AM522" s="46" t="str">
        <f>IF(J522&lt;&gt;"","-" &amp;TEXT(comp[[#This Row],[Cr]],"0.#") &amp;TEXT(J$1,0),"")</f>
        <v/>
      </c>
      <c r="AN522" s="46" t="str">
        <f>IF(M522&lt;&gt;"","-" &amp;TEXT(comp[[#This Row],[Ta]],"0.#") &amp;TEXT(M$1,0),"")</f>
        <v/>
      </c>
      <c r="AO522" s="46" t="str">
        <f>IF(N522&lt;&gt;"","-" &amp;TEXT(comp[[#This Row],[Nb]],"0.#") &amp;TEXT(N$1,0),"")</f>
        <v/>
      </c>
      <c r="AP522" s="46" t="str">
        <f>IF(O522&lt;&gt;"","-" &amp;TEXT(comp[[#This Row],[V]],"0.#") &amp;TEXT(O$1,0),"")</f>
        <v/>
      </c>
      <c r="AQ522" s="46" t="str">
        <f>IF(L522&lt;&gt;"","-" &amp;TEXT(comp[[#This Row],[Ti]],"0.#") &amp;TEXT(L$1,0),"")</f>
        <v/>
      </c>
      <c r="AR522" s="46" t="str">
        <f>IF(P522&lt;&gt;"","-" &amp;TEXT(comp[[#This Row],[Mo]],"0.#") &amp;TEXT(P$1,0),"")</f>
        <v>-6.Mo</v>
      </c>
      <c r="AS522" s="46" t="str">
        <f>IF(Q522&lt;&gt;"","-" &amp;TEXT(comp[[#This Row],[C]],"0.##") &amp;TEXT(Q$1,0),"")</f>
        <v/>
      </c>
      <c r="AT522" s="46" t="str">
        <f>IF(R522&lt;&gt;"","-" &amp;TEXT(comp[[#This Row],[Zr]],"0.##") &amp;TEXT(R$1,0),"")</f>
        <v/>
      </c>
      <c r="AU522" s="46" t="str">
        <f>IF(S522&lt;&gt;"","-" &amp;TEXT(comp[[#This Row],[B]],"0.##") &amp;TEXT(S$1,0),"")</f>
        <v/>
      </c>
      <c r="AV522" s="46" t="str">
        <f>IF(T522&lt;&gt;"","-" &amp;TEXT(comp[[#This Row],[Ir]],"0.#") &amp;TEXT(T$1,0),"")</f>
        <v/>
      </c>
      <c r="AW522" s="46" t="str">
        <f>IF(U522&lt;&gt;"","-" &amp;TEXT(comp[[#This Row],[Re]],"0.#") &amp;TEXT(U$1,0),"")</f>
        <v/>
      </c>
      <c r="AX522" s="46" t="str">
        <f>IF(V522&lt;&gt;"","-" &amp;TEXT(comp[[#This Row],[Si]],"0.#") &amp;TEXT(V$1,0),"")</f>
        <v/>
      </c>
      <c r="AY522" s="46" t="str">
        <f>IF(W522&lt;&gt;"","-" &amp;TEXT(comp[[#This Row],[Fe]],"0.#") &amp;TEXT(W$1,0),"")</f>
        <v/>
      </c>
      <c r="AZ522" s="46" t="str">
        <f>IF(X522&lt;&gt;"","-" &amp;TEXT(comp[[#This Row],[Y]],"0.#") &amp;TEXT(X$1,0),"")</f>
        <v/>
      </c>
      <c r="BA522" s="46" t="str">
        <f>IF(Y522&lt;&gt;"","-" &amp;TEXT(comp[[#This Row],[Hf]],"0.#") &amp;TEXT(Y$1,0),"")</f>
        <v/>
      </c>
      <c r="BB522" s="46" t="str">
        <f>IF(Z522&lt;&gt;"","-" &amp;TEXT(comp[[#This Row],[Ge]],"0.#") &amp;TEXT(Z$1,0),"")</f>
        <v/>
      </c>
      <c r="BC522" s="46" t="str">
        <f>IF(AA522&lt;&gt;"","-" &amp;TEXT(comp[[#This Row],[Mn]],"0.#") &amp;TEXT(AA$1,0),"")</f>
        <v/>
      </c>
      <c r="BD522" s="46" t="str">
        <f>IF(AB522&lt;&gt;"","-" &amp;TEXT(comp[[#This Row],[Sc]],"0.#") &amp;TEXT(AB$1,0),"")</f>
        <v/>
      </c>
      <c r="BE522" s="46" t="str">
        <f>IF(AC522&lt;&gt;"","-" &amp;TEXT(comp[[#This Row],[Ru]],"0.#") &amp;TEXT(AC$1,0),"")</f>
        <v/>
      </c>
      <c r="BF522" s="46" t="str">
        <f>IF(AD522&lt;&gt;"","-" &amp;TEXT(comp[[#This Row],[Ce]],"0.#") &amp;TEXT(AD$1,0),"")</f>
        <v/>
      </c>
      <c r="BG522" s="46" t="str">
        <f>IF(AE522&lt;&gt;"","-" &amp;TEXT([1]comp!$AE522,"0.#") &amp;TEXT(AE$1,0),"")</f>
        <v/>
      </c>
      <c r="BH522" s="44" t="str">
        <f>[1]comp!$D522 &amp; [1]comp!$E522</f>
        <v>Co-6Mour Rehman, H. &amp; Rehman, H. Solid solution strengthening and diffusion in nickel- and cobalt-based superalloys. (2016).</v>
      </c>
      <c r="BI522" s="63" t="str">
        <f t="shared" si="43"/>
        <v>Co-6.Mo</v>
      </c>
      <c r="BJ522" s="44" t="s">
        <v>2065</v>
      </c>
      <c r="BK522" t="str">
        <f t="shared" si="44"/>
        <v>-6.Mo</v>
      </c>
      <c r="BL522"/>
      <c r="BM522"/>
      <c r="BN522"/>
      <c r="BO522"/>
    </row>
    <row r="523" spans="1:67" s="31" customFormat="1" x14ac:dyDescent="0.3">
      <c r="A523" s="26" t="str">
        <f t="shared" si="41"/>
        <v>Co-6.Ru</v>
      </c>
      <c r="B523" s="60" t="s">
        <v>1481</v>
      </c>
      <c r="C523" s="60" t="s">
        <v>3125</v>
      </c>
      <c r="D523" s="65" t="s">
        <v>1002</v>
      </c>
      <c r="E523" s="44" t="s">
        <v>994</v>
      </c>
      <c r="F523" s="44">
        <v>554</v>
      </c>
      <c r="G523" s="54">
        <f t="shared" si="42"/>
        <v>94</v>
      </c>
      <c r="H523" s="54"/>
      <c r="I523" s="54"/>
      <c r="J523" s="54"/>
      <c r="K523" s="54"/>
      <c r="L523" s="54"/>
      <c r="M523" s="54"/>
      <c r="N523" s="54"/>
      <c r="O523" s="54"/>
      <c r="P523" s="54"/>
      <c r="Q523" s="50"/>
      <c r="R523" s="50"/>
      <c r="S523" s="50"/>
      <c r="T523" s="54"/>
      <c r="U523" s="54"/>
      <c r="V523" s="54"/>
      <c r="W523" s="54"/>
      <c r="X523" s="54"/>
      <c r="Y523" s="54"/>
      <c r="Z523" s="54"/>
      <c r="AA523" s="54"/>
      <c r="AB523" s="54"/>
      <c r="AC523" s="54">
        <v>6</v>
      </c>
      <c r="AD523" s="54"/>
      <c r="AE523" s="54"/>
      <c r="AF523" s="44">
        <f t="shared" si="45"/>
        <v>9.1082000000000001</v>
      </c>
      <c r="AG523" s="44"/>
      <c r="AH523" s="44" t="s">
        <v>1007</v>
      </c>
      <c r="AI523" s="46" t="s">
        <v>1</v>
      </c>
      <c r="AJ523" s="46" t="str">
        <f>IF(I523&lt;&gt;"","-" &amp;TEXT([1]comp!$I523,"0.#") &amp;TEXT(I$1,0),"")</f>
        <v/>
      </c>
      <c r="AK523" s="46" t="str">
        <f>IF(K523&lt;&gt;"","-" &amp;TEXT(comp[[#This Row],[W]],"0.#") &amp;TEXT(K$1,0),"")</f>
        <v/>
      </c>
      <c r="AL523" s="46" t="str">
        <f>IF(H523&lt;&gt;"","-" &amp;TEXT(comp[[#This Row],[Ni]],"0.#") &amp;TEXT(H$1,0),"")</f>
        <v/>
      </c>
      <c r="AM523" s="46" t="str">
        <f>IF(J523&lt;&gt;"","-" &amp;TEXT(comp[[#This Row],[Cr]],"0.#") &amp;TEXT(J$1,0),"")</f>
        <v/>
      </c>
      <c r="AN523" s="46" t="str">
        <f>IF(M523&lt;&gt;"","-" &amp;TEXT(comp[[#This Row],[Ta]],"0.#") &amp;TEXT(M$1,0),"")</f>
        <v/>
      </c>
      <c r="AO523" s="46" t="str">
        <f>IF(N523&lt;&gt;"","-" &amp;TEXT(comp[[#This Row],[Nb]],"0.#") &amp;TEXT(N$1,0),"")</f>
        <v/>
      </c>
      <c r="AP523" s="46" t="str">
        <f>IF(O523&lt;&gt;"","-" &amp;TEXT(comp[[#This Row],[V]],"0.#") &amp;TEXT(O$1,0),"")</f>
        <v/>
      </c>
      <c r="AQ523" s="46" t="str">
        <f>IF(L523&lt;&gt;"","-" &amp;TEXT(comp[[#This Row],[Ti]],"0.#") &amp;TEXT(L$1,0),"")</f>
        <v/>
      </c>
      <c r="AR523" s="46" t="str">
        <f>IF(P523&lt;&gt;"","-" &amp;TEXT(comp[[#This Row],[Mo]],"0.#") &amp;TEXT(P$1,0),"")</f>
        <v/>
      </c>
      <c r="AS523" s="46" t="str">
        <f>IF(Q523&lt;&gt;"","-" &amp;TEXT(comp[[#This Row],[C]],"0.##") &amp;TEXT(Q$1,0),"")</f>
        <v/>
      </c>
      <c r="AT523" s="46" t="str">
        <f>IF(R523&lt;&gt;"","-" &amp;TEXT(comp[[#This Row],[Zr]],"0.##") &amp;TEXT(R$1,0),"")</f>
        <v/>
      </c>
      <c r="AU523" s="46" t="str">
        <f>IF(S523&lt;&gt;"","-" &amp;TEXT(comp[[#This Row],[B]],"0.##") &amp;TEXT(S$1,0),"")</f>
        <v/>
      </c>
      <c r="AV523" s="46" t="str">
        <f>IF(T523&lt;&gt;"","-" &amp;TEXT(comp[[#This Row],[Ir]],"0.#") &amp;TEXT(T$1,0),"")</f>
        <v/>
      </c>
      <c r="AW523" s="46" t="str">
        <f>IF(U523&lt;&gt;"","-" &amp;TEXT(comp[[#This Row],[Re]],"0.#") &amp;TEXT(U$1,0),"")</f>
        <v/>
      </c>
      <c r="AX523" s="46" t="str">
        <f>IF(V523&lt;&gt;"","-" &amp;TEXT(comp[[#This Row],[Si]],"0.#") &amp;TEXT(V$1,0),"")</f>
        <v/>
      </c>
      <c r="AY523" s="46" t="str">
        <f>IF(W523&lt;&gt;"","-" &amp;TEXT(comp[[#This Row],[Fe]],"0.#") &amp;TEXT(W$1,0),"")</f>
        <v/>
      </c>
      <c r="AZ523" s="46" t="str">
        <f>IF(X523&lt;&gt;"","-" &amp;TEXT(comp[[#This Row],[Y]],"0.#") &amp;TEXT(X$1,0),"")</f>
        <v/>
      </c>
      <c r="BA523" s="46" t="str">
        <f>IF(Y523&lt;&gt;"","-" &amp;TEXT(comp[[#This Row],[Hf]],"0.#") &amp;TEXT(Y$1,0),"")</f>
        <v/>
      </c>
      <c r="BB523" s="46" t="str">
        <f>IF(Z523&lt;&gt;"","-" &amp;TEXT(comp[[#This Row],[Ge]],"0.#") &amp;TEXT(Z$1,0),"")</f>
        <v/>
      </c>
      <c r="BC523" s="46" t="str">
        <f>IF(AA523&lt;&gt;"","-" &amp;TEXT(comp[[#This Row],[Mn]],"0.#") &amp;TEXT(AA$1,0),"")</f>
        <v/>
      </c>
      <c r="BD523" s="46" t="str">
        <f>IF(AB523&lt;&gt;"","-" &amp;TEXT(comp[[#This Row],[Sc]],"0.#") &amp;TEXT(AB$1,0),"")</f>
        <v/>
      </c>
      <c r="BE523" s="46" t="str">
        <f>IF(AC523&lt;&gt;"","-" &amp;TEXT(comp[[#This Row],[Ru]],"0.#") &amp;TEXT(AC$1,0),"")</f>
        <v>-6.Ru</v>
      </c>
      <c r="BF523" s="46" t="str">
        <f>IF(AD523&lt;&gt;"","-" &amp;TEXT(comp[[#This Row],[Ce]],"0.#") &amp;TEXT(AD$1,0),"")</f>
        <v/>
      </c>
      <c r="BG523" s="46" t="str">
        <f>IF(AE523&lt;&gt;"","-" &amp;TEXT([1]comp!$AE523,"0.#") &amp;TEXT(AE$1,0),"")</f>
        <v/>
      </c>
      <c r="BH523" s="44" t="str">
        <f>[1]comp!$D523 &amp; [1]comp!$E523</f>
        <v>Co-6Ruur Rehman, H. &amp; Rehman, H. Solid solution strengthening and diffusion in nickel- and cobalt-based superalloys. (2016).</v>
      </c>
      <c r="BI523" s="63" t="str">
        <f t="shared" si="43"/>
        <v>Co-6.Ru</v>
      </c>
      <c r="BJ523" s="44" t="s">
        <v>2066</v>
      </c>
      <c r="BK523" t="str">
        <f t="shared" si="44"/>
        <v>-6.Ru</v>
      </c>
      <c r="BL523"/>
      <c r="BM523"/>
      <c r="BN523"/>
      <c r="BO523"/>
    </row>
    <row r="524" spans="1:67" s="31" customFormat="1" x14ac:dyDescent="0.3">
      <c r="A524" s="26" t="str">
        <f t="shared" si="41"/>
        <v>Co-4.Ta</v>
      </c>
      <c r="B524" s="60" t="s">
        <v>1481</v>
      </c>
      <c r="C524" s="60" t="s">
        <v>3081</v>
      </c>
      <c r="D524" s="65" t="s">
        <v>1004</v>
      </c>
      <c r="E524" s="44" t="s">
        <v>994</v>
      </c>
      <c r="F524" s="44">
        <v>555</v>
      </c>
      <c r="G524" s="54">
        <f t="shared" si="42"/>
        <v>96</v>
      </c>
      <c r="H524" s="54"/>
      <c r="I524" s="54"/>
      <c r="J524" s="54"/>
      <c r="K524" s="54"/>
      <c r="L524" s="54"/>
      <c r="M524" s="54">
        <v>4</v>
      </c>
      <c r="N524" s="54"/>
      <c r="O524" s="54"/>
      <c r="P524" s="54"/>
      <c r="Q524" s="50"/>
      <c r="R524" s="50"/>
      <c r="S524" s="50"/>
      <c r="T524" s="54"/>
      <c r="U524" s="54"/>
      <c r="V524" s="54"/>
      <c r="W524" s="54"/>
      <c r="X524" s="54"/>
      <c r="Y524" s="54"/>
      <c r="Z524" s="54"/>
      <c r="AA524" s="54"/>
      <c r="AB524" s="54"/>
      <c r="AC524" s="54"/>
      <c r="AD524" s="54"/>
      <c r="AE524" s="54"/>
      <c r="AF524" s="44">
        <f t="shared" si="45"/>
        <v>9.2100000000000009</v>
      </c>
      <c r="AG524" s="44"/>
      <c r="AH524" s="44" t="s">
        <v>1007</v>
      </c>
      <c r="AI524" s="46" t="s">
        <v>1</v>
      </c>
      <c r="AJ524" s="46" t="str">
        <f>IF(I524&lt;&gt;"","-" &amp;TEXT([1]comp!$I524,"0.#") &amp;TEXT(I$1,0),"")</f>
        <v/>
      </c>
      <c r="AK524" s="46" t="str">
        <f>IF(K524&lt;&gt;"","-" &amp;TEXT(comp[[#This Row],[W]],"0.#") &amp;TEXT(K$1,0),"")</f>
        <v/>
      </c>
      <c r="AL524" s="46" t="str">
        <f>IF(H524&lt;&gt;"","-" &amp;TEXT(comp[[#This Row],[Ni]],"0.#") &amp;TEXT(H$1,0),"")</f>
        <v/>
      </c>
      <c r="AM524" s="46" t="str">
        <f>IF(J524&lt;&gt;"","-" &amp;TEXT(comp[[#This Row],[Cr]],"0.#") &amp;TEXT(J$1,0),"")</f>
        <v/>
      </c>
      <c r="AN524" s="46" t="str">
        <f>IF(M524&lt;&gt;"","-" &amp;TEXT(comp[[#This Row],[Ta]],"0.#") &amp;TEXT(M$1,0),"")</f>
        <v>-4.Ta</v>
      </c>
      <c r="AO524" s="46" t="str">
        <f>IF(N524&lt;&gt;"","-" &amp;TEXT(comp[[#This Row],[Nb]],"0.#") &amp;TEXT(N$1,0),"")</f>
        <v/>
      </c>
      <c r="AP524" s="46" t="str">
        <f>IF(O524&lt;&gt;"","-" &amp;TEXT(comp[[#This Row],[V]],"0.#") &amp;TEXT(O$1,0),"")</f>
        <v/>
      </c>
      <c r="AQ524" s="46" t="str">
        <f>IF(L524&lt;&gt;"","-" &amp;TEXT(comp[[#This Row],[Ti]],"0.#") &amp;TEXT(L$1,0),"")</f>
        <v/>
      </c>
      <c r="AR524" s="46" t="str">
        <f>IF(P524&lt;&gt;"","-" &amp;TEXT(comp[[#This Row],[Mo]],"0.#") &amp;TEXT(P$1,0),"")</f>
        <v/>
      </c>
      <c r="AS524" s="46" t="str">
        <f>IF(Q524&lt;&gt;"","-" &amp;TEXT(comp[[#This Row],[C]],"0.##") &amp;TEXT(Q$1,0),"")</f>
        <v/>
      </c>
      <c r="AT524" s="46" t="str">
        <f>IF(R524&lt;&gt;"","-" &amp;TEXT(comp[[#This Row],[Zr]],"0.##") &amp;TEXT(R$1,0),"")</f>
        <v/>
      </c>
      <c r="AU524" s="46" t="str">
        <f>IF(S524&lt;&gt;"","-" &amp;TEXT(comp[[#This Row],[B]],"0.##") &amp;TEXT(S$1,0),"")</f>
        <v/>
      </c>
      <c r="AV524" s="46" t="str">
        <f>IF(T524&lt;&gt;"","-" &amp;TEXT(comp[[#This Row],[Ir]],"0.#") &amp;TEXT(T$1,0),"")</f>
        <v/>
      </c>
      <c r="AW524" s="46" t="str">
        <f>IF(U524&lt;&gt;"","-" &amp;TEXT(comp[[#This Row],[Re]],"0.#") &amp;TEXT(U$1,0),"")</f>
        <v/>
      </c>
      <c r="AX524" s="46" t="str">
        <f>IF(V524&lt;&gt;"","-" &amp;TEXT(comp[[#This Row],[Si]],"0.#") &amp;TEXT(V$1,0),"")</f>
        <v/>
      </c>
      <c r="AY524" s="46" t="str">
        <f>IF(W524&lt;&gt;"","-" &amp;TEXT(comp[[#This Row],[Fe]],"0.#") &amp;TEXT(W$1,0),"")</f>
        <v/>
      </c>
      <c r="AZ524" s="46" t="str">
        <f>IF(X524&lt;&gt;"","-" &amp;TEXT(comp[[#This Row],[Y]],"0.#") &amp;TEXT(X$1,0),"")</f>
        <v/>
      </c>
      <c r="BA524" s="46" t="str">
        <f>IF(Y524&lt;&gt;"","-" &amp;TEXT(comp[[#This Row],[Hf]],"0.#") &amp;TEXT(Y$1,0),"")</f>
        <v/>
      </c>
      <c r="BB524" s="46" t="str">
        <f>IF(Z524&lt;&gt;"","-" &amp;TEXT(comp[[#This Row],[Ge]],"0.#") &amp;TEXT(Z$1,0),"")</f>
        <v/>
      </c>
      <c r="BC524" s="46" t="str">
        <f>IF(AA524&lt;&gt;"","-" &amp;TEXT(comp[[#This Row],[Mn]],"0.#") &amp;TEXT(AA$1,0),"")</f>
        <v/>
      </c>
      <c r="BD524" s="46" t="str">
        <f>IF(AB524&lt;&gt;"","-" &amp;TEXT(comp[[#This Row],[Sc]],"0.#") &amp;TEXT(AB$1,0),"")</f>
        <v/>
      </c>
      <c r="BE524" s="46" t="str">
        <f>IF(AC524&lt;&gt;"","-" &amp;TEXT(comp[[#This Row],[Ru]],"0.#") &amp;TEXT(AC$1,0),"")</f>
        <v/>
      </c>
      <c r="BF524" s="46" t="str">
        <f>IF(AD524&lt;&gt;"","-" &amp;TEXT(comp[[#This Row],[Ce]],"0.#") &amp;TEXT(AD$1,0),"")</f>
        <v/>
      </c>
      <c r="BG524" s="46" t="str">
        <f>IF(AE524&lt;&gt;"","-" &amp;TEXT([1]comp!$AE524,"0.#") &amp;TEXT(AE$1,0),"")</f>
        <v/>
      </c>
      <c r="BH524" s="44" t="str">
        <f>[1]comp!$D524 &amp; [1]comp!$E524</f>
        <v>Co-4Taur Rehman, H. &amp; Rehman, H. Solid solution strengthening and diffusion in nickel- and cobalt-based superalloys. (2016).</v>
      </c>
      <c r="BI524" s="63" t="str">
        <f t="shared" si="43"/>
        <v>Co-4.Ta</v>
      </c>
      <c r="BJ524" s="44" t="s">
        <v>2067</v>
      </c>
      <c r="BK524" t="str">
        <f t="shared" si="44"/>
        <v>-4.Ta</v>
      </c>
      <c r="BL524"/>
      <c r="BM524"/>
      <c r="BN524"/>
      <c r="BO524"/>
    </row>
    <row r="525" spans="1:67" s="31" customFormat="1" x14ac:dyDescent="0.3">
      <c r="A525" s="26" t="str">
        <f t="shared" si="41"/>
        <v>Co-6.Re</v>
      </c>
      <c r="B525" s="60" t="s">
        <v>1481</v>
      </c>
      <c r="C525" s="60" t="s">
        <v>3126</v>
      </c>
      <c r="D525" s="65" t="s">
        <v>1005</v>
      </c>
      <c r="E525" s="44" t="s">
        <v>994</v>
      </c>
      <c r="F525" s="44">
        <v>557</v>
      </c>
      <c r="G525" s="54">
        <f t="shared" si="42"/>
        <v>94</v>
      </c>
      <c r="H525" s="54"/>
      <c r="I525" s="54"/>
      <c r="J525" s="54"/>
      <c r="K525" s="54"/>
      <c r="L525" s="54"/>
      <c r="M525" s="54"/>
      <c r="N525" s="54"/>
      <c r="O525" s="54"/>
      <c r="P525" s="54"/>
      <c r="Q525" s="50"/>
      <c r="R525" s="50"/>
      <c r="S525" s="50"/>
      <c r="T525" s="54"/>
      <c r="U525" s="54">
        <v>6</v>
      </c>
      <c r="V525" s="54"/>
      <c r="W525" s="54"/>
      <c r="X525" s="54"/>
      <c r="Y525" s="54"/>
      <c r="Z525" s="54"/>
      <c r="AA525" s="54"/>
      <c r="AB525" s="54"/>
      <c r="AC525" s="54"/>
      <c r="AD525" s="54"/>
      <c r="AE525" s="54"/>
      <c r="AF525" s="44">
        <f t="shared" si="45"/>
        <v>9.6272000000000002</v>
      </c>
      <c r="AG525" s="44"/>
      <c r="AH525" s="44" t="s">
        <v>1007</v>
      </c>
      <c r="AI525" s="46" t="s">
        <v>1</v>
      </c>
      <c r="AJ525" s="46" t="str">
        <f>IF(I525&lt;&gt;"","-" &amp;TEXT([1]comp!$I525,"0.#") &amp;TEXT(I$1,0),"")</f>
        <v/>
      </c>
      <c r="AK525" s="46" t="str">
        <f>IF(K525&lt;&gt;"","-" &amp;TEXT(comp[[#This Row],[W]],"0.#") &amp;TEXT(K$1,0),"")</f>
        <v/>
      </c>
      <c r="AL525" s="46" t="str">
        <f>IF(H525&lt;&gt;"","-" &amp;TEXT(comp[[#This Row],[Ni]],"0.#") &amp;TEXT(H$1,0),"")</f>
        <v/>
      </c>
      <c r="AM525" s="46" t="str">
        <f>IF(J525&lt;&gt;"","-" &amp;TEXT(comp[[#This Row],[Cr]],"0.#") &amp;TEXT(J$1,0),"")</f>
        <v/>
      </c>
      <c r="AN525" s="46" t="str">
        <f>IF(M525&lt;&gt;"","-" &amp;TEXT(comp[[#This Row],[Ta]],"0.#") &amp;TEXT(M$1,0),"")</f>
        <v/>
      </c>
      <c r="AO525" s="46" t="str">
        <f>IF(N525&lt;&gt;"","-" &amp;TEXT(comp[[#This Row],[Nb]],"0.#") &amp;TEXT(N$1,0),"")</f>
        <v/>
      </c>
      <c r="AP525" s="46" t="str">
        <f>IF(O525&lt;&gt;"","-" &amp;TEXT(comp[[#This Row],[V]],"0.#") &amp;TEXT(O$1,0),"")</f>
        <v/>
      </c>
      <c r="AQ525" s="46" t="str">
        <f>IF(L525&lt;&gt;"","-" &amp;TEXT(comp[[#This Row],[Ti]],"0.#") &amp;TEXT(L$1,0),"")</f>
        <v/>
      </c>
      <c r="AR525" s="46" t="str">
        <f>IF(P525&lt;&gt;"","-" &amp;TEXT(comp[[#This Row],[Mo]],"0.#") &amp;TEXT(P$1,0),"")</f>
        <v/>
      </c>
      <c r="AS525" s="46" t="str">
        <f>IF(Q525&lt;&gt;"","-" &amp;TEXT(comp[[#This Row],[C]],"0.##") &amp;TEXT(Q$1,0),"")</f>
        <v/>
      </c>
      <c r="AT525" s="46" t="str">
        <f>IF(R525&lt;&gt;"","-" &amp;TEXT(comp[[#This Row],[Zr]],"0.##") &amp;TEXT(R$1,0),"")</f>
        <v/>
      </c>
      <c r="AU525" s="46" t="str">
        <f>IF(S525&lt;&gt;"","-" &amp;TEXT(comp[[#This Row],[B]],"0.##") &amp;TEXT(S$1,0),"")</f>
        <v/>
      </c>
      <c r="AV525" s="46" t="str">
        <f>IF(T525&lt;&gt;"","-" &amp;TEXT(comp[[#This Row],[Ir]],"0.#") &amp;TEXT(T$1,0),"")</f>
        <v/>
      </c>
      <c r="AW525" s="46" t="str">
        <f>IF(U525&lt;&gt;"","-" &amp;TEXT(comp[[#This Row],[Re]],"0.#") &amp;TEXT(U$1,0),"")</f>
        <v>-6.Re</v>
      </c>
      <c r="AX525" s="46" t="str">
        <f>IF(V525&lt;&gt;"","-" &amp;TEXT(comp[[#This Row],[Si]],"0.#") &amp;TEXT(V$1,0),"")</f>
        <v/>
      </c>
      <c r="AY525" s="46" t="str">
        <f>IF(W525&lt;&gt;"","-" &amp;TEXT(comp[[#This Row],[Fe]],"0.#") &amp;TEXT(W$1,0),"")</f>
        <v/>
      </c>
      <c r="AZ525" s="46" t="str">
        <f>IF(X525&lt;&gt;"","-" &amp;TEXT(comp[[#This Row],[Y]],"0.#") &amp;TEXT(X$1,0),"")</f>
        <v/>
      </c>
      <c r="BA525" s="46" t="str">
        <f>IF(Y525&lt;&gt;"","-" &amp;TEXT(comp[[#This Row],[Hf]],"0.#") &amp;TEXT(Y$1,0),"")</f>
        <v/>
      </c>
      <c r="BB525" s="46" t="str">
        <f>IF(Z525&lt;&gt;"","-" &amp;TEXT(comp[[#This Row],[Ge]],"0.#") &amp;TEXT(Z$1,0),"")</f>
        <v/>
      </c>
      <c r="BC525" s="46" t="str">
        <f>IF(AA525&lt;&gt;"","-" &amp;TEXT(comp[[#This Row],[Mn]],"0.#") &amp;TEXT(AA$1,0),"")</f>
        <v/>
      </c>
      <c r="BD525" s="46" t="str">
        <f>IF(AB525&lt;&gt;"","-" &amp;TEXT(comp[[#This Row],[Sc]],"0.#") &amp;TEXT(AB$1,0),"")</f>
        <v/>
      </c>
      <c r="BE525" s="46" t="str">
        <f>IF(AC525&lt;&gt;"","-" &amp;TEXT(comp[[#This Row],[Ru]],"0.#") &amp;TEXT(AC$1,0),"")</f>
        <v/>
      </c>
      <c r="BF525" s="46" t="str">
        <f>IF(AD525&lt;&gt;"","-" &amp;TEXT(comp[[#This Row],[Ce]],"0.#") &amp;TEXT(AD$1,0),"")</f>
        <v/>
      </c>
      <c r="BG525" s="46" t="str">
        <f>IF(AE525&lt;&gt;"","-" &amp;TEXT([1]comp!$AE525,"0.#") &amp;TEXT(AE$1,0),"")</f>
        <v/>
      </c>
      <c r="BH525" s="44" t="str">
        <f>[1]comp!$D525 &amp; [1]comp!$E525</f>
        <v>Co-6Reur Rehman, H. &amp; Rehman, H. Solid solution strengthening and diffusion in nickel- and cobalt-based superalloys. (2016).</v>
      </c>
      <c r="BI525" s="63" t="str">
        <f t="shared" si="43"/>
        <v>Co-6.Re</v>
      </c>
      <c r="BJ525" s="44" t="s">
        <v>2068</v>
      </c>
      <c r="BK525" t="str">
        <f t="shared" si="44"/>
        <v>-6.Re</v>
      </c>
      <c r="BL525"/>
      <c r="BM525"/>
      <c r="BN525"/>
      <c r="BO525"/>
    </row>
    <row r="526" spans="1:67" s="31" customFormat="1" x14ac:dyDescent="0.3">
      <c r="A526" s="26" t="str">
        <f t="shared" si="41"/>
        <v>Co-20.Ni-8.Al-6.Cr-5.W-2.5Ti-1.5Ta-0.4Si-0.1Hf</v>
      </c>
      <c r="B526" s="69" t="s">
        <v>779</v>
      </c>
      <c r="C526" s="69" t="s">
        <v>2953</v>
      </c>
      <c r="D526" s="43" t="s">
        <v>655</v>
      </c>
      <c r="E526" s="72" t="s">
        <v>1006</v>
      </c>
      <c r="F526" s="42">
        <v>558</v>
      </c>
      <c r="G526" s="54">
        <f t="shared" si="42"/>
        <v>56.5</v>
      </c>
      <c r="H526" s="48">
        <v>20</v>
      </c>
      <c r="I526" s="48">
        <v>8</v>
      </c>
      <c r="J526" s="48">
        <v>6</v>
      </c>
      <c r="K526" s="48">
        <v>5</v>
      </c>
      <c r="L526" s="48">
        <v>2.5</v>
      </c>
      <c r="M526" s="48">
        <v>1.5</v>
      </c>
      <c r="N526" s="48"/>
      <c r="O526" s="48"/>
      <c r="P526" s="48"/>
      <c r="Q526" s="47"/>
      <c r="R526" s="47"/>
      <c r="S526" s="47"/>
      <c r="T526" s="48"/>
      <c r="U526" s="48"/>
      <c r="V526" s="48">
        <v>0.4</v>
      </c>
      <c r="W526" s="48"/>
      <c r="X526" s="48"/>
      <c r="Y526" s="48">
        <v>0.1</v>
      </c>
      <c r="Z526" s="48"/>
      <c r="AA526" s="48"/>
      <c r="AB526" s="48"/>
      <c r="AC526" s="48"/>
      <c r="AD526" s="48"/>
      <c r="AE526" s="48"/>
      <c r="AF526" s="42">
        <f t="shared" si="45"/>
        <v>8.8050550000000012</v>
      </c>
      <c r="AG526" s="42"/>
      <c r="AH526" s="42" t="s">
        <v>659</v>
      </c>
      <c r="AI526" s="46" t="s">
        <v>1</v>
      </c>
      <c r="AJ526" s="46" t="str">
        <f>IF(I526&lt;&gt;"","-" &amp;TEXT([1]comp!$I526,"0.#") &amp;TEXT(I$1,0),"")</f>
        <v>-8.Al</v>
      </c>
      <c r="AK526" s="46" t="str">
        <f>IF(K526&lt;&gt;"","-" &amp;TEXT(comp[[#This Row],[W]],"0.#") &amp;TEXT(K$1,0),"")</f>
        <v>-5.W</v>
      </c>
      <c r="AL526" s="46" t="str">
        <f>IF(H526&lt;&gt;"","-" &amp;TEXT(comp[[#This Row],[Ni]],"0.#") &amp;TEXT(H$1,0),"")</f>
        <v>-20.Ni</v>
      </c>
      <c r="AM526" s="46" t="str">
        <f>IF(J526&lt;&gt;"","-" &amp;TEXT(comp[[#This Row],[Cr]],"0.#") &amp;TEXT(J$1,0),"")</f>
        <v>-6.Cr</v>
      </c>
      <c r="AN526" s="46" t="str">
        <f>IF(M526&lt;&gt;"","-" &amp;TEXT(comp[[#This Row],[Ta]],"0.#") &amp;TEXT(M$1,0),"")</f>
        <v>-1.5Ta</v>
      </c>
      <c r="AO526" s="46" t="str">
        <f>IF(N526&lt;&gt;"","-" &amp;TEXT(comp[[#This Row],[Nb]],"0.#") &amp;TEXT(N$1,0),"")</f>
        <v/>
      </c>
      <c r="AP526" s="46" t="str">
        <f>IF(O526&lt;&gt;"","-" &amp;TEXT(comp[[#This Row],[V]],"0.#") &amp;TEXT(O$1,0),"")</f>
        <v/>
      </c>
      <c r="AQ526" s="46" t="str">
        <f>IF(L526&lt;&gt;"","-" &amp;TEXT(comp[[#This Row],[Ti]],"0.#") &amp;TEXT(L$1,0),"")</f>
        <v>-2.5Ti</v>
      </c>
      <c r="AR526" s="46" t="str">
        <f>IF(P526&lt;&gt;"","-" &amp;TEXT(comp[[#This Row],[Mo]],"0.#") &amp;TEXT(P$1,0),"")</f>
        <v/>
      </c>
      <c r="AS526" s="46" t="str">
        <f>IF(Q526&lt;&gt;"","-" &amp;TEXT(comp[[#This Row],[C]],"0.##") &amp;TEXT(Q$1,0),"")</f>
        <v/>
      </c>
      <c r="AT526" s="46" t="str">
        <f>IF(R526&lt;&gt;"","-" &amp;TEXT(comp[[#This Row],[Zr]],"0.##") &amp;TEXT(R$1,0),"")</f>
        <v/>
      </c>
      <c r="AU526" s="46" t="str">
        <f>IF(S526&lt;&gt;"","-" &amp;TEXT(comp[[#This Row],[B]],"0.##") &amp;TEXT(S$1,0),"")</f>
        <v/>
      </c>
      <c r="AV526" s="46" t="str">
        <f>IF(T526&lt;&gt;"","-" &amp;TEXT(comp[[#This Row],[Ir]],"0.#") &amp;TEXT(T$1,0),"")</f>
        <v/>
      </c>
      <c r="AW526" s="46" t="str">
        <f>IF(U526&lt;&gt;"","-" &amp;TEXT(comp[[#This Row],[Re]],"0.#") &amp;TEXT(U$1,0),"")</f>
        <v/>
      </c>
      <c r="AX526" s="46" t="str">
        <f>IF(V526&lt;&gt;"","-" &amp;TEXT(comp[[#This Row],[Si]],"0.#") &amp;TEXT(V$1,0),"")</f>
        <v>-0.4Si</v>
      </c>
      <c r="AY526" s="46" t="str">
        <f>IF(W526&lt;&gt;"","-" &amp;TEXT(comp[[#This Row],[Fe]],"0.#") &amp;TEXT(W$1,0),"")</f>
        <v/>
      </c>
      <c r="AZ526" s="46" t="str">
        <f>IF(X526&lt;&gt;"","-" &amp;TEXT(comp[[#This Row],[Y]],"0.#") &amp;TEXT(X$1,0),"")</f>
        <v/>
      </c>
      <c r="BA526" s="46" t="str">
        <f>IF(Y526&lt;&gt;"","-" &amp;TEXT(comp[[#This Row],[Hf]],"0.#") &amp;TEXT(Y$1,0),"")</f>
        <v>-0.1Hf</v>
      </c>
      <c r="BB526" s="46" t="str">
        <f>IF(Z526&lt;&gt;"","-" &amp;TEXT(comp[[#This Row],[Ge]],"0.#") &amp;TEXT(Z$1,0),"")</f>
        <v/>
      </c>
      <c r="BC526" s="46" t="str">
        <f>IF(AA526&lt;&gt;"","-" &amp;TEXT(comp[[#This Row],[Mn]],"0.#") &amp;TEXT(AA$1,0),"")</f>
        <v/>
      </c>
      <c r="BD526" s="46" t="str">
        <f>IF(AB526&lt;&gt;"","-" &amp;TEXT(comp[[#This Row],[Sc]],"0.#") &amp;TEXT(AB$1,0),"")</f>
        <v/>
      </c>
      <c r="BE526" s="46" t="str">
        <f>IF(AC526&lt;&gt;"","-" &amp;TEXT(comp[[#This Row],[Ru]],"0.#") &amp;TEXT(AC$1,0),"")</f>
        <v/>
      </c>
      <c r="BF526" s="46" t="str">
        <f>IF(AD526&lt;&gt;"","-" &amp;TEXT(comp[[#This Row],[Ce]],"0.#") &amp;TEXT(AD$1,0),"")</f>
        <v/>
      </c>
      <c r="BG526" s="46" t="str">
        <f>IF(AE526&lt;&gt;"","-" &amp;TEXT([1]comp!$AE526,"0.#") &amp;TEXT(AE$1,0),"")</f>
        <v/>
      </c>
      <c r="BH526" s="72" t="str">
        <f>[1]comp!$D526 &amp; [1]comp!$E526</f>
        <v>ERBOCo-0Volz, N. et al. Thermophysical and Mechanical Properties of Advanced Single Crystalline Co-base Superalloys. Metall. Mater. Trans. A Phys. Metall. Mater. Sci. 49, 4099–4109 (2018).</v>
      </c>
      <c r="BI526" s="70" t="str">
        <f t="shared" si="43"/>
        <v>Co-20.Ni-8.Al-6.Cr-5.W-2.5Ti-1.5Ta-0.4Si-0.1Hf</v>
      </c>
      <c r="BJ526" s="72" t="s">
        <v>2069</v>
      </c>
      <c r="BK526" t="str">
        <f t="shared" si="44"/>
        <v>-8.Al-6.Cr-5.W-1.5Ta-20.Ni-2.5Ti-0.4Si-0.1Hf</v>
      </c>
      <c r="BL526"/>
      <c r="BM526"/>
      <c r="BN526"/>
      <c r="BO526"/>
    </row>
    <row r="527" spans="1:67" s="31" customFormat="1" x14ac:dyDescent="0.3">
      <c r="A527" s="26" t="str">
        <f t="shared" si="41"/>
        <v>Co-32.Ni-8.Al-6.Cr-5.W-2.5Ti-1.5Ta-0.4Si-0.1Hf</v>
      </c>
      <c r="B527" s="69" t="s">
        <v>779</v>
      </c>
      <c r="C527" s="69" t="s">
        <v>3127</v>
      </c>
      <c r="D527" s="43" t="s">
        <v>1008</v>
      </c>
      <c r="E527" s="72" t="s">
        <v>1006</v>
      </c>
      <c r="F527" s="42">
        <v>559</v>
      </c>
      <c r="G527" s="54">
        <f t="shared" si="42"/>
        <v>44.5</v>
      </c>
      <c r="H527" s="48">
        <v>32</v>
      </c>
      <c r="I527" s="48">
        <v>8</v>
      </c>
      <c r="J527" s="48">
        <v>6</v>
      </c>
      <c r="K527" s="48">
        <v>5</v>
      </c>
      <c r="L527" s="48">
        <v>2.5</v>
      </c>
      <c r="M527" s="48">
        <v>1.5</v>
      </c>
      <c r="N527" s="48"/>
      <c r="O527" s="48"/>
      <c r="P527" s="48"/>
      <c r="Q527" s="47"/>
      <c r="R527" s="47"/>
      <c r="S527" s="47"/>
      <c r="T527" s="48"/>
      <c r="U527" s="48"/>
      <c r="V527" s="48">
        <v>0.4</v>
      </c>
      <c r="W527" s="48"/>
      <c r="X527" s="48"/>
      <c r="Y527" s="48">
        <v>0.1</v>
      </c>
      <c r="Z527" s="48"/>
      <c r="AA527" s="48"/>
      <c r="AB527" s="48"/>
      <c r="AC527" s="48"/>
      <c r="AD527" s="48"/>
      <c r="AE527" s="48"/>
      <c r="AF527" s="42">
        <f t="shared" si="45"/>
        <v>8.8060150000000021</v>
      </c>
      <c r="AG527" s="42"/>
      <c r="AH527" s="42" t="s">
        <v>659</v>
      </c>
      <c r="AI527" s="46" t="s">
        <v>1</v>
      </c>
      <c r="AJ527" s="46" t="str">
        <f>IF(I527&lt;&gt;"","-" &amp;TEXT([1]comp!$I527,"0.#") &amp;TEXT(I$1,0),"")</f>
        <v>-8.Al</v>
      </c>
      <c r="AK527" s="46" t="str">
        <f>IF(K527&lt;&gt;"","-" &amp;TEXT(comp[[#This Row],[W]],"0.#") &amp;TEXT(K$1,0),"")</f>
        <v>-5.W</v>
      </c>
      <c r="AL527" s="46" t="str">
        <f>IF(H527&lt;&gt;"","-" &amp;TEXT(comp[[#This Row],[Ni]],"0.#") &amp;TEXT(H$1,0),"")</f>
        <v>-32.Ni</v>
      </c>
      <c r="AM527" s="46" t="str">
        <f>IF(J527&lt;&gt;"","-" &amp;TEXT(comp[[#This Row],[Cr]],"0.#") &amp;TEXT(J$1,0),"")</f>
        <v>-6.Cr</v>
      </c>
      <c r="AN527" s="46" t="str">
        <f>IF(M527&lt;&gt;"","-" &amp;TEXT(comp[[#This Row],[Ta]],"0.#") &amp;TEXT(M$1,0),"")</f>
        <v>-1.5Ta</v>
      </c>
      <c r="AO527" s="46" t="str">
        <f>IF(N527&lt;&gt;"","-" &amp;TEXT(comp[[#This Row],[Nb]],"0.#") &amp;TEXT(N$1,0),"")</f>
        <v/>
      </c>
      <c r="AP527" s="46" t="str">
        <f>IF(O527&lt;&gt;"","-" &amp;TEXT(comp[[#This Row],[V]],"0.#") &amp;TEXT(O$1,0),"")</f>
        <v/>
      </c>
      <c r="AQ527" s="46" t="str">
        <f>IF(L527&lt;&gt;"","-" &amp;TEXT(comp[[#This Row],[Ti]],"0.#") &amp;TEXT(L$1,0),"")</f>
        <v>-2.5Ti</v>
      </c>
      <c r="AR527" s="46" t="str">
        <f>IF(P527&lt;&gt;"","-" &amp;TEXT(comp[[#This Row],[Mo]],"0.#") &amp;TEXT(P$1,0),"")</f>
        <v/>
      </c>
      <c r="AS527" s="46" t="str">
        <f>IF(Q527&lt;&gt;"","-" &amp;TEXT(comp[[#This Row],[C]],"0.##") &amp;TEXT(Q$1,0),"")</f>
        <v/>
      </c>
      <c r="AT527" s="46" t="str">
        <f>IF(R527&lt;&gt;"","-" &amp;TEXT(comp[[#This Row],[Zr]],"0.##") &amp;TEXT(R$1,0),"")</f>
        <v/>
      </c>
      <c r="AU527" s="46" t="str">
        <f>IF(S527&lt;&gt;"","-" &amp;TEXT(comp[[#This Row],[B]],"0.##") &amp;TEXT(S$1,0),"")</f>
        <v/>
      </c>
      <c r="AV527" s="46" t="str">
        <f>IF(T527&lt;&gt;"","-" &amp;TEXT(comp[[#This Row],[Ir]],"0.#") &amp;TEXT(T$1,0),"")</f>
        <v/>
      </c>
      <c r="AW527" s="46" t="str">
        <f>IF(U527&lt;&gt;"","-" &amp;TEXT(comp[[#This Row],[Re]],"0.#") &amp;TEXT(U$1,0),"")</f>
        <v/>
      </c>
      <c r="AX527" s="46" t="str">
        <f>IF(V527&lt;&gt;"","-" &amp;TEXT(comp[[#This Row],[Si]],"0.#") &amp;TEXT(V$1,0),"")</f>
        <v>-0.4Si</v>
      </c>
      <c r="AY527" s="46" t="str">
        <f>IF(W527&lt;&gt;"","-" &amp;TEXT(comp[[#This Row],[Fe]],"0.#") &amp;TEXT(W$1,0),"")</f>
        <v/>
      </c>
      <c r="AZ527" s="46" t="str">
        <f>IF(X527&lt;&gt;"","-" &amp;TEXT(comp[[#This Row],[Y]],"0.#") &amp;TEXT(X$1,0),"")</f>
        <v/>
      </c>
      <c r="BA527" s="46" t="str">
        <f>IF(Y527&lt;&gt;"","-" &amp;TEXT(comp[[#This Row],[Hf]],"0.#") &amp;TEXT(Y$1,0),"")</f>
        <v>-0.1Hf</v>
      </c>
      <c r="BB527" s="46" t="str">
        <f>IF(Z527&lt;&gt;"","-" &amp;TEXT(comp[[#This Row],[Ge]],"0.#") &amp;TEXT(Z$1,0),"")</f>
        <v/>
      </c>
      <c r="BC527" s="46" t="str">
        <f>IF(AA527&lt;&gt;"","-" &amp;TEXT(comp[[#This Row],[Mn]],"0.#") &amp;TEXT(AA$1,0),"")</f>
        <v/>
      </c>
      <c r="BD527" s="46" t="str">
        <f>IF(AB527&lt;&gt;"","-" &amp;TEXT(comp[[#This Row],[Sc]],"0.#") &amp;TEXT(AB$1,0),"")</f>
        <v/>
      </c>
      <c r="BE527" s="46" t="str">
        <f>IF(AC527&lt;&gt;"","-" &amp;TEXT(comp[[#This Row],[Ru]],"0.#") &amp;TEXT(AC$1,0),"")</f>
        <v/>
      </c>
      <c r="BF527" s="46" t="str">
        <f>IF(AD527&lt;&gt;"","-" &amp;TEXT(comp[[#This Row],[Ce]],"0.#") &amp;TEXT(AD$1,0),"")</f>
        <v/>
      </c>
      <c r="BG527" s="46" t="str">
        <f>IF(AE527&lt;&gt;"","-" &amp;TEXT([1]comp!$AE527,"0.#") &amp;TEXT(AE$1,0),"")</f>
        <v/>
      </c>
      <c r="BH527" s="72" t="str">
        <f>[1]comp!$D527 &amp; [1]comp!$E527</f>
        <v>ERBOCo-1Volz, N. et al. Thermophysical and Mechanical Properties of Advanced Single Crystalline Co-base Superalloys. Metall. Mater. Trans. A Phys. Metall. Mater. Sci. 49, 4099–4109 (2018).</v>
      </c>
      <c r="BI527" s="70" t="str">
        <f t="shared" si="43"/>
        <v>Co-32.Ni-8.Al-6.Cr-5.W-2.5Ti-1.5Ta-0.4Si-0.1Hf</v>
      </c>
      <c r="BJ527" s="72" t="s">
        <v>1861</v>
      </c>
      <c r="BK527" t="str">
        <f t="shared" si="44"/>
        <v>-8.Al-6.Cr-5.W-1.5Ta-32.Ni-2.5Ti-0.4Si-0.1Hf</v>
      </c>
      <c r="BL527"/>
      <c r="BM527"/>
      <c r="BN527"/>
      <c r="BO527"/>
    </row>
    <row r="528" spans="1:67" s="31" customFormat="1" x14ac:dyDescent="0.3">
      <c r="A528" s="26" t="str">
        <f t="shared" si="41"/>
        <v>Co-32.Ni-8.Al-6.Cr-5.W-2.5Ti-1.5Ta-1.Re-0.4Si-0.1Hf</v>
      </c>
      <c r="B528" s="69" t="s">
        <v>779</v>
      </c>
      <c r="C528" s="69" t="s">
        <v>3128</v>
      </c>
      <c r="D528" s="43" t="s">
        <v>1009</v>
      </c>
      <c r="E528" s="72" t="s">
        <v>1006</v>
      </c>
      <c r="F528" s="42">
        <v>560</v>
      </c>
      <c r="G528" s="54">
        <f t="shared" si="42"/>
        <v>43.5</v>
      </c>
      <c r="H528" s="48">
        <v>32</v>
      </c>
      <c r="I528" s="48">
        <v>8</v>
      </c>
      <c r="J528" s="48">
        <v>6</v>
      </c>
      <c r="K528" s="48">
        <v>5</v>
      </c>
      <c r="L528" s="48">
        <v>2.5</v>
      </c>
      <c r="M528" s="48">
        <v>1.5</v>
      </c>
      <c r="N528" s="48"/>
      <c r="O528" s="48"/>
      <c r="P528" s="48"/>
      <c r="Q528" s="47"/>
      <c r="R528" s="47"/>
      <c r="S528" s="47"/>
      <c r="T528" s="48"/>
      <c r="U528" s="48">
        <v>1</v>
      </c>
      <c r="V528" s="48">
        <v>0.4</v>
      </c>
      <c r="W528" s="48"/>
      <c r="X528" s="48"/>
      <c r="Y528" s="48">
        <v>0.1</v>
      </c>
      <c r="Z528" s="48"/>
      <c r="AA528" s="48"/>
      <c r="AB528" s="48"/>
      <c r="AC528" s="48"/>
      <c r="AD528" s="48"/>
      <c r="AE528" s="48"/>
      <c r="AF528" s="42">
        <f t="shared" si="45"/>
        <v>8.9272150000000003</v>
      </c>
      <c r="AG528" s="42"/>
      <c r="AH528" s="42" t="s">
        <v>659</v>
      </c>
      <c r="AI528" s="46" t="s">
        <v>1</v>
      </c>
      <c r="AJ528" s="46" t="str">
        <f>IF(I528&lt;&gt;"","-" &amp;TEXT([1]comp!$I528,"0.#") &amp;TEXT(I$1,0),"")</f>
        <v>-8.Al</v>
      </c>
      <c r="AK528" s="46" t="str">
        <f>IF(K528&lt;&gt;"","-" &amp;TEXT(comp[[#This Row],[W]],"0.#") &amp;TEXT(K$1,0),"")</f>
        <v>-5.W</v>
      </c>
      <c r="AL528" s="46" t="str">
        <f>IF(H528&lt;&gt;"","-" &amp;TEXT(comp[[#This Row],[Ni]],"0.#") &amp;TEXT(H$1,0),"")</f>
        <v>-32.Ni</v>
      </c>
      <c r="AM528" s="46" t="str">
        <f>IF(J528&lt;&gt;"","-" &amp;TEXT(comp[[#This Row],[Cr]],"0.#") &amp;TEXT(J$1,0),"")</f>
        <v>-6.Cr</v>
      </c>
      <c r="AN528" s="46" t="str">
        <f>IF(M528&lt;&gt;"","-" &amp;TEXT(comp[[#This Row],[Ta]],"0.#") &amp;TEXT(M$1,0),"")</f>
        <v>-1.5Ta</v>
      </c>
      <c r="AO528" s="46" t="str">
        <f>IF(N528&lt;&gt;"","-" &amp;TEXT(comp[[#This Row],[Nb]],"0.#") &amp;TEXT(N$1,0),"")</f>
        <v/>
      </c>
      <c r="AP528" s="46" t="str">
        <f>IF(O528&lt;&gt;"","-" &amp;TEXT(comp[[#This Row],[V]],"0.#") &amp;TEXT(O$1,0),"")</f>
        <v/>
      </c>
      <c r="AQ528" s="46" t="str">
        <f>IF(L528&lt;&gt;"","-" &amp;TEXT(comp[[#This Row],[Ti]],"0.#") &amp;TEXT(L$1,0),"")</f>
        <v>-2.5Ti</v>
      </c>
      <c r="AR528" s="46" t="str">
        <f>IF(P528&lt;&gt;"","-" &amp;TEXT(comp[[#This Row],[Mo]],"0.#") &amp;TEXT(P$1,0),"")</f>
        <v/>
      </c>
      <c r="AS528" s="46" t="str">
        <f>IF(Q528&lt;&gt;"","-" &amp;TEXT(comp[[#This Row],[C]],"0.##") &amp;TEXT(Q$1,0),"")</f>
        <v/>
      </c>
      <c r="AT528" s="46" t="str">
        <f>IF(R528&lt;&gt;"","-" &amp;TEXT(comp[[#This Row],[Zr]],"0.##") &amp;TEXT(R$1,0),"")</f>
        <v/>
      </c>
      <c r="AU528" s="46" t="str">
        <f>IF(S528&lt;&gt;"","-" &amp;TEXT(comp[[#This Row],[B]],"0.##") &amp;TEXT(S$1,0),"")</f>
        <v/>
      </c>
      <c r="AV528" s="46" t="str">
        <f>IF(T528&lt;&gt;"","-" &amp;TEXT(comp[[#This Row],[Ir]],"0.#") &amp;TEXT(T$1,0),"")</f>
        <v/>
      </c>
      <c r="AW528" s="46" t="str">
        <f>IF(U528&lt;&gt;"","-" &amp;TEXT(comp[[#This Row],[Re]],"0.#") &amp;TEXT(U$1,0),"")</f>
        <v>-1.Re</v>
      </c>
      <c r="AX528" s="46" t="str">
        <f>IF(V528&lt;&gt;"","-" &amp;TEXT(comp[[#This Row],[Si]],"0.#") &amp;TEXT(V$1,0),"")</f>
        <v>-0.4Si</v>
      </c>
      <c r="AY528" s="46" t="str">
        <f>IF(W528&lt;&gt;"","-" &amp;TEXT(comp[[#This Row],[Fe]],"0.#") &amp;TEXT(W$1,0),"")</f>
        <v/>
      </c>
      <c r="AZ528" s="46" t="str">
        <f>IF(X528&lt;&gt;"","-" &amp;TEXT(comp[[#This Row],[Y]],"0.#") &amp;TEXT(X$1,0),"")</f>
        <v/>
      </c>
      <c r="BA528" s="46" t="str">
        <f>IF(Y528&lt;&gt;"","-" &amp;TEXT(comp[[#This Row],[Hf]],"0.#") &amp;TEXT(Y$1,0),"")</f>
        <v>-0.1Hf</v>
      </c>
      <c r="BB528" s="46" t="str">
        <f>IF(Z528&lt;&gt;"","-" &amp;TEXT(comp[[#This Row],[Ge]],"0.#") &amp;TEXT(Z$1,0),"")</f>
        <v/>
      </c>
      <c r="BC528" s="46" t="str">
        <f>IF(AA528&lt;&gt;"","-" &amp;TEXT(comp[[#This Row],[Mn]],"0.#") &amp;TEXT(AA$1,0),"")</f>
        <v/>
      </c>
      <c r="BD528" s="46" t="str">
        <f>IF(AB528&lt;&gt;"","-" &amp;TEXT(comp[[#This Row],[Sc]],"0.#") &amp;TEXT(AB$1,0),"")</f>
        <v/>
      </c>
      <c r="BE528" s="46" t="str">
        <f>IF(AC528&lt;&gt;"","-" &amp;TEXT(comp[[#This Row],[Ru]],"0.#") &amp;TEXT(AC$1,0),"")</f>
        <v/>
      </c>
      <c r="BF528" s="46" t="str">
        <f>IF(AD528&lt;&gt;"","-" &amp;TEXT(comp[[#This Row],[Ce]],"0.#") &amp;TEXT(AD$1,0),"")</f>
        <v/>
      </c>
      <c r="BG528" s="46" t="str">
        <f>IF(AE528&lt;&gt;"","-" &amp;TEXT([1]comp!$AE528,"0.#") &amp;TEXT(AE$1,0),"")</f>
        <v/>
      </c>
      <c r="BH528" s="72" t="str">
        <f>[1]comp!$D528 &amp; [1]comp!$E528</f>
        <v>ERBOCo-3Volz, N. et al. Thermophysical and Mechanical Properties of Advanced Single Crystalline Co-base Superalloys. Metall. Mater. Trans. A Phys. Metall. Mater. Sci. 49, 4099–4109 (2018).</v>
      </c>
      <c r="BI528" s="70" t="str">
        <f t="shared" si="43"/>
        <v>Co-32.Ni-8.Al-6.Cr-5.W-2.5Ti-1.5Ta-1.Re-0.4Si-0.1Hf</v>
      </c>
      <c r="BJ528" s="72" t="s">
        <v>1862</v>
      </c>
      <c r="BK528" t="str">
        <f t="shared" si="44"/>
        <v>-8.Al-6.Cr-5.W-1.5Ta-32.Ni-2.5Ti-1.Re-0.4Si-0.1Hf</v>
      </c>
      <c r="BL528"/>
      <c r="BM528"/>
      <c r="BN528"/>
      <c r="BO528"/>
    </row>
    <row r="529" spans="1:67" s="31" customFormat="1" x14ac:dyDescent="0.3">
      <c r="A529" s="26" t="str">
        <f t="shared" si="41"/>
        <v>Co-32.Ni-8.Al-6.Cr-5.7W-2.5Ti-1.8Ta-0.4Si-0.1Hf</v>
      </c>
      <c r="B529" s="30" t="s">
        <v>1483</v>
      </c>
      <c r="C529" s="30" t="s">
        <v>3129</v>
      </c>
      <c r="D529" s="34" t="s">
        <v>1010</v>
      </c>
      <c r="E529" s="33" t="s">
        <v>1006</v>
      </c>
      <c r="F529" s="28">
        <v>561</v>
      </c>
      <c r="G529" s="54">
        <f t="shared" si="42"/>
        <v>43.5</v>
      </c>
      <c r="H529" s="56">
        <v>32</v>
      </c>
      <c r="I529" s="56">
        <v>8</v>
      </c>
      <c r="J529" s="56">
        <v>6</v>
      </c>
      <c r="K529" s="56">
        <v>5.7</v>
      </c>
      <c r="L529" s="56">
        <v>2.5</v>
      </c>
      <c r="M529" s="56">
        <v>1.8</v>
      </c>
      <c r="N529" s="56"/>
      <c r="O529" s="56"/>
      <c r="P529" s="56"/>
      <c r="Q529" s="52"/>
      <c r="R529" s="52"/>
      <c r="S529" s="52"/>
      <c r="T529" s="56"/>
      <c r="U529" s="56"/>
      <c r="V529" s="56">
        <v>0.4</v>
      </c>
      <c r="W529" s="56"/>
      <c r="X529" s="56"/>
      <c r="Y529" s="56">
        <v>0.1</v>
      </c>
      <c r="Z529" s="56"/>
      <c r="AA529" s="56"/>
      <c r="AB529" s="56"/>
      <c r="AC529" s="56"/>
      <c r="AD529" s="56"/>
      <c r="AE529" s="56"/>
      <c r="AF529" s="28">
        <f t="shared" si="45"/>
        <v>8.9017150000000012</v>
      </c>
      <c r="AG529" s="28"/>
      <c r="AH529" s="28" t="s">
        <v>659</v>
      </c>
      <c r="AI529" s="46" t="s">
        <v>1</v>
      </c>
      <c r="AJ529" s="46" t="str">
        <f>IF(I529&lt;&gt;"","-" &amp;TEXT([1]comp!$I529,"0.#") &amp;TEXT(I$1,0),"")</f>
        <v>-8.Al</v>
      </c>
      <c r="AK529" s="46" t="str">
        <f>IF(K529&lt;&gt;"","-" &amp;TEXT(comp[[#This Row],[W]],"0.#") &amp;TEXT(K$1,0),"")</f>
        <v>-5.7W</v>
      </c>
      <c r="AL529" s="46" t="str">
        <f>IF(H529&lt;&gt;"","-" &amp;TEXT(comp[[#This Row],[Ni]],"0.#") &amp;TEXT(H$1,0),"")</f>
        <v>-32.Ni</v>
      </c>
      <c r="AM529" s="46" t="str">
        <f>IF(J529&lt;&gt;"","-" &amp;TEXT(comp[[#This Row],[Cr]],"0.#") &amp;TEXT(J$1,0),"")</f>
        <v>-6.Cr</v>
      </c>
      <c r="AN529" s="46" t="str">
        <f>IF(M529&lt;&gt;"","-" &amp;TEXT(comp[[#This Row],[Ta]],"0.#") &amp;TEXT(M$1,0),"")</f>
        <v>-1.8Ta</v>
      </c>
      <c r="AO529" s="46" t="str">
        <f>IF(N529&lt;&gt;"","-" &amp;TEXT(comp[[#This Row],[Nb]],"0.#") &amp;TEXT(N$1,0),"")</f>
        <v/>
      </c>
      <c r="AP529" s="46" t="str">
        <f>IF(O529&lt;&gt;"","-" &amp;TEXT(comp[[#This Row],[V]],"0.#") &amp;TEXT(O$1,0),"")</f>
        <v/>
      </c>
      <c r="AQ529" s="46" t="str">
        <f>IF(L529&lt;&gt;"","-" &amp;TEXT(comp[[#This Row],[Ti]],"0.#") &amp;TEXT(L$1,0),"")</f>
        <v>-2.5Ti</v>
      </c>
      <c r="AR529" s="46" t="str">
        <f>IF(P529&lt;&gt;"","-" &amp;TEXT(comp[[#This Row],[Mo]],"0.#") &amp;TEXT(P$1,0),"")</f>
        <v/>
      </c>
      <c r="AS529" s="46" t="str">
        <f>IF(Q529&lt;&gt;"","-" &amp;TEXT(comp[[#This Row],[C]],"0.##") &amp;TEXT(Q$1,0),"")</f>
        <v/>
      </c>
      <c r="AT529" s="46" t="str">
        <f>IF(R529&lt;&gt;"","-" &amp;TEXT(comp[[#This Row],[Zr]],"0.##") &amp;TEXT(R$1,0),"")</f>
        <v/>
      </c>
      <c r="AU529" s="46" t="str">
        <f>IF(S529&lt;&gt;"","-" &amp;TEXT(comp[[#This Row],[B]],"0.##") &amp;TEXT(S$1,0),"")</f>
        <v/>
      </c>
      <c r="AV529" s="46" t="str">
        <f>IF(T529&lt;&gt;"","-" &amp;TEXT(comp[[#This Row],[Ir]],"0.#") &amp;TEXT(T$1,0),"")</f>
        <v/>
      </c>
      <c r="AW529" s="46" t="str">
        <f>IF(U529&lt;&gt;"","-" &amp;TEXT(comp[[#This Row],[Re]],"0.#") &amp;TEXT(U$1,0),"")</f>
        <v/>
      </c>
      <c r="AX529" s="46" t="str">
        <f>IF(V529&lt;&gt;"","-" &amp;TEXT(comp[[#This Row],[Si]],"0.#") &amp;TEXT(V$1,0),"")</f>
        <v>-0.4Si</v>
      </c>
      <c r="AY529" s="46" t="str">
        <f>IF(W529&lt;&gt;"","-" &amp;TEXT(comp[[#This Row],[Fe]],"0.#") &amp;TEXT(W$1,0),"")</f>
        <v/>
      </c>
      <c r="AZ529" s="46" t="str">
        <f>IF(X529&lt;&gt;"","-" &amp;TEXT(comp[[#This Row],[Y]],"0.#") &amp;TEXT(X$1,0),"")</f>
        <v/>
      </c>
      <c r="BA529" s="46" t="str">
        <f>IF(Y529&lt;&gt;"","-" &amp;TEXT(comp[[#This Row],[Hf]],"0.#") &amp;TEXT(Y$1,0),"")</f>
        <v>-0.1Hf</v>
      </c>
      <c r="BB529" s="46" t="str">
        <f>IF(Z529&lt;&gt;"","-" &amp;TEXT(comp[[#This Row],[Ge]],"0.#") &amp;TEXT(Z$1,0),"")</f>
        <v/>
      </c>
      <c r="BC529" s="46" t="str">
        <f>IF(AA529&lt;&gt;"","-" &amp;TEXT(comp[[#This Row],[Mn]],"0.#") &amp;TEXT(AA$1,0),"")</f>
        <v/>
      </c>
      <c r="BD529" s="46" t="str">
        <f>IF(AB529&lt;&gt;"","-" &amp;TEXT(comp[[#This Row],[Sc]],"0.#") &amp;TEXT(AB$1,0),"")</f>
        <v/>
      </c>
      <c r="BE529" s="46" t="str">
        <f>IF(AC529&lt;&gt;"","-" &amp;TEXT(comp[[#This Row],[Ru]],"0.#") &amp;TEXT(AC$1,0),"")</f>
        <v/>
      </c>
      <c r="BF529" s="46" t="str">
        <f>IF(AD529&lt;&gt;"","-" &amp;TEXT(comp[[#This Row],[Ce]],"0.#") &amp;TEXT(AD$1,0),"")</f>
        <v/>
      </c>
      <c r="BG529" s="46" t="str">
        <f>IF(AE529&lt;&gt;"","-" &amp;TEXT([1]comp!$AE529,"0.#") &amp;TEXT(AE$1,0),"")</f>
        <v/>
      </c>
      <c r="BH529" s="33" t="str">
        <f>[1]comp!$D529 &amp; [1]comp!$E529</f>
        <v>ERBOCo-4Volz, N. et al. Thermophysical and Mechanical Properties of Advanced Single Crystalline Co-base Superalloys. Metall. Mater. Trans. A Phys. Metall. Mater. Sci. 49, 4099–4109 (2018).</v>
      </c>
      <c r="BI529" s="36" t="str">
        <f t="shared" si="43"/>
        <v>Co-32.Ni-8.Al-6.Cr-5.7W-2.5Ti-1.8Ta-0.4Si-0.1Hf</v>
      </c>
      <c r="BJ529" s="33" t="s">
        <v>1863</v>
      </c>
      <c r="BK529" t="str">
        <f t="shared" si="44"/>
        <v>-8.Al-6.Cr-5.7W-1.8Ta-32.Ni-2.5Ti-0.4Si-0.1Hf</v>
      </c>
      <c r="BL529"/>
      <c r="BM529"/>
      <c r="BN529"/>
      <c r="BO529"/>
    </row>
    <row r="530" spans="1:67" s="31" customFormat="1" x14ac:dyDescent="0.3">
      <c r="A530" s="26" t="str">
        <f t="shared" si="41"/>
        <v>Co-9.9Al-4.8W</v>
      </c>
      <c r="B530" s="38" t="s">
        <v>1484</v>
      </c>
      <c r="C530" s="38" t="s">
        <v>3130</v>
      </c>
      <c r="D530" s="37" t="s">
        <v>1013</v>
      </c>
      <c r="E530" s="31" t="s">
        <v>1011</v>
      </c>
      <c r="F530" s="31">
        <v>563</v>
      </c>
      <c r="G530" s="54">
        <f t="shared" si="42"/>
        <v>85.3</v>
      </c>
      <c r="H530" s="55"/>
      <c r="I530" s="55">
        <v>9.9</v>
      </c>
      <c r="J530" s="55"/>
      <c r="K530" s="55">
        <v>4.8</v>
      </c>
      <c r="L530" s="55"/>
      <c r="M530" s="55"/>
      <c r="N530" s="55"/>
      <c r="O530" s="55"/>
      <c r="P530" s="55"/>
      <c r="Q530" s="51"/>
      <c r="R530" s="51"/>
      <c r="S530" s="51"/>
      <c r="T530" s="55"/>
      <c r="U530" s="55"/>
      <c r="V530" s="55"/>
      <c r="W530" s="55"/>
      <c r="X530" s="55"/>
      <c r="Y530" s="55"/>
      <c r="Z530" s="55"/>
      <c r="AA530" s="55"/>
      <c r="AB530" s="55"/>
      <c r="AC530" s="55"/>
      <c r="AD530" s="55"/>
      <c r="AE530" s="55"/>
      <c r="AF530" s="31">
        <f t="shared" si="45"/>
        <v>8.7829999999999995</v>
      </c>
      <c r="AI530" s="46" t="s">
        <v>1</v>
      </c>
      <c r="AJ530" s="46" t="str">
        <f>IF(I530&lt;&gt;"","-" &amp;TEXT([1]comp!$I530,"0.#") &amp;TEXT(I$1,0),"")</f>
        <v>-9.9Al</v>
      </c>
      <c r="AK530" s="46" t="str">
        <f>IF(K530&lt;&gt;"","-" &amp;TEXT(comp[[#This Row],[W]],"0.#") &amp;TEXT(K$1,0),"")</f>
        <v>-4.8W</v>
      </c>
      <c r="AL530" s="46" t="str">
        <f>IF(H530&lt;&gt;"","-" &amp;TEXT(comp[[#This Row],[Ni]],"0.#") &amp;TEXT(H$1,0),"")</f>
        <v/>
      </c>
      <c r="AM530" s="46" t="str">
        <f>IF(J530&lt;&gt;"","-" &amp;TEXT(comp[[#This Row],[Cr]],"0.#") &amp;TEXT(J$1,0),"")</f>
        <v/>
      </c>
      <c r="AN530" s="46" t="str">
        <f>IF(M530&lt;&gt;"","-" &amp;TEXT(comp[[#This Row],[Ta]],"0.#") &amp;TEXT(M$1,0),"")</f>
        <v/>
      </c>
      <c r="AO530" s="46" t="str">
        <f>IF(N530&lt;&gt;"","-" &amp;TEXT(comp[[#This Row],[Nb]],"0.#") &amp;TEXT(N$1,0),"")</f>
        <v/>
      </c>
      <c r="AP530" s="46" t="str">
        <f>IF(O530&lt;&gt;"","-" &amp;TEXT(comp[[#This Row],[V]],"0.#") &amp;TEXT(O$1,0),"")</f>
        <v/>
      </c>
      <c r="AQ530" s="46" t="str">
        <f>IF(L530&lt;&gt;"","-" &amp;TEXT(comp[[#This Row],[Ti]],"0.#") &amp;TEXT(L$1,0),"")</f>
        <v/>
      </c>
      <c r="AR530" s="46" t="str">
        <f>IF(P530&lt;&gt;"","-" &amp;TEXT(comp[[#This Row],[Mo]],"0.#") &amp;TEXT(P$1,0),"")</f>
        <v/>
      </c>
      <c r="AS530" s="46" t="str">
        <f>IF(Q530&lt;&gt;"","-" &amp;TEXT(comp[[#This Row],[C]],"0.##") &amp;TEXT(Q$1,0),"")</f>
        <v/>
      </c>
      <c r="AT530" s="46" t="str">
        <f>IF(R530&lt;&gt;"","-" &amp;TEXT(comp[[#This Row],[Zr]],"0.##") &amp;TEXT(R$1,0),"")</f>
        <v/>
      </c>
      <c r="AU530" s="46" t="str">
        <f>IF(S530&lt;&gt;"","-" &amp;TEXT(comp[[#This Row],[B]],"0.##") &amp;TEXT(S$1,0),"")</f>
        <v/>
      </c>
      <c r="AV530" s="46" t="str">
        <f>IF(T530&lt;&gt;"","-" &amp;TEXT(comp[[#This Row],[Ir]],"0.#") &amp;TEXT(T$1,0),"")</f>
        <v/>
      </c>
      <c r="AW530" s="46" t="str">
        <f>IF(U530&lt;&gt;"","-" &amp;TEXT(comp[[#This Row],[Re]],"0.#") &amp;TEXT(U$1,0),"")</f>
        <v/>
      </c>
      <c r="AX530" s="46" t="str">
        <f>IF(V530&lt;&gt;"","-" &amp;TEXT(comp[[#This Row],[Si]],"0.#") &amp;TEXT(V$1,0),"")</f>
        <v/>
      </c>
      <c r="AY530" s="46" t="str">
        <f>IF(W530&lt;&gt;"","-" &amp;TEXT(comp[[#This Row],[Fe]],"0.#") &amp;TEXT(W$1,0),"")</f>
        <v/>
      </c>
      <c r="AZ530" s="46" t="str">
        <f>IF(X530&lt;&gt;"","-" &amp;TEXT(comp[[#This Row],[Y]],"0.#") &amp;TEXT(X$1,0),"")</f>
        <v/>
      </c>
      <c r="BA530" s="46" t="str">
        <f>IF(Y530&lt;&gt;"","-" &amp;TEXT(comp[[#This Row],[Hf]],"0.#") &amp;TEXT(Y$1,0),"")</f>
        <v/>
      </c>
      <c r="BB530" s="46" t="str">
        <f>IF(Z530&lt;&gt;"","-" &amp;TEXT(comp[[#This Row],[Ge]],"0.#") &amp;TEXT(Z$1,0),"")</f>
        <v/>
      </c>
      <c r="BC530" s="46" t="str">
        <f>IF(AA530&lt;&gt;"","-" &amp;TEXT(comp[[#This Row],[Mn]],"0.#") &amp;TEXT(AA$1,0),"")</f>
        <v/>
      </c>
      <c r="BD530" s="46" t="str">
        <f>IF(AB530&lt;&gt;"","-" &amp;TEXT(comp[[#This Row],[Sc]],"0.#") &amp;TEXT(AB$1,0),"")</f>
        <v/>
      </c>
      <c r="BE530" s="46" t="str">
        <f>IF(AC530&lt;&gt;"","-" &amp;TEXT(comp[[#This Row],[Ru]],"0.#") &amp;TEXT(AC$1,0),"")</f>
        <v/>
      </c>
      <c r="BF530" s="46" t="str">
        <f>IF(AD530&lt;&gt;"","-" &amp;TEXT(comp[[#This Row],[Ce]],"0.#") &amp;TEXT(AD$1,0),"")</f>
        <v/>
      </c>
      <c r="BG530" s="46" t="str">
        <f>IF(AE530&lt;&gt;"","-" &amp;TEXT([1]comp!$AE530,"0.#") &amp;TEXT(AE$1,0),"")</f>
        <v/>
      </c>
      <c r="BH530" s="31" t="str">
        <f>[1]comp!$D530 &amp; [1]comp!$E530</f>
        <v>Co-10Al-5W-2TaVorontsov, V. A. et al. Coarsening behaviour and interfacial structure of γ′ precipitates in Co-Al-W based superalloys. Acta Mater. 120, 14–23 (2016).</v>
      </c>
      <c r="BI530" s="73" t="str">
        <f t="shared" si="43"/>
        <v>Co-9.9Al-4.8W</v>
      </c>
      <c r="BJ530" s="31" t="s">
        <v>1454</v>
      </c>
      <c r="BK530" t="str">
        <f t="shared" si="44"/>
        <v>-9.9Al-4.8W</v>
      </c>
      <c r="BL530"/>
      <c r="BM530"/>
      <c r="BN530"/>
      <c r="BO530"/>
    </row>
    <row r="531" spans="1:67" s="31" customFormat="1" x14ac:dyDescent="0.3">
      <c r="A531" s="26" t="str">
        <f t="shared" si="41"/>
        <v>Co-20.2Ni-7.3Al-7.W</v>
      </c>
      <c r="B531" s="38" t="s">
        <v>1484</v>
      </c>
      <c r="C531" s="38" t="s">
        <v>3131</v>
      </c>
      <c r="D531" s="37" t="s">
        <v>1014</v>
      </c>
      <c r="E531" s="31" t="s">
        <v>1011</v>
      </c>
      <c r="F531" s="31">
        <v>564</v>
      </c>
      <c r="G531" s="54">
        <f t="shared" si="42"/>
        <v>65.5</v>
      </c>
      <c r="H531" s="55">
        <v>20.2</v>
      </c>
      <c r="I531" s="55">
        <v>7.3</v>
      </c>
      <c r="J531" s="55"/>
      <c r="K531" s="55">
        <v>7</v>
      </c>
      <c r="L531" s="55"/>
      <c r="M531" s="55"/>
      <c r="N531" s="55"/>
      <c r="O531" s="55"/>
      <c r="P531" s="55"/>
      <c r="Q531" s="51"/>
      <c r="R531" s="51"/>
      <c r="S531" s="51"/>
      <c r="T531" s="55"/>
      <c r="U531" s="55"/>
      <c r="V531" s="55"/>
      <c r="W531" s="55"/>
      <c r="X531" s="55"/>
      <c r="Y531" s="55"/>
      <c r="Z531" s="55"/>
      <c r="AA531" s="55"/>
      <c r="AB531" s="55"/>
      <c r="AC531" s="55"/>
      <c r="AD531" s="55"/>
      <c r="AE531" s="55"/>
      <c r="AF531" s="31">
        <f t="shared" si="45"/>
        <v>9.1735160000000011</v>
      </c>
      <c r="AI531" s="46" t="s">
        <v>1</v>
      </c>
      <c r="AJ531" s="46" t="str">
        <f>IF(I531&lt;&gt;"","-" &amp;TEXT([1]comp!$I531,"0.#") &amp;TEXT(I$1,0),"")</f>
        <v>-7.3Al</v>
      </c>
      <c r="AK531" s="46" t="str">
        <f>IF(K531&lt;&gt;"","-" &amp;TEXT(comp[[#This Row],[W]],"0.#") &amp;TEXT(K$1,0),"")</f>
        <v>-7.W</v>
      </c>
      <c r="AL531" s="46" t="str">
        <f>IF(H531&lt;&gt;"","-" &amp;TEXT(comp[[#This Row],[Ni]],"0.#") &amp;TEXT(H$1,0),"")</f>
        <v>-20.2Ni</v>
      </c>
      <c r="AM531" s="46" t="str">
        <f>IF(J531&lt;&gt;"","-" &amp;TEXT(comp[[#This Row],[Cr]],"0.#") &amp;TEXT(J$1,0),"")</f>
        <v/>
      </c>
      <c r="AN531" s="46" t="str">
        <f>IF(M531&lt;&gt;"","-" &amp;TEXT(comp[[#This Row],[Ta]],"0.#") &amp;TEXT(M$1,0),"")</f>
        <v/>
      </c>
      <c r="AO531" s="46" t="str">
        <f>IF(N531&lt;&gt;"","-" &amp;TEXT(comp[[#This Row],[Nb]],"0.#") &amp;TEXT(N$1,0),"")</f>
        <v/>
      </c>
      <c r="AP531" s="46" t="str">
        <f>IF(O531&lt;&gt;"","-" &amp;TEXT(comp[[#This Row],[V]],"0.#") &amp;TEXT(O$1,0),"")</f>
        <v/>
      </c>
      <c r="AQ531" s="46" t="str">
        <f>IF(L531&lt;&gt;"","-" &amp;TEXT(comp[[#This Row],[Ti]],"0.#") &amp;TEXT(L$1,0),"")</f>
        <v/>
      </c>
      <c r="AR531" s="46" t="str">
        <f>IF(P531&lt;&gt;"","-" &amp;TEXT(comp[[#This Row],[Mo]],"0.#") &amp;TEXT(P$1,0),"")</f>
        <v/>
      </c>
      <c r="AS531" s="46" t="str">
        <f>IF(Q531&lt;&gt;"","-" &amp;TEXT(comp[[#This Row],[C]],"0.##") &amp;TEXT(Q$1,0),"")</f>
        <v/>
      </c>
      <c r="AT531" s="46" t="str">
        <f>IF(R531&lt;&gt;"","-" &amp;TEXT(comp[[#This Row],[Zr]],"0.##") &amp;TEXT(R$1,0),"")</f>
        <v/>
      </c>
      <c r="AU531" s="46" t="str">
        <f>IF(S531&lt;&gt;"","-" &amp;TEXT(comp[[#This Row],[B]],"0.##") &amp;TEXT(S$1,0),"")</f>
        <v/>
      </c>
      <c r="AV531" s="46" t="str">
        <f>IF(T531&lt;&gt;"","-" &amp;TEXT(comp[[#This Row],[Ir]],"0.#") &amp;TEXT(T$1,0),"")</f>
        <v/>
      </c>
      <c r="AW531" s="46" t="str">
        <f>IF(U531&lt;&gt;"","-" &amp;TEXT(comp[[#This Row],[Re]],"0.#") &amp;TEXT(U$1,0),"")</f>
        <v/>
      </c>
      <c r="AX531" s="46" t="str">
        <f>IF(V531&lt;&gt;"","-" &amp;TEXT(comp[[#This Row],[Si]],"0.#") &amp;TEXT(V$1,0),"")</f>
        <v/>
      </c>
      <c r="AY531" s="46" t="str">
        <f>IF(W531&lt;&gt;"","-" &amp;TEXT(comp[[#This Row],[Fe]],"0.#") &amp;TEXT(W$1,0),"")</f>
        <v/>
      </c>
      <c r="AZ531" s="46" t="str">
        <f>IF(X531&lt;&gt;"","-" &amp;TEXT(comp[[#This Row],[Y]],"0.#") &amp;TEXT(X$1,0),"")</f>
        <v/>
      </c>
      <c r="BA531" s="46" t="str">
        <f>IF(Y531&lt;&gt;"","-" &amp;TEXT(comp[[#This Row],[Hf]],"0.#") &amp;TEXT(Y$1,0),"")</f>
        <v/>
      </c>
      <c r="BB531" s="46" t="str">
        <f>IF(Z531&lt;&gt;"","-" &amp;TEXT(comp[[#This Row],[Ge]],"0.#") &amp;TEXT(Z$1,0),"")</f>
        <v/>
      </c>
      <c r="BC531" s="46" t="str">
        <f>IF(AA531&lt;&gt;"","-" &amp;TEXT(comp[[#This Row],[Mn]],"0.#") &amp;TEXT(AA$1,0),"")</f>
        <v/>
      </c>
      <c r="BD531" s="46" t="str">
        <f>IF(AB531&lt;&gt;"","-" &amp;TEXT(comp[[#This Row],[Sc]],"0.#") &amp;TEXT(AB$1,0),"")</f>
        <v/>
      </c>
      <c r="BE531" s="46" t="str">
        <f>IF(AC531&lt;&gt;"","-" &amp;TEXT(comp[[#This Row],[Ru]],"0.#") &amp;TEXT(AC$1,0),"")</f>
        <v/>
      </c>
      <c r="BF531" s="46" t="str">
        <f>IF(AD531&lt;&gt;"","-" &amp;TEXT(comp[[#This Row],[Ce]],"0.#") &amp;TEXT(AD$1,0),"")</f>
        <v/>
      </c>
      <c r="BG531" s="46" t="str">
        <f>IF(AE531&lt;&gt;"","-" &amp;TEXT([1]comp!$AE531,"0.#") &amp;TEXT(AE$1,0),"")</f>
        <v/>
      </c>
      <c r="BH531" s="31" t="str">
        <f>[1]comp!$D531 &amp; [1]comp!$E531</f>
        <v>Co-7Al-7W-20NiVorontsov, V. A. et al. Coarsening behaviour and interfacial structure of γ′ precipitates in Co-Al-W based superalloys. Acta Mater. 120, 14–23 (2016).</v>
      </c>
      <c r="BI531" s="73" t="str">
        <f t="shared" si="43"/>
        <v>Co-20.2Ni-7.3Al-7.W</v>
      </c>
      <c r="BJ531" s="31" t="s">
        <v>1556</v>
      </c>
      <c r="BK531" t="str">
        <f t="shared" si="44"/>
        <v>-7.3Al-7.W-20.2Ni</v>
      </c>
      <c r="BL531"/>
      <c r="BM531"/>
      <c r="BN531"/>
      <c r="BO531"/>
    </row>
    <row r="532" spans="1:67" s="28" customFormat="1" x14ac:dyDescent="0.3">
      <c r="A532" s="26" t="str">
        <f t="shared" si="41"/>
        <v>Co-9.Al-9.W-2.Ti</v>
      </c>
      <c r="B532" s="38" t="s">
        <v>1484</v>
      </c>
      <c r="C532" s="38" t="s">
        <v>3132</v>
      </c>
      <c r="D532" s="37" t="s">
        <v>1021</v>
      </c>
      <c r="E532" s="32" t="s">
        <v>1015</v>
      </c>
      <c r="F532" s="31">
        <v>565</v>
      </c>
      <c r="G532" s="54">
        <f t="shared" si="42"/>
        <v>80</v>
      </c>
      <c r="H532" s="55"/>
      <c r="I532" s="55">
        <v>9</v>
      </c>
      <c r="J532" s="55"/>
      <c r="K532" s="55">
        <v>9</v>
      </c>
      <c r="L532" s="55">
        <v>2</v>
      </c>
      <c r="M532" s="55"/>
      <c r="N532" s="55"/>
      <c r="O532" s="55"/>
      <c r="P532" s="55"/>
      <c r="Q532" s="51"/>
      <c r="R532" s="51"/>
      <c r="S532" s="51"/>
      <c r="T532" s="55"/>
      <c r="U532" s="55"/>
      <c r="V532" s="55"/>
      <c r="W532" s="55"/>
      <c r="X532" s="55"/>
      <c r="Y532" s="55"/>
      <c r="Z532" s="55"/>
      <c r="AA532" s="55"/>
      <c r="AB532" s="55"/>
      <c r="AC532" s="55"/>
      <c r="AD532" s="55"/>
      <c r="AE532" s="55"/>
      <c r="AF532" s="31">
        <f t="shared" si="45"/>
        <v>9.1856399999999994</v>
      </c>
      <c r="AG532" s="31"/>
      <c r="AH532" s="31"/>
      <c r="AI532" s="46" t="s">
        <v>1</v>
      </c>
      <c r="AJ532" s="46" t="str">
        <f>IF(I532&lt;&gt;"","-" &amp;TEXT([1]comp!$I532,"0.#") &amp;TEXT(I$1,0),"")</f>
        <v>-9.Al</v>
      </c>
      <c r="AK532" s="46" t="str">
        <f>IF(K532&lt;&gt;"","-" &amp;TEXT(comp[[#This Row],[W]],"0.#") &amp;TEXT(K$1,0),"")</f>
        <v>-9.W</v>
      </c>
      <c r="AL532" s="46" t="str">
        <f>IF(H532&lt;&gt;"","-" &amp;TEXT(comp[[#This Row],[Ni]],"0.#") &amp;TEXT(H$1,0),"")</f>
        <v/>
      </c>
      <c r="AM532" s="46" t="str">
        <f>IF(J532&lt;&gt;"","-" &amp;TEXT(comp[[#This Row],[Cr]],"0.#") &amp;TEXT(J$1,0),"")</f>
        <v/>
      </c>
      <c r="AN532" s="46" t="str">
        <f>IF(M532&lt;&gt;"","-" &amp;TEXT(comp[[#This Row],[Ta]],"0.#") &amp;TEXT(M$1,0),"")</f>
        <v/>
      </c>
      <c r="AO532" s="46" t="str">
        <f>IF(N532&lt;&gt;"","-" &amp;TEXT(comp[[#This Row],[Nb]],"0.#") &amp;TEXT(N$1,0),"")</f>
        <v/>
      </c>
      <c r="AP532" s="46" t="str">
        <f>IF(O532&lt;&gt;"","-" &amp;TEXT(comp[[#This Row],[V]],"0.#") &amp;TEXT(O$1,0),"")</f>
        <v/>
      </c>
      <c r="AQ532" s="46" t="str">
        <f>IF(L532&lt;&gt;"","-" &amp;TEXT(comp[[#This Row],[Ti]],"0.#") &amp;TEXT(L$1,0),"")</f>
        <v>-2.Ti</v>
      </c>
      <c r="AR532" s="46" t="str">
        <f>IF(P532&lt;&gt;"","-" &amp;TEXT(comp[[#This Row],[Mo]],"0.#") &amp;TEXT(P$1,0),"")</f>
        <v/>
      </c>
      <c r="AS532" s="46" t="str">
        <f>IF(Q532&lt;&gt;"","-" &amp;TEXT(comp[[#This Row],[C]],"0.##") &amp;TEXT(Q$1,0),"")</f>
        <v/>
      </c>
      <c r="AT532" s="46" t="str">
        <f>IF(R532&lt;&gt;"","-" &amp;TEXT(comp[[#This Row],[Zr]],"0.##") &amp;TEXT(R$1,0),"")</f>
        <v/>
      </c>
      <c r="AU532" s="46" t="str">
        <f>IF(S532&lt;&gt;"","-" &amp;TEXT(comp[[#This Row],[B]],"0.##") &amp;TEXT(S$1,0),"")</f>
        <v/>
      </c>
      <c r="AV532" s="46" t="str">
        <f>IF(T532&lt;&gt;"","-" &amp;TEXT(comp[[#This Row],[Ir]],"0.#") &amp;TEXT(T$1,0),"")</f>
        <v/>
      </c>
      <c r="AW532" s="46" t="str">
        <f>IF(U532&lt;&gt;"","-" &amp;TEXT(comp[[#This Row],[Re]],"0.#") &amp;TEXT(U$1,0),"")</f>
        <v/>
      </c>
      <c r="AX532" s="46" t="str">
        <f>IF(V532&lt;&gt;"","-" &amp;TEXT(comp[[#This Row],[Si]],"0.#") &amp;TEXT(V$1,0),"")</f>
        <v/>
      </c>
      <c r="AY532" s="46" t="str">
        <f>IF(W532&lt;&gt;"","-" &amp;TEXT(comp[[#This Row],[Fe]],"0.#") &amp;TEXT(W$1,0),"")</f>
        <v/>
      </c>
      <c r="AZ532" s="46" t="str">
        <f>IF(X532&lt;&gt;"","-" &amp;TEXT(comp[[#This Row],[Y]],"0.#") &amp;TEXT(X$1,0),"")</f>
        <v/>
      </c>
      <c r="BA532" s="46" t="str">
        <f>IF(Y532&lt;&gt;"","-" &amp;TEXT(comp[[#This Row],[Hf]],"0.#") &amp;TEXT(Y$1,0),"")</f>
        <v/>
      </c>
      <c r="BB532" s="46" t="str">
        <f>IF(Z532&lt;&gt;"","-" &amp;TEXT(comp[[#This Row],[Ge]],"0.#") &amp;TEXT(Z$1,0),"")</f>
        <v/>
      </c>
      <c r="BC532" s="46" t="str">
        <f>IF(AA532&lt;&gt;"","-" &amp;TEXT(comp[[#This Row],[Mn]],"0.#") &amp;TEXT(AA$1,0),"")</f>
        <v/>
      </c>
      <c r="BD532" s="46" t="str">
        <f>IF(AB532&lt;&gt;"","-" &amp;TEXT(comp[[#This Row],[Sc]],"0.#") &amp;TEXT(AB$1,0),"")</f>
        <v/>
      </c>
      <c r="BE532" s="46" t="str">
        <f>IF(AC532&lt;&gt;"","-" &amp;TEXT(comp[[#This Row],[Ru]],"0.#") &amp;TEXT(AC$1,0),"")</f>
        <v/>
      </c>
      <c r="BF532" s="46" t="str">
        <f>IF(AD532&lt;&gt;"","-" &amp;TEXT(comp[[#This Row],[Ce]],"0.#") &amp;TEXT(AD$1,0),"")</f>
        <v/>
      </c>
      <c r="BG532" s="46" t="str">
        <f>IF(AE532&lt;&gt;"","-" &amp;TEXT([1]comp!$AE532,"0.#") &amp;TEXT(AE$1,0),"")</f>
        <v/>
      </c>
      <c r="BH532" s="32" t="str">
        <f>[1]comp!$D532 &amp; [1]comp!$E532</f>
        <v>Co-9Al-9W-2TiWang, L. et al. Microstructure, phase stability and element partitioning of γ-γ′ Co-9Al-9W-2X alloys in different annealing conditions. J. Alloys Compd. 787, 594–605 (2019).</v>
      </c>
      <c r="BI532" s="73" t="str">
        <f t="shared" si="43"/>
        <v>Co-9.Al-9.W-2.Ti</v>
      </c>
      <c r="BJ532" s="32" t="s">
        <v>1428</v>
      </c>
      <c r="BK532" t="str">
        <f t="shared" si="44"/>
        <v>-9.Al-9.W-2.Ti</v>
      </c>
      <c r="BL532"/>
      <c r="BM532"/>
      <c r="BN532"/>
      <c r="BO532"/>
    </row>
    <row r="533" spans="1:67" s="28" customFormat="1" x14ac:dyDescent="0.3">
      <c r="A533" s="26" t="str">
        <f t="shared" si="41"/>
        <v>Co-9.Al-9.W</v>
      </c>
      <c r="B533" s="38" t="s">
        <v>1484</v>
      </c>
      <c r="C533" s="38" t="s">
        <v>2756</v>
      </c>
      <c r="D533" s="37" t="s">
        <v>989</v>
      </c>
      <c r="E533" s="32" t="s">
        <v>1015</v>
      </c>
      <c r="F533" s="31">
        <v>566</v>
      </c>
      <c r="G533" s="54">
        <f t="shared" si="42"/>
        <v>82</v>
      </c>
      <c r="H533" s="55"/>
      <c r="I533" s="55">
        <v>9</v>
      </c>
      <c r="J533" s="55"/>
      <c r="K533" s="55">
        <v>9</v>
      </c>
      <c r="L533" s="55"/>
      <c r="M533" s="55"/>
      <c r="N533" s="55"/>
      <c r="O533" s="55"/>
      <c r="P533" s="55"/>
      <c r="Q533" s="51"/>
      <c r="R533" s="51"/>
      <c r="S533" s="51"/>
      <c r="T533" s="55"/>
      <c r="U533" s="55"/>
      <c r="V533" s="55"/>
      <c r="W533" s="55"/>
      <c r="X533" s="55"/>
      <c r="Y533" s="55"/>
      <c r="Z533" s="55"/>
      <c r="AA533" s="55"/>
      <c r="AB533" s="55"/>
      <c r="AC533" s="55"/>
      <c r="AD533" s="55"/>
      <c r="AE533" s="55"/>
      <c r="AF533" s="31">
        <f t="shared" si="45"/>
        <v>9.2735000000000003</v>
      </c>
      <c r="AG533" s="31"/>
      <c r="AH533" s="31"/>
      <c r="AI533" s="46" t="s">
        <v>1</v>
      </c>
      <c r="AJ533" s="46" t="str">
        <f>IF(I533&lt;&gt;"","-" &amp;TEXT([1]comp!$I533,"0.#") &amp;TEXT(I$1,0),"")</f>
        <v>-9.Al</v>
      </c>
      <c r="AK533" s="46" t="str">
        <f>IF(K533&lt;&gt;"","-" &amp;TEXT(comp[[#This Row],[W]],"0.#") &amp;TEXT(K$1,0),"")</f>
        <v>-9.W</v>
      </c>
      <c r="AL533" s="46" t="str">
        <f>IF(H533&lt;&gt;"","-" &amp;TEXT(comp[[#This Row],[Ni]],"0.#") &amp;TEXT(H$1,0),"")</f>
        <v/>
      </c>
      <c r="AM533" s="46" t="str">
        <f>IF(J533&lt;&gt;"","-" &amp;TEXT(comp[[#This Row],[Cr]],"0.#") &amp;TEXT(J$1,0),"")</f>
        <v/>
      </c>
      <c r="AN533" s="46" t="str">
        <f>IF(M533&lt;&gt;"","-" &amp;TEXT(comp[[#This Row],[Ta]],"0.#") &amp;TEXT(M$1,0),"")</f>
        <v/>
      </c>
      <c r="AO533" s="46" t="str">
        <f>IF(N533&lt;&gt;"","-" &amp;TEXT(comp[[#This Row],[Nb]],"0.#") &amp;TEXT(N$1,0),"")</f>
        <v/>
      </c>
      <c r="AP533" s="46" t="str">
        <f>IF(O533&lt;&gt;"","-" &amp;TEXT(comp[[#This Row],[V]],"0.#") &amp;TEXT(O$1,0),"")</f>
        <v/>
      </c>
      <c r="AQ533" s="46" t="str">
        <f>IF(L533&lt;&gt;"","-" &amp;TEXT(comp[[#This Row],[Ti]],"0.#") &amp;TEXT(L$1,0),"")</f>
        <v/>
      </c>
      <c r="AR533" s="46" t="str">
        <f>IF(P533&lt;&gt;"","-" &amp;TEXT(comp[[#This Row],[Mo]],"0.#") &amp;TEXT(P$1,0),"")</f>
        <v/>
      </c>
      <c r="AS533" s="46" t="str">
        <f>IF(Q533&lt;&gt;"","-" &amp;TEXT(comp[[#This Row],[C]],"0.##") &amp;TEXT(Q$1,0),"")</f>
        <v/>
      </c>
      <c r="AT533" s="46" t="str">
        <f>IF(R533&lt;&gt;"","-" &amp;TEXT(comp[[#This Row],[Zr]],"0.##") &amp;TEXT(R$1,0),"")</f>
        <v/>
      </c>
      <c r="AU533" s="46" t="str">
        <f>IF(S533&lt;&gt;"","-" &amp;TEXT(comp[[#This Row],[B]],"0.##") &amp;TEXT(S$1,0),"")</f>
        <v/>
      </c>
      <c r="AV533" s="46" t="str">
        <f>IF(T533&lt;&gt;"","-" &amp;TEXT(comp[[#This Row],[Ir]],"0.#") &amp;TEXT(T$1,0),"")</f>
        <v/>
      </c>
      <c r="AW533" s="46" t="str">
        <f>IF(U533&lt;&gt;"","-" &amp;TEXT(comp[[#This Row],[Re]],"0.#") &amp;TEXT(U$1,0),"")</f>
        <v/>
      </c>
      <c r="AX533" s="46" t="str">
        <f>IF(V533&lt;&gt;"","-" &amp;TEXT(comp[[#This Row],[Si]],"0.#") &amp;TEXT(V$1,0),"")</f>
        <v/>
      </c>
      <c r="AY533" s="46" t="str">
        <f>IF(W533&lt;&gt;"","-" &amp;TEXT(comp[[#This Row],[Fe]],"0.#") &amp;TEXT(W$1,0),"")</f>
        <v/>
      </c>
      <c r="AZ533" s="46" t="str">
        <f>IF(X533&lt;&gt;"","-" &amp;TEXT(comp[[#This Row],[Y]],"0.#") &amp;TEXT(X$1,0),"")</f>
        <v/>
      </c>
      <c r="BA533" s="46" t="str">
        <f>IF(Y533&lt;&gt;"","-" &amp;TEXT(comp[[#This Row],[Hf]],"0.#") &amp;TEXT(Y$1,0),"")</f>
        <v/>
      </c>
      <c r="BB533" s="46" t="str">
        <f>IF(Z533&lt;&gt;"","-" &amp;TEXT(comp[[#This Row],[Ge]],"0.#") &amp;TEXT(Z$1,0),"")</f>
        <v/>
      </c>
      <c r="BC533" s="46" t="str">
        <f>IF(AA533&lt;&gt;"","-" &amp;TEXT(comp[[#This Row],[Mn]],"0.#") &amp;TEXT(AA$1,0),"")</f>
        <v/>
      </c>
      <c r="BD533" s="46" t="str">
        <f>IF(AB533&lt;&gt;"","-" &amp;TEXT(comp[[#This Row],[Sc]],"0.#") &amp;TEXT(AB$1,0),"")</f>
        <v/>
      </c>
      <c r="BE533" s="46" t="str">
        <f>IF(AC533&lt;&gt;"","-" &amp;TEXT(comp[[#This Row],[Ru]],"0.#") &amp;TEXT(AC$1,0),"")</f>
        <v/>
      </c>
      <c r="BF533" s="46" t="str">
        <f>IF(AD533&lt;&gt;"","-" &amp;TEXT(comp[[#This Row],[Ce]],"0.#") &amp;TEXT(AD$1,0),"")</f>
        <v/>
      </c>
      <c r="BG533" s="46" t="str">
        <f>IF(AE533&lt;&gt;"","-" &amp;TEXT([1]comp!$AE533,"0.#") &amp;TEXT(AE$1,0),"")</f>
        <v/>
      </c>
      <c r="BH533" s="32" t="str">
        <f>[1]comp!$D533 &amp; [1]comp!$E533</f>
        <v>Co-9Al-9WWang, L. et al. Microstructure, phase stability and element partitioning of γ-γ′ Co-9Al-9W-2X alloys in different annealing conditions. J. Alloys Compd. 787, 594–605 (2019).</v>
      </c>
      <c r="BI533" s="73" t="str">
        <f t="shared" si="43"/>
        <v>Co-9.Al-9.W</v>
      </c>
      <c r="BJ533" s="32" t="s">
        <v>1325</v>
      </c>
      <c r="BK533" t="str">
        <f t="shared" si="44"/>
        <v>-9.Al-9.W</v>
      </c>
      <c r="BL533"/>
      <c r="BM533"/>
      <c r="BN533"/>
      <c r="BO533"/>
    </row>
    <row r="534" spans="1:67" s="28" customFormat="1" x14ac:dyDescent="0.3">
      <c r="A534" s="26" t="str">
        <f t="shared" si="41"/>
        <v>Co-9.Al-2.Cr-9.W</v>
      </c>
      <c r="B534" s="38" t="s">
        <v>1484</v>
      </c>
      <c r="C534" s="38" t="s">
        <v>3133</v>
      </c>
      <c r="D534" s="37" t="s">
        <v>1016</v>
      </c>
      <c r="E534" s="32" t="s">
        <v>1015</v>
      </c>
      <c r="F534" s="31">
        <v>567</v>
      </c>
      <c r="G534" s="54">
        <f t="shared" si="42"/>
        <v>80</v>
      </c>
      <c r="H534" s="55"/>
      <c r="I534" s="55">
        <v>9</v>
      </c>
      <c r="J534" s="55">
        <v>2</v>
      </c>
      <c r="K534" s="55">
        <v>9</v>
      </c>
      <c r="L534" s="55"/>
      <c r="M534" s="55"/>
      <c r="N534" s="55"/>
      <c r="O534" s="55"/>
      <c r="P534" s="55"/>
      <c r="Q534" s="51"/>
      <c r="R534" s="51"/>
      <c r="S534" s="51"/>
      <c r="T534" s="55"/>
      <c r="U534" s="55"/>
      <c r="V534" s="55"/>
      <c r="W534" s="55"/>
      <c r="X534" s="55"/>
      <c r="Y534" s="55"/>
      <c r="Z534" s="55"/>
      <c r="AA534" s="55"/>
      <c r="AB534" s="55"/>
      <c r="AC534" s="55"/>
      <c r="AD534" s="55"/>
      <c r="AE534" s="55"/>
      <c r="AF534" s="31">
        <f t="shared" si="45"/>
        <v>9.2393000000000001</v>
      </c>
      <c r="AG534" s="31"/>
      <c r="AH534" s="31"/>
      <c r="AI534" s="46" t="s">
        <v>1</v>
      </c>
      <c r="AJ534" s="46" t="str">
        <f>IF(I534&lt;&gt;"","-" &amp;TEXT([1]comp!$I534,"0.#") &amp;TEXT(I$1,0),"")</f>
        <v>-9.Al</v>
      </c>
      <c r="AK534" s="46" t="str">
        <f>IF(K534&lt;&gt;"","-" &amp;TEXT(comp[[#This Row],[W]],"0.#") &amp;TEXT(K$1,0),"")</f>
        <v>-9.W</v>
      </c>
      <c r="AL534" s="46" t="str">
        <f>IF(H534&lt;&gt;"","-" &amp;TEXT(comp[[#This Row],[Ni]],"0.#") &amp;TEXT(H$1,0),"")</f>
        <v/>
      </c>
      <c r="AM534" s="46" t="str">
        <f>IF(J534&lt;&gt;"","-" &amp;TEXT(comp[[#This Row],[Cr]],"0.#") &amp;TEXT(J$1,0),"")</f>
        <v>-2.Cr</v>
      </c>
      <c r="AN534" s="46" t="str">
        <f>IF(M534&lt;&gt;"","-" &amp;TEXT(comp[[#This Row],[Ta]],"0.#") &amp;TEXT(M$1,0),"")</f>
        <v/>
      </c>
      <c r="AO534" s="46" t="str">
        <f>IF(N534&lt;&gt;"","-" &amp;TEXT(comp[[#This Row],[Nb]],"0.#") &amp;TEXT(N$1,0),"")</f>
        <v/>
      </c>
      <c r="AP534" s="46" t="str">
        <f>IF(O534&lt;&gt;"","-" &amp;TEXT(comp[[#This Row],[V]],"0.#") &amp;TEXT(O$1,0),"")</f>
        <v/>
      </c>
      <c r="AQ534" s="46" t="str">
        <f>IF(L534&lt;&gt;"","-" &amp;TEXT(comp[[#This Row],[Ti]],"0.#") &amp;TEXT(L$1,0),"")</f>
        <v/>
      </c>
      <c r="AR534" s="46" t="str">
        <f>IF(P534&lt;&gt;"","-" &amp;TEXT(comp[[#This Row],[Mo]],"0.#") &amp;TEXT(P$1,0),"")</f>
        <v/>
      </c>
      <c r="AS534" s="46" t="str">
        <f>IF(Q534&lt;&gt;"","-" &amp;TEXT(comp[[#This Row],[C]],"0.##") &amp;TEXT(Q$1,0),"")</f>
        <v/>
      </c>
      <c r="AT534" s="46" t="str">
        <f>IF(R534&lt;&gt;"","-" &amp;TEXT(comp[[#This Row],[Zr]],"0.##") &amp;TEXT(R$1,0),"")</f>
        <v/>
      </c>
      <c r="AU534" s="46" t="str">
        <f>IF(S534&lt;&gt;"","-" &amp;TEXT(comp[[#This Row],[B]],"0.##") &amp;TEXT(S$1,0),"")</f>
        <v/>
      </c>
      <c r="AV534" s="46" t="str">
        <f>IF(T534&lt;&gt;"","-" &amp;TEXT(comp[[#This Row],[Ir]],"0.#") &amp;TEXT(T$1,0),"")</f>
        <v/>
      </c>
      <c r="AW534" s="46" t="str">
        <f>IF(U534&lt;&gt;"","-" &amp;TEXT(comp[[#This Row],[Re]],"0.#") &amp;TEXT(U$1,0),"")</f>
        <v/>
      </c>
      <c r="AX534" s="46" t="str">
        <f>IF(V534&lt;&gt;"","-" &amp;TEXT(comp[[#This Row],[Si]],"0.#") &amp;TEXT(V$1,0),"")</f>
        <v/>
      </c>
      <c r="AY534" s="46" t="str">
        <f>IF(W534&lt;&gt;"","-" &amp;TEXT(comp[[#This Row],[Fe]],"0.#") &amp;TEXT(W$1,0),"")</f>
        <v/>
      </c>
      <c r="AZ534" s="46" t="str">
        <f>IF(X534&lt;&gt;"","-" &amp;TEXT(comp[[#This Row],[Y]],"0.#") &amp;TEXT(X$1,0),"")</f>
        <v/>
      </c>
      <c r="BA534" s="46" t="str">
        <f>IF(Y534&lt;&gt;"","-" &amp;TEXT(comp[[#This Row],[Hf]],"0.#") &amp;TEXT(Y$1,0),"")</f>
        <v/>
      </c>
      <c r="BB534" s="46" t="str">
        <f>IF(Z534&lt;&gt;"","-" &amp;TEXT(comp[[#This Row],[Ge]],"0.#") &amp;TEXT(Z$1,0),"")</f>
        <v/>
      </c>
      <c r="BC534" s="46" t="str">
        <f>IF(AA534&lt;&gt;"","-" &amp;TEXT(comp[[#This Row],[Mn]],"0.#") &amp;TEXT(AA$1,0),"")</f>
        <v/>
      </c>
      <c r="BD534" s="46" t="str">
        <f>IF(AB534&lt;&gt;"","-" &amp;TEXT(comp[[#This Row],[Sc]],"0.#") &amp;TEXT(AB$1,0),"")</f>
        <v/>
      </c>
      <c r="BE534" s="46" t="str">
        <f>IF(AC534&lt;&gt;"","-" &amp;TEXT(comp[[#This Row],[Ru]],"0.#") &amp;TEXT(AC$1,0),"")</f>
        <v/>
      </c>
      <c r="BF534" s="46" t="str">
        <f>IF(AD534&lt;&gt;"","-" &amp;TEXT(comp[[#This Row],[Ce]],"0.#") &amp;TEXT(AD$1,0),"")</f>
        <v/>
      </c>
      <c r="BG534" s="46" t="str">
        <f>IF(AE534&lt;&gt;"","-" &amp;TEXT([1]comp!$AE534,"0.#") &amp;TEXT(AE$1,0),"")</f>
        <v/>
      </c>
      <c r="BH534" s="32" t="str">
        <f>[1]comp!$D534 &amp; [1]comp!$E534</f>
        <v>Co-9Al-9W-2CrWang, L. et al. Microstructure, phase stability and element partitioning of γ-γ′ Co-9Al-9W-2X alloys in different annealing conditions. J. Alloys Compd. 787, 594–605 (2019).</v>
      </c>
      <c r="BI534" s="73" t="str">
        <f t="shared" si="43"/>
        <v>Co-9.Al-2.Cr-9.W</v>
      </c>
      <c r="BJ534" s="32" t="s">
        <v>1557</v>
      </c>
      <c r="BK534" t="str">
        <f t="shared" si="44"/>
        <v>-9.Al-2.Cr-9.W</v>
      </c>
      <c r="BL534"/>
      <c r="BM534"/>
      <c r="BN534"/>
      <c r="BO534"/>
    </row>
    <row r="535" spans="1:67" s="28" customFormat="1" x14ac:dyDescent="0.3">
      <c r="A535" s="26" t="str">
        <f t="shared" si="41"/>
        <v>Co-2.Ni-9.Al-9.W</v>
      </c>
      <c r="B535" s="38" t="s">
        <v>1484</v>
      </c>
      <c r="C535" s="38" t="s">
        <v>3134</v>
      </c>
      <c r="D535" s="37" t="s">
        <v>1017</v>
      </c>
      <c r="E535" s="32" t="s">
        <v>1015</v>
      </c>
      <c r="F535" s="31">
        <v>568</v>
      </c>
      <c r="G535" s="54">
        <f t="shared" si="42"/>
        <v>80</v>
      </c>
      <c r="H535" s="55">
        <v>2</v>
      </c>
      <c r="I535" s="55">
        <v>9</v>
      </c>
      <c r="J535" s="55"/>
      <c r="K535" s="55">
        <v>9</v>
      </c>
      <c r="L535" s="55"/>
      <c r="M535" s="55"/>
      <c r="N535" s="55"/>
      <c r="O535" s="55"/>
      <c r="P535" s="55"/>
      <c r="Q535" s="51"/>
      <c r="R535" s="51"/>
      <c r="S535" s="51"/>
      <c r="T535" s="55"/>
      <c r="U535" s="55"/>
      <c r="V535" s="55"/>
      <c r="W535" s="55"/>
      <c r="X535" s="55"/>
      <c r="Y535" s="55"/>
      <c r="Z535" s="55"/>
      <c r="AA535" s="55"/>
      <c r="AB535" s="55"/>
      <c r="AC535" s="55"/>
      <c r="AD535" s="55"/>
      <c r="AE535" s="55"/>
      <c r="AF535" s="31">
        <f t="shared" si="45"/>
        <v>9.2736599999999996</v>
      </c>
      <c r="AG535" s="31"/>
      <c r="AH535" s="31"/>
      <c r="AI535" s="46" t="s">
        <v>1</v>
      </c>
      <c r="AJ535" s="46" t="str">
        <f>IF(I535&lt;&gt;"","-" &amp;TEXT([1]comp!$I535,"0.#") &amp;TEXT(I$1,0),"")</f>
        <v>-9.Al</v>
      </c>
      <c r="AK535" s="46" t="str">
        <f>IF(K535&lt;&gt;"","-" &amp;TEXT(comp[[#This Row],[W]],"0.#") &amp;TEXT(K$1,0),"")</f>
        <v>-9.W</v>
      </c>
      <c r="AL535" s="46" t="str">
        <f>IF(H535&lt;&gt;"","-" &amp;TEXT(comp[[#This Row],[Ni]],"0.#") &amp;TEXT(H$1,0),"")</f>
        <v>-2.Ni</v>
      </c>
      <c r="AM535" s="46" t="str">
        <f>IF(J535&lt;&gt;"","-" &amp;TEXT(comp[[#This Row],[Cr]],"0.#") &amp;TEXT(J$1,0),"")</f>
        <v/>
      </c>
      <c r="AN535" s="46" t="str">
        <f>IF(M535&lt;&gt;"","-" &amp;TEXT(comp[[#This Row],[Ta]],"0.#") &amp;TEXT(M$1,0),"")</f>
        <v/>
      </c>
      <c r="AO535" s="46" t="str">
        <f>IF(N535&lt;&gt;"","-" &amp;TEXT(comp[[#This Row],[Nb]],"0.#") &amp;TEXT(N$1,0),"")</f>
        <v/>
      </c>
      <c r="AP535" s="46" t="str">
        <f>IF(O535&lt;&gt;"","-" &amp;TEXT(comp[[#This Row],[V]],"0.#") &amp;TEXT(O$1,0),"")</f>
        <v/>
      </c>
      <c r="AQ535" s="46" t="str">
        <f>IF(L535&lt;&gt;"","-" &amp;TEXT(comp[[#This Row],[Ti]],"0.#") &amp;TEXT(L$1,0),"")</f>
        <v/>
      </c>
      <c r="AR535" s="46" t="str">
        <f>IF(P535&lt;&gt;"","-" &amp;TEXT(comp[[#This Row],[Mo]],"0.#") &amp;TEXT(P$1,0),"")</f>
        <v/>
      </c>
      <c r="AS535" s="46" t="str">
        <f>IF(Q535&lt;&gt;"","-" &amp;TEXT(comp[[#This Row],[C]],"0.##") &amp;TEXT(Q$1,0),"")</f>
        <v/>
      </c>
      <c r="AT535" s="46" t="str">
        <f>IF(R535&lt;&gt;"","-" &amp;TEXT(comp[[#This Row],[Zr]],"0.##") &amp;TEXT(R$1,0),"")</f>
        <v/>
      </c>
      <c r="AU535" s="46" t="str">
        <f>IF(S535&lt;&gt;"","-" &amp;TEXT(comp[[#This Row],[B]],"0.##") &amp;TEXT(S$1,0),"")</f>
        <v/>
      </c>
      <c r="AV535" s="46" t="str">
        <f>IF(T535&lt;&gt;"","-" &amp;TEXT(comp[[#This Row],[Ir]],"0.#") &amp;TEXT(T$1,0),"")</f>
        <v/>
      </c>
      <c r="AW535" s="46" t="str">
        <f>IF(U535&lt;&gt;"","-" &amp;TEXT(comp[[#This Row],[Re]],"0.#") &amp;TEXT(U$1,0),"")</f>
        <v/>
      </c>
      <c r="AX535" s="46" t="str">
        <f>IF(V535&lt;&gt;"","-" &amp;TEXT(comp[[#This Row],[Si]],"0.#") &amp;TEXT(V$1,0),"")</f>
        <v/>
      </c>
      <c r="AY535" s="46" t="str">
        <f>IF(W535&lt;&gt;"","-" &amp;TEXT(comp[[#This Row],[Fe]],"0.#") &amp;TEXT(W$1,0),"")</f>
        <v/>
      </c>
      <c r="AZ535" s="46" t="str">
        <f>IF(X535&lt;&gt;"","-" &amp;TEXT(comp[[#This Row],[Y]],"0.#") &amp;TEXT(X$1,0),"")</f>
        <v/>
      </c>
      <c r="BA535" s="46" t="str">
        <f>IF(Y535&lt;&gt;"","-" &amp;TEXT(comp[[#This Row],[Hf]],"0.#") &amp;TEXT(Y$1,0),"")</f>
        <v/>
      </c>
      <c r="BB535" s="46" t="str">
        <f>IF(Z535&lt;&gt;"","-" &amp;TEXT(comp[[#This Row],[Ge]],"0.#") &amp;TEXT(Z$1,0),"")</f>
        <v/>
      </c>
      <c r="BC535" s="46" t="str">
        <f>IF(AA535&lt;&gt;"","-" &amp;TEXT(comp[[#This Row],[Mn]],"0.#") &amp;TEXT(AA$1,0),"")</f>
        <v/>
      </c>
      <c r="BD535" s="46" t="str">
        <f>IF(AB535&lt;&gt;"","-" &amp;TEXT(comp[[#This Row],[Sc]],"0.#") &amp;TEXT(AB$1,0),"")</f>
        <v/>
      </c>
      <c r="BE535" s="46" t="str">
        <f>IF(AC535&lt;&gt;"","-" &amp;TEXT(comp[[#This Row],[Ru]],"0.#") &amp;TEXT(AC$1,0),"")</f>
        <v/>
      </c>
      <c r="BF535" s="46" t="str">
        <f>IF(AD535&lt;&gt;"","-" &amp;TEXT(comp[[#This Row],[Ce]],"0.#") &amp;TEXT(AD$1,0),"")</f>
        <v/>
      </c>
      <c r="BG535" s="46" t="str">
        <f>IF(AE535&lt;&gt;"","-" &amp;TEXT([1]comp!$AE535,"0.#") &amp;TEXT(AE$1,0),"")</f>
        <v/>
      </c>
      <c r="BH535" s="32" t="str">
        <f>[1]comp!$D535 &amp; [1]comp!$E535</f>
        <v>Co-9Al-9W-2NiWang, L. et al. Microstructure, phase stability and element partitioning of γ-γ′ Co-9Al-9W-2X alloys in different annealing conditions. J. Alloys Compd. 787, 594–605 (2019).</v>
      </c>
      <c r="BI535" s="73" t="str">
        <f t="shared" si="43"/>
        <v>Co-2.Ni-9.Al-9.W</v>
      </c>
      <c r="BJ535" s="32" t="s">
        <v>1558</v>
      </c>
      <c r="BK535" t="str">
        <f t="shared" si="44"/>
        <v>-9.Al-9.W-2.Ni</v>
      </c>
      <c r="BL535"/>
      <c r="BM535"/>
      <c r="BN535"/>
      <c r="BO535"/>
    </row>
    <row r="536" spans="1:67" s="40" customFormat="1" x14ac:dyDescent="0.3">
      <c r="A536" s="26" t="str">
        <f t="shared" si="41"/>
        <v>Co-9.Al-9.W-2.Mo</v>
      </c>
      <c r="B536" s="38" t="s">
        <v>1484</v>
      </c>
      <c r="C536" s="38" t="s">
        <v>3135</v>
      </c>
      <c r="D536" s="37" t="s">
        <v>1018</v>
      </c>
      <c r="E536" s="32" t="s">
        <v>1015</v>
      </c>
      <c r="F536" s="31">
        <v>569</v>
      </c>
      <c r="G536" s="54">
        <f t="shared" si="42"/>
        <v>80</v>
      </c>
      <c r="H536" s="55"/>
      <c r="I536" s="55">
        <v>9</v>
      </c>
      <c r="J536" s="55"/>
      <c r="K536" s="55">
        <v>9</v>
      </c>
      <c r="L536" s="55"/>
      <c r="M536" s="55"/>
      <c r="N536" s="55"/>
      <c r="O536" s="55"/>
      <c r="P536" s="55">
        <v>2</v>
      </c>
      <c r="Q536" s="51"/>
      <c r="R536" s="51"/>
      <c r="S536" s="51"/>
      <c r="T536" s="55"/>
      <c r="U536" s="55"/>
      <c r="V536" s="55"/>
      <c r="W536" s="55"/>
      <c r="X536" s="55"/>
      <c r="Y536" s="55"/>
      <c r="Z536" s="55"/>
      <c r="AA536" s="55"/>
      <c r="AB536" s="55"/>
      <c r="AC536" s="55"/>
      <c r="AD536" s="55"/>
      <c r="AE536" s="55"/>
      <c r="AF536" s="31">
        <f t="shared" si="45"/>
        <v>9.3010999999999981</v>
      </c>
      <c r="AG536" s="31"/>
      <c r="AH536" s="31"/>
      <c r="AI536" s="46" t="s">
        <v>1</v>
      </c>
      <c r="AJ536" s="46" t="str">
        <f>IF(I536&lt;&gt;"","-" &amp;TEXT([1]comp!$I536,"0.#") &amp;TEXT(I$1,0),"")</f>
        <v>-9.Al</v>
      </c>
      <c r="AK536" s="46" t="str">
        <f>IF(K536&lt;&gt;"","-" &amp;TEXT(comp[[#This Row],[W]],"0.#") &amp;TEXT(K$1,0),"")</f>
        <v>-9.W</v>
      </c>
      <c r="AL536" s="46" t="str">
        <f>IF(H536&lt;&gt;"","-" &amp;TEXT(comp[[#This Row],[Ni]],"0.#") &amp;TEXT(H$1,0),"")</f>
        <v/>
      </c>
      <c r="AM536" s="46" t="str">
        <f>IF(J536&lt;&gt;"","-" &amp;TEXT(comp[[#This Row],[Cr]],"0.#") &amp;TEXT(J$1,0),"")</f>
        <v/>
      </c>
      <c r="AN536" s="46" t="str">
        <f>IF(M536&lt;&gt;"","-" &amp;TEXT(comp[[#This Row],[Ta]],"0.#") &amp;TEXT(M$1,0),"")</f>
        <v/>
      </c>
      <c r="AO536" s="46" t="str">
        <f>IF(N536&lt;&gt;"","-" &amp;TEXT(comp[[#This Row],[Nb]],"0.#") &amp;TEXT(N$1,0),"")</f>
        <v/>
      </c>
      <c r="AP536" s="46" t="str">
        <f>IF(O536&lt;&gt;"","-" &amp;TEXT(comp[[#This Row],[V]],"0.#") &amp;TEXT(O$1,0),"")</f>
        <v/>
      </c>
      <c r="AQ536" s="46" t="str">
        <f>IF(L536&lt;&gt;"","-" &amp;TEXT(comp[[#This Row],[Ti]],"0.#") &amp;TEXT(L$1,0),"")</f>
        <v/>
      </c>
      <c r="AR536" s="46" t="str">
        <f>IF(P536&lt;&gt;"","-" &amp;TEXT(comp[[#This Row],[Mo]],"0.#") &amp;TEXT(P$1,0),"")</f>
        <v>-2.Mo</v>
      </c>
      <c r="AS536" s="46" t="str">
        <f>IF(Q536&lt;&gt;"","-" &amp;TEXT(comp[[#This Row],[C]],"0.##") &amp;TEXT(Q$1,0),"")</f>
        <v/>
      </c>
      <c r="AT536" s="46" t="str">
        <f>IF(R536&lt;&gt;"","-" &amp;TEXT(comp[[#This Row],[Zr]],"0.##") &amp;TEXT(R$1,0),"")</f>
        <v/>
      </c>
      <c r="AU536" s="46" t="str">
        <f>IF(S536&lt;&gt;"","-" &amp;TEXT(comp[[#This Row],[B]],"0.##") &amp;TEXT(S$1,0),"")</f>
        <v/>
      </c>
      <c r="AV536" s="46" t="str">
        <f>IF(T536&lt;&gt;"","-" &amp;TEXT(comp[[#This Row],[Ir]],"0.#") &amp;TEXT(T$1,0),"")</f>
        <v/>
      </c>
      <c r="AW536" s="46" t="str">
        <f>IF(U536&lt;&gt;"","-" &amp;TEXT(comp[[#This Row],[Re]],"0.#") &amp;TEXT(U$1,0),"")</f>
        <v/>
      </c>
      <c r="AX536" s="46" t="str">
        <f>IF(V536&lt;&gt;"","-" &amp;TEXT(comp[[#This Row],[Si]],"0.#") &amp;TEXT(V$1,0),"")</f>
        <v/>
      </c>
      <c r="AY536" s="46" t="str">
        <f>IF(W536&lt;&gt;"","-" &amp;TEXT(comp[[#This Row],[Fe]],"0.#") &amp;TEXT(W$1,0),"")</f>
        <v/>
      </c>
      <c r="AZ536" s="46" t="str">
        <f>IF(X536&lt;&gt;"","-" &amp;TEXT(comp[[#This Row],[Y]],"0.#") &amp;TEXT(X$1,0),"")</f>
        <v/>
      </c>
      <c r="BA536" s="46" t="str">
        <f>IF(Y536&lt;&gt;"","-" &amp;TEXT(comp[[#This Row],[Hf]],"0.#") &amp;TEXT(Y$1,0),"")</f>
        <v/>
      </c>
      <c r="BB536" s="46" t="str">
        <f>IF(Z536&lt;&gt;"","-" &amp;TEXT(comp[[#This Row],[Ge]],"0.#") &amp;TEXT(Z$1,0),"")</f>
        <v/>
      </c>
      <c r="BC536" s="46" t="str">
        <f>IF(AA536&lt;&gt;"","-" &amp;TEXT(comp[[#This Row],[Mn]],"0.#") &amp;TEXT(AA$1,0),"")</f>
        <v/>
      </c>
      <c r="BD536" s="46" t="str">
        <f>IF(AB536&lt;&gt;"","-" &amp;TEXT(comp[[#This Row],[Sc]],"0.#") &amp;TEXT(AB$1,0),"")</f>
        <v/>
      </c>
      <c r="BE536" s="46" t="str">
        <f>IF(AC536&lt;&gt;"","-" &amp;TEXT(comp[[#This Row],[Ru]],"0.#") &amp;TEXT(AC$1,0),"")</f>
        <v/>
      </c>
      <c r="BF536" s="46" t="str">
        <f>IF(AD536&lt;&gt;"","-" &amp;TEXT(comp[[#This Row],[Ce]],"0.#") &amp;TEXT(AD$1,0),"")</f>
        <v/>
      </c>
      <c r="BG536" s="46" t="str">
        <f>IF(AE536&lt;&gt;"","-" &amp;TEXT([1]comp!$AE536,"0.#") &amp;TEXT(AE$1,0),"")</f>
        <v/>
      </c>
      <c r="BH536" s="32" t="str">
        <f>[1]comp!$D536 &amp; [1]comp!$E536</f>
        <v>Co-9Al-9W-2MoWang, L. et al. Microstructure, phase stability and element partitioning of γ-γ′ Co-9Al-9W-2X alloys in different annealing conditions. J. Alloys Compd. 787, 594–605 (2019).</v>
      </c>
      <c r="BI536" s="73" t="str">
        <f t="shared" si="43"/>
        <v>Co-9.Al-9.W-2.Mo</v>
      </c>
      <c r="BJ536" s="32" t="s">
        <v>1424</v>
      </c>
      <c r="BK536" t="str">
        <f t="shared" si="44"/>
        <v>-9.Al-9.W-2.Mo</v>
      </c>
      <c r="BL536"/>
      <c r="BM536"/>
      <c r="BN536"/>
      <c r="BO536"/>
    </row>
    <row r="537" spans="1:67" s="28" customFormat="1" x14ac:dyDescent="0.3">
      <c r="A537" s="26" t="str">
        <f t="shared" si="41"/>
        <v>Co-9.Al-9.W-2.Si</v>
      </c>
      <c r="B537" s="38" t="s">
        <v>1484</v>
      </c>
      <c r="C537" s="38" t="s">
        <v>3136</v>
      </c>
      <c r="D537" s="37" t="s">
        <v>1019</v>
      </c>
      <c r="E537" s="32" t="s">
        <v>1015</v>
      </c>
      <c r="F537" s="31">
        <v>570</v>
      </c>
      <c r="G537" s="54">
        <f t="shared" si="42"/>
        <v>80</v>
      </c>
      <c r="H537" s="55"/>
      <c r="I537" s="55">
        <v>9</v>
      </c>
      <c r="J537" s="55"/>
      <c r="K537" s="55">
        <v>9</v>
      </c>
      <c r="L537" s="55"/>
      <c r="M537" s="55"/>
      <c r="N537" s="55"/>
      <c r="O537" s="55"/>
      <c r="P537" s="55"/>
      <c r="Q537" s="51"/>
      <c r="R537" s="51"/>
      <c r="S537" s="51"/>
      <c r="T537" s="55"/>
      <c r="U537" s="55"/>
      <c r="V537" s="55">
        <v>2</v>
      </c>
      <c r="W537" s="55"/>
      <c r="X537" s="55"/>
      <c r="Y537" s="55"/>
      <c r="Z537" s="55"/>
      <c r="AA537" s="55"/>
      <c r="AB537" s="55"/>
      <c r="AC537" s="55"/>
      <c r="AD537" s="55"/>
      <c r="AE537" s="55"/>
      <c r="AF537" s="31">
        <f t="shared" si="45"/>
        <v>9.1420999999999992</v>
      </c>
      <c r="AG537" s="31"/>
      <c r="AH537" s="31"/>
      <c r="AI537" s="46" t="s">
        <v>1</v>
      </c>
      <c r="AJ537" s="46" t="str">
        <f>IF(I537&lt;&gt;"","-" &amp;TEXT([1]comp!$I537,"0.#") &amp;TEXT(I$1,0),"")</f>
        <v>-9.Al</v>
      </c>
      <c r="AK537" s="46" t="str">
        <f>IF(K537&lt;&gt;"","-" &amp;TEXT(comp[[#This Row],[W]],"0.#") &amp;TEXT(K$1,0),"")</f>
        <v>-9.W</v>
      </c>
      <c r="AL537" s="46" t="str">
        <f>IF(H537&lt;&gt;"","-" &amp;TEXT(comp[[#This Row],[Ni]],"0.#") &amp;TEXT(H$1,0),"")</f>
        <v/>
      </c>
      <c r="AM537" s="46" t="str">
        <f>IF(J537&lt;&gt;"","-" &amp;TEXT(comp[[#This Row],[Cr]],"0.#") &amp;TEXT(J$1,0),"")</f>
        <v/>
      </c>
      <c r="AN537" s="46" t="str">
        <f>IF(M537&lt;&gt;"","-" &amp;TEXT(comp[[#This Row],[Ta]],"0.#") &amp;TEXT(M$1,0),"")</f>
        <v/>
      </c>
      <c r="AO537" s="46" t="str">
        <f>IF(N537&lt;&gt;"","-" &amp;TEXT(comp[[#This Row],[Nb]],"0.#") &amp;TEXT(N$1,0),"")</f>
        <v/>
      </c>
      <c r="AP537" s="46" t="str">
        <f>IF(O537&lt;&gt;"","-" &amp;TEXT(comp[[#This Row],[V]],"0.#") &amp;TEXT(O$1,0),"")</f>
        <v/>
      </c>
      <c r="AQ537" s="46" t="str">
        <f>IF(L537&lt;&gt;"","-" &amp;TEXT(comp[[#This Row],[Ti]],"0.#") &amp;TEXT(L$1,0),"")</f>
        <v/>
      </c>
      <c r="AR537" s="46" t="str">
        <f>IF(P537&lt;&gt;"","-" &amp;TEXT(comp[[#This Row],[Mo]],"0.#") &amp;TEXT(P$1,0),"")</f>
        <v/>
      </c>
      <c r="AS537" s="46" t="str">
        <f>IF(Q537&lt;&gt;"","-" &amp;TEXT(comp[[#This Row],[C]],"0.##") &amp;TEXT(Q$1,0),"")</f>
        <v/>
      </c>
      <c r="AT537" s="46" t="str">
        <f>IF(R537&lt;&gt;"","-" &amp;TEXT(comp[[#This Row],[Zr]],"0.##") &amp;TEXT(R$1,0),"")</f>
        <v/>
      </c>
      <c r="AU537" s="46" t="str">
        <f>IF(S537&lt;&gt;"","-" &amp;TEXT(comp[[#This Row],[B]],"0.##") &amp;TEXT(S$1,0),"")</f>
        <v/>
      </c>
      <c r="AV537" s="46" t="str">
        <f>IF(T537&lt;&gt;"","-" &amp;TEXT(comp[[#This Row],[Ir]],"0.#") &amp;TEXT(T$1,0),"")</f>
        <v/>
      </c>
      <c r="AW537" s="46" t="str">
        <f>IF(U537&lt;&gt;"","-" &amp;TEXT(comp[[#This Row],[Re]],"0.#") &amp;TEXT(U$1,0),"")</f>
        <v/>
      </c>
      <c r="AX537" s="46" t="str">
        <f>IF(V537&lt;&gt;"","-" &amp;TEXT(comp[[#This Row],[Si]],"0.#") &amp;TEXT(V$1,0),"")</f>
        <v>-2.Si</v>
      </c>
      <c r="AY537" s="46" t="str">
        <f>IF(W537&lt;&gt;"","-" &amp;TEXT(comp[[#This Row],[Fe]],"0.#") &amp;TEXT(W$1,0),"")</f>
        <v/>
      </c>
      <c r="AZ537" s="46" t="str">
        <f>IF(X537&lt;&gt;"","-" &amp;TEXT(comp[[#This Row],[Y]],"0.#") &amp;TEXT(X$1,0),"")</f>
        <v/>
      </c>
      <c r="BA537" s="46" t="str">
        <f>IF(Y537&lt;&gt;"","-" &amp;TEXT(comp[[#This Row],[Hf]],"0.#") &amp;TEXT(Y$1,0),"")</f>
        <v/>
      </c>
      <c r="BB537" s="46" t="str">
        <f>IF(Z537&lt;&gt;"","-" &amp;TEXT(comp[[#This Row],[Ge]],"0.#") &amp;TEXT(Z$1,0),"")</f>
        <v/>
      </c>
      <c r="BC537" s="46" t="str">
        <f>IF(AA537&lt;&gt;"","-" &amp;TEXT(comp[[#This Row],[Mn]],"0.#") &amp;TEXT(AA$1,0),"")</f>
        <v/>
      </c>
      <c r="BD537" s="46" t="str">
        <f>IF(AB537&lt;&gt;"","-" &amp;TEXT(comp[[#This Row],[Sc]],"0.#") &amp;TEXT(AB$1,0),"")</f>
        <v/>
      </c>
      <c r="BE537" s="46" t="str">
        <f>IF(AC537&lt;&gt;"","-" &amp;TEXT(comp[[#This Row],[Ru]],"0.#") &amp;TEXT(AC$1,0),"")</f>
        <v/>
      </c>
      <c r="BF537" s="46" t="str">
        <f>IF(AD537&lt;&gt;"","-" &amp;TEXT(comp[[#This Row],[Ce]],"0.#") &amp;TEXT(AD$1,0),"")</f>
        <v/>
      </c>
      <c r="BG537" s="46" t="str">
        <f>IF(AE537&lt;&gt;"","-" &amp;TEXT([1]comp!$AE537,"0.#") &amp;TEXT(AE$1,0),"")</f>
        <v/>
      </c>
      <c r="BH537" s="32" t="str">
        <f>[1]comp!$D537 &amp; [1]comp!$E537</f>
        <v>Co-9Al-9W-2SiWang, L. et al. Microstructure, phase stability and element partitioning of γ-γ′ Co-9Al-9W-2X alloys in different annealing conditions. J. Alloys Compd. 787, 594–605 (2019).</v>
      </c>
      <c r="BI537" s="73" t="str">
        <f t="shared" si="43"/>
        <v>Co-9.Al-9.W-2.Si</v>
      </c>
      <c r="BJ537" s="32" t="s">
        <v>1864</v>
      </c>
      <c r="BK537" t="str">
        <f t="shared" si="44"/>
        <v>-9.Al-9.W-2.Si</v>
      </c>
      <c r="BL537"/>
      <c r="BM537"/>
      <c r="BN537"/>
      <c r="BO537"/>
    </row>
    <row r="538" spans="1:67" s="42" customFormat="1" ht="16.2" customHeight="1" x14ac:dyDescent="0.3">
      <c r="A538" s="26" t="str">
        <f t="shared" si="41"/>
        <v>Co-9.Al-9.W-2.V</v>
      </c>
      <c r="B538" s="38" t="s">
        <v>1484</v>
      </c>
      <c r="C538" s="38" t="s">
        <v>3137</v>
      </c>
      <c r="D538" s="37" t="s">
        <v>1020</v>
      </c>
      <c r="E538" s="32" t="s">
        <v>1015</v>
      </c>
      <c r="F538" s="31">
        <v>571</v>
      </c>
      <c r="G538" s="54">
        <f t="shared" si="42"/>
        <v>80</v>
      </c>
      <c r="H538" s="55"/>
      <c r="I538" s="55">
        <v>9</v>
      </c>
      <c r="J538" s="55"/>
      <c r="K538" s="55">
        <v>9</v>
      </c>
      <c r="L538" s="55"/>
      <c r="M538" s="55"/>
      <c r="N538" s="55"/>
      <c r="O538" s="55">
        <v>2</v>
      </c>
      <c r="P538" s="55"/>
      <c r="Q538" s="51"/>
      <c r="R538" s="51"/>
      <c r="S538" s="51"/>
      <c r="T538" s="55"/>
      <c r="U538" s="55"/>
      <c r="V538" s="55"/>
      <c r="W538" s="55"/>
      <c r="X538" s="55"/>
      <c r="Y538" s="55"/>
      <c r="Z538" s="55"/>
      <c r="AA538" s="55"/>
      <c r="AB538" s="55"/>
      <c r="AC538" s="55"/>
      <c r="AD538" s="55"/>
      <c r="AE538" s="55"/>
      <c r="AF538" s="31">
        <f t="shared" si="45"/>
        <v>9.2177000000000007</v>
      </c>
      <c r="AG538" s="31"/>
      <c r="AH538" s="31"/>
      <c r="AI538" s="46" t="s">
        <v>1</v>
      </c>
      <c r="AJ538" s="46" t="str">
        <f>IF(I538&lt;&gt;"","-" &amp;TEXT([1]comp!$I538,"0.#") &amp;TEXT(I$1,0),"")</f>
        <v>-9.Al</v>
      </c>
      <c r="AK538" s="46" t="str">
        <f>IF(K538&lt;&gt;"","-" &amp;TEXT(comp[[#This Row],[W]],"0.#") &amp;TEXT(K$1,0),"")</f>
        <v>-9.W</v>
      </c>
      <c r="AL538" s="46" t="str">
        <f>IF(H538&lt;&gt;"","-" &amp;TEXT(comp[[#This Row],[Ni]],"0.#") &amp;TEXT(H$1,0),"")</f>
        <v/>
      </c>
      <c r="AM538" s="46" t="str">
        <f>IF(J538&lt;&gt;"","-" &amp;TEXT(comp[[#This Row],[Cr]],"0.#") &amp;TEXT(J$1,0),"")</f>
        <v/>
      </c>
      <c r="AN538" s="46" t="str">
        <f>IF(M538&lt;&gt;"","-" &amp;TEXT(comp[[#This Row],[Ta]],"0.#") &amp;TEXT(M$1,0),"")</f>
        <v/>
      </c>
      <c r="AO538" s="46" t="str">
        <f>IF(N538&lt;&gt;"","-" &amp;TEXT(comp[[#This Row],[Nb]],"0.#") &amp;TEXT(N$1,0),"")</f>
        <v/>
      </c>
      <c r="AP538" s="46" t="str">
        <f>IF(O538&lt;&gt;"","-" &amp;TEXT(comp[[#This Row],[V]],"0.#") &amp;TEXT(O$1,0),"")</f>
        <v>-2.V</v>
      </c>
      <c r="AQ538" s="46" t="str">
        <f>IF(L538&lt;&gt;"","-" &amp;TEXT(comp[[#This Row],[Ti]],"0.#") &amp;TEXT(L$1,0),"")</f>
        <v/>
      </c>
      <c r="AR538" s="46" t="str">
        <f>IF(P538&lt;&gt;"","-" &amp;TEXT(comp[[#This Row],[Mo]],"0.#") &amp;TEXT(P$1,0),"")</f>
        <v/>
      </c>
      <c r="AS538" s="46" t="str">
        <f>IF(Q538&lt;&gt;"","-" &amp;TEXT(comp[[#This Row],[C]],"0.##") &amp;TEXT(Q$1,0),"")</f>
        <v/>
      </c>
      <c r="AT538" s="46" t="str">
        <f>IF(R538&lt;&gt;"","-" &amp;TEXT(comp[[#This Row],[Zr]],"0.##") &amp;TEXT(R$1,0),"")</f>
        <v/>
      </c>
      <c r="AU538" s="46" t="str">
        <f>IF(S538&lt;&gt;"","-" &amp;TEXT(comp[[#This Row],[B]],"0.##") &amp;TEXT(S$1,0),"")</f>
        <v/>
      </c>
      <c r="AV538" s="46" t="str">
        <f>IF(T538&lt;&gt;"","-" &amp;TEXT(comp[[#This Row],[Ir]],"0.#") &amp;TEXT(T$1,0),"")</f>
        <v/>
      </c>
      <c r="AW538" s="46" t="str">
        <f>IF(U538&lt;&gt;"","-" &amp;TEXT(comp[[#This Row],[Re]],"0.#") &amp;TEXT(U$1,0),"")</f>
        <v/>
      </c>
      <c r="AX538" s="46" t="str">
        <f>IF(V538&lt;&gt;"","-" &amp;TEXT(comp[[#This Row],[Si]],"0.#") &amp;TEXT(V$1,0),"")</f>
        <v/>
      </c>
      <c r="AY538" s="46" t="str">
        <f>IF(W538&lt;&gt;"","-" &amp;TEXT(comp[[#This Row],[Fe]],"0.#") &amp;TEXT(W$1,0),"")</f>
        <v/>
      </c>
      <c r="AZ538" s="46" t="str">
        <f>IF(X538&lt;&gt;"","-" &amp;TEXT(comp[[#This Row],[Y]],"0.#") &amp;TEXT(X$1,0),"")</f>
        <v/>
      </c>
      <c r="BA538" s="46" t="str">
        <f>IF(Y538&lt;&gt;"","-" &amp;TEXT(comp[[#This Row],[Hf]],"0.#") &amp;TEXT(Y$1,0),"")</f>
        <v/>
      </c>
      <c r="BB538" s="46" t="str">
        <f>IF(Z538&lt;&gt;"","-" &amp;TEXT(comp[[#This Row],[Ge]],"0.#") &amp;TEXT(Z$1,0),"")</f>
        <v/>
      </c>
      <c r="BC538" s="46" t="str">
        <f>IF(AA538&lt;&gt;"","-" &amp;TEXT(comp[[#This Row],[Mn]],"0.#") &amp;TEXT(AA$1,0),"")</f>
        <v/>
      </c>
      <c r="BD538" s="46" t="str">
        <f>IF(AB538&lt;&gt;"","-" &amp;TEXT(comp[[#This Row],[Sc]],"0.#") &amp;TEXT(AB$1,0),"")</f>
        <v/>
      </c>
      <c r="BE538" s="46" t="str">
        <f>IF(AC538&lt;&gt;"","-" &amp;TEXT(comp[[#This Row],[Ru]],"0.#") &amp;TEXT(AC$1,0),"")</f>
        <v/>
      </c>
      <c r="BF538" s="46" t="str">
        <f>IF(AD538&lt;&gt;"","-" &amp;TEXT(comp[[#This Row],[Ce]],"0.#") &amp;TEXT(AD$1,0),"")</f>
        <v/>
      </c>
      <c r="BG538" s="46" t="str">
        <f>IF(AE538&lt;&gt;"","-" &amp;TEXT([1]comp!$AE538,"0.#") &amp;TEXT(AE$1,0),"")</f>
        <v/>
      </c>
      <c r="BH538" s="32" t="str">
        <f>[1]comp!$D538 &amp; [1]comp!$E538</f>
        <v>Co-9Al-9W-2VWang, L. et al. Microstructure, phase stability and element partitioning of γ-γ′ Co-9Al-9W-2X alloys in different annealing conditions. J. Alloys Compd. 787, 594–605 (2019).</v>
      </c>
      <c r="BI538" s="73" t="str">
        <f t="shared" si="43"/>
        <v>Co-9.Al-9.W-2.V</v>
      </c>
      <c r="BJ538" s="32" t="s">
        <v>1429</v>
      </c>
      <c r="BK538" t="str">
        <f t="shared" si="44"/>
        <v>-9.Al-9.W-2.V</v>
      </c>
      <c r="BL538"/>
      <c r="BM538"/>
      <c r="BN538"/>
      <c r="BO538"/>
    </row>
    <row r="539" spans="1:67" s="44" customFormat="1" x14ac:dyDescent="0.3">
      <c r="A539" s="26" t="str">
        <f t="shared" si="41"/>
        <v>Co-9.Al-9.W-2.Nb</v>
      </c>
      <c r="B539" s="38" t="s">
        <v>1484</v>
      </c>
      <c r="C539" s="38" t="s">
        <v>3138</v>
      </c>
      <c r="D539" s="37" t="s">
        <v>1022</v>
      </c>
      <c r="E539" s="32" t="s">
        <v>1015</v>
      </c>
      <c r="F539" s="31">
        <v>572</v>
      </c>
      <c r="G539" s="54">
        <f t="shared" si="42"/>
        <v>80</v>
      </c>
      <c r="H539" s="55"/>
      <c r="I539" s="55">
        <v>9</v>
      </c>
      <c r="J539" s="55"/>
      <c r="K539" s="55">
        <v>9</v>
      </c>
      <c r="L539" s="55"/>
      <c r="M539" s="55"/>
      <c r="N539" s="55">
        <v>2</v>
      </c>
      <c r="O539" s="55"/>
      <c r="P539" s="55"/>
      <c r="Q539" s="51"/>
      <c r="R539" s="51"/>
      <c r="S539" s="51"/>
      <c r="T539" s="55"/>
      <c r="U539" s="55"/>
      <c r="V539" s="55"/>
      <c r="W539" s="55"/>
      <c r="X539" s="55"/>
      <c r="Y539" s="55"/>
      <c r="Z539" s="55"/>
      <c r="AA539" s="55"/>
      <c r="AB539" s="55"/>
      <c r="AC539" s="55"/>
      <c r="AD539" s="55"/>
      <c r="AE539" s="55"/>
      <c r="AF539" s="31">
        <f t="shared" si="45"/>
        <v>9.2668999999999997</v>
      </c>
      <c r="AG539" s="31"/>
      <c r="AH539" s="31"/>
      <c r="AI539" s="46" t="s">
        <v>1</v>
      </c>
      <c r="AJ539" s="46" t="str">
        <f>IF(I539&lt;&gt;"","-" &amp;TEXT([1]comp!$I539,"0.#") &amp;TEXT(I$1,0),"")</f>
        <v>-9.Al</v>
      </c>
      <c r="AK539" s="46" t="str">
        <f>IF(K539&lt;&gt;"","-" &amp;TEXT(comp[[#This Row],[W]],"0.#") &amp;TEXT(K$1,0),"")</f>
        <v>-9.W</v>
      </c>
      <c r="AL539" s="46" t="str">
        <f>IF(H539&lt;&gt;"","-" &amp;TEXT(comp[[#This Row],[Ni]],"0.#") &amp;TEXT(H$1,0),"")</f>
        <v/>
      </c>
      <c r="AM539" s="46" t="str">
        <f>IF(J539&lt;&gt;"","-" &amp;TEXT(comp[[#This Row],[Cr]],"0.#") &amp;TEXT(J$1,0),"")</f>
        <v/>
      </c>
      <c r="AN539" s="46" t="str">
        <f>IF(M539&lt;&gt;"","-" &amp;TEXT(comp[[#This Row],[Ta]],"0.#") &amp;TEXT(M$1,0),"")</f>
        <v/>
      </c>
      <c r="AO539" s="46" t="str">
        <f>IF(N539&lt;&gt;"","-" &amp;TEXT(comp[[#This Row],[Nb]],"0.#") &amp;TEXT(N$1,0),"")</f>
        <v>-2.Nb</v>
      </c>
      <c r="AP539" s="46" t="str">
        <f>IF(O539&lt;&gt;"","-" &amp;TEXT(comp[[#This Row],[V]],"0.#") &amp;TEXT(O$1,0),"")</f>
        <v/>
      </c>
      <c r="AQ539" s="46" t="str">
        <f>IF(L539&lt;&gt;"","-" &amp;TEXT(comp[[#This Row],[Ti]],"0.#") &amp;TEXT(L$1,0),"")</f>
        <v/>
      </c>
      <c r="AR539" s="46" t="str">
        <f>IF(P539&lt;&gt;"","-" &amp;TEXT(comp[[#This Row],[Mo]],"0.#") &amp;TEXT(P$1,0),"")</f>
        <v/>
      </c>
      <c r="AS539" s="46" t="str">
        <f>IF(Q539&lt;&gt;"","-" &amp;TEXT(comp[[#This Row],[C]],"0.##") &amp;TEXT(Q$1,0),"")</f>
        <v/>
      </c>
      <c r="AT539" s="46" t="str">
        <f>IF(R539&lt;&gt;"","-" &amp;TEXT(comp[[#This Row],[Zr]],"0.##") &amp;TEXT(R$1,0),"")</f>
        <v/>
      </c>
      <c r="AU539" s="46" t="str">
        <f>IF(S539&lt;&gt;"","-" &amp;TEXT(comp[[#This Row],[B]],"0.##") &amp;TEXT(S$1,0),"")</f>
        <v/>
      </c>
      <c r="AV539" s="46" t="str">
        <f>IF(T539&lt;&gt;"","-" &amp;TEXT(comp[[#This Row],[Ir]],"0.#") &amp;TEXT(T$1,0),"")</f>
        <v/>
      </c>
      <c r="AW539" s="46" t="str">
        <f>IF(U539&lt;&gt;"","-" &amp;TEXT(comp[[#This Row],[Re]],"0.#") &amp;TEXT(U$1,0),"")</f>
        <v/>
      </c>
      <c r="AX539" s="46" t="str">
        <f>IF(V539&lt;&gt;"","-" &amp;TEXT(comp[[#This Row],[Si]],"0.#") &amp;TEXT(V$1,0),"")</f>
        <v/>
      </c>
      <c r="AY539" s="46" t="str">
        <f>IF(W539&lt;&gt;"","-" &amp;TEXT(comp[[#This Row],[Fe]],"0.#") &amp;TEXT(W$1,0),"")</f>
        <v/>
      </c>
      <c r="AZ539" s="46" t="str">
        <f>IF(X539&lt;&gt;"","-" &amp;TEXT(comp[[#This Row],[Y]],"0.#") &amp;TEXT(X$1,0),"")</f>
        <v/>
      </c>
      <c r="BA539" s="46" t="str">
        <f>IF(Y539&lt;&gt;"","-" &amp;TEXT(comp[[#This Row],[Hf]],"0.#") &amp;TEXT(Y$1,0),"")</f>
        <v/>
      </c>
      <c r="BB539" s="46" t="str">
        <f>IF(Z539&lt;&gt;"","-" &amp;TEXT(comp[[#This Row],[Ge]],"0.#") &amp;TEXT(Z$1,0),"")</f>
        <v/>
      </c>
      <c r="BC539" s="46" t="str">
        <f>IF(AA539&lt;&gt;"","-" &amp;TEXT(comp[[#This Row],[Mn]],"0.#") &amp;TEXT(AA$1,0),"")</f>
        <v/>
      </c>
      <c r="BD539" s="46" t="str">
        <f>IF(AB539&lt;&gt;"","-" &amp;TEXT(comp[[#This Row],[Sc]],"0.#") &amp;TEXT(AB$1,0),"")</f>
        <v/>
      </c>
      <c r="BE539" s="46" t="str">
        <f>IF(AC539&lt;&gt;"","-" &amp;TEXT(comp[[#This Row],[Ru]],"0.#") &amp;TEXT(AC$1,0),"")</f>
        <v/>
      </c>
      <c r="BF539" s="46" t="str">
        <f>IF(AD539&lt;&gt;"","-" &amp;TEXT(comp[[#This Row],[Ce]],"0.#") &amp;TEXT(AD$1,0),"")</f>
        <v/>
      </c>
      <c r="BG539" s="46" t="str">
        <f>IF(AE539&lt;&gt;"","-" &amp;TEXT([1]comp!$AE539,"0.#") &amp;TEXT(AE$1,0),"")</f>
        <v/>
      </c>
      <c r="BH539" s="32" t="str">
        <f>[1]comp!$D539 &amp; [1]comp!$E539</f>
        <v>Co-9Al-9W-2NbWang, L. et al. Microstructure, phase stability and element partitioning of γ-γ′ Co-9Al-9W-2X alloys in different annealing conditions. J. Alloys Compd. 787, 594–605 (2019).</v>
      </c>
      <c r="BI539" s="73" t="str">
        <f t="shared" si="43"/>
        <v>Co-9.Al-9.W-2.Nb</v>
      </c>
      <c r="BJ539" s="32" t="s">
        <v>1425</v>
      </c>
      <c r="BK539" t="str">
        <f t="shared" si="44"/>
        <v>-9.Al-9.W-2.Nb</v>
      </c>
      <c r="BL539"/>
      <c r="BM539"/>
      <c r="BN539"/>
      <c r="BO539"/>
    </row>
    <row r="540" spans="1:67" s="42" customFormat="1" x14ac:dyDescent="0.3">
      <c r="A540" s="26" t="str">
        <f t="shared" si="41"/>
        <v>Co-9.Al-9.W-2.Ta</v>
      </c>
      <c r="B540" s="38" t="s">
        <v>1484</v>
      </c>
      <c r="C540" s="38" t="s">
        <v>2738</v>
      </c>
      <c r="D540" s="37" t="s">
        <v>1023</v>
      </c>
      <c r="E540" s="32" t="s">
        <v>1015</v>
      </c>
      <c r="F540" s="31">
        <v>573</v>
      </c>
      <c r="G540" s="54">
        <f t="shared" si="42"/>
        <v>80</v>
      </c>
      <c r="H540" s="55"/>
      <c r="I540" s="55">
        <v>9</v>
      </c>
      <c r="J540" s="55"/>
      <c r="K540" s="55">
        <v>9</v>
      </c>
      <c r="L540" s="55"/>
      <c r="M540" s="55">
        <v>2</v>
      </c>
      <c r="N540" s="55"/>
      <c r="O540" s="55"/>
      <c r="P540" s="55"/>
      <c r="Q540" s="51"/>
      <c r="R540" s="51"/>
      <c r="S540" s="51"/>
      <c r="T540" s="55"/>
      <c r="U540" s="55"/>
      <c r="V540" s="55"/>
      <c r="W540" s="55"/>
      <c r="X540" s="55"/>
      <c r="Y540" s="55"/>
      <c r="Z540" s="55"/>
      <c r="AA540" s="55"/>
      <c r="AB540" s="55"/>
      <c r="AC540" s="55"/>
      <c r="AD540" s="55"/>
      <c r="AE540" s="55"/>
      <c r="AF540" s="31">
        <f t="shared" si="45"/>
        <v>9.4284999999999997</v>
      </c>
      <c r="AG540" s="31"/>
      <c r="AH540" s="31"/>
      <c r="AI540" s="46" t="s">
        <v>1</v>
      </c>
      <c r="AJ540" s="46" t="str">
        <f>IF(I540&lt;&gt;"","-" &amp;TEXT([1]comp!$I540,"0.#") &amp;TEXT(I$1,0),"")</f>
        <v>-9.Al</v>
      </c>
      <c r="AK540" s="46" t="str">
        <f>IF(K540&lt;&gt;"","-" &amp;TEXT(comp[[#This Row],[W]],"0.#") &amp;TEXT(K$1,0),"")</f>
        <v>-9.W</v>
      </c>
      <c r="AL540" s="46" t="str">
        <f>IF(H540&lt;&gt;"","-" &amp;TEXT(comp[[#This Row],[Ni]],"0.#") &amp;TEXT(H$1,0),"")</f>
        <v/>
      </c>
      <c r="AM540" s="46" t="str">
        <f>IF(J540&lt;&gt;"","-" &amp;TEXT(comp[[#This Row],[Cr]],"0.#") &amp;TEXT(J$1,0),"")</f>
        <v/>
      </c>
      <c r="AN540" s="46" t="str">
        <f>IF(M540&lt;&gt;"","-" &amp;TEXT(comp[[#This Row],[Ta]],"0.#") &amp;TEXT(M$1,0),"")</f>
        <v>-2.Ta</v>
      </c>
      <c r="AO540" s="46" t="str">
        <f>IF(N540&lt;&gt;"","-" &amp;TEXT(comp[[#This Row],[Nb]],"0.#") &amp;TEXT(N$1,0),"")</f>
        <v/>
      </c>
      <c r="AP540" s="46" t="str">
        <f>IF(O540&lt;&gt;"","-" &amp;TEXT(comp[[#This Row],[V]],"0.#") &amp;TEXT(O$1,0),"")</f>
        <v/>
      </c>
      <c r="AQ540" s="46" t="str">
        <f>IF(L540&lt;&gt;"","-" &amp;TEXT(comp[[#This Row],[Ti]],"0.#") &amp;TEXT(L$1,0),"")</f>
        <v/>
      </c>
      <c r="AR540" s="46" t="str">
        <f>IF(P540&lt;&gt;"","-" &amp;TEXT(comp[[#This Row],[Mo]],"0.#") &amp;TEXT(P$1,0),"")</f>
        <v/>
      </c>
      <c r="AS540" s="46" t="str">
        <f>IF(Q540&lt;&gt;"","-" &amp;TEXT(comp[[#This Row],[C]],"0.##") &amp;TEXT(Q$1,0),"")</f>
        <v/>
      </c>
      <c r="AT540" s="46" t="str">
        <f>IF(R540&lt;&gt;"","-" &amp;TEXT(comp[[#This Row],[Zr]],"0.##") &amp;TEXT(R$1,0),"")</f>
        <v/>
      </c>
      <c r="AU540" s="46" t="str">
        <f>IF(S540&lt;&gt;"","-" &amp;TEXT(comp[[#This Row],[B]],"0.##") &amp;TEXT(S$1,0),"")</f>
        <v/>
      </c>
      <c r="AV540" s="46" t="str">
        <f>IF(T540&lt;&gt;"","-" &amp;TEXT(comp[[#This Row],[Ir]],"0.#") &amp;TEXT(T$1,0),"")</f>
        <v/>
      </c>
      <c r="AW540" s="46" t="str">
        <f>IF(U540&lt;&gt;"","-" &amp;TEXT(comp[[#This Row],[Re]],"0.#") &amp;TEXT(U$1,0),"")</f>
        <v/>
      </c>
      <c r="AX540" s="46" t="str">
        <f>IF(V540&lt;&gt;"","-" &amp;TEXT(comp[[#This Row],[Si]],"0.#") &amp;TEXT(V$1,0),"")</f>
        <v/>
      </c>
      <c r="AY540" s="46" t="str">
        <f>IF(W540&lt;&gt;"","-" &amp;TEXT(comp[[#This Row],[Fe]],"0.#") &amp;TEXT(W$1,0),"")</f>
        <v/>
      </c>
      <c r="AZ540" s="46" t="str">
        <f>IF(X540&lt;&gt;"","-" &amp;TEXT(comp[[#This Row],[Y]],"0.#") &amp;TEXT(X$1,0),"")</f>
        <v/>
      </c>
      <c r="BA540" s="46" t="str">
        <f>IF(Y540&lt;&gt;"","-" &amp;TEXT(comp[[#This Row],[Hf]],"0.#") &amp;TEXT(Y$1,0),"")</f>
        <v/>
      </c>
      <c r="BB540" s="46" t="str">
        <f>IF(Z540&lt;&gt;"","-" &amp;TEXT(comp[[#This Row],[Ge]],"0.#") &amp;TEXT(Z$1,0),"")</f>
        <v/>
      </c>
      <c r="BC540" s="46" t="str">
        <f>IF(AA540&lt;&gt;"","-" &amp;TEXT(comp[[#This Row],[Mn]],"0.#") &amp;TEXT(AA$1,0),"")</f>
        <v/>
      </c>
      <c r="BD540" s="46" t="str">
        <f>IF(AB540&lt;&gt;"","-" &amp;TEXT(comp[[#This Row],[Sc]],"0.#") &amp;TEXT(AB$1,0),"")</f>
        <v/>
      </c>
      <c r="BE540" s="46" t="str">
        <f>IF(AC540&lt;&gt;"","-" &amp;TEXT(comp[[#This Row],[Ru]],"0.#") &amp;TEXT(AC$1,0),"")</f>
        <v/>
      </c>
      <c r="BF540" s="46" t="str">
        <f>IF(AD540&lt;&gt;"","-" &amp;TEXT(comp[[#This Row],[Ce]],"0.#") &amp;TEXT(AD$1,0),"")</f>
        <v/>
      </c>
      <c r="BG540" s="46" t="str">
        <f>IF(AE540&lt;&gt;"","-" &amp;TEXT([1]comp!$AE540,"0.#") &amp;TEXT(AE$1,0),"")</f>
        <v/>
      </c>
      <c r="BH540" s="32" t="str">
        <f>[1]comp!$D540 &amp; [1]comp!$E540</f>
        <v>Co-9Al-9W-2TaWang, L. et al. Microstructure, phase stability and element partitioning of γ-γ′ Co-9Al-9W-2X alloys in different annealing conditions. J. Alloys Compd. 787, 594–605 (2019).</v>
      </c>
      <c r="BI540" s="73" t="str">
        <f t="shared" si="43"/>
        <v>Co-9.Al-9.W-2.Ta</v>
      </c>
      <c r="BJ540" s="32" t="s">
        <v>1427</v>
      </c>
      <c r="BK540" t="str">
        <f t="shared" si="44"/>
        <v>-9.Al-9.W-2.Ta</v>
      </c>
      <c r="BL540"/>
      <c r="BM540"/>
      <c r="BN540"/>
      <c r="BO540"/>
    </row>
    <row r="541" spans="1:67" s="42" customFormat="1" x14ac:dyDescent="0.3">
      <c r="A541" s="26" t="str">
        <f t="shared" ref="A541:A604" si="46">TEXT(AI541,0) &amp;TEXT(AL541,0) &amp;TEXT(AY541,0) &amp;TEXT(AJ541,0) &amp;TEXT(AM541,0) &amp;TEXT(AK541,0) &amp;TEXT(AQ541,0) &amp;TEXT(AN541,0) &amp;TEXT(AO541,0) &amp;TEXT(AP541,0) &amp;TEXT(AR541,0)&amp;TEXT(AV541,0) &amp;TEXT(AW541,0) &amp;TEXT(AX541,0) &amp;TEXT(BA541,0)  &amp;TEXT(BB541,0) &amp;TEXT(BC541,0) &amp;TEXT(BD541,0) &amp;TEXT(BE541,0) &amp;TEXT(BF541,0) &amp;TEXT(AS541,0) &amp;TEXT(AT541,0) &amp;TEXT(AU541,0) &amp;TEXT(AZ541,0)</f>
        <v>Co-15.Ni-4.Al-5.Cr-15.W-8.Ta</v>
      </c>
      <c r="B541" s="30" t="s">
        <v>1483</v>
      </c>
      <c r="C541" s="30" t="s">
        <v>3139</v>
      </c>
      <c r="D541" s="35" t="s">
        <v>1025</v>
      </c>
      <c r="E541" s="28" t="s">
        <v>1024</v>
      </c>
      <c r="F541" s="28">
        <v>574</v>
      </c>
      <c r="G541" s="54">
        <f t="shared" ref="G541:G604" si="47">100-SUM(H541:AD541)</f>
        <v>53</v>
      </c>
      <c r="H541" s="56">
        <v>15</v>
      </c>
      <c r="I541" s="56">
        <v>4</v>
      </c>
      <c r="J541" s="56">
        <v>5</v>
      </c>
      <c r="K541" s="56">
        <v>15</v>
      </c>
      <c r="L541" s="56"/>
      <c r="M541" s="56">
        <v>8</v>
      </c>
      <c r="N541" s="56"/>
      <c r="O541" s="56"/>
      <c r="P541" s="56"/>
      <c r="Q541" s="52"/>
      <c r="R541" s="52"/>
      <c r="S541" s="52"/>
      <c r="T541" s="56"/>
      <c r="U541" s="56"/>
      <c r="V541" s="56"/>
      <c r="W541" s="56"/>
      <c r="X541" s="56"/>
      <c r="Y541" s="56"/>
      <c r="Z541" s="56"/>
      <c r="AA541" s="56"/>
      <c r="AB541" s="56"/>
      <c r="AC541" s="56"/>
      <c r="AD541" s="56"/>
      <c r="AE541" s="56"/>
      <c r="AF541" s="28">
        <f t="shared" si="45"/>
        <v>10.7402</v>
      </c>
      <c r="AG541" s="28"/>
      <c r="AH541" s="28"/>
      <c r="AI541" s="46" t="s">
        <v>1</v>
      </c>
      <c r="AJ541" s="46" t="str">
        <f>IF(I541&lt;&gt;"","-" &amp;TEXT([1]comp!$I541,"0.#") &amp;TEXT(I$1,0),"")</f>
        <v>-4.Al</v>
      </c>
      <c r="AK541" s="46" t="str">
        <f>IF(K541&lt;&gt;"","-" &amp;TEXT(comp[[#This Row],[W]],"0.#") &amp;TEXT(K$1,0),"")</f>
        <v>-15.W</v>
      </c>
      <c r="AL541" s="46" t="str">
        <f>IF(H541&lt;&gt;"","-" &amp;TEXT(comp[[#This Row],[Ni]],"0.#") &amp;TEXT(H$1,0),"")</f>
        <v>-15.Ni</v>
      </c>
      <c r="AM541" s="46" t="str">
        <f>IF(J541&lt;&gt;"","-" &amp;TEXT(comp[[#This Row],[Cr]],"0.#") &amp;TEXT(J$1,0),"")</f>
        <v>-5.Cr</v>
      </c>
      <c r="AN541" s="46" t="str">
        <f>IF(M541&lt;&gt;"","-" &amp;TEXT(comp[[#This Row],[Ta]],"0.#") &amp;TEXT(M$1,0),"")</f>
        <v>-8.Ta</v>
      </c>
      <c r="AO541" s="46" t="str">
        <f>IF(N541&lt;&gt;"","-" &amp;TEXT(comp[[#This Row],[Nb]],"0.#") &amp;TEXT(N$1,0),"")</f>
        <v/>
      </c>
      <c r="AP541" s="46" t="str">
        <f>IF(O541&lt;&gt;"","-" &amp;TEXT(comp[[#This Row],[V]],"0.#") &amp;TEXT(O$1,0),"")</f>
        <v/>
      </c>
      <c r="AQ541" s="46" t="str">
        <f>IF(L541&lt;&gt;"","-" &amp;TEXT(comp[[#This Row],[Ti]],"0.#") &amp;TEXT(L$1,0),"")</f>
        <v/>
      </c>
      <c r="AR541" s="46" t="str">
        <f>IF(P541&lt;&gt;"","-" &amp;TEXT(comp[[#This Row],[Mo]],"0.#") &amp;TEXT(P$1,0),"")</f>
        <v/>
      </c>
      <c r="AS541" s="46" t="str">
        <f>IF(Q541&lt;&gt;"","-" &amp;TEXT(comp[[#This Row],[C]],"0.##") &amp;TEXT(Q$1,0),"")</f>
        <v/>
      </c>
      <c r="AT541" s="46" t="str">
        <f>IF(R541&lt;&gt;"","-" &amp;TEXT(comp[[#This Row],[Zr]],"0.##") &amp;TEXT(R$1,0),"")</f>
        <v/>
      </c>
      <c r="AU541" s="46" t="str">
        <f>IF(S541&lt;&gt;"","-" &amp;TEXT(comp[[#This Row],[B]],"0.##") &amp;TEXT(S$1,0),"")</f>
        <v/>
      </c>
      <c r="AV541" s="46" t="str">
        <f>IF(T541&lt;&gt;"","-" &amp;TEXT(comp[[#This Row],[Ir]],"0.#") &amp;TEXT(T$1,0),"")</f>
        <v/>
      </c>
      <c r="AW541" s="46" t="str">
        <f>IF(U541&lt;&gt;"","-" &amp;TEXT(comp[[#This Row],[Re]],"0.#") &amp;TEXT(U$1,0),"")</f>
        <v/>
      </c>
      <c r="AX541" s="46" t="str">
        <f>IF(V541&lt;&gt;"","-" &amp;TEXT(comp[[#This Row],[Si]],"0.#") &amp;TEXT(V$1,0),"")</f>
        <v/>
      </c>
      <c r="AY541" s="46" t="str">
        <f>IF(W541&lt;&gt;"","-" &amp;TEXT(comp[[#This Row],[Fe]],"0.#") &amp;TEXT(W$1,0),"")</f>
        <v/>
      </c>
      <c r="AZ541" s="46" t="str">
        <f>IF(X541&lt;&gt;"","-" &amp;TEXT(comp[[#This Row],[Y]],"0.#") &amp;TEXT(X$1,0),"")</f>
        <v/>
      </c>
      <c r="BA541" s="46" t="str">
        <f>IF(Y541&lt;&gt;"","-" &amp;TEXT(comp[[#This Row],[Hf]],"0.#") &amp;TEXT(Y$1,0),"")</f>
        <v/>
      </c>
      <c r="BB541" s="46" t="str">
        <f>IF(Z541&lt;&gt;"","-" &amp;TEXT(comp[[#This Row],[Ge]],"0.#") &amp;TEXT(Z$1,0),"")</f>
        <v/>
      </c>
      <c r="BC541" s="46" t="str">
        <f>IF(AA541&lt;&gt;"","-" &amp;TEXT(comp[[#This Row],[Mn]],"0.#") &amp;TEXT(AA$1,0),"")</f>
        <v/>
      </c>
      <c r="BD541" s="46" t="str">
        <f>IF(AB541&lt;&gt;"","-" &amp;TEXT(comp[[#This Row],[Sc]],"0.#") &amp;TEXT(AB$1,0),"")</f>
        <v/>
      </c>
      <c r="BE541" s="46" t="str">
        <f>IF(AC541&lt;&gt;"","-" &amp;TEXT(comp[[#This Row],[Ru]],"0.#") &amp;TEXT(AC$1,0),"")</f>
        <v/>
      </c>
      <c r="BF541" s="46" t="str">
        <f>IF(AD541&lt;&gt;"","-" &amp;TEXT(comp[[#This Row],[Ce]],"0.#") &amp;TEXT(AD$1,0),"")</f>
        <v/>
      </c>
      <c r="BG541" s="46" t="str">
        <f>IF(AE541&lt;&gt;"","-" &amp;TEXT([1]comp!$AE541,"0.#") &amp;TEXT(AE$1,0),"")</f>
        <v/>
      </c>
      <c r="BH541" s="28" t="str">
        <f>[1]comp!$D541 &amp; [1]comp!$E541</f>
        <v>Wang alloy 1Wang, S. Y. et al. Investigation on microstructure and mechanical properties of a vacuum brazed joint of γ′-strengthened Co-based single crystal superalloy before and after the post-bond heat treatment. Vacuum 177, (2020).</v>
      </c>
      <c r="BI541" s="36" t="str">
        <f t="shared" si="43"/>
        <v>Co-15.Ni-4.Al-5.Cr-15.W-8.Ta</v>
      </c>
      <c r="BJ541" s="28" t="s">
        <v>2070</v>
      </c>
      <c r="BK541" t="str">
        <f t="shared" si="44"/>
        <v>-4.Al-5.Cr-15.W-8.Ta-15.Ni</v>
      </c>
      <c r="BL541"/>
      <c r="BM541"/>
      <c r="BN541"/>
      <c r="BO541"/>
    </row>
    <row r="542" spans="1:67" s="42" customFormat="1" x14ac:dyDescent="0.3">
      <c r="A542" s="26" t="str">
        <f t="shared" si="46"/>
        <v>Co-9.Al-7.W-2.Ta-2.Hf</v>
      </c>
      <c r="B542" s="30" t="s">
        <v>1483</v>
      </c>
      <c r="C542" s="87" t="s">
        <v>3389</v>
      </c>
      <c r="D542" s="34" t="s">
        <v>1027</v>
      </c>
      <c r="E542" s="30" t="s">
        <v>1026</v>
      </c>
      <c r="F542" s="28">
        <v>576</v>
      </c>
      <c r="G542" s="54">
        <f t="shared" si="47"/>
        <v>80</v>
      </c>
      <c r="H542" s="56"/>
      <c r="I542" s="56">
        <v>9</v>
      </c>
      <c r="J542" s="56"/>
      <c r="K542" s="56">
        <v>7</v>
      </c>
      <c r="L542" s="56"/>
      <c r="M542" s="56">
        <v>2</v>
      </c>
      <c r="N542" s="56"/>
      <c r="O542" s="56"/>
      <c r="P542" s="56"/>
      <c r="Q542" s="52"/>
      <c r="R542" s="52"/>
      <c r="S542" s="52"/>
      <c r="T542" s="56"/>
      <c r="U542" s="56"/>
      <c r="V542" s="56"/>
      <c r="W542" s="56"/>
      <c r="X542" s="56"/>
      <c r="Y542" s="56">
        <v>2</v>
      </c>
      <c r="Z542" s="56"/>
      <c r="AA542" s="56"/>
      <c r="AB542" s="56"/>
      <c r="AC542" s="56"/>
      <c r="AD542" s="56"/>
      <c r="AE542" s="56"/>
      <c r="AF542" s="28">
        <f t="shared" si="45"/>
        <v>9.3096999999999994</v>
      </c>
      <c r="AG542" s="28"/>
      <c r="AH542" s="28"/>
      <c r="AI542" s="46" t="s">
        <v>1</v>
      </c>
      <c r="AJ542" s="46" t="str">
        <f>IF(I542&lt;&gt;"","-" &amp;TEXT([1]comp!$I542,"0.#") &amp;TEXT(I$1,0),"")</f>
        <v>-9.Al</v>
      </c>
      <c r="AK542" s="46" t="str">
        <f>IF(K542&lt;&gt;"","-" &amp;TEXT(comp[[#This Row],[W]],"0.#") &amp;TEXT(K$1,0),"")</f>
        <v>-7.W</v>
      </c>
      <c r="AL542" s="46" t="str">
        <f>IF(H542&lt;&gt;"","-" &amp;TEXT(comp[[#This Row],[Ni]],"0.#") &amp;TEXT(H$1,0),"")</f>
        <v/>
      </c>
      <c r="AM542" s="46" t="str">
        <f>IF(J542&lt;&gt;"","-" &amp;TEXT(comp[[#This Row],[Cr]],"0.#") &amp;TEXT(J$1,0),"")</f>
        <v/>
      </c>
      <c r="AN542" s="46" t="str">
        <f>IF(M542&lt;&gt;"","-" &amp;TEXT(comp[[#This Row],[Ta]],"0.#") &amp;TEXT(M$1,0),"")</f>
        <v>-2.Ta</v>
      </c>
      <c r="AO542" s="46" t="str">
        <f>IF(N542&lt;&gt;"","-" &amp;TEXT(comp[[#This Row],[Nb]],"0.#") &amp;TEXT(N$1,0),"")</f>
        <v/>
      </c>
      <c r="AP542" s="46" t="str">
        <f>IF(O542&lt;&gt;"","-" &amp;TEXT(comp[[#This Row],[V]],"0.#") &amp;TEXT(O$1,0),"")</f>
        <v/>
      </c>
      <c r="AQ542" s="46" t="str">
        <f>IF(L542&lt;&gt;"","-" &amp;TEXT(comp[[#This Row],[Ti]],"0.#") &amp;TEXT(L$1,0),"")</f>
        <v/>
      </c>
      <c r="AR542" s="46" t="str">
        <f>IF(P542&lt;&gt;"","-" &amp;TEXT(comp[[#This Row],[Mo]],"0.#") &amp;TEXT(P$1,0),"")</f>
        <v/>
      </c>
      <c r="AS542" s="46" t="str">
        <f>IF(Q542&lt;&gt;"","-" &amp;TEXT(comp[[#This Row],[C]],"0.##") &amp;TEXT(Q$1,0),"")</f>
        <v/>
      </c>
      <c r="AT542" s="46" t="str">
        <f>IF(R542&lt;&gt;"","-" &amp;TEXT(comp[[#This Row],[Zr]],"0.##") &amp;TEXT(R$1,0),"")</f>
        <v/>
      </c>
      <c r="AU542" s="46" t="str">
        <f>IF(S542&lt;&gt;"","-" &amp;TEXT(comp[[#This Row],[B]],"0.##") &amp;TEXT(S$1,0),"")</f>
        <v/>
      </c>
      <c r="AV542" s="46" t="str">
        <f>IF(T542&lt;&gt;"","-" &amp;TEXT(comp[[#This Row],[Ir]],"0.#") &amp;TEXT(T$1,0),"")</f>
        <v/>
      </c>
      <c r="AW542" s="46" t="str">
        <f>IF(U542&lt;&gt;"","-" &amp;TEXT(comp[[#This Row],[Re]],"0.#") &amp;TEXT(U$1,0),"")</f>
        <v/>
      </c>
      <c r="AX542" s="46" t="str">
        <f>IF(V542&lt;&gt;"","-" &amp;TEXT(comp[[#This Row],[Si]],"0.#") &amp;TEXT(V$1,0),"")</f>
        <v/>
      </c>
      <c r="AY542" s="46" t="str">
        <f>IF(W542&lt;&gt;"","-" &amp;TEXT(comp[[#This Row],[Fe]],"0.#") &amp;TEXT(W$1,0),"")</f>
        <v/>
      </c>
      <c r="AZ542" s="46" t="str">
        <f>IF(X542&lt;&gt;"","-" &amp;TEXT(comp[[#This Row],[Y]],"0.#") &amp;TEXT(X$1,0),"")</f>
        <v/>
      </c>
      <c r="BA542" s="46" t="str">
        <f>IF(Y542&lt;&gt;"","-" &amp;TEXT(comp[[#This Row],[Hf]],"0.#") &amp;TEXT(Y$1,0),"")</f>
        <v>-2.Hf</v>
      </c>
      <c r="BB542" s="46" t="str">
        <f>IF(Z542&lt;&gt;"","-" &amp;TEXT(comp[[#This Row],[Ge]],"0.#") &amp;TEXT(Z$1,0),"")</f>
        <v/>
      </c>
      <c r="BC542" s="46" t="str">
        <f>IF(AA542&lt;&gt;"","-" &amp;TEXT(comp[[#This Row],[Mn]],"0.#") &amp;TEXT(AA$1,0),"")</f>
        <v/>
      </c>
      <c r="BD542" s="46" t="str">
        <f>IF(AB542&lt;&gt;"","-" &amp;TEXT(comp[[#This Row],[Sc]],"0.#") &amp;TEXT(AB$1,0),"")</f>
        <v/>
      </c>
      <c r="BE542" s="46" t="str">
        <f>IF(AC542&lt;&gt;"","-" &amp;TEXT(comp[[#This Row],[Ru]],"0.#") &amp;TEXT(AC$1,0),"")</f>
        <v/>
      </c>
      <c r="BF542" s="46" t="str">
        <f>IF(AD542&lt;&gt;"","-" &amp;TEXT(comp[[#This Row],[Ce]],"0.#") &amp;TEXT(AD$1,0),"")</f>
        <v/>
      </c>
      <c r="BG542" s="46" t="str">
        <f>IF(AE542&lt;&gt;"","-" &amp;TEXT([1]comp!$AE542,"0.#") &amp;TEXT(AE$1,0),"")</f>
        <v/>
      </c>
      <c r="BH542" s="30" t="str">
        <f>[1]comp!$D542 &amp; [1]comp!$E542</f>
        <v>Co-9Al-7W-2Ta-2HfWang, S., Li, S. &amp; Sha, J. Effect of Hf additions on microstructure and mechanical properties of a Co-9Al-9W-2Ta alloy at room and high-temperatures. in Procedia Engineering vol. 27 1162–1168 (Elsevier Ltd, 2012).</v>
      </c>
      <c r="BI542" s="36" t="str">
        <f t="shared" si="43"/>
        <v>Co-9.Al-7.W-2.Ta-2.Hf</v>
      </c>
      <c r="BJ542" s="30" t="s">
        <v>1955</v>
      </c>
      <c r="BK542" t="str">
        <f t="shared" si="44"/>
        <v>-9.Al-7.W-2.Ta-2.Hf</v>
      </c>
      <c r="BL542"/>
      <c r="BM542"/>
      <c r="BN542"/>
      <c r="BO542"/>
    </row>
    <row r="543" spans="1:67" s="42" customFormat="1" x14ac:dyDescent="0.3">
      <c r="A543" s="26" t="str">
        <f t="shared" si="46"/>
        <v>Co-9.Al-4.W-2.Ta-5.Hf</v>
      </c>
      <c r="B543" s="30" t="s">
        <v>1483</v>
      </c>
      <c r="C543" s="87" t="s">
        <v>3390</v>
      </c>
      <c r="D543" s="34" t="s">
        <v>1031</v>
      </c>
      <c r="E543" s="30" t="s">
        <v>1026</v>
      </c>
      <c r="F543" s="28">
        <v>577</v>
      </c>
      <c r="G543" s="54">
        <f t="shared" si="47"/>
        <v>80</v>
      </c>
      <c r="H543" s="56"/>
      <c r="I543" s="56">
        <v>9</v>
      </c>
      <c r="J543" s="56"/>
      <c r="K543" s="56">
        <v>4</v>
      </c>
      <c r="L543" s="56"/>
      <c r="M543" s="56">
        <v>2</v>
      </c>
      <c r="N543" s="56"/>
      <c r="O543" s="56"/>
      <c r="P543" s="56"/>
      <c r="Q543" s="52"/>
      <c r="R543" s="52"/>
      <c r="S543" s="52"/>
      <c r="T543" s="56"/>
      <c r="U543" s="56"/>
      <c r="V543" s="56"/>
      <c r="W543" s="56"/>
      <c r="X543" s="56"/>
      <c r="Y543" s="56">
        <v>5</v>
      </c>
      <c r="Z543" s="56"/>
      <c r="AA543" s="56"/>
      <c r="AB543" s="56"/>
      <c r="AC543" s="56"/>
      <c r="AD543" s="56"/>
      <c r="AE543" s="56"/>
      <c r="AF543" s="28">
        <f t="shared" si="45"/>
        <v>9.1314999999999991</v>
      </c>
      <c r="AG543" s="28"/>
      <c r="AH543" s="28"/>
      <c r="AI543" s="46" t="s">
        <v>1</v>
      </c>
      <c r="AJ543" s="46" t="str">
        <f>IF(I543&lt;&gt;"","-" &amp;TEXT([1]comp!$I543,"0.#") &amp;TEXT(I$1,0),"")</f>
        <v>-9.Al</v>
      </c>
      <c r="AK543" s="46" t="str">
        <f>IF(K543&lt;&gt;"","-" &amp;TEXT(comp[[#This Row],[W]],"0.#") &amp;TEXT(K$1,0),"")</f>
        <v>-4.W</v>
      </c>
      <c r="AL543" s="46" t="str">
        <f>IF(H543&lt;&gt;"","-" &amp;TEXT(comp[[#This Row],[Ni]],"0.#") &amp;TEXT(H$1,0),"")</f>
        <v/>
      </c>
      <c r="AM543" s="46" t="str">
        <f>IF(J543&lt;&gt;"","-" &amp;TEXT(comp[[#This Row],[Cr]],"0.#") &amp;TEXT(J$1,0),"")</f>
        <v/>
      </c>
      <c r="AN543" s="46" t="str">
        <f>IF(M543&lt;&gt;"","-" &amp;TEXT(comp[[#This Row],[Ta]],"0.#") &amp;TEXT(M$1,0),"")</f>
        <v>-2.Ta</v>
      </c>
      <c r="AO543" s="46" t="str">
        <f>IF(N543&lt;&gt;"","-" &amp;TEXT(comp[[#This Row],[Nb]],"0.#") &amp;TEXT(N$1,0),"")</f>
        <v/>
      </c>
      <c r="AP543" s="46" t="str">
        <f>IF(O543&lt;&gt;"","-" &amp;TEXT(comp[[#This Row],[V]],"0.#") &amp;TEXT(O$1,0),"")</f>
        <v/>
      </c>
      <c r="AQ543" s="46" t="str">
        <f>IF(L543&lt;&gt;"","-" &amp;TEXT(comp[[#This Row],[Ti]],"0.#") &amp;TEXT(L$1,0),"")</f>
        <v/>
      </c>
      <c r="AR543" s="46" t="str">
        <f>IF(P543&lt;&gt;"","-" &amp;TEXT(comp[[#This Row],[Mo]],"0.#") &amp;TEXT(P$1,0),"")</f>
        <v/>
      </c>
      <c r="AS543" s="46" t="str">
        <f>IF(Q543&lt;&gt;"","-" &amp;TEXT(comp[[#This Row],[C]],"0.##") &amp;TEXT(Q$1,0),"")</f>
        <v/>
      </c>
      <c r="AT543" s="46" t="str">
        <f>IF(R543&lt;&gt;"","-" &amp;TEXT(comp[[#This Row],[Zr]],"0.##") &amp;TEXT(R$1,0),"")</f>
        <v/>
      </c>
      <c r="AU543" s="46" t="str">
        <f>IF(S543&lt;&gt;"","-" &amp;TEXT(comp[[#This Row],[B]],"0.##") &amp;TEXT(S$1,0),"")</f>
        <v/>
      </c>
      <c r="AV543" s="46" t="str">
        <f>IF(T543&lt;&gt;"","-" &amp;TEXT(comp[[#This Row],[Ir]],"0.#") &amp;TEXT(T$1,0),"")</f>
        <v/>
      </c>
      <c r="AW543" s="46" t="str">
        <f>IF(U543&lt;&gt;"","-" &amp;TEXT(comp[[#This Row],[Re]],"0.#") &amp;TEXT(U$1,0),"")</f>
        <v/>
      </c>
      <c r="AX543" s="46" t="str">
        <f>IF(V543&lt;&gt;"","-" &amp;TEXT(comp[[#This Row],[Si]],"0.#") &amp;TEXT(V$1,0),"")</f>
        <v/>
      </c>
      <c r="AY543" s="46" t="str">
        <f>IF(W543&lt;&gt;"","-" &amp;TEXT(comp[[#This Row],[Fe]],"0.#") &amp;TEXT(W$1,0),"")</f>
        <v/>
      </c>
      <c r="AZ543" s="46" t="str">
        <f>IF(X543&lt;&gt;"","-" &amp;TEXT(comp[[#This Row],[Y]],"0.#") &amp;TEXT(X$1,0),"")</f>
        <v/>
      </c>
      <c r="BA543" s="46" t="str">
        <f>IF(Y543&lt;&gt;"","-" &amp;TEXT(comp[[#This Row],[Hf]],"0.#") &amp;TEXT(Y$1,0),"")</f>
        <v>-5.Hf</v>
      </c>
      <c r="BB543" s="46" t="str">
        <f>IF(Z543&lt;&gt;"","-" &amp;TEXT(comp[[#This Row],[Ge]],"0.#") &amp;TEXT(Z$1,0),"")</f>
        <v/>
      </c>
      <c r="BC543" s="46" t="str">
        <f>IF(AA543&lt;&gt;"","-" &amp;TEXT(comp[[#This Row],[Mn]],"0.#") &amp;TEXT(AA$1,0),"")</f>
        <v/>
      </c>
      <c r="BD543" s="46" t="str">
        <f>IF(AB543&lt;&gt;"","-" &amp;TEXT(comp[[#This Row],[Sc]],"0.#") &amp;TEXT(AB$1,0),"")</f>
        <v/>
      </c>
      <c r="BE543" s="46" t="str">
        <f>IF(AC543&lt;&gt;"","-" &amp;TEXT(comp[[#This Row],[Ru]],"0.#") &amp;TEXT(AC$1,0),"")</f>
        <v/>
      </c>
      <c r="BF543" s="46" t="str">
        <f>IF(AD543&lt;&gt;"","-" &amp;TEXT(comp[[#This Row],[Ce]],"0.#") &amp;TEXT(AD$1,0),"")</f>
        <v/>
      </c>
      <c r="BG543" s="46" t="str">
        <f>IF(AE543&lt;&gt;"","-" &amp;TEXT([1]comp!$AE543,"0.#") &amp;TEXT(AE$1,0),"")</f>
        <v/>
      </c>
      <c r="BH543" s="30" t="str">
        <f>[1]comp!$D543 &amp; [1]comp!$E543</f>
        <v>Co-9Al-4W-2Ta-5HfWang, S., Li, S. &amp; Sha, J. Effect of Hf additions on microstructure and mechanical properties of a Co-9Al-9W-2Ta alloy at room and high-temperatures. in Procedia Engineering vol. 27 1162–1168 (Elsevier Ltd, 2012).</v>
      </c>
      <c r="BI543" s="36" t="str">
        <f t="shared" si="43"/>
        <v>Co-9.Al-4.W-2.Ta-5.Hf</v>
      </c>
      <c r="BJ543" s="30" t="s">
        <v>1956</v>
      </c>
      <c r="BK543" t="str">
        <f t="shared" si="44"/>
        <v>-9.Al-4.W-2.Ta-5.Hf</v>
      </c>
      <c r="BL543"/>
      <c r="BM543"/>
      <c r="BN543"/>
      <c r="BO543"/>
    </row>
    <row r="544" spans="1:67" s="42" customFormat="1" x14ac:dyDescent="0.3">
      <c r="A544" s="26" t="str">
        <f t="shared" si="46"/>
        <v>Co-9.Al-3.W-2.Ta-6.Hf</v>
      </c>
      <c r="B544" s="30" t="s">
        <v>1483</v>
      </c>
      <c r="C544" s="87" t="s">
        <v>3391</v>
      </c>
      <c r="D544" s="34" t="s">
        <v>1028</v>
      </c>
      <c r="E544" s="30" t="s">
        <v>1026</v>
      </c>
      <c r="F544" s="28">
        <v>578</v>
      </c>
      <c r="G544" s="54">
        <f t="shared" si="47"/>
        <v>80</v>
      </c>
      <c r="H544" s="56"/>
      <c r="I544" s="56">
        <v>9</v>
      </c>
      <c r="J544" s="56"/>
      <c r="K544" s="56">
        <v>3</v>
      </c>
      <c r="L544" s="56"/>
      <c r="M544" s="56">
        <v>2</v>
      </c>
      <c r="N544" s="56"/>
      <c r="O544" s="56"/>
      <c r="P544" s="56"/>
      <c r="Q544" s="52"/>
      <c r="R544" s="52"/>
      <c r="S544" s="52"/>
      <c r="T544" s="56"/>
      <c r="U544" s="56"/>
      <c r="V544" s="56"/>
      <c r="W544" s="56"/>
      <c r="X544" s="56"/>
      <c r="Y544" s="56">
        <v>6</v>
      </c>
      <c r="Z544" s="56"/>
      <c r="AA544" s="56"/>
      <c r="AB544" s="56"/>
      <c r="AC544" s="56"/>
      <c r="AD544" s="56"/>
      <c r="AE544" s="56"/>
      <c r="AF544" s="28">
        <f t="shared" si="45"/>
        <v>9.0720999999999989</v>
      </c>
      <c r="AG544" s="28"/>
      <c r="AH544" s="28"/>
      <c r="AI544" s="46" t="s">
        <v>1</v>
      </c>
      <c r="AJ544" s="46" t="str">
        <f>IF(I544&lt;&gt;"","-" &amp;TEXT([1]comp!$I544,"0.#") &amp;TEXT(I$1,0),"")</f>
        <v>-9.Al</v>
      </c>
      <c r="AK544" s="46" t="str">
        <f>IF(K544&lt;&gt;"","-" &amp;TEXT(comp[[#This Row],[W]],"0.#") &amp;TEXT(K$1,0),"")</f>
        <v>-3.W</v>
      </c>
      <c r="AL544" s="46" t="str">
        <f>IF(H544&lt;&gt;"","-" &amp;TEXT(comp[[#This Row],[Ni]],"0.#") &amp;TEXT(H$1,0),"")</f>
        <v/>
      </c>
      <c r="AM544" s="46" t="str">
        <f>IF(J544&lt;&gt;"","-" &amp;TEXT(comp[[#This Row],[Cr]],"0.#") &amp;TEXT(J$1,0),"")</f>
        <v/>
      </c>
      <c r="AN544" s="46" t="str">
        <f>IF(M544&lt;&gt;"","-" &amp;TEXT(comp[[#This Row],[Ta]],"0.#") &amp;TEXT(M$1,0),"")</f>
        <v>-2.Ta</v>
      </c>
      <c r="AO544" s="46" t="str">
        <f>IF(N544&lt;&gt;"","-" &amp;TEXT(comp[[#This Row],[Nb]],"0.#") &amp;TEXT(N$1,0),"")</f>
        <v/>
      </c>
      <c r="AP544" s="46" t="str">
        <f>IF(O544&lt;&gt;"","-" &amp;TEXT(comp[[#This Row],[V]],"0.#") &amp;TEXT(O$1,0),"")</f>
        <v/>
      </c>
      <c r="AQ544" s="46" t="str">
        <f>IF(L544&lt;&gt;"","-" &amp;TEXT(comp[[#This Row],[Ti]],"0.#") &amp;TEXT(L$1,0),"")</f>
        <v/>
      </c>
      <c r="AR544" s="46" t="str">
        <f>IF(P544&lt;&gt;"","-" &amp;TEXT(comp[[#This Row],[Mo]],"0.#") &amp;TEXT(P$1,0),"")</f>
        <v/>
      </c>
      <c r="AS544" s="46" t="str">
        <f>IF(Q544&lt;&gt;"","-" &amp;TEXT(comp[[#This Row],[C]],"0.##") &amp;TEXT(Q$1,0),"")</f>
        <v/>
      </c>
      <c r="AT544" s="46" t="str">
        <f>IF(R544&lt;&gt;"","-" &amp;TEXT(comp[[#This Row],[Zr]],"0.##") &amp;TEXT(R$1,0),"")</f>
        <v/>
      </c>
      <c r="AU544" s="46" t="str">
        <f>IF(S544&lt;&gt;"","-" &amp;TEXT(comp[[#This Row],[B]],"0.##") &amp;TEXT(S$1,0),"")</f>
        <v/>
      </c>
      <c r="AV544" s="46" t="str">
        <f>IF(T544&lt;&gt;"","-" &amp;TEXT(comp[[#This Row],[Ir]],"0.#") &amp;TEXT(T$1,0),"")</f>
        <v/>
      </c>
      <c r="AW544" s="46" t="str">
        <f>IF(U544&lt;&gt;"","-" &amp;TEXT(comp[[#This Row],[Re]],"0.#") &amp;TEXT(U$1,0),"")</f>
        <v/>
      </c>
      <c r="AX544" s="46" t="str">
        <f>IF(V544&lt;&gt;"","-" &amp;TEXT(comp[[#This Row],[Si]],"0.#") &amp;TEXT(V$1,0),"")</f>
        <v/>
      </c>
      <c r="AY544" s="46" t="str">
        <f>IF(W544&lt;&gt;"","-" &amp;TEXT(comp[[#This Row],[Fe]],"0.#") &amp;TEXT(W$1,0),"")</f>
        <v/>
      </c>
      <c r="AZ544" s="46" t="str">
        <f>IF(X544&lt;&gt;"","-" &amp;TEXT(comp[[#This Row],[Y]],"0.#") &amp;TEXT(X$1,0),"")</f>
        <v/>
      </c>
      <c r="BA544" s="46" t="str">
        <f>IF(Y544&lt;&gt;"","-" &amp;TEXT(comp[[#This Row],[Hf]],"0.#") &amp;TEXT(Y$1,0),"")</f>
        <v>-6.Hf</v>
      </c>
      <c r="BB544" s="46" t="str">
        <f>IF(Z544&lt;&gt;"","-" &amp;TEXT(comp[[#This Row],[Ge]],"0.#") &amp;TEXT(Z$1,0),"")</f>
        <v/>
      </c>
      <c r="BC544" s="46" t="str">
        <f>IF(AA544&lt;&gt;"","-" &amp;TEXT(comp[[#This Row],[Mn]],"0.#") &amp;TEXT(AA$1,0),"")</f>
        <v/>
      </c>
      <c r="BD544" s="46" t="str">
        <f>IF(AB544&lt;&gt;"","-" &amp;TEXT(comp[[#This Row],[Sc]],"0.#") &amp;TEXT(AB$1,0),"")</f>
        <v/>
      </c>
      <c r="BE544" s="46" t="str">
        <f>IF(AC544&lt;&gt;"","-" &amp;TEXT(comp[[#This Row],[Ru]],"0.#") &amp;TEXT(AC$1,0),"")</f>
        <v/>
      </c>
      <c r="BF544" s="46" t="str">
        <f>IF(AD544&lt;&gt;"","-" &amp;TEXT(comp[[#This Row],[Ce]],"0.#") &amp;TEXT(AD$1,0),"")</f>
        <v/>
      </c>
      <c r="BG544" s="46" t="str">
        <f>IF(AE544&lt;&gt;"","-" &amp;TEXT([1]comp!$AE544,"0.#") &amp;TEXT(AE$1,0),"")</f>
        <v/>
      </c>
      <c r="BH544" s="30" t="str">
        <f>[1]comp!$D544 &amp; [1]comp!$E544</f>
        <v>Co-9Al-3W-2Ta-6HfWang, S., Li, S. &amp; Sha, J. Effect of Hf additions on microstructure and mechanical properties of a Co-9Al-9W-2Ta alloy at room and high-temperatures. in Procedia Engineering vol. 27 1162–1168 (Elsevier Ltd, 2012).</v>
      </c>
      <c r="BI544" s="36" t="str">
        <f t="shared" si="43"/>
        <v>Co-9.Al-3.W-2.Ta-6.Hf</v>
      </c>
      <c r="BJ544" s="30" t="s">
        <v>1957</v>
      </c>
      <c r="BK544" t="str">
        <f t="shared" si="44"/>
        <v>-9.Al-3.W-2.Ta-6.Hf</v>
      </c>
      <c r="BL544"/>
      <c r="BM544"/>
      <c r="BN544"/>
      <c r="BO544"/>
    </row>
    <row r="545" spans="1:67" s="42" customFormat="1" x14ac:dyDescent="0.3">
      <c r="A545" s="26" t="str">
        <f t="shared" si="46"/>
        <v>Co-9.Al-2.Ta-9.Hf</v>
      </c>
      <c r="B545" s="60" t="s">
        <v>1481</v>
      </c>
      <c r="C545" s="80" t="s">
        <v>3392</v>
      </c>
      <c r="D545" s="65" t="s">
        <v>1029</v>
      </c>
      <c r="E545" s="60" t="s">
        <v>1026</v>
      </c>
      <c r="F545" s="44">
        <v>579</v>
      </c>
      <c r="G545" s="54">
        <f t="shared" si="47"/>
        <v>80</v>
      </c>
      <c r="H545" s="54"/>
      <c r="I545" s="54">
        <v>9</v>
      </c>
      <c r="J545" s="54"/>
      <c r="K545" s="54"/>
      <c r="L545" s="54"/>
      <c r="M545" s="54">
        <v>2</v>
      </c>
      <c r="N545" s="54"/>
      <c r="O545" s="54"/>
      <c r="P545" s="54"/>
      <c r="Q545" s="50"/>
      <c r="R545" s="50"/>
      <c r="S545" s="50"/>
      <c r="T545" s="54"/>
      <c r="U545" s="54"/>
      <c r="V545" s="54"/>
      <c r="W545" s="54"/>
      <c r="X545" s="54"/>
      <c r="Y545" s="54">
        <v>9</v>
      </c>
      <c r="Z545" s="54"/>
      <c r="AA545" s="54"/>
      <c r="AB545" s="54"/>
      <c r="AC545" s="54"/>
      <c r="AD545" s="54"/>
      <c r="AE545" s="54"/>
      <c r="AF545" s="44">
        <f t="shared" si="45"/>
        <v>8.8938999999999986</v>
      </c>
      <c r="AG545" s="44"/>
      <c r="AH545" s="44"/>
      <c r="AI545" s="46" t="s">
        <v>1</v>
      </c>
      <c r="AJ545" s="46" t="str">
        <f>IF(I545&lt;&gt;"","-" &amp;TEXT([1]comp!$I545,"0.#") &amp;TEXT(I$1,0),"")</f>
        <v>-9.Al</v>
      </c>
      <c r="AK545" s="46" t="str">
        <f>IF(K545&lt;&gt;"","-" &amp;TEXT(comp[[#This Row],[W]],"0.#") &amp;TEXT(K$1,0),"")</f>
        <v/>
      </c>
      <c r="AL545" s="46" t="str">
        <f>IF(H545&lt;&gt;"","-" &amp;TEXT(comp[[#This Row],[Ni]],"0.#") &amp;TEXT(H$1,0),"")</f>
        <v/>
      </c>
      <c r="AM545" s="46" t="str">
        <f>IF(J545&lt;&gt;"","-" &amp;TEXT(comp[[#This Row],[Cr]],"0.#") &amp;TEXT(J$1,0),"")</f>
        <v/>
      </c>
      <c r="AN545" s="46" t="str">
        <f>IF(M545&lt;&gt;"","-" &amp;TEXT(comp[[#This Row],[Ta]],"0.#") &amp;TEXT(M$1,0),"")</f>
        <v>-2.Ta</v>
      </c>
      <c r="AO545" s="46" t="str">
        <f>IF(N545&lt;&gt;"","-" &amp;TEXT(comp[[#This Row],[Nb]],"0.#") &amp;TEXT(N$1,0),"")</f>
        <v/>
      </c>
      <c r="AP545" s="46" t="str">
        <f>IF(O545&lt;&gt;"","-" &amp;TEXT(comp[[#This Row],[V]],"0.#") &amp;TEXT(O$1,0),"")</f>
        <v/>
      </c>
      <c r="AQ545" s="46" t="str">
        <f>IF(L545&lt;&gt;"","-" &amp;TEXT(comp[[#This Row],[Ti]],"0.#") &amp;TEXT(L$1,0),"")</f>
        <v/>
      </c>
      <c r="AR545" s="46" t="str">
        <f>IF(P545&lt;&gt;"","-" &amp;TEXT(comp[[#This Row],[Mo]],"0.#") &amp;TEXT(P$1,0),"")</f>
        <v/>
      </c>
      <c r="AS545" s="46" t="str">
        <f>IF(Q545&lt;&gt;"","-" &amp;TEXT(comp[[#This Row],[C]],"0.##") &amp;TEXT(Q$1,0),"")</f>
        <v/>
      </c>
      <c r="AT545" s="46" t="str">
        <f>IF(R545&lt;&gt;"","-" &amp;TEXT(comp[[#This Row],[Zr]],"0.##") &amp;TEXT(R$1,0),"")</f>
        <v/>
      </c>
      <c r="AU545" s="46" t="str">
        <f>IF(S545&lt;&gt;"","-" &amp;TEXT(comp[[#This Row],[B]],"0.##") &amp;TEXT(S$1,0),"")</f>
        <v/>
      </c>
      <c r="AV545" s="46" t="str">
        <f>IF(T545&lt;&gt;"","-" &amp;TEXT(comp[[#This Row],[Ir]],"0.#") &amp;TEXT(T$1,0),"")</f>
        <v/>
      </c>
      <c r="AW545" s="46" t="str">
        <f>IF(U545&lt;&gt;"","-" &amp;TEXT(comp[[#This Row],[Re]],"0.#") &amp;TEXT(U$1,0),"")</f>
        <v/>
      </c>
      <c r="AX545" s="46" t="str">
        <f>IF(V545&lt;&gt;"","-" &amp;TEXT(comp[[#This Row],[Si]],"0.#") &amp;TEXT(V$1,0),"")</f>
        <v/>
      </c>
      <c r="AY545" s="46" t="str">
        <f>IF(W545&lt;&gt;"","-" &amp;TEXT(comp[[#This Row],[Fe]],"0.#") &amp;TEXT(W$1,0),"")</f>
        <v/>
      </c>
      <c r="AZ545" s="46" t="str">
        <f>IF(X545&lt;&gt;"","-" &amp;TEXT(comp[[#This Row],[Y]],"0.#") &amp;TEXT(X$1,0),"")</f>
        <v/>
      </c>
      <c r="BA545" s="46" t="str">
        <f>IF(Y545&lt;&gt;"","-" &amp;TEXT(comp[[#This Row],[Hf]],"0.#") &amp;TEXT(Y$1,0),"")</f>
        <v>-9.Hf</v>
      </c>
      <c r="BB545" s="46" t="str">
        <f>IF(Z545&lt;&gt;"","-" &amp;TEXT(comp[[#This Row],[Ge]],"0.#") &amp;TEXT(Z$1,0),"")</f>
        <v/>
      </c>
      <c r="BC545" s="46" t="str">
        <f>IF(AA545&lt;&gt;"","-" &amp;TEXT(comp[[#This Row],[Mn]],"0.#") &amp;TEXT(AA$1,0),"")</f>
        <v/>
      </c>
      <c r="BD545" s="46" t="str">
        <f>IF(AB545&lt;&gt;"","-" &amp;TEXT(comp[[#This Row],[Sc]],"0.#") &amp;TEXT(AB$1,0),"")</f>
        <v/>
      </c>
      <c r="BE545" s="46" t="str">
        <f>IF(AC545&lt;&gt;"","-" &amp;TEXT(comp[[#This Row],[Ru]],"0.#") &amp;TEXT(AC$1,0),"")</f>
        <v/>
      </c>
      <c r="BF545" s="46" t="str">
        <f>IF(AD545&lt;&gt;"","-" &amp;TEXT(comp[[#This Row],[Ce]],"0.#") &amp;TEXT(AD$1,0),"")</f>
        <v/>
      </c>
      <c r="BG545" s="46" t="str">
        <f>IF(AE545&lt;&gt;"","-" &amp;TEXT([1]comp!$AE545,"0.#") &amp;TEXT(AE$1,0),"")</f>
        <v/>
      </c>
      <c r="BH545" s="60" t="str">
        <f>[1]comp!$D545 &amp; [1]comp!$E545</f>
        <v>Co-9Al-2Ta-9HfWang, S., Li, S. &amp; Sha, J. Effect of Hf additions on microstructure and mechanical properties of a Co-9Al-9W-2Ta alloy at room and high-temperatures. in Procedia Engineering vol. 27 1162–1168 (Elsevier Ltd, 2012).</v>
      </c>
      <c r="BI545" s="63" t="str">
        <f t="shared" si="43"/>
        <v>Co-9.Al-2.Ta-9.Hf</v>
      </c>
      <c r="BJ545" s="60" t="s">
        <v>1958</v>
      </c>
      <c r="BK545" t="str">
        <f t="shared" si="44"/>
        <v>-9.Al-2.Ta-9.Hf</v>
      </c>
      <c r="BL545"/>
      <c r="BM545"/>
      <c r="BN545"/>
      <c r="BO545"/>
    </row>
    <row r="546" spans="1:67" s="42" customFormat="1" x14ac:dyDescent="0.3">
      <c r="A546" s="26" t="str">
        <f t="shared" si="46"/>
        <v>Co-8.4Al-8.9W-1.9Ta</v>
      </c>
      <c r="B546" s="38" t="s">
        <v>1484</v>
      </c>
      <c r="C546" s="38" t="s">
        <v>2701</v>
      </c>
      <c r="D546" s="37" t="s">
        <v>1033</v>
      </c>
      <c r="E546" s="31" t="s">
        <v>1032</v>
      </c>
      <c r="F546" s="31">
        <v>580</v>
      </c>
      <c r="G546" s="54">
        <f t="shared" si="47"/>
        <v>80.8</v>
      </c>
      <c r="H546" s="55"/>
      <c r="I546" s="55">
        <v>8.4</v>
      </c>
      <c r="J546" s="55"/>
      <c r="K546" s="55">
        <v>8.9</v>
      </c>
      <c r="L546" s="55"/>
      <c r="M546" s="55">
        <v>1.9</v>
      </c>
      <c r="N546" s="55"/>
      <c r="O546" s="55"/>
      <c r="P546" s="55"/>
      <c r="Q546" s="51"/>
      <c r="R546" s="51"/>
      <c r="S546" s="51"/>
      <c r="T546" s="55"/>
      <c r="U546" s="55"/>
      <c r="V546" s="55"/>
      <c r="W546" s="55"/>
      <c r="X546" s="55"/>
      <c r="Y546" s="55"/>
      <c r="Z546" s="55"/>
      <c r="AA546" s="55"/>
      <c r="AB546" s="55"/>
      <c r="AC546" s="55"/>
      <c r="AD546" s="55"/>
      <c r="AE546" s="55"/>
      <c r="AF546" s="31">
        <f t="shared" si="45"/>
        <v>9.4475999999999996</v>
      </c>
      <c r="AG546" s="31">
        <v>10.2416</v>
      </c>
      <c r="AH546" s="31"/>
      <c r="AI546" s="46" t="s">
        <v>1</v>
      </c>
      <c r="AJ546" s="46" t="str">
        <f>IF(I546&lt;&gt;"","-" &amp;TEXT([1]comp!$I546,"0.#") &amp;TEXT(I$1,0),"")</f>
        <v>-8.4Al</v>
      </c>
      <c r="AK546" s="46" t="str">
        <f>IF(K546&lt;&gt;"","-" &amp;TEXT(comp[[#This Row],[W]],"0.#") &amp;TEXT(K$1,0),"")</f>
        <v>-8.9W</v>
      </c>
      <c r="AL546" s="46" t="str">
        <f>IF(H546&lt;&gt;"","-" &amp;TEXT(comp[[#This Row],[Ni]],"0.#") &amp;TEXT(H$1,0),"")</f>
        <v/>
      </c>
      <c r="AM546" s="46" t="str">
        <f>IF(J546&lt;&gt;"","-" &amp;TEXT(comp[[#This Row],[Cr]],"0.#") &amp;TEXT(J$1,0),"")</f>
        <v/>
      </c>
      <c r="AN546" s="46" t="str">
        <f>IF(M546&lt;&gt;"","-" &amp;TEXT(comp[[#This Row],[Ta]],"0.#") &amp;TEXT(M$1,0),"")</f>
        <v>-1.9Ta</v>
      </c>
      <c r="AO546" s="46" t="str">
        <f>IF(N546&lt;&gt;"","-" &amp;TEXT(comp[[#This Row],[Nb]],"0.#") &amp;TEXT(N$1,0),"")</f>
        <v/>
      </c>
      <c r="AP546" s="46" t="str">
        <f>IF(O546&lt;&gt;"","-" &amp;TEXT(comp[[#This Row],[V]],"0.#") &amp;TEXT(O$1,0),"")</f>
        <v/>
      </c>
      <c r="AQ546" s="46" t="str">
        <f>IF(L546&lt;&gt;"","-" &amp;TEXT(comp[[#This Row],[Ti]],"0.#") &amp;TEXT(L$1,0),"")</f>
        <v/>
      </c>
      <c r="AR546" s="46" t="str">
        <f>IF(P546&lt;&gt;"","-" &amp;TEXT(comp[[#This Row],[Mo]],"0.#") &amp;TEXT(P$1,0),"")</f>
        <v/>
      </c>
      <c r="AS546" s="46" t="str">
        <f>IF(Q546&lt;&gt;"","-" &amp;TEXT(comp[[#This Row],[C]],"0.##") &amp;TEXT(Q$1,0),"")</f>
        <v/>
      </c>
      <c r="AT546" s="46" t="str">
        <f>IF(R546&lt;&gt;"","-" &amp;TEXT(comp[[#This Row],[Zr]],"0.##") &amp;TEXT(R$1,0),"")</f>
        <v/>
      </c>
      <c r="AU546" s="46" t="str">
        <f>IF(S546&lt;&gt;"","-" &amp;TEXT(comp[[#This Row],[B]],"0.##") &amp;TEXT(S$1,0),"")</f>
        <v/>
      </c>
      <c r="AV546" s="46" t="str">
        <f>IF(T546&lt;&gt;"","-" &amp;TEXT(comp[[#This Row],[Ir]],"0.#") &amp;TEXT(T$1,0),"")</f>
        <v/>
      </c>
      <c r="AW546" s="46" t="str">
        <f>IF(U546&lt;&gt;"","-" &amp;TEXT(comp[[#This Row],[Re]],"0.#") &amp;TEXT(U$1,0),"")</f>
        <v/>
      </c>
      <c r="AX546" s="46" t="str">
        <f>IF(V546&lt;&gt;"","-" &amp;TEXT(comp[[#This Row],[Si]],"0.#") &amp;TEXT(V$1,0),"")</f>
        <v/>
      </c>
      <c r="AY546" s="46" t="str">
        <f>IF(W546&lt;&gt;"","-" &amp;TEXT(comp[[#This Row],[Fe]],"0.#") &amp;TEXT(W$1,0),"")</f>
        <v/>
      </c>
      <c r="AZ546" s="46" t="str">
        <f>IF(X546&lt;&gt;"","-" &amp;TEXT(comp[[#This Row],[Y]],"0.#") &amp;TEXT(X$1,0),"")</f>
        <v/>
      </c>
      <c r="BA546" s="46" t="str">
        <f>IF(Y546&lt;&gt;"","-" &amp;TEXT(comp[[#This Row],[Hf]],"0.#") &amp;TEXT(Y$1,0),"")</f>
        <v/>
      </c>
      <c r="BB546" s="46" t="str">
        <f>IF(Z546&lt;&gt;"","-" &amp;TEXT(comp[[#This Row],[Ge]],"0.#") &amp;TEXT(Z$1,0),"")</f>
        <v/>
      </c>
      <c r="BC546" s="46" t="str">
        <f>IF(AA546&lt;&gt;"","-" &amp;TEXT(comp[[#This Row],[Mn]],"0.#") &amp;TEXT(AA$1,0),"")</f>
        <v/>
      </c>
      <c r="BD546" s="46" t="str">
        <f>IF(AB546&lt;&gt;"","-" &amp;TEXT(comp[[#This Row],[Sc]],"0.#") &amp;TEXT(AB$1,0),"")</f>
        <v/>
      </c>
      <c r="BE546" s="46" t="str">
        <f>IF(AC546&lt;&gt;"","-" &amp;TEXT(comp[[#This Row],[Ru]],"0.#") &amp;TEXT(AC$1,0),"")</f>
        <v/>
      </c>
      <c r="BF546" s="46" t="str">
        <f>IF(AD546&lt;&gt;"","-" &amp;TEXT(comp[[#This Row],[Ce]],"0.#") &amp;TEXT(AD$1,0),"")</f>
        <v/>
      </c>
      <c r="BG546" s="46" t="str">
        <f>IF(AE546&lt;&gt;"","-" &amp;TEXT([1]comp!$AE546,"0.#") &amp;TEXT(AE$1,0),"")</f>
        <v/>
      </c>
      <c r="BH546" s="31" t="str">
        <f>[1]comp!$D546 &amp; [1]comp!$E546</f>
        <v>Weaver Alloy 1Weaver, D. S., Shivpuri, R., Brevick, J. &amp; Fraser, H. Thermomechanical Processing of a Gamma-Prime Strengthened Cobalt-Base Superalloy.</v>
      </c>
      <c r="BI546" s="73" t="str">
        <f t="shared" si="43"/>
        <v>Co-8.4Al-8.9W-1.9Ta</v>
      </c>
      <c r="BJ546" s="31" t="s">
        <v>1865</v>
      </c>
      <c r="BK546" t="str">
        <f t="shared" si="44"/>
        <v>-8.4Al-8.9W-1.9Ta</v>
      </c>
      <c r="BL546"/>
      <c r="BM546"/>
      <c r="BN546"/>
      <c r="BO546"/>
    </row>
    <row r="547" spans="1:67" s="42" customFormat="1" x14ac:dyDescent="0.3">
      <c r="A547" s="26" t="str">
        <f t="shared" si="46"/>
        <v>Co-38.Ni-9.Al-6.Cr-2.W-5.Ti-1.Ta-1.Mo</v>
      </c>
      <c r="B547" s="69" t="s">
        <v>779</v>
      </c>
      <c r="C547" s="69" t="s">
        <v>3140</v>
      </c>
      <c r="D547" s="43" t="s">
        <v>1035</v>
      </c>
      <c r="E547" s="42" t="s">
        <v>1034</v>
      </c>
      <c r="F547" s="42">
        <v>581</v>
      </c>
      <c r="G547" s="54">
        <f t="shared" si="47"/>
        <v>38</v>
      </c>
      <c r="H547" s="48">
        <v>38</v>
      </c>
      <c r="I547" s="48">
        <v>9</v>
      </c>
      <c r="J547" s="48">
        <v>6</v>
      </c>
      <c r="K547" s="48">
        <v>2</v>
      </c>
      <c r="L547" s="48">
        <v>5</v>
      </c>
      <c r="M547" s="48">
        <v>1</v>
      </c>
      <c r="N547" s="48"/>
      <c r="O547" s="48"/>
      <c r="P547" s="48">
        <v>1</v>
      </c>
      <c r="Q547" s="47"/>
      <c r="R547" s="47"/>
      <c r="S547" s="47"/>
      <c r="T547" s="48"/>
      <c r="U547" s="48"/>
      <c r="V547" s="48"/>
      <c r="W547" s="48"/>
      <c r="X547" s="48"/>
      <c r="Y547" s="48"/>
      <c r="Z547" s="48"/>
      <c r="AA547" s="48"/>
      <c r="AB547" s="48"/>
      <c r="AC547" s="48"/>
      <c r="AD547" s="48"/>
      <c r="AE547" s="48"/>
      <c r="AF547" s="42">
        <f t="shared" si="45"/>
        <v>8.3210899999999981</v>
      </c>
      <c r="AI547" s="46" t="s">
        <v>1</v>
      </c>
      <c r="AJ547" s="46" t="str">
        <f>IF(I547&lt;&gt;"","-" &amp;TEXT([1]comp!$I547,"0.#") &amp;TEXT(I$1,0),"")</f>
        <v>-9.Al</v>
      </c>
      <c r="AK547" s="46" t="str">
        <f>IF(K547&lt;&gt;"","-" &amp;TEXT(comp[[#This Row],[W]],"0.#") &amp;TEXT(K$1,0),"")</f>
        <v>-2.W</v>
      </c>
      <c r="AL547" s="46" t="str">
        <f>IF(H547&lt;&gt;"","-" &amp;TEXT(comp[[#This Row],[Ni]],"0.#") &amp;TEXT(H$1,0),"")</f>
        <v>-38.Ni</v>
      </c>
      <c r="AM547" s="46" t="str">
        <f>IF(J547&lt;&gt;"","-" &amp;TEXT(comp[[#This Row],[Cr]],"0.#") &amp;TEXT(J$1,0),"")</f>
        <v>-6.Cr</v>
      </c>
      <c r="AN547" s="46" t="str">
        <f>IF(M547&lt;&gt;"","-" &amp;TEXT(comp[[#This Row],[Ta]],"0.#") &amp;TEXT(M$1,0),"")</f>
        <v>-1.Ta</v>
      </c>
      <c r="AO547" s="46" t="str">
        <f>IF(N547&lt;&gt;"","-" &amp;TEXT(comp[[#This Row],[Nb]],"0.#") &amp;TEXT(N$1,0),"")</f>
        <v/>
      </c>
      <c r="AP547" s="46" t="str">
        <f>IF(O547&lt;&gt;"","-" &amp;TEXT(comp[[#This Row],[V]],"0.#") &amp;TEXT(O$1,0),"")</f>
        <v/>
      </c>
      <c r="AQ547" s="46" t="str">
        <f>IF(L547&lt;&gt;"","-" &amp;TEXT(comp[[#This Row],[Ti]],"0.#") &amp;TEXT(L$1,0),"")</f>
        <v>-5.Ti</v>
      </c>
      <c r="AR547" s="46" t="str">
        <f>IF(P547&lt;&gt;"","-" &amp;TEXT(comp[[#This Row],[Mo]],"0.#") &amp;TEXT(P$1,0),"")</f>
        <v>-1.Mo</v>
      </c>
      <c r="AS547" s="46" t="str">
        <f>IF(Q547&lt;&gt;"","-" &amp;TEXT(comp[[#This Row],[C]],"0.##") &amp;TEXT(Q$1,0),"")</f>
        <v/>
      </c>
      <c r="AT547" s="46" t="str">
        <f>IF(R547&lt;&gt;"","-" &amp;TEXT(comp[[#This Row],[Zr]],"0.##") &amp;TEXT(R$1,0),"")</f>
        <v/>
      </c>
      <c r="AU547" s="46" t="str">
        <f>IF(S547&lt;&gt;"","-" &amp;TEXT(comp[[#This Row],[B]],"0.##") &amp;TEXT(S$1,0),"")</f>
        <v/>
      </c>
      <c r="AV547" s="46" t="str">
        <f>IF(T547&lt;&gt;"","-" &amp;TEXT(comp[[#This Row],[Ir]],"0.#") &amp;TEXT(T$1,0),"")</f>
        <v/>
      </c>
      <c r="AW547" s="46" t="str">
        <f>IF(U547&lt;&gt;"","-" &amp;TEXT(comp[[#This Row],[Re]],"0.#") &amp;TEXT(U$1,0),"")</f>
        <v/>
      </c>
      <c r="AX547" s="46" t="str">
        <f>IF(V547&lt;&gt;"","-" &amp;TEXT(comp[[#This Row],[Si]],"0.#") &amp;TEXT(V$1,0),"")</f>
        <v/>
      </c>
      <c r="AY547" s="46" t="str">
        <f>IF(W547&lt;&gt;"","-" &amp;TEXT(comp[[#This Row],[Fe]],"0.#") &amp;TEXT(W$1,0),"")</f>
        <v/>
      </c>
      <c r="AZ547" s="46" t="str">
        <f>IF(X547&lt;&gt;"","-" &amp;TEXT(comp[[#This Row],[Y]],"0.#") &amp;TEXT(X$1,0),"")</f>
        <v/>
      </c>
      <c r="BA547" s="46" t="str">
        <f>IF(Y547&lt;&gt;"","-" &amp;TEXT(comp[[#This Row],[Hf]],"0.#") &amp;TEXT(Y$1,0),"")</f>
        <v/>
      </c>
      <c r="BB547" s="46" t="str">
        <f>IF(Z547&lt;&gt;"","-" &amp;TEXT(comp[[#This Row],[Ge]],"0.#") &amp;TEXT(Z$1,0),"")</f>
        <v/>
      </c>
      <c r="BC547" s="46" t="str">
        <f>IF(AA547&lt;&gt;"","-" &amp;TEXT(comp[[#This Row],[Mn]],"0.#") &amp;TEXT(AA$1,0),"")</f>
        <v/>
      </c>
      <c r="BD547" s="46" t="str">
        <f>IF(AB547&lt;&gt;"","-" &amp;TEXT(comp[[#This Row],[Sc]],"0.#") &amp;TEXT(AB$1,0),"")</f>
        <v/>
      </c>
      <c r="BE547" s="46" t="str">
        <f>IF(AC547&lt;&gt;"","-" &amp;TEXT(comp[[#This Row],[Ru]],"0.#") &amp;TEXT(AC$1,0),"")</f>
        <v/>
      </c>
      <c r="BF547" s="46" t="str">
        <f>IF(AD547&lt;&gt;"","-" &amp;TEXT(comp[[#This Row],[Ce]],"0.#") &amp;TEXT(AD$1,0),"")</f>
        <v/>
      </c>
      <c r="BG547" s="46" t="str">
        <f>IF(AE547&lt;&gt;"","-" &amp;TEXT([1]comp!$AE547,"0.#") &amp;TEXT(AE$1,0),"")</f>
        <v/>
      </c>
      <c r="BH547" s="42" t="str">
        <f>[1]comp!$D547 &amp; [1]comp!$E547</f>
        <v>9AlWen, M. et al. Effects of Al content on microstructures and high-temperature tensile properties of two newly designed CoNi-base superalloys. J. Alloys Compd. 155337 (2020) doi:10.1016/j.jallcom.2020.155337.</v>
      </c>
      <c r="BI547" s="70" t="str">
        <f t="shared" si="43"/>
        <v>Co-38.Ni-9.Al-6.Cr-2.W-5.Ti-1.Ta-1.Mo</v>
      </c>
      <c r="BJ547" s="42" t="s">
        <v>1867</v>
      </c>
      <c r="BK547" t="str">
        <f t="shared" si="44"/>
        <v>-9.Al-6.Cr-2.W-1.Ta-38.Ni-1.Mo-5.Ti</v>
      </c>
      <c r="BL547"/>
      <c r="BM547"/>
      <c r="BN547"/>
      <c r="BO547"/>
    </row>
    <row r="548" spans="1:67" s="42" customFormat="1" x14ac:dyDescent="0.3">
      <c r="A548" s="26" t="str">
        <f t="shared" si="46"/>
        <v>Co-35.Ni-13.Al-6.Cr-2.W-5.Ti-1.Ta</v>
      </c>
      <c r="B548" s="69" t="s">
        <v>779</v>
      </c>
      <c r="C548" s="69" t="s">
        <v>3141</v>
      </c>
      <c r="D548" s="43" t="s">
        <v>1036</v>
      </c>
      <c r="E548" s="42" t="s">
        <v>1034</v>
      </c>
      <c r="F548" s="42">
        <v>582</v>
      </c>
      <c r="G548" s="54">
        <f t="shared" si="47"/>
        <v>38</v>
      </c>
      <c r="H548" s="48">
        <v>35</v>
      </c>
      <c r="I548" s="48">
        <v>13</v>
      </c>
      <c r="J548" s="48">
        <v>6</v>
      </c>
      <c r="K548" s="48">
        <v>2</v>
      </c>
      <c r="L548" s="48">
        <v>5</v>
      </c>
      <c r="M548" s="48">
        <v>1</v>
      </c>
      <c r="N548" s="48"/>
      <c r="O548" s="48"/>
      <c r="P548" s="48"/>
      <c r="Q548" s="47"/>
      <c r="R548" s="47"/>
      <c r="S548" s="47"/>
      <c r="T548" s="48"/>
      <c r="U548" s="48"/>
      <c r="V548" s="48"/>
      <c r="W548" s="48"/>
      <c r="X548" s="48"/>
      <c r="Y548" s="48"/>
      <c r="Z548" s="48"/>
      <c r="AA548" s="48"/>
      <c r="AB548" s="48"/>
      <c r="AC548" s="48"/>
      <c r="AD548" s="48"/>
      <c r="AE548" s="48"/>
      <c r="AF548" s="42">
        <f t="shared" si="45"/>
        <v>8.0590499999999992</v>
      </c>
      <c r="AI548" s="46" t="s">
        <v>1</v>
      </c>
      <c r="AJ548" s="46" t="str">
        <f>IF(I548&lt;&gt;"","-" &amp;TEXT([1]comp!$I548,"0.#") &amp;TEXT(I$1,0),"")</f>
        <v>-13.Al</v>
      </c>
      <c r="AK548" s="46" t="str">
        <f>IF(K548&lt;&gt;"","-" &amp;TEXT(comp[[#This Row],[W]],"0.#") &amp;TEXT(K$1,0),"")</f>
        <v>-2.W</v>
      </c>
      <c r="AL548" s="46" t="str">
        <f>IF(H548&lt;&gt;"","-" &amp;TEXT(comp[[#This Row],[Ni]],"0.#") &amp;TEXT(H$1,0),"")</f>
        <v>-35.Ni</v>
      </c>
      <c r="AM548" s="46" t="str">
        <f>IF(J548&lt;&gt;"","-" &amp;TEXT(comp[[#This Row],[Cr]],"0.#") &amp;TEXT(J$1,0),"")</f>
        <v>-6.Cr</v>
      </c>
      <c r="AN548" s="46" t="str">
        <f>IF(M548&lt;&gt;"","-" &amp;TEXT(comp[[#This Row],[Ta]],"0.#") &amp;TEXT(M$1,0),"")</f>
        <v>-1.Ta</v>
      </c>
      <c r="AO548" s="46" t="str">
        <f>IF(N548&lt;&gt;"","-" &amp;TEXT(comp[[#This Row],[Nb]],"0.#") &amp;TEXT(N$1,0),"")</f>
        <v/>
      </c>
      <c r="AP548" s="46" t="str">
        <f>IF(O548&lt;&gt;"","-" &amp;TEXT(comp[[#This Row],[V]],"0.#") &amp;TEXT(O$1,0),"")</f>
        <v/>
      </c>
      <c r="AQ548" s="46" t="str">
        <f>IF(L548&lt;&gt;"","-" &amp;TEXT(comp[[#This Row],[Ti]],"0.#") &amp;TEXT(L$1,0),"")</f>
        <v>-5.Ti</v>
      </c>
      <c r="AR548" s="46" t="str">
        <f>IF(P548&lt;&gt;"","-" &amp;TEXT(comp[[#This Row],[Mo]],"0.#") &amp;TEXT(P$1,0),"")</f>
        <v/>
      </c>
      <c r="AS548" s="46" t="str">
        <f>IF(Q548&lt;&gt;"","-" &amp;TEXT(comp[[#This Row],[C]],"0.##") &amp;TEXT(Q$1,0),"")</f>
        <v/>
      </c>
      <c r="AT548" s="46" t="str">
        <f>IF(R548&lt;&gt;"","-" &amp;TEXT(comp[[#This Row],[Zr]],"0.##") &amp;TEXT(R$1,0),"")</f>
        <v/>
      </c>
      <c r="AU548" s="46" t="str">
        <f>IF(S548&lt;&gt;"","-" &amp;TEXT(comp[[#This Row],[B]],"0.##") &amp;TEXT(S$1,0),"")</f>
        <v/>
      </c>
      <c r="AV548" s="46" t="str">
        <f>IF(T548&lt;&gt;"","-" &amp;TEXT(comp[[#This Row],[Ir]],"0.#") &amp;TEXT(T$1,0),"")</f>
        <v/>
      </c>
      <c r="AW548" s="46" t="str">
        <f>IF(U548&lt;&gt;"","-" &amp;TEXT(comp[[#This Row],[Re]],"0.#") &amp;TEXT(U$1,0),"")</f>
        <v/>
      </c>
      <c r="AX548" s="46" t="str">
        <f>IF(V548&lt;&gt;"","-" &amp;TEXT(comp[[#This Row],[Si]],"0.#") &amp;TEXT(V$1,0),"")</f>
        <v/>
      </c>
      <c r="AY548" s="46" t="str">
        <f>IF(W548&lt;&gt;"","-" &amp;TEXT(comp[[#This Row],[Fe]],"0.#") &amp;TEXT(W$1,0),"")</f>
        <v/>
      </c>
      <c r="AZ548" s="46" t="str">
        <f>IF(X548&lt;&gt;"","-" &amp;TEXT(comp[[#This Row],[Y]],"0.#") &amp;TEXT(X$1,0),"")</f>
        <v/>
      </c>
      <c r="BA548" s="46" t="str">
        <f>IF(Y548&lt;&gt;"","-" &amp;TEXT(comp[[#This Row],[Hf]],"0.#") &amp;TEXT(Y$1,0),"")</f>
        <v/>
      </c>
      <c r="BB548" s="46" t="str">
        <f>IF(Z548&lt;&gt;"","-" &amp;TEXT(comp[[#This Row],[Ge]],"0.#") &amp;TEXT(Z$1,0),"")</f>
        <v/>
      </c>
      <c r="BC548" s="46" t="str">
        <f>IF(AA548&lt;&gt;"","-" &amp;TEXT(comp[[#This Row],[Mn]],"0.#") &amp;TEXT(AA$1,0),"")</f>
        <v/>
      </c>
      <c r="BD548" s="46" t="str">
        <f>IF(AB548&lt;&gt;"","-" &amp;TEXT(comp[[#This Row],[Sc]],"0.#") &amp;TEXT(AB$1,0),"")</f>
        <v/>
      </c>
      <c r="BE548" s="46" t="str">
        <f>IF(AC548&lt;&gt;"","-" &amp;TEXT(comp[[#This Row],[Ru]],"0.#") &amp;TEXT(AC$1,0),"")</f>
        <v/>
      </c>
      <c r="BF548" s="46" t="str">
        <f>IF(AD548&lt;&gt;"","-" &amp;TEXT(comp[[#This Row],[Ce]],"0.#") &amp;TEXT(AD$1,0),"")</f>
        <v/>
      </c>
      <c r="BG548" s="46" t="str">
        <f>IF(AE548&lt;&gt;"","-" &amp;TEXT([1]comp!$AE548,"0.#") &amp;TEXT(AE$1,0),"")</f>
        <v/>
      </c>
      <c r="BH548" s="42" t="str">
        <f>[1]comp!$D548 &amp; [1]comp!$E548</f>
        <v>13AlWen, M. et al. Effects of Al content on microstructures and high-temperature tensile properties of two newly designed CoNi-base superalloys. J. Alloys Compd. 155337 (2020) doi:10.1016/j.jallcom.2020.155337.</v>
      </c>
      <c r="BI548" s="70" t="str">
        <f t="shared" si="43"/>
        <v>Co-35.Ni-13.Al-6.Cr-2.W-5.Ti-1.Ta</v>
      </c>
      <c r="BJ548" s="42" t="s">
        <v>1866</v>
      </c>
      <c r="BK548" t="str">
        <f t="shared" si="44"/>
        <v>-13.Al-6.Cr-2.W-1.Ta-35.Ni-5.Ti</v>
      </c>
      <c r="BL548"/>
      <c r="BM548"/>
      <c r="BN548"/>
      <c r="BO548"/>
    </row>
    <row r="549" spans="1:67" s="42" customFormat="1" x14ac:dyDescent="0.3">
      <c r="A549" s="26" t="str">
        <f t="shared" si="46"/>
        <v>Co-2.Ni-9.Al-7.5W</v>
      </c>
      <c r="B549" s="38" t="s">
        <v>1484</v>
      </c>
      <c r="C549" s="38" t="s">
        <v>2763</v>
      </c>
      <c r="D549" s="37" t="s">
        <v>1039</v>
      </c>
      <c r="E549" s="31" t="s">
        <v>1038</v>
      </c>
      <c r="F549" s="31">
        <v>583</v>
      </c>
      <c r="G549" s="54">
        <f t="shared" si="47"/>
        <v>81.5</v>
      </c>
      <c r="H549" s="55">
        <v>2</v>
      </c>
      <c r="I549" s="55">
        <v>9</v>
      </c>
      <c r="J549" s="55"/>
      <c r="K549" s="55">
        <v>7.5</v>
      </c>
      <c r="L549" s="55"/>
      <c r="M549" s="55"/>
      <c r="N549" s="55"/>
      <c r="O549" s="55"/>
      <c r="P549" s="55"/>
      <c r="Q549" s="51"/>
      <c r="R549" s="51"/>
      <c r="S549" s="51"/>
      <c r="T549" s="55"/>
      <c r="U549" s="55"/>
      <c r="V549" s="55"/>
      <c r="W549" s="55"/>
      <c r="X549" s="55"/>
      <c r="Y549" s="55"/>
      <c r="Z549" s="55"/>
      <c r="AA549" s="55"/>
      <c r="AB549" s="55"/>
      <c r="AC549" s="55"/>
      <c r="AD549" s="55"/>
      <c r="AE549" s="55"/>
      <c r="AF549" s="31">
        <f t="shared" si="45"/>
        <v>9.1184100000000008</v>
      </c>
      <c r="AG549" s="31"/>
      <c r="AH549" s="31" t="s">
        <v>1040</v>
      </c>
      <c r="AI549" s="46" t="s">
        <v>1</v>
      </c>
      <c r="AJ549" s="46" t="str">
        <f>IF(I549&lt;&gt;"","-" &amp;TEXT([1]comp!$I549,"0.#") &amp;TEXT(I$1,0),"")</f>
        <v>-9.Al</v>
      </c>
      <c r="AK549" s="46" t="str">
        <f>IF(K549&lt;&gt;"","-" &amp;TEXT(comp[[#This Row],[W]],"0.#") &amp;TEXT(K$1,0),"")</f>
        <v>-7.5W</v>
      </c>
      <c r="AL549" s="46" t="str">
        <f>IF(H549&lt;&gt;"","-" &amp;TEXT(comp[[#This Row],[Ni]],"0.#") &amp;TEXT(H$1,0),"")</f>
        <v>-2.Ni</v>
      </c>
      <c r="AM549" s="46" t="str">
        <f>IF(J549&lt;&gt;"","-" &amp;TEXT(comp[[#This Row],[Cr]],"0.#") &amp;TEXT(J$1,0),"")</f>
        <v/>
      </c>
      <c r="AN549" s="46" t="str">
        <f>IF(M549&lt;&gt;"","-" &amp;TEXT(comp[[#This Row],[Ta]],"0.#") &amp;TEXT(M$1,0),"")</f>
        <v/>
      </c>
      <c r="AO549" s="46" t="str">
        <f>IF(N549&lt;&gt;"","-" &amp;TEXT(comp[[#This Row],[Nb]],"0.#") &amp;TEXT(N$1,0),"")</f>
        <v/>
      </c>
      <c r="AP549" s="46" t="str">
        <f>IF(O549&lt;&gt;"","-" &amp;TEXT(comp[[#This Row],[V]],"0.#") &amp;TEXT(O$1,0),"")</f>
        <v/>
      </c>
      <c r="AQ549" s="46" t="str">
        <f>IF(L549&lt;&gt;"","-" &amp;TEXT(comp[[#This Row],[Ti]],"0.#") &amp;TEXT(L$1,0),"")</f>
        <v/>
      </c>
      <c r="AR549" s="46" t="str">
        <f>IF(P549&lt;&gt;"","-" &amp;TEXT(comp[[#This Row],[Mo]],"0.#") &amp;TEXT(P$1,0),"")</f>
        <v/>
      </c>
      <c r="AS549" s="46" t="str">
        <f>IF(Q549&lt;&gt;"","-" &amp;TEXT(comp[[#This Row],[C]],"0.##") &amp;TEXT(Q$1,0),"")</f>
        <v/>
      </c>
      <c r="AT549" s="46" t="str">
        <f>IF(R549&lt;&gt;"","-" &amp;TEXT(comp[[#This Row],[Zr]],"0.##") &amp;TEXT(R$1,0),"")</f>
        <v/>
      </c>
      <c r="AU549" s="46" t="str">
        <f>IF(S549&lt;&gt;"","-" &amp;TEXT(comp[[#This Row],[B]],"0.##") &amp;TEXT(S$1,0),"")</f>
        <v/>
      </c>
      <c r="AV549" s="46" t="str">
        <f>IF(T549&lt;&gt;"","-" &amp;TEXT(comp[[#This Row],[Ir]],"0.#") &amp;TEXT(T$1,0),"")</f>
        <v/>
      </c>
      <c r="AW549" s="46" t="str">
        <f>IF(U549&lt;&gt;"","-" &amp;TEXT(comp[[#This Row],[Re]],"0.#") &amp;TEXT(U$1,0),"")</f>
        <v/>
      </c>
      <c r="AX549" s="46" t="str">
        <f>IF(V549&lt;&gt;"","-" &amp;TEXT(comp[[#This Row],[Si]],"0.#") &amp;TEXT(V$1,0),"")</f>
        <v/>
      </c>
      <c r="AY549" s="46" t="str">
        <f>IF(W549&lt;&gt;"","-" &amp;TEXT(comp[[#This Row],[Fe]],"0.#") &amp;TEXT(W$1,0),"")</f>
        <v/>
      </c>
      <c r="AZ549" s="46" t="str">
        <f>IF(X549&lt;&gt;"","-" &amp;TEXT(comp[[#This Row],[Y]],"0.#") &amp;TEXT(X$1,0),"")</f>
        <v/>
      </c>
      <c r="BA549" s="46" t="str">
        <f>IF(Y549&lt;&gt;"","-" &amp;TEXT(comp[[#This Row],[Hf]],"0.#") &amp;TEXT(Y$1,0),"")</f>
        <v/>
      </c>
      <c r="BB549" s="46" t="str">
        <f>IF(Z549&lt;&gt;"","-" &amp;TEXT(comp[[#This Row],[Ge]],"0.#") &amp;TEXT(Z$1,0),"")</f>
        <v/>
      </c>
      <c r="BC549" s="46" t="str">
        <f>IF(AA549&lt;&gt;"","-" &amp;TEXT(comp[[#This Row],[Mn]],"0.#") &amp;TEXT(AA$1,0),"")</f>
        <v/>
      </c>
      <c r="BD549" s="46" t="str">
        <f>IF(AB549&lt;&gt;"","-" &amp;TEXT(comp[[#This Row],[Sc]],"0.#") &amp;TEXT(AB$1,0),"")</f>
        <v/>
      </c>
      <c r="BE549" s="46" t="str">
        <f>IF(AC549&lt;&gt;"","-" &amp;TEXT(comp[[#This Row],[Ru]],"0.#") &amp;TEXT(AC$1,0),"")</f>
        <v/>
      </c>
      <c r="BF549" s="46" t="str">
        <f>IF(AD549&lt;&gt;"","-" &amp;TEXT(comp[[#This Row],[Ce]],"0.#") &amp;TEXT(AD$1,0),"")</f>
        <v/>
      </c>
      <c r="BG549" s="46" t="str">
        <f>IF(AE549&lt;&gt;"","-" &amp;TEXT([1]comp!$AE549,"0.#") &amp;TEXT(AE$1,0),"")</f>
        <v/>
      </c>
      <c r="BH549" s="31" t="str">
        <f>[1]comp!$D549 &amp; [1]comp!$E549</f>
        <v>ERBOCCo-2TaXue, F. et al. Double minimum creep in the rafting regime of a single-crystal Co-base superalloy. Scr. Mater. 142, 129–132 (2018).</v>
      </c>
      <c r="BI549" s="73" t="str">
        <f t="shared" si="43"/>
        <v>Co-2.Ni-9.Al-7.5W</v>
      </c>
      <c r="BJ549" s="31" t="s">
        <v>1559</v>
      </c>
      <c r="BK549" t="str">
        <f t="shared" si="44"/>
        <v>-9.Al-7.5W-2.Ni</v>
      </c>
      <c r="BL549"/>
      <c r="BM549"/>
      <c r="BN549"/>
      <c r="BO549"/>
    </row>
    <row r="550" spans="1:67" s="42" customFormat="1" x14ac:dyDescent="0.3">
      <c r="A550" s="26" t="str">
        <f t="shared" si="46"/>
        <v>Co-9.Al-10.W-4.Ti</v>
      </c>
      <c r="B550" s="38" t="s">
        <v>1484</v>
      </c>
      <c r="C550" s="38" t="s">
        <v>3142</v>
      </c>
      <c r="D550" s="37" t="s">
        <v>1061</v>
      </c>
      <c r="E550" s="31" t="s">
        <v>1056</v>
      </c>
      <c r="F550" s="31">
        <v>584</v>
      </c>
      <c r="G550" s="54">
        <f t="shared" si="47"/>
        <v>77</v>
      </c>
      <c r="H550" s="55"/>
      <c r="I550" s="55">
        <v>9</v>
      </c>
      <c r="J550" s="55"/>
      <c r="K550" s="55">
        <v>10</v>
      </c>
      <c r="L550" s="55">
        <v>4</v>
      </c>
      <c r="M550" s="55"/>
      <c r="N550" s="55"/>
      <c r="O550" s="55"/>
      <c r="P550" s="55"/>
      <c r="Q550" s="51"/>
      <c r="R550" s="51"/>
      <c r="S550" s="51"/>
      <c r="T550" s="55"/>
      <c r="U550" s="55"/>
      <c r="V550" s="55"/>
      <c r="W550" s="55"/>
      <c r="X550" s="55"/>
      <c r="Y550" s="55"/>
      <c r="Z550" s="55"/>
      <c r="AA550" s="55"/>
      <c r="AB550" s="55"/>
      <c r="AC550" s="55"/>
      <c r="AD550" s="55"/>
      <c r="AE550" s="55"/>
      <c r="AF550" s="31">
        <f t="shared" si="45"/>
        <v>9.2012800000000006</v>
      </c>
      <c r="AG550" s="31"/>
      <c r="AH550" s="31"/>
      <c r="AI550" s="46" t="s">
        <v>1</v>
      </c>
      <c r="AJ550" s="46" t="str">
        <f>IF(I550&lt;&gt;"","-" &amp;TEXT([1]comp!$I550,"0.#") &amp;TEXT(I$1,0),"")</f>
        <v>-9.Al</v>
      </c>
      <c r="AK550" s="46" t="str">
        <f>IF(K550&lt;&gt;"","-" &amp;TEXT(comp[[#This Row],[W]],"0.#") &amp;TEXT(K$1,0),"")</f>
        <v>-10.W</v>
      </c>
      <c r="AL550" s="46" t="str">
        <f>IF(H550&lt;&gt;"","-" &amp;TEXT(comp[[#This Row],[Ni]],"0.#") &amp;TEXT(H$1,0),"")</f>
        <v/>
      </c>
      <c r="AM550" s="46" t="str">
        <f>IF(J550&lt;&gt;"","-" &amp;TEXT(comp[[#This Row],[Cr]],"0.#") &amp;TEXT(J$1,0),"")</f>
        <v/>
      </c>
      <c r="AN550" s="46" t="str">
        <f>IF(M550&lt;&gt;"","-" &amp;TEXT(comp[[#This Row],[Ta]],"0.#") &amp;TEXT(M$1,0),"")</f>
        <v/>
      </c>
      <c r="AO550" s="46" t="str">
        <f>IF(N550&lt;&gt;"","-" &amp;TEXT(comp[[#This Row],[Nb]],"0.#") &amp;TEXT(N$1,0),"")</f>
        <v/>
      </c>
      <c r="AP550" s="46" t="str">
        <f>IF(O550&lt;&gt;"","-" &amp;TEXT(comp[[#This Row],[V]],"0.#") &amp;TEXT(O$1,0),"")</f>
        <v/>
      </c>
      <c r="AQ550" s="46" t="str">
        <f>IF(L550&lt;&gt;"","-" &amp;TEXT(comp[[#This Row],[Ti]],"0.#") &amp;TEXT(L$1,0),"")</f>
        <v>-4.Ti</v>
      </c>
      <c r="AR550" s="46" t="str">
        <f>IF(P550&lt;&gt;"","-" &amp;TEXT(comp[[#This Row],[Mo]],"0.#") &amp;TEXT(P$1,0),"")</f>
        <v/>
      </c>
      <c r="AS550" s="46" t="str">
        <f>IF(Q550&lt;&gt;"","-" &amp;TEXT(comp[[#This Row],[C]],"0.##") &amp;TEXT(Q$1,0),"")</f>
        <v/>
      </c>
      <c r="AT550" s="46" t="str">
        <f>IF(R550&lt;&gt;"","-" &amp;TEXT(comp[[#This Row],[Zr]],"0.##") &amp;TEXT(R$1,0),"")</f>
        <v/>
      </c>
      <c r="AU550" s="46" t="str">
        <f>IF(S550&lt;&gt;"","-" &amp;TEXT(comp[[#This Row],[B]],"0.##") &amp;TEXT(S$1,0),"")</f>
        <v/>
      </c>
      <c r="AV550" s="46" t="str">
        <f>IF(T550&lt;&gt;"","-" &amp;TEXT(comp[[#This Row],[Ir]],"0.#") &amp;TEXT(T$1,0),"")</f>
        <v/>
      </c>
      <c r="AW550" s="46" t="str">
        <f>IF(U550&lt;&gt;"","-" &amp;TEXT(comp[[#This Row],[Re]],"0.#") &amp;TEXT(U$1,0),"")</f>
        <v/>
      </c>
      <c r="AX550" s="46" t="str">
        <f>IF(V550&lt;&gt;"","-" &amp;TEXT(comp[[#This Row],[Si]],"0.#") &amp;TEXT(V$1,0),"")</f>
        <v/>
      </c>
      <c r="AY550" s="46" t="str">
        <f>IF(W550&lt;&gt;"","-" &amp;TEXT(comp[[#This Row],[Fe]],"0.#") &amp;TEXT(W$1,0),"")</f>
        <v/>
      </c>
      <c r="AZ550" s="46" t="str">
        <f>IF(X550&lt;&gt;"","-" &amp;TEXT(comp[[#This Row],[Y]],"0.#") &amp;TEXT(X$1,0),"")</f>
        <v/>
      </c>
      <c r="BA550" s="46" t="str">
        <f>IF(Y550&lt;&gt;"","-" &amp;TEXT(comp[[#This Row],[Hf]],"0.#") &amp;TEXT(Y$1,0),"")</f>
        <v/>
      </c>
      <c r="BB550" s="46" t="str">
        <f>IF(Z550&lt;&gt;"","-" &amp;TEXT(comp[[#This Row],[Ge]],"0.#") &amp;TEXT(Z$1,0),"")</f>
        <v/>
      </c>
      <c r="BC550" s="46" t="str">
        <f>IF(AA550&lt;&gt;"","-" &amp;TEXT(comp[[#This Row],[Mn]],"0.#") &amp;TEXT(AA$1,0),"")</f>
        <v/>
      </c>
      <c r="BD550" s="46" t="str">
        <f>IF(AB550&lt;&gt;"","-" &amp;TEXT(comp[[#This Row],[Sc]],"0.#") &amp;TEXT(AB$1,0),"")</f>
        <v/>
      </c>
      <c r="BE550" s="46" t="str">
        <f>IF(AC550&lt;&gt;"","-" &amp;TEXT(comp[[#This Row],[Ru]],"0.#") &amp;TEXT(AC$1,0),"")</f>
        <v/>
      </c>
      <c r="BF550" s="46" t="str">
        <f>IF(AD550&lt;&gt;"","-" &amp;TEXT(comp[[#This Row],[Ce]],"0.#") &amp;TEXT(AD$1,0),"")</f>
        <v/>
      </c>
      <c r="BG550" s="46" t="str">
        <f>IF(AE550&lt;&gt;"","-" &amp;TEXT([1]comp!$AE550,"0.#") &amp;TEXT(AE$1,0),"")</f>
        <v/>
      </c>
      <c r="BH550" s="31" t="str">
        <f>[1]comp!$D550 &amp; [1]comp!$E550</f>
        <v>4TiXue, F., Wang, M. &amp; Feng, Q. Alloying Effects on Heat-Treated Microstructure in Co-Al-W-Base Superalloys at 1300°C and 900°C. Superalloys 2012 813–821 (2012) doi:10.1002/9781118516430.ch90.</v>
      </c>
      <c r="BI550" s="73" t="str">
        <f t="shared" si="43"/>
        <v>Co-9.Al-10.W-4.Ti</v>
      </c>
      <c r="BJ550" s="31" t="s">
        <v>2071</v>
      </c>
      <c r="BK550" t="str">
        <f t="shared" si="44"/>
        <v>-9.Al-10.W-4.Ti</v>
      </c>
      <c r="BL550"/>
      <c r="BM550"/>
      <c r="BN550"/>
      <c r="BO550"/>
    </row>
    <row r="551" spans="1:67" s="44" customFormat="1" x14ac:dyDescent="0.3">
      <c r="A551" s="26" t="str">
        <f t="shared" si="46"/>
        <v>Co-9.Al-10.W-2.Ti</v>
      </c>
      <c r="B551" s="38" t="s">
        <v>1484</v>
      </c>
      <c r="C551" s="38" t="s">
        <v>2984</v>
      </c>
      <c r="D551" s="37" t="s">
        <v>1060</v>
      </c>
      <c r="E551" s="31" t="s">
        <v>1056</v>
      </c>
      <c r="F551" s="31">
        <v>585</v>
      </c>
      <c r="G551" s="54">
        <f t="shared" si="47"/>
        <v>79</v>
      </c>
      <c r="H551" s="55"/>
      <c r="I551" s="55">
        <v>9</v>
      </c>
      <c r="J551" s="55"/>
      <c r="K551" s="55">
        <v>10</v>
      </c>
      <c r="L551" s="55">
        <v>2</v>
      </c>
      <c r="M551" s="55"/>
      <c r="N551" s="55"/>
      <c r="O551" s="55"/>
      <c r="P551" s="55"/>
      <c r="Q551" s="51"/>
      <c r="R551" s="51"/>
      <c r="S551" s="51"/>
      <c r="T551" s="55"/>
      <c r="U551" s="55"/>
      <c r="V551" s="55"/>
      <c r="W551" s="55"/>
      <c r="X551" s="55"/>
      <c r="Y551" s="55"/>
      <c r="Z551" s="55"/>
      <c r="AA551" s="55"/>
      <c r="AB551" s="55"/>
      <c r="AC551" s="55"/>
      <c r="AD551" s="55"/>
      <c r="AE551" s="55"/>
      <c r="AF551" s="31">
        <f t="shared" si="45"/>
        <v>9.2891399999999997</v>
      </c>
      <c r="AG551" s="31"/>
      <c r="AH551" s="31"/>
      <c r="AI551" s="46" t="s">
        <v>1</v>
      </c>
      <c r="AJ551" s="46" t="str">
        <f>IF(I551&lt;&gt;"","-" &amp;TEXT([1]comp!$I551,"0.#") &amp;TEXT(I$1,0),"")</f>
        <v>-9.Al</v>
      </c>
      <c r="AK551" s="46" t="str">
        <f>IF(K551&lt;&gt;"","-" &amp;TEXT(comp[[#This Row],[W]],"0.#") &amp;TEXT(K$1,0),"")</f>
        <v>-10.W</v>
      </c>
      <c r="AL551" s="46" t="str">
        <f>IF(H551&lt;&gt;"","-" &amp;TEXT(comp[[#This Row],[Ni]],"0.#") &amp;TEXT(H$1,0),"")</f>
        <v/>
      </c>
      <c r="AM551" s="46" t="str">
        <f>IF(J551&lt;&gt;"","-" &amp;TEXT(comp[[#This Row],[Cr]],"0.#") &amp;TEXT(J$1,0),"")</f>
        <v/>
      </c>
      <c r="AN551" s="46" t="str">
        <f>IF(M551&lt;&gt;"","-" &amp;TEXT(comp[[#This Row],[Ta]],"0.#") &amp;TEXT(M$1,0),"")</f>
        <v/>
      </c>
      <c r="AO551" s="46" t="str">
        <f>IF(N551&lt;&gt;"","-" &amp;TEXT(comp[[#This Row],[Nb]],"0.#") &amp;TEXT(N$1,0),"")</f>
        <v/>
      </c>
      <c r="AP551" s="46" t="str">
        <f>IF(O551&lt;&gt;"","-" &amp;TEXT(comp[[#This Row],[V]],"0.#") &amp;TEXT(O$1,0),"")</f>
        <v/>
      </c>
      <c r="AQ551" s="46" t="str">
        <f>IF(L551&lt;&gt;"","-" &amp;TEXT(comp[[#This Row],[Ti]],"0.#") &amp;TEXT(L$1,0),"")</f>
        <v>-2.Ti</v>
      </c>
      <c r="AR551" s="46" t="str">
        <f>IF(P551&lt;&gt;"","-" &amp;TEXT(comp[[#This Row],[Mo]],"0.#") &amp;TEXT(P$1,0),"")</f>
        <v/>
      </c>
      <c r="AS551" s="46" t="str">
        <f>IF(Q551&lt;&gt;"","-" &amp;TEXT(comp[[#This Row],[C]],"0.##") &amp;TEXT(Q$1,0),"")</f>
        <v/>
      </c>
      <c r="AT551" s="46" t="str">
        <f>IF(R551&lt;&gt;"","-" &amp;TEXT(comp[[#This Row],[Zr]],"0.##") &amp;TEXT(R$1,0),"")</f>
        <v/>
      </c>
      <c r="AU551" s="46" t="str">
        <f>IF(S551&lt;&gt;"","-" &amp;TEXT(comp[[#This Row],[B]],"0.##") &amp;TEXT(S$1,0),"")</f>
        <v/>
      </c>
      <c r="AV551" s="46" t="str">
        <f>IF(T551&lt;&gt;"","-" &amp;TEXT(comp[[#This Row],[Ir]],"0.#") &amp;TEXT(T$1,0),"")</f>
        <v/>
      </c>
      <c r="AW551" s="46" t="str">
        <f>IF(U551&lt;&gt;"","-" &amp;TEXT(comp[[#This Row],[Re]],"0.#") &amp;TEXT(U$1,0),"")</f>
        <v/>
      </c>
      <c r="AX551" s="46" t="str">
        <f>IF(V551&lt;&gt;"","-" &amp;TEXT(comp[[#This Row],[Si]],"0.#") &amp;TEXT(V$1,0),"")</f>
        <v/>
      </c>
      <c r="AY551" s="46" t="str">
        <f>IF(W551&lt;&gt;"","-" &amp;TEXT(comp[[#This Row],[Fe]],"0.#") &amp;TEXT(W$1,0),"")</f>
        <v/>
      </c>
      <c r="AZ551" s="46" t="str">
        <f>IF(X551&lt;&gt;"","-" &amp;TEXT(comp[[#This Row],[Y]],"0.#") &amp;TEXT(X$1,0),"")</f>
        <v/>
      </c>
      <c r="BA551" s="46" t="str">
        <f>IF(Y551&lt;&gt;"","-" &amp;TEXT(comp[[#This Row],[Hf]],"0.#") &amp;TEXT(Y$1,0),"")</f>
        <v/>
      </c>
      <c r="BB551" s="46" t="str">
        <f>IF(Z551&lt;&gt;"","-" &amp;TEXT(comp[[#This Row],[Ge]],"0.#") &amp;TEXT(Z$1,0),"")</f>
        <v/>
      </c>
      <c r="BC551" s="46" t="str">
        <f>IF(AA551&lt;&gt;"","-" &amp;TEXT(comp[[#This Row],[Mn]],"0.#") &amp;TEXT(AA$1,0),"")</f>
        <v/>
      </c>
      <c r="BD551" s="46" t="str">
        <f>IF(AB551&lt;&gt;"","-" &amp;TEXT(comp[[#This Row],[Sc]],"0.#") &amp;TEXT(AB$1,0),"")</f>
        <v/>
      </c>
      <c r="BE551" s="46" t="str">
        <f>IF(AC551&lt;&gt;"","-" &amp;TEXT(comp[[#This Row],[Ru]],"0.#") &amp;TEXT(AC$1,0),"")</f>
        <v/>
      </c>
      <c r="BF551" s="46" t="str">
        <f>IF(AD551&lt;&gt;"","-" &amp;TEXT(comp[[#This Row],[Ce]],"0.#") &amp;TEXT(AD$1,0),"")</f>
        <v/>
      </c>
      <c r="BG551" s="46" t="str">
        <f>IF(AE551&lt;&gt;"","-" &amp;TEXT([1]comp!$AE551,"0.#") &amp;TEXT(AE$1,0),"")</f>
        <v/>
      </c>
      <c r="BH551" s="31" t="str">
        <f>[1]comp!$D551 &amp; [1]comp!$E551</f>
        <v>2TiXue, F., Wang, M. &amp; Feng, Q. Alloying Effects on Heat-Treated Microstructure in Co-Al-W-Base Superalloys at 1300°C and 900°C. Superalloys 2012 813–821 (2012) doi:10.1002/9781118516430.ch90.</v>
      </c>
      <c r="BI551" s="73" t="str">
        <f t="shared" si="43"/>
        <v>Co-9.Al-10.W-2.Ti</v>
      </c>
      <c r="BJ551" s="31" t="s">
        <v>1869</v>
      </c>
      <c r="BK551" t="str">
        <f t="shared" si="44"/>
        <v>-9.Al-10.W-2.Ti</v>
      </c>
      <c r="BL551"/>
      <c r="BM551"/>
      <c r="BN551"/>
      <c r="BO551"/>
    </row>
    <row r="552" spans="1:67" s="44" customFormat="1" x14ac:dyDescent="0.3">
      <c r="A552" s="26" t="str">
        <f t="shared" si="46"/>
        <v>Co-9.Al-10.W</v>
      </c>
      <c r="B552" s="38" t="s">
        <v>1484</v>
      </c>
      <c r="C552" s="38" t="s">
        <v>2722</v>
      </c>
      <c r="D552" s="37" t="s">
        <v>1057</v>
      </c>
      <c r="E552" s="31" t="s">
        <v>1056</v>
      </c>
      <c r="F552" s="31">
        <v>586</v>
      </c>
      <c r="G552" s="54">
        <f t="shared" si="47"/>
        <v>81</v>
      </c>
      <c r="H552" s="55"/>
      <c r="I552" s="55">
        <v>9</v>
      </c>
      <c r="J552" s="55"/>
      <c r="K552" s="55">
        <v>10</v>
      </c>
      <c r="L552" s="55"/>
      <c r="M552" s="55"/>
      <c r="N552" s="55"/>
      <c r="O552" s="55"/>
      <c r="P552" s="55"/>
      <c r="Q552" s="51"/>
      <c r="R552" s="51"/>
      <c r="S552" s="51"/>
      <c r="T552" s="55"/>
      <c r="U552" s="55"/>
      <c r="V552" s="55"/>
      <c r="W552" s="55"/>
      <c r="X552" s="55"/>
      <c r="Y552" s="55"/>
      <c r="Z552" s="55"/>
      <c r="AA552" s="55"/>
      <c r="AB552" s="55"/>
      <c r="AC552" s="55"/>
      <c r="AD552" s="55"/>
      <c r="AE552" s="55"/>
      <c r="AF552" s="31">
        <f t="shared" si="45"/>
        <v>9.3769999999999989</v>
      </c>
      <c r="AG552" s="31"/>
      <c r="AH552" s="31"/>
      <c r="AI552" s="46" t="s">
        <v>1</v>
      </c>
      <c r="AJ552" s="46" t="str">
        <f>IF(I552&lt;&gt;"","-" &amp;TEXT([1]comp!$I552,"0.#") &amp;TEXT(I$1,0),"")</f>
        <v>-9.Al</v>
      </c>
      <c r="AK552" s="46" t="str">
        <f>IF(K552&lt;&gt;"","-" &amp;TEXT(comp[[#This Row],[W]],"0.#") &amp;TEXT(K$1,0),"")</f>
        <v>-10.W</v>
      </c>
      <c r="AL552" s="46" t="str">
        <f>IF(H552&lt;&gt;"","-" &amp;TEXT(comp[[#This Row],[Ni]],"0.#") &amp;TEXT(H$1,0),"")</f>
        <v/>
      </c>
      <c r="AM552" s="46" t="str">
        <f>IF(J552&lt;&gt;"","-" &amp;TEXT(comp[[#This Row],[Cr]],"0.#") &amp;TEXT(J$1,0),"")</f>
        <v/>
      </c>
      <c r="AN552" s="46" t="str">
        <f>IF(M552&lt;&gt;"","-" &amp;TEXT(comp[[#This Row],[Ta]],"0.#") &amp;TEXT(M$1,0),"")</f>
        <v/>
      </c>
      <c r="AO552" s="46" t="str">
        <f>IF(N552&lt;&gt;"","-" &amp;TEXT(comp[[#This Row],[Nb]],"0.#") &amp;TEXT(N$1,0),"")</f>
        <v/>
      </c>
      <c r="AP552" s="46" t="str">
        <f>IF(O552&lt;&gt;"","-" &amp;TEXT(comp[[#This Row],[V]],"0.#") &amp;TEXT(O$1,0),"")</f>
        <v/>
      </c>
      <c r="AQ552" s="46" t="str">
        <f>IF(L552&lt;&gt;"","-" &amp;TEXT(comp[[#This Row],[Ti]],"0.#") &amp;TEXT(L$1,0),"")</f>
        <v/>
      </c>
      <c r="AR552" s="46" t="str">
        <f>IF(P552&lt;&gt;"","-" &amp;TEXT(comp[[#This Row],[Mo]],"0.#") &amp;TEXT(P$1,0),"")</f>
        <v/>
      </c>
      <c r="AS552" s="46" t="str">
        <f>IF(Q552&lt;&gt;"","-" &amp;TEXT(comp[[#This Row],[C]],"0.##") &amp;TEXT(Q$1,0),"")</f>
        <v/>
      </c>
      <c r="AT552" s="46" t="str">
        <f>IF(R552&lt;&gt;"","-" &amp;TEXT(comp[[#This Row],[Zr]],"0.##") &amp;TEXT(R$1,0),"")</f>
        <v/>
      </c>
      <c r="AU552" s="46" t="str">
        <f>IF(S552&lt;&gt;"","-" &amp;TEXT(comp[[#This Row],[B]],"0.##") &amp;TEXT(S$1,0),"")</f>
        <v/>
      </c>
      <c r="AV552" s="46" t="str">
        <f>IF(T552&lt;&gt;"","-" &amp;TEXT(comp[[#This Row],[Ir]],"0.#") &amp;TEXT(T$1,0),"")</f>
        <v/>
      </c>
      <c r="AW552" s="46" t="str">
        <f>IF(U552&lt;&gt;"","-" &amp;TEXT(comp[[#This Row],[Re]],"0.#") &amp;TEXT(U$1,0),"")</f>
        <v/>
      </c>
      <c r="AX552" s="46" t="str">
        <f>IF(V552&lt;&gt;"","-" &amp;TEXT(comp[[#This Row],[Si]],"0.#") &amp;TEXT(V$1,0),"")</f>
        <v/>
      </c>
      <c r="AY552" s="46" t="str">
        <f>IF(W552&lt;&gt;"","-" &amp;TEXT(comp[[#This Row],[Fe]],"0.#") &amp;TEXT(W$1,0),"")</f>
        <v/>
      </c>
      <c r="AZ552" s="46" t="str">
        <f>IF(X552&lt;&gt;"","-" &amp;TEXT(comp[[#This Row],[Y]],"0.#") &amp;TEXT(X$1,0),"")</f>
        <v/>
      </c>
      <c r="BA552" s="46" t="str">
        <f>IF(Y552&lt;&gt;"","-" &amp;TEXT(comp[[#This Row],[Hf]],"0.#") &amp;TEXT(Y$1,0),"")</f>
        <v/>
      </c>
      <c r="BB552" s="46" t="str">
        <f>IF(Z552&lt;&gt;"","-" &amp;TEXT(comp[[#This Row],[Ge]],"0.#") &amp;TEXT(Z$1,0),"")</f>
        <v/>
      </c>
      <c r="BC552" s="46" t="str">
        <f>IF(AA552&lt;&gt;"","-" &amp;TEXT(comp[[#This Row],[Mn]],"0.#") &amp;TEXT(AA$1,0),"")</f>
        <v/>
      </c>
      <c r="BD552" s="46" t="str">
        <f>IF(AB552&lt;&gt;"","-" &amp;TEXT(comp[[#This Row],[Sc]],"0.#") &amp;TEXT(AB$1,0),"")</f>
        <v/>
      </c>
      <c r="BE552" s="46" t="str">
        <f>IF(AC552&lt;&gt;"","-" &amp;TEXT(comp[[#This Row],[Ru]],"0.#") &amp;TEXT(AC$1,0),"")</f>
        <v/>
      </c>
      <c r="BF552" s="46" t="str">
        <f>IF(AD552&lt;&gt;"","-" &amp;TEXT(comp[[#This Row],[Ce]],"0.#") &amp;TEXT(AD$1,0),"")</f>
        <v/>
      </c>
      <c r="BG552" s="46" t="str">
        <f>IF(AE552&lt;&gt;"","-" &amp;TEXT([1]comp!$AE552,"0.#") &amp;TEXT(AE$1,0),"")</f>
        <v/>
      </c>
      <c r="BH552" s="31" t="str">
        <f>[1]comp!$D552 &amp; [1]comp!$E552</f>
        <v>baselineXue, F., Wang, M. &amp; Feng, Q. Alloying Effects on Heat-Treated Microstructure in Co-Al-W-Base Superalloys at 1300°C and 900°C. Superalloys 2012 813–821 (2012) doi:10.1002/9781118516430.ch90.</v>
      </c>
      <c r="BI552" s="73" t="str">
        <f t="shared" si="43"/>
        <v>Co-9.Al-10.W</v>
      </c>
      <c r="BJ552" s="31" t="s">
        <v>1783</v>
      </c>
      <c r="BK552" t="str">
        <f t="shared" si="44"/>
        <v>-9.Al-10.W</v>
      </c>
      <c r="BL552"/>
      <c r="BM552"/>
      <c r="BN552"/>
      <c r="BO552"/>
    </row>
    <row r="553" spans="1:67" s="44" customFormat="1" x14ac:dyDescent="0.3">
      <c r="A553" s="26" t="str">
        <f t="shared" si="46"/>
        <v>Co-9.Al-10.W-2.V</v>
      </c>
      <c r="B553" s="38" t="s">
        <v>1484</v>
      </c>
      <c r="C553" s="38" t="s">
        <v>2985</v>
      </c>
      <c r="D553" s="37" t="s">
        <v>1058</v>
      </c>
      <c r="E553" s="31" t="s">
        <v>1056</v>
      </c>
      <c r="F553" s="31">
        <v>587</v>
      </c>
      <c r="G553" s="54">
        <f t="shared" si="47"/>
        <v>79</v>
      </c>
      <c r="H553" s="55"/>
      <c r="I553" s="55">
        <v>9</v>
      </c>
      <c r="J553" s="55"/>
      <c r="K553" s="55">
        <v>10</v>
      </c>
      <c r="L553" s="55"/>
      <c r="M553" s="55"/>
      <c r="N553" s="55"/>
      <c r="O553" s="55">
        <v>2</v>
      </c>
      <c r="P553" s="55"/>
      <c r="Q553" s="51"/>
      <c r="R553" s="51"/>
      <c r="S553" s="51"/>
      <c r="T553" s="55"/>
      <c r="U553" s="55"/>
      <c r="V553" s="55"/>
      <c r="W553" s="55"/>
      <c r="X553" s="55"/>
      <c r="Y553" s="55"/>
      <c r="Z553" s="55"/>
      <c r="AA553" s="55"/>
      <c r="AB553" s="55"/>
      <c r="AC553" s="55"/>
      <c r="AD553" s="55"/>
      <c r="AE553" s="55"/>
      <c r="AF553" s="31">
        <f t="shared" si="45"/>
        <v>9.3211999999999993</v>
      </c>
      <c r="AG553" s="31"/>
      <c r="AH553" s="31"/>
      <c r="AI553" s="46" t="s">
        <v>1</v>
      </c>
      <c r="AJ553" s="46" t="str">
        <f>IF(I553&lt;&gt;"","-" &amp;TEXT([1]comp!$I553,"0.#") &amp;TEXT(I$1,0),"")</f>
        <v>-9.Al</v>
      </c>
      <c r="AK553" s="46" t="str">
        <f>IF(K553&lt;&gt;"","-" &amp;TEXT(comp[[#This Row],[W]],"0.#") &amp;TEXT(K$1,0),"")</f>
        <v>-10.W</v>
      </c>
      <c r="AL553" s="46" t="str">
        <f>IF(H553&lt;&gt;"","-" &amp;TEXT(comp[[#This Row],[Ni]],"0.#") &amp;TEXT(H$1,0),"")</f>
        <v/>
      </c>
      <c r="AM553" s="46" t="str">
        <f>IF(J553&lt;&gt;"","-" &amp;TEXT(comp[[#This Row],[Cr]],"0.#") &amp;TEXT(J$1,0),"")</f>
        <v/>
      </c>
      <c r="AN553" s="46" t="str">
        <f>IF(M553&lt;&gt;"","-" &amp;TEXT(comp[[#This Row],[Ta]],"0.#") &amp;TEXT(M$1,0),"")</f>
        <v/>
      </c>
      <c r="AO553" s="46" t="str">
        <f>IF(N553&lt;&gt;"","-" &amp;TEXT(comp[[#This Row],[Nb]],"0.#") &amp;TEXT(N$1,0),"")</f>
        <v/>
      </c>
      <c r="AP553" s="46" t="str">
        <f>IF(O553&lt;&gt;"","-" &amp;TEXT(comp[[#This Row],[V]],"0.#") &amp;TEXT(O$1,0),"")</f>
        <v>-2.V</v>
      </c>
      <c r="AQ553" s="46" t="str">
        <f>IF(L553&lt;&gt;"","-" &amp;TEXT(comp[[#This Row],[Ti]],"0.#") &amp;TEXT(L$1,0),"")</f>
        <v/>
      </c>
      <c r="AR553" s="46" t="str">
        <f>IF(P553&lt;&gt;"","-" &amp;TEXT(comp[[#This Row],[Mo]],"0.#") &amp;TEXT(P$1,0),"")</f>
        <v/>
      </c>
      <c r="AS553" s="46" t="str">
        <f>IF(Q553&lt;&gt;"","-" &amp;TEXT(comp[[#This Row],[C]],"0.##") &amp;TEXT(Q$1,0),"")</f>
        <v/>
      </c>
      <c r="AT553" s="46" t="str">
        <f>IF(R553&lt;&gt;"","-" &amp;TEXT(comp[[#This Row],[Zr]],"0.##") &amp;TEXT(R$1,0),"")</f>
        <v/>
      </c>
      <c r="AU553" s="46" t="str">
        <f>IF(S553&lt;&gt;"","-" &amp;TEXT(comp[[#This Row],[B]],"0.##") &amp;TEXT(S$1,0),"")</f>
        <v/>
      </c>
      <c r="AV553" s="46" t="str">
        <f>IF(T553&lt;&gt;"","-" &amp;TEXT(comp[[#This Row],[Ir]],"0.#") &amp;TEXT(T$1,0),"")</f>
        <v/>
      </c>
      <c r="AW553" s="46" t="str">
        <f>IF(U553&lt;&gt;"","-" &amp;TEXT(comp[[#This Row],[Re]],"0.#") &amp;TEXT(U$1,0),"")</f>
        <v/>
      </c>
      <c r="AX553" s="46" t="str">
        <f>IF(V553&lt;&gt;"","-" &amp;TEXT(comp[[#This Row],[Si]],"0.#") &amp;TEXT(V$1,0),"")</f>
        <v/>
      </c>
      <c r="AY553" s="46" t="str">
        <f>IF(W553&lt;&gt;"","-" &amp;TEXT(comp[[#This Row],[Fe]],"0.#") &amp;TEXT(W$1,0),"")</f>
        <v/>
      </c>
      <c r="AZ553" s="46" t="str">
        <f>IF(X553&lt;&gt;"","-" &amp;TEXT(comp[[#This Row],[Y]],"0.#") &amp;TEXT(X$1,0),"")</f>
        <v/>
      </c>
      <c r="BA553" s="46" t="str">
        <f>IF(Y553&lt;&gt;"","-" &amp;TEXT(comp[[#This Row],[Hf]],"0.#") &amp;TEXT(Y$1,0),"")</f>
        <v/>
      </c>
      <c r="BB553" s="46" t="str">
        <f>IF(Z553&lt;&gt;"","-" &amp;TEXT(comp[[#This Row],[Ge]],"0.#") &amp;TEXT(Z$1,0),"")</f>
        <v/>
      </c>
      <c r="BC553" s="46" t="str">
        <f>IF(AA553&lt;&gt;"","-" &amp;TEXT(comp[[#This Row],[Mn]],"0.#") &amp;TEXT(AA$1,0),"")</f>
        <v/>
      </c>
      <c r="BD553" s="46" t="str">
        <f>IF(AB553&lt;&gt;"","-" &amp;TEXT(comp[[#This Row],[Sc]],"0.#") &amp;TEXT(AB$1,0),"")</f>
        <v/>
      </c>
      <c r="BE553" s="46" t="str">
        <f>IF(AC553&lt;&gt;"","-" &amp;TEXT(comp[[#This Row],[Ru]],"0.#") &amp;TEXT(AC$1,0),"")</f>
        <v/>
      </c>
      <c r="BF553" s="46" t="str">
        <f>IF(AD553&lt;&gt;"","-" &amp;TEXT(comp[[#This Row],[Ce]],"0.#") &amp;TEXT(AD$1,0),"")</f>
        <v/>
      </c>
      <c r="BG553" s="46" t="str">
        <f>IF(AE553&lt;&gt;"","-" &amp;TEXT([1]comp!$AE553,"0.#") &amp;TEXT(AE$1,0),"")</f>
        <v/>
      </c>
      <c r="BH553" s="31" t="str">
        <f>[1]comp!$D553 &amp; [1]comp!$E553</f>
        <v>2VXue, F., Wang, M. &amp; Feng, Q. Alloying Effects on Heat-Treated Microstructure in Co-Al-W-Base Superalloys at 1300°C and 900°C. Superalloys 2012 813–821 (2012) doi:10.1002/9781118516430.ch90.</v>
      </c>
      <c r="BI553" s="73" t="str">
        <f t="shared" si="43"/>
        <v>Co-9.Al-10.W-2.V</v>
      </c>
      <c r="BJ553" s="31" t="s">
        <v>1870</v>
      </c>
      <c r="BK553" t="str">
        <f t="shared" si="44"/>
        <v>-9.Al-10.W-2.V</v>
      </c>
      <c r="BL553"/>
      <c r="BM553"/>
      <c r="BN553"/>
      <c r="BO553"/>
    </row>
    <row r="554" spans="1:67" s="44" customFormat="1" x14ac:dyDescent="0.3">
      <c r="A554" s="26" t="str">
        <f t="shared" si="46"/>
        <v>Co-9.Al-10.W-4.V</v>
      </c>
      <c r="B554" s="38" t="s">
        <v>1484</v>
      </c>
      <c r="C554" s="38" t="s">
        <v>3143</v>
      </c>
      <c r="D554" s="37" t="s">
        <v>1059</v>
      </c>
      <c r="E554" s="31" t="s">
        <v>1056</v>
      </c>
      <c r="F554" s="31">
        <v>588</v>
      </c>
      <c r="G554" s="54">
        <f t="shared" si="47"/>
        <v>77</v>
      </c>
      <c r="H554" s="55"/>
      <c r="I554" s="55">
        <v>9</v>
      </c>
      <c r="J554" s="55"/>
      <c r="K554" s="55">
        <v>10</v>
      </c>
      <c r="L554" s="55"/>
      <c r="M554" s="55"/>
      <c r="N554" s="55"/>
      <c r="O554" s="55">
        <v>4</v>
      </c>
      <c r="P554" s="55"/>
      <c r="Q554" s="51"/>
      <c r="R554" s="51"/>
      <c r="S554" s="51"/>
      <c r="T554" s="55"/>
      <c r="U554" s="55"/>
      <c r="V554" s="55"/>
      <c r="W554" s="55"/>
      <c r="X554" s="55"/>
      <c r="Y554" s="55"/>
      <c r="Z554" s="55"/>
      <c r="AA554" s="55"/>
      <c r="AB554" s="55"/>
      <c r="AC554" s="55"/>
      <c r="AD554" s="55"/>
      <c r="AE554" s="55"/>
      <c r="AF554" s="31">
        <f t="shared" si="45"/>
        <v>9.2654000000000014</v>
      </c>
      <c r="AG554" s="31"/>
      <c r="AH554" s="31"/>
      <c r="AI554" s="46" t="s">
        <v>1</v>
      </c>
      <c r="AJ554" s="46" t="str">
        <f>IF(I554&lt;&gt;"","-" &amp;TEXT([1]comp!$I554,"0.#") &amp;TEXT(I$1,0),"")</f>
        <v>-9.Al</v>
      </c>
      <c r="AK554" s="46" t="str">
        <f>IF(K554&lt;&gt;"","-" &amp;TEXT(comp[[#This Row],[W]],"0.#") &amp;TEXT(K$1,0),"")</f>
        <v>-10.W</v>
      </c>
      <c r="AL554" s="46" t="str">
        <f>IF(H554&lt;&gt;"","-" &amp;TEXT(comp[[#This Row],[Ni]],"0.#") &amp;TEXT(H$1,0),"")</f>
        <v/>
      </c>
      <c r="AM554" s="46" t="str">
        <f>IF(J554&lt;&gt;"","-" &amp;TEXT(comp[[#This Row],[Cr]],"0.#") &amp;TEXT(J$1,0),"")</f>
        <v/>
      </c>
      <c r="AN554" s="46" t="str">
        <f>IF(M554&lt;&gt;"","-" &amp;TEXT(comp[[#This Row],[Ta]],"0.#") &amp;TEXT(M$1,0),"")</f>
        <v/>
      </c>
      <c r="AO554" s="46" t="str">
        <f>IF(N554&lt;&gt;"","-" &amp;TEXT(comp[[#This Row],[Nb]],"0.#") &amp;TEXT(N$1,0),"")</f>
        <v/>
      </c>
      <c r="AP554" s="46" t="str">
        <f>IF(O554&lt;&gt;"","-" &amp;TEXT(comp[[#This Row],[V]],"0.#") &amp;TEXT(O$1,0),"")</f>
        <v>-4.V</v>
      </c>
      <c r="AQ554" s="46" t="str">
        <f>IF(L554&lt;&gt;"","-" &amp;TEXT(comp[[#This Row],[Ti]],"0.#") &amp;TEXT(L$1,0),"")</f>
        <v/>
      </c>
      <c r="AR554" s="46" t="str">
        <f>IF(P554&lt;&gt;"","-" &amp;TEXT(comp[[#This Row],[Mo]],"0.#") &amp;TEXT(P$1,0),"")</f>
        <v/>
      </c>
      <c r="AS554" s="46" t="str">
        <f>IF(Q554&lt;&gt;"","-" &amp;TEXT(comp[[#This Row],[C]],"0.##") &amp;TEXT(Q$1,0),"")</f>
        <v/>
      </c>
      <c r="AT554" s="46" t="str">
        <f>IF(R554&lt;&gt;"","-" &amp;TEXT(comp[[#This Row],[Zr]],"0.##") &amp;TEXT(R$1,0),"")</f>
        <v/>
      </c>
      <c r="AU554" s="46" t="str">
        <f>IF(S554&lt;&gt;"","-" &amp;TEXT(comp[[#This Row],[B]],"0.##") &amp;TEXT(S$1,0),"")</f>
        <v/>
      </c>
      <c r="AV554" s="46" t="str">
        <f>IF(T554&lt;&gt;"","-" &amp;TEXT(comp[[#This Row],[Ir]],"0.#") &amp;TEXT(T$1,0),"")</f>
        <v/>
      </c>
      <c r="AW554" s="46" t="str">
        <f>IF(U554&lt;&gt;"","-" &amp;TEXT(comp[[#This Row],[Re]],"0.#") &amp;TEXT(U$1,0),"")</f>
        <v/>
      </c>
      <c r="AX554" s="46" t="str">
        <f>IF(V554&lt;&gt;"","-" &amp;TEXT(comp[[#This Row],[Si]],"0.#") &amp;TEXT(V$1,0),"")</f>
        <v/>
      </c>
      <c r="AY554" s="46" t="str">
        <f>IF(W554&lt;&gt;"","-" &amp;TEXT(comp[[#This Row],[Fe]],"0.#") &amp;TEXT(W$1,0),"")</f>
        <v/>
      </c>
      <c r="AZ554" s="46" t="str">
        <f>IF(X554&lt;&gt;"","-" &amp;TEXT(comp[[#This Row],[Y]],"0.#") &amp;TEXT(X$1,0),"")</f>
        <v/>
      </c>
      <c r="BA554" s="46" t="str">
        <f>IF(Y554&lt;&gt;"","-" &amp;TEXT(comp[[#This Row],[Hf]],"0.#") &amp;TEXT(Y$1,0),"")</f>
        <v/>
      </c>
      <c r="BB554" s="46" t="str">
        <f>IF(Z554&lt;&gt;"","-" &amp;TEXT(comp[[#This Row],[Ge]],"0.#") &amp;TEXT(Z$1,0),"")</f>
        <v/>
      </c>
      <c r="BC554" s="46" t="str">
        <f>IF(AA554&lt;&gt;"","-" &amp;TEXT(comp[[#This Row],[Mn]],"0.#") &amp;TEXT(AA$1,0),"")</f>
        <v/>
      </c>
      <c r="BD554" s="46" t="str">
        <f>IF(AB554&lt;&gt;"","-" &amp;TEXT(comp[[#This Row],[Sc]],"0.#") &amp;TEXT(AB$1,0),"")</f>
        <v/>
      </c>
      <c r="BE554" s="46" t="str">
        <f>IF(AC554&lt;&gt;"","-" &amp;TEXT(comp[[#This Row],[Ru]],"0.#") &amp;TEXT(AC$1,0),"")</f>
        <v/>
      </c>
      <c r="BF554" s="46" t="str">
        <f>IF(AD554&lt;&gt;"","-" &amp;TEXT(comp[[#This Row],[Ce]],"0.#") &amp;TEXT(AD$1,0),"")</f>
        <v/>
      </c>
      <c r="BG554" s="46" t="str">
        <f>IF(AE554&lt;&gt;"","-" &amp;TEXT([1]comp!$AE554,"0.#") &amp;TEXT(AE$1,0),"")</f>
        <v/>
      </c>
      <c r="BH554" s="31" t="str">
        <f>[1]comp!$D554 &amp; [1]comp!$E554</f>
        <v>4VXue, F., Wang, M. &amp; Feng, Q. Alloying Effects on Heat-Treated Microstructure in Co-Al-W-Base Superalloys at 1300°C and 900°C. Superalloys 2012 813–821 (2012) doi:10.1002/9781118516430.ch90.</v>
      </c>
      <c r="BI554" s="73" t="str">
        <f t="shared" si="43"/>
        <v>Co-9.Al-10.W-4.V</v>
      </c>
      <c r="BJ554" s="31" t="s">
        <v>2072</v>
      </c>
      <c r="BK554" t="str">
        <f t="shared" si="44"/>
        <v>-9.Al-10.W-4.V</v>
      </c>
      <c r="BL554"/>
      <c r="BM554"/>
      <c r="BN554"/>
      <c r="BO554"/>
    </row>
    <row r="555" spans="1:67" s="44" customFormat="1" x14ac:dyDescent="0.3">
      <c r="A555" s="26" t="str">
        <f t="shared" si="46"/>
        <v>Co-9.Al-10.W-2.Mo</v>
      </c>
      <c r="B555" s="38" t="s">
        <v>1484</v>
      </c>
      <c r="C555" s="38" t="s">
        <v>2987</v>
      </c>
      <c r="D555" s="37" t="s">
        <v>429</v>
      </c>
      <c r="E555" s="31" t="s">
        <v>1056</v>
      </c>
      <c r="F555" s="31">
        <v>589</v>
      </c>
      <c r="G555" s="54">
        <f t="shared" si="47"/>
        <v>79</v>
      </c>
      <c r="H555" s="55"/>
      <c r="I555" s="55">
        <v>9</v>
      </c>
      <c r="J555" s="55"/>
      <c r="K555" s="55">
        <v>10</v>
      </c>
      <c r="L555" s="55"/>
      <c r="M555" s="55"/>
      <c r="N555" s="55"/>
      <c r="O555" s="55"/>
      <c r="P555" s="55">
        <v>2</v>
      </c>
      <c r="Q555" s="51"/>
      <c r="R555" s="51"/>
      <c r="S555" s="51"/>
      <c r="T555" s="55"/>
      <c r="U555" s="55"/>
      <c r="V555" s="55"/>
      <c r="W555" s="55"/>
      <c r="X555" s="55"/>
      <c r="Y555" s="55"/>
      <c r="Z555" s="55"/>
      <c r="AA555" s="55"/>
      <c r="AB555" s="55"/>
      <c r="AC555" s="55"/>
      <c r="AD555" s="55"/>
      <c r="AE555" s="55"/>
      <c r="AF555" s="31">
        <f t="shared" si="45"/>
        <v>9.4045999999999985</v>
      </c>
      <c r="AG555" s="31"/>
      <c r="AH555" s="31"/>
      <c r="AI555" s="46" t="s">
        <v>1</v>
      </c>
      <c r="AJ555" s="46" t="str">
        <f>IF(I555&lt;&gt;"","-" &amp;TEXT([1]comp!$I555,"0.#") &amp;TEXT(I$1,0),"")</f>
        <v>-9.Al</v>
      </c>
      <c r="AK555" s="46" t="str">
        <f>IF(K555&lt;&gt;"","-" &amp;TEXT(comp[[#This Row],[W]],"0.#") &amp;TEXT(K$1,0),"")</f>
        <v>-10.W</v>
      </c>
      <c r="AL555" s="46" t="str">
        <f>IF(H555&lt;&gt;"","-" &amp;TEXT(comp[[#This Row],[Ni]],"0.#") &amp;TEXT(H$1,0),"")</f>
        <v/>
      </c>
      <c r="AM555" s="46" t="str">
        <f>IF(J555&lt;&gt;"","-" &amp;TEXT(comp[[#This Row],[Cr]],"0.#") &amp;TEXT(J$1,0),"")</f>
        <v/>
      </c>
      <c r="AN555" s="46" t="str">
        <f>IF(M555&lt;&gt;"","-" &amp;TEXT(comp[[#This Row],[Ta]],"0.#") &amp;TEXT(M$1,0),"")</f>
        <v/>
      </c>
      <c r="AO555" s="46" t="str">
        <f>IF(N555&lt;&gt;"","-" &amp;TEXT(comp[[#This Row],[Nb]],"0.#") &amp;TEXT(N$1,0),"")</f>
        <v/>
      </c>
      <c r="AP555" s="46" t="str">
        <f>IF(O555&lt;&gt;"","-" &amp;TEXT(comp[[#This Row],[V]],"0.#") &amp;TEXT(O$1,0),"")</f>
        <v/>
      </c>
      <c r="AQ555" s="46" t="str">
        <f>IF(L555&lt;&gt;"","-" &amp;TEXT(comp[[#This Row],[Ti]],"0.#") &amp;TEXT(L$1,0),"")</f>
        <v/>
      </c>
      <c r="AR555" s="46" t="str">
        <f>IF(P555&lt;&gt;"","-" &amp;TEXT(comp[[#This Row],[Mo]],"0.#") &amp;TEXT(P$1,0),"")</f>
        <v>-2.Mo</v>
      </c>
      <c r="AS555" s="46" t="str">
        <f>IF(Q555&lt;&gt;"","-" &amp;TEXT(comp[[#This Row],[C]],"0.##") &amp;TEXT(Q$1,0),"")</f>
        <v/>
      </c>
      <c r="AT555" s="46" t="str">
        <f>IF(R555&lt;&gt;"","-" &amp;TEXT(comp[[#This Row],[Zr]],"0.##") &amp;TEXT(R$1,0),"")</f>
        <v/>
      </c>
      <c r="AU555" s="46" t="str">
        <f>IF(S555&lt;&gt;"","-" &amp;TEXT(comp[[#This Row],[B]],"0.##") &amp;TEXT(S$1,0),"")</f>
        <v/>
      </c>
      <c r="AV555" s="46" t="str">
        <f>IF(T555&lt;&gt;"","-" &amp;TEXT(comp[[#This Row],[Ir]],"0.#") &amp;TEXT(T$1,0),"")</f>
        <v/>
      </c>
      <c r="AW555" s="46" t="str">
        <f>IF(U555&lt;&gt;"","-" &amp;TEXT(comp[[#This Row],[Re]],"0.#") &amp;TEXT(U$1,0),"")</f>
        <v/>
      </c>
      <c r="AX555" s="46" t="str">
        <f>IF(V555&lt;&gt;"","-" &amp;TEXT(comp[[#This Row],[Si]],"0.#") &amp;TEXT(V$1,0),"")</f>
        <v/>
      </c>
      <c r="AY555" s="46" t="str">
        <f>IF(W555&lt;&gt;"","-" &amp;TEXT(comp[[#This Row],[Fe]],"0.#") &amp;TEXT(W$1,0),"")</f>
        <v/>
      </c>
      <c r="AZ555" s="46" t="str">
        <f>IF(X555&lt;&gt;"","-" &amp;TEXT(comp[[#This Row],[Y]],"0.#") &amp;TEXT(X$1,0),"")</f>
        <v/>
      </c>
      <c r="BA555" s="46" t="str">
        <f>IF(Y555&lt;&gt;"","-" &amp;TEXT(comp[[#This Row],[Hf]],"0.#") &amp;TEXT(Y$1,0),"")</f>
        <v/>
      </c>
      <c r="BB555" s="46" t="str">
        <f>IF(Z555&lt;&gt;"","-" &amp;TEXT(comp[[#This Row],[Ge]],"0.#") &amp;TEXT(Z$1,0),"")</f>
        <v/>
      </c>
      <c r="BC555" s="46" t="str">
        <f>IF(AA555&lt;&gt;"","-" &amp;TEXT(comp[[#This Row],[Mn]],"0.#") &amp;TEXT(AA$1,0),"")</f>
        <v/>
      </c>
      <c r="BD555" s="46" t="str">
        <f>IF(AB555&lt;&gt;"","-" &amp;TEXT(comp[[#This Row],[Sc]],"0.#") &amp;TEXT(AB$1,0),"")</f>
        <v/>
      </c>
      <c r="BE555" s="46" t="str">
        <f>IF(AC555&lt;&gt;"","-" &amp;TEXT(comp[[#This Row],[Ru]],"0.#") &amp;TEXT(AC$1,0),"")</f>
        <v/>
      </c>
      <c r="BF555" s="46" t="str">
        <f>IF(AD555&lt;&gt;"","-" &amp;TEXT(comp[[#This Row],[Ce]],"0.#") &amp;TEXT(AD$1,0),"")</f>
        <v/>
      </c>
      <c r="BG555" s="46" t="str">
        <f>IF(AE555&lt;&gt;"","-" &amp;TEXT([1]comp!$AE555,"0.#") &amp;TEXT(AE$1,0),"")</f>
        <v/>
      </c>
      <c r="BH555" s="31" t="str">
        <f>[1]comp!$D555 &amp; [1]comp!$E555</f>
        <v>2MoXue, F., Wang, M. &amp; Feng, Q. Alloying Effects on Heat-Treated Microstructure in Co-Al-W-Base Superalloys at 1300°C and 900°C. Superalloys 2012 813–821 (2012) doi:10.1002/9781118516430.ch90.</v>
      </c>
      <c r="BI555" s="73" t="str">
        <f t="shared" si="43"/>
        <v>Co-9.Al-10.W-2.Mo</v>
      </c>
      <c r="BJ555" s="31" t="s">
        <v>1868</v>
      </c>
      <c r="BK555" t="str">
        <f t="shared" si="44"/>
        <v>-9.Al-10.W-2.Mo</v>
      </c>
      <c r="BL555"/>
      <c r="BM555"/>
      <c r="BN555"/>
      <c r="BO555"/>
    </row>
    <row r="556" spans="1:67" s="44" customFormat="1" x14ac:dyDescent="0.3">
      <c r="A556" s="26" t="str">
        <f t="shared" si="46"/>
        <v>Co-9.Al-10.W-4.Mo</v>
      </c>
      <c r="B556" s="38" t="s">
        <v>1484</v>
      </c>
      <c r="C556" s="38" t="s">
        <v>3144</v>
      </c>
      <c r="D556" s="37" t="s">
        <v>430</v>
      </c>
      <c r="E556" s="31" t="s">
        <v>1056</v>
      </c>
      <c r="F556" s="31">
        <v>590</v>
      </c>
      <c r="G556" s="54">
        <f t="shared" si="47"/>
        <v>77</v>
      </c>
      <c r="H556" s="55"/>
      <c r="I556" s="55">
        <v>9</v>
      </c>
      <c r="J556" s="55"/>
      <c r="K556" s="55">
        <v>10</v>
      </c>
      <c r="L556" s="55"/>
      <c r="M556" s="55"/>
      <c r="N556" s="55"/>
      <c r="O556" s="55"/>
      <c r="P556" s="55">
        <v>4</v>
      </c>
      <c r="Q556" s="51"/>
      <c r="R556" s="51"/>
      <c r="S556" s="51"/>
      <c r="T556" s="55"/>
      <c r="U556" s="55"/>
      <c r="V556" s="55"/>
      <c r="W556" s="55"/>
      <c r="X556" s="55"/>
      <c r="Y556" s="55"/>
      <c r="Z556" s="55"/>
      <c r="AA556" s="55"/>
      <c r="AB556" s="55"/>
      <c r="AC556" s="55"/>
      <c r="AD556" s="55"/>
      <c r="AE556" s="55"/>
      <c r="AF556" s="31">
        <f t="shared" si="45"/>
        <v>9.4321999999999999</v>
      </c>
      <c r="AG556" s="31"/>
      <c r="AH556" s="31"/>
      <c r="AI556" s="46" t="s">
        <v>1</v>
      </c>
      <c r="AJ556" s="46" t="str">
        <f>IF(I556&lt;&gt;"","-" &amp;TEXT([1]comp!$I556,"0.#") &amp;TEXT(I$1,0),"")</f>
        <v>-9.Al</v>
      </c>
      <c r="AK556" s="46" t="str">
        <f>IF(K556&lt;&gt;"","-" &amp;TEXT(comp[[#This Row],[W]],"0.#") &amp;TEXT(K$1,0),"")</f>
        <v>-10.W</v>
      </c>
      <c r="AL556" s="46" t="str">
        <f>IF(H556&lt;&gt;"","-" &amp;TEXT(comp[[#This Row],[Ni]],"0.#") &amp;TEXT(H$1,0),"")</f>
        <v/>
      </c>
      <c r="AM556" s="46" t="str">
        <f>IF(J556&lt;&gt;"","-" &amp;TEXT(comp[[#This Row],[Cr]],"0.#") &amp;TEXT(J$1,0),"")</f>
        <v/>
      </c>
      <c r="AN556" s="46" t="str">
        <f>IF(M556&lt;&gt;"","-" &amp;TEXT(comp[[#This Row],[Ta]],"0.#") &amp;TEXT(M$1,0),"")</f>
        <v/>
      </c>
      <c r="AO556" s="46" t="str">
        <f>IF(N556&lt;&gt;"","-" &amp;TEXT(comp[[#This Row],[Nb]],"0.#") &amp;TEXT(N$1,0),"")</f>
        <v/>
      </c>
      <c r="AP556" s="46" t="str">
        <f>IF(O556&lt;&gt;"","-" &amp;TEXT(comp[[#This Row],[V]],"0.#") &amp;TEXT(O$1,0),"")</f>
        <v/>
      </c>
      <c r="AQ556" s="46" t="str">
        <f>IF(L556&lt;&gt;"","-" &amp;TEXT(comp[[#This Row],[Ti]],"0.#") &amp;TEXT(L$1,0),"")</f>
        <v/>
      </c>
      <c r="AR556" s="46" t="str">
        <f>IF(P556&lt;&gt;"","-" &amp;TEXT(comp[[#This Row],[Mo]],"0.#") &amp;TEXT(P$1,0),"")</f>
        <v>-4.Mo</v>
      </c>
      <c r="AS556" s="46" t="str">
        <f>IF(Q556&lt;&gt;"","-" &amp;TEXT(comp[[#This Row],[C]],"0.##") &amp;TEXT(Q$1,0),"")</f>
        <v/>
      </c>
      <c r="AT556" s="46" t="str">
        <f>IF(R556&lt;&gt;"","-" &amp;TEXT(comp[[#This Row],[Zr]],"0.##") &amp;TEXT(R$1,0),"")</f>
        <v/>
      </c>
      <c r="AU556" s="46" t="str">
        <f>IF(S556&lt;&gt;"","-" &amp;TEXT(comp[[#This Row],[B]],"0.##") &amp;TEXT(S$1,0),"")</f>
        <v/>
      </c>
      <c r="AV556" s="46" t="str">
        <f>IF(T556&lt;&gt;"","-" &amp;TEXT(comp[[#This Row],[Ir]],"0.#") &amp;TEXT(T$1,0),"")</f>
        <v/>
      </c>
      <c r="AW556" s="46" t="str">
        <f>IF(U556&lt;&gt;"","-" &amp;TEXT(comp[[#This Row],[Re]],"0.#") &amp;TEXT(U$1,0),"")</f>
        <v/>
      </c>
      <c r="AX556" s="46" t="str">
        <f>IF(V556&lt;&gt;"","-" &amp;TEXT(comp[[#This Row],[Si]],"0.#") &amp;TEXT(V$1,0),"")</f>
        <v/>
      </c>
      <c r="AY556" s="46" t="str">
        <f>IF(W556&lt;&gt;"","-" &amp;TEXT(comp[[#This Row],[Fe]],"0.#") &amp;TEXT(W$1,0),"")</f>
        <v/>
      </c>
      <c r="AZ556" s="46" t="str">
        <f>IF(X556&lt;&gt;"","-" &amp;TEXT(comp[[#This Row],[Y]],"0.#") &amp;TEXT(X$1,0),"")</f>
        <v/>
      </c>
      <c r="BA556" s="46" t="str">
        <f>IF(Y556&lt;&gt;"","-" &amp;TEXT(comp[[#This Row],[Hf]],"0.#") &amp;TEXT(Y$1,0),"")</f>
        <v/>
      </c>
      <c r="BB556" s="46" t="str">
        <f>IF(Z556&lt;&gt;"","-" &amp;TEXT(comp[[#This Row],[Ge]],"0.#") &amp;TEXT(Z$1,0),"")</f>
        <v/>
      </c>
      <c r="BC556" s="46" t="str">
        <f>IF(AA556&lt;&gt;"","-" &amp;TEXT(comp[[#This Row],[Mn]],"0.#") &amp;TEXT(AA$1,0),"")</f>
        <v/>
      </c>
      <c r="BD556" s="46" t="str">
        <f>IF(AB556&lt;&gt;"","-" &amp;TEXT(comp[[#This Row],[Sc]],"0.#") &amp;TEXT(AB$1,0),"")</f>
        <v/>
      </c>
      <c r="BE556" s="46" t="str">
        <f>IF(AC556&lt;&gt;"","-" &amp;TEXT(comp[[#This Row],[Ru]],"0.#") &amp;TEXT(AC$1,0),"")</f>
        <v/>
      </c>
      <c r="BF556" s="46" t="str">
        <f>IF(AD556&lt;&gt;"","-" &amp;TEXT(comp[[#This Row],[Ce]],"0.#") &amp;TEXT(AD$1,0),"")</f>
        <v/>
      </c>
      <c r="BG556" s="46" t="str">
        <f>IF(AE556&lt;&gt;"","-" &amp;TEXT([1]comp!$AE556,"0.#") &amp;TEXT(AE$1,0),"")</f>
        <v/>
      </c>
      <c r="BH556" s="31" t="str">
        <f>[1]comp!$D556 &amp; [1]comp!$E556</f>
        <v>4MoXue, F., Wang, M. &amp; Feng, Q. Alloying Effects on Heat-Treated Microstructure in Co-Al-W-Base Superalloys at 1300°C and 900°C. Superalloys 2012 813–821 (2012) doi:10.1002/9781118516430.ch90.</v>
      </c>
      <c r="BI556" s="73" t="str">
        <f t="shared" si="43"/>
        <v>Co-9.Al-10.W-4.Mo</v>
      </c>
      <c r="BJ556" s="31" t="s">
        <v>2073</v>
      </c>
      <c r="BK556" t="str">
        <f t="shared" si="44"/>
        <v>-9.Al-10.W-4.Mo</v>
      </c>
      <c r="BL556"/>
      <c r="BM556"/>
      <c r="BN556"/>
      <c r="BO556"/>
    </row>
    <row r="557" spans="1:67" s="44" customFormat="1" x14ac:dyDescent="0.3">
      <c r="A557" s="26" t="str">
        <f t="shared" si="46"/>
        <v>Co-9.Al-10.W-2.Nb</v>
      </c>
      <c r="B557" s="38" t="s">
        <v>1484</v>
      </c>
      <c r="C557" s="38" t="s">
        <v>2698</v>
      </c>
      <c r="D557" s="37" t="s">
        <v>1062</v>
      </c>
      <c r="E557" s="31" t="s">
        <v>1056</v>
      </c>
      <c r="F557" s="31">
        <v>591</v>
      </c>
      <c r="G557" s="54">
        <f t="shared" si="47"/>
        <v>79</v>
      </c>
      <c r="H557" s="55"/>
      <c r="I557" s="55">
        <v>9</v>
      </c>
      <c r="J557" s="55"/>
      <c r="K557" s="55">
        <v>10</v>
      </c>
      <c r="L557" s="55"/>
      <c r="M557" s="55"/>
      <c r="N557" s="55">
        <v>2</v>
      </c>
      <c r="O557" s="55"/>
      <c r="P557" s="55"/>
      <c r="Q557" s="51"/>
      <c r="R557" s="51"/>
      <c r="S557" s="51"/>
      <c r="T557" s="55"/>
      <c r="U557" s="55"/>
      <c r="V557" s="55"/>
      <c r="W557" s="55"/>
      <c r="X557" s="55"/>
      <c r="Y557" s="55"/>
      <c r="Z557" s="55"/>
      <c r="AA557" s="55"/>
      <c r="AB557" s="55"/>
      <c r="AC557" s="55"/>
      <c r="AD557" s="55"/>
      <c r="AE557" s="55"/>
      <c r="AF557" s="31">
        <f t="shared" si="45"/>
        <v>9.3704000000000001</v>
      </c>
      <c r="AG557" s="31"/>
      <c r="AH557" s="31"/>
      <c r="AI557" s="46" t="s">
        <v>1</v>
      </c>
      <c r="AJ557" s="46" t="str">
        <f>IF(I557&lt;&gt;"","-" &amp;TEXT([1]comp!$I557,"0.#") &amp;TEXT(I$1,0),"")</f>
        <v>-9.Al</v>
      </c>
      <c r="AK557" s="46" t="str">
        <f>IF(K557&lt;&gt;"","-" &amp;TEXT(comp[[#This Row],[W]],"0.#") &amp;TEXT(K$1,0),"")</f>
        <v>-10.W</v>
      </c>
      <c r="AL557" s="46" t="str">
        <f>IF(H557&lt;&gt;"","-" &amp;TEXT(comp[[#This Row],[Ni]],"0.#") &amp;TEXT(H$1,0),"")</f>
        <v/>
      </c>
      <c r="AM557" s="46" t="str">
        <f>IF(J557&lt;&gt;"","-" &amp;TEXT(comp[[#This Row],[Cr]],"0.#") &amp;TEXT(J$1,0),"")</f>
        <v/>
      </c>
      <c r="AN557" s="46" t="str">
        <f>IF(M557&lt;&gt;"","-" &amp;TEXT(comp[[#This Row],[Ta]],"0.#") &amp;TEXT(M$1,0),"")</f>
        <v/>
      </c>
      <c r="AO557" s="46" t="str">
        <f>IF(N557&lt;&gt;"","-" &amp;TEXT(comp[[#This Row],[Nb]],"0.#") &amp;TEXT(N$1,0),"")</f>
        <v>-2.Nb</v>
      </c>
      <c r="AP557" s="46" t="str">
        <f>IF(O557&lt;&gt;"","-" &amp;TEXT(comp[[#This Row],[V]],"0.#") &amp;TEXT(O$1,0),"")</f>
        <v/>
      </c>
      <c r="AQ557" s="46" t="str">
        <f>IF(L557&lt;&gt;"","-" &amp;TEXT(comp[[#This Row],[Ti]],"0.#") &amp;TEXT(L$1,0),"")</f>
        <v/>
      </c>
      <c r="AR557" s="46" t="str">
        <f>IF(P557&lt;&gt;"","-" &amp;TEXT(comp[[#This Row],[Mo]],"0.#") &amp;TEXT(P$1,0),"")</f>
        <v/>
      </c>
      <c r="AS557" s="46" t="str">
        <f>IF(Q557&lt;&gt;"","-" &amp;TEXT(comp[[#This Row],[C]],"0.##") &amp;TEXT(Q$1,0),"")</f>
        <v/>
      </c>
      <c r="AT557" s="46" t="str">
        <f>IF(R557&lt;&gt;"","-" &amp;TEXT(comp[[#This Row],[Zr]],"0.##") &amp;TEXT(R$1,0),"")</f>
        <v/>
      </c>
      <c r="AU557" s="46" t="str">
        <f>IF(S557&lt;&gt;"","-" &amp;TEXT(comp[[#This Row],[B]],"0.##") &amp;TEXT(S$1,0),"")</f>
        <v/>
      </c>
      <c r="AV557" s="46" t="str">
        <f>IF(T557&lt;&gt;"","-" &amp;TEXT(comp[[#This Row],[Ir]],"0.#") &amp;TEXT(T$1,0),"")</f>
        <v/>
      </c>
      <c r="AW557" s="46" t="str">
        <f>IF(U557&lt;&gt;"","-" &amp;TEXT(comp[[#This Row],[Re]],"0.#") &amp;TEXT(U$1,0),"")</f>
        <v/>
      </c>
      <c r="AX557" s="46" t="str">
        <f>IF(V557&lt;&gt;"","-" &amp;TEXT(comp[[#This Row],[Si]],"0.#") &amp;TEXT(V$1,0),"")</f>
        <v/>
      </c>
      <c r="AY557" s="46" t="str">
        <f>IF(W557&lt;&gt;"","-" &amp;TEXT(comp[[#This Row],[Fe]],"0.#") &amp;TEXT(W$1,0),"")</f>
        <v/>
      </c>
      <c r="AZ557" s="46" t="str">
        <f>IF(X557&lt;&gt;"","-" &amp;TEXT(comp[[#This Row],[Y]],"0.#") &amp;TEXT(X$1,0),"")</f>
        <v/>
      </c>
      <c r="BA557" s="46" t="str">
        <f>IF(Y557&lt;&gt;"","-" &amp;TEXT(comp[[#This Row],[Hf]],"0.#") &amp;TEXT(Y$1,0),"")</f>
        <v/>
      </c>
      <c r="BB557" s="46" t="str">
        <f>IF(Z557&lt;&gt;"","-" &amp;TEXT(comp[[#This Row],[Ge]],"0.#") &amp;TEXT(Z$1,0),"")</f>
        <v/>
      </c>
      <c r="BC557" s="46" t="str">
        <f>IF(AA557&lt;&gt;"","-" &amp;TEXT(comp[[#This Row],[Mn]],"0.#") &amp;TEXT(AA$1,0),"")</f>
        <v/>
      </c>
      <c r="BD557" s="46" t="str">
        <f>IF(AB557&lt;&gt;"","-" &amp;TEXT(comp[[#This Row],[Sc]],"0.#") &amp;TEXT(AB$1,0),"")</f>
        <v/>
      </c>
      <c r="BE557" s="46" t="str">
        <f>IF(AC557&lt;&gt;"","-" &amp;TEXT(comp[[#This Row],[Ru]],"0.#") &amp;TEXT(AC$1,0),"")</f>
        <v/>
      </c>
      <c r="BF557" s="46" t="str">
        <f>IF(AD557&lt;&gt;"","-" &amp;TEXT(comp[[#This Row],[Ce]],"0.#") &amp;TEXT(AD$1,0),"")</f>
        <v/>
      </c>
      <c r="BG557" s="46" t="str">
        <f>IF(AE557&lt;&gt;"","-" &amp;TEXT([1]comp!$AE557,"0.#") &amp;TEXT(AE$1,0),"")</f>
        <v/>
      </c>
      <c r="BH557" s="31" t="str">
        <f>[1]comp!$D557 &amp; [1]comp!$E557</f>
        <v>2NbXue, F., Wang, M. &amp; Feng, Q. Alloying Effects on Heat-Treated Microstructure in Co-Al-W-Base Superalloys at 1300°C and 900°C. Superalloys 2012 813–821 (2012) doi:10.1002/9781118516430.ch90.</v>
      </c>
      <c r="BI557" s="73" t="str">
        <f t="shared" si="43"/>
        <v>Co-9.Al-10.W-2.Nb</v>
      </c>
      <c r="BJ557" s="31" t="s">
        <v>1857</v>
      </c>
      <c r="BK557" t="str">
        <f t="shared" si="44"/>
        <v>-9.Al-10.W-2.Nb</v>
      </c>
      <c r="BL557"/>
      <c r="BM557"/>
      <c r="BN557"/>
      <c r="BO557"/>
    </row>
    <row r="558" spans="1:67" s="44" customFormat="1" ht="19.8" customHeight="1" x14ac:dyDescent="0.3">
      <c r="A558" s="26" t="str">
        <f t="shared" si="46"/>
        <v>Co-9.Al-10.W-4.Nb</v>
      </c>
      <c r="B558" s="38" t="s">
        <v>1484</v>
      </c>
      <c r="C558" s="38" t="s">
        <v>3145</v>
      </c>
      <c r="D558" s="37" t="s">
        <v>1063</v>
      </c>
      <c r="E558" s="31" t="s">
        <v>1056</v>
      </c>
      <c r="F558" s="31">
        <v>592</v>
      </c>
      <c r="G558" s="54">
        <f t="shared" si="47"/>
        <v>77</v>
      </c>
      <c r="H558" s="55"/>
      <c r="I558" s="55">
        <v>9</v>
      </c>
      <c r="J558" s="55"/>
      <c r="K558" s="55">
        <v>10</v>
      </c>
      <c r="L558" s="55"/>
      <c r="M558" s="55"/>
      <c r="N558" s="55">
        <v>4</v>
      </c>
      <c r="O558" s="55"/>
      <c r="P558" s="55"/>
      <c r="Q558" s="51"/>
      <c r="R558" s="51"/>
      <c r="S558" s="51"/>
      <c r="T558" s="55"/>
      <c r="U558" s="55"/>
      <c r="V558" s="55"/>
      <c r="W558" s="55"/>
      <c r="X558" s="55"/>
      <c r="Y558" s="55"/>
      <c r="Z558" s="55"/>
      <c r="AA558" s="55"/>
      <c r="AB558" s="55"/>
      <c r="AC558" s="55"/>
      <c r="AD558" s="55"/>
      <c r="AE558" s="55"/>
      <c r="AF558" s="31">
        <f t="shared" si="45"/>
        <v>9.3637999999999995</v>
      </c>
      <c r="AG558" s="31"/>
      <c r="AH558" s="31"/>
      <c r="AI558" s="46" t="s">
        <v>1</v>
      </c>
      <c r="AJ558" s="46" t="str">
        <f>IF(I558&lt;&gt;"","-" &amp;TEXT([1]comp!$I558,"0.#") &amp;TEXT(I$1,0),"")</f>
        <v>-9.Al</v>
      </c>
      <c r="AK558" s="46" t="str">
        <f>IF(K558&lt;&gt;"","-" &amp;TEXT(comp[[#This Row],[W]],"0.#") &amp;TEXT(K$1,0),"")</f>
        <v>-10.W</v>
      </c>
      <c r="AL558" s="46" t="str">
        <f>IF(H558&lt;&gt;"","-" &amp;TEXT(comp[[#This Row],[Ni]],"0.#") &amp;TEXT(H$1,0),"")</f>
        <v/>
      </c>
      <c r="AM558" s="46" t="str">
        <f>IF(J558&lt;&gt;"","-" &amp;TEXT(comp[[#This Row],[Cr]],"0.#") &amp;TEXT(J$1,0),"")</f>
        <v/>
      </c>
      <c r="AN558" s="46" t="str">
        <f>IF(M558&lt;&gt;"","-" &amp;TEXT(comp[[#This Row],[Ta]],"0.#") &amp;TEXT(M$1,0),"")</f>
        <v/>
      </c>
      <c r="AO558" s="46" t="str">
        <f>IF(N558&lt;&gt;"","-" &amp;TEXT(comp[[#This Row],[Nb]],"0.#") &amp;TEXT(N$1,0),"")</f>
        <v>-4.Nb</v>
      </c>
      <c r="AP558" s="46" t="str">
        <f>IF(O558&lt;&gt;"","-" &amp;TEXT(comp[[#This Row],[V]],"0.#") &amp;TEXT(O$1,0),"")</f>
        <v/>
      </c>
      <c r="AQ558" s="46" t="str">
        <f>IF(L558&lt;&gt;"","-" &amp;TEXT(comp[[#This Row],[Ti]],"0.#") &amp;TEXT(L$1,0),"")</f>
        <v/>
      </c>
      <c r="AR558" s="46" t="str">
        <f>IF(P558&lt;&gt;"","-" &amp;TEXT(comp[[#This Row],[Mo]],"0.#") &amp;TEXT(P$1,0),"")</f>
        <v/>
      </c>
      <c r="AS558" s="46" t="str">
        <f>IF(Q558&lt;&gt;"","-" &amp;TEXT(comp[[#This Row],[C]],"0.##") &amp;TEXT(Q$1,0),"")</f>
        <v/>
      </c>
      <c r="AT558" s="46" t="str">
        <f>IF(R558&lt;&gt;"","-" &amp;TEXT(comp[[#This Row],[Zr]],"0.##") &amp;TEXT(R$1,0),"")</f>
        <v/>
      </c>
      <c r="AU558" s="46" t="str">
        <f>IF(S558&lt;&gt;"","-" &amp;TEXT(comp[[#This Row],[B]],"0.##") &amp;TEXT(S$1,0),"")</f>
        <v/>
      </c>
      <c r="AV558" s="46" t="str">
        <f>IF(T558&lt;&gt;"","-" &amp;TEXT(comp[[#This Row],[Ir]],"0.#") &amp;TEXT(T$1,0),"")</f>
        <v/>
      </c>
      <c r="AW558" s="46" t="str">
        <f>IF(U558&lt;&gt;"","-" &amp;TEXT(comp[[#This Row],[Re]],"0.#") &amp;TEXT(U$1,0),"")</f>
        <v/>
      </c>
      <c r="AX558" s="46" t="str">
        <f>IF(V558&lt;&gt;"","-" &amp;TEXT(comp[[#This Row],[Si]],"0.#") &amp;TEXT(V$1,0),"")</f>
        <v/>
      </c>
      <c r="AY558" s="46" t="str">
        <f>IF(W558&lt;&gt;"","-" &amp;TEXT(comp[[#This Row],[Fe]],"0.#") &amp;TEXT(W$1,0),"")</f>
        <v/>
      </c>
      <c r="AZ558" s="46" t="str">
        <f>IF(X558&lt;&gt;"","-" &amp;TEXT(comp[[#This Row],[Y]],"0.#") &amp;TEXT(X$1,0),"")</f>
        <v/>
      </c>
      <c r="BA558" s="46" t="str">
        <f>IF(Y558&lt;&gt;"","-" &amp;TEXT(comp[[#This Row],[Hf]],"0.#") &amp;TEXT(Y$1,0),"")</f>
        <v/>
      </c>
      <c r="BB558" s="46" t="str">
        <f>IF(Z558&lt;&gt;"","-" &amp;TEXT(comp[[#This Row],[Ge]],"0.#") &amp;TEXT(Z$1,0),"")</f>
        <v/>
      </c>
      <c r="BC558" s="46" t="str">
        <f>IF(AA558&lt;&gt;"","-" &amp;TEXT(comp[[#This Row],[Mn]],"0.#") &amp;TEXT(AA$1,0),"")</f>
        <v/>
      </c>
      <c r="BD558" s="46" t="str">
        <f>IF(AB558&lt;&gt;"","-" &amp;TEXT(comp[[#This Row],[Sc]],"0.#") &amp;TEXT(AB$1,0),"")</f>
        <v/>
      </c>
      <c r="BE558" s="46" t="str">
        <f>IF(AC558&lt;&gt;"","-" &amp;TEXT(comp[[#This Row],[Ru]],"0.#") &amp;TEXT(AC$1,0),"")</f>
        <v/>
      </c>
      <c r="BF558" s="46" t="str">
        <f>IF(AD558&lt;&gt;"","-" &amp;TEXT(comp[[#This Row],[Ce]],"0.#") &amp;TEXT(AD$1,0),"")</f>
        <v/>
      </c>
      <c r="BG558" s="46" t="str">
        <f>IF(AE558&lt;&gt;"","-" &amp;TEXT([1]comp!$AE558,"0.#") &amp;TEXT(AE$1,0),"")</f>
        <v/>
      </c>
      <c r="BH558" s="31" t="str">
        <f>[1]comp!$D558 &amp; [1]comp!$E558</f>
        <v>4NbXue, F., Wang, M. &amp; Feng, Q. Alloying Effects on Heat-Treated Microstructure in Co-Al-W-Base Superalloys at 1300°C and 900°C. Superalloys 2012 813–821 (2012) doi:10.1002/9781118516430.ch90.</v>
      </c>
      <c r="BI558" s="73" t="str">
        <f t="shared" si="43"/>
        <v>Co-9.Al-10.W-4.Nb</v>
      </c>
      <c r="BJ558" s="31" t="s">
        <v>2074</v>
      </c>
      <c r="BK558" t="str">
        <f t="shared" si="44"/>
        <v>-9.Al-10.W-4.Nb</v>
      </c>
      <c r="BL558"/>
      <c r="BM558"/>
      <c r="BN558"/>
      <c r="BO558"/>
    </row>
    <row r="559" spans="1:67" s="44" customFormat="1" x14ac:dyDescent="0.3">
      <c r="A559" s="26" t="str">
        <f t="shared" si="46"/>
        <v>Co-9.Al-10.W-2.Ta</v>
      </c>
      <c r="B559" s="38" t="s">
        <v>1484</v>
      </c>
      <c r="C559" s="38" t="s">
        <v>2839</v>
      </c>
      <c r="D559" s="37" t="s">
        <v>162</v>
      </c>
      <c r="E559" s="31" t="s">
        <v>1056</v>
      </c>
      <c r="F559" s="31">
        <v>593</v>
      </c>
      <c r="G559" s="54">
        <f t="shared" si="47"/>
        <v>79</v>
      </c>
      <c r="H559" s="55"/>
      <c r="I559" s="55">
        <v>9</v>
      </c>
      <c r="J559" s="55"/>
      <c r="K559" s="55">
        <v>10</v>
      </c>
      <c r="L559" s="55"/>
      <c r="M559" s="55">
        <v>2</v>
      </c>
      <c r="N559" s="55"/>
      <c r="O559" s="55"/>
      <c r="P559" s="55"/>
      <c r="Q559" s="51"/>
      <c r="R559" s="51"/>
      <c r="S559" s="51"/>
      <c r="T559" s="55"/>
      <c r="U559" s="55"/>
      <c r="V559" s="55"/>
      <c r="W559" s="55"/>
      <c r="X559" s="55"/>
      <c r="Y559" s="55"/>
      <c r="Z559" s="55"/>
      <c r="AA559" s="55"/>
      <c r="AB559" s="55"/>
      <c r="AC559" s="55"/>
      <c r="AD559" s="55"/>
      <c r="AE559" s="55"/>
      <c r="AF559" s="31">
        <f t="shared" si="45"/>
        <v>9.532</v>
      </c>
      <c r="AG559" s="31"/>
      <c r="AH559" s="31"/>
      <c r="AI559" s="46" t="s">
        <v>1</v>
      </c>
      <c r="AJ559" s="46" t="str">
        <f>IF(I559&lt;&gt;"","-" &amp;TEXT([1]comp!$I559,"0.#") &amp;TEXT(I$1,0),"")</f>
        <v>-9.Al</v>
      </c>
      <c r="AK559" s="46" t="str">
        <f>IF(K559&lt;&gt;"","-" &amp;TEXT(comp[[#This Row],[W]],"0.#") &amp;TEXT(K$1,0),"")</f>
        <v>-10.W</v>
      </c>
      <c r="AL559" s="46" t="str">
        <f>IF(H559&lt;&gt;"","-" &amp;TEXT(comp[[#This Row],[Ni]],"0.#") &amp;TEXT(H$1,0),"")</f>
        <v/>
      </c>
      <c r="AM559" s="46" t="str">
        <f>IF(J559&lt;&gt;"","-" &amp;TEXT(comp[[#This Row],[Cr]],"0.#") &amp;TEXT(J$1,0),"")</f>
        <v/>
      </c>
      <c r="AN559" s="46" t="str">
        <f>IF(M559&lt;&gt;"","-" &amp;TEXT(comp[[#This Row],[Ta]],"0.#") &amp;TEXT(M$1,0),"")</f>
        <v>-2.Ta</v>
      </c>
      <c r="AO559" s="46" t="str">
        <f>IF(N559&lt;&gt;"","-" &amp;TEXT(comp[[#This Row],[Nb]],"0.#") &amp;TEXT(N$1,0),"")</f>
        <v/>
      </c>
      <c r="AP559" s="46" t="str">
        <f>IF(O559&lt;&gt;"","-" &amp;TEXT(comp[[#This Row],[V]],"0.#") &amp;TEXT(O$1,0),"")</f>
        <v/>
      </c>
      <c r="AQ559" s="46" t="str">
        <f>IF(L559&lt;&gt;"","-" &amp;TEXT(comp[[#This Row],[Ti]],"0.#") &amp;TEXT(L$1,0),"")</f>
        <v/>
      </c>
      <c r="AR559" s="46" t="str">
        <f>IF(P559&lt;&gt;"","-" &amp;TEXT(comp[[#This Row],[Mo]],"0.#") &amp;TEXT(P$1,0),"")</f>
        <v/>
      </c>
      <c r="AS559" s="46" t="str">
        <f>IF(Q559&lt;&gt;"","-" &amp;TEXT(comp[[#This Row],[C]],"0.##") &amp;TEXT(Q$1,0),"")</f>
        <v/>
      </c>
      <c r="AT559" s="46" t="str">
        <f>IF(R559&lt;&gt;"","-" &amp;TEXT(comp[[#This Row],[Zr]],"0.##") &amp;TEXT(R$1,0),"")</f>
        <v/>
      </c>
      <c r="AU559" s="46" t="str">
        <f>IF(S559&lt;&gt;"","-" &amp;TEXT(comp[[#This Row],[B]],"0.##") &amp;TEXT(S$1,0),"")</f>
        <v/>
      </c>
      <c r="AV559" s="46" t="str">
        <f>IF(T559&lt;&gt;"","-" &amp;TEXT(comp[[#This Row],[Ir]],"0.#") &amp;TEXT(T$1,0),"")</f>
        <v/>
      </c>
      <c r="AW559" s="46" t="str">
        <f>IF(U559&lt;&gt;"","-" &amp;TEXT(comp[[#This Row],[Re]],"0.#") &amp;TEXT(U$1,0),"")</f>
        <v/>
      </c>
      <c r="AX559" s="46" t="str">
        <f>IF(V559&lt;&gt;"","-" &amp;TEXT(comp[[#This Row],[Si]],"0.#") &amp;TEXT(V$1,0),"")</f>
        <v/>
      </c>
      <c r="AY559" s="46" t="str">
        <f>IF(W559&lt;&gt;"","-" &amp;TEXT(comp[[#This Row],[Fe]],"0.#") &amp;TEXT(W$1,0),"")</f>
        <v/>
      </c>
      <c r="AZ559" s="46" t="str">
        <f>IF(X559&lt;&gt;"","-" &amp;TEXT(comp[[#This Row],[Y]],"0.#") &amp;TEXT(X$1,0),"")</f>
        <v/>
      </c>
      <c r="BA559" s="46" t="str">
        <f>IF(Y559&lt;&gt;"","-" &amp;TEXT(comp[[#This Row],[Hf]],"0.#") &amp;TEXT(Y$1,0),"")</f>
        <v/>
      </c>
      <c r="BB559" s="46" t="str">
        <f>IF(Z559&lt;&gt;"","-" &amp;TEXT(comp[[#This Row],[Ge]],"0.#") &amp;TEXT(Z$1,0),"")</f>
        <v/>
      </c>
      <c r="BC559" s="46" t="str">
        <f>IF(AA559&lt;&gt;"","-" &amp;TEXT(comp[[#This Row],[Mn]],"0.#") &amp;TEXT(AA$1,0),"")</f>
        <v/>
      </c>
      <c r="BD559" s="46" t="str">
        <f>IF(AB559&lt;&gt;"","-" &amp;TEXT(comp[[#This Row],[Sc]],"0.#") &amp;TEXT(AB$1,0),"")</f>
        <v/>
      </c>
      <c r="BE559" s="46" t="str">
        <f>IF(AC559&lt;&gt;"","-" &amp;TEXT(comp[[#This Row],[Ru]],"0.#") &amp;TEXT(AC$1,0),"")</f>
        <v/>
      </c>
      <c r="BF559" s="46" t="str">
        <f>IF(AD559&lt;&gt;"","-" &amp;TEXT(comp[[#This Row],[Ce]],"0.#") &amp;TEXT(AD$1,0),"")</f>
        <v/>
      </c>
      <c r="BG559" s="46" t="str">
        <f>IF(AE559&lt;&gt;"","-" &amp;TEXT([1]comp!$AE559,"0.#") &amp;TEXT(AE$1,0),"")</f>
        <v/>
      </c>
      <c r="BH559" s="31" t="str">
        <f>[1]comp!$D559 &amp; [1]comp!$E559</f>
        <v>2TaXue, F., Wang, M. &amp; Feng, Q. Alloying Effects on Heat-Treated Microstructure in Co-Al-W-Base Superalloys at 1300°C and 900°C. Superalloys 2012 813–821 (2012) doi:10.1002/9781118516430.ch90.</v>
      </c>
      <c r="BI559" s="73" t="str">
        <f t="shared" si="43"/>
        <v>Co-9.Al-10.W-2.Ta</v>
      </c>
      <c r="BJ559" s="31" t="s">
        <v>1417</v>
      </c>
      <c r="BK559" t="str">
        <f t="shared" si="44"/>
        <v>-9.Al-10.W-2.Ta</v>
      </c>
      <c r="BL559"/>
      <c r="BM559"/>
      <c r="BN559"/>
      <c r="BO559"/>
    </row>
    <row r="560" spans="1:67" s="44" customFormat="1" x14ac:dyDescent="0.3">
      <c r="A560" s="26" t="str">
        <f t="shared" si="46"/>
        <v>Co-6.Al-6.W-6.Ti-2.Ta</v>
      </c>
      <c r="B560" s="38" t="s">
        <v>1484</v>
      </c>
      <c r="C560" s="38" t="s">
        <v>3146</v>
      </c>
      <c r="D560" s="37" t="s">
        <v>1052</v>
      </c>
      <c r="E560" s="31" t="s">
        <v>1044</v>
      </c>
      <c r="F560" s="31">
        <v>595</v>
      </c>
      <c r="G560" s="54">
        <f t="shared" si="47"/>
        <v>80</v>
      </c>
      <c r="H560" s="55"/>
      <c r="I560" s="55">
        <v>6</v>
      </c>
      <c r="J560" s="55"/>
      <c r="K560" s="55">
        <v>6</v>
      </c>
      <c r="L560" s="55">
        <v>6</v>
      </c>
      <c r="M560" s="55">
        <v>2</v>
      </c>
      <c r="N560" s="55"/>
      <c r="O560" s="55"/>
      <c r="P560" s="55"/>
      <c r="Q560" s="51"/>
      <c r="R560" s="51"/>
      <c r="S560" s="51"/>
      <c r="T560" s="55"/>
      <c r="U560" s="55"/>
      <c r="V560" s="55"/>
      <c r="W560" s="55"/>
      <c r="X560" s="55"/>
      <c r="Y560" s="55"/>
      <c r="Z560" s="55"/>
      <c r="AA560" s="55"/>
      <c r="AB560" s="55"/>
      <c r="AC560" s="55"/>
      <c r="AD560" s="55"/>
      <c r="AE560" s="55"/>
      <c r="AF560" s="31">
        <f t="shared" si="45"/>
        <v>9.040420000000001</v>
      </c>
      <c r="AG560" s="31"/>
      <c r="AH560" s="31"/>
      <c r="AI560" s="46" t="s">
        <v>1</v>
      </c>
      <c r="AJ560" s="46" t="str">
        <f>IF(I560&lt;&gt;"","-" &amp;TEXT([1]comp!$I560,"0.#") &amp;TEXT(I$1,0),"")</f>
        <v>-6.Al</v>
      </c>
      <c r="AK560" s="46" t="str">
        <f>IF(K560&lt;&gt;"","-" &amp;TEXT(comp[[#This Row],[W]],"0.#") &amp;TEXT(K$1,0),"")</f>
        <v>-6.W</v>
      </c>
      <c r="AL560" s="46" t="str">
        <f>IF(H560&lt;&gt;"","-" &amp;TEXT(comp[[#This Row],[Ni]],"0.#") &amp;TEXT(H$1,0),"")</f>
        <v/>
      </c>
      <c r="AM560" s="46" t="str">
        <f>IF(J560&lt;&gt;"","-" &amp;TEXT(comp[[#This Row],[Cr]],"0.#") &amp;TEXT(J$1,0),"")</f>
        <v/>
      </c>
      <c r="AN560" s="46" t="str">
        <f>IF(M560&lt;&gt;"","-" &amp;TEXT(comp[[#This Row],[Ta]],"0.#") &amp;TEXT(M$1,0),"")</f>
        <v>-2.Ta</v>
      </c>
      <c r="AO560" s="46" t="str">
        <f>IF(N560&lt;&gt;"","-" &amp;TEXT(comp[[#This Row],[Nb]],"0.#") &amp;TEXT(N$1,0),"")</f>
        <v/>
      </c>
      <c r="AP560" s="46" t="str">
        <f>IF(O560&lt;&gt;"","-" &amp;TEXT(comp[[#This Row],[V]],"0.#") &amp;TEXT(O$1,0),"")</f>
        <v/>
      </c>
      <c r="AQ560" s="46" t="str">
        <f>IF(L560&lt;&gt;"","-" &amp;TEXT(comp[[#This Row],[Ti]],"0.#") &amp;TEXT(L$1,0),"")</f>
        <v>-6.Ti</v>
      </c>
      <c r="AR560" s="46" t="str">
        <f>IF(P560&lt;&gt;"","-" &amp;TEXT(comp[[#This Row],[Mo]],"0.#") &amp;TEXT(P$1,0),"")</f>
        <v/>
      </c>
      <c r="AS560" s="46" t="str">
        <f>IF(Q560&lt;&gt;"","-" &amp;TEXT(comp[[#This Row],[C]],"0.##") &amp;TEXT(Q$1,0),"")</f>
        <v/>
      </c>
      <c r="AT560" s="46" t="str">
        <f>IF(R560&lt;&gt;"","-" &amp;TEXT(comp[[#This Row],[Zr]],"0.##") &amp;TEXT(R$1,0),"")</f>
        <v/>
      </c>
      <c r="AU560" s="46" t="str">
        <f>IF(S560&lt;&gt;"","-" &amp;TEXT(comp[[#This Row],[B]],"0.##") &amp;TEXT(S$1,0),"")</f>
        <v/>
      </c>
      <c r="AV560" s="46" t="str">
        <f>IF(T560&lt;&gt;"","-" &amp;TEXT(comp[[#This Row],[Ir]],"0.#") &amp;TEXT(T$1,0),"")</f>
        <v/>
      </c>
      <c r="AW560" s="46" t="str">
        <f>IF(U560&lt;&gt;"","-" &amp;TEXT(comp[[#This Row],[Re]],"0.#") &amp;TEXT(U$1,0),"")</f>
        <v/>
      </c>
      <c r="AX560" s="46" t="str">
        <f>IF(V560&lt;&gt;"","-" &amp;TEXT(comp[[#This Row],[Si]],"0.#") &amp;TEXT(V$1,0),"")</f>
        <v/>
      </c>
      <c r="AY560" s="46" t="str">
        <f>IF(W560&lt;&gt;"","-" &amp;TEXT(comp[[#This Row],[Fe]],"0.#") &amp;TEXT(W$1,0),"")</f>
        <v/>
      </c>
      <c r="AZ560" s="46" t="str">
        <f>IF(X560&lt;&gt;"","-" &amp;TEXT(comp[[#This Row],[Y]],"0.#") &amp;TEXT(X$1,0),"")</f>
        <v/>
      </c>
      <c r="BA560" s="46" t="str">
        <f>IF(Y560&lt;&gt;"","-" &amp;TEXT(comp[[#This Row],[Hf]],"0.#") &amp;TEXT(Y$1,0),"")</f>
        <v/>
      </c>
      <c r="BB560" s="46" t="str">
        <f>IF(Z560&lt;&gt;"","-" &amp;TEXT(comp[[#This Row],[Ge]],"0.#") &amp;TEXT(Z$1,0),"")</f>
        <v/>
      </c>
      <c r="BC560" s="46" t="str">
        <f>IF(AA560&lt;&gt;"","-" &amp;TEXT(comp[[#This Row],[Mn]],"0.#") &amp;TEXT(AA$1,0),"")</f>
        <v/>
      </c>
      <c r="BD560" s="46" t="str">
        <f>IF(AB560&lt;&gt;"","-" &amp;TEXT(comp[[#This Row],[Sc]],"0.#") &amp;TEXT(AB$1,0),"")</f>
        <v/>
      </c>
      <c r="BE560" s="46" t="str">
        <f>IF(AC560&lt;&gt;"","-" &amp;TEXT(comp[[#This Row],[Ru]],"0.#") &amp;TEXT(AC$1,0),"")</f>
        <v/>
      </c>
      <c r="BF560" s="46" t="str">
        <f>IF(AD560&lt;&gt;"","-" &amp;TEXT(comp[[#This Row],[Ce]],"0.#") &amp;TEXT(AD$1,0),"")</f>
        <v/>
      </c>
      <c r="BG560" s="46" t="str">
        <f>IF(AE560&lt;&gt;"","-" &amp;TEXT([1]comp!$AE560,"0.#") &amp;TEXT(AE$1,0),"")</f>
        <v/>
      </c>
      <c r="BH560" s="31" t="str">
        <f>[1]comp!$D560 &amp; [1]comp!$E560</f>
        <v>Alloy TaTi-DXue, F., Zhou, H. J. &amp; Feng, Q. Improved High-Temperature Microstructural Stability and Creep Property of Novel Co-Base Single-Crystal Alloys Containing Ta and Ti. JOM 66, 2486–2494 (2014).</v>
      </c>
      <c r="BI560" s="73" t="str">
        <f t="shared" si="43"/>
        <v>Co-6.Al-6.W-6.Ti-2.Ta</v>
      </c>
      <c r="BJ560" s="31" t="s">
        <v>1874</v>
      </c>
      <c r="BK560" t="str">
        <f t="shared" si="44"/>
        <v>-6.Al-6.W-2.Ta-6.Ti</v>
      </c>
      <c r="BL560"/>
      <c r="BM560"/>
      <c r="BN560"/>
      <c r="BO560"/>
    </row>
    <row r="561" spans="1:67" s="44" customFormat="1" x14ac:dyDescent="0.3">
      <c r="A561" s="26" t="str">
        <f t="shared" si="46"/>
        <v>Co-7.Al-8.W-4.Ti</v>
      </c>
      <c r="B561" s="38" t="s">
        <v>1484</v>
      </c>
      <c r="C561" s="38" t="s">
        <v>3147</v>
      </c>
      <c r="D561" s="37" t="s">
        <v>1047</v>
      </c>
      <c r="E561" s="31" t="s">
        <v>1044</v>
      </c>
      <c r="F561" s="31">
        <v>596</v>
      </c>
      <c r="G561" s="54">
        <f t="shared" si="47"/>
        <v>81</v>
      </c>
      <c r="H561" s="55"/>
      <c r="I561" s="55">
        <v>7</v>
      </c>
      <c r="J561" s="55"/>
      <c r="K561" s="55">
        <v>8</v>
      </c>
      <c r="L561" s="55">
        <v>4</v>
      </c>
      <c r="M561" s="55"/>
      <c r="N561" s="55"/>
      <c r="O561" s="55"/>
      <c r="P561" s="55"/>
      <c r="Q561" s="51"/>
      <c r="R561" s="51"/>
      <c r="S561" s="51"/>
      <c r="T561" s="55"/>
      <c r="U561" s="55"/>
      <c r="V561" s="55"/>
      <c r="W561" s="55"/>
      <c r="X561" s="55"/>
      <c r="Y561" s="55"/>
      <c r="Z561" s="55"/>
      <c r="AA561" s="55"/>
      <c r="AB561" s="55"/>
      <c r="AC561" s="55"/>
      <c r="AD561" s="55"/>
      <c r="AE561" s="55"/>
      <c r="AF561" s="31">
        <f t="shared" si="45"/>
        <v>9.1182800000000004</v>
      </c>
      <c r="AG561" s="31"/>
      <c r="AH561" s="31" t="s">
        <v>659</v>
      </c>
      <c r="AI561" s="46" t="s">
        <v>1</v>
      </c>
      <c r="AJ561" s="46" t="str">
        <f>IF(I561&lt;&gt;"","-" &amp;TEXT([1]comp!$I561,"0.#") &amp;TEXT(I$1,0),"")</f>
        <v>-7.Al</v>
      </c>
      <c r="AK561" s="46" t="str">
        <f>IF(K561&lt;&gt;"","-" &amp;TEXT(comp[[#This Row],[W]],"0.#") &amp;TEXT(K$1,0),"")</f>
        <v>-8.W</v>
      </c>
      <c r="AL561" s="46" t="str">
        <f>IF(H561&lt;&gt;"","-" &amp;TEXT(comp[[#This Row],[Ni]],"0.#") &amp;TEXT(H$1,0),"")</f>
        <v/>
      </c>
      <c r="AM561" s="46" t="str">
        <f>IF(J561&lt;&gt;"","-" &amp;TEXT(comp[[#This Row],[Cr]],"0.#") &amp;TEXT(J$1,0),"")</f>
        <v/>
      </c>
      <c r="AN561" s="46" t="str">
        <f>IF(M561&lt;&gt;"","-" &amp;TEXT(comp[[#This Row],[Ta]],"0.#") &amp;TEXT(M$1,0),"")</f>
        <v/>
      </c>
      <c r="AO561" s="46" t="str">
        <f>IF(N561&lt;&gt;"","-" &amp;TEXT(comp[[#This Row],[Nb]],"0.#") &amp;TEXT(N$1,0),"")</f>
        <v/>
      </c>
      <c r="AP561" s="46" t="str">
        <f>IF(O561&lt;&gt;"","-" &amp;TEXT(comp[[#This Row],[V]],"0.#") &amp;TEXT(O$1,0),"")</f>
        <v/>
      </c>
      <c r="AQ561" s="46" t="str">
        <f>IF(L561&lt;&gt;"","-" &amp;TEXT(comp[[#This Row],[Ti]],"0.#") &amp;TEXT(L$1,0),"")</f>
        <v>-4.Ti</v>
      </c>
      <c r="AR561" s="46" t="str">
        <f>IF(P561&lt;&gt;"","-" &amp;TEXT(comp[[#This Row],[Mo]],"0.#") &amp;TEXT(P$1,0),"")</f>
        <v/>
      </c>
      <c r="AS561" s="46" t="str">
        <f>IF(Q561&lt;&gt;"","-" &amp;TEXT(comp[[#This Row],[C]],"0.##") &amp;TEXT(Q$1,0),"")</f>
        <v/>
      </c>
      <c r="AT561" s="46" t="str">
        <f>IF(R561&lt;&gt;"","-" &amp;TEXT(comp[[#This Row],[Zr]],"0.##") &amp;TEXT(R$1,0),"")</f>
        <v/>
      </c>
      <c r="AU561" s="46" t="str">
        <f>IF(S561&lt;&gt;"","-" &amp;TEXT(comp[[#This Row],[B]],"0.##") &amp;TEXT(S$1,0),"")</f>
        <v/>
      </c>
      <c r="AV561" s="46" t="str">
        <f>IF(T561&lt;&gt;"","-" &amp;TEXT(comp[[#This Row],[Ir]],"0.#") &amp;TEXT(T$1,0),"")</f>
        <v/>
      </c>
      <c r="AW561" s="46" t="str">
        <f>IF(U561&lt;&gt;"","-" &amp;TEXT(comp[[#This Row],[Re]],"0.#") &amp;TEXT(U$1,0),"")</f>
        <v/>
      </c>
      <c r="AX561" s="46" t="str">
        <f>IF(V561&lt;&gt;"","-" &amp;TEXT(comp[[#This Row],[Si]],"0.#") &amp;TEXT(V$1,0),"")</f>
        <v/>
      </c>
      <c r="AY561" s="46" t="str">
        <f>IF(W561&lt;&gt;"","-" &amp;TEXT(comp[[#This Row],[Fe]],"0.#") &amp;TEXT(W$1,0),"")</f>
        <v/>
      </c>
      <c r="AZ561" s="46" t="str">
        <f>IF(X561&lt;&gt;"","-" &amp;TEXT(comp[[#This Row],[Y]],"0.#") &amp;TEXT(X$1,0),"")</f>
        <v/>
      </c>
      <c r="BA561" s="46" t="str">
        <f>IF(Y561&lt;&gt;"","-" &amp;TEXT(comp[[#This Row],[Hf]],"0.#") &amp;TEXT(Y$1,0),"")</f>
        <v/>
      </c>
      <c r="BB561" s="46" t="str">
        <f>IF(Z561&lt;&gt;"","-" &amp;TEXT(comp[[#This Row],[Ge]],"0.#") &amp;TEXT(Z$1,0),"")</f>
        <v/>
      </c>
      <c r="BC561" s="46" t="str">
        <f>IF(AA561&lt;&gt;"","-" &amp;TEXT(comp[[#This Row],[Mn]],"0.#") &amp;TEXT(AA$1,0),"")</f>
        <v/>
      </c>
      <c r="BD561" s="46" t="str">
        <f>IF(AB561&lt;&gt;"","-" &amp;TEXT(comp[[#This Row],[Sc]],"0.#") &amp;TEXT(AB$1,0),"")</f>
        <v/>
      </c>
      <c r="BE561" s="46" t="str">
        <f>IF(AC561&lt;&gt;"","-" &amp;TEXT(comp[[#This Row],[Ru]],"0.#") &amp;TEXT(AC$1,0),"")</f>
        <v/>
      </c>
      <c r="BF561" s="46" t="str">
        <f>IF(AD561&lt;&gt;"","-" &amp;TEXT(comp[[#This Row],[Ce]],"0.#") &amp;TEXT(AD$1,0),"")</f>
        <v/>
      </c>
      <c r="BG561" s="46" t="str">
        <f>IF(AE561&lt;&gt;"","-" &amp;TEXT([1]comp!$AE561,"0.#") &amp;TEXT(AE$1,0),"")</f>
        <v/>
      </c>
      <c r="BH561" s="31" t="str">
        <f>[1]comp!$D561 &amp; [1]comp!$E561</f>
        <v>Alloy TiXue, F., Zhou, H. J. &amp; Feng, Q. Improved High-Temperature Microstructural Stability and Creep Property of Novel Co-Base Single-Crystal Alloys Containing Ta and Ti. JOM 66, 2486–2494 (2014).</v>
      </c>
      <c r="BI561" s="73" t="str">
        <f t="shared" si="43"/>
        <v>Co-7.Al-8.W-4.Ti</v>
      </c>
      <c r="BJ561" s="31" t="s">
        <v>1876</v>
      </c>
      <c r="BK561" t="str">
        <f t="shared" si="44"/>
        <v>-7.Al-8.W-4.Ti</v>
      </c>
      <c r="BL561"/>
      <c r="BM561"/>
      <c r="BN561"/>
      <c r="BO561"/>
    </row>
    <row r="562" spans="1:67" s="44" customFormat="1" x14ac:dyDescent="0.3">
      <c r="A562" s="26" t="str">
        <f t="shared" si="46"/>
        <v>Co-7.Al-7.W-4.Ti-2.Ta</v>
      </c>
      <c r="B562" s="30" t="s">
        <v>1483</v>
      </c>
      <c r="C562" s="30" t="s">
        <v>3148</v>
      </c>
      <c r="D562" s="34" t="s">
        <v>1051</v>
      </c>
      <c r="E562" s="28" t="s">
        <v>1044</v>
      </c>
      <c r="F562" s="28">
        <v>599</v>
      </c>
      <c r="G562" s="54">
        <f t="shared" si="47"/>
        <v>80</v>
      </c>
      <c r="H562" s="56"/>
      <c r="I562" s="56">
        <v>7</v>
      </c>
      <c r="J562" s="56"/>
      <c r="K562" s="56">
        <v>7</v>
      </c>
      <c r="L562" s="56">
        <v>4</v>
      </c>
      <c r="M562" s="56">
        <v>2</v>
      </c>
      <c r="N562" s="56"/>
      <c r="O562" s="56"/>
      <c r="P562" s="56"/>
      <c r="Q562" s="52"/>
      <c r="R562" s="52"/>
      <c r="S562" s="52"/>
      <c r="T562" s="56"/>
      <c r="U562" s="56"/>
      <c r="V562" s="56"/>
      <c r="W562" s="56"/>
      <c r="X562" s="56"/>
      <c r="Y562" s="56"/>
      <c r="Z562" s="56"/>
      <c r="AA562" s="56"/>
      <c r="AB562" s="56"/>
      <c r="AC562" s="56"/>
      <c r="AD562" s="56"/>
      <c r="AE562" s="56"/>
      <c r="AF562" s="28">
        <f t="shared" si="45"/>
        <v>9.1697799999999994</v>
      </c>
      <c r="AG562" s="28"/>
      <c r="AH562" s="28"/>
      <c r="AI562" s="46" t="s">
        <v>1</v>
      </c>
      <c r="AJ562" s="46" t="str">
        <f>IF(I562&lt;&gt;"","-" &amp;TEXT([1]comp!$I562,"0.#") &amp;TEXT(I$1,0),"")</f>
        <v>-7.Al</v>
      </c>
      <c r="AK562" s="46" t="str">
        <f>IF(K562&lt;&gt;"","-" &amp;TEXT(comp[[#This Row],[W]],"0.#") &amp;TEXT(K$1,0),"")</f>
        <v>-7.W</v>
      </c>
      <c r="AL562" s="46" t="str">
        <f>IF(H562&lt;&gt;"","-" &amp;TEXT(comp[[#This Row],[Ni]],"0.#") &amp;TEXT(H$1,0),"")</f>
        <v/>
      </c>
      <c r="AM562" s="46" t="str">
        <f>IF(J562&lt;&gt;"","-" &amp;TEXT(comp[[#This Row],[Cr]],"0.#") &amp;TEXT(J$1,0),"")</f>
        <v/>
      </c>
      <c r="AN562" s="46" t="str">
        <f>IF(M562&lt;&gt;"","-" &amp;TEXT(comp[[#This Row],[Ta]],"0.#") &amp;TEXT(M$1,0),"")</f>
        <v>-2.Ta</v>
      </c>
      <c r="AO562" s="46" t="str">
        <f>IF(N562&lt;&gt;"","-" &amp;TEXT(comp[[#This Row],[Nb]],"0.#") &amp;TEXT(N$1,0),"")</f>
        <v/>
      </c>
      <c r="AP562" s="46" t="str">
        <f>IF(O562&lt;&gt;"","-" &amp;TEXT(comp[[#This Row],[V]],"0.#") &amp;TEXT(O$1,0),"")</f>
        <v/>
      </c>
      <c r="AQ562" s="46" t="str">
        <f>IF(L562&lt;&gt;"","-" &amp;TEXT(comp[[#This Row],[Ti]],"0.#") &amp;TEXT(L$1,0),"")</f>
        <v>-4.Ti</v>
      </c>
      <c r="AR562" s="46" t="str">
        <f>IF(P562&lt;&gt;"","-" &amp;TEXT(comp[[#This Row],[Mo]],"0.#") &amp;TEXT(P$1,0),"")</f>
        <v/>
      </c>
      <c r="AS562" s="46" t="str">
        <f>IF(Q562&lt;&gt;"","-" &amp;TEXT(comp[[#This Row],[C]],"0.##") &amp;TEXT(Q$1,0),"")</f>
        <v/>
      </c>
      <c r="AT562" s="46" t="str">
        <f>IF(R562&lt;&gt;"","-" &amp;TEXT(comp[[#This Row],[Zr]],"0.##") &amp;TEXT(R$1,0),"")</f>
        <v/>
      </c>
      <c r="AU562" s="46" t="str">
        <f>IF(S562&lt;&gt;"","-" &amp;TEXT(comp[[#This Row],[B]],"0.##") &amp;TEXT(S$1,0),"")</f>
        <v/>
      </c>
      <c r="AV562" s="46" t="str">
        <f>IF(T562&lt;&gt;"","-" &amp;TEXT(comp[[#This Row],[Ir]],"0.#") &amp;TEXT(T$1,0),"")</f>
        <v/>
      </c>
      <c r="AW562" s="46" t="str">
        <f>IF(U562&lt;&gt;"","-" &amp;TEXT(comp[[#This Row],[Re]],"0.#") &amp;TEXT(U$1,0),"")</f>
        <v/>
      </c>
      <c r="AX562" s="46" t="str">
        <f>IF(V562&lt;&gt;"","-" &amp;TEXT(comp[[#This Row],[Si]],"0.#") &amp;TEXT(V$1,0),"")</f>
        <v/>
      </c>
      <c r="AY562" s="46" t="str">
        <f>IF(W562&lt;&gt;"","-" &amp;TEXT(comp[[#This Row],[Fe]],"0.#") &amp;TEXT(W$1,0),"")</f>
        <v/>
      </c>
      <c r="AZ562" s="46" t="str">
        <f>IF(X562&lt;&gt;"","-" &amp;TEXT(comp[[#This Row],[Y]],"0.#") &amp;TEXT(X$1,0),"")</f>
        <v/>
      </c>
      <c r="BA562" s="46" t="str">
        <f>IF(Y562&lt;&gt;"","-" &amp;TEXT(comp[[#This Row],[Hf]],"0.#") &amp;TEXT(Y$1,0),"")</f>
        <v/>
      </c>
      <c r="BB562" s="46" t="str">
        <f>IF(Z562&lt;&gt;"","-" &amp;TEXT(comp[[#This Row],[Ge]],"0.#") &amp;TEXT(Z$1,0),"")</f>
        <v/>
      </c>
      <c r="BC562" s="46" t="str">
        <f>IF(AA562&lt;&gt;"","-" &amp;TEXT(comp[[#This Row],[Mn]],"0.#") &amp;TEXT(AA$1,0),"")</f>
        <v/>
      </c>
      <c r="BD562" s="46" t="str">
        <f>IF(AB562&lt;&gt;"","-" &amp;TEXT(comp[[#This Row],[Sc]],"0.#") &amp;TEXT(AB$1,0),"")</f>
        <v/>
      </c>
      <c r="BE562" s="46" t="str">
        <f>IF(AC562&lt;&gt;"","-" &amp;TEXT(comp[[#This Row],[Ru]],"0.#") &amp;TEXT(AC$1,0),"")</f>
        <v/>
      </c>
      <c r="BF562" s="46" t="str">
        <f>IF(AD562&lt;&gt;"","-" &amp;TEXT(comp[[#This Row],[Ce]],"0.#") &amp;TEXT(AD$1,0),"")</f>
        <v/>
      </c>
      <c r="BG562" s="46" t="str">
        <f>IF(AE562&lt;&gt;"","-" &amp;TEXT([1]comp!$AE562,"0.#") &amp;TEXT(AE$1,0),"")</f>
        <v/>
      </c>
      <c r="BH562" s="28" t="str">
        <f>[1]comp!$D562 &amp; [1]comp!$E562</f>
        <v>Alloy TaTi-CXue, F., Zhou, H. J. &amp; Feng, Q. Improved High-Temperature Microstructural Stability and Creep Property of Novel Co-Base Single-Crystal Alloys Containing Ta and Ti. JOM 66, 2486–2494 (2014).</v>
      </c>
      <c r="BI562" s="36" t="str">
        <f t="shared" si="43"/>
        <v>Co-7.Al-7.W-4.Ti-2.Ta</v>
      </c>
      <c r="BJ562" s="28" t="s">
        <v>1619</v>
      </c>
      <c r="BK562" t="str">
        <f t="shared" si="44"/>
        <v>-7.Al-7.W-2.Ta-4.Ti</v>
      </c>
      <c r="BL562"/>
      <c r="BM562"/>
      <c r="BN562"/>
      <c r="BO562"/>
    </row>
    <row r="563" spans="1:67" s="44" customFormat="1" x14ac:dyDescent="0.3">
      <c r="A563" s="26" t="str">
        <f t="shared" si="46"/>
        <v>Co-6.3Al-4.4W-4.Ti-3.Ta</v>
      </c>
      <c r="B563" s="30" t="s">
        <v>1483</v>
      </c>
      <c r="C563" s="30" t="s">
        <v>3149</v>
      </c>
      <c r="D563" s="34" t="s">
        <v>1053</v>
      </c>
      <c r="E563" s="28" t="s">
        <v>1044</v>
      </c>
      <c r="F563" s="28">
        <v>600</v>
      </c>
      <c r="G563" s="54">
        <f t="shared" si="47"/>
        <v>82.3</v>
      </c>
      <c r="H563" s="56"/>
      <c r="I563" s="56">
        <v>6.3</v>
      </c>
      <c r="J563" s="56"/>
      <c r="K563" s="56">
        <v>4.4000000000000004</v>
      </c>
      <c r="L563" s="56">
        <v>4</v>
      </c>
      <c r="M563" s="56">
        <v>3</v>
      </c>
      <c r="N563" s="56"/>
      <c r="O563" s="56"/>
      <c r="P563" s="56"/>
      <c r="Q563" s="52"/>
      <c r="R563" s="52"/>
      <c r="S563" s="52"/>
      <c r="T563" s="56"/>
      <c r="U563" s="56"/>
      <c r="V563" s="56"/>
      <c r="W563" s="56"/>
      <c r="X563" s="56"/>
      <c r="Y563" s="56"/>
      <c r="Z563" s="56"/>
      <c r="AA563" s="56"/>
      <c r="AB563" s="56"/>
      <c r="AC563" s="56"/>
      <c r="AD563" s="56"/>
      <c r="AE563" s="56"/>
      <c r="AF563" s="28">
        <f t="shared" si="45"/>
        <v>9.0215800000000019</v>
      </c>
      <c r="AG563" s="28"/>
      <c r="AH563" s="28"/>
      <c r="AI563" s="46" t="s">
        <v>1</v>
      </c>
      <c r="AJ563" s="46" t="str">
        <f>IF(I563&lt;&gt;"","-" &amp;TEXT([1]comp!$I563,"0.#") &amp;TEXT(I$1,0),"")</f>
        <v>-6.3Al</v>
      </c>
      <c r="AK563" s="46" t="str">
        <f>IF(K563&lt;&gt;"","-" &amp;TEXT(comp[[#This Row],[W]],"0.#") &amp;TEXT(K$1,0),"")</f>
        <v>-4.4W</v>
      </c>
      <c r="AL563" s="46" t="str">
        <f>IF(H563&lt;&gt;"","-" &amp;TEXT(comp[[#This Row],[Ni]],"0.#") &amp;TEXT(H$1,0),"")</f>
        <v/>
      </c>
      <c r="AM563" s="46" t="str">
        <f>IF(J563&lt;&gt;"","-" &amp;TEXT(comp[[#This Row],[Cr]],"0.#") &amp;TEXT(J$1,0),"")</f>
        <v/>
      </c>
      <c r="AN563" s="46" t="str">
        <f>IF(M563&lt;&gt;"","-" &amp;TEXT(comp[[#This Row],[Ta]],"0.#") &amp;TEXT(M$1,0),"")</f>
        <v>-3.Ta</v>
      </c>
      <c r="AO563" s="46" t="str">
        <f>IF(N563&lt;&gt;"","-" &amp;TEXT(comp[[#This Row],[Nb]],"0.#") &amp;TEXT(N$1,0),"")</f>
        <v/>
      </c>
      <c r="AP563" s="46" t="str">
        <f>IF(O563&lt;&gt;"","-" &amp;TEXT(comp[[#This Row],[V]],"0.#") &amp;TEXT(O$1,0),"")</f>
        <v/>
      </c>
      <c r="AQ563" s="46" t="str">
        <f>IF(L563&lt;&gt;"","-" &amp;TEXT(comp[[#This Row],[Ti]],"0.#") &amp;TEXT(L$1,0),"")</f>
        <v>-4.Ti</v>
      </c>
      <c r="AR563" s="46" t="str">
        <f>IF(P563&lt;&gt;"","-" &amp;TEXT(comp[[#This Row],[Mo]],"0.#") &amp;TEXT(P$1,0),"")</f>
        <v/>
      </c>
      <c r="AS563" s="46" t="str">
        <f>IF(Q563&lt;&gt;"","-" &amp;TEXT(comp[[#This Row],[C]],"0.##") &amp;TEXT(Q$1,0),"")</f>
        <v/>
      </c>
      <c r="AT563" s="46" t="str">
        <f>IF(R563&lt;&gt;"","-" &amp;TEXT(comp[[#This Row],[Zr]],"0.##") &amp;TEXT(R$1,0),"")</f>
        <v/>
      </c>
      <c r="AU563" s="46" t="str">
        <f>IF(S563&lt;&gt;"","-" &amp;TEXT(comp[[#This Row],[B]],"0.##") &amp;TEXT(S$1,0),"")</f>
        <v/>
      </c>
      <c r="AV563" s="46" t="str">
        <f>IF(T563&lt;&gt;"","-" &amp;TEXT(comp[[#This Row],[Ir]],"0.#") &amp;TEXT(T$1,0),"")</f>
        <v/>
      </c>
      <c r="AW563" s="46" t="str">
        <f>IF(U563&lt;&gt;"","-" &amp;TEXT(comp[[#This Row],[Re]],"0.#") &amp;TEXT(U$1,0),"")</f>
        <v/>
      </c>
      <c r="AX563" s="46" t="str">
        <f>IF(V563&lt;&gt;"","-" &amp;TEXT(comp[[#This Row],[Si]],"0.#") &amp;TEXT(V$1,0),"")</f>
        <v/>
      </c>
      <c r="AY563" s="46" t="str">
        <f>IF(W563&lt;&gt;"","-" &amp;TEXT(comp[[#This Row],[Fe]],"0.#") &amp;TEXT(W$1,0),"")</f>
        <v/>
      </c>
      <c r="AZ563" s="46" t="str">
        <f>IF(X563&lt;&gt;"","-" &amp;TEXT(comp[[#This Row],[Y]],"0.#") &amp;TEXT(X$1,0),"")</f>
        <v/>
      </c>
      <c r="BA563" s="46" t="str">
        <f>IF(Y563&lt;&gt;"","-" &amp;TEXT(comp[[#This Row],[Hf]],"0.#") &amp;TEXT(Y$1,0),"")</f>
        <v/>
      </c>
      <c r="BB563" s="46" t="str">
        <f>IF(Z563&lt;&gt;"","-" &amp;TEXT(comp[[#This Row],[Ge]],"0.#") &amp;TEXT(Z$1,0),"")</f>
        <v/>
      </c>
      <c r="BC563" s="46" t="str">
        <f>IF(AA563&lt;&gt;"","-" &amp;TEXT(comp[[#This Row],[Mn]],"0.#") &amp;TEXT(AA$1,0),"")</f>
        <v/>
      </c>
      <c r="BD563" s="46" t="str">
        <f>IF(AB563&lt;&gt;"","-" &amp;TEXT(comp[[#This Row],[Sc]],"0.#") &amp;TEXT(AB$1,0),"")</f>
        <v/>
      </c>
      <c r="BE563" s="46" t="str">
        <f>IF(AC563&lt;&gt;"","-" &amp;TEXT(comp[[#This Row],[Ru]],"0.#") &amp;TEXT(AC$1,0),"")</f>
        <v/>
      </c>
      <c r="BF563" s="46" t="str">
        <f>IF(AD563&lt;&gt;"","-" &amp;TEXT(comp[[#This Row],[Ce]],"0.#") &amp;TEXT(AD$1,0),"")</f>
        <v/>
      </c>
      <c r="BG563" s="46" t="str">
        <f>IF(AE563&lt;&gt;"","-" &amp;TEXT([1]comp!$AE563,"0.#") &amp;TEXT(AE$1,0),"")</f>
        <v/>
      </c>
      <c r="BH563" s="28" t="str">
        <f>[1]comp!$D563 &amp; [1]comp!$E563</f>
        <v>Alloy TaTi-EXue, F., Zhou, H. J. &amp; Feng, Q. Improved High-Temperature Microstructural Stability and Creep Property of Novel Co-Base Single-Crystal Alloys Containing Ta and Ti. JOM 66, 2486–2494 (2014).</v>
      </c>
      <c r="BI563" s="36" t="str">
        <f t="shared" si="43"/>
        <v>Co-6.3Al-4.4W-4.Ti-3.Ta</v>
      </c>
      <c r="BJ563" s="28" t="s">
        <v>1875</v>
      </c>
      <c r="BK563" t="str">
        <f t="shared" si="44"/>
        <v>-6.3Al-4.4W-3.Ta-4.Ti</v>
      </c>
      <c r="BL563"/>
      <c r="BM563"/>
      <c r="BN563"/>
      <c r="BO563"/>
    </row>
    <row r="564" spans="1:67" s="44" customFormat="1" x14ac:dyDescent="0.3">
      <c r="A564" s="26" t="str">
        <f t="shared" si="46"/>
        <v>Co-8.6Al-6.6W-2.Ti-1.7Ta</v>
      </c>
      <c r="B564" s="30" t="s">
        <v>1483</v>
      </c>
      <c r="C564" s="30" t="s">
        <v>3150</v>
      </c>
      <c r="D564" s="34" t="s">
        <v>1049</v>
      </c>
      <c r="E564" s="28" t="s">
        <v>1044</v>
      </c>
      <c r="F564" s="28">
        <v>601</v>
      </c>
      <c r="G564" s="54">
        <f t="shared" si="47"/>
        <v>81.099999999999994</v>
      </c>
      <c r="H564" s="56"/>
      <c r="I564" s="56">
        <v>8.6</v>
      </c>
      <c r="J564" s="56"/>
      <c r="K564" s="56">
        <v>6.6</v>
      </c>
      <c r="L564" s="56">
        <v>2</v>
      </c>
      <c r="M564" s="56">
        <v>1.7</v>
      </c>
      <c r="N564" s="56"/>
      <c r="O564" s="56"/>
      <c r="P564" s="56"/>
      <c r="Q564" s="52"/>
      <c r="R564" s="52"/>
      <c r="S564" s="52"/>
      <c r="T564" s="56"/>
      <c r="U564" s="56"/>
      <c r="V564" s="56"/>
      <c r="W564" s="56"/>
      <c r="X564" s="56"/>
      <c r="Y564" s="56"/>
      <c r="Z564" s="56"/>
      <c r="AA564" s="56"/>
      <c r="AB564" s="56"/>
      <c r="AC564" s="56"/>
      <c r="AD564" s="56"/>
      <c r="AE564" s="56"/>
      <c r="AF564" s="28">
        <f t="shared" si="45"/>
        <v>9.0937899999999985</v>
      </c>
      <c r="AG564" s="28"/>
      <c r="AH564" s="28"/>
      <c r="AI564" s="46" t="s">
        <v>1</v>
      </c>
      <c r="AJ564" s="46" t="str">
        <f>IF(I564&lt;&gt;"","-" &amp;TEXT([1]comp!$I564,"0.#") &amp;TEXT(I$1,0),"")</f>
        <v>-8.6Al</v>
      </c>
      <c r="AK564" s="46" t="str">
        <f>IF(K564&lt;&gt;"","-" &amp;TEXT(comp[[#This Row],[W]],"0.#") &amp;TEXT(K$1,0),"")</f>
        <v>-6.6W</v>
      </c>
      <c r="AL564" s="46" t="str">
        <f>IF(H564&lt;&gt;"","-" &amp;TEXT(comp[[#This Row],[Ni]],"0.#") &amp;TEXT(H$1,0),"")</f>
        <v/>
      </c>
      <c r="AM564" s="46" t="str">
        <f>IF(J564&lt;&gt;"","-" &amp;TEXT(comp[[#This Row],[Cr]],"0.#") &amp;TEXT(J$1,0),"")</f>
        <v/>
      </c>
      <c r="AN564" s="46" t="str">
        <f>IF(M564&lt;&gt;"","-" &amp;TEXT(comp[[#This Row],[Ta]],"0.#") &amp;TEXT(M$1,0),"")</f>
        <v>-1.7Ta</v>
      </c>
      <c r="AO564" s="46" t="str">
        <f>IF(N564&lt;&gt;"","-" &amp;TEXT(comp[[#This Row],[Nb]],"0.#") &amp;TEXT(N$1,0),"")</f>
        <v/>
      </c>
      <c r="AP564" s="46" t="str">
        <f>IF(O564&lt;&gt;"","-" &amp;TEXT(comp[[#This Row],[V]],"0.#") &amp;TEXT(O$1,0),"")</f>
        <v/>
      </c>
      <c r="AQ564" s="46" t="str">
        <f>IF(L564&lt;&gt;"","-" &amp;TEXT(comp[[#This Row],[Ti]],"0.#") &amp;TEXT(L$1,0),"")</f>
        <v>-2.Ti</v>
      </c>
      <c r="AR564" s="46" t="str">
        <f>IF(P564&lt;&gt;"","-" &amp;TEXT(comp[[#This Row],[Mo]],"0.#") &amp;TEXT(P$1,0),"")</f>
        <v/>
      </c>
      <c r="AS564" s="46" t="str">
        <f>IF(Q564&lt;&gt;"","-" &amp;TEXT(comp[[#This Row],[C]],"0.##") &amp;TEXT(Q$1,0),"")</f>
        <v/>
      </c>
      <c r="AT564" s="46" t="str">
        <f>IF(R564&lt;&gt;"","-" &amp;TEXT(comp[[#This Row],[Zr]],"0.##") &amp;TEXT(R$1,0),"")</f>
        <v/>
      </c>
      <c r="AU564" s="46" t="str">
        <f>IF(S564&lt;&gt;"","-" &amp;TEXT(comp[[#This Row],[B]],"0.##") &amp;TEXT(S$1,0),"")</f>
        <v/>
      </c>
      <c r="AV564" s="46" t="str">
        <f>IF(T564&lt;&gt;"","-" &amp;TEXT(comp[[#This Row],[Ir]],"0.#") &amp;TEXT(T$1,0),"")</f>
        <v/>
      </c>
      <c r="AW564" s="46" t="str">
        <f>IF(U564&lt;&gt;"","-" &amp;TEXT(comp[[#This Row],[Re]],"0.#") &amp;TEXT(U$1,0),"")</f>
        <v/>
      </c>
      <c r="AX564" s="46" t="str">
        <f>IF(V564&lt;&gt;"","-" &amp;TEXT(comp[[#This Row],[Si]],"0.#") &amp;TEXT(V$1,0),"")</f>
        <v/>
      </c>
      <c r="AY564" s="46" t="str">
        <f>IF(W564&lt;&gt;"","-" &amp;TEXT(comp[[#This Row],[Fe]],"0.#") &amp;TEXT(W$1,0),"")</f>
        <v/>
      </c>
      <c r="AZ564" s="46" t="str">
        <f>IF(X564&lt;&gt;"","-" &amp;TEXT(comp[[#This Row],[Y]],"0.#") &amp;TEXT(X$1,0),"")</f>
        <v/>
      </c>
      <c r="BA564" s="46" t="str">
        <f>IF(Y564&lt;&gt;"","-" &amp;TEXT(comp[[#This Row],[Hf]],"0.#") &amp;TEXT(Y$1,0),"")</f>
        <v/>
      </c>
      <c r="BB564" s="46" t="str">
        <f>IF(Z564&lt;&gt;"","-" &amp;TEXT(comp[[#This Row],[Ge]],"0.#") &amp;TEXT(Z$1,0),"")</f>
        <v/>
      </c>
      <c r="BC564" s="46" t="str">
        <f>IF(AA564&lt;&gt;"","-" &amp;TEXT(comp[[#This Row],[Mn]],"0.#") &amp;TEXT(AA$1,0),"")</f>
        <v/>
      </c>
      <c r="BD564" s="46" t="str">
        <f>IF(AB564&lt;&gt;"","-" &amp;TEXT(comp[[#This Row],[Sc]],"0.#") &amp;TEXT(AB$1,0),"")</f>
        <v/>
      </c>
      <c r="BE564" s="46" t="str">
        <f>IF(AC564&lt;&gt;"","-" &amp;TEXT(comp[[#This Row],[Ru]],"0.#") &amp;TEXT(AC$1,0),"")</f>
        <v/>
      </c>
      <c r="BF564" s="46" t="str">
        <f>IF(AD564&lt;&gt;"","-" &amp;TEXT(comp[[#This Row],[Ce]],"0.#") &amp;TEXT(AD$1,0),"")</f>
        <v/>
      </c>
      <c r="BG564" s="46" t="str">
        <f>IF(AE564&lt;&gt;"","-" &amp;TEXT([1]comp!$AE564,"0.#") &amp;TEXT(AE$1,0),"")</f>
        <v/>
      </c>
      <c r="BH564" s="28" t="str">
        <f>[1]comp!$D564 &amp; [1]comp!$E564</f>
        <v>Alloy TaTi-AXue, F., Zhou, H. J. &amp; Feng, Q. Improved High-Temperature Microstructural Stability and Creep Property of Novel Co-Base Single-Crystal Alloys Containing Ta and Ti. JOM 66, 2486–2494 (2014).</v>
      </c>
      <c r="BI564" s="36" t="str">
        <f t="shared" si="43"/>
        <v>Co-8.6Al-6.6W-2.Ti-1.7Ta</v>
      </c>
      <c r="BJ564" s="28" t="s">
        <v>1873</v>
      </c>
      <c r="BK564" t="str">
        <f t="shared" si="44"/>
        <v>-8.6Al-6.6W-1.7Ta-2.Ti</v>
      </c>
      <c r="BL564"/>
      <c r="BM564"/>
      <c r="BN564"/>
      <c r="BO564"/>
    </row>
    <row r="565" spans="1:67" s="44" customFormat="1" x14ac:dyDescent="0.3">
      <c r="A565" s="26" t="str">
        <f t="shared" si="46"/>
        <v>Co-7.Al-8.W</v>
      </c>
      <c r="B565" s="38" t="s">
        <v>1484</v>
      </c>
      <c r="C565" s="38" t="s">
        <v>3151</v>
      </c>
      <c r="D565" s="37" t="s">
        <v>1045</v>
      </c>
      <c r="E565" s="31" t="s">
        <v>1044</v>
      </c>
      <c r="F565" s="31">
        <v>602</v>
      </c>
      <c r="G565" s="54">
        <f t="shared" si="47"/>
        <v>85</v>
      </c>
      <c r="H565" s="55"/>
      <c r="I565" s="55">
        <v>7</v>
      </c>
      <c r="J565" s="55"/>
      <c r="K565" s="55">
        <v>8</v>
      </c>
      <c r="L565" s="55"/>
      <c r="M565" s="55"/>
      <c r="N565" s="55"/>
      <c r="O565" s="55"/>
      <c r="P565" s="55"/>
      <c r="Q565" s="51"/>
      <c r="R565" s="51"/>
      <c r="S565" s="51"/>
      <c r="T565" s="55"/>
      <c r="U565" s="55"/>
      <c r="V565" s="55"/>
      <c r="W565" s="55"/>
      <c r="X565" s="55"/>
      <c r="Y565" s="55"/>
      <c r="Z565" s="55"/>
      <c r="AA565" s="55"/>
      <c r="AB565" s="55"/>
      <c r="AC565" s="55"/>
      <c r="AD565" s="55"/>
      <c r="AE565" s="55"/>
      <c r="AF565" s="31">
        <f t="shared" si="45"/>
        <v>9.2940000000000005</v>
      </c>
      <c r="AG565" s="31"/>
      <c r="AH565" s="31" t="s">
        <v>659</v>
      </c>
      <c r="AI565" s="46" t="s">
        <v>1</v>
      </c>
      <c r="AJ565" s="46" t="str">
        <f>IF(I565&lt;&gt;"","-" &amp;TEXT([1]comp!$I565,"0.#") &amp;TEXT(I$1,0),"")</f>
        <v>-7.Al</v>
      </c>
      <c r="AK565" s="46" t="str">
        <f>IF(K565&lt;&gt;"","-" &amp;TEXT(comp[[#This Row],[W]],"0.#") &amp;TEXT(K$1,0),"")</f>
        <v>-8.W</v>
      </c>
      <c r="AL565" s="46" t="str">
        <f>IF(H565&lt;&gt;"","-" &amp;TEXT(comp[[#This Row],[Ni]],"0.#") &amp;TEXT(H$1,0),"")</f>
        <v/>
      </c>
      <c r="AM565" s="46" t="str">
        <f>IF(J565&lt;&gt;"","-" &amp;TEXT(comp[[#This Row],[Cr]],"0.#") &amp;TEXT(J$1,0),"")</f>
        <v/>
      </c>
      <c r="AN565" s="46" t="str">
        <f>IF(M565&lt;&gt;"","-" &amp;TEXT(comp[[#This Row],[Ta]],"0.#") &amp;TEXT(M$1,0),"")</f>
        <v/>
      </c>
      <c r="AO565" s="46" t="str">
        <f>IF(N565&lt;&gt;"","-" &amp;TEXT(comp[[#This Row],[Nb]],"0.#") &amp;TEXT(N$1,0),"")</f>
        <v/>
      </c>
      <c r="AP565" s="46" t="str">
        <f>IF(O565&lt;&gt;"","-" &amp;TEXT(comp[[#This Row],[V]],"0.#") &amp;TEXT(O$1,0),"")</f>
        <v/>
      </c>
      <c r="AQ565" s="46" t="str">
        <f>IF(L565&lt;&gt;"","-" &amp;TEXT(comp[[#This Row],[Ti]],"0.#") &amp;TEXT(L$1,0),"")</f>
        <v/>
      </c>
      <c r="AR565" s="46" t="str">
        <f>IF(P565&lt;&gt;"","-" &amp;TEXT(comp[[#This Row],[Mo]],"0.#") &amp;TEXT(P$1,0),"")</f>
        <v/>
      </c>
      <c r="AS565" s="46" t="str">
        <f>IF(Q565&lt;&gt;"","-" &amp;TEXT(comp[[#This Row],[C]],"0.##") &amp;TEXT(Q$1,0),"")</f>
        <v/>
      </c>
      <c r="AT565" s="46" t="str">
        <f>IF(R565&lt;&gt;"","-" &amp;TEXT(comp[[#This Row],[Zr]],"0.##") &amp;TEXT(R$1,0),"")</f>
        <v/>
      </c>
      <c r="AU565" s="46" t="str">
        <f>IF(S565&lt;&gt;"","-" &amp;TEXT(comp[[#This Row],[B]],"0.##") &amp;TEXT(S$1,0),"")</f>
        <v/>
      </c>
      <c r="AV565" s="46" t="str">
        <f>IF(T565&lt;&gt;"","-" &amp;TEXT(comp[[#This Row],[Ir]],"0.#") &amp;TEXT(T$1,0),"")</f>
        <v/>
      </c>
      <c r="AW565" s="46" t="str">
        <f>IF(U565&lt;&gt;"","-" &amp;TEXT(comp[[#This Row],[Re]],"0.#") &amp;TEXT(U$1,0),"")</f>
        <v/>
      </c>
      <c r="AX565" s="46" t="str">
        <f>IF(V565&lt;&gt;"","-" &amp;TEXT(comp[[#This Row],[Si]],"0.#") &amp;TEXT(V$1,0),"")</f>
        <v/>
      </c>
      <c r="AY565" s="46" t="str">
        <f>IF(W565&lt;&gt;"","-" &amp;TEXT(comp[[#This Row],[Fe]],"0.#") &amp;TEXT(W$1,0),"")</f>
        <v/>
      </c>
      <c r="AZ565" s="46" t="str">
        <f>IF(X565&lt;&gt;"","-" &amp;TEXT(comp[[#This Row],[Y]],"0.#") &amp;TEXT(X$1,0),"")</f>
        <v/>
      </c>
      <c r="BA565" s="46" t="str">
        <f>IF(Y565&lt;&gt;"","-" &amp;TEXT(comp[[#This Row],[Hf]],"0.#") &amp;TEXT(Y$1,0),"")</f>
        <v/>
      </c>
      <c r="BB565" s="46" t="str">
        <f>IF(Z565&lt;&gt;"","-" &amp;TEXT(comp[[#This Row],[Ge]],"0.#") &amp;TEXT(Z$1,0),"")</f>
        <v/>
      </c>
      <c r="BC565" s="46" t="str">
        <f>IF(AA565&lt;&gt;"","-" &amp;TEXT(comp[[#This Row],[Mn]],"0.#") &amp;TEXT(AA$1,0),"")</f>
        <v/>
      </c>
      <c r="BD565" s="46" t="str">
        <f>IF(AB565&lt;&gt;"","-" &amp;TEXT(comp[[#This Row],[Sc]],"0.#") &amp;TEXT(AB$1,0),"")</f>
        <v/>
      </c>
      <c r="BE565" s="46" t="str">
        <f>IF(AC565&lt;&gt;"","-" &amp;TEXT(comp[[#This Row],[Ru]],"0.#") &amp;TEXT(AC$1,0),"")</f>
        <v/>
      </c>
      <c r="BF565" s="46" t="str">
        <f>IF(AD565&lt;&gt;"","-" &amp;TEXT(comp[[#This Row],[Ce]],"0.#") &amp;TEXT(AD$1,0),"")</f>
        <v/>
      </c>
      <c r="BG565" s="46" t="str">
        <f>IF(AE565&lt;&gt;"","-" &amp;TEXT([1]comp!$AE565,"0.#") &amp;TEXT(AE$1,0),"")</f>
        <v/>
      </c>
      <c r="BH565" s="31" t="str">
        <f>[1]comp!$D565 &amp; [1]comp!$E565</f>
        <v>alloy baseXue, F., Zhou, H. J. &amp; Feng, Q. Improved High-Temperature Microstructural Stability and Creep Property of Novel Co-Base Single-Crystal Alloys Containing Ta and Ti. JOM 66, 2486–2494 (2014).</v>
      </c>
      <c r="BI565" s="73" t="str">
        <f t="shared" si="43"/>
        <v>Co-7.Al-8.W</v>
      </c>
      <c r="BJ565" s="31" t="s">
        <v>1871</v>
      </c>
      <c r="BK565" t="str">
        <f t="shared" si="44"/>
        <v>-7.Al-8.W</v>
      </c>
      <c r="BL565"/>
      <c r="BM565"/>
      <c r="BN565"/>
      <c r="BO565"/>
    </row>
    <row r="566" spans="1:67" s="44" customFormat="1" x14ac:dyDescent="0.3">
      <c r="A566" s="26" t="str">
        <f>TEXT(AI566,0) &amp;TEXT(AL566,0) &amp;TEXT(AY566,0) &amp;TEXT(AJ566,0) &amp;TEXT(AM566,0) &amp;TEXT(AK566,0) &amp;TEXT(AQ566,0) &amp;TEXT(AN566,0) &amp;TEXT(AO566,0) &amp;TEXT(AP566,0) &amp;TEXT(AR566,0)&amp;TEXT(AV566,0) &amp;TEXT(AW566,0) &amp;TEXT(AX566,0) &amp;TEXT(BA566,0)  &amp;TEXT(BB566,0) &amp;TEXT(BC566,0) &amp;TEXT(BD566,0) &amp;TEXT(BE566,0) &amp;TEXT(BF566,0) &amp;TEXT(AS566,0) &amp;TEXT(AT566,0) &amp;TEXT(AU566,0) &amp;TEXT(AZ566,0)</f>
        <v>Co-7.Al-8.W-1.Ta</v>
      </c>
      <c r="B566" s="38" t="s">
        <v>1484</v>
      </c>
      <c r="C566" s="38" t="s">
        <v>3152</v>
      </c>
      <c r="D566" s="37" t="s">
        <v>1046</v>
      </c>
      <c r="E566" s="31" t="s">
        <v>1044</v>
      </c>
      <c r="F566" s="31">
        <v>603</v>
      </c>
      <c r="G566" s="54">
        <f t="shared" si="47"/>
        <v>84</v>
      </c>
      <c r="H566" s="55"/>
      <c r="I566" s="55">
        <v>7</v>
      </c>
      <c r="J566" s="55"/>
      <c r="K566" s="55">
        <v>8</v>
      </c>
      <c r="L566" s="55"/>
      <c r="M566" s="55">
        <v>1</v>
      </c>
      <c r="N566" s="55"/>
      <c r="O566" s="55"/>
      <c r="P566" s="55"/>
      <c r="Q566" s="51"/>
      <c r="R566" s="51"/>
      <c r="S566" s="51"/>
      <c r="T566" s="55"/>
      <c r="U566" s="55"/>
      <c r="V566" s="55"/>
      <c r="W566" s="55"/>
      <c r="X566" s="55"/>
      <c r="Y566" s="55"/>
      <c r="Z566" s="55"/>
      <c r="AA566" s="55"/>
      <c r="AB566" s="55"/>
      <c r="AC566" s="55"/>
      <c r="AD566" s="55"/>
      <c r="AE566" s="55"/>
      <c r="AF566" s="31">
        <f t="shared" si="45"/>
        <v>9.3714999999999993</v>
      </c>
      <c r="AG566" s="31"/>
      <c r="AH566" s="31" t="s">
        <v>659</v>
      </c>
      <c r="AI566" s="46" t="s">
        <v>1</v>
      </c>
      <c r="AJ566" s="46" t="str">
        <f>IF(I566&lt;&gt;"","-" &amp;TEXT([1]comp!$I566,"0.#") &amp;TEXT(I$1,0),"")</f>
        <v>-7.Al</v>
      </c>
      <c r="AK566" s="46" t="str">
        <f>IF(K566&lt;&gt;"","-" &amp;TEXT(comp[[#This Row],[W]],"0.#") &amp;TEXT(K$1,0),"")</f>
        <v>-8.W</v>
      </c>
      <c r="AL566" s="46" t="str">
        <f>IF(H566&lt;&gt;"","-" &amp;TEXT(comp[[#This Row],[Ni]],"0.#") &amp;TEXT(H$1,0),"")</f>
        <v/>
      </c>
      <c r="AM566" s="46" t="str">
        <f>IF(J566&lt;&gt;"","-" &amp;TEXT(comp[[#This Row],[Cr]],"0.#") &amp;TEXT(J$1,0),"")</f>
        <v/>
      </c>
      <c r="AN566" s="46" t="str">
        <f>IF(M566&lt;&gt;"","-" &amp;TEXT(comp[[#This Row],[Ta]],"0.#") &amp;TEXT(M$1,0),"")</f>
        <v>-1.Ta</v>
      </c>
      <c r="AO566" s="46" t="str">
        <f>IF(N566&lt;&gt;"","-" &amp;TEXT(comp[[#This Row],[Nb]],"0.#") &amp;TEXT(N$1,0),"")</f>
        <v/>
      </c>
      <c r="AP566" s="46" t="str">
        <f>IF(O566&lt;&gt;"","-" &amp;TEXT(comp[[#This Row],[V]],"0.#") &amp;TEXT(O$1,0),"")</f>
        <v/>
      </c>
      <c r="AQ566" s="46" t="str">
        <f>IF(L566&lt;&gt;"","-" &amp;TEXT(comp[[#This Row],[Ti]],"0.#") &amp;TEXT(L$1,0),"")</f>
        <v/>
      </c>
      <c r="AR566" s="46" t="str">
        <f>IF(P566&lt;&gt;"","-" &amp;TEXT(comp[[#This Row],[Mo]],"0.#") &amp;TEXT(P$1,0),"")</f>
        <v/>
      </c>
      <c r="AS566" s="46" t="str">
        <f>IF(Q566&lt;&gt;"","-" &amp;TEXT(comp[[#This Row],[C]],"0.##") &amp;TEXT(Q$1,0),"")</f>
        <v/>
      </c>
      <c r="AT566" s="46" t="str">
        <f>IF(R566&lt;&gt;"","-" &amp;TEXT(comp[[#This Row],[Zr]],"0.##") &amp;TEXT(R$1,0),"")</f>
        <v/>
      </c>
      <c r="AU566" s="46" t="str">
        <f>IF(S566&lt;&gt;"","-" &amp;TEXT(comp[[#This Row],[B]],"0.##") &amp;TEXT(S$1,0),"")</f>
        <v/>
      </c>
      <c r="AV566" s="46" t="str">
        <f>IF(T566&lt;&gt;"","-" &amp;TEXT(comp[[#This Row],[Ir]],"0.#") &amp;TEXT(T$1,0),"")</f>
        <v/>
      </c>
      <c r="AW566" s="46" t="str">
        <f>IF(U566&lt;&gt;"","-" &amp;TEXT(comp[[#This Row],[Re]],"0.#") &amp;TEXT(U$1,0),"")</f>
        <v/>
      </c>
      <c r="AX566" s="46" t="str">
        <f>IF(V566&lt;&gt;"","-" &amp;TEXT(comp[[#This Row],[Si]],"0.#") &amp;TEXT(V$1,0),"")</f>
        <v/>
      </c>
      <c r="AY566" s="46" t="str">
        <f>IF(W566&lt;&gt;"","-" &amp;TEXT(comp[[#This Row],[Fe]],"0.#") &amp;TEXT(W$1,0),"")</f>
        <v/>
      </c>
      <c r="AZ566" s="46" t="str">
        <f>IF(X566&lt;&gt;"","-" &amp;TEXT(comp[[#This Row],[Y]],"0.#") &amp;TEXT(X$1,0),"")</f>
        <v/>
      </c>
      <c r="BA566" s="46" t="str">
        <f>IF(Y566&lt;&gt;"","-" &amp;TEXT(comp[[#This Row],[Hf]],"0.#") &amp;TEXT(Y$1,0),"")</f>
        <v/>
      </c>
      <c r="BB566" s="46" t="str">
        <f>IF(Z566&lt;&gt;"","-" &amp;TEXT(comp[[#This Row],[Ge]],"0.#") &amp;TEXT(Z$1,0),"")</f>
        <v/>
      </c>
      <c r="BC566" s="46" t="str">
        <f>IF(AA566&lt;&gt;"","-" &amp;TEXT(comp[[#This Row],[Mn]],"0.#") &amp;TEXT(AA$1,0),"")</f>
        <v/>
      </c>
      <c r="BD566" s="46" t="str">
        <f>IF(AB566&lt;&gt;"","-" &amp;TEXT(comp[[#This Row],[Sc]],"0.#") &amp;TEXT(AB$1,0),"")</f>
        <v/>
      </c>
      <c r="BE566" s="46" t="str">
        <f>IF(AC566&lt;&gt;"","-" &amp;TEXT(comp[[#This Row],[Ru]],"0.#") &amp;TEXT(AC$1,0),"")</f>
        <v/>
      </c>
      <c r="BF566" s="46" t="str">
        <f>IF(AD566&lt;&gt;"","-" &amp;TEXT(comp[[#This Row],[Ce]],"0.#") &amp;TEXT(AD$1,0),"")</f>
        <v/>
      </c>
      <c r="BG566" s="46" t="str">
        <f>IF(AE566&lt;&gt;"","-" &amp;TEXT([1]comp!$AE566,"0.#") &amp;TEXT(AE$1,0),"")</f>
        <v/>
      </c>
      <c r="BH566" s="31" t="str">
        <f>[1]comp!$D566 &amp; [1]comp!$E566</f>
        <v>Alloy TaXue, F., Zhou, H. J. &amp; Feng, Q. Improved High-Temperature Microstructural Stability and Creep Property of Novel Co-Base Single-Crystal Alloys Containing Ta and Ti. JOM 66, 2486–2494 (2014).</v>
      </c>
      <c r="BI566" s="73" t="str">
        <f t="shared" si="43"/>
        <v>Co-7.Al-8.W-1.Ta</v>
      </c>
      <c r="BJ566" s="31" t="s">
        <v>1872</v>
      </c>
      <c r="BK566" t="str">
        <f t="shared" si="44"/>
        <v>-7.Al-8.W-1.Ta</v>
      </c>
      <c r="BL566"/>
      <c r="BM566"/>
      <c r="BN566"/>
      <c r="BO566"/>
    </row>
    <row r="567" spans="1:67" s="44" customFormat="1" x14ac:dyDescent="0.3">
      <c r="A567" s="26" t="str">
        <f t="shared" si="46"/>
        <v>Co-6.5Al-6.W-2.3Ti</v>
      </c>
      <c r="B567" s="30" t="s">
        <v>1483</v>
      </c>
      <c r="C567" s="30" t="s">
        <v>3153</v>
      </c>
      <c r="D567" s="34" t="s">
        <v>1083</v>
      </c>
      <c r="E567" s="33" t="s">
        <v>1081</v>
      </c>
      <c r="F567" s="28">
        <v>606</v>
      </c>
      <c r="G567" s="54">
        <f t="shared" si="47"/>
        <v>85.2</v>
      </c>
      <c r="H567" s="56"/>
      <c r="I567" s="56">
        <v>6.5</v>
      </c>
      <c r="J567" s="56"/>
      <c r="K567" s="56">
        <v>6</v>
      </c>
      <c r="L567" s="56">
        <v>2.2999999999999998</v>
      </c>
      <c r="M567" s="56"/>
      <c r="N567" s="56"/>
      <c r="O567" s="56"/>
      <c r="P567" s="56"/>
      <c r="Q567" s="52"/>
      <c r="R567" s="52"/>
      <c r="S567" s="52"/>
      <c r="T567" s="56"/>
      <c r="U567" s="56"/>
      <c r="V567" s="56"/>
      <c r="W567" s="56"/>
      <c r="X567" s="56"/>
      <c r="Y567" s="56"/>
      <c r="Z567" s="56"/>
      <c r="AA567" s="56"/>
      <c r="AB567" s="56"/>
      <c r="AC567" s="56"/>
      <c r="AD567" s="56"/>
      <c r="AE567" s="56"/>
      <c r="AF567" s="28">
        <f t="shared" si="45"/>
        <v>9.0169610000000002</v>
      </c>
      <c r="AG567" s="28"/>
      <c r="AH567" s="28"/>
      <c r="AI567" s="46" t="s">
        <v>1</v>
      </c>
      <c r="AJ567" s="46" t="str">
        <f>IF(I567&lt;&gt;"","-" &amp;TEXT([1]comp!$I567,"0.#") &amp;TEXT(I$1,0),"")</f>
        <v>-6.5Al</v>
      </c>
      <c r="AK567" s="46" t="str">
        <f>IF(K567&lt;&gt;"","-" &amp;TEXT(comp[[#This Row],[W]],"0.#") &amp;TEXT(K$1,0),"")</f>
        <v>-6.W</v>
      </c>
      <c r="AL567" s="46" t="str">
        <f>IF(H567&lt;&gt;"","-" &amp;TEXT(comp[[#This Row],[Ni]],"0.#") &amp;TEXT(H$1,0),"")</f>
        <v/>
      </c>
      <c r="AM567" s="46" t="str">
        <f>IF(J567&lt;&gt;"","-" &amp;TEXT(comp[[#This Row],[Cr]],"0.#") &amp;TEXT(J$1,0),"")</f>
        <v/>
      </c>
      <c r="AN567" s="46" t="str">
        <f>IF(M567&lt;&gt;"","-" &amp;TEXT(comp[[#This Row],[Ta]],"0.#") &amp;TEXT(M$1,0),"")</f>
        <v/>
      </c>
      <c r="AO567" s="46" t="str">
        <f>IF(N567&lt;&gt;"","-" &amp;TEXT(comp[[#This Row],[Nb]],"0.#") &amp;TEXT(N$1,0),"")</f>
        <v/>
      </c>
      <c r="AP567" s="46" t="str">
        <f>IF(O567&lt;&gt;"","-" &amp;TEXT(comp[[#This Row],[V]],"0.#") &amp;TEXT(O$1,0),"")</f>
        <v/>
      </c>
      <c r="AQ567" s="46" t="str">
        <f>IF(L567&lt;&gt;"","-" &amp;TEXT(comp[[#This Row],[Ti]],"0.#") &amp;TEXT(L$1,0),"")</f>
        <v>-2.3Ti</v>
      </c>
      <c r="AR567" s="46" t="str">
        <f>IF(P567&lt;&gt;"","-" &amp;TEXT(comp[[#This Row],[Mo]],"0.#") &amp;TEXT(P$1,0),"")</f>
        <v/>
      </c>
      <c r="AS567" s="46" t="str">
        <f>IF(Q567&lt;&gt;"","-" &amp;TEXT(comp[[#This Row],[C]],"0.##") &amp;TEXT(Q$1,0),"")</f>
        <v/>
      </c>
      <c r="AT567" s="46" t="str">
        <f>IF(R567&lt;&gt;"","-" &amp;TEXT(comp[[#This Row],[Zr]],"0.##") &amp;TEXT(R$1,0),"")</f>
        <v/>
      </c>
      <c r="AU567" s="46" t="str">
        <f>IF(S567&lt;&gt;"","-" &amp;TEXT(comp[[#This Row],[B]],"0.##") &amp;TEXT(S$1,0),"")</f>
        <v/>
      </c>
      <c r="AV567" s="46" t="str">
        <f>IF(T567&lt;&gt;"","-" &amp;TEXT(comp[[#This Row],[Ir]],"0.#") &amp;TEXT(T$1,0),"")</f>
        <v/>
      </c>
      <c r="AW567" s="46" t="str">
        <f>IF(U567&lt;&gt;"","-" &amp;TEXT(comp[[#This Row],[Re]],"0.#") &amp;TEXT(U$1,0),"")</f>
        <v/>
      </c>
      <c r="AX567" s="46" t="str">
        <f>IF(V567&lt;&gt;"","-" &amp;TEXT(comp[[#This Row],[Si]],"0.#") &amp;TEXT(V$1,0),"")</f>
        <v/>
      </c>
      <c r="AY567" s="46" t="str">
        <f>IF(W567&lt;&gt;"","-" &amp;TEXT(comp[[#This Row],[Fe]],"0.#") &amp;TEXT(W$1,0),"")</f>
        <v/>
      </c>
      <c r="AZ567" s="46" t="str">
        <f>IF(X567&lt;&gt;"","-" &amp;TEXT(comp[[#This Row],[Y]],"0.#") &amp;TEXT(X$1,0),"")</f>
        <v/>
      </c>
      <c r="BA567" s="46" t="str">
        <f>IF(Y567&lt;&gt;"","-" &amp;TEXT(comp[[#This Row],[Hf]],"0.#") &amp;TEXT(Y$1,0),"")</f>
        <v/>
      </c>
      <c r="BB567" s="46" t="str">
        <f>IF(Z567&lt;&gt;"","-" &amp;TEXT(comp[[#This Row],[Ge]],"0.#") &amp;TEXT(Z$1,0),"")</f>
        <v/>
      </c>
      <c r="BC567" s="46" t="str">
        <f>IF(AA567&lt;&gt;"","-" &amp;TEXT(comp[[#This Row],[Mn]],"0.#") &amp;TEXT(AA$1,0),"")</f>
        <v/>
      </c>
      <c r="BD567" s="46" t="str">
        <f>IF(AB567&lt;&gt;"","-" &amp;TEXT(comp[[#This Row],[Sc]],"0.#") &amp;TEXT(AB$1,0),"")</f>
        <v/>
      </c>
      <c r="BE567" s="46" t="str">
        <f>IF(AC567&lt;&gt;"","-" &amp;TEXT(comp[[#This Row],[Ru]],"0.#") &amp;TEXT(AC$1,0),"")</f>
        <v/>
      </c>
      <c r="BF567" s="46" t="str">
        <f>IF(AD567&lt;&gt;"","-" &amp;TEXT(comp[[#This Row],[Ce]],"0.#") &amp;TEXT(AD$1,0),"")</f>
        <v/>
      </c>
      <c r="BG567" s="46" t="str">
        <f>IF(AE567&lt;&gt;"","-" &amp;TEXT([1]comp!$AE567,"0.#") &amp;TEXT(AE$1,0),"")</f>
        <v/>
      </c>
      <c r="BH567" s="33" t="str">
        <f>[1]comp!$D567 &amp; [1]comp!$E567</f>
        <v>2Ti-2Yan, H. Y. et al. Alloying and the micromechanics of Co-Al-W-X quaternary alloys. Mater. Sci. Eng. A 613, 201–208 (2014).</v>
      </c>
      <c r="BI567" s="36" t="str">
        <f t="shared" si="43"/>
        <v>Co-6.5Al-6.W-2.3Ti</v>
      </c>
      <c r="BJ567" s="33" t="s">
        <v>1452</v>
      </c>
      <c r="BK567" t="str">
        <f t="shared" si="44"/>
        <v>-6.5Al-6.W-2.3Ti</v>
      </c>
      <c r="BL567"/>
      <c r="BM567"/>
      <c r="BN567"/>
      <c r="BO567"/>
    </row>
    <row r="568" spans="1:67" s="44" customFormat="1" x14ac:dyDescent="0.3">
      <c r="A568" s="26" t="str">
        <f t="shared" si="46"/>
        <v>Co-10.1Al-4.9W-1.7Ta</v>
      </c>
      <c r="B568" s="30" t="s">
        <v>1483</v>
      </c>
      <c r="C568" s="30" t="s">
        <v>2966</v>
      </c>
      <c r="D568" s="34" t="s">
        <v>1082</v>
      </c>
      <c r="E568" s="33" t="s">
        <v>1081</v>
      </c>
      <c r="F568" s="28">
        <v>607</v>
      </c>
      <c r="G568" s="54">
        <f t="shared" si="47"/>
        <v>83.3</v>
      </c>
      <c r="H568" s="56"/>
      <c r="I568" s="56">
        <v>10.1</v>
      </c>
      <c r="J568" s="56"/>
      <c r="K568" s="56">
        <v>4.9000000000000004</v>
      </c>
      <c r="L568" s="56"/>
      <c r="M568" s="56">
        <v>1.7</v>
      </c>
      <c r="N568" s="56"/>
      <c r="O568" s="56"/>
      <c r="P568" s="56"/>
      <c r="Q568" s="52"/>
      <c r="R568" s="52"/>
      <c r="S568" s="52"/>
      <c r="T568" s="56"/>
      <c r="U568" s="56"/>
      <c r="V568" s="56"/>
      <c r="W568" s="56"/>
      <c r="X568" s="56"/>
      <c r="Y568" s="56"/>
      <c r="Z568" s="56"/>
      <c r="AA568" s="56"/>
      <c r="AB568" s="56"/>
      <c r="AC568" s="56"/>
      <c r="AD568" s="56"/>
      <c r="AE568" s="56"/>
      <c r="AF568" s="28">
        <f t="shared" si="45"/>
        <v>8.9126999999999992</v>
      </c>
      <c r="AG568" s="28"/>
      <c r="AH568" s="28"/>
      <c r="AI568" s="46" t="s">
        <v>1</v>
      </c>
      <c r="AJ568" s="46" t="str">
        <f>IF(I568&lt;&gt;"","-" &amp;TEXT([1]comp!$I568,"0.#") &amp;TEXT(I$1,0),"")</f>
        <v>-10.1Al</v>
      </c>
      <c r="AK568" s="46" t="str">
        <f>IF(K568&lt;&gt;"","-" &amp;TEXT(comp[[#This Row],[W]],"0.#") &amp;TEXT(K$1,0),"")</f>
        <v>-4.9W</v>
      </c>
      <c r="AL568" s="46" t="str">
        <f>IF(H568&lt;&gt;"","-" &amp;TEXT(comp[[#This Row],[Ni]],"0.#") &amp;TEXT(H$1,0),"")</f>
        <v/>
      </c>
      <c r="AM568" s="46" t="str">
        <f>IF(J568&lt;&gt;"","-" &amp;TEXT(comp[[#This Row],[Cr]],"0.#") &amp;TEXT(J$1,0),"")</f>
        <v/>
      </c>
      <c r="AN568" s="46" t="str">
        <f>IF(M568&lt;&gt;"","-" &amp;TEXT(comp[[#This Row],[Ta]],"0.#") &amp;TEXT(M$1,0),"")</f>
        <v>-1.7Ta</v>
      </c>
      <c r="AO568" s="46" t="str">
        <f>IF(N568&lt;&gt;"","-" &amp;TEXT(comp[[#This Row],[Nb]],"0.#") &amp;TEXT(N$1,0),"")</f>
        <v/>
      </c>
      <c r="AP568" s="46" t="str">
        <f>IF(O568&lt;&gt;"","-" &amp;TEXT(comp[[#This Row],[V]],"0.#") &amp;TEXT(O$1,0),"")</f>
        <v/>
      </c>
      <c r="AQ568" s="46" t="str">
        <f>IF(L568&lt;&gt;"","-" &amp;TEXT(comp[[#This Row],[Ti]],"0.#") &amp;TEXT(L$1,0),"")</f>
        <v/>
      </c>
      <c r="AR568" s="46" t="str">
        <f>IF(P568&lt;&gt;"","-" &amp;TEXT(comp[[#This Row],[Mo]],"0.#") &amp;TEXT(P$1,0),"")</f>
        <v/>
      </c>
      <c r="AS568" s="46" t="str">
        <f>IF(Q568&lt;&gt;"","-" &amp;TEXT(comp[[#This Row],[C]],"0.##") &amp;TEXT(Q$1,0),"")</f>
        <v/>
      </c>
      <c r="AT568" s="46" t="str">
        <f>IF(R568&lt;&gt;"","-" &amp;TEXT(comp[[#This Row],[Zr]],"0.##") &amp;TEXT(R$1,0),"")</f>
        <v/>
      </c>
      <c r="AU568" s="46" t="str">
        <f>IF(S568&lt;&gt;"","-" &amp;TEXT(comp[[#This Row],[B]],"0.##") &amp;TEXT(S$1,0),"")</f>
        <v/>
      </c>
      <c r="AV568" s="46" t="str">
        <f>IF(T568&lt;&gt;"","-" &amp;TEXT(comp[[#This Row],[Ir]],"0.#") &amp;TEXT(T$1,0),"")</f>
        <v/>
      </c>
      <c r="AW568" s="46" t="str">
        <f>IF(U568&lt;&gt;"","-" &amp;TEXT(comp[[#This Row],[Re]],"0.#") &amp;TEXT(U$1,0),"")</f>
        <v/>
      </c>
      <c r="AX568" s="46" t="str">
        <f>IF(V568&lt;&gt;"","-" &amp;TEXT(comp[[#This Row],[Si]],"0.#") &amp;TEXT(V$1,0),"")</f>
        <v/>
      </c>
      <c r="AY568" s="46" t="str">
        <f>IF(W568&lt;&gt;"","-" &amp;TEXT(comp[[#This Row],[Fe]],"0.#") &amp;TEXT(W$1,0),"")</f>
        <v/>
      </c>
      <c r="AZ568" s="46" t="str">
        <f>IF(X568&lt;&gt;"","-" &amp;TEXT(comp[[#This Row],[Y]],"0.#") &amp;TEXT(X$1,0),"")</f>
        <v/>
      </c>
      <c r="BA568" s="46" t="str">
        <f>IF(Y568&lt;&gt;"","-" &amp;TEXT(comp[[#This Row],[Hf]],"0.#") &amp;TEXT(Y$1,0),"")</f>
        <v/>
      </c>
      <c r="BB568" s="46" t="str">
        <f>IF(Z568&lt;&gt;"","-" &amp;TEXT(comp[[#This Row],[Ge]],"0.#") &amp;TEXT(Z$1,0),"")</f>
        <v/>
      </c>
      <c r="BC568" s="46" t="str">
        <f>IF(AA568&lt;&gt;"","-" &amp;TEXT(comp[[#This Row],[Mn]],"0.#") &amp;TEXT(AA$1,0),"")</f>
        <v/>
      </c>
      <c r="BD568" s="46" t="str">
        <f>IF(AB568&lt;&gt;"","-" &amp;TEXT(comp[[#This Row],[Sc]],"0.#") &amp;TEXT(AB$1,0),"")</f>
        <v/>
      </c>
      <c r="BE568" s="46" t="str">
        <f>IF(AC568&lt;&gt;"","-" &amp;TEXT(comp[[#This Row],[Ru]],"0.#") &amp;TEXT(AC$1,0),"")</f>
        <v/>
      </c>
      <c r="BF568" s="46" t="str">
        <f>IF(AD568&lt;&gt;"","-" &amp;TEXT(comp[[#This Row],[Ce]],"0.#") &amp;TEXT(AD$1,0),"")</f>
        <v/>
      </c>
      <c r="BG568" s="46" t="str">
        <f>IF(AE568&lt;&gt;"","-" &amp;TEXT([1]comp!$AE568,"0.#") &amp;TEXT(AE$1,0),"")</f>
        <v/>
      </c>
      <c r="BH568" s="33" t="str">
        <f>[1]comp!$D568 &amp; [1]comp!$E568</f>
        <v>2Ta-2Yan, H. Y. et al. Alloying and the micromechanics of Co-Al-W-X quaternary alloys. Mater. Sci. Eng. A 613, 201–208 (2014).</v>
      </c>
      <c r="BI568" s="36" t="str">
        <f t="shared" si="43"/>
        <v>Co-10.1Al-4.9W-1.7Ta</v>
      </c>
      <c r="BJ568" s="33" t="s">
        <v>1447</v>
      </c>
      <c r="BK568" t="str">
        <f t="shared" si="44"/>
        <v>-10.1Al-4.9W-1.7Ta</v>
      </c>
      <c r="BL568"/>
      <c r="BM568"/>
      <c r="BN568"/>
      <c r="BO568"/>
    </row>
    <row r="569" spans="1:67" s="44" customFormat="1" x14ac:dyDescent="0.3">
      <c r="A569" s="26" t="str">
        <f t="shared" si="46"/>
        <v>Co-6.4Al-6.W-2.2Ti</v>
      </c>
      <c r="B569" s="38" t="s">
        <v>1484</v>
      </c>
      <c r="C569" s="38" t="s">
        <v>3154</v>
      </c>
      <c r="D569" s="37" t="s">
        <v>1060</v>
      </c>
      <c r="E569" s="31" t="s">
        <v>1066</v>
      </c>
      <c r="F569" s="31">
        <v>608</v>
      </c>
      <c r="G569" s="54">
        <f t="shared" si="47"/>
        <v>85.4</v>
      </c>
      <c r="H569" s="55"/>
      <c r="I569" s="55">
        <v>6.4</v>
      </c>
      <c r="J569" s="55"/>
      <c r="K569" s="55">
        <v>6</v>
      </c>
      <c r="L569" s="55">
        <v>2.2000000000000002</v>
      </c>
      <c r="M569" s="55"/>
      <c r="N569" s="55"/>
      <c r="O569" s="55"/>
      <c r="P569" s="55"/>
      <c r="Q569" s="51"/>
      <c r="R569" s="51"/>
      <c r="S569" s="51"/>
      <c r="T569" s="55"/>
      <c r="U569" s="55"/>
      <c r="V569" s="55"/>
      <c r="W569" s="55"/>
      <c r="X569" s="55"/>
      <c r="Y569" s="55"/>
      <c r="Z569" s="55"/>
      <c r="AA569" s="55"/>
      <c r="AB569" s="55"/>
      <c r="AC569" s="55"/>
      <c r="AD569" s="55"/>
      <c r="AE569" s="55"/>
      <c r="AF569" s="31">
        <f t="shared" si="45"/>
        <v>9.0275540000000003</v>
      </c>
      <c r="AG569" s="31">
        <v>9.16</v>
      </c>
      <c r="AH569" s="31"/>
      <c r="AI569" s="46" t="s">
        <v>1</v>
      </c>
      <c r="AJ569" s="46" t="str">
        <f>IF(I569&lt;&gt;"","-" &amp;TEXT([1]comp!$I569,"0.#") &amp;TEXT(I$1,0),"")</f>
        <v>-6.4Al</v>
      </c>
      <c r="AK569" s="46" t="str">
        <f>IF(K569&lt;&gt;"","-" &amp;TEXT(comp[[#This Row],[W]],"0.#") &amp;TEXT(K$1,0),"")</f>
        <v>-6.W</v>
      </c>
      <c r="AL569" s="46" t="str">
        <f>IF(H569&lt;&gt;"","-" &amp;TEXT(comp[[#This Row],[Ni]],"0.#") &amp;TEXT(H$1,0),"")</f>
        <v/>
      </c>
      <c r="AM569" s="46" t="str">
        <f>IF(J569&lt;&gt;"","-" &amp;TEXT(comp[[#This Row],[Cr]],"0.#") &amp;TEXT(J$1,0),"")</f>
        <v/>
      </c>
      <c r="AN569" s="46" t="str">
        <f>IF(M569&lt;&gt;"","-" &amp;TEXT(comp[[#This Row],[Ta]],"0.#") &amp;TEXT(M$1,0),"")</f>
        <v/>
      </c>
      <c r="AO569" s="46" t="str">
        <f>IF(N569&lt;&gt;"","-" &amp;TEXT(comp[[#This Row],[Nb]],"0.#") &amp;TEXT(N$1,0),"")</f>
        <v/>
      </c>
      <c r="AP569" s="46" t="str">
        <f>IF(O569&lt;&gt;"","-" &amp;TEXT(comp[[#This Row],[V]],"0.#") &amp;TEXT(O$1,0),"")</f>
        <v/>
      </c>
      <c r="AQ569" s="46" t="str">
        <f>IF(L569&lt;&gt;"","-" &amp;TEXT(comp[[#This Row],[Ti]],"0.#") &amp;TEXT(L$1,0),"")</f>
        <v>-2.2Ti</v>
      </c>
      <c r="AR569" s="46" t="str">
        <f>IF(P569&lt;&gt;"","-" &amp;TEXT(comp[[#This Row],[Mo]],"0.#") &amp;TEXT(P$1,0),"")</f>
        <v/>
      </c>
      <c r="AS569" s="46" t="str">
        <f>IF(Q569&lt;&gt;"","-" &amp;TEXT(comp[[#This Row],[C]],"0.##") &amp;TEXT(Q$1,0),"")</f>
        <v/>
      </c>
      <c r="AT569" s="46" t="str">
        <f>IF(R569&lt;&gt;"","-" &amp;TEXT(comp[[#This Row],[Zr]],"0.##") &amp;TEXT(R$1,0),"")</f>
        <v/>
      </c>
      <c r="AU569" s="46" t="str">
        <f>IF(S569&lt;&gt;"","-" &amp;TEXT(comp[[#This Row],[B]],"0.##") &amp;TEXT(S$1,0),"")</f>
        <v/>
      </c>
      <c r="AV569" s="46" t="str">
        <f>IF(T569&lt;&gt;"","-" &amp;TEXT(comp[[#This Row],[Ir]],"0.#") &amp;TEXT(T$1,0),"")</f>
        <v/>
      </c>
      <c r="AW569" s="46" t="str">
        <f>IF(U569&lt;&gt;"","-" &amp;TEXT(comp[[#This Row],[Re]],"0.#") &amp;TEXT(U$1,0),"")</f>
        <v/>
      </c>
      <c r="AX569" s="46" t="str">
        <f>IF(V569&lt;&gt;"","-" &amp;TEXT(comp[[#This Row],[Si]],"0.#") &amp;TEXT(V$1,0),"")</f>
        <v/>
      </c>
      <c r="AY569" s="46" t="str">
        <f>IF(W569&lt;&gt;"","-" &amp;TEXT(comp[[#This Row],[Fe]],"0.#") &amp;TEXT(W$1,0),"")</f>
        <v/>
      </c>
      <c r="AZ569" s="46" t="str">
        <f>IF(X569&lt;&gt;"","-" &amp;TEXT(comp[[#This Row],[Y]],"0.#") &amp;TEXT(X$1,0),"")</f>
        <v/>
      </c>
      <c r="BA569" s="46" t="str">
        <f>IF(Y569&lt;&gt;"","-" &amp;TEXT(comp[[#This Row],[Hf]],"0.#") &amp;TEXT(Y$1,0),"")</f>
        <v/>
      </c>
      <c r="BB569" s="46" t="str">
        <f>IF(Z569&lt;&gt;"","-" &amp;TEXT(comp[[#This Row],[Ge]],"0.#") &amp;TEXT(Z$1,0),"")</f>
        <v/>
      </c>
      <c r="BC569" s="46" t="str">
        <f>IF(AA569&lt;&gt;"","-" &amp;TEXT(comp[[#This Row],[Mn]],"0.#") &amp;TEXT(AA$1,0),"")</f>
        <v/>
      </c>
      <c r="BD569" s="46" t="str">
        <f>IF(AB569&lt;&gt;"","-" &amp;TEXT(comp[[#This Row],[Sc]],"0.#") &amp;TEXT(AB$1,0),"")</f>
        <v/>
      </c>
      <c r="BE569" s="46" t="str">
        <f>IF(AC569&lt;&gt;"","-" &amp;TEXT(comp[[#This Row],[Ru]],"0.#") &amp;TEXT(AC$1,0),"")</f>
        <v/>
      </c>
      <c r="BF569" s="46" t="str">
        <f>IF(AD569&lt;&gt;"","-" &amp;TEXT(comp[[#This Row],[Ce]],"0.#") &amp;TEXT(AD$1,0),"")</f>
        <v/>
      </c>
      <c r="BG569" s="46" t="str">
        <f>IF(AE569&lt;&gt;"","-" &amp;TEXT([1]comp!$AE569,"0.#") &amp;TEXT(AE$1,0),"")</f>
        <v/>
      </c>
      <c r="BH569" s="31" t="str">
        <f>[1]comp!$D569 &amp; [1]comp!$E569</f>
        <v>2TiYan, H. Y., Vorontsov, V. A. &amp; Dye, D. Alloying effects in polycrystalline γ′ strengthened Co-Al-W base alloys. Intermetallics 48, 44–53 (2014).</v>
      </c>
      <c r="BI569" s="73" t="str">
        <f t="shared" si="43"/>
        <v>Co-6.4Al-6.W-2.2Ti</v>
      </c>
      <c r="BJ569" s="31" t="s">
        <v>1890</v>
      </c>
      <c r="BK569" t="str">
        <f t="shared" si="44"/>
        <v>-6.4Al-6.W-2.2Ti</v>
      </c>
      <c r="BL569"/>
      <c r="BM569"/>
      <c r="BN569"/>
      <c r="BO569"/>
    </row>
    <row r="570" spans="1:67" s="44" customFormat="1" x14ac:dyDescent="0.3">
      <c r="A570" s="26" t="str">
        <f t="shared" si="46"/>
        <v>Co-7.3Al-6.8W</v>
      </c>
      <c r="B570" s="38" t="s">
        <v>1484</v>
      </c>
      <c r="C570" s="38" t="s">
        <v>2964</v>
      </c>
      <c r="D570" s="37" t="s">
        <v>541</v>
      </c>
      <c r="E570" s="31" t="s">
        <v>1066</v>
      </c>
      <c r="F570" s="31">
        <v>609</v>
      </c>
      <c r="G570" s="54">
        <f t="shared" si="47"/>
        <v>85.9</v>
      </c>
      <c r="H570" s="55"/>
      <c r="I570" s="55">
        <v>7.3</v>
      </c>
      <c r="J570" s="55"/>
      <c r="K570" s="55">
        <v>6.8</v>
      </c>
      <c r="L570" s="55"/>
      <c r="M570" s="55"/>
      <c r="N570" s="55"/>
      <c r="O570" s="55"/>
      <c r="P570" s="55"/>
      <c r="Q570" s="51"/>
      <c r="R570" s="51"/>
      <c r="S570" s="51"/>
      <c r="T570" s="55"/>
      <c r="U570" s="55"/>
      <c r="V570" s="55"/>
      <c r="W570" s="55"/>
      <c r="X570" s="55"/>
      <c r="Y570" s="55"/>
      <c r="Z570" s="55"/>
      <c r="AA570" s="55"/>
      <c r="AB570" s="55"/>
      <c r="AC570" s="55"/>
      <c r="AD570" s="55"/>
      <c r="AE570" s="55"/>
      <c r="AF570" s="31">
        <f t="shared" si="45"/>
        <v>9.1512000000000011</v>
      </c>
      <c r="AG570" s="31">
        <v>9.18</v>
      </c>
      <c r="AH570" s="31"/>
      <c r="AI570" s="46" t="s">
        <v>1</v>
      </c>
      <c r="AJ570" s="46" t="str">
        <f>IF(I570&lt;&gt;"","-" &amp;TEXT([1]comp!$I570,"0.#") &amp;TEXT(I$1,0),"")</f>
        <v>-7.3Al</v>
      </c>
      <c r="AK570" s="46" t="str">
        <f>IF(K570&lt;&gt;"","-" &amp;TEXT(comp[[#This Row],[W]],"0.#") &amp;TEXT(K$1,0),"")</f>
        <v>-6.8W</v>
      </c>
      <c r="AL570" s="46" t="str">
        <f>IF(H570&lt;&gt;"","-" &amp;TEXT(comp[[#This Row],[Ni]],"0.#") &amp;TEXT(H$1,0),"")</f>
        <v/>
      </c>
      <c r="AM570" s="46" t="str">
        <f>IF(J570&lt;&gt;"","-" &amp;TEXT(comp[[#This Row],[Cr]],"0.#") &amp;TEXT(J$1,0),"")</f>
        <v/>
      </c>
      <c r="AN570" s="46" t="str">
        <f>IF(M570&lt;&gt;"","-" &amp;TEXT(comp[[#This Row],[Ta]],"0.#") &amp;TEXT(M$1,0),"")</f>
        <v/>
      </c>
      <c r="AO570" s="46" t="str">
        <f>IF(N570&lt;&gt;"","-" &amp;TEXT(comp[[#This Row],[Nb]],"0.#") &amp;TEXT(N$1,0),"")</f>
        <v/>
      </c>
      <c r="AP570" s="46" t="str">
        <f>IF(O570&lt;&gt;"","-" &amp;TEXT(comp[[#This Row],[V]],"0.#") &amp;TEXT(O$1,0),"")</f>
        <v/>
      </c>
      <c r="AQ570" s="46" t="str">
        <f>IF(L570&lt;&gt;"","-" &amp;TEXT(comp[[#This Row],[Ti]],"0.#") &amp;TEXT(L$1,0),"")</f>
        <v/>
      </c>
      <c r="AR570" s="46" t="str">
        <f>IF(P570&lt;&gt;"","-" &amp;TEXT(comp[[#This Row],[Mo]],"0.#") &amp;TEXT(P$1,0),"")</f>
        <v/>
      </c>
      <c r="AS570" s="46" t="str">
        <f>IF(Q570&lt;&gt;"","-" &amp;TEXT(comp[[#This Row],[C]],"0.##") &amp;TEXT(Q$1,0),"")</f>
        <v/>
      </c>
      <c r="AT570" s="46" t="str">
        <f>IF(R570&lt;&gt;"","-" &amp;TEXT(comp[[#This Row],[Zr]],"0.##") &amp;TEXT(R$1,0),"")</f>
        <v/>
      </c>
      <c r="AU570" s="46" t="str">
        <f>IF(S570&lt;&gt;"","-" &amp;TEXT(comp[[#This Row],[B]],"0.##") &amp;TEXT(S$1,0),"")</f>
        <v/>
      </c>
      <c r="AV570" s="46" t="str">
        <f>IF(T570&lt;&gt;"","-" &amp;TEXT(comp[[#This Row],[Ir]],"0.#") &amp;TEXT(T$1,0),"")</f>
        <v/>
      </c>
      <c r="AW570" s="46" t="str">
        <f>IF(U570&lt;&gt;"","-" &amp;TEXT(comp[[#This Row],[Re]],"0.#") &amp;TEXT(U$1,0),"")</f>
        <v/>
      </c>
      <c r="AX570" s="46" t="str">
        <f>IF(V570&lt;&gt;"","-" &amp;TEXT(comp[[#This Row],[Si]],"0.#") &amp;TEXT(V$1,0),"")</f>
        <v/>
      </c>
      <c r="AY570" s="46" t="str">
        <f>IF(W570&lt;&gt;"","-" &amp;TEXT(comp[[#This Row],[Fe]],"0.#") &amp;TEXT(W$1,0),"")</f>
        <v/>
      </c>
      <c r="AZ570" s="46" t="str">
        <f>IF(X570&lt;&gt;"","-" &amp;TEXT(comp[[#This Row],[Y]],"0.#") &amp;TEXT(X$1,0),"")</f>
        <v/>
      </c>
      <c r="BA570" s="46" t="str">
        <f>IF(Y570&lt;&gt;"","-" &amp;TEXT(comp[[#This Row],[Hf]],"0.#") &amp;TEXT(Y$1,0),"")</f>
        <v/>
      </c>
      <c r="BB570" s="46" t="str">
        <f>IF(Z570&lt;&gt;"","-" &amp;TEXT(comp[[#This Row],[Ge]],"0.#") &amp;TEXT(Z$1,0),"")</f>
        <v/>
      </c>
      <c r="BC570" s="46" t="str">
        <f>IF(AA570&lt;&gt;"","-" &amp;TEXT(comp[[#This Row],[Mn]],"0.#") &amp;TEXT(AA$1,0),"")</f>
        <v/>
      </c>
      <c r="BD570" s="46" t="str">
        <f>IF(AB570&lt;&gt;"","-" &amp;TEXT(comp[[#This Row],[Sc]],"0.#") &amp;TEXT(AB$1,0),"")</f>
        <v/>
      </c>
      <c r="BE570" s="46" t="str">
        <f>IF(AC570&lt;&gt;"","-" &amp;TEXT(comp[[#This Row],[Ru]],"0.#") &amp;TEXT(AC$1,0),"")</f>
        <v/>
      </c>
      <c r="BF570" s="46" t="str">
        <f>IF(AD570&lt;&gt;"","-" &amp;TEXT(comp[[#This Row],[Ce]],"0.#") &amp;TEXT(AD$1,0),"")</f>
        <v/>
      </c>
      <c r="BG570" s="46" t="str">
        <f>IF(AE570&lt;&gt;"","-" &amp;TEXT([1]comp!$AE570,"0.#") &amp;TEXT(AE$1,0),"")</f>
        <v/>
      </c>
      <c r="BH570" s="31" t="str">
        <f>[1]comp!$D570 &amp; [1]comp!$E570</f>
        <v>BaseYan, H. Y., Vorontsov, V. A. &amp; Dye, D. Alloying effects in polycrystalline γ′ strengthened Co-Al-W base alloys. Intermetallics 48, 44–53 (2014).</v>
      </c>
      <c r="BI570" s="73" t="str">
        <f t="shared" si="43"/>
        <v>Co-7.3Al-6.8W</v>
      </c>
      <c r="BJ570" s="31" t="s">
        <v>1455</v>
      </c>
      <c r="BK570" t="str">
        <f t="shared" si="44"/>
        <v>-7.3Al-6.8W</v>
      </c>
      <c r="BL570"/>
      <c r="BM570"/>
      <c r="BN570"/>
      <c r="BO570"/>
    </row>
    <row r="571" spans="1:67" s="44" customFormat="1" x14ac:dyDescent="0.3">
      <c r="A571" s="26" t="str">
        <f t="shared" si="46"/>
        <v>Co-7.2Al-4.7W-1.8Mo</v>
      </c>
      <c r="B571" s="38" t="s">
        <v>1484</v>
      </c>
      <c r="C571" s="38" t="s">
        <v>3155</v>
      </c>
      <c r="D571" s="37" t="s">
        <v>429</v>
      </c>
      <c r="E571" s="31" t="s">
        <v>1066</v>
      </c>
      <c r="F571" s="31">
        <v>610</v>
      </c>
      <c r="G571" s="54">
        <f t="shared" si="47"/>
        <v>86.3</v>
      </c>
      <c r="H571" s="55"/>
      <c r="I571" s="55">
        <v>7.2</v>
      </c>
      <c r="J571" s="55"/>
      <c r="K571" s="55">
        <v>4.7</v>
      </c>
      <c r="L571" s="55"/>
      <c r="M571" s="55"/>
      <c r="N571" s="55"/>
      <c r="O571" s="55"/>
      <c r="P571" s="55">
        <v>1.8</v>
      </c>
      <c r="Q571" s="51"/>
      <c r="R571" s="51"/>
      <c r="S571" s="51"/>
      <c r="T571" s="55"/>
      <c r="U571" s="55"/>
      <c r="V571" s="55"/>
      <c r="W571" s="55"/>
      <c r="X571" s="55"/>
      <c r="Y571" s="55"/>
      <c r="Z571" s="55"/>
      <c r="AA571" s="55"/>
      <c r="AB571" s="55"/>
      <c r="AC571" s="55"/>
      <c r="AD571" s="55"/>
      <c r="AE571" s="55"/>
      <c r="AF571" s="31">
        <f t="shared" si="45"/>
        <v>8.9648900000000022</v>
      </c>
      <c r="AG571" s="31">
        <v>8.92</v>
      </c>
      <c r="AH571" s="31"/>
      <c r="AI571" s="46" t="s">
        <v>1</v>
      </c>
      <c r="AJ571" s="46" t="str">
        <f>IF(I571&lt;&gt;"","-" &amp;TEXT([1]comp!$I571,"0.#") &amp;TEXT(I$1,0),"")</f>
        <v>-7.2Al</v>
      </c>
      <c r="AK571" s="46" t="str">
        <f>IF(K571&lt;&gt;"","-" &amp;TEXT(comp[[#This Row],[W]],"0.#") &amp;TEXT(K$1,0),"")</f>
        <v>-4.7W</v>
      </c>
      <c r="AL571" s="46" t="str">
        <f>IF(H571&lt;&gt;"","-" &amp;TEXT(comp[[#This Row],[Ni]],"0.#") &amp;TEXT(H$1,0),"")</f>
        <v/>
      </c>
      <c r="AM571" s="46" t="str">
        <f>IF(J571&lt;&gt;"","-" &amp;TEXT(comp[[#This Row],[Cr]],"0.#") &amp;TEXT(J$1,0),"")</f>
        <v/>
      </c>
      <c r="AN571" s="46" t="str">
        <f>IF(M571&lt;&gt;"","-" &amp;TEXT(comp[[#This Row],[Ta]],"0.#") &amp;TEXT(M$1,0),"")</f>
        <v/>
      </c>
      <c r="AO571" s="46" t="str">
        <f>IF(N571&lt;&gt;"","-" &amp;TEXT(comp[[#This Row],[Nb]],"0.#") &amp;TEXT(N$1,0),"")</f>
        <v/>
      </c>
      <c r="AP571" s="46" t="str">
        <f>IF(O571&lt;&gt;"","-" &amp;TEXT(comp[[#This Row],[V]],"0.#") &amp;TEXT(O$1,0),"")</f>
        <v/>
      </c>
      <c r="AQ571" s="46" t="str">
        <f>IF(L571&lt;&gt;"","-" &amp;TEXT(comp[[#This Row],[Ti]],"0.#") &amp;TEXT(L$1,0),"")</f>
        <v/>
      </c>
      <c r="AR571" s="46" t="str">
        <f>IF(P571&lt;&gt;"","-" &amp;TEXT(comp[[#This Row],[Mo]],"0.#") &amp;TEXT(P$1,0),"")</f>
        <v>-1.8Mo</v>
      </c>
      <c r="AS571" s="46" t="str">
        <f>IF(Q571&lt;&gt;"","-" &amp;TEXT(comp[[#This Row],[C]],"0.##") &amp;TEXT(Q$1,0),"")</f>
        <v/>
      </c>
      <c r="AT571" s="46" t="str">
        <f>IF(R571&lt;&gt;"","-" &amp;TEXT(comp[[#This Row],[Zr]],"0.##") &amp;TEXT(R$1,0),"")</f>
        <v/>
      </c>
      <c r="AU571" s="46" t="str">
        <f>IF(S571&lt;&gt;"","-" &amp;TEXT(comp[[#This Row],[B]],"0.##") &amp;TEXT(S$1,0),"")</f>
        <v/>
      </c>
      <c r="AV571" s="46" t="str">
        <f>IF(T571&lt;&gt;"","-" &amp;TEXT(comp[[#This Row],[Ir]],"0.#") &amp;TEXT(T$1,0),"")</f>
        <v/>
      </c>
      <c r="AW571" s="46" t="str">
        <f>IF(U571&lt;&gt;"","-" &amp;TEXT(comp[[#This Row],[Re]],"0.#") &amp;TEXT(U$1,0),"")</f>
        <v/>
      </c>
      <c r="AX571" s="46" t="str">
        <f>IF(V571&lt;&gt;"","-" &amp;TEXT(comp[[#This Row],[Si]],"0.#") &amp;TEXT(V$1,0),"")</f>
        <v/>
      </c>
      <c r="AY571" s="46" t="str">
        <f>IF(W571&lt;&gt;"","-" &amp;TEXT(comp[[#This Row],[Fe]],"0.#") &amp;TEXT(W$1,0),"")</f>
        <v/>
      </c>
      <c r="AZ571" s="46" t="str">
        <f>IF(X571&lt;&gt;"","-" &amp;TEXT(comp[[#This Row],[Y]],"0.#") &amp;TEXT(X$1,0),"")</f>
        <v/>
      </c>
      <c r="BA571" s="46" t="str">
        <f>IF(Y571&lt;&gt;"","-" &amp;TEXT(comp[[#This Row],[Hf]],"0.#") &amp;TEXT(Y$1,0),"")</f>
        <v/>
      </c>
      <c r="BB571" s="46" t="str">
        <f>IF(Z571&lt;&gt;"","-" &amp;TEXT(comp[[#This Row],[Ge]],"0.#") &amp;TEXT(Z$1,0),"")</f>
        <v/>
      </c>
      <c r="BC571" s="46" t="str">
        <f>IF(AA571&lt;&gt;"","-" &amp;TEXT(comp[[#This Row],[Mn]],"0.#") &amp;TEXT(AA$1,0),"")</f>
        <v/>
      </c>
      <c r="BD571" s="46" t="str">
        <f>IF(AB571&lt;&gt;"","-" &amp;TEXT(comp[[#This Row],[Sc]],"0.#") &amp;TEXT(AB$1,0),"")</f>
        <v/>
      </c>
      <c r="BE571" s="46" t="str">
        <f>IF(AC571&lt;&gt;"","-" &amp;TEXT(comp[[#This Row],[Ru]],"0.#") &amp;TEXT(AC$1,0),"")</f>
        <v/>
      </c>
      <c r="BF571" s="46" t="str">
        <f>IF(AD571&lt;&gt;"","-" &amp;TEXT(comp[[#This Row],[Ce]],"0.#") &amp;TEXT(AD$1,0),"")</f>
        <v/>
      </c>
      <c r="BG571" s="46" t="str">
        <f>IF(AE571&lt;&gt;"","-" &amp;TEXT([1]comp!$AE571,"0.#") &amp;TEXT(AE$1,0),"")</f>
        <v/>
      </c>
      <c r="BH571" s="31" t="str">
        <f>[1]comp!$D571 &amp; [1]comp!$E571</f>
        <v>2MoYan, H. Y., Vorontsov, V. A. &amp; Dye, D. Alloying effects in polycrystalline γ′ strengthened Co-Al-W base alloys. Intermetallics 48, 44–53 (2014).</v>
      </c>
      <c r="BI571" s="73" t="str">
        <f t="shared" si="43"/>
        <v>Co-7.2Al-4.7W-1.8Mo</v>
      </c>
      <c r="BJ571" s="31" t="s">
        <v>1889</v>
      </c>
      <c r="BK571" t="str">
        <f t="shared" si="44"/>
        <v>-7.2Al-4.7W-1.8Mo</v>
      </c>
      <c r="BL571"/>
      <c r="BM571"/>
      <c r="BN571"/>
      <c r="BO571"/>
    </row>
    <row r="572" spans="1:67" s="44" customFormat="1" x14ac:dyDescent="0.3">
      <c r="A572" s="26" t="str">
        <f t="shared" si="46"/>
        <v>Co-7.3Al-4.8W-2.1V</v>
      </c>
      <c r="B572" s="38" t="s">
        <v>1484</v>
      </c>
      <c r="C572" s="38" t="s">
        <v>3156</v>
      </c>
      <c r="D572" s="37" t="s">
        <v>1058</v>
      </c>
      <c r="E572" s="31" t="s">
        <v>1066</v>
      </c>
      <c r="F572" s="31">
        <v>611</v>
      </c>
      <c r="G572" s="54">
        <f t="shared" si="47"/>
        <v>85.8</v>
      </c>
      <c r="H572" s="55"/>
      <c r="I572" s="55">
        <v>7.3</v>
      </c>
      <c r="J572" s="55"/>
      <c r="K572" s="55">
        <v>4.8</v>
      </c>
      <c r="L572" s="55"/>
      <c r="M572" s="55"/>
      <c r="N572" s="55"/>
      <c r="O572" s="55">
        <v>2.1</v>
      </c>
      <c r="P572" s="55"/>
      <c r="Q572" s="51"/>
      <c r="R572" s="51"/>
      <c r="S572" s="51"/>
      <c r="T572" s="55"/>
      <c r="U572" s="55"/>
      <c r="V572" s="55"/>
      <c r="W572" s="55"/>
      <c r="X572" s="55"/>
      <c r="Y572" s="55"/>
      <c r="Z572" s="55"/>
      <c r="AA572" s="55"/>
      <c r="AB572" s="55"/>
      <c r="AC572" s="55"/>
      <c r="AD572" s="55"/>
      <c r="AE572" s="55"/>
      <c r="AF572" s="31">
        <f t="shared" si="45"/>
        <v>8.8856099999999998</v>
      </c>
      <c r="AG572" s="31">
        <v>8.5</v>
      </c>
      <c r="AH572" s="31"/>
      <c r="AI572" s="46" t="s">
        <v>1</v>
      </c>
      <c r="AJ572" s="46" t="str">
        <f>IF(I572&lt;&gt;"","-" &amp;TEXT([1]comp!$I572,"0.#") &amp;TEXT(I$1,0),"")</f>
        <v>-7.3Al</v>
      </c>
      <c r="AK572" s="46" t="str">
        <f>IF(K572&lt;&gt;"","-" &amp;TEXT(comp[[#This Row],[W]],"0.#") &amp;TEXT(K$1,0),"")</f>
        <v>-4.8W</v>
      </c>
      <c r="AL572" s="46" t="str">
        <f>IF(H572&lt;&gt;"","-" &amp;TEXT(comp[[#This Row],[Ni]],"0.#") &amp;TEXT(H$1,0),"")</f>
        <v/>
      </c>
      <c r="AM572" s="46" t="str">
        <f>IF(J572&lt;&gt;"","-" &amp;TEXT(comp[[#This Row],[Cr]],"0.#") &amp;TEXT(J$1,0),"")</f>
        <v/>
      </c>
      <c r="AN572" s="46" t="str">
        <f>IF(M572&lt;&gt;"","-" &amp;TEXT(comp[[#This Row],[Ta]],"0.#") &amp;TEXT(M$1,0),"")</f>
        <v/>
      </c>
      <c r="AO572" s="46" t="str">
        <f>IF(N572&lt;&gt;"","-" &amp;TEXT(comp[[#This Row],[Nb]],"0.#") &amp;TEXT(N$1,0),"")</f>
        <v/>
      </c>
      <c r="AP572" s="46" t="str">
        <f>IF(O572&lt;&gt;"","-" &amp;TEXT(comp[[#This Row],[V]],"0.#") &amp;TEXT(O$1,0),"")</f>
        <v>-2.1V</v>
      </c>
      <c r="AQ572" s="46" t="str">
        <f>IF(L572&lt;&gt;"","-" &amp;TEXT(comp[[#This Row],[Ti]],"0.#") &amp;TEXT(L$1,0),"")</f>
        <v/>
      </c>
      <c r="AR572" s="46" t="str">
        <f>IF(P572&lt;&gt;"","-" &amp;TEXT(comp[[#This Row],[Mo]],"0.#") &amp;TEXT(P$1,0),"")</f>
        <v/>
      </c>
      <c r="AS572" s="46" t="str">
        <f>IF(Q572&lt;&gt;"","-" &amp;TEXT(comp[[#This Row],[C]],"0.##") &amp;TEXT(Q$1,0),"")</f>
        <v/>
      </c>
      <c r="AT572" s="46" t="str">
        <f>IF(R572&lt;&gt;"","-" &amp;TEXT(comp[[#This Row],[Zr]],"0.##") &amp;TEXT(R$1,0),"")</f>
        <v/>
      </c>
      <c r="AU572" s="46" t="str">
        <f>IF(S572&lt;&gt;"","-" &amp;TEXT(comp[[#This Row],[B]],"0.##") &amp;TEXT(S$1,0),"")</f>
        <v/>
      </c>
      <c r="AV572" s="46" t="str">
        <f>IF(T572&lt;&gt;"","-" &amp;TEXT(comp[[#This Row],[Ir]],"0.#") &amp;TEXT(T$1,0),"")</f>
        <v/>
      </c>
      <c r="AW572" s="46" t="str">
        <f>IF(U572&lt;&gt;"","-" &amp;TEXT(comp[[#This Row],[Re]],"0.#") &amp;TEXT(U$1,0),"")</f>
        <v/>
      </c>
      <c r="AX572" s="46" t="str">
        <f>IF(V572&lt;&gt;"","-" &amp;TEXT(comp[[#This Row],[Si]],"0.#") &amp;TEXT(V$1,0),"")</f>
        <v/>
      </c>
      <c r="AY572" s="46" t="str">
        <f>IF(W572&lt;&gt;"","-" &amp;TEXT(comp[[#This Row],[Fe]],"0.#") &amp;TEXT(W$1,0),"")</f>
        <v/>
      </c>
      <c r="AZ572" s="46" t="str">
        <f>IF(X572&lt;&gt;"","-" &amp;TEXT(comp[[#This Row],[Y]],"0.#") &amp;TEXT(X$1,0),"")</f>
        <v/>
      </c>
      <c r="BA572" s="46" t="str">
        <f>IF(Y572&lt;&gt;"","-" &amp;TEXT(comp[[#This Row],[Hf]],"0.#") &amp;TEXT(Y$1,0),"")</f>
        <v/>
      </c>
      <c r="BB572" s="46" t="str">
        <f>IF(Z572&lt;&gt;"","-" &amp;TEXT(comp[[#This Row],[Ge]],"0.#") &amp;TEXT(Z$1,0),"")</f>
        <v/>
      </c>
      <c r="BC572" s="46" t="str">
        <f>IF(AA572&lt;&gt;"","-" &amp;TEXT(comp[[#This Row],[Mn]],"0.#") &amp;TEXT(AA$1,0),"")</f>
        <v/>
      </c>
      <c r="BD572" s="46" t="str">
        <f>IF(AB572&lt;&gt;"","-" &amp;TEXT(comp[[#This Row],[Sc]],"0.#") &amp;TEXT(AB$1,0),"")</f>
        <v/>
      </c>
      <c r="BE572" s="46" t="str">
        <f>IF(AC572&lt;&gt;"","-" &amp;TEXT(comp[[#This Row],[Ru]],"0.#") &amp;TEXT(AC$1,0),"")</f>
        <v/>
      </c>
      <c r="BF572" s="46" t="str">
        <f>IF(AD572&lt;&gt;"","-" &amp;TEXT(comp[[#This Row],[Ce]],"0.#") &amp;TEXT(AD$1,0),"")</f>
        <v/>
      </c>
      <c r="BG572" s="46" t="str">
        <f>IF(AE572&lt;&gt;"","-" &amp;TEXT([1]comp!$AE572,"0.#") &amp;TEXT(AE$1,0),"")</f>
        <v/>
      </c>
      <c r="BH572" s="31" t="str">
        <f>[1]comp!$D572 &amp; [1]comp!$E572</f>
        <v>2VYan, H. Y., Vorontsov, V. A. &amp; Dye, D. Alloying effects in polycrystalline γ′ strengthened Co-Al-W base alloys. Intermetallics 48, 44–53 (2014).</v>
      </c>
      <c r="BI572" s="73" t="str">
        <f t="shared" si="43"/>
        <v>Co-7.3Al-4.8W-2.1V</v>
      </c>
      <c r="BJ572" s="31" t="s">
        <v>1891</v>
      </c>
      <c r="BK572" t="str">
        <f t="shared" si="44"/>
        <v>-7.3Al-4.8W-2.1V</v>
      </c>
      <c r="BL572"/>
      <c r="BM572"/>
      <c r="BN572"/>
      <c r="BO572"/>
    </row>
    <row r="573" spans="1:67" s="42" customFormat="1" x14ac:dyDescent="0.3">
      <c r="A573" s="26" t="str">
        <f t="shared" si="46"/>
        <v>Co-6.4Ni-7.7Al-3.W-4.2V</v>
      </c>
      <c r="B573" s="60" t="s">
        <v>1482</v>
      </c>
      <c r="C573" s="60" t="s">
        <v>3157</v>
      </c>
      <c r="D573" s="65" t="s">
        <v>1067</v>
      </c>
      <c r="E573" s="44" t="s">
        <v>1066</v>
      </c>
      <c r="F573" s="44">
        <v>614</v>
      </c>
      <c r="G573" s="54">
        <f t="shared" si="47"/>
        <v>78.7</v>
      </c>
      <c r="H573" s="54">
        <v>6.4</v>
      </c>
      <c r="I573" s="54">
        <v>7.7</v>
      </c>
      <c r="J573" s="54"/>
      <c r="K573" s="54">
        <v>3</v>
      </c>
      <c r="L573" s="54"/>
      <c r="M573" s="54"/>
      <c r="N573" s="54"/>
      <c r="O573" s="54">
        <v>4.2</v>
      </c>
      <c r="P573" s="54"/>
      <c r="Q573" s="50"/>
      <c r="R573" s="50"/>
      <c r="S573" s="50"/>
      <c r="T573" s="54"/>
      <c r="U573" s="54"/>
      <c r="V573" s="54"/>
      <c r="W573" s="54"/>
      <c r="X573" s="54"/>
      <c r="Y573" s="54"/>
      <c r="Z573" s="54"/>
      <c r="AA573" s="54"/>
      <c r="AB573" s="54"/>
      <c r="AC573" s="54"/>
      <c r="AD573" s="54"/>
      <c r="AE573" s="54"/>
      <c r="AF573" s="44">
        <f t="shared" si="45"/>
        <v>8.6164320000000014</v>
      </c>
      <c r="AG573" s="44">
        <v>8.58</v>
      </c>
      <c r="AH573" s="44"/>
      <c r="AI573" s="46" t="s">
        <v>1</v>
      </c>
      <c r="AJ573" s="46" t="str">
        <f>IF(I573&lt;&gt;"","-" &amp;TEXT([1]comp!$I573,"0.#") &amp;TEXT(I$1,0),"")</f>
        <v>-7.7Al</v>
      </c>
      <c r="AK573" s="46" t="str">
        <f>IF(K573&lt;&gt;"","-" &amp;TEXT(comp[[#This Row],[W]],"0.#") &amp;TEXT(K$1,0),"")</f>
        <v>-3.W</v>
      </c>
      <c r="AL573" s="46" t="str">
        <f>IF(H573&lt;&gt;"","-" &amp;TEXT(comp[[#This Row],[Ni]],"0.#") &amp;TEXT(H$1,0),"")</f>
        <v>-6.4Ni</v>
      </c>
      <c r="AM573" s="46" t="str">
        <f>IF(J573&lt;&gt;"","-" &amp;TEXT(comp[[#This Row],[Cr]],"0.#") &amp;TEXT(J$1,0),"")</f>
        <v/>
      </c>
      <c r="AN573" s="46" t="str">
        <f>IF(M573&lt;&gt;"","-" &amp;TEXT(comp[[#This Row],[Ta]],"0.#") &amp;TEXT(M$1,0),"")</f>
        <v/>
      </c>
      <c r="AO573" s="46" t="str">
        <f>IF(N573&lt;&gt;"","-" &amp;TEXT(comp[[#This Row],[Nb]],"0.#") &amp;TEXT(N$1,0),"")</f>
        <v/>
      </c>
      <c r="AP573" s="46" t="str">
        <f>IF(O573&lt;&gt;"","-" &amp;TEXT(comp[[#This Row],[V]],"0.#") &amp;TEXT(O$1,0),"")</f>
        <v>-4.2V</v>
      </c>
      <c r="AQ573" s="46" t="str">
        <f>IF(L573&lt;&gt;"","-" &amp;TEXT(comp[[#This Row],[Ti]],"0.#") &amp;TEXT(L$1,0),"")</f>
        <v/>
      </c>
      <c r="AR573" s="46" t="str">
        <f>IF(P573&lt;&gt;"","-" &amp;TEXT(comp[[#This Row],[Mo]],"0.#") &amp;TEXT(P$1,0),"")</f>
        <v/>
      </c>
      <c r="AS573" s="46" t="str">
        <f>IF(Q573&lt;&gt;"","-" &amp;TEXT(comp[[#This Row],[C]],"0.##") &amp;TEXT(Q$1,0),"")</f>
        <v/>
      </c>
      <c r="AT573" s="46" t="str">
        <f>IF(R573&lt;&gt;"","-" &amp;TEXT(comp[[#This Row],[Zr]],"0.##") &amp;TEXT(R$1,0),"")</f>
        <v/>
      </c>
      <c r="AU573" s="46" t="str">
        <f>IF(S573&lt;&gt;"","-" &amp;TEXT(comp[[#This Row],[B]],"0.##") &amp;TEXT(S$1,0),"")</f>
        <v/>
      </c>
      <c r="AV573" s="46" t="str">
        <f>IF(T573&lt;&gt;"","-" &amp;TEXT(comp[[#This Row],[Ir]],"0.#") &amp;TEXT(T$1,0),"")</f>
        <v/>
      </c>
      <c r="AW573" s="46" t="str">
        <f>IF(U573&lt;&gt;"","-" &amp;TEXT(comp[[#This Row],[Re]],"0.#") &amp;TEXT(U$1,0),"")</f>
        <v/>
      </c>
      <c r="AX573" s="46" t="str">
        <f>IF(V573&lt;&gt;"","-" &amp;TEXT(comp[[#This Row],[Si]],"0.#") &amp;TEXT(V$1,0),"")</f>
        <v/>
      </c>
      <c r="AY573" s="46" t="str">
        <f>IF(W573&lt;&gt;"","-" &amp;TEXT(comp[[#This Row],[Fe]],"0.#") &amp;TEXT(W$1,0),"")</f>
        <v/>
      </c>
      <c r="AZ573" s="46" t="str">
        <f>IF(X573&lt;&gt;"","-" &amp;TEXT(comp[[#This Row],[Y]],"0.#") &amp;TEXT(X$1,0),"")</f>
        <v/>
      </c>
      <c r="BA573" s="46" t="str">
        <f>IF(Y573&lt;&gt;"","-" &amp;TEXT(comp[[#This Row],[Hf]],"0.#") &amp;TEXT(Y$1,0),"")</f>
        <v/>
      </c>
      <c r="BB573" s="46" t="str">
        <f>IF(Z573&lt;&gt;"","-" &amp;TEXT(comp[[#This Row],[Ge]],"0.#") &amp;TEXT(Z$1,0),"")</f>
        <v/>
      </c>
      <c r="BC573" s="46" t="str">
        <f>IF(AA573&lt;&gt;"","-" &amp;TEXT(comp[[#This Row],[Mn]],"0.#") &amp;TEXT(AA$1,0),"")</f>
        <v/>
      </c>
      <c r="BD573" s="46" t="str">
        <f>IF(AB573&lt;&gt;"","-" &amp;TEXT(comp[[#This Row],[Sc]],"0.#") &amp;TEXT(AB$1,0),"")</f>
        <v/>
      </c>
      <c r="BE573" s="46" t="str">
        <f>IF(AC573&lt;&gt;"","-" &amp;TEXT(comp[[#This Row],[Ru]],"0.#") &amp;TEXT(AC$1,0),"")</f>
        <v/>
      </c>
      <c r="BF573" s="46" t="str">
        <f>IF(AD573&lt;&gt;"","-" &amp;TEXT(comp[[#This Row],[Ce]],"0.#") &amp;TEXT(AD$1,0),"")</f>
        <v/>
      </c>
      <c r="BG573" s="46" t="str">
        <f>IF(AE573&lt;&gt;"","-" &amp;TEXT([1]comp!$AE573,"0.#") &amp;TEXT(AE$1,0),"")</f>
        <v/>
      </c>
      <c r="BH573" s="44" t="str">
        <f>[1]comp!$D573 &amp; [1]comp!$E573</f>
        <v>6Ni-4VYan, H. Y., Vorontsov, V. A. &amp; Dye, D. Alloying effects in polycrystalline γ′ strengthened Co-Al-W base alloys. Intermetallics 48, 44–53 (2014).</v>
      </c>
      <c r="BI573" s="63" t="str">
        <f t="shared" si="43"/>
        <v>Co-6.4Ni-7.7Al-3.W-4.2V</v>
      </c>
      <c r="BJ573" s="44" t="s">
        <v>1892</v>
      </c>
      <c r="BK573" t="str">
        <f t="shared" si="44"/>
        <v>-7.7Al-3.W-6.4Ni-4.2V</v>
      </c>
      <c r="BL573"/>
      <c r="BM573"/>
      <c r="BN573"/>
      <c r="BO573"/>
    </row>
    <row r="574" spans="1:67" s="44" customFormat="1" x14ac:dyDescent="0.3">
      <c r="A574" s="26" t="str">
        <f t="shared" si="46"/>
        <v>Co-7.2Al-7.2W-0.7Si</v>
      </c>
      <c r="B574" s="38" t="s">
        <v>1484</v>
      </c>
      <c r="C574" s="38" t="s">
        <v>3158</v>
      </c>
      <c r="D574" s="37" t="s">
        <v>1068</v>
      </c>
      <c r="E574" s="31" t="s">
        <v>1066</v>
      </c>
      <c r="F574" s="31">
        <v>615</v>
      </c>
      <c r="G574" s="54">
        <f t="shared" si="47"/>
        <v>84.9</v>
      </c>
      <c r="H574" s="55"/>
      <c r="I574" s="55">
        <v>7.2</v>
      </c>
      <c r="J574" s="55"/>
      <c r="K574" s="55">
        <v>7.2</v>
      </c>
      <c r="L574" s="55"/>
      <c r="M574" s="55"/>
      <c r="N574" s="55"/>
      <c r="O574" s="55"/>
      <c r="P574" s="55"/>
      <c r="Q574" s="51"/>
      <c r="R574" s="51"/>
      <c r="S574" s="51"/>
      <c r="T574" s="55"/>
      <c r="U574" s="55"/>
      <c r="V574" s="55">
        <v>0.7</v>
      </c>
      <c r="W574" s="55"/>
      <c r="X574" s="55"/>
      <c r="Y574" s="55"/>
      <c r="Z574" s="55"/>
      <c r="AA574" s="55"/>
      <c r="AB574" s="55"/>
      <c r="AC574" s="55"/>
      <c r="AD574" s="55"/>
      <c r="AE574" s="55"/>
      <c r="AF574" s="31">
        <f t="shared" si="45"/>
        <v>9.1528100000000023</v>
      </c>
      <c r="AG574" s="31">
        <v>9.25</v>
      </c>
      <c r="AH574" s="31"/>
      <c r="AI574" s="46" t="s">
        <v>1</v>
      </c>
      <c r="AJ574" s="46" t="str">
        <f>IF(I574&lt;&gt;"","-" &amp;TEXT([1]comp!$I574,"0.#") &amp;TEXT(I$1,0),"")</f>
        <v>-7.2Al</v>
      </c>
      <c r="AK574" s="46" t="str">
        <f>IF(K574&lt;&gt;"","-" &amp;TEXT(comp[[#This Row],[W]],"0.#") &amp;TEXT(K$1,0),"")</f>
        <v>-7.2W</v>
      </c>
      <c r="AL574" s="46" t="str">
        <f>IF(H574&lt;&gt;"","-" &amp;TEXT(comp[[#This Row],[Ni]],"0.#") &amp;TEXT(H$1,0),"")</f>
        <v/>
      </c>
      <c r="AM574" s="46" t="str">
        <f>IF(J574&lt;&gt;"","-" &amp;TEXT(comp[[#This Row],[Cr]],"0.#") &amp;TEXT(J$1,0),"")</f>
        <v/>
      </c>
      <c r="AN574" s="46" t="str">
        <f>IF(M574&lt;&gt;"","-" &amp;TEXT(comp[[#This Row],[Ta]],"0.#") &amp;TEXT(M$1,0),"")</f>
        <v/>
      </c>
      <c r="AO574" s="46" t="str">
        <f>IF(N574&lt;&gt;"","-" &amp;TEXT(comp[[#This Row],[Nb]],"0.#") &amp;TEXT(N$1,0),"")</f>
        <v/>
      </c>
      <c r="AP574" s="46" t="str">
        <f>IF(O574&lt;&gt;"","-" &amp;TEXT(comp[[#This Row],[V]],"0.#") &amp;TEXT(O$1,0),"")</f>
        <v/>
      </c>
      <c r="AQ574" s="46" t="str">
        <f>IF(L574&lt;&gt;"","-" &amp;TEXT(comp[[#This Row],[Ti]],"0.#") &amp;TEXT(L$1,0),"")</f>
        <v/>
      </c>
      <c r="AR574" s="46" t="str">
        <f>IF(P574&lt;&gt;"","-" &amp;TEXT(comp[[#This Row],[Mo]],"0.#") &amp;TEXT(P$1,0),"")</f>
        <v/>
      </c>
      <c r="AS574" s="46" t="str">
        <f>IF(Q574&lt;&gt;"","-" &amp;TEXT(comp[[#This Row],[C]],"0.##") &amp;TEXT(Q$1,0),"")</f>
        <v/>
      </c>
      <c r="AT574" s="46" t="str">
        <f>IF(R574&lt;&gt;"","-" &amp;TEXT(comp[[#This Row],[Zr]],"0.##") &amp;TEXT(R$1,0),"")</f>
        <v/>
      </c>
      <c r="AU574" s="46" t="str">
        <f>IF(S574&lt;&gt;"","-" &amp;TEXT(comp[[#This Row],[B]],"0.##") &amp;TEXT(S$1,0),"")</f>
        <v/>
      </c>
      <c r="AV574" s="46" t="str">
        <f>IF(T574&lt;&gt;"","-" &amp;TEXT(comp[[#This Row],[Ir]],"0.#") &amp;TEXT(T$1,0),"")</f>
        <v/>
      </c>
      <c r="AW574" s="46" t="str">
        <f>IF(U574&lt;&gt;"","-" &amp;TEXT(comp[[#This Row],[Re]],"0.#") &amp;TEXT(U$1,0),"")</f>
        <v/>
      </c>
      <c r="AX574" s="46" t="str">
        <f>IF(V574&lt;&gt;"","-" &amp;TEXT(comp[[#This Row],[Si]],"0.#") &amp;TEXT(V$1,0),"")</f>
        <v>-0.7Si</v>
      </c>
      <c r="AY574" s="46" t="str">
        <f>IF(W574&lt;&gt;"","-" &amp;TEXT(comp[[#This Row],[Fe]],"0.#") &amp;TEXT(W$1,0),"")</f>
        <v/>
      </c>
      <c r="AZ574" s="46" t="str">
        <f>IF(X574&lt;&gt;"","-" &amp;TEXT(comp[[#This Row],[Y]],"0.#") &amp;TEXT(X$1,0),"")</f>
        <v/>
      </c>
      <c r="BA574" s="46" t="str">
        <f>IF(Y574&lt;&gt;"","-" &amp;TEXT(comp[[#This Row],[Hf]],"0.#") &amp;TEXT(Y$1,0),"")</f>
        <v/>
      </c>
      <c r="BB574" s="46" t="str">
        <f>IF(Z574&lt;&gt;"","-" &amp;TEXT(comp[[#This Row],[Ge]],"0.#") &amp;TEXT(Z$1,0),"")</f>
        <v/>
      </c>
      <c r="BC574" s="46" t="str">
        <f>IF(AA574&lt;&gt;"","-" &amp;TEXT(comp[[#This Row],[Mn]],"0.#") &amp;TEXT(AA$1,0),"")</f>
        <v/>
      </c>
      <c r="BD574" s="46" t="str">
        <f>IF(AB574&lt;&gt;"","-" &amp;TEXT(comp[[#This Row],[Sc]],"0.#") &amp;TEXT(AB$1,0),"")</f>
        <v/>
      </c>
      <c r="BE574" s="46" t="str">
        <f>IF(AC574&lt;&gt;"","-" &amp;TEXT(comp[[#This Row],[Ru]],"0.#") &amp;TEXT(AC$1,0),"")</f>
        <v/>
      </c>
      <c r="BF574" s="46" t="str">
        <f>IF(AD574&lt;&gt;"","-" &amp;TEXT(comp[[#This Row],[Ce]],"0.#") &amp;TEXT(AD$1,0),"")</f>
        <v/>
      </c>
      <c r="BG574" s="46" t="str">
        <f>IF(AE574&lt;&gt;"","-" &amp;TEXT([1]comp!$AE574,"0.#") &amp;TEXT(AE$1,0),"")</f>
        <v/>
      </c>
      <c r="BH574" s="31" t="str">
        <f>[1]comp!$D574 &amp; [1]comp!$E574</f>
        <v>1SiYan, H. Y., Vorontsov, V. A. &amp; Dye, D. Alloying effects in polycrystalline γ′ strengthened Co-Al-W base alloys. Intermetallics 48, 44–53 (2014).</v>
      </c>
      <c r="BI574" s="73" t="str">
        <f t="shared" si="43"/>
        <v>Co-7.2Al-7.2W-0.7Si</v>
      </c>
      <c r="BJ574" s="31" t="s">
        <v>1880</v>
      </c>
      <c r="BK574" t="str">
        <f t="shared" si="44"/>
        <v>-7.2Al-7.2W-0.7Si</v>
      </c>
      <c r="BL574"/>
      <c r="BM574"/>
      <c r="BN574"/>
      <c r="BO574"/>
    </row>
    <row r="575" spans="1:67" s="44" customFormat="1" x14ac:dyDescent="0.3">
      <c r="A575" s="26" t="str">
        <f t="shared" si="46"/>
        <v>Co-19.5Fe-7.3Al-7.W</v>
      </c>
      <c r="B575" s="38" t="s">
        <v>1484</v>
      </c>
      <c r="C575" s="38" t="s">
        <v>3158</v>
      </c>
      <c r="D575" s="37" t="s">
        <v>1069</v>
      </c>
      <c r="E575" s="31" t="s">
        <v>1066</v>
      </c>
      <c r="F575" s="31">
        <v>616</v>
      </c>
      <c r="G575" s="54">
        <f t="shared" si="47"/>
        <v>66.2</v>
      </c>
      <c r="H575" s="55"/>
      <c r="I575" s="55">
        <v>7.3</v>
      </c>
      <c r="J575" s="55"/>
      <c r="K575" s="55">
        <v>7</v>
      </c>
      <c r="L575" s="55"/>
      <c r="M575" s="55"/>
      <c r="N575" s="55"/>
      <c r="O575" s="55"/>
      <c r="P575" s="55"/>
      <c r="Q575" s="51"/>
      <c r="R575" s="51"/>
      <c r="S575" s="51"/>
      <c r="T575" s="55"/>
      <c r="U575" s="55"/>
      <c r="V575" s="55"/>
      <c r="W575" s="55">
        <v>19.5</v>
      </c>
      <c r="X575" s="55"/>
      <c r="Y575" s="55"/>
      <c r="Z575" s="55"/>
      <c r="AA575" s="55"/>
      <c r="AB575" s="55"/>
      <c r="AC575" s="55"/>
      <c r="AD575" s="55"/>
      <c r="AE575" s="55"/>
      <c r="AF575" s="31">
        <f t="shared" si="45"/>
        <v>8.9718300000000006</v>
      </c>
      <c r="AG575" s="31">
        <v>9.0399999999999991</v>
      </c>
      <c r="AH575" s="31"/>
      <c r="AI575" s="46" t="s">
        <v>1</v>
      </c>
      <c r="AJ575" s="46" t="str">
        <f>IF(I575&lt;&gt;"","-" &amp;TEXT([1]comp!$I575,"0.#") &amp;TEXT(I$1,0),"")</f>
        <v>-7.3Al</v>
      </c>
      <c r="AK575" s="46" t="str">
        <f>IF(K575&lt;&gt;"","-" &amp;TEXT(comp[[#This Row],[W]],"0.#") &amp;TEXT(K$1,0),"")</f>
        <v>-7.W</v>
      </c>
      <c r="AL575" s="46" t="str">
        <f>IF(H575&lt;&gt;"","-" &amp;TEXT(comp[[#This Row],[Ni]],"0.#") &amp;TEXT(H$1,0),"")</f>
        <v/>
      </c>
      <c r="AM575" s="46" t="str">
        <f>IF(J575&lt;&gt;"","-" &amp;TEXT(comp[[#This Row],[Cr]],"0.#") &amp;TEXT(J$1,0),"")</f>
        <v/>
      </c>
      <c r="AN575" s="46" t="str">
        <f>IF(M575&lt;&gt;"","-" &amp;TEXT(comp[[#This Row],[Ta]],"0.#") &amp;TEXT(M$1,0),"")</f>
        <v/>
      </c>
      <c r="AO575" s="46" t="str">
        <f>IF(N575&lt;&gt;"","-" &amp;TEXT(comp[[#This Row],[Nb]],"0.#") &amp;TEXT(N$1,0),"")</f>
        <v/>
      </c>
      <c r="AP575" s="46" t="str">
        <f>IF(O575&lt;&gt;"","-" &amp;TEXT(comp[[#This Row],[V]],"0.#") &amp;TEXT(O$1,0),"")</f>
        <v/>
      </c>
      <c r="AQ575" s="46" t="str">
        <f>IF(L575&lt;&gt;"","-" &amp;TEXT(comp[[#This Row],[Ti]],"0.#") &amp;TEXT(L$1,0),"")</f>
        <v/>
      </c>
      <c r="AR575" s="46" t="str">
        <f>IF(P575&lt;&gt;"","-" &amp;TEXT(comp[[#This Row],[Mo]],"0.#") &amp;TEXT(P$1,0),"")</f>
        <v/>
      </c>
      <c r="AS575" s="46" t="str">
        <f>IF(Q575&lt;&gt;"","-" &amp;TEXT(comp[[#This Row],[C]],"0.##") &amp;TEXT(Q$1,0),"")</f>
        <v/>
      </c>
      <c r="AT575" s="46" t="str">
        <f>IF(R575&lt;&gt;"","-" &amp;TEXT(comp[[#This Row],[Zr]],"0.##") &amp;TEXT(R$1,0),"")</f>
        <v/>
      </c>
      <c r="AU575" s="46" t="str">
        <f>IF(S575&lt;&gt;"","-" &amp;TEXT(comp[[#This Row],[B]],"0.##") &amp;TEXT(S$1,0),"")</f>
        <v/>
      </c>
      <c r="AV575" s="46" t="str">
        <f>IF(T575&lt;&gt;"","-" &amp;TEXT(comp[[#This Row],[Ir]],"0.#") &amp;TEXT(T$1,0),"")</f>
        <v/>
      </c>
      <c r="AW575" s="46" t="str">
        <f>IF(U575&lt;&gt;"","-" &amp;TEXT(comp[[#This Row],[Re]],"0.#") &amp;TEXT(U$1,0),"")</f>
        <v/>
      </c>
      <c r="AX575" s="46" t="str">
        <f>IF(V575&lt;&gt;"","-" &amp;TEXT(comp[[#This Row],[Si]],"0.#") &amp;TEXT(V$1,0),"")</f>
        <v/>
      </c>
      <c r="AY575" s="46" t="str">
        <f>IF(W575&lt;&gt;"","-" &amp;TEXT(comp[[#This Row],[Fe]],"0.#") &amp;TEXT(W$1,0),"")</f>
        <v>-19.5Fe</v>
      </c>
      <c r="AZ575" s="46" t="str">
        <f>IF(X575&lt;&gt;"","-" &amp;TEXT(comp[[#This Row],[Y]],"0.#") &amp;TEXT(X$1,0),"")</f>
        <v/>
      </c>
      <c r="BA575" s="46" t="str">
        <f>IF(Y575&lt;&gt;"","-" &amp;TEXT(comp[[#This Row],[Hf]],"0.#") &amp;TEXT(Y$1,0),"")</f>
        <v/>
      </c>
      <c r="BB575" s="46" t="str">
        <f>IF(Z575&lt;&gt;"","-" &amp;TEXT(comp[[#This Row],[Ge]],"0.#") &amp;TEXT(Z$1,0),"")</f>
        <v/>
      </c>
      <c r="BC575" s="46" t="str">
        <f>IF(AA575&lt;&gt;"","-" &amp;TEXT(comp[[#This Row],[Mn]],"0.#") &amp;TEXT(AA$1,0),"")</f>
        <v/>
      </c>
      <c r="BD575" s="46" t="str">
        <f>IF(AB575&lt;&gt;"","-" &amp;TEXT(comp[[#This Row],[Sc]],"0.#") &amp;TEXT(AB$1,0),"")</f>
        <v/>
      </c>
      <c r="BE575" s="46" t="str">
        <f>IF(AC575&lt;&gt;"","-" &amp;TEXT(comp[[#This Row],[Ru]],"0.#") &amp;TEXT(AC$1,0),"")</f>
        <v/>
      </c>
      <c r="BF575" s="46" t="str">
        <f>IF(AD575&lt;&gt;"","-" &amp;TEXT(comp[[#This Row],[Ce]],"0.#") &amp;TEXT(AD$1,0),"")</f>
        <v/>
      </c>
      <c r="BG575" s="46" t="str">
        <f>IF(AE575&lt;&gt;"","-" &amp;TEXT([1]comp!$AE575,"0.#") &amp;TEXT(AE$1,0),"")</f>
        <v/>
      </c>
      <c r="BH575" s="31" t="str">
        <f>[1]comp!$D575 &amp; [1]comp!$E575</f>
        <v>20FeYan, H. Y., Vorontsov, V. A. &amp; Dye, D. Alloying effects in polycrystalline γ′ strengthened Co-Al-W base alloys. Intermetallics 48, 44–53 (2014).</v>
      </c>
      <c r="BI575" s="73" t="str">
        <f t="shared" si="43"/>
        <v>Co-19.5Fe-7.3Al-7.W</v>
      </c>
      <c r="BJ575" s="31" t="s">
        <v>1881</v>
      </c>
      <c r="BK575" t="str">
        <f t="shared" si="44"/>
        <v>-7.3Al-7.W-19.5Fe</v>
      </c>
      <c r="BL575"/>
      <c r="BM575"/>
      <c r="BN575"/>
      <c r="BO575"/>
    </row>
    <row r="576" spans="1:67" s="44" customFormat="1" x14ac:dyDescent="0.3">
      <c r="A576" s="26" t="str">
        <f t="shared" si="46"/>
        <v>Co-7.2Al-9.8Cr-6.8W</v>
      </c>
      <c r="B576" s="38" t="s">
        <v>1484</v>
      </c>
      <c r="C576" s="38" t="s">
        <v>3159</v>
      </c>
      <c r="D576" s="37" t="s">
        <v>1070</v>
      </c>
      <c r="E576" s="31" t="s">
        <v>1066</v>
      </c>
      <c r="F576" s="31">
        <v>617</v>
      </c>
      <c r="G576" s="54">
        <f t="shared" si="47"/>
        <v>76.2</v>
      </c>
      <c r="H576" s="55"/>
      <c r="I576" s="55">
        <v>7.2</v>
      </c>
      <c r="J576" s="55">
        <v>9.8000000000000007</v>
      </c>
      <c r="K576" s="55">
        <v>6.8</v>
      </c>
      <c r="L576" s="55"/>
      <c r="M576" s="55"/>
      <c r="N576" s="55"/>
      <c r="O576" s="55"/>
      <c r="P576" s="55"/>
      <c r="Q576" s="51"/>
      <c r="R576" s="51"/>
      <c r="S576" s="51"/>
      <c r="T576" s="55"/>
      <c r="U576" s="55"/>
      <c r="V576" s="55"/>
      <c r="W576" s="55"/>
      <c r="X576" s="55"/>
      <c r="Y576" s="55"/>
      <c r="Z576" s="55"/>
      <c r="AA576" s="55"/>
      <c r="AB576" s="55"/>
      <c r="AC576" s="55"/>
      <c r="AD576" s="55"/>
      <c r="AE576" s="55"/>
      <c r="AF576" s="31">
        <f t="shared" si="45"/>
        <v>8.9898200000000017</v>
      </c>
      <c r="AG576" s="31">
        <v>9.2899999999999991</v>
      </c>
      <c r="AH576" s="31"/>
      <c r="AI576" s="46" t="s">
        <v>1</v>
      </c>
      <c r="AJ576" s="46" t="str">
        <f>IF(I576&lt;&gt;"","-" &amp;TEXT([1]comp!$I576,"0.#") &amp;TEXT(I$1,0),"")</f>
        <v>-7.2Al</v>
      </c>
      <c r="AK576" s="46" t="str">
        <f>IF(K576&lt;&gt;"","-" &amp;TEXT(comp[[#This Row],[W]],"0.#") &amp;TEXT(K$1,0),"")</f>
        <v>-6.8W</v>
      </c>
      <c r="AL576" s="46" t="str">
        <f>IF(H576&lt;&gt;"","-" &amp;TEXT(comp[[#This Row],[Ni]],"0.#") &amp;TEXT(H$1,0),"")</f>
        <v/>
      </c>
      <c r="AM576" s="46" t="str">
        <f>IF(J576&lt;&gt;"","-" &amp;TEXT(comp[[#This Row],[Cr]],"0.#") &amp;TEXT(J$1,0),"")</f>
        <v>-9.8Cr</v>
      </c>
      <c r="AN576" s="46" t="str">
        <f>IF(M576&lt;&gt;"","-" &amp;TEXT(comp[[#This Row],[Ta]],"0.#") &amp;TEXT(M$1,0),"")</f>
        <v/>
      </c>
      <c r="AO576" s="46" t="str">
        <f>IF(N576&lt;&gt;"","-" &amp;TEXT(comp[[#This Row],[Nb]],"0.#") &amp;TEXT(N$1,0),"")</f>
        <v/>
      </c>
      <c r="AP576" s="46" t="str">
        <f>IF(O576&lt;&gt;"","-" &amp;TEXT(comp[[#This Row],[V]],"0.#") &amp;TEXT(O$1,0),"")</f>
        <v/>
      </c>
      <c r="AQ576" s="46" t="str">
        <f>IF(L576&lt;&gt;"","-" &amp;TEXT(comp[[#This Row],[Ti]],"0.#") &amp;TEXT(L$1,0),"")</f>
        <v/>
      </c>
      <c r="AR576" s="46" t="str">
        <f>IF(P576&lt;&gt;"","-" &amp;TEXT(comp[[#This Row],[Mo]],"0.#") &amp;TEXT(P$1,0),"")</f>
        <v/>
      </c>
      <c r="AS576" s="46" t="str">
        <f>IF(Q576&lt;&gt;"","-" &amp;TEXT(comp[[#This Row],[C]],"0.##") &amp;TEXT(Q$1,0),"")</f>
        <v/>
      </c>
      <c r="AT576" s="46" t="str">
        <f>IF(R576&lt;&gt;"","-" &amp;TEXT(comp[[#This Row],[Zr]],"0.##") &amp;TEXT(R$1,0),"")</f>
        <v/>
      </c>
      <c r="AU576" s="46" t="str">
        <f>IF(S576&lt;&gt;"","-" &amp;TEXT(comp[[#This Row],[B]],"0.##") &amp;TEXT(S$1,0),"")</f>
        <v/>
      </c>
      <c r="AV576" s="46" t="str">
        <f>IF(T576&lt;&gt;"","-" &amp;TEXT(comp[[#This Row],[Ir]],"0.#") &amp;TEXT(T$1,0),"")</f>
        <v/>
      </c>
      <c r="AW576" s="46" t="str">
        <f>IF(U576&lt;&gt;"","-" &amp;TEXT(comp[[#This Row],[Re]],"0.#") &amp;TEXT(U$1,0),"")</f>
        <v/>
      </c>
      <c r="AX576" s="46" t="str">
        <f>IF(V576&lt;&gt;"","-" &amp;TEXT(comp[[#This Row],[Si]],"0.#") &amp;TEXT(V$1,0),"")</f>
        <v/>
      </c>
      <c r="AY576" s="46" t="str">
        <f>IF(W576&lt;&gt;"","-" &amp;TEXT(comp[[#This Row],[Fe]],"0.#") &amp;TEXT(W$1,0),"")</f>
        <v/>
      </c>
      <c r="AZ576" s="46" t="str">
        <f>IF(X576&lt;&gt;"","-" &amp;TEXT(comp[[#This Row],[Y]],"0.#") &amp;TEXT(X$1,0),"")</f>
        <v/>
      </c>
      <c r="BA576" s="46" t="str">
        <f>IF(Y576&lt;&gt;"","-" &amp;TEXT(comp[[#This Row],[Hf]],"0.#") &amp;TEXT(Y$1,0),"")</f>
        <v/>
      </c>
      <c r="BB576" s="46" t="str">
        <f>IF(Z576&lt;&gt;"","-" &amp;TEXT(comp[[#This Row],[Ge]],"0.#") &amp;TEXT(Z$1,0),"")</f>
        <v/>
      </c>
      <c r="BC576" s="46" t="str">
        <f>IF(AA576&lt;&gt;"","-" &amp;TEXT(comp[[#This Row],[Mn]],"0.#") &amp;TEXT(AA$1,0),"")</f>
        <v/>
      </c>
      <c r="BD576" s="46" t="str">
        <f>IF(AB576&lt;&gt;"","-" &amp;TEXT(comp[[#This Row],[Sc]],"0.#") &amp;TEXT(AB$1,0),"")</f>
        <v/>
      </c>
      <c r="BE576" s="46" t="str">
        <f>IF(AC576&lt;&gt;"","-" &amp;TEXT(comp[[#This Row],[Ru]],"0.#") &amp;TEXT(AC$1,0),"")</f>
        <v/>
      </c>
      <c r="BF576" s="46" t="str">
        <f>IF(AD576&lt;&gt;"","-" &amp;TEXT(comp[[#This Row],[Ce]],"0.#") &amp;TEXT(AD$1,0),"")</f>
        <v/>
      </c>
      <c r="BG576" s="46" t="str">
        <f>IF(AE576&lt;&gt;"","-" &amp;TEXT([1]comp!$AE576,"0.#") &amp;TEXT(AE$1,0),"")</f>
        <v/>
      </c>
      <c r="BH576" s="31" t="str">
        <f>[1]comp!$D576 &amp; [1]comp!$E576</f>
        <v>10CrYan, H. Y., Vorontsov, V. A. &amp; Dye, D. Alloying effects in polycrystalline γ′ strengthened Co-Al-W base alloys. Intermetallics 48, 44–53 (2014).</v>
      </c>
      <c r="BI576" s="73" t="str">
        <f t="shared" si="43"/>
        <v>Co-7.2Al-9.8Cr-6.8W</v>
      </c>
      <c r="BJ576" s="31" t="s">
        <v>1877</v>
      </c>
      <c r="BK576" t="str">
        <f t="shared" si="44"/>
        <v>-7.2Al-9.8Cr-6.8W</v>
      </c>
      <c r="BL576"/>
      <c r="BM576"/>
      <c r="BN576"/>
      <c r="BO576"/>
    </row>
    <row r="577" spans="1:67" s="44" customFormat="1" ht="12" customHeight="1" x14ac:dyDescent="0.3">
      <c r="A577" s="26" t="str">
        <f t="shared" si="46"/>
        <v>Co-7.4Al-13.2Cr-7.1W</v>
      </c>
      <c r="B577" s="38" t="s">
        <v>1484</v>
      </c>
      <c r="C577" s="38" t="s">
        <v>3160</v>
      </c>
      <c r="D577" s="37" t="s">
        <v>1071</v>
      </c>
      <c r="E577" s="31" t="s">
        <v>1066</v>
      </c>
      <c r="F577" s="31">
        <v>618</v>
      </c>
      <c r="G577" s="54">
        <f t="shared" si="47"/>
        <v>72.3</v>
      </c>
      <c r="H577" s="55"/>
      <c r="I577" s="55">
        <v>7.4</v>
      </c>
      <c r="J577" s="55">
        <v>13.2</v>
      </c>
      <c r="K577" s="55">
        <v>7.1</v>
      </c>
      <c r="L577" s="55"/>
      <c r="M577" s="55"/>
      <c r="N577" s="55"/>
      <c r="O577" s="55"/>
      <c r="P577" s="55"/>
      <c r="Q577" s="51"/>
      <c r="R577" s="51"/>
      <c r="S577" s="51"/>
      <c r="T577" s="55"/>
      <c r="U577" s="55"/>
      <c r="V577" s="55"/>
      <c r="W577" s="55"/>
      <c r="X577" s="55"/>
      <c r="Y577" s="55"/>
      <c r="Z577" s="55"/>
      <c r="AA577" s="55"/>
      <c r="AB577" s="55"/>
      <c r="AC577" s="55"/>
      <c r="AD577" s="55"/>
      <c r="AE577" s="55"/>
      <c r="AF577" s="31">
        <f t="shared" si="45"/>
        <v>8.950330000000001</v>
      </c>
      <c r="AG577" s="31">
        <v>9.39</v>
      </c>
      <c r="AH577" s="31"/>
      <c r="AI577" s="46" t="s">
        <v>1</v>
      </c>
      <c r="AJ577" s="46" t="str">
        <f>IF(I577&lt;&gt;"","-" &amp;TEXT([1]comp!$I577,"0.#") &amp;TEXT(I$1,0),"")</f>
        <v>-7.4Al</v>
      </c>
      <c r="AK577" s="46" t="str">
        <f>IF(K577&lt;&gt;"","-" &amp;TEXT(comp[[#This Row],[W]],"0.#") &amp;TEXT(K$1,0),"")</f>
        <v>-7.1W</v>
      </c>
      <c r="AL577" s="46" t="str">
        <f>IF(H577&lt;&gt;"","-" &amp;TEXT(comp[[#This Row],[Ni]],"0.#") &amp;TEXT(H$1,0),"")</f>
        <v/>
      </c>
      <c r="AM577" s="46" t="str">
        <f>IF(J577&lt;&gt;"","-" &amp;TEXT(comp[[#This Row],[Cr]],"0.#") &amp;TEXT(J$1,0),"")</f>
        <v>-13.2Cr</v>
      </c>
      <c r="AN577" s="46" t="str">
        <f>IF(M577&lt;&gt;"","-" &amp;TEXT(comp[[#This Row],[Ta]],"0.#") &amp;TEXT(M$1,0),"")</f>
        <v/>
      </c>
      <c r="AO577" s="46" t="str">
        <f>IF(N577&lt;&gt;"","-" &amp;TEXT(comp[[#This Row],[Nb]],"0.#") &amp;TEXT(N$1,0),"")</f>
        <v/>
      </c>
      <c r="AP577" s="46" t="str">
        <f>IF(O577&lt;&gt;"","-" &amp;TEXT(comp[[#This Row],[V]],"0.#") &amp;TEXT(O$1,0),"")</f>
        <v/>
      </c>
      <c r="AQ577" s="46" t="str">
        <f>IF(L577&lt;&gt;"","-" &amp;TEXT(comp[[#This Row],[Ti]],"0.#") &amp;TEXT(L$1,0),"")</f>
        <v/>
      </c>
      <c r="AR577" s="46" t="str">
        <f>IF(P577&lt;&gt;"","-" &amp;TEXT(comp[[#This Row],[Mo]],"0.#") &amp;TEXT(P$1,0),"")</f>
        <v/>
      </c>
      <c r="AS577" s="46" t="str">
        <f>IF(Q577&lt;&gt;"","-" &amp;TEXT(comp[[#This Row],[C]],"0.##") &amp;TEXT(Q$1,0),"")</f>
        <v/>
      </c>
      <c r="AT577" s="46" t="str">
        <f>IF(R577&lt;&gt;"","-" &amp;TEXT(comp[[#This Row],[Zr]],"0.##") &amp;TEXT(R$1,0),"")</f>
        <v/>
      </c>
      <c r="AU577" s="46" t="str">
        <f>IF(S577&lt;&gt;"","-" &amp;TEXT(comp[[#This Row],[B]],"0.##") &amp;TEXT(S$1,0),"")</f>
        <v/>
      </c>
      <c r="AV577" s="46" t="str">
        <f>IF(T577&lt;&gt;"","-" &amp;TEXT(comp[[#This Row],[Ir]],"0.#") &amp;TEXT(T$1,0),"")</f>
        <v/>
      </c>
      <c r="AW577" s="46" t="str">
        <f>IF(U577&lt;&gt;"","-" &amp;TEXT(comp[[#This Row],[Re]],"0.#") &amp;TEXT(U$1,0),"")</f>
        <v/>
      </c>
      <c r="AX577" s="46" t="str">
        <f>IF(V577&lt;&gt;"","-" &amp;TEXT(comp[[#This Row],[Si]],"0.#") &amp;TEXT(V$1,0),"")</f>
        <v/>
      </c>
      <c r="AY577" s="46" t="str">
        <f>IF(W577&lt;&gt;"","-" &amp;TEXT(comp[[#This Row],[Fe]],"0.#") &amp;TEXT(W$1,0),"")</f>
        <v/>
      </c>
      <c r="AZ577" s="46" t="str">
        <f>IF(X577&lt;&gt;"","-" &amp;TEXT(comp[[#This Row],[Y]],"0.#") &amp;TEXT(X$1,0),"")</f>
        <v/>
      </c>
      <c r="BA577" s="46" t="str">
        <f>IF(Y577&lt;&gt;"","-" &amp;TEXT(comp[[#This Row],[Hf]],"0.#") &amp;TEXT(Y$1,0),"")</f>
        <v/>
      </c>
      <c r="BB577" s="46" t="str">
        <f>IF(Z577&lt;&gt;"","-" &amp;TEXT(comp[[#This Row],[Ge]],"0.#") &amp;TEXT(Z$1,0),"")</f>
        <v/>
      </c>
      <c r="BC577" s="46" t="str">
        <f>IF(AA577&lt;&gt;"","-" &amp;TEXT(comp[[#This Row],[Mn]],"0.#") &amp;TEXT(AA$1,0),"")</f>
        <v/>
      </c>
      <c r="BD577" s="46" t="str">
        <f>IF(AB577&lt;&gt;"","-" &amp;TEXT(comp[[#This Row],[Sc]],"0.#") &amp;TEXT(AB$1,0),"")</f>
        <v/>
      </c>
      <c r="BE577" s="46" t="str">
        <f>IF(AC577&lt;&gt;"","-" &amp;TEXT(comp[[#This Row],[Ru]],"0.#") &amp;TEXT(AC$1,0),"")</f>
        <v/>
      </c>
      <c r="BF577" s="46" t="str">
        <f>IF(AD577&lt;&gt;"","-" &amp;TEXT(comp[[#This Row],[Ce]],"0.#") &amp;TEXT(AD$1,0),"")</f>
        <v/>
      </c>
      <c r="BG577" s="46" t="str">
        <f>IF(AE577&lt;&gt;"","-" &amp;TEXT([1]comp!$AE577,"0.#") &amp;TEXT(AE$1,0),"")</f>
        <v/>
      </c>
      <c r="BH577" s="31" t="str">
        <f>[1]comp!$D577 &amp; [1]comp!$E577</f>
        <v>13CrYan, H. Y., Vorontsov, V. A. &amp; Dye, D. Alloying effects in polycrystalline γ′ strengthened Co-Al-W base alloys. Intermetallics 48, 44–53 (2014).</v>
      </c>
      <c r="BI577" s="73" t="str">
        <f t="shared" si="43"/>
        <v>Co-7.4Al-13.2Cr-7.1W</v>
      </c>
      <c r="BJ577" s="31" t="s">
        <v>1878</v>
      </c>
      <c r="BK577" t="str">
        <f t="shared" si="44"/>
        <v>-7.4Al-13.2Cr-7.1W</v>
      </c>
      <c r="BL577"/>
      <c r="BM577"/>
      <c r="BN577"/>
      <c r="BO577"/>
    </row>
    <row r="578" spans="1:67" s="44" customFormat="1" x14ac:dyDescent="0.3">
      <c r="A578" s="26" t="str">
        <f t="shared" si="46"/>
        <v>Co-7.5Al-17.3Cr-7.W</v>
      </c>
      <c r="B578" s="38" t="s">
        <v>1484</v>
      </c>
      <c r="C578" s="38" t="s">
        <v>3161</v>
      </c>
      <c r="D578" s="37" t="s">
        <v>1072</v>
      </c>
      <c r="E578" s="31" t="s">
        <v>1066</v>
      </c>
      <c r="F578" s="31">
        <v>619</v>
      </c>
      <c r="G578" s="54">
        <f t="shared" si="47"/>
        <v>68.2</v>
      </c>
      <c r="H578" s="55"/>
      <c r="I578" s="55">
        <v>7.5</v>
      </c>
      <c r="J578" s="55">
        <v>17.3</v>
      </c>
      <c r="K578" s="55">
        <v>7</v>
      </c>
      <c r="L578" s="55"/>
      <c r="M578" s="55"/>
      <c r="N578" s="55"/>
      <c r="O578" s="55"/>
      <c r="P578" s="55"/>
      <c r="Q578" s="51"/>
      <c r="R578" s="51"/>
      <c r="S578" s="51"/>
      <c r="T578" s="55"/>
      <c r="U578" s="55"/>
      <c r="V578" s="55"/>
      <c r="W578" s="55"/>
      <c r="X578" s="55"/>
      <c r="Y578" s="55"/>
      <c r="Z578" s="55"/>
      <c r="AA578" s="55"/>
      <c r="AB578" s="55"/>
      <c r="AC578" s="55"/>
      <c r="AD578" s="55"/>
      <c r="AE578" s="55"/>
      <c r="AF578" s="31">
        <f t="shared" si="45"/>
        <v>8.8636700000000008</v>
      </c>
      <c r="AG578" s="31">
        <v>9.1300000000000008</v>
      </c>
      <c r="AH578" s="31"/>
      <c r="AI578" s="46" t="s">
        <v>1</v>
      </c>
      <c r="AJ578" s="46" t="str">
        <f>IF(I578&lt;&gt;"","-" &amp;TEXT([1]comp!$I578,"0.#") &amp;TEXT(I$1,0),"")</f>
        <v>-7.5Al</v>
      </c>
      <c r="AK578" s="46" t="str">
        <f>IF(K578&lt;&gt;"","-" &amp;TEXT(comp[[#This Row],[W]],"0.#") &amp;TEXT(K$1,0),"")</f>
        <v>-7.W</v>
      </c>
      <c r="AL578" s="46" t="str">
        <f>IF(H578&lt;&gt;"","-" &amp;TEXT(comp[[#This Row],[Ni]],"0.#") &amp;TEXT(H$1,0),"")</f>
        <v/>
      </c>
      <c r="AM578" s="46" t="str">
        <f>IF(J578&lt;&gt;"","-" &amp;TEXT(comp[[#This Row],[Cr]],"0.#") &amp;TEXT(J$1,0),"")</f>
        <v>-17.3Cr</v>
      </c>
      <c r="AN578" s="46" t="str">
        <f>IF(M578&lt;&gt;"","-" &amp;TEXT(comp[[#This Row],[Ta]],"0.#") &amp;TEXT(M$1,0),"")</f>
        <v/>
      </c>
      <c r="AO578" s="46" t="str">
        <f>IF(N578&lt;&gt;"","-" &amp;TEXT(comp[[#This Row],[Nb]],"0.#") &amp;TEXT(N$1,0),"")</f>
        <v/>
      </c>
      <c r="AP578" s="46" t="str">
        <f>IF(O578&lt;&gt;"","-" &amp;TEXT(comp[[#This Row],[V]],"0.#") &amp;TEXT(O$1,0),"")</f>
        <v/>
      </c>
      <c r="AQ578" s="46" t="str">
        <f>IF(L578&lt;&gt;"","-" &amp;TEXT(comp[[#This Row],[Ti]],"0.#") &amp;TEXT(L$1,0),"")</f>
        <v/>
      </c>
      <c r="AR578" s="46" t="str">
        <f>IF(P578&lt;&gt;"","-" &amp;TEXT(comp[[#This Row],[Mo]],"0.#") &amp;TEXT(P$1,0),"")</f>
        <v/>
      </c>
      <c r="AS578" s="46" t="str">
        <f>IF(Q578&lt;&gt;"","-" &amp;TEXT(comp[[#This Row],[C]],"0.##") &amp;TEXT(Q$1,0),"")</f>
        <v/>
      </c>
      <c r="AT578" s="46" t="str">
        <f>IF(R578&lt;&gt;"","-" &amp;TEXT(comp[[#This Row],[Zr]],"0.##") &amp;TEXT(R$1,0),"")</f>
        <v/>
      </c>
      <c r="AU578" s="46" t="str">
        <f>IF(S578&lt;&gt;"","-" &amp;TEXT(comp[[#This Row],[B]],"0.##") &amp;TEXT(S$1,0),"")</f>
        <v/>
      </c>
      <c r="AV578" s="46" t="str">
        <f>IF(T578&lt;&gt;"","-" &amp;TEXT(comp[[#This Row],[Ir]],"0.#") &amp;TEXT(T$1,0),"")</f>
        <v/>
      </c>
      <c r="AW578" s="46" t="str">
        <f>IF(U578&lt;&gt;"","-" &amp;TEXT(comp[[#This Row],[Re]],"0.#") &amp;TEXT(U$1,0),"")</f>
        <v/>
      </c>
      <c r="AX578" s="46" t="str">
        <f>IF(V578&lt;&gt;"","-" &amp;TEXT(comp[[#This Row],[Si]],"0.#") &amp;TEXT(V$1,0),"")</f>
        <v/>
      </c>
      <c r="AY578" s="46" t="str">
        <f>IF(W578&lt;&gt;"","-" &amp;TEXT(comp[[#This Row],[Fe]],"0.#") &amp;TEXT(W$1,0),"")</f>
        <v/>
      </c>
      <c r="AZ578" s="46" t="str">
        <f>IF(X578&lt;&gt;"","-" &amp;TEXT(comp[[#This Row],[Y]],"0.#") &amp;TEXT(X$1,0),"")</f>
        <v/>
      </c>
      <c r="BA578" s="46" t="str">
        <f>IF(Y578&lt;&gt;"","-" &amp;TEXT(comp[[#This Row],[Hf]],"0.#") &amp;TEXT(Y$1,0),"")</f>
        <v/>
      </c>
      <c r="BB578" s="46" t="str">
        <f>IF(Z578&lt;&gt;"","-" &amp;TEXT(comp[[#This Row],[Ge]],"0.#") &amp;TEXT(Z$1,0),"")</f>
        <v/>
      </c>
      <c r="BC578" s="46" t="str">
        <f>IF(AA578&lt;&gt;"","-" &amp;TEXT(comp[[#This Row],[Mn]],"0.#") &amp;TEXT(AA$1,0),"")</f>
        <v/>
      </c>
      <c r="BD578" s="46" t="str">
        <f>IF(AB578&lt;&gt;"","-" &amp;TEXT(comp[[#This Row],[Sc]],"0.#") &amp;TEXT(AB$1,0),"")</f>
        <v/>
      </c>
      <c r="BE578" s="46" t="str">
        <f>IF(AC578&lt;&gt;"","-" &amp;TEXT(comp[[#This Row],[Ru]],"0.#") &amp;TEXT(AC$1,0),"")</f>
        <v/>
      </c>
      <c r="BF578" s="46" t="str">
        <f>IF(AD578&lt;&gt;"","-" &amp;TEXT(comp[[#This Row],[Ce]],"0.#") &amp;TEXT(AD$1,0),"")</f>
        <v/>
      </c>
      <c r="BG578" s="46" t="str">
        <f>IF(AE578&lt;&gt;"","-" &amp;TEXT([1]comp!$AE578,"0.#") &amp;TEXT(AE$1,0),"")</f>
        <v/>
      </c>
      <c r="BH578" s="31" t="str">
        <f>[1]comp!$D578 &amp; [1]comp!$E578</f>
        <v>17CrYan, H. Y., Vorontsov, V. A. &amp; Dye, D. Alloying effects in polycrystalline γ′ strengthened Co-Al-W base alloys. Intermetallics 48, 44–53 (2014).</v>
      </c>
      <c r="BI578" s="73" t="str">
        <f t="shared" ref="BI578:BI641" si="48">TEXT(AI578,0) &amp;TEXT(AL578,0) &amp;TEXT(AY578,0) &amp;TEXT(AJ578,0) &amp;TEXT(AM578,0) &amp;TEXT(AK578,0) &amp;TEXT(AQ578,0) &amp;TEXT(AN578,0) &amp;TEXT(AO578,0) &amp;TEXT(AP578,0) &amp;TEXT(AR578,0)&amp;TEXT(AV578,0) &amp;TEXT(AW578,0) &amp;TEXT(AX578,0) &amp;TEXT(BA578,0)  &amp;TEXT(BB578,0) &amp;TEXT(BC578,0) &amp;TEXT(BD578,0) &amp;TEXT(BE578,0) &amp;TEXT(BF578,0) &amp;TEXT(AS578,0) &amp;TEXT(AT578,0) &amp;TEXT(AU578,0) &amp;TEXT(AZ578,0) &amp;TEXT(BG578,0)</f>
        <v>Co-7.5Al-17.3Cr-7.W</v>
      </c>
      <c r="BJ578" s="31" t="s">
        <v>1879</v>
      </c>
      <c r="BK578" t="str">
        <f t="shared" ref="BK578:BK641" si="49">TEXT(AJ578,0) &amp;TEXT(AM578,0) &amp;TEXT(AZ578,0) &amp;TEXT(AK578,0) &amp;TEXT(AN578,0) &amp;TEXT(AL578,0) &amp;TEXT(AR578,0) &amp;TEXT(AO578,0) &amp;TEXT(AP578,0) &amp;TEXT(AQ578,0) &amp;TEXT(AS578,0)&amp;TEXT(AW578,0) &amp;TEXT(AX578,0) &amp;TEXT(AY578,0) &amp;TEXT(BB578,0)  &amp;TEXT(BC578,0) &amp;TEXT(BD578,0) &amp;TEXT(BE578,0) &amp;TEXT(BF578,0) &amp;TEXT(AT578,0) &amp;TEXT(AU578,0) &amp;TEXT(AV578,0) &amp;TEXT(BA578,0) &amp;TEXT(BG578,0)</f>
        <v>-7.5Al-17.3Cr-7.W</v>
      </c>
      <c r="BL578"/>
      <c r="BM578"/>
      <c r="BN578"/>
      <c r="BO578"/>
    </row>
    <row r="579" spans="1:67" s="42" customFormat="1" x14ac:dyDescent="0.3">
      <c r="A579" s="26" t="str">
        <f t="shared" si="46"/>
        <v>Co-7.6Al-21.3Cr-7.2W</v>
      </c>
      <c r="B579" s="38" t="s">
        <v>1484</v>
      </c>
      <c r="C579" s="38" t="s">
        <v>3162</v>
      </c>
      <c r="D579" s="37" t="s">
        <v>1073</v>
      </c>
      <c r="E579" s="31" t="s">
        <v>1066</v>
      </c>
      <c r="F579" s="31">
        <v>620</v>
      </c>
      <c r="G579" s="54">
        <f t="shared" si="47"/>
        <v>63.9</v>
      </c>
      <c r="H579" s="55"/>
      <c r="I579" s="55">
        <v>7.6</v>
      </c>
      <c r="J579" s="55">
        <v>21.3</v>
      </c>
      <c r="K579" s="55">
        <v>7.2</v>
      </c>
      <c r="L579" s="55"/>
      <c r="M579" s="55"/>
      <c r="N579" s="55"/>
      <c r="O579" s="55"/>
      <c r="P579" s="55"/>
      <c r="Q579" s="51"/>
      <c r="R579" s="51"/>
      <c r="S579" s="51"/>
      <c r="T579" s="55"/>
      <c r="U579" s="55"/>
      <c r="V579" s="55"/>
      <c r="W579" s="55"/>
      <c r="X579" s="55"/>
      <c r="Y579" s="55"/>
      <c r="Z579" s="55"/>
      <c r="AA579" s="55"/>
      <c r="AB579" s="55"/>
      <c r="AC579" s="55"/>
      <c r="AD579" s="55"/>
      <c r="AE579" s="55"/>
      <c r="AF579" s="31">
        <f t="shared" si="45"/>
        <v>8.8097700000000003</v>
      </c>
      <c r="AG579" s="31">
        <v>9.16</v>
      </c>
      <c r="AH579" s="31"/>
      <c r="AI579" s="46" t="s">
        <v>1</v>
      </c>
      <c r="AJ579" s="46" t="str">
        <f>IF(I579&lt;&gt;"","-" &amp;TEXT([1]comp!$I579,"0.#") &amp;TEXT(I$1,0),"")</f>
        <v>-7.6Al</v>
      </c>
      <c r="AK579" s="46" t="str">
        <f>IF(K579&lt;&gt;"","-" &amp;TEXT(comp[[#This Row],[W]],"0.#") &amp;TEXT(K$1,0),"")</f>
        <v>-7.2W</v>
      </c>
      <c r="AL579" s="46" t="str">
        <f>IF(H579&lt;&gt;"","-" &amp;TEXT(comp[[#This Row],[Ni]],"0.#") &amp;TEXT(H$1,0),"")</f>
        <v/>
      </c>
      <c r="AM579" s="46" t="str">
        <f>IF(J579&lt;&gt;"","-" &amp;TEXT(comp[[#This Row],[Cr]],"0.#") &amp;TEXT(J$1,0),"")</f>
        <v>-21.3Cr</v>
      </c>
      <c r="AN579" s="46" t="str">
        <f>IF(M579&lt;&gt;"","-" &amp;TEXT(comp[[#This Row],[Ta]],"0.#") &amp;TEXT(M$1,0),"")</f>
        <v/>
      </c>
      <c r="AO579" s="46" t="str">
        <f>IF(N579&lt;&gt;"","-" &amp;TEXT(comp[[#This Row],[Nb]],"0.#") &amp;TEXT(N$1,0),"")</f>
        <v/>
      </c>
      <c r="AP579" s="46" t="str">
        <f>IF(O579&lt;&gt;"","-" &amp;TEXT(comp[[#This Row],[V]],"0.#") &amp;TEXT(O$1,0),"")</f>
        <v/>
      </c>
      <c r="AQ579" s="46" t="str">
        <f>IF(L579&lt;&gt;"","-" &amp;TEXT(comp[[#This Row],[Ti]],"0.#") &amp;TEXT(L$1,0),"")</f>
        <v/>
      </c>
      <c r="AR579" s="46" t="str">
        <f>IF(P579&lt;&gt;"","-" &amp;TEXT(comp[[#This Row],[Mo]],"0.#") &amp;TEXT(P$1,0),"")</f>
        <v/>
      </c>
      <c r="AS579" s="46" t="str">
        <f>IF(Q579&lt;&gt;"","-" &amp;TEXT(comp[[#This Row],[C]],"0.##") &amp;TEXT(Q$1,0),"")</f>
        <v/>
      </c>
      <c r="AT579" s="46" t="str">
        <f>IF(R579&lt;&gt;"","-" &amp;TEXT(comp[[#This Row],[Zr]],"0.##") &amp;TEXT(R$1,0),"")</f>
        <v/>
      </c>
      <c r="AU579" s="46" t="str">
        <f>IF(S579&lt;&gt;"","-" &amp;TEXT(comp[[#This Row],[B]],"0.##") &amp;TEXT(S$1,0),"")</f>
        <v/>
      </c>
      <c r="AV579" s="46" t="str">
        <f>IF(T579&lt;&gt;"","-" &amp;TEXT(comp[[#This Row],[Ir]],"0.#") &amp;TEXT(T$1,0),"")</f>
        <v/>
      </c>
      <c r="AW579" s="46" t="str">
        <f>IF(U579&lt;&gt;"","-" &amp;TEXT(comp[[#This Row],[Re]],"0.#") &amp;TEXT(U$1,0),"")</f>
        <v/>
      </c>
      <c r="AX579" s="46" t="str">
        <f>IF(V579&lt;&gt;"","-" &amp;TEXT(comp[[#This Row],[Si]],"0.#") &amp;TEXT(V$1,0),"")</f>
        <v/>
      </c>
      <c r="AY579" s="46" t="str">
        <f>IF(W579&lt;&gt;"","-" &amp;TEXT(comp[[#This Row],[Fe]],"0.#") &amp;TEXT(W$1,0),"")</f>
        <v/>
      </c>
      <c r="AZ579" s="46" t="str">
        <f>IF(X579&lt;&gt;"","-" &amp;TEXT(comp[[#This Row],[Y]],"0.#") &amp;TEXT(X$1,0),"")</f>
        <v/>
      </c>
      <c r="BA579" s="46" t="str">
        <f>IF(Y579&lt;&gt;"","-" &amp;TEXT(comp[[#This Row],[Hf]],"0.#") &amp;TEXT(Y$1,0),"")</f>
        <v/>
      </c>
      <c r="BB579" s="46" t="str">
        <f>IF(Z579&lt;&gt;"","-" &amp;TEXT(comp[[#This Row],[Ge]],"0.#") &amp;TEXT(Z$1,0),"")</f>
        <v/>
      </c>
      <c r="BC579" s="46" t="str">
        <f>IF(AA579&lt;&gt;"","-" &amp;TEXT(comp[[#This Row],[Mn]],"0.#") &amp;TEXT(AA$1,0),"")</f>
        <v/>
      </c>
      <c r="BD579" s="46" t="str">
        <f>IF(AB579&lt;&gt;"","-" &amp;TEXT(comp[[#This Row],[Sc]],"0.#") &amp;TEXT(AB$1,0),"")</f>
        <v/>
      </c>
      <c r="BE579" s="46" t="str">
        <f>IF(AC579&lt;&gt;"","-" &amp;TEXT(comp[[#This Row],[Ru]],"0.#") &amp;TEXT(AC$1,0),"")</f>
        <v/>
      </c>
      <c r="BF579" s="46" t="str">
        <f>IF(AD579&lt;&gt;"","-" &amp;TEXT(comp[[#This Row],[Ce]],"0.#") &amp;TEXT(AD$1,0),"")</f>
        <v/>
      </c>
      <c r="BG579" s="46" t="str">
        <f>IF(AE579&lt;&gt;"","-" &amp;TEXT([1]comp!$AE579,"0.#") &amp;TEXT(AE$1,0),"")</f>
        <v/>
      </c>
      <c r="BH579" s="31" t="str">
        <f>[1]comp!$D579 &amp; [1]comp!$E579</f>
        <v>21CrYan, H. Y., Vorontsov, V. A. &amp; Dye, D. Alloying effects in polycrystalline γ′ strengthened Co-Al-W base alloys. Intermetallics 48, 44–53 (2014).</v>
      </c>
      <c r="BI579" s="73" t="str">
        <f t="shared" si="48"/>
        <v>Co-7.6Al-21.3Cr-7.2W</v>
      </c>
      <c r="BJ579" s="31" t="s">
        <v>1882</v>
      </c>
      <c r="BK579" t="str">
        <f t="shared" si="49"/>
        <v>-7.6Al-21.3Cr-7.2W</v>
      </c>
      <c r="BL579"/>
      <c r="BM579"/>
      <c r="BN579"/>
      <c r="BO579"/>
    </row>
    <row r="580" spans="1:67" s="44" customFormat="1" x14ac:dyDescent="0.3">
      <c r="A580" s="26" t="str">
        <f t="shared" si="46"/>
        <v>Co-4.8Al-22.9Cr-6.6W</v>
      </c>
      <c r="B580" s="38" t="s">
        <v>1484</v>
      </c>
      <c r="C580" s="38" t="s">
        <v>3163</v>
      </c>
      <c r="D580" s="37" t="s">
        <v>1074</v>
      </c>
      <c r="E580" s="31" t="s">
        <v>1066</v>
      </c>
      <c r="F580" s="31">
        <v>621</v>
      </c>
      <c r="G580" s="54">
        <f t="shared" si="47"/>
        <v>65.7</v>
      </c>
      <c r="H580" s="55"/>
      <c r="I580" s="55">
        <v>4.8</v>
      </c>
      <c r="J580" s="55">
        <v>22.9</v>
      </c>
      <c r="K580" s="55">
        <v>6.6</v>
      </c>
      <c r="L580" s="55"/>
      <c r="M580" s="55"/>
      <c r="N580" s="55"/>
      <c r="O580" s="55"/>
      <c r="P580" s="55"/>
      <c r="Q580" s="51"/>
      <c r="R580" s="51"/>
      <c r="S580" s="51"/>
      <c r="T580" s="55"/>
      <c r="U580" s="55"/>
      <c r="V580" s="55"/>
      <c r="W580" s="55"/>
      <c r="X580" s="55"/>
      <c r="Y580" s="55"/>
      <c r="Z580" s="55"/>
      <c r="AA580" s="55"/>
      <c r="AB580" s="55"/>
      <c r="AC580" s="55"/>
      <c r="AD580" s="55"/>
      <c r="AE580" s="55"/>
      <c r="AF580" s="31">
        <f t="shared" si="45"/>
        <v>8.89391</v>
      </c>
      <c r="AG580" s="31">
        <v>8.7799999999999994</v>
      </c>
      <c r="AH580" s="31"/>
      <c r="AI580" s="46" t="s">
        <v>1</v>
      </c>
      <c r="AJ580" s="46" t="str">
        <f>IF(I580&lt;&gt;"","-" &amp;TEXT([1]comp!$I580,"0.#") &amp;TEXT(I$1,0),"")</f>
        <v>-4.8Al</v>
      </c>
      <c r="AK580" s="46" t="str">
        <f>IF(K580&lt;&gt;"","-" &amp;TEXT(comp[[#This Row],[W]],"0.#") &amp;TEXT(K$1,0),"")</f>
        <v>-6.6W</v>
      </c>
      <c r="AL580" s="46" t="str">
        <f>IF(H580&lt;&gt;"","-" &amp;TEXT(comp[[#This Row],[Ni]],"0.#") &amp;TEXT(H$1,0),"")</f>
        <v/>
      </c>
      <c r="AM580" s="46" t="str">
        <f>IF(J580&lt;&gt;"","-" &amp;TEXT(comp[[#This Row],[Cr]],"0.#") &amp;TEXT(J$1,0),"")</f>
        <v>-22.9Cr</v>
      </c>
      <c r="AN580" s="46" t="str">
        <f>IF(M580&lt;&gt;"","-" &amp;TEXT(comp[[#This Row],[Ta]],"0.#") &amp;TEXT(M$1,0),"")</f>
        <v/>
      </c>
      <c r="AO580" s="46" t="str">
        <f>IF(N580&lt;&gt;"","-" &amp;TEXT(comp[[#This Row],[Nb]],"0.#") &amp;TEXT(N$1,0),"")</f>
        <v/>
      </c>
      <c r="AP580" s="46" t="str">
        <f>IF(O580&lt;&gt;"","-" &amp;TEXT(comp[[#This Row],[V]],"0.#") &amp;TEXT(O$1,0),"")</f>
        <v/>
      </c>
      <c r="AQ580" s="46" t="str">
        <f>IF(L580&lt;&gt;"","-" &amp;TEXT(comp[[#This Row],[Ti]],"0.#") &amp;TEXT(L$1,0),"")</f>
        <v/>
      </c>
      <c r="AR580" s="46" t="str">
        <f>IF(P580&lt;&gt;"","-" &amp;TEXT(comp[[#This Row],[Mo]],"0.#") &amp;TEXT(P$1,0),"")</f>
        <v/>
      </c>
      <c r="AS580" s="46" t="str">
        <f>IF(Q580&lt;&gt;"","-" &amp;TEXT(comp[[#This Row],[C]],"0.##") &amp;TEXT(Q$1,0),"")</f>
        <v/>
      </c>
      <c r="AT580" s="46" t="str">
        <f>IF(R580&lt;&gt;"","-" &amp;TEXT(comp[[#This Row],[Zr]],"0.##") &amp;TEXT(R$1,0),"")</f>
        <v/>
      </c>
      <c r="AU580" s="46" t="str">
        <f>IF(S580&lt;&gt;"","-" &amp;TEXT(comp[[#This Row],[B]],"0.##") &amp;TEXT(S$1,0),"")</f>
        <v/>
      </c>
      <c r="AV580" s="46" t="str">
        <f>IF(T580&lt;&gt;"","-" &amp;TEXT(comp[[#This Row],[Ir]],"0.#") &amp;TEXT(T$1,0),"")</f>
        <v/>
      </c>
      <c r="AW580" s="46" t="str">
        <f>IF(U580&lt;&gt;"","-" &amp;TEXT(comp[[#This Row],[Re]],"0.#") &amp;TEXT(U$1,0),"")</f>
        <v/>
      </c>
      <c r="AX580" s="46" t="str">
        <f>IF(V580&lt;&gt;"","-" &amp;TEXT(comp[[#This Row],[Si]],"0.#") &amp;TEXT(V$1,0),"")</f>
        <v/>
      </c>
      <c r="AY580" s="46" t="str">
        <f>IF(W580&lt;&gt;"","-" &amp;TEXT(comp[[#This Row],[Fe]],"0.#") &amp;TEXT(W$1,0),"")</f>
        <v/>
      </c>
      <c r="AZ580" s="46" t="str">
        <f>IF(X580&lt;&gt;"","-" &amp;TEXT(comp[[#This Row],[Y]],"0.#") &amp;TEXT(X$1,0),"")</f>
        <v/>
      </c>
      <c r="BA580" s="46" t="str">
        <f>IF(Y580&lt;&gt;"","-" &amp;TEXT(comp[[#This Row],[Hf]],"0.#") &amp;TEXT(Y$1,0),"")</f>
        <v/>
      </c>
      <c r="BB580" s="46" t="str">
        <f>IF(Z580&lt;&gt;"","-" &amp;TEXT(comp[[#This Row],[Ge]],"0.#") &amp;TEXT(Z$1,0),"")</f>
        <v/>
      </c>
      <c r="BC580" s="46" t="str">
        <f>IF(AA580&lt;&gt;"","-" &amp;TEXT(comp[[#This Row],[Mn]],"0.#") &amp;TEXT(AA$1,0),"")</f>
        <v/>
      </c>
      <c r="BD580" s="46" t="str">
        <f>IF(AB580&lt;&gt;"","-" &amp;TEXT(comp[[#This Row],[Sc]],"0.#") &amp;TEXT(AB$1,0),"")</f>
        <v/>
      </c>
      <c r="BE580" s="46" t="str">
        <f>IF(AC580&lt;&gt;"","-" &amp;TEXT(comp[[#This Row],[Ru]],"0.#") &amp;TEXT(AC$1,0),"")</f>
        <v/>
      </c>
      <c r="BF580" s="46" t="str">
        <f>IF(AD580&lt;&gt;"","-" &amp;TEXT(comp[[#This Row],[Ce]],"0.#") &amp;TEXT(AD$1,0),"")</f>
        <v/>
      </c>
      <c r="BG580" s="46" t="str">
        <f>IF(AE580&lt;&gt;"","-" &amp;TEXT([1]comp!$AE580,"0.#") &amp;TEXT(AE$1,0),"")</f>
        <v/>
      </c>
      <c r="BH580" s="31" t="str">
        <f>[1]comp!$D580 &amp; [1]comp!$E580</f>
        <v>23CrYan, H. Y., Vorontsov, V. A. &amp; Dye, D. Alloying effects in polycrystalline γ′ strengthened Co-Al-W base alloys. Intermetallics 48, 44–53 (2014).</v>
      </c>
      <c r="BI580" s="73" t="str">
        <f t="shared" si="48"/>
        <v>Co-4.8Al-22.9Cr-6.6W</v>
      </c>
      <c r="BJ580" s="31" t="s">
        <v>1959</v>
      </c>
      <c r="BK580" t="str">
        <f t="shared" si="49"/>
        <v>-4.8Al-22.9Cr-6.6W</v>
      </c>
      <c r="BL580"/>
      <c r="BM580"/>
      <c r="BN580"/>
      <c r="BO580"/>
    </row>
    <row r="581" spans="1:67" s="44" customFormat="1" x14ac:dyDescent="0.3">
      <c r="A581" s="26" t="str">
        <f t="shared" si="46"/>
        <v>Co-11.1Ni-7.5Al-20.8Cr-7.2W</v>
      </c>
      <c r="B581" s="30" t="s">
        <v>1483</v>
      </c>
      <c r="C581" s="30" t="s">
        <v>3164</v>
      </c>
      <c r="D581" s="34" t="s">
        <v>1076</v>
      </c>
      <c r="E581" s="28" t="s">
        <v>1066</v>
      </c>
      <c r="F581" s="28">
        <v>622</v>
      </c>
      <c r="G581" s="54">
        <f t="shared" si="47"/>
        <v>53.399999999999991</v>
      </c>
      <c r="H581" s="56">
        <v>11.1</v>
      </c>
      <c r="I581" s="56">
        <v>7.5</v>
      </c>
      <c r="J581" s="56">
        <v>20.8</v>
      </c>
      <c r="K581" s="56">
        <v>7.2</v>
      </c>
      <c r="L581" s="56"/>
      <c r="M581" s="56"/>
      <c r="N581" s="56"/>
      <c r="O581" s="56"/>
      <c r="P581" s="56"/>
      <c r="Q581" s="52"/>
      <c r="R581" s="52"/>
      <c r="S581" s="52"/>
      <c r="T581" s="56"/>
      <c r="U581" s="56"/>
      <c r="V581" s="56"/>
      <c r="W581" s="56"/>
      <c r="X581" s="56"/>
      <c r="Y581" s="56"/>
      <c r="Z581" s="56"/>
      <c r="AA581" s="56"/>
      <c r="AB581" s="56"/>
      <c r="AC581" s="56"/>
      <c r="AD581" s="56"/>
      <c r="AE581" s="56"/>
      <c r="AF581" s="28">
        <f t="shared" si="45"/>
        <v>8.8254079999999995</v>
      </c>
      <c r="AG581" s="28">
        <v>9.1300000000000008</v>
      </c>
      <c r="AH581" s="28"/>
      <c r="AI581" s="46" t="s">
        <v>1</v>
      </c>
      <c r="AJ581" s="46" t="str">
        <f>IF(I581&lt;&gt;"","-" &amp;TEXT([1]comp!$I581,"0.#") &amp;TEXT(I$1,0),"")</f>
        <v>-7.5Al</v>
      </c>
      <c r="AK581" s="46" t="str">
        <f>IF(K581&lt;&gt;"","-" &amp;TEXT(comp[[#This Row],[W]],"0.#") &amp;TEXT(K$1,0),"")</f>
        <v>-7.2W</v>
      </c>
      <c r="AL581" s="46" t="str">
        <f>IF(H581&lt;&gt;"","-" &amp;TEXT(comp[[#This Row],[Ni]],"0.#") &amp;TEXT(H$1,0),"")</f>
        <v>-11.1Ni</v>
      </c>
      <c r="AM581" s="46" t="str">
        <f>IF(J581&lt;&gt;"","-" &amp;TEXT(comp[[#This Row],[Cr]],"0.#") &amp;TEXT(J$1,0),"")</f>
        <v>-20.8Cr</v>
      </c>
      <c r="AN581" s="46" t="str">
        <f>IF(M581&lt;&gt;"","-" &amp;TEXT(comp[[#This Row],[Ta]],"0.#") &amp;TEXT(M$1,0),"")</f>
        <v/>
      </c>
      <c r="AO581" s="46" t="str">
        <f>IF(N581&lt;&gt;"","-" &amp;TEXT(comp[[#This Row],[Nb]],"0.#") &amp;TEXT(N$1,0),"")</f>
        <v/>
      </c>
      <c r="AP581" s="46" t="str">
        <f>IF(O581&lt;&gt;"","-" &amp;TEXT(comp[[#This Row],[V]],"0.#") &amp;TEXT(O$1,0),"")</f>
        <v/>
      </c>
      <c r="AQ581" s="46" t="str">
        <f>IF(L581&lt;&gt;"","-" &amp;TEXT(comp[[#This Row],[Ti]],"0.#") &amp;TEXT(L$1,0),"")</f>
        <v/>
      </c>
      <c r="AR581" s="46" t="str">
        <f>IF(P581&lt;&gt;"","-" &amp;TEXT(comp[[#This Row],[Mo]],"0.#") &amp;TEXT(P$1,0),"")</f>
        <v/>
      </c>
      <c r="AS581" s="46" t="str">
        <f>IF(Q581&lt;&gt;"","-" &amp;TEXT(comp[[#This Row],[C]],"0.##") &amp;TEXT(Q$1,0),"")</f>
        <v/>
      </c>
      <c r="AT581" s="46" t="str">
        <f>IF(R581&lt;&gt;"","-" &amp;TEXT(comp[[#This Row],[Zr]],"0.##") &amp;TEXT(R$1,0),"")</f>
        <v/>
      </c>
      <c r="AU581" s="46" t="str">
        <f>IF(S581&lt;&gt;"","-" &amp;TEXT(comp[[#This Row],[B]],"0.##") &amp;TEXT(S$1,0),"")</f>
        <v/>
      </c>
      <c r="AV581" s="46" t="str">
        <f>IF(T581&lt;&gt;"","-" &amp;TEXT(comp[[#This Row],[Ir]],"0.#") &amp;TEXT(T$1,0),"")</f>
        <v/>
      </c>
      <c r="AW581" s="46" t="str">
        <f>IF(U581&lt;&gt;"","-" &amp;TEXT(comp[[#This Row],[Re]],"0.#") &amp;TEXT(U$1,0),"")</f>
        <v/>
      </c>
      <c r="AX581" s="46" t="str">
        <f>IF(V581&lt;&gt;"","-" &amp;TEXT(comp[[#This Row],[Si]],"0.#") &amp;TEXT(V$1,0),"")</f>
        <v/>
      </c>
      <c r="AY581" s="46" t="str">
        <f>IF(W581&lt;&gt;"","-" &amp;TEXT(comp[[#This Row],[Fe]],"0.#") &amp;TEXT(W$1,0),"")</f>
        <v/>
      </c>
      <c r="AZ581" s="46" t="str">
        <f>IF(X581&lt;&gt;"","-" &amp;TEXT(comp[[#This Row],[Y]],"0.#") &amp;TEXT(X$1,0),"")</f>
        <v/>
      </c>
      <c r="BA581" s="46" t="str">
        <f>IF(Y581&lt;&gt;"","-" &amp;TEXT(comp[[#This Row],[Hf]],"0.#") &amp;TEXT(Y$1,0),"")</f>
        <v/>
      </c>
      <c r="BB581" s="46" t="str">
        <f>IF(Z581&lt;&gt;"","-" &amp;TEXT(comp[[#This Row],[Ge]],"0.#") &amp;TEXT(Z$1,0),"")</f>
        <v/>
      </c>
      <c r="BC581" s="46" t="str">
        <f>IF(AA581&lt;&gt;"","-" &amp;TEXT(comp[[#This Row],[Mn]],"0.#") &amp;TEXT(AA$1,0),"")</f>
        <v/>
      </c>
      <c r="BD581" s="46" t="str">
        <f>IF(AB581&lt;&gt;"","-" &amp;TEXT(comp[[#This Row],[Sc]],"0.#") &amp;TEXT(AB$1,0),"")</f>
        <v/>
      </c>
      <c r="BE581" s="46" t="str">
        <f>IF(AC581&lt;&gt;"","-" &amp;TEXT(comp[[#This Row],[Ru]],"0.#") &amp;TEXT(AC$1,0),"")</f>
        <v/>
      </c>
      <c r="BF581" s="46" t="str">
        <f>IF(AD581&lt;&gt;"","-" &amp;TEXT(comp[[#This Row],[Ce]],"0.#") &amp;TEXT(AD$1,0),"")</f>
        <v/>
      </c>
      <c r="BG581" s="46" t="str">
        <f>IF(AE581&lt;&gt;"","-" &amp;TEXT([1]comp!$AE581,"0.#") &amp;TEXT(AE$1,0),"")</f>
        <v/>
      </c>
      <c r="BH581" s="28" t="str">
        <f>[1]comp!$D581 &amp; [1]comp!$E581</f>
        <v>21Cr-11NiYan, H. Y., Vorontsov, V. A. &amp; Dye, D. Alloying effects in polycrystalline γ′ strengthened Co-Al-W base alloys. Intermetallics 48, 44–53 (2014).</v>
      </c>
      <c r="BI581" s="36" t="str">
        <f t="shared" si="48"/>
        <v>Co-11.1Ni-7.5Al-20.8Cr-7.2W</v>
      </c>
      <c r="BJ581" s="28" t="s">
        <v>1883</v>
      </c>
      <c r="BK581" t="str">
        <f t="shared" si="49"/>
        <v>-7.5Al-20.8Cr-7.2W-11.1Ni</v>
      </c>
      <c r="BL581"/>
      <c r="BM581"/>
      <c r="BN581"/>
      <c r="BO581"/>
    </row>
    <row r="582" spans="1:67" s="44" customFormat="1" x14ac:dyDescent="0.3">
      <c r="A582" s="26" t="str">
        <f t="shared" si="46"/>
        <v>Co-21.7Ni-6.9Al-21.5Cr-7.3W</v>
      </c>
      <c r="B582" s="30" t="s">
        <v>1483</v>
      </c>
      <c r="C582" s="30" t="s">
        <v>3165</v>
      </c>
      <c r="D582" s="34" t="s">
        <v>1075</v>
      </c>
      <c r="E582" s="28" t="s">
        <v>1066</v>
      </c>
      <c r="F582" s="28">
        <v>623</v>
      </c>
      <c r="G582" s="54">
        <f t="shared" si="47"/>
        <v>42.6</v>
      </c>
      <c r="H582" s="56">
        <v>21.7</v>
      </c>
      <c r="I582" s="56">
        <v>6.9</v>
      </c>
      <c r="J582" s="56">
        <v>21.5</v>
      </c>
      <c r="K582" s="56">
        <v>7.3</v>
      </c>
      <c r="L582" s="56"/>
      <c r="M582" s="56"/>
      <c r="N582" s="56"/>
      <c r="O582" s="56"/>
      <c r="P582" s="56"/>
      <c r="Q582" s="52"/>
      <c r="R582" s="52"/>
      <c r="S582" s="52"/>
      <c r="T582" s="56"/>
      <c r="U582" s="56"/>
      <c r="V582" s="56"/>
      <c r="W582" s="56"/>
      <c r="X582" s="56"/>
      <c r="Y582" s="56"/>
      <c r="Z582" s="56"/>
      <c r="AA582" s="56"/>
      <c r="AB582" s="56"/>
      <c r="AC582" s="56"/>
      <c r="AD582" s="56"/>
      <c r="AE582" s="56"/>
      <c r="AF582" s="28">
        <f t="shared" si="45"/>
        <v>8.8618360000000003</v>
      </c>
      <c r="AG582" s="28">
        <v>9.07</v>
      </c>
      <c r="AH582" s="28"/>
      <c r="AI582" s="46" t="s">
        <v>1</v>
      </c>
      <c r="AJ582" s="46" t="str">
        <f>IF(I582&lt;&gt;"","-" &amp;TEXT([1]comp!$I582,"0.#") &amp;TEXT(I$1,0),"")</f>
        <v>-6.9Al</v>
      </c>
      <c r="AK582" s="46" t="str">
        <f>IF(K582&lt;&gt;"","-" &amp;TEXT(comp[[#This Row],[W]],"0.#") &amp;TEXT(K$1,0),"")</f>
        <v>-7.3W</v>
      </c>
      <c r="AL582" s="46" t="str">
        <f>IF(H582&lt;&gt;"","-" &amp;TEXT(comp[[#This Row],[Ni]],"0.#") &amp;TEXT(H$1,0),"")</f>
        <v>-21.7Ni</v>
      </c>
      <c r="AM582" s="46" t="str">
        <f>IF(J582&lt;&gt;"","-" &amp;TEXT(comp[[#This Row],[Cr]],"0.#") &amp;TEXT(J$1,0),"")</f>
        <v>-21.5Cr</v>
      </c>
      <c r="AN582" s="46" t="str">
        <f>IF(M582&lt;&gt;"","-" &amp;TEXT(comp[[#This Row],[Ta]],"0.#") &amp;TEXT(M$1,0),"")</f>
        <v/>
      </c>
      <c r="AO582" s="46" t="str">
        <f>IF(N582&lt;&gt;"","-" &amp;TEXT(comp[[#This Row],[Nb]],"0.#") &amp;TEXT(N$1,0),"")</f>
        <v/>
      </c>
      <c r="AP582" s="46" t="str">
        <f>IF(O582&lt;&gt;"","-" &amp;TEXT(comp[[#This Row],[V]],"0.#") &amp;TEXT(O$1,0),"")</f>
        <v/>
      </c>
      <c r="AQ582" s="46" t="str">
        <f>IF(L582&lt;&gt;"","-" &amp;TEXT(comp[[#This Row],[Ti]],"0.#") &amp;TEXT(L$1,0),"")</f>
        <v/>
      </c>
      <c r="AR582" s="46" t="str">
        <f>IF(P582&lt;&gt;"","-" &amp;TEXT(comp[[#This Row],[Mo]],"0.#") &amp;TEXT(P$1,0),"")</f>
        <v/>
      </c>
      <c r="AS582" s="46" t="str">
        <f>IF(Q582&lt;&gt;"","-" &amp;TEXT(comp[[#This Row],[C]],"0.##") &amp;TEXT(Q$1,0),"")</f>
        <v/>
      </c>
      <c r="AT582" s="46" t="str">
        <f>IF(R582&lt;&gt;"","-" &amp;TEXT(comp[[#This Row],[Zr]],"0.##") &amp;TEXT(R$1,0),"")</f>
        <v/>
      </c>
      <c r="AU582" s="46" t="str">
        <f>IF(S582&lt;&gt;"","-" &amp;TEXT(comp[[#This Row],[B]],"0.##") &amp;TEXT(S$1,0),"")</f>
        <v/>
      </c>
      <c r="AV582" s="46" t="str">
        <f>IF(T582&lt;&gt;"","-" &amp;TEXT(comp[[#This Row],[Ir]],"0.#") &amp;TEXT(T$1,0),"")</f>
        <v/>
      </c>
      <c r="AW582" s="46" t="str">
        <f>IF(U582&lt;&gt;"","-" &amp;TEXT(comp[[#This Row],[Re]],"0.#") &amp;TEXT(U$1,0),"")</f>
        <v/>
      </c>
      <c r="AX582" s="46" t="str">
        <f>IF(V582&lt;&gt;"","-" &amp;TEXT(comp[[#This Row],[Si]],"0.#") &amp;TEXT(V$1,0),"")</f>
        <v/>
      </c>
      <c r="AY582" s="46" t="str">
        <f>IF(W582&lt;&gt;"","-" &amp;TEXT(comp[[#This Row],[Fe]],"0.#") &amp;TEXT(W$1,0),"")</f>
        <v/>
      </c>
      <c r="AZ582" s="46" t="str">
        <f>IF(X582&lt;&gt;"","-" &amp;TEXT(comp[[#This Row],[Y]],"0.#") &amp;TEXT(X$1,0),"")</f>
        <v/>
      </c>
      <c r="BA582" s="46" t="str">
        <f>IF(Y582&lt;&gt;"","-" &amp;TEXT(comp[[#This Row],[Hf]],"0.#") &amp;TEXT(Y$1,0),"")</f>
        <v/>
      </c>
      <c r="BB582" s="46" t="str">
        <f>IF(Z582&lt;&gt;"","-" &amp;TEXT(comp[[#This Row],[Ge]],"0.#") &amp;TEXT(Z$1,0),"")</f>
        <v/>
      </c>
      <c r="BC582" s="46" t="str">
        <f>IF(AA582&lt;&gt;"","-" &amp;TEXT(comp[[#This Row],[Mn]],"0.#") &amp;TEXT(AA$1,0),"")</f>
        <v/>
      </c>
      <c r="BD582" s="46" t="str">
        <f>IF(AB582&lt;&gt;"","-" &amp;TEXT(comp[[#This Row],[Sc]],"0.#") &amp;TEXT(AB$1,0),"")</f>
        <v/>
      </c>
      <c r="BE582" s="46" t="str">
        <f>IF(AC582&lt;&gt;"","-" &amp;TEXT(comp[[#This Row],[Ru]],"0.#") &amp;TEXT(AC$1,0),"")</f>
        <v/>
      </c>
      <c r="BF582" s="46" t="str">
        <f>IF(AD582&lt;&gt;"","-" &amp;TEXT(comp[[#This Row],[Ce]],"0.#") &amp;TEXT(AD$1,0),"")</f>
        <v/>
      </c>
      <c r="BG582" s="46" t="str">
        <f>IF(AE582&lt;&gt;"","-" &amp;TEXT([1]comp!$AE582,"0.#") &amp;TEXT(AE$1,0),"")</f>
        <v/>
      </c>
      <c r="BH582" s="28" t="str">
        <f>[1]comp!$D582 &amp; [1]comp!$E582</f>
        <v>21Cr-21NiYan, H. Y., Vorontsov, V. A. &amp; Dye, D. Alloying effects in polycrystalline γ′ strengthened Co-Al-W base alloys. Intermetallics 48, 44–53 (2014).</v>
      </c>
      <c r="BI582" s="36" t="str">
        <f t="shared" si="48"/>
        <v>Co-21.7Ni-6.9Al-21.5Cr-7.3W</v>
      </c>
      <c r="BJ582" s="28" t="s">
        <v>1885</v>
      </c>
      <c r="BK582" t="str">
        <f t="shared" si="49"/>
        <v>-6.9Al-21.5Cr-7.3W-21.7Ni</v>
      </c>
      <c r="BL582"/>
      <c r="BM582"/>
      <c r="BN582"/>
      <c r="BO582"/>
    </row>
    <row r="583" spans="1:67" s="44" customFormat="1" x14ac:dyDescent="0.3">
      <c r="A583" s="26" t="str">
        <f t="shared" si="46"/>
        <v>Co-33.2Ni-7.7Al-20.8Cr-6.5W</v>
      </c>
      <c r="B583" s="30" t="s">
        <v>1483</v>
      </c>
      <c r="C583" s="30" t="s">
        <v>3166</v>
      </c>
      <c r="D583" s="34" t="s">
        <v>1077</v>
      </c>
      <c r="E583" s="28" t="s">
        <v>1066</v>
      </c>
      <c r="F583" s="28">
        <v>624</v>
      </c>
      <c r="G583" s="54">
        <f t="shared" si="47"/>
        <v>31.799999999999997</v>
      </c>
      <c r="H583" s="56">
        <v>33.200000000000003</v>
      </c>
      <c r="I583" s="56">
        <v>7.7</v>
      </c>
      <c r="J583" s="56">
        <v>20.8</v>
      </c>
      <c r="K583" s="56">
        <v>6.5</v>
      </c>
      <c r="L583" s="56"/>
      <c r="M583" s="56"/>
      <c r="N583" s="56"/>
      <c r="O583" s="56"/>
      <c r="P583" s="56"/>
      <c r="Q583" s="52"/>
      <c r="R583" s="52"/>
      <c r="S583" s="52"/>
      <c r="T583" s="56"/>
      <c r="U583" s="56"/>
      <c r="V583" s="56"/>
      <c r="W583" s="56"/>
      <c r="X583" s="56"/>
      <c r="Y583" s="56"/>
      <c r="Z583" s="56"/>
      <c r="AA583" s="56"/>
      <c r="AB583" s="56"/>
      <c r="AC583" s="56"/>
      <c r="AD583" s="56"/>
      <c r="AE583" s="56"/>
      <c r="AF583" s="28">
        <f t="shared" si="45"/>
        <v>8.7423260000000003</v>
      </c>
      <c r="AG583" s="28">
        <v>9.09</v>
      </c>
      <c r="AH583" s="28"/>
      <c r="AI583" s="46" t="s">
        <v>1</v>
      </c>
      <c r="AJ583" s="46" t="str">
        <f>IF(I583&lt;&gt;"","-" &amp;TEXT([1]comp!$I583,"0.#") &amp;TEXT(I$1,0),"")</f>
        <v>-7.7Al</v>
      </c>
      <c r="AK583" s="46" t="str">
        <f>IF(K583&lt;&gt;"","-" &amp;TEXT(comp[[#This Row],[W]],"0.#") &amp;TEXT(K$1,0),"")</f>
        <v>-6.5W</v>
      </c>
      <c r="AL583" s="46" t="str">
        <f>IF(H583&lt;&gt;"","-" &amp;TEXT(comp[[#This Row],[Ni]],"0.#") &amp;TEXT(H$1,0),"")</f>
        <v>-33.2Ni</v>
      </c>
      <c r="AM583" s="46" t="str">
        <f>IF(J583&lt;&gt;"","-" &amp;TEXT(comp[[#This Row],[Cr]],"0.#") &amp;TEXT(J$1,0),"")</f>
        <v>-20.8Cr</v>
      </c>
      <c r="AN583" s="46" t="str">
        <f>IF(M583&lt;&gt;"","-" &amp;TEXT(comp[[#This Row],[Ta]],"0.#") &amp;TEXT(M$1,0),"")</f>
        <v/>
      </c>
      <c r="AO583" s="46" t="str">
        <f>IF(N583&lt;&gt;"","-" &amp;TEXT(comp[[#This Row],[Nb]],"0.#") &amp;TEXT(N$1,0),"")</f>
        <v/>
      </c>
      <c r="AP583" s="46" t="str">
        <f>IF(O583&lt;&gt;"","-" &amp;TEXT(comp[[#This Row],[V]],"0.#") &amp;TEXT(O$1,0),"")</f>
        <v/>
      </c>
      <c r="AQ583" s="46" t="str">
        <f>IF(L583&lt;&gt;"","-" &amp;TEXT(comp[[#This Row],[Ti]],"0.#") &amp;TEXT(L$1,0),"")</f>
        <v/>
      </c>
      <c r="AR583" s="46" t="str">
        <f>IF(P583&lt;&gt;"","-" &amp;TEXT(comp[[#This Row],[Mo]],"0.#") &amp;TEXT(P$1,0),"")</f>
        <v/>
      </c>
      <c r="AS583" s="46" t="str">
        <f>IF(Q583&lt;&gt;"","-" &amp;TEXT(comp[[#This Row],[C]],"0.##") &amp;TEXT(Q$1,0),"")</f>
        <v/>
      </c>
      <c r="AT583" s="46" t="str">
        <f>IF(R583&lt;&gt;"","-" &amp;TEXT(comp[[#This Row],[Zr]],"0.##") &amp;TEXT(R$1,0),"")</f>
        <v/>
      </c>
      <c r="AU583" s="46" t="str">
        <f>IF(S583&lt;&gt;"","-" &amp;TEXT(comp[[#This Row],[B]],"0.##") &amp;TEXT(S$1,0),"")</f>
        <v/>
      </c>
      <c r="AV583" s="46" t="str">
        <f>IF(T583&lt;&gt;"","-" &amp;TEXT(comp[[#This Row],[Ir]],"0.#") &amp;TEXT(T$1,0),"")</f>
        <v/>
      </c>
      <c r="AW583" s="46" t="str">
        <f>IF(U583&lt;&gt;"","-" &amp;TEXT(comp[[#This Row],[Re]],"0.#") &amp;TEXT(U$1,0),"")</f>
        <v/>
      </c>
      <c r="AX583" s="46" t="str">
        <f>IF(V583&lt;&gt;"","-" &amp;TEXT(comp[[#This Row],[Si]],"0.#") &amp;TEXT(V$1,0),"")</f>
        <v/>
      </c>
      <c r="AY583" s="46" t="str">
        <f>IF(W583&lt;&gt;"","-" &amp;TEXT(comp[[#This Row],[Fe]],"0.#") &amp;TEXT(W$1,0),"")</f>
        <v/>
      </c>
      <c r="AZ583" s="46" t="str">
        <f>IF(X583&lt;&gt;"","-" &amp;TEXT(comp[[#This Row],[Y]],"0.#") &amp;TEXT(X$1,0),"")</f>
        <v/>
      </c>
      <c r="BA583" s="46" t="str">
        <f>IF(Y583&lt;&gt;"","-" &amp;TEXT(comp[[#This Row],[Hf]],"0.#") &amp;TEXT(Y$1,0),"")</f>
        <v/>
      </c>
      <c r="BB583" s="46" t="str">
        <f>IF(Z583&lt;&gt;"","-" &amp;TEXT(comp[[#This Row],[Ge]],"0.#") &amp;TEXT(Z$1,0),"")</f>
        <v/>
      </c>
      <c r="BC583" s="46" t="str">
        <f>IF(AA583&lt;&gt;"","-" &amp;TEXT(comp[[#This Row],[Mn]],"0.#") &amp;TEXT(AA$1,0),"")</f>
        <v/>
      </c>
      <c r="BD583" s="46" t="str">
        <f>IF(AB583&lt;&gt;"","-" &amp;TEXT(comp[[#This Row],[Sc]],"0.#") &amp;TEXT(AB$1,0),"")</f>
        <v/>
      </c>
      <c r="BE583" s="46" t="str">
        <f>IF(AC583&lt;&gt;"","-" &amp;TEXT(comp[[#This Row],[Ru]],"0.#") &amp;TEXT(AC$1,0),"")</f>
        <v/>
      </c>
      <c r="BF583" s="46" t="str">
        <f>IF(AD583&lt;&gt;"","-" &amp;TEXT(comp[[#This Row],[Ce]],"0.#") &amp;TEXT(AD$1,0),"")</f>
        <v/>
      </c>
      <c r="BG583" s="46" t="str">
        <f>IF(AE583&lt;&gt;"","-" &amp;TEXT([1]comp!$AE583,"0.#") &amp;TEXT(AE$1,0),"")</f>
        <v/>
      </c>
      <c r="BH583" s="28" t="str">
        <f>[1]comp!$D583 &amp; [1]comp!$E583</f>
        <v>21Cr-32NiYan, H. Y., Vorontsov, V. A. &amp; Dye, D. Alloying effects in polycrystalline γ′ strengthened Co-Al-W base alloys. Intermetallics 48, 44–53 (2014).</v>
      </c>
      <c r="BI583" s="36" t="str">
        <f t="shared" si="48"/>
        <v>Co-33.2Ni-7.7Al-20.8Cr-6.5W</v>
      </c>
      <c r="BJ583" s="28" t="s">
        <v>1887</v>
      </c>
      <c r="BK583" t="str">
        <f t="shared" si="49"/>
        <v>-7.7Al-20.8Cr-6.5W-33.2Ni</v>
      </c>
      <c r="BL583"/>
      <c r="BM583"/>
      <c r="BN583"/>
      <c r="BO583"/>
    </row>
    <row r="584" spans="1:67" s="44" customFormat="1" x14ac:dyDescent="0.3">
      <c r="A584" s="26" t="str">
        <f t="shared" si="46"/>
        <v>Co-10.9Ni-8.5Al-21.Cr-5.5W</v>
      </c>
      <c r="B584" s="30" t="s">
        <v>1483</v>
      </c>
      <c r="C584" s="30" t="s">
        <v>3167</v>
      </c>
      <c r="D584" s="34" t="s">
        <v>1078</v>
      </c>
      <c r="E584" s="28" t="s">
        <v>1066</v>
      </c>
      <c r="F584" s="28">
        <v>625</v>
      </c>
      <c r="G584" s="54">
        <f t="shared" si="47"/>
        <v>54.1</v>
      </c>
      <c r="H584" s="56">
        <v>10.9</v>
      </c>
      <c r="I584" s="56">
        <v>8.5</v>
      </c>
      <c r="J584" s="56">
        <v>21</v>
      </c>
      <c r="K584" s="56">
        <v>5.5</v>
      </c>
      <c r="L584" s="56"/>
      <c r="M584" s="56"/>
      <c r="N584" s="56"/>
      <c r="O584" s="56"/>
      <c r="P584" s="56"/>
      <c r="Q584" s="52"/>
      <c r="R584" s="52"/>
      <c r="S584" s="52"/>
      <c r="T584" s="56"/>
      <c r="U584" s="56"/>
      <c r="V584" s="56"/>
      <c r="W584" s="56"/>
      <c r="X584" s="56"/>
      <c r="Y584" s="56"/>
      <c r="Z584" s="56"/>
      <c r="AA584" s="56"/>
      <c r="AB584" s="56"/>
      <c r="AC584" s="56"/>
      <c r="AD584" s="56"/>
      <c r="AE584" s="56"/>
      <c r="AF584" s="28">
        <f t="shared" ref="AF584:AF647" si="50">(G584*$G$2+I584*$I$2+K584*$K$2+H584*H$2+J584*J$2+M584*M$2+N584*N$2+O584*O$2+L584*L$2+P584*P$2+Q584*Q$2+R584*R$2+S584*S$2+T584*T$2+U584*U$2+V584*V$2+W584*W$2+X584*X$2+Y584*Y$2+Z584*Z$2+AA584*AA$2+AB584*AB$2+AC584*AC$2+AD584*AD$2)/100</f>
        <v>8.5840220000000009</v>
      </c>
      <c r="AG584" s="28">
        <v>8.89</v>
      </c>
      <c r="AH584" s="28"/>
      <c r="AI584" s="46" t="s">
        <v>1</v>
      </c>
      <c r="AJ584" s="46" t="str">
        <f>IF(I584&lt;&gt;"","-" &amp;TEXT([1]comp!$I584,"0.#") &amp;TEXT(I$1,0),"")</f>
        <v>-8.5Al</v>
      </c>
      <c r="AK584" s="46" t="str">
        <f>IF(K584&lt;&gt;"","-" &amp;TEXT(comp[[#This Row],[W]],"0.#") &amp;TEXT(K$1,0),"")</f>
        <v>-5.5W</v>
      </c>
      <c r="AL584" s="46" t="str">
        <f>IF(H584&lt;&gt;"","-" &amp;TEXT(comp[[#This Row],[Ni]],"0.#") &amp;TEXT(H$1,0),"")</f>
        <v>-10.9Ni</v>
      </c>
      <c r="AM584" s="46" t="str">
        <f>IF(J584&lt;&gt;"","-" &amp;TEXT(comp[[#This Row],[Cr]],"0.#") &amp;TEXT(J$1,0),"")</f>
        <v>-21.Cr</v>
      </c>
      <c r="AN584" s="46" t="str">
        <f>IF(M584&lt;&gt;"","-" &amp;TEXT(comp[[#This Row],[Ta]],"0.#") &amp;TEXT(M$1,0),"")</f>
        <v/>
      </c>
      <c r="AO584" s="46" t="str">
        <f>IF(N584&lt;&gt;"","-" &amp;TEXT(comp[[#This Row],[Nb]],"0.#") &amp;TEXT(N$1,0),"")</f>
        <v/>
      </c>
      <c r="AP584" s="46" t="str">
        <f>IF(O584&lt;&gt;"","-" &amp;TEXT(comp[[#This Row],[V]],"0.#") &amp;TEXT(O$1,0),"")</f>
        <v/>
      </c>
      <c r="AQ584" s="46" t="str">
        <f>IF(L584&lt;&gt;"","-" &amp;TEXT(comp[[#This Row],[Ti]],"0.#") &amp;TEXT(L$1,0),"")</f>
        <v/>
      </c>
      <c r="AR584" s="46" t="str">
        <f>IF(P584&lt;&gt;"","-" &amp;TEXT(comp[[#This Row],[Mo]],"0.#") &amp;TEXT(P$1,0),"")</f>
        <v/>
      </c>
      <c r="AS584" s="46" t="str">
        <f>IF(Q584&lt;&gt;"","-" &amp;TEXT(comp[[#This Row],[C]],"0.##") &amp;TEXT(Q$1,0),"")</f>
        <v/>
      </c>
      <c r="AT584" s="46" t="str">
        <f>IF(R584&lt;&gt;"","-" &amp;TEXT(comp[[#This Row],[Zr]],"0.##") &amp;TEXT(R$1,0),"")</f>
        <v/>
      </c>
      <c r="AU584" s="46" t="str">
        <f>IF(S584&lt;&gt;"","-" &amp;TEXT(comp[[#This Row],[B]],"0.##") &amp;TEXT(S$1,0),"")</f>
        <v/>
      </c>
      <c r="AV584" s="46" t="str">
        <f>IF(T584&lt;&gt;"","-" &amp;TEXT(comp[[#This Row],[Ir]],"0.#") &amp;TEXT(T$1,0),"")</f>
        <v/>
      </c>
      <c r="AW584" s="46" t="str">
        <f>IF(U584&lt;&gt;"","-" &amp;TEXT(comp[[#This Row],[Re]],"0.#") &amp;TEXT(U$1,0),"")</f>
        <v/>
      </c>
      <c r="AX584" s="46" t="str">
        <f>IF(V584&lt;&gt;"","-" &amp;TEXT(comp[[#This Row],[Si]],"0.#") &amp;TEXT(V$1,0),"")</f>
        <v/>
      </c>
      <c r="AY584" s="46" t="str">
        <f>IF(W584&lt;&gt;"","-" &amp;TEXT(comp[[#This Row],[Fe]],"0.#") &amp;TEXT(W$1,0),"")</f>
        <v/>
      </c>
      <c r="AZ584" s="46" t="str">
        <f>IF(X584&lt;&gt;"","-" &amp;TEXT(comp[[#This Row],[Y]],"0.#") &amp;TEXT(X$1,0),"")</f>
        <v/>
      </c>
      <c r="BA584" s="46" t="str">
        <f>IF(Y584&lt;&gt;"","-" &amp;TEXT(comp[[#This Row],[Hf]],"0.#") &amp;TEXT(Y$1,0),"")</f>
        <v/>
      </c>
      <c r="BB584" s="46" t="str">
        <f>IF(Z584&lt;&gt;"","-" &amp;TEXT(comp[[#This Row],[Ge]],"0.#") &amp;TEXT(Z$1,0),"")</f>
        <v/>
      </c>
      <c r="BC584" s="46" t="str">
        <f>IF(AA584&lt;&gt;"","-" &amp;TEXT(comp[[#This Row],[Mn]],"0.#") &amp;TEXT(AA$1,0),"")</f>
        <v/>
      </c>
      <c r="BD584" s="46" t="str">
        <f>IF(AB584&lt;&gt;"","-" &amp;TEXT(comp[[#This Row],[Sc]],"0.#") &amp;TEXT(AB$1,0),"")</f>
        <v/>
      </c>
      <c r="BE584" s="46" t="str">
        <f>IF(AC584&lt;&gt;"","-" &amp;TEXT(comp[[#This Row],[Ru]],"0.#") &amp;TEXT(AC$1,0),"")</f>
        <v/>
      </c>
      <c r="BF584" s="46" t="str">
        <f>IF(AD584&lt;&gt;"","-" &amp;TEXT(comp[[#This Row],[Ce]],"0.#") &amp;TEXT(AD$1,0),"")</f>
        <v/>
      </c>
      <c r="BG584" s="46" t="str">
        <f>IF(AE584&lt;&gt;"","-" &amp;TEXT([1]comp!$AE584,"0.#") &amp;TEXT(AE$1,0),"")</f>
        <v/>
      </c>
      <c r="BH584" s="28" t="str">
        <f>[1]comp!$D584 &amp; [1]comp!$E584</f>
        <v>21Cr-11Ni-AYan, H. Y., Vorontsov, V. A. &amp; Dye, D. Alloying effects in polycrystalline γ′ strengthened Co-Al-W base alloys. Intermetallics 48, 44–53 (2014).</v>
      </c>
      <c r="BI584" s="36" t="str">
        <f t="shared" si="48"/>
        <v>Co-10.9Ni-8.5Al-21.Cr-5.5W</v>
      </c>
      <c r="BJ584" s="28" t="s">
        <v>1884</v>
      </c>
      <c r="BK584" t="str">
        <f t="shared" si="49"/>
        <v>-8.5Al-21.Cr-5.5W-10.9Ni</v>
      </c>
      <c r="BL584"/>
      <c r="BM584"/>
      <c r="BN584"/>
      <c r="BO584"/>
    </row>
    <row r="585" spans="1:67" s="44" customFormat="1" x14ac:dyDescent="0.3">
      <c r="A585" s="26" t="str">
        <f t="shared" si="46"/>
        <v>Co-21.3Ni-9.3Al-21.1Cr-4.7W</v>
      </c>
      <c r="B585" s="30" t="s">
        <v>1483</v>
      </c>
      <c r="C585" s="30" t="s">
        <v>3168</v>
      </c>
      <c r="D585" s="34" t="s">
        <v>1079</v>
      </c>
      <c r="E585" s="28" t="s">
        <v>1066</v>
      </c>
      <c r="F585" s="28">
        <v>626</v>
      </c>
      <c r="G585" s="54">
        <f t="shared" si="47"/>
        <v>43.599999999999994</v>
      </c>
      <c r="H585" s="56">
        <v>21.3</v>
      </c>
      <c r="I585" s="56">
        <v>9.3000000000000007</v>
      </c>
      <c r="J585" s="56">
        <v>21.1</v>
      </c>
      <c r="K585" s="56">
        <v>4.7</v>
      </c>
      <c r="L585" s="56"/>
      <c r="M585" s="56"/>
      <c r="N585" s="56"/>
      <c r="O585" s="56"/>
      <c r="P585" s="56"/>
      <c r="Q585" s="52"/>
      <c r="R585" s="52"/>
      <c r="S585" s="52"/>
      <c r="T585" s="56"/>
      <c r="U585" s="56"/>
      <c r="V585" s="56"/>
      <c r="W585" s="56"/>
      <c r="X585" s="56"/>
      <c r="Y585" s="56"/>
      <c r="Z585" s="56"/>
      <c r="AA585" s="56"/>
      <c r="AB585" s="56"/>
      <c r="AC585" s="56"/>
      <c r="AD585" s="56"/>
      <c r="AE585" s="56"/>
      <c r="AF585" s="28">
        <f t="shared" si="50"/>
        <v>8.4507440000000003</v>
      </c>
      <c r="AG585" s="28">
        <v>8.69</v>
      </c>
      <c r="AH585" s="28"/>
      <c r="AI585" s="46" t="s">
        <v>1</v>
      </c>
      <c r="AJ585" s="46" t="str">
        <f>IF(I585&lt;&gt;"","-" &amp;TEXT([1]comp!$I585,"0.#") &amp;TEXT(I$1,0),"")</f>
        <v>-9.3Al</v>
      </c>
      <c r="AK585" s="46" t="str">
        <f>IF(K585&lt;&gt;"","-" &amp;TEXT(comp[[#This Row],[W]],"0.#") &amp;TEXT(K$1,0),"")</f>
        <v>-4.7W</v>
      </c>
      <c r="AL585" s="46" t="str">
        <f>IF(H585&lt;&gt;"","-" &amp;TEXT(comp[[#This Row],[Ni]],"0.#") &amp;TEXT(H$1,0),"")</f>
        <v>-21.3Ni</v>
      </c>
      <c r="AM585" s="46" t="str">
        <f>IF(J585&lt;&gt;"","-" &amp;TEXT(comp[[#This Row],[Cr]],"0.#") &amp;TEXT(J$1,0),"")</f>
        <v>-21.1Cr</v>
      </c>
      <c r="AN585" s="46" t="str">
        <f>IF(M585&lt;&gt;"","-" &amp;TEXT(comp[[#This Row],[Ta]],"0.#") &amp;TEXT(M$1,0),"")</f>
        <v/>
      </c>
      <c r="AO585" s="46" t="str">
        <f>IF(N585&lt;&gt;"","-" &amp;TEXT(comp[[#This Row],[Nb]],"0.#") &amp;TEXT(N$1,0),"")</f>
        <v/>
      </c>
      <c r="AP585" s="46" t="str">
        <f>IF(O585&lt;&gt;"","-" &amp;TEXT(comp[[#This Row],[V]],"0.#") &amp;TEXT(O$1,0),"")</f>
        <v/>
      </c>
      <c r="AQ585" s="46" t="str">
        <f>IF(L585&lt;&gt;"","-" &amp;TEXT(comp[[#This Row],[Ti]],"0.#") &amp;TEXT(L$1,0),"")</f>
        <v/>
      </c>
      <c r="AR585" s="46" t="str">
        <f>IF(P585&lt;&gt;"","-" &amp;TEXT(comp[[#This Row],[Mo]],"0.#") &amp;TEXT(P$1,0),"")</f>
        <v/>
      </c>
      <c r="AS585" s="46" t="str">
        <f>IF(Q585&lt;&gt;"","-" &amp;TEXT(comp[[#This Row],[C]],"0.##") &amp;TEXT(Q$1,0),"")</f>
        <v/>
      </c>
      <c r="AT585" s="46" t="str">
        <f>IF(R585&lt;&gt;"","-" &amp;TEXT(comp[[#This Row],[Zr]],"0.##") &amp;TEXT(R$1,0),"")</f>
        <v/>
      </c>
      <c r="AU585" s="46" t="str">
        <f>IF(S585&lt;&gt;"","-" &amp;TEXT(comp[[#This Row],[B]],"0.##") &amp;TEXT(S$1,0),"")</f>
        <v/>
      </c>
      <c r="AV585" s="46" t="str">
        <f>IF(T585&lt;&gt;"","-" &amp;TEXT(comp[[#This Row],[Ir]],"0.#") &amp;TEXT(T$1,0),"")</f>
        <v/>
      </c>
      <c r="AW585" s="46" t="str">
        <f>IF(U585&lt;&gt;"","-" &amp;TEXT(comp[[#This Row],[Re]],"0.#") &amp;TEXT(U$1,0),"")</f>
        <v/>
      </c>
      <c r="AX585" s="46" t="str">
        <f>IF(V585&lt;&gt;"","-" &amp;TEXT(comp[[#This Row],[Si]],"0.#") &amp;TEXT(V$1,0),"")</f>
        <v/>
      </c>
      <c r="AY585" s="46" t="str">
        <f>IF(W585&lt;&gt;"","-" &amp;TEXT(comp[[#This Row],[Fe]],"0.#") &amp;TEXT(W$1,0),"")</f>
        <v/>
      </c>
      <c r="AZ585" s="46" t="str">
        <f>IF(X585&lt;&gt;"","-" &amp;TEXT(comp[[#This Row],[Y]],"0.#") &amp;TEXT(X$1,0),"")</f>
        <v/>
      </c>
      <c r="BA585" s="46" t="str">
        <f>IF(Y585&lt;&gt;"","-" &amp;TEXT(comp[[#This Row],[Hf]],"0.#") &amp;TEXT(Y$1,0),"")</f>
        <v/>
      </c>
      <c r="BB585" s="46" t="str">
        <f>IF(Z585&lt;&gt;"","-" &amp;TEXT(comp[[#This Row],[Ge]],"0.#") &amp;TEXT(Z$1,0),"")</f>
        <v/>
      </c>
      <c r="BC585" s="46" t="str">
        <f>IF(AA585&lt;&gt;"","-" &amp;TEXT(comp[[#This Row],[Mn]],"0.#") &amp;TEXT(AA$1,0),"")</f>
        <v/>
      </c>
      <c r="BD585" s="46" t="str">
        <f>IF(AB585&lt;&gt;"","-" &amp;TEXT(comp[[#This Row],[Sc]],"0.#") &amp;TEXT(AB$1,0),"")</f>
        <v/>
      </c>
      <c r="BE585" s="46" t="str">
        <f>IF(AC585&lt;&gt;"","-" &amp;TEXT(comp[[#This Row],[Ru]],"0.#") &amp;TEXT(AC$1,0),"")</f>
        <v/>
      </c>
      <c r="BF585" s="46" t="str">
        <f>IF(AD585&lt;&gt;"","-" &amp;TEXT(comp[[#This Row],[Ce]],"0.#") &amp;TEXT(AD$1,0),"")</f>
        <v/>
      </c>
      <c r="BG585" s="46" t="str">
        <f>IF(AE585&lt;&gt;"","-" &amp;TEXT([1]comp!$AE585,"0.#") &amp;TEXT(AE$1,0),"")</f>
        <v/>
      </c>
      <c r="BH585" s="28" t="str">
        <f>[1]comp!$D585 &amp; [1]comp!$E585</f>
        <v>21Cr-21Ni-AYan, H. Y., Vorontsov, V. A. &amp; Dye, D. Alloying effects in polycrystalline γ′ strengthened Co-Al-W base alloys. Intermetallics 48, 44–53 (2014).</v>
      </c>
      <c r="BI585" s="36" t="str">
        <f t="shared" si="48"/>
        <v>Co-21.3Ni-9.3Al-21.1Cr-4.7W</v>
      </c>
      <c r="BJ585" s="28" t="s">
        <v>1886</v>
      </c>
      <c r="BK585" t="str">
        <f t="shared" si="49"/>
        <v>-9.3Al-21.1Cr-4.7W-21.3Ni</v>
      </c>
      <c r="BL585"/>
      <c r="BM585"/>
      <c r="BN585"/>
      <c r="BO585"/>
    </row>
    <row r="586" spans="1:67" s="44" customFormat="1" x14ac:dyDescent="0.3">
      <c r="A586" s="26" t="str">
        <f t="shared" si="46"/>
        <v>Co-32.5Ni-11.2Al-20.5Cr-3.4W</v>
      </c>
      <c r="B586" s="30" t="s">
        <v>1483</v>
      </c>
      <c r="C586" s="30" t="s">
        <v>3169</v>
      </c>
      <c r="D586" s="34" t="s">
        <v>1080</v>
      </c>
      <c r="E586" s="28" t="s">
        <v>1066</v>
      </c>
      <c r="F586" s="28">
        <v>627</v>
      </c>
      <c r="G586" s="54">
        <f t="shared" si="47"/>
        <v>32.399999999999991</v>
      </c>
      <c r="H586" s="56">
        <v>32.5</v>
      </c>
      <c r="I586" s="56">
        <v>11.2</v>
      </c>
      <c r="J586" s="56">
        <v>20.5</v>
      </c>
      <c r="K586" s="56">
        <v>3.4</v>
      </c>
      <c r="L586" s="56"/>
      <c r="M586" s="56"/>
      <c r="N586" s="56"/>
      <c r="O586" s="56"/>
      <c r="P586" s="56"/>
      <c r="Q586" s="52"/>
      <c r="R586" s="52"/>
      <c r="S586" s="52"/>
      <c r="T586" s="56"/>
      <c r="U586" s="56"/>
      <c r="V586" s="56"/>
      <c r="W586" s="56"/>
      <c r="X586" s="56"/>
      <c r="Y586" s="56"/>
      <c r="Z586" s="56"/>
      <c r="AA586" s="56"/>
      <c r="AB586" s="56"/>
      <c r="AC586" s="56"/>
      <c r="AD586" s="56"/>
      <c r="AE586" s="56"/>
      <c r="AF586" s="28">
        <f t="shared" si="50"/>
        <v>8.2095500000000001</v>
      </c>
      <c r="AG586" s="28">
        <v>8.36</v>
      </c>
      <c r="AH586" s="28"/>
      <c r="AI586" s="46" t="s">
        <v>1</v>
      </c>
      <c r="AJ586" s="46" t="str">
        <f>IF(I586&lt;&gt;"","-" &amp;TEXT([1]comp!$I586,"0.#") &amp;TEXT(I$1,0),"")</f>
        <v>-11.2Al</v>
      </c>
      <c r="AK586" s="46" t="str">
        <f>IF(K586&lt;&gt;"","-" &amp;TEXT(comp[[#This Row],[W]],"0.#") &amp;TEXT(K$1,0),"")</f>
        <v>-3.4W</v>
      </c>
      <c r="AL586" s="46" t="str">
        <f>IF(H586&lt;&gt;"","-" &amp;TEXT(comp[[#This Row],[Ni]],"0.#") &amp;TEXT(H$1,0),"")</f>
        <v>-32.5Ni</v>
      </c>
      <c r="AM586" s="46" t="str">
        <f>IF(J586&lt;&gt;"","-" &amp;TEXT(comp[[#This Row],[Cr]],"0.#") &amp;TEXT(J$1,0),"")</f>
        <v>-20.5Cr</v>
      </c>
      <c r="AN586" s="46" t="str">
        <f>IF(M586&lt;&gt;"","-" &amp;TEXT(comp[[#This Row],[Ta]],"0.#") &amp;TEXT(M$1,0),"")</f>
        <v/>
      </c>
      <c r="AO586" s="46" t="str">
        <f>IF(N586&lt;&gt;"","-" &amp;TEXT(comp[[#This Row],[Nb]],"0.#") &amp;TEXT(N$1,0),"")</f>
        <v/>
      </c>
      <c r="AP586" s="46" t="str">
        <f>IF(O586&lt;&gt;"","-" &amp;TEXT(comp[[#This Row],[V]],"0.#") &amp;TEXT(O$1,0),"")</f>
        <v/>
      </c>
      <c r="AQ586" s="46" t="str">
        <f>IF(L586&lt;&gt;"","-" &amp;TEXT(comp[[#This Row],[Ti]],"0.#") &amp;TEXT(L$1,0),"")</f>
        <v/>
      </c>
      <c r="AR586" s="46" t="str">
        <f>IF(P586&lt;&gt;"","-" &amp;TEXT(comp[[#This Row],[Mo]],"0.#") &amp;TEXT(P$1,0),"")</f>
        <v/>
      </c>
      <c r="AS586" s="46" t="str">
        <f>IF(Q586&lt;&gt;"","-" &amp;TEXT(comp[[#This Row],[C]],"0.##") &amp;TEXT(Q$1,0),"")</f>
        <v/>
      </c>
      <c r="AT586" s="46" t="str">
        <f>IF(R586&lt;&gt;"","-" &amp;TEXT(comp[[#This Row],[Zr]],"0.##") &amp;TEXT(R$1,0),"")</f>
        <v/>
      </c>
      <c r="AU586" s="46" t="str">
        <f>IF(S586&lt;&gt;"","-" &amp;TEXT(comp[[#This Row],[B]],"0.##") &amp;TEXT(S$1,0),"")</f>
        <v/>
      </c>
      <c r="AV586" s="46" t="str">
        <f>IF(T586&lt;&gt;"","-" &amp;TEXT(comp[[#This Row],[Ir]],"0.#") &amp;TEXT(T$1,0),"")</f>
        <v/>
      </c>
      <c r="AW586" s="46" t="str">
        <f>IF(U586&lt;&gt;"","-" &amp;TEXT(comp[[#This Row],[Re]],"0.#") &amp;TEXT(U$1,0),"")</f>
        <v/>
      </c>
      <c r="AX586" s="46" t="str">
        <f>IF(V586&lt;&gt;"","-" &amp;TEXT(comp[[#This Row],[Si]],"0.#") &amp;TEXT(V$1,0),"")</f>
        <v/>
      </c>
      <c r="AY586" s="46" t="str">
        <f>IF(W586&lt;&gt;"","-" &amp;TEXT(comp[[#This Row],[Fe]],"0.#") &amp;TEXT(W$1,0),"")</f>
        <v/>
      </c>
      <c r="AZ586" s="46" t="str">
        <f>IF(X586&lt;&gt;"","-" &amp;TEXT(comp[[#This Row],[Y]],"0.#") &amp;TEXT(X$1,0),"")</f>
        <v/>
      </c>
      <c r="BA586" s="46" t="str">
        <f>IF(Y586&lt;&gt;"","-" &amp;TEXT(comp[[#This Row],[Hf]],"0.#") &amp;TEXT(Y$1,0),"")</f>
        <v/>
      </c>
      <c r="BB586" s="46" t="str">
        <f>IF(Z586&lt;&gt;"","-" &amp;TEXT(comp[[#This Row],[Ge]],"0.#") &amp;TEXT(Z$1,0),"")</f>
        <v/>
      </c>
      <c r="BC586" s="46" t="str">
        <f>IF(AA586&lt;&gt;"","-" &amp;TEXT(comp[[#This Row],[Mn]],"0.#") &amp;TEXT(AA$1,0),"")</f>
        <v/>
      </c>
      <c r="BD586" s="46" t="str">
        <f>IF(AB586&lt;&gt;"","-" &amp;TEXT(comp[[#This Row],[Sc]],"0.#") &amp;TEXT(AB$1,0),"")</f>
        <v/>
      </c>
      <c r="BE586" s="46" t="str">
        <f>IF(AC586&lt;&gt;"","-" &amp;TEXT(comp[[#This Row],[Ru]],"0.#") &amp;TEXT(AC$1,0),"")</f>
        <v/>
      </c>
      <c r="BF586" s="46" t="str">
        <f>IF(AD586&lt;&gt;"","-" &amp;TEXT(comp[[#This Row],[Ce]],"0.#") &amp;TEXT(AD$1,0),"")</f>
        <v/>
      </c>
      <c r="BG586" s="46" t="str">
        <f>IF(AE586&lt;&gt;"","-" &amp;TEXT([1]comp!$AE586,"0.#") &amp;TEXT(AE$1,0),"")</f>
        <v/>
      </c>
      <c r="BH586" s="28" t="str">
        <f>[1]comp!$D586 &amp; [1]comp!$E586</f>
        <v>21Cr-32Ni-AYan, H. Y., Vorontsov, V. A. &amp; Dye, D. Alloying effects in polycrystalline γ′ strengthened Co-Al-W base alloys. Intermetallics 48, 44–53 (2014).</v>
      </c>
      <c r="BI586" s="36" t="str">
        <f t="shared" si="48"/>
        <v>Co-32.5Ni-11.2Al-20.5Cr-3.4W</v>
      </c>
      <c r="BJ586" s="28" t="s">
        <v>1888</v>
      </c>
      <c r="BK586" t="str">
        <f t="shared" si="49"/>
        <v>-11.2Al-20.5Cr-3.4W-32.5Ni</v>
      </c>
      <c r="BL586"/>
      <c r="BM586"/>
      <c r="BN586"/>
      <c r="BO586"/>
    </row>
    <row r="587" spans="1:67" s="44" customFormat="1" x14ac:dyDescent="0.3">
      <c r="A587" s="26" t="str">
        <f t="shared" si="46"/>
        <v>Co-30.Ni-10.Al-10.W-0.Si</v>
      </c>
      <c r="B587" s="38" t="s">
        <v>1484</v>
      </c>
      <c r="C587" s="38" t="s">
        <v>3170</v>
      </c>
      <c r="D587" s="37" t="s">
        <v>1087</v>
      </c>
      <c r="E587" s="31" t="s">
        <v>1086</v>
      </c>
      <c r="F587" s="31">
        <v>628</v>
      </c>
      <c r="G587" s="54">
        <f t="shared" si="47"/>
        <v>50</v>
      </c>
      <c r="H587" s="55">
        <v>30</v>
      </c>
      <c r="I587" s="55">
        <v>10</v>
      </c>
      <c r="J587" s="55"/>
      <c r="K587" s="55">
        <v>10</v>
      </c>
      <c r="L587" s="55"/>
      <c r="M587" s="55"/>
      <c r="N587" s="55"/>
      <c r="O587" s="55"/>
      <c r="P587" s="55"/>
      <c r="Q587" s="51"/>
      <c r="R587" s="51"/>
      <c r="S587" s="51"/>
      <c r="T587" s="55"/>
      <c r="U587" s="55"/>
      <c r="V587" s="55">
        <v>0</v>
      </c>
      <c r="W587" s="55"/>
      <c r="X587" s="55"/>
      <c r="Y587" s="55"/>
      <c r="Z587" s="55"/>
      <c r="AA587" s="55"/>
      <c r="AB587" s="55"/>
      <c r="AC587" s="55"/>
      <c r="AD587" s="55"/>
      <c r="AE587" s="55"/>
      <c r="AF587" s="31">
        <f t="shared" si="50"/>
        <v>9.3173999999999992</v>
      </c>
      <c r="AG587" s="31"/>
      <c r="AH587" s="31"/>
      <c r="AI587" s="46" t="s">
        <v>1</v>
      </c>
      <c r="AJ587" s="46" t="str">
        <f>IF(I587&lt;&gt;"","-" &amp;TEXT([1]comp!$I587,"0.#") &amp;TEXT(I$1,0),"")</f>
        <v>-10.Al</v>
      </c>
      <c r="AK587" s="46" t="str">
        <f>IF(K587&lt;&gt;"","-" &amp;TEXT(comp[[#This Row],[W]],"0.#") &amp;TEXT(K$1,0),"")</f>
        <v>-10.W</v>
      </c>
      <c r="AL587" s="46" t="str">
        <f>IF(H587&lt;&gt;"","-" &amp;TEXT(comp[[#This Row],[Ni]],"0.#") &amp;TEXT(H$1,0),"")</f>
        <v>-30.Ni</v>
      </c>
      <c r="AM587" s="46" t="str">
        <f>IF(J587&lt;&gt;"","-" &amp;TEXT(comp[[#This Row],[Cr]],"0.#") &amp;TEXT(J$1,0),"")</f>
        <v/>
      </c>
      <c r="AN587" s="46" t="str">
        <f>IF(M587&lt;&gt;"","-" &amp;TEXT(comp[[#This Row],[Ta]],"0.#") &amp;TEXT(M$1,0),"")</f>
        <v/>
      </c>
      <c r="AO587" s="46" t="str">
        <f>IF(N587&lt;&gt;"","-" &amp;TEXT(comp[[#This Row],[Nb]],"0.#") &amp;TEXT(N$1,0),"")</f>
        <v/>
      </c>
      <c r="AP587" s="46" t="str">
        <f>IF(O587&lt;&gt;"","-" &amp;TEXT(comp[[#This Row],[V]],"0.#") &amp;TEXT(O$1,0),"")</f>
        <v/>
      </c>
      <c r="AQ587" s="46" t="str">
        <f>IF(L587&lt;&gt;"","-" &amp;TEXT(comp[[#This Row],[Ti]],"0.#") &amp;TEXT(L$1,0),"")</f>
        <v/>
      </c>
      <c r="AR587" s="46" t="str">
        <f>IF(P587&lt;&gt;"","-" &amp;TEXT(comp[[#This Row],[Mo]],"0.#") &amp;TEXT(P$1,0),"")</f>
        <v/>
      </c>
      <c r="AS587" s="46" t="str">
        <f>IF(Q587&lt;&gt;"","-" &amp;TEXT(comp[[#This Row],[C]],"0.##") &amp;TEXT(Q$1,0),"")</f>
        <v/>
      </c>
      <c r="AT587" s="46" t="str">
        <f>IF(R587&lt;&gt;"","-" &amp;TEXT(comp[[#This Row],[Zr]],"0.##") &amp;TEXT(R$1,0),"")</f>
        <v/>
      </c>
      <c r="AU587" s="46" t="str">
        <f>IF(S587&lt;&gt;"","-" &amp;TEXT(comp[[#This Row],[B]],"0.##") &amp;TEXT(S$1,0),"")</f>
        <v/>
      </c>
      <c r="AV587" s="46" t="str">
        <f>IF(T587&lt;&gt;"","-" &amp;TEXT(comp[[#This Row],[Ir]],"0.#") &amp;TEXT(T$1,0),"")</f>
        <v/>
      </c>
      <c r="AW587" s="46" t="str">
        <f>IF(U587&lt;&gt;"","-" &amp;TEXT(comp[[#This Row],[Re]],"0.#") &amp;TEXT(U$1,0),"")</f>
        <v/>
      </c>
      <c r="AX587" s="46" t="str">
        <f>IF(V587&lt;&gt;"","-" &amp;TEXT(comp[[#This Row],[Si]],"0.#") &amp;TEXT(V$1,0),"")</f>
        <v>-0.Si</v>
      </c>
      <c r="AY587" s="46" t="str">
        <f>IF(W587&lt;&gt;"","-" &amp;TEXT(comp[[#This Row],[Fe]],"0.#") &amp;TEXT(W$1,0),"")</f>
        <v/>
      </c>
      <c r="AZ587" s="46" t="str">
        <f>IF(X587&lt;&gt;"","-" &amp;TEXT(comp[[#This Row],[Y]],"0.#") &amp;TEXT(X$1,0),"")</f>
        <v/>
      </c>
      <c r="BA587" s="46" t="str">
        <f>IF(Y587&lt;&gt;"","-" &amp;TEXT(comp[[#This Row],[Hf]],"0.#") &amp;TEXT(Y$1,0),"")</f>
        <v/>
      </c>
      <c r="BB587" s="46" t="str">
        <f>IF(Z587&lt;&gt;"","-" &amp;TEXT(comp[[#This Row],[Ge]],"0.#") &amp;TEXT(Z$1,0),"")</f>
        <v/>
      </c>
      <c r="BC587" s="46" t="str">
        <f>IF(AA587&lt;&gt;"","-" &amp;TEXT(comp[[#This Row],[Mn]],"0.#") &amp;TEXT(AA$1,0),"")</f>
        <v/>
      </c>
      <c r="BD587" s="46" t="str">
        <f>IF(AB587&lt;&gt;"","-" &amp;TEXT(comp[[#This Row],[Sc]],"0.#") &amp;TEXT(AB$1,0),"")</f>
        <v/>
      </c>
      <c r="BE587" s="46" t="str">
        <f>IF(AC587&lt;&gt;"","-" &amp;TEXT(comp[[#This Row],[Ru]],"0.#") &amp;TEXT(AC$1,0),"")</f>
        <v/>
      </c>
      <c r="BF587" s="46" t="str">
        <f>IF(AD587&lt;&gt;"","-" &amp;TEXT(comp[[#This Row],[Ce]],"0.#") &amp;TEXT(AD$1,0),"")</f>
        <v/>
      </c>
      <c r="BG587" s="46" t="str">
        <f>IF(AE587&lt;&gt;"","-" &amp;TEXT([1]comp!$AE587,"0.#") &amp;TEXT(AE$1,0),"")</f>
        <v/>
      </c>
      <c r="BH587" s="31" t="str">
        <f>[1]comp!$D587 &amp; [1]comp!$E587</f>
        <v>FC-0.0Yeh, A. C., Wang, S. C., Cheng, C. F., Chang, Y. J. &amp; Chang, S. C. Oxidation Behaviour of Si-Bearing Co-Based Alloys. Oxid. Met. 86, 99–112 (2016).</v>
      </c>
      <c r="BI587" s="73" t="str">
        <f t="shared" si="48"/>
        <v>Co-30.Ni-10.Al-10.W-0.Si</v>
      </c>
      <c r="BJ587" s="31" t="s">
        <v>1894</v>
      </c>
      <c r="BK587" t="str">
        <f t="shared" si="49"/>
        <v>-10.Al-10.W-30.Ni-0.Si</v>
      </c>
      <c r="BL587"/>
      <c r="BM587"/>
      <c r="BN587"/>
      <c r="BO587"/>
    </row>
    <row r="588" spans="1:67" s="44" customFormat="1" x14ac:dyDescent="0.3">
      <c r="A588" s="26" t="str">
        <f t="shared" si="46"/>
        <v>Co-30.Ni-10.Al-10.W-0.5Si</v>
      </c>
      <c r="B588" s="30" t="s">
        <v>1483</v>
      </c>
      <c r="C588" s="30" t="s">
        <v>3170</v>
      </c>
      <c r="D588" s="34" t="s">
        <v>1088</v>
      </c>
      <c r="E588" s="28" t="s">
        <v>1086</v>
      </c>
      <c r="F588" s="28">
        <v>629</v>
      </c>
      <c r="G588" s="54">
        <f t="shared" si="47"/>
        <v>49.5</v>
      </c>
      <c r="H588" s="56">
        <v>30</v>
      </c>
      <c r="I588" s="56">
        <v>10</v>
      </c>
      <c r="J588" s="56"/>
      <c r="K588" s="56">
        <v>10</v>
      </c>
      <c r="L588" s="56"/>
      <c r="M588" s="56"/>
      <c r="N588" s="56"/>
      <c r="O588" s="56"/>
      <c r="P588" s="56"/>
      <c r="Q588" s="52"/>
      <c r="R588" s="52"/>
      <c r="S588" s="52"/>
      <c r="T588" s="56"/>
      <c r="U588" s="56"/>
      <c r="V588" s="56">
        <v>0.5</v>
      </c>
      <c r="W588" s="56"/>
      <c r="X588" s="56"/>
      <c r="Y588" s="56"/>
      <c r="Z588" s="56"/>
      <c r="AA588" s="56"/>
      <c r="AB588" s="56"/>
      <c r="AC588" s="56"/>
      <c r="AD588" s="56"/>
      <c r="AE588" s="56"/>
      <c r="AF588" s="28">
        <f t="shared" si="50"/>
        <v>9.2845499999999994</v>
      </c>
      <c r="AG588" s="28"/>
      <c r="AH588" s="28"/>
      <c r="AI588" s="46" t="s">
        <v>1</v>
      </c>
      <c r="AJ588" s="46" t="str">
        <f>IF(I588&lt;&gt;"","-" &amp;TEXT([1]comp!$I588,"0.#") &amp;TEXT(I$1,0),"")</f>
        <v>-10.Al</v>
      </c>
      <c r="AK588" s="46" t="str">
        <f>IF(K588&lt;&gt;"","-" &amp;TEXT(comp[[#This Row],[W]],"0.#") &amp;TEXT(K$1,0),"")</f>
        <v>-10.W</v>
      </c>
      <c r="AL588" s="46" t="str">
        <f>IF(H588&lt;&gt;"","-" &amp;TEXT(comp[[#This Row],[Ni]],"0.#") &amp;TEXT(H$1,0),"")</f>
        <v>-30.Ni</v>
      </c>
      <c r="AM588" s="46" t="str">
        <f>IF(J588&lt;&gt;"","-" &amp;TEXT(comp[[#This Row],[Cr]],"0.#") &amp;TEXT(J$1,0),"")</f>
        <v/>
      </c>
      <c r="AN588" s="46" t="str">
        <f>IF(M588&lt;&gt;"","-" &amp;TEXT(comp[[#This Row],[Ta]],"0.#") &amp;TEXT(M$1,0),"")</f>
        <v/>
      </c>
      <c r="AO588" s="46" t="str">
        <f>IF(N588&lt;&gt;"","-" &amp;TEXT(comp[[#This Row],[Nb]],"0.#") &amp;TEXT(N$1,0),"")</f>
        <v/>
      </c>
      <c r="AP588" s="46" t="str">
        <f>IF(O588&lt;&gt;"","-" &amp;TEXT(comp[[#This Row],[V]],"0.#") &amp;TEXT(O$1,0),"")</f>
        <v/>
      </c>
      <c r="AQ588" s="46" t="str">
        <f>IF(L588&lt;&gt;"","-" &amp;TEXT(comp[[#This Row],[Ti]],"0.#") &amp;TEXT(L$1,0),"")</f>
        <v/>
      </c>
      <c r="AR588" s="46" t="str">
        <f>IF(P588&lt;&gt;"","-" &amp;TEXT(comp[[#This Row],[Mo]],"0.#") &amp;TEXT(P$1,0),"")</f>
        <v/>
      </c>
      <c r="AS588" s="46" t="str">
        <f>IF(Q588&lt;&gt;"","-" &amp;TEXT(comp[[#This Row],[C]],"0.##") &amp;TEXT(Q$1,0),"")</f>
        <v/>
      </c>
      <c r="AT588" s="46" t="str">
        <f>IF(R588&lt;&gt;"","-" &amp;TEXT(comp[[#This Row],[Zr]],"0.##") &amp;TEXT(R$1,0),"")</f>
        <v/>
      </c>
      <c r="AU588" s="46" t="str">
        <f>IF(S588&lt;&gt;"","-" &amp;TEXT(comp[[#This Row],[B]],"0.##") &amp;TEXT(S$1,0),"")</f>
        <v/>
      </c>
      <c r="AV588" s="46" t="str">
        <f>IF(T588&lt;&gt;"","-" &amp;TEXT(comp[[#This Row],[Ir]],"0.#") &amp;TEXT(T$1,0),"")</f>
        <v/>
      </c>
      <c r="AW588" s="46" t="str">
        <f>IF(U588&lt;&gt;"","-" &amp;TEXT(comp[[#This Row],[Re]],"0.#") &amp;TEXT(U$1,0),"")</f>
        <v/>
      </c>
      <c r="AX588" s="46" t="str">
        <f>IF(V588&lt;&gt;"","-" &amp;TEXT(comp[[#This Row],[Si]],"0.#") &amp;TEXT(V$1,0),"")</f>
        <v>-0.5Si</v>
      </c>
      <c r="AY588" s="46" t="str">
        <f>IF(W588&lt;&gt;"","-" &amp;TEXT(comp[[#This Row],[Fe]],"0.#") &amp;TEXT(W$1,0),"")</f>
        <v/>
      </c>
      <c r="AZ588" s="46" t="str">
        <f>IF(X588&lt;&gt;"","-" &amp;TEXT(comp[[#This Row],[Y]],"0.#") &amp;TEXT(X$1,0),"")</f>
        <v/>
      </c>
      <c r="BA588" s="46" t="str">
        <f>IF(Y588&lt;&gt;"","-" &amp;TEXT(comp[[#This Row],[Hf]],"0.#") &amp;TEXT(Y$1,0),"")</f>
        <v/>
      </c>
      <c r="BB588" s="46" t="str">
        <f>IF(Z588&lt;&gt;"","-" &amp;TEXT(comp[[#This Row],[Ge]],"0.#") &amp;TEXT(Z$1,0),"")</f>
        <v/>
      </c>
      <c r="BC588" s="46" t="str">
        <f>IF(AA588&lt;&gt;"","-" &amp;TEXT(comp[[#This Row],[Mn]],"0.#") &amp;TEXT(AA$1,0),"")</f>
        <v/>
      </c>
      <c r="BD588" s="46" t="str">
        <f>IF(AB588&lt;&gt;"","-" &amp;TEXT(comp[[#This Row],[Sc]],"0.#") &amp;TEXT(AB$1,0),"")</f>
        <v/>
      </c>
      <c r="BE588" s="46" t="str">
        <f>IF(AC588&lt;&gt;"","-" &amp;TEXT(comp[[#This Row],[Ru]],"0.#") &amp;TEXT(AC$1,0),"")</f>
        <v/>
      </c>
      <c r="BF588" s="46" t="str">
        <f>IF(AD588&lt;&gt;"","-" &amp;TEXT(comp[[#This Row],[Ce]],"0.#") &amp;TEXT(AD$1,0),"")</f>
        <v/>
      </c>
      <c r="BG588" s="46" t="str">
        <f>IF(AE588&lt;&gt;"","-" &amp;TEXT([1]comp!$AE588,"0.#") &amp;TEXT(AE$1,0),"")</f>
        <v/>
      </c>
      <c r="BH588" s="28" t="str">
        <f>[1]comp!$D588 &amp; [1]comp!$E588</f>
        <v>FC-0.5Yeh, A. C., Wang, S. C., Cheng, C. F., Chang, Y. J. &amp; Chang, S. C. Oxidation Behaviour of Si-Bearing Co-Based Alloys. Oxid. Met. 86, 99–112 (2016).</v>
      </c>
      <c r="BI588" s="36" t="str">
        <f t="shared" si="48"/>
        <v>Co-30.Ni-10.Al-10.W-0.5Si</v>
      </c>
      <c r="BJ588" s="28" t="s">
        <v>1895</v>
      </c>
      <c r="BK588" t="str">
        <f t="shared" si="49"/>
        <v>-10.Al-10.W-30.Ni-0.5Si</v>
      </c>
      <c r="BL588"/>
      <c r="BM588"/>
      <c r="BN588"/>
      <c r="BO588"/>
    </row>
    <row r="589" spans="1:67" s="44" customFormat="1" x14ac:dyDescent="0.3">
      <c r="A589" s="26" t="str">
        <f t="shared" si="46"/>
        <v>Co-30.Ni-10.Al-10.W-1.Si</v>
      </c>
      <c r="B589" s="30" t="s">
        <v>1483</v>
      </c>
      <c r="C589" s="30" t="s">
        <v>3170</v>
      </c>
      <c r="D589" s="34" t="s">
        <v>1089</v>
      </c>
      <c r="E589" s="28" t="s">
        <v>1086</v>
      </c>
      <c r="F589" s="28">
        <v>630</v>
      </c>
      <c r="G589" s="54">
        <f t="shared" si="47"/>
        <v>49</v>
      </c>
      <c r="H589" s="56">
        <v>30</v>
      </c>
      <c r="I589" s="56">
        <v>10</v>
      </c>
      <c r="J589" s="56"/>
      <c r="K589" s="56">
        <v>10</v>
      </c>
      <c r="L589" s="56"/>
      <c r="M589" s="56"/>
      <c r="N589" s="56"/>
      <c r="O589" s="56"/>
      <c r="P589" s="56"/>
      <c r="Q589" s="52"/>
      <c r="R589" s="52"/>
      <c r="S589" s="52"/>
      <c r="T589" s="56"/>
      <c r="U589" s="56"/>
      <c r="V589" s="56">
        <v>1</v>
      </c>
      <c r="W589" s="56"/>
      <c r="X589" s="56"/>
      <c r="Y589" s="56"/>
      <c r="Z589" s="56"/>
      <c r="AA589" s="56"/>
      <c r="AB589" s="56"/>
      <c r="AC589" s="56"/>
      <c r="AD589" s="56"/>
      <c r="AE589" s="56"/>
      <c r="AF589" s="28">
        <f t="shared" si="50"/>
        <v>9.2517000000000014</v>
      </c>
      <c r="AG589" s="28"/>
      <c r="AH589" s="28"/>
      <c r="AI589" s="46" t="s">
        <v>1</v>
      </c>
      <c r="AJ589" s="46" t="str">
        <f>IF(I589&lt;&gt;"","-" &amp;TEXT([1]comp!$I589,"0.#") &amp;TEXT(I$1,0),"")</f>
        <v>-10.Al</v>
      </c>
      <c r="AK589" s="46" t="str">
        <f>IF(K589&lt;&gt;"","-" &amp;TEXT(comp[[#This Row],[W]],"0.#") &amp;TEXT(K$1,0),"")</f>
        <v>-10.W</v>
      </c>
      <c r="AL589" s="46" t="str">
        <f>IF(H589&lt;&gt;"","-" &amp;TEXT(comp[[#This Row],[Ni]],"0.#") &amp;TEXT(H$1,0),"")</f>
        <v>-30.Ni</v>
      </c>
      <c r="AM589" s="46" t="str">
        <f>IF(J589&lt;&gt;"","-" &amp;TEXT(comp[[#This Row],[Cr]],"0.#") &amp;TEXT(J$1,0),"")</f>
        <v/>
      </c>
      <c r="AN589" s="46" t="str">
        <f>IF(M589&lt;&gt;"","-" &amp;TEXT(comp[[#This Row],[Ta]],"0.#") &amp;TEXT(M$1,0),"")</f>
        <v/>
      </c>
      <c r="AO589" s="46" t="str">
        <f>IF(N589&lt;&gt;"","-" &amp;TEXT(comp[[#This Row],[Nb]],"0.#") &amp;TEXT(N$1,0),"")</f>
        <v/>
      </c>
      <c r="AP589" s="46" t="str">
        <f>IF(O589&lt;&gt;"","-" &amp;TEXT(comp[[#This Row],[V]],"0.#") &amp;TEXT(O$1,0),"")</f>
        <v/>
      </c>
      <c r="AQ589" s="46" t="str">
        <f>IF(L589&lt;&gt;"","-" &amp;TEXT(comp[[#This Row],[Ti]],"0.#") &amp;TEXT(L$1,0),"")</f>
        <v/>
      </c>
      <c r="AR589" s="46" t="str">
        <f>IF(P589&lt;&gt;"","-" &amp;TEXT(comp[[#This Row],[Mo]],"0.#") &amp;TEXT(P$1,0),"")</f>
        <v/>
      </c>
      <c r="AS589" s="46" t="str">
        <f>IF(Q589&lt;&gt;"","-" &amp;TEXT(comp[[#This Row],[C]],"0.##") &amp;TEXT(Q$1,0),"")</f>
        <v/>
      </c>
      <c r="AT589" s="46" t="str">
        <f>IF(R589&lt;&gt;"","-" &amp;TEXT(comp[[#This Row],[Zr]],"0.##") &amp;TEXT(R$1,0),"")</f>
        <v/>
      </c>
      <c r="AU589" s="46" t="str">
        <f>IF(S589&lt;&gt;"","-" &amp;TEXT(comp[[#This Row],[B]],"0.##") &amp;TEXT(S$1,0),"")</f>
        <v/>
      </c>
      <c r="AV589" s="46" t="str">
        <f>IF(T589&lt;&gt;"","-" &amp;TEXT(comp[[#This Row],[Ir]],"0.#") &amp;TEXT(T$1,0),"")</f>
        <v/>
      </c>
      <c r="AW589" s="46" t="str">
        <f>IF(U589&lt;&gt;"","-" &amp;TEXT(comp[[#This Row],[Re]],"0.#") &amp;TEXT(U$1,0),"")</f>
        <v/>
      </c>
      <c r="AX589" s="46" t="str">
        <f>IF(V589&lt;&gt;"","-" &amp;TEXT(comp[[#This Row],[Si]],"0.#") &amp;TEXT(V$1,0),"")</f>
        <v>-1.Si</v>
      </c>
      <c r="AY589" s="46" t="str">
        <f>IF(W589&lt;&gt;"","-" &amp;TEXT(comp[[#This Row],[Fe]],"0.#") &amp;TEXT(W$1,0),"")</f>
        <v/>
      </c>
      <c r="AZ589" s="46" t="str">
        <f>IF(X589&lt;&gt;"","-" &amp;TEXT(comp[[#This Row],[Y]],"0.#") &amp;TEXT(X$1,0),"")</f>
        <v/>
      </c>
      <c r="BA589" s="46" t="str">
        <f>IF(Y589&lt;&gt;"","-" &amp;TEXT(comp[[#This Row],[Hf]],"0.#") &amp;TEXT(Y$1,0),"")</f>
        <v/>
      </c>
      <c r="BB589" s="46" t="str">
        <f>IF(Z589&lt;&gt;"","-" &amp;TEXT(comp[[#This Row],[Ge]],"0.#") &amp;TEXT(Z$1,0),"")</f>
        <v/>
      </c>
      <c r="BC589" s="46" t="str">
        <f>IF(AA589&lt;&gt;"","-" &amp;TEXT(comp[[#This Row],[Mn]],"0.#") &amp;TEXT(AA$1,0),"")</f>
        <v/>
      </c>
      <c r="BD589" s="46" t="str">
        <f>IF(AB589&lt;&gt;"","-" &amp;TEXT(comp[[#This Row],[Sc]],"0.#") &amp;TEXT(AB$1,0),"")</f>
        <v/>
      </c>
      <c r="BE589" s="46" t="str">
        <f>IF(AC589&lt;&gt;"","-" &amp;TEXT(comp[[#This Row],[Ru]],"0.#") &amp;TEXT(AC$1,0),"")</f>
        <v/>
      </c>
      <c r="BF589" s="46" t="str">
        <f>IF(AD589&lt;&gt;"","-" &amp;TEXT(comp[[#This Row],[Ce]],"0.#") &amp;TEXT(AD$1,0),"")</f>
        <v/>
      </c>
      <c r="BG589" s="46" t="str">
        <f>IF(AE589&lt;&gt;"","-" &amp;TEXT([1]comp!$AE589,"0.#") &amp;TEXT(AE$1,0),"")</f>
        <v/>
      </c>
      <c r="BH589" s="28" t="str">
        <f>[1]comp!$D589 &amp; [1]comp!$E589</f>
        <v>FC-1.0Yeh, A. C., Wang, S. C., Cheng, C. F., Chang, Y. J. &amp; Chang, S. C. Oxidation Behaviour of Si-Bearing Co-Based Alloys. Oxid. Met. 86, 99–112 (2016).</v>
      </c>
      <c r="BI589" s="36" t="str">
        <f t="shared" si="48"/>
        <v>Co-30.Ni-10.Al-10.W-1.Si</v>
      </c>
      <c r="BJ589" s="28" t="s">
        <v>1896</v>
      </c>
      <c r="BK589" t="str">
        <f t="shared" si="49"/>
        <v>-10.Al-10.W-30.Ni-1.Si</v>
      </c>
      <c r="BL589"/>
      <c r="BM589"/>
      <c r="BN589"/>
      <c r="BO589"/>
    </row>
    <row r="590" spans="1:67" s="44" customFormat="1" x14ac:dyDescent="0.3">
      <c r="A590" s="26" t="str">
        <f t="shared" si="46"/>
        <v>Co-30.Ni-10.Al-10.W-1.5Si</v>
      </c>
      <c r="B590" s="30" t="s">
        <v>1483</v>
      </c>
      <c r="C590" s="30" t="s">
        <v>3170</v>
      </c>
      <c r="D590" s="34" t="s">
        <v>1090</v>
      </c>
      <c r="E590" s="28" t="s">
        <v>1086</v>
      </c>
      <c r="F590" s="28">
        <v>631</v>
      </c>
      <c r="G590" s="54">
        <f t="shared" si="47"/>
        <v>48.5</v>
      </c>
      <c r="H590" s="56">
        <v>30</v>
      </c>
      <c r="I590" s="56">
        <v>10</v>
      </c>
      <c r="J590" s="56"/>
      <c r="K590" s="56">
        <v>10</v>
      </c>
      <c r="L590" s="56"/>
      <c r="M590" s="56"/>
      <c r="N590" s="56"/>
      <c r="O590" s="56"/>
      <c r="P590" s="56"/>
      <c r="Q590" s="52"/>
      <c r="R590" s="52"/>
      <c r="S590" s="52"/>
      <c r="T590" s="56"/>
      <c r="U590" s="56"/>
      <c r="V590" s="56">
        <v>1.5</v>
      </c>
      <c r="W590" s="56"/>
      <c r="X590" s="56"/>
      <c r="Y590" s="56"/>
      <c r="Z590" s="56"/>
      <c r="AA590" s="56"/>
      <c r="AB590" s="56"/>
      <c r="AC590" s="56"/>
      <c r="AD590" s="56"/>
      <c r="AE590" s="56"/>
      <c r="AF590" s="28">
        <f t="shared" si="50"/>
        <v>9.2188500000000015</v>
      </c>
      <c r="AG590" s="28"/>
      <c r="AH590" s="28"/>
      <c r="AI590" s="46" t="s">
        <v>1</v>
      </c>
      <c r="AJ590" s="46" t="str">
        <f>IF(I590&lt;&gt;"","-" &amp;TEXT([1]comp!$I590,"0.#") &amp;TEXT(I$1,0),"")</f>
        <v>-10.Al</v>
      </c>
      <c r="AK590" s="46" t="str">
        <f>IF(K590&lt;&gt;"","-" &amp;TEXT(comp[[#This Row],[W]],"0.#") &amp;TEXT(K$1,0),"")</f>
        <v>-10.W</v>
      </c>
      <c r="AL590" s="46" t="str">
        <f>IF(H590&lt;&gt;"","-" &amp;TEXT(comp[[#This Row],[Ni]],"0.#") &amp;TEXT(H$1,0),"")</f>
        <v>-30.Ni</v>
      </c>
      <c r="AM590" s="46" t="str">
        <f>IF(J590&lt;&gt;"","-" &amp;TEXT(comp[[#This Row],[Cr]],"0.#") &amp;TEXT(J$1,0),"")</f>
        <v/>
      </c>
      <c r="AN590" s="46" t="str">
        <f>IF(M590&lt;&gt;"","-" &amp;TEXT(comp[[#This Row],[Ta]],"0.#") &amp;TEXT(M$1,0),"")</f>
        <v/>
      </c>
      <c r="AO590" s="46" t="str">
        <f>IF(N590&lt;&gt;"","-" &amp;TEXT(comp[[#This Row],[Nb]],"0.#") &amp;TEXT(N$1,0),"")</f>
        <v/>
      </c>
      <c r="AP590" s="46" t="str">
        <f>IF(O590&lt;&gt;"","-" &amp;TEXT(comp[[#This Row],[V]],"0.#") &amp;TEXT(O$1,0),"")</f>
        <v/>
      </c>
      <c r="AQ590" s="46" t="str">
        <f>IF(L590&lt;&gt;"","-" &amp;TEXT(comp[[#This Row],[Ti]],"0.#") &amp;TEXT(L$1,0),"")</f>
        <v/>
      </c>
      <c r="AR590" s="46" t="str">
        <f>IF(P590&lt;&gt;"","-" &amp;TEXT(comp[[#This Row],[Mo]],"0.#") &amp;TEXT(P$1,0),"")</f>
        <v/>
      </c>
      <c r="AS590" s="46" t="str">
        <f>IF(Q590&lt;&gt;"","-" &amp;TEXT(comp[[#This Row],[C]],"0.##") &amp;TEXT(Q$1,0),"")</f>
        <v/>
      </c>
      <c r="AT590" s="46" t="str">
        <f>IF(R590&lt;&gt;"","-" &amp;TEXT(comp[[#This Row],[Zr]],"0.##") &amp;TEXT(R$1,0),"")</f>
        <v/>
      </c>
      <c r="AU590" s="46" t="str">
        <f>IF(S590&lt;&gt;"","-" &amp;TEXT(comp[[#This Row],[B]],"0.##") &amp;TEXT(S$1,0),"")</f>
        <v/>
      </c>
      <c r="AV590" s="46" t="str">
        <f>IF(T590&lt;&gt;"","-" &amp;TEXT(comp[[#This Row],[Ir]],"0.#") &amp;TEXT(T$1,0),"")</f>
        <v/>
      </c>
      <c r="AW590" s="46" t="str">
        <f>IF(U590&lt;&gt;"","-" &amp;TEXT(comp[[#This Row],[Re]],"0.#") &amp;TEXT(U$1,0),"")</f>
        <v/>
      </c>
      <c r="AX590" s="46" t="str">
        <f>IF(V590&lt;&gt;"","-" &amp;TEXT(comp[[#This Row],[Si]],"0.#") &amp;TEXT(V$1,0),"")</f>
        <v>-1.5Si</v>
      </c>
      <c r="AY590" s="46" t="str">
        <f>IF(W590&lt;&gt;"","-" &amp;TEXT(comp[[#This Row],[Fe]],"0.#") &amp;TEXT(W$1,0),"")</f>
        <v/>
      </c>
      <c r="AZ590" s="46" t="str">
        <f>IF(X590&lt;&gt;"","-" &amp;TEXT(comp[[#This Row],[Y]],"0.#") &amp;TEXT(X$1,0),"")</f>
        <v/>
      </c>
      <c r="BA590" s="46" t="str">
        <f>IF(Y590&lt;&gt;"","-" &amp;TEXT(comp[[#This Row],[Hf]],"0.#") &amp;TEXT(Y$1,0),"")</f>
        <v/>
      </c>
      <c r="BB590" s="46" t="str">
        <f>IF(Z590&lt;&gt;"","-" &amp;TEXT(comp[[#This Row],[Ge]],"0.#") &amp;TEXT(Z$1,0),"")</f>
        <v/>
      </c>
      <c r="BC590" s="46" t="str">
        <f>IF(AA590&lt;&gt;"","-" &amp;TEXT(comp[[#This Row],[Mn]],"0.#") &amp;TEXT(AA$1,0),"")</f>
        <v/>
      </c>
      <c r="BD590" s="46" t="str">
        <f>IF(AB590&lt;&gt;"","-" &amp;TEXT(comp[[#This Row],[Sc]],"0.#") &amp;TEXT(AB$1,0),"")</f>
        <v/>
      </c>
      <c r="BE590" s="46" t="str">
        <f>IF(AC590&lt;&gt;"","-" &amp;TEXT(comp[[#This Row],[Ru]],"0.#") &amp;TEXT(AC$1,0),"")</f>
        <v/>
      </c>
      <c r="BF590" s="46" t="str">
        <f>IF(AD590&lt;&gt;"","-" &amp;TEXT(comp[[#This Row],[Ce]],"0.#") &amp;TEXT(AD$1,0),"")</f>
        <v/>
      </c>
      <c r="BG590" s="46" t="str">
        <f>IF(AE590&lt;&gt;"","-" &amp;TEXT([1]comp!$AE590,"0.#") &amp;TEXT(AE$1,0),"")</f>
        <v/>
      </c>
      <c r="BH590" s="28" t="str">
        <f>[1]comp!$D590 &amp; [1]comp!$E590</f>
        <v>FC-1.5Yeh, A. C., Wang, S. C., Cheng, C. F., Chang, Y. J. &amp; Chang, S. C. Oxidation Behaviour of Si-Bearing Co-Based Alloys. Oxid. Met. 86, 99–112 (2016).</v>
      </c>
      <c r="BI590" s="36" t="str">
        <f t="shared" si="48"/>
        <v>Co-30.Ni-10.Al-10.W-1.5Si</v>
      </c>
      <c r="BJ590" s="28" t="s">
        <v>1897</v>
      </c>
      <c r="BK590" t="str">
        <f t="shared" si="49"/>
        <v>-10.Al-10.W-30.Ni-1.5Si</v>
      </c>
      <c r="BL590"/>
      <c r="BM590"/>
      <c r="BN590"/>
      <c r="BO590"/>
    </row>
    <row r="591" spans="1:67" s="44" customFormat="1" x14ac:dyDescent="0.3">
      <c r="A591" s="26" t="str">
        <f t="shared" si="46"/>
        <v>Co-30.Ni-10.Al-10.W-2.Si</v>
      </c>
      <c r="B591" s="30" t="s">
        <v>1483</v>
      </c>
      <c r="C591" s="30" t="s">
        <v>3170</v>
      </c>
      <c r="D591" s="34" t="s">
        <v>1091</v>
      </c>
      <c r="E591" s="28" t="s">
        <v>1086</v>
      </c>
      <c r="F591" s="28">
        <v>632</v>
      </c>
      <c r="G591" s="54">
        <f t="shared" si="47"/>
        <v>48</v>
      </c>
      <c r="H591" s="56">
        <v>30</v>
      </c>
      <c r="I591" s="56">
        <v>10</v>
      </c>
      <c r="J591" s="56"/>
      <c r="K591" s="56">
        <v>10</v>
      </c>
      <c r="L591" s="56"/>
      <c r="M591" s="56"/>
      <c r="N591" s="56"/>
      <c r="O591" s="56"/>
      <c r="P591" s="56"/>
      <c r="Q591" s="52"/>
      <c r="R591" s="52"/>
      <c r="S591" s="52"/>
      <c r="T591" s="56"/>
      <c r="U591" s="56"/>
      <c r="V591" s="56">
        <v>2</v>
      </c>
      <c r="W591" s="56"/>
      <c r="X591" s="56"/>
      <c r="Y591" s="56"/>
      <c r="Z591" s="56"/>
      <c r="AA591" s="56"/>
      <c r="AB591" s="56"/>
      <c r="AC591" s="56"/>
      <c r="AD591" s="56"/>
      <c r="AE591" s="56"/>
      <c r="AF591" s="28">
        <f t="shared" si="50"/>
        <v>9.1859999999999999</v>
      </c>
      <c r="AG591" s="28"/>
      <c r="AH591" s="28"/>
      <c r="AI591" s="46" t="s">
        <v>1</v>
      </c>
      <c r="AJ591" s="46" t="str">
        <f>IF(I591&lt;&gt;"","-" &amp;TEXT([1]comp!$I591,"0.#") &amp;TEXT(I$1,0),"")</f>
        <v>-10.Al</v>
      </c>
      <c r="AK591" s="46" t="str">
        <f>IF(K591&lt;&gt;"","-" &amp;TEXT(comp[[#This Row],[W]],"0.#") &amp;TEXT(K$1,0),"")</f>
        <v>-10.W</v>
      </c>
      <c r="AL591" s="46" t="str">
        <f>IF(H591&lt;&gt;"","-" &amp;TEXT(comp[[#This Row],[Ni]],"0.#") &amp;TEXT(H$1,0),"")</f>
        <v>-30.Ni</v>
      </c>
      <c r="AM591" s="46" t="str">
        <f>IF(J591&lt;&gt;"","-" &amp;TEXT(comp[[#This Row],[Cr]],"0.#") &amp;TEXT(J$1,0),"")</f>
        <v/>
      </c>
      <c r="AN591" s="46" t="str">
        <f>IF(M591&lt;&gt;"","-" &amp;TEXT(comp[[#This Row],[Ta]],"0.#") &amp;TEXT(M$1,0),"")</f>
        <v/>
      </c>
      <c r="AO591" s="46" t="str">
        <f>IF(N591&lt;&gt;"","-" &amp;TEXT(comp[[#This Row],[Nb]],"0.#") &amp;TEXT(N$1,0),"")</f>
        <v/>
      </c>
      <c r="AP591" s="46" t="str">
        <f>IF(O591&lt;&gt;"","-" &amp;TEXT(comp[[#This Row],[V]],"0.#") &amp;TEXT(O$1,0),"")</f>
        <v/>
      </c>
      <c r="AQ591" s="46" t="str">
        <f>IF(L591&lt;&gt;"","-" &amp;TEXT(comp[[#This Row],[Ti]],"0.#") &amp;TEXT(L$1,0),"")</f>
        <v/>
      </c>
      <c r="AR591" s="46" t="str">
        <f>IF(P591&lt;&gt;"","-" &amp;TEXT(comp[[#This Row],[Mo]],"0.#") &amp;TEXT(P$1,0),"")</f>
        <v/>
      </c>
      <c r="AS591" s="46" t="str">
        <f>IF(Q591&lt;&gt;"","-" &amp;TEXT(comp[[#This Row],[C]],"0.##") &amp;TEXT(Q$1,0),"")</f>
        <v/>
      </c>
      <c r="AT591" s="46" t="str">
        <f>IF(R591&lt;&gt;"","-" &amp;TEXT(comp[[#This Row],[Zr]],"0.##") &amp;TEXT(R$1,0),"")</f>
        <v/>
      </c>
      <c r="AU591" s="46" t="str">
        <f>IF(S591&lt;&gt;"","-" &amp;TEXT(comp[[#This Row],[B]],"0.##") &amp;TEXT(S$1,0),"")</f>
        <v/>
      </c>
      <c r="AV591" s="46" t="str">
        <f>IF(T591&lt;&gt;"","-" &amp;TEXT(comp[[#This Row],[Ir]],"0.#") &amp;TEXT(T$1,0),"")</f>
        <v/>
      </c>
      <c r="AW591" s="46" t="str">
        <f>IF(U591&lt;&gt;"","-" &amp;TEXT(comp[[#This Row],[Re]],"0.#") &amp;TEXT(U$1,0),"")</f>
        <v/>
      </c>
      <c r="AX591" s="46" t="str">
        <f>IF(V591&lt;&gt;"","-" &amp;TEXT(comp[[#This Row],[Si]],"0.#") &amp;TEXT(V$1,0),"")</f>
        <v>-2.Si</v>
      </c>
      <c r="AY591" s="46" t="str">
        <f>IF(W591&lt;&gt;"","-" &amp;TEXT(comp[[#This Row],[Fe]],"0.#") &amp;TEXT(W$1,0),"")</f>
        <v/>
      </c>
      <c r="AZ591" s="46" t="str">
        <f>IF(X591&lt;&gt;"","-" &amp;TEXT(comp[[#This Row],[Y]],"0.#") &amp;TEXT(X$1,0),"")</f>
        <v/>
      </c>
      <c r="BA591" s="46" t="str">
        <f>IF(Y591&lt;&gt;"","-" &amp;TEXT(comp[[#This Row],[Hf]],"0.#") &amp;TEXT(Y$1,0),"")</f>
        <v/>
      </c>
      <c r="BB591" s="46" t="str">
        <f>IF(Z591&lt;&gt;"","-" &amp;TEXT(comp[[#This Row],[Ge]],"0.#") &amp;TEXT(Z$1,0),"")</f>
        <v/>
      </c>
      <c r="BC591" s="46" t="str">
        <f>IF(AA591&lt;&gt;"","-" &amp;TEXT(comp[[#This Row],[Mn]],"0.#") &amp;TEXT(AA$1,0),"")</f>
        <v/>
      </c>
      <c r="BD591" s="46" t="str">
        <f>IF(AB591&lt;&gt;"","-" &amp;TEXT(comp[[#This Row],[Sc]],"0.#") &amp;TEXT(AB$1,0),"")</f>
        <v/>
      </c>
      <c r="BE591" s="46" t="str">
        <f>IF(AC591&lt;&gt;"","-" &amp;TEXT(comp[[#This Row],[Ru]],"0.#") &amp;TEXT(AC$1,0),"")</f>
        <v/>
      </c>
      <c r="BF591" s="46" t="str">
        <f>IF(AD591&lt;&gt;"","-" &amp;TEXT(comp[[#This Row],[Ce]],"0.#") &amp;TEXT(AD$1,0),"")</f>
        <v/>
      </c>
      <c r="BG591" s="46" t="str">
        <f>IF(AE591&lt;&gt;"","-" &amp;TEXT([1]comp!$AE591,"0.#") &amp;TEXT(AE$1,0),"")</f>
        <v/>
      </c>
      <c r="BH591" s="28" t="str">
        <f>[1]comp!$D591 &amp; [1]comp!$E591</f>
        <v>FC-2.0Yeh, A. C., Wang, S. C., Cheng, C. F., Chang, Y. J. &amp; Chang, S. C. Oxidation Behaviour of Si-Bearing Co-Based Alloys. Oxid. Met. 86, 99–112 (2016).</v>
      </c>
      <c r="BI591" s="36" t="str">
        <f t="shared" si="48"/>
        <v>Co-30.Ni-10.Al-10.W-2.Si</v>
      </c>
      <c r="BJ591" s="28" t="s">
        <v>1898</v>
      </c>
      <c r="BK591" t="str">
        <f t="shared" si="49"/>
        <v>-10.Al-10.W-30.Ni-2.Si</v>
      </c>
      <c r="BL591"/>
      <c r="BM591"/>
      <c r="BN591"/>
      <c r="BO591"/>
    </row>
    <row r="592" spans="1:67" s="44" customFormat="1" x14ac:dyDescent="0.3">
      <c r="A592" s="26" t="str">
        <f t="shared" si="46"/>
        <v>Co-30.Ni-10.Al-5.W-2.Si</v>
      </c>
      <c r="B592" s="30" t="s">
        <v>1483</v>
      </c>
      <c r="C592" s="30" t="s">
        <v>3171</v>
      </c>
      <c r="D592" s="34" t="s">
        <v>1092</v>
      </c>
      <c r="E592" s="28" t="s">
        <v>1086</v>
      </c>
      <c r="F592" s="28">
        <v>633</v>
      </c>
      <c r="G592" s="54">
        <f t="shared" si="47"/>
        <v>53</v>
      </c>
      <c r="H592" s="56">
        <v>30</v>
      </c>
      <c r="I592" s="56">
        <v>10</v>
      </c>
      <c r="J592" s="56"/>
      <c r="K592" s="56">
        <v>5</v>
      </c>
      <c r="L592" s="56"/>
      <c r="M592" s="56"/>
      <c r="N592" s="56"/>
      <c r="O592" s="56"/>
      <c r="P592" s="56"/>
      <c r="Q592" s="52"/>
      <c r="R592" s="52"/>
      <c r="S592" s="52"/>
      <c r="T592" s="56"/>
      <c r="U592" s="56"/>
      <c r="V592" s="56">
        <v>2</v>
      </c>
      <c r="W592" s="56"/>
      <c r="X592" s="56"/>
      <c r="Y592" s="56"/>
      <c r="Z592" s="56"/>
      <c r="AA592" s="56"/>
      <c r="AB592" s="56"/>
      <c r="AC592" s="56"/>
      <c r="AD592" s="56"/>
      <c r="AE592" s="56"/>
      <c r="AF592" s="28">
        <f t="shared" si="50"/>
        <v>8.6684999999999999</v>
      </c>
      <c r="AG592" s="28"/>
      <c r="AH592" s="28"/>
      <c r="AI592" s="46" t="s">
        <v>1</v>
      </c>
      <c r="AJ592" s="46" t="str">
        <f>IF(I592&lt;&gt;"","-" &amp;TEXT([1]comp!$I592,"0.#") &amp;TEXT(I$1,0),"")</f>
        <v>-10.Al</v>
      </c>
      <c r="AK592" s="46" t="str">
        <f>IF(K592&lt;&gt;"","-" &amp;TEXT(comp[[#This Row],[W]],"0.#") &amp;TEXT(K$1,0),"")</f>
        <v>-5.W</v>
      </c>
      <c r="AL592" s="46" t="str">
        <f>IF(H592&lt;&gt;"","-" &amp;TEXT(comp[[#This Row],[Ni]],"0.#") &amp;TEXT(H$1,0),"")</f>
        <v>-30.Ni</v>
      </c>
      <c r="AM592" s="46" t="str">
        <f>IF(J592&lt;&gt;"","-" &amp;TEXT(comp[[#This Row],[Cr]],"0.#") &amp;TEXT(J$1,0),"")</f>
        <v/>
      </c>
      <c r="AN592" s="46" t="str">
        <f>IF(M592&lt;&gt;"","-" &amp;TEXT(comp[[#This Row],[Ta]],"0.#") &amp;TEXT(M$1,0),"")</f>
        <v/>
      </c>
      <c r="AO592" s="46" t="str">
        <f>IF(N592&lt;&gt;"","-" &amp;TEXT(comp[[#This Row],[Nb]],"0.#") &amp;TEXT(N$1,0),"")</f>
        <v/>
      </c>
      <c r="AP592" s="46" t="str">
        <f>IF(O592&lt;&gt;"","-" &amp;TEXT(comp[[#This Row],[V]],"0.#") &amp;TEXT(O$1,0),"")</f>
        <v/>
      </c>
      <c r="AQ592" s="46" t="str">
        <f>IF(L592&lt;&gt;"","-" &amp;TEXT(comp[[#This Row],[Ti]],"0.#") &amp;TEXT(L$1,0),"")</f>
        <v/>
      </c>
      <c r="AR592" s="46" t="str">
        <f>IF(P592&lt;&gt;"","-" &amp;TEXT(comp[[#This Row],[Mo]],"0.#") &amp;TEXT(P$1,0),"")</f>
        <v/>
      </c>
      <c r="AS592" s="46" t="str">
        <f>IF(Q592&lt;&gt;"","-" &amp;TEXT(comp[[#This Row],[C]],"0.##") &amp;TEXT(Q$1,0),"")</f>
        <v/>
      </c>
      <c r="AT592" s="46" t="str">
        <f>IF(R592&lt;&gt;"","-" &amp;TEXT(comp[[#This Row],[Zr]],"0.##") &amp;TEXT(R$1,0),"")</f>
        <v/>
      </c>
      <c r="AU592" s="46" t="str">
        <f>IF(S592&lt;&gt;"","-" &amp;TEXT(comp[[#This Row],[B]],"0.##") &amp;TEXT(S$1,0),"")</f>
        <v/>
      </c>
      <c r="AV592" s="46" t="str">
        <f>IF(T592&lt;&gt;"","-" &amp;TEXT(comp[[#This Row],[Ir]],"0.#") &amp;TEXT(T$1,0),"")</f>
        <v/>
      </c>
      <c r="AW592" s="46" t="str">
        <f>IF(U592&lt;&gt;"","-" &amp;TEXT(comp[[#This Row],[Re]],"0.#") &amp;TEXT(U$1,0),"")</f>
        <v/>
      </c>
      <c r="AX592" s="46" t="str">
        <f>IF(V592&lt;&gt;"","-" &amp;TEXT(comp[[#This Row],[Si]],"0.#") &amp;TEXT(V$1,0),"")</f>
        <v>-2.Si</v>
      </c>
      <c r="AY592" s="46" t="str">
        <f>IF(W592&lt;&gt;"","-" &amp;TEXT(comp[[#This Row],[Fe]],"0.#") &amp;TEXT(W$1,0),"")</f>
        <v/>
      </c>
      <c r="AZ592" s="46" t="str">
        <f>IF(X592&lt;&gt;"","-" &amp;TEXT(comp[[#This Row],[Y]],"0.#") &amp;TEXT(X$1,0),"")</f>
        <v/>
      </c>
      <c r="BA592" s="46" t="str">
        <f>IF(Y592&lt;&gt;"","-" &amp;TEXT(comp[[#This Row],[Hf]],"0.#") &amp;TEXT(Y$1,0),"")</f>
        <v/>
      </c>
      <c r="BB592" s="46" t="str">
        <f>IF(Z592&lt;&gt;"","-" &amp;TEXT(comp[[#This Row],[Ge]],"0.#") &amp;TEXT(Z$1,0),"")</f>
        <v/>
      </c>
      <c r="BC592" s="46" t="str">
        <f>IF(AA592&lt;&gt;"","-" &amp;TEXT(comp[[#This Row],[Mn]],"0.#") &amp;TEXT(AA$1,0),"")</f>
        <v/>
      </c>
      <c r="BD592" s="46" t="str">
        <f>IF(AB592&lt;&gt;"","-" &amp;TEXT(comp[[#This Row],[Sc]],"0.#") &amp;TEXT(AB$1,0),"")</f>
        <v/>
      </c>
      <c r="BE592" s="46" t="str">
        <f>IF(AC592&lt;&gt;"","-" &amp;TEXT(comp[[#This Row],[Ru]],"0.#") &amp;TEXT(AC$1,0),"")</f>
        <v/>
      </c>
      <c r="BF592" s="46" t="str">
        <f>IF(AD592&lt;&gt;"","-" &amp;TEXT(comp[[#This Row],[Ce]],"0.#") &amp;TEXT(AD$1,0),"")</f>
        <v/>
      </c>
      <c r="BG592" s="46" t="str">
        <f>IF(AE592&lt;&gt;"","-" &amp;TEXT([1]comp!$AE592,"0.#") &amp;TEXT(AE$1,0),"")</f>
        <v/>
      </c>
      <c r="BH592" s="28" t="str">
        <f>[1]comp!$D592 &amp; [1]comp!$E592</f>
        <v>CS-4Yeh, A. C., Wang, S. C., Cheng, C. F., Chang, Y. J. &amp; Chang, S. C. Oxidation Behaviour of Si-Bearing Co-Based Alloys. Oxid. Met. 86, 99–112 (2016).</v>
      </c>
      <c r="BI592" s="36" t="str">
        <f t="shared" si="48"/>
        <v>Co-30.Ni-10.Al-5.W-2.Si</v>
      </c>
      <c r="BJ592" s="28" t="s">
        <v>1893</v>
      </c>
      <c r="BK592" t="str">
        <f t="shared" si="49"/>
        <v>-10.Al-5.W-30.Ni-2.Si</v>
      </c>
      <c r="BL592"/>
      <c r="BM592"/>
      <c r="BN592"/>
      <c r="BO592"/>
    </row>
    <row r="593" spans="1:67" s="44" customFormat="1" x14ac:dyDescent="0.3">
      <c r="A593" s="26" t="str">
        <f t="shared" si="46"/>
        <v>Co-3.1W-14.7Ti</v>
      </c>
      <c r="B593" s="69" t="s">
        <v>779</v>
      </c>
      <c r="C593" s="60" t="s">
        <v>3172</v>
      </c>
      <c r="D593" s="65" t="s">
        <v>1094</v>
      </c>
      <c r="E593" s="60" t="s">
        <v>1093</v>
      </c>
      <c r="F593" s="44">
        <v>634</v>
      </c>
      <c r="G593" s="54">
        <f t="shared" si="47"/>
        <v>82.2</v>
      </c>
      <c r="H593" s="54"/>
      <c r="I593" s="54"/>
      <c r="J593" s="54"/>
      <c r="K593" s="54">
        <v>3.1</v>
      </c>
      <c r="L593" s="54">
        <v>14.7</v>
      </c>
      <c r="M593" s="54"/>
      <c r="N593" s="54"/>
      <c r="O593" s="54"/>
      <c r="P593" s="54"/>
      <c r="Q593" s="50"/>
      <c r="R593" s="50"/>
      <c r="S593" s="50"/>
      <c r="T593" s="54"/>
      <c r="U593" s="54"/>
      <c r="V593" s="54"/>
      <c r="W593" s="54"/>
      <c r="X593" s="54"/>
      <c r="Y593" s="54"/>
      <c r="Z593" s="54"/>
      <c r="AA593" s="54"/>
      <c r="AB593" s="54"/>
      <c r="AC593" s="54"/>
      <c r="AD593" s="54"/>
      <c r="AE593" s="54"/>
      <c r="AF593" s="44">
        <f t="shared" si="50"/>
        <v>8.5750789999999988</v>
      </c>
      <c r="AI593" s="46" t="s">
        <v>1</v>
      </c>
      <c r="AJ593" s="46" t="str">
        <f>IF(I593&lt;&gt;"","-" &amp;TEXT([1]comp!$I593,"0.#") &amp;TEXT(I$1,0),"")</f>
        <v/>
      </c>
      <c r="AK593" s="46" t="str">
        <f>IF(K593&lt;&gt;"","-" &amp;TEXT(comp[[#This Row],[W]],"0.#") &amp;TEXT(K$1,0),"")</f>
        <v>-3.1W</v>
      </c>
      <c r="AL593" s="46" t="str">
        <f>IF(H593&lt;&gt;"","-" &amp;TEXT(comp[[#This Row],[Ni]],"0.#") &amp;TEXT(H$1,0),"")</f>
        <v/>
      </c>
      <c r="AM593" s="46" t="str">
        <f>IF(J593&lt;&gt;"","-" &amp;TEXT(comp[[#This Row],[Cr]],"0.#") &amp;TEXT(J$1,0),"")</f>
        <v/>
      </c>
      <c r="AN593" s="46" t="str">
        <f>IF(M593&lt;&gt;"","-" &amp;TEXT(comp[[#This Row],[Ta]],"0.#") &amp;TEXT(M$1,0),"")</f>
        <v/>
      </c>
      <c r="AO593" s="46" t="str">
        <f>IF(N593&lt;&gt;"","-" &amp;TEXT(comp[[#This Row],[Nb]],"0.#") &amp;TEXT(N$1,0),"")</f>
        <v/>
      </c>
      <c r="AP593" s="46" t="str">
        <f>IF(O593&lt;&gt;"","-" &amp;TEXT(comp[[#This Row],[V]],"0.#") &amp;TEXT(O$1,0),"")</f>
        <v/>
      </c>
      <c r="AQ593" s="46" t="str">
        <f>IF(L593&lt;&gt;"","-" &amp;TEXT(comp[[#This Row],[Ti]],"0.#") &amp;TEXT(L$1,0),"")</f>
        <v>-14.7Ti</v>
      </c>
      <c r="AR593" s="46" t="str">
        <f>IF(P593&lt;&gt;"","-" &amp;TEXT(comp[[#This Row],[Mo]],"0.#") &amp;TEXT(P$1,0),"")</f>
        <v/>
      </c>
      <c r="AS593" s="46" t="str">
        <f>IF(Q593&lt;&gt;"","-" &amp;TEXT(comp[[#This Row],[C]],"0.##") &amp;TEXT(Q$1,0),"")</f>
        <v/>
      </c>
      <c r="AT593" s="46" t="str">
        <f>IF(R593&lt;&gt;"","-" &amp;TEXT(comp[[#This Row],[Zr]],"0.##") &amp;TEXT(R$1,0),"")</f>
        <v/>
      </c>
      <c r="AU593" s="46" t="str">
        <f>IF(S593&lt;&gt;"","-" &amp;TEXT(comp[[#This Row],[B]],"0.##") &amp;TEXT(S$1,0),"")</f>
        <v/>
      </c>
      <c r="AV593" s="46" t="str">
        <f>IF(T593&lt;&gt;"","-" &amp;TEXT(comp[[#This Row],[Ir]],"0.#") &amp;TEXT(T$1,0),"")</f>
        <v/>
      </c>
      <c r="AW593" s="46" t="str">
        <f>IF(U593&lt;&gt;"","-" &amp;TEXT(comp[[#This Row],[Re]],"0.#") &amp;TEXT(U$1,0),"")</f>
        <v/>
      </c>
      <c r="AX593" s="46" t="str">
        <f>IF(V593&lt;&gt;"","-" &amp;TEXT(comp[[#This Row],[Si]],"0.#") &amp;TEXT(V$1,0),"")</f>
        <v/>
      </c>
      <c r="AY593" s="46" t="str">
        <f>IF(W593&lt;&gt;"","-" &amp;TEXT(comp[[#This Row],[Fe]],"0.#") &amp;TEXT(W$1,0),"")</f>
        <v/>
      </c>
      <c r="AZ593" s="46" t="str">
        <f>IF(X593&lt;&gt;"","-" &amp;TEXT(comp[[#This Row],[Y]],"0.#") &amp;TEXT(X$1,0),"")</f>
        <v/>
      </c>
      <c r="BA593" s="46" t="str">
        <f>IF(Y593&lt;&gt;"","-" &amp;TEXT(comp[[#This Row],[Hf]],"0.#") &amp;TEXT(Y$1,0),"")</f>
        <v/>
      </c>
      <c r="BB593" s="46" t="str">
        <f>IF(Z593&lt;&gt;"","-" &amp;TEXT(comp[[#This Row],[Ge]],"0.#") &amp;TEXT(Z$1,0),"")</f>
        <v/>
      </c>
      <c r="BC593" s="46" t="str">
        <f>IF(AA593&lt;&gt;"","-" &amp;TEXT(comp[[#This Row],[Mn]],"0.#") &amp;TEXT(AA$1,0),"")</f>
        <v/>
      </c>
      <c r="BD593" s="46" t="str">
        <f>IF(AB593&lt;&gt;"","-" &amp;TEXT(comp[[#This Row],[Sc]],"0.#") &amp;TEXT(AB$1,0),"")</f>
        <v/>
      </c>
      <c r="BE593" s="46" t="str">
        <f>IF(AC593&lt;&gt;"","-" &amp;TEXT(comp[[#This Row],[Ru]],"0.#") &amp;TEXT(AC$1,0),"")</f>
        <v/>
      </c>
      <c r="BF593" s="46" t="str">
        <f>IF(AD593&lt;&gt;"","-" &amp;TEXT(comp[[#This Row],[Ce]],"0.#") &amp;TEXT(AD$1,0),"")</f>
        <v/>
      </c>
      <c r="BG593" s="46" t="str">
        <f>IF(AE593&lt;&gt;"","-" &amp;TEXT([1]comp!$AE593,"0.#") &amp;TEXT(AE$1,0),"")</f>
        <v/>
      </c>
      <c r="BH593" s="60" t="str">
        <f>[1]comp!$D593 &amp; [1]comp!$E593</f>
        <v>Co-15Ti-3WYoo, B., Im, H. J., Seol, J. B. &amp; Choi, P. P. On the microstructural evolution and partitioning behavior of L12-structured γ′-based Co-Ti-W alloys upon Cr and Al alloying. Intermetallics 104, 97–102 (2019).</v>
      </c>
      <c r="BI593" s="63" t="str">
        <f t="shared" si="48"/>
        <v>Co-3.1W-14.7Ti</v>
      </c>
      <c r="BJ593" s="60" t="s">
        <v>1441</v>
      </c>
      <c r="BK593" t="str">
        <f t="shared" si="49"/>
        <v>-3.1W-14.7Ti</v>
      </c>
      <c r="BL593"/>
      <c r="BM593"/>
      <c r="BN593"/>
      <c r="BO593"/>
    </row>
    <row r="594" spans="1:67" s="44" customFormat="1" x14ac:dyDescent="0.3">
      <c r="A594" s="26" t="str">
        <f t="shared" si="46"/>
        <v>Co-3.Al-2.6W-13.5Ti</v>
      </c>
      <c r="B594" s="69" t="s">
        <v>779</v>
      </c>
      <c r="C594" s="69" t="s">
        <v>3173</v>
      </c>
      <c r="D594" s="43" t="s">
        <v>1097</v>
      </c>
      <c r="E594" s="69" t="s">
        <v>1093</v>
      </c>
      <c r="F594" s="42">
        <v>635</v>
      </c>
      <c r="G594" s="54">
        <f t="shared" si="47"/>
        <v>80.900000000000006</v>
      </c>
      <c r="H594" s="48"/>
      <c r="I594" s="48">
        <v>3</v>
      </c>
      <c r="J594" s="48"/>
      <c r="K594" s="48">
        <v>2.6</v>
      </c>
      <c r="L594" s="48">
        <v>13.5</v>
      </c>
      <c r="M594" s="48"/>
      <c r="N594" s="48"/>
      <c r="O594" s="48"/>
      <c r="P594" s="48"/>
      <c r="Q594" s="47"/>
      <c r="R594" s="47"/>
      <c r="S594" s="47"/>
      <c r="T594" s="48"/>
      <c r="U594" s="48"/>
      <c r="V594" s="48"/>
      <c r="W594" s="48"/>
      <c r="X594" s="48"/>
      <c r="Y594" s="48"/>
      <c r="Z594" s="48"/>
      <c r="AA594" s="48"/>
      <c r="AB594" s="48"/>
      <c r="AC594" s="48"/>
      <c r="AD594" s="48"/>
      <c r="AE594" s="48"/>
      <c r="AF594" s="42">
        <f t="shared" si="50"/>
        <v>8.3900450000000006</v>
      </c>
      <c r="AG594" s="42"/>
      <c r="AH594" s="42"/>
      <c r="AI594" s="46" t="s">
        <v>1</v>
      </c>
      <c r="AJ594" s="46" t="str">
        <f>IF(I594&lt;&gt;"","-" &amp;TEXT([1]comp!$I594,"0.#") &amp;TEXT(I$1,0),"")</f>
        <v>-3.Al</v>
      </c>
      <c r="AK594" s="46" t="str">
        <f>IF(K594&lt;&gt;"","-" &amp;TEXT(comp[[#This Row],[W]],"0.#") &amp;TEXT(K$1,0),"")</f>
        <v>-2.6W</v>
      </c>
      <c r="AL594" s="46" t="str">
        <f>IF(H594&lt;&gt;"","-" &amp;TEXT(comp[[#This Row],[Ni]],"0.#") &amp;TEXT(H$1,0),"")</f>
        <v/>
      </c>
      <c r="AM594" s="46" t="str">
        <f>IF(J594&lt;&gt;"","-" &amp;TEXT(comp[[#This Row],[Cr]],"0.#") &amp;TEXT(J$1,0),"")</f>
        <v/>
      </c>
      <c r="AN594" s="46" t="str">
        <f>IF(M594&lt;&gt;"","-" &amp;TEXT(comp[[#This Row],[Ta]],"0.#") &amp;TEXT(M$1,0),"")</f>
        <v/>
      </c>
      <c r="AO594" s="46" t="str">
        <f>IF(N594&lt;&gt;"","-" &amp;TEXT(comp[[#This Row],[Nb]],"0.#") &amp;TEXT(N$1,0),"")</f>
        <v/>
      </c>
      <c r="AP594" s="46" t="str">
        <f>IF(O594&lt;&gt;"","-" &amp;TEXT(comp[[#This Row],[V]],"0.#") &amp;TEXT(O$1,0),"")</f>
        <v/>
      </c>
      <c r="AQ594" s="46" t="str">
        <f>IF(L594&lt;&gt;"","-" &amp;TEXT(comp[[#This Row],[Ti]],"0.#") &amp;TEXT(L$1,0),"")</f>
        <v>-13.5Ti</v>
      </c>
      <c r="AR594" s="46" t="str">
        <f>IF(P594&lt;&gt;"","-" &amp;TEXT(comp[[#This Row],[Mo]],"0.#") &amp;TEXT(P$1,0),"")</f>
        <v/>
      </c>
      <c r="AS594" s="46" t="str">
        <f>IF(Q594&lt;&gt;"","-" &amp;TEXT(comp[[#This Row],[C]],"0.##") &amp;TEXT(Q$1,0),"")</f>
        <v/>
      </c>
      <c r="AT594" s="46" t="str">
        <f>IF(R594&lt;&gt;"","-" &amp;TEXT(comp[[#This Row],[Zr]],"0.##") &amp;TEXT(R$1,0),"")</f>
        <v/>
      </c>
      <c r="AU594" s="46" t="str">
        <f>IF(S594&lt;&gt;"","-" &amp;TEXT(comp[[#This Row],[B]],"0.##") &amp;TEXT(S$1,0),"")</f>
        <v/>
      </c>
      <c r="AV594" s="46" t="str">
        <f>IF(T594&lt;&gt;"","-" &amp;TEXT(comp[[#This Row],[Ir]],"0.#") &amp;TEXT(T$1,0),"")</f>
        <v/>
      </c>
      <c r="AW594" s="46" t="str">
        <f>IF(U594&lt;&gt;"","-" &amp;TEXT(comp[[#This Row],[Re]],"0.#") &amp;TEXT(U$1,0),"")</f>
        <v/>
      </c>
      <c r="AX594" s="46" t="str">
        <f>IF(V594&lt;&gt;"","-" &amp;TEXT(comp[[#This Row],[Si]],"0.#") &amp;TEXT(V$1,0),"")</f>
        <v/>
      </c>
      <c r="AY594" s="46" t="str">
        <f>IF(W594&lt;&gt;"","-" &amp;TEXT(comp[[#This Row],[Fe]],"0.#") &amp;TEXT(W$1,0),"")</f>
        <v/>
      </c>
      <c r="AZ594" s="46" t="str">
        <f>IF(X594&lt;&gt;"","-" &amp;TEXT(comp[[#This Row],[Y]],"0.#") &amp;TEXT(X$1,0),"")</f>
        <v/>
      </c>
      <c r="BA594" s="46" t="str">
        <f>IF(Y594&lt;&gt;"","-" &amp;TEXT(comp[[#This Row],[Hf]],"0.#") &amp;TEXT(Y$1,0),"")</f>
        <v/>
      </c>
      <c r="BB594" s="46" t="str">
        <f>IF(Z594&lt;&gt;"","-" &amp;TEXT(comp[[#This Row],[Ge]],"0.#") &amp;TEXT(Z$1,0),"")</f>
        <v/>
      </c>
      <c r="BC594" s="46" t="str">
        <f>IF(AA594&lt;&gt;"","-" &amp;TEXT(comp[[#This Row],[Mn]],"0.#") &amp;TEXT(AA$1,0),"")</f>
        <v/>
      </c>
      <c r="BD594" s="46" t="str">
        <f>IF(AB594&lt;&gt;"","-" &amp;TEXT(comp[[#This Row],[Sc]],"0.#") &amp;TEXT(AB$1,0),"")</f>
        <v/>
      </c>
      <c r="BE594" s="46" t="str">
        <f>IF(AC594&lt;&gt;"","-" &amp;TEXT(comp[[#This Row],[Ru]],"0.#") &amp;TEXT(AC$1,0),"")</f>
        <v/>
      </c>
      <c r="BF594" s="46" t="str">
        <f>IF(AD594&lt;&gt;"","-" &amp;TEXT(comp[[#This Row],[Ce]],"0.#") &amp;TEXT(AD$1,0),"")</f>
        <v/>
      </c>
      <c r="BG594" s="46" t="str">
        <f>IF(AE594&lt;&gt;"","-" &amp;TEXT([1]comp!$AE594,"0.#") &amp;TEXT(AE$1,0),"")</f>
        <v/>
      </c>
      <c r="BH594" s="69" t="str">
        <f>[1]comp!$D594 &amp; [1]comp!$E594</f>
        <v>Co-13Ti-3W-3AlYoo, B., Im, H. J., Seol, J. B. &amp; Choi, P. P. On the microstructural evolution and partitioning behavior of L12-structured γ′-based Co-Ti-W alloys upon Cr and Al alloying. Intermetallics 104, 97–102 (2019).</v>
      </c>
      <c r="BI594" s="70" t="str">
        <f t="shared" si="48"/>
        <v>Co-3.Al-2.6W-13.5Ti</v>
      </c>
      <c r="BJ594" s="69" t="s">
        <v>1432</v>
      </c>
      <c r="BK594" t="str">
        <f t="shared" si="49"/>
        <v>-3.Al-2.6W-13.5Ti</v>
      </c>
      <c r="BL594"/>
      <c r="BM594"/>
      <c r="BN594"/>
      <c r="BO594"/>
    </row>
    <row r="595" spans="1:67" s="44" customFormat="1" x14ac:dyDescent="0.3">
      <c r="A595" s="26" t="str">
        <f t="shared" si="46"/>
        <v>Co-5.6Al-2.6W-13.3Ti</v>
      </c>
      <c r="B595" s="69" t="s">
        <v>779</v>
      </c>
      <c r="C595" s="69" t="s">
        <v>3174</v>
      </c>
      <c r="D595" s="43" t="s">
        <v>1098</v>
      </c>
      <c r="E595" s="69" t="s">
        <v>1093</v>
      </c>
      <c r="F595" s="42">
        <v>636</v>
      </c>
      <c r="G595" s="54">
        <f t="shared" si="47"/>
        <v>78.5</v>
      </c>
      <c r="H595" s="48"/>
      <c r="I595" s="48">
        <v>5.6</v>
      </c>
      <c r="J595" s="48"/>
      <c r="K595" s="48">
        <v>2.6</v>
      </c>
      <c r="L595" s="48">
        <v>13.3</v>
      </c>
      <c r="M595" s="48"/>
      <c r="N595" s="48"/>
      <c r="O595" s="48"/>
      <c r="P595" s="48"/>
      <c r="Q595" s="47"/>
      <c r="R595" s="47"/>
      <c r="S595" s="47"/>
      <c r="T595" s="48"/>
      <c r="U595" s="48"/>
      <c r="V595" s="48"/>
      <c r="W595" s="48"/>
      <c r="X595" s="48"/>
      <c r="Y595" s="48"/>
      <c r="Z595" s="48"/>
      <c r="AA595" s="48"/>
      <c r="AB595" s="48"/>
      <c r="AC595" s="48"/>
      <c r="AD595" s="48"/>
      <c r="AE595" s="48"/>
      <c r="AF595" s="42">
        <f t="shared" si="50"/>
        <v>8.2376309999999986</v>
      </c>
      <c r="AG595" s="42"/>
      <c r="AH595" s="42"/>
      <c r="AI595" s="46" t="s">
        <v>1</v>
      </c>
      <c r="AJ595" s="46" t="str">
        <f>IF(I595&lt;&gt;"","-" &amp;TEXT([1]comp!$I595,"0.#") &amp;TEXT(I$1,0),"")</f>
        <v>-5.6Al</v>
      </c>
      <c r="AK595" s="46" t="str">
        <f>IF(K595&lt;&gt;"","-" &amp;TEXT(comp[[#This Row],[W]],"0.#") &amp;TEXT(K$1,0),"")</f>
        <v>-2.6W</v>
      </c>
      <c r="AL595" s="46" t="str">
        <f>IF(H595&lt;&gt;"","-" &amp;TEXT(comp[[#This Row],[Ni]],"0.#") &amp;TEXT(H$1,0),"")</f>
        <v/>
      </c>
      <c r="AM595" s="46" t="str">
        <f>IF(J595&lt;&gt;"","-" &amp;TEXT(comp[[#This Row],[Cr]],"0.#") &amp;TEXT(J$1,0),"")</f>
        <v/>
      </c>
      <c r="AN595" s="46" t="str">
        <f>IF(M595&lt;&gt;"","-" &amp;TEXT(comp[[#This Row],[Ta]],"0.#") &amp;TEXT(M$1,0),"")</f>
        <v/>
      </c>
      <c r="AO595" s="46" t="str">
        <f>IF(N595&lt;&gt;"","-" &amp;TEXT(comp[[#This Row],[Nb]],"0.#") &amp;TEXT(N$1,0),"")</f>
        <v/>
      </c>
      <c r="AP595" s="46" t="str">
        <f>IF(O595&lt;&gt;"","-" &amp;TEXT(comp[[#This Row],[V]],"0.#") &amp;TEXT(O$1,0),"")</f>
        <v/>
      </c>
      <c r="AQ595" s="46" t="str">
        <f>IF(L595&lt;&gt;"","-" &amp;TEXT(comp[[#This Row],[Ti]],"0.#") &amp;TEXT(L$1,0),"")</f>
        <v>-13.3Ti</v>
      </c>
      <c r="AR595" s="46" t="str">
        <f>IF(P595&lt;&gt;"","-" &amp;TEXT(comp[[#This Row],[Mo]],"0.#") &amp;TEXT(P$1,0),"")</f>
        <v/>
      </c>
      <c r="AS595" s="46" t="str">
        <f>IF(Q595&lt;&gt;"","-" &amp;TEXT(comp[[#This Row],[C]],"0.##") &amp;TEXT(Q$1,0),"")</f>
        <v/>
      </c>
      <c r="AT595" s="46" t="str">
        <f>IF(R595&lt;&gt;"","-" &amp;TEXT(comp[[#This Row],[Zr]],"0.##") &amp;TEXT(R$1,0),"")</f>
        <v/>
      </c>
      <c r="AU595" s="46" t="str">
        <f>IF(S595&lt;&gt;"","-" &amp;TEXT(comp[[#This Row],[B]],"0.##") &amp;TEXT(S$1,0),"")</f>
        <v/>
      </c>
      <c r="AV595" s="46" t="str">
        <f>IF(T595&lt;&gt;"","-" &amp;TEXT(comp[[#This Row],[Ir]],"0.#") &amp;TEXT(T$1,0),"")</f>
        <v/>
      </c>
      <c r="AW595" s="46" t="str">
        <f>IF(U595&lt;&gt;"","-" &amp;TEXT(comp[[#This Row],[Re]],"0.#") &amp;TEXT(U$1,0),"")</f>
        <v/>
      </c>
      <c r="AX595" s="46" t="str">
        <f>IF(V595&lt;&gt;"","-" &amp;TEXT(comp[[#This Row],[Si]],"0.#") &amp;TEXT(V$1,0),"")</f>
        <v/>
      </c>
      <c r="AY595" s="46" t="str">
        <f>IF(W595&lt;&gt;"","-" &amp;TEXT(comp[[#This Row],[Fe]],"0.#") &amp;TEXT(W$1,0),"")</f>
        <v/>
      </c>
      <c r="AZ595" s="46" t="str">
        <f>IF(X595&lt;&gt;"","-" &amp;TEXT(comp[[#This Row],[Y]],"0.#") &amp;TEXT(X$1,0),"")</f>
        <v/>
      </c>
      <c r="BA595" s="46" t="str">
        <f>IF(Y595&lt;&gt;"","-" &amp;TEXT(comp[[#This Row],[Hf]],"0.#") &amp;TEXT(Y$1,0),"")</f>
        <v/>
      </c>
      <c r="BB595" s="46" t="str">
        <f>IF(Z595&lt;&gt;"","-" &amp;TEXT(comp[[#This Row],[Ge]],"0.#") &amp;TEXT(Z$1,0),"")</f>
        <v/>
      </c>
      <c r="BC595" s="46" t="str">
        <f>IF(AA595&lt;&gt;"","-" &amp;TEXT(comp[[#This Row],[Mn]],"0.#") &amp;TEXT(AA$1,0),"")</f>
        <v/>
      </c>
      <c r="BD595" s="46" t="str">
        <f>IF(AB595&lt;&gt;"","-" &amp;TEXT(comp[[#This Row],[Sc]],"0.#") &amp;TEXT(AB$1,0),"")</f>
        <v/>
      </c>
      <c r="BE595" s="46" t="str">
        <f>IF(AC595&lt;&gt;"","-" &amp;TEXT(comp[[#This Row],[Ru]],"0.#") &amp;TEXT(AC$1,0),"")</f>
        <v/>
      </c>
      <c r="BF595" s="46" t="str">
        <f>IF(AD595&lt;&gt;"","-" &amp;TEXT(comp[[#This Row],[Ce]],"0.#") &amp;TEXT(AD$1,0),"")</f>
        <v/>
      </c>
      <c r="BG595" s="46" t="str">
        <f>IF(AE595&lt;&gt;"","-" &amp;TEXT([1]comp!$AE595,"0.#") &amp;TEXT(AE$1,0),"")</f>
        <v/>
      </c>
      <c r="BH595" s="69" t="str">
        <f>[1]comp!$D595 &amp; [1]comp!$E595</f>
        <v>Co-13Ti-3W-6AlYoo, B., Im, H. J., Seol, J. B. &amp; Choi, P. P. On the microstructural evolution and partitioning behavior of L12-structured γ′-based Co-Ti-W alloys upon Cr and Al alloying. Intermetallics 104, 97–102 (2019).</v>
      </c>
      <c r="BI595" s="70" t="str">
        <f t="shared" si="48"/>
        <v>Co-5.6Al-2.6W-13.3Ti</v>
      </c>
      <c r="BJ595" s="69" t="s">
        <v>1410</v>
      </c>
      <c r="BK595" t="str">
        <f t="shared" si="49"/>
        <v>-5.6Al-2.6W-13.3Ti</v>
      </c>
      <c r="BL595"/>
      <c r="BM595"/>
      <c r="BN595"/>
      <c r="BO595"/>
    </row>
    <row r="596" spans="1:67" s="44" customFormat="1" x14ac:dyDescent="0.3">
      <c r="A596" s="26" t="str">
        <f t="shared" si="46"/>
        <v>Co-2.1Ni-2.7W-13.2Ti</v>
      </c>
      <c r="B596" s="69" t="s">
        <v>779</v>
      </c>
      <c r="C596" s="69" t="s">
        <v>3175</v>
      </c>
      <c r="D596" s="43" t="s">
        <v>1095</v>
      </c>
      <c r="E596" s="69" t="s">
        <v>1093</v>
      </c>
      <c r="F596" s="42">
        <v>637</v>
      </c>
      <c r="G596" s="54">
        <f t="shared" si="47"/>
        <v>82</v>
      </c>
      <c r="H596" s="48">
        <v>2.1</v>
      </c>
      <c r="I596" s="48"/>
      <c r="J596" s="48"/>
      <c r="K596" s="48">
        <v>2.7</v>
      </c>
      <c r="L596" s="48">
        <v>13.2</v>
      </c>
      <c r="M596" s="48"/>
      <c r="N596" s="48"/>
      <c r="O596" s="48"/>
      <c r="P596" s="48"/>
      <c r="Q596" s="47"/>
      <c r="R596" s="47"/>
      <c r="S596" s="47"/>
      <c r="T596" s="48"/>
      <c r="U596" s="48"/>
      <c r="V596" s="48"/>
      <c r="W596" s="48"/>
      <c r="X596" s="48"/>
      <c r="Y596" s="48"/>
      <c r="Z596" s="48"/>
      <c r="AA596" s="48"/>
      <c r="AB596" s="48"/>
      <c r="AC596" s="48"/>
      <c r="AD596" s="48"/>
      <c r="AE596" s="48"/>
      <c r="AF596" s="42">
        <f t="shared" si="50"/>
        <v>8.5997420000000009</v>
      </c>
      <c r="AG596" s="42"/>
      <c r="AH596" s="42"/>
      <c r="AI596" s="46" t="s">
        <v>1</v>
      </c>
      <c r="AJ596" s="46" t="str">
        <f>IF(I596&lt;&gt;"","-" &amp;TEXT([1]comp!$I596,"0.#") &amp;TEXT(I$1,0),"")</f>
        <v/>
      </c>
      <c r="AK596" s="46" t="str">
        <f>IF(K596&lt;&gt;"","-" &amp;TEXT(comp[[#This Row],[W]],"0.#") &amp;TEXT(K$1,0),"")</f>
        <v>-2.7W</v>
      </c>
      <c r="AL596" s="46" t="str">
        <f>IF(H596&lt;&gt;"","-" &amp;TEXT(comp[[#This Row],[Ni]],"0.#") &amp;TEXT(H$1,0),"")</f>
        <v>-2.1Ni</v>
      </c>
      <c r="AM596" s="46" t="str">
        <f>IF(J596&lt;&gt;"","-" &amp;TEXT(comp[[#This Row],[Cr]],"0.#") &amp;TEXT(J$1,0),"")</f>
        <v/>
      </c>
      <c r="AN596" s="46" t="str">
        <f>IF(M596&lt;&gt;"","-" &amp;TEXT(comp[[#This Row],[Ta]],"0.#") &amp;TEXT(M$1,0),"")</f>
        <v/>
      </c>
      <c r="AO596" s="46" t="str">
        <f>IF(N596&lt;&gt;"","-" &amp;TEXT(comp[[#This Row],[Nb]],"0.#") &amp;TEXT(N$1,0),"")</f>
        <v/>
      </c>
      <c r="AP596" s="46" t="str">
        <f>IF(O596&lt;&gt;"","-" &amp;TEXT(comp[[#This Row],[V]],"0.#") &amp;TEXT(O$1,0),"")</f>
        <v/>
      </c>
      <c r="AQ596" s="46" t="str">
        <f>IF(L596&lt;&gt;"","-" &amp;TEXT(comp[[#This Row],[Ti]],"0.#") &amp;TEXT(L$1,0),"")</f>
        <v>-13.2Ti</v>
      </c>
      <c r="AR596" s="46" t="str">
        <f>IF(P596&lt;&gt;"","-" &amp;TEXT(comp[[#This Row],[Mo]],"0.#") &amp;TEXT(P$1,0),"")</f>
        <v/>
      </c>
      <c r="AS596" s="46" t="str">
        <f>IF(Q596&lt;&gt;"","-" &amp;TEXT(comp[[#This Row],[C]],"0.##") &amp;TEXT(Q$1,0),"")</f>
        <v/>
      </c>
      <c r="AT596" s="46" t="str">
        <f>IF(R596&lt;&gt;"","-" &amp;TEXT(comp[[#This Row],[Zr]],"0.##") &amp;TEXT(R$1,0),"")</f>
        <v/>
      </c>
      <c r="AU596" s="46" t="str">
        <f>IF(S596&lt;&gt;"","-" &amp;TEXT(comp[[#This Row],[B]],"0.##") &amp;TEXT(S$1,0),"")</f>
        <v/>
      </c>
      <c r="AV596" s="46" t="str">
        <f>IF(T596&lt;&gt;"","-" &amp;TEXT(comp[[#This Row],[Ir]],"0.#") &amp;TEXT(T$1,0),"")</f>
        <v/>
      </c>
      <c r="AW596" s="46" t="str">
        <f>IF(U596&lt;&gt;"","-" &amp;TEXT(comp[[#This Row],[Re]],"0.#") &amp;TEXT(U$1,0),"")</f>
        <v/>
      </c>
      <c r="AX596" s="46" t="str">
        <f>IF(V596&lt;&gt;"","-" &amp;TEXT(comp[[#This Row],[Si]],"0.#") &amp;TEXT(V$1,0),"")</f>
        <v/>
      </c>
      <c r="AY596" s="46" t="str">
        <f>IF(W596&lt;&gt;"","-" &amp;TEXT(comp[[#This Row],[Fe]],"0.#") &amp;TEXT(W$1,0),"")</f>
        <v/>
      </c>
      <c r="AZ596" s="46" t="str">
        <f>IF(X596&lt;&gt;"","-" &amp;TEXT(comp[[#This Row],[Y]],"0.#") &amp;TEXT(X$1,0),"")</f>
        <v/>
      </c>
      <c r="BA596" s="46" t="str">
        <f>IF(Y596&lt;&gt;"","-" &amp;TEXT(comp[[#This Row],[Hf]],"0.#") &amp;TEXT(Y$1,0),"")</f>
        <v/>
      </c>
      <c r="BB596" s="46" t="str">
        <f>IF(Z596&lt;&gt;"","-" &amp;TEXT(comp[[#This Row],[Ge]],"0.#") &amp;TEXT(Z$1,0),"")</f>
        <v/>
      </c>
      <c r="BC596" s="46" t="str">
        <f>IF(AA596&lt;&gt;"","-" &amp;TEXT(comp[[#This Row],[Mn]],"0.#") &amp;TEXT(AA$1,0),"")</f>
        <v/>
      </c>
      <c r="BD596" s="46" t="str">
        <f>IF(AB596&lt;&gt;"","-" &amp;TEXT(comp[[#This Row],[Sc]],"0.#") &amp;TEXT(AB$1,0),"")</f>
        <v/>
      </c>
      <c r="BE596" s="46" t="str">
        <f>IF(AC596&lt;&gt;"","-" &amp;TEXT(comp[[#This Row],[Ru]],"0.#") &amp;TEXT(AC$1,0),"")</f>
        <v/>
      </c>
      <c r="BF596" s="46" t="str">
        <f>IF(AD596&lt;&gt;"","-" &amp;TEXT(comp[[#This Row],[Ce]],"0.#") &amp;TEXT(AD$1,0),"")</f>
        <v/>
      </c>
      <c r="BG596" s="46" t="str">
        <f>IF(AE596&lt;&gt;"","-" &amp;TEXT([1]comp!$AE596,"0.#") &amp;TEXT(AE$1,0),"")</f>
        <v/>
      </c>
      <c r="BH596" s="69" t="str">
        <f>[1]comp!$D596 &amp; [1]comp!$E596</f>
        <v>Co-13Ti-3W-2CrYoo, B., Im, H. J., Seol, J. B. &amp; Choi, P. P. On the microstructural evolution and partitioning behavior of L12-structured γ′-based Co-Ti-W alloys upon Cr and Al alloying. Intermetallics 104, 97–102 (2019).</v>
      </c>
      <c r="BI596" s="70" t="str">
        <f t="shared" si="48"/>
        <v>Co-2.1Ni-2.7W-13.2Ti</v>
      </c>
      <c r="BJ596" s="69" t="s">
        <v>1560</v>
      </c>
      <c r="BK596" t="str">
        <f t="shared" si="49"/>
        <v>-2.7W-2.1Ni-13.2Ti</v>
      </c>
      <c r="BL596"/>
      <c r="BM596"/>
      <c r="BN596"/>
      <c r="BO596"/>
    </row>
    <row r="597" spans="1:67" s="44" customFormat="1" x14ac:dyDescent="0.3">
      <c r="A597" s="26" t="str">
        <f t="shared" si="46"/>
        <v>Co-4.2Ni-4.9W-12.7Ti</v>
      </c>
      <c r="B597" s="69" t="s">
        <v>779</v>
      </c>
      <c r="C597" s="69" t="s">
        <v>3176</v>
      </c>
      <c r="D597" s="43" t="s">
        <v>1096</v>
      </c>
      <c r="E597" s="69" t="s">
        <v>1093</v>
      </c>
      <c r="F597" s="42">
        <v>638</v>
      </c>
      <c r="G597" s="54">
        <f t="shared" si="47"/>
        <v>78.2</v>
      </c>
      <c r="H597" s="48">
        <v>4.2</v>
      </c>
      <c r="I597" s="48"/>
      <c r="J597" s="48"/>
      <c r="K597" s="48">
        <v>4.9000000000000004</v>
      </c>
      <c r="L597" s="48">
        <v>12.7</v>
      </c>
      <c r="M597" s="48"/>
      <c r="N597" s="48"/>
      <c r="O597" s="48"/>
      <c r="P597" s="48"/>
      <c r="Q597" s="47"/>
      <c r="R597" s="47"/>
      <c r="S597" s="47"/>
      <c r="T597" s="48"/>
      <c r="U597" s="48"/>
      <c r="V597" s="48"/>
      <c r="W597" s="48"/>
      <c r="X597" s="48"/>
      <c r="Y597" s="48"/>
      <c r="Z597" s="48"/>
      <c r="AA597" s="48"/>
      <c r="AB597" s="48"/>
      <c r="AC597" s="48"/>
      <c r="AD597" s="48"/>
      <c r="AE597" s="48"/>
      <c r="AF597" s="42">
        <f t="shared" si="50"/>
        <v>8.8495749999999997</v>
      </c>
      <c r="AG597" s="42"/>
      <c r="AH597" s="42"/>
      <c r="AI597" s="46" t="s">
        <v>1</v>
      </c>
      <c r="AJ597" s="46" t="str">
        <f>IF(I597&lt;&gt;"","-" &amp;TEXT([1]comp!$I597,"0.#") &amp;TEXT(I$1,0),"")</f>
        <v/>
      </c>
      <c r="AK597" s="46" t="str">
        <f>IF(K597&lt;&gt;"","-" &amp;TEXT(comp[[#This Row],[W]],"0.#") &amp;TEXT(K$1,0),"")</f>
        <v>-4.9W</v>
      </c>
      <c r="AL597" s="46" t="str">
        <f>IF(H597&lt;&gt;"","-" &amp;TEXT(comp[[#This Row],[Ni]],"0.#") &amp;TEXT(H$1,0),"")</f>
        <v>-4.2Ni</v>
      </c>
      <c r="AM597" s="46" t="str">
        <f>IF(J597&lt;&gt;"","-" &amp;TEXT(comp[[#This Row],[Cr]],"0.#") &amp;TEXT(J$1,0),"")</f>
        <v/>
      </c>
      <c r="AN597" s="46" t="str">
        <f>IF(M597&lt;&gt;"","-" &amp;TEXT(comp[[#This Row],[Ta]],"0.#") &amp;TEXT(M$1,0),"")</f>
        <v/>
      </c>
      <c r="AO597" s="46" t="str">
        <f>IF(N597&lt;&gt;"","-" &amp;TEXT(comp[[#This Row],[Nb]],"0.#") &amp;TEXT(N$1,0),"")</f>
        <v/>
      </c>
      <c r="AP597" s="46" t="str">
        <f>IF(O597&lt;&gt;"","-" &amp;TEXT(comp[[#This Row],[V]],"0.#") &amp;TEXT(O$1,0),"")</f>
        <v/>
      </c>
      <c r="AQ597" s="46" t="str">
        <f>IF(L597&lt;&gt;"","-" &amp;TEXT(comp[[#This Row],[Ti]],"0.#") &amp;TEXT(L$1,0),"")</f>
        <v>-12.7Ti</v>
      </c>
      <c r="AR597" s="46" t="str">
        <f>IF(P597&lt;&gt;"","-" &amp;TEXT(comp[[#This Row],[Mo]],"0.#") &amp;TEXT(P$1,0),"")</f>
        <v/>
      </c>
      <c r="AS597" s="46" t="str">
        <f>IF(Q597&lt;&gt;"","-" &amp;TEXT(comp[[#This Row],[C]],"0.##") &amp;TEXT(Q$1,0),"")</f>
        <v/>
      </c>
      <c r="AT597" s="46" t="str">
        <f>IF(R597&lt;&gt;"","-" &amp;TEXT(comp[[#This Row],[Zr]],"0.##") &amp;TEXT(R$1,0),"")</f>
        <v/>
      </c>
      <c r="AU597" s="46" t="str">
        <f>IF(S597&lt;&gt;"","-" &amp;TEXT(comp[[#This Row],[B]],"0.##") &amp;TEXT(S$1,0),"")</f>
        <v/>
      </c>
      <c r="AV597" s="46" t="str">
        <f>IF(T597&lt;&gt;"","-" &amp;TEXT(comp[[#This Row],[Ir]],"0.#") &amp;TEXT(T$1,0),"")</f>
        <v/>
      </c>
      <c r="AW597" s="46" t="str">
        <f>IF(U597&lt;&gt;"","-" &amp;TEXT(comp[[#This Row],[Re]],"0.#") &amp;TEXT(U$1,0),"")</f>
        <v/>
      </c>
      <c r="AX597" s="46" t="str">
        <f>IF(V597&lt;&gt;"","-" &amp;TEXT(comp[[#This Row],[Si]],"0.#") &amp;TEXT(V$1,0),"")</f>
        <v/>
      </c>
      <c r="AY597" s="46" t="str">
        <f>IF(W597&lt;&gt;"","-" &amp;TEXT(comp[[#This Row],[Fe]],"0.#") &amp;TEXT(W$1,0),"")</f>
        <v/>
      </c>
      <c r="AZ597" s="46" t="str">
        <f>IF(X597&lt;&gt;"","-" &amp;TEXT(comp[[#This Row],[Y]],"0.#") &amp;TEXT(X$1,0),"")</f>
        <v/>
      </c>
      <c r="BA597" s="46" t="str">
        <f>IF(Y597&lt;&gt;"","-" &amp;TEXT(comp[[#This Row],[Hf]],"0.#") &amp;TEXT(Y$1,0),"")</f>
        <v/>
      </c>
      <c r="BB597" s="46" t="str">
        <f>IF(Z597&lt;&gt;"","-" &amp;TEXT(comp[[#This Row],[Ge]],"0.#") &amp;TEXT(Z$1,0),"")</f>
        <v/>
      </c>
      <c r="BC597" s="46" t="str">
        <f>IF(AA597&lt;&gt;"","-" &amp;TEXT(comp[[#This Row],[Mn]],"0.#") &amp;TEXT(AA$1,0),"")</f>
        <v/>
      </c>
      <c r="BD597" s="46" t="str">
        <f>IF(AB597&lt;&gt;"","-" &amp;TEXT(comp[[#This Row],[Sc]],"0.#") &amp;TEXT(AB$1,0),"")</f>
        <v/>
      </c>
      <c r="BE597" s="46" t="str">
        <f>IF(AC597&lt;&gt;"","-" &amp;TEXT(comp[[#This Row],[Ru]],"0.#") &amp;TEXT(AC$1,0),"")</f>
        <v/>
      </c>
      <c r="BF597" s="46" t="str">
        <f>IF(AD597&lt;&gt;"","-" &amp;TEXT(comp[[#This Row],[Ce]],"0.#") &amp;TEXT(AD$1,0),"")</f>
        <v/>
      </c>
      <c r="BG597" s="46" t="str">
        <f>IF(AE597&lt;&gt;"","-" &amp;TEXT([1]comp!$AE597,"0.#") &amp;TEXT(AE$1,0),"")</f>
        <v/>
      </c>
      <c r="BH597" s="69" t="str">
        <f>[1]comp!$D597 &amp; [1]comp!$E597</f>
        <v>Co-13Ti-3W-4CrYoo, B., Im, H. J., Seol, J. B. &amp; Choi, P. P. On the microstructural evolution and partitioning behavior of L12-structured γ′-based Co-Ti-W alloys upon Cr and Al alloying. Intermetallics 104, 97–102 (2019).</v>
      </c>
      <c r="BI597" s="70" t="str">
        <f t="shared" si="48"/>
        <v>Co-4.2Ni-4.9W-12.7Ti</v>
      </c>
      <c r="BJ597" s="69" t="s">
        <v>1561</v>
      </c>
      <c r="BK597" t="str">
        <f t="shared" si="49"/>
        <v>-4.9W-4.2Ni-12.7Ti</v>
      </c>
      <c r="BL597"/>
      <c r="BM597"/>
      <c r="BN597"/>
      <c r="BO597"/>
    </row>
    <row r="598" spans="1:67" s="44" customFormat="1" x14ac:dyDescent="0.3">
      <c r="A598" s="26" t="str">
        <f t="shared" si="46"/>
        <v>Co-8.Ti-8.V</v>
      </c>
      <c r="B598" s="69" t="s">
        <v>779</v>
      </c>
      <c r="C598" s="69" t="s">
        <v>3177</v>
      </c>
      <c r="D598" s="43" t="s">
        <v>1100</v>
      </c>
      <c r="E598" s="42" t="s">
        <v>1099</v>
      </c>
      <c r="F598" s="42">
        <v>639</v>
      </c>
      <c r="G598" s="54">
        <f t="shared" si="47"/>
        <v>84</v>
      </c>
      <c r="H598" s="48"/>
      <c r="I598" s="48"/>
      <c r="J598" s="48"/>
      <c r="K598" s="48"/>
      <c r="L598" s="48">
        <v>8</v>
      </c>
      <c r="M598" s="48"/>
      <c r="N598" s="48"/>
      <c r="O598" s="48">
        <v>8</v>
      </c>
      <c r="P598" s="48"/>
      <c r="Q598" s="47"/>
      <c r="R598" s="47"/>
      <c r="S598" s="47"/>
      <c r="T598" s="48"/>
      <c r="U598" s="48"/>
      <c r="V598" s="48"/>
      <c r="W598" s="48"/>
      <c r="X598" s="48"/>
      <c r="Y598" s="48"/>
      <c r="Z598" s="48"/>
      <c r="AA598" s="48"/>
      <c r="AB598" s="48"/>
      <c r="AC598" s="48"/>
      <c r="AD598" s="48"/>
      <c r="AE598" s="48"/>
      <c r="AF598" s="42">
        <f t="shared" si="50"/>
        <v>8.3253599999999999</v>
      </c>
      <c r="AG598" s="42"/>
      <c r="AH598" s="42"/>
      <c r="AI598" s="46" t="s">
        <v>1</v>
      </c>
      <c r="AJ598" s="46" t="str">
        <f>IF(I598&lt;&gt;"","-" &amp;TEXT([1]comp!$I598,"0.#") &amp;TEXT(I$1,0),"")</f>
        <v/>
      </c>
      <c r="AK598" s="46" t="str">
        <f>IF(K598&lt;&gt;"","-" &amp;TEXT(comp[[#This Row],[W]],"0.#") &amp;TEXT(K$1,0),"")</f>
        <v/>
      </c>
      <c r="AL598" s="46" t="str">
        <f>IF(H598&lt;&gt;"","-" &amp;TEXT(comp[[#This Row],[Ni]],"0.#") &amp;TEXT(H$1,0),"")</f>
        <v/>
      </c>
      <c r="AM598" s="46" t="str">
        <f>IF(J598&lt;&gt;"","-" &amp;TEXT(comp[[#This Row],[Cr]],"0.#") &amp;TEXT(J$1,0),"")</f>
        <v/>
      </c>
      <c r="AN598" s="46" t="str">
        <f>IF(M598&lt;&gt;"","-" &amp;TEXT(comp[[#This Row],[Ta]],"0.#") &amp;TEXT(M$1,0),"")</f>
        <v/>
      </c>
      <c r="AO598" s="46" t="str">
        <f>IF(N598&lt;&gt;"","-" &amp;TEXT(comp[[#This Row],[Nb]],"0.#") &amp;TEXT(N$1,0),"")</f>
        <v/>
      </c>
      <c r="AP598" s="46" t="str">
        <f>IF(O598&lt;&gt;"","-" &amp;TEXT(comp[[#This Row],[V]],"0.#") &amp;TEXT(O$1,0),"")</f>
        <v>-8.V</v>
      </c>
      <c r="AQ598" s="46" t="str">
        <f>IF(L598&lt;&gt;"","-" &amp;TEXT(comp[[#This Row],[Ti]],"0.#") &amp;TEXT(L$1,0),"")</f>
        <v>-8.Ti</v>
      </c>
      <c r="AR598" s="46" t="str">
        <f>IF(P598&lt;&gt;"","-" &amp;TEXT(comp[[#This Row],[Mo]],"0.#") &amp;TEXT(P$1,0),"")</f>
        <v/>
      </c>
      <c r="AS598" s="46" t="str">
        <f>IF(Q598&lt;&gt;"","-" &amp;TEXT(comp[[#This Row],[C]],"0.##") &amp;TEXT(Q$1,0),"")</f>
        <v/>
      </c>
      <c r="AT598" s="46" t="str">
        <f>IF(R598&lt;&gt;"","-" &amp;TEXT(comp[[#This Row],[Zr]],"0.##") &amp;TEXT(R$1,0),"")</f>
        <v/>
      </c>
      <c r="AU598" s="46" t="str">
        <f>IF(S598&lt;&gt;"","-" &amp;TEXT(comp[[#This Row],[B]],"0.##") &amp;TEXT(S$1,0),"")</f>
        <v/>
      </c>
      <c r="AV598" s="46" t="str">
        <f>IF(T598&lt;&gt;"","-" &amp;TEXT(comp[[#This Row],[Ir]],"0.#") &amp;TEXT(T$1,0),"")</f>
        <v/>
      </c>
      <c r="AW598" s="46" t="str">
        <f>IF(U598&lt;&gt;"","-" &amp;TEXT(comp[[#This Row],[Re]],"0.#") &amp;TEXT(U$1,0),"")</f>
        <v/>
      </c>
      <c r="AX598" s="46" t="str">
        <f>IF(V598&lt;&gt;"","-" &amp;TEXT(comp[[#This Row],[Si]],"0.#") &amp;TEXT(V$1,0),"")</f>
        <v/>
      </c>
      <c r="AY598" s="46" t="str">
        <f>IF(W598&lt;&gt;"","-" &amp;TEXT(comp[[#This Row],[Fe]],"0.#") &amp;TEXT(W$1,0),"")</f>
        <v/>
      </c>
      <c r="AZ598" s="46" t="str">
        <f>IF(X598&lt;&gt;"","-" &amp;TEXT(comp[[#This Row],[Y]],"0.#") &amp;TEXT(X$1,0),"")</f>
        <v/>
      </c>
      <c r="BA598" s="46" t="str">
        <f>IF(Y598&lt;&gt;"","-" &amp;TEXT(comp[[#This Row],[Hf]],"0.#") &amp;TEXT(Y$1,0),"")</f>
        <v/>
      </c>
      <c r="BB598" s="46" t="str">
        <f>IF(Z598&lt;&gt;"","-" &amp;TEXT(comp[[#This Row],[Ge]],"0.#") &amp;TEXT(Z$1,0),"")</f>
        <v/>
      </c>
      <c r="BC598" s="46" t="str">
        <f>IF(AA598&lt;&gt;"","-" &amp;TEXT(comp[[#This Row],[Mn]],"0.#") &amp;TEXT(AA$1,0),"")</f>
        <v/>
      </c>
      <c r="BD598" s="46" t="str">
        <f>IF(AB598&lt;&gt;"","-" &amp;TEXT(comp[[#This Row],[Sc]],"0.#") &amp;TEXT(AB$1,0),"")</f>
        <v/>
      </c>
      <c r="BE598" s="46" t="str">
        <f>IF(AC598&lt;&gt;"","-" &amp;TEXT(comp[[#This Row],[Ru]],"0.#") &amp;TEXT(AC$1,0),"")</f>
        <v/>
      </c>
      <c r="BF598" s="46" t="str">
        <f>IF(AD598&lt;&gt;"","-" &amp;TEXT(comp[[#This Row],[Ce]],"0.#") &amp;TEXT(AD$1,0),"")</f>
        <v/>
      </c>
      <c r="BG598" s="46" t="str">
        <f>IF(AE598&lt;&gt;"","-" &amp;TEXT([1]comp!$AE598,"0.#") &amp;TEXT(AE$1,0),"")</f>
        <v/>
      </c>
      <c r="BH598" s="42" t="str">
        <f>[1]comp!$D598 &amp; [1]comp!$E598</f>
        <v>Co-8V-8TiYu, J. et al. A two-stage predicting model for γ′ solvus temperature of L12-strengthened Co-base superalloys based on machine learning. Intermetallics 110, 106466 (2019).</v>
      </c>
      <c r="BI598" s="70" t="str">
        <f t="shared" si="48"/>
        <v>Co-8.Ti-8.V</v>
      </c>
      <c r="BJ598" s="42" t="s">
        <v>1899</v>
      </c>
      <c r="BK598" t="str">
        <f t="shared" si="49"/>
        <v>-8.V-8.Ti</v>
      </c>
      <c r="BL598"/>
      <c r="BM598"/>
      <c r="BN598"/>
      <c r="BO598"/>
    </row>
    <row r="599" spans="1:67" s="44" customFormat="1" x14ac:dyDescent="0.3">
      <c r="A599" s="26" t="str">
        <f t="shared" si="46"/>
        <v>Co-7.7Ti-8.3V-0.9Mo</v>
      </c>
      <c r="B599" s="60" t="s">
        <v>1481</v>
      </c>
      <c r="C599" s="60" t="s">
        <v>3178</v>
      </c>
      <c r="D599" s="65" t="s">
        <v>1104</v>
      </c>
      <c r="E599" s="44" t="s">
        <v>1099</v>
      </c>
      <c r="F599" s="44">
        <v>640</v>
      </c>
      <c r="G599" s="54">
        <f t="shared" si="47"/>
        <v>83.06</v>
      </c>
      <c r="H599" s="54"/>
      <c r="I599" s="54"/>
      <c r="J599" s="54"/>
      <c r="K599" s="54"/>
      <c r="L599" s="54">
        <v>7.71</v>
      </c>
      <c r="M599" s="54"/>
      <c r="N599" s="54"/>
      <c r="O599" s="54">
        <v>8.3000000000000007</v>
      </c>
      <c r="P599" s="54">
        <v>0.93</v>
      </c>
      <c r="Q599" s="50"/>
      <c r="R599" s="50"/>
      <c r="S599" s="50"/>
      <c r="T599" s="54"/>
      <c r="U599" s="54"/>
      <c r="V599" s="54"/>
      <c r="W599" s="54"/>
      <c r="X599" s="54"/>
      <c r="Y599" s="54"/>
      <c r="Z599" s="54"/>
      <c r="AA599" s="54"/>
      <c r="AB599" s="54"/>
      <c r="AC599" s="54"/>
      <c r="AD599" s="54"/>
      <c r="AE599" s="54"/>
      <c r="AF599" s="44">
        <f t="shared" si="50"/>
        <v>8.3425636999999995</v>
      </c>
      <c r="AI599" s="46" t="s">
        <v>1</v>
      </c>
      <c r="AJ599" s="46" t="str">
        <f>IF(I599&lt;&gt;"","-" &amp;TEXT([1]comp!$I599,"0.#") &amp;TEXT(I$1,0),"")</f>
        <v/>
      </c>
      <c r="AK599" s="46" t="str">
        <f>IF(K599&lt;&gt;"","-" &amp;TEXT(comp[[#This Row],[W]],"0.#") &amp;TEXT(K$1,0),"")</f>
        <v/>
      </c>
      <c r="AL599" s="46" t="str">
        <f>IF(H599&lt;&gt;"","-" &amp;TEXT(comp[[#This Row],[Ni]],"0.#") &amp;TEXT(H$1,0),"")</f>
        <v/>
      </c>
      <c r="AM599" s="46" t="str">
        <f>IF(J599&lt;&gt;"","-" &amp;TEXT(comp[[#This Row],[Cr]],"0.#") &amp;TEXT(J$1,0),"")</f>
        <v/>
      </c>
      <c r="AN599" s="46" t="str">
        <f>IF(M599&lt;&gt;"","-" &amp;TEXT(comp[[#This Row],[Ta]],"0.#") &amp;TEXT(M$1,0),"")</f>
        <v/>
      </c>
      <c r="AO599" s="46" t="str">
        <f>IF(N599&lt;&gt;"","-" &amp;TEXT(comp[[#This Row],[Nb]],"0.#") &amp;TEXT(N$1,0),"")</f>
        <v/>
      </c>
      <c r="AP599" s="46" t="str">
        <f>IF(O599&lt;&gt;"","-" &amp;TEXT(comp[[#This Row],[V]],"0.#") &amp;TEXT(O$1,0),"")</f>
        <v>-8.3V</v>
      </c>
      <c r="AQ599" s="46" t="str">
        <f>IF(L599&lt;&gt;"","-" &amp;TEXT(comp[[#This Row],[Ti]],"0.#") &amp;TEXT(L$1,0),"")</f>
        <v>-7.7Ti</v>
      </c>
      <c r="AR599" s="46" t="str">
        <f>IF(P599&lt;&gt;"","-" &amp;TEXT(comp[[#This Row],[Mo]],"0.#") &amp;TEXT(P$1,0),"")</f>
        <v>-0.9Mo</v>
      </c>
      <c r="AS599" s="46" t="str">
        <f>IF(Q599&lt;&gt;"","-" &amp;TEXT(comp[[#This Row],[C]],"0.##") &amp;TEXT(Q$1,0),"")</f>
        <v/>
      </c>
      <c r="AT599" s="46" t="str">
        <f>IF(R599&lt;&gt;"","-" &amp;TEXT(comp[[#This Row],[Zr]],"0.##") &amp;TEXT(R$1,0),"")</f>
        <v/>
      </c>
      <c r="AU599" s="46" t="str">
        <f>IF(S599&lt;&gt;"","-" &amp;TEXT(comp[[#This Row],[B]],"0.##") &amp;TEXT(S$1,0),"")</f>
        <v/>
      </c>
      <c r="AV599" s="46" t="str">
        <f>IF(T599&lt;&gt;"","-" &amp;TEXT(comp[[#This Row],[Ir]],"0.#") &amp;TEXT(T$1,0),"")</f>
        <v/>
      </c>
      <c r="AW599" s="46" t="str">
        <f>IF(U599&lt;&gt;"","-" &amp;TEXT(comp[[#This Row],[Re]],"0.#") &amp;TEXT(U$1,0),"")</f>
        <v/>
      </c>
      <c r="AX599" s="46" t="str">
        <f>IF(V599&lt;&gt;"","-" &amp;TEXT(comp[[#This Row],[Si]],"0.#") &amp;TEXT(V$1,0),"")</f>
        <v/>
      </c>
      <c r="AY599" s="46" t="str">
        <f>IF(W599&lt;&gt;"","-" &amp;TEXT(comp[[#This Row],[Fe]],"0.#") &amp;TEXT(W$1,0),"")</f>
        <v/>
      </c>
      <c r="AZ599" s="46" t="str">
        <f>IF(X599&lt;&gt;"","-" &amp;TEXT(comp[[#This Row],[Y]],"0.#") &amp;TEXT(X$1,0),"")</f>
        <v/>
      </c>
      <c r="BA599" s="46" t="str">
        <f>IF(Y599&lt;&gt;"","-" &amp;TEXT(comp[[#This Row],[Hf]],"0.#") &amp;TEXT(Y$1,0),"")</f>
        <v/>
      </c>
      <c r="BB599" s="46" t="str">
        <f>IF(Z599&lt;&gt;"","-" &amp;TEXT(comp[[#This Row],[Ge]],"0.#") &amp;TEXT(Z$1,0),"")</f>
        <v/>
      </c>
      <c r="BC599" s="46" t="str">
        <f>IF(AA599&lt;&gt;"","-" &amp;TEXT(comp[[#This Row],[Mn]],"0.#") &amp;TEXT(AA$1,0),"")</f>
        <v/>
      </c>
      <c r="BD599" s="46" t="str">
        <f>IF(AB599&lt;&gt;"","-" &amp;TEXT(comp[[#This Row],[Sc]],"0.#") &amp;TEXT(AB$1,0),"")</f>
        <v/>
      </c>
      <c r="BE599" s="46" t="str">
        <f>IF(AC599&lt;&gt;"","-" &amp;TEXT(comp[[#This Row],[Ru]],"0.#") &amp;TEXT(AC$1,0),"")</f>
        <v/>
      </c>
      <c r="BF599" s="46" t="str">
        <f>IF(AD599&lt;&gt;"","-" &amp;TEXT(comp[[#This Row],[Ce]],"0.#") &amp;TEXT(AD$1,0),"")</f>
        <v/>
      </c>
      <c r="BG599" s="46" t="str">
        <f>IF(AE599&lt;&gt;"","-" &amp;TEXT([1]comp!$AE599,"0.#") &amp;TEXT(AE$1,0),"")</f>
        <v/>
      </c>
      <c r="BH599" s="44" t="str">
        <f>[1]comp!$D599 &amp; [1]comp!$E599</f>
        <v>Co-8V-8Ti-2WYu, J. et al. A two-stage predicting model for γ′ solvus temperature of L12-strengthened Co-base superalloys based on machine learning. Intermetallics 110, 106466 (2019).</v>
      </c>
      <c r="BI599" s="63" t="str">
        <f t="shared" si="48"/>
        <v>Co-7.7Ti-8.3V-0.9Mo</v>
      </c>
      <c r="BJ599" s="44" t="s">
        <v>1903</v>
      </c>
      <c r="BK599" t="str">
        <f t="shared" si="49"/>
        <v>-0.9Mo-8.3V-7.7Ti</v>
      </c>
      <c r="BL599"/>
      <c r="BM599"/>
      <c r="BN599"/>
      <c r="BO599"/>
    </row>
    <row r="600" spans="1:67" s="44" customFormat="1" x14ac:dyDescent="0.3">
      <c r="A600" s="26" t="str">
        <f t="shared" si="46"/>
        <v>Co-7.6Ti-8.3V-2.Mo</v>
      </c>
      <c r="B600" s="60" t="s">
        <v>1481</v>
      </c>
      <c r="C600" s="60" t="s">
        <v>3179</v>
      </c>
      <c r="D600" s="65" t="s">
        <v>1102</v>
      </c>
      <c r="E600" s="44" t="s">
        <v>1099</v>
      </c>
      <c r="F600" s="44">
        <v>641</v>
      </c>
      <c r="G600" s="54">
        <f t="shared" si="47"/>
        <v>82.12</v>
      </c>
      <c r="H600" s="54"/>
      <c r="I600" s="54"/>
      <c r="J600" s="54"/>
      <c r="K600" s="54"/>
      <c r="L600" s="54">
        <v>7.63</v>
      </c>
      <c r="M600" s="54"/>
      <c r="N600" s="54"/>
      <c r="O600" s="54">
        <v>8.3000000000000007</v>
      </c>
      <c r="P600" s="54">
        <v>1.95</v>
      </c>
      <c r="Q600" s="50"/>
      <c r="R600" s="50"/>
      <c r="S600" s="50"/>
      <c r="T600" s="54"/>
      <c r="U600" s="54"/>
      <c r="V600" s="54"/>
      <c r="W600" s="54"/>
      <c r="X600" s="54"/>
      <c r="Y600" s="54"/>
      <c r="Z600" s="54"/>
      <c r="AA600" s="54"/>
      <c r="AB600" s="54"/>
      <c r="AC600" s="54"/>
      <c r="AD600" s="54"/>
      <c r="AE600" s="54"/>
      <c r="AF600" s="44">
        <f t="shared" si="50"/>
        <v>8.3601541000000008</v>
      </c>
      <c r="AI600" s="46" t="s">
        <v>1</v>
      </c>
      <c r="AJ600" s="46" t="str">
        <f>IF(I600&lt;&gt;"","-" &amp;TEXT([1]comp!$I600,"0.#") &amp;TEXT(I$1,0),"")</f>
        <v/>
      </c>
      <c r="AK600" s="46" t="str">
        <f>IF(K600&lt;&gt;"","-" &amp;TEXT(comp[[#This Row],[W]],"0.#") &amp;TEXT(K$1,0),"")</f>
        <v/>
      </c>
      <c r="AL600" s="46" t="str">
        <f>IF(H600&lt;&gt;"","-" &amp;TEXT(comp[[#This Row],[Ni]],"0.#") &amp;TEXT(H$1,0),"")</f>
        <v/>
      </c>
      <c r="AM600" s="46" t="str">
        <f>IF(J600&lt;&gt;"","-" &amp;TEXT(comp[[#This Row],[Cr]],"0.#") &amp;TEXT(J$1,0),"")</f>
        <v/>
      </c>
      <c r="AN600" s="46" t="str">
        <f>IF(M600&lt;&gt;"","-" &amp;TEXT(comp[[#This Row],[Ta]],"0.#") &amp;TEXT(M$1,0),"")</f>
        <v/>
      </c>
      <c r="AO600" s="46" t="str">
        <f>IF(N600&lt;&gt;"","-" &amp;TEXT(comp[[#This Row],[Nb]],"0.#") &amp;TEXT(N$1,0),"")</f>
        <v/>
      </c>
      <c r="AP600" s="46" t="str">
        <f>IF(O600&lt;&gt;"","-" &amp;TEXT(comp[[#This Row],[V]],"0.#") &amp;TEXT(O$1,0),"")</f>
        <v>-8.3V</v>
      </c>
      <c r="AQ600" s="46" t="str">
        <f>IF(L600&lt;&gt;"","-" &amp;TEXT(comp[[#This Row],[Ti]],"0.#") &amp;TEXT(L$1,0),"")</f>
        <v>-7.6Ti</v>
      </c>
      <c r="AR600" s="46" t="str">
        <f>IF(P600&lt;&gt;"","-" &amp;TEXT(comp[[#This Row],[Mo]],"0.#") &amp;TEXT(P$1,0),"")</f>
        <v>-2.Mo</v>
      </c>
      <c r="AS600" s="46" t="str">
        <f>IF(Q600&lt;&gt;"","-" &amp;TEXT(comp[[#This Row],[C]],"0.##") &amp;TEXT(Q$1,0),"")</f>
        <v/>
      </c>
      <c r="AT600" s="46" t="str">
        <f>IF(R600&lt;&gt;"","-" &amp;TEXT(comp[[#This Row],[Zr]],"0.##") &amp;TEXT(R$1,0),"")</f>
        <v/>
      </c>
      <c r="AU600" s="46" t="str">
        <f>IF(S600&lt;&gt;"","-" &amp;TEXT(comp[[#This Row],[B]],"0.##") &amp;TEXT(S$1,0),"")</f>
        <v/>
      </c>
      <c r="AV600" s="46" t="str">
        <f>IF(T600&lt;&gt;"","-" &amp;TEXT(comp[[#This Row],[Ir]],"0.#") &amp;TEXT(T$1,0),"")</f>
        <v/>
      </c>
      <c r="AW600" s="46" t="str">
        <f>IF(U600&lt;&gt;"","-" &amp;TEXT(comp[[#This Row],[Re]],"0.#") &amp;TEXT(U$1,0),"")</f>
        <v/>
      </c>
      <c r="AX600" s="46" t="str">
        <f>IF(V600&lt;&gt;"","-" &amp;TEXT(comp[[#This Row],[Si]],"0.#") &amp;TEXT(V$1,0),"")</f>
        <v/>
      </c>
      <c r="AY600" s="46" t="str">
        <f>IF(W600&lt;&gt;"","-" &amp;TEXT(comp[[#This Row],[Fe]],"0.#") &amp;TEXT(W$1,0),"")</f>
        <v/>
      </c>
      <c r="AZ600" s="46" t="str">
        <f>IF(X600&lt;&gt;"","-" &amp;TEXT(comp[[#This Row],[Y]],"0.#") &amp;TEXT(X$1,0),"")</f>
        <v/>
      </c>
      <c r="BA600" s="46" t="str">
        <f>IF(Y600&lt;&gt;"","-" &amp;TEXT(comp[[#This Row],[Hf]],"0.#") &amp;TEXT(Y$1,0),"")</f>
        <v/>
      </c>
      <c r="BB600" s="46" t="str">
        <f>IF(Z600&lt;&gt;"","-" &amp;TEXT(comp[[#This Row],[Ge]],"0.#") &amp;TEXT(Z$1,0),"")</f>
        <v/>
      </c>
      <c r="BC600" s="46" t="str">
        <f>IF(AA600&lt;&gt;"","-" &amp;TEXT(comp[[#This Row],[Mn]],"0.#") &amp;TEXT(AA$1,0),"")</f>
        <v/>
      </c>
      <c r="BD600" s="46" t="str">
        <f>IF(AB600&lt;&gt;"","-" &amp;TEXT(comp[[#This Row],[Sc]],"0.#") &amp;TEXT(AB$1,0),"")</f>
        <v/>
      </c>
      <c r="BE600" s="46" t="str">
        <f>IF(AC600&lt;&gt;"","-" &amp;TEXT(comp[[#This Row],[Ru]],"0.#") &amp;TEXT(AC$1,0),"")</f>
        <v/>
      </c>
      <c r="BF600" s="46" t="str">
        <f>IF(AD600&lt;&gt;"","-" &amp;TEXT(comp[[#This Row],[Ce]],"0.#") &amp;TEXT(AD$1,0),"")</f>
        <v/>
      </c>
      <c r="BG600" s="46" t="str">
        <f>IF(AE600&lt;&gt;"","-" &amp;TEXT([1]comp!$AE600,"0.#") &amp;TEXT(AE$1,0),"")</f>
        <v/>
      </c>
      <c r="BH600" s="44" t="str">
        <f>[1]comp!$D600 &amp; [1]comp!$E600</f>
        <v>Co-8V-8Ti-2MoYu, J. et al. A two-stage predicting model for γ′ solvus temperature of L12-strengthened Co-base superalloys based on machine learning. Intermetallics 110, 106466 (2019).</v>
      </c>
      <c r="BI600" s="63" t="str">
        <f t="shared" si="48"/>
        <v>Co-7.6Ti-8.3V-2.Mo</v>
      </c>
      <c r="BJ600" s="44" t="s">
        <v>1900</v>
      </c>
      <c r="BK600" t="str">
        <f t="shared" si="49"/>
        <v>-2.Mo-8.3V-7.6Ti</v>
      </c>
      <c r="BL600"/>
      <c r="BM600"/>
      <c r="BN600"/>
      <c r="BO600"/>
    </row>
    <row r="601" spans="1:67" s="44" customFormat="1" x14ac:dyDescent="0.3">
      <c r="A601" s="26" t="str">
        <f t="shared" si="46"/>
        <v>Co-7.Ti-1.Nb-9.4V</v>
      </c>
      <c r="B601" s="69" t="s">
        <v>779</v>
      </c>
      <c r="C601" s="69" t="s">
        <v>3180</v>
      </c>
      <c r="D601" s="43" t="s">
        <v>1101</v>
      </c>
      <c r="E601" s="42" t="s">
        <v>1099</v>
      </c>
      <c r="F601" s="42">
        <v>642</v>
      </c>
      <c r="G601" s="54">
        <f t="shared" si="47"/>
        <v>82.62</v>
      </c>
      <c r="H601" s="48"/>
      <c r="I601" s="48"/>
      <c r="J601" s="48"/>
      <c r="K601" s="48"/>
      <c r="L601" s="48">
        <v>7.01</v>
      </c>
      <c r="M601" s="48"/>
      <c r="N601" s="48">
        <v>0.95</v>
      </c>
      <c r="O601" s="48">
        <v>9.42</v>
      </c>
      <c r="P601" s="48"/>
      <c r="Q601" s="47"/>
      <c r="R601" s="47"/>
      <c r="S601" s="47"/>
      <c r="T601" s="48"/>
      <c r="U601" s="48"/>
      <c r="V601" s="48"/>
      <c r="W601" s="48"/>
      <c r="X601" s="48"/>
      <c r="Y601" s="48"/>
      <c r="Z601" s="48"/>
      <c r="AA601" s="48"/>
      <c r="AB601" s="48"/>
      <c r="AC601" s="48"/>
      <c r="AD601" s="48"/>
      <c r="AE601" s="48"/>
      <c r="AF601" s="42">
        <f t="shared" si="50"/>
        <v>8.3260977</v>
      </c>
      <c r="AG601" s="42"/>
      <c r="AH601" s="42"/>
      <c r="AI601" s="46" t="s">
        <v>1</v>
      </c>
      <c r="AJ601" s="46" t="str">
        <f>IF(I601&lt;&gt;"","-" &amp;TEXT([1]comp!$I601,"0.#") &amp;TEXT(I$1,0),"")</f>
        <v/>
      </c>
      <c r="AK601" s="46" t="str">
        <f>IF(K601&lt;&gt;"","-" &amp;TEXT(comp[[#This Row],[W]],"0.#") &amp;TEXT(K$1,0),"")</f>
        <v/>
      </c>
      <c r="AL601" s="46" t="str">
        <f>IF(H601&lt;&gt;"","-" &amp;TEXT(comp[[#This Row],[Ni]],"0.#") &amp;TEXT(H$1,0),"")</f>
        <v/>
      </c>
      <c r="AM601" s="46" t="str">
        <f>IF(J601&lt;&gt;"","-" &amp;TEXT(comp[[#This Row],[Cr]],"0.#") &amp;TEXT(J$1,0),"")</f>
        <v/>
      </c>
      <c r="AN601" s="46" t="str">
        <f>IF(M601&lt;&gt;"","-" &amp;TEXT(comp[[#This Row],[Ta]],"0.#") &amp;TEXT(M$1,0),"")</f>
        <v/>
      </c>
      <c r="AO601" s="46" t="str">
        <f>IF(N601&lt;&gt;"","-" &amp;TEXT(comp[[#This Row],[Nb]],"0.#") &amp;TEXT(N$1,0),"")</f>
        <v>-1.Nb</v>
      </c>
      <c r="AP601" s="46" t="str">
        <f>IF(O601&lt;&gt;"","-" &amp;TEXT(comp[[#This Row],[V]],"0.#") &amp;TEXT(O$1,0),"")</f>
        <v>-9.4V</v>
      </c>
      <c r="AQ601" s="46" t="str">
        <f>IF(L601&lt;&gt;"","-" &amp;TEXT(comp[[#This Row],[Ti]],"0.#") &amp;TEXT(L$1,0),"")</f>
        <v>-7.Ti</v>
      </c>
      <c r="AR601" s="46" t="str">
        <f>IF(P601&lt;&gt;"","-" &amp;TEXT(comp[[#This Row],[Mo]],"0.#") &amp;TEXT(P$1,0),"")</f>
        <v/>
      </c>
      <c r="AS601" s="46" t="str">
        <f>IF(Q601&lt;&gt;"","-" &amp;TEXT(comp[[#This Row],[C]],"0.##") &amp;TEXT(Q$1,0),"")</f>
        <v/>
      </c>
      <c r="AT601" s="46" t="str">
        <f>IF(R601&lt;&gt;"","-" &amp;TEXT(comp[[#This Row],[Zr]],"0.##") &amp;TEXT(R$1,0),"")</f>
        <v/>
      </c>
      <c r="AU601" s="46" t="str">
        <f>IF(S601&lt;&gt;"","-" &amp;TEXT(comp[[#This Row],[B]],"0.##") &amp;TEXT(S$1,0),"")</f>
        <v/>
      </c>
      <c r="AV601" s="46" t="str">
        <f>IF(T601&lt;&gt;"","-" &amp;TEXT(comp[[#This Row],[Ir]],"0.#") &amp;TEXT(T$1,0),"")</f>
        <v/>
      </c>
      <c r="AW601" s="46" t="str">
        <f>IF(U601&lt;&gt;"","-" &amp;TEXT(comp[[#This Row],[Re]],"0.#") &amp;TEXT(U$1,0),"")</f>
        <v/>
      </c>
      <c r="AX601" s="46" t="str">
        <f>IF(V601&lt;&gt;"","-" &amp;TEXT(comp[[#This Row],[Si]],"0.#") &amp;TEXT(V$1,0),"")</f>
        <v/>
      </c>
      <c r="AY601" s="46" t="str">
        <f>IF(W601&lt;&gt;"","-" &amp;TEXT(comp[[#This Row],[Fe]],"0.#") &amp;TEXT(W$1,0),"")</f>
        <v/>
      </c>
      <c r="AZ601" s="46" t="str">
        <f>IF(X601&lt;&gt;"","-" &amp;TEXT(comp[[#This Row],[Y]],"0.#") &amp;TEXT(X$1,0),"")</f>
        <v/>
      </c>
      <c r="BA601" s="46" t="str">
        <f>IF(Y601&lt;&gt;"","-" &amp;TEXT(comp[[#This Row],[Hf]],"0.#") &amp;TEXT(Y$1,0),"")</f>
        <v/>
      </c>
      <c r="BB601" s="46" t="str">
        <f>IF(Z601&lt;&gt;"","-" &amp;TEXT(comp[[#This Row],[Ge]],"0.#") &amp;TEXT(Z$1,0),"")</f>
        <v/>
      </c>
      <c r="BC601" s="46" t="str">
        <f>IF(AA601&lt;&gt;"","-" &amp;TEXT(comp[[#This Row],[Mn]],"0.#") &amp;TEXT(AA$1,0),"")</f>
        <v/>
      </c>
      <c r="BD601" s="46" t="str">
        <f>IF(AB601&lt;&gt;"","-" &amp;TEXT(comp[[#This Row],[Sc]],"0.#") &amp;TEXT(AB$1,0),"")</f>
        <v/>
      </c>
      <c r="BE601" s="46" t="str">
        <f>IF(AC601&lt;&gt;"","-" &amp;TEXT(comp[[#This Row],[Ru]],"0.#") &amp;TEXT(AC$1,0),"")</f>
        <v/>
      </c>
      <c r="BF601" s="46" t="str">
        <f>IF(AD601&lt;&gt;"","-" &amp;TEXT(comp[[#This Row],[Ce]],"0.#") &amp;TEXT(AD$1,0),"")</f>
        <v/>
      </c>
      <c r="BG601" s="46" t="str">
        <f>IF(AE601&lt;&gt;"","-" &amp;TEXT([1]comp!$AE601,"0.#") &amp;TEXT(AE$1,0),"")</f>
        <v/>
      </c>
      <c r="BH601" s="42" t="str">
        <f>[1]comp!$D601 &amp; [1]comp!$E601</f>
        <v>Co-8V-8Ti-2NbYu, J. et al. A two-stage predicting model for γ′ solvus temperature of L12-strengthened Co-base superalloys based on machine learning. Intermetallics 110, 106466 (2019).</v>
      </c>
      <c r="BI601" s="70" t="str">
        <f t="shared" si="48"/>
        <v>Co-7.Ti-1.Nb-9.4V</v>
      </c>
      <c r="BJ601" s="42" t="s">
        <v>1901</v>
      </c>
      <c r="BK601" t="str">
        <f t="shared" si="49"/>
        <v>-1.Nb-9.4V-7.Ti</v>
      </c>
      <c r="BL601"/>
      <c r="BM601"/>
      <c r="BN601"/>
      <c r="BO601"/>
    </row>
    <row r="602" spans="1:67" s="44" customFormat="1" x14ac:dyDescent="0.3">
      <c r="A602" s="26" t="str">
        <f t="shared" si="46"/>
        <v>Co-6.8Ti-8.3V-1.1Mo</v>
      </c>
      <c r="B602" s="69" t="s">
        <v>779</v>
      </c>
      <c r="C602" s="69" t="s">
        <v>3181</v>
      </c>
      <c r="D602" s="43" t="s">
        <v>1103</v>
      </c>
      <c r="E602" s="42" t="s">
        <v>1099</v>
      </c>
      <c r="F602" s="42">
        <v>643</v>
      </c>
      <c r="G602" s="54">
        <f t="shared" si="47"/>
        <v>83.81</v>
      </c>
      <c r="H602" s="48"/>
      <c r="I602" s="48"/>
      <c r="J602" s="48"/>
      <c r="K602" s="48"/>
      <c r="L602" s="48">
        <v>6.75</v>
      </c>
      <c r="M602" s="48"/>
      <c r="N602" s="48"/>
      <c r="O602" s="48">
        <v>8.33</v>
      </c>
      <c r="P602" s="48">
        <v>1.1100000000000001</v>
      </c>
      <c r="Q602" s="47"/>
      <c r="R602" s="47"/>
      <c r="S602" s="47"/>
      <c r="T602" s="48"/>
      <c r="U602" s="48"/>
      <c r="V602" s="48"/>
      <c r="W602" s="48"/>
      <c r="X602" s="48"/>
      <c r="Y602" s="48"/>
      <c r="Z602" s="48"/>
      <c r="AA602" s="48"/>
      <c r="AB602" s="48"/>
      <c r="AC602" s="48"/>
      <c r="AD602" s="48"/>
      <c r="AE602" s="48"/>
      <c r="AF602" s="42">
        <f t="shared" si="50"/>
        <v>8.3863835000000009</v>
      </c>
      <c r="AG602" s="42"/>
      <c r="AH602" s="42"/>
      <c r="AI602" s="46" t="s">
        <v>1</v>
      </c>
      <c r="AJ602" s="46" t="str">
        <f>IF(I602&lt;&gt;"","-" &amp;TEXT([1]comp!$I602,"0.#") &amp;TEXT(I$1,0),"")</f>
        <v/>
      </c>
      <c r="AK602" s="46" t="str">
        <f>IF(K602&lt;&gt;"","-" &amp;TEXT(comp[[#This Row],[W]],"0.#") &amp;TEXT(K$1,0),"")</f>
        <v/>
      </c>
      <c r="AL602" s="46" t="str">
        <f>IF(H602&lt;&gt;"","-" &amp;TEXT(comp[[#This Row],[Ni]],"0.#") &amp;TEXT(H$1,0),"")</f>
        <v/>
      </c>
      <c r="AM602" s="46" t="str">
        <f>IF(J602&lt;&gt;"","-" &amp;TEXT(comp[[#This Row],[Cr]],"0.#") &amp;TEXT(J$1,0),"")</f>
        <v/>
      </c>
      <c r="AN602" s="46" t="str">
        <f>IF(M602&lt;&gt;"","-" &amp;TEXT(comp[[#This Row],[Ta]],"0.#") &amp;TEXT(M$1,0),"")</f>
        <v/>
      </c>
      <c r="AO602" s="46" t="str">
        <f>IF(N602&lt;&gt;"","-" &amp;TEXT(comp[[#This Row],[Nb]],"0.#") &amp;TEXT(N$1,0),"")</f>
        <v/>
      </c>
      <c r="AP602" s="46" t="str">
        <f>IF(O602&lt;&gt;"","-" &amp;TEXT(comp[[#This Row],[V]],"0.#") &amp;TEXT(O$1,0),"")</f>
        <v>-8.3V</v>
      </c>
      <c r="AQ602" s="46" t="str">
        <f>IF(L602&lt;&gt;"","-" &amp;TEXT(comp[[#This Row],[Ti]],"0.#") &amp;TEXT(L$1,0),"")</f>
        <v>-6.8Ti</v>
      </c>
      <c r="AR602" s="46" t="str">
        <f>IF(P602&lt;&gt;"","-" &amp;TEXT(comp[[#This Row],[Mo]],"0.#") &amp;TEXT(P$1,0),"")</f>
        <v>-1.1Mo</v>
      </c>
      <c r="AS602" s="46" t="str">
        <f>IF(Q602&lt;&gt;"","-" &amp;TEXT(comp[[#This Row],[C]],"0.##") &amp;TEXT(Q$1,0),"")</f>
        <v/>
      </c>
      <c r="AT602" s="46" t="str">
        <f>IF(R602&lt;&gt;"","-" &amp;TEXT(comp[[#This Row],[Zr]],"0.##") &amp;TEXT(R$1,0),"")</f>
        <v/>
      </c>
      <c r="AU602" s="46" t="str">
        <f>IF(S602&lt;&gt;"","-" &amp;TEXT(comp[[#This Row],[B]],"0.##") &amp;TEXT(S$1,0),"")</f>
        <v/>
      </c>
      <c r="AV602" s="46" t="str">
        <f>IF(T602&lt;&gt;"","-" &amp;TEXT(comp[[#This Row],[Ir]],"0.#") &amp;TEXT(T$1,0),"")</f>
        <v/>
      </c>
      <c r="AW602" s="46" t="str">
        <f>IF(U602&lt;&gt;"","-" &amp;TEXT(comp[[#This Row],[Re]],"0.#") &amp;TEXT(U$1,0),"")</f>
        <v/>
      </c>
      <c r="AX602" s="46" t="str">
        <f>IF(V602&lt;&gt;"","-" &amp;TEXT(comp[[#This Row],[Si]],"0.#") &amp;TEXT(V$1,0),"")</f>
        <v/>
      </c>
      <c r="AY602" s="46" t="str">
        <f>IF(W602&lt;&gt;"","-" &amp;TEXT(comp[[#This Row],[Fe]],"0.#") &amp;TEXT(W$1,0),"")</f>
        <v/>
      </c>
      <c r="AZ602" s="46" t="str">
        <f>IF(X602&lt;&gt;"","-" &amp;TEXT(comp[[#This Row],[Y]],"0.#") &amp;TEXT(X$1,0),"")</f>
        <v/>
      </c>
      <c r="BA602" s="46" t="str">
        <f>IF(Y602&lt;&gt;"","-" &amp;TEXT(comp[[#This Row],[Hf]],"0.#") &amp;TEXT(Y$1,0),"")</f>
        <v/>
      </c>
      <c r="BB602" s="46" t="str">
        <f>IF(Z602&lt;&gt;"","-" &amp;TEXT(comp[[#This Row],[Ge]],"0.#") &amp;TEXT(Z$1,0),"")</f>
        <v/>
      </c>
      <c r="BC602" s="46" t="str">
        <f>IF(AA602&lt;&gt;"","-" &amp;TEXT(comp[[#This Row],[Mn]],"0.#") &amp;TEXT(AA$1,0),"")</f>
        <v/>
      </c>
      <c r="BD602" s="46" t="str">
        <f>IF(AB602&lt;&gt;"","-" &amp;TEXT(comp[[#This Row],[Sc]],"0.#") &amp;TEXT(AB$1,0),"")</f>
        <v/>
      </c>
      <c r="BE602" s="46" t="str">
        <f>IF(AC602&lt;&gt;"","-" &amp;TEXT(comp[[#This Row],[Ru]],"0.#") &amp;TEXT(AC$1,0),"")</f>
        <v/>
      </c>
      <c r="BF602" s="46" t="str">
        <f>IF(AD602&lt;&gt;"","-" &amp;TEXT(comp[[#This Row],[Ce]],"0.#") &amp;TEXT(AD$1,0),"")</f>
        <v/>
      </c>
      <c r="BG602" s="46" t="str">
        <f>IF(AE602&lt;&gt;"","-" &amp;TEXT([1]comp!$AE602,"0.#") &amp;TEXT(AE$1,0),"")</f>
        <v/>
      </c>
      <c r="BH602" s="42" t="str">
        <f>[1]comp!$D602 &amp; [1]comp!$E602</f>
        <v>Co-8V-8Ti-2TaYu, J. et al. A two-stage predicting model for γ′ solvus temperature of L12-strengthened Co-base superalloys based on machine learning. Intermetallics 110, 106466 (2019).</v>
      </c>
      <c r="BI602" s="70" t="str">
        <f t="shared" si="48"/>
        <v>Co-6.8Ti-8.3V-1.1Mo</v>
      </c>
      <c r="BJ602" s="42" t="s">
        <v>1902</v>
      </c>
      <c r="BK602" t="str">
        <f t="shared" si="49"/>
        <v>-1.1Mo-8.3V-6.8Ti</v>
      </c>
      <c r="BL602"/>
      <c r="BM602"/>
      <c r="BN602"/>
      <c r="BO602"/>
    </row>
    <row r="603" spans="1:67" s="44" customFormat="1" x14ac:dyDescent="0.3">
      <c r="A603" s="26" t="str">
        <f t="shared" si="46"/>
        <v>Co-15.Cr-11.Ti</v>
      </c>
      <c r="B603" s="69" t="s">
        <v>779</v>
      </c>
      <c r="C603" s="69" t="s">
        <v>3182</v>
      </c>
      <c r="D603" s="43" t="s">
        <v>1133</v>
      </c>
      <c r="E603" s="42" t="s">
        <v>1132</v>
      </c>
      <c r="F603" s="42">
        <v>644</v>
      </c>
      <c r="G603" s="54">
        <f t="shared" si="47"/>
        <v>74</v>
      </c>
      <c r="H603" s="48"/>
      <c r="I603" s="48"/>
      <c r="J603" s="48">
        <v>15</v>
      </c>
      <c r="K603" s="48"/>
      <c r="L603" s="48">
        <v>11</v>
      </c>
      <c r="M603" s="48"/>
      <c r="N603" s="48"/>
      <c r="O603" s="48"/>
      <c r="P603" s="48"/>
      <c r="Q603" s="47"/>
      <c r="R603" s="47"/>
      <c r="S603" s="47"/>
      <c r="T603" s="48"/>
      <c r="U603" s="48"/>
      <c r="V603" s="48"/>
      <c r="W603" s="48"/>
      <c r="X603" s="48"/>
      <c r="Y603" s="48"/>
      <c r="Z603" s="48"/>
      <c r="AA603" s="48"/>
      <c r="AB603" s="48"/>
      <c r="AC603" s="48"/>
      <c r="AD603" s="48"/>
      <c r="AE603" s="48"/>
      <c r="AF603" s="42">
        <f t="shared" si="50"/>
        <v>8.1602700000000006</v>
      </c>
      <c r="AG603" s="42">
        <v>8.1</v>
      </c>
      <c r="AH603" s="42"/>
      <c r="AI603" s="46" t="s">
        <v>1</v>
      </c>
      <c r="AJ603" s="46" t="str">
        <f>IF(I603&lt;&gt;"","-" &amp;TEXT([1]comp!$I603,"0.#") &amp;TEXT(I$1,0),"")</f>
        <v/>
      </c>
      <c r="AK603" s="46" t="str">
        <f>IF(K603&lt;&gt;"","-" &amp;TEXT(comp[[#This Row],[W]],"0.#") &amp;TEXT(K$1,0),"")</f>
        <v/>
      </c>
      <c r="AL603" s="46" t="str">
        <f>IF(H603&lt;&gt;"","-" &amp;TEXT(comp[[#This Row],[Ni]],"0.#") &amp;TEXT(H$1,0),"")</f>
        <v/>
      </c>
      <c r="AM603" s="46" t="str">
        <f>IF(J603&lt;&gt;"","-" &amp;TEXT(comp[[#This Row],[Cr]],"0.#") &amp;TEXT(J$1,0),"")</f>
        <v>-15.Cr</v>
      </c>
      <c r="AN603" s="46" t="str">
        <f>IF(M603&lt;&gt;"","-" &amp;TEXT(comp[[#This Row],[Ta]],"0.#") &amp;TEXT(M$1,0),"")</f>
        <v/>
      </c>
      <c r="AO603" s="46" t="str">
        <f>IF(N603&lt;&gt;"","-" &amp;TEXT(comp[[#This Row],[Nb]],"0.#") &amp;TEXT(N$1,0),"")</f>
        <v/>
      </c>
      <c r="AP603" s="46" t="str">
        <f>IF(O603&lt;&gt;"","-" &amp;TEXT(comp[[#This Row],[V]],"0.#") &amp;TEXT(O$1,0),"")</f>
        <v/>
      </c>
      <c r="AQ603" s="46" t="str">
        <f>IF(L603&lt;&gt;"","-" &amp;TEXT(comp[[#This Row],[Ti]],"0.#") &amp;TEXT(L$1,0),"")</f>
        <v>-11.Ti</v>
      </c>
      <c r="AR603" s="46" t="str">
        <f>IF(P603&lt;&gt;"","-" &amp;TEXT(comp[[#This Row],[Mo]],"0.#") &amp;TEXT(P$1,0),"")</f>
        <v/>
      </c>
      <c r="AS603" s="46" t="str">
        <f>IF(Q603&lt;&gt;"","-" &amp;TEXT(comp[[#This Row],[C]],"0.##") &amp;TEXT(Q$1,0),"")</f>
        <v/>
      </c>
      <c r="AT603" s="46" t="str">
        <f>IF(R603&lt;&gt;"","-" &amp;TEXT(comp[[#This Row],[Zr]],"0.##") &amp;TEXT(R$1,0),"")</f>
        <v/>
      </c>
      <c r="AU603" s="46" t="str">
        <f>IF(S603&lt;&gt;"","-" &amp;TEXT(comp[[#This Row],[B]],"0.##") &amp;TEXT(S$1,0),"")</f>
        <v/>
      </c>
      <c r="AV603" s="46" t="str">
        <f>IF(T603&lt;&gt;"","-" &amp;TEXT(comp[[#This Row],[Ir]],"0.#") &amp;TEXT(T$1,0),"")</f>
        <v/>
      </c>
      <c r="AW603" s="46" t="str">
        <f>IF(U603&lt;&gt;"","-" &amp;TEXT(comp[[#This Row],[Re]],"0.#") &amp;TEXT(U$1,0),"")</f>
        <v/>
      </c>
      <c r="AX603" s="46" t="str">
        <f>IF(V603&lt;&gt;"","-" &amp;TEXT(comp[[#This Row],[Si]],"0.#") &amp;TEXT(V$1,0),"")</f>
        <v/>
      </c>
      <c r="AY603" s="46" t="str">
        <f>IF(W603&lt;&gt;"","-" &amp;TEXT(comp[[#This Row],[Fe]],"0.#") &amp;TEXT(W$1,0),"")</f>
        <v/>
      </c>
      <c r="AZ603" s="46" t="str">
        <f>IF(X603&lt;&gt;"","-" &amp;TEXT(comp[[#This Row],[Y]],"0.#") &amp;TEXT(X$1,0),"")</f>
        <v/>
      </c>
      <c r="BA603" s="46" t="str">
        <f>IF(Y603&lt;&gt;"","-" &amp;TEXT(comp[[#This Row],[Hf]],"0.#") &amp;TEXT(Y$1,0),"")</f>
        <v/>
      </c>
      <c r="BB603" s="46" t="str">
        <f>IF(Z603&lt;&gt;"","-" &amp;TEXT(comp[[#This Row],[Ge]],"0.#") &amp;TEXT(Z$1,0),"")</f>
        <v/>
      </c>
      <c r="BC603" s="46" t="str">
        <f>IF(AA603&lt;&gt;"","-" &amp;TEXT(comp[[#This Row],[Mn]],"0.#") &amp;TEXT(AA$1,0),"")</f>
        <v/>
      </c>
      <c r="BD603" s="46" t="str">
        <f>IF(AB603&lt;&gt;"","-" &amp;TEXT(comp[[#This Row],[Sc]],"0.#") &amp;TEXT(AB$1,0),"")</f>
        <v/>
      </c>
      <c r="BE603" s="46" t="str">
        <f>IF(AC603&lt;&gt;"","-" &amp;TEXT(comp[[#This Row],[Ru]],"0.#") &amp;TEXT(AC$1,0),"")</f>
        <v/>
      </c>
      <c r="BF603" s="46" t="str">
        <f>IF(AD603&lt;&gt;"","-" &amp;TEXT(comp[[#This Row],[Ce]],"0.#") &amp;TEXT(AD$1,0),"")</f>
        <v/>
      </c>
      <c r="BG603" s="46" t="str">
        <f>IF(AE603&lt;&gt;"","-" &amp;TEXT([1]comp!$AE603,"0.#") &amp;TEXT(AE$1,0),"")</f>
        <v/>
      </c>
      <c r="BH603" s="42" t="str">
        <f>[1]comp!$D603 &amp; [1]comp!$E603</f>
        <v>CTC-1Zenk, C. H. et al. A novel type of Co–Ti–Cr-base γ/γ′ superalloys with low mass density. Acta Mater. 135, 244–251 (2017).</v>
      </c>
      <c r="BI603" s="70" t="str">
        <f t="shared" si="48"/>
        <v>Co-15.Cr-11.Ti</v>
      </c>
      <c r="BJ603" s="42" t="s">
        <v>1400</v>
      </c>
      <c r="BK603" t="str">
        <f t="shared" si="49"/>
        <v>-15.Cr-11.Ti</v>
      </c>
      <c r="BL603"/>
      <c r="BM603"/>
      <c r="BN603"/>
      <c r="BO603"/>
    </row>
    <row r="604" spans="1:67" s="44" customFormat="1" x14ac:dyDescent="0.3">
      <c r="A604" s="26" t="str">
        <f t="shared" si="46"/>
        <v>Co-37.5Ni-9.Al-8.Cr-9.W-0.04B</v>
      </c>
      <c r="B604" s="30" t="s">
        <v>1483</v>
      </c>
      <c r="C604" s="30" t="s">
        <v>3183</v>
      </c>
      <c r="D604" s="34" t="s">
        <v>1129</v>
      </c>
      <c r="E604" s="30" t="s">
        <v>1128</v>
      </c>
      <c r="F604" s="28">
        <v>645</v>
      </c>
      <c r="G604" s="54">
        <f t="shared" si="47"/>
        <v>36.46</v>
      </c>
      <c r="H604" s="56">
        <v>37.5</v>
      </c>
      <c r="I604" s="56">
        <v>9</v>
      </c>
      <c r="J604" s="56">
        <v>8</v>
      </c>
      <c r="K604" s="56">
        <v>9</v>
      </c>
      <c r="L604" s="56"/>
      <c r="M604" s="56"/>
      <c r="N604" s="56"/>
      <c r="O604" s="56"/>
      <c r="P604" s="56"/>
      <c r="Q604" s="52"/>
      <c r="R604" s="52"/>
      <c r="S604" s="52">
        <v>0.04</v>
      </c>
      <c r="T604" s="56"/>
      <c r="U604" s="56"/>
      <c r="V604" s="56"/>
      <c r="W604" s="56"/>
      <c r="X604" s="56"/>
      <c r="Y604" s="56"/>
      <c r="Z604" s="56"/>
      <c r="AA604" s="56"/>
      <c r="AB604" s="56"/>
      <c r="AC604" s="56"/>
      <c r="AD604" s="56"/>
      <c r="AE604" s="56"/>
      <c r="AF604" s="28">
        <f t="shared" si="50"/>
        <v>9.137124</v>
      </c>
      <c r="AG604" s="28"/>
      <c r="AH604" s="28"/>
      <c r="AI604" s="46" t="s">
        <v>1</v>
      </c>
      <c r="AJ604" s="46" t="str">
        <f>IF(I604&lt;&gt;"","-" &amp;TEXT([1]comp!$I604,"0.#") &amp;TEXT(I$1,0),"")</f>
        <v>-9.Al</v>
      </c>
      <c r="AK604" s="46" t="str">
        <f>IF(K604&lt;&gt;"","-" &amp;TEXT(comp[[#This Row],[W]],"0.#") &amp;TEXT(K$1,0),"")</f>
        <v>-9.W</v>
      </c>
      <c r="AL604" s="46" t="str">
        <f>IF(H604&lt;&gt;"","-" &amp;TEXT(comp[[#This Row],[Ni]],"0.#") &amp;TEXT(H$1,0),"")</f>
        <v>-37.5Ni</v>
      </c>
      <c r="AM604" s="46" t="str">
        <f>IF(J604&lt;&gt;"","-" &amp;TEXT(comp[[#This Row],[Cr]],"0.#") &amp;TEXT(J$1,0),"")</f>
        <v>-8.Cr</v>
      </c>
      <c r="AN604" s="46" t="str">
        <f>IF(M604&lt;&gt;"","-" &amp;TEXT(comp[[#This Row],[Ta]],"0.#") &amp;TEXT(M$1,0),"")</f>
        <v/>
      </c>
      <c r="AO604" s="46" t="str">
        <f>IF(N604&lt;&gt;"","-" &amp;TEXT(comp[[#This Row],[Nb]],"0.#") &amp;TEXT(N$1,0),"")</f>
        <v/>
      </c>
      <c r="AP604" s="46" t="str">
        <f>IF(O604&lt;&gt;"","-" &amp;TEXT(comp[[#This Row],[V]],"0.#") &amp;TEXT(O$1,0),"")</f>
        <v/>
      </c>
      <c r="AQ604" s="46" t="str">
        <f>IF(L604&lt;&gt;"","-" &amp;TEXT(comp[[#This Row],[Ti]],"0.#") &amp;TEXT(L$1,0),"")</f>
        <v/>
      </c>
      <c r="AR604" s="46" t="str">
        <f>IF(P604&lt;&gt;"","-" &amp;TEXT(comp[[#This Row],[Mo]],"0.#") &amp;TEXT(P$1,0),"")</f>
        <v/>
      </c>
      <c r="AS604" s="46" t="str">
        <f>IF(Q604&lt;&gt;"","-" &amp;TEXT(comp[[#This Row],[C]],"0.##") &amp;TEXT(Q$1,0),"")</f>
        <v/>
      </c>
      <c r="AT604" s="46" t="str">
        <f>IF(R604&lt;&gt;"","-" &amp;TEXT(comp[[#This Row],[Zr]],"0.##") &amp;TEXT(R$1,0),"")</f>
        <v/>
      </c>
      <c r="AU604" s="46" t="str">
        <f>IF(S604&lt;&gt;"","-" &amp;TEXT(comp[[#This Row],[B]],"0.##") &amp;TEXT(S$1,0),"")</f>
        <v>-0.04B</v>
      </c>
      <c r="AV604" s="46" t="str">
        <f>IF(T604&lt;&gt;"","-" &amp;TEXT(comp[[#This Row],[Ir]],"0.#") &amp;TEXT(T$1,0),"")</f>
        <v/>
      </c>
      <c r="AW604" s="46" t="str">
        <f>IF(U604&lt;&gt;"","-" &amp;TEXT(comp[[#This Row],[Re]],"0.#") &amp;TEXT(U$1,0),"")</f>
        <v/>
      </c>
      <c r="AX604" s="46" t="str">
        <f>IF(V604&lt;&gt;"","-" &amp;TEXT(comp[[#This Row],[Si]],"0.#") &amp;TEXT(V$1,0),"")</f>
        <v/>
      </c>
      <c r="AY604" s="46" t="str">
        <f>IF(W604&lt;&gt;"","-" &amp;TEXT(comp[[#This Row],[Fe]],"0.#") &amp;TEXT(W$1,0),"")</f>
        <v/>
      </c>
      <c r="AZ604" s="46" t="str">
        <f>IF(X604&lt;&gt;"","-" &amp;TEXT(comp[[#This Row],[Y]],"0.#") &amp;TEXT(X$1,0),"")</f>
        <v/>
      </c>
      <c r="BA604" s="46" t="str">
        <f>IF(Y604&lt;&gt;"","-" &amp;TEXT(comp[[#This Row],[Hf]],"0.#") &amp;TEXT(Y$1,0),"")</f>
        <v/>
      </c>
      <c r="BB604" s="46" t="str">
        <f>IF(Z604&lt;&gt;"","-" &amp;TEXT(comp[[#This Row],[Ge]],"0.#") &amp;TEXT(Z$1,0),"")</f>
        <v/>
      </c>
      <c r="BC604" s="46" t="str">
        <f>IF(AA604&lt;&gt;"","-" &amp;TEXT(comp[[#This Row],[Mn]],"0.#") &amp;TEXT(AA$1,0),"")</f>
        <v/>
      </c>
      <c r="BD604" s="46" t="str">
        <f>IF(AB604&lt;&gt;"","-" &amp;TEXT(comp[[#This Row],[Sc]],"0.#") &amp;TEXT(AB$1,0),"")</f>
        <v/>
      </c>
      <c r="BE604" s="46" t="str">
        <f>IF(AC604&lt;&gt;"","-" &amp;TEXT(comp[[#This Row],[Ru]],"0.#") &amp;TEXT(AC$1,0),"")</f>
        <v/>
      </c>
      <c r="BF604" s="46" t="str">
        <f>IF(AD604&lt;&gt;"","-" &amp;TEXT(comp[[#This Row],[Ce]],"0.#") &amp;TEXT(AD$1,0),"")</f>
        <v/>
      </c>
      <c r="BG604" s="46" t="str">
        <f>IF(AE604&lt;&gt;"","-" &amp;TEXT([1]comp!$AE604,"0.#") &amp;TEXT(AE$1,0),"")</f>
        <v/>
      </c>
      <c r="BH604" s="30" t="str">
        <f>[1]comp!$D604 &amp; [1]comp!$E604</f>
        <v>NC50Zenk, C. H. et al. Intermediate Co/Ni-base model superalloys - Thermophysical properties, creep and oxidation. Scr. Mater. 112, 83–86 (2016).</v>
      </c>
      <c r="BI604" s="36" t="str">
        <f t="shared" si="48"/>
        <v>Co-37.5Ni-9.Al-8.Cr-9.W-0.04B</v>
      </c>
      <c r="BJ604" s="30" t="s">
        <v>1911</v>
      </c>
      <c r="BK604" t="str">
        <f t="shared" si="49"/>
        <v>-9.Al-8.Cr-9.W-37.5Ni-0.04B</v>
      </c>
      <c r="BL604"/>
      <c r="BM604"/>
      <c r="BN604"/>
      <c r="BO604"/>
    </row>
    <row r="605" spans="1:67" s="44" customFormat="1" x14ac:dyDescent="0.3">
      <c r="A605" s="26" t="str">
        <f t="shared" ref="A605:A668" si="51">TEXT(AI605,0) &amp;TEXT(AL605,0) &amp;TEXT(AY605,0) &amp;TEXT(AJ605,0) &amp;TEXT(AM605,0) &amp;TEXT(AK605,0) &amp;TEXT(AQ605,0) &amp;TEXT(AN605,0) &amp;TEXT(AO605,0) &amp;TEXT(AP605,0) &amp;TEXT(AR605,0)&amp;TEXT(AV605,0) &amp;TEXT(AW605,0) &amp;TEXT(AX605,0) &amp;TEXT(BA605,0)  &amp;TEXT(BB605,0) &amp;TEXT(BC605,0) &amp;TEXT(BD605,0) &amp;TEXT(BE605,0) &amp;TEXT(BF605,0) &amp;TEXT(AS605,0) &amp;TEXT(AT605,0) &amp;TEXT(AU605,0) &amp;TEXT(AZ605,0)</f>
        <v>Co-18.8Ni-9.Al-8.Cr-9.W-0.04B</v>
      </c>
      <c r="B605" s="30" t="s">
        <v>1483</v>
      </c>
      <c r="C605" s="30" t="s">
        <v>3184</v>
      </c>
      <c r="D605" s="34" t="s">
        <v>1130</v>
      </c>
      <c r="E605" s="30" t="s">
        <v>1128</v>
      </c>
      <c r="F605" s="28">
        <v>646</v>
      </c>
      <c r="G605" s="54">
        <f t="shared" ref="G605:G668" si="52">100-SUM(H605:AD605)</f>
        <v>55.160000000000004</v>
      </c>
      <c r="H605" s="56">
        <v>18.8</v>
      </c>
      <c r="I605" s="56">
        <v>9</v>
      </c>
      <c r="J605" s="56">
        <v>8</v>
      </c>
      <c r="K605" s="56">
        <v>9</v>
      </c>
      <c r="L605" s="56"/>
      <c r="M605" s="56"/>
      <c r="N605" s="56"/>
      <c r="O605" s="56"/>
      <c r="P605" s="56"/>
      <c r="Q605" s="52"/>
      <c r="R605" s="52"/>
      <c r="S605" s="52">
        <v>0.04</v>
      </c>
      <c r="T605" s="56"/>
      <c r="U605" s="56"/>
      <c r="V605" s="56"/>
      <c r="W605" s="56"/>
      <c r="X605" s="56"/>
      <c r="Y605" s="56"/>
      <c r="Z605" s="56"/>
      <c r="AA605" s="56"/>
      <c r="AB605" s="56"/>
      <c r="AC605" s="56"/>
      <c r="AD605" s="56"/>
      <c r="AE605" s="56"/>
      <c r="AF605" s="28">
        <f t="shared" si="50"/>
        <v>9.1356280000000005</v>
      </c>
      <c r="AG605" s="28"/>
      <c r="AH605" s="28"/>
      <c r="AI605" s="46" t="s">
        <v>1</v>
      </c>
      <c r="AJ605" s="46" t="str">
        <f>IF(I605&lt;&gt;"","-" &amp;TEXT([1]comp!$I605,"0.#") &amp;TEXT(I$1,0),"")</f>
        <v>-9.Al</v>
      </c>
      <c r="AK605" s="46" t="str">
        <f>IF(K605&lt;&gt;"","-" &amp;TEXT(comp[[#This Row],[W]],"0.#") &amp;TEXT(K$1,0),"")</f>
        <v>-9.W</v>
      </c>
      <c r="AL605" s="46" t="str">
        <f>IF(H605&lt;&gt;"","-" &amp;TEXT(comp[[#This Row],[Ni]],"0.#") &amp;TEXT(H$1,0),"")</f>
        <v>-18.8Ni</v>
      </c>
      <c r="AM605" s="46" t="str">
        <f>IF(J605&lt;&gt;"","-" &amp;TEXT(comp[[#This Row],[Cr]],"0.#") &amp;TEXT(J$1,0),"")</f>
        <v>-8.Cr</v>
      </c>
      <c r="AN605" s="46" t="str">
        <f>IF(M605&lt;&gt;"","-" &amp;TEXT(comp[[#This Row],[Ta]],"0.#") &amp;TEXT(M$1,0),"")</f>
        <v/>
      </c>
      <c r="AO605" s="46" t="str">
        <f>IF(N605&lt;&gt;"","-" &amp;TEXT(comp[[#This Row],[Nb]],"0.#") &amp;TEXT(N$1,0),"")</f>
        <v/>
      </c>
      <c r="AP605" s="46" t="str">
        <f>IF(O605&lt;&gt;"","-" &amp;TEXT(comp[[#This Row],[V]],"0.#") &amp;TEXT(O$1,0),"")</f>
        <v/>
      </c>
      <c r="AQ605" s="46" t="str">
        <f>IF(L605&lt;&gt;"","-" &amp;TEXT(comp[[#This Row],[Ti]],"0.#") &amp;TEXT(L$1,0),"")</f>
        <v/>
      </c>
      <c r="AR605" s="46" t="str">
        <f>IF(P605&lt;&gt;"","-" &amp;TEXT(comp[[#This Row],[Mo]],"0.#") &amp;TEXT(P$1,0),"")</f>
        <v/>
      </c>
      <c r="AS605" s="46" t="str">
        <f>IF(Q605&lt;&gt;"","-" &amp;TEXT(comp[[#This Row],[C]],"0.##") &amp;TEXT(Q$1,0),"")</f>
        <v/>
      </c>
      <c r="AT605" s="46" t="str">
        <f>IF(R605&lt;&gt;"","-" &amp;TEXT(comp[[#This Row],[Zr]],"0.##") &amp;TEXT(R$1,0),"")</f>
        <v/>
      </c>
      <c r="AU605" s="46" t="str">
        <f>IF(S605&lt;&gt;"","-" &amp;TEXT(comp[[#This Row],[B]],"0.##") &amp;TEXT(S$1,0),"")</f>
        <v>-0.04B</v>
      </c>
      <c r="AV605" s="46" t="str">
        <f>IF(T605&lt;&gt;"","-" &amp;TEXT(comp[[#This Row],[Ir]],"0.#") &amp;TEXT(T$1,0),"")</f>
        <v/>
      </c>
      <c r="AW605" s="46" t="str">
        <f>IF(U605&lt;&gt;"","-" &amp;TEXT(comp[[#This Row],[Re]],"0.#") &amp;TEXT(U$1,0),"")</f>
        <v/>
      </c>
      <c r="AX605" s="46" t="str">
        <f>IF(V605&lt;&gt;"","-" &amp;TEXT(comp[[#This Row],[Si]],"0.#") &amp;TEXT(V$1,0),"")</f>
        <v/>
      </c>
      <c r="AY605" s="46" t="str">
        <f>IF(W605&lt;&gt;"","-" &amp;TEXT(comp[[#This Row],[Fe]],"0.#") &amp;TEXT(W$1,0),"")</f>
        <v/>
      </c>
      <c r="AZ605" s="46" t="str">
        <f>IF(X605&lt;&gt;"","-" &amp;TEXT(comp[[#This Row],[Y]],"0.#") &amp;TEXT(X$1,0),"")</f>
        <v/>
      </c>
      <c r="BA605" s="46" t="str">
        <f>IF(Y605&lt;&gt;"","-" &amp;TEXT(comp[[#This Row],[Hf]],"0.#") &amp;TEXT(Y$1,0),"")</f>
        <v/>
      </c>
      <c r="BB605" s="46" t="str">
        <f>IF(Z605&lt;&gt;"","-" &amp;TEXT(comp[[#This Row],[Ge]],"0.#") &amp;TEXT(Z$1,0),"")</f>
        <v/>
      </c>
      <c r="BC605" s="46" t="str">
        <f>IF(AA605&lt;&gt;"","-" &amp;TEXT(comp[[#This Row],[Mn]],"0.#") &amp;TEXT(AA$1,0),"")</f>
        <v/>
      </c>
      <c r="BD605" s="46" t="str">
        <f>IF(AB605&lt;&gt;"","-" &amp;TEXT(comp[[#This Row],[Sc]],"0.#") &amp;TEXT(AB$1,0),"")</f>
        <v/>
      </c>
      <c r="BE605" s="46" t="str">
        <f>IF(AC605&lt;&gt;"","-" &amp;TEXT(comp[[#This Row],[Ru]],"0.#") &amp;TEXT(AC$1,0),"")</f>
        <v/>
      </c>
      <c r="BF605" s="46" t="str">
        <f>IF(AD605&lt;&gt;"","-" &amp;TEXT(comp[[#This Row],[Ce]],"0.#") &amp;TEXT(AD$1,0),"")</f>
        <v/>
      </c>
      <c r="BG605" s="46" t="str">
        <f>IF(AE605&lt;&gt;"","-" &amp;TEXT([1]comp!$AE605,"0.#") &amp;TEXT(AE$1,0),"")</f>
        <v/>
      </c>
      <c r="BH605" s="30" t="str">
        <f>[1]comp!$D605 &amp; [1]comp!$E605</f>
        <v>NC75Zenk, C. H. et al. Intermediate Co/Ni-base model superalloys - Thermophysical properties, creep and oxidation. Scr. Mater. 112, 83–86 (2016).</v>
      </c>
      <c r="BI605" s="36" t="str">
        <f t="shared" si="48"/>
        <v>Co-18.8Ni-9.Al-8.Cr-9.W-0.04B</v>
      </c>
      <c r="BJ605" s="30" t="s">
        <v>1562</v>
      </c>
      <c r="BK605" t="str">
        <f t="shared" si="49"/>
        <v>-9.Al-8.Cr-9.W-18.8Ni-0.04B</v>
      </c>
      <c r="BL605"/>
      <c r="BM605"/>
      <c r="BN605"/>
      <c r="BO605"/>
    </row>
    <row r="606" spans="1:67" s="44" customFormat="1" x14ac:dyDescent="0.3">
      <c r="A606" s="26" t="str">
        <f t="shared" si="51"/>
        <v>Co-9.Al-8.Cr-9.W-0.04B</v>
      </c>
      <c r="B606" s="38" t="s">
        <v>1484</v>
      </c>
      <c r="C606" s="38" t="s">
        <v>3100</v>
      </c>
      <c r="D606" s="37" t="s">
        <v>1131</v>
      </c>
      <c r="E606" s="32" t="s">
        <v>1128</v>
      </c>
      <c r="F606" s="31">
        <v>647</v>
      </c>
      <c r="G606" s="54">
        <f t="shared" si="52"/>
        <v>73.960000000000008</v>
      </c>
      <c r="H606" s="55"/>
      <c r="I606" s="55">
        <v>9</v>
      </c>
      <c r="J606" s="55">
        <v>8</v>
      </c>
      <c r="K606" s="55">
        <v>9</v>
      </c>
      <c r="L606" s="55"/>
      <c r="M606" s="55"/>
      <c r="N606" s="55"/>
      <c r="O606" s="55"/>
      <c r="P606" s="55"/>
      <c r="Q606" s="51"/>
      <c r="R606" s="51"/>
      <c r="S606" s="51">
        <v>0.04</v>
      </c>
      <c r="T606" s="55"/>
      <c r="U606" s="55"/>
      <c r="V606" s="55"/>
      <c r="W606" s="55"/>
      <c r="X606" s="55"/>
      <c r="Y606" s="55"/>
      <c r="Z606" s="55"/>
      <c r="AA606" s="55"/>
      <c r="AB606" s="55"/>
      <c r="AC606" s="55"/>
      <c r="AD606" s="55"/>
      <c r="AE606" s="55"/>
      <c r="AF606" s="31">
        <f t="shared" si="50"/>
        <v>9.1341239999999999</v>
      </c>
      <c r="AG606" s="31"/>
      <c r="AH606" s="31"/>
      <c r="AI606" s="46" t="s">
        <v>1</v>
      </c>
      <c r="AJ606" s="46" t="str">
        <f>IF(I606&lt;&gt;"","-" &amp;TEXT([1]comp!$I606,"0.#") &amp;TEXT(I$1,0),"")</f>
        <v>-9.Al</v>
      </c>
      <c r="AK606" s="46" t="str">
        <f>IF(K606&lt;&gt;"","-" &amp;TEXT(comp[[#This Row],[W]],"0.#") &amp;TEXT(K$1,0),"")</f>
        <v>-9.W</v>
      </c>
      <c r="AL606" s="46" t="str">
        <f>IF(H606&lt;&gt;"","-" &amp;TEXT(comp[[#This Row],[Ni]],"0.#") &amp;TEXT(H$1,0),"")</f>
        <v/>
      </c>
      <c r="AM606" s="46" t="str">
        <f>IF(J606&lt;&gt;"","-" &amp;TEXT(comp[[#This Row],[Cr]],"0.#") &amp;TEXT(J$1,0),"")</f>
        <v>-8.Cr</v>
      </c>
      <c r="AN606" s="46" t="str">
        <f>IF(M606&lt;&gt;"","-" &amp;TEXT(comp[[#This Row],[Ta]],"0.#") &amp;TEXT(M$1,0),"")</f>
        <v/>
      </c>
      <c r="AO606" s="46" t="str">
        <f>IF(N606&lt;&gt;"","-" &amp;TEXT(comp[[#This Row],[Nb]],"0.#") &amp;TEXT(N$1,0),"")</f>
        <v/>
      </c>
      <c r="AP606" s="46" t="str">
        <f>IF(O606&lt;&gt;"","-" &amp;TEXT(comp[[#This Row],[V]],"0.#") &amp;TEXT(O$1,0),"")</f>
        <v/>
      </c>
      <c r="AQ606" s="46" t="str">
        <f>IF(L606&lt;&gt;"","-" &amp;TEXT(comp[[#This Row],[Ti]],"0.#") &amp;TEXT(L$1,0),"")</f>
        <v/>
      </c>
      <c r="AR606" s="46" t="str">
        <f>IF(P606&lt;&gt;"","-" &amp;TEXT(comp[[#This Row],[Mo]],"0.#") &amp;TEXT(P$1,0),"")</f>
        <v/>
      </c>
      <c r="AS606" s="46" t="str">
        <f>IF(Q606&lt;&gt;"","-" &amp;TEXT(comp[[#This Row],[C]],"0.##") &amp;TEXT(Q$1,0),"")</f>
        <v/>
      </c>
      <c r="AT606" s="46" t="str">
        <f>IF(R606&lt;&gt;"","-" &amp;TEXT(comp[[#This Row],[Zr]],"0.##") &amp;TEXT(R$1,0),"")</f>
        <v/>
      </c>
      <c r="AU606" s="46" t="str">
        <f>IF(S606&lt;&gt;"","-" &amp;TEXT(comp[[#This Row],[B]],"0.##") &amp;TEXT(S$1,0),"")</f>
        <v>-0.04B</v>
      </c>
      <c r="AV606" s="46" t="str">
        <f>IF(T606&lt;&gt;"","-" &amp;TEXT(comp[[#This Row],[Ir]],"0.#") &amp;TEXT(T$1,0),"")</f>
        <v/>
      </c>
      <c r="AW606" s="46" t="str">
        <f>IF(U606&lt;&gt;"","-" &amp;TEXT(comp[[#This Row],[Re]],"0.#") &amp;TEXT(U$1,0),"")</f>
        <v/>
      </c>
      <c r="AX606" s="46" t="str">
        <f>IF(V606&lt;&gt;"","-" &amp;TEXT(comp[[#This Row],[Si]],"0.#") &amp;TEXT(V$1,0),"")</f>
        <v/>
      </c>
      <c r="AY606" s="46" t="str">
        <f>IF(W606&lt;&gt;"","-" &amp;TEXT(comp[[#This Row],[Fe]],"0.#") &amp;TEXT(W$1,0),"")</f>
        <v/>
      </c>
      <c r="AZ606" s="46" t="str">
        <f>IF(X606&lt;&gt;"","-" &amp;TEXT(comp[[#This Row],[Y]],"0.#") &amp;TEXT(X$1,0),"")</f>
        <v/>
      </c>
      <c r="BA606" s="46" t="str">
        <f>IF(Y606&lt;&gt;"","-" &amp;TEXT(comp[[#This Row],[Hf]],"0.#") &amp;TEXT(Y$1,0),"")</f>
        <v/>
      </c>
      <c r="BB606" s="46" t="str">
        <f>IF(Z606&lt;&gt;"","-" &amp;TEXT(comp[[#This Row],[Ge]],"0.#") &amp;TEXT(Z$1,0),"")</f>
        <v/>
      </c>
      <c r="BC606" s="46" t="str">
        <f>IF(AA606&lt;&gt;"","-" &amp;TEXT(comp[[#This Row],[Mn]],"0.#") &amp;TEXT(AA$1,0),"")</f>
        <v/>
      </c>
      <c r="BD606" s="46" t="str">
        <f>IF(AB606&lt;&gt;"","-" &amp;TEXT(comp[[#This Row],[Sc]],"0.#") &amp;TEXT(AB$1,0),"")</f>
        <v/>
      </c>
      <c r="BE606" s="46" t="str">
        <f>IF(AC606&lt;&gt;"","-" &amp;TEXT(comp[[#This Row],[Ru]],"0.#") &amp;TEXT(AC$1,0),"")</f>
        <v/>
      </c>
      <c r="BF606" s="46" t="str">
        <f>IF(AD606&lt;&gt;"","-" &amp;TEXT(comp[[#This Row],[Ce]],"0.#") &amp;TEXT(AD$1,0),"")</f>
        <v/>
      </c>
      <c r="BG606" s="46" t="str">
        <f>IF(AE606&lt;&gt;"","-" &amp;TEXT([1]comp!$AE606,"0.#") &amp;TEXT(AE$1,0),"")</f>
        <v/>
      </c>
      <c r="BH606" s="32" t="str">
        <f>[1]comp!$D606 &amp; [1]comp!$E606</f>
        <v>NC100Zenk, C. H. et al. Intermediate Co/Ni-base model superalloys - Thermophysical properties, creep and oxidation. Scr. Mater. 112, 83–86 (2016).</v>
      </c>
      <c r="BI606" s="73" t="str">
        <f t="shared" si="48"/>
        <v>Co-9.Al-8.Cr-9.W-0.04B</v>
      </c>
      <c r="BJ606" s="32" t="s">
        <v>1910</v>
      </c>
      <c r="BK606" t="str">
        <f t="shared" si="49"/>
        <v>-9.Al-8.Cr-9.W-0.04B</v>
      </c>
      <c r="BL606"/>
      <c r="BM606"/>
      <c r="BN606"/>
      <c r="BO606"/>
    </row>
    <row r="607" spans="1:67" s="44" customFormat="1" x14ac:dyDescent="0.3">
      <c r="A607" s="26" t="str">
        <f t="shared" si="51"/>
        <v>Co-41.5Ni-9.6Al-7.4W-0.04B</v>
      </c>
      <c r="B607" s="38" t="s">
        <v>1484</v>
      </c>
      <c r="C607" s="38" t="s">
        <v>3185</v>
      </c>
      <c r="D607" s="37" t="s">
        <v>1106</v>
      </c>
      <c r="E607" s="31" t="s">
        <v>1105</v>
      </c>
      <c r="F607" s="31">
        <v>648</v>
      </c>
      <c r="G607" s="54">
        <f t="shared" si="52"/>
        <v>41.48</v>
      </c>
      <c r="H607" s="55">
        <v>41.5</v>
      </c>
      <c r="I607" s="55">
        <v>9.6</v>
      </c>
      <c r="J607" s="55"/>
      <c r="K607" s="55">
        <v>7.38</v>
      </c>
      <c r="L607" s="55"/>
      <c r="M607" s="55"/>
      <c r="N607" s="55"/>
      <c r="O607" s="55"/>
      <c r="P607" s="55"/>
      <c r="Q607" s="51"/>
      <c r="R607" s="51"/>
      <c r="S607" s="51">
        <v>0.04</v>
      </c>
      <c r="T607" s="55"/>
      <c r="U607" s="55"/>
      <c r="V607" s="55"/>
      <c r="W607" s="55"/>
      <c r="X607" s="55"/>
      <c r="Y607" s="55"/>
      <c r="Z607" s="55"/>
      <c r="AA607" s="55"/>
      <c r="AB607" s="55"/>
      <c r="AC607" s="55"/>
      <c r="AD607" s="55"/>
      <c r="AE607" s="55"/>
      <c r="AF607" s="31">
        <f t="shared" si="50"/>
        <v>9.0693739999999998</v>
      </c>
      <c r="AG607" s="31"/>
      <c r="AH607" s="31"/>
      <c r="AI607" s="46" t="s">
        <v>1</v>
      </c>
      <c r="AJ607" s="46" t="str">
        <f>IF(I607&lt;&gt;"","-" &amp;TEXT([1]comp!$I607,"0.#") &amp;TEXT(I$1,0),"")</f>
        <v>-9.6Al</v>
      </c>
      <c r="AK607" s="46" t="str">
        <f>IF(K607&lt;&gt;"","-" &amp;TEXT(comp[[#This Row],[W]],"0.#") &amp;TEXT(K$1,0),"")</f>
        <v>-7.4W</v>
      </c>
      <c r="AL607" s="46" t="str">
        <f>IF(H607&lt;&gt;"","-" &amp;TEXT(comp[[#This Row],[Ni]],"0.#") &amp;TEXT(H$1,0),"")</f>
        <v>-41.5Ni</v>
      </c>
      <c r="AM607" s="46" t="str">
        <f>IF(J607&lt;&gt;"","-" &amp;TEXT(comp[[#This Row],[Cr]],"0.#") &amp;TEXT(J$1,0),"")</f>
        <v/>
      </c>
      <c r="AN607" s="46" t="str">
        <f>IF(M607&lt;&gt;"","-" &amp;TEXT(comp[[#This Row],[Ta]],"0.#") &amp;TEXT(M$1,0),"")</f>
        <v/>
      </c>
      <c r="AO607" s="46" t="str">
        <f>IF(N607&lt;&gt;"","-" &amp;TEXT(comp[[#This Row],[Nb]],"0.#") &amp;TEXT(N$1,0),"")</f>
        <v/>
      </c>
      <c r="AP607" s="46" t="str">
        <f>IF(O607&lt;&gt;"","-" &amp;TEXT(comp[[#This Row],[V]],"0.#") &amp;TEXT(O$1,0),"")</f>
        <v/>
      </c>
      <c r="AQ607" s="46" t="str">
        <f>IF(L607&lt;&gt;"","-" &amp;TEXT(comp[[#This Row],[Ti]],"0.#") &amp;TEXT(L$1,0),"")</f>
        <v/>
      </c>
      <c r="AR607" s="46" t="str">
        <f>IF(P607&lt;&gt;"","-" &amp;TEXT(comp[[#This Row],[Mo]],"0.#") &amp;TEXT(P$1,0),"")</f>
        <v/>
      </c>
      <c r="AS607" s="46" t="str">
        <f>IF(Q607&lt;&gt;"","-" &amp;TEXT(comp[[#This Row],[C]],"0.##") &amp;TEXT(Q$1,0),"")</f>
        <v/>
      </c>
      <c r="AT607" s="46" t="str">
        <f>IF(R607&lt;&gt;"","-" &amp;TEXT(comp[[#This Row],[Zr]],"0.##") &amp;TEXT(R$1,0),"")</f>
        <v/>
      </c>
      <c r="AU607" s="46" t="str">
        <f>IF(S607&lt;&gt;"","-" &amp;TEXT(comp[[#This Row],[B]],"0.##") &amp;TEXT(S$1,0),"")</f>
        <v>-0.04B</v>
      </c>
      <c r="AV607" s="46" t="str">
        <f>IF(T607&lt;&gt;"","-" &amp;TEXT(comp[[#This Row],[Ir]],"0.#") &amp;TEXT(T$1,0),"")</f>
        <v/>
      </c>
      <c r="AW607" s="46" t="str">
        <f>IF(U607&lt;&gt;"","-" &amp;TEXT(comp[[#This Row],[Re]],"0.#") &amp;TEXT(U$1,0),"")</f>
        <v/>
      </c>
      <c r="AX607" s="46" t="str">
        <f>IF(V607&lt;&gt;"","-" &amp;TEXT(comp[[#This Row],[Si]],"0.#") &amp;TEXT(V$1,0),"")</f>
        <v/>
      </c>
      <c r="AY607" s="46" t="str">
        <f>IF(W607&lt;&gt;"","-" &amp;TEXT(comp[[#This Row],[Fe]],"0.#") &amp;TEXT(W$1,0),"")</f>
        <v/>
      </c>
      <c r="AZ607" s="46" t="str">
        <f>IF(X607&lt;&gt;"","-" &amp;TEXT(comp[[#This Row],[Y]],"0.#") &amp;TEXT(X$1,0),"")</f>
        <v/>
      </c>
      <c r="BA607" s="46" t="str">
        <f>IF(Y607&lt;&gt;"","-" &amp;TEXT(comp[[#This Row],[Hf]],"0.#") &amp;TEXT(Y$1,0),"")</f>
        <v/>
      </c>
      <c r="BB607" s="46" t="str">
        <f>IF(Z607&lt;&gt;"","-" &amp;TEXT(comp[[#This Row],[Ge]],"0.#") &amp;TEXT(Z$1,0),"")</f>
        <v/>
      </c>
      <c r="BC607" s="46" t="str">
        <f>IF(AA607&lt;&gt;"","-" &amp;TEXT(comp[[#This Row],[Mn]],"0.#") &amp;TEXT(AA$1,0),"")</f>
        <v/>
      </c>
      <c r="BD607" s="46" t="str">
        <f>IF(AB607&lt;&gt;"","-" &amp;TEXT(comp[[#This Row],[Sc]],"0.#") &amp;TEXT(AB$1,0),"")</f>
        <v/>
      </c>
      <c r="BE607" s="46" t="str">
        <f>IF(AC607&lt;&gt;"","-" &amp;TEXT(comp[[#This Row],[Ru]],"0.#") &amp;TEXT(AC$1,0),"")</f>
        <v/>
      </c>
      <c r="BF607" s="46" t="str">
        <f>IF(AD607&lt;&gt;"","-" &amp;TEXT(comp[[#This Row],[Ce]],"0.#") &amp;TEXT(AD$1,0),"")</f>
        <v/>
      </c>
      <c r="BG607" s="46" t="str">
        <f>IF(AE607&lt;&gt;"","-" &amp;TEXT([1]comp!$AE607,"0.#") &amp;TEXT(AE$1,0),"")</f>
        <v/>
      </c>
      <c r="BH607" s="31" t="str">
        <f>[1]comp!$D607 &amp; [1]comp!$E607</f>
        <v>ERBO-NC50_0CrZenk, C. H. et al. The role of the base element in γ strengthened cobalt/nickel-base superalloys. Proc. Int. Symp. Superalloys 2016-Janua, 971–980 (2016).</v>
      </c>
      <c r="BI607" s="73" t="str">
        <f t="shared" si="48"/>
        <v>Co-41.5Ni-9.6Al-7.4W-0.04B</v>
      </c>
      <c r="BJ607" s="31" t="s">
        <v>1913</v>
      </c>
      <c r="BK607" t="str">
        <f t="shared" si="49"/>
        <v>-9.6Al-7.4W-41.5Ni-0.04B</v>
      </c>
      <c r="BL607"/>
      <c r="BM607"/>
      <c r="BN607"/>
      <c r="BO607"/>
    </row>
    <row r="608" spans="1:67" s="44" customFormat="1" x14ac:dyDescent="0.3">
      <c r="A608" s="26" t="str">
        <f t="shared" si="51"/>
        <v>Co-20.8Ni-9.2Al-7.4W-0.04B</v>
      </c>
      <c r="B608" s="38" t="s">
        <v>1484</v>
      </c>
      <c r="C608" s="38" t="s">
        <v>3186</v>
      </c>
      <c r="D608" s="37" t="s">
        <v>1107</v>
      </c>
      <c r="E608" s="31" t="s">
        <v>1105</v>
      </c>
      <c r="F608" s="31">
        <v>649</v>
      </c>
      <c r="G608" s="54">
        <f t="shared" si="52"/>
        <v>62.6</v>
      </c>
      <c r="H608" s="55">
        <v>20.75</v>
      </c>
      <c r="I608" s="55">
        <v>9.1999999999999993</v>
      </c>
      <c r="J608" s="55"/>
      <c r="K608" s="55">
        <v>7.41</v>
      </c>
      <c r="L608" s="55"/>
      <c r="M608" s="55"/>
      <c r="N608" s="55"/>
      <c r="O608" s="55"/>
      <c r="P608" s="55"/>
      <c r="Q608" s="51"/>
      <c r="R608" s="51"/>
      <c r="S608" s="51">
        <v>0.04</v>
      </c>
      <c r="T608" s="55"/>
      <c r="U608" s="55"/>
      <c r="V608" s="55"/>
      <c r="W608" s="55"/>
      <c r="X608" s="55"/>
      <c r="Y608" s="55"/>
      <c r="Z608" s="55"/>
      <c r="AA608" s="55"/>
      <c r="AB608" s="55"/>
      <c r="AC608" s="55"/>
      <c r="AD608" s="55"/>
      <c r="AE608" s="55"/>
      <c r="AF608" s="31">
        <f t="shared" si="50"/>
        <v>9.095619000000001</v>
      </c>
      <c r="AG608" s="31"/>
      <c r="AH608" s="31"/>
      <c r="AI608" s="46" t="s">
        <v>1</v>
      </c>
      <c r="AJ608" s="46" t="str">
        <f>IF(I608&lt;&gt;"","-" &amp;TEXT([1]comp!$I608,"0.#") &amp;TEXT(I$1,0),"")</f>
        <v>-9.2Al</v>
      </c>
      <c r="AK608" s="46" t="str">
        <f>IF(K608&lt;&gt;"","-" &amp;TEXT(comp[[#This Row],[W]],"0.#") &amp;TEXT(K$1,0),"")</f>
        <v>-7.4W</v>
      </c>
      <c r="AL608" s="46" t="str">
        <f>IF(H608&lt;&gt;"","-" &amp;TEXT(comp[[#This Row],[Ni]],"0.#") &amp;TEXT(H$1,0),"")</f>
        <v>-20.8Ni</v>
      </c>
      <c r="AM608" s="46" t="str">
        <f>IF(J608&lt;&gt;"","-" &amp;TEXT(comp[[#This Row],[Cr]],"0.#") &amp;TEXT(J$1,0),"")</f>
        <v/>
      </c>
      <c r="AN608" s="46" t="str">
        <f>IF(M608&lt;&gt;"","-" &amp;TEXT(comp[[#This Row],[Ta]],"0.#") &amp;TEXT(M$1,0),"")</f>
        <v/>
      </c>
      <c r="AO608" s="46" t="str">
        <f>IF(N608&lt;&gt;"","-" &amp;TEXT(comp[[#This Row],[Nb]],"0.#") &amp;TEXT(N$1,0),"")</f>
        <v/>
      </c>
      <c r="AP608" s="46" t="str">
        <f>IF(O608&lt;&gt;"","-" &amp;TEXT(comp[[#This Row],[V]],"0.#") &amp;TEXT(O$1,0),"")</f>
        <v/>
      </c>
      <c r="AQ608" s="46" t="str">
        <f>IF(L608&lt;&gt;"","-" &amp;TEXT(comp[[#This Row],[Ti]],"0.#") &amp;TEXT(L$1,0),"")</f>
        <v/>
      </c>
      <c r="AR608" s="46" t="str">
        <f>IF(P608&lt;&gt;"","-" &amp;TEXT(comp[[#This Row],[Mo]],"0.#") &amp;TEXT(P$1,0),"")</f>
        <v/>
      </c>
      <c r="AS608" s="46" t="str">
        <f>IF(Q608&lt;&gt;"","-" &amp;TEXT(comp[[#This Row],[C]],"0.##") &amp;TEXT(Q$1,0),"")</f>
        <v/>
      </c>
      <c r="AT608" s="46" t="str">
        <f>IF(R608&lt;&gt;"","-" &amp;TEXT(comp[[#This Row],[Zr]],"0.##") &amp;TEXT(R$1,0),"")</f>
        <v/>
      </c>
      <c r="AU608" s="46" t="str">
        <f>IF(S608&lt;&gt;"","-" &amp;TEXT(comp[[#This Row],[B]],"0.##") &amp;TEXT(S$1,0),"")</f>
        <v>-0.04B</v>
      </c>
      <c r="AV608" s="46" t="str">
        <f>IF(T608&lt;&gt;"","-" &amp;TEXT(comp[[#This Row],[Ir]],"0.#") &amp;TEXT(T$1,0),"")</f>
        <v/>
      </c>
      <c r="AW608" s="46" t="str">
        <f>IF(U608&lt;&gt;"","-" &amp;TEXT(comp[[#This Row],[Re]],"0.#") &amp;TEXT(U$1,0),"")</f>
        <v/>
      </c>
      <c r="AX608" s="46" t="str">
        <f>IF(V608&lt;&gt;"","-" &amp;TEXT(comp[[#This Row],[Si]],"0.#") &amp;TEXT(V$1,0),"")</f>
        <v/>
      </c>
      <c r="AY608" s="46" t="str">
        <f>IF(W608&lt;&gt;"","-" &amp;TEXT(comp[[#This Row],[Fe]],"0.#") &amp;TEXT(W$1,0),"")</f>
        <v/>
      </c>
      <c r="AZ608" s="46" t="str">
        <f>IF(X608&lt;&gt;"","-" &amp;TEXT(comp[[#This Row],[Y]],"0.#") &amp;TEXT(X$1,0),"")</f>
        <v/>
      </c>
      <c r="BA608" s="46" t="str">
        <f>IF(Y608&lt;&gt;"","-" &amp;TEXT(comp[[#This Row],[Hf]],"0.#") &amp;TEXT(Y$1,0),"")</f>
        <v/>
      </c>
      <c r="BB608" s="46" t="str">
        <f>IF(Z608&lt;&gt;"","-" &amp;TEXT(comp[[#This Row],[Ge]],"0.#") &amp;TEXT(Z$1,0),"")</f>
        <v/>
      </c>
      <c r="BC608" s="46" t="str">
        <f>IF(AA608&lt;&gt;"","-" &amp;TEXT(comp[[#This Row],[Mn]],"0.#") &amp;TEXT(AA$1,0),"")</f>
        <v/>
      </c>
      <c r="BD608" s="46" t="str">
        <f>IF(AB608&lt;&gt;"","-" &amp;TEXT(comp[[#This Row],[Sc]],"0.#") &amp;TEXT(AB$1,0),"")</f>
        <v/>
      </c>
      <c r="BE608" s="46" t="str">
        <f>IF(AC608&lt;&gt;"","-" &amp;TEXT(comp[[#This Row],[Ru]],"0.#") &amp;TEXT(AC$1,0),"")</f>
        <v/>
      </c>
      <c r="BF608" s="46" t="str">
        <f>IF(AD608&lt;&gt;"","-" &amp;TEXT(comp[[#This Row],[Ce]],"0.#") &amp;TEXT(AD$1,0),"")</f>
        <v/>
      </c>
      <c r="BG608" s="46" t="str">
        <f>IF(AE608&lt;&gt;"","-" &amp;TEXT([1]comp!$AE608,"0.#") &amp;TEXT(AE$1,0),"")</f>
        <v/>
      </c>
      <c r="BH608" s="31" t="str">
        <f>[1]comp!$D608 &amp; [1]comp!$E608</f>
        <v>ERBO-NC75_0CrZenk, C. H. et al. The role of the base element in γ strengthened cobalt/nickel-base superalloys. Proc. Int. Symp. Superalloys 2016-Janua, 971–980 (2016).</v>
      </c>
      <c r="BI608" s="73" t="str">
        <f t="shared" si="48"/>
        <v>Co-20.8Ni-9.2Al-7.4W-0.04B</v>
      </c>
      <c r="BJ608" s="31" t="s">
        <v>1914</v>
      </c>
      <c r="BK608" t="str">
        <f t="shared" si="49"/>
        <v>-9.2Al-7.4W-20.8Ni-0.04B</v>
      </c>
      <c r="BL608"/>
      <c r="BM608"/>
      <c r="BN608"/>
      <c r="BO608"/>
    </row>
    <row r="609" spans="1:67" s="44" customFormat="1" x14ac:dyDescent="0.3">
      <c r="A609" s="26" t="str">
        <f t="shared" si="51"/>
        <v>Co-9.4Al-7.5W-0.04B</v>
      </c>
      <c r="B609" s="38" t="s">
        <v>1484</v>
      </c>
      <c r="C609" s="38" t="s">
        <v>3089</v>
      </c>
      <c r="D609" s="37" t="s">
        <v>1108</v>
      </c>
      <c r="E609" s="31" t="s">
        <v>1105</v>
      </c>
      <c r="F609" s="31">
        <v>650</v>
      </c>
      <c r="G609" s="54">
        <f t="shared" si="52"/>
        <v>83.03</v>
      </c>
      <c r="H609" s="55"/>
      <c r="I609" s="55">
        <v>9.4</v>
      </c>
      <c r="J609" s="55"/>
      <c r="K609" s="55">
        <v>7.53</v>
      </c>
      <c r="L609" s="55"/>
      <c r="M609" s="55"/>
      <c r="N609" s="55"/>
      <c r="O609" s="55"/>
      <c r="P609" s="55"/>
      <c r="Q609" s="51"/>
      <c r="R609" s="51"/>
      <c r="S609" s="51">
        <v>0.04</v>
      </c>
      <c r="T609" s="55"/>
      <c r="U609" s="55"/>
      <c r="V609" s="55"/>
      <c r="W609" s="55"/>
      <c r="X609" s="55"/>
      <c r="Y609" s="55"/>
      <c r="Z609" s="55"/>
      <c r="AA609" s="55"/>
      <c r="AB609" s="55"/>
      <c r="AC609" s="55"/>
      <c r="AD609" s="55"/>
      <c r="AE609" s="55"/>
      <c r="AF609" s="31">
        <f t="shared" si="50"/>
        <v>9.0939789999999991</v>
      </c>
      <c r="AG609" s="31"/>
      <c r="AH609" s="31"/>
      <c r="AI609" s="46" t="s">
        <v>1</v>
      </c>
      <c r="AJ609" s="46" t="str">
        <f>IF(I609&lt;&gt;"","-" &amp;TEXT([1]comp!$I609,"0.#") &amp;TEXT(I$1,0),"")</f>
        <v>-9.4Al</v>
      </c>
      <c r="AK609" s="46" t="str">
        <f>IF(K609&lt;&gt;"","-" &amp;TEXT(comp[[#This Row],[W]],"0.#") &amp;TEXT(K$1,0),"")</f>
        <v>-7.5W</v>
      </c>
      <c r="AL609" s="46" t="str">
        <f>IF(H609&lt;&gt;"","-" &amp;TEXT(comp[[#This Row],[Ni]],"0.#") &amp;TEXT(H$1,0),"")</f>
        <v/>
      </c>
      <c r="AM609" s="46" t="str">
        <f>IF(J609&lt;&gt;"","-" &amp;TEXT(comp[[#This Row],[Cr]],"0.#") &amp;TEXT(J$1,0),"")</f>
        <v/>
      </c>
      <c r="AN609" s="46" t="str">
        <f>IF(M609&lt;&gt;"","-" &amp;TEXT(comp[[#This Row],[Ta]],"0.#") &amp;TEXT(M$1,0),"")</f>
        <v/>
      </c>
      <c r="AO609" s="46" t="str">
        <f>IF(N609&lt;&gt;"","-" &amp;TEXT(comp[[#This Row],[Nb]],"0.#") &amp;TEXT(N$1,0),"")</f>
        <v/>
      </c>
      <c r="AP609" s="46" t="str">
        <f>IF(O609&lt;&gt;"","-" &amp;TEXT(comp[[#This Row],[V]],"0.#") &amp;TEXT(O$1,0),"")</f>
        <v/>
      </c>
      <c r="AQ609" s="46" t="str">
        <f>IF(L609&lt;&gt;"","-" &amp;TEXT(comp[[#This Row],[Ti]],"0.#") &amp;TEXT(L$1,0),"")</f>
        <v/>
      </c>
      <c r="AR609" s="46" t="str">
        <f>IF(P609&lt;&gt;"","-" &amp;TEXT(comp[[#This Row],[Mo]],"0.#") &amp;TEXT(P$1,0),"")</f>
        <v/>
      </c>
      <c r="AS609" s="46" t="str">
        <f>IF(Q609&lt;&gt;"","-" &amp;TEXT(comp[[#This Row],[C]],"0.##") &amp;TEXT(Q$1,0),"")</f>
        <v/>
      </c>
      <c r="AT609" s="46" t="str">
        <f>IF(R609&lt;&gt;"","-" &amp;TEXT(comp[[#This Row],[Zr]],"0.##") &amp;TEXT(R$1,0),"")</f>
        <v/>
      </c>
      <c r="AU609" s="46" t="str">
        <f>IF(S609&lt;&gt;"","-" &amp;TEXT(comp[[#This Row],[B]],"0.##") &amp;TEXT(S$1,0),"")</f>
        <v>-0.04B</v>
      </c>
      <c r="AV609" s="46" t="str">
        <f>IF(T609&lt;&gt;"","-" &amp;TEXT(comp[[#This Row],[Ir]],"0.#") &amp;TEXT(T$1,0),"")</f>
        <v/>
      </c>
      <c r="AW609" s="46" t="str">
        <f>IF(U609&lt;&gt;"","-" &amp;TEXT(comp[[#This Row],[Re]],"0.#") &amp;TEXT(U$1,0),"")</f>
        <v/>
      </c>
      <c r="AX609" s="46" t="str">
        <f>IF(V609&lt;&gt;"","-" &amp;TEXT(comp[[#This Row],[Si]],"0.#") &amp;TEXT(V$1,0),"")</f>
        <v/>
      </c>
      <c r="AY609" s="46" t="str">
        <f>IF(W609&lt;&gt;"","-" &amp;TEXT(comp[[#This Row],[Fe]],"0.#") &amp;TEXT(W$1,0),"")</f>
        <v/>
      </c>
      <c r="AZ609" s="46" t="str">
        <f>IF(X609&lt;&gt;"","-" &amp;TEXT(comp[[#This Row],[Y]],"0.#") &amp;TEXT(X$1,0),"")</f>
        <v/>
      </c>
      <c r="BA609" s="46" t="str">
        <f>IF(Y609&lt;&gt;"","-" &amp;TEXT(comp[[#This Row],[Hf]],"0.#") &amp;TEXT(Y$1,0),"")</f>
        <v/>
      </c>
      <c r="BB609" s="46" t="str">
        <f>IF(Z609&lt;&gt;"","-" &amp;TEXT(comp[[#This Row],[Ge]],"0.#") &amp;TEXT(Z$1,0),"")</f>
        <v/>
      </c>
      <c r="BC609" s="46" t="str">
        <f>IF(AA609&lt;&gt;"","-" &amp;TEXT(comp[[#This Row],[Mn]],"0.#") &amp;TEXT(AA$1,0),"")</f>
        <v/>
      </c>
      <c r="BD609" s="46" t="str">
        <f>IF(AB609&lt;&gt;"","-" &amp;TEXT(comp[[#This Row],[Sc]],"0.#") &amp;TEXT(AB$1,0),"")</f>
        <v/>
      </c>
      <c r="BE609" s="46" t="str">
        <f>IF(AC609&lt;&gt;"","-" &amp;TEXT(comp[[#This Row],[Ru]],"0.#") &amp;TEXT(AC$1,0),"")</f>
        <v/>
      </c>
      <c r="BF609" s="46" t="str">
        <f>IF(AD609&lt;&gt;"","-" &amp;TEXT(comp[[#This Row],[Ce]],"0.#") &amp;TEXT(AD$1,0),"")</f>
        <v/>
      </c>
      <c r="BG609" s="46" t="str">
        <f>IF(AE609&lt;&gt;"","-" &amp;TEXT([1]comp!$AE609,"0.#") &amp;TEXT(AE$1,0),"")</f>
        <v/>
      </c>
      <c r="BH609" s="31" t="str">
        <f>[1]comp!$D609 &amp; [1]comp!$E609</f>
        <v>ERBO-NC100_0CrZenk, C. H. et al. The role of the base element in γ strengthened cobalt/nickel-base superalloys. Proc. Int. Symp. Superalloys 2016-Janua, 971–980 (2016).</v>
      </c>
      <c r="BI609" s="73" t="str">
        <f t="shared" si="48"/>
        <v>Co-9.4Al-7.5W-0.04B</v>
      </c>
      <c r="BJ609" s="31" t="s">
        <v>1912</v>
      </c>
      <c r="BK609" t="str">
        <f t="shared" si="49"/>
        <v>-9.4Al-7.5W-0.04B</v>
      </c>
      <c r="BL609"/>
      <c r="BM609"/>
      <c r="BN609"/>
      <c r="BO609"/>
    </row>
    <row r="610" spans="1:67" s="44" customFormat="1" x14ac:dyDescent="0.3">
      <c r="A610" s="26" t="str">
        <f t="shared" si="51"/>
        <v>Co-37.5Ni-9.Al-8.Cr-7.3W-0.04B</v>
      </c>
      <c r="B610" s="30" t="s">
        <v>1483</v>
      </c>
      <c r="C610" s="30" t="s">
        <v>3187</v>
      </c>
      <c r="D610" s="34" t="s">
        <v>1109</v>
      </c>
      <c r="E610" s="28" t="s">
        <v>1105</v>
      </c>
      <c r="F610" s="28">
        <v>651</v>
      </c>
      <c r="G610" s="54">
        <f t="shared" si="52"/>
        <v>38.160000000000004</v>
      </c>
      <c r="H610" s="56">
        <v>37.5</v>
      </c>
      <c r="I610" s="56">
        <v>9</v>
      </c>
      <c r="J610" s="56">
        <v>8</v>
      </c>
      <c r="K610" s="56">
        <v>7.3</v>
      </c>
      <c r="L610" s="56"/>
      <c r="M610" s="56"/>
      <c r="N610" s="56"/>
      <c r="O610" s="56"/>
      <c r="P610" s="56"/>
      <c r="Q610" s="52"/>
      <c r="R610" s="52"/>
      <c r="S610" s="52">
        <v>0.04</v>
      </c>
      <c r="T610" s="56"/>
      <c r="U610" s="56"/>
      <c r="V610" s="56"/>
      <c r="W610" s="56"/>
      <c r="X610" s="56"/>
      <c r="Y610" s="56"/>
      <c r="Z610" s="56"/>
      <c r="AA610" s="56"/>
      <c r="AB610" s="56"/>
      <c r="AC610" s="56"/>
      <c r="AD610" s="56"/>
      <c r="AE610" s="56"/>
      <c r="AF610" s="28">
        <f t="shared" si="50"/>
        <v>8.9611739999999998</v>
      </c>
      <c r="AG610" s="28"/>
      <c r="AH610" s="28"/>
      <c r="AI610" s="46" t="s">
        <v>1</v>
      </c>
      <c r="AJ610" s="46" t="str">
        <f>IF(I610&lt;&gt;"","-" &amp;TEXT([1]comp!$I610,"0.#") &amp;TEXT(I$1,0),"")</f>
        <v>-9.Al</v>
      </c>
      <c r="AK610" s="46" t="str">
        <f>IF(K610&lt;&gt;"","-" &amp;TEXT(comp[[#This Row],[W]],"0.#") &amp;TEXT(K$1,0),"")</f>
        <v>-7.3W</v>
      </c>
      <c r="AL610" s="46" t="str">
        <f>IF(H610&lt;&gt;"","-" &amp;TEXT(comp[[#This Row],[Ni]],"0.#") &amp;TEXT(H$1,0),"")</f>
        <v>-37.5Ni</v>
      </c>
      <c r="AM610" s="46" t="str">
        <f>IF(J610&lt;&gt;"","-" &amp;TEXT(comp[[#This Row],[Cr]],"0.#") &amp;TEXT(J$1,0),"")</f>
        <v>-8.Cr</v>
      </c>
      <c r="AN610" s="46" t="str">
        <f>IF(M610&lt;&gt;"","-" &amp;TEXT(comp[[#This Row],[Ta]],"0.#") &amp;TEXT(M$1,0),"")</f>
        <v/>
      </c>
      <c r="AO610" s="46" t="str">
        <f>IF(N610&lt;&gt;"","-" &amp;TEXT(comp[[#This Row],[Nb]],"0.#") &amp;TEXT(N$1,0),"")</f>
        <v/>
      </c>
      <c r="AP610" s="46" t="str">
        <f>IF(O610&lt;&gt;"","-" &amp;TEXT(comp[[#This Row],[V]],"0.#") &amp;TEXT(O$1,0),"")</f>
        <v/>
      </c>
      <c r="AQ610" s="46" t="str">
        <f>IF(L610&lt;&gt;"","-" &amp;TEXT(comp[[#This Row],[Ti]],"0.#") &amp;TEXT(L$1,0),"")</f>
        <v/>
      </c>
      <c r="AR610" s="46" t="str">
        <f>IF(P610&lt;&gt;"","-" &amp;TEXT(comp[[#This Row],[Mo]],"0.#") &amp;TEXT(P$1,0),"")</f>
        <v/>
      </c>
      <c r="AS610" s="46" t="str">
        <f>IF(Q610&lt;&gt;"","-" &amp;TEXT(comp[[#This Row],[C]],"0.##") &amp;TEXT(Q$1,0),"")</f>
        <v/>
      </c>
      <c r="AT610" s="46" t="str">
        <f>IF(R610&lt;&gt;"","-" &amp;TEXT(comp[[#This Row],[Zr]],"0.##") &amp;TEXT(R$1,0),"")</f>
        <v/>
      </c>
      <c r="AU610" s="46" t="str">
        <f>IF(S610&lt;&gt;"","-" &amp;TEXT(comp[[#This Row],[B]],"0.##") &amp;TEXT(S$1,0),"")</f>
        <v>-0.04B</v>
      </c>
      <c r="AV610" s="46" t="str">
        <f>IF(T610&lt;&gt;"","-" &amp;TEXT(comp[[#This Row],[Ir]],"0.#") &amp;TEXT(T$1,0),"")</f>
        <v/>
      </c>
      <c r="AW610" s="46" t="str">
        <f>IF(U610&lt;&gt;"","-" &amp;TEXT(comp[[#This Row],[Re]],"0.#") &amp;TEXT(U$1,0),"")</f>
        <v/>
      </c>
      <c r="AX610" s="46" t="str">
        <f>IF(V610&lt;&gt;"","-" &amp;TEXT(comp[[#This Row],[Si]],"0.#") &amp;TEXT(V$1,0),"")</f>
        <v/>
      </c>
      <c r="AY610" s="46" t="str">
        <f>IF(W610&lt;&gt;"","-" &amp;TEXT(comp[[#This Row],[Fe]],"0.#") &amp;TEXT(W$1,0),"")</f>
        <v/>
      </c>
      <c r="AZ610" s="46" t="str">
        <f>IF(X610&lt;&gt;"","-" &amp;TEXT(comp[[#This Row],[Y]],"0.#") &amp;TEXT(X$1,0),"")</f>
        <v/>
      </c>
      <c r="BA610" s="46" t="str">
        <f>IF(Y610&lt;&gt;"","-" &amp;TEXT(comp[[#This Row],[Hf]],"0.#") &amp;TEXT(Y$1,0),"")</f>
        <v/>
      </c>
      <c r="BB610" s="46" t="str">
        <f>IF(Z610&lt;&gt;"","-" &amp;TEXT(comp[[#This Row],[Ge]],"0.#") &amp;TEXT(Z$1,0),"")</f>
        <v/>
      </c>
      <c r="BC610" s="46" t="str">
        <f>IF(AA610&lt;&gt;"","-" &amp;TEXT(comp[[#This Row],[Mn]],"0.#") &amp;TEXT(AA$1,0),"")</f>
        <v/>
      </c>
      <c r="BD610" s="46" t="str">
        <f>IF(AB610&lt;&gt;"","-" &amp;TEXT(comp[[#This Row],[Sc]],"0.#") &amp;TEXT(AB$1,0),"")</f>
        <v/>
      </c>
      <c r="BE610" s="46" t="str">
        <f>IF(AC610&lt;&gt;"","-" &amp;TEXT(comp[[#This Row],[Ru]],"0.#") &amp;TEXT(AC$1,0),"")</f>
        <v/>
      </c>
      <c r="BF610" s="46" t="str">
        <f>IF(AD610&lt;&gt;"","-" &amp;TEXT(comp[[#This Row],[Ce]],"0.#") &amp;TEXT(AD$1,0),"")</f>
        <v/>
      </c>
      <c r="BG610" s="46" t="str">
        <f>IF(AE610&lt;&gt;"","-" &amp;TEXT([1]comp!$AE610,"0.#") &amp;TEXT(AE$1,0),"")</f>
        <v/>
      </c>
      <c r="BH610" s="28" t="str">
        <f>[1]comp!$D610 &amp; [1]comp!$E610</f>
        <v>ERBO-NC50_8CrZenk, C. H. et al. The role of the base element in γ strengthened cobalt/nickel-base superalloys. Proc. Int. Symp. Superalloys 2016-Janua, 971–980 (2016).</v>
      </c>
      <c r="BI610" s="36" t="str">
        <f t="shared" si="48"/>
        <v>Co-37.5Ni-9.Al-8.Cr-7.3W-0.04B</v>
      </c>
      <c r="BJ610" s="28" t="s">
        <v>1564</v>
      </c>
      <c r="BK610" t="str">
        <f t="shared" si="49"/>
        <v>-9.Al-8.Cr-7.3W-37.5Ni-0.04B</v>
      </c>
      <c r="BL610"/>
      <c r="BM610"/>
      <c r="BN610"/>
      <c r="BO610"/>
    </row>
    <row r="611" spans="1:67" s="44" customFormat="1" x14ac:dyDescent="0.3">
      <c r="A611" s="26" t="str">
        <f t="shared" si="51"/>
        <v>Co-18.8Ni-9.2Al-8.Cr-7.6W-0.04B</v>
      </c>
      <c r="B611" s="30" t="s">
        <v>1483</v>
      </c>
      <c r="C611" s="30" t="s">
        <v>3188</v>
      </c>
      <c r="D611" s="34" t="s">
        <v>1110</v>
      </c>
      <c r="E611" s="28" t="s">
        <v>1105</v>
      </c>
      <c r="F611" s="28">
        <v>652</v>
      </c>
      <c r="G611" s="54">
        <f t="shared" si="52"/>
        <v>56.41</v>
      </c>
      <c r="H611" s="56">
        <v>18.75</v>
      </c>
      <c r="I611" s="56">
        <v>9.1999999999999993</v>
      </c>
      <c r="J611" s="56">
        <v>8</v>
      </c>
      <c r="K611" s="56">
        <v>7.6</v>
      </c>
      <c r="L611" s="56"/>
      <c r="M611" s="56"/>
      <c r="N611" s="56"/>
      <c r="O611" s="56"/>
      <c r="P611" s="56"/>
      <c r="Q611" s="52"/>
      <c r="R611" s="52"/>
      <c r="S611" s="52">
        <v>0.04</v>
      </c>
      <c r="T611" s="56"/>
      <c r="U611" s="56"/>
      <c r="V611" s="56"/>
      <c r="W611" s="56"/>
      <c r="X611" s="56"/>
      <c r="Y611" s="56"/>
      <c r="Z611" s="56"/>
      <c r="AA611" s="56"/>
      <c r="AB611" s="56"/>
      <c r="AC611" s="56"/>
      <c r="AD611" s="56"/>
      <c r="AE611" s="56"/>
      <c r="AF611" s="28">
        <f t="shared" si="50"/>
        <v>8.9783239999999989</v>
      </c>
      <c r="AG611" s="28"/>
      <c r="AH611" s="28"/>
      <c r="AI611" s="46" t="s">
        <v>1</v>
      </c>
      <c r="AJ611" s="46" t="str">
        <f>IF(I611&lt;&gt;"","-" &amp;TEXT([1]comp!$I611,"0.#") &amp;TEXT(I$1,0),"")</f>
        <v>-9.2Al</v>
      </c>
      <c r="AK611" s="46" t="str">
        <f>IF(K611&lt;&gt;"","-" &amp;TEXT(comp[[#This Row],[W]],"0.#") &amp;TEXT(K$1,0),"")</f>
        <v>-7.6W</v>
      </c>
      <c r="AL611" s="46" t="str">
        <f>IF(H611&lt;&gt;"","-" &amp;TEXT(comp[[#This Row],[Ni]],"0.#") &amp;TEXT(H$1,0),"")</f>
        <v>-18.8Ni</v>
      </c>
      <c r="AM611" s="46" t="str">
        <f>IF(J611&lt;&gt;"","-" &amp;TEXT(comp[[#This Row],[Cr]],"0.#") &amp;TEXT(J$1,0),"")</f>
        <v>-8.Cr</v>
      </c>
      <c r="AN611" s="46" t="str">
        <f>IF(M611&lt;&gt;"","-" &amp;TEXT(comp[[#This Row],[Ta]],"0.#") &amp;TEXT(M$1,0),"")</f>
        <v/>
      </c>
      <c r="AO611" s="46" t="str">
        <f>IF(N611&lt;&gt;"","-" &amp;TEXT(comp[[#This Row],[Nb]],"0.#") &amp;TEXT(N$1,0),"")</f>
        <v/>
      </c>
      <c r="AP611" s="46" t="str">
        <f>IF(O611&lt;&gt;"","-" &amp;TEXT(comp[[#This Row],[V]],"0.#") &amp;TEXT(O$1,0),"")</f>
        <v/>
      </c>
      <c r="AQ611" s="46" t="str">
        <f>IF(L611&lt;&gt;"","-" &amp;TEXT(comp[[#This Row],[Ti]],"0.#") &amp;TEXT(L$1,0),"")</f>
        <v/>
      </c>
      <c r="AR611" s="46" t="str">
        <f>IF(P611&lt;&gt;"","-" &amp;TEXT(comp[[#This Row],[Mo]],"0.#") &amp;TEXT(P$1,0),"")</f>
        <v/>
      </c>
      <c r="AS611" s="46" t="str">
        <f>IF(Q611&lt;&gt;"","-" &amp;TEXT(comp[[#This Row],[C]],"0.##") &amp;TEXT(Q$1,0),"")</f>
        <v/>
      </c>
      <c r="AT611" s="46" t="str">
        <f>IF(R611&lt;&gt;"","-" &amp;TEXT(comp[[#This Row],[Zr]],"0.##") &amp;TEXT(R$1,0),"")</f>
        <v/>
      </c>
      <c r="AU611" s="46" t="str">
        <f>IF(S611&lt;&gt;"","-" &amp;TEXT(comp[[#This Row],[B]],"0.##") &amp;TEXT(S$1,0),"")</f>
        <v>-0.04B</v>
      </c>
      <c r="AV611" s="46" t="str">
        <f>IF(T611&lt;&gt;"","-" &amp;TEXT(comp[[#This Row],[Ir]],"0.#") &amp;TEXT(T$1,0),"")</f>
        <v/>
      </c>
      <c r="AW611" s="46" t="str">
        <f>IF(U611&lt;&gt;"","-" &amp;TEXT(comp[[#This Row],[Re]],"0.#") &amp;TEXT(U$1,0),"")</f>
        <v/>
      </c>
      <c r="AX611" s="46" t="str">
        <f>IF(V611&lt;&gt;"","-" &amp;TEXT(comp[[#This Row],[Si]],"0.#") &amp;TEXT(V$1,0),"")</f>
        <v/>
      </c>
      <c r="AY611" s="46" t="str">
        <f>IF(W611&lt;&gt;"","-" &amp;TEXT(comp[[#This Row],[Fe]],"0.#") &amp;TEXT(W$1,0),"")</f>
        <v/>
      </c>
      <c r="AZ611" s="46" t="str">
        <f>IF(X611&lt;&gt;"","-" &amp;TEXT(comp[[#This Row],[Y]],"0.#") &amp;TEXT(X$1,0),"")</f>
        <v/>
      </c>
      <c r="BA611" s="46" t="str">
        <f>IF(Y611&lt;&gt;"","-" &amp;TEXT(comp[[#This Row],[Hf]],"0.#") &amp;TEXT(Y$1,0),"")</f>
        <v/>
      </c>
      <c r="BB611" s="46" t="str">
        <f>IF(Z611&lt;&gt;"","-" &amp;TEXT(comp[[#This Row],[Ge]],"0.#") &amp;TEXT(Z$1,0),"")</f>
        <v/>
      </c>
      <c r="BC611" s="46" t="str">
        <f>IF(AA611&lt;&gt;"","-" &amp;TEXT(comp[[#This Row],[Mn]],"0.#") &amp;TEXT(AA$1,0),"")</f>
        <v/>
      </c>
      <c r="BD611" s="46" t="str">
        <f>IF(AB611&lt;&gt;"","-" &amp;TEXT(comp[[#This Row],[Sc]],"0.#") &amp;TEXT(AB$1,0),"")</f>
        <v/>
      </c>
      <c r="BE611" s="46" t="str">
        <f>IF(AC611&lt;&gt;"","-" &amp;TEXT(comp[[#This Row],[Ru]],"0.#") &amp;TEXT(AC$1,0),"")</f>
        <v/>
      </c>
      <c r="BF611" s="46" t="str">
        <f>IF(AD611&lt;&gt;"","-" &amp;TEXT(comp[[#This Row],[Ce]],"0.#") &amp;TEXT(AD$1,0),"")</f>
        <v/>
      </c>
      <c r="BG611" s="46" t="str">
        <f>IF(AE611&lt;&gt;"","-" &amp;TEXT([1]comp!$AE611,"0.#") &amp;TEXT(AE$1,0),"")</f>
        <v/>
      </c>
      <c r="BH611" s="28" t="str">
        <f>[1]comp!$D611 &amp; [1]comp!$E611</f>
        <v>ERBO-NC75_8CrZenk, C. H. et al. The role of the base element in γ strengthened cobalt/nickel-base superalloys. Proc. Int. Symp. Superalloys 2016-Janua, 971–980 (2016).</v>
      </c>
      <c r="BI611" s="36" t="str">
        <f t="shared" si="48"/>
        <v>Co-18.8Ni-9.2Al-8.Cr-7.6W-0.04B</v>
      </c>
      <c r="BJ611" s="28" t="s">
        <v>1565</v>
      </c>
      <c r="BK611" t="str">
        <f t="shared" si="49"/>
        <v>-9.2Al-8.Cr-7.6W-18.8Ni-0.04B</v>
      </c>
      <c r="BL611"/>
      <c r="BM611"/>
      <c r="BN611"/>
      <c r="BO611"/>
    </row>
    <row r="612" spans="1:67" s="44" customFormat="1" x14ac:dyDescent="0.3">
      <c r="A612" s="26" t="str">
        <f t="shared" si="51"/>
        <v>Co-8.7Al-8.Cr-7.9W-0.04B</v>
      </c>
      <c r="B612" s="38" t="s">
        <v>1484</v>
      </c>
      <c r="C612" s="38" t="s">
        <v>3189</v>
      </c>
      <c r="D612" s="37" t="s">
        <v>1111</v>
      </c>
      <c r="E612" s="31" t="s">
        <v>1105</v>
      </c>
      <c r="F612" s="31">
        <v>653</v>
      </c>
      <c r="G612" s="54">
        <f t="shared" si="52"/>
        <v>75.36</v>
      </c>
      <c r="H612" s="55"/>
      <c r="I612" s="55">
        <v>8.6999999999999993</v>
      </c>
      <c r="J612" s="55">
        <v>8</v>
      </c>
      <c r="K612" s="55">
        <v>7.9</v>
      </c>
      <c r="L612" s="55"/>
      <c r="M612" s="55"/>
      <c r="N612" s="55"/>
      <c r="O612" s="55"/>
      <c r="P612" s="55"/>
      <c r="Q612" s="51"/>
      <c r="R612" s="51"/>
      <c r="S612" s="51">
        <v>0.04</v>
      </c>
      <c r="T612" s="55"/>
      <c r="U612" s="55"/>
      <c r="V612" s="55"/>
      <c r="W612" s="55"/>
      <c r="X612" s="55"/>
      <c r="Y612" s="55"/>
      <c r="Z612" s="55"/>
      <c r="AA612" s="55"/>
      <c r="AB612" s="55"/>
      <c r="AC612" s="55"/>
      <c r="AD612" s="55"/>
      <c r="AE612" s="55"/>
      <c r="AF612" s="31">
        <f t="shared" si="50"/>
        <v>9.0388739999999999</v>
      </c>
      <c r="AG612" s="31"/>
      <c r="AH612" s="31"/>
      <c r="AI612" s="46" t="s">
        <v>1</v>
      </c>
      <c r="AJ612" s="46" t="str">
        <f>IF(I612&lt;&gt;"","-" &amp;TEXT([1]comp!$I612,"0.#") &amp;TEXT(I$1,0),"")</f>
        <v>-8.7Al</v>
      </c>
      <c r="AK612" s="46" t="str">
        <f>IF(K612&lt;&gt;"","-" &amp;TEXT(comp[[#This Row],[W]],"0.#") &amp;TEXT(K$1,0),"")</f>
        <v>-7.9W</v>
      </c>
      <c r="AL612" s="46" t="str">
        <f>IF(H612&lt;&gt;"","-" &amp;TEXT(comp[[#This Row],[Ni]],"0.#") &amp;TEXT(H$1,0),"")</f>
        <v/>
      </c>
      <c r="AM612" s="46" t="str">
        <f>IF(J612&lt;&gt;"","-" &amp;TEXT(comp[[#This Row],[Cr]],"0.#") &amp;TEXT(J$1,0),"")</f>
        <v>-8.Cr</v>
      </c>
      <c r="AN612" s="46" t="str">
        <f>IF(M612&lt;&gt;"","-" &amp;TEXT(comp[[#This Row],[Ta]],"0.#") &amp;TEXT(M$1,0),"")</f>
        <v/>
      </c>
      <c r="AO612" s="46" t="str">
        <f>IF(N612&lt;&gt;"","-" &amp;TEXT(comp[[#This Row],[Nb]],"0.#") &amp;TEXT(N$1,0),"")</f>
        <v/>
      </c>
      <c r="AP612" s="46" t="str">
        <f>IF(O612&lt;&gt;"","-" &amp;TEXT(comp[[#This Row],[V]],"0.#") &amp;TEXT(O$1,0),"")</f>
        <v/>
      </c>
      <c r="AQ612" s="46" t="str">
        <f>IF(L612&lt;&gt;"","-" &amp;TEXT(comp[[#This Row],[Ti]],"0.#") &amp;TEXT(L$1,0),"")</f>
        <v/>
      </c>
      <c r="AR612" s="46" t="str">
        <f>IF(P612&lt;&gt;"","-" &amp;TEXT(comp[[#This Row],[Mo]],"0.#") &amp;TEXT(P$1,0),"")</f>
        <v/>
      </c>
      <c r="AS612" s="46" t="str">
        <f>IF(Q612&lt;&gt;"","-" &amp;TEXT(comp[[#This Row],[C]],"0.##") &amp;TEXT(Q$1,0),"")</f>
        <v/>
      </c>
      <c r="AT612" s="46" t="str">
        <f>IF(R612&lt;&gt;"","-" &amp;TEXT(comp[[#This Row],[Zr]],"0.##") &amp;TEXT(R$1,0),"")</f>
        <v/>
      </c>
      <c r="AU612" s="46" t="str">
        <f>IF(S612&lt;&gt;"","-" &amp;TEXT(comp[[#This Row],[B]],"0.##") &amp;TEXT(S$1,0),"")</f>
        <v>-0.04B</v>
      </c>
      <c r="AV612" s="46" t="str">
        <f>IF(T612&lt;&gt;"","-" &amp;TEXT(comp[[#This Row],[Ir]],"0.#") &amp;TEXT(T$1,0),"")</f>
        <v/>
      </c>
      <c r="AW612" s="46" t="str">
        <f>IF(U612&lt;&gt;"","-" &amp;TEXT(comp[[#This Row],[Re]],"0.#") &amp;TEXT(U$1,0),"")</f>
        <v/>
      </c>
      <c r="AX612" s="46" t="str">
        <f>IF(V612&lt;&gt;"","-" &amp;TEXT(comp[[#This Row],[Si]],"0.#") &amp;TEXT(V$1,0),"")</f>
        <v/>
      </c>
      <c r="AY612" s="46" t="str">
        <f>IF(W612&lt;&gt;"","-" &amp;TEXT(comp[[#This Row],[Fe]],"0.#") &amp;TEXT(W$1,0),"")</f>
        <v/>
      </c>
      <c r="AZ612" s="46" t="str">
        <f>IF(X612&lt;&gt;"","-" &amp;TEXT(comp[[#This Row],[Y]],"0.#") &amp;TEXT(X$1,0),"")</f>
        <v/>
      </c>
      <c r="BA612" s="46" t="str">
        <f>IF(Y612&lt;&gt;"","-" &amp;TEXT(comp[[#This Row],[Hf]],"0.#") &amp;TEXT(Y$1,0),"")</f>
        <v/>
      </c>
      <c r="BB612" s="46" t="str">
        <f>IF(Z612&lt;&gt;"","-" &amp;TEXT(comp[[#This Row],[Ge]],"0.#") &amp;TEXT(Z$1,0),"")</f>
        <v/>
      </c>
      <c r="BC612" s="46" t="str">
        <f>IF(AA612&lt;&gt;"","-" &amp;TEXT(comp[[#This Row],[Mn]],"0.#") &amp;TEXT(AA$1,0),"")</f>
        <v/>
      </c>
      <c r="BD612" s="46" t="str">
        <f>IF(AB612&lt;&gt;"","-" &amp;TEXT(comp[[#This Row],[Sc]],"0.#") &amp;TEXT(AB$1,0),"")</f>
        <v/>
      </c>
      <c r="BE612" s="46" t="str">
        <f>IF(AC612&lt;&gt;"","-" &amp;TEXT(comp[[#This Row],[Ru]],"0.#") &amp;TEXT(AC$1,0),"")</f>
        <v/>
      </c>
      <c r="BF612" s="46" t="str">
        <f>IF(AD612&lt;&gt;"","-" &amp;TEXT(comp[[#This Row],[Ce]],"0.#") &amp;TEXT(AD$1,0),"")</f>
        <v/>
      </c>
      <c r="BG612" s="46" t="str">
        <f>IF(AE612&lt;&gt;"","-" &amp;TEXT([1]comp!$AE612,"0.#") &amp;TEXT(AE$1,0),"")</f>
        <v/>
      </c>
      <c r="BH612" s="31" t="str">
        <f>[1]comp!$D612 &amp; [1]comp!$E612</f>
        <v>ERBO-NC100_8CrZenk, C. H. et al. The role of the base element in γ strengthened cobalt/nickel-base superalloys. Proc. Int. Symp. Superalloys 2016-Janua, 971–980 (2016).</v>
      </c>
      <c r="BI612" s="73" t="str">
        <f t="shared" si="48"/>
        <v>Co-8.7Al-8.Cr-7.9W-0.04B</v>
      </c>
      <c r="BJ612" s="31" t="s">
        <v>1563</v>
      </c>
      <c r="BK612" t="str">
        <f t="shared" si="49"/>
        <v>-8.7Al-8.Cr-7.9W-0.04B</v>
      </c>
      <c r="BL612"/>
      <c r="BM612"/>
      <c r="BN612"/>
      <c r="BO612"/>
    </row>
    <row r="613" spans="1:67" s="44" customFormat="1" x14ac:dyDescent="0.3">
      <c r="A613" s="26" t="str">
        <f t="shared" si="51"/>
        <v>Co-12.6Ti</v>
      </c>
      <c r="B613" s="69" t="s">
        <v>779</v>
      </c>
      <c r="C613" s="69" t="s">
        <v>3190</v>
      </c>
      <c r="D613" s="43" t="s">
        <v>1126</v>
      </c>
      <c r="E613" s="42" t="s">
        <v>1112</v>
      </c>
      <c r="F613" s="42">
        <v>654</v>
      </c>
      <c r="G613" s="54">
        <f t="shared" si="52"/>
        <v>87.4</v>
      </c>
      <c r="H613" s="48"/>
      <c r="I613" s="48"/>
      <c r="J613" s="48"/>
      <c r="K613" s="48"/>
      <c r="L613" s="48">
        <v>12.6</v>
      </c>
      <c r="M613" s="48"/>
      <c r="N613" s="48"/>
      <c r="O613" s="48"/>
      <c r="P613" s="48"/>
      <c r="Q613" s="47"/>
      <c r="R613" s="47"/>
      <c r="S613" s="47"/>
      <c r="T613" s="48"/>
      <c r="U613" s="48"/>
      <c r="V613" s="48"/>
      <c r="W613" s="48"/>
      <c r="X613" s="48"/>
      <c r="Y613" s="48"/>
      <c r="Z613" s="48"/>
      <c r="AA613" s="48"/>
      <c r="AB613" s="48"/>
      <c r="AC613" s="48"/>
      <c r="AD613" s="48"/>
      <c r="AE613" s="48"/>
      <c r="AF613" s="42">
        <f t="shared" si="50"/>
        <v>8.3464820000000017</v>
      </c>
      <c r="AG613" s="42"/>
      <c r="AH613" s="42"/>
      <c r="AI613" s="46" t="s">
        <v>1</v>
      </c>
      <c r="AJ613" s="46" t="str">
        <f>IF(I613&lt;&gt;"","-" &amp;TEXT([1]comp!$I613,"0.#") &amp;TEXT(I$1,0),"")</f>
        <v/>
      </c>
      <c r="AK613" s="46" t="str">
        <f>IF(K613&lt;&gt;"","-" &amp;TEXT(comp[[#This Row],[W]],"0.#") &amp;TEXT(K$1,0),"")</f>
        <v/>
      </c>
      <c r="AL613" s="46" t="str">
        <f>IF(H613&lt;&gt;"","-" &amp;TEXT(comp[[#This Row],[Ni]],"0.#") &amp;TEXT(H$1,0),"")</f>
        <v/>
      </c>
      <c r="AM613" s="46" t="str">
        <f>IF(J613&lt;&gt;"","-" &amp;TEXT(comp[[#This Row],[Cr]],"0.#") &amp;TEXT(J$1,0),"")</f>
        <v/>
      </c>
      <c r="AN613" s="46" t="str">
        <f>IF(M613&lt;&gt;"","-" &amp;TEXT(comp[[#This Row],[Ta]],"0.#") &amp;TEXT(M$1,0),"")</f>
        <v/>
      </c>
      <c r="AO613" s="46" t="str">
        <f>IF(N613&lt;&gt;"","-" &amp;TEXT(comp[[#This Row],[Nb]],"0.#") &amp;TEXT(N$1,0),"")</f>
        <v/>
      </c>
      <c r="AP613" s="46" t="str">
        <f>IF(O613&lt;&gt;"","-" &amp;TEXT(comp[[#This Row],[V]],"0.#") &amp;TEXT(O$1,0),"")</f>
        <v/>
      </c>
      <c r="AQ613" s="46" t="str">
        <f>IF(L613&lt;&gt;"","-" &amp;TEXT(comp[[#This Row],[Ti]],"0.#") &amp;TEXT(L$1,0),"")</f>
        <v>-12.6Ti</v>
      </c>
      <c r="AR613" s="46" t="str">
        <f>IF(P613&lt;&gt;"","-" &amp;TEXT(comp[[#This Row],[Mo]],"0.#") &amp;TEXT(P$1,0),"")</f>
        <v/>
      </c>
      <c r="AS613" s="46" t="str">
        <f>IF(Q613&lt;&gt;"","-" &amp;TEXT(comp[[#This Row],[C]],"0.##") &amp;TEXT(Q$1,0),"")</f>
        <v/>
      </c>
      <c r="AT613" s="46" t="str">
        <f>IF(R613&lt;&gt;"","-" &amp;TEXT(comp[[#This Row],[Zr]],"0.##") &amp;TEXT(R$1,0),"")</f>
        <v/>
      </c>
      <c r="AU613" s="46" t="str">
        <f>IF(S613&lt;&gt;"","-" &amp;TEXT(comp[[#This Row],[B]],"0.##") &amp;TEXT(S$1,0),"")</f>
        <v/>
      </c>
      <c r="AV613" s="46" t="str">
        <f>IF(T613&lt;&gt;"","-" &amp;TEXT(comp[[#This Row],[Ir]],"0.#") &amp;TEXT(T$1,0),"")</f>
        <v/>
      </c>
      <c r="AW613" s="46" t="str">
        <f>IF(U613&lt;&gt;"","-" &amp;TEXT(comp[[#This Row],[Re]],"0.#") &amp;TEXT(U$1,0),"")</f>
        <v/>
      </c>
      <c r="AX613" s="46" t="str">
        <f>IF(V613&lt;&gt;"","-" &amp;TEXT(comp[[#This Row],[Si]],"0.#") &amp;TEXT(V$1,0),"")</f>
        <v/>
      </c>
      <c r="AY613" s="46" t="str">
        <f>IF(W613&lt;&gt;"","-" &amp;TEXT(comp[[#This Row],[Fe]],"0.#") &amp;TEXT(W$1,0),"")</f>
        <v/>
      </c>
      <c r="AZ613" s="46" t="str">
        <f>IF(X613&lt;&gt;"","-" &amp;TEXT(comp[[#This Row],[Y]],"0.#") &amp;TEXT(X$1,0),"")</f>
        <v/>
      </c>
      <c r="BA613" s="46" t="str">
        <f>IF(Y613&lt;&gt;"","-" &amp;TEXT(comp[[#This Row],[Hf]],"0.#") &amp;TEXT(Y$1,0),"")</f>
        <v/>
      </c>
      <c r="BB613" s="46" t="str">
        <f>IF(Z613&lt;&gt;"","-" &amp;TEXT(comp[[#This Row],[Ge]],"0.#") &amp;TEXT(Z$1,0),"")</f>
        <v/>
      </c>
      <c r="BC613" s="46" t="str">
        <f>IF(AA613&lt;&gt;"","-" &amp;TEXT(comp[[#This Row],[Mn]],"0.#") &amp;TEXT(AA$1,0),"")</f>
        <v/>
      </c>
      <c r="BD613" s="46" t="str">
        <f>IF(AB613&lt;&gt;"","-" &amp;TEXT(comp[[#This Row],[Sc]],"0.#") &amp;TEXT(AB$1,0),"")</f>
        <v/>
      </c>
      <c r="BE613" s="46" t="str">
        <f>IF(AC613&lt;&gt;"","-" &amp;TEXT(comp[[#This Row],[Ru]],"0.#") &amp;TEXT(AC$1,0),"")</f>
        <v/>
      </c>
      <c r="BF613" s="46" t="str">
        <f>IF(AD613&lt;&gt;"","-" &amp;TEXT(comp[[#This Row],[Ce]],"0.#") &amp;TEXT(AD$1,0),"")</f>
        <v/>
      </c>
      <c r="BG613" s="46" t="str">
        <f>IF(AE613&lt;&gt;"","-" &amp;TEXT([1]comp!$AE613,"0.#") &amp;TEXT(AE$1,0),"")</f>
        <v/>
      </c>
      <c r="BH613" s="42" t="str">
        <f>[1]comp!$D613 &amp; [1]comp!$E613</f>
        <v>WG_BZenk, C. H., Neumeier, S., Stone, H. J. &amp; Göken, M. Mechanical properties and lattice misfit of γ/γ’ strengthened Co-base superalloys in the Co-W-Al-Ti quaternary system. Intermetallics 55, 28–39 (2014).</v>
      </c>
      <c r="BI613" s="70" t="str">
        <f t="shared" si="48"/>
        <v>Co-12.6Ti</v>
      </c>
      <c r="BJ613" s="42" t="s">
        <v>1982</v>
      </c>
      <c r="BK613" t="str">
        <f t="shared" si="49"/>
        <v>-12.6Ti</v>
      </c>
      <c r="BL613"/>
      <c r="BM613"/>
      <c r="BN613"/>
      <c r="BO613"/>
    </row>
    <row r="614" spans="1:67" s="42" customFormat="1" x14ac:dyDescent="0.3">
      <c r="A614" s="26" t="str">
        <f t="shared" si="51"/>
        <v>Co-12.2Ti</v>
      </c>
      <c r="B614" s="69" t="s">
        <v>779</v>
      </c>
      <c r="C614" s="69" t="s">
        <v>2881</v>
      </c>
      <c r="D614" s="43" t="s">
        <v>1118</v>
      </c>
      <c r="E614" s="42" t="s">
        <v>1112</v>
      </c>
      <c r="F614" s="42">
        <v>655</v>
      </c>
      <c r="G614" s="54">
        <f t="shared" si="52"/>
        <v>87.8</v>
      </c>
      <c r="H614" s="48"/>
      <c r="I614" s="48"/>
      <c r="J614" s="48"/>
      <c r="K614" s="48"/>
      <c r="L614" s="48">
        <v>12.2</v>
      </c>
      <c r="M614" s="48"/>
      <c r="N614" s="48"/>
      <c r="O614" s="48"/>
      <c r="P614" s="48"/>
      <c r="Q614" s="47"/>
      <c r="R614" s="47"/>
      <c r="S614" s="47"/>
      <c r="T614" s="48"/>
      <c r="U614" s="48"/>
      <c r="V614" s="48"/>
      <c r="W614" s="48"/>
      <c r="X614" s="48"/>
      <c r="Y614" s="48"/>
      <c r="Z614" s="48"/>
      <c r="AA614" s="48"/>
      <c r="AB614" s="48"/>
      <c r="AC614" s="48"/>
      <c r="AD614" s="48"/>
      <c r="AE614" s="48"/>
      <c r="AF614" s="42">
        <f t="shared" si="50"/>
        <v>8.3640539999999994</v>
      </c>
      <c r="AI614" s="46" t="s">
        <v>1</v>
      </c>
      <c r="AJ614" s="46" t="str">
        <f>IF(I614&lt;&gt;"","-" &amp;TEXT([1]comp!$I614,"0.#") &amp;TEXT(I$1,0),"")</f>
        <v/>
      </c>
      <c r="AK614" s="46" t="str">
        <f>IF(K614&lt;&gt;"","-" &amp;TEXT(comp[[#This Row],[W]],"0.#") &amp;TEXT(K$1,0),"")</f>
        <v/>
      </c>
      <c r="AL614" s="46" t="str">
        <f>IF(H614&lt;&gt;"","-" &amp;TEXT(comp[[#This Row],[Ni]],"0.#") &amp;TEXT(H$1,0),"")</f>
        <v/>
      </c>
      <c r="AM614" s="46" t="str">
        <f>IF(J614&lt;&gt;"","-" &amp;TEXT(comp[[#This Row],[Cr]],"0.#") &amp;TEXT(J$1,0),"")</f>
        <v/>
      </c>
      <c r="AN614" s="46" t="str">
        <f>IF(M614&lt;&gt;"","-" &amp;TEXT(comp[[#This Row],[Ta]],"0.#") &amp;TEXT(M$1,0),"")</f>
        <v/>
      </c>
      <c r="AO614" s="46" t="str">
        <f>IF(N614&lt;&gt;"","-" &amp;TEXT(comp[[#This Row],[Nb]],"0.#") &amp;TEXT(N$1,0),"")</f>
        <v/>
      </c>
      <c r="AP614" s="46" t="str">
        <f>IF(O614&lt;&gt;"","-" &amp;TEXT(comp[[#This Row],[V]],"0.#") &amp;TEXT(O$1,0),"")</f>
        <v/>
      </c>
      <c r="AQ614" s="46" t="str">
        <f>IF(L614&lt;&gt;"","-" &amp;TEXT(comp[[#This Row],[Ti]],"0.#") &amp;TEXT(L$1,0),"")</f>
        <v>-12.2Ti</v>
      </c>
      <c r="AR614" s="46" t="str">
        <f>IF(P614&lt;&gt;"","-" &amp;TEXT(comp[[#This Row],[Mo]],"0.#") &amp;TEXT(P$1,0),"")</f>
        <v/>
      </c>
      <c r="AS614" s="46" t="str">
        <f>IF(Q614&lt;&gt;"","-" &amp;TEXT(comp[[#This Row],[C]],"0.##") &amp;TEXT(Q$1,0),"")</f>
        <v/>
      </c>
      <c r="AT614" s="46" t="str">
        <f>IF(R614&lt;&gt;"","-" &amp;TEXT(comp[[#This Row],[Zr]],"0.##") &amp;TEXT(R$1,0),"")</f>
        <v/>
      </c>
      <c r="AU614" s="46" t="str">
        <f>IF(S614&lt;&gt;"","-" &amp;TEXT(comp[[#This Row],[B]],"0.##") &amp;TEXT(S$1,0),"")</f>
        <v/>
      </c>
      <c r="AV614" s="46" t="str">
        <f>IF(T614&lt;&gt;"","-" &amp;TEXT(comp[[#This Row],[Ir]],"0.#") &amp;TEXT(T$1,0),"")</f>
        <v/>
      </c>
      <c r="AW614" s="46" t="str">
        <f>IF(U614&lt;&gt;"","-" &amp;TEXT(comp[[#This Row],[Re]],"0.#") &amp;TEXT(U$1,0),"")</f>
        <v/>
      </c>
      <c r="AX614" s="46" t="str">
        <f>IF(V614&lt;&gt;"","-" &amp;TEXT(comp[[#This Row],[Si]],"0.#") &amp;TEXT(V$1,0),"")</f>
        <v/>
      </c>
      <c r="AY614" s="46" t="str">
        <f>IF(W614&lt;&gt;"","-" &amp;TEXT(comp[[#This Row],[Fe]],"0.#") &amp;TEXT(W$1,0),"")</f>
        <v/>
      </c>
      <c r="AZ614" s="46" t="str">
        <f>IF(X614&lt;&gt;"","-" &amp;TEXT(comp[[#This Row],[Y]],"0.#") &amp;TEXT(X$1,0),"")</f>
        <v/>
      </c>
      <c r="BA614" s="46" t="str">
        <f>IF(Y614&lt;&gt;"","-" &amp;TEXT(comp[[#This Row],[Hf]],"0.#") &amp;TEXT(Y$1,0),"")</f>
        <v/>
      </c>
      <c r="BB614" s="46" t="str">
        <f>IF(Z614&lt;&gt;"","-" &amp;TEXT(comp[[#This Row],[Ge]],"0.#") &amp;TEXT(Z$1,0),"")</f>
        <v/>
      </c>
      <c r="BC614" s="46" t="str">
        <f>IF(AA614&lt;&gt;"","-" &amp;TEXT(comp[[#This Row],[Mn]],"0.#") &amp;TEXT(AA$1,0),"")</f>
        <v/>
      </c>
      <c r="BD614" s="46" t="str">
        <f>IF(AB614&lt;&gt;"","-" &amp;TEXT(comp[[#This Row],[Sc]],"0.#") &amp;TEXT(AB$1,0),"")</f>
        <v/>
      </c>
      <c r="BE614" s="46" t="str">
        <f>IF(AC614&lt;&gt;"","-" &amp;TEXT(comp[[#This Row],[Ru]],"0.#") &amp;TEXT(AC$1,0),"")</f>
        <v/>
      </c>
      <c r="BF614" s="46" t="str">
        <f>IF(AD614&lt;&gt;"","-" &amp;TEXT(comp[[#This Row],[Ce]],"0.#") &amp;TEXT(AD$1,0),"")</f>
        <v/>
      </c>
      <c r="BG614" s="46" t="str">
        <f>IF(AE614&lt;&gt;"","-" &amp;TEXT([1]comp!$AE614,"0.#") &amp;TEXT(AE$1,0),"")</f>
        <v/>
      </c>
      <c r="BH614" s="42" t="str">
        <f>[1]comp!$D614 &amp; [1]comp!$E614</f>
        <v>WGZenk, C. H., Neumeier, S., Stone, H. J. &amp; Göken, M. Mechanical properties and lattice misfit of γ/γ’ strengthened Co-base superalloys in the Co-W-Al-Ti quaternary system. Intermetallics 55, 28–39 (2014).</v>
      </c>
      <c r="BI614" s="70" t="str">
        <f t="shared" si="48"/>
        <v>Co-12.2Ti</v>
      </c>
      <c r="BJ614" s="42" t="s">
        <v>1459</v>
      </c>
      <c r="BK614" t="str">
        <f t="shared" si="49"/>
        <v>-12.2Ti</v>
      </c>
      <c r="BL614"/>
      <c r="BM614"/>
      <c r="BN614"/>
      <c r="BO614"/>
    </row>
    <row r="615" spans="1:67" s="44" customFormat="1" x14ac:dyDescent="0.3">
      <c r="A615" s="26" t="str">
        <f t="shared" si="51"/>
        <v>Co-1.2Al-1.W-11.2Ti</v>
      </c>
      <c r="B615" s="69" t="s">
        <v>779</v>
      </c>
      <c r="C615" s="69" t="s">
        <v>3191</v>
      </c>
      <c r="D615" s="43" t="s">
        <v>1127</v>
      </c>
      <c r="E615" s="42" t="s">
        <v>1112</v>
      </c>
      <c r="F615" s="42">
        <v>656</v>
      </c>
      <c r="G615" s="54">
        <f t="shared" si="52"/>
        <v>86.6</v>
      </c>
      <c r="H615" s="48"/>
      <c r="I615" s="48">
        <v>1.2</v>
      </c>
      <c r="J615" s="48"/>
      <c r="K615" s="48">
        <v>1</v>
      </c>
      <c r="L615" s="48">
        <v>11.2</v>
      </c>
      <c r="M615" s="48"/>
      <c r="N615" s="48"/>
      <c r="O615" s="48"/>
      <c r="P615" s="48"/>
      <c r="Q615" s="47"/>
      <c r="R615" s="47"/>
      <c r="S615" s="47"/>
      <c r="T615" s="48"/>
      <c r="U615" s="48"/>
      <c r="V615" s="48"/>
      <c r="W615" s="48"/>
      <c r="X615" s="48"/>
      <c r="Y615" s="48"/>
      <c r="Z615" s="48"/>
      <c r="AA615" s="48"/>
      <c r="AB615" s="48"/>
      <c r="AC615" s="48"/>
      <c r="AD615" s="48"/>
      <c r="AE615" s="48"/>
      <c r="AF615" s="42">
        <f t="shared" si="50"/>
        <v>8.4370840000000005</v>
      </c>
      <c r="AG615" s="42"/>
      <c r="AH615" s="42"/>
      <c r="AI615" s="46" t="s">
        <v>1</v>
      </c>
      <c r="AJ615" s="46" t="str">
        <f>IF(I615&lt;&gt;"","-" &amp;TEXT([1]comp!$I615,"0.#") &amp;TEXT(I$1,0),"")</f>
        <v>-1.2Al</v>
      </c>
      <c r="AK615" s="46" t="str">
        <f>IF(K615&lt;&gt;"","-" &amp;TEXT(comp[[#This Row],[W]],"0.#") &amp;TEXT(K$1,0),"")</f>
        <v>-1.W</v>
      </c>
      <c r="AL615" s="46" t="str">
        <f>IF(H615&lt;&gt;"","-" &amp;TEXT(comp[[#This Row],[Ni]],"0.#") &amp;TEXT(H$1,0),"")</f>
        <v/>
      </c>
      <c r="AM615" s="46" t="str">
        <f>IF(J615&lt;&gt;"","-" &amp;TEXT(comp[[#This Row],[Cr]],"0.#") &amp;TEXT(J$1,0),"")</f>
        <v/>
      </c>
      <c r="AN615" s="46" t="str">
        <f>IF(M615&lt;&gt;"","-" &amp;TEXT(comp[[#This Row],[Ta]],"0.#") &amp;TEXT(M$1,0),"")</f>
        <v/>
      </c>
      <c r="AO615" s="46" t="str">
        <f>IF(N615&lt;&gt;"","-" &amp;TEXT(comp[[#This Row],[Nb]],"0.#") &amp;TEXT(N$1,0),"")</f>
        <v/>
      </c>
      <c r="AP615" s="46" t="str">
        <f>IF(O615&lt;&gt;"","-" &amp;TEXT(comp[[#This Row],[V]],"0.#") &amp;TEXT(O$1,0),"")</f>
        <v/>
      </c>
      <c r="AQ615" s="46" t="str">
        <f>IF(L615&lt;&gt;"","-" &amp;TEXT(comp[[#This Row],[Ti]],"0.#") &amp;TEXT(L$1,0),"")</f>
        <v>-11.2Ti</v>
      </c>
      <c r="AR615" s="46" t="str">
        <f>IF(P615&lt;&gt;"","-" &amp;TEXT(comp[[#This Row],[Mo]],"0.#") &amp;TEXT(P$1,0),"")</f>
        <v/>
      </c>
      <c r="AS615" s="46" t="str">
        <f>IF(Q615&lt;&gt;"","-" &amp;TEXT(comp[[#This Row],[C]],"0.##") &amp;TEXT(Q$1,0),"")</f>
        <v/>
      </c>
      <c r="AT615" s="46" t="str">
        <f>IF(R615&lt;&gt;"","-" &amp;TEXT(comp[[#This Row],[Zr]],"0.##") &amp;TEXT(R$1,0),"")</f>
        <v/>
      </c>
      <c r="AU615" s="46" t="str">
        <f>IF(S615&lt;&gt;"","-" &amp;TEXT(comp[[#This Row],[B]],"0.##") &amp;TEXT(S$1,0),"")</f>
        <v/>
      </c>
      <c r="AV615" s="46" t="str">
        <f>IF(T615&lt;&gt;"","-" &amp;TEXT(comp[[#This Row],[Ir]],"0.#") &amp;TEXT(T$1,0),"")</f>
        <v/>
      </c>
      <c r="AW615" s="46" t="str">
        <f>IF(U615&lt;&gt;"","-" &amp;TEXT(comp[[#This Row],[Re]],"0.#") &amp;TEXT(U$1,0),"")</f>
        <v/>
      </c>
      <c r="AX615" s="46" t="str">
        <f>IF(V615&lt;&gt;"","-" &amp;TEXT(comp[[#This Row],[Si]],"0.#") &amp;TEXT(V$1,0),"")</f>
        <v/>
      </c>
      <c r="AY615" s="46" t="str">
        <f>IF(W615&lt;&gt;"","-" &amp;TEXT(comp[[#This Row],[Fe]],"0.#") &amp;TEXT(W$1,0),"")</f>
        <v/>
      </c>
      <c r="AZ615" s="46" t="str">
        <f>IF(X615&lt;&gt;"","-" &amp;TEXT(comp[[#This Row],[Y]],"0.#") &amp;TEXT(X$1,0),"")</f>
        <v/>
      </c>
      <c r="BA615" s="46" t="str">
        <f>IF(Y615&lt;&gt;"","-" &amp;TEXT(comp[[#This Row],[Hf]],"0.#") &amp;TEXT(Y$1,0),"")</f>
        <v/>
      </c>
      <c r="BB615" s="46" t="str">
        <f>IF(Z615&lt;&gt;"","-" &amp;TEXT(comp[[#This Row],[Ge]],"0.#") &amp;TEXT(Z$1,0),"")</f>
        <v/>
      </c>
      <c r="BC615" s="46" t="str">
        <f>IF(AA615&lt;&gt;"","-" &amp;TEXT(comp[[#This Row],[Mn]],"0.#") &amp;TEXT(AA$1,0),"")</f>
        <v/>
      </c>
      <c r="BD615" s="46" t="str">
        <f>IF(AB615&lt;&gt;"","-" &amp;TEXT(comp[[#This Row],[Sc]],"0.#") &amp;TEXT(AB$1,0),"")</f>
        <v/>
      </c>
      <c r="BE615" s="46" t="str">
        <f>IF(AC615&lt;&gt;"","-" &amp;TEXT(comp[[#This Row],[Ru]],"0.#") &amp;TEXT(AC$1,0),"")</f>
        <v/>
      </c>
      <c r="BF615" s="46" t="str">
        <f>IF(AD615&lt;&gt;"","-" &amp;TEXT(comp[[#This Row],[Ce]],"0.#") &amp;TEXT(AD$1,0),"")</f>
        <v/>
      </c>
      <c r="BG615" s="46" t="str">
        <f>IF(AE615&lt;&gt;"","-" &amp;TEXT([1]comp!$AE615,"0.#") &amp;TEXT(AE$1,0),"")</f>
        <v/>
      </c>
      <c r="BH615" s="42" t="str">
        <f>[1]comp!$D615 &amp; [1]comp!$E615</f>
        <v>WF_BZenk, C. H., Neumeier, S., Stone, H. J. &amp; Göken, M. Mechanical properties and lattice misfit of γ/γ’ strengthened Co-base superalloys in the Co-W-Al-Ti quaternary system. Intermetallics 55, 28–39 (2014).</v>
      </c>
      <c r="BI615" s="70" t="str">
        <f t="shared" si="48"/>
        <v>Co-1.2Al-1.W-11.2Ti</v>
      </c>
      <c r="BJ615" s="42" t="s">
        <v>1981</v>
      </c>
      <c r="BK615" t="str">
        <f t="shared" si="49"/>
        <v>-1.2Al-1.W-11.2Ti</v>
      </c>
      <c r="BL615"/>
      <c r="BM615"/>
      <c r="BN615"/>
      <c r="BO615"/>
    </row>
    <row r="616" spans="1:67" s="44" customFormat="1" x14ac:dyDescent="0.3">
      <c r="A616" s="26" t="str">
        <f t="shared" si="51"/>
        <v>Co-1.4Al-1.3W-10.3Ti</v>
      </c>
      <c r="B616" s="69" t="s">
        <v>779</v>
      </c>
      <c r="C616" s="69" t="s">
        <v>3192</v>
      </c>
      <c r="D616" s="43" t="s">
        <v>1117</v>
      </c>
      <c r="E616" s="42" t="s">
        <v>1112</v>
      </c>
      <c r="F616" s="42">
        <v>657</v>
      </c>
      <c r="G616" s="54">
        <f t="shared" si="52"/>
        <v>87</v>
      </c>
      <c r="H616" s="48"/>
      <c r="I616" s="48">
        <v>1.4</v>
      </c>
      <c r="J616" s="48"/>
      <c r="K616" s="48">
        <v>1.3</v>
      </c>
      <c r="L616" s="48">
        <v>10.3</v>
      </c>
      <c r="M616" s="48"/>
      <c r="N616" s="48"/>
      <c r="O616" s="48"/>
      <c r="P616" s="48"/>
      <c r="Q616" s="47"/>
      <c r="R616" s="47"/>
      <c r="S616" s="47"/>
      <c r="T616" s="48"/>
      <c r="U616" s="48"/>
      <c r="V616" s="48"/>
      <c r="W616" s="48"/>
      <c r="X616" s="48"/>
      <c r="Y616" s="48"/>
      <c r="Z616" s="48"/>
      <c r="AA616" s="48"/>
      <c r="AB616" s="48"/>
      <c r="AC616" s="48"/>
      <c r="AD616" s="48"/>
      <c r="AE616" s="48"/>
      <c r="AF616" s="42">
        <f t="shared" si="50"/>
        <v>8.4952710000000007</v>
      </c>
      <c r="AG616" s="42"/>
      <c r="AH616" s="42"/>
      <c r="AI616" s="46" t="s">
        <v>1</v>
      </c>
      <c r="AJ616" s="46" t="str">
        <f>IF(I616&lt;&gt;"","-" &amp;TEXT([1]comp!$I616,"0.#") &amp;TEXT(I$1,0),"")</f>
        <v>-1.4Al</v>
      </c>
      <c r="AK616" s="46" t="str">
        <f>IF(K616&lt;&gt;"","-" &amp;TEXT(comp[[#This Row],[W]],"0.#") &amp;TEXT(K$1,0),"")</f>
        <v>-1.3W</v>
      </c>
      <c r="AL616" s="46" t="str">
        <f>IF(H616&lt;&gt;"","-" &amp;TEXT(comp[[#This Row],[Ni]],"0.#") &amp;TEXT(H$1,0),"")</f>
        <v/>
      </c>
      <c r="AM616" s="46" t="str">
        <f>IF(J616&lt;&gt;"","-" &amp;TEXT(comp[[#This Row],[Cr]],"0.#") &amp;TEXT(J$1,0),"")</f>
        <v/>
      </c>
      <c r="AN616" s="46" t="str">
        <f>IF(M616&lt;&gt;"","-" &amp;TEXT(comp[[#This Row],[Ta]],"0.#") &amp;TEXT(M$1,0),"")</f>
        <v/>
      </c>
      <c r="AO616" s="46" t="str">
        <f>IF(N616&lt;&gt;"","-" &amp;TEXT(comp[[#This Row],[Nb]],"0.#") &amp;TEXT(N$1,0),"")</f>
        <v/>
      </c>
      <c r="AP616" s="46" t="str">
        <f>IF(O616&lt;&gt;"","-" &amp;TEXT(comp[[#This Row],[V]],"0.#") &amp;TEXT(O$1,0),"")</f>
        <v/>
      </c>
      <c r="AQ616" s="46" t="str">
        <f>IF(L616&lt;&gt;"","-" &amp;TEXT(comp[[#This Row],[Ti]],"0.#") &amp;TEXT(L$1,0),"")</f>
        <v>-10.3Ti</v>
      </c>
      <c r="AR616" s="46" t="str">
        <f>IF(P616&lt;&gt;"","-" &amp;TEXT(comp[[#This Row],[Mo]],"0.#") &amp;TEXT(P$1,0),"")</f>
        <v/>
      </c>
      <c r="AS616" s="46" t="str">
        <f>IF(Q616&lt;&gt;"","-" &amp;TEXT(comp[[#This Row],[C]],"0.##") &amp;TEXT(Q$1,0),"")</f>
        <v/>
      </c>
      <c r="AT616" s="46" t="str">
        <f>IF(R616&lt;&gt;"","-" &amp;TEXT(comp[[#This Row],[Zr]],"0.##") &amp;TEXT(R$1,0),"")</f>
        <v/>
      </c>
      <c r="AU616" s="46" t="str">
        <f>IF(S616&lt;&gt;"","-" &amp;TEXT(comp[[#This Row],[B]],"0.##") &amp;TEXT(S$1,0),"")</f>
        <v/>
      </c>
      <c r="AV616" s="46" t="str">
        <f>IF(T616&lt;&gt;"","-" &amp;TEXT(comp[[#This Row],[Ir]],"0.#") &amp;TEXT(T$1,0),"")</f>
        <v/>
      </c>
      <c r="AW616" s="46" t="str">
        <f>IF(U616&lt;&gt;"","-" &amp;TEXT(comp[[#This Row],[Re]],"0.#") &amp;TEXT(U$1,0),"")</f>
        <v/>
      </c>
      <c r="AX616" s="46" t="str">
        <f>IF(V616&lt;&gt;"","-" &amp;TEXT(comp[[#This Row],[Si]],"0.#") &amp;TEXT(V$1,0),"")</f>
        <v/>
      </c>
      <c r="AY616" s="46" t="str">
        <f>IF(W616&lt;&gt;"","-" &amp;TEXT(comp[[#This Row],[Fe]],"0.#") &amp;TEXT(W$1,0),"")</f>
        <v/>
      </c>
      <c r="AZ616" s="46" t="str">
        <f>IF(X616&lt;&gt;"","-" &amp;TEXT(comp[[#This Row],[Y]],"0.#") &amp;TEXT(X$1,0),"")</f>
        <v/>
      </c>
      <c r="BA616" s="46" t="str">
        <f>IF(Y616&lt;&gt;"","-" &amp;TEXT(comp[[#This Row],[Hf]],"0.#") &amp;TEXT(Y$1,0),"")</f>
        <v/>
      </c>
      <c r="BB616" s="46" t="str">
        <f>IF(Z616&lt;&gt;"","-" &amp;TEXT(comp[[#This Row],[Ge]],"0.#") &amp;TEXT(Z$1,0),"")</f>
        <v/>
      </c>
      <c r="BC616" s="46" t="str">
        <f>IF(AA616&lt;&gt;"","-" &amp;TEXT(comp[[#This Row],[Mn]],"0.#") &amp;TEXT(AA$1,0),"")</f>
        <v/>
      </c>
      <c r="BD616" s="46" t="str">
        <f>IF(AB616&lt;&gt;"","-" &amp;TEXT(comp[[#This Row],[Sc]],"0.#") &amp;TEXT(AB$1,0),"")</f>
        <v/>
      </c>
      <c r="BE616" s="46" t="str">
        <f>IF(AC616&lt;&gt;"","-" &amp;TEXT(comp[[#This Row],[Ru]],"0.#") &amp;TEXT(AC$1,0),"")</f>
        <v/>
      </c>
      <c r="BF616" s="46" t="str">
        <f>IF(AD616&lt;&gt;"","-" &amp;TEXT(comp[[#This Row],[Ce]],"0.#") &amp;TEXT(AD$1,0),"")</f>
        <v/>
      </c>
      <c r="BG616" s="46" t="str">
        <f>IF(AE616&lt;&gt;"","-" &amp;TEXT([1]comp!$AE616,"0.#") &amp;TEXT(AE$1,0),"")</f>
        <v/>
      </c>
      <c r="BH616" s="42" t="str">
        <f>[1]comp!$D616 &amp; [1]comp!$E616</f>
        <v>WFZenk, C. H., Neumeier, S., Stone, H. J. &amp; Göken, M. Mechanical properties and lattice misfit of γ/γ’ strengthened Co-base superalloys in the Co-W-Al-Ti quaternary system. Intermetallics 55, 28–39 (2014).</v>
      </c>
      <c r="BI616" s="70" t="str">
        <f t="shared" si="48"/>
        <v>Co-1.4Al-1.3W-10.3Ti</v>
      </c>
      <c r="BJ616" s="42" t="s">
        <v>1457</v>
      </c>
      <c r="BK616" t="str">
        <f t="shared" si="49"/>
        <v>-1.4Al-1.3W-10.3Ti</v>
      </c>
      <c r="BL616"/>
      <c r="BM616"/>
      <c r="BN616"/>
      <c r="BO616"/>
    </row>
    <row r="617" spans="1:67" s="44" customFormat="1" x14ac:dyDescent="0.3">
      <c r="A617" s="26" t="str">
        <f t="shared" si="51"/>
        <v>Co-2.7Al-2.5W-8.8Ti</v>
      </c>
      <c r="B617" s="69" t="s">
        <v>779</v>
      </c>
      <c r="C617" s="69" t="s">
        <v>3193</v>
      </c>
      <c r="D617" s="43" t="s">
        <v>1125</v>
      </c>
      <c r="E617" s="42" t="s">
        <v>1112</v>
      </c>
      <c r="F617" s="42">
        <v>658</v>
      </c>
      <c r="G617" s="54">
        <f t="shared" si="52"/>
        <v>86</v>
      </c>
      <c r="H617" s="48"/>
      <c r="I617" s="48">
        <v>2.7</v>
      </c>
      <c r="J617" s="48"/>
      <c r="K617" s="48">
        <v>2.5</v>
      </c>
      <c r="L617" s="48">
        <v>8.8000000000000007</v>
      </c>
      <c r="M617" s="48"/>
      <c r="N617" s="48"/>
      <c r="O617" s="48"/>
      <c r="P617" s="48"/>
      <c r="Q617" s="47"/>
      <c r="R617" s="47"/>
      <c r="S617" s="47"/>
      <c r="T617" s="48"/>
      <c r="U617" s="48"/>
      <c r="V617" s="48"/>
      <c r="W617" s="48"/>
      <c r="X617" s="48"/>
      <c r="Y617" s="48"/>
      <c r="Z617" s="48"/>
      <c r="AA617" s="48"/>
      <c r="AB617" s="48"/>
      <c r="AC617" s="48"/>
      <c r="AD617" s="48"/>
      <c r="AE617" s="48"/>
      <c r="AF617" s="42">
        <f t="shared" si="50"/>
        <v>8.6047659999999997</v>
      </c>
      <c r="AG617" s="42"/>
      <c r="AH617" s="42"/>
      <c r="AI617" s="46" t="s">
        <v>1</v>
      </c>
      <c r="AJ617" s="46" t="str">
        <f>IF(I617&lt;&gt;"","-" &amp;TEXT([1]comp!$I617,"0.#") &amp;TEXT(I$1,0),"")</f>
        <v>-2.7Al</v>
      </c>
      <c r="AK617" s="46" t="str">
        <f>IF(K617&lt;&gt;"","-" &amp;TEXT(comp[[#This Row],[W]],"0.#") &amp;TEXT(K$1,0),"")</f>
        <v>-2.5W</v>
      </c>
      <c r="AL617" s="46" t="str">
        <f>IF(H617&lt;&gt;"","-" &amp;TEXT(comp[[#This Row],[Ni]],"0.#") &amp;TEXT(H$1,0),"")</f>
        <v/>
      </c>
      <c r="AM617" s="46" t="str">
        <f>IF(J617&lt;&gt;"","-" &amp;TEXT(comp[[#This Row],[Cr]],"0.#") &amp;TEXT(J$1,0),"")</f>
        <v/>
      </c>
      <c r="AN617" s="46" t="str">
        <f>IF(M617&lt;&gt;"","-" &amp;TEXT(comp[[#This Row],[Ta]],"0.#") &amp;TEXT(M$1,0),"")</f>
        <v/>
      </c>
      <c r="AO617" s="46" t="str">
        <f>IF(N617&lt;&gt;"","-" &amp;TEXT(comp[[#This Row],[Nb]],"0.#") &amp;TEXT(N$1,0),"")</f>
        <v/>
      </c>
      <c r="AP617" s="46" t="str">
        <f>IF(O617&lt;&gt;"","-" &amp;TEXT(comp[[#This Row],[V]],"0.#") &amp;TEXT(O$1,0),"")</f>
        <v/>
      </c>
      <c r="AQ617" s="46" t="str">
        <f>IF(L617&lt;&gt;"","-" &amp;TEXT(comp[[#This Row],[Ti]],"0.#") &amp;TEXT(L$1,0),"")</f>
        <v>-8.8Ti</v>
      </c>
      <c r="AR617" s="46" t="str">
        <f>IF(P617&lt;&gt;"","-" &amp;TEXT(comp[[#This Row],[Mo]],"0.#") &amp;TEXT(P$1,0),"")</f>
        <v/>
      </c>
      <c r="AS617" s="46" t="str">
        <f>IF(Q617&lt;&gt;"","-" &amp;TEXT(comp[[#This Row],[C]],"0.##") &amp;TEXT(Q$1,0),"")</f>
        <v/>
      </c>
      <c r="AT617" s="46" t="str">
        <f>IF(R617&lt;&gt;"","-" &amp;TEXT(comp[[#This Row],[Zr]],"0.##") &amp;TEXT(R$1,0),"")</f>
        <v/>
      </c>
      <c r="AU617" s="46" t="str">
        <f>IF(S617&lt;&gt;"","-" &amp;TEXT(comp[[#This Row],[B]],"0.##") &amp;TEXT(S$1,0),"")</f>
        <v/>
      </c>
      <c r="AV617" s="46" t="str">
        <f>IF(T617&lt;&gt;"","-" &amp;TEXT(comp[[#This Row],[Ir]],"0.#") &amp;TEXT(T$1,0),"")</f>
        <v/>
      </c>
      <c r="AW617" s="46" t="str">
        <f>IF(U617&lt;&gt;"","-" &amp;TEXT(comp[[#This Row],[Re]],"0.#") &amp;TEXT(U$1,0),"")</f>
        <v/>
      </c>
      <c r="AX617" s="46" t="str">
        <f>IF(V617&lt;&gt;"","-" &amp;TEXT(comp[[#This Row],[Si]],"0.#") &amp;TEXT(V$1,0),"")</f>
        <v/>
      </c>
      <c r="AY617" s="46" t="str">
        <f>IF(W617&lt;&gt;"","-" &amp;TEXT(comp[[#This Row],[Fe]],"0.#") &amp;TEXT(W$1,0),"")</f>
        <v/>
      </c>
      <c r="AZ617" s="46" t="str">
        <f>IF(X617&lt;&gt;"","-" &amp;TEXT(comp[[#This Row],[Y]],"0.#") &amp;TEXT(X$1,0),"")</f>
        <v/>
      </c>
      <c r="BA617" s="46" t="str">
        <f>IF(Y617&lt;&gt;"","-" &amp;TEXT(comp[[#This Row],[Hf]],"0.#") &amp;TEXT(Y$1,0),"")</f>
        <v/>
      </c>
      <c r="BB617" s="46" t="str">
        <f>IF(Z617&lt;&gt;"","-" &amp;TEXT(comp[[#This Row],[Ge]],"0.#") &amp;TEXT(Z$1,0),"")</f>
        <v/>
      </c>
      <c r="BC617" s="46" t="str">
        <f>IF(AA617&lt;&gt;"","-" &amp;TEXT(comp[[#This Row],[Mn]],"0.#") &amp;TEXT(AA$1,0),"")</f>
        <v/>
      </c>
      <c r="BD617" s="46" t="str">
        <f>IF(AB617&lt;&gt;"","-" &amp;TEXT(comp[[#This Row],[Sc]],"0.#") &amp;TEXT(AB$1,0),"")</f>
        <v/>
      </c>
      <c r="BE617" s="46" t="str">
        <f>IF(AC617&lt;&gt;"","-" &amp;TEXT(comp[[#This Row],[Ru]],"0.#") &amp;TEXT(AC$1,0),"")</f>
        <v/>
      </c>
      <c r="BF617" s="46" t="str">
        <f>IF(AD617&lt;&gt;"","-" &amp;TEXT(comp[[#This Row],[Ce]],"0.#") &amp;TEXT(AD$1,0),"")</f>
        <v/>
      </c>
      <c r="BG617" s="46" t="str">
        <f>IF(AE617&lt;&gt;"","-" &amp;TEXT([1]comp!$AE617,"0.#") &amp;TEXT(AE$1,0),"")</f>
        <v/>
      </c>
      <c r="BH617" s="42" t="str">
        <f>[1]comp!$D617 &amp; [1]comp!$E617</f>
        <v>WE_BZenk, C. H., Neumeier, S., Stone, H. J. &amp; Göken, M. Mechanical properties and lattice misfit of γ/γ’ strengthened Co-base superalloys in the Co-W-Al-Ti quaternary system. Intermetallics 55, 28–39 (2014).</v>
      </c>
      <c r="BI617" s="70" t="str">
        <f t="shared" si="48"/>
        <v>Co-2.7Al-2.5W-8.8Ti</v>
      </c>
      <c r="BJ617" s="42" t="s">
        <v>1980</v>
      </c>
      <c r="BK617" t="str">
        <f t="shared" si="49"/>
        <v>-2.7Al-2.5W-8.8Ti</v>
      </c>
      <c r="BL617"/>
      <c r="BM617"/>
      <c r="BN617"/>
      <c r="BO617"/>
    </row>
    <row r="618" spans="1:67" s="44" customFormat="1" x14ac:dyDescent="0.3">
      <c r="A618" s="26" t="str">
        <f t="shared" si="51"/>
        <v>Co-2.8Al-2.5W-8.5Ti</v>
      </c>
      <c r="B618" s="69" t="s">
        <v>779</v>
      </c>
      <c r="C618" s="69" t="s">
        <v>3193</v>
      </c>
      <c r="D618" s="43" t="s">
        <v>1119</v>
      </c>
      <c r="E618" s="42" t="s">
        <v>1112</v>
      </c>
      <c r="F618" s="42">
        <v>659</v>
      </c>
      <c r="G618" s="54">
        <f t="shared" si="52"/>
        <v>86.2</v>
      </c>
      <c r="H618" s="48"/>
      <c r="I618" s="48">
        <v>2.8</v>
      </c>
      <c r="J618" s="48"/>
      <c r="K618" s="48">
        <v>2.5</v>
      </c>
      <c r="L618" s="48">
        <v>8.5</v>
      </c>
      <c r="M618" s="48"/>
      <c r="N618" s="48"/>
      <c r="O618" s="48"/>
      <c r="P618" s="48"/>
      <c r="Q618" s="47"/>
      <c r="R618" s="47"/>
      <c r="S618" s="47"/>
      <c r="T618" s="48"/>
      <c r="U618" s="48"/>
      <c r="V618" s="48"/>
      <c r="W618" s="48"/>
      <c r="X618" s="48"/>
      <c r="Y618" s="48"/>
      <c r="Z618" s="48"/>
      <c r="AA618" s="48"/>
      <c r="AB618" s="48"/>
      <c r="AC618" s="48"/>
      <c r="AD618" s="48"/>
      <c r="AE618" s="48"/>
      <c r="AF618" s="42">
        <f t="shared" si="50"/>
        <v>8.6117449999999991</v>
      </c>
      <c r="AG618" s="42"/>
      <c r="AH618" s="42"/>
      <c r="AI618" s="46" t="s">
        <v>1</v>
      </c>
      <c r="AJ618" s="46" t="str">
        <f>IF(I618&lt;&gt;"","-" &amp;TEXT([1]comp!$I618,"0.#") &amp;TEXT(I$1,0),"")</f>
        <v>-2.8Al</v>
      </c>
      <c r="AK618" s="46" t="str">
        <f>IF(K618&lt;&gt;"","-" &amp;TEXT(comp[[#This Row],[W]],"0.#") &amp;TEXT(K$1,0),"")</f>
        <v>-2.5W</v>
      </c>
      <c r="AL618" s="46" t="str">
        <f>IF(H618&lt;&gt;"","-" &amp;TEXT(comp[[#This Row],[Ni]],"0.#") &amp;TEXT(H$1,0),"")</f>
        <v/>
      </c>
      <c r="AM618" s="46" t="str">
        <f>IF(J618&lt;&gt;"","-" &amp;TEXT(comp[[#This Row],[Cr]],"0.#") &amp;TEXT(J$1,0),"")</f>
        <v/>
      </c>
      <c r="AN618" s="46" t="str">
        <f>IF(M618&lt;&gt;"","-" &amp;TEXT(comp[[#This Row],[Ta]],"0.#") &amp;TEXT(M$1,0),"")</f>
        <v/>
      </c>
      <c r="AO618" s="46" t="str">
        <f>IF(N618&lt;&gt;"","-" &amp;TEXT(comp[[#This Row],[Nb]],"0.#") &amp;TEXT(N$1,0),"")</f>
        <v/>
      </c>
      <c r="AP618" s="46" t="str">
        <f>IF(O618&lt;&gt;"","-" &amp;TEXT(comp[[#This Row],[V]],"0.#") &amp;TEXT(O$1,0),"")</f>
        <v/>
      </c>
      <c r="AQ618" s="46" t="str">
        <f>IF(L618&lt;&gt;"","-" &amp;TEXT(comp[[#This Row],[Ti]],"0.#") &amp;TEXT(L$1,0),"")</f>
        <v>-8.5Ti</v>
      </c>
      <c r="AR618" s="46" t="str">
        <f>IF(P618&lt;&gt;"","-" &amp;TEXT(comp[[#This Row],[Mo]],"0.#") &amp;TEXT(P$1,0),"")</f>
        <v/>
      </c>
      <c r="AS618" s="46" t="str">
        <f>IF(Q618&lt;&gt;"","-" &amp;TEXT(comp[[#This Row],[C]],"0.##") &amp;TEXT(Q$1,0),"")</f>
        <v/>
      </c>
      <c r="AT618" s="46" t="str">
        <f>IF(R618&lt;&gt;"","-" &amp;TEXT(comp[[#This Row],[Zr]],"0.##") &amp;TEXT(R$1,0),"")</f>
        <v/>
      </c>
      <c r="AU618" s="46" t="str">
        <f>IF(S618&lt;&gt;"","-" &amp;TEXT(comp[[#This Row],[B]],"0.##") &amp;TEXT(S$1,0),"")</f>
        <v/>
      </c>
      <c r="AV618" s="46" t="str">
        <f>IF(T618&lt;&gt;"","-" &amp;TEXT(comp[[#This Row],[Ir]],"0.#") &amp;TEXT(T$1,0),"")</f>
        <v/>
      </c>
      <c r="AW618" s="46" t="str">
        <f>IF(U618&lt;&gt;"","-" &amp;TEXT(comp[[#This Row],[Re]],"0.#") &amp;TEXT(U$1,0),"")</f>
        <v/>
      </c>
      <c r="AX618" s="46" t="str">
        <f>IF(V618&lt;&gt;"","-" &amp;TEXT(comp[[#This Row],[Si]],"0.#") &amp;TEXT(V$1,0),"")</f>
        <v/>
      </c>
      <c r="AY618" s="46" t="str">
        <f>IF(W618&lt;&gt;"","-" &amp;TEXT(comp[[#This Row],[Fe]],"0.#") &amp;TEXT(W$1,0),"")</f>
        <v/>
      </c>
      <c r="AZ618" s="46" t="str">
        <f>IF(X618&lt;&gt;"","-" &amp;TEXT(comp[[#This Row],[Y]],"0.#") &amp;TEXT(X$1,0),"")</f>
        <v/>
      </c>
      <c r="BA618" s="46" t="str">
        <f>IF(Y618&lt;&gt;"","-" &amp;TEXT(comp[[#This Row],[Hf]],"0.#") &amp;TEXT(Y$1,0),"")</f>
        <v/>
      </c>
      <c r="BB618" s="46" t="str">
        <f>IF(Z618&lt;&gt;"","-" &amp;TEXT(comp[[#This Row],[Ge]],"0.#") &amp;TEXT(Z$1,0),"")</f>
        <v/>
      </c>
      <c r="BC618" s="46" t="str">
        <f>IF(AA618&lt;&gt;"","-" &amp;TEXT(comp[[#This Row],[Mn]],"0.#") &amp;TEXT(AA$1,0),"")</f>
        <v/>
      </c>
      <c r="BD618" s="46" t="str">
        <f>IF(AB618&lt;&gt;"","-" &amp;TEXT(comp[[#This Row],[Sc]],"0.#") &amp;TEXT(AB$1,0),"")</f>
        <v/>
      </c>
      <c r="BE618" s="46" t="str">
        <f>IF(AC618&lt;&gt;"","-" &amp;TEXT(comp[[#This Row],[Ru]],"0.#") &amp;TEXT(AC$1,0),"")</f>
        <v/>
      </c>
      <c r="BF618" s="46" t="str">
        <f>IF(AD618&lt;&gt;"","-" &amp;TEXT(comp[[#This Row],[Ce]],"0.#") &amp;TEXT(AD$1,0),"")</f>
        <v/>
      </c>
      <c r="BG618" s="46" t="str">
        <f>IF(AE618&lt;&gt;"","-" &amp;TEXT([1]comp!$AE618,"0.#") &amp;TEXT(AE$1,0),"")</f>
        <v/>
      </c>
      <c r="BH618" s="42" t="str">
        <f>[1]comp!$D618 &amp; [1]comp!$E618</f>
        <v>WEZenk, C. H., Neumeier, S., Stone, H. J. &amp; Göken, M. Mechanical properties and lattice misfit of γ/γ’ strengthened Co-base superalloys in the Co-W-Al-Ti quaternary system. Intermetallics 55, 28–39 (2014).</v>
      </c>
      <c r="BI618" s="70" t="str">
        <f t="shared" si="48"/>
        <v>Co-2.8Al-2.5W-8.5Ti</v>
      </c>
      <c r="BJ618" s="42" t="s">
        <v>1456</v>
      </c>
      <c r="BK618" t="str">
        <f t="shared" si="49"/>
        <v>-2.8Al-2.5W-8.5Ti</v>
      </c>
      <c r="BL618"/>
      <c r="BM618"/>
      <c r="BN618"/>
      <c r="BO618"/>
    </row>
    <row r="619" spans="1:67" s="44" customFormat="1" x14ac:dyDescent="0.3">
      <c r="A619" s="26" t="str">
        <f t="shared" si="51"/>
        <v>Co-4.2Al-3.7W-6.7Ti</v>
      </c>
      <c r="B619" s="38" t="s">
        <v>1484</v>
      </c>
      <c r="C619" s="38" t="s">
        <v>3194</v>
      </c>
      <c r="D619" s="37" t="s">
        <v>1123</v>
      </c>
      <c r="E619" s="31" t="s">
        <v>1112</v>
      </c>
      <c r="F619" s="31">
        <v>660</v>
      </c>
      <c r="G619" s="54">
        <f t="shared" si="52"/>
        <v>85.4</v>
      </c>
      <c r="H619" s="55"/>
      <c r="I619" s="55">
        <v>4.2</v>
      </c>
      <c r="J619" s="55"/>
      <c r="K619" s="55">
        <v>3.7</v>
      </c>
      <c r="L619" s="55">
        <v>6.7</v>
      </c>
      <c r="M619" s="55"/>
      <c r="N619" s="55"/>
      <c r="O619" s="55"/>
      <c r="P619" s="55"/>
      <c r="Q619" s="51"/>
      <c r="R619" s="51"/>
      <c r="S619" s="51"/>
      <c r="T619" s="55"/>
      <c r="U619" s="55"/>
      <c r="V619" s="55"/>
      <c r="W619" s="55"/>
      <c r="X619" s="55"/>
      <c r="Y619" s="55"/>
      <c r="Z619" s="55"/>
      <c r="AA619" s="55"/>
      <c r="AB619" s="55"/>
      <c r="AC619" s="55"/>
      <c r="AD619" s="55"/>
      <c r="AE619" s="55"/>
      <c r="AF619" s="31">
        <f t="shared" si="50"/>
        <v>8.7282190000000011</v>
      </c>
      <c r="AG619" s="31"/>
      <c r="AH619" s="31"/>
      <c r="AI619" s="46" t="s">
        <v>1</v>
      </c>
      <c r="AJ619" s="46" t="str">
        <f>IF(I619&lt;&gt;"","-" &amp;TEXT([1]comp!$I619,"0.#") &amp;TEXT(I$1,0),"")</f>
        <v>-4.2Al</v>
      </c>
      <c r="AK619" s="46" t="str">
        <f>IF(K619&lt;&gt;"","-" &amp;TEXT(comp[[#This Row],[W]],"0.#") &amp;TEXT(K$1,0),"")</f>
        <v>-3.7W</v>
      </c>
      <c r="AL619" s="46" t="str">
        <f>IF(H619&lt;&gt;"","-" &amp;TEXT(comp[[#This Row],[Ni]],"0.#") &amp;TEXT(H$1,0),"")</f>
        <v/>
      </c>
      <c r="AM619" s="46" t="str">
        <f>IF(J619&lt;&gt;"","-" &amp;TEXT(comp[[#This Row],[Cr]],"0.#") &amp;TEXT(J$1,0),"")</f>
        <v/>
      </c>
      <c r="AN619" s="46" t="str">
        <f>IF(M619&lt;&gt;"","-" &amp;TEXT(comp[[#This Row],[Ta]],"0.#") &amp;TEXT(M$1,0),"")</f>
        <v/>
      </c>
      <c r="AO619" s="46" t="str">
        <f>IF(N619&lt;&gt;"","-" &amp;TEXT(comp[[#This Row],[Nb]],"0.#") &amp;TEXT(N$1,0),"")</f>
        <v/>
      </c>
      <c r="AP619" s="46" t="str">
        <f>IF(O619&lt;&gt;"","-" &amp;TEXT(comp[[#This Row],[V]],"0.#") &amp;TEXT(O$1,0),"")</f>
        <v/>
      </c>
      <c r="AQ619" s="46" t="str">
        <f>IF(L619&lt;&gt;"","-" &amp;TEXT(comp[[#This Row],[Ti]],"0.#") &amp;TEXT(L$1,0),"")</f>
        <v>-6.7Ti</v>
      </c>
      <c r="AR619" s="46" t="str">
        <f>IF(P619&lt;&gt;"","-" &amp;TEXT(comp[[#This Row],[Mo]],"0.#") &amp;TEXT(P$1,0),"")</f>
        <v/>
      </c>
      <c r="AS619" s="46" t="str">
        <f>IF(Q619&lt;&gt;"","-" &amp;TEXT(comp[[#This Row],[C]],"0.##") &amp;TEXT(Q$1,0),"")</f>
        <v/>
      </c>
      <c r="AT619" s="46" t="str">
        <f>IF(R619&lt;&gt;"","-" &amp;TEXT(comp[[#This Row],[Zr]],"0.##") &amp;TEXT(R$1,0),"")</f>
        <v/>
      </c>
      <c r="AU619" s="46" t="str">
        <f>IF(S619&lt;&gt;"","-" &amp;TEXT(comp[[#This Row],[B]],"0.##") &amp;TEXT(S$1,0),"")</f>
        <v/>
      </c>
      <c r="AV619" s="46" t="str">
        <f>IF(T619&lt;&gt;"","-" &amp;TEXT(comp[[#This Row],[Ir]],"0.#") &amp;TEXT(T$1,0),"")</f>
        <v/>
      </c>
      <c r="AW619" s="46" t="str">
        <f>IF(U619&lt;&gt;"","-" &amp;TEXT(comp[[#This Row],[Re]],"0.#") &amp;TEXT(U$1,0),"")</f>
        <v/>
      </c>
      <c r="AX619" s="46" t="str">
        <f>IF(V619&lt;&gt;"","-" &amp;TEXT(comp[[#This Row],[Si]],"0.#") &amp;TEXT(V$1,0),"")</f>
        <v/>
      </c>
      <c r="AY619" s="46" t="str">
        <f>IF(W619&lt;&gt;"","-" &amp;TEXT(comp[[#This Row],[Fe]],"0.#") &amp;TEXT(W$1,0),"")</f>
        <v/>
      </c>
      <c r="AZ619" s="46" t="str">
        <f>IF(X619&lt;&gt;"","-" &amp;TEXT(comp[[#This Row],[Y]],"0.#") &amp;TEXT(X$1,0),"")</f>
        <v/>
      </c>
      <c r="BA619" s="46" t="str">
        <f>IF(Y619&lt;&gt;"","-" &amp;TEXT(comp[[#This Row],[Hf]],"0.#") &amp;TEXT(Y$1,0),"")</f>
        <v/>
      </c>
      <c r="BB619" s="46" t="str">
        <f>IF(Z619&lt;&gt;"","-" &amp;TEXT(comp[[#This Row],[Ge]],"0.#") &amp;TEXT(Z$1,0),"")</f>
        <v/>
      </c>
      <c r="BC619" s="46" t="str">
        <f>IF(AA619&lt;&gt;"","-" &amp;TEXT(comp[[#This Row],[Mn]],"0.#") &amp;TEXT(AA$1,0),"")</f>
        <v/>
      </c>
      <c r="BD619" s="46" t="str">
        <f>IF(AB619&lt;&gt;"","-" &amp;TEXT(comp[[#This Row],[Sc]],"0.#") &amp;TEXT(AB$1,0),"")</f>
        <v/>
      </c>
      <c r="BE619" s="46" t="str">
        <f>IF(AC619&lt;&gt;"","-" &amp;TEXT(comp[[#This Row],[Ru]],"0.#") &amp;TEXT(AC$1,0),"")</f>
        <v/>
      </c>
      <c r="BF619" s="46" t="str">
        <f>IF(AD619&lt;&gt;"","-" &amp;TEXT(comp[[#This Row],[Ce]],"0.#") &amp;TEXT(AD$1,0),"")</f>
        <v/>
      </c>
      <c r="BG619" s="46" t="str">
        <f>IF(AE619&lt;&gt;"","-" &amp;TEXT([1]comp!$AE619,"0.#") &amp;TEXT(AE$1,0),"")</f>
        <v/>
      </c>
      <c r="BH619" s="31" t="str">
        <f>[1]comp!$D619 &amp; [1]comp!$E619</f>
        <v>WD_BZenk, C. H., Neumeier, S., Stone, H. J. &amp; Göken, M. Mechanical properties and lattice misfit of γ/γ’ strengthened Co-base superalloys in the Co-W-Al-Ti quaternary system. Intermetallics 55, 28–39 (2014).</v>
      </c>
      <c r="BI619" s="73" t="str">
        <f t="shared" si="48"/>
        <v>Co-4.2Al-3.7W-6.7Ti</v>
      </c>
      <c r="BJ619" s="31" t="s">
        <v>1979</v>
      </c>
      <c r="BK619" t="str">
        <f t="shared" si="49"/>
        <v>-4.2Al-3.7W-6.7Ti</v>
      </c>
      <c r="BL619"/>
      <c r="BM619"/>
      <c r="BN619"/>
      <c r="BO619"/>
    </row>
    <row r="620" spans="1:67" s="44" customFormat="1" x14ac:dyDescent="0.3">
      <c r="A620" s="26" t="str">
        <f t="shared" si="51"/>
        <v>Co-4.5Al-4.1W-6.1Ti</v>
      </c>
      <c r="B620" s="38" t="s">
        <v>1484</v>
      </c>
      <c r="C620" s="38" t="s">
        <v>3195</v>
      </c>
      <c r="D620" s="37" t="s">
        <v>1116</v>
      </c>
      <c r="E620" s="31" t="s">
        <v>1112</v>
      </c>
      <c r="F620" s="31">
        <v>661</v>
      </c>
      <c r="G620" s="54">
        <f t="shared" si="52"/>
        <v>85.3</v>
      </c>
      <c r="H620" s="55"/>
      <c r="I620" s="55">
        <v>4.5</v>
      </c>
      <c r="J620" s="55"/>
      <c r="K620" s="55">
        <v>4.0999999999999996</v>
      </c>
      <c r="L620" s="55">
        <v>6.1</v>
      </c>
      <c r="M620" s="55"/>
      <c r="N620" s="55"/>
      <c r="O620" s="55"/>
      <c r="P620" s="55"/>
      <c r="Q620" s="51"/>
      <c r="R620" s="51"/>
      <c r="S620" s="51"/>
      <c r="T620" s="55"/>
      <c r="U620" s="55"/>
      <c r="V620" s="55"/>
      <c r="W620" s="55"/>
      <c r="X620" s="55"/>
      <c r="Y620" s="55"/>
      <c r="Z620" s="55"/>
      <c r="AA620" s="55"/>
      <c r="AB620" s="55"/>
      <c r="AC620" s="55"/>
      <c r="AD620" s="55"/>
      <c r="AE620" s="55"/>
      <c r="AF620" s="31">
        <f t="shared" si="50"/>
        <v>8.7773769999999995</v>
      </c>
      <c r="AG620" s="31"/>
      <c r="AH620" s="31"/>
      <c r="AI620" s="46" t="s">
        <v>1</v>
      </c>
      <c r="AJ620" s="46" t="str">
        <f>IF(I620&lt;&gt;"","-" &amp;TEXT([1]comp!$I620,"0.#") &amp;TEXT(I$1,0),"")</f>
        <v>-4.5Al</v>
      </c>
      <c r="AK620" s="46" t="str">
        <f>IF(K620&lt;&gt;"","-" &amp;TEXT(comp[[#This Row],[W]],"0.#") &amp;TEXT(K$1,0),"")</f>
        <v>-4.1W</v>
      </c>
      <c r="AL620" s="46" t="str">
        <f>IF(H620&lt;&gt;"","-" &amp;TEXT(comp[[#This Row],[Ni]],"0.#") &amp;TEXT(H$1,0),"")</f>
        <v/>
      </c>
      <c r="AM620" s="46" t="str">
        <f>IF(J620&lt;&gt;"","-" &amp;TEXT(comp[[#This Row],[Cr]],"0.#") &amp;TEXT(J$1,0),"")</f>
        <v/>
      </c>
      <c r="AN620" s="46" t="str">
        <f>IF(M620&lt;&gt;"","-" &amp;TEXT(comp[[#This Row],[Ta]],"0.#") &amp;TEXT(M$1,0),"")</f>
        <v/>
      </c>
      <c r="AO620" s="46" t="str">
        <f>IF(N620&lt;&gt;"","-" &amp;TEXT(comp[[#This Row],[Nb]],"0.#") &amp;TEXT(N$1,0),"")</f>
        <v/>
      </c>
      <c r="AP620" s="46" t="str">
        <f>IF(O620&lt;&gt;"","-" &amp;TEXT(comp[[#This Row],[V]],"0.#") &amp;TEXT(O$1,0),"")</f>
        <v/>
      </c>
      <c r="AQ620" s="46" t="str">
        <f>IF(L620&lt;&gt;"","-" &amp;TEXT(comp[[#This Row],[Ti]],"0.#") &amp;TEXT(L$1,0),"")</f>
        <v>-6.1Ti</v>
      </c>
      <c r="AR620" s="46" t="str">
        <f>IF(P620&lt;&gt;"","-" &amp;TEXT(comp[[#This Row],[Mo]],"0.#") &amp;TEXT(P$1,0),"")</f>
        <v/>
      </c>
      <c r="AS620" s="46" t="str">
        <f>IF(Q620&lt;&gt;"","-" &amp;TEXT(comp[[#This Row],[C]],"0.##") &amp;TEXT(Q$1,0),"")</f>
        <v/>
      </c>
      <c r="AT620" s="46" t="str">
        <f>IF(R620&lt;&gt;"","-" &amp;TEXT(comp[[#This Row],[Zr]],"0.##") &amp;TEXT(R$1,0),"")</f>
        <v/>
      </c>
      <c r="AU620" s="46" t="str">
        <f>IF(S620&lt;&gt;"","-" &amp;TEXT(comp[[#This Row],[B]],"0.##") &amp;TEXT(S$1,0),"")</f>
        <v/>
      </c>
      <c r="AV620" s="46" t="str">
        <f>IF(T620&lt;&gt;"","-" &amp;TEXT(comp[[#This Row],[Ir]],"0.#") &amp;TEXT(T$1,0),"")</f>
        <v/>
      </c>
      <c r="AW620" s="46" t="str">
        <f>IF(U620&lt;&gt;"","-" &amp;TEXT(comp[[#This Row],[Re]],"0.#") &amp;TEXT(U$1,0),"")</f>
        <v/>
      </c>
      <c r="AX620" s="46" t="str">
        <f>IF(V620&lt;&gt;"","-" &amp;TEXT(comp[[#This Row],[Si]],"0.#") &amp;TEXT(V$1,0),"")</f>
        <v/>
      </c>
      <c r="AY620" s="46" t="str">
        <f>IF(W620&lt;&gt;"","-" &amp;TEXT(comp[[#This Row],[Fe]],"0.#") &amp;TEXT(W$1,0),"")</f>
        <v/>
      </c>
      <c r="AZ620" s="46" t="str">
        <f>IF(X620&lt;&gt;"","-" &amp;TEXT(comp[[#This Row],[Y]],"0.#") &amp;TEXT(X$1,0),"")</f>
        <v/>
      </c>
      <c r="BA620" s="46" t="str">
        <f>IF(Y620&lt;&gt;"","-" &amp;TEXT(comp[[#This Row],[Hf]],"0.#") &amp;TEXT(Y$1,0),"")</f>
        <v/>
      </c>
      <c r="BB620" s="46" t="str">
        <f>IF(Z620&lt;&gt;"","-" &amp;TEXT(comp[[#This Row],[Ge]],"0.#") &amp;TEXT(Z$1,0),"")</f>
        <v/>
      </c>
      <c r="BC620" s="46" t="str">
        <f>IF(AA620&lt;&gt;"","-" &amp;TEXT(comp[[#This Row],[Mn]],"0.#") &amp;TEXT(AA$1,0),"")</f>
        <v/>
      </c>
      <c r="BD620" s="46" t="str">
        <f>IF(AB620&lt;&gt;"","-" &amp;TEXT(comp[[#This Row],[Sc]],"0.#") &amp;TEXT(AB$1,0),"")</f>
        <v/>
      </c>
      <c r="BE620" s="46" t="str">
        <f>IF(AC620&lt;&gt;"","-" &amp;TEXT(comp[[#This Row],[Ru]],"0.#") &amp;TEXT(AC$1,0),"")</f>
        <v/>
      </c>
      <c r="BF620" s="46" t="str">
        <f>IF(AD620&lt;&gt;"","-" &amp;TEXT(comp[[#This Row],[Ce]],"0.#") &amp;TEXT(AD$1,0),"")</f>
        <v/>
      </c>
      <c r="BG620" s="46" t="str">
        <f>IF(AE620&lt;&gt;"","-" &amp;TEXT([1]comp!$AE620,"0.#") &amp;TEXT(AE$1,0),"")</f>
        <v/>
      </c>
      <c r="BH620" s="31" t="str">
        <f>[1]comp!$D620 &amp; [1]comp!$E620</f>
        <v>WDZenk, C. H., Neumeier, S., Stone, H. J. &amp; Göken, M. Mechanical properties and lattice misfit of γ/γ’ strengthened Co-base superalloys in the Co-W-Al-Ti quaternary system. Intermetallics 55, 28–39 (2014).</v>
      </c>
      <c r="BI620" s="73" t="str">
        <f t="shared" si="48"/>
        <v>Co-4.5Al-4.1W-6.1Ti</v>
      </c>
      <c r="BJ620" s="31" t="s">
        <v>1453</v>
      </c>
      <c r="BK620" t="str">
        <f t="shared" si="49"/>
        <v>-4.5Al-4.1W-6.1Ti</v>
      </c>
      <c r="BL620"/>
      <c r="BM620"/>
      <c r="BN620"/>
      <c r="BO620"/>
    </row>
    <row r="621" spans="1:67" s="44" customFormat="1" x14ac:dyDescent="0.3">
      <c r="A621" s="26" t="str">
        <f t="shared" si="51"/>
        <v>Co-6.Al-5.5W-4.3Ti</v>
      </c>
      <c r="B621" s="30" t="s">
        <v>1483</v>
      </c>
      <c r="C621" s="30" t="s">
        <v>3196</v>
      </c>
      <c r="D621" s="34" t="s">
        <v>1124</v>
      </c>
      <c r="E621" s="28" t="s">
        <v>1112</v>
      </c>
      <c r="F621" s="28">
        <v>662</v>
      </c>
      <c r="G621" s="54">
        <f t="shared" si="52"/>
        <v>84.2</v>
      </c>
      <c r="H621" s="56"/>
      <c r="I621" s="56">
        <v>6</v>
      </c>
      <c r="J621" s="56"/>
      <c r="K621" s="56">
        <v>5.5</v>
      </c>
      <c r="L621" s="56">
        <v>4.3</v>
      </c>
      <c r="M621" s="56"/>
      <c r="N621" s="56"/>
      <c r="O621" s="56"/>
      <c r="P621" s="56"/>
      <c r="Q621" s="52"/>
      <c r="R621" s="52"/>
      <c r="S621" s="52"/>
      <c r="T621" s="56"/>
      <c r="U621" s="56"/>
      <c r="V621" s="56"/>
      <c r="W621" s="56"/>
      <c r="X621" s="56"/>
      <c r="Y621" s="56"/>
      <c r="Z621" s="56"/>
      <c r="AA621" s="56"/>
      <c r="AB621" s="56"/>
      <c r="AC621" s="56"/>
      <c r="AD621" s="56"/>
      <c r="AE621" s="56"/>
      <c r="AF621" s="28">
        <f t="shared" si="50"/>
        <v>8.9083510000000015</v>
      </c>
      <c r="AG621" s="28"/>
      <c r="AH621" s="28"/>
      <c r="AI621" s="46" t="s">
        <v>1</v>
      </c>
      <c r="AJ621" s="46" t="str">
        <f>IF(I621&lt;&gt;"","-" &amp;TEXT([1]comp!$I621,"0.#") &amp;TEXT(I$1,0),"")</f>
        <v>-6.Al</v>
      </c>
      <c r="AK621" s="46" t="str">
        <f>IF(K621&lt;&gt;"","-" &amp;TEXT(comp[[#This Row],[W]],"0.#") &amp;TEXT(K$1,0),"")</f>
        <v>-5.5W</v>
      </c>
      <c r="AL621" s="46" t="str">
        <f>IF(H621&lt;&gt;"","-" &amp;TEXT(comp[[#This Row],[Ni]],"0.#") &amp;TEXT(H$1,0),"")</f>
        <v/>
      </c>
      <c r="AM621" s="46" t="str">
        <f>IF(J621&lt;&gt;"","-" &amp;TEXT(comp[[#This Row],[Cr]],"0.#") &amp;TEXT(J$1,0),"")</f>
        <v/>
      </c>
      <c r="AN621" s="46" t="str">
        <f>IF(M621&lt;&gt;"","-" &amp;TEXT(comp[[#This Row],[Ta]],"0.#") &amp;TEXT(M$1,0),"")</f>
        <v/>
      </c>
      <c r="AO621" s="46" t="str">
        <f>IF(N621&lt;&gt;"","-" &amp;TEXT(comp[[#This Row],[Nb]],"0.#") &amp;TEXT(N$1,0),"")</f>
        <v/>
      </c>
      <c r="AP621" s="46" t="str">
        <f>IF(O621&lt;&gt;"","-" &amp;TEXT(comp[[#This Row],[V]],"0.#") &amp;TEXT(O$1,0),"")</f>
        <v/>
      </c>
      <c r="AQ621" s="46" t="str">
        <f>IF(L621&lt;&gt;"","-" &amp;TEXT(comp[[#This Row],[Ti]],"0.#") &amp;TEXT(L$1,0),"")</f>
        <v>-4.3Ti</v>
      </c>
      <c r="AR621" s="46" t="str">
        <f>IF(P621&lt;&gt;"","-" &amp;TEXT(comp[[#This Row],[Mo]],"0.#") &amp;TEXT(P$1,0),"")</f>
        <v/>
      </c>
      <c r="AS621" s="46" t="str">
        <f>IF(Q621&lt;&gt;"","-" &amp;TEXT(comp[[#This Row],[C]],"0.##") &amp;TEXT(Q$1,0),"")</f>
        <v/>
      </c>
      <c r="AT621" s="46" t="str">
        <f>IF(R621&lt;&gt;"","-" &amp;TEXT(comp[[#This Row],[Zr]],"0.##") &amp;TEXT(R$1,0),"")</f>
        <v/>
      </c>
      <c r="AU621" s="46" t="str">
        <f>IF(S621&lt;&gt;"","-" &amp;TEXT(comp[[#This Row],[B]],"0.##") &amp;TEXT(S$1,0),"")</f>
        <v/>
      </c>
      <c r="AV621" s="46" t="str">
        <f>IF(T621&lt;&gt;"","-" &amp;TEXT(comp[[#This Row],[Ir]],"0.#") &amp;TEXT(T$1,0),"")</f>
        <v/>
      </c>
      <c r="AW621" s="46" t="str">
        <f>IF(U621&lt;&gt;"","-" &amp;TEXT(comp[[#This Row],[Re]],"0.#") &amp;TEXT(U$1,0),"")</f>
        <v/>
      </c>
      <c r="AX621" s="46" t="str">
        <f>IF(V621&lt;&gt;"","-" &amp;TEXT(comp[[#This Row],[Si]],"0.#") &amp;TEXT(V$1,0),"")</f>
        <v/>
      </c>
      <c r="AY621" s="46" t="str">
        <f>IF(W621&lt;&gt;"","-" &amp;TEXT(comp[[#This Row],[Fe]],"0.#") &amp;TEXT(W$1,0),"")</f>
        <v/>
      </c>
      <c r="AZ621" s="46" t="str">
        <f>IF(X621&lt;&gt;"","-" &amp;TEXT(comp[[#This Row],[Y]],"0.#") &amp;TEXT(X$1,0),"")</f>
        <v/>
      </c>
      <c r="BA621" s="46" t="str">
        <f>IF(Y621&lt;&gt;"","-" &amp;TEXT(comp[[#This Row],[Hf]],"0.#") &amp;TEXT(Y$1,0),"")</f>
        <v/>
      </c>
      <c r="BB621" s="46" t="str">
        <f>IF(Z621&lt;&gt;"","-" &amp;TEXT(comp[[#This Row],[Ge]],"0.#") &amp;TEXT(Z$1,0),"")</f>
        <v/>
      </c>
      <c r="BC621" s="46" t="str">
        <f>IF(AA621&lt;&gt;"","-" &amp;TEXT(comp[[#This Row],[Mn]],"0.#") &amp;TEXT(AA$1,0),"")</f>
        <v/>
      </c>
      <c r="BD621" s="46" t="str">
        <f>IF(AB621&lt;&gt;"","-" &amp;TEXT(comp[[#This Row],[Sc]],"0.#") &amp;TEXT(AB$1,0),"")</f>
        <v/>
      </c>
      <c r="BE621" s="46" t="str">
        <f>IF(AC621&lt;&gt;"","-" &amp;TEXT(comp[[#This Row],[Ru]],"0.#") &amp;TEXT(AC$1,0),"")</f>
        <v/>
      </c>
      <c r="BF621" s="46" t="str">
        <f>IF(AD621&lt;&gt;"","-" &amp;TEXT(comp[[#This Row],[Ce]],"0.#") &amp;TEXT(AD$1,0),"")</f>
        <v/>
      </c>
      <c r="BG621" s="46" t="str">
        <f>IF(AE621&lt;&gt;"","-" &amp;TEXT([1]comp!$AE621,"0.#") &amp;TEXT(AE$1,0),"")</f>
        <v/>
      </c>
      <c r="BH621" s="28" t="str">
        <f>[1]comp!$D621 &amp; [1]comp!$E621</f>
        <v>WC_BZenk, C. H., Neumeier, S., Stone, H. J. &amp; Göken, M. Mechanical properties and lattice misfit of γ/γ’ strengthened Co-base superalloys in the Co-W-Al-Ti quaternary system. Intermetallics 55, 28–39 (2014).</v>
      </c>
      <c r="BI621" s="36" t="str">
        <f t="shared" si="48"/>
        <v>Co-6.Al-5.5W-4.3Ti</v>
      </c>
      <c r="BJ621" s="28" t="s">
        <v>1978</v>
      </c>
      <c r="BK621" t="str">
        <f t="shared" si="49"/>
        <v>-6.Al-5.5W-4.3Ti</v>
      </c>
      <c r="BL621"/>
      <c r="BM621"/>
      <c r="BN621"/>
      <c r="BO621"/>
    </row>
    <row r="622" spans="1:67" s="44" customFormat="1" x14ac:dyDescent="0.3">
      <c r="A622" s="26" t="str">
        <f t="shared" si="51"/>
        <v>Co-7.Al-6.1W-3.7Ti</v>
      </c>
      <c r="B622" s="30" t="s">
        <v>1483</v>
      </c>
      <c r="C622" s="30" t="s">
        <v>3197</v>
      </c>
      <c r="D622" s="34" t="s">
        <v>1115</v>
      </c>
      <c r="E622" s="28" t="s">
        <v>1112</v>
      </c>
      <c r="F622" s="28">
        <v>663</v>
      </c>
      <c r="G622" s="54">
        <f t="shared" si="52"/>
        <v>83.2</v>
      </c>
      <c r="H622" s="56"/>
      <c r="I622" s="56">
        <v>7</v>
      </c>
      <c r="J622" s="56"/>
      <c r="K622" s="56">
        <v>6.1</v>
      </c>
      <c r="L622" s="56">
        <v>3.7</v>
      </c>
      <c r="M622" s="56"/>
      <c r="N622" s="56"/>
      <c r="O622" s="56"/>
      <c r="P622" s="56"/>
      <c r="Q622" s="52"/>
      <c r="R622" s="52"/>
      <c r="S622" s="52"/>
      <c r="T622" s="56"/>
      <c r="U622" s="56"/>
      <c r="V622" s="56"/>
      <c r="W622" s="56"/>
      <c r="X622" s="56"/>
      <c r="Y622" s="56"/>
      <c r="Z622" s="56"/>
      <c r="AA622" s="56"/>
      <c r="AB622" s="56"/>
      <c r="AC622" s="56"/>
      <c r="AD622" s="56"/>
      <c r="AE622" s="56"/>
      <c r="AF622" s="28">
        <f t="shared" si="50"/>
        <v>8.9348089999999996</v>
      </c>
      <c r="AG622" s="28"/>
      <c r="AH622" s="28"/>
      <c r="AI622" s="46" t="s">
        <v>1</v>
      </c>
      <c r="AJ622" s="46" t="str">
        <f>IF(I622&lt;&gt;"","-" &amp;TEXT([1]comp!$I622,"0.#") &amp;TEXT(I$1,0),"")</f>
        <v>-7.Al</v>
      </c>
      <c r="AK622" s="46" t="str">
        <f>IF(K622&lt;&gt;"","-" &amp;TEXT(comp[[#This Row],[W]],"0.#") &amp;TEXT(K$1,0),"")</f>
        <v>-6.1W</v>
      </c>
      <c r="AL622" s="46" t="str">
        <f>IF(H622&lt;&gt;"","-" &amp;TEXT(comp[[#This Row],[Ni]],"0.#") &amp;TEXT(H$1,0),"")</f>
        <v/>
      </c>
      <c r="AM622" s="46" t="str">
        <f>IF(J622&lt;&gt;"","-" &amp;TEXT(comp[[#This Row],[Cr]],"0.#") &amp;TEXT(J$1,0),"")</f>
        <v/>
      </c>
      <c r="AN622" s="46" t="str">
        <f>IF(M622&lt;&gt;"","-" &amp;TEXT(comp[[#This Row],[Ta]],"0.#") &amp;TEXT(M$1,0),"")</f>
        <v/>
      </c>
      <c r="AO622" s="46" t="str">
        <f>IF(N622&lt;&gt;"","-" &amp;TEXT(comp[[#This Row],[Nb]],"0.#") &amp;TEXT(N$1,0),"")</f>
        <v/>
      </c>
      <c r="AP622" s="46" t="str">
        <f>IF(O622&lt;&gt;"","-" &amp;TEXT(comp[[#This Row],[V]],"0.#") &amp;TEXT(O$1,0),"")</f>
        <v/>
      </c>
      <c r="AQ622" s="46" t="str">
        <f>IF(L622&lt;&gt;"","-" &amp;TEXT(comp[[#This Row],[Ti]],"0.#") &amp;TEXT(L$1,0),"")</f>
        <v>-3.7Ti</v>
      </c>
      <c r="AR622" s="46" t="str">
        <f>IF(P622&lt;&gt;"","-" &amp;TEXT(comp[[#This Row],[Mo]],"0.#") &amp;TEXT(P$1,0),"")</f>
        <v/>
      </c>
      <c r="AS622" s="46" t="str">
        <f>IF(Q622&lt;&gt;"","-" &amp;TEXT(comp[[#This Row],[C]],"0.##") &amp;TEXT(Q$1,0),"")</f>
        <v/>
      </c>
      <c r="AT622" s="46" t="str">
        <f>IF(R622&lt;&gt;"","-" &amp;TEXT(comp[[#This Row],[Zr]],"0.##") &amp;TEXT(R$1,0),"")</f>
        <v/>
      </c>
      <c r="AU622" s="46" t="str">
        <f>IF(S622&lt;&gt;"","-" &amp;TEXT(comp[[#This Row],[B]],"0.##") &amp;TEXT(S$1,0),"")</f>
        <v/>
      </c>
      <c r="AV622" s="46" t="str">
        <f>IF(T622&lt;&gt;"","-" &amp;TEXT(comp[[#This Row],[Ir]],"0.#") &amp;TEXT(T$1,0),"")</f>
        <v/>
      </c>
      <c r="AW622" s="46" t="str">
        <f>IF(U622&lt;&gt;"","-" &amp;TEXT(comp[[#This Row],[Re]],"0.#") &amp;TEXT(U$1,0),"")</f>
        <v/>
      </c>
      <c r="AX622" s="46" t="str">
        <f>IF(V622&lt;&gt;"","-" &amp;TEXT(comp[[#This Row],[Si]],"0.#") &amp;TEXT(V$1,0),"")</f>
        <v/>
      </c>
      <c r="AY622" s="46" t="str">
        <f>IF(W622&lt;&gt;"","-" &amp;TEXT(comp[[#This Row],[Fe]],"0.#") &amp;TEXT(W$1,0),"")</f>
        <v/>
      </c>
      <c r="AZ622" s="46" t="str">
        <f>IF(X622&lt;&gt;"","-" &amp;TEXT(comp[[#This Row],[Y]],"0.#") &amp;TEXT(X$1,0),"")</f>
        <v/>
      </c>
      <c r="BA622" s="46" t="str">
        <f>IF(Y622&lt;&gt;"","-" &amp;TEXT(comp[[#This Row],[Hf]],"0.#") &amp;TEXT(Y$1,0),"")</f>
        <v/>
      </c>
      <c r="BB622" s="46" t="str">
        <f>IF(Z622&lt;&gt;"","-" &amp;TEXT(comp[[#This Row],[Ge]],"0.#") &amp;TEXT(Z$1,0),"")</f>
        <v/>
      </c>
      <c r="BC622" s="46" t="str">
        <f>IF(AA622&lt;&gt;"","-" &amp;TEXT(comp[[#This Row],[Mn]],"0.#") &amp;TEXT(AA$1,0),"")</f>
        <v/>
      </c>
      <c r="BD622" s="46" t="str">
        <f>IF(AB622&lt;&gt;"","-" &amp;TEXT(comp[[#This Row],[Sc]],"0.#") &amp;TEXT(AB$1,0),"")</f>
        <v/>
      </c>
      <c r="BE622" s="46" t="str">
        <f>IF(AC622&lt;&gt;"","-" &amp;TEXT(comp[[#This Row],[Ru]],"0.#") &amp;TEXT(AC$1,0),"")</f>
        <v/>
      </c>
      <c r="BF622" s="46" t="str">
        <f>IF(AD622&lt;&gt;"","-" &amp;TEXT(comp[[#This Row],[Ce]],"0.#") &amp;TEXT(AD$1,0),"")</f>
        <v/>
      </c>
      <c r="BG622" s="46" t="str">
        <f>IF(AE622&lt;&gt;"","-" &amp;TEXT([1]comp!$AE622,"0.#") &amp;TEXT(AE$1,0),"")</f>
        <v/>
      </c>
      <c r="BH622" s="28" t="str">
        <f>[1]comp!$D622 &amp; [1]comp!$E622</f>
        <v>WCZenk, C. H., Neumeier, S., Stone, H. J. &amp; Göken, M. Mechanical properties and lattice misfit of γ/γ’ strengthened Co-base superalloys in the Co-W-Al-Ti quaternary system. Intermetallics 55, 28–39 (2014).</v>
      </c>
      <c r="BI622" s="36" t="str">
        <f t="shared" si="48"/>
        <v>Co-7.Al-6.1W-3.7Ti</v>
      </c>
      <c r="BJ622" s="28" t="s">
        <v>1446</v>
      </c>
      <c r="BK622" t="str">
        <f t="shared" si="49"/>
        <v>-7.Al-6.1W-3.7Ti</v>
      </c>
      <c r="BL622"/>
      <c r="BM622"/>
      <c r="BN622"/>
      <c r="BO622"/>
    </row>
    <row r="623" spans="1:67" s="44" customFormat="1" x14ac:dyDescent="0.3">
      <c r="A623" s="26" t="str">
        <f t="shared" si="51"/>
        <v>Co-7.5Al-6.8W-2.3Ti</v>
      </c>
      <c r="B623" s="30" t="s">
        <v>1483</v>
      </c>
      <c r="C623" s="30" t="s">
        <v>3198</v>
      </c>
      <c r="D623" s="34" t="s">
        <v>1122</v>
      </c>
      <c r="E623" s="28" t="s">
        <v>1112</v>
      </c>
      <c r="F623" s="28">
        <v>664</v>
      </c>
      <c r="G623" s="54">
        <f t="shared" si="52"/>
        <v>83.4</v>
      </c>
      <c r="H623" s="56"/>
      <c r="I623" s="56">
        <v>7.5</v>
      </c>
      <c r="J623" s="56"/>
      <c r="K623" s="56">
        <v>6.8</v>
      </c>
      <c r="L623" s="56">
        <v>2.2999999999999998</v>
      </c>
      <c r="M623" s="56"/>
      <c r="N623" s="56"/>
      <c r="O623" s="56"/>
      <c r="P623" s="56"/>
      <c r="Q623" s="52"/>
      <c r="R623" s="52"/>
      <c r="S623" s="52"/>
      <c r="T623" s="56"/>
      <c r="U623" s="56"/>
      <c r="V623" s="56"/>
      <c r="W623" s="56"/>
      <c r="X623" s="56"/>
      <c r="Y623" s="56"/>
      <c r="Z623" s="56"/>
      <c r="AA623" s="56"/>
      <c r="AB623" s="56"/>
      <c r="AC623" s="56"/>
      <c r="AD623" s="56"/>
      <c r="AE623" s="56"/>
      <c r="AF623" s="28">
        <f t="shared" si="50"/>
        <v>9.0377609999999997</v>
      </c>
      <c r="AG623" s="28"/>
      <c r="AH623" s="28"/>
      <c r="AI623" s="46" t="s">
        <v>1</v>
      </c>
      <c r="AJ623" s="46" t="str">
        <f>IF(I623&lt;&gt;"","-" &amp;TEXT([1]comp!$I623,"0.#") &amp;TEXT(I$1,0),"")</f>
        <v>-7.5Al</v>
      </c>
      <c r="AK623" s="46" t="str">
        <f>IF(K623&lt;&gt;"","-" &amp;TEXT(comp[[#This Row],[W]],"0.#") &amp;TEXT(K$1,0),"")</f>
        <v>-6.8W</v>
      </c>
      <c r="AL623" s="46" t="str">
        <f>IF(H623&lt;&gt;"","-" &amp;TEXT(comp[[#This Row],[Ni]],"0.#") &amp;TEXT(H$1,0),"")</f>
        <v/>
      </c>
      <c r="AM623" s="46" t="str">
        <f>IF(J623&lt;&gt;"","-" &amp;TEXT(comp[[#This Row],[Cr]],"0.#") &amp;TEXT(J$1,0),"")</f>
        <v/>
      </c>
      <c r="AN623" s="46" t="str">
        <f>IF(M623&lt;&gt;"","-" &amp;TEXT(comp[[#This Row],[Ta]],"0.#") &amp;TEXT(M$1,0),"")</f>
        <v/>
      </c>
      <c r="AO623" s="46" t="str">
        <f>IF(N623&lt;&gt;"","-" &amp;TEXT(comp[[#This Row],[Nb]],"0.#") &amp;TEXT(N$1,0),"")</f>
        <v/>
      </c>
      <c r="AP623" s="46" t="str">
        <f>IF(O623&lt;&gt;"","-" &amp;TEXT(comp[[#This Row],[V]],"0.#") &amp;TEXT(O$1,0),"")</f>
        <v/>
      </c>
      <c r="AQ623" s="46" t="str">
        <f>IF(L623&lt;&gt;"","-" &amp;TEXT(comp[[#This Row],[Ti]],"0.#") &amp;TEXT(L$1,0),"")</f>
        <v>-2.3Ti</v>
      </c>
      <c r="AR623" s="46" t="str">
        <f>IF(P623&lt;&gt;"","-" &amp;TEXT(comp[[#This Row],[Mo]],"0.#") &amp;TEXT(P$1,0),"")</f>
        <v/>
      </c>
      <c r="AS623" s="46" t="str">
        <f>IF(Q623&lt;&gt;"","-" &amp;TEXT(comp[[#This Row],[C]],"0.##") &amp;TEXT(Q$1,0),"")</f>
        <v/>
      </c>
      <c r="AT623" s="46" t="str">
        <f>IF(R623&lt;&gt;"","-" &amp;TEXT(comp[[#This Row],[Zr]],"0.##") &amp;TEXT(R$1,0),"")</f>
        <v/>
      </c>
      <c r="AU623" s="46" t="str">
        <f>IF(S623&lt;&gt;"","-" &amp;TEXT(comp[[#This Row],[B]],"0.##") &amp;TEXT(S$1,0),"")</f>
        <v/>
      </c>
      <c r="AV623" s="46" t="str">
        <f>IF(T623&lt;&gt;"","-" &amp;TEXT(comp[[#This Row],[Ir]],"0.#") &amp;TEXT(T$1,0),"")</f>
        <v/>
      </c>
      <c r="AW623" s="46" t="str">
        <f>IF(U623&lt;&gt;"","-" &amp;TEXT(comp[[#This Row],[Re]],"0.#") &amp;TEXT(U$1,0),"")</f>
        <v/>
      </c>
      <c r="AX623" s="46" t="str">
        <f>IF(V623&lt;&gt;"","-" &amp;TEXT(comp[[#This Row],[Si]],"0.#") &amp;TEXT(V$1,0),"")</f>
        <v/>
      </c>
      <c r="AY623" s="46" t="str">
        <f>IF(W623&lt;&gt;"","-" &amp;TEXT(comp[[#This Row],[Fe]],"0.#") &amp;TEXT(W$1,0),"")</f>
        <v/>
      </c>
      <c r="AZ623" s="46" t="str">
        <f>IF(X623&lt;&gt;"","-" &amp;TEXT(comp[[#This Row],[Y]],"0.#") &amp;TEXT(X$1,0),"")</f>
        <v/>
      </c>
      <c r="BA623" s="46" t="str">
        <f>IF(Y623&lt;&gt;"","-" &amp;TEXT(comp[[#This Row],[Hf]],"0.#") &amp;TEXT(Y$1,0),"")</f>
        <v/>
      </c>
      <c r="BB623" s="46" t="str">
        <f>IF(Z623&lt;&gt;"","-" &amp;TEXT(comp[[#This Row],[Ge]],"0.#") &amp;TEXT(Z$1,0),"")</f>
        <v/>
      </c>
      <c r="BC623" s="46" t="str">
        <f>IF(AA623&lt;&gt;"","-" &amp;TEXT(comp[[#This Row],[Mn]],"0.#") &amp;TEXT(AA$1,0),"")</f>
        <v/>
      </c>
      <c r="BD623" s="46" t="str">
        <f>IF(AB623&lt;&gt;"","-" &amp;TEXT(comp[[#This Row],[Sc]],"0.#") &amp;TEXT(AB$1,0),"")</f>
        <v/>
      </c>
      <c r="BE623" s="46" t="str">
        <f>IF(AC623&lt;&gt;"","-" &amp;TEXT(comp[[#This Row],[Ru]],"0.#") &amp;TEXT(AC$1,0),"")</f>
        <v/>
      </c>
      <c r="BF623" s="46" t="str">
        <f>IF(AD623&lt;&gt;"","-" &amp;TEXT(comp[[#This Row],[Ce]],"0.#") &amp;TEXT(AD$1,0),"")</f>
        <v/>
      </c>
      <c r="BG623" s="46" t="str">
        <f>IF(AE623&lt;&gt;"","-" &amp;TEXT([1]comp!$AE623,"0.#") &amp;TEXT(AE$1,0),"")</f>
        <v/>
      </c>
      <c r="BH623" s="28" t="str">
        <f>[1]comp!$D623 &amp; [1]comp!$E623</f>
        <v>WB_BZenk, C. H., Neumeier, S., Stone, H. J. &amp; Göken, M. Mechanical properties and lattice misfit of γ/γ’ strengthened Co-base superalloys in the Co-W-Al-Ti quaternary system. Intermetallics 55, 28–39 (2014).</v>
      </c>
      <c r="BI623" s="36" t="str">
        <f t="shared" si="48"/>
        <v>Co-7.5Al-6.8W-2.3Ti</v>
      </c>
      <c r="BJ623" s="28" t="s">
        <v>1977</v>
      </c>
      <c r="BK623" t="str">
        <f t="shared" si="49"/>
        <v>-7.5Al-6.8W-2.3Ti</v>
      </c>
      <c r="BL623"/>
      <c r="BM623"/>
      <c r="BN623"/>
      <c r="BO623"/>
    </row>
    <row r="624" spans="1:67" s="44" customFormat="1" x14ac:dyDescent="0.3">
      <c r="A624" s="26" t="str">
        <f t="shared" si="51"/>
        <v>Co-8.4Al-7.5W-1.9Ti</v>
      </c>
      <c r="B624" s="30" t="s">
        <v>1483</v>
      </c>
      <c r="C624" s="30" t="s">
        <v>3199</v>
      </c>
      <c r="D624" s="34" t="s">
        <v>1114</v>
      </c>
      <c r="E624" s="28" t="s">
        <v>1112</v>
      </c>
      <c r="F624" s="28">
        <v>665</v>
      </c>
      <c r="G624" s="54">
        <f t="shared" si="52"/>
        <v>82.2</v>
      </c>
      <c r="H624" s="56"/>
      <c r="I624" s="56">
        <v>8.4</v>
      </c>
      <c r="J624" s="56"/>
      <c r="K624" s="56">
        <v>7.5</v>
      </c>
      <c r="L624" s="56">
        <v>1.9</v>
      </c>
      <c r="M624" s="56"/>
      <c r="N624" s="56"/>
      <c r="O624" s="56"/>
      <c r="P624" s="56"/>
      <c r="Q624" s="52"/>
      <c r="R624" s="52"/>
      <c r="S624" s="52"/>
      <c r="T624" s="56"/>
      <c r="U624" s="56"/>
      <c r="V624" s="56"/>
      <c r="W624" s="56"/>
      <c r="X624" s="56"/>
      <c r="Y624" s="56"/>
      <c r="Z624" s="56"/>
      <c r="AA624" s="56"/>
      <c r="AB624" s="56"/>
      <c r="AC624" s="56"/>
      <c r="AD624" s="56"/>
      <c r="AE624" s="56"/>
      <c r="AF624" s="28">
        <f t="shared" si="50"/>
        <v>9.0719829999999995</v>
      </c>
      <c r="AG624" s="28"/>
      <c r="AH624" s="28"/>
      <c r="AI624" s="46" t="s">
        <v>1</v>
      </c>
      <c r="AJ624" s="46" t="str">
        <f>IF(I624&lt;&gt;"","-" &amp;TEXT([1]comp!$I624,"0.#") &amp;TEXT(I$1,0),"")</f>
        <v>-8.4Al</v>
      </c>
      <c r="AK624" s="46" t="str">
        <f>IF(K624&lt;&gt;"","-" &amp;TEXT(comp[[#This Row],[W]],"0.#") &amp;TEXT(K$1,0),"")</f>
        <v>-7.5W</v>
      </c>
      <c r="AL624" s="46" t="str">
        <f>IF(H624&lt;&gt;"","-" &amp;TEXT(comp[[#This Row],[Ni]],"0.#") &amp;TEXT(H$1,0),"")</f>
        <v/>
      </c>
      <c r="AM624" s="46" t="str">
        <f>IF(J624&lt;&gt;"","-" &amp;TEXT(comp[[#This Row],[Cr]],"0.#") &amp;TEXT(J$1,0),"")</f>
        <v/>
      </c>
      <c r="AN624" s="46" t="str">
        <f>IF(M624&lt;&gt;"","-" &amp;TEXT(comp[[#This Row],[Ta]],"0.#") &amp;TEXT(M$1,0),"")</f>
        <v/>
      </c>
      <c r="AO624" s="46" t="str">
        <f>IF(N624&lt;&gt;"","-" &amp;TEXT(comp[[#This Row],[Nb]],"0.#") &amp;TEXT(N$1,0),"")</f>
        <v/>
      </c>
      <c r="AP624" s="46" t="str">
        <f>IF(O624&lt;&gt;"","-" &amp;TEXT(comp[[#This Row],[V]],"0.#") &amp;TEXT(O$1,0),"")</f>
        <v/>
      </c>
      <c r="AQ624" s="46" t="str">
        <f>IF(L624&lt;&gt;"","-" &amp;TEXT(comp[[#This Row],[Ti]],"0.#") &amp;TEXT(L$1,0),"")</f>
        <v>-1.9Ti</v>
      </c>
      <c r="AR624" s="46" t="str">
        <f>IF(P624&lt;&gt;"","-" &amp;TEXT(comp[[#This Row],[Mo]],"0.#") &amp;TEXT(P$1,0),"")</f>
        <v/>
      </c>
      <c r="AS624" s="46" t="str">
        <f>IF(Q624&lt;&gt;"","-" &amp;TEXT(comp[[#This Row],[C]],"0.##") &amp;TEXT(Q$1,0),"")</f>
        <v/>
      </c>
      <c r="AT624" s="46" t="str">
        <f>IF(R624&lt;&gt;"","-" &amp;TEXT(comp[[#This Row],[Zr]],"0.##") &amp;TEXT(R$1,0),"")</f>
        <v/>
      </c>
      <c r="AU624" s="46" t="str">
        <f>IF(S624&lt;&gt;"","-" &amp;TEXT(comp[[#This Row],[B]],"0.##") &amp;TEXT(S$1,0),"")</f>
        <v/>
      </c>
      <c r="AV624" s="46" t="str">
        <f>IF(T624&lt;&gt;"","-" &amp;TEXT(comp[[#This Row],[Ir]],"0.#") &amp;TEXT(T$1,0),"")</f>
        <v/>
      </c>
      <c r="AW624" s="46" t="str">
        <f>IF(U624&lt;&gt;"","-" &amp;TEXT(comp[[#This Row],[Re]],"0.#") &amp;TEXT(U$1,0),"")</f>
        <v/>
      </c>
      <c r="AX624" s="46" t="str">
        <f>IF(V624&lt;&gt;"","-" &amp;TEXT(comp[[#This Row],[Si]],"0.#") &amp;TEXT(V$1,0),"")</f>
        <v/>
      </c>
      <c r="AY624" s="46" t="str">
        <f>IF(W624&lt;&gt;"","-" &amp;TEXT(comp[[#This Row],[Fe]],"0.#") &amp;TEXT(W$1,0),"")</f>
        <v/>
      </c>
      <c r="AZ624" s="46" t="str">
        <f>IF(X624&lt;&gt;"","-" &amp;TEXT(comp[[#This Row],[Y]],"0.#") &amp;TEXT(X$1,0),"")</f>
        <v/>
      </c>
      <c r="BA624" s="46" t="str">
        <f>IF(Y624&lt;&gt;"","-" &amp;TEXT(comp[[#This Row],[Hf]],"0.#") &amp;TEXT(Y$1,0),"")</f>
        <v/>
      </c>
      <c r="BB624" s="46" t="str">
        <f>IF(Z624&lt;&gt;"","-" &amp;TEXT(comp[[#This Row],[Ge]],"0.#") &amp;TEXT(Z$1,0),"")</f>
        <v/>
      </c>
      <c r="BC624" s="46" t="str">
        <f>IF(AA624&lt;&gt;"","-" &amp;TEXT(comp[[#This Row],[Mn]],"0.#") &amp;TEXT(AA$1,0),"")</f>
        <v/>
      </c>
      <c r="BD624" s="46" t="str">
        <f>IF(AB624&lt;&gt;"","-" &amp;TEXT(comp[[#This Row],[Sc]],"0.#") &amp;TEXT(AB$1,0),"")</f>
        <v/>
      </c>
      <c r="BE624" s="46" t="str">
        <f>IF(AC624&lt;&gt;"","-" &amp;TEXT(comp[[#This Row],[Ru]],"0.#") &amp;TEXT(AC$1,0),"")</f>
        <v/>
      </c>
      <c r="BF624" s="46" t="str">
        <f>IF(AD624&lt;&gt;"","-" &amp;TEXT(comp[[#This Row],[Ce]],"0.#") &amp;TEXT(AD$1,0),"")</f>
        <v/>
      </c>
      <c r="BG624" s="46" t="str">
        <f>IF(AE624&lt;&gt;"","-" &amp;TEXT([1]comp!$AE624,"0.#") &amp;TEXT(AE$1,0),"")</f>
        <v/>
      </c>
      <c r="BH624" s="28" t="str">
        <f>[1]comp!$D624 &amp; [1]comp!$E624</f>
        <v>WBZenk, C. H., Neumeier, S., Stone, H. J. &amp; Göken, M. Mechanical properties and lattice misfit of γ/γ’ strengthened Co-base superalloys in the Co-W-Al-Ti quaternary system. Intermetallics 55, 28–39 (2014).</v>
      </c>
      <c r="BI624" s="36" t="str">
        <f t="shared" si="48"/>
        <v>Co-8.4Al-7.5W-1.9Ti</v>
      </c>
      <c r="BJ624" s="28" t="s">
        <v>1443</v>
      </c>
      <c r="BK624" t="str">
        <f t="shared" si="49"/>
        <v>-8.4Al-7.5W-1.9Ti</v>
      </c>
      <c r="BL624"/>
      <c r="BM624"/>
      <c r="BN624"/>
      <c r="BO624"/>
    </row>
    <row r="625" spans="1:67" s="44" customFormat="1" x14ac:dyDescent="0.3">
      <c r="A625" s="26" t="str">
        <f t="shared" si="51"/>
        <v>Co-9.9Al-8.8W</v>
      </c>
      <c r="B625" s="38" t="s">
        <v>1484</v>
      </c>
      <c r="C625" s="38" t="s">
        <v>3200</v>
      </c>
      <c r="D625" s="37" t="s">
        <v>1113</v>
      </c>
      <c r="E625" s="31" t="s">
        <v>1112</v>
      </c>
      <c r="F625" s="31">
        <v>666</v>
      </c>
      <c r="G625" s="54">
        <f t="shared" si="52"/>
        <v>81.3</v>
      </c>
      <c r="H625" s="55"/>
      <c r="I625" s="55">
        <v>9.9</v>
      </c>
      <c r="J625" s="55"/>
      <c r="K625" s="55">
        <v>8.8000000000000007</v>
      </c>
      <c r="L625" s="55"/>
      <c r="M625" s="55"/>
      <c r="N625" s="55"/>
      <c r="O625" s="55"/>
      <c r="P625" s="55"/>
      <c r="Q625" s="51"/>
      <c r="R625" s="51"/>
      <c r="S625" s="51"/>
      <c r="T625" s="55"/>
      <c r="U625" s="55"/>
      <c r="V625" s="55"/>
      <c r="W625" s="55"/>
      <c r="X625" s="55"/>
      <c r="Y625" s="55"/>
      <c r="Z625" s="55"/>
      <c r="AA625" s="55"/>
      <c r="AB625" s="55"/>
      <c r="AC625" s="55"/>
      <c r="AD625" s="55"/>
      <c r="AE625" s="55"/>
      <c r="AF625" s="31">
        <f t="shared" si="50"/>
        <v>9.197000000000001</v>
      </c>
      <c r="AG625" s="31"/>
      <c r="AH625" s="31"/>
      <c r="AI625" s="46" t="s">
        <v>1</v>
      </c>
      <c r="AJ625" s="46" t="str">
        <f>IF(I625&lt;&gt;"","-" &amp;TEXT([1]comp!$I625,"0.#") &amp;TEXT(I$1,0),"")</f>
        <v>-9.9Al</v>
      </c>
      <c r="AK625" s="46" t="str">
        <f>IF(K625&lt;&gt;"","-" &amp;TEXT(comp[[#This Row],[W]],"0.#") &amp;TEXT(K$1,0),"")</f>
        <v>-8.8W</v>
      </c>
      <c r="AL625" s="46" t="str">
        <f>IF(H625&lt;&gt;"","-" &amp;TEXT(comp[[#This Row],[Ni]],"0.#") &amp;TEXT(H$1,0),"")</f>
        <v/>
      </c>
      <c r="AM625" s="46" t="str">
        <f>IF(J625&lt;&gt;"","-" &amp;TEXT(comp[[#This Row],[Cr]],"0.#") &amp;TEXT(J$1,0),"")</f>
        <v/>
      </c>
      <c r="AN625" s="46" t="str">
        <f>IF(M625&lt;&gt;"","-" &amp;TEXT(comp[[#This Row],[Ta]],"0.#") &amp;TEXT(M$1,0),"")</f>
        <v/>
      </c>
      <c r="AO625" s="46" t="str">
        <f>IF(N625&lt;&gt;"","-" &amp;TEXT(comp[[#This Row],[Nb]],"0.#") &amp;TEXT(N$1,0),"")</f>
        <v/>
      </c>
      <c r="AP625" s="46" t="str">
        <f>IF(O625&lt;&gt;"","-" &amp;TEXT(comp[[#This Row],[V]],"0.#") &amp;TEXT(O$1,0),"")</f>
        <v/>
      </c>
      <c r="AQ625" s="46" t="str">
        <f>IF(L625&lt;&gt;"","-" &amp;TEXT(comp[[#This Row],[Ti]],"0.#") &amp;TEXT(L$1,0),"")</f>
        <v/>
      </c>
      <c r="AR625" s="46" t="str">
        <f>IF(P625&lt;&gt;"","-" &amp;TEXT(comp[[#This Row],[Mo]],"0.#") &amp;TEXT(P$1,0),"")</f>
        <v/>
      </c>
      <c r="AS625" s="46" t="str">
        <f>IF(Q625&lt;&gt;"","-" &amp;TEXT(comp[[#This Row],[C]],"0.##") &amp;TEXT(Q$1,0),"")</f>
        <v/>
      </c>
      <c r="AT625" s="46" t="str">
        <f>IF(R625&lt;&gt;"","-" &amp;TEXT(comp[[#This Row],[Zr]],"0.##") &amp;TEXT(R$1,0),"")</f>
        <v/>
      </c>
      <c r="AU625" s="46" t="str">
        <f>IF(S625&lt;&gt;"","-" &amp;TEXT(comp[[#This Row],[B]],"0.##") &amp;TEXT(S$1,0),"")</f>
        <v/>
      </c>
      <c r="AV625" s="46" t="str">
        <f>IF(T625&lt;&gt;"","-" &amp;TEXT(comp[[#This Row],[Ir]],"0.#") &amp;TEXT(T$1,0),"")</f>
        <v/>
      </c>
      <c r="AW625" s="46" t="str">
        <f>IF(U625&lt;&gt;"","-" &amp;TEXT(comp[[#This Row],[Re]],"0.#") &amp;TEXT(U$1,0),"")</f>
        <v/>
      </c>
      <c r="AX625" s="46" t="str">
        <f>IF(V625&lt;&gt;"","-" &amp;TEXT(comp[[#This Row],[Si]],"0.#") &amp;TEXT(V$1,0),"")</f>
        <v/>
      </c>
      <c r="AY625" s="46" t="str">
        <f>IF(W625&lt;&gt;"","-" &amp;TEXT(comp[[#This Row],[Fe]],"0.#") &amp;TEXT(W$1,0),"")</f>
        <v/>
      </c>
      <c r="AZ625" s="46" t="str">
        <f>IF(X625&lt;&gt;"","-" &amp;TEXT(comp[[#This Row],[Y]],"0.#") &amp;TEXT(X$1,0),"")</f>
        <v/>
      </c>
      <c r="BA625" s="46" t="str">
        <f>IF(Y625&lt;&gt;"","-" &amp;TEXT(comp[[#This Row],[Hf]],"0.#") &amp;TEXT(Y$1,0),"")</f>
        <v/>
      </c>
      <c r="BB625" s="46" t="str">
        <f>IF(Z625&lt;&gt;"","-" &amp;TEXT(comp[[#This Row],[Ge]],"0.#") &amp;TEXT(Z$1,0),"")</f>
        <v/>
      </c>
      <c r="BC625" s="46" t="str">
        <f>IF(AA625&lt;&gt;"","-" &amp;TEXT(comp[[#This Row],[Mn]],"0.#") &amp;TEXT(AA$1,0),"")</f>
        <v/>
      </c>
      <c r="BD625" s="46" t="str">
        <f>IF(AB625&lt;&gt;"","-" &amp;TEXT(comp[[#This Row],[Sc]],"0.#") &amp;TEXT(AB$1,0),"")</f>
        <v/>
      </c>
      <c r="BE625" s="46" t="str">
        <f>IF(AC625&lt;&gt;"","-" &amp;TEXT(comp[[#This Row],[Ru]],"0.#") &amp;TEXT(AC$1,0),"")</f>
        <v/>
      </c>
      <c r="BF625" s="46" t="str">
        <f>IF(AD625&lt;&gt;"","-" &amp;TEXT(comp[[#This Row],[Ce]],"0.#") &amp;TEXT(AD$1,0),"")</f>
        <v/>
      </c>
      <c r="BG625" s="46" t="str">
        <f>IF(AE625&lt;&gt;"","-" &amp;TEXT([1]comp!$AE625,"0.#") &amp;TEXT(AE$1,0),"")</f>
        <v/>
      </c>
      <c r="BH625" s="31" t="str">
        <f>[1]comp!$D625 &amp; [1]comp!$E625</f>
        <v>WAZenk, C. H., Neumeier, S., Stone, H. J. &amp; Göken, M. Mechanical properties and lattice misfit of γ/γ’ strengthened Co-base superalloys in the Co-W-Al-Ti quaternary system. Intermetallics 55, 28–39 (2014).</v>
      </c>
      <c r="BI625" s="73" t="str">
        <f t="shared" si="48"/>
        <v>Co-9.9Al-8.8W</v>
      </c>
      <c r="BJ625" s="31" t="s">
        <v>1436</v>
      </c>
      <c r="BK625" t="str">
        <f t="shared" si="49"/>
        <v>-9.9Al-8.8W</v>
      </c>
      <c r="BL625"/>
      <c r="BM625"/>
      <c r="BN625"/>
      <c r="BO625"/>
    </row>
    <row r="626" spans="1:67" s="44" customFormat="1" x14ac:dyDescent="0.3">
      <c r="A626" s="26" t="str">
        <f t="shared" si="51"/>
        <v>Co-8.9Al-8.2W</v>
      </c>
      <c r="B626" s="38" t="s">
        <v>1484</v>
      </c>
      <c r="C626" s="38" t="s">
        <v>2930</v>
      </c>
      <c r="D626" s="37" t="s">
        <v>1121</v>
      </c>
      <c r="E626" s="31" t="s">
        <v>1112</v>
      </c>
      <c r="F626" s="31">
        <v>667</v>
      </c>
      <c r="G626" s="54">
        <f t="shared" si="52"/>
        <v>82.9</v>
      </c>
      <c r="H626" s="55"/>
      <c r="I626" s="55">
        <v>8.9</v>
      </c>
      <c r="J626" s="55"/>
      <c r="K626" s="55">
        <v>8.1999999999999993</v>
      </c>
      <c r="L626" s="55"/>
      <c r="M626" s="55"/>
      <c r="N626" s="55"/>
      <c r="O626" s="55"/>
      <c r="P626" s="55"/>
      <c r="Q626" s="51"/>
      <c r="R626" s="51"/>
      <c r="S626" s="51"/>
      <c r="T626" s="55"/>
      <c r="U626" s="55"/>
      <c r="V626" s="55"/>
      <c r="W626" s="55"/>
      <c r="X626" s="55"/>
      <c r="Y626" s="55"/>
      <c r="Z626" s="55"/>
      <c r="AA626" s="55"/>
      <c r="AB626" s="55"/>
      <c r="AC626" s="55"/>
      <c r="AD626" s="55"/>
      <c r="AE626" s="55"/>
      <c r="AF626" s="31">
        <f t="shared" si="50"/>
        <v>9.1969000000000012</v>
      </c>
      <c r="AG626" s="31"/>
      <c r="AH626" s="31"/>
      <c r="AI626" s="46" t="s">
        <v>1</v>
      </c>
      <c r="AJ626" s="46" t="str">
        <f>IF(I626&lt;&gt;"","-" &amp;TEXT([1]comp!$I626,"0.#") &amp;TEXT(I$1,0),"")</f>
        <v>-8.9Al</v>
      </c>
      <c r="AK626" s="46" t="str">
        <f>IF(K626&lt;&gt;"","-" &amp;TEXT(comp[[#This Row],[W]],"0.#") &amp;TEXT(K$1,0),"")</f>
        <v>-8.2W</v>
      </c>
      <c r="AL626" s="46" t="str">
        <f>IF(H626&lt;&gt;"","-" &amp;TEXT(comp[[#This Row],[Ni]],"0.#") &amp;TEXT(H$1,0),"")</f>
        <v/>
      </c>
      <c r="AM626" s="46" t="str">
        <f>IF(J626&lt;&gt;"","-" &amp;TEXT(comp[[#This Row],[Cr]],"0.#") &amp;TEXT(J$1,0),"")</f>
        <v/>
      </c>
      <c r="AN626" s="46" t="str">
        <f>IF(M626&lt;&gt;"","-" &amp;TEXT(comp[[#This Row],[Ta]],"0.#") &amp;TEXT(M$1,0),"")</f>
        <v/>
      </c>
      <c r="AO626" s="46" t="str">
        <f>IF(N626&lt;&gt;"","-" &amp;TEXT(comp[[#This Row],[Nb]],"0.#") &amp;TEXT(N$1,0),"")</f>
        <v/>
      </c>
      <c r="AP626" s="46" t="str">
        <f>IF(O626&lt;&gt;"","-" &amp;TEXT(comp[[#This Row],[V]],"0.#") &amp;TEXT(O$1,0),"")</f>
        <v/>
      </c>
      <c r="AQ626" s="46" t="str">
        <f>IF(L626&lt;&gt;"","-" &amp;TEXT(comp[[#This Row],[Ti]],"0.#") &amp;TEXT(L$1,0),"")</f>
        <v/>
      </c>
      <c r="AR626" s="46" t="str">
        <f>IF(P626&lt;&gt;"","-" &amp;TEXT(comp[[#This Row],[Mo]],"0.#") &amp;TEXT(P$1,0),"")</f>
        <v/>
      </c>
      <c r="AS626" s="46" t="str">
        <f>IF(Q626&lt;&gt;"","-" &amp;TEXT(comp[[#This Row],[C]],"0.##") &amp;TEXT(Q$1,0),"")</f>
        <v/>
      </c>
      <c r="AT626" s="46" t="str">
        <f>IF(R626&lt;&gt;"","-" &amp;TEXT(comp[[#This Row],[Zr]],"0.##") &amp;TEXT(R$1,0),"")</f>
        <v/>
      </c>
      <c r="AU626" s="46" t="str">
        <f>IF(S626&lt;&gt;"","-" &amp;TEXT(comp[[#This Row],[B]],"0.##") &amp;TEXT(S$1,0),"")</f>
        <v/>
      </c>
      <c r="AV626" s="46" t="str">
        <f>IF(T626&lt;&gt;"","-" &amp;TEXT(comp[[#This Row],[Ir]],"0.#") &amp;TEXT(T$1,0),"")</f>
        <v/>
      </c>
      <c r="AW626" s="46" t="str">
        <f>IF(U626&lt;&gt;"","-" &amp;TEXT(comp[[#This Row],[Re]],"0.#") &amp;TEXT(U$1,0),"")</f>
        <v/>
      </c>
      <c r="AX626" s="46" t="str">
        <f>IF(V626&lt;&gt;"","-" &amp;TEXT(comp[[#This Row],[Si]],"0.#") &amp;TEXT(V$1,0),"")</f>
        <v/>
      </c>
      <c r="AY626" s="46" t="str">
        <f>IF(W626&lt;&gt;"","-" &amp;TEXT(comp[[#This Row],[Fe]],"0.#") &amp;TEXT(W$1,0),"")</f>
        <v/>
      </c>
      <c r="AZ626" s="46" t="str">
        <f>IF(X626&lt;&gt;"","-" &amp;TEXT(comp[[#This Row],[Y]],"0.#") &amp;TEXT(X$1,0),"")</f>
        <v/>
      </c>
      <c r="BA626" s="46" t="str">
        <f>IF(Y626&lt;&gt;"","-" &amp;TEXT(comp[[#This Row],[Hf]],"0.#") &amp;TEXT(Y$1,0),"")</f>
        <v/>
      </c>
      <c r="BB626" s="46" t="str">
        <f>IF(Z626&lt;&gt;"","-" &amp;TEXT(comp[[#This Row],[Ge]],"0.#") &amp;TEXT(Z$1,0),"")</f>
        <v/>
      </c>
      <c r="BC626" s="46" t="str">
        <f>IF(AA626&lt;&gt;"","-" &amp;TEXT(comp[[#This Row],[Mn]],"0.#") &amp;TEXT(AA$1,0),"")</f>
        <v/>
      </c>
      <c r="BD626" s="46" t="str">
        <f>IF(AB626&lt;&gt;"","-" &amp;TEXT(comp[[#This Row],[Sc]],"0.#") &amp;TEXT(AB$1,0),"")</f>
        <v/>
      </c>
      <c r="BE626" s="46" t="str">
        <f>IF(AC626&lt;&gt;"","-" &amp;TEXT(comp[[#This Row],[Ru]],"0.#") &amp;TEXT(AC$1,0),"")</f>
        <v/>
      </c>
      <c r="BF626" s="46" t="str">
        <f>IF(AD626&lt;&gt;"","-" &amp;TEXT(comp[[#This Row],[Ce]],"0.#") &amp;TEXT(AD$1,0),"")</f>
        <v/>
      </c>
      <c r="BG626" s="46" t="str">
        <f>IF(AE626&lt;&gt;"","-" &amp;TEXT([1]comp!$AE626,"0.#") &amp;TEXT(AE$1,0),"")</f>
        <v/>
      </c>
      <c r="BH626" s="31" t="str">
        <f>[1]comp!$D626 &amp; [1]comp!$E626</f>
        <v>WA_BZenk, C. H., Neumeier, S., Stone, H. J. &amp; Göken, M. Mechanical properties and lattice misfit of γ/γ’ strengthened Co-base superalloys in the Co-W-Al-Ti quaternary system. Intermetallics 55, 28–39 (2014).</v>
      </c>
      <c r="BI626" s="73" t="str">
        <f t="shared" si="48"/>
        <v>Co-8.9Al-8.2W</v>
      </c>
      <c r="BJ626" s="31" t="s">
        <v>1976</v>
      </c>
      <c r="BK626" t="str">
        <f t="shared" si="49"/>
        <v>-8.9Al-8.2W</v>
      </c>
      <c r="BL626"/>
      <c r="BM626"/>
      <c r="BN626"/>
      <c r="BO626"/>
    </row>
    <row r="627" spans="1:67" s="44" customFormat="1" x14ac:dyDescent="0.3">
      <c r="A627" s="26" t="str">
        <f t="shared" si="51"/>
        <v>Co-30.Ni-4.1Al-12.Cr-2.W-4.9Ti-1.Ta-1.6Mo-0.4Si-0.1Hf-0.07C-0.01Zr-0.09B</v>
      </c>
      <c r="B627" s="60" t="s">
        <v>1482</v>
      </c>
      <c r="C627" s="60" t="s">
        <v>3201</v>
      </c>
      <c r="D627" s="65" t="s">
        <v>1138</v>
      </c>
      <c r="E627" s="44" t="s">
        <v>1146</v>
      </c>
      <c r="F627" s="44">
        <v>668</v>
      </c>
      <c r="G627" s="54">
        <f t="shared" si="52"/>
        <v>43.830000000000013</v>
      </c>
      <c r="H627" s="54">
        <v>30.04</v>
      </c>
      <c r="I627" s="54">
        <v>4.08</v>
      </c>
      <c r="J627" s="54">
        <v>11.95</v>
      </c>
      <c r="K627" s="54">
        <v>1.98</v>
      </c>
      <c r="L627" s="54">
        <v>4.8499999999999996</v>
      </c>
      <c r="M627" s="54">
        <v>1.04</v>
      </c>
      <c r="N627" s="54"/>
      <c r="O627" s="54"/>
      <c r="P627" s="54">
        <v>1.55</v>
      </c>
      <c r="Q627" s="50">
        <v>7.0000000000000007E-2</v>
      </c>
      <c r="R627" s="50">
        <v>0.01</v>
      </c>
      <c r="S627" s="50">
        <v>0.09</v>
      </c>
      <c r="T627" s="54"/>
      <c r="U627" s="54"/>
      <c r="V627" s="54">
        <v>0.41</v>
      </c>
      <c r="W627" s="54"/>
      <c r="X627" s="54"/>
      <c r="Y627" s="54">
        <v>0.1</v>
      </c>
      <c r="Z627" s="54"/>
      <c r="AA627" s="54"/>
      <c r="AB627" s="54"/>
      <c r="AC627" s="54"/>
      <c r="AD627" s="54"/>
      <c r="AE627" s="54"/>
      <c r="AF627" s="44">
        <f t="shared" si="50"/>
        <v>8.5057478000000017</v>
      </c>
      <c r="AI627" s="46" t="s">
        <v>1</v>
      </c>
      <c r="AJ627" s="46" t="str">
        <f>IF(I627&lt;&gt;"","-" &amp;TEXT([1]comp!$I627,"0.#") &amp;TEXT(I$1,0),"")</f>
        <v>-4.1Al</v>
      </c>
      <c r="AK627" s="46" t="str">
        <f>IF(K627&lt;&gt;"","-" &amp;TEXT(comp[[#This Row],[W]],"0.#") &amp;TEXT(K$1,0),"")</f>
        <v>-2.W</v>
      </c>
      <c r="AL627" s="46" t="str">
        <f>IF(H627&lt;&gt;"","-" &amp;TEXT(comp[[#This Row],[Ni]],"0.#") &amp;TEXT(H$1,0),"")</f>
        <v>-30.Ni</v>
      </c>
      <c r="AM627" s="46" t="str">
        <f>IF(J627&lt;&gt;"","-" &amp;TEXT(comp[[#This Row],[Cr]],"0.#") &amp;TEXT(J$1,0),"")</f>
        <v>-12.Cr</v>
      </c>
      <c r="AN627" s="46" t="str">
        <f>IF(M627&lt;&gt;"","-" &amp;TEXT(comp[[#This Row],[Ta]],"0.#") &amp;TEXT(M$1,0),"")</f>
        <v>-1.Ta</v>
      </c>
      <c r="AO627" s="46" t="str">
        <f>IF(N627&lt;&gt;"","-" &amp;TEXT(comp[[#This Row],[Nb]],"0.#") &amp;TEXT(N$1,0),"")</f>
        <v/>
      </c>
      <c r="AP627" s="46" t="str">
        <f>IF(O627&lt;&gt;"","-" &amp;TEXT(comp[[#This Row],[V]],"0.#") &amp;TEXT(O$1,0),"")</f>
        <v/>
      </c>
      <c r="AQ627" s="46" t="str">
        <f>IF(L627&lt;&gt;"","-" &amp;TEXT(comp[[#This Row],[Ti]],"0.#") &amp;TEXT(L$1,0),"")</f>
        <v>-4.9Ti</v>
      </c>
      <c r="AR627" s="46" t="str">
        <f>IF(P627&lt;&gt;"","-" &amp;TEXT(comp[[#This Row],[Mo]],"0.#") &amp;TEXT(P$1,0),"")</f>
        <v>-1.6Mo</v>
      </c>
      <c r="AS627" s="46" t="str">
        <f>IF(Q627&lt;&gt;"","-" &amp;TEXT(comp[[#This Row],[C]],"0.##") &amp;TEXT(Q$1,0),"")</f>
        <v>-0.07C</v>
      </c>
      <c r="AT627" s="46" t="str">
        <f>IF(R627&lt;&gt;"","-" &amp;TEXT(comp[[#This Row],[Zr]],"0.##") &amp;TEXT(R$1,0),"")</f>
        <v>-0.01Zr</v>
      </c>
      <c r="AU627" s="46" t="str">
        <f>IF(S627&lt;&gt;"","-" &amp;TEXT(comp[[#This Row],[B]],"0.##") &amp;TEXT(S$1,0),"")</f>
        <v>-0.09B</v>
      </c>
      <c r="AV627" s="46" t="str">
        <f>IF(T627&lt;&gt;"","-" &amp;TEXT(comp[[#This Row],[Ir]],"0.#") &amp;TEXT(T$1,0),"")</f>
        <v/>
      </c>
      <c r="AW627" s="46" t="str">
        <f>IF(U627&lt;&gt;"","-" &amp;TEXT(comp[[#This Row],[Re]],"0.#") &amp;TEXT(U$1,0),"")</f>
        <v/>
      </c>
      <c r="AX627" s="46" t="str">
        <f>IF(V627&lt;&gt;"","-" &amp;TEXT(comp[[#This Row],[Si]],"0.#") &amp;TEXT(V$1,0),"")</f>
        <v>-0.4Si</v>
      </c>
      <c r="AY627" s="46" t="str">
        <f>IF(W627&lt;&gt;"","-" &amp;TEXT(comp[[#This Row],[Fe]],"0.#") &amp;TEXT(W$1,0),"")</f>
        <v/>
      </c>
      <c r="AZ627" s="46" t="str">
        <f>IF(X627&lt;&gt;"","-" &amp;TEXT(comp[[#This Row],[Y]],"0.#") &amp;TEXT(X$1,0),"")</f>
        <v/>
      </c>
      <c r="BA627" s="46" t="str">
        <f>IF(Y627&lt;&gt;"","-" &amp;TEXT(comp[[#This Row],[Hf]],"0.#") &amp;TEXT(Y$1,0),"")</f>
        <v>-0.1Hf</v>
      </c>
      <c r="BB627" s="46" t="str">
        <f>IF(Z627&lt;&gt;"","-" &amp;TEXT(comp[[#This Row],[Ge]],"0.#") &amp;TEXT(Z$1,0),"")</f>
        <v/>
      </c>
      <c r="BC627" s="46" t="str">
        <f>IF(AA627&lt;&gt;"","-" &amp;TEXT(comp[[#This Row],[Mn]],"0.#") &amp;TEXT(AA$1,0),"")</f>
        <v/>
      </c>
      <c r="BD627" s="46" t="str">
        <f>IF(AB627&lt;&gt;"","-" &amp;TEXT(comp[[#This Row],[Sc]],"0.#") &amp;TEXT(AB$1,0),"")</f>
        <v/>
      </c>
      <c r="BE627" s="46" t="str">
        <f>IF(AC627&lt;&gt;"","-" &amp;TEXT(comp[[#This Row],[Ru]],"0.#") &amp;TEXT(AC$1,0),"")</f>
        <v/>
      </c>
      <c r="BF627" s="46" t="str">
        <f>IF(AD627&lt;&gt;"","-" &amp;TEXT(comp[[#This Row],[Ce]],"0.#") &amp;TEXT(AD$1,0),"")</f>
        <v/>
      </c>
      <c r="BG627" s="46" t="str">
        <f>IF(AE627&lt;&gt;"","-" &amp;TEXT([1]comp!$AE627,"0.#") &amp;TEXT(AE$1,0),"")</f>
        <v/>
      </c>
      <c r="BH627" s="44" t="str">
        <f>[1]comp!$D627 &amp; [1]comp!$E627</f>
        <v>4Al-4.9TiZhang, Y. Y. et al. Microstructure Evolution of Multicomponent γ′-Strengthened Co-Based Superalloy at 750 °C and 1000 °C with Different Al and Ti Contents. Metall. Mater. Trans. A Phys. Metall. Mater. Sci. 51, 1755–1770 (2020).</v>
      </c>
      <c r="BI627" s="63" t="str">
        <f t="shared" si="48"/>
        <v>Co-30.Ni-4.1Al-12.Cr-2.W-4.9Ti-1.Ta-1.6Mo-0.4Si-0.1Hf-0.07C-0.01Zr-0.09B</v>
      </c>
      <c r="BJ627" s="44" t="s">
        <v>1566</v>
      </c>
      <c r="BK627" t="str">
        <f t="shared" si="49"/>
        <v>-4.1Al-12.Cr-2.W-1.Ta-30.Ni-1.6Mo-4.9Ti-0.07C-0.4Si-0.01Zr-0.09B-0.1Hf</v>
      </c>
      <c r="BL627"/>
      <c r="BM627"/>
      <c r="BN627"/>
      <c r="BO627"/>
    </row>
    <row r="628" spans="1:67" s="44" customFormat="1" x14ac:dyDescent="0.3">
      <c r="A628" s="26" t="str">
        <f t="shared" si="51"/>
        <v>Co-30.1Ni-5.6Al-11.9Cr-2.1W-4.3Ti-1.Ta-1.6Mo-0.4Si-0.1Hf-0.07C-0.01Zr-0.09B</v>
      </c>
      <c r="B628" s="60" t="s">
        <v>1482</v>
      </c>
      <c r="C628" s="60" t="s">
        <v>3202</v>
      </c>
      <c r="D628" s="65" t="s">
        <v>1147</v>
      </c>
      <c r="E628" s="44" t="s">
        <v>1146</v>
      </c>
      <c r="F628" s="44">
        <v>669</v>
      </c>
      <c r="G628" s="54">
        <f t="shared" si="52"/>
        <v>42.794999999999995</v>
      </c>
      <c r="H628" s="54">
        <v>30.1</v>
      </c>
      <c r="I628" s="54">
        <v>5.59</v>
      </c>
      <c r="J628" s="54">
        <v>11.89</v>
      </c>
      <c r="K628" s="54">
        <v>2.1</v>
      </c>
      <c r="L628" s="54">
        <v>4.3099999999999996</v>
      </c>
      <c r="M628" s="54">
        <v>0.95</v>
      </c>
      <c r="N628" s="54"/>
      <c r="O628" s="54"/>
      <c r="P628" s="54">
        <v>1.6</v>
      </c>
      <c r="Q628" s="50">
        <v>7.0999999999999994E-2</v>
      </c>
      <c r="R628" s="50">
        <v>8.9999999999999993E-3</v>
      </c>
      <c r="S628" s="50">
        <v>8.5000000000000006E-2</v>
      </c>
      <c r="T628" s="54"/>
      <c r="U628" s="54"/>
      <c r="V628" s="54">
        <v>0.39</v>
      </c>
      <c r="W628" s="54"/>
      <c r="X628" s="54"/>
      <c r="Y628" s="54">
        <v>0.11</v>
      </c>
      <c r="Z628" s="54"/>
      <c r="AA628" s="54"/>
      <c r="AB628" s="54"/>
      <c r="AC628" s="54"/>
      <c r="AD628" s="54"/>
      <c r="AE628" s="54"/>
      <c r="AF628" s="44">
        <f t="shared" si="50"/>
        <v>8.4450502899999993</v>
      </c>
      <c r="AI628" s="46" t="s">
        <v>1</v>
      </c>
      <c r="AJ628" s="46" t="str">
        <f>IF(I628&lt;&gt;"","-" &amp;TEXT([1]comp!$I628,"0.#") &amp;TEXT(I$1,0),"")</f>
        <v>-5.6Al</v>
      </c>
      <c r="AK628" s="46" t="str">
        <f>IF(K628&lt;&gt;"","-" &amp;TEXT(comp[[#This Row],[W]],"0.#") &amp;TEXT(K$1,0),"")</f>
        <v>-2.1W</v>
      </c>
      <c r="AL628" s="46" t="str">
        <f>IF(H628&lt;&gt;"","-" &amp;TEXT(comp[[#This Row],[Ni]],"0.#") &amp;TEXT(H$1,0),"")</f>
        <v>-30.1Ni</v>
      </c>
      <c r="AM628" s="46" t="str">
        <f>IF(J628&lt;&gt;"","-" &amp;TEXT(comp[[#This Row],[Cr]],"0.#") &amp;TEXT(J$1,0),"")</f>
        <v>-11.9Cr</v>
      </c>
      <c r="AN628" s="46" t="str">
        <f>IF(M628&lt;&gt;"","-" &amp;TEXT(comp[[#This Row],[Ta]],"0.#") &amp;TEXT(M$1,0),"")</f>
        <v>-1.Ta</v>
      </c>
      <c r="AO628" s="46" t="str">
        <f>IF(N628&lt;&gt;"","-" &amp;TEXT(comp[[#This Row],[Nb]],"0.#") &amp;TEXT(N$1,0),"")</f>
        <v/>
      </c>
      <c r="AP628" s="46" t="str">
        <f>IF(O628&lt;&gt;"","-" &amp;TEXT(comp[[#This Row],[V]],"0.#") &amp;TEXT(O$1,0),"")</f>
        <v/>
      </c>
      <c r="AQ628" s="46" t="str">
        <f>IF(L628&lt;&gt;"","-" &amp;TEXT(comp[[#This Row],[Ti]],"0.#") &amp;TEXT(L$1,0),"")</f>
        <v>-4.3Ti</v>
      </c>
      <c r="AR628" s="46" t="str">
        <f>IF(P628&lt;&gt;"","-" &amp;TEXT(comp[[#This Row],[Mo]],"0.#") &amp;TEXT(P$1,0),"")</f>
        <v>-1.6Mo</v>
      </c>
      <c r="AS628" s="46" t="str">
        <f>IF(Q628&lt;&gt;"","-" &amp;TEXT(comp[[#This Row],[C]],"0.##") &amp;TEXT(Q$1,0),"")</f>
        <v>-0.07C</v>
      </c>
      <c r="AT628" s="46" t="str">
        <f>IF(R628&lt;&gt;"","-" &amp;TEXT(comp[[#This Row],[Zr]],"0.##") &amp;TEXT(R$1,0),"")</f>
        <v>-0.01Zr</v>
      </c>
      <c r="AU628" s="46" t="str">
        <f>IF(S628&lt;&gt;"","-" &amp;TEXT(comp[[#This Row],[B]],"0.##") &amp;TEXT(S$1,0),"")</f>
        <v>-0.09B</v>
      </c>
      <c r="AV628" s="46" t="str">
        <f>IF(T628&lt;&gt;"","-" &amp;TEXT(comp[[#This Row],[Ir]],"0.#") &amp;TEXT(T$1,0),"")</f>
        <v/>
      </c>
      <c r="AW628" s="46" t="str">
        <f>IF(U628&lt;&gt;"","-" &amp;TEXT(comp[[#This Row],[Re]],"0.#") &amp;TEXT(U$1,0),"")</f>
        <v/>
      </c>
      <c r="AX628" s="46" t="str">
        <f>IF(V628&lt;&gt;"","-" &amp;TEXT(comp[[#This Row],[Si]],"0.#") &amp;TEXT(V$1,0),"")</f>
        <v>-0.4Si</v>
      </c>
      <c r="AY628" s="46" t="str">
        <f>IF(W628&lt;&gt;"","-" &amp;TEXT(comp[[#This Row],[Fe]],"0.#") &amp;TEXT(W$1,0),"")</f>
        <v/>
      </c>
      <c r="AZ628" s="46" t="str">
        <f>IF(X628&lt;&gt;"","-" &amp;TEXT(comp[[#This Row],[Y]],"0.#") &amp;TEXT(X$1,0),"")</f>
        <v/>
      </c>
      <c r="BA628" s="46" t="str">
        <f>IF(Y628&lt;&gt;"","-" &amp;TEXT(comp[[#This Row],[Hf]],"0.#") &amp;TEXT(Y$1,0),"")</f>
        <v>-0.1Hf</v>
      </c>
      <c r="BB628" s="46" t="str">
        <f>IF(Z628&lt;&gt;"","-" &amp;TEXT(comp[[#This Row],[Ge]],"0.#") &amp;TEXT(Z$1,0),"")</f>
        <v/>
      </c>
      <c r="BC628" s="46" t="str">
        <f>IF(AA628&lt;&gt;"","-" &amp;TEXT(comp[[#This Row],[Mn]],"0.#") &amp;TEXT(AA$1,0),"")</f>
        <v/>
      </c>
      <c r="BD628" s="46" t="str">
        <f>IF(AB628&lt;&gt;"","-" &amp;TEXT(comp[[#This Row],[Sc]],"0.#") &amp;TEXT(AB$1,0),"")</f>
        <v/>
      </c>
      <c r="BE628" s="46" t="str">
        <f>IF(AC628&lt;&gt;"","-" &amp;TEXT(comp[[#This Row],[Ru]],"0.#") &amp;TEXT(AC$1,0),"")</f>
        <v/>
      </c>
      <c r="BF628" s="46" t="str">
        <f>IF(AD628&lt;&gt;"","-" &amp;TEXT(comp[[#This Row],[Ce]],"0.#") &amp;TEXT(AD$1,0),"")</f>
        <v/>
      </c>
      <c r="BG628" s="46" t="str">
        <f>IF(AE628&lt;&gt;"","-" &amp;TEXT([1]comp!$AE628,"0.#") &amp;TEXT(AE$1,0),"")</f>
        <v/>
      </c>
      <c r="BH628" s="44" t="str">
        <f>[1]comp!$D628 &amp; [1]comp!$E628</f>
        <v>5.5Al-5.2TiZhang, Y. Y. et al. Microstructure Evolution of Multicomponent γ′-Strengthened Co-Based Superalloy at 750 °C and 1000 °C with Different Al and Ti Contents. Metall. Mater. Trans. A Phys. Metall. Mater. Sci. 51, 1755–1770 (2020).</v>
      </c>
      <c r="BI628" s="63" t="str">
        <f t="shared" si="48"/>
        <v>Co-30.1Ni-5.6Al-11.9Cr-2.1W-4.3Ti-1.Ta-1.6Mo-0.4Si-0.1Hf-0.07C-0.01Zr-0.09B</v>
      </c>
      <c r="BJ628" s="44" t="s">
        <v>1567</v>
      </c>
      <c r="BK628" t="str">
        <f t="shared" si="49"/>
        <v>-5.6Al-11.9Cr-2.1W-1.Ta-30.1Ni-1.6Mo-4.3Ti-0.07C-0.4Si-0.01Zr-0.09B-0.1Hf</v>
      </c>
      <c r="BL628"/>
      <c r="BM628"/>
      <c r="BN628"/>
      <c r="BO628"/>
    </row>
    <row r="629" spans="1:67" s="44" customFormat="1" x14ac:dyDescent="0.3">
      <c r="A629" s="26" t="str">
        <f t="shared" si="51"/>
        <v>Co-30.1Ni-7.1Al-12.1Cr-2.W-3.5Ti-1.Ta-1.3Mo-0.4Si-0.1Hf-0.08C-0.01Zr-0.09B</v>
      </c>
      <c r="B629" s="60" t="s">
        <v>1482</v>
      </c>
      <c r="C629" s="60" t="s">
        <v>3203</v>
      </c>
      <c r="D629" s="65" t="s">
        <v>1136</v>
      </c>
      <c r="E629" s="44" t="s">
        <v>1146</v>
      </c>
      <c r="F629" s="44">
        <v>670</v>
      </c>
      <c r="G629" s="54">
        <f t="shared" si="52"/>
        <v>42.246000000000002</v>
      </c>
      <c r="H629" s="54">
        <v>30.08</v>
      </c>
      <c r="I629" s="54">
        <v>7.1</v>
      </c>
      <c r="J629" s="54">
        <v>12.1</v>
      </c>
      <c r="K629" s="54">
        <v>2.04</v>
      </c>
      <c r="L629" s="54">
        <v>3.47</v>
      </c>
      <c r="M629" s="54">
        <v>1.03</v>
      </c>
      <c r="N629" s="54"/>
      <c r="O629" s="54"/>
      <c r="P629" s="54">
        <v>1.26</v>
      </c>
      <c r="Q629" s="50">
        <v>0.08</v>
      </c>
      <c r="R629" s="50">
        <v>8.9999999999999993E-3</v>
      </c>
      <c r="S629" s="50">
        <v>8.5000000000000006E-2</v>
      </c>
      <c r="T629" s="54"/>
      <c r="U629" s="54"/>
      <c r="V629" s="54">
        <v>0.39</v>
      </c>
      <c r="W629" s="54"/>
      <c r="X629" s="54"/>
      <c r="Y629" s="54">
        <v>0.11</v>
      </c>
      <c r="Z629" s="54"/>
      <c r="AA629" s="54"/>
      <c r="AB629" s="54"/>
      <c r="AC629" s="54"/>
      <c r="AD629" s="54"/>
      <c r="AE629" s="54"/>
      <c r="AF629" s="44">
        <f t="shared" si="50"/>
        <v>8.3794392899999988</v>
      </c>
      <c r="AI629" s="46" t="s">
        <v>1</v>
      </c>
      <c r="AJ629" s="46" t="str">
        <f>IF(I629&lt;&gt;"","-" &amp;TEXT([1]comp!$I629,"0.#") &amp;TEXT(I$1,0),"")</f>
        <v>-7.1Al</v>
      </c>
      <c r="AK629" s="46" t="str">
        <f>IF(K629&lt;&gt;"","-" &amp;TEXT(comp[[#This Row],[W]],"0.#") &amp;TEXT(K$1,0),"")</f>
        <v>-2.W</v>
      </c>
      <c r="AL629" s="46" t="str">
        <f>IF(H629&lt;&gt;"","-" &amp;TEXT(comp[[#This Row],[Ni]],"0.#") &amp;TEXT(H$1,0),"")</f>
        <v>-30.1Ni</v>
      </c>
      <c r="AM629" s="46" t="str">
        <f>IF(J629&lt;&gt;"","-" &amp;TEXT(comp[[#This Row],[Cr]],"0.#") &amp;TEXT(J$1,0),"")</f>
        <v>-12.1Cr</v>
      </c>
      <c r="AN629" s="46" t="str">
        <f>IF(M629&lt;&gt;"","-" &amp;TEXT(comp[[#This Row],[Ta]],"0.#") &amp;TEXT(M$1,0),"")</f>
        <v>-1.Ta</v>
      </c>
      <c r="AO629" s="46" t="str">
        <f>IF(N629&lt;&gt;"","-" &amp;TEXT(comp[[#This Row],[Nb]],"0.#") &amp;TEXT(N$1,0),"")</f>
        <v/>
      </c>
      <c r="AP629" s="46" t="str">
        <f>IF(O629&lt;&gt;"","-" &amp;TEXT(comp[[#This Row],[V]],"0.#") &amp;TEXT(O$1,0),"")</f>
        <v/>
      </c>
      <c r="AQ629" s="46" t="str">
        <f>IF(L629&lt;&gt;"","-" &amp;TEXT(comp[[#This Row],[Ti]],"0.#") &amp;TEXT(L$1,0),"")</f>
        <v>-3.5Ti</v>
      </c>
      <c r="AR629" s="46" t="str">
        <f>IF(P629&lt;&gt;"","-" &amp;TEXT(comp[[#This Row],[Mo]],"0.#") &amp;TEXT(P$1,0),"")</f>
        <v>-1.3Mo</v>
      </c>
      <c r="AS629" s="46" t="str">
        <f>IF(Q629&lt;&gt;"","-" &amp;TEXT(comp[[#This Row],[C]],"0.##") &amp;TEXT(Q$1,0),"")</f>
        <v>-0.08C</v>
      </c>
      <c r="AT629" s="46" t="str">
        <f>IF(R629&lt;&gt;"","-" &amp;TEXT(comp[[#This Row],[Zr]],"0.##") &amp;TEXT(R$1,0),"")</f>
        <v>-0.01Zr</v>
      </c>
      <c r="AU629" s="46" t="str">
        <f>IF(S629&lt;&gt;"","-" &amp;TEXT(comp[[#This Row],[B]],"0.##") &amp;TEXT(S$1,0),"")</f>
        <v>-0.09B</v>
      </c>
      <c r="AV629" s="46" t="str">
        <f>IF(T629&lt;&gt;"","-" &amp;TEXT(comp[[#This Row],[Ir]],"0.#") &amp;TEXT(T$1,0),"")</f>
        <v/>
      </c>
      <c r="AW629" s="46" t="str">
        <f>IF(U629&lt;&gt;"","-" &amp;TEXT(comp[[#This Row],[Re]],"0.#") &amp;TEXT(U$1,0),"")</f>
        <v/>
      </c>
      <c r="AX629" s="46" t="str">
        <f>IF(V629&lt;&gt;"","-" &amp;TEXT(comp[[#This Row],[Si]],"0.#") &amp;TEXT(V$1,0),"")</f>
        <v>-0.4Si</v>
      </c>
      <c r="AY629" s="46" t="str">
        <f>IF(W629&lt;&gt;"","-" &amp;TEXT(comp[[#This Row],[Fe]],"0.#") &amp;TEXT(W$1,0),"")</f>
        <v/>
      </c>
      <c r="AZ629" s="46" t="str">
        <f>IF(X629&lt;&gt;"","-" &amp;TEXT(comp[[#This Row],[Y]],"0.#") &amp;TEXT(X$1,0),"")</f>
        <v/>
      </c>
      <c r="BA629" s="46" t="str">
        <f>IF(Y629&lt;&gt;"","-" &amp;TEXT(comp[[#This Row],[Hf]],"0.#") &amp;TEXT(Y$1,0),"")</f>
        <v>-0.1Hf</v>
      </c>
      <c r="BB629" s="46" t="str">
        <f>IF(Z629&lt;&gt;"","-" &amp;TEXT(comp[[#This Row],[Ge]],"0.#") &amp;TEXT(Z$1,0),"")</f>
        <v/>
      </c>
      <c r="BC629" s="46" t="str">
        <f>IF(AA629&lt;&gt;"","-" &amp;TEXT(comp[[#This Row],[Mn]],"0.#") &amp;TEXT(AA$1,0),"")</f>
        <v/>
      </c>
      <c r="BD629" s="46" t="str">
        <f>IF(AB629&lt;&gt;"","-" &amp;TEXT(comp[[#This Row],[Sc]],"0.#") &amp;TEXT(AB$1,0),"")</f>
        <v/>
      </c>
      <c r="BE629" s="46" t="str">
        <f>IF(AC629&lt;&gt;"","-" &amp;TEXT(comp[[#This Row],[Ru]],"0.#") &amp;TEXT(AC$1,0),"")</f>
        <v/>
      </c>
      <c r="BF629" s="46" t="str">
        <f>IF(AD629&lt;&gt;"","-" &amp;TEXT(comp[[#This Row],[Ce]],"0.#") &amp;TEXT(AD$1,0),"")</f>
        <v/>
      </c>
      <c r="BG629" s="46" t="str">
        <f>IF(AE629&lt;&gt;"","-" &amp;TEXT([1]comp!$AE629,"0.#") &amp;TEXT(AE$1,0),"")</f>
        <v/>
      </c>
      <c r="BH629" s="44" t="str">
        <f>[1]comp!$D629 &amp; [1]comp!$E629</f>
        <v>7Al-3.5TiZhang, Y. Y. et al. Microstructure Evolution of Multicomponent γ′-Strengthened Co-Based Superalloy at 750 °C and 1000 °C with Different Al and Ti Contents. Metall. Mater. Trans. A Phys. Metall. Mater. Sci. 51, 1755–1770 (2020).</v>
      </c>
      <c r="BI629" s="63" t="str">
        <f t="shared" si="48"/>
        <v>Co-30.1Ni-7.1Al-12.1Cr-2.W-3.5Ti-1.Ta-1.3Mo-0.4Si-0.1Hf-0.08C-0.01Zr-0.09B</v>
      </c>
      <c r="BJ629" s="44" t="s">
        <v>1568</v>
      </c>
      <c r="BK629" t="str">
        <f t="shared" si="49"/>
        <v>-7.1Al-12.1Cr-2.W-1.Ta-30.1Ni-1.3Mo-3.5Ti-0.08C-0.4Si-0.01Zr-0.09B-0.1Hf</v>
      </c>
      <c r="BL629"/>
      <c r="BM629"/>
      <c r="BN629"/>
      <c r="BO629"/>
    </row>
    <row r="630" spans="1:67" s="44" customFormat="1" x14ac:dyDescent="0.3">
      <c r="A630" s="26" t="str">
        <f t="shared" si="51"/>
        <v>Co-30.Ni-4.Al-12.Cr-2.W-4.9Ti-1.Ta-1.5Mo-0.4Si-0.1Hf-0.07C-0.01Zr-0.09B</v>
      </c>
      <c r="B630" s="60" t="s">
        <v>1482</v>
      </c>
      <c r="C630" s="60" t="s">
        <v>3201</v>
      </c>
      <c r="D630" s="65" t="s">
        <v>1138</v>
      </c>
      <c r="E630" s="44" t="s">
        <v>1134</v>
      </c>
      <c r="F630" s="44">
        <v>671</v>
      </c>
      <c r="G630" s="54">
        <f t="shared" si="52"/>
        <v>43.92</v>
      </c>
      <c r="H630" s="54">
        <v>30</v>
      </c>
      <c r="I630" s="54">
        <v>4</v>
      </c>
      <c r="J630" s="54">
        <v>12</v>
      </c>
      <c r="K630" s="54">
        <v>2</v>
      </c>
      <c r="L630" s="54">
        <v>4.9000000000000004</v>
      </c>
      <c r="M630" s="54">
        <v>1</v>
      </c>
      <c r="N630" s="54"/>
      <c r="O630" s="54"/>
      <c r="P630" s="54">
        <v>1.5</v>
      </c>
      <c r="Q630" s="50">
        <v>7.0000000000000007E-2</v>
      </c>
      <c r="R630" s="50">
        <v>0.01</v>
      </c>
      <c r="S630" s="50">
        <v>0.09</v>
      </c>
      <c r="T630" s="54"/>
      <c r="U630" s="54"/>
      <c r="V630" s="54">
        <v>0.41</v>
      </c>
      <c r="W630" s="54"/>
      <c r="X630" s="54"/>
      <c r="Y630" s="54">
        <v>0.1</v>
      </c>
      <c r="Z630" s="54"/>
      <c r="AA630" s="54"/>
      <c r="AB630" s="54"/>
      <c r="AC630" s="54"/>
      <c r="AD630" s="54"/>
      <c r="AE630" s="54"/>
      <c r="AF630" s="44">
        <f t="shared" si="50"/>
        <v>8.5059331</v>
      </c>
      <c r="AG630" s="44">
        <v>8.73</v>
      </c>
      <c r="AI630" s="46" t="s">
        <v>1</v>
      </c>
      <c r="AJ630" s="46" t="str">
        <f>IF(I630&lt;&gt;"","-" &amp;TEXT([1]comp!$I630,"0.#") &amp;TEXT(I$1,0),"")</f>
        <v>-4.Al</v>
      </c>
      <c r="AK630" s="46" t="str">
        <f>IF(K630&lt;&gt;"","-" &amp;TEXT(comp[[#This Row],[W]],"0.#") &amp;TEXT(K$1,0),"")</f>
        <v>-2.W</v>
      </c>
      <c r="AL630" s="46" t="str">
        <f>IF(H630&lt;&gt;"","-" &amp;TEXT(comp[[#This Row],[Ni]],"0.#") &amp;TEXT(H$1,0),"")</f>
        <v>-30.Ni</v>
      </c>
      <c r="AM630" s="46" t="str">
        <f>IF(J630&lt;&gt;"","-" &amp;TEXT(comp[[#This Row],[Cr]],"0.#") &amp;TEXT(J$1,0),"")</f>
        <v>-12.Cr</v>
      </c>
      <c r="AN630" s="46" t="str">
        <f>IF(M630&lt;&gt;"","-" &amp;TEXT(comp[[#This Row],[Ta]],"0.#") &amp;TEXT(M$1,0),"")</f>
        <v>-1.Ta</v>
      </c>
      <c r="AO630" s="46" t="str">
        <f>IF(N630&lt;&gt;"","-" &amp;TEXT(comp[[#This Row],[Nb]],"0.#") &amp;TEXT(N$1,0),"")</f>
        <v/>
      </c>
      <c r="AP630" s="46" t="str">
        <f>IF(O630&lt;&gt;"","-" &amp;TEXT(comp[[#This Row],[V]],"0.#") &amp;TEXT(O$1,0),"")</f>
        <v/>
      </c>
      <c r="AQ630" s="46" t="str">
        <f>IF(L630&lt;&gt;"","-" &amp;TEXT(comp[[#This Row],[Ti]],"0.#") &amp;TEXT(L$1,0),"")</f>
        <v>-4.9Ti</v>
      </c>
      <c r="AR630" s="46" t="str">
        <f>IF(P630&lt;&gt;"","-" &amp;TEXT(comp[[#This Row],[Mo]],"0.#") &amp;TEXT(P$1,0),"")</f>
        <v>-1.5Mo</v>
      </c>
      <c r="AS630" s="46" t="str">
        <f>IF(Q630&lt;&gt;"","-" &amp;TEXT(comp[[#This Row],[C]],"0.##") &amp;TEXT(Q$1,0),"")</f>
        <v>-0.07C</v>
      </c>
      <c r="AT630" s="46" t="str">
        <f>IF(R630&lt;&gt;"","-" &amp;TEXT(comp[[#This Row],[Zr]],"0.##") &amp;TEXT(R$1,0),"")</f>
        <v>-0.01Zr</v>
      </c>
      <c r="AU630" s="46" t="str">
        <f>IF(S630&lt;&gt;"","-" &amp;TEXT(comp[[#This Row],[B]],"0.##") &amp;TEXT(S$1,0),"")</f>
        <v>-0.09B</v>
      </c>
      <c r="AV630" s="46" t="str">
        <f>IF(T630&lt;&gt;"","-" &amp;TEXT(comp[[#This Row],[Ir]],"0.#") &amp;TEXT(T$1,0),"")</f>
        <v/>
      </c>
      <c r="AW630" s="46" t="str">
        <f>IF(U630&lt;&gt;"","-" &amp;TEXT(comp[[#This Row],[Re]],"0.#") &amp;TEXT(U$1,0),"")</f>
        <v/>
      </c>
      <c r="AX630" s="46" t="str">
        <f>IF(V630&lt;&gt;"","-" &amp;TEXT(comp[[#This Row],[Si]],"0.#") &amp;TEXT(V$1,0),"")</f>
        <v>-0.4Si</v>
      </c>
      <c r="AY630" s="46" t="str">
        <f>IF(W630&lt;&gt;"","-" &amp;TEXT(comp[[#This Row],[Fe]],"0.#") &amp;TEXT(W$1,0),"")</f>
        <v/>
      </c>
      <c r="AZ630" s="46" t="str">
        <f>IF(X630&lt;&gt;"","-" &amp;TEXT(comp[[#This Row],[Y]],"0.#") &amp;TEXT(X$1,0),"")</f>
        <v/>
      </c>
      <c r="BA630" s="46" t="str">
        <f>IF(Y630&lt;&gt;"","-" &amp;TEXT(comp[[#This Row],[Hf]],"0.#") &amp;TEXT(Y$1,0),"")</f>
        <v>-0.1Hf</v>
      </c>
      <c r="BB630" s="46" t="str">
        <f>IF(Z630&lt;&gt;"","-" &amp;TEXT(comp[[#This Row],[Ge]],"0.#") &amp;TEXT(Z$1,0),"")</f>
        <v/>
      </c>
      <c r="BC630" s="46" t="str">
        <f>IF(AA630&lt;&gt;"","-" &amp;TEXT(comp[[#This Row],[Mn]],"0.#") &amp;TEXT(AA$1,0),"")</f>
        <v/>
      </c>
      <c r="BD630" s="46" t="str">
        <f>IF(AB630&lt;&gt;"","-" &amp;TEXT(comp[[#This Row],[Sc]],"0.#") &amp;TEXT(AB$1,0),"")</f>
        <v/>
      </c>
      <c r="BE630" s="46" t="str">
        <f>IF(AC630&lt;&gt;"","-" &amp;TEXT(comp[[#This Row],[Ru]],"0.#") &amp;TEXT(AC$1,0),"")</f>
        <v/>
      </c>
      <c r="BF630" s="46" t="str">
        <f>IF(AD630&lt;&gt;"","-" &amp;TEXT(comp[[#This Row],[Ce]],"0.#") &amp;TEXT(AD$1,0),"")</f>
        <v/>
      </c>
      <c r="BG630" s="46" t="str">
        <f>IF(AE630&lt;&gt;"","-" &amp;TEXT([1]comp!$AE630,"0.#") &amp;TEXT(AE$1,0),"")</f>
        <v/>
      </c>
      <c r="BH630" s="44" t="str">
        <f>[1]comp!$D630 &amp; [1]comp!$E630</f>
        <v>4Al-4.9TiZhang, Y. Y. Y. Y., Fu, H., Zhou, X., Zhang, Y. Y. Y. Y. &amp; Xie, J. Enhanced mechanical properties of wrought γ′-strengthened Co-base superalloys by adjusting the relative content of Al and Ti. Intermetallics 112, 106543 (2019).</v>
      </c>
      <c r="BI630" s="63" t="str">
        <f t="shared" si="48"/>
        <v>Co-30.Ni-4.Al-12.Cr-2.W-4.9Ti-1.Ta-1.5Mo-0.4Si-0.1Hf-0.07C-0.01Zr-0.09B</v>
      </c>
      <c r="BJ630" s="44" t="s">
        <v>1915</v>
      </c>
      <c r="BK630" t="str">
        <f t="shared" si="49"/>
        <v>-4.Al-12.Cr-2.W-1.Ta-30.Ni-1.5Mo-4.9Ti-0.07C-0.4Si-0.01Zr-0.09B-0.1Hf</v>
      </c>
      <c r="BL630"/>
      <c r="BM630"/>
      <c r="BN630"/>
      <c r="BO630"/>
    </row>
    <row r="631" spans="1:67" s="44" customFormat="1" x14ac:dyDescent="0.3">
      <c r="A631" s="26" t="str">
        <f t="shared" si="51"/>
        <v>Co-30.Ni-5.5Al-12.Cr-2.W-4.2Ti-1.Ta-1.5Mo-0.4Si-0.1Hf-0.07C-0.01Zr-0.09B</v>
      </c>
      <c r="B631" s="60" t="s">
        <v>1482</v>
      </c>
      <c r="C631" s="60" t="s">
        <v>3202</v>
      </c>
      <c r="D631" s="65" t="s">
        <v>1137</v>
      </c>
      <c r="E631" s="44" t="s">
        <v>1134</v>
      </c>
      <c r="F631" s="44">
        <v>672</v>
      </c>
      <c r="G631" s="54">
        <f t="shared" si="52"/>
        <v>43.134999999999998</v>
      </c>
      <c r="H631" s="54">
        <v>30</v>
      </c>
      <c r="I631" s="54">
        <v>5.5</v>
      </c>
      <c r="J631" s="54">
        <v>12</v>
      </c>
      <c r="K631" s="54">
        <v>2</v>
      </c>
      <c r="L631" s="54">
        <v>4.2</v>
      </c>
      <c r="M631" s="54">
        <v>1</v>
      </c>
      <c r="N631" s="54"/>
      <c r="O631" s="54"/>
      <c r="P631" s="54">
        <v>1.5</v>
      </c>
      <c r="Q631" s="50">
        <v>7.0999999999999994E-2</v>
      </c>
      <c r="R631" s="50">
        <v>8.9999999999999993E-3</v>
      </c>
      <c r="S631" s="50">
        <v>8.5000000000000006E-2</v>
      </c>
      <c r="T631" s="54"/>
      <c r="U631" s="54"/>
      <c r="V631" s="54">
        <v>0.39</v>
      </c>
      <c r="W631" s="54"/>
      <c r="X631" s="54"/>
      <c r="Y631" s="54">
        <v>0.11</v>
      </c>
      <c r="Z631" s="54"/>
      <c r="AA631" s="54"/>
      <c r="AB631" s="54"/>
      <c r="AC631" s="54"/>
      <c r="AD631" s="54"/>
      <c r="AE631" s="54"/>
      <c r="AF631" s="44">
        <f t="shared" si="50"/>
        <v>8.4457185899999985</v>
      </c>
      <c r="AG631" s="44">
        <v>8.66</v>
      </c>
      <c r="AI631" s="46" t="s">
        <v>1</v>
      </c>
      <c r="AJ631" s="46" t="str">
        <f>IF(I631&lt;&gt;"","-" &amp;TEXT([1]comp!$I631,"0.#") &amp;TEXT(I$1,0),"")</f>
        <v>-5.5Al</v>
      </c>
      <c r="AK631" s="46" t="str">
        <f>IF(K631&lt;&gt;"","-" &amp;TEXT(comp[[#This Row],[W]],"0.#") &amp;TEXT(K$1,0),"")</f>
        <v>-2.W</v>
      </c>
      <c r="AL631" s="46" t="str">
        <f>IF(H631&lt;&gt;"","-" &amp;TEXT(comp[[#This Row],[Ni]],"0.#") &amp;TEXT(H$1,0),"")</f>
        <v>-30.Ni</v>
      </c>
      <c r="AM631" s="46" t="str">
        <f>IF(J631&lt;&gt;"","-" &amp;TEXT(comp[[#This Row],[Cr]],"0.#") &amp;TEXT(J$1,0),"")</f>
        <v>-12.Cr</v>
      </c>
      <c r="AN631" s="46" t="str">
        <f>IF(M631&lt;&gt;"","-" &amp;TEXT(comp[[#This Row],[Ta]],"0.#") &amp;TEXT(M$1,0),"")</f>
        <v>-1.Ta</v>
      </c>
      <c r="AO631" s="46" t="str">
        <f>IF(N631&lt;&gt;"","-" &amp;TEXT(comp[[#This Row],[Nb]],"0.#") &amp;TEXT(N$1,0),"")</f>
        <v/>
      </c>
      <c r="AP631" s="46" t="str">
        <f>IF(O631&lt;&gt;"","-" &amp;TEXT(comp[[#This Row],[V]],"0.#") &amp;TEXT(O$1,0),"")</f>
        <v/>
      </c>
      <c r="AQ631" s="46" t="str">
        <f>IF(L631&lt;&gt;"","-" &amp;TEXT(comp[[#This Row],[Ti]],"0.#") &amp;TEXT(L$1,0),"")</f>
        <v>-4.2Ti</v>
      </c>
      <c r="AR631" s="46" t="str">
        <f>IF(P631&lt;&gt;"","-" &amp;TEXT(comp[[#This Row],[Mo]],"0.#") &amp;TEXT(P$1,0),"")</f>
        <v>-1.5Mo</v>
      </c>
      <c r="AS631" s="46" t="str">
        <f>IF(Q631&lt;&gt;"","-" &amp;TEXT(comp[[#This Row],[C]],"0.##") &amp;TEXT(Q$1,0),"")</f>
        <v>-0.07C</v>
      </c>
      <c r="AT631" s="46" t="str">
        <f>IF(R631&lt;&gt;"","-" &amp;TEXT(comp[[#This Row],[Zr]],"0.##") &amp;TEXT(R$1,0),"")</f>
        <v>-0.01Zr</v>
      </c>
      <c r="AU631" s="46" t="str">
        <f>IF(S631&lt;&gt;"","-" &amp;TEXT(comp[[#This Row],[B]],"0.##") &amp;TEXT(S$1,0),"")</f>
        <v>-0.09B</v>
      </c>
      <c r="AV631" s="46" t="str">
        <f>IF(T631&lt;&gt;"","-" &amp;TEXT(comp[[#This Row],[Ir]],"0.#") &amp;TEXT(T$1,0),"")</f>
        <v/>
      </c>
      <c r="AW631" s="46" t="str">
        <f>IF(U631&lt;&gt;"","-" &amp;TEXT(comp[[#This Row],[Re]],"0.#") &amp;TEXT(U$1,0),"")</f>
        <v/>
      </c>
      <c r="AX631" s="46" t="str">
        <f>IF(V631&lt;&gt;"","-" &amp;TEXT(comp[[#This Row],[Si]],"0.#") &amp;TEXT(V$1,0),"")</f>
        <v>-0.4Si</v>
      </c>
      <c r="AY631" s="46" t="str">
        <f>IF(W631&lt;&gt;"","-" &amp;TEXT(comp[[#This Row],[Fe]],"0.#") &amp;TEXT(W$1,0),"")</f>
        <v/>
      </c>
      <c r="AZ631" s="46" t="str">
        <f>IF(X631&lt;&gt;"","-" &amp;TEXT(comp[[#This Row],[Y]],"0.#") &amp;TEXT(X$1,0),"")</f>
        <v/>
      </c>
      <c r="BA631" s="46" t="str">
        <f>IF(Y631&lt;&gt;"","-" &amp;TEXT(comp[[#This Row],[Hf]],"0.#") &amp;TEXT(Y$1,0),"")</f>
        <v>-0.1Hf</v>
      </c>
      <c r="BB631" s="46" t="str">
        <f>IF(Z631&lt;&gt;"","-" &amp;TEXT(comp[[#This Row],[Ge]],"0.#") &amp;TEXT(Z$1,0),"")</f>
        <v/>
      </c>
      <c r="BC631" s="46" t="str">
        <f>IF(AA631&lt;&gt;"","-" &amp;TEXT(comp[[#This Row],[Mn]],"0.#") &amp;TEXT(AA$1,0),"")</f>
        <v/>
      </c>
      <c r="BD631" s="46" t="str">
        <f>IF(AB631&lt;&gt;"","-" &amp;TEXT(comp[[#This Row],[Sc]],"0.#") &amp;TEXT(AB$1,0),"")</f>
        <v/>
      </c>
      <c r="BE631" s="46" t="str">
        <f>IF(AC631&lt;&gt;"","-" &amp;TEXT(comp[[#This Row],[Ru]],"0.#") &amp;TEXT(AC$1,0),"")</f>
        <v/>
      </c>
      <c r="BF631" s="46" t="str">
        <f>IF(AD631&lt;&gt;"","-" &amp;TEXT(comp[[#This Row],[Ce]],"0.#") &amp;TEXT(AD$1,0),"")</f>
        <v/>
      </c>
      <c r="BG631" s="46" t="str">
        <f>IF(AE631&lt;&gt;"","-" &amp;TEXT([1]comp!$AE631,"0.#") &amp;TEXT(AE$1,0),"")</f>
        <v/>
      </c>
      <c r="BH631" s="44" t="str">
        <f>[1]comp!$D631 &amp; [1]comp!$E631</f>
        <v>5.5Al-4.2TiZhang, Y. Y. Y. Y., Fu, H., Zhou, X., Zhang, Y. Y. Y. Y. &amp; Xie, J. Enhanced mechanical properties of wrought γ′-strengthened Co-base superalloys by adjusting the relative content of Al and Ti. Intermetallics 112, 106543 (2019).</v>
      </c>
      <c r="BI631" s="63" t="str">
        <f t="shared" si="48"/>
        <v>Co-30.Ni-5.5Al-12.Cr-2.W-4.2Ti-1.Ta-1.5Mo-0.4Si-0.1Hf-0.07C-0.01Zr-0.09B</v>
      </c>
      <c r="BJ631" s="44" t="s">
        <v>1916</v>
      </c>
      <c r="BK631" t="str">
        <f t="shared" si="49"/>
        <v>-5.5Al-12.Cr-2.W-1.Ta-30.Ni-1.5Mo-4.2Ti-0.07C-0.4Si-0.01Zr-0.09B-0.1Hf</v>
      </c>
      <c r="BL631"/>
      <c r="BM631"/>
      <c r="BN631"/>
      <c r="BO631"/>
    </row>
    <row r="632" spans="1:67" s="44" customFormat="1" x14ac:dyDescent="0.3">
      <c r="A632" s="26" t="str">
        <f t="shared" si="51"/>
        <v>Co-30.Ni-6.Al-12.Cr-2.W-3.5Ti-1.Ta-1.5Mo-0.4Si-0.1Hf-0.09C-0.01Zr-0.08B</v>
      </c>
      <c r="B632" s="60" t="s">
        <v>1482</v>
      </c>
      <c r="C632" s="60" t="s">
        <v>3202</v>
      </c>
      <c r="D632" s="65" t="s">
        <v>1135</v>
      </c>
      <c r="E632" s="44" t="s">
        <v>1134</v>
      </c>
      <c r="F632" s="44">
        <v>673</v>
      </c>
      <c r="G632" s="54">
        <f t="shared" si="52"/>
        <v>43.321999999999996</v>
      </c>
      <c r="H632" s="54">
        <v>30</v>
      </c>
      <c r="I632" s="54">
        <v>6</v>
      </c>
      <c r="J632" s="54">
        <v>12</v>
      </c>
      <c r="K632" s="54">
        <v>2</v>
      </c>
      <c r="L632" s="54">
        <v>3.5</v>
      </c>
      <c r="M632" s="54">
        <v>1</v>
      </c>
      <c r="N632" s="54"/>
      <c r="O632" s="54"/>
      <c r="P632" s="54">
        <v>1.5</v>
      </c>
      <c r="Q632" s="50">
        <v>8.5000000000000006E-2</v>
      </c>
      <c r="R632" s="50">
        <v>8.9999999999999993E-3</v>
      </c>
      <c r="S632" s="50">
        <v>8.4000000000000005E-2</v>
      </c>
      <c r="T632" s="54"/>
      <c r="U632" s="54"/>
      <c r="V632" s="54">
        <v>0.39</v>
      </c>
      <c r="W632" s="54"/>
      <c r="X632" s="54"/>
      <c r="Y632" s="54">
        <v>0.11</v>
      </c>
      <c r="Z632" s="54"/>
      <c r="AA632" s="54"/>
      <c r="AB632" s="54"/>
      <c r="AC632" s="54"/>
      <c r="AD632" s="54"/>
      <c r="AE632" s="54"/>
      <c r="AF632" s="44">
        <f t="shared" si="50"/>
        <v>8.4446043899999967</v>
      </c>
      <c r="AG632" s="44">
        <v>8.65</v>
      </c>
      <c r="AI632" s="46" t="s">
        <v>1</v>
      </c>
      <c r="AJ632" s="46" t="str">
        <f>IF(I632&lt;&gt;"","-" &amp;TEXT([1]comp!$I632,"0.#") &amp;TEXT(I$1,0),"")</f>
        <v>-6.Al</v>
      </c>
      <c r="AK632" s="46" t="str">
        <f>IF(K632&lt;&gt;"","-" &amp;TEXT(comp[[#This Row],[W]],"0.#") &amp;TEXT(K$1,0),"")</f>
        <v>-2.W</v>
      </c>
      <c r="AL632" s="46" t="str">
        <f>IF(H632&lt;&gt;"","-" &amp;TEXT(comp[[#This Row],[Ni]],"0.#") &amp;TEXT(H$1,0),"")</f>
        <v>-30.Ni</v>
      </c>
      <c r="AM632" s="46" t="str">
        <f>IF(J632&lt;&gt;"","-" &amp;TEXT(comp[[#This Row],[Cr]],"0.#") &amp;TEXT(J$1,0),"")</f>
        <v>-12.Cr</v>
      </c>
      <c r="AN632" s="46" t="str">
        <f>IF(M632&lt;&gt;"","-" &amp;TEXT(comp[[#This Row],[Ta]],"0.#") &amp;TEXT(M$1,0),"")</f>
        <v>-1.Ta</v>
      </c>
      <c r="AO632" s="46" t="str">
        <f>IF(N632&lt;&gt;"","-" &amp;TEXT(comp[[#This Row],[Nb]],"0.#") &amp;TEXT(N$1,0),"")</f>
        <v/>
      </c>
      <c r="AP632" s="46" t="str">
        <f>IF(O632&lt;&gt;"","-" &amp;TEXT(comp[[#This Row],[V]],"0.#") &amp;TEXT(O$1,0),"")</f>
        <v/>
      </c>
      <c r="AQ632" s="46" t="str">
        <f>IF(L632&lt;&gt;"","-" &amp;TEXT(comp[[#This Row],[Ti]],"0.#") &amp;TEXT(L$1,0),"")</f>
        <v>-3.5Ti</v>
      </c>
      <c r="AR632" s="46" t="str">
        <f>IF(P632&lt;&gt;"","-" &amp;TEXT(comp[[#This Row],[Mo]],"0.#") &amp;TEXT(P$1,0),"")</f>
        <v>-1.5Mo</v>
      </c>
      <c r="AS632" s="46" t="str">
        <f>IF(Q632&lt;&gt;"","-" &amp;TEXT(comp[[#This Row],[C]],"0.##") &amp;TEXT(Q$1,0),"")</f>
        <v>-0.09C</v>
      </c>
      <c r="AT632" s="46" t="str">
        <f>IF(R632&lt;&gt;"","-" &amp;TEXT(comp[[#This Row],[Zr]],"0.##") &amp;TEXT(R$1,0),"")</f>
        <v>-0.01Zr</v>
      </c>
      <c r="AU632" s="46" t="str">
        <f>IF(S632&lt;&gt;"","-" &amp;TEXT(comp[[#This Row],[B]],"0.##") &amp;TEXT(S$1,0),"")</f>
        <v>-0.08B</v>
      </c>
      <c r="AV632" s="46" t="str">
        <f>IF(T632&lt;&gt;"","-" &amp;TEXT(comp[[#This Row],[Ir]],"0.#") &amp;TEXT(T$1,0),"")</f>
        <v/>
      </c>
      <c r="AW632" s="46" t="str">
        <f>IF(U632&lt;&gt;"","-" &amp;TEXT(comp[[#This Row],[Re]],"0.#") &amp;TEXT(U$1,0),"")</f>
        <v/>
      </c>
      <c r="AX632" s="46" t="str">
        <f>IF(V632&lt;&gt;"","-" &amp;TEXT(comp[[#This Row],[Si]],"0.#") &amp;TEXT(V$1,0),"")</f>
        <v>-0.4Si</v>
      </c>
      <c r="AY632" s="46" t="str">
        <f>IF(W632&lt;&gt;"","-" &amp;TEXT(comp[[#This Row],[Fe]],"0.#") &amp;TEXT(W$1,0),"")</f>
        <v/>
      </c>
      <c r="AZ632" s="46" t="str">
        <f>IF(X632&lt;&gt;"","-" &amp;TEXT(comp[[#This Row],[Y]],"0.#") &amp;TEXT(X$1,0),"")</f>
        <v/>
      </c>
      <c r="BA632" s="46" t="str">
        <f>IF(Y632&lt;&gt;"","-" &amp;TEXT(comp[[#This Row],[Hf]],"0.#") &amp;TEXT(Y$1,0),"")</f>
        <v>-0.1Hf</v>
      </c>
      <c r="BB632" s="46" t="str">
        <f>IF(Z632&lt;&gt;"","-" &amp;TEXT(comp[[#This Row],[Ge]],"0.#") &amp;TEXT(Z$1,0),"")</f>
        <v/>
      </c>
      <c r="BC632" s="46" t="str">
        <f>IF(AA632&lt;&gt;"","-" &amp;TEXT(comp[[#This Row],[Mn]],"0.#") &amp;TEXT(AA$1,0),"")</f>
        <v/>
      </c>
      <c r="BD632" s="46" t="str">
        <f>IF(AB632&lt;&gt;"","-" &amp;TEXT(comp[[#This Row],[Sc]],"0.#") &amp;TEXT(AB$1,0),"")</f>
        <v/>
      </c>
      <c r="BE632" s="46" t="str">
        <f>IF(AC632&lt;&gt;"","-" &amp;TEXT(comp[[#This Row],[Ru]],"0.#") &amp;TEXT(AC$1,0),"")</f>
        <v/>
      </c>
      <c r="BF632" s="46" t="str">
        <f>IF(AD632&lt;&gt;"","-" &amp;TEXT(comp[[#This Row],[Ce]],"0.#") &amp;TEXT(AD$1,0),"")</f>
        <v/>
      </c>
      <c r="BG632" s="46" t="str">
        <f>IF(AE632&lt;&gt;"","-" &amp;TEXT([1]comp!$AE632,"0.#") &amp;TEXT(AE$1,0),"")</f>
        <v/>
      </c>
      <c r="BH632" s="44" t="str">
        <f>[1]comp!$D632 &amp; [1]comp!$E632</f>
        <v>6Al-3.5TiZhang, Y. Y. Y. Y., Fu, H., Zhou, X., Zhang, Y. Y. Y. Y. &amp; Xie, J. Enhanced mechanical properties of wrought γ′-strengthened Co-base superalloys by adjusting the relative content of Al and Ti. Intermetallics 112, 106543 (2019).</v>
      </c>
      <c r="BI632" s="63" t="str">
        <f t="shared" si="48"/>
        <v>Co-30.Ni-6.Al-12.Cr-2.W-3.5Ti-1.Ta-1.5Mo-0.4Si-0.1Hf-0.09C-0.01Zr-0.08B</v>
      </c>
      <c r="BJ632" s="44" t="s">
        <v>1917</v>
      </c>
      <c r="BK632" t="str">
        <f t="shared" si="49"/>
        <v>-6.Al-12.Cr-2.W-1.Ta-30.Ni-1.5Mo-3.5Ti-0.09C-0.4Si-0.01Zr-0.08B-0.1Hf</v>
      </c>
      <c r="BL632"/>
      <c r="BM632"/>
      <c r="BN632"/>
      <c r="BO632"/>
    </row>
    <row r="633" spans="1:67" s="44" customFormat="1" x14ac:dyDescent="0.3">
      <c r="A633" s="26" t="str">
        <f t="shared" si="51"/>
        <v>Co-30.Ni-7.Al-12.Cr-2.W-3.5Ti-1.Ta-1.5Mo-0.4Si-0.1Hf-0.08C-0.01Zr-0.09B</v>
      </c>
      <c r="B633" s="60" t="s">
        <v>1482</v>
      </c>
      <c r="C633" s="60" t="s">
        <v>3204</v>
      </c>
      <c r="D633" s="65" t="s">
        <v>1136</v>
      </c>
      <c r="E633" s="44" t="s">
        <v>1134</v>
      </c>
      <c r="F633" s="44">
        <v>674</v>
      </c>
      <c r="G633" s="54">
        <f t="shared" si="52"/>
        <v>42.326000000000001</v>
      </c>
      <c r="H633" s="54">
        <v>30</v>
      </c>
      <c r="I633" s="54">
        <v>7</v>
      </c>
      <c r="J633" s="54">
        <v>12</v>
      </c>
      <c r="K633" s="54">
        <v>2</v>
      </c>
      <c r="L633" s="54">
        <v>3.5</v>
      </c>
      <c r="M633" s="54">
        <v>1</v>
      </c>
      <c r="N633" s="54"/>
      <c r="O633" s="54"/>
      <c r="P633" s="54">
        <v>1.5</v>
      </c>
      <c r="Q633" s="50">
        <v>0.08</v>
      </c>
      <c r="R633" s="50">
        <v>8.9999999999999993E-3</v>
      </c>
      <c r="S633" s="50">
        <v>8.5000000000000006E-2</v>
      </c>
      <c r="T633" s="54"/>
      <c r="U633" s="54"/>
      <c r="V633" s="54">
        <v>0.39</v>
      </c>
      <c r="W633" s="54"/>
      <c r="X633" s="54"/>
      <c r="Y633" s="54">
        <v>0.11</v>
      </c>
      <c r="Z633" s="54"/>
      <c r="AA633" s="54"/>
      <c r="AB633" s="54"/>
      <c r="AC633" s="54"/>
      <c r="AD633" s="54"/>
      <c r="AE633" s="54"/>
      <c r="AF633" s="44">
        <f t="shared" si="50"/>
        <v>8.3828719899999982</v>
      </c>
      <c r="AG633" s="44">
        <v>8.58</v>
      </c>
      <c r="AI633" s="46" t="s">
        <v>1</v>
      </c>
      <c r="AJ633" s="46" t="str">
        <f>IF(I633&lt;&gt;"","-" &amp;TEXT([1]comp!$I633,"0.#") &amp;TEXT(I$1,0),"")</f>
        <v>-7.Al</v>
      </c>
      <c r="AK633" s="46" t="str">
        <f>IF(K633&lt;&gt;"","-" &amp;TEXT(comp[[#This Row],[W]],"0.#") &amp;TEXT(K$1,0),"")</f>
        <v>-2.W</v>
      </c>
      <c r="AL633" s="46" t="str">
        <f>IF(H633&lt;&gt;"","-" &amp;TEXT(comp[[#This Row],[Ni]],"0.#") &amp;TEXT(H$1,0),"")</f>
        <v>-30.Ni</v>
      </c>
      <c r="AM633" s="46" t="str">
        <f>IF(J633&lt;&gt;"","-" &amp;TEXT(comp[[#This Row],[Cr]],"0.#") &amp;TEXT(J$1,0),"")</f>
        <v>-12.Cr</v>
      </c>
      <c r="AN633" s="46" t="str">
        <f>IF(M633&lt;&gt;"","-" &amp;TEXT(comp[[#This Row],[Ta]],"0.#") &amp;TEXT(M$1,0),"")</f>
        <v>-1.Ta</v>
      </c>
      <c r="AO633" s="46" t="str">
        <f>IF(N633&lt;&gt;"","-" &amp;TEXT(comp[[#This Row],[Nb]],"0.#") &amp;TEXT(N$1,0),"")</f>
        <v/>
      </c>
      <c r="AP633" s="46" t="str">
        <f>IF(O633&lt;&gt;"","-" &amp;TEXT(comp[[#This Row],[V]],"0.#") &amp;TEXT(O$1,0),"")</f>
        <v/>
      </c>
      <c r="AQ633" s="46" t="str">
        <f>IF(L633&lt;&gt;"","-" &amp;TEXT(comp[[#This Row],[Ti]],"0.#") &amp;TEXT(L$1,0),"")</f>
        <v>-3.5Ti</v>
      </c>
      <c r="AR633" s="46" t="str">
        <f>IF(P633&lt;&gt;"","-" &amp;TEXT(comp[[#This Row],[Mo]],"0.#") &amp;TEXT(P$1,0),"")</f>
        <v>-1.5Mo</v>
      </c>
      <c r="AS633" s="46" t="str">
        <f>IF(Q633&lt;&gt;"","-" &amp;TEXT(comp[[#This Row],[C]],"0.##") &amp;TEXT(Q$1,0),"")</f>
        <v>-0.08C</v>
      </c>
      <c r="AT633" s="46" t="str">
        <f>IF(R633&lt;&gt;"","-" &amp;TEXT(comp[[#This Row],[Zr]],"0.##") &amp;TEXT(R$1,0),"")</f>
        <v>-0.01Zr</v>
      </c>
      <c r="AU633" s="46" t="str">
        <f>IF(S633&lt;&gt;"","-" &amp;TEXT(comp[[#This Row],[B]],"0.##") &amp;TEXT(S$1,0),"")</f>
        <v>-0.09B</v>
      </c>
      <c r="AV633" s="46" t="str">
        <f>IF(T633&lt;&gt;"","-" &amp;TEXT(comp[[#This Row],[Ir]],"0.#") &amp;TEXT(T$1,0),"")</f>
        <v/>
      </c>
      <c r="AW633" s="46" t="str">
        <f>IF(U633&lt;&gt;"","-" &amp;TEXT(comp[[#This Row],[Re]],"0.#") &amp;TEXT(U$1,0),"")</f>
        <v/>
      </c>
      <c r="AX633" s="46" t="str">
        <f>IF(V633&lt;&gt;"","-" &amp;TEXT(comp[[#This Row],[Si]],"0.#") &amp;TEXT(V$1,0),"")</f>
        <v>-0.4Si</v>
      </c>
      <c r="AY633" s="46" t="str">
        <f>IF(W633&lt;&gt;"","-" &amp;TEXT(comp[[#This Row],[Fe]],"0.#") &amp;TEXT(W$1,0),"")</f>
        <v/>
      </c>
      <c r="AZ633" s="46" t="str">
        <f>IF(X633&lt;&gt;"","-" &amp;TEXT(comp[[#This Row],[Y]],"0.#") &amp;TEXT(X$1,0),"")</f>
        <v/>
      </c>
      <c r="BA633" s="46" t="str">
        <f>IF(Y633&lt;&gt;"","-" &amp;TEXT(comp[[#This Row],[Hf]],"0.#") &amp;TEXT(Y$1,0),"")</f>
        <v>-0.1Hf</v>
      </c>
      <c r="BB633" s="46" t="str">
        <f>IF(Z633&lt;&gt;"","-" &amp;TEXT(comp[[#This Row],[Ge]],"0.#") &amp;TEXT(Z$1,0),"")</f>
        <v/>
      </c>
      <c r="BC633" s="46" t="str">
        <f>IF(AA633&lt;&gt;"","-" &amp;TEXT(comp[[#This Row],[Mn]],"0.#") &amp;TEXT(AA$1,0),"")</f>
        <v/>
      </c>
      <c r="BD633" s="46" t="str">
        <f>IF(AB633&lt;&gt;"","-" &amp;TEXT(comp[[#This Row],[Sc]],"0.#") &amp;TEXT(AB$1,0),"")</f>
        <v/>
      </c>
      <c r="BE633" s="46" t="str">
        <f>IF(AC633&lt;&gt;"","-" &amp;TEXT(comp[[#This Row],[Ru]],"0.#") &amp;TEXT(AC$1,0),"")</f>
        <v/>
      </c>
      <c r="BF633" s="46" t="str">
        <f>IF(AD633&lt;&gt;"","-" &amp;TEXT(comp[[#This Row],[Ce]],"0.#") &amp;TEXT(AD$1,0),"")</f>
        <v/>
      </c>
      <c r="BG633" s="46" t="str">
        <f>IF(AE633&lt;&gt;"","-" &amp;TEXT([1]comp!$AE633,"0.#") &amp;TEXT(AE$1,0),"")</f>
        <v/>
      </c>
      <c r="BH633" s="44" t="str">
        <f>[1]comp!$D633 &amp; [1]comp!$E633</f>
        <v>7Al-3.5TiZhang, Y. Y. Y. Y., Fu, H., Zhou, X., Zhang, Y. Y. Y. Y. &amp; Xie, J. Enhanced mechanical properties of wrought γ′-strengthened Co-base superalloys by adjusting the relative content of Al and Ti. Intermetallics 112, 106543 (2019).</v>
      </c>
      <c r="BI633" s="63" t="str">
        <f t="shared" si="48"/>
        <v>Co-30.Ni-7.Al-12.Cr-2.W-3.5Ti-1.Ta-1.5Mo-0.4Si-0.1Hf-0.08C-0.01Zr-0.09B</v>
      </c>
      <c r="BJ633" s="44" t="s">
        <v>1918</v>
      </c>
      <c r="BK633" t="str">
        <f t="shared" si="49"/>
        <v>-7.Al-12.Cr-2.W-1.Ta-30.Ni-1.5Mo-3.5Ti-0.08C-0.4Si-0.01Zr-0.09B-0.1Hf</v>
      </c>
      <c r="BL633"/>
      <c r="BM633"/>
      <c r="BN633"/>
      <c r="BO633"/>
    </row>
    <row r="634" spans="1:67" s="44" customFormat="1" x14ac:dyDescent="0.3">
      <c r="A634" s="26" t="str">
        <f t="shared" si="51"/>
        <v>Co-6.Al-3.W</v>
      </c>
      <c r="B634" s="38" t="s">
        <v>1484</v>
      </c>
      <c r="C634" s="38" t="s">
        <v>3205</v>
      </c>
      <c r="D634" s="37" t="s">
        <v>1141</v>
      </c>
      <c r="E634" s="31" t="s">
        <v>1140</v>
      </c>
      <c r="F634" s="31">
        <v>675</v>
      </c>
      <c r="G634" s="54">
        <f t="shared" si="52"/>
        <v>91</v>
      </c>
      <c r="H634" s="55"/>
      <c r="I634" s="55">
        <v>6</v>
      </c>
      <c r="J634" s="55"/>
      <c r="K634" s="55">
        <v>3</v>
      </c>
      <c r="L634" s="55"/>
      <c r="M634" s="55"/>
      <c r="N634" s="55"/>
      <c r="O634" s="55"/>
      <c r="P634" s="55"/>
      <c r="Q634" s="51"/>
      <c r="R634" s="51"/>
      <c r="S634" s="51"/>
      <c r="T634" s="55"/>
      <c r="U634" s="55"/>
      <c r="V634" s="55"/>
      <c r="W634" s="55"/>
      <c r="X634" s="55"/>
      <c r="Y634" s="55"/>
      <c r="Z634" s="55"/>
      <c r="AA634" s="55"/>
      <c r="AB634" s="55"/>
      <c r="AC634" s="55"/>
      <c r="AD634" s="55"/>
      <c r="AE634" s="55"/>
      <c r="AF634" s="31">
        <f t="shared" si="50"/>
        <v>8.8384999999999998</v>
      </c>
      <c r="AG634" s="31">
        <v>8.81</v>
      </c>
      <c r="AH634" s="31"/>
      <c r="AI634" s="46" t="s">
        <v>1</v>
      </c>
      <c r="AJ634" s="46" t="str">
        <f>IF(I634&lt;&gt;"","-" &amp;TEXT([1]comp!$I634,"0.#") &amp;TEXT(I$1,0),"")</f>
        <v>-6.Al</v>
      </c>
      <c r="AK634" s="46" t="str">
        <f>IF(K634&lt;&gt;"","-" &amp;TEXT(comp[[#This Row],[W]],"0.#") &amp;TEXT(K$1,0),"")</f>
        <v>-3.W</v>
      </c>
      <c r="AL634" s="46" t="str">
        <f>IF(H634&lt;&gt;"","-" &amp;TEXT(comp[[#This Row],[Ni]],"0.#") &amp;TEXT(H$1,0),"")</f>
        <v/>
      </c>
      <c r="AM634" s="46" t="str">
        <f>IF(J634&lt;&gt;"","-" &amp;TEXT(comp[[#This Row],[Cr]],"0.#") &amp;TEXT(J$1,0),"")</f>
        <v/>
      </c>
      <c r="AN634" s="46" t="str">
        <f>IF(M634&lt;&gt;"","-" &amp;TEXT(comp[[#This Row],[Ta]],"0.#") &amp;TEXT(M$1,0),"")</f>
        <v/>
      </c>
      <c r="AO634" s="46" t="str">
        <f>IF(N634&lt;&gt;"","-" &amp;TEXT(comp[[#This Row],[Nb]],"0.#") &amp;TEXT(N$1,0),"")</f>
        <v/>
      </c>
      <c r="AP634" s="46" t="str">
        <f>IF(O634&lt;&gt;"","-" &amp;TEXT(comp[[#This Row],[V]],"0.#") &amp;TEXT(O$1,0),"")</f>
        <v/>
      </c>
      <c r="AQ634" s="46" t="str">
        <f>IF(L634&lt;&gt;"","-" &amp;TEXT(comp[[#This Row],[Ti]],"0.#") &amp;TEXT(L$1,0),"")</f>
        <v/>
      </c>
      <c r="AR634" s="46" t="str">
        <f>IF(P634&lt;&gt;"","-" &amp;TEXT(comp[[#This Row],[Mo]],"0.#") &amp;TEXT(P$1,0),"")</f>
        <v/>
      </c>
      <c r="AS634" s="46" t="str">
        <f>IF(Q634&lt;&gt;"","-" &amp;TEXT(comp[[#This Row],[C]],"0.##") &amp;TEXT(Q$1,0),"")</f>
        <v/>
      </c>
      <c r="AT634" s="46" t="str">
        <f>IF(R634&lt;&gt;"","-" &amp;TEXT(comp[[#This Row],[Zr]],"0.##") &amp;TEXT(R$1,0),"")</f>
        <v/>
      </c>
      <c r="AU634" s="46" t="str">
        <f>IF(S634&lt;&gt;"","-" &amp;TEXT(comp[[#This Row],[B]],"0.##") &amp;TEXT(S$1,0),"")</f>
        <v/>
      </c>
      <c r="AV634" s="46" t="str">
        <f>IF(T634&lt;&gt;"","-" &amp;TEXT(comp[[#This Row],[Ir]],"0.#") &amp;TEXT(T$1,0),"")</f>
        <v/>
      </c>
      <c r="AW634" s="46" t="str">
        <f>IF(U634&lt;&gt;"","-" &amp;TEXT(comp[[#This Row],[Re]],"0.#") &amp;TEXT(U$1,0),"")</f>
        <v/>
      </c>
      <c r="AX634" s="46" t="str">
        <f>IF(V634&lt;&gt;"","-" &amp;TEXT(comp[[#This Row],[Si]],"0.#") &amp;TEXT(V$1,0),"")</f>
        <v/>
      </c>
      <c r="AY634" s="46" t="str">
        <f>IF(W634&lt;&gt;"","-" &amp;TEXT(comp[[#This Row],[Fe]],"0.#") &amp;TEXT(W$1,0),"")</f>
        <v/>
      </c>
      <c r="AZ634" s="46" t="str">
        <f>IF(X634&lt;&gt;"","-" &amp;TEXT(comp[[#This Row],[Y]],"0.#") &amp;TEXT(X$1,0),"")</f>
        <v/>
      </c>
      <c r="BA634" s="46" t="str">
        <f>IF(Y634&lt;&gt;"","-" &amp;TEXT(comp[[#This Row],[Hf]],"0.#") &amp;TEXT(Y$1,0),"")</f>
        <v/>
      </c>
      <c r="BB634" s="46" t="str">
        <f>IF(Z634&lt;&gt;"","-" &amp;TEXT(comp[[#This Row],[Ge]],"0.#") &amp;TEXT(Z$1,0),"")</f>
        <v/>
      </c>
      <c r="BC634" s="46" t="str">
        <f>IF(AA634&lt;&gt;"","-" &amp;TEXT(comp[[#This Row],[Mn]],"0.#") &amp;TEXT(AA$1,0),"")</f>
        <v/>
      </c>
      <c r="BD634" s="46" t="str">
        <f>IF(AB634&lt;&gt;"","-" &amp;TEXT(comp[[#This Row],[Sc]],"0.#") &amp;TEXT(AB$1,0),"")</f>
        <v/>
      </c>
      <c r="BE634" s="46" t="str">
        <f>IF(AC634&lt;&gt;"","-" &amp;TEXT(comp[[#This Row],[Ru]],"0.#") &amp;TEXT(AC$1,0),"")</f>
        <v/>
      </c>
      <c r="BF634" s="46" t="str">
        <f>IF(AD634&lt;&gt;"","-" &amp;TEXT(comp[[#This Row],[Ce]],"0.#") &amp;TEXT(AD$1,0),"")</f>
        <v/>
      </c>
      <c r="BG634" s="46" t="str">
        <f>IF(AE634&lt;&gt;"","-" &amp;TEXT([1]comp!$AE634,"0.#") &amp;TEXT(AE$1,0),"")</f>
        <v/>
      </c>
      <c r="BH634" s="31" t="str">
        <f>[1]comp!$D634 &amp; [1]comp!$E634</f>
        <v>6Al3WZhang, Y. Y. Y., Fu, H., Zhou, X., Zhang, Y. Y. Y. &amp; Xie, J. Effects of aluminum and molybdenum content on the microstructure and properties of multi-component γ′-strengthened cobalt-base superalloys. Mater. Sci. Eng. A 737, 265–273 (2018).</v>
      </c>
      <c r="BI634" s="73" t="str">
        <f t="shared" si="48"/>
        <v>Co-6.Al-3.W</v>
      </c>
      <c r="BJ634" s="31" t="s">
        <v>1920</v>
      </c>
      <c r="BK634" t="str">
        <f t="shared" si="49"/>
        <v>-6.Al-3.W</v>
      </c>
      <c r="BL634"/>
      <c r="BM634"/>
      <c r="BN634"/>
      <c r="BO634"/>
    </row>
    <row r="635" spans="1:67" s="44" customFormat="1" x14ac:dyDescent="0.3">
      <c r="A635" s="26" t="str">
        <f t="shared" si="51"/>
        <v>Co-6.Al-2.W-1.Mo</v>
      </c>
      <c r="B635" s="60" t="s">
        <v>1482</v>
      </c>
      <c r="C635" s="60" t="s">
        <v>3206</v>
      </c>
      <c r="D635" s="65" t="s">
        <v>1142</v>
      </c>
      <c r="E635" s="44" t="s">
        <v>1140</v>
      </c>
      <c r="F635" s="44">
        <v>676</v>
      </c>
      <c r="G635" s="54">
        <f t="shared" si="52"/>
        <v>91</v>
      </c>
      <c r="H635" s="54"/>
      <c r="I635" s="54">
        <v>6</v>
      </c>
      <c r="J635" s="54"/>
      <c r="K635" s="54">
        <v>2</v>
      </c>
      <c r="L635" s="54"/>
      <c r="M635" s="54"/>
      <c r="N635" s="54"/>
      <c r="O635" s="54"/>
      <c r="P635" s="54">
        <v>1</v>
      </c>
      <c r="Q635" s="50"/>
      <c r="R635" s="50"/>
      <c r="S635" s="50"/>
      <c r="T635" s="54"/>
      <c r="U635" s="54"/>
      <c r="V635" s="54"/>
      <c r="W635" s="54"/>
      <c r="X635" s="54"/>
      <c r="Y635" s="54"/>
      <c r="Z635" s="54"/>
      <c r="AA635" s="54"/>
      <c r="AB635" s="54"/>
      <c r="AC635" s="54"/>
      <c r="AD635" s="54"/>
      <c r="AE635" s="54"/>
      <c r="AF635" s="44">
        <f t="shared" si="50"/>
        <v>8.7487999999999992</v>
      </c>
      <c r="AG635" s="44">
        <v>8.69</v>
      </c>
      <c r="AI635" s="46" t="s">
        <v>1</v>
      </c>
      <c r="AJ635" s="46" t="str">
        <f>IF(I635&lt;&gt;"","-" &amp;TEXT([1]comp!$I635,"0.#") &amp;TEXT(I$1,0),"")</f>
        <v>-6.Al</v>
      </c>
      <c r="AK635" s="46" t="str">
        <f>IF(K635&lt;&gt;"","-" &amp;TEXT(comp[[#This Row],[W]],"0.#") &amp;TEXT(K$1,0),"")</f>
        <v>-2.W</v>
      </c>
      <c r="AL635" s="46" t="str">
        <f>IF(H635&lt;&gt;"","-" &amp;TEXT(comp[[#This Row],[Ni]],"0.#") &amp;TEXT(H$1,0),"")</f>
        <v/>
      </c>
      <c r="AM635" s="46" t="str">
        <f>IF(J635&lt;&gt;"","-" &amp;TEXT(comp[[#This Row],[Cr]],"0.#") &amp;TEXT(J$1,0),"")</f>
        <v/>
      </c>
      <c r="AN635" s="46" t="str">
        <f>IF(M635&lt;&gt;"","-" &amp;TEXT(comp[[#This Row],[Ta]],"0.#") &amp;TEXT(M$1,0),"")</f>
        <v/>
      </c>
      <c r="AO635" s="46" t="str">
        <f>IF(N635&lt;&gt;"","-" &amp;TEXT(comp[[#This Row],[Nb]],"0.#") &amp;TEXT(N$1,0),"")</f>
        <v/>
      </c>
      <c r="AP635" s="46" t="str">
        <f>IF(O635&lt;&gt;"","-" &amp;TEXT(comp[[#This Row],[V]],"0.#") &amp;TEXT(O$1,0),"")</f>
        <v/>
      </c>
      <c r="AQ635" s="46" t="str">
        <f>IF(L635&lt;&gt;"","-" &amp;TEXT(comp[[#This Row],[Ti]],"0.#") &amp;TEXT(L$1,0),"")</f>
        <v/>
      </c>
      <c r="AR635" s="46" t="str">
        <f>IF(P635&lt;&gt;"","-" &amp;TEXT(comp[[#This Row],[Mo]],"0.#") &amp;TEXT(P$1,0),"")</f>
        <v>-1.Mo</v>
      </c>
      <c r="AS635" s="46" t="str">
        <f>IF(Q635&lt;&gt;"","-" &amp;TEXT(comp[[#This Row],[C]],"0.##") &amp;TEXT(Q$1,0),"")</f>
        <v/>
      </c>
      <c r="AT635" s="46" t="str">
        <f>IF(R635&lt;&gt;"","-" &amp;TEXT(comp[[#This Row],[Zr]],"0.##") &amp;TEXT(R$1,0),"")</f>
        <v/>
      </c>
      <c r="AU635" s="46" t="str">
        <f>IF(S635&lt;&gt;"","-" &amp;TEXT(comp[[#This Row],[B]],"0.##") &amp;TEXT(S$1,0),"")</f>
        <v/>
      </c>
      <c r="AV635" s="46" t="str">
        <f>IF(T635&lt;&gt;"","-" &amp;TEXT(comp[[#This Row],[Ir]],"0.#") &amp;TEXT(T$1,0),"")</f>
        <v/>
      </c>
      <c r="AW635" s="46" t="str">
        <f>IF(U635&lt;&gt;"","-" &amp;TEXT(comp[[#This Row],[Re]],"0.#") &amp;TEXT(U$1,0),"")</f>
        <v/>
      </c>
      <c r="AX635" s="46" t="str">
        <f>IF(V635&lt;&gt;"","-" &amp;TEXT(comp[[#This Row],[Si]],"0.#") &amp;TEXT(V$1,0),"")</f>
        <v/>
      </c>
      <c r="AY635" s="46" t="str">
        <f>IF(W635&lt;&gt;"","-" &amp;TEXT(comp[[#This Row],[Fe]],"0.#") &amp;TEXT(W$1,0),"")</f>
        <v/>
      </c>
      <c r="AZ635" s="46" t="str">
        <f>IF(X635&lt;&gt;"","-" &amp;TEXT(comp[[#This Row],[Y]],"0.#") &amp;TEXT(X$1,0),"")</f>
        <v/>
      </c>
      <c r="BA635" s="46" t="str">
        <f>IF(Y635&lt;&gt;"","-" &amp;TEXT(comp[[#This Row],[Hf]],"0.#") &amp;TEXT(Y$1,0),"")</f>
        <v/>
      </c>
      <c r="BB635" s="46" t="str">
        <f>IF(Z635&lt;&gt;"","-" &amp;TEXT(comp[[#This Row],[Ge]],"0.#") &amp;TEXT(Z$1,0),"")</f>
        <v/>
      </c>
      <c r="BC635" s="46" t="str">
        <f>IF(AA635&lt;&gt;"","-" &amp;TEXT(comp[[#This Row],[Mn]],"0.#") &amp;TEXT(AA$1,0),"")</f>
        <v/>
      </c>
      <c r="BD635" s="46" t="str">
        <f>IF(AB635&lt;&gt;"","-" &amp;TEXT(comp[[#This Row],[Sc]],"0.#") &amp;TEXT(AB$1,0),"")</f>
        <v/>
      </c>
      <c r="BE635" s="46" t="str">
        <f>IF(AC635&lt;&gt;"","-" &amp;TEXT(comp[[#This Row],[Ru]],"0.#") &amp;TEXT(AC$1,0),"")</f>
        <v/>
      </c>
      <c r="BF635" s="46" t="str">
        <f>IF(AD635&lt;&gt;"","-" &amp;TEXT(comp[[#This Row],[Ce]],"0.#") &amp;TEXT(AD$1,0),"")</f>
        <v/>
      </c>
      <c r="BG635" s="46" t="str">
        <f>IF(AE635&lt;&gt;"","-" &amp;TEXT([1]comp!$AE635,"0.#") &amp;TEXT(AE$1,0),"")</f>
        <v/>
      </c>
      <c r="BH635" s="44" t="str">
        <f>[1]comp!$D635 &amp; [1]comp!$E635</f>
        <v>6Al2W1MoZhang, Y. Y. Y., Fu, H., Zhou, X., Zhang, Y. Y. Y. &amp; Xie, J. Effects of aluminum and molybdenum content on the microstructure and properties of multi-component γ′-strengthened cobalt-base superalloys. Mater. Sci. Eng. A 737, 265–273 (2018).</v>
      </c>
      <c r="BI635" s="63" t="str">
        <f t="shared" si="48"/>
        <v>Co-6.Al-2.W-1.Mo</v>
      </c>
      <c r="BJ635" s="44" t="s">
        <v>1919</v>
      </c>
      <c r="BK635" t="str">
        <f t="shared" si="49"/>
        <v>-6.Al-2.W-1.Mo</v>
      </c>
      <c r="BL635"/>
      <c r="BM635"/>
      <c r="BN635"/>
      <c r="BO635"/>
    </row>
    <row r="636" spans="1:67" s="44" customFormat="1" x14ac:dyDescent="0.3">
      <c r="A636" s="26" t="str">
        <f t="shared" si="51"/>
        <v>Co-8.Al-3.W</v>
      </c>
      <c r="B636" s="38" t="s">
        <v>1484</v>
      </c>
      <c r="C636" s="38" t="s">
        <v>3207</v>
      </c>
      <c r="D636" s="37" t="s">
        <v>1143</v>
      </c>
      <c r="E636" s="31" t="s">
        <v>1140</v>
      </c>
      <c r="F636" s="31">
        <v>677</v>
      </c>
      <c r="G636" s="54">
        <f t="shared" si="52"/>
        <v>89</v>
      </c>
      <c r="H636" s="55"/>
      <c r="I636" s="55">
        <v>8</v>
      </c>
      <c r="J636" s="55"/>
      <c r="K636" s="55">
        <v>3</v>
      </c>
      <c r="L636" s="55"/>
      <c r="M636" s="55"/>
      <c r="N636" s="55"/>
      <c r="O636" s="55"/>
      <c r="P636" s="55"/>
      <c r="Q636" s="51"/>
      <c r="R636" s="51"/>
      <c r="S636" s="51"/>
      <c r="T636" s="55"/>
      <c r="U636" s="55"/>
      <c r="V636" s="55"/>
      <c r="W636" s="55"/>
      <c r="X636" s="55"/>
      <c r="Y636" s="55"/>
      <c r="Z636" s="55"/>
      <c r="AA636" s="55"/>
      <c r="AB636" s="55"/>
      <c r="AC636" s="55"/>
      <c r="AD636" s="55"/>
      <c r="AE636" s="55"/>
      <c r="AF636" s="31">
        <f t="shared" si="50"/>
        <v>8.714500000000001</v>
      </c>
      <c r="AG636" s="31">
        <v>8.7200000000000006</v>
      </c>
      <c r="AH636" s="31"/>
      <c r="AI636" s="46" t="s">
        <v>1</v>
      </c>
      <c r="AJ636" s="46" t="str">
        <f>IF(I636&lt;&gt;"","-" &amp;TEXT([1]comp!$I636,"0.#") &amp;TEXT(I$1,0),"")</f>
        <v>-8.Al</v>
      </c>
      <c r="AK636" s="46" t="str">
        <f>IF(K636&lt;&gt;"","-" &amp;TEXT(comp[[#This Row],[W]],"0.#") &amp;TEXT(K$1,0),"")</f>
        <v>-3.W</v>
      </c>
      <c r="AL636" s="46" t="str">
        <f>IF(H636&lt;&gt;"","-" &amp;TEXT(comp[[#This Row],[Ni]],"0.#") &amp;TEXT(H$1,0),"")</f>
        <v/>
      </c>
      <c r="AM636" s="46" t="str">
        <f>IF(J636&lt;&gt;"","-" &amp;TEXT(comp[[#This Row],[Cr]],"0.#") &amp;TEXT(J$1,0),"")</f>
        <v/>
      </c>
      <c r="AN636" s="46" t="str">
        <f>IF(M636&lt;&gt;"","-" &amp;TEXT(comp[[#This Row],[Ta]],"0.#") &amp;TEXT(M$1,0),"")</f>
        <v/>
      </c>
      <c r="AO636" s="46" t="str">
        <f>IF(N636&lt;&gt;"","-" &amp;TEXT(comp[[#This Row],[Nb]],"0.#") &amp;TEXT(N$1,0),"")</f>
        <v/>
      </c>
      <c r="AP636" s="46" t="str">
        <f>IF(O636&lt;&gt;"","-" &amp;TEXT(comp[[#This Row],[V]],"0.#") &amp;TEXT(O$1,0),"")</f>
        <v/>
      </c>
      <c r="AQ636" s="46" t="str">
        <f>IF(L636&lt;&gt;"","-" &amp;TEXT(comp[[#This Row],[Ti]],"0.#") &amp;TEXT(L$1,0),"")</f>
        <v/>
      </c>
      <c r="AR636" s="46" t="str">
        <f>IF(P636&lt;&gt;"","-" &amp;TEXT(comp[[#This Row],[Mo]],"0.#") &amp;TEXT(P$1,0),"")</f>
        <v/>
      </c>
      <c r="AS636" s="46" t="str">
        <f>IF(Q636&lt;&gt;"","-" &amp;TEXT(comp[[#This Row],[C]],"0.##") &amp;TEXT(Q$1,0),"")</f>
        <v/>
      </c>
      <c r="AT636" s="46" t="str">
        <f>IF(R636&lt;&gt;"","-" &amp;TEXT(comp[[#This Row],[Zr]],"0.##") &amp;TEXT(R$1,0),"")</f>
        <v/>
      </c>
      <c r="AU636" s="46" t="str">
        <f>IF(S636&lt;&gt;"","-" &amp;TEXT(comp[[#This Row],[B]],"0.##") &amp;TEXT(S$1,0),"")</f>
        <v/>
      </c>
      <c r="AV636" s="46" t="str">
        <f>IF(T636&lt;&gt;"","-" &amp;TEXT(comp[[#This Row],[Ir]],"0.#") &amp;TEXT(T$1,0),"")</f>
        <v/>
      </c>
      <c r="AW636" s="46" t="str">
        <f>IF(U636&lt;&gt;"","-" &amp;TEXT(comp[[#This Row],[Re]],"0.#") &amp;TEXT(U$1,0),"")</f>
        <v/>
      </c>
      <c r="AX636" s="46" t="str">
        <f>IF(V636&lt;&gt;"","-" &amp;TEXT(comp[[#This Row],[Si]],"0.#") &amp;TEXT(V$1,0),"")</f>
        <v/>
      </c>
      <c r="AY636" s="46" t="str">
        <f>IF(W636&lt;&gt;"","-" &amp;TEXT(comp[[#This Row],[Fe]],"0.#") &amp;TEXT(W$1,0),"")</f>
        <v/>
      </c>
      <c r="AZ636" s="46" t="str">
        <f>IF(X636&lt;&gt;"","-" &amp;TEXT(comp[[#This Row],[Y]],"0.#") &amp;TEXT(X$1,0),"")</f>
        <v/>
      </c>
      <c r="BA636" s="46" t="str">
        <f>IF(Y636&lt;&gt;"","-" &amp;TEXT(comp[[#This Row],[Hf]],"0.#") &amp;TEXT(Y$1,0),"")</f>
        <v/>
      </c>
      <c r="BB636" s="46" t="str">
        <f>IF(Z636&lt;&gt;"","-" &amp;TEXT(comp[[#This Row],[Ge]],"0.#") &amp;TEXT(Z$1,0),"")</f>
        <v/>
      </c>
      <c r="BC636" s="46" t="str">
        <f>IF(AA636&lt;&gt;"","-" &amp;TEXT(comp[[#This Row],[Mn]],"0.#") &amp;TEXT(AA$1,0),"")</f>
        <v/>
      </c>
      <c r="BD636" s="46" t="str">
        <f>IF(AB636&lt;&gt;"","-" &amp;TEXT(comp[[#This Row],[Sc]],"0.#") &amp;TEXT(AB$1,0),"")</f>
        <v/>
      </c>
      <c r="BE636" s="46" t="str">
        <f>IF(AC636&lt;&gt;"","-" &amp;TEXT(comp[[#This Row],[Ru]],"0.#") &amp;TEXT(AC$1,0),"")</f>
        <v/>
      </c>
      <c r="BF636" s="46" t="str">
        <f>IF(AD636&lt;&gt;"","-" &amp;TEXT(comp[[#This Row],[Ce]],"0.#") &amp;TEXT(AD$1,0),"")</f>
        <v/>
      </c>
      <c r="BG636" s="46" t="str">
        <f>IF(AE636&lt;&gt;"","-" &amp;TEXT([1]comp!$AE636,"0.#") &amp;TEXT(AE$1,0),"")</f>
        <v/>
      </c>
      <c r="BH636" s="31" t="str">
        <f>[1]comp!$D636 &amp; [1]comp!$E636</f>
        <v>8Al3WZhang, Y. Y. Y., Fu, H., Zhou, X., Zhang, Y. Y. Y. &amp; Xie, J. Effects of aluminum and molybdenum content on the microstructure and properties of multi-component γ′-strengthened cobalt-base superalloys. Mater. Sci. Eng. A 737, 265–273 (2018).</v>
      </c>
      <c r="BI636" s="73" t="str">
        <f t="shared" si="48"/>
        <v>Co-8.Al-3.W</v>
      </c>
      <c r="BJ636" s="31" t="s">
        <v>1923</v>
      </c>
      <c r="BK636" t="str">
        <f t="shared" si="49"/>
        <v>-8.Al-3.W</v>
      </c>
      <c r="BL636"/>
      <c r="BM636"/>
      <c r="BN636"/>
      <c r="BO636"/>
    </row>
    <row r="637" spans="1:67" s="44" customFormat="1" x14ac:dyDescent="0.3">
      <c r="A637" s="26" t="str">
        <f t="shared" si="51"/>
        <v>Co-8.Al-2.W-1.Mo</v>
      </c>
      <c r="B637" s="60" t="s">
        <v>1482</v>
      </c>
      <c r="C637" s="60" t="s">
        <v>3208</v>
      </c>
      <c r="D637" s="65" t="s">
        <v>1144</v>
      </c>
      <c r="E637" s="44" t="s">
        <v>1140</v>
      </c>
      <c r="F637" s="44">
        <v>678</v>
      </c>
      <c r="G637" s="54">
        <f t="shared" si="52"/>
        <v>89</v>
      </c>
      <c r="H637" s="54"/>
      <c r="I637" s="54">
        <v>8</v>
      </c>
      <c r="J637" s="54"/>
      <c r="K637" s="54">
        <v>2</v>
      </c>
      <c r="L637" s="54"/>
      <c r="M637" s="54"/>
      <c r="N637" s="54"/>
      <c r="O637" s="54"/>
      <c r="P637" s="54">
        <v>1</v>
      </c>
      <c r="Q637" s="50"/>
      <c r="R637" s="50"/>
      <c r="S637" s="50"/>
      <c r="T637" s="54"/>
      <c r="U637" s="54"/>
      <c r="V637" s="54"/>
      <c r="W637" s="54"/>
      <c r="X637" s="54"/>
      <c r="Y637" s="54"/>
      <c r="Z637" s="54"/>
      <c r="AA637" s="54"/>
      <c r="AB637" s="54"/>
      <c r="AC637" s="54"/>
      <c r="AD637" s="54"/>
      <c r="AE637" s="54"/>
      <c r="AF637" s="44">
        <f t="shared" si="50"/>
        <v>8.6248000000000005</v>
      </c>
      <c r="AG637" s="44">
        <v>8.5500000000000007</v>
      </c>
      <c r="AI637" s="46" t="s">
        <v>1</v>
      </c>
      <c r="AJ637" s="46" t="str">
        <f>IF(I637&lt;&gt;"","-" &amp;TEXT([1]comp!$I637,"0.#") &amp;TEXT(I$1,0),"")</f>
        <v>-8.Al</v>
      </c>
      <c r="AK637" s="46" t="str">
        <f>IF(K637&lt;&gt;"","-" &amp;TEXT(comp[[#This Row],[W]],"0.#") &amp;TEXT(K$1,0),"")</f>
        <v>-2.W</v>
      </c>
      <c r="AL637" s="46" t="str">
        <f>IF(H637&lt;&gt;"","-" &amp;TEXT(comp[[#This Row],[Ni]],"0.#") &amp;TEXT(H$1,0),"")</f>
        <v/>
      </c>
      <c r="AM637" s="46" t="str">
        <f>IF(J637&lt;&gt;"","-" &amp;TEXT(comp[[#This Row],[Cr]],"0.#") &amp;TEXT(J$1,0),"")</f>
        <v/>
      </c>
      <c r="AN637" s="46" t="str">
        <f>IF(M637&lt;&gt;"","-" &amp;TEXT(comp[[#This Row],[Ta]],"0.#") &amp;TEXT(M$1,0),"")</f>
        <v/>
      </c>
      <c r="AO637" s="46" t="str">
        <f>IF(N637&lt;&gt;"","-" &amp;TEXT(comp[[#This Row],[Nb]],"0.#") &amp;TEXT(N$1,0),"")</f>
        <v/>
      </c>
      <c r="AP637" s="46" t="str">
        <f>IF(O637&lt;&gt;"","-" &amp;TEXT(comp[[#This Row],[V]],"0.#") &amp;TEXT(O$1,0),"")</f>
        <v/>
      </c>
      <c r="AQ637" s="46" t="str">
        <f>IF(L637&lt;&gt;"","-" &amp;TEXT(comp[[#This Row],[Ti]],"0.#") &amp;TEXT(L$1,0),"")</f>
        <v/>
      </c>
      <c r="AR637" s="46" t="str">
        <f>IF(P637&lt;&gt;"","-" &amp;TEXT(comp[[#This Row],[Mo]],"0.#") &amp;TEXT(P$1,0),"")</f>
        <v>-1.Mo</v>
      </c>
      <c r="AS637" s="46" t="str">
        <f>IF(Q637&lt;&gt;"","-" &amp;TEXT(comp[[#This Row],[C]],"0.##") &amp;TEXT(Q$1,0),"")</f>
        <v/>
      </c>
      <c r="AT637" s="46" t="str">
        <f>IF(R637&lt;&gt;"","-" &amp;TEXT(comp[[#This Row],[Zr]],"0.##") &amp;TEXT(R$1,0),"")</f>
        <v/>
      </c>
      <c r="AU637" s="46" t="str">
        <f>IF(S637&lt;&gt;"","-" &amp;TEXT(comp[[#This Row],[B]],"0.##") &amp;TEXT(S$1,0),"")</f>
        <v/>
      </c>
      <c r="AV637" s="46" t="str">
        <f>IF(T637&lt;&gt;"","-" &amp;TEXT(comp[[#This Row],[Ir]],"0.#") &amp;TEXT(T$1,0),"")</f>
        <v/>
      </c>
      <c r="AW637" s="46" t="str">
        <f>IF(U637&lt;&gt;"","-" &amp;TEXT(comp[[#This Row],[Re]],"0.#") &amp;TEXT(U$1,0),"")</f>
        <v/>
      </c>
      <c r="AX637" s="46" t="str">
        <f>IF(V637&lt;&gt;"","-" &amp;TEXT(comp[[#This Row],[Si]],"0.#") &amp;TEXT(V$1,0),"")</f>
        <v/>
      </c>
      <c r="AY637" s="46" t="str">
        <f>IF(W637&lt;&gt;"","-" &amp;TEXT(comp[[#This Row],[Fe]],"0.#") &amp;TEXT(W$1,0),"")</f>
        <v/>
      </c>
      <c r="AZ637" s="46" t="str">
        <f>IF(X637&lt;&gt;"","-" &amp;TEXT(comp[[#This Row],[Y]],"0.#") &amp;TEXT(X$1,0),"")</f>
        <v/>
      </c>
      <c r="BA637" s="46" t="str">
        <f>IF(Y637&lt;&gt;"","-" &amp;TEXT(comp[[#This Row],[Hf]],"0.#") &amp;TEXT(Y$1,0),"")</f>
        <v/>
      </c>
      <c r="BB637" s="46" t="str">
        <f>IF(Z637&lt;&gt;"","-" &amp;TEXT(comp[[#This Row],[Ge]],"0.#") &amp;TEXT(Z$1,0),"")</f>
        <v/>
      </c>
      <c r="BC637" s="46" t="str">
        <f>IF(AA637&lt;&gt;"","-" &amp;TEXT(comp[[#This Row],[Mn]],"0.#") &amp;TEXT(AA$1,0),"")</f>
        <v/>
      </c>
      <c r="BD637" s="46" t="str">
        <f>IF(AB637&lt;&gt;"","-" &amp;TEXT(comp[[#This Row],[Sc]],"0.#") &amp;TEXT(AB$1,0),"")</f>
        <v/>
      </c>
      <c r="BE637" s="46" t="str">
        <f>IF(AC637&lt;&gt;"","-" &amp;TEXT(comp[[#This Row],[Ru]],"0.#") &amp;TEXT(AC$1,0),"")</f>
        <v/>
      </c>
      <c r="BF637" s="46" t="str">
        <f>IF(AD637&lt;&gt;"","-" &amp;TEXT(comp[[#This Row],[Ce]],"0.#") &amp;TEXT(AD$1,0),"")</f>
        <v/>
      </c>
      <c r="BG637" s="46" t="str">
        <f>IF(AE637&lt;&gt;"","-" &amp;TEXT([1]comp!$AE637,"0.#") &amp;TEXT(AE$1,0),"")</f>
        <v/>
      </c>
      <c r="BH637" s="44" t="str">
        <f>[1]comp!$D637 &amp; [1]comp!$E637</f>
        <v>8Al2W1MoZhang, Y. Y. Y., Fu, H., Zhou, X., Zhang, Y. Y. Y. &amp; Xie, J. Effects of aluminum and molybdenum content on the microstructure and properties of multi-component γ′-strengthened cobalt-base superalloys. Mater. Sci. Eng. A 737, 265–273 (2018).</v>
      </c>
      <c r="BI637" s="63" t="str">
        <f t="shared" si="48"/>
        <v>Co-8.Al-2.W-1.Mo</v>
      </c>
      <c r="BJ637" s="44" t="s">
        <v>1922</v>
      </c>
      <c r="BK637" t="str">
        <f t="shared" si="49"/>
        <v>-8.Al-2.W-1.Mo</v>
      </c>
      <c r="BL637"/>
      <c r="BM637"/>
      <c r="BN637"/>
      <c r="BO637"/>
    </row>
    <row r="638" spans="1:67" s="44" customFormat="1" x14ac:dyDescent="0.3">
      <c r="A638" s="26" t="str">
        <f t="shared" si="51"/>
        <v>Co-8.Al-1.W-2.Mo</v>
      </c>
      <c r="B638" s="60" t="s">
        <v>1482</v>
      </c>
      <c r="C638" s="60" t="s">
        <v>3209</v>
      </c>
      <c r="D638" s="65" t="s">
        <v>1145</v>
      </c>
      <c r="E638" s="44" t="s">
        <v>1140</v>
      </c>
      <c r="F638" s="44">
        <v>679</v>
      </c>
      <c r="G638" s="54">
        <f t="shared" si="52"/>
        <v>89</v>
      </c>
      <c r="H638" s="54"/>
      <c r="I638" s="54">
        <v>8</v>
      </c>
      <c r="J638" s="54"/>
      <c r="K638" s="54">
        <v>1</v>
      </c>
      <c r="L638" s="54"/>
      <c r="M638" s="54"/>
      <c r="N638" s="54"/>
      <c r="O638" s="54"/>
      <c r="P638" s="54">
        <v>2</v>
      </c>
      <c r="Q638" s="50"/>
      <c r="R638" s="50"/>
      <c r="S638" s="50"/>
      <c r="T638" s="54"/>
      <c r="U638" s="54"/>
      <c r="V638" s="54"/>
      <c r="W638" s="54"/>
      <c r="X638" s="54"/>
      <c r="Y638" s="54"/>
      <c r="Z638" s="54"/>
      <c r="AA638" s="54"/>
      <c r="AB638" s="54"/>
      <c r="AC638" s="54"/>
      <c r="AD638" s="54"/>
      <c r="AE638" s="54"/>
      <c r="AF638" s="44">
        <f t="shared" si="50"/>
        <v>8.5350999999999999</v>
      </c>
      <c r="AG638" s="44">
        <v>8.43</v>
      </c>
      <c r="AI638" s="46" t="s">
        <v>1</v>
      </c>
      <c r="AJ638" s="46" t="str">
        <f>IF(I638&lt;&gt;"","-" &amp;TEXT([1]comp!$I638,"0.#") &amp;TEXT(I$1,0),"")</f>
        <v>-8.Al</v>
      </c>
      <c r="AK638" s="46" t="str">
        <f>IF(K638&lt;&gt;"","-" &amp;TEXT(comp[[#This Row],[W]],"0.#") &amp;TEXT(K$1,0),"")</f>
        <v>-1.W</v>
      </c>
      <c r="AL638" s="46" t="str">
        <f>IF(H638&lt;&gt;"","-" &amp;TEXT(comp[[#This Row],[Ni]],"0.#") &amp;TEXT(H$1,0),"")</f>
        <v/>
      </c>
      <c r="AM638" s="46" t="str">
        <f>IF(J638&lt;&gt;"","-" &amp;TEXT(comp[[#This Row],[Cr]],"0.#") &amp;TEXT(J$1,0),"")</f>
        <v/>
      </c>
      <c r="AN638" s="46" t="str">
        <f>IF(M638&lt;&gt;"","-" &amp;TEXT(comp[[#This Row],[Ta]],"0.#") &amp;TEXT(M$1,0),"")</f>
        <v/>
      </c>
      <c r="AO638" s="46" t="str">
        <f>IF(N638&lt;&gt;"","-" &amp;TEXT(comp[[#This Row],[Nb]],"0.#") &amp;TEXT(N$1,0),"")</f>
        <v/>
      </c>
      <c r="AP638" s="46" t="str">
        <f>IF(O638&lt;&gt;"","-" &amp;TEXT(comp[[#This Row],[V]],"0.#") &amp;TEXT(O$1,0),"")</f>
        <v/>
      </c>
      <c r="AQ638" s="46" t="str">
        <f>IF(L638&lt;&gt;"","-" &amp;TEXT(comp[[#This Row],[Ti]],"0.#") &amp;TEXT(L$1,0),"")</f>
        <v/>
      </c>
      <c r="AR638" s="46" t="str">
        <f>IF(P638&lt;&gt;"","-" &amp;TEXT(comp[[#This Row],[Mo]],"0.#") &amp;TEXT(P$1,0),"")</f>
        <v>-2.Mo</v>
      </c>
      <c r="AS638" s="46" t="str">
        <f>IF(Q638&lt;&gt;"","-" &amp;TEXT(comp[[#This Row],[C]],"0.##") &amp;TEXT(Q$1,0),"")</f>
        <v/>
      </c>
      <c r="AT638" s="46" t="str">
        <f>IF(R638&lt;&gt;"","-" &amp;TEXT(comp[[#This Row],[Zr]],"0.##") &amp;TEXT(R$1,0),"")</f>
        <v/>
      </c>
      <c r="AU638" s="46" t="str">
        <f>IF(S638&lt;&gt;"","-" &amp;TEXT(comp[[#This Row],[B]],"0.##") &amp;TEXT(S$1,0),"")</f>
        <v/>
      </c>
      <c r="AV638" s="46" t="str">
        <f>IF(T638&lt;&gt;"","-" &amp;TEXT(comp[[#This Row],[Ir]],"0.#") &amp;TEXT(T$1,0),"")</f>
        <v/>
      </c>
      <c r="AW638" s="46" t="str">
        <f>IF(U638&lt;&gt;"","-" &amp;TEXT(comp[[#This Row],[Re]],"0.#") &amp;TEXT(U$1,0),"")</f>
        <v/>
      </c>
      <c r="AX638" s="46" t="str">
        <f>IF(V638&lt;&gt;"","-" &amp;TEXT(comp[[#This Row],[Si]],"0.#") &amp;TEXT(V$1,0),"")</f>
        <v/>
      </c>
      <c r="AY638" s="46" t="str">
        <f>IF(W638&lt;&gt;"","-" &amp;TEXT(comp[[#This Row],[Fe]],"0.#") &amp;TEXT(W$1,0),"")</f>
        <v/>
      </c>
      <c r="AZ638" s="46" t="str">
        <f>IF(X638&lt;&gt;"","-" &amp;TEXT(comp[[#This Row],[Y]],"0.#") &amp;TEXT(X$1,0),"")</f>
        <v/>
      </c>
      <c r="BA638" s="46" t="str">
        <f>IF(Y638&lt;&gt;"","-" &amp;TEXT(comp[[#This Row],[Hf]],"0.#") &amp;TEXT(Y$1,0),"")</f>
        <v/>
      </c>
      <c r="BB638" s="46" t="str">
        <f>IF(Z638&lt;&gt;"","-" &amp;TEXT(comp[[#This Row],[Ge]],"0.#") &amp;TEXT(Z$1,0),"")</f>
        <v/>
      </c>
      <c r="BC638" s="46" t="str">
        <f>IF(AA638&lt;&gt;"","-" &amp;TEXT(comp[[#This Row],[Mn]],"0.#") &amp;TEXT(AA$1,0),"")</f>
        <v/>
      </c>
      <c r="BD638" s="46" t="str">
        <f>IF(AB638&lt;&gt;"","-" &amp;TEXT(comp[[#This Row],[Sc]],"0.#") &amp;TEXT(AB$1,0),"")</f>
        <v/>
      </c>
      <c r="BE638" s="46" t="str">
        <f>IF(AC638&lt;&gt;"","-" &amp;TEXT(comp[[#This Row],[Ru]],"0.#") &amp;TEXT(AC$1,0),"")</f>
        <v/>
      </c>
      <c r="BF638" s="46" t="str">
        <f>IF(AD638&lt;&gt;"","-" &amp;TEXT(comp[[#This Row],[Ce]],"0.#") &amp;TEXT(AD$1,0),"")</f>
        <v/>
      </c>
      <c r="BG638" s="46" t="str">
        <f>IF(AE638&lt;&gt;"","-" &amp;TEXT([1]comp!$AE638,"0.#") &amp;TEXT(AE$1,0),"")</f>
        <v/>
      </c>
      <c r="BH638" s="44" t="str">
        <f>[1]comp!$D638 &amp; [1]comp!$E638</f>
        <v>8Al1W2MoZhang, Y. Y. Y., Fu, H., Zhou, X., Zhang, Y. Y. Y. &amp; Xie, J. Effects of aluminum and molybdenum content on the microstructure and properties of multi-component γ′-strengthened cobalt-base superalloys. Mater. Sci. Eng. A 737, 265–273 (2018).</v>
      </c>
      <c r="BI638" s="63" t="str">
        <f t="shared" si="48"/>
        <v>Co-8.Al-1.W-2.Mo</v>
      </c>
      <c r="BJ638" s="44" t="s">
        <v>1921</v>
      </c>
      <c r="BK638" t="str">
        <f t="shared" si="49"/>
        <v>-8.Al-1.W-2.Mo</v>
      </c>
      <c r="BL638"/>
      <c r="BM638"/>
      <c r="BN638"/>
      <c r="BO638"/>
    </row>
    <row r="639" spans="1:67" s="44" customFormat="1" x14ac:dyDescent="0.3">
      <c r="A639" s="26" t="str">
        <f t="shared" si="51"/>
        <v>Co-9.Al-9.W-2.Ta-0.02B</v>
      </c>
      <c r="B639" s="38" t="s">
        <v>1484</v>
      </c>
      <c r="C639" s="38" t="s">
        <v>2721</v>
      </c>
      <c r="D639" s="37" t="s">
        <v>1153</v>
      </c>
      <c r="E639" s="31" t="s">
        <v>1152</v>
      </c>
      <c r="F639" s="31">
        <v>680</v>
      </c>
      <c r="G639" s="54">
        <f t="shared" si="52"/>
        <v>79.98</v>
      </c>
      <c r="H639" s="55"/>
      <c r="I639" s="55">
        <v>9</v>
      </c>
      <c r="J639" s="55"/>
      <c r="K639" s="55">
        <v>9</v>
      </c>
      <c r="L639" s="55"/>
      <c r="M639" s="55">
        <v>2</v>
      </c>
      <c r="N639" s="55"/>
      <c r="O639" s="55"/>
      <c r="P639" s="55"/>
      <c r="Q639" s="51"/>
      <c r="R639" s="51"/>
      <c r="S639" s="51">
        <v>0.02</v>
      </c>
      <c r="T639" s="55"/>
      <c r="U639" s="55"/>
      <c r="V639" s="55"/>
      <c r="W639" s="55"/>
      <c r="X639" s="55"/>
      <c r="Y639" s="55"/>
      <c r="Z639" s="55"/>
      <c r="AA639" s="55"/>
      <c r="AB639" s="55"/>
      <c r="AC639" s="55"/>
      <c r="AD639" s="55"/>
      <c r="AE639" s="55"/>
      <c r="AF639" s="31">
        <f t="shared" si="50"/>
        <v>9.4272120000000008</v>
      </c>
      <c r="AG639" s="31"/>
      <c r="AH639" s="31"/>
      <c r="AI639" s="46" t="s">
        <v>1</v>
      </c>
      <c r="AJ639" s="46" t="str">
        <f>IF(I639&lt;&gt;"","-" &amp;TEXT([1]comp!$I639,"0.#") &amp;TEXT(I$1,0),"")</f>
        <v>-9.Al</v>
      </c>
      <c r="AK639" s="46" t="str">
        <f>IF(K639&lt;&gt;"","-" &amp;TEXT(comp[[#This Row],[W]],"0.#") &amp;TEXT(K$1,0),"")</f>
        <v>-9.W</v>
      </c>
      <c r="AL639" s="46" t="str">
        <f>IF(H639&lt;&gt;"","-" &amp;TEXT(comp[[#This Row],[Ni]],"0.#") &amp;TEXT(H$1,0),"")</f>
        <v/>
      </c>
      <c r="AM639" s="46" t="str">
        <f>IF(J639&lt;&gt;"","-" &amp;TEXT(comp[[#This Row],[Cr]],"0.#") &amp;TEXT(J$1,0),"")</f>
        <v/>
      </c>
      <c r="AN639" s="46" t="str">
        <f>IF(M639&lt;&gt;"","-" &amp;TEXT(comp[[#This Row],[Ta]],"0.#") &amp;TEXT(M$1,0),"")</f>
        <v>-2.Ta</v>
      </c>
      <c r="AO639" s="46" t="str">
        <f>IF(N639&lt;&gt;"","-" &amp;TEXT(comp[[#This Row],[Nb]],"0.#") &amp;TEXT(N$1,0),"")</f>
        <v/>
      </c>
      <c r="AP639" s="46" t="str">
        <f>IF(O639&lt;&gt;"","-" &amp;TEXT(comp[[#This Row],[V]],"0.#") &amp;TEXT(O$1,0),"")</f>
        <v/>
      </c>
      <c r="AQ639" s="46" t="str">
        <f>IF(L639&lt;&gt;"","-" &amp;TEXT(comp[[#This Row],[Ti]],"0.#") &amp;TEXT(L$1,0),"")</f>
        <v/>
      </c>
      <c r="AR639" s="46" t="str">
        <f>IF(P639&lt;&gt;"","-" &amp;TEXT(comp[[#This Row],[Mo]],"0.#") &amp;TEXT(P$1,0),"")</f>
        <v/>
      </c>
      <c r="AS639" s="46" t="str">
        <f>IF(Q639&lt;&gt;"","-" &amp;TEXT(comp[[#This Row],[C]],"0.##") &amp;TEXT(Q$1,0),"")</f>
        <v/>
      </c>
      <c r="AT639" s="46" t="str">
        <f>IF(R639&lt;&gt;"","-" &amp;TEXT(comp[[#This Row],[Zr]],"0.##") &amp;TEXT(R$1,0),"")</f>
        <v/>
      </c>
      <c r="AU639" s="46" t="str">
        <f>IF(S639&lt;&gt;"","-" &amp;TEXT(comp[[#This Row],[B]],"0.##") &amp;TEXT(S$1,0),"")</f>
        <v>-0.02B</v>
      </c>
      <c r="AV639" s="46" t="str">
        <f>IF(T639&lt;&gt;"","-" &amp;TEXT(comp[[#This Row],[Ir]],"0.#") &amp;TEXT(T$1,0),"")</f>
        <v/>
      </c>
      <c r="AW639" s="46" t="str">
        <f>IF(U639&lt;&gt;"","-" &amp;TEXT(comp[[#This Row],[Re]],"0.#") &amp;TEXT(U$1,0),"")</f>
        <v/>
      </c>
      <c r="AX639" s="46" t="str">
        <f>IF(V639&lt;&gt;"","-" &amp;TEXT(comp[[#This Row],[Si]],"0.#") &amp;TEXT(V$1,0),"")</f>
        <v/>
      </c>
      <c r="AY639" s="46" t="str">
        <f>IF(W639&lt;&gt;"","-" &amp;TEXT(comp[[#This Row],[Fe]],"0.#") &amp;TEXT(W$1,0),"")</f>
        <v/>
      </c>
      <c r="AZ639" s="46" t="str">
        <f>IF(X639&lt;&gt;"","-" &amp;TEXT(comp[[#This Row],[Y]],"0.#") &amp;TEXT(X$1,0),"")</f>
        <v/>
      </c>
      <c r="BA639" s="46" t="str">
        <f>IF(Y639&lt;&gt;"","-" &amp;TEXT(comp[[#This Row],[Hf]],"0.#") &amp;TEXT(Y$1,0),"")</f>
        <v/>
      </c>
      <c r="BB639" s="46" t="str">
        <f>IF(Z639&lt;&gt;"","-" &amp;TEXT(comp[[#This Row],[Ge]],"0.#") &amp;TEXT(Z$1,0),"")</f>
        <v/>
      </c>
      <c r="BC639" s="46" t="str">
        <f>IF(AA639&lt;&gt;"","-" &amp;TEXT(comp[[#This Row],[Mn]],"0.#") &amp;TEXT(AA$1,0),"")</f>
        <v/>
      </c>
      <c r="BD639" s="46" t="str">
        <f>IF(AB639&lt;&gt;"","-" &amp;TEXT(comp[[#This Row],[Sc]],"0.#") &amp;TEXT(AB$1,0),"")</f>
        <v/>
      </c>
      <c r="BE639" s="46" t="str">
        <f>IF(AC639&lt;&gt;"","-" &amp;TEXT(comp[[#This Row],[Ru]],"0.#") &amp;TEXT(AC$1,0),"")</f>
        <v/>
      </c>
      <c r="BF639" s="46" t="str">
        <f>IF(AD639&lt;&gt;"","-" &amp;TEXT(comp[[#This Row],[Ce]],"0.#") &amp;TEXT(AD$1,0),"")</f>
        <v/>
      </c>
      <c r="BG639" s="46" t="str">
        <f>IF(AE639&lt;&gt;"","-" &amp;TEXT([1]comp!$AE639,"0.#") &amp;TEXT(AE$1,0),"")</f>
        <v/>
      </c>
      <c r="BH639" s="31" t="str">
        <f>[1]comp!$D639 &amp; [1]comp!$E639</f>
        <v>Co–9Al–9W–2Ta–0.02BZhong, F., Li, S. &amp; Sha, J. Tensile behaviour of Co-Al-W-Ta-B-Mo alloys with a coherent γ/γ’ microstructure at room and high temperatures. Mater. Sci. Eng. A 637, 175–182 (2015).</v>
      </c>
      <c r="BI639" s="73" t="str">
        <f t="shared" si="48"/>
        <v>Co-9.Al-9.W-2.Ta-0.02B</v>
      </c>
      <c r="BJ639" s="31" t="s">
        <v>1926</v>
      </c>
      <c r="BK639" t="str">
        <f t="shared" si="49"/>
        <v>-9.Al-9.W-2.Ta-0.02B</v>
      </c>
      <c r="BL639"/>
      <c r="BM639"/>
      <c r="BN639"/>
      <c r="BO639"/>
    </row>
    <row r="640" spans="1:67" s="44" customFormat="1" x14ac:dyDescent="0.3">
      <c r="A640" s="26" t="str">
        <f t="shared" si="51"/>
        <v>Co-9.Al-7.W-2.Ta-2.Mo-0.02B</v>
      </c>
      <c r="B640" s="30" t="s">
        <v>1483</v>
      </c>
      <c r="C640" s="30" t="s">
        <v>2857</v>
      </c>
      <c r="D640" s="34" t="s">
        <v>1154</v>
      </c>
      <c r="E640" s="28" t="s">
        <v>1152</v>
      </c>
      <c r="F640" s="28">
        <v>681</v>
      </c>
      <c r="G640" s="54">
        <f t="shared" si="52"/>
        <v>79.98</v>
      </c>
      <c r="H640" s="56"/>
      <c r="I640" s="56">
        <v>9</v>
      </c>
      <c r="J640" s="56"/>
      <c r="K640" s="56">
        <v>7</v>
      </c>
      <c r="L640" s="56"/>
      <c r="M640" s="56">
        <v>2</v>
      </c>
      <c r="N640" s="56"/>
      <c r="O640" s="56"/>
      <c r="P640" s="56">
        <v>2</v>
      </c>
      <c r="Q640" s="52"/>
      <c r="R640" s="52"/>
      <c r="S640" s="52">
        <v>0.02</v>
      </c>
      <c r="T640" s="56"/>
      <c r="U640" s="56"/>
      <c r="V640" s="56"/>
      <c r="W640" s="56"/>
      <c r="X640" s="56"/>
      <c r="Y640" s="56"/>
      <c r="Z640" s="56"/>
      <c r="AA640" s="56"/>
      <c r="AB640" s="56"/>
      <c r="AC640" s="56"/>
      <c r="AD640" s="56"/>
      <c r="AE640" s="56"/>
      <c r="AF640" s="28">
        <f t="shared" si="50"/>
        <v>9.2478119999999997</v>
      </c>
      <c r="AG640" s="28"/>
      <c r="AH640" s="28"/>
      <c r="AI640" s="46" t="s">
        <v>1</v>
      </c>
      <c r="AJ640" s="46" t="str">
        <f>IF(I640&lt;&gt;"","-" &amp;TEXT([1]comp!$I640,"0.#") &amp;TEXT(I$1,0),"")</f>
        <v>-9.Al</v>
      </c>
      <c r="AK640" s="46" t="str">
        <f>IF(K640&lt;&gt;"","-" &amp;TEXT(comp[[#This Row],[W]],"0.#") &amp;TEXT(K$1,0),"")</f>
        <v>-7.W</v>
      </c>
      <c r="AL640" s="46" t="str">
        <f>IF(H640&lt;&gt;"","-" &amp;TEXT(comp[[#This Row],[Ni]],"0.#") &amp;TEXT(H$1,0),"")</f>
        <v/>
      </c>
      <c r="AM640" s="46" t="str">
        <f>IF(J640&lt;&gt;"","-" &amp;TEXT(comp[[#This Row],[Cr]],"0.#") &amp;TEXT(J$1,0),"")</f>
        <v/>
      </c>
      <c r="AN640" s="46" t="str">
        <f>IF(M640&lt;&gt;"","-" &amp;TEXT(comp[[#This Row],[Ta]],"0.#") &amp;TEXT(M$1,0),"")</f>
        <v>-2.Ta</v>
      </c>
      <c r="AO640" s="46" t="str">
        <f>IF(N640&lt;&gt;"","-" &amp;TEXT(comp[[#This Row],[Nb]],"0.#") &amp;TEXT(N$1,0),"")</f>
        <v/>
      </c>
      <c r="AP640" s="46" t="str">
        <f>IF(O640&lt;&gt;"","-" &amp;TEXT(comp[[#This Row],[V]],"0.#") &amp;TEXT(O$1,0),"")</f>
        <v/>
      </c>
      <c r="AQ640" s="46" t="str">
        <f>IF(L640&lt;&gt;"","-" &amp;TEXT(comp[[#This Row],[Ti]],"0.#") &amp;TEXT(L$1,0),"")</f>
        <v/>
      </c>
      <c r="AR640" s="46" t="str">
        <f>IF(P640&lt;&gt;"","-" &amp;TEXT(comp[[#This Row],[Mo]],"0.#") &amp;TEXT(P$1,0),"")</f>
        <v>-2.Mo</v>
      </c>
      <c r="AS640" s="46" t="str">
        <f>IF(Q640&lt;&gt;"","-" &amp;TEXT(comp[[#This Row],[C]],"0.##") &amp;TEXT(Q$1,0),"")</f>
        <v/>
      </c>
      <c r="AT640" s="46" t="str">
        <f>IF(R640&lt;&gt;"","-" &amp;TEXT(comp[[#This Row],[Zr]],"0.##") &amp;TEXT(R$1,0),"")</f>
        <v/>
      </c>
      <c r="AU640" s="46" t="str">
        <f>IF(S640&lt;&gt;"","-" &amp;TEXT(comp[[#This Row],[B]],"0.##") &amp;TEXT(S$1,0),"")</f>
        <v>-0.02B</v>
      </c>
      <c r="AV640" s="46" t="str">
        <f>IF(T640&lt;&gt;"","-" &amp;TEXT(comp[[#This Row],[Ir]],"0.#") &amp;TEXT(T$1,0),"")</f>
        <v/>
      </c>
      <c r="AW640" s="46" t="str">
        <f>IF(U640&lt;&gt;"","-" &amp;TEXT(comp[[#This Row],[Re]],"0.#") &amp;TEXT(U$1,0),"")</f>
        <v/>
      </c>
      <c r="AX640" s="46" t="str">
        <f>IF(V640&lt;&gt;"","-" &amp;TEXT(comp[[#This Row],[Si]],"0.#") &amp;TEXT(V$1,0),"")</f>
        <v/>
      </c>
      <c r="AY640" s="46" t="str">
        <f>IF(W640&lt;&gt;"","-" &amp;TEXT(comp[[#This Row],[Fe]],"0.#") &amp;TEXT(W$1,0),"")</f>
        <v/>
      </c>
      <c r="AZ640" s="46" t="str">
        <f>IF(X640&lt;&gt;"","-" &amp;TEXT(comp[[#This Row],[Y]],"0.#") &amp;TEXT(X$1,0),"")</f>
        <v/>
      </c>
      <c r="BA640" s="46" t="str">
        <f>IF(Y640&lt;&gt;"","-" &amp;TEXT(comp[[#This Row],[Hf]],"0.#") &amp;TEXT(Y$1,0),"")</f>
        <v/>
      </c>
      <c r="BB640" s="46" t="str">
        <f>IF(Z640&lt;&gt;"","-" &amp;TEXT(comp[[#This Row],[Ge]],"0.#") &amp;TEXT(Z$1,0),"")</f>
        <v/>
      </c>
      <c r="BC640" s="46" t="str">
        <f>IF(AA640&lt;&gt;"","-" &amp;TEXT(comp[[#This Row],[Mn]],"0.#") &amp;TEXT(AA$1,0),"")</f>
        <v/>
      </c>
      <c r="BD640" s="46" t="str">
        <f>IF(AB640&lt;&gt;"","-" &amp;TEXT(comp[[#This Row],[Sc]],"0.#") &amp;TEXT(AB$1,0),"")</f>
        <v/>
      </c>
      <c r="BE640" s="46" t="str">
        <f>IF(AC640&lt;&gt;"","-" &amp;TEXT(comp[[#This Row],[Ru]],"0.#") &amp;TEXT(AC$1,0),"")</f>
        <v/>
      </c>
      <c r="BF640" s="46" t="str">
        <f>IF(AD640&lt;&gt;"","-" &amp;TEXT(comp[[#This Row],[Ce]],"0.#") &amp;TEXT(AD$1,0),"")</f>
        <v/>
      </c>
      <c r="BG640" s="46" t="str">
        <f>IF(AE640&lt;&gt;"","-" &amp;TEXT([1]comp!$AE640,"0.#") &amp;TEXT(AE$1,0),"")</f>
        <v/>
      </c>
      <c r="BH640" s="28" t="str">
        <f>[1]comp!$D640 &amp; [1]comp!$E640</f>
        <v>Co–9Al–7W–2Ta–0.02B–2MoZhong, F., Li, S. &amp; Sha, J. Tensile behaviour of Co-Al-W-Ta-B-Mo alloys with a coherent γ/γ’ microstructure at room and high temperatures. Mater. Sci. Eng. A 637, 175–182 (2015).</v>
      </c>
      <c r="BI640" s="36" t="str">
        <f t="shared" si="48"/>
        <v>Co-9.Al-7.W-2.Ta-2.Mo-0.02B</v>
      </c>
      <c r="BJ640" s="28" t="s">
        <v>1925</v>
      </c>
      <c r="BK640" t="str">
        <f t="shared" si="49"/>
        <v>-9.Al-7.W-2.Ta-2.Mo-0.02B</v>
      </c>
      <c r="BL640"/>
      <c r="BM640"/>
      <c r="BN640"/>
      <c r="BO640"/>
    </row>
    <row r="641" spans="1:67" s="44" customFormat="1" x14ac:dyDescent="0.3">
      <c r="A641" s="26" t="str">
        <f t="shared" si="51"/>
        <v>Co-9.Al-5.W-2.Ta-4.Mo-0.02B</v>
      </c>
      <c r="B641" s="30" t="s">
        <v>1483</v>
      </c>
      <c r="C641" s="30" t="s">
        <v>2858</v>
      </c>
      <c r="D641" s="34" t="s">
        <v>1155</v>
      </c>
      <c r="E641" s="28" t="s">
        <v>1152</v>
      </c>
      <c r="F641" s="28">
        <v>682</v>
      </c>
      <c r="G641" s="54">
        <f t="shared" si="52"/>
        <v>79.98</v>
      </c>
      <c r="H641" s="56"/>
      <c r="I641" s="56">
        <v>9</v>
      </c>
      <c r="J641" s="56"/>
      <c r="K641" s="56">
        <v>5</v>
      </c>
      <c r="L641" s="56"/>
      <c r="M641" s="56">
        <v>2</v>
      </c>
      <c r="N641" s="56"/>
      <c r="O641" s="56"/>
      <c r="P641" s="56">
        <v>4</v>
      </c>
      <c r="Q641" s="52"/>
      <c r="R641" s="52"/>
      <c r="S641" s="52">
        <v>0.02</v>
      </c>
      <c r="T641" s="56"/>
      <c r="U641" s="56"/>
      <c r="V641" s="56"/>
      <c r="W641" s="56"/>
      <c r="X641" s="56"/>
      <c r="Y641" s="56"/>
      <c r="Z641" s="56"/>
      <c r="AA641" s="56"/>
      <c r="AB641" s="56"/>
      <c r="AC641" s="56"/>
      <c r="AD641" s="56"/>
      <c r="AE641" s="56"/>
      <c r="AF641" s="28">
        <f t="shared" si="50"/>
        <v>9.0684120000000004</v>
      </c>
      <c r="AG641" s="28"/>
      <c r="AH641" s="28"/>
      <c r="AI641" s="46" t="s">
        <v>1</v>
      </c>
      <c r="AJ641" s="46" t="str">
        <f>IF(I641&lt;&gt;"","-" &amp;TEXT([1]comp!$I641,"0.#") &amp;TEXT(I$1,0),"")</f>
        <v>-9.Al</v>
      </c>
      <c r="AK641" s="46" t="str">
        <f>IF(K641&lt;&gt;"","-" &amp;TEXT(comp[[#This Row],[W]],"0.#") &amp;TEXT(K$1,0),"")</f>
        <v>-5.W</v>
      </c>
      <c r="AL641" s="46" t="str">
        <f>IF(H641&lt;&gt;"","-" &amp;TEXT(comp[[#This Row],[Ni]],"0.#") &amp;TEXT(H$1,0),"")</f>
        <v/>
      </c>
      <c r="AM641" s="46" t="str">
        <f>IF(J641&lt;&gt;"","-" &amp;TEXT(comp[[#This Row],[Cr]],"0.#") &amp;TEXT(J$1,0),"")</f>
        <v/>
      </c>
      <c r="AN641" s="46" t="str">
        <f>IF(M641&lt;&gt;"","-" &amp;TEXT(comp[[#This Row],[Ta]],"0.#") &amp;TEXT(M$1,0),"")</f>
        <v>-2.Ta</v>
      </c>
      <c r="AO641" s="46" t="str">
        <f>IF(N641&lt;&gt;"","-" &amp;TEXT(comp[[#This Row],[Nb]],"0.#") &amp;TEXT(N$1,0),"")</f>
        <v/>
      </c>
      <c r="AP641" s="46" t="str">
        <f>IF(O641&lt;&gt;"","-" &amp;TEXT(comp[[#This Row],[V]],"0.#") &amp;TEXT(O$1,0),"")</f>
        <v/>
      </c>
      <c r="AQ641" s="46" t="str">
        <f>IF(L641&lt;&gt;"","-" &amp;TEXT(comp[[#This Row],[Ti]],"0.#") &amp;TEXT(L$1,0),"")</f>
        <v/>
      </c>
      <c r="AR641" s="46" t="str">
        <f>IF(P641&lt;&gt;"","-" &amp;TEXT(comp[[#This Row],[Mo]],"0.#") &amp;TEXT(P$1,0),"")</f>
        <v>-4.Mo</v>
      </c>
      <c r="AS641" s="46" t="str">
        <f>IF(Q641&lt;&gt;"","-" &amp;TEXT(comp[[#This Row],[C]],"0.##") &amp;TEXT(Q$1,0),"")</f>
        <v/>
      </c>
      <c r="AT641" s="46" t="str">
        <f>IF(R641&lt;&gt;"","-" &amp;TEXT(comp[[#This Row],[Zr]],"0.##") &amp;TEXT(R$1,0),"")</f>
        <v/>
      </c>
      <c r="AU641" s="46" t="str">
        <f>IF(S641&lt;&gt;"","-" &amp;TEXT(comp[[#This Row],[B]],"0.##") &amp;TEXT(S$1,0),"")</f>
        <v>-0.02B</v>
      </c>
      <c r="AV641" s="46" t="str">
        <f>IF(T641&lt;&gt;"","-" &amp;TEXT(comp[[#This Row],[Ir]],"0.#") &amp;TEXT(T$1,0),"")</f>
        <v/>
      </c>
      <c r="AW641" s="46" t="str">
        <f>IF(U641&lt;&gt;"","-" &amp;TEXT(comp[[#This Row],[Re]],"0.#") &amp;TEXT(U$1,0),"")</f>
        <v/>
      </c>
      <c r="AX641" s="46" t="str">
        <f>IF(V641&lt;&gt;"","-" &amp;TEXT(comp[[#This Row],[Si]],"0.#") &amp;TEXT(V$1,0),"")</f>
        <v/>
      </c>
      <c r="AY641" s="46" t="str">
        <f>IF(W641&lt;&gt;"","-" &amp;TEXT(comp[[#This Row],[Fe]],"0.#") &amp;TEXT(W$1,0),"")</f>
        <v/>
      </c>
      <c r="AZ641" s="46" t="str">
        <f>IF(X641&lt;&gt;"","-" &amp;TEXT(comp[[#This Row],[Y]],"0.#") &amp;TEXT(X$1,0),"")</f>
        <v/>
      </c>
      <c r="BA641" s="46" t="str">
        <f>IF(Y641&lt;&gt;"","-" &amp;TEXT(comp[[#This Row],[Hf]],"0.#") &amp;TEXT(Y$1,0),"")</f>
        <v/>
      </c>
      <c r="BB641" s="46" t="str">
        <f>IF(Z641&lt;&gt;"","-" &amp;TEXT(comp[[#This Row],[Ge]],"0.#") &amp;TEXT(Z$1,0),"")</f>
        <v/>
      </c>
      <c r="BC641" s="46" t="str">
        <f>IF(AA641&lt;&gt;"","-" &amp;TEXT(comp[[#This Row],[Mn]],"0.#") &amp;TEXT(AA$1,0),"")</f>
        <v/>
      </c>
      <c r="BD641" s="46" t="str">
        <f>IF(AB641&lt;&gt;"","-" &amp;TEXT(comp[[#This Row],[Sc]],"0.#") &amp;TEXT(AB$1,0),"")</f>
        <v/>
      </c>
      <c r="BE641" s="46" t="str">
        <f>IF(AC641&lt;&gt;"","-" &amp;TEXT(comp[[#This Row],[Ru]],"0.#") &amp;TEXT(AC$1,0),"")</f>
        <v/>
      </c>
      <c r="BF641" s="46" t="str">
        <f>IF(AD641&lt;&gt;"","-" &amp;TEXT(comp[[#This Row],[Ce]],"0.#") &amp;TEXT(AD$1,0),"")</f>
        <v/>
      </c>
      <c r="BG641" s="46" t="str">
        <f>IF(AE641&lt;&gt;"","-" &amp;TEXT([1]comp!$AE641,"0.#") &amp;TEXT(AE$1,0),"")</f>
        <v/>
      </c>
      <c r="BH641" s="28" t="str">
        <f>[1]comp!$D641 &amp; [1]comp!$E641</f>
        <v>Co–9Al–5W–2Ta–0.02B–4MoZhong, F., Li, S. &amp; Sha, J. Tensile behaviour of Co-Al-W-Ta-B-Mo alloys with a coherent γ/γ’ microstructure at room and high temperatures. Mater. Sci. Eng. A 637, 175–182 (2015).</v>
      </c>
      <c r="BI641" s="36" t="str">
        <f t="shared" si="48"/>
        <v>Co-9.Al-5.W-2.Ta-4.Mo-0.02B</v>
      </c>
      <c r="BJ641" s="28" t="s">
        <v>1924</v>
      </c>
      <c r="BK641" t="str">
        <f t="shared" si="49"/>
        <v>-9.Al-5.W-2.Ta-4.Mo-0.02B</v>
      </c>
      <c r="BL641"/>
      <c r="BM641"/>
      <c r="BN641"/>
      <c r="BO641"/>
    </row>
    <row r="642" spans="1:67" s="44" customFormat="1" x14ac:dyDescent="0.3">
      <c r="A642" s="26" t="str">
        <f t="shared" si="51"/>
        <v>Co-9.Al-4.5W-2.Ta-4.5Mo-0.Ce-0.02B</v>
      </c>
      <c r="B642" s="30" t="s">
        <v>1483</v>
      </c>
      <c r="C642" s="30" t="s">
        <v>3210</v>
      </c>
      <c r="D642" s="34" t="s">
        <v>1149</v>
      </c>
      <c r="E642" s="28" t="s">
        <v>1148</v>
      </c>
      <c r="F642" s="28">
        <v>683</v>
      </c>
      <c r="G642" s="54">
        <f t="shared" si="52"/>
        <v>79.97</v>
      </c>
      <c r="H642" s="56"/>
      <c r="I642" s="56">
        <v>9</v>
      </c>
      <c r="J642" s="56"/>
      <c r="K642" s="56">
        <v>4.5</v>
      </c>
      <c r="L642" s="56"/>
      <c r="M642" s="56">
        <v>2</v>
      </c>
      <c r="N642" s="56"/>
      <c r="O642" s="56"/>
      <c r="P642" s="56">
        <v>4.5</v>
      </c>
      <c r="Q642" s="52"/>
      <c r="R642" s="52"/>
      <c r="S642" s="52">
        <v>0.02</v>
      </c>
      <c r="T642" s="56"/>
      <c r="U642" s="56"/>
      <c r="V642" s="56"/>
      <c r="W642" s="56"/>
      <c r="X642" s="56"/>
      <c r="Y642" s="56"/>
      <c r="Z642" s="56"/>
      <c r="AA642" s="56"/>
      <c r="AB642" s="56"/>
      <c r="AC642" s="56"/>
      <c r="AD642" s="56">
        <v>0.01</v>
      </c>
      <c r="AE642" s="56"/>
      <c r="AF642" s="28">
        <f t="shared" si="50"/>
        <v>9.0233408999999991</v>
      </c>
      <c r="AG642" s="28"/>
      <c r="AH642" s="28"/>
      <c r="AI642" s="46" t="s">
        <v>1</v>
      </c>
      <c r="AJ642" s="46" t="str">
        <f>IF(I642&lt;&gt;"","-" &amp;TEXT([1]comp!$I642,"0.#") &amp;TEXT(I$1,0),"")</f>
        <v>-9.Al</v>
      </c>
      <c r="AK642" s="46" t="str">
        <f>IF(K642&lt;&gt;"","-" &amp;TEXT(comp[[#This Row],[W]],"0.#") &amp;TEXT(K$1,0),"")</f>
        <v>-4.5W</v>
      </c>
      <c r="AL642" s="46" t="str">
        <f>IF(H642&lt;&gt;"","-" &amp;TEXT(comp[[#This Row],[Ni]],"0.#") &amp;TEXT(H$1,0),"")</f>
        <v/>
      </c>
      <c r="AM642" s="46" t="str">
        <f>IF(J642&lt;&gt;"","-" &amp;TEXT(comp[[#This Row],[Cr]],"0.#") &amp;TEXT(J$1,0),"")</f>
        <v/>
      </c>
      <c r="AN642" s="46" t="str">
        <f>IF(M642&lt;&gt;"","-" &amp;TEXT(comp[[#This Row],[Ta]],"0.#") &amp;TEXT(M$1,0),"")</f>
        <v>-2.Ta</v>
      </c>
      <c r="AO642" s="46" t="str">
        <f>IF(N642&lt;&gt;"","-" &amp;TEXT(comp[[#This Row],[Nb]],"0.#") &amp;TEXT(N$1,0),"")</f>
        <v/>
      </c>
      <c r="AP642" s="46" t="str">
        <f>IF(O642&lt;&gt;"","-" &amp;TEXT(comp[[#This Row],[V]],"0.#") &amp;TEXT(O$1,0),"")</f>
        <v/>
      </c>
      <c r="AQ642" s="46" t="str">
        <f>IF(L642&lt;&gt;"","-" &amp;TEXT(comp[[#This Row],[Ti]],"0.#") &amp;TEXT(L$1,0),"")</f>
        <v/>
      </c>
      <c r="AR642" s="46" t="str">
        <f>IF(P642&lt;&gt;"","-" &amp;TEXT(comp[[#This Row],[Mo]],"0.#") &amp;TEXT(P$1,0),"")</f>
        <v>-4.5Mo</v>
      </c>
      <c r="AS642" s="46" t="str">
        <f>IF(Q642&lt;&gt;"","-" &amp;TEXT(comp[[#This Row],[C]],"0.##") &amp;TEXT(Q$1,0),"")</f>
        <v/>
      </c>
      <c r="AT642" s="46" t="str">
        <f>IF(R642&lt;&gt;"","-" &amp;TEXT(comp[[#This Row],[Zr]],"0.##") &amp;TEXT(R$1,0),"")</f>
        <v/>
      </c>
      <c r="AU642" s="46" t="str">
        <f>IF(S642&lt;&gt;"","-" &amp;TEXT(comp[[#This Row],[B]],"0.##") &amp;TEXT(S$1,0),"")</f>
        <v>-0.02B</v>
      </c>
      <c r="AV642" s="46" t="str">
        <f>IF(T642&lt;&gt;"","-" &amp;TEXT(comp[[#This Row],[Ir]],"0.#") &amp;TEXT(T$1,0),"")</f>
        <v/>
      </c>
      <c r="AW642" s="46" t="str">
        <f>IF(U642&lt;&gt;"","-" &amp;TEXT(comp[[#This Row],[Re]],"0.#") &amp;TEXT(U$1,0),"")</f>
        <v/>
      </c>
      <c r="AX642" s="46" t="str">
        <f>IF(V642&lt;&gt;"","-" &amp;TEXT(comp[[#This Row],[Si]],"0.#") &amp;TEXT(V$1,0),"")</f>
        <v/>
      </c>
      <c r="AY642" s="46" t="str">
        <f>IF(W642&lt;&gt;"","-" &amp;TEXT(comp[[#This Row],[Fe]],"0.#") &amp;TEXT(W$1,0),"")</f>
        <v/>
      </c>
      <c r="AZ642" s="46" t="str">
        <f>IF(X642&lt;&gt;"","-" &amp;TEXT(comp[[#This Row],[Y]],"0.#") &amp;TEXT(X$1,0),"")</f>
        <v/>
      </c>
      <c r="BA642" s="46" t="str">
        <f>IF(Y642&lt;&gt;"","-" &amp;TEXT(comp[[#This Row],[Hf]],"0.#") &amp;TEXT(Y$1,0),"")</f>
        <v/>
      </c>
      <c r="BB642" s="46" t="str">
        <f>IF(Z642&lt;&gt;"","-" &amp;TEXT(comp[[#This Row],[Ge]],"0.#") &amp;TEXT(Z$1,0),"")</f>
        <v/>
      </c>
      <c r="BC642" s="46" t="str">
        <f>IF(AA642&lt;&gt;"","-" &amp;TEXT(comp[[#This Row],[Mn]],"0.#") &amp;TEXT(AA$1,0),"")</f>
        <v/>
      </c>
      <c r="BD642" s="46" t="str">
        <f>IF(AB642&lt;&gt;"","-" &amp;TEXT(comp[[#This Row],[Sc]],"0.#") &amp;TEXT(AB$1,0),"")</f>
        <v/>
      </c>
      <c r="BE642" s="46" t="str">
        <f>IF(AC642&lt;&gt;"","-" &amp;TEXT(comp[[#This Row],[Ru]],"0.#") &amp;TEXT(AC$1,0),"")</f>
        <v/>
      </c>
      <c r="BF642" s="46" t="str">
        <f>IF(AD642&lt;&gt;"","-" &amp;TEXT(comp[[#This Row],[Ce]],"0.#") &amp;TEXT(AD$1,0),"")</f>
        <v>-0.Ce</v>
      </c>
      <c r="BG642" s="46" t="str">
        <f>IF(AE642&lt;&gt;"","-" &amp;TEXT([1]comp!$AE642,"0.#") &amp;TEXT(AE$1,0),"")</f>
        <v/>
      </c>
      <c r="BH642" s="28" t="str">
        <f>[1]comp!$D642 &amp; [1]comp!$E642</f>
        <v>Co-9Al-4.5W-4.5Mo-2Ta-0.02B-0.01CeZhong, F., Yu, Y. X., Li, S. S. &amp; Sha, J. B. In-situ SEM and TEM tensile observations of novel Co-Al-W-Mo-Ta-B-Ce alloys with a coherent γ-CoSS/γ’-Co3(Al,W) microstructure at room temperature. Mater. Sci. Eng. A 696, 96–103 (2017).</v>
      </c>
      <c r="BI642" s="36" t="str">
        <f t="shared" ref="BI642:BI705" si="53">TEXT(AI642,0) &amp;TEXT(AL642,0) &amp;TEXT(AY642,0) &amp;TEXT(AJ642,0) &amp;TEXT(AM642,0) &amp;TEXT(AK642,0) &amp;TEXT(AQ642,0) &amp;TEXT(AN642,0) &amp;TEXT(AO642,0) &amp;TEXT(AP642,0) &amp;TEXT(AR642,0)&amp;TEXT(AV642,0) &amp;TEXT(AW642,0) &amp;TEXT(AX642,0) &amp;TEXT(BA642,0)  &amp;TEXT(BB642,0) &amp;TEXT(BC642,0) &amp;TEXT(BD642,0) &amp;TEXT(BE642,0) &amp;TEXT(BF642,0) &amp;TEXT(AS642,0) &amp;TEXT(AT642,0) &amp;TEXT(AU642,0) &amp;TEXT(AZ642,0) &amp;TEXT(BG642,0)</f>
        <v>Co-9.Al-4.5W-2.Ta-4.5Mo-0.Ce-0.02B</v>
      </c>
      <c r="BJ642" s="28" t="s">
        <v>2075</v>
      </c>
      <c r="BK642" t="str">
        <f t="shared" ref="BK642:BK705" si="54">TEXT(AJ642,0) &amp;TEXT(AM642,0) &amp;TEXT(AZ642,0) &amp;TEXT(AK642,0) &amp;TEXT(AN642,0) &amp;TEXT(AL642,0) &amp;TEXT(AR642,0) &amp;TEXT(AO642,0) &amp;TEXT(AP642,0) &amp;TEXT(AQ642,0) &amp;TEXT(AS642,0)&amp;TEXT(AW642,0) &amp;TEXT(AX642,0) &amp;TEXT(AY642,0) &amp;TEXT(BB642,0)  &amp;TEXT(BC642,0) &amp;TEXT(BD642,0) &amp;TEXT(BE642,0) &amp;TEXT(BF642,0) &amp;TEXT(AT642,0) &amp;TEXT(AU642,0) &amp;TEXT(AV642,0) &amp;TEXT(BA642,0) &amp;TEXT(BG642,0)</f>
        <v>-9.Al-4.5W-2.Ta-4.5Mo-0.Ce-0.02B</v>
      </c>
      <c r="BL642"/>
      <c r="BM642"/>
      <c r="BN642"/>
      <c r="BO642"/>
    </row>
    <row r="643" spans="1:67" s="44" customFormat="1" x14ac:dyDescent="0.3">
      <c r="A643" s="26" t="str">
        <f t="shared" si="51"/>
        <v>Co-9.Al-4.5W-2.Ta-4.5Mo-0.1Ce-0.02B</v>
      </c>
      <c r="B643" s="30" t="s">
        <v>1483</v>
      </c>
      <c r="C643" s="30" t="s">
        <v>3210</v>
      </c>
      <c r="D643" s="34" t="s">
        <v>1150</v>
      </c>
      <c r="E643" s="28" t="s">
        <v>1148</v>
      </c>
      <c r="F643" s="28">
        <v>684</v>
      </c>
      <c r="G643" s="54">
        <f t="shared" si="52"/>
        <v>79.88</v>
      </c>
      <c r="H643" s="56"/>
      <c r="I643" s="56">
        <v>9</v>
      </c>
      <c r="J643" s="56"/>
      <c r="K643" s="56">
        <v>4.5</v>
      </c>
      <c r="L643" s="56"/>
      <c r="M643" s="56">
        <v>2</v>
      </c>
      <c r="N643" s="56"/>
      <c r="O643" s="56"/>
      <c r="P643" s="56">
        <v>4.5</v>
      </c>
      <c r="Q643" s="52"/>
      <c r="R643" s="52"/>
      <c r="S643" s="52">
        <v>0.02</v>
      </c>
      <c r="T643" s="56"/>
      <c r="U643" s="56"/>
      <c r="V643" s="56"/>
      <c r="W643" s="56"/>
      <c r="X643" s="56"/>
      <c r="Y643" s="56"/>
      <c r="Z643" s="56"/>
      <c r="AA643" s="56"/>
      <c r="AB643" s="56"/>
      <c r="AC643" s="56"/>
      <c r="AD643" s="56">
        <v>0.1</v>
      </c>
      <c r="AE643" s="56"/>
      <c r="AF643" s="28">
        <f t="shared" si="50"/>
        <v>9.0213509999999992</v>
      </c>
      <c r="AG643" s="28"/>
      <c r="AH643" s="28"/>
      <c r="AI643" s="46" t="s">
        <v>1</v>
      </c>
      <c r="AJ643" s="46" t="str">
        <f>IF(I643&lt;&gt;"","-" &amp;TEXT([1]comp!$I643,"0.#") &amp;TEXT(I$1,0),"")</f>
        <v>-9.Al</v>
      </c>
      <c r="AK643" s="46" t="str">
        <f>IF(K643&lt;&gt;"","-" &amp;TEXT(comp[[#This Row],[W]],"0.#") &amp;TEXT(K$1,0),"")</f>
        <v>-4.5W</v>
      </c>
      <c r="AL643" s="46" t="str">
        <f>IF(H643&lt;&gt;"","-" &amp;TEXT(comp[[#This Row],[Ni]],"0.#") &amp;TEXT(H$1,0),"")</f>
        <v/>
      </c>
      <c r="AM643" s="46" t="str">
        <f>IF(J643&lt;&gt;"","-" &amp;TEXT(comp[[#This Row],[Cr]],"0.#") &amp;TEXT(J$1,0),"")</f>
        <v/>
      </c>
      <c r="AN643" s="46" t="str">
        <f>IF(M643&lt;&gt;"","-" &amp;TEXT(comp[[#This Row],[Ta]],"0.#") &amp;TEXT(M$1,0),"")</f>
        <v>-2.Ta</v>
      </c>
      <c r="AO643" s="46" t="str">
        <f>IF(N643&lt;&gt;"","-" &amp;TEXT(comp[[#This Row],[Nb]],"0.#") &amp;TEXT(N$1,0),"")</f>
        <v/>
      </c>
      <c r="AP643" s="46" t="str">
        <f>IF(O643&lt;&gt;"","-" &amp;TEXT(comp[[#This Row],[V]],"0.#") &amp;TEXT(O$1,0),"")</f>
        <v/>
      </c>
      <c r="AQ643" s="46" t="str">
        <f>IF(L643&lt;&gt;"","-" &amp;TEXT(comp[[#This Row],[Ti]],"0.#") &amp;TEXT(L$1,0),"")</f>
        <v/>
      </c>
      <c r="AR643" s="46" t="str">
        <f>IF(P643&lt;&gt;"","-" &amp;TEXT(comp[[#This Row],[Mo]],"0.#") &amp;TEXT(P$1,0),"")</f>
        <v>-4.5Mo</v>
      </c>
      <c r="AS643" s="46" t="str">
        <f>IF(Q643&lt;&gt;"","-" &amp;TEXT(comp[[#This Row],[C]],"0.##") &amp;TEXT(Q$1,0),"")</f>
        <v/>
      </c>
      <c r="AT643" s="46" t="str">
        <f>IF(R643&lt;&gt;"","-" &amp;TEXT(comp[[#This Row],[Zr]],"0.##") &amp;TEXT(R$1,0),"")</f>
        <v/>
      </c>
      <c r="AU643" s="46" t="str">
        <f>IF(S643&lt;&gt;"","-" &amp;TEXT(comp[[#This Row],[B]],"0.##") &amp;TEXT(S$1,0),"")</f>
        <v>-0.02B</v>
      </c>
      <c r="AV643" s="46" t="str">
        <f>IF(T643&lt;&gt;"","-" &amp;TEXT(comp[[#This Row],[Ir]],"0.#") &amp;TEXT(T$1,0),"")</f>
        <v/>
      </c>
      <c r="AW643" s="46" t="str">
        <f>IF(U643&lt;&gt;"","-" &amp;TEXT(comp[[#This Row],[Re]],"0.#") &amp;TEXT(U$1,0),"")</f>
        <v/>
      </c>
      <c r="AX643" s="46" t="str">
        <f>IF(V643&lt;&gt;"","-" &amp;TEXT(comp[[#This Row],[Si]],"0.#") &amp;TEXT(V$1,0),"")</f>
        <v/>
      </c>
      <c r="AY643" s="46" t="str">
        <f>IF(W643&lt;&gt;"","-" &amp;TEXT(comp[[#This Row],[Fe]],"0.#") &amp;TEXT(W$1,0),"")</f>
        <v/>
      </c>
      <c r="AZ643" s="46" t="str">
        <f>IF(X643&lt;&gt;"","-" &amp;TEXT(comp[[#This Row],[Y]],"0.#") &amp;TEXT(X$1,0),"")</f>
        <v/>
      </c>
      <c r="BA643" s="46" t="str">
        <f>IF(Y643&lt;&gt;"","-" &amp;TEXT(comp[[#This Row],[Hf]],"0.#") &amp;TEXT(Y$1,0),"")</f>
        <v/>
      </c>
      <c r="BB643" s="46" t="str">
        <f>IF(Z643&lt;&gt;"","-" &amp;TEXT(comp[[#This Row],[Ge]],"0.#") &amp;TEXT(Z$1,0),"")</f>
        <v/>
      </c>
      <c r="BC643" s="46" t="str">
        <f>IF(AA643&lt;&gt;"","-" &amp;TEXT(comp[[#This Row],[Mn]],"0.#") &amp;TEXT(AA$1,0),"")</f>
        <v/>
      </c>
      <c r="BD643" s="46" t="str">
        <f>IF(AB643&lt;&gt;"","-" &amp;TEXT(comp[[#This Row],[Sc]],"0.#") &amp;TEXT(AB$1,0),"")</f>
        <v/>
      </c>
      <c r="BE643" s="46" t="str">
        <f>IF(AC643&lt;&gt;"","-" &amp;TEXT(comp[[#This Row],[Ru]],"0.#") &amp;TEXT(AC$1,0),"")</f>
        <v/>
      </c>
      <c r="BF643" s="46" t="str">
        <f>IF(AD643&lt;&gt;"","-" &amp;TEXT(comp[[#This Row],[Ce]],"0.#") &amp;TEXT(AD$1,0),"")</f>
        <v>-0.1Ce</v>
      </c>
      <c r="BG643" s="46" t="str">
        <f>IF(AE643&lt;&gt;"","-" &amp;TEXT([1]comp!$AE643,"0.#") &amp;TEXT(AE$1,0),"")</f>
        <v/>
      </c>
      <c r="BH643" s="28" t="str">
        <f>[1]comp!$D643 &amp; [1]comp!$E643</f>
        <v>Co-9Al-4.5W-4.5Mo-2Ta-0.02B-0.1CeZhong, F., Yu, Y. X., Li, S. S. &amp; Sha, J. B. In-situ SEM and TEM tensile observations of novel Co-Al-W-Mo-Ta-B-Ce alloys with a coherent γ-CoSS/γ’-Co3(Al,W) microstructure at room temperature. Mater. Sci. Eng. A 696, 96–103 (2017).</v>
      </c>
      <c r="BI643" s="36" t="str">
        <f t="shared" si="53"/>
        <v>Co-9.Al-4.5W-2.Ta-4.5Mo-0.1Ce-0.02B</v>
      </c>
      <c r="BJ643" s="28" t="s">
        <v>2076</v>
      </c>
      <c r="BK643" t="str">
        <f t="shared" si="54"/>
        <v>-9.Al-4.5W-2.Ta-4.5Mo-0.1Ce-0.02B</v>
      </c>
      <c r="BL643"/>
      <c r="BM643"/>
      <c r="BN643"/>
      <c r="BO643"/>
    </row>
    <row r="644" spans="1:67" s="44" customFormat="1" x14ac:dyDescent="0.3">
      <c r="A644" s="26" t="str">
        <f t="shared" si="51"/>
        <v>Co-31.Ni-2.6Al-11.Cr-9.W-2.Ti-0.2Si-0.3Hf-0.07C-0.02B</v>
      </c>
      <c r="B644" s="30" t="s">
        <v>1483</v>
      </c>
      <c r="C644" s="30" t="s">
        <v>3211</v>
      </c>
      <c r="D644" s="34" t="s">
        <v>1161</v>
      </c>
      <c r="E644" s="28" t="s">
        <v>1160</v>
      </c>
      <c r="F644" s="28">
        <v>685</v>
      </c>
      <c r="G644" s="54">
        <f t="shared" si="52"/>
        <v>43.794999999999995</v>
      </c>
      <c r="H644" s="56">
        <v>31</v>
      </c>
      <c r="I644" s="56">
        <v>2.63</v>
      </c>
      <c r="J644" s="56">
        <v>11</v>
      </c>
      <c r="K644" s="56">
        <v>9</v>
      </c>
      <c r="L644" s="56">
        <v>1.98</v>
      </c>
      <c r="M644" s="56"/>
      <c r="N644" s="56"/>
      <c r="O644" s="56"/>
      <c r="P644" s="56"/>
      <c r="Q644" s="52">
        <v>7.0000000000000007E-2</v>
      </c>
      <c r="R644" s="52"/>
      <c r="S644" s="52">
        <v>1.4999999999999999E-2</v>
      </c>
      <c r="T644" s="56"/>
      <c r="U644" s="56"/>
      <c r="V644" s="56">
        <v>0.2</v>
      </c>
      <c r="W644" s="56"/>
      <c r="X644" s="56"/>
      <c r="Y644" s="56">
        <v>0.31</v>
      </c>
      <c r="Z644" s="56"/>
      <c r="AA644" s="56"/>
      <c r="AB644" s="56"/>
      <c r="AC644" s="56"/>
      <c r="AD644" s="56"/>
      <c r="AE644" s="56"/>
      <c r="AF644" s="28">
        <f t="shared" si="50"/>
        <v>9.3907555999999985</v>
      </c>
      <c r="AG644" s="28"/>
      <c r="AH644" s="28"/>
      <c r="AI644" s="46" t="s">
        <v>1</v>
      </c>
      <c r="AJ644" s="46" t="str">
        <f>IF(I644&lt;&gt;"","-" &amp;TEXT([1]comp!$I644,"0.#") &amp;TEXT(I$1,0),"")</f>
        <v>-2.6Al</v>
      </c>
      <c r="AK644" s="46" t="str">
        <f>IF(K644&lt;&gt;"","-" &amp;TEXT(comp[[#This Row],[W]],"0.#") &amp;TEXT(K$1,0),"")</f>
        <v>-9.W</v>
      </c>
      <c r="AL644" s="46" t="str">
        <f>IF(H644&lt;&gt;"","-" &amp;TEXT(comp[[#This Row],[Ni]],"0.#") &amp;TEXT(H$1,0),"")</f>
        <v>-31.Ni</v>
      </c>
      <c r="AM644" s="46" t="str">
        <f>IF(J644&lt;&gt;"","-" &amp;TEXT(comp[[#This Row],[Cr]],"0.#") &amp;TEXT(J$1,0),"")</f>
        <v>-11.Cr</v>
      </c>
      <c r="AN644" s="46" t="str">
        <f>IF(M644&lt;&gt;"","-" &amp;TEXT(comp[[#This Row],[Ta]],"0.#") &amp;TEXT(M$1,0),"")</f>
        <v/>
      </c>
      <c r="AO644" s="46" t="str">
        <f>IF(N644&lt;&gt;"","-" &amp;TEXT(comp[[#This Row],[Nb]],"0.#") &amp;TEXT(N$1,0),"")</f>
        <v/>
      </c>
      <c r="AP644" s="46" t="str">
        <f>IF(O644&lt;&gt;"","-" &amp;TEXT(comp[[#This Row],[V]],"0.#") &amp;TEXT(O$1,0),"")</f>
        <v/>
      </c>
      <c r="AQ644" s="46" t="str">
        <f>IF(L644&lt;&gt;"","-" &amp;TEXT(comp[[#This Row],[Ti]],"0.#") &amp;TEXT(L$1,0),"")</f>
        <v>-2.Ti</v>
      </c>
      <c r="AR644" s="46" t="str">
        <f>IF(P644&lt;&gt;"","-" &amp;TEXT(comp[[#This Row],[Mo]],"0.#") &amp;TEXT(P$1,0),"")</f>
        <v/>
      </c>
      <c r="AS644" s="46" t="str">
        <f>IF(Q644&lt;&gt;"","-" &amp;TEXT(comp[[#This Row],[C]],"0.##") &amp;TEXT(Q$1,0),"")</f>
        <v>-0.07C</v>
      </c>
      <c r="AT644" s="46" t="str">
        <f>IF(R644&lt;&gt;"","-" &amp;TEXT(comp[[#This Row],[Zr]],"0.##") &amp;TEXT(R$1,0),"")</f>
        <v/>
      </c>
      <c r="AU644" s="46" t="str">
        <f>IF(S644&lt;&gt;"","-" &amp;TEXT(comp[[#This Row],[B]],"0.##") &amp;TEXT(S$1,0),"")</f>
        <v>-0.02B</v>
      </c>
      <c r="AV644" s="46" t="str">
        <f>IF(T644&lt;&gt;"","-" &amp;TEXT(comp[[#This Row],[Ir]],"0.#") &amp;TEXT(T$1,0),"")</f>
        <v/>
      </c>
      <c r="AW644" s="46" t="str">
        <f>IF(U644&lt;&gt;"","-" &amp;TEXT(comp[[#This Row],[Re]],"0.#") &amp;TEXT(U$1,0),"")</f>
        <v/>
      </c>
      <c r="AX644" s="46" t="str">
        <f>IF(V644&lt;&gt;"","-" &amp;TEXT(comp[[#This Row],[Si]],"0.#") &amp;TEXT(V$1,0),"")</f>
        <v>-0.2Si</v>
      </c>
      <c r="AY644" s="46" t="str">
        <f>IF(W644&lt;&gt;"","-" &amp;TEXT(comp[[#This Row],[Fe]],"0.#") &amp;TEXT(W$1,0),"")</f>
        <v/>
      </c>
      <c r="AZ644" s="46" t="str">
        <f>IF(X644&lt;&gt;"","-" &amp;TEXT(comp[[#This Row],[Y]],"0.#") &amp;TEXT(X$1,0),"")</f>
        <v/>
      </c>
      <c r="BA644" s="46" t="str">
        <f>IF(Y644&lt;&gt;"","-" &amp;TEXT(comp[[#This Row],[Hf]],"0.#") &amp;TEXT(Y$1,0),"")</f>
        <v>-0.3Hf</v>
      </c>
      <c r="BB644" s="46" t="str">
        <f>IF(Z644&lt;&gt;"","-" &amp;TEXT(comp[[#This Row],[Ge]],"0.#") &amp;TEXT(Z$1,0),"")</f>
        <v/>
      </c>
      <c r="BC644" s="46" t="str">
        <f>IF(AA644&lt;&gt;"","-" &amp;TEXT(comp[[#This Row],[Mn]],"0.#") &amp;TEXT(AA$1,0),"")</f>
        <v/>
      </c>
      <c r="BD644" s="46" t="str">
        <f>IF(AB644&lt;&gt;"","-" &amp;TEXT(comp[[#This Row],[Sc]],"0.#") &amp;TEXT(AB$1,0),"")</f>
        <v/>
      </c>
      <c r="BE644" s="46" t="str">
        <f>IF(AC644&lt;&gt;"","-" &amp;TEXT(comp[[#This Row],[Ru]],"0.#") &amp;TEXT(AC$1,0),"")</f>
        <v/>
      </c>
      <c r="BF644" s="46" t="str">
        <f>IF(AD644&lt;&gt;"","-" &amp;TEXT(comp[[#This Row],[Ce]],"0.#") &amp;TEXT(AD$1,0),"")</f>
        <v/>
      </c>
      <c r="BG644" s="46" t="str">
        <f>IF(AE644&lt;&gt;"","-" &amp;TEXT([1]comp!$AE644,"0.#") &amp;TEXT(AE$1,0),"")</f>
        <v/>
      </c>
      <c r="BH644" s="28" t="str">
        <f>[1]comp!$D644 &amp; [1]comp!$E644</f>
        <v>Zhong alloy 1Zhong, X. &amp; Han, F. Hot deformation behavior of a new tailored cobalt-based superalloy for turbine discs. J. Mater. Res. 35, 633–643 (2020).</v>
      </c>
      <c r="BI644" s="36" t="str">
        <f t="shared" si="53"/>
        <v>Co-31.Ni-2.6Al-11.Cr-9.W-2.Ti-0.2Si-0.3Hf-0.07C-0.02B</v>
      </c>
      <c r="BJ644" s="28" t="s">
        <v>1961</v>
      </c>
      <c r="BK644" t="str">
        <f t="shared" si="54"/>
        <v>-2.6Al-11.Cr-9.W-31.Ni-2.Ti-0.07C-0.2Si-0.02B-0.3Hf</v>
      </c>
      <c r="BL644"/>
      <c r="BM644"/>
      <c r="BN644"/>
      <c r="BO644"/>
    </row>
    <row r="645" spans="1:67" s="44" customFormat="1" x14ac:dyDescent="0.3">
      <c r="A645" s="26" t="str">
        <f t="shared" si="51"/>
        <v>Co-32.Ni-0.3Fe-6.Al-12.Cr-3.W-2.5Ti-1.5Ta-0.4Nb</v>
      </c>
      <c r="B645" s="60" t="s">
        <v>1482</v>
      </c>
      <c r="C645" s="60" t="s">
        <v>3212</v>
      </c>
      <c r="D645" s="44" t="s">
        <v>1158</v>
      </c>
      <c r="E645" s="60" t="s">
        <v>1157</v>
      </c>
      <c r="F645" s="44">
        <v>686</v>
      </c>
      <c r="G645" s="54">
        <f t="shared" si="52"/>
        <v>42.300000000000004</v>
      </c>
      <c r="H645" s="54">
        <v>32</v>
      </c>
      <c r="I645" s="54">
        <v>6</v>
      </c>
      <c r="J645" s="54">
        <v>12</v>
      </c>
      <c r="K645" s="54">
        <v>3</v>
      </c>
      <c r="L645" s="54">
        <v>2.5</v>
      </c>
      <c r="M645" s="54">
        <v>1.5</v>
      </c>
      <c r="N645" s="54">
        <v>0.4</v>
      </c>
      <c r="O645" s="54"/>
      <c r="P645" s="54"/>
      <c r="Q645" s="50"/>
      <c r="R645" s="50"/>
      <c r="S645" s="50"/>
      <c r="T645" s="54"/>
      <c r="U645" s="54"/>
      <c r="V645" s="54"/>
      <c r="W645" s="54">
        <v>0.3</v>
      </c>
      <c r="X645" s="54"/>
      <c r="Y645" s="54"/>
      <c r="Z645" s="54"/>
      <c r="AA645" s="54"/>
      <c r="AB645" s="54"/>
      <c r="AC645" s="54"/>
      <c r="AD645" s="54"/>
      <c r="AE645" s="54"/>
      <c r="AF645" s="44">
        <f t="shared" si="50"/>
        <v>8.637887000000001</v>
      </c>
      <c r="AI645" s="46" t="s">
        <v>1</v>
      </c>
      <c r="AJ645" s="46" t="str">
        <f>IF(I645&lt;&gt;"","-" &amp;TEXT([1]comp!$I645,"0.#") &amp;TEXT(I$1,0),"")</f>
        <v>-6.Al</v>
      </c>
      <c r="AK645" s="46" t="str">
        <f>IF(K645&lt;&gt;"","-" &amp;TEXT(comp[[#This Row],[W]],"0.#") &amp;TEXT(K$1,0),"")</f>
        <v>-3.W</v>
      </c>
      <c r="AL645" s="46" t="str">
        <f>IF(H645&lt;&gt;"","-" &amp;TEXT(comp[[#This Row],[Ni]],"0.#") &amp;TEXT(H$1,0),"")</f>
        <v>-32.Ni</v>
      </c>
      <c r="AM645" s="46" t="str">
        <f>IF(J645&lt;&gt;"","-" &amp;TEXT(comp[[#This Row],[Cr]],"0.#") &amp;TEXT(J$1,0),"")</f>
        <v>-12.Cr</v>
      </c>
      <c r="AN645" s="46" t="str">
        <f>IF(M645&lt;&gt;"","-" &amp;TEXT(comp[[#This Row],[Ta]],"0.#") &amp;TEXT(M$1,0),"")</f>
        <v>-1.5Ta</v>
      </c>
      <c r="AO645" s="46" t="str">
        <f>IF(N645&lt;&gt;"","-" &amp;TEXT(comp[[#This Row],[Nb]],"0.#") &amp;TEXT(N$1,0),"")</f>
        <v>-0.4Nb</v>
      </c>
      <c r="AP645" s="46" t="str">
        <f>IF(O645&lt;&gt;"","-" &amp;TEXT(comp[[#This Row],[V]],"0.#") &amp;TEXT(O$1,0),"")</f>
        <v/>
      </c>
      <c r="AQ645" s="46" t="str">
        <f>IF(L645&lt;&gt;"","-" &amp;TEXT(comp[[#This Row],[Ti]],"0.#") &amp;TEXT(L$1,0),"")</f>
        <v>-2.5Ti</v>
      </c>
      <c r="AR645" s="46" t="str">
        <f>IF(P645&lt;&gt;"","-" &amp;TEXT(comp[[#This Row],[Mo]],"0.#") &amp;TEXT(P$1,0),"")</f>
        <v/>
      </c>
      <c r="AS645" s="46" t="str">
        <f>IF(Q645&lt;&gt;"","-" &amp;TEXT(comp[[#This Row],[C]],"0.##") &amp;TEXT(Q$1,0),"")</f>
        <v/>
      </c>
      <c r="AT645" s="46" t="str">
        <f>IF(R645&lt;&gt;"","-" &amp;TEXT(comp[[#This Row],[Zr]],"0.##") &amp;TEXT(R$1,0),"")</f>
        <v/>
      </c>
      <c r="AU645" s="46" t="str">
        <f>IF(S645&lt;&gt;"","-" &amp;TEXT(comp[[#This Row],[B]],"0.##") &amp;TEXT(S$1,0),"")</f>
        <v/>
      </c>
      <c r="AV645" s="46" t="str">
        <f>IF(T645&lt;&gt;"","-" &amp;TEXT(comp[[#This Row],[Ir]],"0.#") &amp;TEXT(T$1,0),"")</f>
        <v/>
      </c>
      <c r="AW645" s="46" t="str">
        <f>IF(U645&lt;&gt;"","-" &amp;TEXT(comp[[#This Row],[Re]],"0.#") &amp;TEXT(U$1,0),"")</f>
        <v/>
      </c>
      <c r="AX645" s="46" t="str">
        <f>IF(V645&lt;&gt;"","-" &amp;TEXT(comp[[#This Row],[Si]],"0.#") &amp;TEXT(V$1,0),"")</f>
        <v/>
      </c>
      <c r="AY645" s="46" t="str">
        <f>IF(W645&lt;&gt;"","-" &amp;TEXT(comp[[#This Row],[Fe]],"0.#") &amp;TEXT(W$1,0),"")</f>
        <v>-0.3Fe</v>
      </c>
      <c r="AZ645" s="46" t="str">
        <f>IF(X645&lt;&gt;"","-" &amp;TEXT(comp[[#This Row],[Y]],"0.#") &amp;TEXT(X$1,0),"")</f>
        <v/>
      </c>
      <c r="BA645" s="46" t="str">
        <f>IF(Y645&lt;&gt;"","-" &amp;TEXT(comp[[#This Row],[Hf]],"0.#") &amp;TEXT(Y$1,0),"")</f>
        <v/>
      </c>
      <c r="BB645" s="46" t="str">
        <f>IF(Z645&lt;&gt;"","-" &amp;TEXT(comp[[#This Row],[Ge]],"0.#") &amp;TEXT(Z$1,0),"")</f>
        <v/>
      </c>
      <c r="BC645" s="46" t="str">
        <f>IF(AA645&lt;&gt;"","-" &amp;TEXT(comp[[#This Row],[Mn]],"0.#") &amp;TEXT(AA$1,0),"")</f>
        <v/>
      </c>
      <c r="BD645" s="46" t="str">
        <f>IF(AB645&lt;&gt;"","-" &amp;TEXT(comp[[#This Row],[Sc]],"0.#") &amp;TEXT(AB$1,0),"")</f>
        <v/>
      </c>
      <c r="BE645" s="46" t="str">
        <f>IF(AC645&lt;&gt;"","-" &amp;TEXT(comp[[#This Row],[Ru]],"0.#") &amp;TEXT(AC$1,0),"")</f>
        <v/>
      </c>
      <c r="BF645" s="46" t="str">
        <f>IF(AD645&lt;&gt;"","-" &amp;TEXT(comp[[#This Row],[Ce]],"0.#") &amp;TEXT(AD$1,0),"")</f>
        <v/>
      </c>
      <c r="BG645" s="46" t="str">
        <f>IF(AE645&lt;&gt;"","-" &amp;TEXT([1]comp!$AE645,"0.#") &amp;TEXT(AE$1,0),"")</f>
        <v/>
      </c>
      <c r="BH645" s="60" t="str">
        <f>[1]comp!$D645 &amp; [1]comp!$E645</f>
        <v>Co-32Ni-12Cr-6Al-3W-2.5Ti-1.5Ta-0.3Fe-0.4NbZhong, X. K., Wang, X. F., Si, Y. L. &amp; Han, F. S. Evolution of Microstructures and Properties of a New γ/γ′ Co-Based Superalloy via Forging Process. JOM 71, 4034–4040 (2019).</v>
      </c>
      <c r="BI645" s="63" t="str">
        <f t="shared" si="53"/>
        <v>Co-32.Ni-0.3Fe-6.Al-12.Cr-3.W-2.5Ti-1.5Ta-0.4Nb</v>
      </c>
      <c r="BJ645" s="60" t="s">
        <v>1960</v>
      </c>
      <c r="BK645" t="str">
        <f t="shared" si="54"/>
        <v>-6.Al-12.Cr-3.W-1.5Ta-32.Ni-0.4Nb-2.5Ti-0.3Fe</v>
      </c>
      <c r="BL645"/>
      <c r="BM645"/>
      <c r="BN645"/>
      <c r="BO645"/>
    </row>
    <row r="646" spans="1:67" s="28" customFormat="1" x14ac:dyDescent="0.3">
      <c r="A646" s="26" t="str">
        <f t="shared" si="51"/>
        <v>Co-20.7Ta</v>
      </c>
      <c r="B646" s="60" t="s">
        <v>1481</v>
      </c>
      <c r="C646" s="60" t="s">
        <v>3087</v>
      </c>
      <c r="D646" s="65" t="s">
        <v>774</v>
      </c>
      <c r="E646" s="44" t="s">
        <v>1166</v>
      </c>
      <c r="F646" s="44">
        <v>687</v>
      </c>
      <c r="G646" s="54">
        <f t="shared" si="52"/>
        <v>79.3</v>
      </c>
      <c r="H646" s="54"/>
      <c r="I646" s="54"/>
      <c r="J646" s="54"/>
      <c r="K646" s="54"/>
      <c r="L646" s="54"/>
      <c r="M646" s="54">
        <v>20.7</v>
      </c>
      <c r="N646" s="54"/>
      <c r="O646" s="54"/>
      <c r="P646" s="54"/>
      <c r="Q646" s="50"/>
      <c r="R646" s="50"/>
      <c r="S646" s="50"/>
      <c r="T646" s="54"/>
      <c r="U646" s="54"/>
      <c r="V646" s="54"/>
      <c r="W646" s="54"/>
      <c r="X646" s="54"/>
      <c r="Y646" s="54"/>
      <c r="Z646" s="54"/>
      <c r="AA646" s="54"/>
      <c r="AB646" s="54"/>
      <c r="AC646" s="54"/>
      <c r="AD646" s="54"/>
      <c r="AE646" s="54"/>
      <c r="AF646" s="44">
        <f t="shared" si="50"/>
        <v>10.504249999999999</v>
      </c>
      <c r="AG646" s="44"/>
      <c r="AH646" s="44"/>
      <c r="AI646" s="46" t="s">
        <v>1</v>
      </c>
      <c r="AJ646" s="46" t="str">
        <f>IF(I646&lt;&gt;"","-" &amp;TEXT([1]comp!$I646,"0.#") &amp;TEXT(I$1,0),"")</f>
        <v/>
      </c>
      <c r="AK646" s="46" t="str">
        <f>IF(K646&lt;&gt;"","-" &amp;TEXT(comp[[#This Row],[W]],"0.#") &amp;TEXT(K$1,0),"")</f>
        <v/>
      </c>
      <c r="AL646" s="46" t="str">
        <f>IF(H646&lt;&gt;"","-" &amp;TEXT(comp[[#This Row],[Ni]],"0.#") &amp;TEXT(H$1,0),"")</f>
        <v/>
      </c>
      <c r="AM646" s="46" t="str">
        <f>IF(J646&lt;&gt;"","-" &amp;TEXT(comp[[#This Row],[Cr]],"0.#") &amp;TEXT(J$1,0),"")</f>
        <v/>
      </c>
      <c r="AN646" s="46" t="str">
        <f>IF(M646&lt;&gt;"","-" &amp;TEXT(comp[[#This Row],[Ta]],"0.#") &amp;TEXT(M$1,0),"")</f>
        <v>-20.7Ta</v>
      </c>
      <c r="AO646" s="46" t="str">
        <f>IF(N646&lt;&gt;"","-" &amp;TEXT(comp[[#This Row],[Nb]],"0.#") &amp;TEXT(N$1,0),"")</f>
        <v/>
      </c>
      <c r="AP646" s="46" t="str">
        <f>IF(O646&lt;&gt;"","-" &amp;TEXT(comp[[#This Row],[V]],"0.#") &amp;TEXT(O$1,0),"")</f>
        <v/>
      </c>
      <c r="AQ646" s="46" t="str">
        <f>IF(L646&lt;&gt;"","-" &amp;TEXT(comp[[#This Row],[Ti]],"0.#") &amp;TEXT(L$1,0),"")</f>
        <v/>
      </c>
      <c r="AR646" s="46" t="str">
        <f>IF(P646&lt;&gt;"","-" &amp;TEXT(comp[[#This Row],[Mo]],"0.#") &amp;TEXT(P$1,0),"")</f>
        <v/>
      </c>
      <c r="AS646" s="46" t="str">
        <f>IF(Q646&lt;&gt;"","-" &amp;TEXT(comp[[#This Row],[C]],"0.##") &amp;TEXT(Q$1,0),"")</f>
        <v/>
      </c>
      <c r="AT646" s="46" t="str">
        <f>IF(R646&lt;&gt;"","-" &amp;TEXT(comp[[#This Row],[Zr]],"0.##") &amp;TEXT(R$1,0),"")</f>
        <v/>
      </c>
      <c r="AU646" s="46" t="str">
        <f>IF(S646&lt;&gt;"","-" &amp;TEXT(comp[[#This Row],[B]],"0.##") &amp;TEXT(S$1,0),"")</f>
        <v/>
      </c>
      <c r="AV646" s="46" t="str">
        <f>IF(T646&lt;&gt;"","-" &amp;TEXT(comp[[#This Row],[Ir]],"0.#") &amp;TEXT(T$1,0),"")</f>
        <v/>
      </c>
      <c r="AW646" s="46" t="str">
        <f>IF(U646&lt;&gt;"","-" &amp;TEXT(comp[[#This Row],[Re]],"0.#") &amp;TEXT(U$1,0),"")</f>
        <v/>
      </c>
      <c r="AX646" s="46" t="str">
        <f>IF(V646&lt;&gt;"","-" &amp;TEXT(comp[[#This Row],[Si]],"0.#") &amp;TEXT(V$1,0),"")</f>
        <v/>
      </c>
      <c r="AY646" s="46" t="str">
        <f>IF(W646&lt;&gt;"","-" &amp;TEXT(comp[[#This Row],[Fe]],"0.#") &amp;TEXT(W$1,0),"")</f>
        <v/>
      </c>
      <c r="AZ646" s="46" t="str">
        <f>IF(X646&lt;&gt;"","-" &amp;TEXT(comp[[#This Row],[Y]],"0.#") &amp;TEXT(X$1,0),"")</f>
        <v/>
      </c>
      <c r="BA646" s="46" t="str">
        <f>IF(Y646&lt;&gt;"","-" &amp;TEXT(comp[[#This Row],[Hf]],"0.#") &amp;TEXT(Y$1,0),"")</f>
        <v/>
      </c>
      <c r="BB646" s="46" t="str">
        <f>IF(Z646&lt;&gt;"","-" &amp;TEXT(comp[[#This Row],[Ge]],"0.#") &amp;TEXT(Z$1,0),"")</f>
        <v/>
      </c>
      <c r="BC646" s="46" t="str">
        <f>IF(AA646&lt;&gt;"","-" &amp;TEXT(comp[[#This Row],[Mn]],"0.#") &amp;TEXT(AA$1,0),"")</f>
        <v/>
      </c>
      <c r="BD646" s="46" t="str">
        <f>IF(AB646&lt;&gt;"","-" &amp;TEXT(comp[[#This Row],[Sc]],"0.#") &amp;TEXT(AB$1,0),"")</f>
        <v/>
      </c>
      <c r="BE646" s="46" t="str">
        <f>IF(AC646&lt;&gt;"","-" &amp;TEXT(comp[[#This Row],[Ru]],"0.#") &amp;TEXT(AC$1,0),"")</f>
        <v/>
      </c>
      <c r="BF646" s="46" t="str">
        <f>IF(AD646&lt;&gt;"","-" &amp;TEXT(comp[[#This Row],[Ce]],"0.#") &amp;TEXT(AD$1,0),"")</f>
        <v/>
      </c>
      <c r="BG646" s="46" t="str">
        <f>IF(AE646&lt;&gt;"","-" &amp;TEXT([1]comp!$AE646,"0.#") &amp;TEXT(AE$1,0),"")</f>
        <v/>
      </c>
      <c r="BH646" s="44" t="str">
        <f>[1]comp!$D646 &amp; [1]comp!$E646</f>
        <v>A1Zhou, C., Guo, C., Li, C. &amp; Du, Z. Investigation on the intermetallic compound Co 3 Ta and high-temperature phase equilibria in the Co–Ni–Ta system. Intermetallics 108, 1–18 (2019).</v>
      </c>
      <c r="BI646" s="63" t="str">
        <f t="shared" si="53"/>
        <v>Co-20.7Ta</v>
      </c>
      <c r="BJ646" s="44" t="s">
        <v>2077</v>
      </c>
      <c r="BK646" t="str">
        <f t="shared" si="54"/>
        <v>-20.7Ta</v>
      </c>
      <c r="BL646"/>
      <c r="BM646"/>
      <c r="BN646"/>
      <c r="BO646"/>
    </row>
    <row r="647" spans="1:67" s="44" customFormat="1" x14ac:dyDescent="0.3">
      <c r="A647" s="26" t="str">
        <f t="shared" si="51"/>
        <v>Co-21.3Ta</v>
      </c>
      <c r="B647" s="60" t="s">
        <v>1481</v>
      </c>
      <c r="C647" s="60" t="s">
        <v>3087</v>
      </c>
      <c r="D647" s="65" t="s">
        <v>775</v>
      </c>
      <c r="E647" s="44" t="s">
        <v>1166</v>
      </c>
      <c r="F647" s="44">
        <v>688</v>
      </c>
      <c r="G647" s="54">
        <f t="shared" si="52"/>
        <v>78.7</v>
      </c>
      <c r="H647" s="54"/>
      <c r="I647" s="54"/>
      <c r="J647" s="54"/>
      <c r="K647" s="54"/>
      <c r="L647" s="54"/>
      <c r="M647" s="54">
        <v>21.3</v>
      </c>
      <c r="N647" s="54"/>
      <c r="O647" s="54"/>
      <c r="P647" s="54"/>
      <c r="Q647" s="50"/>
      <c r="R647" s="50"/>
      <c r="S647" s="50"/>
      <c r="T647" s="54"/>
      <c r="U647" s="54"/>
      <c r="V647" s="54"/>
      <c r="W647" s="54"/>
      <c r="X647" s="54"/>
      <c r="Y647" s="54"/>
      <c r="Z647" s="54"/>
      <c r="AA647" s="54"/>
      <c r="AB647" s="54"/>
      <c r="AC647" s="54"/>
      <c r="AD647" s="54"/>
      <c r="AE647" s="54"/>
      <c r="AF647" s="44">
        <f t="shared" si="50"/>
        <v>10.550750000000001</v>
      </c>
      <c r="AI647" s="46" t="s">
        <v>1</v>
      </c>
      <c r="AJ647" s="46" t="str">
        <f>IF(I647&lt;&gt;"","-" &amp;TEXT([1]comp!$I647,"0.#") &amp;TEXT(I$1,0),"")</f>
        <v/>
      </c>
      <c r="AK647" s="46" t="str">
        <f>IF(K647&lt;&gt;"","-" &amp;TEXT(comp[[#This Row],[W]],"0.#") &amp;TEXT(K$1,0),"")</f>
        <v/>
      </c>
      <c r="AL647" s="46" t="str">
        <f>IF(H647&lt;&gt;"","-" &amp;TEXT(comp[[#This Row],[Ni]],"0.#") &amp;TEXT(H$1,0),"")</f>
        <v/>
      </c>
      <c r="AM647" s="46" t="str">
        <f>IF(J647&lt;&gt;"","-" &amp;TEXT(comp[[#This Row],[Cr]],"0.#") &amp;TEXT(J$1,0),"")</f>
        <v/>
      </c>
      <c r="AN647" s="46" t="str">
        <f>IF(M647&lt;&gt;"","-" &amp;TEXT(comp[[#This Row],[Ta]],"0.#") &amp;TEXT(M$1,0),"")</f>
        <v>-21.3Ta</v>
      </c>
      <c r="AO647" s="46" t="str">
        <f>IF(N647&lt;&gt;"","-" &amp;TEXT(comp[[#This Row],[Nb]],"0.#") &amp;TEXT(N$1,0),"")</f>
        <v/>
      </c>
      <c r="AP647" s="46" t="str">
        <f>IF(O647&lt;&gt;"","-" &amp;TEXT(comp[[#This Row],[V]],"0.#") &amp;TEXT(O$1,0),"")</f>
        <v/>
      </c>
      <c r="AQ647" s="46" t="str">
        <f>IF(L647&lt;&gt;"","-" &amp;TEXT(comp[[#This Row],[Ti]],"0.#") &amp;TEXT(L$1,0),"")</f>
        <v/>
      </c>
      <c r="AR647" s="46" t="str">
        <f>IF(P647&lt;&gt;"","-" &amp;TEXT(comp[[#This Row],[Mo]],"0.#") &amp;TEXT(P$1,0),"")</f>
        <v/>
      </c>
      <c r="AS647" s="46" t="str">
        <f>IF(Q647&lt;&gt;"","-" &amp;TEXT(comp[[#This Row],[C]],"0.##") &amp;TEXT(Q$1,0),"")</f>
        <v/>
      </c>
      <c r="AT647" s="46" t="str">
        <f>IF(R647&lt;&gt;"","-" &amp;TEXT(comp[[#This Row],[Zr]],"0.##") &amp;TEXT(R$1,0),"")</f>
        <v/>
      </c>
      <c r="AU647" s="46" t="str">
        <f>IF(S647&lt;&gt;"","-" &amp;TEXT(comp[[#This Row],[B]],"0.##") &amp;TEXT(S$1,0),"")</f>
        <v/>
      </c>
      <c r="AV647" s="46" t="str">
        <f>IF(T647&lt;&gt;"","-" &amp;TEXT(comp[[#This Row],[Ir]],"0.#") &amp;TEXT(T$1,0),"")</f>
        <v/>
      </c>
      <c r="AW647" s="46" t="str">
        <f>IF(U647&lt;&gt;"","-" &amp;TEXT(comp[[#This Row],[Re]],"0.#") &amp;TEXT(U$1,0),"")</f>
        <v/>
      </c>
      <c r="AX647" s="46" t="str">
        <f>IF(V647&lt;&gt;"","-" &amp;TEXT(comp[[#This Row],[Si]],"0.#") &amp;TEXT(V$1,0),"")</f>
        <v/>
      </c>
      <c r="AY647" s="46" t="str">
        <f>IF(W647&lt;&gt;"","-" &amp;TEXT(comp[[#This Row],[Fe]],"0.#") &amp;TEXT(W$1,0),"")</f>
        <v/>
      </c>
      <c r="AZ647" s="46" t="str">
        <f>IF(X647&lt;&gt;"","-" &amp;TEXT(comp[[#This Row],[Y]],"0.#") &amp;TEXT(X$1,0),"")</f>
        <v/>
      </c>
      <c r="BA647" s="46" t="str">
        <f>IF(Y647&lt;&gt;"","-" &amp;TEXT(comp[[#This Row],[Hf]],"0.#") &amp;TEXT(Y$1,0),"")</f>
        <v/>
      </c>
      <c r="BB647" s="46" t="str">
        <f>IF(Z647&lt;&gt;"","-" &amp;TEXT(comp[[#This Row],[Ge]],"0.#") &amp;TEXT(Z$1,0),"")</f>
        <v/>
      </c>
      <c r="BC647" s="46" t="str">
        <f>IF(AA647&lt;&gt;"","-" &amp;TEXT(comp[[#This Row],[Mn]],"0.#") &amp;TEXT(AA$1,0),"")</f>
        <v/>
      </c>
      <c r="BD647" s="46" t="str">
        <f>IF(AB647&lt;&gt;"","-" &amp;TEXT(comp[[#This Row],[Sc]],"0.#") &amp;TEXT(AB$1,0),"")</f>
        <v/>
      </c>
      <c r="BE647" s="46" t="str">
        <f>IF(AC647&lt;&gt;"","-" &amp;TEXT(comp[[#This Row],[Ru]],"0.#") &amp;TEXT(AC$1,0),"")</f>
        <v/>
      </c>
      <c r="BF647" s="46" t="str">
        <f>IF(AD647&lt;&gt;"","-" &amp;TEXT(comp[[#This Row],[Ce]],"0.#") &amp;TEXT(AD$1,0),"")</f>
        <v/>
      </c>
      <c r="BG647" s="46" t="str">
        <f>IF(AE647&lt;&gt;"","-" &amp;TEXT([1]comp!$AE647,"0.#") &amp;TEXT(AE$1,0),"")</f>
        <v/>
      </c>
      <c r="BH647" s="44" t="str">
        <f>[1]comp!$D647 &amp; [1]comp!$E647</f>
        <v>A2Zhou, C., Guo, C., Li, C. &amp; Du, Z. Investigation on the intermetallic compound Co 3 Ta and high-temperature phase equilibria in the Co–Ni–Ta system. Intermetallics 108, 1–18 (2019).</v>
      </c>
      <c r="BI647" s="63" t="str">
        <f t="shared" si="53"/>
        <v>Co-21.3Ta</v>
      </c>
      <c r="BJ647" s="44" t="s">
        <v>2078</v>
      </c>
      <c r="BK647" t="str">
        <f t="shared" si="54"/>
        <v>-21.3Ta</v>
      </c>
      <c r="BL647"/>
      <c r="BM647"/>
      <c r="BN647"/>
      <c r="BO647"/>
    </row>
    <row r="648" spans="1:67" s="44" customFormat="1" x14ac:dyDescent="0.3">
      <c r="A648" s="26" t="str">
        <f t="shared" si="51"/>
        <v>Co-23.7Ta</v>
      </c>
      <c r="B648" s="60" t="s">
        <v>1481</v>
      </c>
      <c r="C648" s="60" t="s">
        <v>3088</v>
      </c>
      <c r="D648" s="65" t="s">
        <v>776</v>
      </c>
      <c r="E648" s="44" t="s">
        <v>1166</v>
      </c>
      <c r="F648" s="44">
        <v>689</v>
      </c>
      <c r="G648" s="54">
        <f t="shared" si="52"/>
        <v>76.3</v>
      </c>
      <c r="H648" s="54"/>
      <c r="I648" s="54"/>
      <c r="J648" s="54"/>
      <c r="K648" s="54"/>
      <c r="L648" s="54"/>
      <c r="M648" s="54">
        <v>23.7</v>
      </c>
      <c r="N648" s="54"/>
      <c r="O648" s="54"/>
      <c r="P648" s="54"/>
      <c r="Q648" s="50"/>
      <c r="R648" s="50"/>
      <c r="S648" s="50"/>
      <c r="T648" s="54"/>
      <c r="U648" s="54"/>
      <c r="V648" s="54"/>
      <c r="W648" s="54"/>
      <c r="X648" s="54"/>
      <c r="Y648" s="54"/>
      <c r="Z648" s="54"/>
      <c r="AA648" s="54"/>
      <c r="AB648" s="54"/>
      <c r="AC648" s="54"/>
      <c r="AD648" s="54"/>
      <c r="AE648" s="54"/>
      <c r="AF648" s="44">
        <f t="shared" ref="AF648:AF711" si="55">(G648*$G$2+I648*$I$2+K648*$K$2+H648*H$2+J648*J$2+M648*M$2+N648*N$2+O648*O$2+L648*L$2+P648*P$2+Q648*Q$2+R648*R$2+S648*S$2+T648*T$2+U648*U$2+V648*V$2+W648*W$2+X648*X$2+Y648*Y$2+Z648*Z$2+AA648*AA$2+AB648*AB$2+AC648*AC$2+AD648*AD$2)/100</f>
        <v>10.736749999999999</v>
      </c>
      <c r="AI648" s="46" t="s">
        <v>1</v>
      </c>
      <c r="AJ648" s="46" t="str">
        <f>IF(I648&lt;&gt;"","-" &amp;TEXT([1]comp!$I648,"0.#") &amp;TEXT(I$1,0),"")</f>
        <v/>
      </c>
      <c r="AK648" s="46" t="str">
        <f>IF(K648&lt;&gt;"","-" &amp;TEXT(comp[[#This Row],[W]],"0.#") &amp;TEXT(K$1,0),"")</f>
        <v/>
      </c>
      <c r="AL648" s="46" t="str">
        <f>IF(H648&lt;&gt;"","-" &amp;TEXT(comp[[#This Row],[Ni]],"0.#") &amp;TEXT(H$1,0),"")</f>
        <v/>
      </c>
      <c r="AM648" s="46" t="str">
        <f>IF(J648&lt;&gt;"","-" &amp;TEXT(comp[[#This Row],[Cr]],"0.#") &amp;TEXT(J$1,0),"")</f>
        <v/>
      </c>
      <c r="AN648" s="46" t="str">
        <f>IF(M648&lt;&gt;"","-" &amp;TEXT(comp[[#This Row],[Ta]],"0.#") &amp;TEXT(M$1,0),"")</f>
        <v>-23.7Ta</v>
      </c>
      <c r="AO648" s="46" t="str">
        <f>IF(N648&lt;&gt;"","-" &amp;TEXT(comp[[#This Row],[Nb]],"0.#") &amp;TEXT(N$1,0),"")</f>
        <v/>
      </c>
      <c r="AP648" s="46" t="str">
        <f>IF(O648&lt;&gt;"","-" &amp;TEXT(comp[[#This Row],[V]],"0.#") &amp;TEXT(O$1,0),"")</f>
        <v/>
      </c>
      <c r="AQ648" s="46" t="str">
        <f>IF(L648&lt;&gt;"","-" &amp;TEXT(comp[[#This Row],[Ti]],"0.#") &amp;TEXT(L$1,0),"")</f>
        <v/>
      </c>
      <c r="AR648" s="46" t="str">
        <f>IF(P648&lt;&gt;"","-" &amp;TEXT(comp[[#This Row],[Mo]],"0.#") &amp;TEXT(P$1,0),"")</f>
        <v/>
      </c>
      <c r="AS648" s="46" t="str">
        <f>IF(Q648&lt;&gt;"","-" &amp;TEXT(comp[[#This Row],[C]],"0.##") &amp;TEXT(Q$1,0),"")</f>
        <v/>
      </c>
      <c r="AT648" s="46" t="str">
        <f>IF(R648&lt;&gt;"","-" &amp;TEXT(comp[[#This Row],[Zr]],"0.##") &amp;TEXT(R$1,0),"")</f>
        <v/>
      </c>
      <c r="AU648" s="46" t="str">
        <f>IF(S648&lt;&gt;"","-" &amp;TEXT(comp[[#This Row],[B]],"0.##") &amp;TEXT(S$1,0),"")</f>
        <v/>
      </c>
      <c r="AV648" s="46" t="str">
        <f>IF(T648&lt;&gt;"","-" &amp;TEXT(comp[[#This Row],[Ir]],"0.#") &amp;TEXT(T$1,0),"")</f>
        <v/>
      </c>
      <c r="AW648" s="46" t="str">
        <f>IF(U648&lt;&gt;"","-" &amp;TEXT(comp[[#This Row],[Re]],"0.#") &amp;TEXT(U$1,0),"")</f>
        <v/>
      </c>
      <c r="AX648" s="46" t="str">
        <f>IF(V648&lt;&gt;"","-" &amp;TEXT(comp[[#This Row],[Si]],"0.#") &amp;TEXT(V$1,0),"")</f>
        <v/>
      </c>
      <c r="AY648" s="46" t="str">
        <f>IF(W648&lt;&gt;"","-" &amp;TEXT(comp[[#This Row],[Fe]],"0.#") &amp;TEXT(W$1,0),"")</f>
        <v/>
      </c>
      <c r="AZ648" s="46" t="str">
        <f>IF(X648&lt;&gt;"","-" &amp;TEXT(comp[[#This Row],[Y]],"0.#") &amp;TEXT(X$1,0),"")</f>
        <v/>
      </c>
      <c r="BA648" s="46" t="str">
        <f>IF(Y648&lt;&gt;"","-" &amp;TEXT(comp[[#This Row],[Hf]],"0.#") &amp;TEXT(Y$1,0),"")</f>
        <v/>
      </c>
      <c r="BB648" s="46" t="str">
        <f>IF(Z648&lt;&gt;"","-" &amp;TEXT(comp[[#This Row],[Ge]],"0.#") &amp;TEXT(Z$1,0),"")</f>
        <v/>
      </c>
      <c r="BC648" s="46" t="str">
        <f>IF(AA648&lt;&gt;"","-" &amp;TEXT(comp[[#This Row],[Mn]],"0.#") &amp;TEXT(AA$1,0),"")</f>
        <v/>
      </c>
      <c r="BD648" s="46" t="str">
        <f>IF(AB648&lt;&gt;"","-" &amp;TEXT(comp[[#This Row],[Sc]],"0.#") &amp;TEXT(AB$1,0),"")</f>
        <v/>
      </c>
      <c r="BE648" s="46" t="str">
        <f>IF(AC648&lt;&gt;"","-" &amp;TEXT(comp[[#This Row],[Ru]],"0.#") &amp;TEXT(AC$1,0),"")</f>
        <v/>
      </c>
      <c r="BF648" s="46" t="str">
        <f>IF(AD648&lt;&gt;"","-" &amp;TEXT(comp[[#This Row],[Ce]],"0.#") &amp;TEXT(AD$1,0),"")</f>
        <v/>
      </c>
      <c r="BG648" s="46" t="str">
        <f>IF(AE648&lt;&gt;"","-" &amp;TEXT([1]comp!$AE648,"0.#") &amp;TEXT(AE$1,0),"")</f>
        <v/>
      </c>
      <c r="BH648" s="44" t="str">
        <f>[1]comp!$D648 &amp; [1]comp!$E648</f>
        <v>A3Zhou, C., Guo, C., Li, C. &amp; Du, Z. Investigation on the intermetallic compound Co 3 Ta and high-temperature phase equilibria in the Co–Ni–Ta system. Intermetallics 108, 1–18 (2019).</v>
      </c>
      <c r="BI648" s="63" t="str">
        <f t="shared" si="53"/>
        <v>Co-23.7Ta</v>
      </c>
      <c r="BJ648" s="44" t="s">
        <v>2079</v>
      </c>
      <c r="BK648" t="str">
        <f t="shared" si="54"/>
        <v>-23.7Ta</v>
      </c>
      <c r="BL648"/>
      <c r="BM648"/>
      <c r="BN648"/>
      <c r="BO648"/>
    </row>
    <row r="649" spans="1:67" s="44" customFormat="1" x14ac:dyDescent="0.3">
      <c r="A649" s="26" t="str">
        <f t="shared" si="51"/>
        <v>Co-24.4Ta</v>
      </c>
      <c r="B649" s="60" t="s">
        <v>1481</v>
      </c>
      <c r="C649" s="60" t="s">
        <v>3088</v>
      </c>
      <c r="D649" s="65" t="s">
        <v>777</v>
      </c>
      <c r="E649" s="44" t="s">
        <v>1166</v>
      </c>
      <c r="F649" s="44">
        <v>690</v>
      </c>
      <c r="G649" s="54">
        <f t="shared" si="52"/>
        <v>75.599999999999994</v>
      </c>
      <c r="H649" s="54"/>
      <c r="I649" s="54"/>
      <c r="J649" s="54"/>
      <c r="K649" s="54"/>
      <c r="L649" s="54"/>
      <c r="M649" s="54">
        <v>24.4</v>
      </c>
      <c r="N649" s="54"/>
      <c r="O649" s="54"/>
      <c r="P649" s="54"/>
      <c r="Q649" s="50"/>
      <c r="R649" s="50"/>
      <c r="S649" s="50"/>
      <c r="T649" s="54"/>
      <c r="U649" s="54"/>
      <c r="V649" s="54"/>
      <c r="W649" s="54"/>
      <c r="X649" s="54"/>
      <c r="Y649" s="54"/>
      <c r="Z649" s="54"/>
      <c r="AA649" s="54"/>
      <c r="AB649" s="54"/>
      <c r="AC649" s="54"/>
      <c r="AD649" s="54"/>
      <c r="AE649" s="54"/>
      <c r="AF649" s="44">
        <f t="shared" si="55"/>
        <v>10.790999999999999</v>
      </c>
      <c r="AI649" s="46" t="s">
        <v>1</v>
      </c>
      <c r="AJ649" s="46" t="str">
        <f>IF(I649&lt;&gt;"","-" &amp;TEXT([1]comp!$I649,"0.#") &amp;TEXT(I$1,0),"")</f>
        <v/>
      </c>
      <c r="AK649" s="46" t="str">
        <f>IF(K649&lt;&gt;"","-" &amp;TEXT(comp[[#This Row],[W]],"0.#") &amp;TEXT(K$1,0),"")</f>
        <v/>
      </c>
      <c r="AL649" s="46" t="str">
        <f>IF(H649&lt;&gt;"","-" &amp;TEXT(comp[[#This Row],[Ni]],"0.#") &amp;TEXT(H$1,0),"")</f>
        <v/>
      </c>
      <c r="AM649" s="46" t="str">
        <f>IF(J649&lt;&gt;"","-" &amp;TEXT(comp[[#This Row],[Cr]],"0.#") &amp;TEXT(J$1,0),"")</f>
        <v/>
      </c>
      <c r="AN649" s="46" t="str">
        <f>IF(M649&lt;&gt;"","-" &amp;TEXT(comp[[#This Row],[Ta]],"0.#") &amp;TEXT(M$1,0),"")</f>
        <v>-24.4Ta</v>
      </c>
      <c r="AO649" s="46" t="str">
        <f>IF(N649&lt;&gt;"","-" &amp;TEXT(comp[[#This Row],[Nb]],"0.#") &amp;TEXT(N$1,0),"")</f>
        <v/>
      </c>
      <c r="AP649" s="46" t="str">
        <f>IF(O649&lt;&gt;"","-" &amp;TEXT(comp[[#This Row],[V]],"0.#") &amp;TEXT(O$1,0),"")</f>
        <v/>
      </c>
      <c r="AQ649" s="46" t="str">
        <f>IF(L649&lt;&gt;"","-" &amp;TEXT(comp[[#This Row],[Ti]],"0.#") &amp;TEXT(L$1,0),"")</f>
        <v/>
      </c>
      <c r="AR649" s="46" t="str">
        <f>IF(P649&lt;&gt;"","-" &amp;TEXT(comp[[#This Row],[Mo]],"0.#") &amp;TEXT(P$1,0),"")</f>
        <v/>
      </c>
      <c r="AS649" s="46" t="str">
        <f>IF(Q649&lt;&gt;"","-" &amp;TEXT(comp[[#This Row],[C]],"0.##") &amp;TEXT(Q$1,0),"")</f>
        <v/>
      </c>
      <c r="AT649" s="46" t="str">
        <f>IF(R649&lt;&gt;"","-" &amp;TEXT(comp[[#This Row],[Zr]],"0.##") &amp;TEXT(R$1,0),"")</f>
        <v/>
      </c>
      <c r="AU649" s="46" t="str">
        <f>IF(S649&lt;&gt;"","-" &amp;TEXT(comp[[#This Row],[B]],"0.##") &amp;TEXT(S$1,0),"")</f>
        <v/>
      </c>
      <c r="AV649" s="46" t="str">
        <f>IF(T649&lt;&gt;"","-" &amp;TEXT(comp[[#This Row],[Ir]],"0.#") &amp;TEXT(T$1,0),"")</f>
        <v/>
      </c>
      <c r="AW649" s="46" t="str">
        <f>IF(U649&lt;&gt;"","-" &amp;TEXT(comp[[#This Row],[Re]],"0.#") &amp;TEXT(U$1,0),"")</f>
        <v/>
      </c>
      <c r="AX649" s="46" t="str">
        <f>IF(V649&lt;&gt;"","-" &amp;TEXT(comp[[#This Row],[Si]],"0.#") &amp;TEXT(V$1,0),"")</f>
        <v/>
      </c>
      <c r="AY649" s="46" t="str">
        <f>IF(W649&lt;&gt;"","-" &amp;TEXT(comp[[#This Row],[Fe]],"0.#") &amp;TEXT(W$1,0),"")</f>
        <v/>
      </c>
      <c r="AZ649" s="46" t="str">
        <f>IF(X649&lt;&gt;"","-" &amp;TEXT(comp[[#This Row],[Y]],"0.#") &amp;TEXT(X$1,0),"")</f>
        <v/>
      </c>
      <c r="BA649" s="46" t="str">
        <f>IF(Y649&lt;&gt;"","-" &amp;TEXT(comp[[#This Row],[Hf]],"0.#") &amp;TEXT(Y$1,0),"")</f>
        <v/>
      </c>
      <c r="BB649" s="46" t="str">
        <f>IF(Z649&lt;&gt;"","-" &amp;TEXT(comp[[#This Row],[Ge]],"0.#") &amp;TEXT(Z$1,0),"")</f>
        <v/>
      </c>
      <c r="BC649" s="46" t="str">
        <f>IF(AA649&lt;&gt;"","-" &amp;TEXT(comp[[#This Row],[Mn]],"0.#") &amp;TEXT(AA$1,0),"")</f>
        <v/>
      </c>
      <c r="BD649" s="46" t="str">
        <f>IF(AB649&lt;&gt;"","-" &amp;TEXT(comp[[#This Row],[Sc]],"0.#") &amp;TEXT(AB$1,0),"")</f>
        <v/>
      </c>
      <c r="BE649" s="46" t="str">
        <f>IF(AC649&lt;&gt;"","-" &amp;TEXT(comp[[#This Row],[Ru]],"0.#") &amp;TEXT(AC$1,0),"")</f>
        <v/>
      </c>
      <c r="BF649" s="46" t="str">
        <f>IF(AD649&lt;&gt;"","-" &amp;TEXT(comp[[#This Row],[Ce]],"0.#") &amp;TEXT(AD$1,0),"")</f>
        <v/>
      </c>
      <c r="BG649" s="46" t="str">
        <f>IF(AE649&lt;&gt;"","-" &amp;TEXT([1]comp!$AE649,"0.#") &amp;TEXT(AE$1,0),"")</f>
        <v/>
      </c>
      <c r="BH649" s="44" t="str">
        <f>[1]comp!$D649 &amp; [1]comp!$E649</f>
        <v>A4Zhou, C., Guo, C., Li, C. &amp; Du, Z. Investigation on the intermetallic compound Co 3 Ta and high-temperature phase equilibria in the Co–Ni–Ta system. Intermetallics 108, 1–18 (2019).</v>
      </c>
      <c r="BI649" s="63" t="str">
        <f t="shared" si="53"/>
        <v>Co-24.4Ta</v>
      </c>
      <c r="BJ649" s="44" t="s">
        <v>2080</v>
      </c>
      <c r="BK649" t="str">
        <f t="shared" si="54"/>
        <v>-24.4Ta</v>
      </c>
      <c r="BL649"/>
      <c r="BM649"/>
      <c r="BN649"/>
      <c r="BO649"/>
    </row>
    <row r="650" spans="1:67" s="44" customFormat="1" x14ac:dyDescent="0.3">
      <c r="A650" s="26" t="str">
        <f t="shared" si="51"/>
        <v>Co-25.8Ta</v>
      </c>
      <c r="B650" s="60" t="s">
        <v>1481</v>
      </c>
      <c r="C650" s="60" t="s">
        <v>3213</v>
      </c>
      <c r="D650" s="65" t="s">
        <v>1167</v>
      </c>
      <c r="E650" s="44" t="s">
        <v>1166</v>
      </c>
      <c r="F650" s="44">
        <v>691</v>
      </c>
      <c r="G650" s="54">
        <f t="shared" si="52"/>
        <v>74.2</v>
      </c>
      <c r="H650" s="54"/>
      <c r="I650" s="54"/>
      <c r="J650" s="54"/>
      <c r="K650" s="54"/>
      <c r="L650" s="54"/>
      <c r="M650" s="54">
        <v>25.8</v>
      </c>
      <c r="N650" s="54"/>
      <c r="O650" s="54"/>
      <c r="P650" s="54"/>
      <c r="Q650" s="50"/>
      <c r="R650" s="50"/>
      <c r="S650" s="50"/>
      <c r="T650" s="54"/>
      <c r="U650" s="54"/>
      <c r="V650" s="54"/>
      <c r="W650" s="54"/>
      <c r="X650" s="54"/>
      <c r="Y650" s="54"/>
      <c r="Z650" s="54"/>
      <c r="AA650" s="54"/>
      <c r="AB650" s="54"/>
      <c r="AC650" s="54"/>
      <c r="AD650" s="54"/>
      <c r="AE650" s="54"/>
      <c r="AF650" s="44">
        <f t="shared" si="55"/>
        <v>10.8995</v>
      </c>
      <c r="AI650" s="46" t="s">
        <v>1</v>
      </c>
      <c r="AJ650" s="46" t="str">
        <f>IF(I650&lt;&gt;"","-" &amp;TEXT([1]comp!$I650,"0.#") &amp;TEXT(I$1,0),"")</f>
        <v/>
      </c>
      <c r="AK650" s="46" t="str">
        <f>IF(K650&lt;&gt;"","-" &amp;TEXT(comp[[#This Row],[W]],"0.#") &amp;TEXT(K$1,0),"")</f>
        <v/>
      </c>
      <c r="AL650" s="46" t="str">
        <f>IF(H650&lt;&gt;"","-" &amp;TEXT(comp[[#This Row],[Ni]],"0.#") &amp;TEXT(H$1,0),"")</f>
        <v/>
      </c>
      <c r="AM650" s="46" t="str">
        <f>IF(J650&lt;&gt;"","-" &amp;TEXT(comp[[#This Row],[Cr]],"0.#") &amp;TEXT(J$1,0),"")</f>
        <v/>
      </c>
      <c r="AN650" s="46" t="str">
        <f>IF(M650&lt;&gt;"","-" &amp;TEXT(comp[[#This Row],[Ta]],"0.#") &amp;TEXT(M$1,0),"")</f>
        <v>-25.8Ta</v>
      </c>
      <c r="AO650" s="46" t="str">
        <f>IF(N650&lt;&gt;"","-" &amp;TEXT(comp[[#This Row],[Nb]],"0.#") &amp;TEXT(N$1,0),"")</f>
        <v/>
      </c>
      <c r="AP650" s="46" t="str">
        <f>IF(O650&lt;&gt;"","-" &amp;TEXT(comp[[#This Row],[V]],"0.#") &amp;TEXT(O$1,0),"")</f>
        <v/>
      </c>
      <c r="AQ650" s="46" t="str">
        <f>IF(L650&lt;&gt;"","-" &amp;TEXT(comp[[#This Row],[Ti]],"0.#") &amp;TEXT(L$1,0),"")</f>
        <v/>
      </c>
      <c r="AR650" s="46" t="str">
        <f>IF(P650&lt;&gt;"","-" &amp;TEXT(comp[[#This Row],[Mo]],"0.#") &amp;TEXT(P$1,0),"")</f>
        <v/>
      </c>
      <c r="AS650" s="46" t="str">
        <f>IF(Q650&lt;&gt;"","-" &amp;TEXT(comp[[#This Row],[C]],"0.##") &amp;TEXT(Q$1,0),"")</f>
        <v/>
      </c>
      <c r="AT650" s="46" t="str">
        <f>IF(R650&lt;&gt;"","-" &amp;TEXT(comp[[#This Row],[Zr]],"0.##") &amp;TEXT(R$1,0),"")</f>
        <v/>
      </c>
      <c r="AU650" s="46" t="str">
        <f>IF(S650&lt;&gt;"","-" &amp;TEXT(comp[[#This Row],[B]],"0.##") &amp;TEXT(S$1,0),"")</f>
        <v/>
      </c>
      <c r="AV650" s="46" t="str">
        <f>IF(T650&lt;&gt;"","-" &amp;TEXT(comp[[#This Row],[Ir]],"0.#") &amp;TEXT(T$1,0),"")</f>
        <v/>
      </c>
      <c r="AW650" s="46" t="str">
        <f>IF(U650&lt;&gt;"","-" &amp;TEXT(comp[[#This Row],[Re]],"0.#") &amp;TEXT(U$1,0),"")</f>
        <v/>
      </c>
      <c r="AX650" s="46" t="str">
        <f>IF(V650&lt;&gt;"","-" &amp;TEXT(comp[[#This Row],[Si]],"0.#") &amp;TEXT(V$1,0),"")</f>
        <v/>
      </c>
      <c r="AY650" s="46" t="str">
        <f>IF(W650&lt;&gt;"","-" &amp;TEXT(comp[[#This Row],[Fe]],"0.#") &amp;TEXT(W$1,0),"")</f>
        <v/>
      </c>
      <c r="AZ650" s="46" t="str">
        <f>IF(X650&lt;&gt;"","-" &amp;TEXT(comp[[#This Row],[Y]],"0.#") &amp;TEXT(X$1,0),"")</f>
        <v/>
      </c>
      <c r="BA650" s="46" t="str">
        <f>IF(Y650&lt;&gt;"","-" &amp;TEXT(comp[[#This Row],[Hf]],"0.#") &amp;TEXT(Y$1,0),"")</f>
        <v/>
      </c>
      <c r="BB650" s="46" t="str">
        <f>IF(Z650&lt;&gt;"","-" &amp;TEXT(comp[[#This Row],[Ge]],"0.#") &amp;TEXT(Z$1,0),"")</f>
        <v/>
      </c>
      <c r="BC650" s="46" t="str">
        <f>IF(AA650&lt;&gt;"","-" &amp;TEXT(comp[[#This Row],[Mn]],"0.#") &amp;TEXT(AA$1,0),"")</f>
        <v/>
      </c>
      <c r="BD650" s="46" t="str">
        <f>IF(AB650&lt;&gt;"","-" &amp;TEXT(comp[[#This Row],[Sc]],"0.#") &amp;TEXT(AB$1,0),"")</f>
        <v/>
      </c>
      <c r="BE650" s="46" t="str">
        <f>IF(AC650&lt;&gt;"","-" &amp;TEXT(comp[[#This Row],[Ru]],"0.#") &amp;TEXT(AC$1,0),"")</f>
        <v/>
      </c>
      <c r="BF650" s="46" t="str">
        <f>IF(AD650&lt;&gt;"","-" &amp;TEXT(comp[[#This Row],[Ce]],"0.#") &amp;TEXT(AD$1,0),"")</f>
        <v/>
      </c>
      <c r="BG650" s="46" t="str">
        <f>IF(AE650&lt;&gt;"","-" &amp;TEXT([1]comp!$AE650,"0.#") &amp;TEXT(AE$1,0),"")</f>
        <v/>
      </c>
      <c r="BH650" s="44" t="str">
        <f>[1]comp!$D650 &amp; [1]comp!$E650</f>
        <v>A5Zhou, C., Guo, C., Li, C. &amp; Du, Z. Investigation on the intermetallic compound Co 3 Ta and high-temperature phase equilibria in the Co–Ni–Ta system. Intermetallics 108, 1–18 (2019).</v>
      </c>
      <c r="BI650" s="63" t="str">
        <f t="shared" si="53"/>
        <v>Co-25.8Ta</v>
      </c>
      <c r="BJ650" s="44" t="s">
        <v>2081</v>
      </c>
      <c r="BK650" t="str">
        <f t="shared" si="54"/>
        <v>-25.8Ta</v>
      </c>
      <c r="BL650"/>
      <c r="BM650"/>
      <c r="BN650"/>
      <c r="BO650"/>
    </row>
    <row r="651" spans="1:67" s="28" customFormat="1" x14ac:dyDescent="0.3">
      <c r="A651" s="26" t="str">
        <f t="shared" si="51"/>
        <v>Co-27.4Ta</v>
      </c>
      <c r="B651" s="60" t="s">
        <v>1481</v>
      </c>
      <c r="C651" s="60" t="s">
        <v>3214</v>
      </c>
      <c r="D651" s="65" t="s">
        <v>1168</v>
      </c>
      <c r="E651" s="44" t="s">
        <v>1166</v>
      </c>
      <c r="F651" s="44">
        <v>692</v>
      </c>
      <c r="G651" s="54">
        <f t="shared" si="52"/>
        <v>72.599999999999994</v>
      </c>
      <c r="H651" s="54"/>
      <c r="I651" s="54"/>
      <c r="J651" s="54"/>
      <c r="K651" s="54"/>
      <c r="L651" s="54"/>
      <c r="M651" s="54">
        <v>27.4</v>
      </c>
      <c r="N651" s="54"/>
      <c r="O651" s="54"/>
      <c r="P651" s="54"/>
      <c r="Q651" s="50"/>
      <c r="R651" s="50"/>
      <c r="S651" s="50"/>
      <c r="T651" s="54"/>
      <c r="U651" s="54"/>
      <c r="V651" s="54"/>
      <c r="W651" s="54"/>
      <c r="X651" s="54"/>
      <c r="Y651" s="54"/>
      <c r="Z651" s="54"/>
      <c r="AA651" s="54"/>
      <c r="AB651" s="54"/>
      <c r="AC651" s="54"/>
      <c r="AD651" s="54"/>
      <c r="AE651" s="54"/>
      <c r="AF651" s="44">
        <f t="shared" si="55"/>
        <v>11.023499999999999</v>
      </c>
      <c r="AG651" s="44"/>
      <c r="AH651" s="44"/>
      <c r="AI651" s="46" t="s">
        <v>1</v>
      </c>
      <c r="AJ651" s="46" t="str">
        <f>IF(I651&lt;&gt;"","-" &amp;TEXT([1]comp!$I651,"0.#") &amp;TEXT(I$1,0),"")</f>
        <v/>
      </c>
      <c r="AK651" s="46" t="str">
        <f>IF(K651&lt;&gt;"","-" &amp;TEXT(comp[[#This Row],[W]],"0.#") &amp;TEXT(K$1,0),"")</f>
        <v/>
      </c>
      <c r="AL651" s="46" t="str">
        <f>IF(H651&lt;&gt;"","-" &amp;TEXT(comp[[#This Row],[Ni]],"0.#") &amp;TEXT(H$1,0),"")</f>
        <v/>
      </c>
      <c r="AM651" s="46" t="str">
        <f>IF(J651&lt;&gt;"","-" &amp;TEXT(comp[[#This Row],[Cr]],"0.#") &amp;TEXT(J$1,0),"")</f>
        <v/>
      </c>
      <c r="AN651" s="46" t="str">
        <f>IF(M651&lt;&gt;"","-" &amp;TEXT(comp[[#This Row],[Ta]],"0.#") &amp;TEXT(M$1,0),"")</f>
        <v>-27.4Ta</v>
      </c>
      <c r="AO651" s="46" t="str">
        <f>IF(N651&lt;&gt;"","-" &amp;TEXT(comp[[#This Row],[Nb]],"0.#") &amp;TEXT(N$1,0),"")</f>
        <v/>
      </c>
      <c r="AP651" s="46" t="str">
        <f>IF(O651&lt;&gt;"","-" &amp;TEXT(comp[[#This Row],[V]],"0.#") &amp;TEXT(O$1,0),"")</f>
        <v/>
      </c>
      <c r="AQ651" s="46" t="str">
        <f>IF(L651&lt;&gt;"","-" &amp;TEXT(comp[[#This Row],[Ti]],"0.#") &amp;TEXT(L$1,0),"")</f>
        <v/>
      </c>
      <c r="AR651" s="46" t="str">
        <f>IF(P651&lt;&gt;"","-" &amp;TEXT(comp[[#This Row],[Mo]],"0.#") &amp;TEXT(P$1,0),"")</f>
        <v/>
      </c>
      <c r="AS651" s="46" t="str">
        <f>IF(Q651&lt;&gt;"","-" &amp;TEXT(comp[[#This Row],[C]],"0.##") &amp;TEXT(Q$1,0),"")</f>
        <v/>
      </c>
      <c r="AT651" s="46" t="str">
        <f>IF(R651&lt;&gt;"","-" &amp;TEXT(comp[[#This Row],[Zr]],"0.##") &amp;TEXT(R$1,0),"")</f>
        <v/>
      </c>
      <c r="AU651" s="46" t="str">
        <f>IF(S651&lt;&gt;"","-" &amp;TEXT(comp[[#This Row],[B]],"0.##") &amp;TEXT(S$1,0),"")</f>
        <v/>
      </c>
      <c r="AV651" s="46" t="str">
        <f>IF(T651&lt;&gt;"","-" &amp;TEXT(comp[[#This Row],[Ir]],"0.#") &amp;TEXT(T$1,0),"")</f>
        <v/>
      </c>
      <c r="AW651" s="46" t="str">
        <f>IF(U651&lt;&gt;"","-" &amp;TEXT(comp[[#This Row],[Re]],"0.#") &amp;TEXT(U$1,0),"")</f>
        <v/>
      </c>
      <c r="AX651" s="46" t="str">
        <f>IF(V651&lt;&gt;"","-" &amp;TEXT(comp[[#This Row],[Si]],"0.#") &amp;TEXT(V$1,0),"")</f>
        <v/>
      </c>
      <c r="AY651" s="46" t="str">
        <f>IF(W651&lt;&gt;"","-" &amp;TEXT(comp[[#This Row],[Fe]],"0.#") &amp;TEXT(W$1,0),"")</f>
        <v/>
      </c>
      <c r="AZ651" s="46" t="str">
        <f>IF(X651&lt;&gt;"","-" &amp;TEXT(comp[[#This Row],[Y]],"0.#") &amp;TEXT(X$1,0),"")</f>
        <v/>
      </c>
      <c r="BA651" s="46" t="str">
        <f>IF(Y651&lt;&gt;"","-" &amp;TEXT(comp[[#This Row],[Hf]],"0.#") &amp;TEXT(Y$1,0),"")</f>
        <v/>
      </c>
      <c r="BB651" s="46" t="str">
        <f>IF(Z651&lt;&gt;"","-" &amp;TEXT(comp[[#This Row],[Ge]],"0.#") &amp;TEXT(Z$1,0),"")</f>
        <v/>
      </c>
      <c r="BC651" s="46" t="str">
        <f>IF(AA651&lt;&gt;"","-" &amp;TEXT(comp[[#This Row],[Mn]],"0.#") &amp;TEXT(AA$1,0),"")</f>
        <v/>
      </c>
      <c r="BD651" s="46" t="str">
        <f>IF(AB651&lt;&gt;"","-" &amp;TEXT(comp[[#This Row],[Sc]],"0.#") &amp;TEXT(AB$1,0),"")</f>
        <v/>
      </c>
      <c r="BE651" s="46" t="str">
        <f>IF(AC651&lt;&gt;"","-" &amp;TEXT(comp[[#This Row],[Ru]],"0.#") &amp;TEXT(AC$1,0),"")</f>
        <v/>
      </c>
      <c r="BF651" s="46" t="str">
        <f>IF(AD651&lt;&gt;"","-" &amp;TEXT(comp[[#This Row],[Ce]],"0.#") &amp;TEXT(AD$1,0),"")</f>
        <v/>
      </c>
      <c r="BG651" s="46" t="str">
        <f>IF(AE651&lt;&gt;"","-" &amp;TEXT([1]comp!$AE651,"0.#") &amp;TEXT(AE$1,0),"")</f>
        <v/>
      </c>
      <c r="BH651" s="44" t="str">
        <f>[1]comp!$D651 &amp; [1]comp!$E651</f>
        <v>A6Zhou, C., Guo, C., Li, C. &amp; Du, Z. Investigation on the intermetallic compound Co 3 Ta and high-temperature phase equilibria in the Co–Ni–Ta system. Intermetallics 108, 1–18 (2019).</v>
      </c>
      <c r="BI651" s="63" t="str">
        <f t="shared" si="53"/>
        <v>Co-27.4Ta</v>
      </c>
      <c r="BJ651" s="44" t="s">
        <v>2082</v>
      </c>
      <c r="BK651" t="str">
        <f t="shared" si="54"/>
        <v>-27.4Ta</v>
      </c>
      <c r="BL651"/>
      <c r="BM651"/>
      <c r="BN651"/>
      <c r="BO651"/>
    </row>
    <row r="652" spans="1:67" s="44" customFormat="1" x14ac:dyDescent="0.3">
      <c r="A652" s="26" t="str">
        <f t="shared" si="51"/>
        <v>Co-12.6Ni-76.8Ta</v>
      </c>
      <c r="B652" s="60" t="s">
        <v>1481</v>
      </c>
      <c r="C652" s="60" t="s">
        <v>3215</v>
      </c>
      <c r="D652" s="65" t="s">
        <v>1169</v>
      </c>
      <c r="E652" s="44" t="s">
        <v>1166</v>
      </c>
      <c r="F652" s="44">
        <v>693</v>
      </c>
      <c r="G652" s="54">
        <f t="shared" si="52"/>
        <v>10.600000000000009</v>
      </c>
      <c r="H652" s="54">
        <v>12.6</v>
      </c>
      <c r="I652" s="54"/>
      <c r="J652" s="54"/>
      <c r="K652" s="54"/>
      <c r="L652" s="54"/>
      <c r="M652" s="54">
        <v>76.8</v>
      </c>
      <c r="N652" s="54"/>
      <c r="O652" s="54"/>
      <c r="P652" s="54"/>
      <c r="Q652" s="50"/>
      <c r="R652" s="50"/>
      <c r="S652" s="50"/>
      <c r="T652" s="54"/>
      <c r="U652" s="54"/>
      <c r="V652" s="54"/>
      <c r="W652" s="54"/>
      <c r="X652" s="54"/>
      <c r="Y652" s="54"/>
      <c r="Z652" s="54"/>
      <c r="AA652" s="54"/>
      <c r="AB652" s="54"/>
      <c r="AC652" s="54"/>
      <c r="AD652" s="54"/>
      <c r="AE652" s="54"/>
      <c r="AF652" s="44">
        <f t="shared" si="55"/>
        <v>14.853007999999999</v>
      </c>
      <c r="AI652" s="46" t="s">
        <v>1</v>
      </c>
      <c r="AJ652" s="46" t="str">
        <f>IF(I652&lt;&gt;"","-" &amp;TEXT([1]comp!$I652,"0.#") &amp;TEXT(I$1,0),"")</f>
        <v/>
      </c>
      <c r="AK652" s="46" t="str">
        <f>IF(K652&lt;&gt;"","-" &amp;TEXT(comp[[#This Row],[W]],"0.#") &amp;TEXT(K$1,0),"")</f>
        <v/>
      </c>
      <c r="AL652" s="46" t="str">
        <f>IF(H652&lt;&gt;"","-" &amp;TEXT(comp[[#This Row],[Ni]],"0.#") &amp;TEXT(H$1,0),"")</f>
        <v>-12.6Ni</v>
      </c>
      <c r="AM652" s="46" t="str">
        <f>IF(J652&lt;&gt;"","-" &amp;TEXT(comp[[#This Row],[Cr]],"0.#") &amp;TEXT(J$1,0),"")</f>
        <v/>
      </c>
      <c r="AN652" s="46" t="str">
        <f>IF(M652&lt;&gt;"","-" &amp;TEXT(comp[[#This Row],[Ta]],"0.#") &amp;TEXT(M$1,0),"")</f>
        <v>-76.8Ta</v>
      </c>
      <c r="AO652" s="46" t="str">
        <f>IF(N652&lt;&gt;"","-" &amp;TEXT(comp[[#This Row],[Nb]],"0.#") &amp;TEXT(N$1,0),"")</f>
        <v/>
      </c>
      <c r="AP652" s="46" t="str">
        <f>IF(O652&lt;&gt;"","-" &amp;TEXT(comp[[#This Row],[V]],"0.#") &amp;TEXT(O$1,0),"")</f>
        <v/>
      </c>
      <c r="AQ652" s="46" t="str">
        <f>IF(L652&lt;&gt;"","-" &amp;TEXT(comp[[#This Row],[Ti]],"0.#") &amp;TEXT(L$1,0),"")</f>
        <v/>
      </c>
      <c r="AR652" s="46" t="str">
        <f>IF(P652&lt;&gt;"","-" &amp;TEXT(comp[[#This Row],[Mo]],"0.#") &amp;TEXT(P$1,0),"")</f>
        <v/>
      </c>
      <c r="AS652" s="46" t="str">
        <f>IF(Q652&lt;&gt;"","-" &amp;TEXT(comp[[#This Row],[C]],"0.##") &amp;TEXT(Q$1,0),"")</f>
        <v/>
      </c>
      <c r="AT652" s="46" t="str">
        <f>IF(R652&lt;&gt;"","-" &amp;TEXT(comp[[#This Row],[Zr]],"0.##") &amp;TEXT(R$1,0),"")</f>
        <v/>
      </c>
      <c r="AU652" s="46" t="str">
        <f>IF(S652&lt;&gt;"","-" &amp;TEXT(comp[[#This Row],[B]],"0.##") &amp;TEXT(S$1,0),"")</f>
        <v/>
      </c>
      <c r="AV652" s="46" t="str">
        <f>IF(T652&lt;&gt;"","-" &amp;TEXT(comp[[#This Row],[Ir]],"0.#") &amp;TEXT(T$1,0),"")</f>
        <v/>
      </c>
      <c r="AW652" s="46" t="str">
        <f>IF(U652&lt;&gt;"","-" &amp;TEXT(comp[[#This Row],[Re]],"0.#") &amp;TEXT(U$1,0),"")</f>
        <v/>
      </c>
      <c r="AX652" s="46" t="str">
        <f>IF(V652&lt;&gt;"","-" &amp;TEXT(comp[[#This Row],[Si]],"0.#") &amp;TEXT(V$1,0),"")</f>
        <v/>
      </c>
      <c r="AY652" s="46" t="str">
        <f>IF(W652&lt;&gt;"","-" &amp;TEXT(comp[[#This Row],[Fe]],"0.#") &amp;TEXT(W$1,0),"")</f>
        <v/>
      </c>
      <c r="AZ652" s="46" t="str">
        <f>IF(X652&lt;&gt;"","-" &amp;TEXT(comp[[#This Row],[Y]],"0.#") &amp;TEXT(X$1,0),"")</f>
        <v/>
      </c>
      <c r="BA652" s="46" t="str">
        <f>IF(Y652&lt;&gt;"","-" &amp;TEXT(comp[[#This Row],[Hf]],"0.#") &amp;TEXT(Y$1,0),"")</f>
        <v/>
      </c>
      <c r="BB652" s="46" t="str">
        <f>IF(Z652&lt;&gt;"","-" &amp;TEXT(comp[[#This Row],[Ge]],"0.#") &amp;TEXT(Z$1,0),"")</f>
        <v/>
      </c>
      <c r="BC652" s="46" t="str">
        <f>IF(AA652&lt;&gt;"","-" &amp;TEXT(comp[[#This Row],[Mn]],"0.#") &amp;TEXT(AA$1,0),"")</f>
        <v/>
      </c>
      <c r="BD652" s="46" t="str">
        <f>IF(AB652&lt;&gt;"","-" &amp;TEXT(comp[[#This Row],[Sc]],"0.#") &amp;TEXT(AB$1,0),"")</f>
        <v/>
      </c>
      <c r="BE652" s="46" t="str">
        <f>IF(AC652&lt;&gt;"","-" &amp;TEXT(comp[[#This Row],[Ru]],"0.#") &amp;TEXT(AC$1,0),"")</f>
        <v/>
      </c>
      <c r="BF652" s="46" t="str">
        <f>IF(AD652&lt;&gt;"","-" &amp;TEXT(comp[[#This Row],[Ce]],"0.#") &amp;TEXT(AD$1,0),"")</f>
        <v/>
      </c>
      <c r="BG652" s="46" t="str">
        <f>IF(AE652&lt;&gt;"","-" &amp;TEXT([1]comp!$AE652,"0.#") &amp;TEXT(AE$1,0),"")</f>
        <v/>
      </c>
      <c r="BH652" s="44" t="str">
        <f>[1]comp!$D652 &amp; [1]comp!$E652</f>
        <v>B1Zhou, C., Guo, C., Li, C. &amp; Du, Z. Investigation on the intermetallic compound Co 3 Ta and high-temperature phase equilibria in the Co–Ni–Ta system. Intermetallics 108, 1–18 (2019).</v>
      </c>
      <c r="BI652" s="63" t="str">
        <f t="shared" si="53"/>
        <v>Co-12.6Ni-76.8Ta</v>
      </c>
      <c r="BJ652" s="44" t="s">
        <v>2083</v>
      </c>
      <c r="BK652" t="str">
        <f t="shared" si="54"/>
        <v>-76.8Ta-12.6Ni</v>
      </c>
      <c r="BL652"/>
      <c r="BM652"/>
      <c r="BN652"/>
      <c r="BO652"/>
    </row>
    <row r="653" spans="1:67" s="28" customFormat="1" x14ac:dyDescent="0.3">
      <c r="A653" s="26" t="str">
        <f t="shared" si="51"/>
        <v>Co-15.1Ni-68.6Ta</v>
      </c>
      <c r="B653" s="60" t="s">
        <v>1481</v>
      </c>
      <c r="C653" s="60" t="s">
        <v>3216</v>
      </c>
      <c r="D653" s="65" t="s">
        <v>1170</v>
      </c>
      <c r="E653" s="44" t="s">
        <v>1166</v>
      </c>
      <c r="F653" s="44">
        <v>694</v>
      </c>
      <c r="G653" s="54">
        <f t="shared" si="52"/>
        <v>16.300000000000011</v>
      </c>
      <c r="H653" s="54">
        <v>15.1</v>
      </c>
      <c r="I653" s="54"/>
      <c r="J653" s="54"/>
      <c r="K653" s="54"/>
      <c r="L653" s="54"/>
      <c r="M653" s="54">
        <v>68.599999999999994</v>
      </c>
      <c r="N653" s="54"/>
      <c r="O653" s="54"/>
      <c r="P653" s="54"/>
      <c r="Q653" s="50"/>
      <c r="R653" s="50"/>
      <c r="S653" s="50"/>
      <c r="T653" s="54"/>
      <c r="U653" s="54"/>
      <c r="V653" s="54"/>
      <c r="W653" s="54"/>
      <c r="X653" s="54"/>
      <c r="Y653" s="54"/>
      <c r="Z653" s="54"/>
      <c r="AA653" s="54"/>
      <c r="AB653" s="54"/>
      <c r="AC653" s="54"/>
      <c r="AD653" s="54"/>
      <c r="AE653" s="54"/>
      <c r="AF653" s="44">
        <f t="shared" si="55"/>
        <v>14.217707999999998</v>
      </c>
      <c r="AG653" s="44"/>
      <c r="AH653" s="44"/>
      <c r="AI653" s="46" t="s">
        <v>1</v>
      </c>
      <c r="AJ653" s="46" t="str">
        <f>IF(I653&lt;&gt;"","-" &amp;TEXT([1]comp!$I653,"0.#") &amp;TEXT(I$1,0),"")</f>
        <v/>
      </c>
      <c r="AK653" s="46" t="str">
        <f>IF(K653&lt;&gt;"","-" &amp;TEXT(comp[[#This Row],[W]],"0.#") &amp;TEXT(K$1,0),"")</f>
        <v/>
      </c>
      <c r="AL653" s="46" t="str">
        <f>IF(H653&lt;&gt;"","-" &amp;TEXT(comp[[#This Row],[Ni]],"0.#") &amp;TEXT(H$1,0),"")</f>
        <v>-15.1Ni</v>
      </c>
      <c r="AM653" s="46" t="str">
        <f>IF(J653&lt;&gt;"","-" &amp;TEXT(comp[[#This Row],[Cr]],"0.#") &amp;TEXT(J$1,0),"")</f>
        <v/>
      </c>
      <c r="AN653" s="46" t="str">
        <f>IF(M653&lt;&gt;"","-" &amp;TEXT(comp[[#This Row],[Ta]],"0.#") &amp;TEXT(M$1,0),"")</f>
        <v>-68.6Ta</v>
      </c>
      <c r="AO653" s="46" t="str">
        <f>IF(N653&lt;&gt;"","-" &amp;TEXT(comp[[#This Row],[Nb]],"0.#") &amp;TEXT(N$1,0),"")</f>
        <v/>
      </c>
      <c r="AP653" s="46" t="str">
        <f>IF(O653&lt;&gt;"","-" &amp;TEXT(comp[[#This Row],[V]],"0.#") &amp;TEXT(O$1,0),"")</f>
        <v/>
      </c>
      <c r="AQ653" s="46" t="str">
        <f>IF(L653&lt;&gt;"","-" &amp;TEXT(comp[[#This Row],[Ti]],"0.#") &amp;TEXT(L$1,0),"")</f>
        <v/>
      </c>
      <c r="AR653" s="46" t="str">
        <f>IF(P653&lt;&gt;"","-" &amp;TEXT(comp[[#This Row],[Mo]],"0.#") &amp;TEXT(P$1,0),"")</f>
        <v/>
      </c>
      <c r="AS653" s="46" t="str">
        <f>IF(Q653&lt;&gt;"","-" &amp;TEXT(comp[[#This Row],[C]],"0.##") &amp;TEXT(Q$1,0),"")</f>
        <v/>
      </c>
      <c r="AT653" s="46" t="str">
        <f>IF(R653&lt;&gt;"","-" &amp;TEXT(comp[[#This Row],[Zr]],"0.##") &amp;TEXT(R$1,0),"")</f>
        <v/>
      </c>
      <c r="AU653" s="46" t="str">
        <f>IF(S653&lt;&gt;"","-" &amp;TEXT(comp[[#This Row],[B]],"0.##") &amp;TEXT(S$1,0),"")</f>
        <v/>
      </c>
      <c r="AV653" s="46" t="str">
        <f>IF(T653&lt;&gt;"","-" &amp;TEXT(comp[[#This Row],[Ir]],"0.#") &amp;TEXT(T$1,0),"")</f>
        <v/>
      </c>
      <c r="AW653" s="46" t="str">
        <f>IF(U653&lt;&gt;"","-" &amp;TEXT(comp[[#This Row],[Re]],"0.#") &amp;TEXT(U$1,0),"")</f>
        <v/>
      </c>
      <c r="AX653" s="46" t="str">
        <f>IF(V653&lt;&gt;"","-" &amp;TEXT(comp[[#This Row],[Si]],"0.#") &amp;TEXT(V$1,0),"")</f>
        <v/>
      </c>
      <c r="AY653" s="46" t="str">
        <f>IF(W653&lt;&gt;"","-" &amp;TEXT(comp[[#This Row],[Fe]],"0.#") &amp;TEXT(W$1,0),"")</f>
        <v/>
      </c>
      <c r="AZ653" s="46" t="str">
        <f>IF(X653&lt;&gt;"","-" &amp;TEXT(comp[[#This Row],[Y]],"0.#") &amp;TEXT(X$1,0),"")</f>
        <v/>
      </c>
      <c r="BA653" s="46" t="str">
        <f>IF(Y653&lt;&gt;"","-" &amp;TEXT(comp[[#This Row],[Hf]],"0.#") &amp;TEXT(Y$1,0),"")</f>
        <v/>
      </c>
      <c r="BB653" s="46" t="str">
        <f>IF(Z653&lt;&gt;"","-" &amp;TEXT(comp[[#This Row],[Ge]],"0.#") &amp;TEXT(Z$1,0),"")</f>
        <v/>
      </c>
      <c r="BC653" s="46" t="str">
        <f>IF(AA653&lt;&gt;"","-" &amp;TEXT(comp[[#This Row],[Mn]],"0.#") &amp;TEXT(AA$1,0),"")</f>
        <v/>
      </c>
      <c r="BD653" s="46" t="str">
        <f>IF(AB653&lt;&gt;"","-" &amp;TEXT(comp[[#This Row],[Sc]],"0.#") &amp;TEXT(AB$1,0),"")</f>
        <v/>
      </c>
      <c r="BE653" s="46" t="str">
        <f>IF(AC653&lt;&gt;"","-" &amp;TEXT(comp[[#This Row],[Ru]],"0.#") &amp;TEXT(AC$1,0),"")</f>
        <v/>
      </c>
      <c r="BF653" s="46" t="str">
        <f>IF(AD653&lt;&gt;"","-" &amp;TEXT(comp[[#This Row],[Ce]],"0.#") &amp;TEXT(AD$1,0),"")</f>
        <v/>
      </c>
      <c r="BG653" s="46" t="str">
        <f>IF(AE653&lt;&gt;"","-" &amp;TEXT([1]comp!$AE653,"0.#") &amp;TEXT(AE$1,0),"")</f>
        <v/>
      </c>
      <c r="BH653" s="44" t="str">
        <f>[1]comp!$D653 &amp; [1]comp!$E653</f>
        <v>B2Zhou, C., Guo, C., Li, C. &amp; Du, Z. Investigation on the intermetallic compound Co 3 Ta and high-temperature phase equilibria in the Co–Ni–Ta system. Intermetallics 108, 1–18 (2019).</v>
      </c>
      <c r="BI653" s="63" t="str">
        <f t="shared" si="53"/>
        <v>Co-15.1Ni-68.6Ta</v>
      </c>
      <c r="BJ653" s="44" t="s">
        <v>2084</v>
      </c>
      <c r="BK653" t="str">
        <f t="shared" si="54"/>
        <v>-68.6Ta-15.1Ni</v>
      </c>
      <c r="BL653"/>
      <c r="BM653"/>
      <c r="BN653"/>
      <c r="BO653"/>
    </row>
    <row r="654" spans="1:67" s="44" customFormat="1" x14ac:dyDescent="0.3">
      <c r="A654" s="26" t="str">
        <f t="shared" si="51"/>
        <v>Co-11.6Ni-59.1Ta</v>
      </c>
      <c r="B654" s="60" t="s">
        <v>1481</v>
      </c>
      <c r="C654" s="60" t="s">
        <v>3217</v>
      </c>
      <c r="D654" s="65" t="s">
        <v>1171</v>
      </c>
      <c r="E654" s="44" t="s">
        <v>1166</v>
      </c>
      <c r="F654" s="44">
        <v>695</v>
      </c>
      <c r="G654" s="54">
        <f t="shared" si="52"/>
        <v>29.299999999999997</v>
      </c>
      <c r="H654" s="54">
        <v>11.6</v>
      </c>
      <c r="I654" s="54"/>
      <c r="J654" s="54"/>
      <c r="K654" s="54"/>
      <c r="L654" s="54"/>
      <c r="M654" s="54">
        <v>59.1</v>
      </c>
      <c r="N654" s="54"/>
      <c r="O654" s="54"/>
      <c r="P654" s="54"/>
      <c r="Q654" s="50"/>
      <c r="R654" s="50"/>
      <c r="S654" s="50"/>
      <c r="T654" s="54"/>
      <c r="U654" s="54"/>
      <c r="V654" s="54"/>
      <c r="W654" s="54"/>
      <c r="X654" s="54"/>
      <c r="Y654" s="54"/>
      <c r="Z654" s="54"/>
      <c r="AA654" s="54"/>
      <c r="AB654" s="54"/>
      <c r="AC654" s="54"/>
      <c r="AD654" s="54"/>
      <c r="AE654" s="54"/>
      <c r="AF654" s="44">
        <f t="shared" si="55"/>
        <v>13.481178</v>
      </c>
      <c r="AI654" s="46" t="s">
        <v>1</v>
      </c>
      <c r="AJ654" s="46" t="str">
        <f>IF(I654&lt;&gt;"","-" &amp;TEXT([1]comp!$I654,"0.#") &amp;TEXT(I$1,0),"")</f>
        <v/>
      </c>
      <c r="AK654" s="46" t="str">
        <f>IF(K654&lt;&gt;"","-" &amp;TEXT(comp[[#This Row],[W]],"0.#") &amp;TEXT(K$1,0),"")</f>
        <v/>
      </c>
      <c r="AL654" s="46" t="str">
        <f>IF(H654&lt;&gt;"","-" &amp;TEXT(comp[[#This Row],[Ni]],"0.#") &amp;TEXT(H$1,0),"")</f>
        <v>-11.6Ni</v>
      </c>
      <c r="AM654" s="46" t="str">
        <f>IF(J654&lt;&gt;"","-" &amp;TEXT(comp[[#This Row],[Cr]],"0.#") &amp;TEXT(J$1,0),"")</f>
        <v/>
      </c>
      <c r="AN654" s="46" t="str">
        <f>IF(M654&lt;&gt;"","-" &amp;TEXT(comp[[#This Row],[Ta]],"0.#") &amp;TEXT(M$1,0),"")</f>
        <v>-59.1Ta</v>
      </c>
      <c r="AO654" s="46" t="str">
        <f>IF(N654&lt;&gt;"","-" &amp;TEXT(comp[[#This Row],[Nb]],"0.#") &amp;TEXT(N$1,0),"")</f>
        <v/>
      </c>
      <c r="AP654" s="46" t="str">
        <f>IF(O654&lt;&gt;"","-" &amp;TEXT(comp[[#This Row],[V]],"0.#") &amp;TEXT(O$1,0),"")</f>
        <v/>
      </c>
      <c r="AQ654" s="46" t="str">
        <f>IF(L654&lt;&gt;"","-" &amp;TEXT(comp[[#This Row],[Ti]],"0.#") &amp;TEXT(L$1,0),"")</f>
        <v/>
      </c>
      <c r="AR654" s="46" t="str">
        <f>IF(P654&lt;&gt;"","-" &amp;TEXT(comp[[#This Row],[Mo]],"0.#") &amp;TEXT(P$1,0),"")</f>
        <v/>
      </c>
      <c r="AS654" s="46" t="str">
        <f>IF(Q654&lt;&gt;"","-" &amp;TEXT(comp[[#This Row],[C]],"0.##") &amp;TEXT(Q$1,0),"")</f>
        <v/>
      </c>
      <c r="AT654" s="46" t="str">
        <f>IF(R654&lt;&gt;"","-" &amp;TEXT(comp[[#This Row],[Zr]],"0.##") &amp;TEXT(R$1,0),"")</f>
        <v/>
      </c>
      <c r="AU654" s="46" t="str">
        <f>IF(S654&lt;&gt;"","-" &amp;TEXT(comp[[#This Row],[B]],"0.##") &amp;TEXT(S$1,0),"")</f>
        <v/>
      </c>
      <c r="AV654" s="46" t="str">
        <f>IF(T654&lt;&gt;"","-" &amp;TEXT(comp[[#This Row],[Ir]],"0.#") &amp;TEXT(T$1,0),"")</f>
        <v/>
      </c>
      <c r="AW654" s="46" t="str">
        <f>IF(U654&lt;&gt;"","-" &amp;TEXT(comp[[#This Row],[Re]],"0.#") &amp;TEXT(U$1,0),"")</f>
        <v/>
      </c>
      <c r="AX654" s="46" t="str">
        <f>IF(V654&lt;&gt;"","-" &amp;TEXT(comp[[#This Row],[Si]],"0.#") &amp;TEXT(V$1,0),"")</f>
        <v/>
      </c>
      <c r="AY654" s="46" t="str">
        <f>IF(W654&lt;&gt;"","-" &amp;TEXT(comp[[#This Row],[Fe]],"0.#") &amp;TEXT(W$1,0),"")</f>
        <v/>
      </c>
      <c r="AZ654" s="46" t="str">
        <f>IF(X654&lt;&gt;"","-" &amp;TEXT(comp[[#This Row],[Y]],"0.#") &amp;TEXT(X$1,0),"")</f>
        <v/>
      </c>
      <c r="BA654" s="46" t="str">
        <f>IF(Y654&lt;&gt;"","-" &amp;TEXT(comp[[#This Row],[Hf]],"0.#") &amp;TEXT(Y$1,0),"")</f>
        <v/>
      </c>
      <c r="BB654" s="46" t="str">
        <f>IF(Z654&lt;&gt;"","-" &amp;TEXT(comp[[#This Row],[Ge]],"0.#") &amp;TEXT(Z$1,0),"")</f>
        <v/>
      </c>
      <c r="BC654" s="46" t="str">
        <f>IF(AA654&lt;&gt;"","-" &amp;TEXT(comp[[#This Row],[Mn]],"0.#") &amp;TEXT(AA$1,0),"")</f>
        <v/>
      </c>
      <c r="BD654" s="46" t="str">
        <f>IF(AB654&lt;&gt;"","-" &amp;TEXT(comp[[#This Row],[Sc]],"0.#") &amp;TEXT(AB$1,0),"")</f>
        <v/>
      </c>
      <c r="BE654" s="46" t="str">
        <f>IF(AC654&lt;&gt;"","-" &amp;TEXT(comp[[#This Row],[Ru]],"0.#") &amp;TEXT(AC$1,0),"")</f>
        <v/>
      </c>
      <c r="BF654" s="46" t="str">
        <f>IF(AD654&lt;&gt;"","-" &amp;TEXT(comp[[#This Row],[Ce]],"0.#") &amp;TEXT(AD$1,0),"")</f>
        <v/>
      </c>
      <c r="BG654" s="46" t="str">
        <f>IF(AE654&lt;&gt;"","-" &amp;TEXT([1]comp!$AE654,"0.#") &amp;TEXT(AE$1,0),"")</f>
        <v/>
      </c>
      <c r="BH654" s="44" t="str">
        <f>[1]comp!$D654 &amp; [1]comp!$E654</f>
        <v>B3Zhou, C., Guo, C., Li, C. &amp; Du, Z. Investigation on the intermetallic compound Co 3 Ta and high-temperature phase equilibria in the Co–Ni–Ta system. Intermetallics 108, 1–18 (2019).</v>
      </c>
      <c r="BI654" s="63" t="str">
        <f t="shared" si="53"/>
        <v>Co-11.6Ni-59.1Ta</v>
      </c>
      <c r="BJ654" s="44" t="s">
        <v>2085</v>
      </c>
      <c r="BK654" t="str">
        <f t="shared" si="54"/>
        <v>-59.1Ta-11.6Ni</v>
      </c>
      <c r="BL654"/>
      <c r="BM654"/>
      <c r="BN654"/>
      <c r="BO654"/>
    </row>
    <row r="655" spans="1:67" s="44" customFormat="1" x14ac:dyDescent="0.3">
      <c r="A655" s="26" t="str">
        <f t="shared" si="51"/>
        <v>Co-28.6Ni-59.2Ta</v>
      </c>
      <c r="B655" s="60" t="s">
        <v>1481</v>
      </c>
      <c r="C655" s="60" t="s">
        <v>3218</v>
      </c>
      <c r="D655" s="65" t="s">
        <v>1172</v>
      </c>
      <c r="E655" s="44" t="s">
        <v>1166</v>
      </c>
      <c r="F655" s="44">
        <v>696</v>
      </c>
      <c r="G655" s="54">
        <f t="shared" si="52"/>
        <v>12.199999999999989</v>
      </c>
      <c r="H655" s="54">
        <v>28.6</v>
      </c>
      <c r="I655" s="54"/>
      <c r="J655" s="54"/>
      <c r="K655" s="54"/>
      <c r="L655" s="54"/>
      <c r="M655" s="54">
        <v>59.2</v>
      </c>
      <c r="N655" s="54"/>
      <c r="O655" s="54"/>
      <c r="P655" s="54"/>
      <c r="Q655" s="50"/>
      <c r="R655" s="50"/>
      <c r="S655" s="50"/>
      <c r="T655" s="54"/>
      <c r="U655" s="54"/>
      <c r="V655" s="54"/>
      <c r="W655" s="54"/>
      <c r="X655" s="54"/>
      <c r="Y655" s="54"/>
      <c r="Z655" s="54"/>
      <c r="AA655" s="54"/>
      <c r="AB655" s="54"/>
      <c r="AC655" s="54"/>
      <c r="AD655" s="54"/>
      <c r="AE655" s="54"/>
      <c r="AF655" s="44">
        <f t="shared" si="55"/>
        <v>13.490287999999998</v>
      </c>
      <c r="AI655" s="46" t="s">
        <v>1</v>
      </c>
      <c r="AJ655" s="46" t="str">
        <f>IF(I655&lt;&gt;"","-" &amp;TEXT([1]comp!$I655,"0.#") &amp;TEXT(I$1,0),"")</f>
        <v/>
      </c>
      <c r="AK655" s="46" t="str">
        <f>IF(K655&lt;&gt;"","-" &amp;TEXT(comp[[#This Row],[W]],"0.#") &amp;TEXT(K$1,0),"")</f>
        <v/>
      </c>
      <c r="AL655" s="46" t="str">
        <f>IF(H655&lt;&gt;"","-" &amp;TEXT(comp[[#This Row],[Ni]],"0.#") &amp;TEXT(H$1,0),"")</f>
        <v>-28.6Ni</v>
      </c>
      <c r="AM655" s="46" t="str">
        <f>IF(J655&lt;&gt;"","-" &amp;TEXT(comp[[#This Row],[Cr]],"0.#") &amp;TEXT(J$1,0),"")</f>
        <v/>
      </c>
      <c r="AN655" s="46" t="str">
        <f>IF(M655&lt;&gt;"","-" &amp;TEXT(comp[[#This Row],[Ta]],"0.#") &amp;TEXT(M$1,0),"")</f>
        <v>-59.2Ta</v>
      </c>
      <c r="AO655" s="46" t="str">
        <f>IF(N655&lt;&gt;"","-" &amp;TEXT(comp[[#This Row],[Nb]],"0.#") &amp;TEXT(N$1,0),"")</f>
        <v/>
      </c>
      <c r="AP655" s="46" t="str">
        <f>IF(O655&lt;&gt;"","-" &amp;TEXT(comp[[#This Row],[V]],"0.#") &amp;TEXT(O$1,0),"")</f>
        <v/>
      </c>
      <c r="AQ655" s="46" t="str">
        <f>IF(L655&lt;&gt;"","-" &amp;TEXT(comp[[#This Row],[Ti]],"0.#") &amp;TEXT(L$1,0),"")</f>
        <v/>
      </c>
      <c r="AR655" s="46" t="str">
        <f>IF(P655&lt;&gt;"","-" &amp;TEXT(comp[[#This Row],[Mo]],"0.#") &amp;TEXT(P$1,0),"")</f>
        <v/>
      </c>
      <c r="AS655" s="46" t="str">
        <f>IF(Q655&lt;&gt;"","-" &amp;TEXT(comp[[#This Row],[C]],"0.##") &amp;TEXT(Q$1,0),"")</f>
        <v/>
      </c>
      <c r="AT655" s="46" t="str">
        <f>IF(R655&lt;&gt;"","-" &amp;TEXT(comp[[#This Row],[Zr]],"0.##") &amp;TEXT(R$1,0),"")</f>
        <v/>
      </c>
      <c r="AU655" s="46" t="str">
        <f>IF(S655&lt;&gt;"","-" &amp;TEXT(comp[[#This Row],[B]],"0.##") &amp;TEXT(S$1,0),"")</f>
        <v/>
      </c>
      <c r="AV655" s="46" t="str">
        <f>IF(T655&lt;&gt;"","-" &amp;TEXT(comp[[#This Row],[Ir]],"0.#") &amp;TEXT(T$1,0),"")</f>
        <v/>
      </c>
      <c r="AW655" s="46" t="str">
        <f>IF(U655&lt;&gt;"","-" &amp;TEXT(comp[[#This Row],[Re]],"0.#") &amp;TEXT(U$1,0),"")</f>
        <v/>
      </c>
      <c r="AX655" s="46" t="str">
        <f>IF(V655&lt;&gt;"","-" &amp;TEXT(comp[[#This Row],[Si]],"0.#") &amp;TEXT(V$1,0),"")</f>
        <v/>
      </c>
      <c r="AY655" s="46" t="str">
        <f>IF(W655&lt;&gt;"","-" &amp;TEXT(comp[[#This Row],[Fe]],"0.#") &amp;TEXT(W$1,0),"")</f>
        <v/>
      </c>
      <c r="AZ655" s="46" t="str">
        <f>IF(X655&lt;&gt;"","-" &amp;TEXT(comp[[#This Row],[Y]],"0.#") &amp;TEXT(X$1,0),"")</f>
        <v/>
      </c>
      <c r="BA655" s="46" t="str">
        <f>IF(Y655&lt;&gt;"","-" &amp;TEXT(comp[[#This Row],[Hf]],"0.#") &amp;TEXT(Y$1,0),"")</f>
        <v/>
      </c>
      <c r="BB655" s="46" t="str">
        <f>IF(Z655&lt;&gt;"","-" &amp;TEXT(comp[[#This Row],[Ge]],"0.#") &amp;TEXT(Z$1,0),"")</f>
        <v/>
      </c>
      <c r="BC655" s="46" t="str">
        <f>IF(AA655&lt;&gt;"","-" &amp;TEXT(comp[[#This Row],[Mn]],"0.#") &amp;TEXT(AA$1,0),"")</f>
        <v/>
      </c>
      <c r="BD655" s="46" t="str">
        <f>IF(AB655&lt;&gt;"","-" &amp;TEXT(comp[[#This Row],[Sc]],"0.#") &amp;TEXT(AB$1,0),"")</f>
        <v/>
      </c>
      <c r="BE655" s="46" t="str">
        <f>IF(AC655&lt;&gt;"","-" &amp;TEXT(comp[[#This Row],[Ru]],"0.#") &amp;TEXT(AC$1,0),"")</f>
        <v/>
      </c>
      <c r="BF655" s="46" t="str">
        <f>IF(AD655&lt;&gt;"","-" &amp;TEXT(comp[[#This Row],[Ce]],"0.#") &amp;TEXT(AD$1,0),"")</f>
        <v/>
      </c>
      <c r="BG655" s="46" t="str">
        <f>IF(AE655&lt;&gt;"","-" &amp;TEXT([1]comp!$AE655,"0.#") &amp;TEXT(AE$1,0),"")</f>
        <v/>
      </c>
      <c r="BH655" s="44" t="str">
        <f>[1]comp!$D655 &amp; [1]comp!$E655</f>
        <v>B4Zhou, C., Guo, C., Li, C. &amp; Du, Z. Investigation on the intermetallic compound Co 3 Ta and high-temperature phase equilibria in the Co–Ni–Ta system. Intermetallics 108, 1–18 (2019).</v>
      </c>
      <c r="BI655" s="63" t="str">
        <f t="shared" si="53"/>
        <v>Co-28.6Ni-59.2Ta</v>
      </c>
      <c r="BJ655" s="44" t="s">
        <v>2086</v>
      </c>
      <c r="BK655" t="str">
        <f t="shared" si="54"/>
        <v>-59.2Ta-28.6Ni</v>
      </c>
      <c r="BL655"/>
      <c r="BM655"/>
      <c r="BN655"/>
      <c r="BO655"/>
    </row>
    <row r="656" spans="1:67" s="44" customFormat="1" x14ac:dyDescent="0.3">
      <c r="A656" s="26" t="str">
        <f t="shared" si="51"/>
        <v>Co-11.1Ni-50.7Ta</v>
      </c>
      <c r="B656" s="60" t="s">
        <v>1481</v>
      </c>
      <c r="C656" s="60" t="s">
        <v>3219</v>
      </c>
      <c r="D656" s="65" t="s">
        <v>1173</v>
      </c>
      <c r="E656" s="44" t="s">
        <v>1166</v>
      </c>
      <c r="F656" s="44">
        <v>697</v>
      </c>
      <c r="G656" s="54">
        <f t="shared" si="52"/>
        <v>38.199999999999996</v>
      </c>
      <c r="H656" s="54">
        <v>11.1</v>
      </c>
      <c r="I656" s="54"/>
      <c r="J656" s="54"/>
      <c r="K656" s="54"/>
      <c r="L656" s="54"/>
      <c r="M656" s="54">
        <v>50.7</v>
      </c>
      <c r="N656" s="54"/>
      <c r="O656" s="54"/>
      <c r="P656" s="54"/>
      <c r="Q656" s="50"/>
      <c r="R656" s="50"/>
      <c r="S656" s="50"/>
      <c r="T656" s="54"/>
      <c r="U656" s="54"/>
      <c r="V656" s="54"/>
      <c r="W656" s="54"/>
      <c r="X656" s="54"/>
      <c r="Y656" s="54"/>
      <c r="Z656" s="54"/>
      <c r="AA656" s="54"/>
      <c r="AB656" s="54"/>
      <c r="AC656" s="54"/>
      <c r="AD656" s="54"/>
      <c r="AE656" s="54"/>
      <c r="AF656" s="44">
        <f t="shared" si="55"/>
        <v>12.830138</v>
      </c>
      <c r="AI656" s="46" t="s">
        <v>1</v>
      </c>
      <c r="AJ656" s="46" t="str">
        <f>IF(I656&lt;&gt;"","-" &amp;TEXT([1]comp!$I656,"0.#") &amp;TEXT(I$1,0),"")</f>
        <v/>
      </c>
      <c r="AK656" s="46" t="str">
        <f>IF(K656&lt;&gt;"","-" &amp;TEXT(comp[[#This Row],[W]],"0.#") &amp;TEXT(K$1,0),"")</f>
        <v/>
      </c>
      <c r="AL656" s="46" t="str">
        <f>IF(H656&lt;&gt;"","-" &amp;TEXT(comp[[#This Row],[Ni]],"0.#") &amp;TEXT(H$1,0),"")</f>
        <v>-11.1Ni</v>
      </c>
      <c r="AM656" s="46" t="str">
        <f>IF(J656&lt;&gt;"","-" &amp;TEXT(comp[[#This Row],[Cr]],"0.#") &amp;TEXT(J$1,0),"")</f>
        <v/>
      </c>
      <c r="AN656" s="46" t="str">
        <f>IF(M656&lt;&gt;"","-" &amp;TEXT(comp[[#This Row],[Ta]],"0.#") &amp;TEXT(M$1,0),"")</f>
        <v>-50.7Ta</v>
      </c>
      <c r="AO656" s="46" t="str">
        <f>IF(N656&lt;&gt;"","-" &amp;TEXT(comp[[#This Row],[Nb]],"0.#") &amp;TEXT(N$1,0),"")</f>
        <v/>
      </c>
      <c r="AP656" s="46" t="str">
        <f>IF(O656&lt;&gt;"","-" &amp;TEXT(comp[[#This Row],[V]],"0.#") &amp;TEXT(O$1,0),"")</f>
        <v/>
      </c>
      <c r="AQ656" s="46" t="str">
        <f>IF(L656&lt;&gt;"","-" &amp;TEXT(comp[[#This Row],[Ti]],"0.#") &amp;TEXT(L$1,0),"")</f>
        <v/>
      </c>
      <c r="AR656" s="46" t="str">
        <f>IF(P656&lt;&gt;"","-" &amp;TEXT(comp[[#This Row],[Mo]],"0.#") &amp;TEXT(P$1,0),"")</f>
        <v/>
      </c>
      <c r="AS656" s="46" t="str">
        <f>IF(Q656&lt;&gt;"","-" &amp;TEXT(comp[[#This Row],[C]],"0.##") &amp;TEXT(Q$1,0),"")</f>
        <v/>
      </c>
      <c r="AT656" s="46" t="str">
        <f>IF(R656&lt;&gt;"","-" &amp;TEXT(comp[[#This Row],[Zr]],"0.##") &amp;TEXT(R$1,0),"")</f>
        <v/>
      </c>
      <c r="AU656" s="46" t="str">
        <f>IF(S656&lt;&gt;"","-" &amp;TEXT(comp[[#This Row],[B]],"0.##") &amp;TEXT(S$1,0),"")</f>
        <v/>
      </c>
      <c r="AV656" s="46" t="str">
        <f>IF(T656&lt;&gt;"","-" &amp;TEXT(comp[[#This Row],[Ir]],"0.#") &amp;TEXT(T$1,0),"")</f>
        <v/>
      </c>
      <c r="AW656" s="46" t="str">
        <f>IF(U656&lt;&gt;"","-" &amp;TEXT(comp[[#This Row],[Re]],"0.#") &amp;TEXT(U$1,0),"")</f>
        <v/>
      </c>
      <c r="AX656" s="46" t="str">
        <f>IF(V656&lt;&gt;"","-" &amp;TEXT(comp[[#This Row],[Si]],"0.#") &amp;TEXT(V$1,0),"")</f>
        <v/>
      </c>
      <c r="AY656" s="46" t="str">
        <f>IF(W656&lt;&gt;"","-" &amp;TEXT(comp[[#This Row],[Fe]],"0.#") &amp;TEXT(W$1,0),"")</f>
        <v/>
      </c>
      <c r="AZ656" s="46" t="str">
        <f>IF(X656&lt;&gt;"","-" &amp;TEXT(comp[[#This Row],[Y]],"0.#") &amp;TEXT(X$1,0),"")</f>
        <v/>
      </c>
      <c r="BA656" s="46" t="str">
        <f>IF(Y656&lt;&gt;"","-" &amp;TEXT(comp[[#This Row],[Hf]],"0.#") &amp;TEXT(Y$1,0),"")</f>
        <v/>
      </c>
      <c r="BB656" s="46" t="str">
        <f>IF(Z656&lt;&gt;"","-" &amp;TEXT(comp[[#This Row],[Ge]],"0.#") &amp;TEXT(Z$1,0),"")</f>
        <v/>
      </c>
      <c r="BC656" s="46" t="str">
        <f>IF(AA656&lt;&gt;"","-" &amp;TEXT(comp[[#This Row],[Mn]],"0.#") &amp;TEXT(AA$1,0),"")</f>
        <v/>
      </c>
      <c r="BD656" s="46" t="str">
        <f>IF(AB656&lt;&gt;"","-" &amp;TEXT(comp[[#This Row],[Sc]],"0.#") &amp;TEXT(AB$1,0),"")</f>
        <v/>
      </c>
      <c r="BE656" s="46" t="str">
        <f>IF(AC656&lt;&gt;"","-" &amp;TEXT(comp[[#This Row],[Ru]],"0.#") &amp;TEXT(AC$1,0),"")</f>
        <v/>
      </c>
      <c r="BF656" s="46" t="str">
        <f>IF(AD656&lt;&gt;"","-" &amp;TEXT(comp[[#This Row],[Ce]],"0.#") &amp;TEXT(AD$1,0),"")</f>
        <v/>
      </c>
      <c r="BG656" s="46" t="str">
        <f>IF(AE656&lt;&gt;"","-" &amp;TEXT([1]comp!$AE656,"0.#") &amp;TEXT(AE$1,0),"")</f>
        <v/>
      </c>
      <c r="BH656" s="44" t="str">
        <f>[1]comp!$D656 &amp; [1]comp!$E656</f>
        <v>B5Zhou, C., Guo, C., Li, C. &amp; Du, Z. Investigation on the intermetallic compound Co 3 Ta and high-temperature phase equilibria in the Co–Ni–Ta system. Intermetallics 108, 1–18 (2019).</v>
      </c>
      <c r="BI656" s="63" t="str">
        <f t="shared" si="53"/>
        <v>Co-11.1Ni-50.7Ta</v>
      </c>
      <c r="BJ656" s="44" t="s">
        <v>2087</v>
      </c>
      <c r="BK656" t="str">
        <f t="shared" si="54"/>
        <v>-50.7Ta-11.1Ni</v>
      </c>
      <c r="BL656"/>
      <c r="BM656"/>
      <c r="BN656"/>
      <c r="BO656"/>
    </row>
    <row r="657" spans="1:67" s="44" customFormat="1" x14ac:dyDescent="0.3">
      <c r="A657" s="26" t="str">
        <f t="shared" si="51"/>
        <v>Co-39.7Ni-48.7Ta</v>
      </c>
      <c r="B657" s="60" t="s">
        <v>1481</v>
      </c>
      <c r="C657" s="60" t="s">
        <v>3220</v>
      </c>
      <c r="D657" s="65" t="s">
        <v>1174</v>
      </c>
      <c r="E657" s="44" t="s">
        <v>1166</v>
      </c>
      <c r="F657" s="44">
        <v>698</v>
      </c>
      <c r="G657" s="54">
        <f t="shared" si="52"/>
        <v>11.599999999999994</v>
      </c>
      <c r="H657" s="54">
        <v>39.700000000000003</v>
      </c>
      <c r="I657" s="54"/>
      <c r="J657" s="54"/>
      <c r="K657" s="54"/>
      <c r="L657" s="54"/>
      <c r="M657" s="54">
        <v>48.7</v>
      </c>
      <c r="N657" s="54"/>
      <c r="O657" s="54"/>
      <c r="P657" s="54"/>
      <c r="Q657" s="50"/>
      <c r="R657" s="50"/>
      <c r="S657" s="50"/>
      <c r="T657" s="54"/>
      <c r="U657" s="54"/>
      <c r="V657" s="54"/>
      <c r="W657" s="54"/>
      <c r="X657" s="54"/>
      <c r="Y657" s="54"/>
      <c r="Z657" s="54"/>
      <c r="AA657" s="54"/>
      <c r="AB657" s="54"/>
      <c r="AC657" s="54"/>
      <c r="AD657" s="54"/>
      <c r="AE657" s="54"/>
      <c r="AF657" s="44">
        <f t="shared" si="55"/>
        <v>12.677426000000001</v>
      </c>
      <c r="AI657" s="46" t="s">
        <v>1</v>
      </c>
      <c r="AJ657" s="46" t="str">
        <f>IF(I657&lt;&gt;"","-" &amp;TEXT([1]comp!$I657,"0.#") &amp;TEXT(I$1,0),"")</f>
        <v/>
      </c>
      <c r="AK657" s="46" t="str">
        <f>IF(K657&lt;&gt;"","-" &amp;TEXT(comp[[#This Row],[W]],"0.#") &amp;TEXT(K$1,0),"")</f>
        <v/>
      </c>
      <c r="AL657" s="46" t="str">
        <f>IF(H657&lt;&gt;"","-" &amp;TEXT(comp[[#This Row],[Ni]],"0.#") &amp;TEXT(H$1,0),"")</f>
        <v>-39.7Ni</v>
      </c>
      <c r="AM657" s="46" t="str">
        <f>IF(J657&lt;&gt;"","-" &amp;TEXT(comp[[#This Row],[Cr]],"0.#") &amp;TEXT(J$1,0),"")</f>
        <v/>
      </c>
      <c r="AN657" s="46" t="str">
        <f>IF(M657&lt;&gt;"","-" &amp;TEXT(comp[[#This Row],[Ta]],"0.#") &amp;TEXT(M$1,0),"")</f>
        <v>-48.7Ta</v>
      </c>
      <c r="AO657" s="46" t="str">
        <f>IF(N657&lt;&gt;"","-" &amp;TEXT(comp[[#This Row],[Nb]],"0.#") &amp;TEXT(N$1,0),"")</f>
        <v/>
      </c>
      <c r="AP657" s="46" t="str">
        <f>IF(O657&lt;&gt;"","-" &amp;TEXT(comp[[#This Row],[V]],"0.#") &amp;TEXT(O$1,0),"")</f>
        <v/>
      </c>
      <c r="AQ657" s="46" t="str">
        <f>IF(L657&lt;&gt;"","-" &amp;TEXT(comp[[#This Row],[Ti]],"0.#") &amp;TEXT(L$1,0),"")</f>
        <v/>
      </c>
      <c r="AR657" s="46" t="str">
        <f>IF(P657&lt;&gt;"","-" &amp;TEXT(comp[[#This Row],[Mo]],"0.#") &amp;TEXT(P$1,0),"")</f>
        <v/>
      </c>
      <c r="AS657" s="46" t="str">
        <f>IF(Q657&lt;&gt;"","-" &amp;TEXT(comp[[#This Row],[C]],"0.##") &amp;TEXT(Q$1,0),"")</f>
        <v/>
      </c>
      <c r="AT657" s="46" t="str">
        <f>IF(R657&lt;&gt;"","-" &amp;TEXT(comp[[#This Row],[Zr]],"0.##") &amp;TEXT(R$1,0),"")</f>
        <v/>
      </c>
      <c r="AU657" s="46" t="str">
        <f>IF(S657&lt;&gt;"","-" &amp;TEXT(comp[[#This Row],[B]],"0.##") &amp;TEXT(S$1,0),"")</f>
        <v/>
      </c>
      <c r="AV657" s="46" t="str">
        <f>IF(T657&lt;&gt;"","-" &amp;TEXT(comp[[#This Row],[Ir]],"0.#") &amp;TEXT(T$1,0),"")</f>
        <v/>
      </c>
      <c r="AW657" s="46" t="str">
        <f>IF(U657&lt;&gt;"","-" &amp;TEXT(comp[[#This Row],[Re]],"0.#") &amp;TEXT(U$1,0),"")</f>
        <v/>
      </c>
      <c r="AX657" s="46" t="str">
        <f>IF(V657&lt;&gt;"","-" &amp;TEXT(comp[[#This Row],[Si]],"0.#") &amp;TEXT(V$1,0),"")</f>
        <v/>
      </c>
      <c r="AY657" s="46" t="str">
        <f>IF(W657&lt;&gt;"","-" &amp;TEXT(comp[[#This Row],[Fe]],"0.#") &amp;TEXT(W$1,0),"")</f>
        <v/>
      </c>
      <c r="AZ657" s="46" t="str">
        <f>IF(X657&lt;&gt;"","-" &amp;TEXT(comp[[#This Row],[Y]],"0.#") &amp;TEXT(X$1,0),"")</f>
        <v/>
      </c>
      <c r="BA657" s="46" t="str">
        <f>IF(Y657&lt;&gt;"","-" &amp;TEXT(comp[[#This Row],[Hf]],"0.#") &amp;TEXT(Y$1,0),"")</f>
        <v/>
      </c>
      <c r="BB657" s="46" t="str">
        <f>IF(Z657&lt;&gt;"","-" &amp;TEXT(comp[[#This Row],[Ge]],"0.#") &amp;TEXT(Z$1,0),"")</f>
        <v/>
      </c>
      <c r="BC657" s="46" t="str">
        <f>IF(AA657&lt;&gt;"","-" &amp;TEXT(comp[[#This Row],[Mn]],"0.#") &amp;TEXT(AA$1,0),"")</f>
        <v/>
      </c>
      <c r="BD657" s="46" t="str">
        <f>IF(AB657&lt;&gt;"","-" &amp;TEXT(comp[[#This Row],[Sc]],"0.#") &amp;TEXT(AB$1,0),"")</f>
        <v/>
      </c>
      <c r="BE657" s="46" t="str">
        <f>IF(AC657&lt;&gt;"","-" &amp;TEXT(comp[[#This Row],[Ru]],"0.#") &amp;TEXT(AC$1,0),"")</f>
        <v/>
      </c>
      <c r="BF657" s="46" t="str">
        <f>IF(AD657&lt;&gt;"","-" &amp;TEXT(comp[[#This Row],[Ce]],"0.#") &amp;TEXT(AD$1,0),"")</f>
        <v/>
      </c>
      <c r="BG657" s="46" t="str">
        <f>IF(AE657&lt;&gt;"","-" &amp;TEXT([1]comp!$AE657,"0.#") &amp;TEXT(AE$1,0),"")</f>
        <v/>
      </c>
      <c r="BH657" s="44" t="str">
        <f>[1]comp!$D657 &amp; [1]comp!$E657</f>
        <v>B6Zhou, C., Guo, C., Li, C. &amp; Du, Z. Investigation on the intermetallic compound Co 3 Ta and high-temperature phase equilibria in the Co–Ni–Ta system. Intermetallics 108, 1–18 (2019).</v>
      </c>
      <c r="BI657" s="63" t="str">
        <f t="shared" si="53"/>
        <v>Co-39.7Ni-48.7Ta</v>
      </c>
      <c r="BJ657" s="44" t="s">
        <v>2088</v>
      </c>
      <c r="BK657" t="str">
        <f t="shared" si="54"/>
        <v>-48.7Ta-39.7Ni</v>
      </c>
      <c r="BL657"/>
      <c r="BM657"/>
      <c r="BN657"/>
      <c r="BO657"/>
    </row>
    <row r="658" spans="1:67" s="44" customFormat="1" x14ac:dyDescent="0.3">
      <c r="A658" s="26" t="str">
        <f t="shared" si="51"/>
        <v>Co-9.Ni-41.1Ta</v>
      </c>
      <c r="B658" s="60" t="s">
        <v>1481</v>
      </c>
      <c r="C658" s="60" t="s">
        <v>3221</v>
      </c>
      <c r="D658" s="65" t="s">
        <v>1175</v>
      </c>
      <c r="E658" s="44" t="s">
        <v>1166</v>
      </c>
      <c r="F658" s="44">
        <v>699</v>
      </c>
      <c r="G658" s="54">
        <f t="shared" si="52"/>
        <v>49.9</v>
      </c>
      <c r="H658" s="54">
        <v>9</v>
      </c>
      <c r="I658" s="54"/>
      <c r="J658" s="54"/>
      <c r="K658" s="54"/>
      <c r="L658" s="54"/>
      <c r="M658" s="54">
        <v>41.1</v>
      </c>
      <c r="N658" s="54"/>
      <c r="O658" s="54"/>
      <c r="P658" s="54"/>
      <c r="Q658" s="50"/>
      <c r="R658" s="50"/>
      <c r="S658" s="50"/>
      <c r="T658" s="54"/>
      <c r="U658" s="54"/>
      <c r="V658" s="54"/>
      <c r="W658" s="54"/>
      <c r="X658" s="54"/>
      <c r="Y658" s="54"/>
      <c r="Z658" s="54"/>
      <c r="AA658" s="54"/>
      <c r="AB658" s="54"/>
      <c r="AC658" s="54"/>
      <c r="AD658" s="54"/>
      <c r="AE658" s="54"/>
      <c r="AF658" s="44">
        <f t="shared" si="55"/>
        <v>12.08597</v>
      </c>
      <c r="AI658" s="46" t="s">
        <v>1</v>
      </c>
      <c r="AJ658" s="46" t="str">
        <f>IF(I658&lt;&gt;"","-" &amp;TEXT([1]comp!$I658,"0.#") &amp;TEXT(I$1,0),"")</f>
        <v/>
      </c>
      <c r="AK658" s="46" t="str">
        <f>IF(K658&lt;&gt;"","-" &amp;TEXT(comp[[#This Row],[W]],"0.#") &amp;TEXT(K$1,0),"")</f>
        <v/>
      </c>
      <c r="AL658" s="46" t="str">
        <f>IF(H658&lt;&gt;"","-" &amp;TEXT(comp[[#This Row],[Ni]],"0.#") &amp;TEXT(H$1,0),"")</f>
        <v>-9.Ni</v>
      </c>
      <c r="AM658" s="46" t="str">
        <f>IF(J658&lt;&gt;"","-" &amp;TEXT(comp[[#This Row],[Cr]],"0.#") &amp;TEXT(J$1,0),"")</f>
        <v/>
      </c>
      <c r="AN658" s="46" t="str">
        <f>IF(M658&lt;&gt;"","-" &amp;TEXT(comp[[#This Row],[Ta]],"0.#") &amp;TEXT(M$1,0),"")</f>
        <v>-41.1Ta</v>
      </c>
      <c r="AO658" s="46" t="str">
        <f>IF(N658&lt;&gt;"","-" &amp;TEXT(comp[[#This Row],[Nb]],"0.#") &amp;TEXT(N$1,0),"")</f>
        <v/>
      </c>
      <c r="AP658" s="46" t="str">
        <f>IF(O658&lt;&gt;"","-" &amp;TEXT(comp[[#This Row],[V]],"0.#") &amp;TEXT(O$1,0),"")</f>
        <v/>
      </c>
      <c r="AQ658" s="46" t="str">
        <f>IF(L658&lt;&gt;"","-" &amp;TEXT(comp[[#This Row],[Ti]],"0.#") &amp;TEXT(L$1,0),"")</f>
        <v/>
      </c>
      <c r="AR658" s="46" t="str">
        <f>IF(P658&lt;&gt;"","-" &amp;TEXT(comp[[#This Row],[Mo]],"0.#") &amp;TEXT(P$1,0),"")</f>
        <v/>
      </c>
      <c r="AS658" s="46" t="str">
        <f>IF(Q658&lt;&gt;"","-" &amp;TEXT(comp[[#This Row],[C]],"0.##") &amp;TEXT(Q$1,0),"")</f>
        <v/>
      </c>
      <c r="AT658" s="46" t="str">
        <f>IF(R658&lt;&gt;"","-" &amp;TEXT(comp[[#This Row],[Zr]],"0.##") &amp;TEXT(R$1,0),"")</f>
        <v/>
      </c>
      <c r="AU658" s="46" t="str">
        <f>IF(S658&lt;&gt;"","-" &amp;TEXT(comp[[#This Row],[B]],"0.##") &amp;TEXT(S$1,0),"")</f>
        <v/>
      </c>
      <c r="AV658" s="46" t="str">
        <f>IF(T658&lt;&gt;"","-" &amp;TEXT(comp[[#This Row],[Ir]],"0.#") &amp;TEXT(T$1,0),"")</f>
        <v/>
      </c>
      <c r="AW658" s="46" t="str">
        <f>IF(U658&lt;&gt;"","-" &amp;TEXT(comp[[#This Row],[Re]],"0.#") &amp;TEXT(U$1,0),"")</f>
        <v/>
      </c>
      <c r="AX658" s="46" t="str">
        <f>IF(V658&lt;&gt;"","-" &amp;TEXT(comp[[#This Row],[Si]],"0.#") &amp;TEXT(V$1,0),"")</f>
        <v/>
      </c>
      <c r="AY658" s="46" t="str">
        <f>IF(W658&lt;&gt;"","-" &amp;TEXT(comp[[#This Row],[Fe]],"0.#") &amp;TEXT(W$1,0),"")</f>
        <v/>
      </c>
      <c r="AZ658" s="46" t="str">
        <f>IF(X658&lt;&gt;"","-" &amp;TEXT(comp[[#This Row],[Y]],"0.#") &amp;TEXT(X$1,0),"")</f>
        <v/>
      </c>
      <c r="BA658" s="46" t="str">
        <f>IF(Y658&lt;&gt;"","-" &amp;TEXT(comp[[#This Row],[Hf]],"0.#") &amp;TEXT(Y$1,0),"")</f>
        <v/>
      </c>
      <c r="BB658" s="46" t="str">
        <f>IF(Z658&lt;&gt;"","-" &amp;TEXT(comp[[#This Row],[Ge]],"0.#") &amp;TEXT(Z$1,0),"")</f>
        <v/>
      </c>
      <c r="BC658" s="46" t="str">
        <f>IF(AA658&lt;&gt;"","-" &amp;TEXT(comp[[#This Row],[Mn]],"0.#") &amp;TEXT(AA$1,0),"")</f>
        <v/>
      </c>
      <c r="BD658" s="46" t="str">
        <f>IF(AB658&lt;&gt;"","-" &amp;TEXT(comp[[#This Row],[Sc]],"0.#") &amp;TEXT(AB$1,0),"")</f>
        <v/>
      </c>
      <c r="BE658" s="46" t="str">
        <f>IF(AC658&lt;&gt;"","-" &amp;TEXT(comp[[#This Row],[Ru]],"0.#") &amp;TEXT(AC$1,0),"")</f>
        <v/>
      </c>
      <c r="BF658" s="46" t="str">
        <f>IF(AD658&lt;&gt;"","-" &amp;TEXT(comp[[#This Row],[Ce]],"0.#") &amp;TEXT(AD$1,0),"")</f>
        <v/>
      </c>
      <c r="BG658" s="46" t="str">
        <f>IF(AE658&lt;&gt;"","-" &amp;TEXT([1]comp!$AE658,"0.#") &amp;TEXT(AE$1,0),"")</f>
        <v/>
      </c>
      <c r="BH658" s="44" t="str">
        <f>[1]comp!$D658 &amp; [1]comp!$E658</f>
        <v>B7Zhou, C., Guo, C., Li, C. &amp; Du, Z. Investigation on the intermetallic compound Co 3 Ta and high-temperature phase equilibria in the Co–Ni–Ta system. Intermetallics 108, 1–18 (2019).</v>
      </c>
      <c r="BI658" s="63" t="str">
        <f t="shared" si="53"/>
        <v>Co-9.Ni-41.1Ta</v>
      </c>
      <c r="BJ658" s="44" t="s">
        <v>2089</v>
      </c>
      <c r="BK658" t="str">
        <f t="shared" si="54"/>
        <v>-41.1Ta-9.Ni</v>
      </c>
      <c r="BL658"/>
      <c r="BM658"/>
      <c r="BN658"/>
      <c r="BO658"/>
    </row>
    <row r="659" spans="1:67" s="44" customFormat="1" x14ac:dyDescent="0.3">
      <c r="A659" s="26" t="str">
        <f t="shared" si="51"/>
        <v>Co-40.1Ni-40.6Ta</v>
      </c>
      <c r="B659" s="60" t="s">
        <v>1481</v>
      </c>
      <c r="C659" s="60" t="s">
        <v>3222</v>
      </c>
      <c r="D659" s="65" t="s">
        <v>1176</v>
      </c>
      <c r="E659" s="44" t="s">
        <v>1166</v>
      </c>
      <c r="F659" s="44">
        <v>700</v>
      </c>
      <c r="G659" s="54">
        <f t="shared" si="52"/>
        <v>19.299999999999997</v>
      </c>
      <c r="H659" s="54">
        <v>40.1</v>
      </c>
      <c r="I659" s="54"/>
      <c r="J659" s="54"/>
      <c r="K659" s="54"/>
      <c r="L659" s="54"/>
      <c r="M659" s="54">
        <v>40.6</v>
      </c>
      <c r="N659" s="54"/>
      <c r="O659" s="54"/>
      <c r="P659" s="54"/>
      <c r="Q659" s="50"/>
      <c r="R659" s="50"/>
      <c r="S659" s="50"/>
      <c r="T659" s="54"/>
      <c r="U659" s="54"/>
      <c r="V659" s="54"/>
      <c r="W659" s="54"/>
      <c r="X659" s="54"/>
      <c r="Y659" s="54"/>
      <c r="Z659" s="54"/>
      <c r="AA659" s="54"/>
      <c r="AB659" s="54"/>
      <c r="AC659" s="54"/>
      <c r="AD659" s="54"/>
      <c r="AE659" s="54"/>
      <c r="AF659" s="44">
        <f t="shared" si="55"/>
        <v>12.049708000000001</v>
      </c>
      <c r="AI659" s="46" t="s">
        <v>1</v>
      </c>
      <c r="AJ659" s="46" t="str">
        <f>IF(I659&lt;&gt;"","-" &amp;TEXT([1]comp!$I659,"0.#") &amp;TEXT(I$1,0),"")</f>
        <v/>
      </c>
      <c r="AK659" s="46" t="str">
        <f>IF(K659&lt;&gt;"","-" &amp;TEXT(comp[[#This Row],[W]],"0.#") &amp;TEXT(K$1,0),"")</f>
        <v/>
      </c>
      <c r="AL659" s="46" t="str">
        <f>IF(H659&lt;&gt;"","-" &amp;TEXT(comp[[#This Row],[Ni]],"0.#") &amp;TEXT(H$1,0),"")</f>
        <v>-40.1Ni</v>
      </c>
      <c r="AM659" s="46" t="str">
        <f>IF(J659&lt;&gt;"","-" &amp;TEXT(comp[[#This Row],[Cr]],"0.#") &amp;TEXT(J$1,0),"")</f>
        <v/>
      </c>
      <c r="AN659" s="46" t="str">
        <f>IF(M659&lt;&gt;"","-" &amp;TEXT(comp[[#This Row],[Ta]],"0.#") &amp;TEXT(M$1,0),"")</f>
        <v>-40.6Ta</v>
      </c>
      <c r="AO659" s="46" t="str">
        <f>IF(N659&lt;&gt;"","-" &amp;TEXT(comp[[#This Row],[Nb]],"0.#") &amp;TEXT(N$1,0),"")</f>
        <v/>
      </c>
      <c r="AP659" s="46" t="str">
        <f>IF(O659&lt;&gt;"","-" &amp;TEXT(comp[[#This Row],[V]],"0.#") &amp;TEXT(O$1,0),"")</f>
        <v/>
      </c>
      <c r="AQ659" s="46" t="str">
        <f>IF(L659&lt;&gt;"","-" &amp;TEXT(comp[[#This Row],[Ti]],"0.#") &amp;TEXT(L$1,0),"")</f>
        <v/>
      </c>
      <c r="AR659" s="46" t="str">
        <f>IF(P659&lt;&gt;"","-" &amp;TEXT(comp[[#This Row],[Mo]],"0.#") &amp;TEXT(P$1,0),"")</f>
        <v/>
      </c>
      <c r="AS659" s="46" t="str">
        <f>IF(Q659&lt;&gt;"","-" &amp;TEXT(comp[[#This Row],[C]],"0.##") &amp;TEXT(Q$1,0),"")</f>
        <v/>
      </c>
      <c r="AT659" s="46" t="str">
        <f>IF(R659&lt;&gt;"","-" &amp;TEXT(comp[[#This Row],[Zr]],"0.##") &amp;TEXT(R$1,0),"")</f>
        <v/>
      </c>
      <c r="AU659" s="46" t="str">
        <f>IF(S659&lt;&gt;"","-" &amp;TEXT(comp[[#This Row],[B]],"0.##") &amp;TEXT(S$1,0),"")</f>
        <v/>
      </c>
      <c r="AV659" s="46" t="str">
        <f>IF(T659&lt;&gt;"","-" &amp;TEXT(comp[[#This Row],[Ir]],"0.#") &amp;TEXT(T$1,0),"")</f>
        <v/>
      </c>
      <c r="AW659" s="46" t="str">
        <f>IF(U659&lt;&gt;"","-" &amp;TEXT(comp[[#This Row],[Re]],"0.#") &amp;TEXT(U$1,0),"")</f>
        <v/>
      </c>
      <c r="AX659" s="46" t="str">
        <f>IF(V659&lt;&gt;"","-" &amp;TEXT(comp[[#This Row],[Si]],"0.#") &amp;TEXT(V$1,0),"")</f>
        <v/>
      </c>
      <c r="AY659" s="46" t="str">
        <f>IF(W659&lt;&gt;"","-" &amp;TEXT(comp[[#This Row],[Fe]],"0.#") &amp;TEXT(W$1,0),"")</f>
        <v/>
      </c>
      <c r="AZ659" s="46" t="str">
        <f>IF(X659&lt;&gt;"","-" &amp;TEXT(comp[[#This Row],[Y]],"0.#") &amp;TEXT(X$1,0),"")</f>
        <v/>
      </c>
      <c r="BA659" s="46" t="str">
        <f>IF(Y659&lt;&gt;"","-" &amp;TEXT(comp[[#This Row],[Hf]],"0.#") &amp;TEXT(Y$1,0),"")</f>
        <v/>
      </c>
      <c r="BB659" s="46" t="str">
        <f>IF(Z659&lt;&gt;"","-" &amp;TEXT(comp[[#This Row],[Ge]],"0.#") &amp;TEXT(Z$1,0),"")</f>
        <v/>
      </c>
      <c r="BC659" s="46" t="str">
        <f>IF(AA659&lt;&gt;"","-" &amp;TEXT(comp[[#This Row],[Mn]],"0.#") &amp;TEXT(AA$1,0),"")</f>
        <v/>
      </c>
      <c r="BD659" s="46" t="str">
        <f>IF(AB659&lt;&gt;"","-" &amp;TEXT(comp[[#This Row],[Sc]],"0.#") &amp;TEXT(AB$1,0),"")</f>
        <v/>
      </c>
      <c r="BE659" s="46" t="str">
        <f>IF(AC659&lt;&gt;"","-" &amp;TEXT(comp[[#This Row],[Ru]],"0.#") &amp;TEXT(AC$1,0),"")</f>
        <v/>
      </c>
      <c r="BF659" s="46" t="str">
        <f>IF(AD659&lt;&gt;"","-" &amp;TEXT(comp[[#This Row],[Ce]],"0.#") &amp;TEXT(AD$1,0),"")</f>
        <v/>
      </c>
      <c r="BG659" s="46" t="str">
        <f>IF(AE659&lt;&gt;"","-" &amp;TEXT([1]comp!$AE659,"0.#") &amp;TEXT(AE$1,0),"")</f>
        <v/>
      </c>
      <c r="BH659" s="44" t="str">
        <f>[1]comp!$D659 &amp; [1]comp!$E659</f>
        <v>B8Zhou, C., Guo, C., Li, C. &amp; Du, Z. Investigation on the intermetallic compound Co 3 Ta and high-temperature phase equilibria in the Co–Ni–Ta system. Intermetallics 108, 1–18 (2019).</v>
      </c>
      <c r="BI659" s="63" t="str">
        <f t="shared" si="53"/>
        <v>Co-40.1Ni-40.6Ta</v>
      </c>
      <c r="BJ659" s="44" t="s">
        <v>2090</v>
      </c>
      <c r="BK659" t="str">
        <f t="shared" si="54"/>
        <v>-40.6Ta-40.1Ni</v>
      </c>
      <c r="BL659"/>
      <c r="BM659"/>
      <c r="BN659"/>
      <c r="BO659"/>
    </row>
    <row r="660" spans="1:67" s="44" customFormat="1" x14ac:dyDescent="0.3">
      <c r="A660" s="26" t="str">
        <f t="shared" si="51"/>
        <v>Co-10.4Ni-30.3Ta</v>
      </c>
      <c r="B660" s="60" t="s">
        <v>1481</v>
      </c>
      <c r="C660" s="60" t="s">
        <v>3223</v>
      </c>
      <c r="D660" s="65" t="s">
        <v>1177</v>
      </c>
      <c r="E660" s="44" t="s">
        <v>1166</v>
      </c>
      <c r="F660" s="44">
        <v>701</v>
      </c>
      <c r="G660" s="54">
        <f t="shared" si="52"/>
        <v>59.3</v>
      </c>
      <c r="H660" s="54">
        <v>10.4</v>
      </c>
      <c r="I660" s="54"/>
      <c r="J660" s="54"/>
      <c r="K660" s="54"/>
      <c r="L660" s="54"/>
      <c r="M660" s="54">
        <v>30.3</v>
      </c>
      <c r="N660" s="54"/>
      <c r="O660" s="54"/>
      <c r="P660" s="54"/>
      <c r="Q660" s="50"/>
      <c r="R660" s="50"/>
      <c r="S660" s="50"/>
      <c r="T660" s="54"/>
      <c r="U660" s="54"/>
      <c r="V660" s="54"/>
      <c r="W660" s="54"/>
      <c r="X660" s="54"/>
      <c r="Y660" s="54"/>
      <c r="Z660" s="54"/>
      <c r="AA660" s="54"/>
      <c r="AB660" s="54"/>
      <c r="AC660" s="54"/>
      <c r="AD660" s="54"/>
      <c r="AE660" s="54"/>
      <c r="AF660" s="44">
        <f t="shared" si="55"/>
        <v>11.249081999999998</v>
      </c>
      <c r="AI660" s="46" t="s">
        <v>1</v>
      </c>
      <c r="AJ660" s="46" t="str">
        <f>IF(I660&lt;&gt;"","-" &amp;TEXT([1]comp!$I660,"0.#") &amp;TEXT(I$1,0),"")</f>
        <v/>
      </c>
      <c r="AK660" s="46" t="str">
        <f>IF(K660&lt;&gt;"","-" &amp;TEXT(comp[[#This Row],[W]],"0.#") &amp;TEXT(K$1,0),"")</f>
        <v/>
      </c>
      <c r="AL660" s="46" t="str">
        <f>IF(H660&lt;&gt;"","-" &amp;TEXT(comp[[#This Row],[Ni]],"0.#") &amp;TEXT(H$1,0),"")</f>
        <v>-10.4Ni</v>
      </c>
      <c r="AM660" s="46" t="str">
        <f>IF(J660&lt;&gt;"","-" &amp;TEXT(comp[[#This Row],[Cr]],"0.#") &amp;TEXT(J$1,0),"")</f>
        <v/>
      </c>
      <c r="AN660" s="46" t="str">
        <f>IF(M660&lt;&gt;"","-" &amp;TEXT(comp[[#This Row],[Ta]],"0.#") &amp;TEXT(M$1,0),"")</f>
        <v>-30.3Ta</v>
      </c>
      <c r="AO660" s="46" t="str">
        <f>IF(N660&lt;&gt;"","-" &amp;TEXT(comp[[#This Row],[Nb]],"0.#") &amp;TEXT(N$1,0),"")</f>
        <v/>
      </c>
      <c r="AP660" s="46" t="str">
        <f>IF(O660&lt;&gt;"","-" &amp;TEXT(comp[[#This Row],[V]],"0.#") &amp;TEXT(O$1,0),"")</f>
        <v/>
      </c>
      <c r="AQ660" s="46" t="str">
        <f>IF(L660&lt;&gt;"","-" &amp;TEXT(comp[[#This Row],[Ti]],"0.#") &amp;TEXT(L$1,0),"")</f>
        <v/>
      </c>
      <c r="AR660" s="46" t="str">
        <f>IF(P660&lt;&gt;"","-" &amp;TEXT(comp[[#This Row],[Mo]],"0.#") &amp;TEXT(P$1,0),"")</f>
        <v/>
      </c>
      <c r="AS660" s="46" t="str">
        <f>IF(Q660&lt;&gt;"","-" &amp;TEXT(comp[[#This Row],[C]],"0.##") &amp;TEXT(Q$1,0),"")</f>
        <v/>
      </c>
      <c r="AT660" s="46" t="str">
        <f>IF(R660&lt;&gt;"","-" &amp;TEXT(comp[[#This Row],[Zr]],"0.##") &amp;TEXT(R$1,0),"")</f>
        <v/>
      </c>
      <c r="AU660" s="46" t="str">
        <f>IF(S660&lt;&gt;"","-" &amp;TEXT(comp[[#This Row],[B]],"0.##") &amp;TEXT(S$1,0),"")</f>
        <v/>
      </c>
      <c r="AV660" s="46" t="str">
        <f>IF(T660&lt;&gt;"","-" &amp;TEXT(comp[[#This Row],[Ir]],"0.#") &amp;TEXT(T$1,0),"")</f>
        <v/>
      </c>
      <c r="AW660" s="46" t="str">
        <f>IF(U660&lt;&gt;"","-" &amp;TEXT(comp[[#This Row],[Re]],"0.#") &amp;TEXT(U$1,0),"")</f>
        <v/>
      </c>
      <c r="AX660" s="46" t="str">
        <f>IF(V660&lt;&gt;"","-" &amp;TEXT(comp[[#This Row],[Si]],"0.#") &amp;TEXT(V$1,0),"")</f>
        <v/>
      </c>
      <c r="AY660" s="46" t="str">
        <f>IF(W660&lt;&gt;"","-" &amp;TEXT(comp[[#This Row],[Fe]],"0.#") &amp;TEXT(W$1,0),"")</f>
        <v/>
      </c>
      <c r="AZ660" s="46" t="str">
        <f>IF(X660&lt;&gt;"","-" &amp;TEXT(comp[[#This Row],[Y]],"0.#") &amp;TEXT(X$1,0),"")</f>
        <v/>
      </c>
      <c r="BA660" s="46" t="str">
        <f>IF(Y660&lt;&gt;"","-" &amp;TEXT(comp[[#This Row],[Hf]],"0.#") &amp;TEXT(Y$1,0),"")</f>
        <v/>
      </c>
      <c r="BB660" s="46" t="str">
        <f>IF(Z660&lt;&gt;"","-" &amp;TEXT(comp[[#This Row],[Ge]],"0.#") &amp;TEXT(Z$1,0),"")</f>
        <v/>
      </c>
      <c r="BC660" s="46" t="str">
        <f>IF(AA660&lt;&gt;"","-" &amp;TEXT(comp[[#This Row],[Mn]],"0.#") &amp;TEXT(AA$1,0),"")</f>
        <v/>
      </c>
      <c r="BD660" s="46" t="str">
        <f>IF(AB660&lt;&gt;"","-" &amp;TEXT(comp[[#This Row],[Sc]],"0.#") &amp;TEXT(AB$1,0),"")</f>
        <v/>
      </c>
      <c r="BE660" s="46" t="str">
        <f>IF(AC660&lt;&gt;"","-" &amp;TEXT(comp[[#This Row],[Ru]],"0.#") &amp;TEXT(AC$1,0),"")</f>
        <v/>
      </c>
      <c r="BF660" s="46" t="str">
        <f>IF(AD660&lt;&gt;"","-" &amp;TEXT(comp[[#This Row],[Ce]],"0.#") &amp;TEXT(AD$1,0),"")</f>
        <v/>
      </c>
      <c r="BG660" s="46" t="str">
        <f>IF(AE660&lt;&gt;"","-" &amp;TEXT([1]comp!$AE660,"0.#") &amp;TEXT(AE$1,0),"")</f>
        <v/>
      </c>
      <c r="BH660" s="44" t="str">
        <f>[1]comp!$D660 &amp; [1]comp!$E660</f>
        <v>B9Zhou, C., Guo, C., Li, C. &amp; Du, Z. Investigation on the intermetallic compound Co 3 Ta and high-temperature phase equilibria in the Co–Ni–Ta system. Intermetallics 108, 1–18 (2019).</v>
      </c>
      <c r="BI660" s="63" t="str">
        <f t="shared" si="53"/>
        <v>Co-10.4Ni-30.3Ta</v>
      </c>
      <c r="BJ660" s="44" t="s">
        <v>2091</v>
      </c>
      <c r="BK660" t="str">
        <f t="shared" si="54"/>
        <v>-30.3Ta-10.4Ni</v>
      </c>
      <c r="BL660"/>
      <c r="BM660"/>
      <c r="BN660"/>
      <c r="BO660"/>
    </row>
    <row r="661" spans="1:67" s="44" customFormat="1" x14ac:dyDescent="0.3">
      <c r="A661" s="26" t="str">
        <f t="shared" si="51"/>
        <v>Co-18.6Ni-30.6Ta</v>
      </c>
      <c r="B661" s="60" t="s">
        <v>1481</v>
      </c>
      <c r="C661" s="60" t="s">
        <v>3224</v>
      </c>
      <c r="D661" s="65" t="s">
        <v>1178</v>
      </c>
      <c r="E661" s="44" t="s">
        <v>1166</v>
      </c>
      <c r="F661" s="44">
        <v>702</v>
      </c>
      <c r="G661" s="54">
        <f t="shared" si="52"/>
        <v>50.8</v>
      </c>
      <c r="H661" s="54">
        <v>18.600000000000001</v>
      </c>
      <c r="I661" s="54"/>
      <c r="J661" s="54"/>
      <c r="K661" s="54"/>
      <c r="L661" s="54"/>
      <c r="M661" s="54">
        <v>30.6</v>
      </c>
      <c r="N661" s="54"/>
      <c r="O661" s="54"/>
      <c r="P661" s="54"/>
      <c r="Q661" s="50"/>
      <c r="R661" s="50"/>
      <c r="S661" s="50"/>
      <c r="T661" s="54"/>
      <c r="U661" s="54"/>
      <c r="V661" s="54"/>
      <c r="W661" s="54"/>
      <c r="X661" s="54"/>
      <c r="Y661" s="54"/>
      <c r="Z661" s="54"/>
      <c r="AA661" s="54"/>
      <c r="AB661" s="54"/>
      <c r="AC661" s="54"/>
      <c r="AD661" s="54"/>
      <c r="AE661" s="54"/>
      <c r="AF661" s="44">
        <f t="shared" si="55"/>
        <v>11.272988</v>
      </c>
      <c r="AI661" s="46" t="s">
        <v>1</v>
      </c>
      <c r="AJ661" s="46" t="str">
        <f>IF(I661&lt;&gt;"","-" &amp;TEXT([1]comp!$I661,"0.#") &amp;TEXT(I$1,0),"")</f>
        <v/>
      </c>
      <c r="AK661" s="46" t="str">
        <f>IF(K661&lt;&gt;"","-" &amp;TEXT(comp[[#This Row],[W]],"0.#") &amp;TEXT(K$1,0),"")</f>
        <v/>
      </c>
      <c r="AL661" s="46" t="str">
        <f>IF(H661&lt;&gt;"","-" &amp;TEXT(comp[[#This Row],[Ni]],"0.#") &amp;TEXT(H$1,0),"")</f>
        <v>-18.6Ni</v>
      </c>
      <c r="AM661" s="46" t="str">
        <f>IF(J661&lt;&gt;"","-" &amp;TEXT(comp[[#This Row],[Cr]],"0.#") &amp;TEXT(J$1,0),"")</f>
        <v/>
      </c>
      <c r="AN661" s="46" t="str">
        <f>IF(M661&lt;&gt;"","-" &amp;TEXT(comp[[#This Row],[Ta]],"0.#") &amp;TEXT(M$1,0),"")</f>
        <v>-30.6Ta</v>
      </c>
      <c r="AO661" s="46" t="str">
        <f>IF(N661&lt;&gt;"","-" &amp;TEXT(comp[[#This Row],[Nb]],"0.#") &amp;TEXT(N$1,0),"")</f>
        <v/>
      </c>
      <c r="AP661" s="46" t="str">
        <f>IF(O661&lt;&gt;"","-" &amp;TEXT(comp[[#This Row],[V]],"0.#") &amp;TEXT(O$1,0),"")</f>
        <v/>
      </c>
      <c r="AQ661" s="46" t="str">
        <f>IF(L661&lt;&gt;"","-" &amp;TEXT(comp[[#This Row],[Ti]],"0.#") &amp;TEXT(L$1,0),"")</f>
        <v/>
      </c>
      <c r="AR661" s="46" t="str">
        <f>IF(P661&lt;&gt;"","-" &amp;TEXT(comp[[#This Row],[Mo]],"0.#") &amp;TEXT(P$1,0),"")</f>
        <v/>
      </c>
      <c r="AS661" s="46" t="str">
        <f>IF(Q661&lt;&gt;"","-" &amp;TEXT(comp[[#This Row],[C]],"0.##") &amp;TEXT(Q$1,0),"")</f>
        <v/>
      </c>
      <c r="AT661" s="46" t="str">
        <f>IF(R661&lt;&gt;"","-" &amp;TEXT(comp[[#This Row],[Zr]],"0.##") &amp;TEXT(R$1,0),"")</f>
        <v/>
      </c>
      <c r="AU661" s="46" t="str">
        <f>IF(S661&lt;&gt;"","-" &amp;TEXT(comp[[#This Row],[B]],"0.##") &amp;TEXT(S$1,0),"")</f>
        <v/>
      </c>
      <c r="AV661" s="46" t="str">
        <f>IF(T661&lt;&gt;"","-" &amp;TEXT(comp[[#This Row],[Ir]],"0.#") &amp;TEXT(T$1,0),"")</f>
        <v/>
      </c>
      <c r="AW661" s="46" t="str">
        <f>IF(U661&lt;&gt;"","-" &amp;TEXT(comp[[#This Row],[Re]],"0.#") &amp;TEXT(U$1,0),"")</f>
        <v/>
      </c>
      <c r="AX661" s="46" t="str">
        <f>IF(V661&lt;&gt;"","-" &amp;TEXT(comp[[#This Row],[Si]],"0.#") &amp;TEXT(V$1,0),"")</f>
        <v/>
      </c>
      <c r="AY661" s="46" t="str">
        <f>IF(W661&lt;&gt;"","-" &amp;TEXT(comp[[#This Row],[Fe]],"0.#") &amp;TEXT(W$1,0),"")</f>
        <v/>
      </c>
      <c r="AZ661" s="46" t="str">
        <f>IF(X661&lt;&gt;"","-" &amp;TEXT(comp[[#This Row],[Y]],"0.#") &amp;TEXT(X$1,0),"")</f>
        <v/>
      </c>
      <c r="BA661" s="46" t="str">
        <f>IF(Y661&lt;&gt;"","-" &amp;TEXT(comp[[#This Row],[Hf]],"0.#") &amp;TEXT(Y$1,0),"")</f>
        <v/>
      </c>
      <c r="BB661" s="46" t="str">
        <f>IF(Z661&lt;&gt;"","-" &amp;TEXT(comp[[#This Row],[Ge]],"0.#") &amp;TEXT(Z$1,0),"")</f>
        <v/>
      </c>
      <c r="BC661" s="46" t="str">
        <f>IF(AA661&lt;&gt;"","-" &amp;TEXT(comp[[#This Row],[Mn]],"0.#") &amp;TEXT(AA$1,0),"")</f>
        <v/>
      </c>
      <c r="BD661" s="46" t="str">
        <f>IF(AB661&lt;&gt;"","-" &amp;TEXT(comp[[#This Row],[Sc]],"0.#") &amp;TEXT(AB$1,0),"")</f>
        <v/>
      </c>
      <c r="BE661" s="46" t="str">
        <f>IF(AC661&lt;&gt;"","-" &amp;TEXT(comp[[#This Row],[Ru]],"0.#") &amp;TEXT(AC$1,0),"")</f>
        <v/>
      </c>
      <c r="BF661" s="46" t="str">
        <f>IF(AD661&lt;&gt;"","-" &amp;TEXT(comp[[#This Row],[Ce]],"0.#") &amp;TEXT(AD$1,0),"")</f>
        <v/>
      </c>
      <c r="BG661" s="46" t="str">
        <f>IF(AE661&lt;&gt;"","-" &amp;TEXT([1]comp!$AE661,"0.#") &amp;TEXT(AE$1,0),"")</f>
        <v/>
      </c>
      <c r="BH661" s="44" t="str">
        <f>[1]comp!$D661 &amp; [1]comp!$E661</f>
        <v>B10Zhou, C., Guo, C., Li, C. &amp; Du, Z. Investigation on the intermetallic compound Co 3 Ta and high-temperature phase equilibria in the Co–Ni–Ta system. Intermetallics 108, 1–18 (2019).</v>
      </c>
      <c r="BI661" s="63" t="str">
        <f t="shared" si="53"/>
        <v>Co-18.6Ni-30.6Ta</v>
      </c>
      <c r="BJ661" s="44" t="s">
        <v>2092</v>
      </c>
      <c r="BK661" t="str">
        <f t="shared" si="54"/>
        <v>-30.6Ta-18.6Ni</v>
      </c>
      <c r="BL661"/>
      <c r="BM661"/>
      <c r="BN661"/>
      <c r="BO661"/>
    </row>
    <row r="662" spans="1:67" s="44" customFormat="1" x14ac:dyDescent="0.3">
      <c r="A662" s="26" t="str">
        <f t="shared" si="51"/>
        <v>Co-26.8Ni-29.2Ta</v>
      </c>
      <c r="B662" s="60" t="s">
        <v>1481</v>
      </c>
      <c r="C662" s="60" t="s">
        <v>3225</v>
      </c>
      <c r="D662" s="65" t="s">
        <v>1179</v>
      </c>
      <c r="E662" s="44" t="s">
        <v>1166</v>
      </c>
      <c r="F662" s="44">
        <v>703</v>
      </c>
      <c r="G662" s="54">
        <f t="shared" si="52"/>
        <v>43.980000000000004</v>
      </c>
      <c r="H662" s="54">
        <v>26.8</v>
      </c>
      <c r="I662" s="54"/>
      <c r="J662" s="54"/>
      <c r="K662" s="54"/>
      <c r="L662" s="54"/>
      <c r="M662" s="54">
        <v>29.22</v>
      </c>
      <c r="N662" s="54"/>
      <c r="O662" s="54"/>
      <c r="P662" s="54"/>
      <c r="Q662" s="50"/>
      <c r="R662" s="50"/>
      <c r="S662" s="50"/>
      <c r="T662" s="54"/>
      <c r="U662" s="54"/>
      <c r="V662" s="54"/>
      <c r="W662" s="54"/>
      <c r="X662" s="54"/>
      <c r="Y662" s="54"/>
      <c r="Z662" s="54"/>
      <c r="AA662" s="54"/>
      <c r="AB662" s="54"/>
      <c r="AC662" s="54"/>
      <c r="AD662" s="54"/>
      <c r="AE662" s="54"/>
      <c r="AF662" s="44">
        <f t="shared" si="55"/>
        <v>11.166694</v>
      </c>
      <c r="AI662" s="46" t="s">
        <v>1</v>
      </c>
      <c r="AJ662" s="46" t="str">
        <f>IF(I662&lt;&gt;"","-" &amp;TEXT([1]comp!$I662,"0.#") &amp;TEXT(I$1,0),"")</f>
        <v/>
      </c>
      <c r="AK662" s="46" t="str">
        <f>IF(K662&lt;&gt;"","-" &amp;TEXT(comp[[#This Row],[W]],"0.#") &amp;TEXT(K$1,0),"")</f>
        <v/>
      </c>
      <c r="AL662" s="46" t="str">
        <f>IF(H662&lt;&gt;"","-" &amp;TEXT(comp[[#This Row],[Ni]],"0.#") &amp;TEXT(H$1,0),"")</f>
        <v>-26.8Ni</v>
      </c>
      <c r="AM662" s="46" t="str">
        <f>IF(J662&lt;&gt;"","-" &amp;TEXT(comp[[#This Row],[Cr]],"0.#") &amp;TEXT(J$1,0),"")</f>
        <v/>
      </c>
      <c r="AN662" s="46" t="str">
        <f>IF(M662&lt;&gt;"","-" &amp;TEXT(comp[[#This Row],[Ta]],"0.#") &amp;TEXT(M$1,0),"")</f>
        <v>-29.2Ta</v>
      </c>
      <c r="AO662" s="46" t="str">
        <f>IF(N662&lt;&gt;"","-" &amp;TEXT(comp[[#This Row],[Nb]],"0.#") &amp;TEXT(N$1,0),"")</f>
        <v/>
      </c>
      <c r="AP662" s="46" t="str">
        <f>IF(O662&lt;&gt;"","-" &amp;TEXT(comp[[#This Row],[V]],"0.#") &amp;TEXT(O$1,0),"")</f>
        <v/>
      </c>
      <c r="AQ662" s="46" t="str">
        <f>IF(L662&lt;&gt;"","-" &amp;TEXT(comp[[#This Row],[Ti]],"0.#") &amp;TEXT(L$1,0),"")</f>
        <v/>
      </c>
      <c r="AR662" s="46" t="str">
        <f>IF(P662&lt;&gt;"","-" &amp;TEXT(comp[[#This Row],[Mo]],"0.#") &amp;TEXT(P$1,0),"")</f>
        <v/>
      </c>
      <c r="AS662" s="46" t="str">
        <f>IF(Q662&lt;&gt;"","-" &amp;TEXT(comp[[#This Row],[C]],"0.##") &amp;TEXT(Q$1,0),"")</f>
        <v/>
      </c>
      <c r="AT662" s="46" t="str">
        <f>IF(R662&lt;&gt;"","-" &amp;TEXT(comp[[#This Row],[Zr]],"0.##") &amp;TEXT(R$1,0),"")</f>
        <v/>
      </c>
      <c r="AU662" s="46" t="str">
        <f>IF(S662&lt;&gt;"","-" &amp;TEXT(comp[[#This Row],[B]],"0.##") &amp;TEXT(S$1,0),"")</f>
        <v/>
      </c>
      <c r="AV662" s="46" t="str">
        <f>IF(T662&lt;&gt;"","-" &amp;TEXT(comp[[#This Row],[Ir]],"0.#") &amp;TEXT(T$1,0),"")</f>
        <v/>
      </c>
      <c r="AW662" s="46" t="str">
        <f>IF(U662&lt;&gt;"","-" &amp;TEXT(comp[[#This Row],[Re]],"0.#") &amp;TEXT(U$1,0),"")</f>
        <v/>
      </c>
      <c r="AX662" s="46" t="str">
        <f>IF(V662&lt;&gt;"","-" &amp;TEXT(comp[[#This Row],[Si]],"0.#") &amp;TEXT(V$1,0),"")</f>
        <v/>
      </c>
      <c r="AY662" s="46" t="str">
        <f>IF(W662&lt;&gt;"","-" &amp;TEXT(comp[[#This Row],[Fe]],"0.#") &amp;TEXT(W$1,0),"")</f>
        <v/>
      </c>
      <c r="AZ662" s="46" t="str">
        <f>IF(X662&lt;&gt;"","-" &amp;TEXT(comp[[#This Row],[Y]],"0.#") &amp;TEXT(X$1,0),"")</f>
        <v/>
      </c>
      <c r="BA662" s="46" t="str">
        <f>IF(Y662&lt;&gt;"","-" &amp;TEXT(comp[[#This Row],[Hf]],"0.#") &amp;TEXT(Y$1,0),"")</f>
        <v/>
      </c>
      <c r="BB662" s="46" t="str">
        <f>IF(Z662&lt;&gt;"","-" &amp;TEXT(comp[[#This Row],[Ge]],"0.#") &amp;TEXT(Z$1,0),"")</f>
        <v/>
      </c>
      <c r="BC662" s="46" t="str">
        <f>IF(AA662&lt;&gt;"","-" &amp;TEXT(comp[[#This Row],[Mn]],"0.#") &amp;TEXT(AA$1,0),"")</f>
        <v/>
      </c>
      <c r="BD662" s="46" t="str">
        <f>IF(AB662&lt;&gt;"","-" &amp;TEXT(comp[[#This Row],[Sc]],"0.#") &amp;TEXT(AB$1,0),"")</f>
        <v/>
      </c>
      <c r="BE662" s="46" t="str">
        <f>IF(AC662&lt;&gt;"","-" &amp;TEXT(comp[[#This Row],[Ru]],"0.#") &amp;TEXT(AC$1,0),"")</f>
        <v/>
      </c>
      <c r="BF662" s="46" t="str">
        <f>IF(AD662&lt;&gt;"","-" &amp;TEXT(comp[[#This Row],[Ce]],"0.#") &amp;TEXT(AD$1,0),"")</f>
        <v/>
      </c>
      <c r="BG662" s="46" t="str">
        <f>IF(AE662&lt;&gt;"","-" &amp;TEXT([1]comp!$AE662,"0.#") &amp;TEXT(AE$1,0),"")</f>
        <v/>
      </c>
      <c r="BH662" s="44" t="str">
        <f>[1]comp!$D662 &amp; [1]comp!$E662</f>
        <v>B11Zhou, C., Guo, C., Li, C. &amp; Du, Z. Investigation on the intermetallic compound Co 3 Ta and high-temperature phase equilibria in the Co–Ni–Ta system. Intermetallics 108, 1–18 (2019).</v>
      </c>
      <c r="BI662" s="63" t="str">
        <f t="shared" si="53"/>
        <v>Co-26.8Ni-29.2Ta</v>
      </c>
      <c r="BJ662" s="44" t="s">
        <v>2093</v>
      </c>
      <c r="BK662" t="str">
        <f t="shared" si="54"/>
        <v>-29.2Ta-26.8Ni</v>
      </c>
      <c r="BL662"/>
      <c r="BM662"/>
      <c r="BN662"/>
      <c r="BO662"/>
    </row>
    <row r="663" spans="1:67" s="28" customFormat="1" x14ac:dyDescent="0.3">
      <c r="A663" s="26" t="str">
        <f t="shared" si="51"/>
        <v>Co-3.1Ni-29.9Ta</v>
      </c>
      <c r="B663" s="60" t="s">
        <v>1481</v>
      </c>
      <c r="C663" s="60" t="s">
        <v>3226</v>
      </c>
      <c r="D663" s="65" t="s">
        <v>1180</v>
      </c>
      <c r="E663" s="44" t="s">
        <v>1166</v>
      </c>
      <c r="F663" s="44">
        <v>704</v>
      </c>
      <c r="G663" s="54">
        <f t="shared" si="52"/>
        <v>66.990000000000009</v>
      </c>
      <c r="H663" s="54">
        <v>3.11</v>
      </c>
      <c r="I663" s="54"/>
      <c r="J663" s="54"/>
      <c r="K663" s="54"/>
      <c r="L663" s="54"/>
      <c r="M663" s="54">
        <v>29.9</v>
      </c>
      <c r="N663" s="54"/>
      <c r="O663" s="54"/>
      <c r="P663" s="54"/>
      <c r="Q663" s="50"/>
      <c r="R663" s="50"/>
      <c r="S663" s="50"/>
      <c r="T663" s="54"/>
      <c r="U663" s="54"/>
      <c r="V663" s="54"/>
      <c r="W663" s="54"/>
      <c r="X663" s="54"/>
      <c r="Y663" s="54"/>
      <c r="Z663" s="54"/>
      <c r="AA663" s="54"/>
      <c r="AB663" s="54"/>
      <c r="AC663" s="54"/>
      <c r="AD663" s="54"/>
      <c r="AE663" s="54"/>
      <c r="AF663" s="44">
        <f t="shared" si="55"/>
        <v>11.217498800000001</v>
      </c>
      <c r="AG663" s="44"/>
      <c r="AH663" s="44"/>
      <c r="AI663" s="46" t="s">
        <v>1</v>
      </c>
      <c r="AJ663" s="46" t="str">
        <f>IF(I663&lt;&gt;"","-" &amp;TEXT([1]comp!$I663,"0.#") &amp;TEXT(I$1,0),"")</f>
        <v/>
      </c>
      <c r="AK663" s="46" t="str">
        <f>IF(K663&lt;&gt;"","-" &amp;TEXT(comp[[#This Row],[W]],"0.#") &amp;TEXT(K$1,0),"")</f>
        <v/>
      </c>
      <c r="AL663" s="46" t="str">
        <f>IF(H663&lt;&gt;"","-" &amp;TEXT(comp[[#This Row],[Ni]],"0.#") &amp;TEXT(H$1,0),"")</f>
        <v>-3.1Ni</v>
      </c>
      <c r="AM663" s="46" t="str">
        <f>IF(J663&lt;&gt;"","-" &amp;TEXT(comp[[#This Row],[Cr]],"0.#") &amp;TEXT(J$1,0),"")</f>
        <v/>
      </c>
      <c r="AN663" s="46" t="str">
        <f>IF(M663&lt;&gt;"","-" &amp;TEXT(comp[[#This Row],[Ta]],"0.#") &amp;TEXT(M$1,0),"")</f>
        <v>-29.9Ta</v>
      </c>
      <c r="AO663" s="46" t="str">
        <f>IF(N663&lt;&gt;"","-" &amp;TEXT(comp[[#This Row],[Nb]],"0.#") &amp;TEXT(N$1,0),"")</f>
        <v/>
      </c>
      <c r="AP663" s="46" t="str">
        <f>IF(O663&lt;&gt;"","-" &amp;TEXT(comp[[#This Row],[V]],"0.#") &amp;TEXT(O$1,0),"")</f>
        <v/>
      </c>
      <c r="AQ663" s="46" t="str">
        <f>IF(L663&lt;&gt;"","-" &amp;TEXT(comp[[#This Row],[Ti]],"0.#") &amp;TEXT(L$1,0),"")</f>
        <v/>
      </c>
      <c r="AR663" s="46" t="str">
        <f>IF(P663&lt;&gt;"","-" &amp;TEXT(comp[[#This Row],[Mo]],"0.#") &amp;TEXT(P$1,0),"")</f>
        <v/>
      </c>
      <c r="AS663" s="46" t="str">
        <f>IF(Q663&lt;&gt;"","-" &amp;TEXT(comp[[#This Row],[C]],"0.##") &amp;TEXT(Q$1,0),"")</f>
        <v/>
      </c>
      <c r="AT663" s="46" t="str">
        <f>IF(R663&lt;&gt;"","-" &amp;TEXT(comp[[#This Row],[Zr]],"0.##") &amp;TEXT(R$1,0),"")</f>
        <v/>
      </c>
      <c r="AU663" s="46" t="str">
        <f>IF(S663&lt;&gt;"","-" &amp;TEXT(comp[[#This Row],[B]],"0.##") &amp;TEXT(S$1,0),"")</f>
        <v/>
      </c>
      <c r="AV663" s="46" t="str">
        <f>IF(T663&lt;&gt;"","-" &amp;TEXT(comp[[#This Row],[Ir]],"0.#") &amp;TEXT(T$1,0),"")</f>
        <v/>
      </c>
      <c r="AW663" s="46" t="str">
        <f>IF(U663&lt;&gt;"","-" &amp;TEXT(comp[[#This Row],[Re]],"0.#") &amp;TEXT(U$1,0),"")</f>
        <v/>
      </c>
      <c r="AX663" s="46" t="str">
        <f>IF(V663&lt;&gt;"","-" &amp;TEXT(comp[[#This Row],[Si]],"0.#") &amp;TEXT(V$1,0),"")</f>
        <v/>
      </c>
      <c r="AY663" s="46" t="str">
        <f>IF(W663&lt;&gt;"","-" &amp;TEXT(comp[[#This Row],[Fe]],"0.#") &amp;TEXT(W$1,0),"")</f>
        <v/>
      </c>
      <c r="AZ663" s="46" t="str">
        <f>IF(X663&lt;&gt;"","-" &amp;TEXT(comp[[#This Row],[Y]],"0.#") &amp;TEXT(X$1,0),"")</f>
        <v/>
      </c>
      <c r="BA663" s="46" t="str">
        <f>IF(Y663&lt;&gt;"","-" &amp;TEXT(comp[[#This Row],[Hf]],"0.#") &amp;TEXT(Y$1,0),"")</f>
        <v/>
      </c>
      <c r="BB663" s="46" t="str">
        <f>IF(Z663&lt;&gt;"","-" &amp;TEXT(comp[[#This Row],[Ge]],"0.#") &amp;TEXT(Z$1,0),"")</f>
        <v/>
      </c>
      <c r="BC663" s="46" t="str">
        <f>IF(AA663&lt;&gt;"","-" &amp;TEXT(comp[[#This Row],[Mn]],"0.#") &amp;TEXT(AA$1,0),"")</f>
        <v/>
      </c>
      <c r="BD663" s="46" t="str">
        <f>IF(AB663&lt;&gt;"","-" &amp;TEXT(comp[[#This Row],[Sc]],"0.#") &amp;TEXT(AB$1,0),"")</f>
        <v/>
      </c>
      <c r="BE663" s="46" t="str">
        <f>IF(AC663&lt;&gt;"","-" &amp;TEXT(comp[[#This Row],[Ru]],"0.#") &amp;TEXT(AC$1,0),"")</f>
        <v/>
      </c>
      <c r="BF663" s="46" t="str">
        <f>IF(AD663&lt;&gt;"","-" &amp;TEXT(comp[[#This Row],[Ce]],"0.#") &amp;TEXT(AD$1,0),"")</f>
        <v/>
      </c>
      <c r="BG663" s="46" t="str">
        <f>IF(AE663&lt;&gt;"","-" &amp;TEXT([1]comp!$AE663,"0.#") &amp;TEXT(AE$1,0),"")</f>
        <v/>
      </c>
      <c r="BH663" s="44" t="str">
        <f>[1]comp!$D663 &amp; [1]comp!$E663</f>
        <v>B12Zhou, C., Guo, C., Li, C. &amp; Du, Z. Investigation on the intermetallic compound Co 3 Ta and high-temperature phase equilibria in the Co–Ni–Ta system. Intermetallics 108, 1–18 (2019).</v>
      </c>
      <c r="BI663" s="63" t="str">
        <f t="shared" si="53"/>
        <v>Co-3.1Ni-29.9Ta</v>
      </c>
      <c r="BJ663" s="44" t="s">
        <v>2094</v>
      </c>
      <c r="BK663" t="str">
        <f t="shared" si="54"/>
        <v>-29.9Ta-3.1Ni</v>
      </c>
      <c r="BL663"/>
      <c r="BM663"/>
      <c r="BN663"/>
      <c r="BO663"/>
    </row>
    <row r="664" spans="1:67" s="28" customFormat="1" x14ac:dyDescent="0.3">
      <c r="A664" s="26" t="str">
        <f t="shared" si="51"/>
        <v>Co-36.7Ni-29.8Ta</v>
      </c>
      <c r="B664" s="60" t="s">
        <v>1481</v>
      </c>
      <c r="C664" s="60" t="s">
        <v>3227</v>
      </c>
      <c r="D664" s="65" t="s">
        <v>1181</v>
      </c>
      <c r="E664" s="44" t="s">
        <v>1166</v>
      </c>
      <c r="F664" s="44">
        <v>705</v>
      </c>
      <c r="G664" s="54">
        <f t="shared" si="52"/>
        <v>33.5</v>
      </c>
      <c r="H664" s="54">
        <v>36.700000000000003</v>
      </c>
      <c r="I664" s="54"/>
      <c r="J664" s="54"/>
      <c r="K664" s="54"/>
      <c r="L664" s="54"/>
      <c r="M664" s="54">
        <v>29.8</v>
      </c>
      <c r="N664" s="54"/>
      <c r="O664" s="54"/>
      <c r="P664" s="54"/>
      <c r="Q664" s="50"/>
      <c r="R664" s="50"/>
      <c r="S664" s="50"/>
      <c r="T664" s="54"/>
      <c r="U664" s="54"/>
      <c r="V664" s="54"/>
      <c r="W664" s="54"/>
      <c r="X664" s="54"/>
      <c r="Y664" s="54"/>
      <c r="Z664" s="54"/>
      <c r="AA664" s="54"/>
      <c r="AB664" s="54"/>
      <c r="AC664" s="54"/>
      <c r="AD664" s="54"/>
      <c r="AE664" s="54"/>
      <c r="AF664" s="44">
        <f t="shared" si="55"/>
        <v>11.212436</v>
      </c>
      <c r="AG664" s="44"/>
      <c r="AH664" s="44"/>
      <c r="AI664" s="46" t="s">
        <v>1</v>
      </c>
      <c r="AJ664" s="46" t="str">
        <f>IF(I664&lt;&gt;"","-" &amp;TEXT([1]comp!$I664,"0.#") &amp;TEXT(I$1,0),"")</f>
        <v/>
      </c>
      <c r="AK664" s="46" t="str">
        <f>IF(K664&lt;&gt;"","-" &amp;TEXT(comp[[#This Row],[W]],"0.#") &amp;TEXT(K$1,0),"")</f>
        <v/>
      </c>
      <c r="AL664" s="46" t="str">
        <f>IF(H664&lt;&gt;"","-" &amp;TEXT(comp[[#This Row],[Ni]],"0.#") &amp;TEXT(H$1,0),"")</f>
        <v>-36.7Ni</v>
      </c>
      <c r="AM664" s="46" t="str">
        <f>IF(J664&lt;&gt;"","-" &amp;TEXT(comp[[#This Row],[Cr]],"0.#") &amp;TEXT(J$1,0),"")</f>
        <v/>
      </c>
      <c r="AN664" s="46" t="str">
        <f>IF(M664&lt;&gt;"","-" &amp;TEXT(comp[[#This Row],[Ta]],"0.#") &amp;TEXT(M$1,0),"")</f>
        <v>-29.8Ta</v>
      </c>
      <c r="AO664" s="46" t="str">
        <f>IF(N664&lt;&gt;"","-" &amp;TEXT(comp[[#This Row],[Nb]],"0.#") &amp;TEXT(N$1,0),"")</f>
        <v/>
      </c>
      <c r="AP664" s="46" t="str">
        <f>IF(O664&lt;&gt;"","-" &amp;TEXT(comp[[#This Row],[V]],"0.#") &amp;TEXT(O$1,0),"")</f>
        <v/>
      </c>
      <c r="AQ664" s="46" t="str">
        <f>IF(L664&lt;&gt;"","-" &amp;TEXT(comp[[#This Row],[Ti]],"0.#") &amp;TEXT(L$1,0),"")</f>
        <v/>
      </c>
      <c r="AR664" s="46" t="str">
        <f>IF(P664&lt;&gt;"","-" &amp;TEXT(comp[[#This Row],[Mo]],"0.#") &amp;TEXT(P$1,0),"")</f>
        <v/>
      </c>
      <c r="AS664" s="46" t="str">
        <f>IF(Q664&lt;&gt;"","-" &amp;TEXT(comp[[#This Row],[C]],"0.##") &amp;TEXT(Q$1,0),"")</f>
        <v/>
      </c>
      <c r="AT664" s="46" t="str">
        <f>IF(R664&lt;&gt;"","-" &amp;TEXT(comp[[#This Row],[Zr]],"0.##") &amp;TEXT(R$1,0),"")</f>
        <v/>
      </c>
      <c r="AU664" s="46" t="str">
        <f>IF(S664&lt;&gt;"","-" &amp;TEXT(comp[[#This Row],[B]],"0.##") &amp;TEXT(S$1,0),"")</f>
        <v/>
      </c>
      <c r="AV664" s="46" t="str">
        <f>IF(T664&lt;&gt;"","-" &amp;TEXT(comp[[#This Row],[Ir]],"0.#") &amp;TEXT(T$1,0),"")</f>
        <v/>
      </c>
      <c r="AW664" s="46" t="str">
        <f>IF(U664&lt;&gt;"","-" &amp;TEXT(comp[[#This Row],[Re]],"0.#") &amp;TEXT(U$1,0),"")</f>
        <v/>
      </c>
      <c r="AX664" s="46" t="str">
        <f>IF(V664&lt;&gt;"","-" &amp;TEXT(comp[[#This Row],[Si]],"0.#") &amp;TEXT(V$1,0),"")</f>
        <v/>
      </c>
      <c r="AY664" s="46" t="str">
        <f>IF(W664&lt;&gt;"","-" &amp;TEXT(comp[[#This Row],[Fe]],"0.#") &amp;TEXT(W$1,0),"")</f>
        <v/>
      </c>
      <c r="AZ664" s="46" t="str">
        <f>IF(X664&lt;&gt;"","-" &amp;TEXT(comp[[#This Row],[Y]],"0.#") &amp;TEXT(X$1,0),"")</f>
        <v/>
      </c>
      <c r="BA664" s="46" t="str">
        <f>IF(Y664&lt;&gt;"","-" &amp;TEXT(comp[[#This Row],[Hf]],"0.#") &amp;TEXT(Y$1,0),"")</f>
        <v/>
      </c>
      <c r="BB664" s="46" t="str">
        <f>IF(Z664&lt;&gt;"","-" &amp;TEXT(comp[[#This Row],[Ge]],"0.#") &amp;TEXT(Z$1,0),"")</f>
        <v/>
      </c>
      <c r="BC664" s="46" t="str">
        <f>IF(AA664&lt;&gt;"","-" &amp;TEXT(comp[[#This Row],[Mn]],"0.#") &amp;TEXT(AA$1,0),"")</f>
        <v/>
      </c>
      <c r="BD664" s="46" t="str">
        <f>IF(AB664&lt;&gt;"","-" &amp;TEXT(comp[[#This Row],[Sc]],"0.#") &amp;TEXT(AB$1,0),"")</f>
        <v/>
      </c>
      <c r="BE664" s="46" t="str">
        <f>IF(AC664&lt;&gt;"","-" &amp;TEXT(comp[[#This Row],[Ru]],"0.#") &amp;TEXT(AC$1,0),"")</f>
        <v/>
      </c>
      <c r="BF664" s="46" t="str">
        <f>IF(AD664&lt;&gt;"","-" &amp;TEXT(comp[[#This Row],[Ce]],"0.#") &amp;TEXT(AD$1,0),"")</f>
        <v/>
      </c>
      <c r="BG664" s="46" t="str">
        <f>IF(AE664&lt;&gt;"","-" &amp;TEXT([1]comp!$AE664,"0.#") &amp;TEXT(AE$1,0),"")</f>
        <v/>
      </c>
      <c r="BH664" s="44" t="str">
        <f>[1]comp!$D664 &amp; [1]comp!$E664</f>
        <v>B13Zhou, C., Guo, C., Li, C. &amp; Du, Z. Investigation on the intermetallic compound Co 3 Ta and high-temperature phase equilibria in the Co–Ni–Ta system. Intermetallics 108, 1–18 (2019).</v>
      </c>
      <c r="BI664" s="63" t="str">
        <f t="shared" si="53"/>
        <v>Co-36.7Ni-29.8Ta</v>
      </c>
      <c r="BJ664" s="44" t="s">
        <v>2095</v>
      </c>
      <c r="BK664" t="str">
        <f t="shared" si="54"/>
        <v>-29.8Ta-36.7Ni</v>
      </c>
      <c r="BL664"/>
      <c r="BM664"/>
      <c r="BN664"/>
      <c r="BO664"/>
    </row>
    <row r="665" spans="1:67" s="28" customFormat="1" x14ac:dyDescent="0.3">
      <c r="A665" s="26" t="str">
        <f t="shared" si="51"/>
        <v>Co-40.6Ni-30.Ta</v>
      </c>
      <c r="B665" s="60" t="s">
        <v>1481</v>
      </c>
      <c r="C665" s="60" t="s">
        <v>3228</v>
      </c>
      <c r="D665" s="65" t="s">
        <v>1182</v>
      </c>
      <c r="E665" s="44" t="s">
        <v>1166</v>
      </c>
      <c r="F665" s="44">
        <v>706</v>
      </c>
      <c r="G665" s="54">
        <f t="shared" si="52"/>
        <v>29.400000000000006</v>
      </c>
      <c r="H665" s="54">
        <v>40.6</v>
      </c>
      <c r="I665" s="54"/>
      <c r="J665" s="54"/>
      <c r="K665" s="54"/>
      <c r="L665" s="54"/>
      <c r="M665" s="54">
        <v>30</v>
      </c>
      <c r="N665" s="54"/>
      <c r="O665" s="54"/>
      <c r="P665" s="54"/>
      <c r="Q665" s="50"/>
      <c r="R665" s="50"/>
      <c r="S665" s="50"/>
      <c r="T665" s="54"/>
      <c r="U665" s="54"/>
      <c r="V665" s="54"/>
      <c r="W665" s="54"/>
      <c r="X665" s="54"/>
      <c r="Y665" s="54"/>
      <c r="Z665" s="54"/>
      <c r="AA665" s="54"/>
      <c r="AB665" s="54"/>
      <c r="AC665" s="54"/>
      <c r="AD665" s="54"/>
      <c r="AE665" s="54"/>
      <c r="AF665" s="44">
        <f t="shared" si="55"/>
        <v>11.228248000000001</v>
      </c>
      <c r="AG665" s="44"/>
      <c r="AH665" s="44"/>
      <c r="AI665" s="46" t="s">
        <v>1</v>
      </c>
      <c r="AJ665" s="46" t="str">
        <f>IF(I665&lt;&gt;"","-" &amp;TEXT([1]comp!$I665,"0.#") &amp;TEXT(I$1,0),"")</f>
        <v/>
      </c>
      <c r="AK665" s="46" t="str">
        <f>IF(K665&lt;&gt;"","-" &amp;TEXT(comp[[#This Row],[W]],"0.#") &amp;TEXT(K$1,0),"")</f>
        <v/>
      </c>
      <c r="AL665" s="46" t="str">
        <f>IF(H665&lt;&gt;"","-" &amp;TEXT(comp[[#This Row],[Ni]],"0.#") &amp;TEXT(H$1,0),"")</f>
        <v>-40.6Ni</v>
      </c>
      <c r="AM665" s="46" t="str">
        <f>IF(J665&lt;&gt;"","-" &amp;TEXT(comp[[#This Row],[Cr]],"0.#") &amp;TEXT(J$1,0),"")</f>
        <v/>
      </c>
      <c r="AN665" s="46" t="str">
        <f>IF(M665&lt;&gt;"","-" &amp;TEXT(comp[[#This Row],[Ta]],"0.#") &amp;TEXT(M$1,0),"")</f>
        <v>-30.Ta</v>
      </c>
      <c r="AO665" s="46" t="str">
        <f>IF(N665&lt;&gt;"","-" &amp;TEXT(comp[[#This Row],[Nb]],"0.#") &amp;TEXT(N$1,0),"")</f>
        <v/>
      </c>
      <c r="AP665" s="46" t="str">
        <f>IF(O665&lt;&gt;"","-" &amp;TEXT(comp[[#This Row],[V]],"0.#") &amp;TEXT(O$1,0),"")</f>
        <v/>
      </c>
      <c r="AQ665" s="46" t="str">
        <f>IF(L665&lt;&gt;"","-" &amp;TEXT(comp[[#This Row],[Ti]],"0.#") &amp;TEXT(L$1,0),"")</f>
        <v/>
      </c>
      <c r="AR665" s="46" t="str">
        <f>IF(P665&lt;&gt;"","-" &amp;TEXT(comp[[#This Row],[Mo]],"0.#") &amp;TEXT(P$1,0),"")</f>
        <v/>
      </c>
      <c r="AS665" s="46" t="str">
        <f>IF(Q665&lt;&gt;"","-" &amp;TEXT(comp[[#This Row],[C]],"0.##") &amp;TEXT(Q$1,0),"")</f>
        <v/>
      </c>
      <c r="AT665" s="46" t="str">
        <f>IF(R665&lt;&gt;"","-" &amp;TEXT(comp[[#This Row],[Zr]],"0.##") &amp;TEXT(R$1,0),"")</f>
        <v/>
      </c>
      <c r="AU665" s="46" t="str">
        <f>IF(S665&lt;&gt;"","-" &amp;TEXT(comp[[#This Row],[B]],"0.##") &amp;TEXT(S$1,0),"")</f>
        <v/>
      </c>
      <c r="AV665" s="46" t="str">
        <f>IF(T665&lt;&gt;"","-" &amp;TEXT(comp[[#This Row],[Ir]],"0.#") &amp;TEXT(T$1,0),"")</f>
        <v/>
      </c>
      <c r="AW665" s="46" t="str">
        <f>IF(U665&lt;&gt;"","-" &amp;TEXT(comp[[#This Row],[Re]],"0.#") &amp;TEXT(U$1,0),"")</f>
        <v/>
      </c>
      <c r="AX665" s="46" t="str">
        <f>IF(V665&lt;&gt;"","-" &amp;TEXT(comp[[#This Row],[Si]],"0.#") &amp;TEXT(V$1,0),"")</f>
        <v/>
      </c>
      <c r="AY665" s="46" t="str">
        <f>IF(W665&lt;&gt;"","-" &amp;TEXT(comp[[#This Row],[Fe]],"0.#") &amp;TEXT(W$1,0),"")</f>
        <v/>
      </c>
      <c r="AZ665" s="46" t="str">
        <f>IF(X665&lt;&gt;"","-" &amp;TEXT(comp[[#This Row],[Y]],"0.#") &amp;TEXT(X$1,0),"")</f>
        <v/>
      </c>
      <c r="BA665" s="46" t="str">
        <f>IF(Y665&lt;&gt;"","-" &amp;TEXT(comp[[#This Row],[Hf]],"0.#") &amp;TEXT(Y$1,0),"")</f>
        <v/>
      </c>
      <c r="BB665" s="46" t="str">
        <f>IF(Z665&lt;&gt;"","-" &amp;TEXT(comp[[#This Row],[Ge]],"0.#") &amp;TEXT(Z$1,0),"")</f>
        <v/>
      </c>
      <c r="BC665" s="46" t="str">
        <f>IF(AA665&lt;&gt;"","-" &amp;TEXT(comp[[#This Row],[Mn]],"0.#") &amp;TEXT(AA$1,0),"")</f>
        <v/>
      </c>
      <c r="BD665" s="46" t="str">
        <f>IF(AB665&lt;&gt;"","-" &amp;TEXT(comp[[#This Row],[Sc]],"0.#") &amp;TEXT(AB$1,0),"")</f>
        <v/>
      </c>
      <c r="BE665" s="46" t="str">
        <f>IF(AC665&lt;&gt;"","-" &amp;TEXT(comp[[#This Row],[Ru]],"0.#") &amp;TEXT(AC$1,0),"")</f>
        <v/>
      </c>
      <c r="BF665" s="46" t="str">
        <f>IF(AD665&lt;&gt;"","-" &amp;TEXT(comp[[#This Row],[Ce]],"0.#") &amp;TEXT(AD$1,0),"")</f>
        <v/>
      </c>
      <c r="BG665" s="46" t="str">
        <f>IF(AE665&lt;&gt;"","-" &amp;TEXT([1]comp!$AE665,"0.#") &amp;TEXT(AE$1,0),"")</f>
        <v/>
      </c>
      <c r="BH665" s="44" t="str">
        <f>[1]comp!$D665 &amp; [1]comp!$E665</f>
        <v>B14Zhou, C., Guo, C., Li, C. &amp; Du, Z. Investigation on the intermetallic compound Co 3 Ta and high-temperature phase equilibria in the Co–Ni–Ta system. Intermetallics 108, 1–18 (2019).</v>
      </c>
      <c r="BI665" s="63" t="str">
        <f t="shared" si="53"/>
        <v>Co-40.6Ni-30.Ta</v>
      </c>
      <c r="BJ665" s="44" t="s">
        <v>2096</v>
      </c>
      <c r="BK665" t="str">
        <f t="shared" si="54"/>
        <v>-30.Ta-40.6Ni</v>
      </c>
      <c r="BL665"/>
      <c r="BM665"/>
      <c r="BN665"/>
      <c r="BO665"/>
    </row>
    <row r="666" spans="1:67" s="28" customFormat="1" x14ac:dyDescent="0.3">
      <c r="A666" s="26" t="str">
        <f t="shared" si="51"/>
        <v>Co-46.7Ni-29.2Ta</v>
      </c>
      <c r="B666" s="60" t="s">
        <v>1481</v>
      </c>
      <c r="C666" s="60" t="s">
        <v>3229</v>
      </c>
      <c r="D666" s="65" t="s">
        <v>1183</v>
      </c>
      <c r="E666" s="44" t="s">
        <v>1166</v>
      </c>
      <c r="F666" s="44">
        <v>707</v>
      </c>
      <c r="G666" s="54">
        <f t="shared" si="52"/>
        <v>24.099999999999994</v>
      </c>
      <c r="H666" s="54">
        <v>46.7</v>
      </c>
      <c r="I666" s="54"/>
      <c r="J666" s="54"/>
      <c r="K666" s="54"/>
      <c r="L666" s="54"/>
      <c r="M666" s="54">
        <v>29.2</v>
      </c>
      <c r="N666" s="54"/>
      <c r="O666" s="54"/>
      <c r="P666" s="54"/>
      <c r="Q666" s="50"/>
      <c r="R666" s="50"/>
      <c r="S666" s="50"/>
      <c r="T666" s="54"/>
      <c r="U666" s="54"/>
      <c r="V666" s="54"/>
      <c r="W666" s="54"/>
      <c r="X666" s="54"/>
      <c r="Y666" s="54"/>
      <c r="Z666" s="54"/>
      <c r="AA666" s="54"/>
      <c r="AB666" s="54"/>
      <c r="AC666" s="54"/>
      <c r="AD666" s="54"/>
      <c r="AE666" s="54"/>
      <c r="AF666" s="44">
        <f t="shared" si="55"/>
        <v>11.166736</v>
      </c>
      <c r="AG666" s="44"/>
      <c r="AH666" s="44"/>
      <c r="AI666" s="46" t="s">
        <v>1</v>
      </c>
      <c r="AJ666" s="46" t="str">
        <f>IF(I666&lt;&gt;"","-" &amp;TEXT([1]comp!$I666,"0.#") &amp;TEXT(I$1,0),"")</f>
        <v/>
      </c>
      <c r="AK666" s="46" t="str">
        <f>IF(K666&lt;&gt;"","-" &amp;TEXT(comp[[#This Row],[W]],"0.#") &amp;TEXT(K$1,0),"")</f>
        <v/>
      </c>
      <c r="AL666" s="46" t="str">
        <f>IF(H666&lt;&gt;"","-" &amp;TEXT(comp[[#This Row],[Ni]],"0.#") &amp;TEXT(H$1,0),"")</f>
        <v>-46.7Ni</v>
      </c>
      <c r="AM666" s="46" t="str">
        <f>IF(J666&lt;&gt;"","-" &amp;TEXT(comp[[#This Row],[Cr]],"0.#") &amp;TEXT(J$1,0),"")</f>
        <v/>
      </c>
      <c r="AN666" s="46" t="str">
        <f>IF(M666&lt;&gt;"","-" &amp;TEXT(comp[[#This Row],[Ta]],"0.#") &amp;TEXT(M$1,0),"")</f>
        <v>-29.2Ta</v>
      </c>
      <c r="AO666" s="46" t="str">
        <f>IF(N666&lt;&gt;"","-" &amp;TEXT(comp[[#This Row],[Nb]],"0.#") &amp;TEXT(N$1,0),"")</f>
        <v/>
      </c>
      <c r="AP666" s="46" t="str">
        <f>IF(O666&lt;&gt;"","-" &amp;TEXT(comp[[#This Row],[V]],"0.#") &amp;TEXT(O$1,0),"")</f>
        <v/>
      </c>
      <c r="AQ666" s="46" t="str">
        <f>IF(L666&lt;&gt;"","-" &amp;TEXT(comp[[#This Row],[Ti]],"0.#") &amp;TEXT(L$1,0),"")</f>
        <v/>
      </c>
      <c r="AR666" s="46" t="str">
        <f>IF(P666&lt;&gt;"","-" &amp;TEXT(comp[[#This Row],[Mo]],"0.#") &amp;TEXT(P$1,0),"")</f>
        <v/>
      </c>
      <c r="AS666" s="46" t="str">
        <f>IF(Q666&lt;&gt;"","-" &amp;TEXT(comp[[#This Row],[C]],"0.##") &amp;TEXT(Q$1,0),"")</f>
        <v/>
      </c>
      <c r="AT666" s="46" t="str">
        <f>IF(R666&lt;&gt;"","-" &amp;TEXT(comp[[#This Row],[Zr]],"0.##") &amp;TEXT(R$1,0),"")</f>
        <v/>
      </c>
      <c r="AU666" s="46" t="str">
        <f>IF(S666&lt;&gt;"","-" &amp;TEXT(comp[[#This Row],[B]],"0.##") &amp;TEXT(S$1,0),"")</f>
        <v/>
      </c>
      <c r="AV666" s="46" t="str">
        <f>IF(T666&lt;&gt;"","-" &amp;TEXT(comp[[#This Row],[Ir]],"0.#") &amp;TEXT(T$1,0),"")</f>
        <v/>
      </c>
      <c r="AW666" s="46" t="str">
        <f>IF(U666&lt;&gt;"","-" &amp;TEXT(comp[[#This Row],[Re]],"0.#") &amp;TEXT(U$1,0),"")</f>
        <v/>
      </c>
      <c r="AX666" s="46" t="str">
        <f>IF(V666&lt;&gt;"","-" &amp;TEXT(comp[[#This Row],[Si]],"0.#") &amp;TEXT(V$1,0),"")</f>
        <v/>
      </c>
      <c r="AY666" s="46" t="str">
        <f>IF(W666&lt;&gt;"","-" &amp;TEXT(comp[[#This Row],[Fe]],"0.#") &amp;TEXT(W$1,0),"")</f>
        <v/>
      </c>
      <c r="AZ666" s="46" t="str">
        <f>IF(X666&lt;&gt;"","-" &amp;TEXT(comp[[#This Row],[Y]],"0.#") &amp;TEXT(X$1,0),"")</f>
        <v/>
      </c>
      <c r="BA666" s="46" t="str">
        <f>IF(Y666&lt;&gt;"","-" &amp;TEXT(comp[[#This Row],[Hf]],"0.#") &amp;TEXT(Y$1,0),"")</f>
        <v/>
      </c>
      <c r="BB666" s="46" t="str">
        <f>IF(Z666&lt;&gt;"","-" &amp;TEXT(comp[[#This Row],[Ge]],"0.#") &amp;TEXT(Z$1,0),"")</f>
        <v/>
      </c>
      <c r="BC666" s="46" t="str">
        <f>IF(AA666&lt;&gt;"","-" &amp;TEXT(comp[[#This Row],[Mn]],"0.#") &amp;TEXT(AA$1,0),"")</f>
        <v/>
      </c>
      <c r="BD666" s="46" t="str">
        <f>IF(AB666&lt;&gt;"","-" &amp;TEXT(comp[[#This Row],[Sc]],"0.#") &amp;TEXT(AB$1,0),"")</f>
        <v/>
      </c>
      <c r="BE666" s="46" t="str">
        <f>IF(AC666&lt;&gt;"","-" &amp;TEXT(comp[[#This Row],[Ru]],"0.#") &amp;TEXT(AC$1,0),"")</f>
        <v/>
      </c>
      <c r="BF666" s="46" t="str">
        <f>IF(AD666&lt;&gt;"","-" &amp;TEXT(comp[[#This Row],[Ce]],"0.#") &amp;TEXT(AD$1,0),"")</f>
        <v/>
      </c>
      <c r="BG666" s="46" t="str">
        <f>IF(AE666&lt;&gt;"","-" &amp;TEXT([1]comp!$AE666,"0.#") &amp;TEXT(AE$1,0),"")</f>
        <v/>
      </c>
      <c r="BH666" s="44" t="str">
        <f>[1]comp!$D666 &amp; [1]comp!$E666</f>
        <v>B15Zhou, C., Guo, C., Li, C. &amp; Du, Z. Investigation on the intermetallic compound Co 3 Ta and high-temperature phase equilibria in the Co–Ni–Ta system. Intermetallics 108, 1–18 (2019).</v>
      </c>
      <c r="BI666" s="63" t="str">
        <f t="shared" si="53"/>
        <v>Co-46.7Ni-29.2Ta</v>
      </c>
      <c r="BJ666" s="44" t="s">
        <v>2097</v>
      </c>
      <c r="BK666" t="str">
        <f t="shared" si="54"/>
        <v>-29.2Ta-46.7Ni</v>
      </c>
      <c r="BL666"/>
      <c r="BM666"/>
      <c r="BN666"/>
      <c r="BO666"/>
    </row>
    <row r="667" spans="1:67" s="28" customFormat="1" x14ac:dyDescent="0.3">
      <c r="A667" s="26" t="str">
        <f t="shared" si="51"/>
        <v>Co-50.9Ni-30.1Ta</v>
      </c>
      <c r="B667" s="60" t="s">
        <v>1481</v>
      </c>
      <c r="C667" s="60" t="s">
        <v>3230</v>
      </c>
      <c r="D667" s="65" t="s">
        <v>1184</v>
      </c>
      <c r="E667" s="44" t="s">
        <v>1166</v>
      </c>
      <c r="F667" s="44">
        <v>708</v>
      </c>
      <c r="G667" s="54">
        <f t="shared" si="52"/>
        <v>19</v>
      </c>
      <c r="H667" s="54">
        <v>50.9</v>
      </c>
      <c r="I667" s="54"/>
      <c r="J667" s="54"/>
      <c r="K667" s="54"/>
      <c r="L667" s="54"/>
      <c r="M667" s="54">
        <v>30.1</v>
      </c>
      <c r="N667" s="54"/>
      <c r="O667" s="54"/>
      <c r="P667" s="54"/>
      <c r="Q667" s="50"/>
      <c r="R667" s="50"/>
      <c r="S667" s="50"/>
      <c r="T667" s="54"/>
      <c r="U667" s="54"/>
      <c r="V667" s="54"/>
      <c r="W667" s="54"/>
      <c r="X667" s="54"/>
      <c r="Y667" s="54"/>
      <c r="Z667" s="54"/>
      <c r="AA667" s="54"/>
      <c r="AB667" s="54"/>
      <c r="AC667" s="54"/>
      <c r="AD667" s="54"/>
      <c r="AE667" s="54"/>
      <c r="AF667" s="44">
        <f t="shared" si="55"/>
        <v>11.236822</v>
      </c>
      <c r="AG667" s="44"/>
      <c r="AH667" s="44"/>
      <c r="AI667" s="46" t="s">
        <v>1</v>
      </c>
      <c r="AJ667" s="46" t="str">
        <f>IF(I667&lt;&gt;"","-" &amp;TEXT([1]comp!$I667,"0.#") &amp;TEXT(I$1,0),"")</f>
        <v/>
      </c>
      <c r="AK667" s="46" t="str">
        <f>IF(K667&lt;&gt;"","-" &amp;TEXT(comp[[#This Row],[W]],"0.#") &amp;TEXT(K$1,0),"")</f>
        <v/>
      </c>
      <c r="AL667" s="46" t="str">
        <f>IF(H667&lt;&gt;"","-" &amp;TEXT(comp[[#This Row],[Ni]],"0.#") &amp;TEXT(H$1,0),"")</f>
        <v>-50.9Ni</v>
      </c>
      <c r="AM667" s="46" t="str">
        <f>IF(J667&lt;&gt;"","-" &amp;TEXT(comp[[#This Row],[Cr]],"0.#") &amp;TEXT(J$1,0),"")</f>
        <v/>
      </c>
      <c r="AN667" s="46" t="str">
        <f>IF(M667&lt;&gt;"","-" &amp;TEXT(comp[[#This Row],[Ta]],"0.#") &amp;TEXT(M$1,0),"")</f>
        <v>-30.1Ta</v>
      </c>
      <c r="AO667" s="46" t="str">
        <f>IF(N667&lt;&gt;"","-" &amp;TEXT(comp[[#This Row],[Nb]],"0.#") &amp;TEXT(N$1,0),"")</f>
        <v/>
      </c>
      <c r="AP667" s="46" t="str">
        <f>IF(O667&lt;&gt;"","-" &amp;TEXT(comp[[#This Row],[V]],"0.#") &amp;TEXT(O$1,0),"")</f>
        <v/>
      </c>
      <c r="AQ667" s="46" t="str">
        <f>IF(L667&lt;&gt;"","-" &amp;TEXT(comp[[#This Row],[Ti]],"0.#") &amp;TEXT(L$1,0),"")</f>
        <v/>
      </c>
      <c r="AR667" s="46" t="str">
        <f>IF(P667&lt;&gt;"","-" &amp;TEXT(comp[[#This Row],[Mo]],"0.#") &amp;TEXT(P$1,0),"")</f>
        <v/>
      </c>
      <c r="AS667" s="46" t="str">
        <f>IF(Q667&lt;&gt;"","-" &amp;TEXT(comp[[#This Row],[C]],"0.##") &amp;TEXT(Q$1,0),"")</f>
        <v/>
      </c>
      <c r="AT667" s="46" t="str">
        <f>IF(R667&lt;&gt;"","-" &amp;TEXT(comp[[#This Row],[Zr]],"0.##") &amp;TEXT(R$1,0),"")</f>
        <v/>
      </c>
      <c r="AU667" s="46" t="str">
        <f>IF(S667&lt;&gt;"","-" &amp;TEXT(comp[[#This Row],[B]],"0.##") &amp;TEXT(S$1,0),"")</f>
        <v/>
      </c>
      <c r="AV667" s="46" t="str">
        <f>IF(T667&lt;&gt;"","-" &amp;TEXT(comp[[#This Row],[Ir]],"0.#") &amp;TEXT(T$1,0),"")</f>
        <v/>
      </c>
      <c r="AW667" s="46" t="str">
        <f>IF(U667&lt;&gt;"","-" &amp;TEXT(comp[[#This Row],[Re]],"0.#") &amp;TEXT(U$1,0),"")</f>
        <v/>
      </c>
      <c r="AX667" s="46" t="str">
        <f>IF(V667&lt;&gt;"","-" &amp;TEXT(comp[[#This Row],[Si]],"0.#") &amp;TEXT(V$1,0),"")</f>
        <v/>
      </c>
      <c r="AY667" s="46" t="str">
        <f>IF(W667&lt;&gt;"","-" &amp;TEXT(comp[[#This Row],[Fe]],"0.#") &amp;TEXT(W$1,0),"")</f>
        <v/>
      </c>
      <c r="AZ667" s="46" t="str">
        <f>IF(X667&lt;&gt;"","-" &amp;TEXT(comp[[#This Row],[Y]],"0.#") &amp;TEXT(X$1,0),"")</f>
        <v/>
      </c>
      <c r="BA667" s="46" t="str">
        <f>IF(Y667&lt;&gt;"","-" &amp;TEXT(comp[[#This Row],[Hf]],"0.#") &amp;TEXT(Y$1,0),"")</f>
        <v/>
      </c>
      <c r="BB667" s="46" t="str">
        <f>IF(Z667&lt;&gt;"","-" &amp;TEXT(comp[[#This Row],[Ge]],"0.#") &amp;TEXT(Z$1,0),"")</f>
        <v/>
      </c>
      <c r="BC667" s="46" t="str">
        <f>IF(AA667&lt;&gt;"","-" &amp;TEXT(comp[[#This Row],[Mn]],"0.#") &amp;TEXT(AA$1,0),"")</f>
        <v/>
      </c>
      <c r="BD667" s="46" t="str">
        <f>IF(AB667&lt;&gt;"","-" &amp;TEXT(comp[[#This Row],[Sc]],"0.#") &amp;TEXT(AB$1,0),"")</f>
        <v/>
      </c>
      <c r="BE667" s="46" t="str">
        <f>IF(AC667&lt;&gt;"","-" &amp;TEXT(comp[[#This Row],[Ru]],"0.#") &amp;TEXT(AC$1,0),"")</f>
        <v/>
      </c>
      <c r="BF667" s="46" t="str">
        <f>IF(AD667&lt;&gt;"","-" &amp;TEXT(comp[[#This Row],[Ce]],"0.#") &amp;TEXT(AD$1,0),"")</f>
        <v/>
      </c>
      <c r="BG667" s="46" t="str">
        <f>IF(AE667&lt;&gt;"","-" &amp;TEXT([1]comp!$AE667,"0.#") &amp;TEXT(AE$1,0),"")</f>
        <v/>
      </c>
      <c r="BH667" s="44" t="str">
        <f>[1]comp!$D667 &amp; [1]comp!$E667</f>
        <v>B16Zhou, C., Guo, C., Li, C. &amp; Du, Z. Investigation on the intermetallic compound Co 3 Ta and high-temperature phase equilibria in the Co–Ni–Ta system. Intermetallics 108, 1–18 (2019).</v>
      </c>
      <c r="BI667" s="63" t="str">
        <f t="shared" si="53"/>
        <v>Co-50.9Ni-30.1Ta</v>
      </c>
      <c r="BJ667" s="44" t="s">
        <v>2098</v>
      </c>
      <c r="BK667" t="str">
        <f t="shared" si="54"/>
        <v>-30.1Ta-50.9Ni</v>
      </c>
      <c r="BL667"/>
      <c r="BM667"/>
      <c r="BN667"/>
      <c r="BO667"/>
    </row>
    <row r="668" spans="1:67" s="28" customFormat="1" x14ac:dyDescent="0.3">
      <c r="A668" s="26" t="str">
        <f t="shared" si="51"/>
        <v>Co-55.9Ni-30.Ta</v>
      </c>
      <c r="B668" s="60" t="s">
        <v>1481</v>
      </c>
      <c r="C668" s="60" t="s">
        <v>3231</v>
      </c>
      <c r="D668" s="65" t="s">
        <v>1185</v>
      </c>
      <c r="E668" s="44" t="s">
        <v>1166</v>
      </c>
      <c r="F668" s="44">
        <v>709</v>
      </c>
      <c r="G668" s="54">
        <f t="shared" si="52"/>
        <v>14.099999999999994</v>
      </c>
      <c r="H668" s="54">
        <v>55.9</v>
      </c>
      <c r="I668" s="54"/>
      <c r="J668" s="54"/>
      <c r="K668" s="54"/>
      <c r="L668" s="54"/>
      <c r="M668" s="54">
        <v>30</v>
      </c>
      <c r="N668" s="54"/>
      <c r="O668" s="54"/>
      <c r="P668" s="54"/>
      <c r="Q668" s="50"/>
      <c r="R668" s="50"/>
      <c r="S668" s="50"/>
      <c r="T668" s="54"/>
      <c r="U668" s="54"/>
      <c r="V668" s="54"/>
      <c r="W668" s="54"/>
      <c r="X668" s="54"/>
      <c r="Y668" s="54"/>
      <c r="Z668" s="54"/>
      <c r="AA668" s="54"/>
      <c r="AB668" s="54"/>
      <c r="AC668" s="54"/>
      <c r="AD668" s="54"/>
      <c r="AE668" s="54"/>
      <c r="AF668" s="44">
        <f t="shared" si="55"/>
        <v>11.229471999999998</v>
      </c>
      <c r="AG668" s="44"/>
      <c r="AH668" s="44"/>
      <c r="AI668" s="46" t="s">
        <v>1</v>
      </c>
      <c r="AJ668" s="46" t="str">
        <f>IF(I668&lt;&gt;"","-" &amp;TEXT([1]comp!$I668,"0.#") &amp;TEXT(I$1,0),"")</f>
        <v/>
      </c>
      <c r="AK668" s="46" t="str">
        <f>IF(K668&lt;&gt;"","-" &amp;TEXT(comp[[#This Row],[W]],"0.#") &amp;TEXT(K$1,0),"")</f>
        <v/>
      </c>
      <c r="AL668" s="46" t="str">
        <f>IF(H668&lt;&gt;"","-" &amp;TEXT(comp[[#This Row],[Ni]],"0.#") &amp;TEXT(H$1,0),"")</f>
        <v>-55.9Ni</v>
      </c>
      <c r="AM668" s="46" t="str">
        <f>IF(J668&lt;&gt;"","-" &amp;TEXT(comp[[#This Row],[Cr]],"0.#") &amp;TEXT(J$1,0),"")</f>
        <v/>
      </c>
      <c r="AN668" s="46" t="str">
        <f>IF(M668&lt;&gt;"","-" &amp;TEXT(comp[[#This Row],[Ta]],"0.#") &amp;TEXT(M$1,0),"")</f>
        <v>-30.Ta</v>
      </c>
      <c r="AO668" s="46" t="str">
        <f>IF(N668&lt;&gt;"","-" &amp;TEXT(comp[[#This Row],[Nb]],"0.#") &amp;TEXT(N$1,0),"")</f>
        <v/>
      </c>
      <c r="AP668" s="46" t="str">
        <f>IF(O668&lt;&gt;"","-" &amp;TEXT(comp[[#This Row],[V]],"0.#") &amp;TEXT(O$1,0),"")</f>
        <v/>
      </c>
      <c r="AQ668" s="46" t="str">
        <f>IF(L668&lt;&gt;"","-" &amp;TEXT(comp[[#This Row],[Ti]],"0.#") &amp;TEXT(L$1,0),"")</f>
        <v/>
      </c>
      <c r="AR668" s="46" t="str">
        <f>IF(P668&lt;&gt;"","-" &amp;TEXT(comp[[#This Row],[Mo]],"0.#") &amp;TEXT(P$1,0),"")</f>
        <v/>
      </c>
      <c r="AS668" s="46" t="str">
        <f>IF(Q668&lt;&gt;"","-" &amp;TEXT(comp[[#This Row],[C]],"0.##") &amp;TEXT(Q$1,0),"")</f>
        <v/>
      </c>
      <c r="AT668" s="46" t="str">
        <f>IF(R668&lt;&gt;"","-" &amp;TEXT(comp[[#This Row],[Zr]],"0.##") &amp;TEXT(R$1,0),"")</f>
        <v/>
      </c>
      <c r="AU668" s="46" t="str">
        <f>IF(S668&lt;&gt;"","-" &amp;TEXT(comp[[#This Row],[B]],"0.##") &amp;TEXT(S$1,0),"")</f>
        <v/>
      </c>
      <c r="AV668" s="46" t="str">
        <f>IF(T668&lt;&gt;"","-" &amp;TEXT(comp[[#This Row],[Ir]],"0.#") &amp;TEXT(T$1,0),"")</f>
        <v/>
      </c>
      <c r="AW668" s="46" t="str">
        <f>IF(U668&lt;&gt;"","-" &amp;TEXT(comp[[#This Row],[Re]],"0.#") &amp;TEXT(U$1,0),"")</f>
        <v/>
      </c>
      <c r="AX668" s="46" t="str">
        <f>IF(V668&lt;&gt;"","-" &amp;TEXT(comp[[#This Row],[Si]],"0.#") &amp;TEXT(V$1,0),"")</f>
        <v/>
      </c>
      <c r="AY668" s="46" t="str">
        <f>IF(W668&lt;&gt;"","-" &amp;TEXT(comp[[#This Row],[Fe]],"0.#") &amp;TEXT(W$1,0),"")</f>
        <v/>
      </c>
      <c r="AZ668" s="46" t="str">
        <f>IF(X668&lt;&gt;"","-" &amp;TEXT(comp[[#This Row],[Y]],"0.#") &amp;TEXT(X$1,0),"")</f>
        <v/>
      </c>
      <c r="BA668" s="46" t="str">
        <f>IF(Y668&lt;&gt;"","-" &amp;TEXT(comp[[#This Row],[Hf]],"0.#") &amp;TEXT(Y$1,0),"")</f>
        <v/>
      </c>
      <c r="BB668" s="46" t="str">
        <f>IF(Z668&lt;&gt;"","-" &amp;TEXT(comp[[#This Row],[Ge]],"0.#") &amp;TEXT(Z$1,0),"")</f>
        <v/>
      </c>
      <c r="BC668" s="46" t="str">
        <f>IF(AA668&lt;&gt;"","-" &amp;TEXT(comp[[#This Row],[Mn]],"0.#") &amp;TEXT(AA$1,0),"")</f>
        <v/>
      </c>
      <c r="BD668" s="46" t="str">
        <f>IF(AB668&lt;&gt;"","-" &amp;TEXT(comp[[#This Row],[Sc]],"0.#") &amp;TEXT(AB$1,0),"")</f>
        <v/>
      </c>
      <c r="BE668" s="46" t="str">
        <f>IF(AC668&lt;&gt;"","-" &amp;TEXT(comp[[#This Row],[Ru]],"0.#") &amp;TEXT(AC$1,0),"")</f>
        <v/>
      </c>
      <c r="BF668" s="46" t="str">
        <f>IF(AD668&lt;&gt;"","-" &amp;TEXT(comp[[#This Row],[Ce]],"0.#") &amp;TEXT(AD$1,0),"")</f>
        <v/>
      </c>
      <c r="BG668" s="46" t="str">
        <f>IF(AE668&lt;&gt;"","-" &amp;TEXT([1]comp!$AE668,"0.#") &amp;TEXT(AE$1,0),"")</f>
        <v/>
      </c>
      <c r="BH668" s="44" t="str">
        <f>[1]comp!$D668 &amp; [1]comp!$E668</f>
        <v>B17Zhou, C., Guo, C., Li, C. &amp; Du, Z. Investigation on the intermetallic compound Co 3 Ta and high-temperature phase equilibria in the Co–Ni–Ta system. Intermetallics 108, 1–18 (2019).</v>
      </c>
      <c r="BI668" s="63" t="str">
        <f t="shared" si="53"/>
        <v>Co-55.9Ni-30.Ta</v>
      </c>
      <c r="BJ668" s="44" t="s">
        <v>2099</v>
      </c>
      <c r="BK668" t="str">
        <f t="shared" si="54"/>
        <v>-30.Ta-55.9Ni</v>
      </c>
      <c r="BL668"/>
      <c r="BM668"/>
      <c r="BN668"/>
      <c r="BO668"/>
    </row>
    <row r="669" spans="1:67" s="44" customFormat="1" x14ac:dyDescent="0.3">
      <c r="A669" s="26" t="str">
        <f t="shared" ref="A669:A732" si="56">TEXT(AI669,0) &amp;TEXT(AL669,0) &amp;TEXT(AY669,0) &amp;TEXT(AJ669,0) &amp;TEXT(AM669,0) &amp;TEXT(AK669,0) &amp;TEXT(AQ669,0) &amp;TEXT(AN669,0) &amp;TEXT(AO669,0) &amp;TEXT(AP669,0) &amp;TEXT(AR669,0)&amp;TEXT(AV669,0) &amp;TEXT(AW669,0) &amp;TEXT(AX669,0) &amp;TEXT(BA669,0)  &amp;TEXT(BB669,0) &amp;TEXT(BC669,0) &amp;TEXT(BD669,0) &amp;TEXT(BE669,0) &amp;TEXT(BF669,0) &amp;TEXT(AS669,0) &amp;TEXT(AT669,0) &amp;TEXT(AU669,0) &amp;TEXT(AZ669,0)</f>
        <v>Co-60.6Ni-30.Ta</v>
      </c>
      <c r="B669" s="60" t="s">
        <v>1481</v>
      </c>
      <c r="C669" s="60" t="s">
        <v>3232</v>
      </c>
      <c r="D669" s="65" t="s">
        <v>1186</v>
      </c>
      <c r="E669" s="44" t="s">
        <v>1166</v>
      </c>
      <c r="F669" s="44">
        <v>710</v>
      </c>
      <c r="G669" s="54">
        <f t="shared" ref="G669:G732" si="57">100-SUM(H669:AD669)</f>
        <v>9.4000000000000057</v>
      </c>
      <c r="H669" s="54">
        <v>60.6</v>
      </c>
      <c r="I669" s="54"/>
      <c r="J669" s="54"/>
      <c r="K669" s="54"/>
      <c r="L669" s="54"/>
      <c r="M669" s="54">
        <v>30</v>
      </c>
      <c r="N669" s="54"/>
      <c r="O669" s="54"/>
      <c r="P669" s="54"/>
      <c r="Q669" s="50"/>
      <c r="R669" s="50"/>
      <c r="S669" s="50"/>
      <c r="T669" s="54"/>
      <c r="U669" s="54"/>
      <c r="V669" s="54"/>
      <c r="W669" s="54"/>
      <c r="X669" s="54"/>
      <c r="Y669" s="54"/>
      <c r="Z669" s="54"/>
      <c r="AA669" s="54"/>
      <c r="AB669" s="54"/>
      <c r="AC669" s="54"/>
      <c r="AD669" s="54"/>
      <c r="AE669" s="54"/>
      <c r="AF669" s="44">
        <f t="shared" si="55"/>
        <v>11.229847999999999</v>
      </c>
      <c r="AI669" s="46" t="s">
        <v>1</v>
      </c>
      <c r="AJ669" s="46" t="str">
        <f>IF(I669&lt;&gt;"","-" &amp;TEXT([1]comp!$I669,"0.#") &amp;TEXT(I$1,0),"")</f>
        <v/>
      </c>
      <c r="AK669" s="46" t="str">
        <f>IF(K669&lt;&gt;"","-" &amp;TEXT(comp[[#This Row],[W]],"0.#") &amp;TEXT(K$1,0),"")</f>
        <v/>
      </c>
      <c r="AL669" s="46" t="str">
        <f>IF(H669&lt;&gt;"","-" &amp;TEXT(comp[[#This Row],[Ni]],"0.#") &amp;TEXT(H$1,0),"")</f>
        <v>-60.6Ni</v>
      </c>
      <c r="AM669" s="46" t="str">
        <f>IF(J669&lt;&gt;"","-" &amp;TEXT(comp[[#This Row],[Cr]],"0.#") &amp;TEXT(J$1,0),"")</f>
        <v/>
      </c>
      <c r="AN669" s="46" t="str">
        <f>IF(M669&lt;&gt;"","-" &amp;TEXT(comp[[#This Row],[Ta]],"0.#") &amp;TEXT(M$1,0),"")</f>
        <v>-30.Ta</v>
      </c>
      <c r="AO669" s="46" t="str">
        <f>IF(N669&lt;&gt;"","-" &amp;TEXT(comp[[#This Row],[Nb]],"0.#") &amp;TEXT(N$1,0),"")</f>
        <v/>
      </c>
      <c r="AP669" s="46" t="str">
        <f>IF(O669&lt;&gt;"","-" &amp;TEXT(comp[[#This Row],[V]],"0.#") &amp;TEXT(O$1,0),"")</f>
        <v/>
      </c>
      <c r="AQ669" s="46" t="str">
        <f>IF(L669&lt;&gt;"","-" &amp;TEXT(comp[[#This Row],[Ti]],"0.#") &amp;TEXT(L$1,0),"")</f>
        <v/>
      </c>
      <c r="AR669" s="46" t="str">
        <f>IF(P669&lt;&gt;"","-" &amp;TEXT(comp[[#This Row],[Mo]],"0.#") &amp;TEXT(P$1,0),"")</f>
        <v/>
      </c>
      <c r="AS669" s="46" t="str">
        <f>IF(Q669&lt;&gt;"","-" &amp;TEXT(comp[[#This Row],[C]],"0.##") &amp;TEXT(Q$1,0),"")</f>
        <v/>
      </c>
      <c r="AT669" s="46" t="str">
        <f>IF(R669&lt;&gt;"","-" &amp;TEXT(comp[[#This Row],[Zr]],"0.##") &amp;TEXT(R$1,0),"")</f>
        <v/>
      </c>
      <c r="AU669" s="46" t="str">
        <f>IF(S669&lt;&gt;"","-" &amp;TEXT(comp[[#This Row],[B]],"0.##") &amp;TEXT(S$1,0),"")</f>
        <v/>
      </c>
      <c r="AV669" s="46" t="str">
        <f>IF(T669&lt;&gt;"","-" &amp;TEXT(comp[[#This Row],[Ir]],"0.#") &amp;TEXT(T$1,0),"")</f>
        <v/>
      </c>
      <c r="AW669" s="46" t="str">
        <f>IF(U669&lt;&gt;"","-" &amp;TEXT(comp[[#This Row],[Re]],"0.#") &amp;TEXT(U$1,0),"")</f>
        <v/>
      </c>
      <c r="AX669" s="46" t="str">
        <f>IF(V669&lt;&gt;"","-" &amp;TEXT(comp[[#This Row],[Si]],"0.#") &amp;TEXT(V$1,0),"")</f>
        <v/>
      </c>
      <c r="AY669" s="46" t="str">
        <f>IF(W669&lt;&gt;"","-" &amp;TEXT(comp[[#This Row],[Fe]],"0.#") &amp;TEXT(W$1,0),"")</f>
        <v/>
      </c>
      <c r="AZ669" s="46" t="str">
        <f>IF(X669&lt;&gt;"","-" &amp;TEXT(comp[[#This Row],[Y]],"0.#") &amp;TEXT(X$1,0),"")</f>
        <v/>
      </c>
      <c r="BA669" s="46" t="str">
        <f>IF(Y669&lt;&gt;"","-" &amp;TEXT(comp[[#This Row],[Hf]],"0.#") &amp;TEXT(Y$1,0),"")</f>
        <v/>
      </c>
      <c r="BB669" s="46" t="str">
        <f>IF(Z669&lt;&gt;"","-" &amp;TEXT(comp[[#This Row],[Ge]],"0.#") &amp;TEXT(Z$1,0),"")</f>
        <v/>
      </c>
      <c r="BC669" s="46" t="str">
        <f>IF(AA669&lt;&gt;"","-" &amp;TEXT(comp[[#This Row],[Mn]],"0.#") &amp;TEXT(AA$1,0),"")</f>
        <v/>
      </c>
      <c r="BD669" s="46" t="str">
        <f>IF(AB669&lt;&gt;"","-" &amp;TEXT(comp[[#This Row],[Sc]],"0.#") &amp;TEXT(AB$1,0),"")</f>
        <v/>
      </c>
      <c r="BE669" s="46" t="str">
        <f>IF(AC669&lt;&gt;"","-" &amp;TEXT(comp[[#This Row],[Ru]],"0.#") &amp;TEXT(AC$1,0),"")</f>
        <v/>
      </c>
      <c r="BF669" s="46" t="str">
        <f>IF(AD669&lt;&gt;"","-" &amp;TEXT(comp[[#This Row],[Ce]],"0.#") &amp;TEXT(AD$1,0),"")</f>
        <v/>
      </c>
      <c r="BG669" s="46" t="str">
        <f>IF(AE669&lt;&gt;"","-" &amp;TEXT([1]comp!$AE669,"0.#") &amp;TEXT(AE$1,0),"")</f>
        <v/>
      </c>
      <c r="BH669" s="44" t="str">
        <f>[1]comp!$D669 &amp; [1]comp!$E669</f>
        <v>B18Zhou, C., Guo, C., Li, C. &amp; Du, Z. Investigation on the intermetallic compound Co 3 Ta and high-temperature phase equilibria in the Co–Ni–Ta system. Intermetallics 108, 1–18 (2019).</v>
      </c>
      <c r="BI669" s="63" t="str">
        <f t="shared" si="53"/>
        <v>Co-60.6Ni-30.Ta</v>
      </c>
      <c r="BJ669" s="44" t="s">
        <v>2100</v>
      </c>
      <c r="BK669" t="str">
        <f t="shared" si="54"/>
        <v>-30.Ta-60.6Ni</v>
      </c>
      <c r="BL669"/>
      <c r="BM669"/>
      <c r="BN669"/>
      <c r="BO669"/>
    </row>
    <row r="670" spans="1:67" s="44" customFormat="1" x14ac:dyDescent="0.3">
      <c r="A670" s="26" t="str">
        <f t="shared" si="56"/>
        <v>Co-11.5Ni-19.8Ta</v>
      </c>
      <c r="B670" s="60" t="s">
        <v>1481</v>
      </c>
      <c r="C670" s="60" t="s">
        <v>3233</v>
      </c>
      <c r="D670" s="65" t="s">
        <v>1187</v>
      </c>
      <c r="E670" s="44" t="s">
        <v>1166</v>
      </c>
      <c r="F670" s="44">
        <v>711</v>
      </c>
      <c r="G670" s="54">
        <f t="shared" si="57"/>
        <v>68.7</v>
      </c>
      <c r="H670" s="54">
        <v>11.5</v>
      </c>
      <c r="I670" s="54"/>
      <c r="J670" s="54"/>
      <c r="K670" s="54"/>
      <c r="L670" s="54"/>
      <c r="M670" s="54">
        <v>19.8</v>
      </c>
      <c r="N670" s="54"/>
      <c r="O670" s="54"/>
      <c r="P670" s="54"/>
      <c r="Q670" s="50"/>
      <c r="R670" s="50"/>
      <c r="S670" s="50"/>
      <c r="T670" s="54"/>
      <c r="U670" s="54"/>
      <c r="V670" s="54"/>
      <c r="W670" s="54"/>
      <c r="X670" s="54"/>
      <c r="Y670" s="54"/>
      <c r="Z670" s="54"/>
      <c r="AA670" s="54"/>
      <c r="AB670" s="54"/>
      <c r="AC670" s="54"/>
      <c r="AD670" s="54"/>
      <c r="AE670" s="54"/>
      <c r="AF670" s="44">
        <f t="shared" si="55"/>
        <v>10.435419999999999</v>
      </c>
      <c r="AI670" s="46" t="s">
        <v>1</v>
      </c>
      <c r="AJ670" s="46" t="str">
        <f>IF(I670&lt;&gt;"","-" &amp;TEXT([1]comp!$I670,"0.#") &amp;TEXT(I$1,0),"")</f>
        <v/>
      </c>
      <c r="AK670" s="46" t="str">
        <f>IF(K670&lt;&gt;"","-" &amp;TEXT(comp[[#This Row],[W]],"0.#") &amp;TEXT(K$1,0),"")</f>
        <v/>
      </c>
      <c r="AL670" s="46" t="str">
        <f>IF(H670&lt;&gt;"","-" &amp;TEXT(comp[[#This Row],[Ni]],"0.#") &amp;TEXT(H$1,0),"")</f>
        <v>-11.5Ni</v>
      </c>
      <c r="AM670" s="46" t="str">
        <f>IF(J670&lt;&gt;"","-" &amp;TEXT(comp[[#This Row],[Cr]],"0.#") &amp;TEXT(J$1,0),"")</f>
        <v/>
      </c>
      <c r="AN670" s="46" t="str">
        <f>IF(M670&lt;&gt;"","-" &amp;TEXT(comp[[#This Row],[Ta]],"0.#") &amp;TEXT(M$1,0),"")</f>
        <v>-19.8Ta</v>
      </c>
      <c r="AO670" s="46" t="str">
        <f>IF(N670&lt;&gt;"","-" &amp;TEXT(comp[[#This Row],[Nb]],"0.#") &amp;TEXT(N$1,0),"")</f>
        <v/>
      </c>
      <c r="AP670" s="46" t="str">
        <f>IF(O670&lt;&gt;"","-" &amp;TEXT(comp[[#This Row],[V]],"0.#") &amp;TEXT(O$1,0),"")</f>
        <v/>
      </c>
      <c r="AQ670" s="46" t="str">
        <f>IF(L670&lt;&gt;"","-" &amp;TEXT(comp[[#This Row],[Ti]],"0.#") &amp;TEXT(L$1,0),"")</f>
        <v/>
      </c>
      <c r="AR670" s="46" t="str">
        <f>IF(P670&lt;&gt;"","-" &amp;TEXT(comp[[#This Row],[Mo]],"0.#") &amp;TEXT(P$1,0),"")</f>
        <v/>
      </c>
      <c r="AS670" s="46" t="str">
        <f>IF(Q670&lt;&gt;"","-" &amp;TEXT(comp[[#This Row],[C]],"0.##") &amp;TEXT(Q$1,0),"")</f>
        <v/>
      </c>
      <c r="AT670" s="46" t="str">
        <f>IF(R670&lt;&gt;"","-" &amp;TEXT(comp[[#This Row],[Zr]],"0.##") &amp;TEXT(R$1,0),"")</f>
        <v/>
      </c>
      <c r="AU670" s="46" t="str">
        <f>IF(S670&lt;&gt;"","-" &amp;TEXT(comp[[#This Row],[B]],"0.##") &amp;TEXT(S$1,0),"")</f>
        <v/>
      </c>
      <c r="AV670" s="46" t="str">
        <f>IF(T670&lt;&gt;"","-" &amp;TEXT(comp[[#This Row],[Ir]],"0.#") &amp;TEXT(T$1,0),"")</f>
        <v/>
      </c>
      <c r="AW670" s="46" t="str">
        <f>IF(U670&lt;&gt;"","-" &amp;TEXT(comp[[#This Row],[Re]],"0.#") &amp;TEXT(U$1,0),"")</f>
        <v/>
      </c>
      <c r="AX670" s="46" t="str">
        <f>IF(V670&lt;&gt;"","-" &amp;TEXT(comp[[#This Row],[Si]],"0.#") &amp;TEXT(V$1,0),"")</f>
        <v/>
      </c>
      <c r="AY670" s="46" t="str">
        <f>IF(W670&lt;&gt;"","-" &amp;TEXT(comp[[#This Row],[Fe]],"0.#") &amp;TEXT(W$1,0),"")</f>
        <v/>
      </c>
      <c r="AZ670" s="46" t="str">
        <f>IF(X670&lt;&gt;"","-" &amp;TEXT(comp[[#This Row],[Y]],"0.#") &amp;TEXT(X$1,0),"")</f>
        <v/>
      </c>
      <c r="BA670" s="46" t="str">
        <f>IF(Y670&lt;&gt;"","-" &amp;TEXT(comp[[#This Row],[Hf]],"0.#") &amp;TEXT(Y$1,0),"")</f>
        <v/>
      </c>
      <c r="BB670" s="46" t="str">
        <f>IF(Z670&lt;&gt;"","-" &amp;TEXT(comp[[#This Row],[Ge]],"0.#") &amp;TEXT(Z$1,0),"")</f>
        <v/>
      </c>
      <c r="BC670" s="46" t="str">
        <f>IF(AA670&lt;&gt;"","-" &amp;TEXT(comp[[#This Row],[Mn]],"0.#") &amp;TEXT(AA$1,0),"")</f>
        <v/>
      </c>
      <c r="BD670" s="46" t="str">
        <f>IF(AB670&lt;&gt;"","-" &amp;TEXT(comp[[#This Row],[Sc]],"0.#") &amp;TEXT(AB$1,0),"")</f>
        <v/>
      </c>
      <c r="BE670" s="46" t="str">
        <f>IF(AC670&lt;&gt;"","-" &amp;TEXT(comp[[#This Row],[Ru]],"0.#") &amp;TEXT(AC$1,0),"")</f>
        <v/>
      </c>
      <c r="BF670" s="46" t="str">
        <f>IF(AD670&lt;&gt;"","-" &amp;TEXT(comp[[#This Row],[Ce]],"0.#") &amp;TEXT(AD$1,0),"")</f>
        <v/>
      </c>
      <c r="BG670" s="46" t="str">
        <f>IF(AE670&lt;&gt;"","-" &amp;TEXT([1]comp!$AE670,"0.#") &amp;TEXT(AE$1,0),"")</f>
        <v/>
      </c>
      <c r="BH670" s="44" t="str">
        <f>[1]comp!$D670 &amp; [1]comp!$E670</f>
        <v>B19Zhou, C., Guo, C., Li, C. &amp; Du, Z. Investigation on the intermetallic compound Co 3 Ta and high-temperature phase equilibria in the Co–Ni–Ta system. Intermetallics 108, 1–18 (2019).</v>
      </c>
      <c r="BI670" s="63" t="str">
        <f t="shared" si="53"/>
        <v>Co-11.5Ni-19.8Ta</v>
      </c>
      <c r="BJ670" s="44" t="s">
        <v>2101</v>
      </c>
      <c r="BK670" t="str">
        <f t="shared" si="54"/>
        <v>-19.8Ta-11.5Ni</v>
      </c>
      <c r="BL670"/>
      <c r="BM670"/>
      <c r="BN670"/>
      <c r="BO670"/>
    </row>
    <row r="671" spans="1:67" s="44" customFormat="1" x14ac:dyDescent="0.3">
      <c r="A671" s="26" t="str">
        <f t="shared" si="56"/>
        <v>Co-20.5Ni-19.8Ta</v>
      </c>
      <c r="B671" s="60" t="s">
        <v>1481</v>
      </c>
      <c r="C671" s="60" t="s">
        <v>3234</v>
      </c>
      <c r="D671" s="65" t="s">
        <v>1188</v>
      </c>
      <c r="E671" s="44" t="s">
        <v>1166</v>
      </c>
      <c r="F671" s="44">
        <v>712</v>
      </c>
      <c r="G671" s="54">
        <f t="shared" si="57"/>
        <v>59.7</v>
      </c>
      <c r="H671" s="54">
        <v>20.5</v>
      </c>
      <c r="I671" s="54"/>
      <c r="J671" s="54"/>
      <c r="K671" s="54"/>
      <c r="L671" s="54"/>
      <c r="M671" s="54">
        <v>19.8</v>
      </c>
      <c r="N671" s="54"/>
      <c r="O671" s="54"/>
      <c r="P671" s="54"/>
      <c r="Q671" s="50"/>
      <c r="R671" s="50"/>
      <c r="S671" s="50"/>
      <c r="T671" s="54"/>
      <c r="U671" s="54"/>
      <c r="V671" s="54"/>
      <c r="W671" s="54"/>
      <c r="X671" s="54"/>
      <c r="Y671" s="54"/>
      <c r="Z671" s="54"/>
      <c r="AA671" s="54"/>
      <c r="AB671" s="54"/>
      <c r="AC671" s="54"/>
      <c r="AD671" s="54"/>
      <c r="AE671" s="54"/>
      <c r="AF671" s="44">
        <f t="shared" si="55"/>
        <v>10.43614</v>
      </c>
      <c r="AI671" s="46" t="s">
        <v>1</v>
      </c>
      <c r="AJ671" s="46" t="str">
        <f>IF(I671&lt;&gt;"","-" &amp;TEXT([1]comp!$I671,"0.#") &amp;TEXT(I$1,0),"")</f>
        <v/>
      </c>
      <c r="AK671" s="46" t="str">
        <f>IF(K671&lt;&gt;"","-" &amp;TEXT(comp[[#This Row],[W]],"0.#") &amp;TEXT(K$1,0),"")</f>
        <v/>
      </c>
      <c r="AL671" s="46" t="str">
        <f>IF(H671&lt;&gt;"","-" &amp;TEXT(comp[[#This Row],[Ni]],"0.#") &amp;TEXT(H$1,0),"")</f>
        <v>-20.5Ni</v>
      </c>
      <c r="AM671" s="46" t="str">
        <f>IF(J671&lt;&gt;"","-" &amp;TEXT(comp[[#This Row],[Cr]],"0.#") &amp;TEXT(J$1,0),"")</f>
        <v/>
      </c>
      <c r="AN671" s="46" t="str">
        <f>IF(M671&lt;&gt;"","-" &amp;TEXT(comp[[#This Row],[Ta]],"0.#") &amp;TEXT(M$1,0),"")</f>
        <v>-19.8Ta</v>
      </c>
      <c r="AO671" s="46" t="str">
        <f>IF(N671&lt;&gt;"","-" &amp;TEXT(comp[[#This Row],[Nb]],"0.#") &amp;TEXT(N$1,0),"")</f>
        <v/>
      </c>
      <c r="AP671" s="46" t="str">
        <f>IF(O671&lt;&gt;"","-" &amp;TEXT(comp[[#This Row],[V]],"0.#") &amp;TEXT(O$1,0),"")</f>
        <v/>
      </c>
      <c r="AQ671" s="46" t="str">
        <f>IF(L671&lt;&gt;"","-" &amp;TEXT(comp[[#This Row],[Ti]],"0.#") &amp;TEXT(L$1,0),"")</f>
        <v/>
      </c>
      <c r="AR671" s="46" t="str">
        <f>IF(P671&lt;&gt;"","-" &amp;TEXT(comp[[#This Row],[Mo]],"0.#") &amp;TEXT(P$1,0),"")</f>
        <v/>
      </c>
      <c r="AS671" s="46" t="str">
        <f>IF(Q671&lt;&gt;"","-" &amp;TEXT(comp[[#This Row],[C]],"0.##") &amp;TEXT(Q$1,0),"")</f>
        <v/>
      </c>
      <c r="AT671" s="46" t="str">
        <f>IF(R671&lt;&gt;"","-" &amp;TEXT(comp[[#This Row],[Zr]],"0.##") &amp;TEXT(R$1,0),"")</f>
        <v/>
      </c>
      <c r="AU671" s="46" t="str">
        <f>IF(S671&lt;&gt;"","-" &amp;TEXT(comp[[#This Row],[B]],"0.##") &amp;TEXT(S$1,0),"")</f>
        <v/>
      </c>
      <c r="AV671" s="46" t="str">
        <f>IF(T671&lt;&gt;"","-" &amp;TEXT(comp[[#This Row],[Ir]],"0.#") &amp;TEXT(T$1,0),"")</f>
        <v/>
      </c>
      <c r="AW671" s="46" t="str">
        <f>IF(U671&lt;&gt;"","-" &amp;TEXT(comp[[#This Row],[Re]],"0.#") &amp;TEXT(U$1,0),"")</f>
        <v/>
      </c>
      <c r="AX671" s="46" t="str">
        <f>IF(V671&lt;&gt;"","-" &amp;TEXT(comp[[#This Row],[Si]],"0.#") &amp;TEXT(V$1,0),"")</f>
        <v/>
      </c>
      <c r="AY671" s="46" t="str">
        <f>IF(W671&lt;&gt;"","-" &amp;TEXT(comp[[#This Row],[Fe]],"0.#") &amp;TEXT(W$1,0),"")</f>
        <v/>
      </c>
      <c r="AZ671" s="46" t="str">
        <f>IF(X671&lt;&gt;"","-" &amp;TEXT(comp[[#This Row],[Y]],"0.#") &amp;TEXT(X$1,0),"")</f>
        <v/>
      </c>
      <c r="BA671" s="46" t="str">
        <f>IF(Y671&lt;&gt;"","-" &amp;TEXT(comp[[#This Row],[Hf]],"0.#") &amp;TEXT(Y$1,0),"")</f>
        <v/>
      </c>
      <c r="BB671" s="46" t="str">
        <f>IF(Z671&lt;&gt;"","-" &amp;TEXT(comp[[#This Row],[Ge]],"0.#") &amp;TEXT(Z$1,0),"")</f>
        <v/>
      </c>
      <c r="BC671" s="46" t="str">
        <f>IF(AA671&lt;&gt;"","-" &amp;TEXT(comp[[#This Row],[Mn]],"0.#") &amp;TEXT(AA$1,0),"")</f>
        <v/>
      </c>
      <c r="BD671" s="46" t="str">
        <f>IF(AB671&lt;&gt;"","-" &amp;TEXT(comp[[#This Row],[Sc]],"0.#") &amp;TEXT(AB$1,0),"")</f>
        <v/>
      </c>
      <c r="BE671" s="46" t="str">
        <f>IF(AC671&lt;&gt;"","-" &amp;TEXT(comp[[#This Row],[Ru]],"0.#") &amp;TEXT(AC$1,0),"")</f>
        <v/>
      </c>
      <c r="BF671" s="46" t="str">
        <f>IF(AD671&lt;&gt;"","-" &amp;TEXT(comp[[#This Row],[Ce]],"0.#") &amp;TEXT(AD$1,0),"")</f>
        <v/>
      </c>
      <c r="BG671" s="46" t="str">
        <f>IF(AE671&lt;&gt;"","-" &amp;TEXT([1]comp!$AE671,"0.#") &amp;TEXT(AE$1,0),"")</f>
        <v/>
      </c>
      <c r="BH671" s="44" t="str">
        <f>[1]comp!$D671 &amp; [1]comp!$E671</f>
        <v>B20Zhou, C., Guo, C., Li, C. &amp; Du, Z. Investigation on the intermetallic compound Co 3 Ta and high-temperature phase equilibria in the Co–Ni–Ta system. Intermetallics 108, 1–18 (2019).</v>
      </c>
      <c r="BI671" s="63" t="str">
        <f t="shared" si="53"/>
        <v>Co-20.5Ni-19.8Ta</v>
      </c>
      <c r="BJ671" s="44" t="s">
        <v>2102</v>
      </c>
      <c r="BK671" t="str">
        <f t="shared" si="54"/>
        <v>-19.8Ta-20.5Ni</v>
      </c>
      <c r="BL671"/>
      <c r="BM671"/>
      <c r="BN671"/>
      <c r="BO671"/>
    </row>
    <row r="672" spans="1:67" s="44" customFormat="1" x14ac:dyDescent="0.3">
      <c r="A672" s="26" t="str">
        <f t="shared" si="56"/>
        <v>Co-30.2Ni-19.8Ta</v>
      </c>
      <c r="B672" s="60" t="s">
        <v>1481</v>
      </c>
      <c r="C672" s="60" t="s">
        <v>3235</v>
      </c>
      <c r="D672" s="65" t="s">
        <v>1189</v>
      </c>
      <c r="E672" s="44" t="s">
        <v>1166</v>
      </c>
      <c r="F672" s="44">
        <v>713</v>
      </c>
      <c r="G672" s="54">
        <f t="shared" si="57"/>
        <v>50</v>
      </c>
      <c r="H672" s="54">
        <v>30.2</v>
      </c>
      <c r="I672" s="54"/>
      <c r="J672" s="54"/>
      <c r="K672" s="54"/>
      <c r="L672" s="54"/>
      <c r="M672" s="54">
        <v>19.8</v>
      </c>
      <c r="N672" s="54"/>
      <c r="O672" s="54"/>
      <c r="P672" s="54"/>
      <c r="Q672" s="50"/>
      <c r="R672" s="50"/>
      <c r="S672" s="50"/>
      <c r="T672" s="54"/>
      <c r="U672" s="54"/>
      <c r="V672" s="54"/>
      <c r="W672" s="54"/>
      <c r="X672" s="54"/>
      <c r="Y672" s="54"/>
      <c r="Z672" s="54"/>
      <c r="AA672" s="54"/>
      <c r="AB672" s="54"/>
      <c r="AC672" s="54"/>
      <c r="AD672" s="54"/>
      <c r="AE672" s="54"/>
      <c r="AF672" s="44">
        <f t="shared" si="55"/>
        <v>10.436916000000002</v>
      </c>
      <c r="AI672" s="46" t="s">
        <v>1</v>
      </c>
      <c r="AJ672" s="46" t="str">
        <f>IF(I672&lt;&gt;"","-" &amp;TEXT([1]comp!$I672,"0.#") &amp;TEXT(I$1,0),"")</f>
        <v/>
      </c>
      <c r="AK672" s="46" t="str">
        <f>IF(K672&lt;&gt;"","-" &amp;TEXT(comp[[#This Row],[W]],"0.#") &amp;TEXT(K$1,0),"")</f>
        <v/>
      </c>
      <c r="AL672" s="46" t="str">
        <f>IF(H672&lt;&gt;"","-" &amp;TEXT(comp[[#This Row],[Ni]],"0.#") &amp;TEXT(H$1,0),"")</f>
        <v>-30.2Ni</v>
      </c>
      <c r="AM672" s="46" t="str">
        <f>IF(J672&lt;&gt;"","-" &amp;TEXT(comp[[#This Row],[Cr]],"0.#") &amp;TEXT(J$1,0),"")</f>
        <v/>
      </c>
      <c r="AN672" s="46" t="str">
        <f>IF(M672&lt;&gt;"","-" &amp;TEXT(comp[[#This Row],[Ta]],"0.#") &amp;TEXT(M$1,0),"")</f>
        <v>-19.8Ta</v>
      </c>
      <c r="AO672" s="46" t="str">
        <f>IF(N672&lt;&gt;"","-" &amp;TEXT(comp[[#This Row],[Nb]],"0.#") &amp;TEXT(N$1,0),"")</f>
        <v/>
      </c>
      <c r="AP672" s="46" t="str">
        <f>IF(O672&lt;&gt;"","-" &amp;TEXT(comp[[#This Row],[V]],"0.#") &amp;TEXT(O$1,0),"")</f>
        <v/>
      </c>
      <c r="AQ672" s="46" t="str">
        <f>IF(L672&lt;&gt;"","-" &amp;TEXT(comp[[#This Row],[Ti]],"0.#") &amp;TEXT(L$1,0),"")</f>
        <v/>
      </c>
      <c r="AR672" s="46" t="str">
        <f>IF(P672&lt;&gt;"","-" &amp;TEXT(comp[[#This Row],[Mo]],"0.#") &amp;TEXT(P$1,0),"")</f>
        <v/>
      </c>
      <c r="AS672" s="46" t="str">
        <f>IF(Q672&lt;&gt;"","-" &amp;TEXT(comp[[#This Row],[C]],"0.##") &amp;TEXT(Q$1,0),"")</f>
        <v/>
      </c>
      <c r="AT672" s="46" t="str">
        <f>IF(R672&lt;&gt;"","-" &amp;TEXT(comp[[#This Row],[Zr]],"0.##") &amp;TEXT(R$1,0),"")</f>
        <v/>
      </c>
      <c r="AU672" s="46" t="str">
        <f>IF(S672&lt;&gt;"","-" &amp;TEXT(comp[[#This Row],[B]],"0.##") &amp;TEXT(S$1,0),"")</f>
        <v/>
      </c>
      <c r="AV672" s="46" t="str">
        <f>IF(T672&lt;&gt;"","-" &amp;TEXT(comp[[#This Row],[Ir]],"0.#") &amp;TEXT(T$1,0),"")</f>
        <v/>
      </c>
      <c r="AW672" s="46" t="str">
        <f>IF(U672&lt;&gt;"","-" &amp;TEXT(comp[[#This Row],[Re]],"0.#") &amp;TEXT(U$1,0),"")</f>
        <v/>
      </c>
      <c r="AX672" s="46" t="str">
        <f>IF(V672&lt;&gt;"","-" &amp;TEXT(comp[[#This Row],[Si]],"0.#") &amp;TEXT(V$1,0),"")</f>
        <v/>
      </c>
      <c r="AY672" s="46" t="str">
        <f>IF(W672&lt;&gt;"","-" &amp;TEXT(comp[[#This Row],[Fe]],"0.#") &amp;TEXT(W$1,0),"")</f>
        <v/>
      </c>
      <c r="AZ672" s="46" t="str">
        <f>IF(X672&lt;&gt;"","-" &amp;TEXT(comp[[#This Row],[Y]],"0.#") &amp;TEXT(X$1,0),"")</f>
        <v/>
      </c>
      <c r="BA672" s="46" t="str">
        <f>IF(Y672&lt;&gt;"","-" &amp;TEXT(comp[[#This Row],[Hf]],"0.#") &amp;TEXT(Y$1,0),"")</f>
        <v/>
      </c>
      <c r="BB672" s="46" t="str">
        <f>IF(Z672&lt;&gt;"","-" &amp;TEXT(comp[[#This Row],[Ge]],"0.#") &amp;TEXT(Z$1,0),"")</f>
        <v/>
      </c>
      <c r="BC672" s="46" t="str">
        <f>IF(AA672&lt;&gt;"","-" &amp;TEXT(comp[[#This Row],[Mn]],"0.#") &amp;TEXT(AA$1,0),"")</f>
        <v/>
      </c>
      <c r="BD672" s="46" t="str">
        <f>IF(AB672&lt;&gt;"","-" &amp;TEXT(comp[[#This Row],[Sc]],"0.#") &amp;TEXT(AB$1,0),"")</f>
        <v/>
      </c>
      <c r="BE672" s="46" t="str">
        <f>IF(AC672&lt;&gt;"","-" &amp;TEXT(comp[[#This Row],[Ru]],"0.#") &amp;TEXT(AC$1,0),"")</f>
        <v/>
      </c>
      <c r="BF672" s="46" t="str">
        <f>IF(AD672&lt;&gt;"","-" &amp;TEXT(comp[[#This Row],[Ce]],"0.#") &amp;TEXT(AD$1,0),"")</f>
        <v/>
      </c>
      <c r="BG672" s="46" t="str">
        <f>IF(AE672&lt;&gt;"","-" &amp;TEXT([1]comp!$AE672,"0.#") &amp;TEXT(AE$1,0),"")</f>
        <v/>
      </c>
      <c r="BH672" s="44" t="str">
        <f>[1]comp!$D672 &amp; [1]comp!$E672</f>
        <v>B21Zhou, C., Guo, C., Li, C. &amp; Du, Z. Investigation on the intermetallic compound Co 3 Ta and high-temperature phase equilibria in the Co–Ni–Ta system. Intermetallics 108, 1–18 (2019).</v>
      </c>
      <c r="BI672" s="63" t="str">
        <f t="shared" si="53"/>
        <v>Co-30.2Ni-19.8Ta</v>
      </c>
      <c r="BJ672" s="44" t="s">
        <v>2103</v>
      </c>
      <c r="BK672" t="str">
        <f t="shared" si="54"/>
        <v>-19.8Ta-30.2Ni</v>
      </c>
      <c r="BL672"/>
      <c r="BM672"/>
      <c r="BN672"/>
      <c r="BO672"/>
    </row>
    <row r="673" spans="1:67" s="44" customFormat="1" x14ac:dyDescent="0.3">
      <c r="A673" s="26" t="str">
        <f t="shared" si="56"/>
        <v>Co-41.3Ni-20.2Ta</v>
      </c>
      <c r="B673" s="60" t="s">
        <v>1481</v>
      </c>
      <c r="C673" s="60" t="s">
        <v>3236</v>
      </c>
      <c r="D673" s="65" t="s">
        <v>1190</v>
      </c>
      <c r="E673" s="44" t="s">
        <v>1166</v>
      </c>
      <c r="F673" s="44">
        <v>714</v>
      </c>
      <c r="G673" s="54">
        <f t="shared" si="57"/>
        <v>38.5</v>
      </c>
      <c r="H673" s="54">
        <v>41.3</v>
      </c>
      <c r="I673" s="54"/>
      <c r="J673" s="54"/>
      <c r="K673" s="54"/>
      <c r="L673" s="54"/>
      <c r="M673" s="54">
        <v>20.2</v>
      </c>
      <c r="N673" s="54"/>
      <c r="O673" s="54"/>
      <c r="P673" s="54"/>
      <c r="Q673" s="50"/>
      <c r="R673" s="50"/>
      <c r="S673" s="50"/>
      <c r="T673" s="54"/>
      <c r="U673" s="54"/>
      <c r="V673" s="54"/>
      <c r="W673" s="54"/>
      <c r="X673" s="54"/>
      <c r="Y673" s="54"/>
      <c r="Z673" s="54"/>
      <c r="AA673" s="54"/>
      <c r="AB673" s="54"/>
      <c r="AC673" s="54"/>
      <c r="AD673" s="54"/>
      <c r="AE673" s="54"/>
      <c r="AF673" s="44">
        <f t="shared" si="55"/>
        <v>10.468804</v>
      </c>
      <c r="AI673" s="46" t="s">
        <v>1</v>
      </c>
      <c r="AJ673" s="46" t="str">
        <f>IF(I673&lt;&gt;"","-" &amp;TEXT([1]comp!$I673,"0.#") &amp;TEXT(I$1,0),"")</f>
        <v/>
      </c>
      <c r="AK673" s="46" t="str">
        <f>IF(K673&lt;&gt;"","-" &amp;TEXT(comp[[#This Row],[W]],"0.#") &amp;TEXT(K$1,0),"")</f>
        <v/>
      </c>
      <c r="AL673" s="46" t="str">
        <f>IF(H673&lt;&gt;"","-" &amp;TEXT(comp[[#This Row],[Ni]],"0.#") &amp;TEXT(H$1,0),"")</f>
        <v>-41.3Ni</v>
      </c>
      <c r="AM673" s="46" t="str">
        <f>IF(J673&lt;&gt;"","-" &amp;TEXT(comp[[#This Row],[Cr]],"0.#") &amp;TEXT(J$1,0),"")</f>
        <v/>
      </c>
      <c r="AN673" s="46" t="str">
        <f>IF(M673&lt;&gt;"","-" &amp;TEXT(comp[[#This Row],[Ta]],"0.#") &amp;TEXT(M$1,0),"")</f>
        <v>-20.2Ta</v>
      </c>
      <c r="AO673" s="46" t="str">
        <f>IF(N673&lt;&gt;"","-" &amp;TEXT(comp[[#This Row],[Nb]],"0.#") &amp;TEXT(N$1,0),"")</f>
        <v/>
      </c>
      <c r="AP673" s="46" t="str">
        <f>IF(O673&lt;&gt;"","-" &amp;TEXT(comp[[#This Row],[V]],"0.#") &amp;TEXT(O$1,0),"")</f>
        <v/>
      </c>
      <c r="AQ673" s="46" t="str">
        <f>IF(L673&lt;&gt;"","-" &amp;TEXT(comp[[#This Row],[Ti]],"0.#") &amp;TEXT(L$1,0),"")</f>
        <v/>
      </c>
      <c r="AR673" s="46" t="str">
        <f>IF(P673&lt;&gt;"","-" &amp;TEXT(comp[[#This Row],[Mo]],"0.#") &amp;TEXT(P$1,0),"")</f>
        <v/>
      </c>
      <c r="AS673" s="46" t="str">
        <f>IF(Q673&lt;&gt;"","-" &amp;TEXT(comp[[#This Row],[C]],"0.##") &amp;TEXT(Q$1,0),"")</f>
        <v/>
      </c>
      <c r="AT673" s="46" t="str">
        <f>IF(R673&lt;&gt;"","-" &amp;TEXT(comp[[#This Row],[Zr]],"0.##") &amp;TEXT(R$1,0),"")</f>
        <v/>
      </c>
      <c r="AU673" s="46" t="str">
        <f>IF(S673&lt;&gt;"","-" &amp;TEXT(comp[[#This Row],[B]],"0.##") &amp;TEXT(S$1,0),"")</f>
        <v/>
      </c>
      <c r="AV673" s="46" t="str">
        <f>IF(T673&lt;&gt;"","-" &amp;TEXT(comp[[#This Row],[Ir]],"0.#") &amp;TEXT(T$1,0),"")</f>
        <v/>
      </c>
      <c r="AW673" s="46" t="str">
        <f>IF(U673&lt;&gt;"","-" &amp;TEXT(comp[[#This Row],[Re]],"0.#") &amp;TEXT(U$1,0),"")</f>
        <v/>
      </c>
      <c r="AX673" s="46" t="str">
        <f>IF(V673&lt;&gt;"","-" &amp;TEXT(comp[[#This Row],[Si]],"0.#") &amp;TEXT(V$1,0),"")</f>
        <v/>
      </c>
      <c r="AY673" s="46" t="str">
        <f>IF(W673&lt;&gt;"","-" &amp;TEXT(comp[[#This Row],[Fe]],"0.#") &amp;TEXT(W$1,0),"")</f>
        <v/>
      </c>
      <c r="AZ673" s="46" t="str">
        <f>IF(X673&lt;&gt;"","-" &amp;TEXT(comp[[#This Row],[Y]],"0.#") &amp;TEXT(X$1,0),"")</f>
        <v/>
      </c>
      <c r="BA673" s="46" t="str">
        <f>IF(Y673&lt;&gt;"","-" &amp;TEXT(comp[[#This Row],[Hf]],"0.#") &amp;TEXT(Y$1,0),"")</f>
        <v/>
      </c>
      <c r="BB673" s="46" t="str">
        <f>IF(Z673&lt;&gt;"","-" &amp;TEXT(comp[[#This Row],[Ge]],"0.#") &amp;TEXT(Z$1,0),"")</f>
        <v/>
      </c>
      <c r="BC673" s="46" t="str">
        <f>IF(AA673&lt;&gt;"","-" &amp;TEXT(comp[[#This Row],[Mn]],"0.#") &amp;TEXT(AA$1,0),"")</f>
        <v/>
      </c>
      <c r="BD673" s="46" t="str">
        <f>IF(AB673&lt;&gt;"","-" &amp;TEXT(comp[[#This Row],[Sc]],"0.#") &amp;TEXT(AB$1,0),"")</f>
        <v/>
      </c>
      <c r="BE673" s="46" t="str">
        <f>IF(AC673&lt;&gt;"","-" &amp;TEXT(comp[[#This Row],[Ru]],"0.#") &amp;TEXT(AC$1,0),"")</f>
        <v/>
      </c>
      <c r="BF673" s="46" t="str">
        <f>IF(AD673&lt;&gt;"","-" &amp;TEXT(comp[[#This Row],[Ce]],"0.#") &amp;TEXT(AD$1,0),"")</f>
        <v/>
      </c>
      <c r="BG673" s="46" t="str">
        <f>IF(AE673&lt;&gt;"","-" &amp;TEXT([1]comp!$AE673,"0.#") &amp;TEXT(AE$1,0),"")</f>
        <v/>
      </c>
      <c r="BH673" s="44" t="str">
        <f>[1]comp!$D673 &amp; [1]comp!$E673</f>
        <v>B22Zhou, C., Guo, C., Li, C. &amp; Du, Z. Investigation on the intermetallic compound Co 3 Ta and high-temperature phase equilibria in the Co–Ni–Ta system. Intermetallics 108, 1–18 (2019).</v>
      </c>
      <c r="BI673" s="63" t="str">
        <f t="shared" si="53"/>
        <v>Co-41.3Ni-20.2Ta</v>
      </c>
      <c r="BJ673" s="44" t="s">
        <v>2104</v>
      </c>
      <c r="BK673" t="str">
        <f t="shared" si="54"/>
        <v>-20.2Ta-41.3Ni</v>
      </c>
      <c r="BL673"/>
      <c r="BM673"/>
      <c r="BN673"/>
      <c r="BO673"/>
    </row>
    <row r="674" spans="1:67" s="44" customFormat="1" x14ac:dyDescent="0.3">
      <c r="A674" s="26" t="str">
        <f t="shared" si="56"/>
        <v>Co-48.2Ni-20.9Ta</v>
      </c>
      <c r="B674" s="60" t="s">
        <v>1481</v>
      </c>
      <c r="C674" s="60" t="s">
        <v>3237</v>
      </c>
      <c r="D674" s="65" t="s">
        <v>1191</v>
      </c>
      <c r="E674" s="44" t="s">
        <v>1166</v>
      </c>
      <c r="F674" s="44">
        <v>715</v>
      </c>
      <c r="G674" s="54">
        <f t="shared" si="57"/>
        <v>30.900000000000006</v>
      </c>
      <c r="H674" s="54">
        <v>48.2</v>
      </c>
      <c r="I674" s="54"/>
      <c r="J674" s="54"/>
      <c r="K674" s="54"/>
      <c r="L674" s="54"/>
      <c r="M674" s="54">
        <v>20.9</v>
      </c>
      <c r="N674" s="54"/>
      <c r="O674" s="54"/>
      <c r="P674" s="54"/>
      <c r="Q674" s="50"/>
      <c r="R674" s="50"/>
      <c r="S674" s="50"/>
      <c r="T674" s="54"/>
      <c r="U674" s="54"/>
      <c r="V674" s="54"/>
      <c r="W674" s="54"/>
      <c r="X674" s="54"/>
      <c r="Y674" s="54"/>
      <c r="Z674" s="54"/>
      <c r="AA674" s="54"/>
      <c r="AB674" s="54"/>
      <c r="AC674" s="54"/>
      <c r="AD674" s="54"/>
      <c r="AE674" s="54"/>
      <c r="AF674" s="44">
        <f t="shared" si="55"/>
        <v>10.523605999999999</v>
      </c>
      <c r="AI674" s="46" t="s">
        <v>1</v>
      </c>
      <c r="AJ674" s="46" t="str">
        <f>IF(I674&lt;&gt;"","-" &amp;TEXT([1]comp!$I674,"0.#") &amp;TEXT(I$1,0),"")</f>
        <v/>
      </c>
      <c r="AK674" s="46" t="str">
        <f>IF(K674&lt;&gt;"","-" &amp;TEXT(comp[[#This Row],[W]],"0.#") &amp;TEXT(K$1,0),"")</f>
        <v/>
      </c>
      <c r="AL674" s="46" t="str">
        <f>IF(H674&lt;&gt;"","-" &amp;TEXT(comp[[#This Row],[Ni]],"0.#") &amp;TEXT(H$1,0),"")</f>
        <v>-48.2Ni</v>
      </c>
      <c r="AM674" s="46" t="str">
        <f>IF(J674&lt;&gt;"","-" &amp;TEXT(comp[[#This Row],[Cr]],"0.#") &amp;TEXT(J$1,0),"")</f>
        <v/>
      </c>
      <c r="AN674" s="46" t="str">
        <f>IF(M674&lt;&gt;"","-" &amp;TEXT(comp[[#This Row],[Ta]],"0.#") &amp;TEXT(M$1,0),"")</f>
        <v>-20.9Ta</v>
      </c>
      <c r="AO674" s="46" t="str">
        <f>IF(N674&lt;&gt;"","-" &amp;TEXT(comp[[#This Row],[Nb]],"0.#") &amp;TEXT(N$1,0),"")</f>
        <v/>
      </c>
      <c r="AP674" s="46" t="str">
        <f>IF(O674&lt;&gt;"","-" &amp;TEXT(comp[[#This Row],[V]],"0.#") &amp;TEXT(O$1,0),"")</f>
        <v/>
      </c>
      <c r="AQ674" s="46" t="str">
        <f>IF(L674&lt;&gt;"","-" &amp;TEXT(comp[[#This Row],[Ti]],"0.#") &amp;TEXT(L$1,0),"")</f>
        <v/>
      </c>
      <c r="AR674" s="46" t="str">
        <f>IF(P674&lt;&gt;"","-" &amp;TEXT(comp[[#This Row],[Mo]],"0.#") &amp;TEXT(P$1,0),"")</f>
        <v/>
      </c>
      <c r="AS674" s="46" t="str">
        <f>IF(Q674&lt;&gt;"","-" &amp;TEXT(comp[[#This Row],[C]],"0.##") &amp;TEXT(Q$1,0),"")</f>
        <v/>
      </c>
      <c r="AT674" s="46" t="str">
        <f>IF(R674&lt;&gt;"","-" &amp;TEXT(comp[[#This Row],[Zr]],"0.##") &amp;TEXT(R$1,0),"")</f>
        <v/>
      </c>
      <c r="AU674" s="46" t="str">
        <f>IF(S674&lt;&gt;"","-" &amp;TEXT(comp[[#This Row],[B]],"0.##") &amp;TEXT(S$1,0),"")</f>
        <v/>
      </c>
      <c r="AV674" s="46" t="str">
        <f>IF(T674&lt;&gt;"","-" &amp;TEXT(comp[[#This Row],[Ir]],"0.#") &amp;TEXT(T$1,0),"")</f>
        <v/>
      </c>
      <c r="AW674" s="46" t="str">
        <f>IF(U674&lt;&gt;"","-" &amp;TEXT(comp[[#This Row],[Re]],"0.#") &amp;TEXT(U$1,0),"")</f>
        <v/>
      </c>
      <c r="AX674" s="46" t="str">
        <f>IF(V674&lt;&gt;"","-" &amp;TEXT(comp[[#This Row],[Si]],"0.#") &amp;TEXT(V$1,0),"")</f>
        <v/>
      </c>
      <c r="AY674" s="46" t="str">
        <f>IF(W674&lt;&gt;"","-" &amp;TEXT(comp[[#This Row],[Fe]],"0.#") &amp;TEXT(W$1,0),"")</f>
        <v/>
      </c>
      <c r="AZ674" s="46" t="str">
        <f>IF(X674&lt;&gt;"","-" &amp;TEXT(comp[[#This Row],[Y]],"0.#") &amp;TEXT(X$1,0),"")</f>
        <v/>
      </c>
      <c r="BA674" s="46" t="str">
        <f>IF(Y674&lt;&gt;"","-" &amp;TEXT(comp[[#This Row],[Hf]],"0.#") &amp;TEXT(Y$1,0),"")</f>
        <v/>
      </c>
      <c r="BB674" s="46" t="str">
        <f>IF(Z674&lt;&gt;"","-" &amp;TEXT(comp[[#This Row],[Ge]],"0.#") &amp;TEXT(Z$1,0),"")</f>
        <v/>
      </c>
      <c r="BC674" s="46" t="str">
        <f>IF(AA674&lt;&gt;"","-" &amp;TEXT(comp[[#This Row],[Mn]],"0.#") &amp;TEXT(AA$1,0),"")</f>
        <v/>
      </c>
      <c r="BD674" s="46" t="str">
        <f>IF(AB674&lt;&gt;"","-" &amp;TEXT(comp[[#This Row],[Sc]],"0.#") &amp;TEXT(AB$1,0),"")</f>
        <v/>
      </c>
      <c r="BE674" s="46" t="str">
        <f>IF(AC674&lt;&gt;"","-" &amp;TEXT(comp[[#This Row],[Ru]],"0.#") &amp;TEXT(AC$1,0),"")</f>
        <v/>
      </c>
      <c r="BF674" s="46" t="str">
        <f>IF(AD674&lt;&gt;"","-" &amp;TEXT(comp[[#This Row],[Ce]],"0.#") &amp;TEXT(AD$1,0),"")</f>
        <v/>
      </c>
      <c r="BG674" s="46" t="str">
        <f>IF(AE674&lt;&gt;"","-" &amp;TEXT([1]comp!$AE674,"0.#") &amp;TEXT(AE$1,0),"")</f>
        <v/>
      </c>
      <c r="BH674" s="44" t="str">
        <f>[1]comp!$D674 &amp; [1]comp!$E674</f>
        <v>B23Zhou, C., Guo, C., Li, C. &amp; Du, Z. Investigation on the intermetallic compound Co 3 Ta and high-temperature phase equilibria in the Co–Ni–Ta system. Intermetallics 108, 1–18 (2019).</v>
      </c>
      <c r="BI674" s="63" t="str">
        <f t="shared" si="53"/>
        <v>Co-48.2Ni-20.9Ta</v>
      </c>
      <c r="BJ674" s="44" t="s">
        <v>2105</v>
      </c>
      <c r="BK674" t="str">
        <f t="shared" si="54"/>
        <v>-20.9Ta-48.2Ni</v>
      </c>
      <c r="BL674"/>
      <c r="BM674"/>
      <c r="BN674"/>
      <c r="BO674"/>
    </row>
    <row r="675" spans="1:67" s="44" customFormat="1" x14ac:dyDescent="0.3">
      <c r="A675" s="26" t="str">
        <f t="shared" si="56"/>
        <v>Co-59.6Ni-19.9Ta</v>
      </c>
      <c r="B675" s="60" t="s">
        <v>1481</v>
      </c>
      <c r="C675" s="60" t="s">
        <v>3238</v>
      </c>
      <c r="D675" s="65" t="s">
        <v>1192</v>
      </c>
      <c r="E675" s="44" t="s">
        <v>1166</v>
      </c>
      <c r="F675" s="44">
        <v>716</v>
      </c>
      <c r="G675" s="54">
        <f t="shared" si="57"/>
        <v>20.5</v>
      </c>
      <c r="H675" s="54">
        <v>59.6</v>
      </c>
      <c r="I675" s="54"/>
      <c r="J675" s="54"/>
      <c r="K675" s="54"/>
      <c r="L675" s="54"/>
      <c r="M675" s="54">
        <v>19.899999999999999</v>
      </c>
      <c r="N675" s="54"/>
      <c r="O675" s="54"/>
      <c r="P675" s="54"/>
      <c r="Q675" s="50"/>
      <c r="R675" s="50"/>
      <c r="S675" s="50"/>
      <c r="T675" s="54"/>
      <c r="U675" s="54"/>
      <c r="V675" s="54"/>
      <c r="W675" s="54"/>
      <c r="X675" s="54"/>
      <c r="Y675" s="54"/>
      <c r="Z675" s="54"/>
      <c r="AA675" s="54"/>
      <c r="AB675" s="54"/>
      <c r="AC675" s="54"/>
      <c r="AD675" s="54"/>
      <c r="AE675" s="54"/>
      <c r="AF675" s="44">
        <f t="shared" si="55"/>
        <v>10.447017999999998</v>
      </c>
      <c r="AI675" s="46" t="s">
        <v>1</v>
      </c>
      <c r="AJ675" s="46" t="str">
        <f>IF(I675&lt;&gt;"","-" &amp;TEXT([1]comp!$I675,"0.#") &amp;TEXT(I$1,0),"")</f>
        <v/>
      </c>
      <c r="AK675" s="46" t="str">
        <f>IF(K675&lt;&gt;"","-" &amp;TEXT(comp[[#This Row],[W]],"0.#") &amp;TEXT(K$1,0),"")</f>
        <v/>
      </c>
      <c r="AL675" s="46" t="str">
        <f>IF(H675&lt;&gt;"","-" &amp;TEXT(comp[[#This Row],[Ni]],"0.#") &amp;TEXT(H$1,0),"")</f>
        <v>-59.6Ni</v>
      </c>
      <c r="AM675" s="46" t="str">
        <f>IF(J675&lt;&gt;"","-" &amp;TEXT(comp[[#This Row],[Cr]],"0.#") &amp;TEXT(J$1,0),"")</f>
        <v/>
      </c>
      <c r="AN675" s="46" t="str">
        <f>IF(M675&lt;&gt;"","-" &amp;TEXT(comp[[#This Row],[Ta]],"0.#") &amp;TEXT(M$1,0),"")</f>
        <v>-19.9Ta</v>
      </c>
      <c r="AO675" s="46" t="str">
        <f>IF(N675&lt;&gt;"","-" &amp;TEXT(comp[[#This Row],[Nb]],"0.#") &amp;TEXT(N$1,0),"")</f>
        <v/>
      </c>
      <c r="AP675" s="46" t="str">
        <f>IF(O675&lt;&gt;"","-" &amp;TEXT(comp[[#This Row],[V]],"0.#") &amp;TEXT(O$1,0),"")</f>
        <v/>
      </c>
      <c r="AQ675" s="46" t="str">
        <f>IF(L675&lt;&gt;"","-" &amp;TEXT(comp[[#This Row],[Ti]],"0.#") &amp;TEXT(L$1,0),"")</f>
        <v/>
      </c>
      <c r="AR675" s="46" t="str">
        <f>IF(P675&lt;&gt;"","-" &amp;TEXT(comp[[#This Row],[Mo]],"0.#") &amp;TEXT(P$1,0),"")</f>
        <v/>
      </c>
      <c r="AS675" s="46" t="str">
        <f>IF(Q675&lt;&gt;"","-" &amp;TEXT(comp[[#This Row],[C]],"0.##") &amp;TEXT(Q$1,0),"")</f>
        <v/>
      </c>
      <c r="AT675" s="46" t="str">
        <f>IF(R675&lt;&gt;"","-" &amp;TEXT(comp[[#This Row],[Zr]],"0.##") &amp;TEXT(R$1,0),"")</f>
        <v/>
      </c>
      <c r="AU675" s="46" t="str">
        <f>IF(S675&lt;&gt;"","-" &amp;TEXT(comp[[#This Row],[B]],"0.##") &amp;TEXT(S$1,0),"")</f>
        <v/>
      </c>
      <c r="AV675" s="46" t="str">
        <f>IF(T675&lt;&gt;"","-" &amp;TEXT(comp[[#This Row],[Ir]],"0.#") &amp;TEXT(T$1,0),"")</f>
        <v/>
      </c>
      <c r="AW675" s="46" t="str">
        <f>IF(U675&lt;&gt;"","-" &amp;TEXT(comp[[#This Row],[Re]],"0.#") &amp;TEXT(U$1,0),"")</f>
        <v/>
      </c>
      <c r="AX675" s="46" t="str">
        <f>IF(V675&lt;&gt;"","-" &amp;TEXT(comp[[#This Row],[Si]],"0.#") &amp;TEXT(V$1,0),"")</f>
        <v/>
      </c>
      <c r="AY675" s="46" t="str">
        <f>IF(W675&lt;&gt;"","-" &amp;TEXT(comp[[#This Row],[Fe]],"0.#") &amp;TEXT(W$1,0),"")</f>
        <v/>
      </c>
      <c r="AZ675" s="46" t="str">
        <f>IF(X675&lt;&gt;"","-" &amp;TEXT(comp[[#This Row],[Y]],"0.#") &amp;TEXT(X$1,0),"")</f>
        <v/>
      </c>
      <c r="BA675" s="46" t="str">
        <f>IF(Y675&lt;&gt;"","-" &amp;TEXT(comp[[#This Row],[Hf]],"0.#") &amp;TEXT(Y$1,0),"")</f>
        <v/>
      </c>
      <c r="BB675" s="46" t="str">
        <f>IF(Z675&lt;&gt;"","-" &amp;TEXT(comp[[#This Row],[Ge]],"0.#") &amp;TEXT(Z$1,0),"")</f>
        <v/>
      </c>
      <c r="BC675" s="46" t="str">
        <f>IF(AA675&lt;&gt;"","-" &amp;TEXT(comp[[#This Row],[Mn]],"0.#") &amp;TEXT(AA$1,0),"")</f>
        <v/>
      </c>
      <c r="BD675" s="46" t="str">
        <f>IF(AB675&lt;&gt;"","-" &amp;TEXT(comp[[#This Row],[Sc]],"0.#") &amp;TEXT(AB$1,0),"")</f>
        <v/>
      </c>
      <c r="BE675" s="46" t="str">
        <f>IF(AC675&lt;&gt;"","-" &amp;TEXT(comp[[#This Row],[Ru]],"0.#") &amp;TEXT(AC$1,0),"")</f>
        <v/>
      </c>
      <c r="BF675" s="46" t="str">
        <f>IF(AD675&lt;&gt;"","-" &amp;TEXT(comp[[#This Row],[Ce]],"0.#") &amp;TEXT(AD$1,0),"")</f>
        <v/>
      </c>
      <c r="BG675" s="46" t="str">
        <f>IF(AE675&lt;&gt;"","-" &amp;TEXT([1]comp!$AE675,"0.#") &amp;TEXT(AE$1,0),"")</f>
        <v/>
      </c>
      <c r="BH675" s="44" t="str">
        <f>[1]comp!$D675 &amp; [1]comp!$E675</f>
        <v>B24Zhou, C., Guo, C., Li, C. &amp; Du, Z. Investigation on the intermetallic compound Co 3 Ta and high-temperature phase equilibria in the Co–Ni–Ta system. Intermetallics 108, 1–18 (2019).</v>
      </c>
      <c r="BI675" s="63" t="str">
        <f t="shared" si="53"/>
        <v>Co-59.6Ni-19.9Ta</v>
      </c>
      <c r="BJ675" s="44" t="s">
        <v>2106</v>
      </c>
      <c r="BK675" t="str">
        <f t="shared" si="54"/>
        <v>-19.9Ta-59.6Ni</v>
      </c>
      <c r="BL675"/>
      <c r="BM675"/>
      <c r="BN675"/>
      <c r="BO675"/>
    </row>
    <row r="676" spans="1:67" s="44" customFormat="1" x14ac:dyDescent="0.3">
      <c r="A676" s="26" t="str">
        <f t="shared" si="56"/>
        <v>Co-68.9Ni-20.9Ta</v>
      </c>
      <c r="B676" s="60" t="s">
        <v>1481</v>
      </c>
      <c r="C676" s="60" t="s">
        <v>3239</v>
      </c>
      <c r="D676" s="65" t="s">
        <v>1193</v>
      </c>
      <c r="E676" s="44" t="s">
        <v>1166</v>
      </c>
      <c r="F676" s="44">
        <v>717</v>
      </c>
      <c r="G676" s="54">
        <f t="shared" si="57"/>
        <v>10.199999999999989</v>
      </c>
      <c r="H676" s="54">
        <v>68.900000000000006</v>
      </c>
      <c r="I676" s="54"/>
      <c r="J676" s="54"/>
      <c r="K676" s="54"/>
      <c r="L676" s="54"/>
      <c r="M676" s="54">
        <v>20.9</v>
      </c>
      <c r="N676" s="54"/>
      <c r="O676" s="54"/>
      <c r="P676" s="54"/>
      <c r="Q676" s="50"/>
      <c r="R676" s="50"/>
      <c r="S676" s="50"/>
      <c r="T676" s="54"/>
      <c r="U676" s="54"/>
      <c r="V676" s="54"/>
      <c r="W676" s="54"/>
      <c r="X676" s="54"/>
      <c r="Y676" s="54"/>
      <c r="Z676" s="54"/>
      <c r="AA676" s="54"/>
      <c r="AB676" s="54"/>
      <c r="AC676" s="54"/>
      <c r="AD676" s="54"/>
      <c r="AE676" s="54"/>
      <c r="AF676" s="44">
        <f t="shared" si="55"/>
        <v>10.525261999999998</v>
      </c>
      <c r="AI676" s="46" t="s">
        <v>1</v>
      </c>
      <c r="AJ676" s="46" t="str">
        <f>IF(I676&lt;&gt;"","-" &amp;TEXT([1]comp!$I676,"0.#") &amp;TEXT(I$1,0),"")</f>
        <v/>
      </c>
      <c r="AK676" s="46" t="str">
        <f>IF(K676&lt;&gt;"","-" &amp;TEXT(comp[[#This Row],[W]],"0.#") &amp;TEXT(K$1,0),"")</f>
        <v/>
      </c>
      <c r="AL676" s="46" t="str">
        <f>IF(H676&lt;&gt;"","-" &amp;TEXT(comp[[#This Row],[Ni]],"0.#") &amp;TEXT(H$1,0),"")</f>
        <v>-68.9Ni</v>
      </c>
      <c r="AM676" s="46" t="str">
        <f>IF(J676&lt;&gt;"","-" &amp;TEXT(comp[[#This Row],[Cr]],"0.#") &amp;TEXT(J$1,0),"")</f>
        <v/>
      </c>
      <c r="AN676" s="46" t="str">
        <f>IF(M676&lt;&gt;"","-" &amp;TEXT(comp[[#This Row],[Ta]],"0.#") &amp;TEXT(M$1,0),"")</f>
        <v>-20.9Ta</v>
      </c>
      <c r="AO676" s="46" t="str">
        <f>IF(N676&lt;&gt;"","-" &amp;TEXT(comp[[#This Row],[Nb]],"0.#") &amp;TEXT(N$1,0),"")</f>
        <v/>
      </c>
      <c r="AP676" s="46" t="str">
        <f>IF(O676&lt;&gt;"","-" &amp;TEXT(comp[[#This Row],[V]],"0.#") &amp;TEXT(O$1,0),"")</f>
        <v/>
      </c>
      <c r="AQ676" s="46" t="str">
        <f>IF(L676&lt;&gt;"","-" &amp;TEXT(comp[[#This Row],[Ti]],"0.#") &amp;TEXT(L$1,0),"")</f>
        <v/>
      </c>
      <c r="AR676" s="46" t="str">
        <f>IF(P676&lt;&gt;"","-" &amp;TEXT(comp[[#This Row],[Mo]],"0.#") &amp;TEXT(P$1,0),"")</f>
        <v/>
      </c>
      <c r="AS676" s="46" t="str">
        <f>IF(Q676&lt;&gt;"","-" &amp;TEXT(comp[[#This Row],[C]],"0.##") &amp;TEXT(Q$1,0),"")</f>
        <v/>
      </c>
      <c r="AT676" s="46" t="str">
        <f>IF(R676&lt;&gt;"","-" &amp;TEXT(comp[[#This Row],[Zr]],"0.##") &amp;TEXT(R$1,0),"")</f>
        <v/>
      </c>
      <c r="AU676" s="46" t="str">
        <f>IF(S676&lt;&gt;"","-" &amp;TEXT(comp[[#This Row],[B]],"0.##") &amp;TEXT(S$1,0),"")</f>
        <v/>
      </c>
      <c r="AV676" s="46" t="str">
        <f>IF(T676&lt;&gt;"","-" &amp;TEXT(comp[[#This Row],[Ir]],"0.#") &amp;TEXT(T$1,0),"")</f>
        <v/>
      </c>
      <c r="AW676" s="46" t="str">
        <f>IF(U676&lt;&gt;"","-" &amp;TEXT(comp[[#This Row],[Re]],"0.#") &amp;TEXT(U$1,0),"")</f>
        <v/>
      </c>
      <c r="AX676" s="46" t="str">
        <f>IF(V676&lt;&gt;"","-" &amp;TEXT(comp[[#This Row],[Si]],"0.#") &amp;TEXT(V$1,0),"")</f>
        <v/>
      </c>
      <c r="AY676" s="46" t="str">
        <f>IF(W676&lt;&gt;"","-" &amp;TEXT(comp[[#This Row],[Fe]],"0.#") &amp;TEXT(W$1,0),"")</f>
        <v/>
      </c>
      <c r="AZ676" s="46" t="str">
        <f>IF(X676&lt;&gt;"","-" &amp;TEXT(comp[[#This Row],[Y]],"0.#") &amp;TEXT(X$1,0),"")</f>
        <v/>
      </c>
      <c r="BA676" s="46" t="str">
        <f>IF(Y676&lt;&gt;"","-" &amp;TEXT(comp[[#This Row],[Hf]],"0.#") &amp;TEXT(Y$1,0),"")</f>
        <v/>
      </c>
      <c r="BB676" s="46" t="str">
        <f>IF(Z676&lt;&gt;"","-" &amp;TEXT(comp[[#This Row],[Ge]],"0.#") &amp;TEXT(Z$1,0),"")</f>
        <v/>
      </c>
      <c r="BC676" s="46" t="str">
        <f>IF(AA676&lt;&gt;"","-" &amp;TEXT(comp[[#This Row],[Mn]],"0.#") &amp;TEXT(AA$1,0),"")</f>
        <v/>
      </c>
      <c r="BD676" s="46" t="str">
        <f>IF(AB676&lt;&gt;"","-" &amp;TEXT(comp[[#This Row],[Sc]],"0.#") &amp;TEXT(AB$1,0),"")</f>
        <v/>
      </c>
      <c r="BE676" s="46" t="str">
        <f>IF(AC676&lt;&gt;"","-" &amp;TEXT(comp[[#This Row],[Ru]],"0.#") &amp;TEXT(AC$1,0),"")</f>
        <v/>
      </c>
      <c r="BF676" s="46" t="str">
        <f>IF(AD676&lt;&gt;"","-" &amp;TEXT(comp[[#This Row],[Ce]],"0.#") &amp;TEXT(AD$1,0),"")</f>
        <v/>
      </c>
      <c r="BG676" s="46" t="str">
        <f>IF(AE676&lt;&gt;"","-" &amp;TEXT([1]comp!$AE676,"0.#") &amp;TEXT(AE$1,0),"")</f>
        <v/>
      </c>
      <c r="BH676" s="44" t="str">
        <f>[1]comp!$D676 &amp; [1]comp!$E676</f>
        <v>B25Zhou, C., Guo, C., Li, C. &amp; Du, Z. Investigation on the intermetallic compound Co 3 Ta and high-temperature phase equilibria in the Co–Ni–Ta system. Intermetallics 108, 1–18 (2019).</v>
      </c>
      <c r="BI676" s="63" t="str">
        <f t="shared" si="53"/>
        <v>Co-68.9Ni-20.9Ta</v>
      </c>
      <c r="BJ676" s="44" t="s">
        <v>2107</v>
      </c>
      <c r="BK676" t="str">
        <f t="shared" si="54"/>
        <v>-20.9Ta-68.9Ni</v>
      </c>
      <c r="BL676"/>
      <c r="BM676"/>
      <c r="BN676"/>
      <c r="BO676"/>
    </row>
    <row r="677" spans="1:67" s="44" customFormat="1" x14ac:dyDescent="0.3">
      <c r="A677" s="26" t="str">
        <f t="shared" si="56"/>
        <v>Co-4.8Ni-13.7Ta</v>
      </c>
      <c r="B677" s="60" t="s">
        <v>1481</v>
      </c>
      <c r="C677" s="60" t="s">
        <v>3240</v>
      </c>
      <c r="D677" s="65" t="s">
        <v>1194</v>
      </c>
      <c r="E677" s="44" t="s">
        <v>1166</v>
      </c>
      <c r="F677" s="44">
        <v>718</v>
      </c>
      <c r="G677" s="54">
        <f t="shared" si="57"/>
        <v>81.5</v>
      </c>
      <c r="H677" s="54">
        <v>4.8</v>
      </c>
      <c r="I677" s="54"/>
      <c r="J677" s="54"/>
      <c r="K677" s="54"/>
      <c r="L677" s="54"/>
      <c r="M677" s="54">
        <v>13.7</v>
      </c>
      <c r="N677" s="54"/>
      <c r="O677" s="54"/>
      <c r="P677" s="54"/>
      <c r="Q677" s="50"/>
      <c r="R677" s="50"/>
      <c r="S677" s="50"/>
      <c r="T677" s="54"/>
      <c r="U677" s="54"/>
      <c r="V677" s="54"/>
      <c r="W677" s="54"/>
      <c r="X677" s="54"/>
      <c r="Y677" s="54"/>
      <c r="Z677" s="54"/>
      <c r="AA677" s="54"/>
      <c r="AB677" s="54"/>
      <c r="AC677" s="54"/>
      <c r="AD677" s="54"/>
      <c r="AE677" s="54"/>
      <c r="AF677" s="44">
        <f t="shared" si="55"/>
        <v>9.9621340000000007</v>
      </c>
      <c r="AI677" s="46" t="s">
        <v>1</v>
      </c>
      <c r="AJ677" s="46" t="str">
        <f>IF(I677&lt;&gt;"","-" &amp;TEXT([1]comp!$I677,"0.#") &amp;TEXT(I$1,0),"")</f>
        <v/>
      </c>
      <c r="AK677" s="46" t="str">
        <f>IF(K677&lt;&gt;"","-" &amp;TEXT(comp[[#This Row],[W]],"0.#") &amp;TEXT(K$1,0),"")</f>
        <v/>
      </c>
      <c r="AL677" s="46" t="str">
        <f>IF(H677&lt;&gt;"","-" &amp;TEXT(comp[[#This Row],[Ni]],"0.#") &amp;TEXT(H$1,0),"")</f>
        <v>-4.8Ni</v>
      </c>
      <c r="AM677" s="46" t="str">
        <f>IF(J677&lt;&gt;"","-" &amp;TEXT(comp[[#This Row],[Cr]],"0.#") &amp;TEXT(J$1,0),"")</f>
        <v/>
      </c>
      <c r="AN677" s="46" t="str">
        <f>IF(M677&lt;&gt;"","-" &amp;TEXT(comp[[#This Row],[Ta]],"0.#") &amp;TEXT(M$1,0),"")</f>
        <v>-13.7Ta</v>
      </c>
      <c r="AO677" s="46" t="str">
        <f>IF(N677&lt;&gt;"","-" &amp;TEXT(comp[[#This Row],[Nb]],"0.#") &amp;TEXT(N$1,0),"")</f>
        <v/>
      </c>
      <c r="AP677" s="46" t="str">
        <f>IF(O677&lt;&gt;"","-" &amp;TEXT(comp[[#This Row],[V]],"0.#") &amp;TEXT(O$1,0),"")</f>
        <v/>
      </c>
      <c r="AQ677" s="46" t="str">
        <f>IF(L677&lt;&gt;"","-" &amp;TEXT(comp[[#This Row],[Ti]],"0.#") &amp;TEXT(L$1,0),"")</f>
        <v/>
      </c>
      <c r="AR677" s="46" t="str">
        <f>IF(P677&lt;&gt;"","-" &amp;TEXT(comp[[#This Row],[Mo]],"0.#") &amp;TEXT(P$1,0),"")</f>
        <v/>
      </c>
      <c r="AS677" s="46" t="str">
        <f>IF(Q677&lt;&gt;"","-" &amp;TEXT(comp[[#This Row],[C]],"0.##") &amp;TEXT(Q$1,0),"")</f>
        <v/>
      </c>
      <c r="AT677" s="46" t="str">
        <f>IF(R677&lt;&gt;"","-" &amp;TEXT(comp[[#This Row],[Zr]],"0.##") &amp;TEXT(R$1,0),"")</f>
        <v/>
      </c>
      <c r="AU677" s="46" t="str">
        <f>IF(S677&lt;&gt;"","-" &amp;TEXT(comp[[#This Row],[B]],"0.##") &amp;TEXT(S$1,0),"")</f>
        <v/>
      </c>
      <c r="AV677" s="46" t="str">
        <f>IF(T677&lt;&gt;"","-" &amp;TEXT(comp[[#This Row],[Ir]],"0.#") &amp;TEXT(T$1,0),"")</f>
        <v/>
      </c>
      <c r="AW677" s="46" t="str">
        <f>IF(U677&lt;&gt;"","-" &amp;TEXT(comp[[#This Row],[Re]],"0.#") &amp;TEXT(U$1,0),"")</f>
        <v/>
      </c>
      <c r="AX677" s="46" t="str">
        <f>IF(V677&lt;&gt;"","-" &amp;TEXT(comp[[#This Row],[Si]],"0.#") &amp;TEXT(V$1,0),"")</f>
        <v/>
      </c>
      <c r="AY677" s="46" t="str">
        <f>IF(W677&lt;&gt;"","-" &amp;TEXT(comp[[#This Row],[Fe]],"0.#") &amp;TEXT(W$1,0),"")</f>
        <v/>
      </c>
      <c r="AZ677" s="46" t="str">
        <f>IF(X677&lt;&gt;"","-" &amp;TEXT(comp[[#This Row],[Y]],"0.#") &amp;TEXT(X$1,0),"")</f>
        <v/>
      </c>
      <c r="BA677" s="46" t="str">
        <f>IF(Y677&lt;&gt;"","-" &amp;TEXT(comp[[#This Row],[Hf]],"0.#") &amp;TEXT(Y$1,0),"")</f>
        <v/>
      </c>
      <c r="BB677" s="46" t="str">
        <f>IF(Z677&lt;&gt;"","-" &amp;TEXT(comp[[#This Row],[Ge]],"0.#") &amp;TEXT(Z$1,0),"")</f>
        <v/>
      </c>
      <c r="BC677" s="46" t="str">
        <f>IF(AA677&lt;&gt;"","-" &amp;TEXT(comp[[#This Row],[Mn]],"0.#") &amp;TEXT(AA$1,0),"")</f>
        <v/>
      </c>
      <c r="BD677" s="46" t="str">
        <f>IF(AB677&lt;&gt;"","-" &amp;TEXT(comp[[#This Row],[Sc]],"0.#") &amp;TEXT(AB$1,0),"")</f>
        <v/>
      </c>
      <c r="BE677" s="46" t="str">
        <f>IF(AC677&lt;&gt;"","-" &amp;TEXT(comp[[#This Row],[Ru]],"0.#") &amp;TEXT(AC$1,0),"")</f>
        <v/>
      </c>
      <c r="BF677" s="46" t="str">
        <f>IF(AD677&lt;&gt;"","-" &amp;TEXT(comp[[#This Row],[Ce]],"0.#") &amp;TEXT(AD$1,0),"")</f>
        <v/>
      </c>
      <c r="BG677" s="46" t="str">
        <f>IF(AE677&lt;&gt;"","-" &amp;TEXT([1]comp!$AE677,"0.#") &amp;TEXT(AE$1,0),"")</f>
        <v/>
      </c>
      <c r="BH677" s="44" t="str">
        <f>[1]comp!$D677 &amp; [1]comp!$E677</f>
        <v>B26Zhou, C., Guo, C., Li, C. &amp; Du, Z. Investigation on the intermetallic compound Co 3 Ta and high-temperature phase equilibria in the Co–Ni–Ta system. Intermetallics 108, 1–18 (2019).</v>
      </c>
      <c r="BI677" s="63" t="str">
        <f t="shared" si="53"/>
        <v>Co-4.8Ni-13.7Ta</v>
      </c>
      <c r="BJ677" s="44" t="s">
        <v>2108</v>
      </c>
      <c r="BK677" t="str">
        <f t="shared" si="54"/>
        <v>-13.7Ta-4.8Ni</v>
      </c>
      <c r="BL677"/>
      <c r="BM677"/>
      <c r="BN677"/>
      <c r="BO677"/>
    </row>
    <row r="678" spans="1:67" s="44" customFormat="1" x14ac:dyDescent="0.3">
      <c r="A678" s="26" t="str">
        <f t="shared" si="56"/>
        <v>Co-9.4Ni-13.7Ta</v>
      </c>
      <c r="B678" s="60" t="s">
        <v>1481</v>
      </c>
      <c r="C678" s="60" t="s">
        <v>3241</v>
      </c>
      <c r="D678" s="65" t="s">
        <v>1195</v>
      </c>
      <c r="E678" s="44" t="s">
        <v>1166</v>
      </c>
      <c r="F678" s="44">
        <v>719</v>
      </c>
      <c r="G678" s="54">
        <f t="shared" si="57"/>
        <v>76.900000000000006</v>
      </c>
      <c r="H678" s="54">
        <v>9.4</v>
      </c>
      <c r="I678" s="54"/>
      <c r="J678" s="54"/>
      <c r="K678" s="54"/>
      <c r="L678" s="54"/>
      <c r="M678" s="54">
        <v>13.7</v>
      </c>
      <c r="N678" s="54"/>
      <c r="O678" s="54"/>
      <c r="P678" s="54"/>
      <c r="Q678" s="50"/>
      <c r="R678" s="50"/>
      <c r="S678" s="50"/>
      <c r="T678" s="54"/>
      <c r="U678" s="54"/>
      <c r="V678" s="54"/>
      <c r="W678" s="54"/>
      <c r="X678" s="54"/>
      <c r="Y678" s="54"/>
      <c r="Z678" s="54"/>
      <c r="AA678" s="54"/>
      <c r="AB678" s="54"/>
      <c r="AC678" s="54"/>
      <c r="AD678" s="54"/>
      <c r="AE678" s="54"/>
      <c r="AF678" s="44">
        <f t="shared" si="55"/>
        <v>9.9625019999999989</v>
      </c>
      <c r="AI678" s="46" t="s">
        <v>1</v>
      </c>
      <c r="AJ678" s="46" t="str">
        <f>IF(I678&lt;&gt;"","-" &amp;TEXT([1]comp!$I678,"0.#") &amp;TEXT(I$1,0),"")</f>
        <v/>
      </c>
      <c r="AK678" s="46" t="str">
        <f>IF(K678&lt;&gt;"","-" &amp;TEXT(comp[[#This Row],[W]],"0.#") &amp;TEXT(K$1,0),"")</f>
        <v/>
      </c>
      <c r="AL678" s="46" t="str">
        <f>IF(H678&lt;&gt;"","-" &amp;TEXT(comp[[#This Row],[Ni]],"0.#") &amp;TEXT(H$1,0),"")</f>
        <v>-9.4Ni</v>
      </c>
      <c r="AM678" s="46" t="str">
        <f>IF(J678&lt;&gt;"","-" &amp;TEXT(comp[[#This Row],[Cr]],"0.#") &amp;TEXT(J$1,0),"")</f>
        <v/>
      </c>
      <c r="AN678" s="46" t="str">
        <f>IF(M678&lt;&gt;"","-" &amp;TEXT(comp[[#This Row],[Ta]],"0.#") &amp;TEXT(M$1,0),"")</f>
        <v>-13.7Ta</v>
      </c>
      <c r="AO678" s="46" t="str">
        <f>IF(N678&lt;&gt;"","-" &amp;TEXT(comp[[#This Row],[Nb]],"0.#") &amp;TEXT(N$1,0),"")</f>
        <v/>
      </c>
      <c r="AP678" s="46" t="str">
        <f>IF(O678&lt;&gt;"","-" &amp;TEXT(comp[[#This Row],[V]],"0.#") &amp;TEXT(O$1,0),"")</f>
        <v/>
      </c>
      <c r="AQ678" s="46" t="str">
        <f>IF(L678&lt;&gt;"","-" &amp;TEXT(comp[[#This Row],[Ti]],"0.#") &amp;TEXT(L$1,0),"")</f>
        <v/>
      </c>
      <c r="AR678" s="46" t="str">
        <f>IF(P678&lt;&gt;"","-" &amp;TEXT(comp[[#This Row],[Mo]],"0.#") &amp;TEXT(P$1,0),"")</f>
        <v/>
      </c>
      <c r="AS678" s="46" t="str">
        <f>IF(Q678&lt;&gt;"","-" &amp;TEXT(comp[[#This Row],[C]],"0.##") &amp;TEXT(Q$1,0),"")</f>
        <v/>
      </c>
      <c r="AT678" s="46" t="str">
        <f>IF(R678&lt;&gt;"","-" &amp;TEXT(comp[[#This Row],[Zr]],"0.##") &amp;TEXT(R$1,0),"")</f>
        <v/>
      </c>
      <c r="AU678" s="46" t="str">
        <f>IF(S678&lt;&gt;"","-" &amp;TEXT(comp[[#This Row],[B]],"0.##") &amp;TEXT(S$1,0),"")</f>
        <v/>
      </c>
      <c r="AV678" s="46" t="str">
        <f>IF(T678&lt;&gt;"","-" &amp;TEXT(comp[[#This Row],[Ir]],"0.#") &amp;TEXT(T$1,0),"")</f>
        <v/>
      </c>
      <c r="AW678" s="46" t="str">
        <f>IF(U678&lt;&gt;"","-" &amp;TEXT(comp[[#This Row],[Re]],"0.#") &amp;TEXT(U$1,0),"")</f>
        <v/>
      </c>
      <c r="AX678" s="46" t="str">
        <f>IF(V678&lt;&gt;"","-" &amp;TEXT(comp[[#This Row],[Si]],"0.#") &amp;TEXT(V$1,0),"")</f>
        <v/>
      </c>
      <c r="AY678" s="46" t="str">
        <f>IF(W678&lt;&gt;"","-" &amp;TEXT(comp[[#This Row],[Fe]],"0.#") &amp;TEXT(W$1,0),"")</f>
        <v/>
      </c>
      <c r="AZ678" s="46" t="str">
        <f>IF(X678&lt;&gt;"","-" &amp;TEXT(comp[[#This Row],[Y]],"0.#") &amp;TEXT(X$1,0),"")</f>
        <v/>
      </c>
      <c r="BA678" s="46" t="str">
        <f>IF(Y678&lt;&gt;"","-" &amp;TEXT(comp[[#This Row],[Hf]],"0.#") &amp;TEXT(Y$1,0),"")</f>
        <v/>
      </c>
      <c r="BB678" s="46" t="str">
        <f>IF(Z678&lt;&gt;"","-" &amp;TEXT(comp[[#This Row],[Ge]],"0.#") &amp;TEXT(Z$1,0),"")</f>
        <v/>
      </c>
      <c r="BC678" s="46" t="str">
        <f>IF(AA678&lt;&gt;"","-" &amp;TEXT(comp[[#This Row],[Mn]],"0.#") &amp;TEXT(AA$1,0),"")</f>
        <v/>
      </c>
      <c r="BD678" s="46" t="str">
        <f>IF(AB678&lt;&gt;"","-" &amp;TEXT(comp[[#This Row],[Sc]],"0.#") &amp;TEXT(AB$1,0),"")</f>
        <v/>
      </c>
      <c r="BE678" s="46" t="str">
        <f>IF(AC678&lt;&gt;"","-" &amp;TEXT(comp[[#This Row],[Ru]],"0.#") &amp;TEXT(AC$1,0),"")</f>
        <v/>
      </c>
      <c r="BF678" s="46" t="str">
        <f>IF(AD678&lt;&gt;"","-" &amp;TEXT(comp[[#This Row],[Ce]],"0.#") &amp;TEXT(AD$1,0),"")</f>
        <v/>
      </c>
      <c r="BG678" s="46" t="str">
        <f>IF(AE678&lt;&gt;"","-" &amp;TEXT([1]comp!$AE678,"0.#") &amp;TEXT(AE$1,0),"")</f>
        <v/>
      </c>
      <c r="BH678" s="44" t="str">
        <f>[1]comp!$D678 &amp; [1]comp!$E678</f>
        <v>B27Zhou, C., Guo, C., Li, C. &amp; Du, Z. Investigation on the intermetallic compound Co 3 Ta and high-temperature phase equilibria in the Co–Ni–Ta system. Intermetallics 108, 1–18 (2019).</v>
      </c>
      <c r="BI678" s="63" t="str">
        <f t="shared" si="53"/>
        <v>Co-9.4Ni-13.7Ta</v>
      </c>
      <c r="BJ678" s="44" t="s">
        <v>2109</v>
      </c>
      <c r="BK678" t="str">
        <f t="shared" si="54"/>
        <v>-13.7Ta-9.4Ni</v>
      </c>
      <c r="BL678"/>
      <c r="BM678"/>
      <c r="BN678"/>
      <c r="BO678"/>
    </row>
    <row r="679" spans="1:67" s="44" customFormat="1" x14ac:dyDescent="0.3">
      <c r="A679" s="26" t="str">
        <f t="shared" si="56"/>
        <v>Co-20.5Ni-13.8Ta</v>
      </c>
      <c r="B679" s="60" t="s">
        <v>1481</v>
      </c>
      <c r="C679" s="60" t="s">
        <v>3242</v>
      </c>
      <c r="D679" s="65" t="s">
        <v>1196</v>
      </c>
      <c r="E679" s="44" t="s">
        <v>1166</v>
      </c>
      <c r="F679" s="44">
        <v>720</v>
      </c>
      <c r="G679" s="54">
        <f t="shared" si="57"/>
        <v>65.7</v>
      </c>
      <c r="H679" s="54">
        <v>20.5</v>
      </c>
      <c r="I679" s="54"/>
      <c r="J679" s="54"/>
      <c r="K679" s="54"/>
      <c r="L679" s="54"/>
      <c r="M679" s="54">
        <v>13.8</v>
      </c>
      <c r="N679" s="54"/>
      <c r="O679" s="54"/>
      <c r="P679" s="54"/>
      <c r="Q679" s="50"/>
      <c r="R679" s="50"/>
      <c r="S679" s="50"/>
      <c r="T679" s="54"/>
      <c r="U679" s="54"/>
      <c r="V679" s="54"/>
      <c r="W679" s="54"/>
      <c r="X679" s="54"/>
      <c r="Y679" s="54"/>
      <c r="Z679" s="54"/>
      <c r="AA679" s="54"/>
      <c r="AB679" s="54"/>
      <c r="AC679" s="54"/>
      <c r="AD679" s="54"/>
      <c r="AE679" s="54"/>
      <c r="AF679" s="44">
        <f t="shared" si="55"/>
        <v>9.9711400000000001</v>
      </c>
      <c r="AI679" s="46" t="s">
        <v>1</v>
      </c>
      <c r="AJ679" s="46" t="str">
        <f>IF(I679&lt;&gt;"","-" &amp;TEXT([1]comp!$I679,"0.#") &amp;TEXT(I$1,0),"")</f>
        <v/>
      </c>
      <c r="AK679" s="46" t="str">
        <f>IF(K679&lt;&gt;"","-" &amp;TEXT(comp[[#This Row],[W]],"0.#") &amp;TEXT(K$1,0),"")</f>
        <v/>
      </c>
      <c r="AL679" s="46" t="str">
        <f>IF(H679&lt;&gt;"","-" &amp;TEXT(comp[[#This Row],[Ni]],"0.#") &amp;TEXT(H$1,0),"")</f>
        <v>-20.5Ni</v>
      </c>
      <c r="AM679" s="46" t="str">
        <f>IF(J679&lt;&gt;"","-" &amp;TEXT(comp[[#This Row],[Cr]],"0.#") &amp;TEXT(J$1,0),"")</f>
        <v/>
      </c>
      <c r="AN679" s="46" t="str">
        <f>IF(M679&lt;&gt;"","-" &amp;TEXT(comp[[#This Row],[Ta]],"0.#") &amp;TEXT(M$1,0),"")</f>
        <v>-13.8Ta</v>
      </c>
      <c r="AO679" s="46" t="str">
        <f>IF(N679&lt;&gt;"","-" &amp;TEXT(comp[[#This Row],[Nb]],"0.#") &amp;TEXT(N$1,0),"")</f>
        <v/>
      </c>
      <c r="AP679" s="46" t="str">
        <f>IF(O679&lt;&gt;"","-" &amp;TEXT(comp[[#This Row],[V]],"0.#") &amp;TEXT(O$1,0),"")</f>
        <v/>
      </c>
      <c r="AQ679" s="46" t="str">
        <f>IF(L679&lt;&gt;"","-" &amp;TEXT(comp[[#This Row],[Ti]],"0.#") &amp;TEXT(L$1,0),"")</f>
        <v/>
      </c>
      <c r="AR679" s="46" t="str">
        <f>IF(P679&lt;&gt;"","-" &amp;TEXT(comp[[#This Row],[Mo]],"0.#") &amp;TEXT(P$1,0),"")</f>
        <v/>
      </c>
      <c r="AS679" s="46" t="str">
        <f>IF(Q679&lt;&gt;"","-" &amp;TEXT(comp[[#This Row],[C]],"0.##") &amp;TEXT(Q$1,0),"")</f>
        <v/>
      </c>
      <c r="AT679" s="46" t="str">
        <f>IF(R679&lt;&gt;"","-" &amp;TEXT(comp[[#This Row],[Zr]],"0.##") &amp;TEXT(R$1,0),"")</f>
        <v/>
      </c>
      <c r="AU679" s="46" t="str">
        <f>IF(S679&lt;&gt;"","-" &amp;TEXT(comp[[#This Row],[B]],"0.##") &amp;TEXT(S$1,0),"")</f>
        <v/>
      </c>
      <c r="AV679" s="46" t="str">
        <f>IF(T679&lt;&gt;"","-" &amp;TEXT(comp[[#This Row],[Ir]],"0.#") &amp;TEXT(T$1,0),"")</f>
        <v/>
      </c>
      <c r="AW679" s="46" t="str">
        <f>IF(U679&lt;&gt;"","-" &amp;TEXT(comp[[#This Row],[Re]],"0.#") &amp;TEXT(U$1,0),"")</f>
        <v/>
      </c>
      <c r="AX679" s="46" t="str">
        <f>IF(V679&lt;&gt;"","-" &amp;TEXT(comp[[#This Row],[Si]],"0.#") &amp;TEXT(V$1,0),"")</f>
        <v/>
      </c>
      <c r="AY679" s="46" t="str">
        <f>IF(W679&lt;&gt;"","-" &amp;TEXT(comp[[#This Row],[Fe]],"0.#") &amp;TEXT(W$1,0),"")</f>
        <v/>
      </c>
      <c r="AZ679" s="46" t="str">
        <f>IF(X679&lt;&gt;"","-" &amp;TEXT(comp[[#This Row],[Y]],"0.#") &amp;TEXT(X$1,0),"")</f>
        <v/>
      </c>
      <c r="BA679" s="46" t="str">
        <f>IF(Y679&lt;&gt;"","-" &amp;TEXT(comp[[#This Row],[Hf]],"0.#") &amp;TEXT(Y$1,0),"")</f>
        <v/>
      </c>
      <c r="BB679" s="46" t="str">
        <f>IF(Z679&lt;&gt;"","-" &amp;TEXT(comp[[#This Row],[Ge]],"0.#") &amp;TEXT(Z$1,0),"")</f>
        <v/>
      </c>
      <c r="BC679" s="46" t="str">
        <f>IF(AA679&lt;&gt;"","-" &amp;TEXT(comp[[#This Row],[Mn]],"0.#") &amp;TEXT(AA$1,0),"")</f>
        <v/>
      </c>
      <c r="BD679" s="46" t="str">
        <f>IF(AB679&lt;&gt;"","-" &amp;TEXT(comp[[#This Row],[Sc]],"0.#") &amp;TEXT(AB$1,0),"")</f>
        <v/>
      </c>
      <c r="BE679" s="46" t="str">
        <f>IF(AC679&lt;&gt;"","-" &amp;TEXT(comp[[#This Row],[Ru]],"0.#") &amp;TEXT(AC$1,0),"")</f>
        <v/>
      </c>
      <c r="BF679" s="46" t="str">
        <f>IF(AD679&lt;&gt;"","-" &amp;TEXT(comp[[#This Row],[Ce]],"0.#") &amp;TEXT(AD$1,0),"")</f>
        <v/>
      </c>
      <c r="BG679" s="46" t="str">
        <f>IF(AE679&lt;&gt;"","-" &amp;TEXT([1]comp!$AE679,"0.#") &amp;TEXT(AE$1,0),"")</f>
        <v/>
      </c>
      <c r="BH679" s="44" t="str">
        <f>[1]comp!$D679 &amp; [1]comp!$E679</f>
        <v>B28Zhou, C., Guo, C., Li, C. &amp; Du, Z. Investigation on the intermetallic compound Co 3 Ta and high-temperature phase equilibria in the Co–Ni–Ta system. Intermetallics 108, 1–18 (2019).</v>
      </c>
      <c r="BI679" s="63" t="str">
        <f t="shared" si="53"/>
        <v>Co-20.5Ni-13.8Ta</v>
      </c>
      <c r="BJ679" s="44" t="s">
        <v>2110</v>
      </c>
      <c r="BK679" t="str">
        <f t="shared" si="54"/>
        <v>-13.8Ta-20.5Ni</v>
      </c>
      <c r="BL679"/>
      <c r="BM679"/>
      <c r="BN679"/>
      <c r="BO679"/>
    </row>
    <row r="680" spans="1:67" s="44" customFormat="1" x14ac:dyDescent="0.3">
      <c r="A680" s="26" t="str">
        <f t="shared" si="56"/>
        <v>Co-25.8Ni-14.6Ta</v>
      </c>
      <c r="B680" s="60" t="s">
        <v>1481</v>
      </c>
      <c r="C680" s="60" t="s">
        <v>3243</v>
      </c>
      <c r="D680" s="65" t="s">
        <v>1197</v>
      </c>
      <c r="E680" s="44" t="s">
        <v>1166</v>
      </c>
      <c r="F680" s="44">
        <v>721</v>
      </c>
      <c r="G680" s="54">
        <f t="shared" si="57"/>
        <v>59.6</v>
      </c>
      <c r="H680" s="54">
        <v>25.8</v>
      </c>
      <c r="I680" s="54"/>
      <c r="J680" s="54"/>
      <c r="K680" s="54"/>
      <c r="L680" s="54"/>
      <c r="M680" s="54">
        <v>14.6</v>
      </c>
      <c r="N680" s="54"/>
      <c r="O680" s="54"/>
      <c r="P680" s="54"/>
      <c r="Q680" s="50"/>
      <c r="R680" s="50"/>
      <c r="S680" s="50"/>
      <c r="T680" s="54"/>
      <c r="U680" s="54"/>
      <c r="V680" s="54"/>
      <c r="W680" s="54"/>
      <c r="X680" s="54"/>
      <c r="Y680" s="54"/>
      <c r="Z680" s="54"/>
      <c r="AA680" s="54"/>
      <c r="AB680" s="54"/>
      <c r="AC680" s="54"/>
      <c r="AD680" s="54"/>
      <c r="AE680" s="54"/>
      <c r="AF680" s="44">
        <f t="shared" si="55"/>
        <v>10.033564000000002</v>
      </c>
      <c r="AI680" s="46" t="s">
        <v>1</v>
      </c>
      <c r="AJ680" s="46" t="str">
        <f>IF(I680&lt;&gt;"","-" &amp;TEXT([1]comp!$I680,"0.#") &amp;TEXT(I$1,0),"")</f>
        <v/>
      </c>
      <c r="AK680" s="46" t="str">
        <f>IF(K680&lt;&gt;"","-" &amp;TEXT(comp[[#This Row],[W]],"0.#") &amp;TEXT(K$1,0),"")</f>
        <v/>
      </c>
      <c r="AL680" s="46" t="str">
        <f>IF(H680&lt;&gt;"","-" &amp;TEXT(comp[[#This Row],[Ni]],"0.#") &amp;TEXT(H$1,0),"")</f>
        <v>-25.8Ni</v>
      </c>
      <c r="AM680" s="46" t="str">
        <f>IF(J680&lt;&gt;"","-" &amp;TEXT(comp[[#This Row],[Cr]],"0.#") &amp;TEXT(J$1,0),"")</f>
        <v/>
      </c>
      <c r="AN680" s="46" t="str">
        <f>IF(M680&lt;&gt;"","-" &amp;TEXT(comp[[#This Row],[Ta]],"0.#") &amp;TEXT(M$1,0),"")</f>
        <v>-14.6Ta</v>
      </c>
      <c r="AO680" s="46" t="str">
        <f>IF(N680&lt;&gt;"","-" &amp;TEXT(comp[[#This Row],[Nb]],"0.#") &amp;TEXT(N$1,0),"")</f>
        <v/>
      </c>
      <c r="AP680" s="46" t="str">
        <f>IF(O680&lt;&gt;"","-" &amp;TEXT(comp[[#This Row],[V]],"0.#") &amp;TEXT(O$1,0),"")</f>
        <v/>
      </c>
      <c r="AQ680" s="46" t="str">
        <f>IF(L680&lt;&gt;"","-" &amp;TEXT(comp[[#This Row],[Ti]],"0.#") &amp;TEXT(L$1,0),"")</f>
        <v/>
      </c>
      <c r="AR680" s="46" t="str">
        <f>IF(P680&lt;&gt;"","-" &amp;TEXT(comp[[#This Row],[Mo]],"0.#") &amp;TEXT(P$1,0),"")</f>
        <v/>
      </c>
      <c r="AS680" s="46" t="str">
        <f>IF(Q680&lt;&gt;"","-" &amp;TEXT(comp[[#This Row],[C]],"0.##") &amp;TEXT(Q$1,0),"")</f>
        <v/>
      </c>
      <c r="AT680" s="46" t="str">
        <f>IF(R680&lt;&gt;"","-" &amp;TEXT(comp[[#This Row],[Zr]],"0.##") &amp;TEXT(R$1,0),"")</f>
        <v/>
      </c>
      <c r="AU680" s="46" t="str">
        <f>IF(S680&lt;&gt;"","-" &amp;TEXT(comp[[#This Row],[B]],"0.##") &amp;TEXT(S$1,0),"")</f>
        <v/>
      </c>
      <c r="AV680" s="46" t="str">
        <f>IF(T680&lt;&gt;"","-" &amp;TEXT(comp[[#This Row],[Ir]],"0.#") &amp;TEXT(T$1,0),"")</f>
        <v/>
      </c>
      <c r="AW680" s="46" t="str">
        <f>IF(U680&lt;&gt;"","-" &amp;TEXT(comp[[#This Row],[Re]],"0.#") &amp;TEXT(U$1,0),"")</f>
        <v/>
      </c>
      <c r="AX680" s="46" t="str">
        <f>IF(V680&lt;&gt;"","-" &amp;TEXT(comp[[#This Row],[Si]],"0.#") &amp;TEXT(V$1,0),"")</f>
        <v/>
      </c>
      <c r="AY680" s="46" t="str">
        <f>IF(W680&lt;&gt;"","-" &amp;TEXT(comp[[#This Row],[Fe]],"0.#") &amp;TEXT(W$1,0),"")</f>
        <v/>
      </c>
      <c r="AZ680" s="46" t="str">
        <f>IF(X680&lt;&gt;"","-" &amp;TEXT(comp[[#This Row],[Y]],"0.#") &amp;TEXT(X$1,0),"")</f>
        <v/>
      </c>
      <c r="BA680" s="46" t="str">
        <f>IF(Y680&lt;&gt;"","-" &amp;TEXT(comp[[#This Row],[Hf]],"0.#") &amp;TEXT(Y$1,0),"")</f>
        <v/>
      </c>
      <c r="BB680" s="46" t="str">
        <f>IF(Z680&lt;&gt;"","-" &amp;TEXT(comp[[#This Row],[Ge]],"0.#") &amp;TEXT(Z$1,0),"")</f>
        <v/>
      </c>
      <c r="BC680" s="46" t="str">
        <f>IF(AA680&lt;&gt;"","-" &amp;TEXT(comp[[#This Row],[Mn]],"0.#") &amp;TEXT(AA$1,0),"")</f>
        <v/>
      </c>
      <c r="BD680" s="46" t="str">
        <f>IF(AB680&lt;&gt;"","-" &amp;TEXT(comp[[#This Row],[Sc]],"0.#") &amp;TEXT(AB$1,0),"")</f>
        <v/>
      </c>
      <c r="BE680" s="46" t="str">
        <f>IF(AC680&lt;&gt;"","-" &amp;TEXT(comp[[#This Row],[Ru]],"0.#") &amp;TEXT(AC$1,0),"")</f>
        <v/>
      </c>
      <c r="BF680" s="46" t="str">
        <f>IF(AD680&lt;&gt;"","-" &amp;TEXT(comp[[#This Row],[Ce]],"0.#") &amp;TEXT(AD$1,0),"")</f>
        <v/>
      </c>
      <c r="BG680" s="46" t="str">
        <f>IF(AE680&lt;&gt;"","-" &amp;TEXT([1]comp!$AE680,"0.#") &amp;TEXT(AE$1,0),"")</f>
        <v/>
      </c>
      <c r="BH680" s="44" t="str">
        <f>[1]comp!$D680 &amp; [1]comp!$E680</f>
        <v>B29Zhou, C., Guo, C., Li, C. &amp; Du, Z. Investigation on the intermetallic compound Co 3 Ta and high-temperature phase equilibria in the Co–Ni–Ta system. Intermetallics 108, 1–18 (2019).</v>
      </c>
      <c r="BI680" s="63" t="str">
        <f t="shared" si="53"/>
        <v>Co-25.8Ni-14.6Ta</v>
      </c>
      <c r="BJ680" s="44" t="s">
        <v>2111</v>
      </c>
      <c r="BK680" t="str">
        <f t="shared" si="54"/>
        <v>-14.6Ta-25.8Ni</v>
      </c>
      <c r="BL680"/>
      <c r="BM680"/>
      <c r="BN680"/>
      <c r="BO680"/>
    </row>
    <row r="681" spans="1:67" s="44" customFormat="1" x14ac:dyDescent="0.3">
      <c r="A681" s="26" t="str">
        <f t="shared" si="56"/>
        <v>Co-30.5Ni-14.2Ta</v>
      </c>
      <c r="B681" s="60" t="s">
        <v>1481</v>
      </c>
      <c r="C681" s="60" t="s">
        <v>3244</v>
      </c>
      <c r="D681" s="65" t="s">
        <v>1198</v>
      </c>
      <c r="E681" s="44" t="s">
        <v>1166</v>
      </c>
      <c r="F681" s="44">
        <v>722</v>
      </c>
      <c r="G681" s="54">
        <f t="shared" si="57"/>
        <v>55.3</v>
      </c>
      <c r="H681" s="54">
        <v>30.5</v>
      </c>
      <c r="I681" s="54"/>
      <c r="J681" s="54"/>
      <c r="K681" s="54"/>
      <c r="L681" s="54"/>
      <c r="M681" s="54">
        <v>14.2</v>
      </c>
      <c r="N681" s="54"/>
      <c r="O681" s="54"/>
      <c r="P681" s="54"/>
      <c r="Q681" s="50"/>
      <c r="R681" s="50"/>
      <c r="S681" s="50"/>
      <c r="T681" s="54"/>
      <c r="U681" s="54"/>
      <c r="V681" s="54"/>
      <c r="W681" s="54"/>
      <c r="X681" s="54"/>
      <c r="Y681" s="54"/>
      <c r="Z681" s="54"/>
      <c r="AA681" s="54"/>
      <c r="AB681" s="54"/>
      <c r="AC681" s="54"/>
      <c r="AD681" s="54"/>
      <c r="AE681" s="54"/>
      <c r="AF681" s="44">
        <f t="shared" si="55"/>
        <v>10.002940000000001</v>
      </c>
      <c r="AI681" s="46" t="s">
        <v>1</v>
      </c>
      <c r="AJ681" s="46" t="str">
        <f>IF(I681&lt;&gt;"","-" &amp;TEXT([1]comp!$I681,"0.#") &amp;TEXT(I$1,0),"")</f>
        <v/>
      </c>
      <c r="AK681" s="46" t="str">
        <f>IF(K681&lt;&gt;"","-" &amp;TEXT(comp[[#This Row],[W]],"0.#") &amp;TEXT(K$1,0),"")</f>
        <v/>
      </c>
      <c r="AL681" s="46" t="str">
        <f>IF(H681&lt;&gt;"","-" &amp;TEXT(comp[[#This Row],[Ni]],"0.#") &amp;TEXT(H$1,0),"")</f>
        <v>-30.5Ni</v>
      </c>
      <c r="AM681" s="46" t="str">
        <f>IF(J681&lt;&gt;"","-" &amp;TEXT(comp[[#This Row],[Cr]],"0.#") &amp;TEXT(J$1,0),"")</f>
        <v/>
      </c>
      <c r="AN681" s="46" t="str">
        <f>IF(M681&lt;&gt;"","-" &amp;TEXT(comp[[#This Row],[Ta]],"0.#") &amp;TEXT(M$1,0),"")</f>
        <v>-14.2Ta</v>
      </c>
      <c r="AO681" s="46" t="str">
        <f>IF(N681&lt;&gt;"","-" &amp;TEXT(comp[[#This Row],[Nb]],"0.#") &amp;TEXT(N$1,0),"")</f>
        <v/>
      </c>
      <c r="AP681" s="46" t="str">
        <f>IF(O681&lt;&gt;"","-" &amp;TEXT(comp[[#This Row],[V]],"0.#") &amp;TEXT(O$1,0),"")</f>
        <v/>
      </c>
      <c r="AQ681" s="46" t="str">
        <f>IF(L681&lt;&gt;"","-" &amp;TEXT(comp[[#This Row],[Ti]],"0.#") &amp;TEXT(L$1,0),"")</f>
        <v/>
      </c>
      <c r="AR681" s="46" t="str">
        <f>IF(P681&lt;&gt;"","-" &amp;TEXT(comp[[#This Row],[Mo]],"0.#") &amp;TEXT(P$1,0),"")</f>
        <v/>
      </c>
      <c r="AS681" s="46" t="str">
        <f>IF(Q681&lt;&gt;"","-" &amp;TEXT(comp[[#This Row],[C]],"0.##") &amp;TEXT(Q$1,0),"")</f>
        <v/>
      </c>
      <c r="AT681" s="46" t="str">
        <f>IF(R681&lt;&gt;"","-" &amp;TEXT(comp[[#This Row],[Zr]],"0.##") &amp;TEXT(R$1,0),"")</f>
        <v/>
      </c>
      <c r="AU681" s="46" t="str">
        <f>IF(S681&lt;&gt;"","-" &amp;TEXT(comp[[#This Row],[B]],"0.##") &amp;TEXT(S$1,0),"")</f>
        <v/>
      </c>
      <c r="AV681" s="46" t="str">
        <f>IF(T681&lt;&gt;"","-" &amp;TEXT(comp[[#This Row],[Ir]],"0.#") &amp;TEXT(T$1,0),"")</f>
        <v/>
      </c>
      <c r="AW681" s="46" t="str">
        <f>IF(U681&lt;&gt;"","-" &amp;TEXT(comp[[#This Row],[Re]],"0.#") &amp;TEXT(U$1,0),"")</f>
        <v/>
      </c>
      <c r="AX681" s="46" t="str">
        <f>IF(V681&lt;&gt;"","-" &amp;TEXT(comp[[#This Row],[Si]],"0.#") &amp;TEXT(V$1,0),"")</f>
        <v/>
      </c>
      <c r="AY681" s="46" t="str">
        <f>IF(W681&lt;&gt;"","-" &amp;TEXT(comp[[#This Row],[Fe]],"0.#") &amp;TEXT(W$1,0),"")</f>
        <v/>
      </c>
      <c r="AZ681" s="46" t="str">
        <f>IF(X681&lt;&gt;"","-" &amp;TEXT(comp[[#This Row],[Y]],"0.#") &amp;TEXT(X$1,0),"")</f>
        <v/>
      </c>
      <c r="BA681" s="46" t="str">
        <f>IF(Y681&lt;&gt;"","-" &amp;TEXT(comp[[#This Row],[Hf]],"0.#") &amp;TEXT(Y$1,0),"")</f>
        <v/>
      </c>
      <c r="BB681" s="46" t="str">
        <f>IF(Z681&lt;&gt;"","-" &amp;TEXT(comp[[#This Row],[Ge]],"0.#") &amp;TEXT(Z$1,0),"")</f>
        <v/>
      </c>
      <c r="BC681" s="46" t="str">
        <f>IF(AA681&lt;&gt;"","-" &amp;TEXT(comp[[#This Row],[Mn]],"0.#") &amp;TEXT(AA$1,0),"")</f>
        <v/>
      </c>
      <c r="BD681" s="46" t="str">
        <f>IF(AB681&lt;&gt;"","-" &amp;TEXT(comp[[#This Row],[Sc]],"0.#") &amp;TEXT(AB$1,0),"")</f>
        <v/>
      </c>
      <c r="BE681" s="46" t="str">
        <f>IF(AC681&lt;&gt;"","-" &amp;TEXT(comp[[#This Row],[Ru]],"0.#") &amp;TEXT(AC$1,0),"")</f>
        <v/>
      </c>
      <c r="BF681" s="46" t="str">
        <f>IF(AD681&lt;&gt;"","-" &amp;TEXT(comp[[#This Row],[Ce]],"0.#") &amp;TEXT(AD$1,0),"")</f>
        <v/>
      </c>
      <c r="BG681" s="46" t="str">
        <f>IF(AE681&lt;&gt;"","-" &amp;TEXT([1]comp!$AE681,"0.#") &amp;TEXT(AE$1,0),"")</f>
        <v/>
      </c>
      <c r="BH681" s="44" t="str">
        <f>[1]comp!$D681 &amp; [1]comp!$E681</f>
        <v>B30Zhou, C., Guo, C., Li, C. &amp; Du, Z. Investigation on the intermetallic compound Co 3 Ta and high-temperature phase equilibria in the Co–Ni–Ta system. Intermetallics 108, 1–18 (2019).</v>
      </c>
      <c r="BI681" s="63" t="str">
        <f t="shared" si="53"/>
        <v>Co-30.5Ni-14.2Ta</v>
      </c>
      <c r="BJ681" s="44" t="s">
        <v>2112</v>
      </c>
      <c r="BK681" t="str">
        <f t="shared" si="54"/>
        <v>-14.2Ta-30.5Ni</v>
      </c>
      <c r="BL681"/>
      <c r="BM681"/>
      <c r="BN681"/>
      <c r="BO681"/>
    </row>
    <row r="682" spans="1:67" s="44" customFormat="1" x14ac:dyDescent="0.3">
      <c r="A682" s="26" t="str">
        <f t="shared" si="56"/>
        <v>Co-35.3Ni-14.2Ta</v>
      </c>
      <c r="B682" s="60" t="s">
        <v>1481</v>
      </c>
      <c r="C682" s="60" t="s">
        <v>3245</v>
      </c>
      <c r="D682" s="65" t="s">
        <v>1199</v>
      </c>
      <c r="E682" s="44" t="s">
        <v>1166</v>
      </c>
      <c r="F682" s="44">
        <v>723</v>
      </c>
      <c r="G682" s="54">
        <f t="shared" si="57"/>
        <v>50.5</v>
      </c>
      <c r="H682" s="54">
        <v>35.299999999999997</v>
      </c>
      <c r="I682" s="54"/>
      <c r="J682" s="54"/>
      <c r="K682" s="54"/>
      <c r="L682" s="54"/>
      <c r="M682" s="54">
        <v>14.2</v>
      </c>
      <c r="N682" s="54"/>
      <c r="O682" s="54"/>
      <c r="P682" s="54"/>
      <c r="Q682" s="50"/>
      <c r="R682" s="50"/>
      <c r="S682" s="50"/>
      <c r="T682" s="54"/>
      <c r="U682" s="54"/>
      <c r="V682" s="54"/>
      <c r="W682" s="54"/>
      <c r="X682" s="54"/>
      <c r="Y682" s="54"/>
      <c r="Z682" s="54"/>
      <c r="AA682" s="54"/>
      <c r="AB682" s="54"/>
      <c r="AC682" s="54"/>
      <c r="AD682" s="54"/>
      <c r="AE682" s="54"/>
      <c r="AF682" s="44">
        <f t="shared" si="55"/>
        <v>10.003323999999999</v>
      </c>
      <c r="AI682" s="46" t="s">
        <v>1</v>
      </c>
      <c r="AJ682" s="46" t="str">
        <f>IF(I682&lt;&gt;"","-" &amp;TEXT([1]comp!$I682,"0.#") &amp;TEXT(I$1,0),"")</f>
        <v/>
      </c>
      <c r="AK682" s="46" t="str">
        <f>IF(K682&lt;&gt;"","-" &amp;TEXT(comp[[#This Row],[W]],"0.#") &amp;TEXT(K$1,0),"")</f>
        <v/>
      </c>
      <c r="AL682" s="46" t="str">
        <f>IF(H682&lt;&gt;"","-" &amp;TEXT(comp[[#This Row],[Ni]],"0.#") &amp;TEXT(H$1,0),"")</f>
        <v>-35.3Ni</v>
      </c>
      <c r="AM682" s="46" t="str">
        <f>IF(J682&lt;&gt;"","-" &amp;TEXT(comp[[#This Row],[Cr]],"0.#") &amp;TEXT(J$1,0),"")</f>
        <v/>
      </c>
      <c r="AN682" s="46" t="str">
        <f>IF(M682&lt;&gt;"","-" &amp;TEXT(comp[[#This Row],[Ta]],"0.#") &amp;TEXT(M$1,0),"")</f>
        <v>-14.2Ta</v>
      </c>
      <c r="AO682" s="46" t="str">
        <f>IF(N682&lt;&gt;"","-" &amp;TEXT(comp[[#This Row],[Nb]],"0.#") &amp;TEXT(N$1,0),"")</f>
        <v/>
      </c>
      <c r="AP682" s="46" t="str">
        <f>IF(O682&lt;&gt;"","-" &amp;TEXT(comp[[#This Row],[V]],"0.#") &amp;TEXT(O$1,0),"")</f>
        <v/>
      </c>
      <c r="AQ682" s="46" t="str">
        <f>IF(L682&lt;&gt;"","-" &amp;TEXT(comp[[#This Row],[Ti]],"0.#") &amp;TEXT(L$1,0),"")</f>
        <v/>
      </c>
      <c r="AR682" s="46" t="str">
        <f>IF(P682&lt;&gt;"","-" &amp;TEXT(comp[[#This Row],[Mo]],"0.#") &amp;TEXT(P$1,0),"")</f>
        <v/>
      </c>
      <c r="AS682" s="46" t="str">
        <f>IF(Q682&lt;&gt;"","-" &amp;TEXT(comp[[#This Row],[C]],"0.##") &amp;TEXT(Q$1,0),"")</f>
        <v/>
      </c>
      <c r="AT682" s="46" t="str">
        <f>IF(R682&lt;&gt;"","-" &amp;TEXT(comp[[#This Row],[Zr]],"0.##") &amp;TEXT(R$1,0),"")</f>
        <v/>
      </c>
      <c r="AU682" s="46" t="str">
        <f>IF(S682&lt;&gt;"","-" &amp;TEXT(comp[[#This Row],[B]],"0.##") &amp;TEXT(S$1,0),"")</f>
        <v/>
      </c>
      <c r="AV682" s="46" t="str">
        <f>IF(T682&lt;&gt;"","-" &amp;TEXT(comp[[#This Row],[Ir]],"0.#") &amp;TEXT(T$1,0),"")</f>
        <v/>
      </c>
      <c r="AW682" s="46" t="str">
        <f>IF(U682&lt;&gt;"","-" &amp;TEXT(comp[[#This Row],[Re]],"0.#") &amp;TEXT(U$1,0),"")</f>
        <v/>
      </c>
      <c r="AX682" s="46" t="str">
        <f>IF(V682&lt;&gt;"","-" &amp;TEXT(comp[[#This Row],[Si]],"0.#") &amp;TEXT(V$1,0),"")</f>
        <v/>
      </c>
      <c r="AY682" s="46" t="str">
        <f>IF(W682&lt;&gt;"","-" &amp;TEXT(comp[[#This Row],[Fe]],"0.#") &amp;TEXT(W$1,0),"")</f>
        <v/>
      </c>
      <c r="AZ682" s="46" t="str">
        <f>IF(X682&lt;&gt;"","-" &amp;TEXT(comp[[#This Row],[Y]],"0.#") &amp;TEXT(X$1,0),"")</f>
        <v/>
      </c>
      <c r="BA682" s="46" t="str">
        <f>IF(Y682&lt;&gt;"","-" &amp;TEXT(comp[[#This Row],[Hf]],"0.#") &amp;TEXT(Y$1,0),"")</f>
        <v/>
      </c>
      <c r="BB682" s="46" t="str">
        <f>IF(Z682&lt;&gt;"","-" &amp;TEXT(comp[[#This Row],[Ge]],"0.#") &amp;TEXT(Z$1,0),"")</f>
        <v/>
      </c>
      <c r="BC682" s="46" t="str">
        <f>IF(AA682&lt;&gt;"","-" &amp;TEXT(comp[[#This Row],[Mn]],"0.#") &amp;TEXT(AA$1,0),"")</f>
        <v/>
      </c>
      <c r="BD682" s="46" t="str">
        <f>IF(AB682&lt;&gt;"","-" &amp;TEXT(comp[[#This Row],[Sc]],"0.#") &amp;TEXT(AB$1,0),"")</f>
        <v/>
      </c>
      <c r="BE682" s="46" t="str">
        <f>IF(AC682&lt;&gt;"","-" &amp;TEXT(comp[[#This Row],[Ru]],"0.#") &amp;TEXT(AC$1,0),"")</f>
        <v/>
      </c>
      <c r="BF682" s="46" t="str">
        <f>IF(AD682&lt;&gt;"","-" &amp;TEXT(comp[[#This Row],[Ce]],"0.#") &amp;TEXT(AD$1,0),"")</f>
        <v/>
      </c>
      <c r="BG682" s="46" t="str">
        <f>IF(AE682&lt;&gt;"","-" &amp;TEXT([1]comp!$AE682,"0.#") &amp;TEXT(AE$1,0),"")</f>
        <v/>
      </c>
      <c r="BH682" s="44" t="str">
        <f>[1]comp!$D682 &amp; [1]comp!$E682</f>
        <v>B31Zhou, C., Guo, C., Li, C. &amp; Du, Z. Investigation on the intermetallic compound Co 3 Ta and high-temperature phase equilibria in the Co–Ni–Ta system. Intermetallics 108, 1–18 (2019).</v>
      </c>
      <c r="BI682" s="63" t="str">
        <f t="shared" si="53"/>
        <v>Co-35.3Ni-14.2Ta</v>
      </c>
      <c r="BJ682" s="44" t="s">
        <v>2113</v>
      </c>
      <c r="BK682" t="str">
        <f t="shared" si="54"/>
        <v>-14.2Ta-35.3Ni</v>
      </c>
      <c r="BL682"/>
      <c r="BM682"/>
      <c r="BN682"/>
      <c r="BO682"/>
    </row>
    <row r="683" spans="1:67" s="44" customFormat="1" x14ac:dyDescent="0.3">
      <c r="A683" s="26" t="str">
        <f t="shared" si="56"/>
        <v>Co-39.1Ni-14.5Ta</v>
      </c>
      <c r="B683" s="60" t="s">
        <v>1481</v>
      </c>
      <c r="C683" s="60" t="s">
        <v>3246</v>
      </c>
      <c r="D683" s="65" t="s">
        <v>1200</v>
      </c>
      <c r="E683" s="44" t="s">
        <v>1166</v>
      </c>
      <c r="F683" s="44">
        <v>724</v>
      </c>
      <c r="G683" s="54">
        <f t="shared" si="57"/>
        <v>46.4</v>
      </c>
      <c r="H683" s="54">
        <v>39.1</v>
      </c>
      <c r="I683" s="54"/>
      <c r="J683" s="54"/>
      <c r="K683" s="54"/>
      <c r="L683" s="54"/>
      <c r="M683" s="54">
        <v>14.5</v>
      </c>
      <c r="N683" s="54"/>
      <c r="O683" s="54"/>
      <c r="P683" s="54"/>
      <c r="Q683" s="50"/>
      <c r="R683" s="50"/>
      <c r="S683" s="50"/>
      <c r="T683" s="54"/>
      <c r="U683" s="54"/>
      <c r="V683" s="54"/>
      <c r="W683" s="54"/>
      <c r="X683" s="54"/>
      <c r="Y683" s="54"/>
      <c r="Z683" s="54"/>
      <c r="AA683" s="54"/>
      <c r="AB683" s="54"/>
      <c r="AC683" s="54"/>
      <c r="AD683" s="54"/>
      <c r="AE683" s="54"/>
      <c r="AF683" s="44">
        <f t="shared" si="55"/>
        <v>10.026878</v>
      </c>
      <c r="AI683" s="46" t="s">
        <v>1</v>
      </c>
      <c r="AJ683" s="46" t="str">
        <f>IF(I683&lt;&gt;"","-" &amp;TEXT([1]comp!$I683,"0.#") &amp;TEXT(I$1,0),"")</f>
        <v/>
      </c>
      <c r="AK683" s="46" t="str">
        <f>IF(K683&lt;&gt;"","-" &amp;TEXT(comp[[#This Row],[W]],"0.#") &amp;TEXT(K$1,0),"")</f>
        <v/>
      </c>
      <c r="AL683" s="46" t="str">
        <f>IF(H683&lt;&gt;"","-" &amp;TEXT(comp[[#This Row],[Ni]],"0.#") &amp;TEXT(H$1,0),"")</f>
        <v>-39.1Ni</v>
      </c>
      <c r="AM683" s="46" t="str">
        <f>IF(J683&lt;&gt;"","-" &amp;TEXT(comp[[#This Row],[Cr]],"0.#") &amp;TEXT(J$1,0),"")</f>
        <v/>
      </c>
      <c r="AN683" s="46" t="str">
        <f>IF(M683&lt;&gt;"","-" &amp;TEXT(comp[[#This Row],[Ta]],"0.#") &amp;TEXT(M$1,0),"")</f>
        <v>-14.5Ta</v>
      </c>
      <c r="AO683" s="46" t="str">
        <f>IF(N683&lt;&gt;"","-" &amp;TEXT(comp[[#This Row],[Nb]],"0.#") &amp;TEXT(N$1,0),"")</f>
        <v/>
      </c>
      <c r="AP683" s="46" t="str">
        <f>IF(O683&lt;&gt;"","-" &amp;TEXT(comp[[#This Row],[V]],"0.#") &amp;TEXT(O$1,0),"")</f>
        <v/>
      </c>
      <c r="AQ683" s="46" t="str">
        <f>IF(L683&lt;&gt;"","-" &amp;TEXT(comp[[#This Row],[Ti]],"0.#") &amp;TEXT(L$1,0),"")</f>
        <v/>
      </c>
      <c r="AR683" s="46" t="str">
        <f>IF(P683&lt;&gt;"","-" &amp;TEXT(comp[[#This Row],[Mo]],"0.#") &amp;TEXT(P$1,0),"")</f>
        <v/>
      </c>
      <c r="AS683" s="46" t="str">
        <f>IF(Q683&lt;&gt;"","-" &amp;TEXT(comp[[#This Row],[C]],"0.##") &amp;TEXT(Q$1,0),"")</f>
        <v/>
      </c>
      <c r="AT683" s="46" t="str">
        <f>IF(R683&lt;&gt;"","-" &amp;TEXT(comp[[#This Row],[Zr]],"0.##") &amp;TEXT(R$1,0),"")</f>
        <v/>
      </c>
      <c r="AU683" s="46" t="str">
        <f>IF(S683&lt;&gt;"","-" &amp;TEXT(comp[[#This Row],[B]],"0.##") &amp;TEXT(S$1,0),"")</f>
        <v/>
      </c>
      <c r="AV683" s="46" t="str">
        <f>IF(T683&lt;&gt;"","-" &amp;TEXT(comp[[#This Row],[Ir]],"0.#") &amp;TEXT(T$1,0),"")</f>
        <v/>
      </c>
      <c r="AW683" s="46" t="str">
        <f>IF(U683&lt;&gt;"","-" &amp;TEXT(comp[[#This Row],[Re]],"0.#") &amp;TEXT(U$1,0),"")</f>
        <v/>
      </c>
      <c r="AX683" s="46" t="str">
        <f>IF(V683&lt;&gt;"","-" &amp;TEXT(comp[[#This Row],[Si]],"0.#") &amp;TEXT(V$1,0),"")</f>
        <v/>
      </c>
      <c r="AY683" s="46" t="str">
        <f>IF(W683&lt;&gt;"","-" &amp;TEXT(comp[[#This Row],[Fe]],"0.#") &amp;TEXT(W$1,0),"")</f>
        <v/>
      </c>
      <c r="AZ683" s="46" t="str">
        <f>IF(X683&lt;&gt;"","-" &amp;TEXT(comp[[#This Row],[Y]],"0.#") &amp;TEXT(X$1,0),"")</f>
        <v/>
      </c>
      <c r="BA683" s="46" t="str">
        <f>IF(Y683&lt;&gt;"","-" &amp;TEXT(comp[[#This Row],[Hf]],"0.#") &amp;TEXT(Y$1,0),"")</f>
        <v/>
      </c>
      <c r="BB683" s="46" t="str">
        <f>IF(Z683&lt;&gt;"","-" &amp;TEXT(comp[[#This Row],[Ge]],"0.#") &amp;TEXT(Z$1,0),"")</f>
        <v/>
      </c>
      <c r="BC683" s="46" t="str">
        <f>IF(AA683&lt;&gt;"","-" &amp;TEXT(comp[[#This Row],[Mn]],"0.#") &amp;TEXT(AA$1,0),"")</f>
        <v/>
      </c>
      <c r="BD683" s="46" t="str">
        <f>IF(AB683&lt;&gt;"","-" &amp;TEXT(comp[[#This Row],[Sc]],"0.#") &amp;TEXT(AB$1,0),"")</f>
        <v/>
      </c>
      <c r="BE683" s="46" t="str">
        <f>IF(AC683&lt;&gt;"","-" &amp;TEXT(comp[[#This Row],[Ru]],"0.#") &amp;TEXT(AC$1,0),"")</f>
        <v/>
      </c>
      <c r="BF683" s="46" t="str">
        <f>IF(AD683&lt;&gt;"","-" &amp;TEXT(comp[[#This Row],[Ce]],"0.#") &amp;TEXT(AD$1,0),"")</f>
        <v/>
      </c>
      <c r="BG683" s="46" t="str">
        <f>IF(AE683&lt;&gt;"","-" &amp;TEXT([1]comp!$AE683,"0.#") &amp;TEXT(AE$1,0),"")</f>
        <v/>
      </c>
      <c r="BH683" s="44" t="str">
        <f>[1]comp!$D683 &amp; [1]comp!$E683</f>
        <v>B32Zhou, C., Guo, C., Li, C. &amp; Du, Z. Investigation on the intermetallic compound Co 3 Ta and high-temperature phase equilibria in the Co–Ni–Ta system. Intermetallics 108, 1–18 (2019).</v>
      </c>
      <c r="BI683" s="63" t="str">
        <f t="shared" si="53"/>
        <v>Co-39.1Ni-14.5Ta</v>
      </c>
      <c r="BJ683" s="44" t="s">
        <v>2114</v>
      </c>
      <c r="BK683" t="str">
        <f t="shared" si="54"/>
        <v>-14.5Ta-39.1Ni</v>
      </c>
      <c r="BL683"/>
      <c r="BM683"/>
      <c r="BN683"/>
      <c r="BO683"/>
    </row>
    <row r="684" spans="1:67" s="44" customFormat="1" x14ac:dyDescent="0.3">
      <c r="A684" s="26" t="str">
        <f t="shared" si="56"/>
        <v>Co-45.8Ni-14.2Ta</v>
      </c>
      <c r="B684" s="60" t="s">
        <v>1481</v>
      </c>
      <c r="C684" s="60" t="s">
        <v>3247</v>
      </c>
      <c r="D684" s="65" t="s">
        <v>1201</v>
      </c>
      <c r="E684" s="44" t="s">
        <v>1166</v>
      </c>
      <c r="F684" s="44">
        <v>725</v>
      </c>
      <c r="G684" s="54">
        <f t="shared" si="57"/>
        <v>40</v>
      </c>
      <c r="H684" s="54">
        <v>45.8</v>
      </c>
      <c r="I684" s="54"/>
      <c r="J684" s="54"/>
      <c r="K684" s="54"/>
      <c r="L684" s="54"/>
      <c r="M684" s="54">
        <v>14.2</v>
      </c>
      <c r="N684" s="54"/>
      <c r="O684" s="54"/>
      <c r="P684" s="54"/>
      <c r="Q684" s="50"/>
      <c r="R684" s="50"/>
      <c r="S684" s="50"/>
      <c r="T684" s="54"/>
      <c r="U684" s="54"/>
      <c r="V684" s="54"/>
      <c r="W684" s="54"/>
      <c r="X684" s="54"/>
      <c r="Y684" s="54"/>
      <c r="Z684" s="54"/>
      <c r="AA684" s="54"/>
      <c r="AB684" s="54"/>
      <c r="AC684" s="54"/>
      <c r="AD684" s="54"/>
      <c r="AE684" s="54"/>
      <c r="AF684" s="44">
        <f t="shared" si="55"/>
        <v>10.004163999999999</v>
      </c>
      <c r="AI684" s="46" t="s">
        <v>1</v>
      </c>
      <c r="AJ684" s="46" t="str">
        <f>IF(I684&lt;&gt;"","-" &amp;TEXT([1]comp!$I684,"0.#") &amp;TEXT(I$1,0),"")</f>
        <v/>
      </c>
      <c r="AK684" s="46" t="str">
        <f>IF(K684&lt;&gt;"","-" &amp;TEXT(comp[[#This Row],[W]],"0.#") &amp;TEXT(K$1,0),"")</f>
        <v/>
      </c>
      <c r="AL684" s="46" t="str">
        <f>IF(H684&lt;&gt;"","-" &amp;TEXT(comp[[#This Row],[Ni]],"0.#") &amp;TEXT(H$1,0),"")</f>
        <v>-45.8Ni</v>
      </c>
      <c r="AM684" s="46" t="str">
        <f>IF(J684&lt;&gt;"","-" &amp;TEXT(comp[[#This Row],[Cr]],"0.#") &amp;TEXT(J$1,0),"")</f>
        <v/>
      </c>
      <c r="AN684" s="46" t="str">
        <f>IF(M684&lt;&gt;"","-" &amp;TEXT(comp[[#This Row],[Ta]],"0.#") &amp;TEXT(M$1,0),"")</f>
        <v>-14.2Ta</v>
      </c>
      <c r="AO684" s="46" t="str">
        <f>IF(N684&lt;&gt;"","-" &amp;TEXT(comp[[#This Row],[Nb]],"0.#") &amp;TEXT(N$1,0),"")</f>
        <v/>
      </c>
      <c r="AP684" s="46" t="str">
        <f>IF(O684&lt;&gt;"","-" &amp;TEXT(comp[[#This Row],[V]],"0.#") &amp;TEXT(O$1,0),"")</f>
        <v/>
      </c>
      <c r="AQ684" s="46" t="str">
        <f>IF(L684&lt;&gt;"","-" &amp;TEXT(comp[[#This Row],[Ti]],"0.#") &amp;TEXT(L$1,0),"")</f>
        <v/>
      </c>
      <c r="AR684" s="46" t="str">
        <f>IF(P684&lt;&gt;"","-" &amp;TEXT(comp[[#This Row],[Mo]],"0.#") &amp;TEXT(P$1,0),"")</f>
        <v/>
      </c>
      <c r="AS684" s="46" t="str">
        <f>IF(Q684&lt;&gt;"","-" &amp;TEXT(comp[[#This Row],[C]],"0.##") &amp;TEXT(Q$1,0),"")</f>
        <v/>
      </c>
      <c r="AT684" s="46" t="str">
        <f>IF(R684&lt;&gt;"","-" &amp;TEXT(comp[[#This Row],[Zr]],"0.##") &amp;TEXT(R$1,0),"")</f>
        <v/>
      </c>
      <c r="AU684" s="46" t="str">
        <f>IF(S684&lt;&gt;"","-" &amp;TEXT(comp[[#This Row],[B]],"0.##") &amp;TEXT(S$1,0),"")</f>
        <v/>
      </c>
      <c r="AV684" s="46" t="str">
        <f>IF(T684&lt;&gt;"","-" &amp;TEXT(comp[[#This Row],[Ir]],"0.#") &amp;TEXT(T$1,0),"")</f>
        <v/>
      </c>
      <c r="AW684" s="46" t="str">
        <f>IF(U684&lt;&gt;"","-" &amp;TEXT(comp[[#This Row],[Re]],"0.#") &amp;TEXT(U$1,0),"")</f>
        <v/>
      </c>
      <c r="AX684" s="46" t="str">
        <f>IF(V684&lt;&gt;"","-" &amp;TEXT(comp[[#This Row],[Si]],"0.#") &amp;TEXT(V$1,0),"")</f>
        <v/>
      </c>
      <c r="AY684" s="46" t="str">
        <f>IF(W684&lt;&gt;"","-" &amp;TEXT(comp[[#This Row],[Fe]],"0.#") &amp;TEXT(W$1,0),"")</f>
        <v/>
      </c>
      <c r="AZ684" s="46" t="str">
        <f>IF(X684&lt;&gt;"","-" &amp;TEXT(comp[[#This Row],[Y]],"0.#") &amp;TEXT(X$1,0),"")</f>
        <v/>
      </c>
      <c r="BA684" s="46" t="str">
        <f>IF(Y684&lt;&gt;"","-" &amp;TEXT(comp[[#This Row],[Hf]],"0.#") &amp;TEXT(Y$1,0),"")</f>
        <v/>
      </c>
      <c r="BB684" s="46" t="str">
        <f>IF(Z684&lt;&gt;"","-" &amp;TEXT(comp[[#This Row],[Ge]],"0.#") &amp;TEXT(Z$1,0),"")</f>
        <v/>
      </c>
      <c r="BC684" s="46" t="str">
        <f>IF(AA684&lt;&gt;"","-" &amp;TEXT(comp[[#This Row],[Mn]],"0.#") &amp;TEXT(AA$1,0),"")</f>
        <v/>
      </c>
      <c r="BD684" s="46" t="str">
        <f>IF(AB684&lt;&gt;"","-" &amp;TEXT(comp[[#This Row],[Sc]],"0.#") &amp;TEXT(AB$1,0),"")</f>
        <v/>
      </c>
      <c r="BE684" s="46" t="str">
        <f>IF(AC684&lt;&gt;"","-" &amp;TEXT(comp[[#This Row],[Ru]],"0.#") &amp;TEXT(AC$1,0),"")</f>
        <v/>
      </c>
      <c r="BF684" s="46" t="str">
        <f>IF(AD684&lt;&gt;"","-" &amp;TEXT(comp[[#This Row],[Ce]],"0.#") &amp;TEXT(AD$1,0),"")</f>
        <v/>
      </c>
      <c r="BG684" s="46" t="str">
        <f>IF(AE684&lt;&gt;"","-" &amp;TEXT([1]comp!$AE684,"0.#") &amp;TEXT(AE$1,0),"")</f>
        <v/>
      </c>
      <c r="BH684" s="44" t="str">
        <f>[1]comp!$D684 &amp; [1]comp!$E684</f>
        <v>B33Zhou, C., Guo, C., Li, C. &amp; Du, Z. Investigation on the intermetallic compound Co 3 Ta and high-temperature phase equilibria in the Co–Ni–Ta system. Intermetallics 108, 1–18 (2019).</v>
      </c>
      <c r="BI684" s="63" t="str">
        <f t="shared" si="53"/>
        <v>Co-45.8Ni-14.2Ta</v>
      </c>
      <c r="BJ684" s="44" t="s">
        <v>2115</v>
      </c>
      <c r="BK684" t="str">
        <f t="shared" si="54"/>
        <v>-14.2Ta-45.8Ni</v>
      </c>
      <c r="BL684"/>
      <c r="BM684"/>
      <c r="BN684"/>
      <c r="BO684"/>
    </row>
    <row r="685" spans="1:67" s="44" customFormat="1" x14ac:dyDescent="0.3">
      <c r="A685" s="26" t="str">
        <f t="shared" si="56"/>
        <v>Co-51.2Ni-14.3Ta</v>
      </c>
      <c r="B685" s="60" t="s">
        <v>1481</v>
      </c>
      <c r="C685" s="60" t="s">
        <v>3248</v>
      </c>
      <c r="D685" s="65" t="s">
        <v>1202</v>
      </c>
      <c r="E685" s="44" t="s">
        <v>1166</v>
      </c>
      <c r="F685" s="44">
        <v>726</v>
      </c>
      <c r="G685" s="54">
        <f t="shared" si="57"/>
        <v>34.5</v>
      </c>
      <c r="H685" s="54">
        <v>51.2</v>
      </c>
      <c r="I685" s="54"/>
      <c r="J685" s="54"/>
      <c r="K685" s="54"/>
      <c r="L685" s="54"/>
      <c r="M685" s="54">
        <v>14.3</v>
      </c>
      <c r="N685" s="54"/>
      <c r="O685" s="54"/>
      <c r="P685" s="54"/>
      <c r="Q685" s="50"/>
      <c r="R685" s="50"/>
      <c r="S685" s="50"/>
      <c r="T685" s="54"/>
      <c r="U685" s="54"/>
      <c r="V685" s="54"/>
      <c r="W685" s="54"/>
      <c r="X685" s="54"/>
      <c r="Y685" s="54"/>
      <c r="Z685" s="54"/>
      <c r="AA685" s="54"/>
      <c r="AB685" s="54"/>
      <c r="AC685" s="54"/>
      <c r="AD685" s="54"/>
      <c r="AE685" s="54"/>
      <c r="AF685" s="44">
        <f t="shared" si="55"/>
        <v>10.012346000000001</v>
      </c>
      <c r="AI685" s="46" t="s">
        <v>1</v>
      </c>
      <c r="AJ685" s="46" t="str">
        <f>IF(I685&lt;&gt;"","-" &amp;TEXT([1]comp!$I685,"0.#") &amp;TEXT(I$1,0),"")</f>
        <v/>
      </c>
      <c r="AK685" s="46" t="str">
        <f>IF(K685&lt;&gt;"","-" &amp;TEXT(comp[[#This Row],[W]],"0.#") &amp;TEXT(K$1,0),"")</f>
        <v/>
      </c>
      <c r="AL685" s="46" t="str">
        <f>IF(H685&lt;&gt;"","-" &amp;TEXT(comp[[#This Row],[Ni]],"0.#") &amp;TEXT(H$1,0),"")</f>
        <v>-51.2Ni</v>
      </c>
      <c r="AM685" s="46" t="str">
        <f>IF(J685&lt;&gt;"","-" &amp;TEXT(comp[[#This Row],[Cr]],"0.#") &amp;TEXT(J$1,0),"")</f>
        <v/>
      </c>
      <c r="AN685" s="46" t="str">
        <f>IF(M685&lt;&gt;"","-" &amp;TEXT(comp[[#This Row],[Ta]],"0.#") &amp;TEXT(M$1,0),"")</f>
        <v>-14.3Ta</v>
      </c>
      <c r="AO685" s="46" t="str">
        <f>IF(N685&lt;&gt;"","-" &amp;TEXT(comp[[#This Row],[Nb]],"0.#") &amp;TEXT(N$1,0),"")</f>
        <v/>
      </c>
      <c r="AP685" s="46" t="str">
        <f>IF(O685&lt;&gt;"","-" &amp;TEXT(comp[[#This Row],[V]],"0.#") &amp;TEXT(O$1,0),"")</f>
        <v/>
      </c>
      <c r="AQ685" s="46" t="str">
        <f>IF(L685&lt;&gt;"","-" &amp;TEXT(comp[[#This Row],[Ti]],"0.#") &amp;TEXT(L$1,0),"")</f>
        <v/>
      </c>
      <c r="AR685" s="46" t="str">
        <f>IF(P685&lt;&gt;"","-" &amp;TEXT(comp[[#This Row],[Mo]],"0.#") &amp;TEXT(P$1,0),"")</f>
        <v/>
      </c>
      <c r="AS685" s="46" t="str">
        <f>IF(Q685&lt;&gt;"","-" &amp;TEXT(comp[[#This Row],[C]],"0.##") &amp;TEXT(Q$1,0),"")</f>
        <v/>
      </c>
      <c r="AT685" s="46" t="str">
        <f>IF(R685&lt;&gt;"","-" &amp;TEXT(comp[[#This Row],[Zr]],"0.##") &amp;TEXT(R$1,0),"")</f>
        <v/>
      </c>
      <c r="AU685" s="46" t="str">
        <f>IF(S685&lt;&gt;"","-" &amp;TEXT(comp[[#This Row],[B]],"0.##") &amp;TEXT(S$1,0),"")</f>
        <v/>
      </c>
      <c r="AV685" s="46" t="str">
        <f>IF(T685&lt;&gt;"","-" &amp;TEXT(comp[[#This Row],[Ir]],"0.#") &amp;TEXT(T$1,0),"")</f>
        <v/>
      </c>
      <c r="AW685" s="46" t="str">
        <f>IF(U685&lt;&gt;"","-" &amp;TEXT(comp[[#This Row],[Re]],"0.#") &amp;TEXT(U$1,0),"")</f>
        <v/>
      </c>
      <c r="AX685" s="46" t="str">
        <f>IF(V685&lt;&gt;"","-" &amp;TEXT(comp[[#This Row],[Si]],"0.#") &amp;TEXT(V$1,0),"")</f>
        <v/>
      </c>
      <c r="AY685" s="46" t="str">
        <f>IF(W685&lt;&gt;"","-" &amp;TEXT(comp[[#This Row],[Fe]],"0.#") &amp;TEXT(W$1,0),"")</f>
        <v/>
      </c>
      <c r="AZ685" s="46" t="str">
        <f>IF(X685&lt;&gt;"","-" &amp;TEXT(comp[[#This Row],[Y]],"0.#") &amp;TEXT(X$1,0),"")</f>
        <v/>
      </c>
      <c r="BA685" s="46" t="str">
        <f>IF(Y685&lt;&gt;"","-" &amp;TEXT(comp[[#This Row],[Hf]],"0.#") &amp;TEXT(Y$1,0),"")</f>
        <v/>
      </c>
      <c r="BB685" s="46" t="str">
        <f>IF(Z685&lt;&gt;"","-" &amp;TEXT(comp[[#This Row],[Ge]],"0.#") &amp;TEXT(Z$1,0),"")</f>
        <v/>
      </c>
      <c r="BC685" s="46" t="str">
        <f>IF(AA685&lt;&gt;"","-" &amp;TEXT(comp[[#This Row],[Mn]],"0.#") &amp;TEXT(AA$1,0),"")</f>
        <v/>
      </c>
      <c r="BD685" s="46" t="str">
        <f>IF(AB685&lt;&gt;"","-" &amp;TEXT(comp[[#This Row],[Sc]],"0.#") &amp;TEXT(AB$1,0),"")</f>
        <v/>
      </c>
      <c r="BE685" s="46" t="str">
        <f>IF(AC685&lt;&gt;"","-" &amp;TEXT(comp[[#This Row],[Ru]],"0.#") &amp;TEXT(AC$1,0),"")</f>
        <v/>
      </c>
      <c r="BF685" s="46" t="str">
        <f>IF(AD685&lt;&gt;"","-" &amp;TEXT(comp[[#This Row],[Ce]],"0.#") &amp;TEXT(AD$1,0),"")</f>
        <v/>
      </c>
      <c r="BG685" s="46" t="str">
        <f>IF(AE685&lt;&gt;"","-" &amp;TEXT([1]comp!$AE685,"0.#") &amp;TEXT(AE$1,0),"")</f>
        <v/>
      </c>
      <c r="BH685" s="44" t="str">
        <f>[1]comp!$D685 &amp; [1]comp!$E685</f>
        <v>B34Zhou, C., Guo, C., Li, C. &amp; Du, Z. Investigation on the intermetallic compound Co 3 Ta and high-temperature phase equilibria in the Co–Ni–Ta system. Intermetallics 108, 1–18 (2019).</v>
      </c>
      <c r="BI685" s="63" t="str">
        <f t="shared" si="53"/>
        <v>Co-51.2Ni-14.3Ta</v>
      </c>
      <c r="BJ685" s="44" t="s">
        <v>2116</v>
      </c>
      <c r="BK685" t="str">
        <f t="shared" si="54"/>
        <v>-14.3Ta-51.2Ni</v>
      </c>
      <c r="BL685"/>
      <c r="BM685"/>
      <c r="BN685"/>
      <c r="BO685"/>
    </row>
    <row r="686" spans="1:67" s="44" customFormat="1" x14ac:dyDescent="0.3">
      <c r="A686" s="26" t="str">
        <f t="shared" si="56"/>
        <v>Co-54.8Ni-15.Ta</v>
      </c>
      <c r="B686" s="60" t="s">
        <v>1481</v>
      </c>
      <c r="C686" s="60" t="s">
        <v>3249</v>
      </c>
      <c r="D686" s="65" t="s">
        <v>1203</v>
      </c>
      <c r="E686" s="44" t="s">
        <v>1166</v>
      </c>
      <c r="F686" s="44">
        <v>727</v>
      </c>
      <c r="G686" s="54">
        <f t="shared" si="57"/>
        <v>30.200000000000003</v>
      </c>
      <c r="H686" s="54">
        <v>54.8</v>
      </c>
      <c r="I686" s="54"/>
      <c r="J686" s="54"/>
      <c r="K686" s="54"/>
      <c r="L686" s="54"/>
      <c r="M686" s="54">
        <v>15</v>
      </c>
      <c r="N686" s="54"/>
      <c r="O686" s="54"/>
      <c r="P686" s="54"/>
      <c r="Q686" s="50"/>
      <c r="R686" s="50"/>
      <c r="S686" s="50"/>
      <c r="T686" s="54"/>
      <c r="U686" s="54"/>
      <c r="V686" s="54"/>
      <c r="W686" s="54"/>
      <c r="X686" s="54"/>
      <c r="Y686" s="54"/>
      <c r="Z686" s="54"/>
      <c r="AA686" s="54"/>
      <c r="AB686" s="54"/>
      <c r="AC686" s="54"/>
      <c r="AD686" s="54"/>
      <c r="AE686" s="54"/>
      <c r="AF686" s="44">
        <f t="shared" si="55"/>
        <v>10.066884</v>
      </c>
      <c r="AI686" s="46" t="s">
        <v>1</v>
      </c>
      <c r="AJ686" s="46" t="str">
        <f>IF(I686&lt;&gt;"","-" &amp;TEXT([1]comp!$I686,"0.#") &amp;TEXT(I$1,0),"")</f>
        <v/>
      </c>
      <c r="AK686" s="46" t="str">
        <f>IF(K686&lt;&gt;"","-" &amp;TEXT(comp[[#This Row],[W]],"0.#") &amp;TEXT(K$1,0),"")</f>
        <v/>
      </c>
      <c r="AL686" s="46" t="str">
        <f>IF(H686&lt;&gt;"","-" &amp;TEXT(comp[[#This Row],[Ni]],"0.#") &amp;TEXT(H$1,0),"")</f>
        <v>-54.8Ni</v>
      </c>
      <c r="AM686" s="46" t="str">
        <f>IF(J686&lt;&gt;"","-" &amp;TEXT(comp[[#This Row],[Cr]],"0.#") &amp;TEXT(J$1,0),"")</f>
        <v/>
      </c>
      <c r="AN686" s="46" t="str">
        <f>IF(M686&lt;&gt;"","-" &amp;TEXT(comp[[#This Row],[Ta]],"0.#") &amp;TEXT(M$1,0),"")</f>
        <v>-15.Ta</v>
      </c>
      <c r="AO686" s="46" t="str">
        <f>IF(N686&lt;&gt;"","-" &amp;TEXT(comp[[#This Row],[Nb]],"0.#") &amp;TEXT(N$1,0),"")</f>
        <v/>
      </c>
      <c r="AP686" s="46" t="str">
        <f>IF(O686&lt;&gt;"","-" &amp;TEXT(comp[[#This Row],[V]],"0.#") &amp;TEXT(O$1,0),"")</f>
        <v/>
      </c>
      <c r="AQ686" s="46" t="str">
        <f>IF(L686&lt;&gt;"","-" &amp;TEXT(comp[[#This Row],[Ti]],"0.#") &amp;TEXT(L$1,0),"")</f>
        <v/>
      </c>
      <c r="AR686" s="46" t="str">
        <f>IF(P686&lt;&gt;"","-" &amp;TEXT(comp[[#This Row],[Mo]],"0.#") &amp;TEXT(P$1,0),"")</f>
        <v/>
      </c>
      <c r="AS686" s="46" t="str">
        <f>IF(Q686&lt;&gt;"","-" &amp;TEXT(comp[[#This Row],[C]],"0.##") &amp;TEXT(Q$1,0),"")</f>
        <v/>
      </c>
      <c r="AT686" s="46" t="str">
        <f>IF(R686&lt;&gt;"","-" &amp;TEXT(comp[[#This Row],[Zr]],"0.##") &amp;TEXT(R$1,0),"")</f>
        <v/>
      </c>
      <c r="AU686" s="46" t="str">
        <f>IF(S686&lt;&gt;"","-" &amp;TEXT(comp[[#This Row],[B]],"0.##") &amp;TEXT(S$1,0),"")</f>
        <v/>
      </c>
      <c r="AV686" s="46" t="str">
        <f>IF(T686&lt;&gt;"","-" &amp;TEXT(comp[[#This Row],[Ir]],"0.#") &amp;TEXT(T$1,0),"")</f>
        <v/>
      </c>
      <c r="AW686" s="46" t="str">
        <f>IF(U686&lt;&gt;"","-" &amp;TEXT(comp[[#This Row],[Re]],"0.#") &amp;TEXT(U$1,0),"")</f>
        <v/>
      </c>
      <c r="AX686" s="46" t="str">
        <f>IF(V686&lt;&gt;"","-" &amp;TEXT(comp[[#This Row],[Si]],"0.#") &amp;TEXT(V$1,0),"")</f>
        <v/>
      </c>
      <c r="AY686" s="46" t="str">
        <f>IF(W686&lt;&gt;"","-" &amp;TEXT(comp[[#This Row],[Fe]],"0.#") &amp;TEXT(W$1,0),"")</f>
        <v/>
      </c>
      <c r="AZ686" s="46" t="str">
        <f>IF(X686&lt;&gt;"","-" &amp;TEXT(comp[[#This Row],[Y]],"0.#") &amp;TEXT(X$1,0),"")</f>
        <v/>
      </c>
      <c r="BA686" s="46" t="str">
        <f>IF(Y686&lt;&gt;"","-" &amp;TEXT(comp[[#This Row],[Hf]],"0.#") &amp;TEXT(Y$1,0),"")</f>
        <v/>
      </c>
      <c r="BB686" s="46" t="str">
        <f>IF(Z686&lt;&gt;"","-" &amp;TEXT(comp[[#This Row],[Ge]],"0.#") &amp;TEXT(Z$1,0),"")</f>
        <v/>
      </c>
      <c r="BC686" s="46" t="str">
        <f>IF(AA686&lt;&gt;"","-" &amp;TEXT(comp[[#This Row],[Mn]],"0.#") &amp;TEXT(AA$1,0),"")</f>
        <v/>
      </c>
      <c r="BD686" s="46" t="str">
        <f>IF(AB686&lt;&gt;"","-" &amp;TEXT(comp[[#This Row],[Sc]],"0.#") &amp;TEXT(AB$1,0),"")</f>
        <v/>
      </c>
      <c r="BE686" s="46" t="str">
        <f>IF(AC686&lt;&gt;"","-" &amp;TEXT(comp[[#This Row],[Ru]],"0.#") &amp;TEXT(AC$1,0),"")</f>
        <v/>
      </c>
      <c r="BF686" s="46" t="str">
        <f>IF(AD686&lt;&gt;"","-" &amp;TEXT(comp[[#This Row],[Ce]],"0.#") &amp;TEXT(AD$1,0),"")</f>
        <v/>
      </c>
      <c r="BG686" s="46" t="str">
        <f>IF(AE686&lt;&gt;"","-" &amp;TEXT([1]comp!$AE686,"0.#") &amp;TEXT(AE$1,0),"")</f>
        <v/>
      </c>
      <c r="BH686" s="44" t="str">
        <f>[1]comp!$D686 &amp; [1]comp!$E686</f>
        <v>B35Zhou, C., Guo, C., Li, C. &amp; Du, Z. Investigation on the intermetallic compound Co 3 Ta and high-temperature phase equilibria in the Co–Ni–Ta system. Intermetallics 108, 1–18 (2019).</v>
      </c>
      <c r="BI686" s="63" t="str">
        <f t="shared" si="53"/>
        <v>Co-54.8Ni-15.Ta</v>
      </c>
      <c r="BJ686" s="44" t="s">
        <v>2117</v>
      </c>
      <c r="BK686" t="str">
        <f t="shared" si="54"/>
        <v>-15.Ta-54.8Ni</v>
      </c>
      <c r="BL686"/>
      <c r="BM686"/>
      <c r="BN686"/>
      <c r="BO686"/>
    </row>
    <row r="687" spans="1:67" s="44" customFormat="1" x14ac:dyDescent="0.3">
      <c r="A687" s="26" t="str">
        <f t="shared" si="56"/>
        <v>Co-61.1Ni-14.7Ta</v>
      </c>
      <c r="B687" s="60" t="s">
        <v>1481</v>
      </c>
      <c r="C687" s="60" t="s">
        <v>3250</v>
      </c>
      <c r="D687" s="65" t="s">
        <v>1204</v>
      </c>
      <c r="E687" s="44" t="s">
        <v>1166</v>
      </c>
      <c r="F687" s="44">
        <v>728</v>
      </c>
      <c r="G687" s="54">
        <f t="shared" si="57"/>
        <v>24.200000000000003</v>
      </c>
      <c r="H687" s="54">
        <v>61.1</v>
      </c>
      <c r="I687" s="54"/>
      <c r="J687" s="54"/>
      <c r="K687" s="54"/>
      <c r="L687" s="54"/>
      <c r="M687" s="54">
        <v>14.7</v>
      </c>
      <c r="N687" s="54"/>
      <c r="O687" s="54"/>
      <c r="P687" s="54"/>
      <c r="Q687" s="50"/>
      <c r="R687" s="50"/>
      <c r="S687" s="50"/>
      <c r="T687" s="54"/>
      <c r="U687" s="54"/>
      <c r="V687" s="54"/>
      <c r="W687" s="54"/>
      <c r="X687" s="54"/>
      <c r="Y687" s="54"/>
      <c r="Z687" s="54"/>
      <c r="AA687" s="54"/>
      <c r="AB687" s="54"/>
      <c r="AC687" s="54"/>
      <c r="AD687" s="54"/>
      <c r="AE687" s="54"/>
      <c r="AF687" s="44">
        <f t="shared" si="55"/>
        <v>10.044137999999998</v>
      </c>
      <c r="AI687" s="46" t="s">
        <v>1</v>
      </c>
      <c r="AJ687" s="46" t="str">
        <f>IF(I687&lt;&gt;"","-" &amp;TEXT([1]comp!$I687,"0.#") &amp;TEXT(I$1,0),"")</f>
        <v/>
      </c>
      <c r="AK687" s="46" t="str">
        <f>IF(K687&lt;&gt;"","-" &amp;TEXT(comp[[#This Row],[W]],"0.#") &amp;TEXT(K$1,0),"")</f>
        <v/>
      </c>
      <c r="AL687" s="46" t="str">
        <f>IF(H687&lt;&gt;"","-" &amp;TEXT(comp[[#This Row],[Ni]],"0.#") &amp;TEXT(H$1,0),"")</f>
        <v>-61.1Ni</v>
      </c>
      <c r="AM687" s="46" t="str">
        <f>IF(J687&lt;&gt;"","-" &amp;TEXT(comp[[#This Row],[Cr]],"0.#") &amp;TEXT(J$1,0),"")</f>
        <v/>
      </c>
      <c r="AN687" s="46" t="str">
        <f>IF(M687&lt;&gt;"","-" &amp;TEXT(comp[[#This Row],[Ta]],"0.#") &amp;TEXT(M$1,0),"")</f>
        <v>-14.7Ta</v>
      </c>
      <c r="AO687" s="46" t="str">
        <f>IF(N687&lt;&gt;"","-" &amp;TEXT(comp[[#This Row],[Nb]],"0.#") &amp;TEXT(N$1,0),"")</f>
        <v/>
      </c>
      <c r="AP687" s="46" t="str">
        <f>IF(O687&lt;&gt;"","-" &amp;TEXT(comp[[#This Row],[V]],"0.#") &amp;TEXT(O$1,0),"")</f>
        <v/>
      </c>
      <c r="AQ687" s="46" t="str">
        <f>IF(L687&lt;&gt;"","-" &amp;TEXT(comp[[#This Row],[Ti]],"0.#") &amp;TEXT(L$1,0),"")</f>
        <v/>
      </c>
      <c r="AR687" s="46" t="str">
        <f>IF(P687&lt;&gt;"","-" &amp;TEXT(comp[[#This Row],[Mo]],"0.#") &amp;TEXT(P$1,0),"")</f>
        <v/>
      </c>
      <c r="AS687" s="46" t="str">
        <f>IF(Q687&lt;&gt;"","-" &amp;TEXT(comp[[#This Row],[C]],"0.##") &amp;TEXT(Q$1,0),"")</f>
        <v/>
      </c>
      <c r="AT687" s="46" t="str">
        <f>IF(R687&lt;&gt;"","-" &amp;TEXT(comp[[#This Row],[Zr]],"0.##") &amp;TEXT(R$1,0),"")</f>
        <v/>
      </c>
      <c r="AU687" s="46" t="str">
        <f>IF(S687&lt;&gt;"","-" &amp;TEXT(comp[[#This Row],[B]],"0.##") &amp;TEXT(S$1,0),"")</f>
        <v/>
      </c>
      <c r="AV687" s="46" t="str">
        <f>IF(T687&lt;&gt;"","-" &amp;TEXT(comp[[#This Row],[Ir]],"0.#") &amp;TEXT(T$1,0),"")</f>
        <v/>
      </c>
      <c r="AW687" s="46" t="str">
        <f>IF(U687&lt;&gt;"","-" &amp;TEXT(comp[[#This Row],[Re]],"0.#") &amp;TEXT(U$1,0),"")</f>
        <v/>
      </c>
      <c r="AX687" s="46" t="str">
        <f>IF(V687&lt;&gt;"","-" &amp;TEXT(comp[[#This Row],[Si]],"0.#") &amp;TEXT(V$1,0),"")</f>
        <v/>
      </c>
      <c r="AY687" s="46" t="str">
        <f>IF(W687&lt;&gt;"","-" &amp;TEXT(comp[[#This Row],[Fe]],"0.#") &amp;TEXT(W$1,0),"")</f>
        <v/>
      </c>
      <c r="AZ687" s="46" t="str">
        <f>IF(X687&lt;&gt;"","-" &amp;TEXT(comp[[#This Row],[Y]],"0.#") &amp;TEXT(X$1,0),"")</f>
        <v/>
      </c>
      <c r="BA687" s="46" t="str">
        <f>IF(Y687&lt;&gt;"","-" &amp;TEXT(comp[[#This Row],[Hf]],"0.#") &amp;TEXT(Y$1,0),"")</f>
        <v/>
      </c>
      <c r="BB687" s="46" t="str">
        <f>IF(Z687&lt;&gt;"","-" &amp;TEXT(comp[[#This Row],[Ge]],"0.#") &amp;TEXT(Z$1,0),"")</f>
        <v/>
      </c>
      <c r="BC687" s="46" t="str">
        <f>IF(AA687&lt;&gt;"","-" &amp;TEXT(comp[[#This Row],[Mn]],"0.#") &amp;TEXT(AA$1,0),"")</f>
        <v/>
      </c>
      <c r="BD687" s="46" t="str">
        <f>IF(AB687&lt;&gt;"","-" &amp;TEXT(comp[[#This Row],[Sc]],"0.#") &amp;TEXT(AB$1,0),"")</f>
        <v/>
      </c>
      <c r="BE687" s="46" t="str">
        <f>IF(AC687&lt;&gt;"","-" &amp;TEXT(comp[[#This Row],[Ru]],"0.#") &amp;TEXT(AC$1,0),"")</f>
        <v/>
      </c>
      <c r="BF687" s="46" t="str">
        <f>IF(AD687&lt;&gt;"","-" &amp;TEXT(comp[[#This Row],[Ce]],"0.#") &amp;TEXT(AD$1,0),"")</f>
        <v/>
      </c>
      <c r="BG687" s="46" t="str">
        <f>IF(AE687&lt;&gt;"","-" &amp;TEXT([1]comp!$AE687,"0.#") &amp;TEXT(AE$1,0),"")</f>
        <v/>
      </c>
      <c r="BH687" s="44" t="str">
        <f>[1]comp!$D687 &amp; [1]comp!$E687</f>
        <v>B36Zhou, C., Guo, C., Li, C. &amp; Du, Z. Investigation on the intermetallic compound Co 3 Ta and high-temperature phase equilibria in the Co–Ni–Ta system. Intermetallics 108, 1–18 (2019).</v>
      </c>
      <c r="BI687" s="63" t="str">
        <f t="shared" si="53"/>
        <v>Co-61.1Ni-14.7Ta</v>
      </c>
      <c r="BJ687" s="44" t="s">
        <v>2118</v>
      </c>
      <c r="BK687" t="str">
        <f t="shared" si="54"/>
        <v>-14.7Ta-61.1Ni</v>
      </c>
      <c r="BL687"/>
      <c r="BM687"/>
      <c r="BN687"/>
      <c r="BO687"/>
    </row>
    <row r="688" spans="1:67" s="44" customFormat="1" x14ac:dyDescent="0.3">
      <c r="A688" s="26" t="str">
        <f t="shared" si="56"/>
        <v>Co-65.6Ni-14.9Ta</v>
      </c>
      <c r="B688" s="60" t="s">
        <v>1481</v>
      </c>
      <c r="C688" s="60" t="s">
        <v>3251</v>
      </c>
      <c r="D688" s="65" t="s">
        <v>1205</v>
      </c>
      <c r="E688" s="44" t="s">
        <v>1166</v>
      </c>
      <c r="F688" s="44">
        <v>729</v>
      </c>
      <c r="G688" s="54">
        <f t="shared" si="57"/>
        <v>19.5</v>
      </c>
      <c r="H688" s="54">
        <v>65.599999999999994</v>
      </c>
      <c r="I688" s="54"/>
      <c r="J688" s="54"/>
      <c r="K688" s="54"/>
      <c r="L688" s="54"/>
      <c r="M688" s="54">
        <v>14.9</v>
      </c>
      <c r="N688" s="54"/>
      <c r="O688" s="54"/>
      <c r="P688" s="54"/>
      <c r="Q688" s="50"/>
      <c r="R688" s="50"/>
      <c r="S688" s="50"/>
      <c r="T688" s="54"/>
      <c r="U688" s="54"/>
      <c r="V688" s="54"/>
      <c r="W688" s="54"/>
      <c r="X688" s="54"/>
      <c r="Y688" s="54"/>
      <c r="Z688" s="54"/>
      <c r="AA688" s="54"/>
      <c r="AB688" s="54"/>
      <c r="AC688" s="54"/>
      <c r="AD688" s="54"/>
      <c r="AE688" s="54"/>
      <c r="AF688" s="44">
        <f t="shared" si="55"/>
        <v>10.059998</v>
      </c>
      <c r="AI688" s="46" t="s">
        <v>1</v>
      </c>
      <c r="AJ688" s="46" t="str">
        <f>IF(I688&lt;&gt;"","-" &amp;TEXT([1]comp!$I688,"0.#") &amp;TEXT(I$1,0),"")</f>
        <v/>
      </c>
      <c r="AK688" s="46" t="str">
        <f>IF(K688&lt;&gt;"","-" &amp;TEXT(comp[[#This Row],[W]],"0.#") &amp;TEXT(K$1,0),"")</f>
        <v/>
      </c>
      <c r="AL688" s="46" t="str">
        <f>IF(H688&lt;&gt;"","-" &amp;TEXT(comp[[#This Row],[Ni]],"0.#") &amp;TEXT(H$1,0),"")</f>
        <v>-65.6Ni</v>
      </c>
      <c r="AM688" s="46" t="str">
        <f>IF(J688&lt;&gt;"","-" &amp;TEXT(comp[[#This Row],[Cr]],"0.#") &amp;TEXT(J$1,0),"")</f>
        <v/>
      </c>
      <c r="AN688" s="46" t="str">
        <f>IF(M688&lt;&gt;"","-" &amp;TEXT(comp[[#This Row],[Ta]],"0.#") &amp;TEXT(M$1,0),"")</f>
        <v>-14.9Ta</v>
      </c>
      <c r="AO688" s="46" t="str">
        <f>IF(N688&lt;&gt;"","-" &amp;TEXT(comp[[#This Row],[Nb]],"0.#") &amp;TEXT(N$1,0),"")</f>
        <v/>
      </c>
      <c r="AP688" s="46" t="str">
        <f>IF(O688&lt;&gt;"","-" &amp;TEXT(comp[[#This Row],[V]],"0.#") &amp;TEXT(O$1,0),"")</f>
        <v/>
      </c>
      <c r="AQ688" s="46" t="str">
        <f>IF(L688&lt;&gt;"","-" &amp;TEXT(comp[[#This Row],[Ti]],"0.#") &amp;TEXT(L$1,0),"")</f>
        <v/>
      </c>
      <c r="AR688" s="46" t="str">
        <f>IF(P688&lt;&gt;"","-" &amp;TEXT(comp[[#This Row],[Mo]],"0.#") &amp;TEXT(P$1,0),"")</f>
        <v/>
      </c>
      <c r="AS688" s="46" t="str">
        <f>IF(Q688&lt;&gt;"","-" &amp;TEXT(comp[[#This Row],[C]],"0.##") &amp;TEXT(Q$1,0),"")</f>
        <v/>
      </c>
      <c r="AT688" s="46" t="str">
        <f>IF(R688&lt;&gt;"","-" &amp;TEXT(comp[[#This Row],[Zr]],"0.##") &amp;TEXT(R$1,0),"")</f>
        <v/>
      </c>
      <c r="AU688" s="46" t="str">
        <f>IF(S688&lt;&gt;"","-" &amp;TEXT(comp[[#This Row],[B]],"0.##") &amp;TEXT(S$1,0),"")</f>
        <v/>
      </c>
      <c r="AV688" s="46" t="str">
        <f>IF(T688&lt;&gt;"","-" &amp;TEXT(comp[[#This Row],[Ir]],"0.#") &amp;TEXT(T$1,0),"")</f>
        <v/>
      </c>
      <c r="AW688" s="46" t="str">
        <f>IF(U688&lt;&gt;"","-" &amp;TEXT(comp[[#This Row],[Re]],"0.#") &amp;TEXT(U$1,0),"")</f>
        <v/>
      </c>
      <c r="AX688" s="46" t="str">
        <f>IF(V688&lt;&gt;"","-" &amp;TEXT(comp[[#This Row],[Si]],"0.#") &amp;TEXT(V$1,0),"")</f>
        <v/>
      </c>
      <c r="AY688" s="46" t="str">
        <f>IF(W688&lt;&gt;"","-" &amp;TEXT(comp[[#This Row],[Fe]],"0.#") &amp;TEXT(W$1,0),"")</f>
        <v/>
      </c>
      <c r="AZ688" s="46" t="str">
        <f>IF(X688&lt;&gt;"","-" &amp;TEXT(comp[[#This Row],[Y]],"0.#") &amp;TEXT(X$1,0),"")</f>
        <v/>
      </c>
      <c r="BA688" s="46" t="str">
        <f>IF(Y688&lt;&gt;"","-" &amp;TEXT(comp[[#This Row],[Hf]],"0.#") &amp;TEXT(Y$1,0),"")</f>
        <v/>
      </c>
      <c r="BB688" s="46" t="str">
        <f>IF(Z688&lt;&gt;"","-" &amp;TEXT(comp[[#This Row],[Ge]],"0.#") &amp;TEXT(Z$1,0),"")</f>
        <v/>
      </c>
      <c r="BC688" s="46" t="str">
        <f>IF(AA688&lt;&gt;"","-" &amp;TEXT(comp[[#This Row],[Mn]],"0.#") &amp;TEXT(AA$1,0),"")</f>
        <v/>
      </c>
      <c r="BD688" s="46" t="str">
        <f>IF(AB688&lt;&gt;"","-" &amp;TEXT(comp[[#This Row],[Sc]],"0.#") &amp;TEXT(AB$1,0),"")</f>
        <v/>
      </c>
      <c r="BE688" s="46" t="str">
        <f>IF(AC688&lt;&gt;"","-" &amp;TEXT(comp[[#This Row],[Ru]],"0.#") &amp;TEXT(AC$1,0),"")</f>
        <v/>
      </c>
      <c r="BF688" s="46" t="str">
        <f>IF(AD688&lt;&gt;"","-" &amp;TEXT(comp[[#This Row],[Ce]],"0.#") &amp;TEXT(AD$1,0),"")</f>
        <v/>
      </c>
      <c r="BG688" s="46" t="str">
        <f>IF(AE688&lt;&gt;"","-" &amp;TEXT([1]comp!$AE688,"0.#") &amp;TEXT(AE$1,0),"")</f>
        <v/>
      </c>
      <c r="BH688" s="44" t="str">
        <f>[1]comp!$D688 &amp; [1]comp!$E688</f>
        <v>B37Zhou, C., Guo, C., Li, C. &amp; Du, Z. Investigation on the intermetallic compound Co 3 Ta and high-temperature phase equilibria in the Co–Ni–Ta system. Intermetallics 108, 1–18 (2019).</v>
      </c>
      <c r="BI688" s="63" t="str">
        <f t="shared" si="53"/>
        <v>Co-65.6Ni-14.9Ta</v>
      </c>
      <c r="BJ688" s="44" t="s">
        <v>2119</v>
      </c>
      <c r="BK688" t="str">
        <f t="shared" si="54"/>
        <v>-14.9Ta-65.6Ni</v>
      </c>
      <c r="BL688"/>
      <c r="BM688"/>
      <c r="BN688"/>
      <c r="BO688"/>
    </row>
    <row r="689" spans="1:67" s="44" customFormat="1" x14ac:dyDescent="0.3">
      <c r="A689" s="26" t="str">
        <f t="shared" si="56"/>
        <v>Co-74.9Ni-14.7Ta</v>
      </c>
      <c r="B689" s="60" t="s">
        <v>1481</v>
      </c>
      <c r="C689" s="60" t="s">
        <v>3252</v>
      </c>
      <c r="D689" s="65" t="s">
        <v>1206</v>
      </c>
      <c r="E689" s="44" t="s">
        <v>1166</v>
      </c>
      <c r="F689" s="44">
        <v>730</v>
      </c>
      <c r="G689" s="54">
        <f t="shared" si="57"/>
        <v>10.399999999999991</v>
      </c>
      <c r="H689" s="54">
        <v>74.900000000000006</v>
      </c>
      <c r="I689" s="54"/>
      <c r="J689" s="54"/>
      <c r="K689" s="54"/>
      <c r="L689" s="54"/>
      <c r="M689" s="54">
        <v>14.7</v>
      </c>
      <c r="N689" s="54"/>
      <c r="O689" s="54"/>
      <c r="P689" s="54"/>
      <c r="Q689" s="50"/>
      <c r="R689" s="50"/>
      <c r="S689" s="50"/>
      <c r="T689" s="54"/>
      <c r="U689" s="54"/>
      <c r="V689" s="54"/>
      <c r="W689" s="54"/>
      <c r="X689" s="54"/>
      <c r="Y689" s="54"/>
      <c r="Z689" s="54"/>
      <c r="AA689" s="54"/>
      <c r="AB689" s="54"/>
      <c r="AC689" s="54"/>
      <c r="AD689" s="54"/>
      <c r="AE689" s="54"/>
      <c r="AF689" s="44">
        <f t="shared" si="55"/>
        <v>10.045242</v>
      </c>
      <c r="AI689" s="46" t="s">
        <v>1</v>
      </c>
      <c r="AJ689" s="46" t="str">
        <f>IF(I689&lt;&gt;"","-" &amp;TEXT([1]comp!$I689,"0.#") &amp;TEXT(I$1,0),"")</f>
        <v/>
      </c>
      <c r="AK689" s="46" t="str">
        <f>IF(K689&lt;&gt;"","-" &amp;TEXT(comp[[#This Row],[W]],"0.#") &amp;TEXT(K$1,0),"")</f>
        <v/>
      </c>
      <c r="AL689" s="46" t="str">
        <f>IF(H689&lt;&gt;"","-" &amp;TEXT(comp[[#This Row],[Ni]],"0.#") &amp;TEXT(H$1,0),"")</f>
        <v>-74.9Ni</v>
      </c>
      <c r="AM689" s="46" t="str">
        <f>IF(J689&lt;&gt;"","-" &amp;TEXT(comp[[#This Row],[Cr]],"0.#") &amp;TEXT(J$1,0),"")</f>
        <v/>
      </c>
      <c r="AN689" s="46" t="str">
        <f>IF(M689&lt;&gt;"","-" &amp;TEXT(comp[[#This Row],[Ta]],"0.#") &amp;TEXT(M$1,0),"")</f>
        <v>-14.7Ta</v>
      </c>
      <c r="AO689" s="46" t="str">
        <f>IF(N689&lt;&gt;"","-" &amp;TEXT(comp[[#This Row],[Nb]],"0.#") &amp;TEXT(N$1,0),"")</f>
        <v/>
      </c>
      <c r="AP689" s="46" t="str">
        <f>IF(O689&lt;&gt;"","-" &amp;TEXT(comp[[#This Row],[V]],"0.#") &amp;TEXT(O$1,0),"")</f>
        <v/>
      </c>
      <c r="AQ689" s="46" t="str">
        <f>IF(L689&lt;&gt;"","-" &amp;TEXT(comp[[#This Row],[Ti]],"0.#") &amp;TEXT(L$1,0),"")</f>
        <v/>
      </c>
      <c r="AR689" s="46" t="str">
        <f>IF(P689&lt;&gt;"","-" &amp;TEXT(comp[[#This Row],[Mo]],"0.#") &amp;TEXT(P$1,0),"")</f>
        <v/>
      </c>
      <c r="AS689" s="46" t="str">
        <f>IF(Q689&lt;&gt;"","-" &amp;TEXT(comp[[#This Row],[C]],"0.##") &amp;TEXT(Q$1,0),"")</f>
        <v/>
      </c>
      <c r="AT689" s="46" t="str">
        <f>IF(R689&lt;&gt;"","-" &amp;TEXT(comp[[#This Row],[Zr]],"0.##") &amp;TEXT(R$1,0),"")</f>
        <v/>
      </c>
      <c r="AU689" s="46" t="str">
        <f>IF(S689&lt;&gt;"","-" &amp;TEXT(comp[[#This Row],[B]],"0.##") &amp;TEXT(S$1,0),"")</f>
        <v/>
      </c>
      <c r="AV689" s="46" t="str">
        <f>IF(T689&lt;&gt;"","-" &amp;TEXT(comp[[#This Row],[Ir]],"0.#") &amp;TEXT(T$1,0),"")</f>
        <v/>
      </c>
      <c r="AW689" s="46" t="str">
        <f>IF(U689&lt;&gt;"","-" &amp;TEXT(comp[[#This Row],[Re]],"0.#") &amp;TEXT(U$1,0),"")</f>
        <v/>
      </c>
      <c r="AX689" s="46" t="str">
        <f>IF(V689&lt;&gt;"","-" &amp;TEXT(comp[[#This Row],[Si]],"0.#") &amp;TEXT(V$1,0),"")</f>
        <v/>
      </c>
      <c r="AY689" s="46" t="str">
        <f>IF(W689&lt;&gt;"","-" &amp;TEXT(comp[[#This Row],[Fe]],"0.#") &amp;TEXT(W$1,0),"")</f>
        <v/>
      </c>
      <c r="AZ689" s="46" t="str">
        <f>IF(X689&lt;&gt;"","-" &amp;TEXT(comp[[#This Row],[Y]],"0.#") &amp;TEXT(X$1,0),"")</f>
        <v/>
      </c>
      <c r="BA689" s="46" t="str">
        <f>IF(Y689&lt;&gt;"","-" &amp;TEXT(comp[[#This Row],[Hf]],"0.#") &amp;TEXT(Y$1,0),"")</f>
        <v/>
      </c>
      <c r="BB689" s="46" t="str">
        <f>IF(Z689&lt;&gt;"","-" &amp;TEXT(comp[[#This Row],[Ge]],"0.#") &amp;TEXT(Z$1,0),"")</f>
        <v/>
      </c>
      <c r="BC689" s="46" t="str">
        <f>IF(AA689&lt;&gt;"","-" &amp;TEXT(comp[[#This Row],[Mn]],"0.#") &amp;TEXT(AA$1,0),"")</f>
        <v/>
      </c>
      <c r="BD689" s="46" t="str">
        <f>IF(AB689&lt;&gt;"","-" &amp;TEXT(comp[[#This Row],[Sc]],"0.#") &amp;TEXT(AB$1,0),"")</f>
        <v/>
      </c>
      <c r="BE689" s="46" t="str">
        <f>IF(AC689&lt;&gt;"","-" &amp;TEXT(comp[[#This Row],[Ru]],"0.#") &amp;TEXT(AC$1,0),"")</f>
        <v/>
      </c>
      <c r="BF689" s="46" t="str">
        <f>IF(AD689&lt;&gt;"","-" &amp;TEXT(comp[[#This Row],[Ce]],"0.#") &amp;TEXT(AD$1,0),"")</f>
        <v/>
      </c>
      <c r="BG689" s="46" t="str">
        <f>IF(AE689&lt;&gt;"","-" &amp;TEXT([1]comp!$AE689,"0.#") &amp;TEXT(AE$1,0),"")</f>
        <v/>
      </c>
      <c r="BH689" s="44" t="str">
        <f>[1]comp!$D689 &amp; [1]comp!$E689</f>
        <v>B38Zhou, C., Guo, C., Li, C. &amp; Du, Z. Investigation on the intermetallic compound Co 3 Ta and high-temperature phase equilibria in the Co–Ni–Ta system. Intermetallics 108, 1–18 (2019).</v>
      </c>
      <c r="BI689" s="63" t="str">
        <f t="shared" si="53"/>
        <v>Co-74.9Ni-14.7Ta</v>
      </c>
      <c r="BJ689" s="44" t="s">
        <v>2120</v>
      </c>
      <c r="BK689" t="str">
        <f t="shared" si="54"/>
        <v>-14.7Ta-74.9Ni</v>
      </c>
      <c r="BL689"/>
      <c r="BM689"/>
      <c r="BN689"/>
      <c r="BO689"/>
    </row>
    <row r="690" spans="1:67" s="44" customFormat="1" x14ac:dyDescent="0.3">
      <c r="A690" s="26" t="str">
        <f t="shared" si="56"/>
        <v>Co-7.Al-4.Cr-7.W-4.Ti-2.Ta</v>
      </c>
      <c r="B690" s="30" t="s">
        <v>1483</v>
      </c>
      <c r="C690" s="30" t="s">
        <v>3253</v>
      </c>
      <c r="D690" s="34" t="s">
        <v>728</v>
      </c>
      <c r="E690" s="28" t="s">
        <v>1209</v>
      </c>
      <c r="F690" s="28">
        <v>732</v>
      </c>
      <c r="G690" s="54">
        <f t="shared" si="57"/>
        <v>76</v>
      </c>
      <c r="H690" s="56"/>
      <c r="I690" s="56">
        <v>7</v>
      </c>
      <c r="J690" s="56">
        <v>4</v>
      </c>
      <c r="K690" s="56">
        <v>7</v>
      </c>
      <c r="L690" s="56">
        <v>4</v>
      </c>
      <c r="M690" s="56">
        <v>2</v>
      </c>
      <c r="N690" s="56"/>
      <c r="O690" s="56"/>
      <c r="P690" s="56"/>
      <c r="Q690" s="52"/>
      <c r="R690" s="52"/>
      <c r="S690" s="52"/>
      <c r="T690" s="56"/>
      <c r="U690" s="56"/>
      <c r="V690" s="56"/>
      <c r="W690" s="56"/>
      <c r="X690" s="56"/>
      <c r="Y690" s="56"/>
      <c r="Z690" s="56"/>
      <c r="AA690" s="56"/>
      <c r="AB690" s="56"/>
      <c r="AC690" s="56"/>
      <c r="AD690" s="56"/>
      <c r="AE690" s="56"/>
      <c r="AF690" s="28">
        <f t="shared" si="55"/>
        <v>9.1013799999999989</v>
      </c>
      <c r="AG690" s="28"/>
      <c r="AH690" s="28"/>
      <c r="AI690" s="46" t="s">
        <v>1</v>
      </c>
      <c r="AJ690" s="46" t="str">
        <f>IF(I690&lt;&gt;"","-" &amp;TEXT([1]comp!$I690,"0.#") &amp;TEXT(I$1,0),"")</f>
        <v>-7.Al</v>
      </c>
      <c r="AK690" s="46" t="str">
        <f>IF(K690&lt;&gt;"","-" &amp;TEXT(comp[[#This Row],[W]],"0.#") &amp;TEXT(K$1,0),"")</f>
        <v>-7.W</v>
      </c>
      <c r="AL690" s="46" t="str">
        <f>IF(H690&lt;&gt;"","-" &amp;TEXT(comp[[#This Row],[Ni]],"0.#") &amp;TEXT(H$1,0),"")</f>
        <v/>
      </c>
      <c r="AM690" s="46" t="str">
        <f>IF(J690&lt;&gt;"","-" &amp;TEXT(comp[[#This Row],[Cr]],"0.#") &amp;TEXT(J$1,0),"")</f>
        <v>-4.Cr</v>
      </c>
      <c r="AN690" s="46" t="str">
        <f>IF(M690&lt;&gt;"","-" &amp;TEXT(comp[[#This Row],[Ta]],"0.#") &amp;TEXT(M$1,0),"")</f>
        <v>-2.Ta</v>
      </c>
      <c r="AO690" s="46" t="str">
        <f>IF(N690&lt;&gt;"","-" &amp;TEXT(comp[[#This Row],[Nb]],"0.#") &amp;TEXT(N$1,0),"")</f>
        <v/>
      </c>
      <c r="AP690" s="46" t="str">
        <f>IF(O690&lt;&gt;"","-" &amp;TEXT(comp[[#This Row],[V]],"0.#") &amp;TEXT(O$1,0),"")</f>
        <v/>
      </c>
      <c r="AQ690" s="46" t="str">
        <f>IF(L690&lt;&gt;"","-" &amp;TEXT(comp[[#This Row],[Ti]],"0.#") &amp;TEXT(L$1,0),"")</f>
        <v>-4.Ti</v>
      </c>
      <c r="AR690" s="46" t="str">
        <f>IF(P690&lt;&gt;"","-" &amp;TEXT(comp[[#This Row],[Mo]],"0.#") &amp;TEXT(P$1,0),"")</f>
        <v/>
      </c>
      <c r="AS690" s="46" t="str">
        <f>IF(Q690&lt;&gt;"","-" &amp;TEXT(comp[[#This Row],[C]],"0.##") &amp;TEXT(Q$1,0),"")</f>
        <v/>
      </c>
      <c r="AT690" s="46" t="str">
        <f>IF(R690&lt;&gt;"","-" &amp;TEXT(comp[[#This Row],[Zr]],"0.##") &amp;TEXT(R$1,0),"")</f>
        <v/>
      </c>
      <c r="AU690" s="46" t="str">
        <f>IF(S690&lt;&gt;"","-" &amp;TEXT(comp[[#This Row],[B]],"0.##") &amp;TEXT(S$1,0),"")</f>
        <v/>
      </c>
      <c r="AV690" s="46" t="str">
        <f>IF(T690&lt;&gt;"","-" &amp;TEXT(comp[[#This Row],[Ir]],"0.#") &amp;TEXT(T$1,0),"")</f>
        <v/>
      </c>
      <c r="AW690" s="46" t="str">
        <f>IF(U690&lt;&gt;"","-" &amp;TEXT(comp[[#This Row],[Re]],"0.#") &amp;TEXT(U$1,0),"")</f>
        <v/>
      </c>
      <c r="AX690" s="46" t="str">
        <f>IF(V690&lt;&gt;"","-" &amp;TEXT(comp[[#This Row],[Si]],"0.#") &amp;TEXT(V$1,0),"")</f>
        <v/>
      </c>
      <c r="AY690" s="46" t="str">
        <f>IF(W690&lt;&gt;"","-" &amp;TEXT(comp[[#This Row],[Fe]],"0.#") &amp;TEXT(W$1,0),"")</f>
        <v/>
      </c>
      <c r="AZ690" s="46" t="str">
        <f>IF(X690&lt;&gt;"","-" &amp;TEXT(comp[[#This Row],[Y]],"0.#") &amp;TEXT(X$1,0),"")</f>
        <v/>
      </c>
      <c r="BA690" s="46" t="str">
        <f>IF(Y690&lt;&gt;"","-" &amp;TEXT(comp[[#This Row],[Hf]],"0.#") &amp;TEXT(Y$1,0),"")</f>
        <v/>
      </c>
      <c r="BB690" s="46" t="str">
        <f>IF(Z690&lt;&gt;"","-" &amp;TEXT(comp[[#This Row],[Ge]],"0.#") &amp;TEXT(Z$1,0),"")</f>
        <v/>
      </c>
      <c r="BC690" s="46" t="str">
        <f>IF(AA690&lt;&gt;"","-" &amp;TEXT(comp[[#This Row],[Mn]],"0.#") &amp;TEXT(AA$1,0),"")</f>
        <v/>
      </c>
      <c r="BD690" s="46" t="str">
        <f>IF(AB690&lt;&gt;"","-" &amp;TEXT(comp[[#This Row],[Sc]],"0.#") &amp;TEXT(AB$1,0),"")</f>
        <v/>
      </c>
      <c r="BE690" s="46" t="str">
        <f>IF(AC690&lt;&gt;"","-" &amp;TEXT(comp[[#This Row],[Ru]],"0.#") &amp;TEXT(AC$1,0),"")</f>
        <v/>
      </c>
      <c r="BF690" s="46" t="str">
        <f>IF(AD690&lt;&gt;"","-" &amp;TEXT(comp[[#This Row],[Ce]],"0.#") &amp;TEXT(AD$1,0),"")</f>
        <v/>
      </c>
      <c r="BG690" s="46" t="str">
        <f>IF(AE690&lt;&gt;"","-" &amp;TEXT([1]comp!$AE690,"0.#") &amp;TEXT(AE$1,0),"")</f>
        <v/>
      </c>
      <c r="BH690" s="28" t="str">
        <f>[1]comp!$D690 &amp; [1]comp!$E690</f>
        <v>4CrZhou, H. J. et al. Alloying effects on microstructural stability and γ′ phase nano-hardness in Co-Al-W-Ta-Ti-base superalloys. in Proceedings of the International Symposium on Superalloys vols 2016-Janua 981–990 (Minerals, Metals and Materials Society, 2016).</v>
      </c>
      <c r="BI690" s="36" t="str">
        <f t="shared" si="53"/>
        <v>Co-7.Al-4.Cr-7.W-4.Ti-2.Ta</v>
      </c>
      <c r="BJ690" s="28" t="s">
        <v>1618</v>
      </c>
      <c r="BK690" t="str">
        <f t="shared" si="54"/>
        <v>-7.Al-4.Cr-7.W-2.Ta-4.Ti</v>
      </c>
      <c r="BL690"/>
      <c r="BM690"/>
      <c r="BN690"/>
      <c r="BO690"/>
    </row>
    <row r="691" spans="1:67" s="28" customFormat="1" x14ac:dyDescent="0.3">
      <c r="A691" s="26" t="str">
        <f t="shared" si="56"/>
        <v>Co-7.Al-6.W-4.Ti-2.Ta-1.Mo</v>
      </c>
      <c r="B691" s="30" t="s">
        <v>1483</v>
      </c>
      <c r="C691" s="30" t="s">
        <v>3254</v>
      </c>
      <c r="D691" s="34" t="s">
        <v>1211</v>
      </c>
      <c r="E691" s="28" t="s">
        <v>1209</v>
      </c>
      <c r="F691" s="28">
        <v>733</v>
      </c>
      <c r="G691" s="54">
        <f t="shared" si="57"/>
        <v>80</v>
      </c>
      <c r="H691" s="56"/>
      <c r="I691" s="56">
        <v>7</v>
      </c>
      <c r="J691" s="56"/>
      <c r="K691" s="56">
        <v>6</v>
      </c>
      <c r="L691" s="56">
        <v>4</v>
      </c>
      <c r="M691" s="56">
        <v>2</v>
      </c>
      <c r="N691" s="56"/>
      <c r="O691" s="56"/>
      <c r="P691" s="56">
        <v>1</v>
      </c>
      <c r="Q691" s="52"/>
      <c r="R691" s="52"/>
      <c r="S691" s="52"/>
      <c r="T691" s="56"/>
      <c r="U691" s="56"/>
      <c r="V691" s="56"/>
      <c r="W691" s="56"/>
      <c r="X691" s="56"/>
      <c r="Y691" s="56"/>
      <c r="Z691" s="56"/>
      <c r="AA691" s="56"/>
      <c r="AB691" s="56"/>
      <c r="AC691" s="56"/>
      <c r="AD691" s="56"/>
      <c r="AE691" s="56"/>
      <c r="AF691" s="28">
        <f t="shared" si="55"/>
        <v>9.0800799999999988</v>
      </c>
      <c r="AI691" s="46" t="s">
        <v>1</v>
      </c>
      <c r="AJ691" s="46" t="str">
        <f>IF(I691&lt;&gt;"","-" &amp;TEXT([1]comp!$I691,"0.#") &amp;TEXT(I$1,0),"")</f>
        <v>-7.Al</v>
      </c>
      <c r="AK691" s="46" t="str">
        <f>IF(K691&lt;&gt;"","-" &amp;TEXT(comp[[#This Row],[W]],"0.#") &amp;TEXT(K$1,0),"")</f>
        <v>-6.W</v>
      </c>
      <c r="AL691" s="46" t="str">
        <f>IF(H691&lt;&gt;"","-" &amp;TEXT(comp[[#This Row],[Ni]],"0.#") &amp;TEXT(H$1,0),"")</f>
        <v/>
      </c>
      <c r="AM691" s="46" t="str">
        <f>IF(J691&lt;&gt;"","-" &amp;TEXT(comp[[#This Row],[Cr]],"0.#") &amp;TEXT(J$1,0),"")</f>
        <v/>
      </c>
      <c r="AN691" s="46" t="str">
        <f>IF(M691&lt;&gt;"","-" &amp;TEXT(comp[[#This Row],[Ta]],"0.#") &amp;TEXT(M$1,0),"")</f>
        <v>-2.Ta</v>
      </c>
      <c r="AO691" s="46" t="str">
        <f>IF(N691&lt;&gt;"","-" &amp;TEXT(comp[[#This Row],[Nb]],"0.#") &amp;TEXT(N$1,0),"")</f>
        <v/>
      </c>
      <c r="AP691" s="46" t="str">
        <f>IF(O691&lt;&gt;"","-" &amp;TEXT(comp[[#This Row],[V]],"0.#") &amp;TEXT(O$1,0),"")</f>
        <v/>
      </c>
      <c r="AQ691" s="46" t="str">
        <f>IF(L691&lt;&gt;"","-" &amp;TEXT(comp[[#This Row],[Ti]],"0.#") &amp;TEXT(L$1,0),"")</f>
        <v>-4.Ti</v>
      </c>
      <c r="AR691" s="46" t="str">
        <f>IF(P691&lt;&gt;"","-" &amp;TEXT(comp[[#This Row],[Mo]],"0.#") &amp;TEXT(P$1,0),"")</f>
        <v>-1.Mo</v>
      </c>
      <c r="AS691" s="46" t="str">
        <f>IF(Q691&lt;&gt;"","-" &amp;TEXT(comp[[#This Row],[C]],"0.##") &amp;TEXT(Q$1,0),"")</f>
        <v/>
      </c>
      <c r="AT691" s="46" t="str">
        <f>IF(R691&lt;&gt;"","-" &amp;TEXT(comp[[#This Row],[Zr]],"0.##") &amp;TEXT(R$1,0),"")</f>
        <v/>
      </c>
      <c r="AU691" s="46" t="str">
        <f>IF(S691&lt;&gt;"","-" &amp;TEXT(comp[[#This Row],[B]],"0.##") &amp;TEXT(S$1,0),"")</f>
        <v/>
      </c>
      <c r="AV691" s="46" t="str">
        <f>IF(T691&lt;&gt;"","-" &amp;TEXT(comp[[#This Row],[Ir]],"0.#") &amp;TEXT(T$1,0),"")</f>
        <v/>
      </c>
      <c r="AW691" s="46" t="str">
        <f>IF(U691&lt;&gt;"","-" &amp;TEXT(comp[[#This Row],[Re]],"0.#") &amp;TEXT(U$1,0),"")</f>
        <v/>
      </c>
      <c r="AX691" s="46" t="str">
        <f>IF(V691&lt;&gt;"","-" &amp;TEXT(comp[[#This Row],[Si]],"0.#") &amp;TEXT(V$1,0),"")</f>
        <v/>
      </c>
      <c r="AY691" s="46" t="str">
        <f>IF(W691&lt;&gt;"","-" &amp;TEXT(comp[[#This Row],[Fe]],"0.#") &amp;TEXT(W$1,0),"")</f>
        <v/>
      </c>
      <c r="AZ691" s="46" t="str">
        <f>IF(X691&lt;&gt;"","-" &amp;TEXT(comp[[#This Row],[Y]],"0.#") &amp;TEXT(X$1,0),"")</f>
        <v/>
      </c>
      <c r="BA691" s="46" t="str">
        <f>IF(Y691&lt;&gt;"","-" &amp;TEXT(comp[[#This Row],[Hf]],"0.#") &amp;TEXT(Y$1,0),"")</f>
        <v/>
      </c>
      <c r="BB691" s="46" t="str">
        <f>IF(Z691&lt;&gt;"","-" &amp;TEXT(comp[[#This Row],[Ge]],"0.#") &amp;TEXT(Z$1,0),"")</f>
        <v/>
      </c>
      <c r="BC691" s="46" t="str">
        <f>IF(AA691&lt;&gt;"","-" &amp;TEXT(comp[[#This Row],[Mn]],"0.#") &amp;TEXT(AA$1,0),"")</f>
        <v/>
      </c>
      <c r="BD691" s="46" t="str">
        <f>IF(AB691&lt;&gt;"","-" &amp;TEXT(comp[[#This Row],[Sc]],"0.#") &amp;TEXT(AB$1,0),"")</f>
        <v/>
      </c>
      <c r="BE691" s="46" t="str">
        <f>IF(AC691&lt;&gt;"","-" &amp;TEXT(comp[[#This Row],[Ru]],"0.#") &amp;TEXT(AC$1,0),"")</f>
        <v/>
      </c>
      <c r="BF691" s="46" t="str">
        <f>IF(AD691&lt;&gt;"","-" &amp;TEXT(comp[[#This Row],[Ce]],"0.#") &amp;TEXT(AD$1,0),"")</f>
        <v/>
      </c>
      <c r="BG691" s="46" t="str">
        <f>IF(AE691&lt;&gt;"","-" &amp;TEXT([1]comp!$AE691,"0.#") &amp;TEXT(AE$1,0),"")</f>
        <v/>
      </c>
      <c r="BH691" s="28" t="str">
        <f>[1]comp!$D691 &amp; [1]comp!$E691</f>
        <v>1MoZhou, H. J. et al. Alloying effects on microstructural stability and γ′ phase nano-hardness in Co-Al-W-Ta-Ti-base superalloys. in Proceedings of the International Symposium on Superalloys vols 2016-Janua 981–990 (Minerals, Metals and Materials Society, 2016).</v>
      </c>
      <c r="BI691" s="36" t="str">
        <f t="shared" si="53"/>
        <v>Co-7.Al-6.W-4.Ti-2.Ta-1.Mo</v>
      </c>
      <c r="BJ691" s="28" t="s">
        <v>1614</v>
      </c>
      <c r="BK691" t="str">
        <f t="shared" si="54"/>
        <v>-7.Al-6.W-2.Ta-1.Mo-4.Ti</v>
      </c>
      <c r="BL691"/>
      <c r="BM691"/>
      <c r="BN691"/>
      <c r="BO691"/>
    </row>
    <row r="692" spans="1:67" s="44" customFormat="1" x14ac:dyDescent="0.3">
      <c r="A692" s="26" t="str">
        <f t="shared" si="56"/>
        <v>Co-7.Al-6.W-4.Ti-2.Ta-1.Nb</v>
      </c>
      <c r="B692" s="30" t="s">
        <v>1483</v>
      </c>
      <c r="C692" s="30" t="s">
        <v>3255</v>
      </c>
      <c r="D692" s="34" t="s">
        <v>1212</v>
      </c>
      <c r="E692" s="28" t="s">
        <v>1209</v>
      </c>
      <c r="F692" s="28">
        <v>734</v>
      </c>
      <c r="G692" s="54">
        <f t="shared" si="57"/>
        <v>80</v>
      </c>
      <c r="H692" s="56"/>
      <c r="I692" s="56">
        <v>7</v>
      </c>
      <c r="J692" s="56"/>
      <c r="K692" s="56">
        <v>6</v>
      </c>
      <c r="L692" s="56">
        <v>4</v>
      </c>
      <c r="M692" s="56">
        <v>2</v>
      </c>
      <c r="N692" s="56">
        <v>1</v>
      </c>
      <c r="O692" s="56"/>
      <c r="P692" s="56"/>
      <c r="Q692" s="52"/>
      <c r="R692" s="52"/>
      <c r="S692" s="52"/>
      <c r="T692" s="56"/>
      <c r="U692" s="56"/>
      <c r="V692" s="56"/>
      <c r="W692" s="56"/>
      <c r="X692" s="56"/>
      <c r="Y692" s="56"/>
      <c r="Z692" s="56"/>
      <c r="AA692" s="56"/>
      <c r="AB692" s="56"/>
      <c r="AC692" s="56"/>
      <c r="AD692" s="56"/>
      <c r="AE692" s="56"/>
      <c r="AF692" s="28">
        <f t="shared" si="55"/>
        <v>9.0629799999999996</v>
      </c>
      <c r="AG692" s="28"/>
      <c r="AH692" s="28"/>
      <c r="AI692" s="46" t="s">
        <v>1</v>
      </c>
      <c r="AJ692" s="46" t="str">
        <f>IF(I692&lt;&gt;"","-" &amp;TEXT([1]comp!$I692,"0.#") &amp;TEXT(I$1,0),"")</f>
        <v>-7.Al</v>
      </c>
      <c r="AK692" s="46" t="str">
        <f>IF(K692&lt;&gt;"","-" &amp;TEXT(comp[[#This Row],[W]],"0.#") &amp;TEXT(K$1,0),"")</f>
        <v>-6.W</v>
      </c>
      <c r="AL692" s="46" t="str">
        <f>IF(H692&lt;&gt;"","-" &amp;TEXT(comp[[#This Row],[Ni]],"0.#") &amp;TEXT(H$1,0),"")</f>
        <v/>
      </c>
      <c r="AM692" s="46" t="str">
        <f>IF(J692&lt;&gt;"","-" &amp;TEXT(comp[[#This Row],[Cr]],"0.#") &amp;TEXT(J$1,0),"")</f>
        <v/>
      </c>
      <c r="AN692" s="46" t="str">
        <f>IF(M692&lt;&gt;"","-" &amp;TEXT(comp[[#This Row],[Ta]],"0.#") &amp;TEXT(M$1,0),"")</f>
        <v>-2.Ta</v>
      </c>
      <c r="AO692" s="46" t="str">
        <f>IF(N692&lt;&gt;"","-" &amp;TEXT(comp[[#This Row],[Nb]],"0.#") &amp;TEXT(N$1,0),"")</f>
        <v>-1.Nb</v>
      </c>
      <c r="AP692" s="46" t="str">
        <f>IF(O692&lt;&gt;"","-" &amp;TEXT(comp[[#This Row],[V]],"0.#") &amp;TEXT(O$1,0),"")</f>
        <v/>
      </c>
      <c r="AQ692" s="46" t="str">
        <f>IF(L692&lt;&gt;"","-" &amp;TEXT(comp[[#This Row],[Ti]],"0.#") &amp;TEXT(L$1,0),"")</f>
        <v>-4.Ti</v>
      </c>
      <c r="AR692" s="46" t="str">
        <f>IF(P692&lt;&gt;"","-" &amp;TEXT(comp[[#This Row],[Mo]],"0.#") &amp;TEXT(P$1,0),"")</f>
        <v/>
      </c>
      <c r="AS692" s="46" t="str">
        <f>IF(Q692&lt;&gt;"","-" &amp;TEXT(comp[[#This Row],[C]],"0.##") &amp;TEXT(Q$1,0),"")</f>
        <v/>
      </c>
      <c r="AT692" s="46" t="str">
        <f>IF(R692&lt;&gt;"","-" &amp;TEXT(comp[[#This Row],[Zr]],"0.##") &amp;TEXT(R$1,0),"")</f>
        <v/>
      </c>
      <c r="AU692" s="46" t="str">
        <f>IF(S692&lt;&gt;"","-" &amp;TEXT(comp[[#This Row],[B]],"0.##") &amp;TEXT(S$1,0),"")</f>
        <v/>
      </c>
      <c r="AV692" s="46" t="str">
        <f>IF(T692&lt;&gt;"","-" &amp;TEXT(comp[[#This Row],[Ir]],"0.#") &amp;TEXT(T$1,0),"")</f>
        <v/>
      </c>
      <c r="AW692" s="46" t="str">
        <f>IF(U692&lt;&gt;"","-" &amp;TEXT(comp[[#This Row],[Re]],"0.#") &amp;TEXT(U$1,0),"")</f>
        <v/>
      </c>
      <c r="AX692" s="46" t="str">
        <f>IF(V692&lt;&gt;"","-" &amp;TEXT(comp[[#This Row],[Si]],"0.#") &amp;TEXT(V$1,0),"")</f>
        <v/>
      </c>
      <c r="AY692" s="46" t="str">
        <f>IF(W692&lt;&gt;"","-" &amp;TEXT(comp[[#This Row],[Fe]],"0.#") &amp;TEXT(W$1,0),"")</f>
        <v/>
      </c>
      <c r="AZ692" s="46" t="str">
        <f>IF(X692&lt;&gt;"","-" &amp;TEXT(comp[[#This Row],[Y]],"0.#") &amp;TEXT(X$1,0),"")</f>
        <v/>
      </c>
      <c r="BA692" s="46" t="str">
        <f>IF(Y692&lt;&gt;"","-" &amp;TEXT(comp[[#This Row],[Hf]],"0.#") &amp;TEXT(Y$1,0),"")</f>
        <v/>
      </c>
      <c r="BB692" s="46" t="str">
        <f>IF(Z692&lt;&gt;"","-" &amp;TEXT(comp[[#This Row],[Ge]],"0.#") &amp;TEXT(Z$1,0),"")</f>
        <v/>
      </c>
      <c r="BC692" s="46" t="str">
        <f>IF(AA692&lt;&gt;"","-" &amp;TEXT(comp[[#This Row],[Mn]],"0.#") &amp;TEXT(AA$1,0),"")</f>
        <v/>
      </c>
      <c r="BD692" s="46" t="str">
        <f>IF(AB692&lt;&gt;"","-" &amp;TEXT(comp[[#This Row],[Sc]],"0.#") &amp;TEXT(AB$1,0),"")</f>
        <v/>
      </c>
      <c r="BE692" s="46" t="str">
        <f>IF(AC692&lt;&gt;"","-" &amp;TEXT(comp[[#This Row],[Ru]],"0.#") &amp;TEXT(AC$1,0),"")</f>
        <v/>
      </c>
      <c r="BF692" s="46" t="str">
        <f>IF(AD692&lt;&gt;"","-" &amp;TEXT(comp[[#This Row],[Ce]],"0.#") &amp;TEXT(AD$1,0),"")</f>
        <v/>
      </c>
      <c r="BG692" s="46" t="str">
        <f>IF(AE692&lt;&gt;"","-" &amp;TEXT([1]comp!$AE692,"0.#") &amp;TEXT(AE$1,0),"")</f>
        <v/>
      </c>
      <c r="BH692" s="28" t="str">
        <f>[1]comp!$D692 &amp; [1]comp!$E692</f>
        <v>1NbZhou, H. J. et al. Alloying effects on microstructural stability and γ′ phase nano-hardness in Co-Al-W-Ta-Ti-base superalloys. in Proceedings of the International Symposium on Superalloys vols 2016-Janua 981–990 (Minerals, Metals and Materials Society, 2016).</v>
      </c>
      <c r="BI692" s="36" t="str">
        <f t="shared" si="53"/>
        <v>Co-7.Al-6.W-4.Ti-2.Ta-1.Nb</v>
      </c>
      <c r="BJ692" s="28" t="s">
        <v>1615</v>
      </c>
      <c r="BK692" t="str">
        <f t="shared" si="54"/>
        <v>-7.Al-6.W-2.Ta-1.Nb-4.Ti</v>
      </c>
      <c r="BL692"/>
      <c r="BM692"/>
      <c r="BN692"/>
      <c r="BO692"/>
    </row>
    <row r="693" spans="1:67" s="44" customFormat="1" x14ac:dyDescent="0.3">
      <c r="A693" s="26" t="str">
        <f t="shared" si="56"/>
        <v>Co-7.Al-7.W-4.Ti-2.Ta-1.V</v>
      </c>
      <c r="B693" s="30" t="s">
        <v>1483</v>
      </c>
      <c r="C693" s="30" t="s">
        <v>3256</v>
      </c>
      <c r="D693" s="34" t="s">
        <v>1213</v>
      </c>
      <c r="E693" s="28" t="s">
        <v>1209</v>
      </c>
      <c r="F693" s="28">
        <v>735</v>
      </c>
      <c r="G693" s="54">
        <f t="shared" si="57"/>
        <v>79</v>
      </c>
      <c r="H693" s="56"/>
      <c r="I693" s="56">
        <v>7</v>
      </c>
      <c r="J693" s="56"/>
      <c r="K693" s="56">
        <v>7</v>
      </c>
      <c r="L693" s="56">
        <v>4</v>
      </c>
      <c r="M693" s="56">
        <v>2</v>
      </c>
      <c r="N693" s="56"/>
      <c r="O693" s="56">
        <v>1</v>
      </c>
      <c r="P693" s="56"/>
      <c r="Q693" s="52"/>
      <c r="R693" s="52"/>
      <c r="S693" s="52"/>
      <c r="T693" s="56"/>
      <c r="U693" s="56"/>
      <c r="V693" s="56"/>
      <c r="W693" s="56"/>
      <c r="X693" s="56"/>
      <c r="Y693" s="56"/>
      <c r="Z693" s="56"/>
      <c r="AA693" s="56"/>
      <c r="AB693" s="56"/>
      <c r="AC693" s="56"/>
      <c r="AD693" s="56"/>
      <c r="AE693" s="56"/>
      <c r="AF693" s="28">
        <f t="shared" si="55"/>
        <v>9.1418800000000005</v>
      </c>
      <c r="AG693" s="28"/>
      <c r="AH693" s="28"/>
      <c r="AI693" s="46" t="s">
        <v>1</v>
      </c>
      <c r="AJ693" s="46" t="str">
        <f>IF(I693&lt;&gt;"","-" &amp;TEXT([1]comp!$I693,"0.#") &amp;TEXT(I$1,0),"")</f>
        <v>-7.Al</v>
      </c>
      <c r="AK693" s="46" t="str">
        <f>IF(K693&lt;&gt;"","-" &amp;TEXT(comp[[#This Row],[W]],"0.#") &amp;TEXT(K$1,0),"")</f>
        <v>-7.W</v>
      </c>
      <c r="AL693" s="46" t="str">
        <f>IF(H693&lt;&gt;"","-" &amp;TEXT(comp[[#This Row],[Ni]],"0.#") &amp;TEXT(H$1,0),"")</f>
        <v/>
      </c>
      <c r="AM693" s="46" t="str">
        <f>IF(J693&lt;&gt;"","-" &amp;TEXT(comp[[#This Row],[Cr]],"0.#") &amp;TEXT(J$1,0),"")</f>
        <v/>
      </c>
      <c r="AN693" s="46" t="str">
        <f>IF(M693&lt;&gt;"","-" &amp;TEXT(comp[[#This Row],[Ta]],"0.#") &amp;TEXT(M$1,0),"")</f>
        <v>-2.Ta</v>
      </c>
      <c r="AO693" s="46" t="str">
        <f>IF(N693&lt;&gt;"","-" &amp;TEXT(comp[[#This Row],[Nb]],"0.#") &amp;TEXT(N$1,0),"")</f>
        <v/>
      </c>
      <c r="AP693" s="46" t="str">
        <f>IF(O693&lt;&gt;"","-" &amp;TEXT(comp[[#This Row],[V]],"0.#") &amp;TEXT(O$1,0),"")</f>
        <v>-1.V</v>
      </c>
      <c r="AQ693" s="46" t="str">
        <f>IF(L693&lt;&gt;"","-" &amp;TEXT(comp[[#This Row],[Ti]],"0.#") &amp;TEXT(L$1,0),"")</f>
        <v>-4.Ti</v>
      </c>
      <c r="AR693" s="46" t="str">
        <f>IF(P693&lt;&gt;"","-" &amp;TEXT(comp[[#This Row],[Mo]],"0.#") &amp;TEXT(P$1,0),"")</f>
        <v/>
      </c>
      <c r="AS693" s="46" t="str">
        <f>IF(Q693&lt;&gt;"","-" &amp;TEXT(comp[[#This Row],[C]],"0.##") &amp;TEXT(Q$1,0),"")</f>
        <v/>
      </c>
      <c r="AT693" s="46" t="str">
        <f>IF(R693&lt;&gt;"","-" &amp;TEXT(comp[[#This Row],[Zr]],"0.##") &amp;TEXT(R$1,0),"")</f>
        <v/>
      </c>
      <c r="AU693" s="46" t="str">
        <f>IF(S693&lt;&gt;"","-" &amp;TEXT(comp[[#This Row],[B]],"0.##") &amp;TEXT(S$1,0),"")</f>
        <v/>
      </c>
      <c r="AV693" s="46" t="str">
        <f>IF(T693&lt;&gt;"","-" &amp;TEXT(comp[[#This Row],[Ir]],"0.#") &amp;TEXT(T$1,0),"")</f>
        <v/>
      </c>
      <c r="AW693" s="46" t="str">
        <f>IF(U693&lt;&gt;"","-" &amp;TEXT(comp[[#This Row],[Re]],"0.#") &amp;TEXT(U$1,0),"")</f>
        <v/>
      </c>
      <c r="AX693" s="46" t="str">
        <f>IF(V693&lt;&gt;"","-" &amp;TEXT(comp[[#This Row],[Si]],"0.#") &amp;TEXT(V$1,0),"")</f>
        <v/>
      </c>
      <c r="AY693" s="46" t="str">
        <f>IF(W693&lt;&gt;"","-" &amp;TEXT(comp[[#This Row],[Fe]],"0.#") &amp;TEXT(W$1,0),"")</f>
        <v/>
      </c>
      <c r="AZ693" s="46" t="str">
        <f>IF(X693&lt;&gt;"","-" &amp;TEXT(comp[[#This Row],[Y]],"0.#") &amp;TEXT(X$1,0),"")</f>
        <v/>
      </c>
      <c r="BA693" s="46" t="str">
        <f>IF(Y693&lt;&gt;"","-" &amp;TEXT(comp[[#This Row],[Hf]],"0.#") &amp;TEXT(Y$1,0),"")</f>
        <v/>
      </c>
      <c r="BB693" s="46" t="str">
        <f>IF(Z693&lt;&gt;"","-" &amp;TEXT(comp[[#This Row],[Ge]],"0.#") &amp;TEXT(Z$1,0),"")</f>
        <v/>
      </c>
      <c r="BC693" s="46" t="str">
        <f>IF(AA693&lt;&gt;"","-" &amp;TEXT(comp[[#This Row],[Mn]],"0.#") &amp;TEXT(AA$1,0),"")</f>
        <v/>
      </c>
      <c r="BD693" s="46" t="str">
        <f>IF(AB693&lt;&gt;"","-" &amp;TEXT(comp[[#This Row],[Sc]],"0.#") &amp;TEXT(AB$1,0),"")</f>
        <v/>
      </c>
      <c r="BE693" s="46" t="str">
        <f>IF(AC693&lt;&gt;"","-" &amp;TEXT(comp[[#This Row],[Ru]],"0.#") &amp;TEXT(AC$1,0),"")</f>
        <v/>
      </c>
      <c r="BF693" s="46" t="str">
        <f>IF(AD693&lt;&gt;"","-" &amp;TEXT(comp[[#This Row],[Ce]],"0.#") &amp;TEXT(AD$1,0),"")</f>
        <v/>
      </c>
      <c r="BG693" s="46" t="str">
        <f>IF(AE693&lt;&gt;"","-" &amp;TEXT([1]comp!$AE693,"0.#") &amp;TEXT(AE$1,0),"")</f>
        <v/>
      </c>
      <c r="BH693" s="28" t="str">
        <f>[1]comp!$D693 &amp; [1]comp!$E693</f>
        <v>1VZhou, H. J. et al. Alloying effects on microstructural stability and γ′ phase nano-hardness in Co-Al-W-Ta-Ti-base superalloys. in Proceedings of the International Symposium on Superalloys vols 2016-Janua 981–990 (Minerals, Metals and Materials Society, 2016).</v>
      </c>
      <c r="BI693" s="36" t="str">
        <f t="shared" si="53"/>
        <v>Co-7.Al-7.W-4.Ti-2.Ta-1.V</v>
      </c>
      <c r="BJ693" s="28" t="s">
        <v>1616</v>
      </c>
      <c r="BK693" t="str">
        <f t="shared" si="54"/>
        <v>-7.Al-7.W-2.Ta-1.V-4.Ti</v>
      </c>
      <c r="BL693"/>
      <c r="BM693"/>
      <c r="BN693"/>
      <c r="BO693"/>
    </row>
    <row r="694" spans="1:67" s="44" customFormat="1" x14ac:dyDescent="0.3">
      <c r="A694" s="26" t="str">
        <f t="shared" si="56"/>
        <v>Co-20.Ni-7.Al-7.W-4.Ti-2.Ta</v>
      </c>
      <c r="B694" s="30" t="s">
        <v>1483</v>
      </c>
      <c r="C694" s="30" t="s">
        <v>3257</v>
      </c>
      <c r="D694" s="34" t="s">
        <v>593</v>
      </c>
      <c r="E694" s="28" t="s">
        <v>1209</v>
      </c>
      <c r="F694" s="28">
        <v>736</v>
      </c>
      <c r="G694" s="54">
        <f t="shared" si="57"/>
        <v>60</v>
      </c>
      <c r="H694" s="56">
        <v>20</v>
      </c>
      <c r="I694" s="56">
        <v>7</v>
      </c>
      <c r="J694" s="56"/>
      <c r="K694" s="56">
        <v>7</v>
      </c>
      <c r="L694" s="56">
        <v>4</v>
      </c>
      <c r="M694" s="56">
        <v>2</v>
      </c>
      <c r="N694" s="56"/>
      <c r="O694" s="56"/>
      <c r="P694" s="56"/>
      <c r="Q694" s="52"/>
      <c r="R694" s="52"/>
      <c r="S694" s="52"/>
      <c r="T694" s="56"/>
      <c r="U694" s="56"/>
      <c r="V694" s="56"/>
      <c r="W694" s="56"/>
      <c r="X694" s="56"/>
      <c r="Y694" s="56"/>
      <c r="Z694" s="56"/>
      <c r="AA694" s="56"/>
      <c r="AB694" s="56"/>
      <c r="AC694" s="56"/>
      <c r="AD694" s="56"/>
      <c r="AE694" s="56"/>
      <c r="AF694" s="28">
        <f t="shared" si="55"/>
        <v>9.1713799999999992</v>
      </c>
      <c r="AG694" s="28"/>
      <c r="AH694" s="28"/>
      <c r="AI694" s="46" t="s">
        <v>1</v>
      </c>
      <c r="AJ694" s="46" t="str">
        <f>IF(I694&lt;&gt;"","-" &amp;TEXT([1]comp!$I694,"0.#") &amp;TEXT(I$1,0),"")</f>
        <v>-7.Al</v>
      </c>
      <c r="AK694" s="46" t="str">
        <f>IF(K694&lt;&gt;"","-" &amp;TEXT(comp[[#This Row],[W]],"0.#") &amp;TEXT(K$1,0),"")</f>
        <v>-7.W</v>
      </c>
      <c r="AL694" s="46" t="str">
        <f>IF(H694&lt;&gt;"","-" &amp;TEXT(comp[[#This Row],[Ni]],"0.#") &amp;TEXT(H$1,0),"")</f>
        <v>-20.Ni</v>
      </c>
      <c r="AM694" s="46" t="str">
        <f>IF(J694&lt;&gt;"","-" &amp;TEXT(comp[[#This Row],[Cr]],"0.#") &amp;TEXT(J$1,0),"")</f>
        <v/>
      </c>
      <c r="AN694" s="46" t="str">
        <f>IF(M694&lt;&gt;"","-" &amp;TEXT(comp[[#This Row],[Ta]],"0.#") &amp;TEXT(M$1,0),"")</f>
        <v>-2.Ta</v>
      </c>
      <c r="AO694" s="46" t="str">
        <f>IF(N694&lt;&gt;"","-" &amp;TEXT(comp[[#This Row],[Nb]],"0.#") &amp;TEXT(N$1,0),"")</f>
        <v/>
      </c>
      <c r="AP694" s="46" t="str">
        <f>IF(O694&lt;&gt;"","-" &amp;TEXT(comp[[#This Row],[V]],"0.#") &amp;TEXT(O$1,0),"")</f>
        <v/>
      </c>
      <c r="AQ694" s="46" t="str">
        <f>IF(L694&lt;&gt;"","-" &amp;TEXT(comp[[#This Row],[Ti]],"0.#") &amp;TEXT(L$1,0),"")</f>
        <v>-4.Ti</v>
      </c>
      <c r="AR694" s="46" t="str">
        <f>IF(P694&lt;&gt;"","-" &amp;TEXT(comp[[#This Row],[Mo]],"0.#") &amp;TEXT(P$1,0),"")</f>
        <v/>
      </c>
      <c r="AS694" s="46" t="str">
        <f>IF(Q694&lt;&gt;"","-" &amp;TEXT(comp[[#This Row],[C]],"0.##") &amp;TEXT(Q$1,0),"")</f>
        <v/>
      </c>
      <c r="AT694" s="46" t="str">
        <f>IF(R694&lt;&gt;"","-" &amp;TEXT(comp[[#This Row],[Zr]],"0.##") &amp;TEXT(R$1,0),"")</f>
        <v/>
      </c>
      <c r="AU694" s="46" t="str">
        <f>IF(S694&lt;&gt;"","-" &amp;TEXT(comp[[#This Row],[B]],"0.##") &amp;TEXT(S$1,0),"")</f>
        <v/>
      </c>
      <c r="AV694" s="46" t="str">
        <f>IF(T694&lt;&gt;"","-" &amp;TEXT(comp[[#This Row],[Ir]],"0.#") &amp;TEXT(T$1,0),"")</f>
        <v/>
      </c>
      <c r="AW694" s="46" t="str">
        <f>IF(U694&lt;&gt;"","-" &amp;TEXT(comp[[#This Row],[Re]],"0.#") &amp;TEXT(U$1,0),"")</f>
        <v/>
      </c>
      <c r="AX694" s="46" t="str">
        <f>IF(V694&lt;&gt;"","-" &amp;TEXT(comp[[#This Row],[Si]],"0.#") &amp;TEXT(V$1,0),"")</f>
        <v/>
      </c>
      <c r="AY694" s="46" t="str">
        <f>IF(W694&lt;&gt;"","-" &amp;TEXT(comp[[#This Row],[Fe]],"0.#") &amp;TEXT(W$1,0),"")</f>
        <v/>
      </c>
      <c r="AZ694" s="46" t="str">
        <f>IF(X694&lt;&gt;"","-" &amp;TEXT(comp[[#This Row],[Y]],"0.#") &amp;TEXT(X$1,0),"")</f>
        <v/>
      </c>
      <c r="BA694" s="46" t="str">
        <f>IF(Y694&lt;&gt;"","-" &amp;TEXT(comp[[#This Row],[Hf]],"0.#") &amp;TEXT(Y$1,0),"")</f>
        <v/>
      </c>
      <c r="BB694" s="46" t="str">
        <f>IF(Z694&lt;&gt;"","-" &amp;TEXT(comp[[#This Row],[Ge]],"0.#") &amp;TEXT(Z$1,0),"")</f>
        <v/>
      </c>
      <c r="BC694" s="46" t="str">
        <f>IF(AA694&lt;&gt;"","-" &amp;TEXT(comp[[#This Row],[Mn]],"0.#") &amp;TEXT(AA$1,0),"")</f>
        <v/>
      </c>
      <c r="BD694" s="46" t="str">
        <f>IF(AB694&lt;&gt;"","-" &amp;TEXT(comp[[#This Row],[Sc]],"0.#") &amp;TEXT(AB$1,0),"")</f>
        <v/>
      </c>
      <c r="BE694" s="46" t="str">
        <f>IF(AC694&lt;&gt;"","-" &amp;TEXT(comp[[#This Row],[Ru]],"0.#") &amp;TEXT(AC$1,0),"")</f>
        <v/>
      </c>
      <c r="BF694" s="46" t="str">
        <f>IF(AD694&lt;&gt;"","-" &amp;TEXT(comp[[#This Row],[Ce]],"0.#") &amp;TEXT(AD$1,0),"")</f>
        <v/>
      </c>
      <c r="BG694" s="46" t="str">
        <f>IF(AE694&lt;&gt;"","-" &amp;TEXT([1]comp!$AE694,"0.#") &amp;TEXT(AE$1,0),"")</f>
        <v/>
      </c>
      <c r="BH694" s="28" t="str">
        <f>[1]comp!$D694 &amp; [1]comp!$E694</f>
        <v>20NiZhou, H. J. et al. Alloying effects on microstructural stability and γ′ phase nano-hardness in Co-Al-W-Ta-Ti-base superalloys. in Proceedings of the International Symposium on Superalloys vols 2016-Janua 981–990 (Minerals, Metals and Materials Society, 2016).</v>
      </c>
      <c r="BI694" s="36" t="str">
        <f t="shared" si="53"/>
        <v>Co-20.Ni-7.Al-7.W-4.Ti-2.Ta</v>
      </c>
      <c r="BJ694" s="28" t="s">
        <v>1617</v>
      </c>
      <c r="BK694" t="str">
        <f t="shared" si="54"/>
        <v>-7.Al-7.W-2.Ta-20.Ni-4.Ti</v>
      </c>
      <c r="BL694"/>
      <c r="BM694"/>
      <c r="BN694"/>
      <c r="BO694"/>
    </row>
    <row r="695" spans="1:67" s="44" customFormat="1" x14ac:dyDescent="0.3">
      <c r="A695" s="26" t="str">
        <f t="shared" si="56"/>
        <v>Co-8.Al-7.1W-4.2Ti-1.1Ta</v>
      </c>
      <c r="B695" s="30" t="s">
        <v>1483</v>
      </c>
      <c r="C695" s="30" t="s">
        <v>3258</v>
      </c>
      <c r="D695" s="34" t="s">
        <v>1217</v>
      </c>
      <c r="E695" s="28" t="s">
        <v>1216</v>
      </c>
      <c r="F695" s="28">
        <v>740</v>
      </c>
      <c r="G695" s="54">
        <f t="shared" si="57"/>
        <v>79.61</v>
      </c>
      <c r="H695" s="56"/>
      <c r="I695" s="56">
        <v>7.98</v>
      </c>
      <c r="J695" s="56"/>
      <c r="K695" s="56">
        <v>7.08</v>
      </c>
      <c r="L695" s="56">
        <v>4.22</v>
      </c>
      <c r="M695" s="56">
        <v>1.1100000000000001</v>
      </c>
      <c r="N695" s="56"/>
      <c r="O695" s="56"/>
      <c r="P695" s="56"/>
      <c r="Q695" s="52"/>
      <c r="R695" s="52"/>
      <c r="S695" s="52"/>
      <c r="T695" s="56"/>
      <c r="U695" s="56"/>
      <c r="V695" s="56"/>
      <c r="W695" s="56"/>
      <c r="X695" s="56"/>
      <c r="Y695" s="56"/>
      <c r="Z695" s="56"/>
      <c r="AA695" s="56"/>
      <c r="AB695" s="56"/>
      <c r="AC695" s="56"/>
      <c r="AD695" s="56"/>
      <c r="AE695" s="56"/>
      <c r="AF695" s="28">
        <f t="shared" si="55"/>
        <v>9.0386603999999995</v>
      </c>
      <c r="AG695" s="28"/>
      <c r="AH695" s="28" t="s">
        <v>1040</v>
      </c>
      <c r="AI695" s="46" t="s">
        <v>1</v>
      </c>
      <c r="AJ695" s="46" t="str">
        <f>IF(I695&lt;&gt;"","-" &amp;TEXT([1]comp!$I695,"0.#") &amp;TEXT(I$1,0),"")</f>
        <v>-8.Al</v>
      </c>
      <c r="AK695" s="46" t="str">
        <f>IF(K695&lt;&gt;"","-" &amp;TEXT(comp[[#This Row],[W]],"0.#") &amp;TEXT(K$1,0),"")</f>
        <v>-7.1W</v>
      </c>
      <c r="AL695" s="46" t="str">
        <f>IF(H695&lt;&gt;"","-" &amp;TEXT(comp[[#This Row],[Ni]],"0.#") &amp;TEXT(H$1,0),"")</f>
        <v/>
      </c>
      <c r="AM695" s="46" t="str">
        <f>IF(J695&lt;&gt;"","-" &amp;TEXT(comp[[#This Row],[Cr]],"0.#") &amp;TEXT(J$1,0),"")</f>
        <v/>
      </c>
      <c r="AN695" s="46" t="str">
        <f>IF(M695&lt;&gt;"","-" &amp;TEXT(comp[[#This Row],[Ta]],"0.#") &amp;TEXT(M$1,0),"")</f>
        <v>-1.1Ta</v>
      </c>
      <c r="AO695" s="46" t="str">
        <f>IF(N695&lt;&gt;"","-" &amp;TEXT(comp[[#This Row],[Nb]],"0.#") &amp;TEXT(N$1,0),"")</f>
        <v/>
      </c>
      <c r="AP695" s="46" t="str">
        <f>IF(O695&lt;&gt;"","-" &amp;TEXT(comp[[#This Row],[V]],"0.#") &amp;TEXT(O$1,0),"")</f>
        <v/>
      </c>
      <c r="AQ695" s="46" t="str">
        <f>IF(L695&lt;&gt;"","-" &amp;TEXT(comp[[#This Row],[Ti]],"0.#") &amp;TEXT(L$1,0),"")</f>
        <v>-4.2Ti</v>
      </c>
      <c r="AR695" s="46" t="str">
        <f>IF(P695&lt;&gt;"","-" &amp;TEXT(comp[[#This Row],[Mo]],"0.#") &amp;TEXT(P$1,0),"")</f>
        <v/>
      </c>
      <c r="AS695" s="46" t="str">
        <f>IF(Q695&lt;&gt;"","-" &amp;TEXT(comp[[#This Row],[C]],"0.##") &amp;TEXT(Q$1,0),"")</f>
        <v/>
      </c>
      <c r="AT695" s="46" t="str">
        <f>IF(R695&lt;&gt;"","-" &amp;TEXT(comp[[#This Row],[Zr]],"0.##") &amp;TEXT(R$1,0),"")</f>
        <v/>
      </c>
      <c r="AU695" s="46" t="str">
        <f>IF(S695&lt;&gt;"","-" &amp;TEXT(comp[[#This Row],[B]],"0.##") &amp;TEXT(S$1,0),"")</f>
        <v/>
      </c>
      <c r="AV695" s="46" t="str">
        <f>IF(T695&lt;&gt;"","-" &amp;TEXT(comp[[#This Row],[Ir]],"0.#") &amp;TEXT(T$1,0),"")</f>
        <v/>
      </c>
      <c r="AW695" s="46" t="str">
        <f>IF(U695&lt;&gt;"","-" &amp;TEXT(comp[[#This Row],[Re]],"0.#") &amp;TEXT(U$1,0),"")</f>
        <v/>
      </c>
      <c r="AX695" s="46" t="str">
        <f>IF(V695&lt;&gt;"","-" &amp;TEXT(comp[[#This Row],[Si]],"0.#") &amp;TEXT(V$1,0),"")</f>
        <v/>
      </c>
      <c r="AY695" s="46" t="str">
        <f>IF(W695&lt;&gt;"","-" &amp;TEXT(comp[[#This Row],[Fe]],"0.#") &amp;TEXT(W$1,0),"")</f>
        <v/>
      </c>
      <c r="AZ695" s="46" t="str">
        <f>IF(X695&lt;&gt;"","-" &amp;TEXT(comp[[#This Row],[Y]],"0.#") &amp;TEXT(X$1,0),"")</f>
        <v/>
      </c>
      <c r="BA695" s="46" t="str">
        <f>IF(Y695&lt;&gt;"","-" &amp;TEXT(comp[[#This Row],[Hf]],"0.#") &amp;TEXT(Y$1,0),"")</f>
        <v/>
      </c>
      <c r="BB695" s="46" t="str">
        <f>IF(Z695&lt;&gt;"","-" &amp;TEXT(comp[[#This Row],[Ge]],"0.#") &amp;TEXT(Z$1,0),"")</f>
        <v/>
      </c>
      <c r="BC695" s="46" t="str">
        <f>IF(AA695&lt;&gt;"","-" &amp;TEXT(comp[[#This Row],[Mn]],"0.#") &amp;TEXT(AA$1,0),"")</f>
        <v/>
      </c>
      <c r="BD695" s="46" t="str">
        <f>IF(AB695&lt;&gt;"","-" &amp;TEXT(comp[[#This Row],[Sc]],"0.#") &amp;TEXT(AB$1,0),"")</f>
        <v/>
      </c>
      <c r="BE695" s="46" t="str">
        <f>IF(AC695&lt;&gt;"","-" &amp;TEXT(comp[[#This Row],[Ru]],"0.#") &amp;TEXT(AC$1,0),"")</f>
        <v/>
      </c>
      <c r="BF695" s="46" t="str">
        <f>IF(AD695&lt;&gt;"","-" &amp;TEXT(comp[[#This Row],[Ce]],"0.#") &amp;TEXT(AD$1,0),"")</f>
        <v/>
      </c>
      <c r="BG695" s="46" t="str">
        <f>IF(AE695&lt;&gt;"","-" &amp;TEXT([1]comp!$AE695,"0.#") &amp;TEXT(AE$1,0),"")</f>
        <v/>
      </c>
      <c r="BH695" s="28" t="str">
        <f>[1]comp!$D695 &amp; [1]comp!$E695</f>
        <v>Zhou TaTiZhou, H., Li, L., Antonov, S. &amp; Feng, Q. Sub/micro-structural evolution of a Co–Al–W–Ta–Ti single crystal superalloy during creep at 900 °C and 420 MPa. Mater. Sci. Eng. A (2020) doi:10.1016/j.msea.2019.138791.</v>
      </c>
      <c r="BI695" s="36" t="str">
        <f t="shared" si="53"/>
        <v>Co-8.Al-7.1W-4.2Ti-1.1Ta</v>
      </c>
      <c r="BJ695" s="28" t="s">
        <v>1569</v>
      </c>
      <c r="BK695" t="str">
        <f t="shared" si="54"/>
        <v>-8.Al-7.1W-1.1Ta-4.2Ti</v>
      </c>
      <c r="BL695"/>
      <c r="BM695"/>
      <c r="BN695"/>
      <c r="BO695"/>
    </row>
    <row r="696" spans="1:67" s="44" customFormat="1" x14ac:dyDescent="0.3">
      <c r="A696" s="26" t="str">
        <f t="shared" si="56"/>
        <v>Co-7.1Al-8.2W-4.Ti-1.Ta</v>
      </c>
      <c r="B696" s="30" t="s">
        <v>1483</v>
      </c>
      <c r="C696" s="30" t="s">
        <v>2927</v>
      </c>
      <c r="D696" s="34" t="s">
        <v>1219</v>
      </c>
      <c r="E696" s="30" t="s">
        <v>1218</v>
      </c>
      <c r="F696" s="28">
        <v>741</v>
      </c>
      <c r="G696" s="54">
        <f t="shared" si="57"/>
        <v>79.7</v>
      </c>
      <c r="H696" s="56"/>
      <c r="I696" s="56">
        <v>7.11</v>
      </c>
      <c r="J696" s="56"/>
      <c r="K696" s="56">
        <v>8.23</v>
      </c>
      <c r="L696" s="56">
        <v>4.01</v>
      </c>
      <c r="M696" s="56">
        <v>0.95</v>
      </c>
      <c r="N696" s="56"/>
      <c r="O696" s="56"/>
      <c r="P696" s="56"/>
      <c r="Q696" s="52"/>
      <c r="R696" s="52"/>
      <c r="S696" s="52"/>
      <c r="T696" s="56"/>
      <c r="U696" s="56"/>
      <c r="V696" s="56"/>
      <c r="W696" s="56"/>
      <c r="X696" s="56"/>
      <c r="Y696" s="56"/>
      <c r="Z696" s="56"/>
      <c r="AA696" s="56"/>
      <c r="AB696" s="56"/>
      <c r="AC696" s="56"/>
      <c r="AD696" s="56"/>
      <c r="AE696" s="56"/>
      <c r="AF696" s="28">
        <f t="shared" si="55"/>
        <v>9.2084507000000002</v>
      </c>
      <c r="AG696" s="28"/>
      <c r="AH696" s="28"/>
      <c r="AI696" s="46" t="s">
        <v>1</v>
      </c>
      <c r="AJ696" s="46" t="str">
        <f>IF(I696&lt;&gt;"","-" &amp;TEXT([1]comp!$I696,"0.#") &amp;TEXT(I$1,0),"")</f>
        <v>-7.1Al</v>
      </c>
      <c r="AK696" s="46" t="str">
        <f>IF(K696&lt;&gt;"","-" &amp;TEXT(comp[[#This Row],[W]],"0.#") &amp;TEXT(K$1,0),"")</f>
        <v>-8.2W</v>
      </c>
      <c r="AL696" s="46" t="str">
        <f>IF(H696&lt;&gt;"","-" &amp;TEXT(comp[[#This Row],[Ni]],"0.#") &amp;TEXT(H$1,0),"")</f>
        <v/>
      </c>
      <c r="AM696" s="46" t="str">
        <f>IF(J696&lt;&gt;"","-" &amp;TEXT(comp[[#This Row],[Cr]],"0.#") &amp;TEXT(J$1,0),"")</f>
        <v/>
      </c>
      <c r="AN696" s="46" t="str">
        <f>IF(M696&lt;&gt;"","-" &amp;TEXT(comp[[#This Row],[Ta]],"0.#") &amp;TEXT(M$1,0),"")</f>
        <v>-1.Ta</v>
      </c>
      <c r="AO696" s="46" t="str">
        <f>IF(N696&lt;&gt;"","-" &amp;TEXT(comp[[#This Row],[Nb]],"0.#") &amp;TEXT(N$1,0),"")</f>
        <v/>
      </c>
      <c r="AP696" s="46" t="str">
        <f>IF(O696&lt;&gt;"","-" &amp;TEXT(comp[[#This Row],[V]],"0.#") &amp;TEXT(O$1,0),"")</f>
        <v/>
      </c>
      <c r="AQ696" s="46" t="str">
        <f>IF(L696&lt;&gt;"","-" &amp;TEXT(comp[[#This Row],[Ti]],"0.#") &amp;TEXT(L$1,0),"")</f>
        <v>-4.Ti</v>
      </c>
      <c r="AR696" s="46" t="str">
        <f>IF(P696&lt;&gt;"","-" &amp;TEXT(comp[[#This Row],[Mo]],"0.#") &amp;TEXT(P$1,0),"")</f>
        <v/>
      </c>
      <c r="AS696" s="46" t="str">
        <f>IF(Q696&lt;&gt;"","-" &amp;TEXT(comp[[#This Row],[C]],"0.##") &amp;TEXT(Q$1,0),"")</f>
        <v/>
      </c>
      <c r="AT696" s="46" t="str">
        <f>IF(R696&lt;&gt;"","-" &amp;TEXT(comp[[#This Row],[Zr]],"0.##") &amp;TEXT(R$1,0),"")</f>
        <v/>
      </c>
      <c r="AU696" s="46" t="str">
        <f>IF(S696&lt;&gt;"","-" &amp;TEXT(comp[[#This Row],[B]],"0.##") &amp;TEXT(S$1,0),"")</f>
        <v/>
      </c>
      <c r="AV696" s="46" t="str">
        <f>IF(T696&lt;&gt;"","-" &amp;TEXT(comp[[#This Row],[Ir]],"0.#") &amp;TEXT(T$1,0),"")</f>
        <v/>
      </c>
      <c r="AW696" s="46" t="str">
        <f>IF(U696&lt;&gt;"","-" &amp;TEXT(comp[[#This Row],[Re]],"0.#") &amp;TEXT(U$1,0),"")</f>
        <v/>
      </c>
      <c r="AX696" s="46" t="str">
        <f>IF(V696&lt;&gt;"","-" &amp;TEXT(comp[[#This Row],[Si]],"0.#") &amp;TEXT(V$1,0),"")</f>
        <v/>
      </c>
      <c r="AY696" s="46" t="str">
        <f>IF(W696&lt;&gt;"","-" &amp;TEXT(comp[[#This Row],[Fe]],"0.#") &amp;TEXT(W$1,0),"")</f>
        <v/>
      </c>
      <c r="AZ696" s="46" t="str">
        <f>IF(X696&lt;&gt;"","-" &amp;TEXT(comp[[#This Row],[Y]],"0.#") &amp;TEXT(X$1,0),"")</f>
        <v/>
      </c>
      <c r="BA696" s="46" t="str">
        <f>IF(Y696&lt;&gt;"","-" &amp;TEXT(comp[[#This Row],[Hf]],"0.#") &amp;TEXT(Y$1,0),"")</f>
        <v/>
      </c>
      <c r="BB696" s="46" t="str">
        <f>IF(Z696&lt;&gt;"","-" &amp;TEXT(comp[[#This Row],[Ge]],"0.#") &amp;TEXT(Z$1,0),"")</f>
        <v/>
      </c>
      <c r="BC696" s="46" t="str">
        <f>IF(AA696&lt;&gt;"","-" &amp;TEXT(comp[[#This Row],[Mn]],"0.#") &amp;TEXT(AA$1,0),"")</f>
        <v/>
      </c>
      <c r="BD696" s="46" t="str">
        <f>IF(AB696&lt;&gt;"","-" &amp;TEXT(comp[[#This Row],[Sc]],"0.#") &amp;TEXT(AB$1,0),"")</f>
        <v/>
      </c>
      <c r="BE696" s="46" t="str">
        <f>IF(AC696&lt;&gt;"","-" &amp;TEXT(comp[[#This Row],[Ru]],"0.#") &amp;TEXT(AC$1,0),"")</f>
        <v/>
      </c>
      <c r="BF696" s="46" t="str">
        <f>IF(AD696&lt;&gt;"","-" &amp;TEXT(comp[[#This Row],[Ce]],"0.#") &amp;TEXT(AD$1,0),"")</f>
        <v/>
      </c>
      <c r="BG696" s="46" t="str">
        <f>IF(AE696&lt;&gt;"","-" &amp;TEXT([1]comp!$AE696,"0.#") &amp;TEXT(AE$1,0),"")</f>
        <v/>
      </c>
      <c r="BH696" s="30" t="str">
        <f>[1]comp!$D696 &amp; [1]comp!$E696</f>
        <v>TaTi AlloyZhou, X., Fu, H., Zhang, Y., Xu, H. &amp; Xie, J. Effect of Ta and Ti on the solidification characteristics of novel γ′-strengthened Co-base superalloys. J. Alloys Compd. 768, 464–475 (2018).</v>
      </c>
      <c r="BI696" s="36" t="str">
        <f t="shared" si="53"/>
        <v>Co-7.1Al-8.2W-4.Ti-1.Ta</v>
      </c>
      <c r="BJ696" s="30" t="s">
        <v>1930</v>
      </c>
      <c r="BK696" t="str">
        <f t="shared" si="54"/>
        <v>-7.1Al-8.2W-1.Ta-4.Ti</v>
      </c>
      <c r="BL696"/>
      <c r="BM696"/>
      <c r="BN696"/>
      <c r="BO696"/>
    </row>
    <row r="697" spans="1:67" s="44" customFormat="1" x14ac:dyDescent="0.3">
      <c r="A697" s="26" t="str">
        <f t="shared" si="56"/>
        <v>Co-6.7Al-8.3W-4.Ti</v>
      </c>
      <c r="B697" s="38" t="s">
        <v>1484</v>
      </c>
      <c r="C697" s="38" t="s">
        <v>3147</v>
      </c>
      <c r="D697" s="37" t="s">
        <v>1222</v>
      </c>
      <c r="E697" s="32" t="s">
        <v>1218</v>
      </c>
      <c r="F697" s="31">
        <v>742</v>
      </c>
      <c r="G697" s="54">
        <f t="shared" si="57"/>
        <v>81.02</v>
      </c>
      <c r="H697" s="55"/>
      <c r="I697" s="55">
        <v>6.69</v>
      </c>
      <c r="J697" s="55"/>
      <c r="K697" s="55">
        <v>8.2899999999999991</v>
      </c>
      <c r="L697" s="55">
        <v>4</v>
      </c>
      <c r="M697" s="55"/>
      <c r="N697" s="55"/>
      <c r="O697" s="55"/>
      <c r="P697" s="55"/>
      <c r="Q697" s="51"/>
      <c r="R697" s="51"/>
      <c r="S697" s="51"/>
      <c r="T697" s="55"/>
      <c r="U697" s="55"/>
      <c r="V697" s="55"/>
      <c r="W697" s="55"/>
      <c r="X697" s="55"/>
      <c r="Y697" s="55"/>
      <c r="Z697" s="55"/>
      <c r="AA697" s="55"/>
      <c r="AB697" s="55"/>
      <c r="AC697" s="55"/>
      <c r="AD697" s="55"/>
      <c r="AE697" s="55"/>
      <c r="AF697" s="31">
        <f t="shared" si="55"/>
        <v>9.1675149999999999</v>
      </c>
      <c r="AG697" s="31"/>
      <c r="AH697" s="31"/>
      <c r="AI697" s="46" t="s">
        <v>1</v>
      </c>
      <c r="AJ697" s="46" t="str">
        <f>IF(I697&lt;&gt;"","-" &amp;TEXT([1]comp!$I697,"0.#") &amp;TEXT(I$1,0),"")</f>
        <v>-6.7Al</v>
      </c>
      <c r="AK697" s="46" t="str">
        <f>IF(K697&lt;&gt;"","-" &amp;TEXT(comp[[#This Row],[W]],"0.#") &amp;TEXT(K$1,0),"")</f>
        <v>-8.3W</v>
      </c>
      <c r="AL697" s="46" t="str">
        <f>IF(H697&lt;&gt;"","-" &amp;TEXT(comp[[#This Row],[Ni]],"0.#") &amp;TEXT(H$1,0),"")</f>
        <v/>
      </c>
      <c r="AM697" s="46" t="str">
        <f>IF(J697&lt;&gt;"","-" &amp;TEXT(comp[[#This Row],[Cr]],"0.#") &amp;TEXT(J$1,0),"")</f>
        <v/>
      </c>
      <c r="AN697" s="46" t="str">
        <f>IF(M697&lt;&gt;"","-" &amp;TEXT(comp[[#This Row],[Ta]],"0.#") &amp;TEXT(M$1,0),"")</f>
        <v/>
      </c>
      <c r="AO697" s="46" t="str">
        <f>IF(N697&lt;&gt;"","-" &amp;TEXT(comp[[#This Row],[Nb]],"0.#") &amp;TEXT(N$1,0),"")</f>
        <v/>
      </c>
      <c r="AP697" s="46" t="str">
        <f>IF(O697&lt;&gt;"","-" &amp;TEXT(comp[[#This Row],[V]],"0.#") &amp;TEXT(O$1,0),"")</f>
        <v/>
      </c>
      <c r="AQ697" s="46" t="str">
        <f>IF(L697&lt;&gt;"","-" &amp;TEXT(comp[[#This Row],[Ti]],"0.#") &amp;TEXT(L$1,0),"")</f>
        <v>-4.Ti</v>
      </c>
      <c r="AR697" s="46" t="str">
        <f>IF(P697&lt;&gt;"","-" &amp;TEXT(comp[[#This Row],[Mo]],"0.#") &amp;TEXT(P$1,0),"")</f>
        <v/>
      </c>
      <c r="AS697" s="46" t="str">
        <f>IF(Q697&lt;&gt;"","-" &amp;TEXT(comp[[#This Row],[C]],"0.##") &amp;TEXT(Q$1,0),"")</f>
        <v/>
      </c>
      <c r="AT697" s="46" t="str">
        <f>IF(R697&lt;&gt;"","-" &amp;TEXT(comp[[#This Row],[Zr]],"0.##") &amp;TEXT(R$1,0),"")</f>
        <v/>
      </c>
      <c r="AU697" s="46" t="str">
        <f>IF(S697&lt;&gt;"","-" &amp;TEXT(comp[[#This Row],[B]],"0.##") &amp;TEXT(S$1,0),"")</f>
        <v/>
      </c>
      <c r="AV697" s="46" t="str">
        <f>IF(T697&lt;&gt;"","-" &amp;TEXT(comp[[#This Row],[Ir]],"0.#") &amp;TEXT(T$1,0),"")</f>
        <v/>
      </c>
      <c r="AW697" s="46" t="str">
        <f>IF(U697&lt;&gt;"","-" &amp;TEXT(comp[[#This Row],[Re]],"0.#") &amp;TEXT(U$1,0),"")</f>
        <v/>
      </c>
      <c r="AX697" s="46" t="str">
        <f>IF(V697&lt;&gt;"","-" &amp;TEXT(comp[[#This Row],[Si]],"0.#") &amp;TEXT(V$1,0),"")</f>
        <v/>
      </c>
      <c r="AY697" s="46" t="str">
        <f>IF(W697&lt;&gt;"","-" &amp;TEXT(comp[[#This Row],[Fe]],"0.#") &amp;TEXT(W$1,0),"")</f>
        <v/>
      </c>
      <c r="AZ697" s="46" t="str">
        <f>IF(X697&lt;&gt;"","-" &amp;TEXT(comp[[#This Row],[Y]],"0.#") &amp;TEXT(X$1,0),"")</f>
        <v/>
      </c>
      <c r="BA697" s="46" t="str">
        <f>IF(Y697&lt;&gt;"","-" &amp;TEXT(comp[[#This Row],[Hf]],"0.#") &amp;TEXT(Y$1,0),"")</f>
        <v/>
      </c>
      <c r="BB697" s="46" t="str">
        <f>IF(Z697&lt;&gt;"","-" &amp;TEXT(comp[[#This Row],[Ge]],"0.#") &amp;TEXT(Z$1,0),"")</f>
        <v/>
      </c>
      <c r="BC697" s="46" t="str">
        <f>IF(AA697&lt;&gt;"","-" &amp;TEXT(comp[[#This Row],[Mn]],"0.#") &amp;TEXT(AA$1,0),"")</f>
        <v/>
      </c>
      <c r="BD697" s="46" t="str">
        <f>IF(AB697&lt;&gt;"","-" &amp;TEXT(comp[[#This Row],[Sc]],"0.#") &amp;TEXT(AB$1,0),"")</f>
        <v/>
      </c>
      <c r="BE697" s="46" t="str">
        <f>IF(AC697&lt;&gt;"","-" &amp;TEXT(comp[[#This Row],[Ru]],"0.#") &amp;TEXT(AC$1,0),"")</f>
        <v/>
      </c>
      <c r="BF697" s="46" t="str">
        <f>IF(AD697&lt;&gt;"","-" &amp;TEXT(comp[[#This Row],[Ce]],"0.#") &amp;TEXT(AD$1,0),"")</f>
        <v/>
      </c>
      <c r="BG697" s="46" t="str">
        <f>IF(AE697&lt;&gt;"","-" &amp;TEXT([1]comp!$AE697,"0.#") &amp;TEXT(AE$1,0),"")</f>
        <v/>
      </c>
      <c r="BH697" s="32" t="str">
        <f>[1]comp!$D697 &amp; [1]comp!$E697</f>
        <v>4Ti alloyZhou, X., Fu, H., Zhang, Y., Xu, H. &amp; Xie, J. Effect of Ta and Ti on the solidification characteristics of novel γ′-strengthened Co-base superalloys. J. Alloys Compd. 768, 464–475 (2018).</v>
      </c>
      <c r="BI697" s="73" t="str">
        <f t="shared" si="53"/>
        <v>Co-6.7Al-8.3W-4.Ti</v>
      </c>
      <c r="BJ697" s="32" t="s">
        <v>1928</v>
      </c>
      <c r="BK697" t="str">
        <f t="shared" si="54"/>
        <v>-6.7Al-8.3W-4.Ti</v>
      </c>
      <c r="BL697"/>
      <c r="BM697"/>
      <c r="BN697"/>
      <c r="BO697"/>
    </row>
    <row r="698" spans="1:67" s="44" customFormat="1" x14ac:dyDescent="0.3">
      <c r="A698" s="26" t="str">
        <f t="shared" si="56"/>
        <v>Co-7.2Al-8.3W</v>
      </c>
      <c r="B698" s="38" t="s">
        <v>1484</v>
      </c>
      <c r="C698" s="38" t="s">
        <v>3151</v>
      </c>
      <c r="D698" s="37" t="s">
        <v>1220</v>
      </c>
      <c r="E698" s="32" t="s">
        <v>1218</v>
      </c>
      <c r="F698" s="31">
        <v>743</v>
      </c>
      <c r="G698" s="54">
        <f t="shared" si="57"/>
        <v>84.42</v>
      </c>
      <c r="H698" s="55"/>
      <c r="I698" s="55">
        <v>7.24</v>
      </c>
      <c r="J698" s="55"/>
      <c r="K698" s="55">
        <v>8.34</v>
      </c>
      <c r="L698" s="55"/>
      <c r="M698" s="55"/>
      <c r="N698" s="55"/>
      <c r="O698" s="55"/>
      <c r="P698" s="55"/>
      <c r="Q698" s="51"/>
      <c r="R698" s="51"/>
      <c r="S698" s="51"/>
      <c r="T698" s="55"/>
      <c r="U698" s="55"/>
      <c r="V698" s="55"/>
      <c r="W698" s="55"/>
      <c r="X698" s="55"/>
      <c r="Y698" s="55"/>
      <c r="Z698" s="55"/>
      <c r="AA698" s="55"/>
      <c r="AB698" s="55"/>
      <c r="AC698" s="55"/>
      <c r="AD698" s="55"/>
      <c r="AE698" s="55"/>
      <c r="AF698" s="31">
        <f t="shared" si="55"/>
        <v>9.3143100000000008</v>
      </c>
      <c r="AG698" s="31"/>
      <c r="AH698" s="31"/>
      <c r="AI698" s="46" t="s">
        <v>1</v>
      </c>
      <c r="AJ698" s="46" t="str">
        <f>IF(I698&lt;&gt;"","-" &amp;TEXT([1]comp!$I698,"0.#") &amp;TEXT(I$1,0),"")</f>
        <v>-7.2Al</v>
      </c>
      <c r="AK698" s="46" t="str">
        <f>IF(K698&lt;&gt;"","-" &amp;TEXT(comp[[#This Row],[W]],"0.#") &amp;TEXT(K$1,0),"")</f>
        <v>-8.3W</v>
      </c>
      <c r="AL698" s="46" t="str">
        <f>IF(H698&lt;&gt;"","-" &amp;TEXT(comp[[#This Row],[Ni]],"0.#") &amp;TEXT(H$1,0),"")</f>
        <v/>
      </c>
      <c r="AM698" s="46" t="str">
        <f>IF(J698&lt;&gt;"","-" &amp;TEXT(comp[[#This Row],[Cr]],"0.#") &amp;TEXT(J$1,0),"")</f>
        <v/>
      </c>
      <c r="AN698" s="46" t="str">
        <f>IF(M698&lt;&gt;"","-" &amp;TEXT(comp[[#This Row],[Ta]],"0.#") &amp;TEXT(M$1,0),"")</f>
        <v/>
      </c>
      <c r="AO698" s="46" t="str">
        <f>IF(N698&lt;&gt;"","-" &amp;TEXT(comp[[#This Row],[Nb]],"0.#") &amp;TEXT(N$1,0),"")</f>
        <v/>
      </c>
      <c r="AP698" s="46" t="str">
        <f>IF(O698&lt;&gt;"","-" &amp;TEXT(comp[[#This Row],[V]],"0.#") &amp;TEXT(O$1,0),"")</f>
        <v/>
      </c>
      <c r="AQ698" s="46" t="str">
        <f>IF(L698&lt;&gt;"","-" &amp;TEXT(comp[[#This Row],[Ti]],"0.#") &amp;TEXT(L$1,0),"")</f>
        <v/>
      </c>
      <c r="AR698" s="46" t="str">
        <f>IF(P698&lt;&gt;"","-" &amp;TEXT(comp[[#This Row],[Mo]],"0.#") &amp;TEXT(P$1,0),"")</f>
        <v/>
      </c>
      <c r="AS698" s="46" t="str">
        <f>IF(Q698&lt;&gt;"","-" &amp;TEXT(comp[[#This Row],[C]],"0.##") &amp;TEXT(Q$1,0),"")</f>
        <v/>
      </c>
      <c r="AT698" s="46" t="str">
        <f>IF(R698&lt;&gt;"","-" &amp;TEXT(comp[[#This Row],[Zr]],"0.##") &amp;TEXT(R$1,0),"")</f>
        <v/>
      </c>
      <c r="AU698" s="46" t="str">
        <f>IF(S698&lt;&gt;"","-" &amp;TEXT(comp[[#This Row],[B]],"0.##") &amp;TEXT(S$1,0),"")</f>
        <v/>
      </c>
      <c r="AV698" s="46" t="str">
        <f>IF(T698&lt;&gt;"","-" &amp;TEXT(comp[[#This Row],[Ir]],"0.#") &amp;TEXT(T$1,0),"")</f>
        <v/>
      </c>
      <c r="AW698" s="46" t="str">
        <f>IF(U698&lt;&gt;"","-" &amp;TEXT(comp[[#This Row],[Re]],"0.#") &amp;TEXT(U$1,0),"")</f>
        <v/>
      </c>
      <c r="AX698" s="46" t="str">
        <f>IF(V698&lt;&gt;"","-" &amp;TEXT(comp[[#This Row],[Si]],"0.#") &amp;TEXT(V$1,0),"")</f>
        <v/>
      </c>
      <c r="AY698" s="46" t="str">
        <f>IF(W698&lt;&gt;"","-" &amp;TEXT(comp[[#This Row],[Fe]],"0.#") &amp;TEXT(W$1,0),"")</f>
        <v/>
      </c>
      <c r="AZ698" s="46" t="str">
        <f>IF(X698&lt;&gt;"","-" &amp;TEXT(comp[[#This Row],[Y]],"0.#") &amp;TEXT(X$1,0),"")</f>
        <v/>
      </c>
      <c r="BA698" s="46" t="str">
        <f>IF(Y698&lt;&gt;"","-" &amp;TEXT(comp[[#This Row],[Hf]],"0.#") &amp;TEXT(Y$1,0),"")</f>
        <v/>
      </c>
      <c r="BB698" s="46" t="str">
        <f>IF(Z698&lt;&gt;"","-" &amp;TEXT(comp[[#This Row],[Ge]],"0.#") &amp;TEXT(Z$1,0),"")</f>
        <v/>
      </c>
      <c r="BC698" s="46" t="str">
        <f>IF(AA698&lt;&gt;"","-" &amp;TEXT(comp[[#This Row],[Mn]],"0.#") &amp;TEXT(AA$1,0),"")</f>
        <v/>
      </c>
      <c r="BD698" s="46" t="str">
        <f>IF(AB698&lt;&gt;"","-" &amp;TEXT(comp[[#This Row],[Sc]],"0.#") &amp;TEXT(AB$1,0),"")</f>
        <v/>
      </c>
      <c r="BE698" s="46" t="str">
        <f>IF(AC698&lt;&gt;"","-" &amp;TEXT(comp[[#This Row],[Ru]],"0.#") &amp;TEXT(AC$1,0),"")</f>
        <v/>
      </c>
      <c r="BF698" s="46" t="str">
        <f>IF(AD698&lt;&gt;"","-" &amp;TEXT(comp[[#This Row],[Ce]],"0.#") &amp;TEXT(AD$1,0),"")</f>
        <v/>
      </c>
      <c r="BG698" s="46" t="str">
        <f>IF(AE698&lt;&gt;"","-" &amp;TEXT([1]comp!$AE698,"0.#") &amp;TEXT(AE$1,0),"")</f>
        <v/>
      </c>
      <c r="BH698" s="32" t="str">
        <f>[1]comp!$D698 &amp; [1]comp!$E698</f>
        <v>Base alloyZhou, X., Fu, H., Zhang, Y., Xu, H. &amp; Xie, J. Effect of Ta and Ti on the solidification characteristics of novel γ′-strengthened Co-base superalloys. J. Alloys Compd. 768, 464–475 (2018).</v>
      </c>
      <c r="BI698" s="73" t="str">
        <f t="shared" si="53"/>
        <v>Co-7.2Al-8.3W</v>
      </c>
      <c r="BJ698" s="32" t="s">
        <v>1929</v>
      </c>
      <c r="BK698" t="str">
        <f t="shared" si="54"/>
        <v>-7.2Al-8.3W</v>
      </c>
      <c r="BL698"/>
      <c r="BM698"/>
      <c r="BN698"/>
      <c r="BO698"/>
    </row>
    <row r="699" spans="1:67" s="44" customFormat="1" x14ac:dyDescent="0.3">
      <c r="A699" s="26" t="str">
        <f t="shared" si="56"/>
        <v>Co-7.Al-8.2W-0.9Ta</v>
      </c>
      <c r="B699" s="30" t="s">
        <v>1483</v>
      </c>
      <c r="C699" s="30" t="s">
        <v>3152</v>
      </c>
      <c r="D699" s="34" t="s">
        <v>1221</v>
      </c>
      <c r="E699" s="30" t="s">
        <v>1218</v>
      </c>
      <c r="F699" s="28">
        <v>744</v>
      </c>
      <c r="G699" s="54">
        <f t="shared" si="57"/>
        <v>83.81</v>
      </c>
      <c r="H699" s="56"/>
      <c r="I699" s="56">
        <v>7.04</v>
      </c>
      <c r="J699" s="56"/>
      <c r="K699" s="56">
        <v>8.23</v>
      </c>
      <c r="L699" s="56"/>
      <c r="M699" s="56">
        <v>0.92</v>
      </c>
      <c r="N699" s="56"/>
      <c r="O699" s="56"/>
      <c r="P699" s="56"/>
      <c r="Q699" s="52"/>
      <c r="R699" s="52"/>
      <c r="S699" s="52"/>
      <c r="T699" s="56"/>
      <c r="U699" s="56"/>
      <c r="V699" s="56"/>
      <c r="W699" s="56"/>
      <c r="X699" s="56"/>
      <c r="Y699" s="56"/>
      <c r="Z699" s="56"/>
      <c r="AA699" s="56"/>
      <c r="AB699" s="56"/>
      <c r="AC699" s="56"/>
      <c r="AD699" s="56"/>
      <c r="AE699" s="56"/>
      <c r="AF699" s="28">
        <f t="shared" si="55"/>
        <v>9.3866250000000022</v>
      </c>
      <c r="AG699" s="28"/>
      <c r="AH699" s="28"/>
      <c r="AI699" s="46" t="s">
        <v>1</v>
      </c>
      <c r="AJ699" s="46" t="str">
        <f>IF(I699&lt;&gt;"","-" &amp;TEXT([1]comp!$I699,"0.#") &amp;TEXT(I$1,0),"")</f>
        <v>-7.Al</v>
      </c>
      <c r="AK699" s="46" t="str">
        <f>IF(K699&lt;&gt;"","-" &amp;TEXT(comp[[#This Row],[W]],"0.#") &amp;TEXT(K$1,0),"")</f>
        <v>-8.2W</v>
      </c>
      <c r="AL699" s="46" t="str">
        <f>IF(H699&lt;&gt;"","-" &amp;TEXT(comp[[#This Row],[Ni]],"0.#") &amp;TEXT(H$1,0),"")</f>
        <v/>
      </c>
      <c r="AM699" s="46" t="str">
        <f>IF(J699&lt;&gt;"","-" &amp;TEXT(comp[[#This Row],[Cr]],"0.#") &amp;TEXT(J$1,0),"")</f>
        <v/>
      </c>
      <c r="AN699" s="46" t="str">
        <f>IF(M699&lt;&gt;"","-" &amp;TEXT(comp[[#This Row],[Ta]],"0.#") &amp;TEXT(M$1,0),"")</f>
        <v>-0.9Ta</v>
      </c>
      <c r="AO699" s="46" t="str">
        <f>IF(N699&lt;&gt;"","-" &amp;TEXT(comp[[#This Row],[Nb]],"0.#") &amp;TEXT(N$1,0),"")</f>
        <v/>
      </c>
      <c r="AP699" s="46" t="str">
        <f>IF(O699&lt;&gt;"","-" &amp;TEXT(comp[[#This Row],[V]],"0.#") &amp;TEXT(O$1,0),"")</f>
        <v/>
      </c>
      <c r="AQ699" s="46" t="str">
        <f>IF(L699&lt;&gt;"","-" &amp;TEXT(comp[[#This Row],[Ti]],"0.#") &amp;TEXT(L$1,0),"")</f>
        <v/>
      </c>
      <c r="AR699" s="46" t="str">
        <f>IF(P699&lt;&gt;"","-" &amp;TEXT(comp[[#This Row],[Mo]],"0.#") &amp;TEXT(P$1,0),"")</f>
        <v/>
      </c>
      <c r="AS699" s="46" t="str">
        <f>IF(Q699&lt;&gt;"","-" &amp;TEXT(comp[[#This Row],[C]],"0.##") &amp;TEXT(Q$1,0),"")</f>
        <v/>
      </c>
      <c r="AT699" s="46" t="str">
        <f>IF(R699&lt;&gt;"","-" &amp;TEXT(comp[[#This Row],[Zr]],"0.##") &amp;TEXT(R$1,0),"")</f>
        <v/>
      </c>
      <c r="AU699" s="46" t="str">
        <f>IF(S699&lt;&gt;"","-" &amp;TEXT(comp[[#This Row],[B]],"0.##") &amp;TEXT(S$1,0),"")</f>
        <v/>
      </c>
      <c r="AV699" s="46" t="str">
        <f>IF(T699&lt;&gt;"","-" &amp;TEXT(comp[[#This Row],[Ir]],"0.#") &amp;TEXT(T$1,0),"")</f>
        <v/>
      </c>
      <c r="AW699" s="46" t="str">
        <f>IF(U699&lt;&gt;"","-" &amp;TEXT(comp[[#This Row],[Re]],"0.#") &amp;TEXT(U$1,0),"")</f>
        <v/>
      </c>
      <c r="AX699" s="46" t="str">
        <f>IF(V699&lt;&gt;"","-" &amp;TEXT(comp[[#This Row],[Si]],"0.#") &amp;TEXT(V$1,0),"")</f>
        <v/>
      </c>
      <c r="AY699" s="46" t="str">
        <f>IF(W699&lt;&gt;"","-" &amp;TEXT(comp[[#This Row],[Fe]],"0.#") &amp;TEXT(W$1,0),"")</f>
        <v/>
      </c>
      <c r="AZ699" s="46" t="str">
        <f>IF(X699&lt;&gt;"","-" &amp;TEXT(comp[[#This Row],[Y]],"0.#") &amp;TEXT(X$1,0),"")</f>
        <v/>
      </c>
      <c r="BA699" s="46" t="str">
        <f>IF(Y699&lt;&gt;"","-" &amp;TEXT(comp[[#This Row],[Hf]],"0.#") &amp;TEXT(Y$1,0),"")</f>
        <v/>
      </c>
      <c r="BB699" s="46" t="str">
        <f>IF(Z699&lt;&gt;"","-" &amp;TEXT(comp[[#This Row],[Ge]],"0.#") &amp;TEXT(Z$1,0),"")</f>
        <v/>
      </c>
      <c r="BC699" s="46" t="str">
        <f>IF(AA699&lt;&gt;"","-" &amp;TEXT(comp[[#This Row],[Mn]],"0.#") &amp;TEXT(AA$1,0),"")</f>
        <v/>
      </c>
      <c r="BD699" s="46" t="str">
        <f>IF(AB699&lt;&gt;"","-" &amp;TEXT(comp[[#This Row],[Sc]],"0.#") &amp;TEXT(AB$1,0),"")</f>
        <v/>
      </c>
      <c r="BE699" s="46" t="str">
        <f>IF(AC699&lt;&gt;"","-" &amp;TEXT(comp[[#This Row],[Ru]],"0.#") &amp;TEXT(AC$1,0),"")</f>
        <v/>
      </c>
      <c r="BF699" s="46" t="str">
        <f>IF(AD699&lt;&gt;"","-" &amp;TEXT(comp[[#This Row],[Ce]],"0.#") &amp;TEXT(AD$1,0),"")</f>
        <v/>
      </c>
      <c r="BG699" s="46" t="str">
        <f>IF(AE699&lt;&gt;"","-" &amp;TEXT([1]comp!$AE699,"0.#") &amp;TEXT(AE$1,0),"")</f>
        <v/>
      </c>
      <c r="BH699" s="30" t="str">
        <f>[1]comp!$D699 &amp; [1]comp!$E699</f>
        <v>1Ta alloyZhou, X., Fu, H., Zhang, Y., Xu, H. &amp; Xie, J. Effect of Ta and Ti on the solidification characteristics of novel γ′-strengthened Co-base superalloys. J. Alloys Compd. 768, 464–475 (2018).</v>
      </c>
      <c r="BI699" s="36" t="str">
        <f t="shared" si="53"/>
        <v>Co-7.Al-8.2W-0.9Ta</v>
      </c>
      <c r="BJ699" s="30" t="s">
        <v>1927</v>
      </c>
      <c r="BK699" t="str">
        <f t="shared" si="54"/>
        <v>-7.Al-8.2W-0.9Ta</v>
      </c>
      <c r="BL699"/>
      <c r="BM699"/>
      <c r="BN699"/>
      <c r="BO699"/>
    </row>
    <row r="700" spans="1:67" s="44" customFormat="1" x14ac:dyDescent="0.3">
      <c r="A700" s="26" t="str">
        <f t="shared" si="56"/>
        <v>Co-8.Al-14.Cr-2.W</v>
      </c>
      <c r="B700" s="60" t="s">
        <v>1482</v>
      </c>
      <c r="C700" s="60" t="s">
        <v>3259</v>
      </c>
      <c r="D700" s="65" t="s">
        <v>1224</v>
      </c>
      <c r="E700" s="44" t="s">
        <v>1223</v>
      </c>
      <c r="F700" s="44">
        <v>745</v>
      </c>
      <c r="G700" s="54">
        <f t="shared" si="57"/>
        <v>76</v>
      </c>
      <c r="H700" s="54"/>
      <c r="I700" s="54">
        <v>8</v>
      </c>
      <c r="J700" s="54">
        <v>14</v>
      </c>
      <c r="K700" s="54">
        <v>2</v>
      </c>
      <c r="L700" s="54"/>
      <c r="M700" s="54"/>
      <c r="N700" s="54"/>
      <c r="O700" s="54"/>
      <c r="P700" s="54"/>
      <c r="Q700" s="50"/>
      <c r="R700" s="50"/>
      <c r="S700" s="50"/>
      <c r="T700" s="54"/>
      <c r="U700" s="54"/>
      <c r="V700" s="54"/>
      <c r="W700" s="54"/>
      <c r="X700" s="54"/>
      <c r="Y700" s="54"/>
      <c r="Z700" s="54"/>
      <c r="AA700" s="54"/>
      <c r="AB700" s="54"/>
      <c r="AC700" s="54"/>
      <c r="AD700" s="54"/>
      <c r="AE700" s="54"/>
      <c r="AF700" s="44">
        <f t="shared" si="55"/>
        <v>8.371599999999999</v>
      </c>
      <c r="AG700" s="44">
        <v>8.4</v>
      </c>
      <c r="AI700" s="46" t="s">
        <v>1</v>
      </c>
      <c r="AJ700" s="46" t="str">
        <f>IF(I700&lt;&gt;"","-" &amp;TEXT([1]comp!$I700,"0.#") &amp;TEXT(I$1,0),"")</f>
        <v>-8.Al</v>
      </c>
      <c r="AK700" s="46" t="str">
        <f>IF(K700&lt;&gt;"","-" &amp;TEXT(comp[[#This Row],[W]],"0.#") &amp;TEXT(K$1,0),"")</f>
        <v>-2.W</v>
      </c>
      <c r="AL700" s="46" t="str">
        <f>IF(H700&lt;&gt;"","-" &amp;TEXT(comp[[#This Row],[Ni]],"0.#") &amp;TEXT(H$1,0),"")</f>
        <v/>
      </c>
      <c r="AM700" s="46" t="str">
        <f>IF(J700&lt;&gt;"","-" &amp;TEXT(comp[[#This Row],[Cr]],"0.#") &amp;TEXT(J$1,0),"")</f>
        <v>-14.Cr</v>
      </c>
      <c r="AN700" s="46" t="str">
        <f>IF(M700&lt;&gt;"","-" &amp;TEXT(comp[[#This Row],[Ta]],"0.#") &amp;TEXT(M$1,0),"")</f>
        <v/>
      </c>
      <c r="AO700" s="46" t="str">
        <f>IF(N700&lt;&gt;"","-" &amp;TEXT(comp[[#This Row],[Nb]],"0.#") &amp;TEXT(N$1,0),"")</f>
        <v/>
      </c>
      <c r="AP700" s="46" t="str">
        <f>IF(O700&lt;&gt;"","-" &amp;TEXT(comp[[#This Row],[V]],"0.#") &amp;TEXT(O$1,0),"")</f>
        <v/>
      </c>
      <c r="AQ700" s="46" t="str">
        <f>IF(L700&lt;&gt;"","-" &amp;TEXT(comp[[#This Row],[Ti]],"0.#") &amp;TEXT(L$1,0),"")</f>
        <v/>
      </c>
      <c r="AR700" s="46" t="str">
        <f>IF(P700&lt;&gt;"","-" &amp;TEXT(comp[[#This Row],[Mo]],"0.#") &amp;TEXT(P$1,0),"")</f>
        <v/>
      </c>
      <c r="AS700" s="46" t="str">
        <f>IF(Q700&lt;&gt;"","-" &amp;TEXT(comp[[#This Row],[C]],"0.##") &amp;TEXT(Q$1,0),"")</f>
        <v/>
      </c>
      <c r="AT700" s="46" t="str">
        <f>IF(R700&lt;&gt;"","-" &amp;TEXT(comp[[#This Row],[Zr]],"0.##") &amp;TEXT(R$1,0),"")</f>
        <v/>
      </c>
      <c r="AU700" s="46" t="str">
        <f>IF(S700&lt;&gt;"","-" &amp;TEXT(comp[[#This Row],[B]],"0.##") &amp;TEXT(S$1,0),"")</f>
        <v/>
      </c>
      <c r="AV700" s="46" t="str">
        <f>IF(T700&lt;&gt;"","-" &amp;TEXT(comp[[#This Row],[Ir]],"0.#") &amp;TEXT(T$1,0),"")</f>
        <v/>
      </c>
      <c r="AW700" s="46" t="str">
        <f>IF(U700&lt;&gt;"","-" &amp;TEXT(comp[[#This Row],[Re]],"0.#") &amp;TEXT(U$1,0),"")</f>
        <v/>
      </c>
      <c r="AX700" s="46" t="str">
        <f>IF(V700&lt;&gt;"","-" &amp;TEXT(comp[[#This Row],[Si]],"0.#") &amp;TEXT(V$1,0),"")</f>
        <v/>
      </c>
      <c r="AY700" s="46" t="str">
        <f>IF(W700&lt;&gt;"","-" &amp;TEXT(comp[[#This Row],[Fe]],"0.#") &amp;TEXT(W$1,0),"")</f>
        <v/>
      </c>
      <c r="AZ700" s="46" t="str">
        <f>IF(X700&lt;&gt;"","-" &amp;TEXT(comp[[#This Row],[Y]],"0.#") &amp;TEXT(X$1,0),"")</f>
        <v/>
      </c>
      <c r="BA700" s="46" t="str">
        <f>IF(Y700&lt;&gt;"","-" &amp;TEXT(comp[[#This Row],[Hf]],"0.#") &amp;TEXT(Y$1,0),"")</f>
        <v/>
      </c>
      <c r="BB700" s="46" t="str">
        <f>IF(Z700&lt;&gt;"","-" &amp;TEXT(comp[[#This Row],[Ge]],"0.#") &amp;TEXT(Z$1,0),"")</f>
        <v/>
      </c>
      <c r="BC700" s="46" t="str">
        <f>IF(AA700&lt;&gt;"","-" &amp;TEXT(comp[[#This Row],[Mn]],"0.#") &amp;TEXT(AA$1,0),"")</f>
        <v/>
      </c>
      <c r="BD700" s="46" t="str">
        <f>IF(AB700&lt;&gt;"","-" &amp;TEXT(comp[[#This Row],[Sc]],"0.#") &amp;TEXT(AB$1,0),"")</f>
        <v/>
      </c>
      <c r="BE700" s="46" t="str">
        <f>IF(AC700&lt;&gt;"","-" &amp;TEXT(comp[[#This Row],[Ru]],"0.#") &amp;TEXT(AC$1,0),"")</f>
        <v/>
      </c>
      <c r="BF700" s="46" t="str">
        <f>IF(AD700&lt;&gt;"","-" &amp;TEXT(comp[[#This Row],[Ce]],"0.#") &amp;TEXT(AD$1,0),"")</f>
        <v/>
      </c>
      <c r="BG700" s="46" t="str">
        <f>IF(AE700&lt;&gt;"","-" &amp;TEXT([1]comp!$AE700,"0.#") &amp;TEXT(AE$1,0),"")</f>
        <v/>
      </c>
      <c r="BH700" s="44" t="str">
        <f>[1]comp!$D700 &amp; [1]comp!$E700</f>
        <v>8Al2W14CrZhuang, X., Lu, S., Li, L. &amp; Feng, Q. Microstructures and properties of a novel γ′-strengthened multi-component CoNi-based wrought superalloy designed by CALPHAD method. Mater. Sci. Eng. A 780, (2020).</v>
      </c>
      <c r="BI700" s="63" t="str">
        <f t="shared" si="53"/>
        <v>Co-8.Al-14.Cr-2.W</v>
      </c>
      <c r="BJ700" s="44" t="s">
        <v>1931</v>
      </c>
      <c r="BK700" t="str">
        <f t="shared" si="54"/>
        <v>-8.Al-14.Cr-2.W</v>
      </c>
      <c r="BL700"/>
      <c r="BM700"/>
      <c r="BN700"/>
      <c r="BO700"/>
    </row>
    <row r="701" spans="1:67" s="44" customFormat="1" x14ac:dyDescent="0.3">
      <c r="A701" s="26" t="str">
        <f t="shared" si="56"/>
        <v>Co-30.Ni-8.Al-6.W-4.Ti-2.Ta-1.Nb-1.V</v>
      </c>
      <c r="B701" s="30" t="s">
        <v>1483</v>
      </c>
      <c r="C701" s="30" t="s">
        <v>3260</v>
      </c>
      <c r="D701" s="28" t="s">
        <v>1460</v>
      </c>
      <c r="E701" s="30" t="s">
        <v>1461</v>
      </c>
      <c r="F701" s="28">
        <v>746</v>
      </c>
      <c r="G701" s="54">
        <f t="shared" si="57"/>
        <v>48</v>
      </c>
      <c r="H701" s="56">
        <v>30</v>
      </c>
      <c r="I701" s="56">
        <v>8</v>
      </c>
      <c r="J701" s="56"/>
      <c r="K701" s="56">
        <v>6</v>
      </c>
      <c r="L701" s="56">
        <v>4</v>
      </c>
      <c r="M701" s="56">
        <v>2</v>
      </c>
      <c r="N701" s="56">
        <v>1</v>
      </c>
      <c r="O701" s="56">
        <v>1</v>
      </c>
      <c r="P701" s="56"/>
      <c r="Q701" s="52"/>
      <c r="R701" s="52"/>
      <c r="S701" s="52"/>
      <c r="T701" s="56"/>
      <c r="U701" s="56"/>
      <c r="V701" s="56"/>
      <c r="W701" s="56"/>
      <c r="X701" s="56"/>
      <c r="Y701" s="56"/>
      <c r="Z701" s="56"/>
      <c r="AA701" s="56"/>
      <c r="AB701" s="56"/>
      <c r="AC701" s="56"/>
      <c r="AD701" s="56"/>
      <c r="AE701" s="56"/>
      <c r="AF701" s="28">
        <f t="shared" si="55"/>
        <v>8.975480000000001</v>
      </c>
      <c r="AG701" s="28"/>
      <c r="AH701" s="28"/>
      <c r="AI701" s="46" t="s">
        <v>1</v>
      </c>
      <c r="AJ701" s="46" t="str">
        <f>IF(I701&lt;&gt;"","-" &amp;TEXT([1]comp!$I701,"0.#") &amp;TEXT(I$1,0),"")</f>
        <v>-8.Al</v>
      </c>
      <c r="AK701" s="46" t="str">
        <f>IF(K701&lt;&gt;"","-" &amp;TEXT(comp[[#This Row],[W]],"0.#") &amp;TEXT(K$1,0),"")</f>
        <v>-6.W</v>
      </c>
      <c r="AL701" s="46" t="str">
        <f>IF(H701&lt;&gt;"","-" &amp;TEXT(comp[[#This Row],[Ni]],"0.#") &amp;TEXT(H$1,0),"")</f>
        <v>-30.Ni</v>
      </c>
      <c r="AM701" s="46" t="str">
        <f>IF(J701&lt;&gt;"","-" &amp;TEXT(comp[[#This Row],[Cr]],"0.#") &amp;TEXT(J$1,0),"")</f>
        <v/>
      </c>
      <c r="AN701" s="46" t="str">
        <f>IF(M701&lt;&gt;"","-" &amp;TEXT(comp[[#This Row],[Ta]],"0.#") &amp;TEXT(M$1,0),"")</f>
        <v>-2.Ta</v>
      </c>
      <c r="AO701" s="46" t="str">
        <f>IF(N701&lt;&gt;"","-" &amp;TEXT(comp[[#This Row],[Nb]],"0.#") &amp;TEXT(N$1,0),"")</f>
        <v>-1.Nb</v>
      </c>
      <c r="AP701" s="46" t="str">
        <f>IF(O701&lt;&gt;"","-" &amp;TEXT(comp[[#This Row],[V]],"0.#") &amp;TEXT(O$1,0),"")</f>
        <v>-1.V</v>
      </c>
      <c r="AQ701" s="46" t="str">
        <f>IF(L701&lt;&gt;"","-" &amp;TEXT(comp[[#This Row],[Ti]],"0.#") &amp;TEXT(L$1,0),"")</f>
        <v>-4.Ti</v>
      </c>
      <c r="AR701" s="46" t="str">
        <f>IF(P701&lt;&gt;"","-" &amp;TEXT(comp[[#This Row],[Mo]],"0.#") &amp;TEXT(P$1,0),"")</f>
        <v/>
      </c>
      <c r="AS701" s="46" t="str">
        <f>IF(Q701&lt;&gt;"","-" &amp;TEXT(comp[[#This Row],[C]],"0.##") &amp;TEXT(Q$1,0),"")</f>
        <v/>
      </c>
      <c r="AT701" s="46" t="str">
        <f>IF(R701&lt;&gt;"","-" &amp;TEXT(comp[[#This Row],[Zr]],"0.##") &amp;TEXT(R$1,0),"")</f>
        <v/>
      </c>
      <c r="AU701" s="46" t="str">
        <f>IF(S701&lt;&gt;"","-" &amp;TEXT(comp[[#This Row],[B]],"0.##") &amp;TEXT(S$1,0),"")</f>
        <v/>
      </c>
      <c r="AV701" s="46" t="str">
        <f>IF(T701&lt;&gt;"","-" &amp;TEXT(comp[[#This Row],[Ir]],"0.#") &amp;TEXT(T$1,0),"")</f>
        <v/>
      </c>
      <c r="AW701" s="46" t="str">
        <f>IF(U701&lt;&gt;"","-" &amp;TEXT(comp[[#This Row],[Re]],"0.#") &amp;TEXT(U$1,0),"")</f>
        <v/>
      </c>
      <c r="AX701" s="46" t="str">
        <f>IF(V701&lt;&gt;"","-" &amp;TEXT(comp[[#This Row],[Si]],"0.#") &amp;TEXT(V$1,0),"")</f>
        <v/>
      </c>
      <c r="AY701" s="46" t="str">
        <f>IF(W701&lt;&gt;"","-" &amp;TEXT(comp[[#This Row],[Fe]],"0.#") &amp;TEXT(W$1,0),"")</f>
        <v/>
      </c>
      <c r="AZ701" s="46" t="str">
        <f>IF(X701&lt;&gt;"","-" &amp;TEXT(comp[[#This Row],[Y]],"0.#") &amp;TEXT(X$1,0),"")</f>
        <v/>
      </c>
      <c r="BA701" s="46" t="str">
        <f>IF(Y701&lt;&gt;"","-" &amp;TEXT(comp[[#This Row],[Hf]],"0.#") &amp;TEXT(Y$1,0),"")</f>
        <v/>
      </c>
      <c r="BB701" s="46" t="str">
        <f>IF(Z701&lt;&gt;"","-" &amp;TEXT(comp[[#This Row],[Ge]],"0.#") &amp;TEXT(Z$1,0),"")</f>
        <v/>
      </c>
      <c r="BC701" s="46" t="str">
        <f>IF(AA701&lt;&gt;"","-" &amp;TEXT(comp[[#This Row],[Mn]],"0.#") &amp;TEXT(AA$1,0),"")</f>
        <v/>
      </c>
      <c r="BD701" s="46" t="str">
        <f>IF(AB701&lt;&gt;"","-" &amp;TEXT(comp[[#This Row],[Sc]],"0.#") &amp;TEXT(AB$1,0),"")</f>
        <v/>
      </c>
      <c r="BE701" s="46" t="str">
        <f>IF(AC701&lt;&gt;"","-" &amp;TEXT(comp[[#This Row],[Ru]],"0.#") &amp;TEXT(AC$1,0),"")</f>
        <v/>
      </c>
      <c r="BF701" s="46" t="str">
        <f>IF(AD701&lt;&gt;"","-" &amp;TEXT(comp[[#This Row],[Ce]],"0.#") &amp;TEXT(AD$1,0),"")</f>
        <v/>
      </c>
      <c r="BG701" s="46" t="str">
        <f>IF(AE701&lt;&gt;"","-" &amp;TEXT([1]comp!$AE701,"0.#") &amp;TEXT(AE$1,0),"")</f>
        <v/>
      </c>
      <c r="BH701" s="28" t="str">
        <f>[1]comp!$D701 &amp; [1]comp!$E701</f>
        <v>wang #1Yu, J., Wang, C., Chen, Y., Wang, C. &amp; Liu, X. Accelerated design of L12-strengthened co-base Superalloys based on machine learning of experimental data. Mater. Des. 108996 (2020) doi:10.1016/j.matdes.2020.108996.</v>
      </c>
      <c r="BI701" s="36" t="str">
        <f t="shared" si="53"/>
        <v>Co-30.Ni-8.Al-6.W-4.Ti-2.Ta-1.Nb-1.V</v>
      </c>
      <c r="BJ701" s="28" t="s">
        <v>1904</v>
      </c>
      <c r="BK701" t="str">
        <f t="shared" si="54"/>
        <v>-8.Al-6.W-2.Ta-30.Ni-1.Nb-1.V-4.Ti</v>
      </c>
      <c r="BL701"/>
      <c r="BM701"/>
      <c r="BN701"/>
      <c r="BO701"/>
    </row>
    <row r="702" spans="1:67" s="44" customFormat="1" x14ac:dyDescent="0.3">
      <c r="A702" s="26" t="str">
        <f t="shared" si="56"/>
        <v>Co-30.Ni-9.Al-6.W-4.Ti-2.Ta-1.V</v>
      </c>
      <c r="B702" s="30" t="s">
        <v>1483</v>
      </c>
      <c r="C702" s="30" t="s">
        <v>3261</v>
      </c>
      <c r="D702" s="28" t="s">
        <v>1462</v>
      </c>
      <c r="E702" s="30" t="s">
        <v>1461</v>
      </c>
      <c r="F702" s="28">
        <v>747</v>
      </c>
      <c r="G702" s="54">
        <f t="shared" si="57"/>
        <v>48</v>
      </c>
      <c r="H702" s="56">
        <v>30</v>
      </c>
      <c r="I702" s="56">
        <v>9</v>
      </c>
      <c r="J702" s="56"/>
      <c r="K702" s="56">
        <v>6</v>
      </c>
      <c r="L702" s="56">
        <v>4</v>
      </c>
      <c r="M702" s="56">
        <v>2</v>
      </c>
      <c r="N702" s="56"/>
      <c r="O702" s="56">
        <v>1</v>
      </c>
      <c r="P702" s="56"/>
      <c r="Q702" s="52"/>
      <c r="R702" s="52"/>
      <c r="S702" s="52"/>
      <c r="T702" s="56"/>
      <c r="U702" s="56"/>
      <c r="V702" s="56"/>
      <c r="W702" s="56"/>
      <c r="X702" s="56"/>
      <c r="Y702" s="56"/>
      <c r="Z702" s="56"/>
      <c r="AA702" s="56"/>
      <c r="AB702" s="56"/>
      <c r="AC702" s="56"/>
      <c r="AD702" s="56"/>
      <c r="AE702" s="56"/>
      <c r="AF702" s="28">
        <f t="shared" si="55"/>
        <v>8.9167799999999993</v>
      </c>
      <c r="AG702" s="28"/>
      <c r="AH702" s="28"/>
      <c r="AI702" s="46" t="s">
        <v>1</v>
      </c>
      <c r="AJ702" s="46" t="str">
        <f>IF(I702&lt;&gt;"","-" &amp;TEXT([1]comp!$I702,"0.#") &amp;TEXT(I$1,0),"")</f>
        <v>-9.Al</v>
      </c>
      <c r="AK702" s="46" t="str">
        <f>IF(K702&lt;&gt;"","-" &amp;TEXT(comp[[#This Row],[W]],"0.#") &amp;TEXT(K$1,0),"")</f>
        <v>-6.W</v>
      </c>
      <c r="AL702" s="46" t="str">
        <f>IF(H702&lt;&gt;"","-" &amp;TEXT(comp[[#This Row],[Ni]],"0.#") &amp;TEXT(H$1,0),"")</f>
        <v>-30.Ni</v>
      </c>
      <c r="AM702" s="46" t="str">
        <f>IF(J702&lt;&gt;"","-" &amp;TEXT(comp[[#This Row],[Cr]],"0.#") &amp;TEXT(J$1,0),"")</f>
        <v/>
      </c>
      <c r="AN702" s="46" t="str">
        <f>IF(M702&lt;&gt;"","-" &amp;TEXT(comp[[#This Row],[Ta]],"0.#") &amp;TEXT(M$1,0),"")</f>
        <v>-2.Ta</v>
      </c>
      <c r="AO702" s="46" t="str">
        <f>IF(N702&lt;&gt;"","-" &amp;TEXT(comp[[#This Row],[Nb]],"0.#") &amp;TEXT(N$1,0),"")</f>
        <v/>
      </c>
      <c r="AP702" s="46" t="str">
        <f>IF(O702&lt;&gt;"","-" &amp;TEXT(comp[[#This Row],[V]],"0.#") &amp;TEXT(O$1,0),"")</f>
        <v>-1.V</v>
      </c>
      <c r="AQ702" s="46" t="str">
        <f>IF(L702&lt;&gt;"","-" &amp;TEXT(comp[[#This Row],[Ti]],"0.#") &amp;TEXT(L$1,0),"")</f>
        <v>-4.Ti</v>
      </c>
      <c r="AR702" s="46" t="str">
        <f>IF(P702&lt;&gt;"","-" &amp;TEXT(comp[[#This Row],[Mo]],"0.#") &amp;TEXT(P$1,0),"")</f>
        <v/>
      </c>
      <c r="AS702" s="46" t="str">
        <f>IF(Q702&lt;&gt;"","-" &amp;TEXT(comp[[#This Row],[C]],"0.##") &amp;TEXT(Q$1,0),"")</f>
        <v/>
      </c>
      <c r="AT702" s="46" t="str">
        <f>IF(R702&lt;&gt;"","-" &amp;TEXT(comp[[#This Row],[Zr]],"0.##") &amp;TEXT(R$1,0),"")</f>
        <v/>
      </c>
      <c r="AU702" s="46" t="str">
        <f>IF(S702&lt;&gt;"","-" &amp;TEXT(comp[[#This Row],[B]],"0.##") &amp;TEXT(S$1,0),"")</f>
        <v/>
      </c>
      <c r="AV702" s="46" t="str">
        <f>IF(T702&lt;&gt;"","-" &amp;TEXT(comp[[#This Row],[Ir]],"0.#") &amp;TEXT(T$1,0),"")</f>
        <v/>
      </c>
      <c r="AW702" s="46" t="str">
        <f>IF(U702&lt;&gt;"","-" &amp;TEXT(comp[[#This Row],[Re]],"0.#") &amp;TEXT(U$1,0),"")</f>
        <v/>
      </c>
      <c r="AX702" s="46" t="str">
        <f>IF(V702&lt;&gt;"","-" &amp;TEXT(comp[[#This Row],[Si]],"0.#") &amp;TEXT(V$1,0),"")</f>
        <v/>
      </c>
      <c r="AY702" s="46" t="str">
        <f>IF(W702&lt;&gt;"","-" &amp;TEXT(comp[[#This Row],[Fe]],"0.#") &amp;TEXT(W$1,0),"")</f>
        <v/>
      </c>
      <c r="AZ702" s="46" t="str">
        <f>IF(X702&lt;&gt;"","-" &amp;TEXT(comp[[#This Row],[Y]],"0.#") &amp;TEXT(X$1,0),"")</f>
        <v/>
      </c>
      <c r="BA702" s="46" t="str">
        <f>IF(Y702&lt;&gt;"","-" &amp;TEXT(comp[[#This Row],[Hf]],"0.#") &amp;TEXT(Y$1,0),"")</f>
        <v/>
      </c>
      <c r="BB702" s="46" t="str">
        <f>IF(Z702&lt;&gt;"","-" &amp;TEXT(comp[[#This Row],[Ge]],"0.#") &amp;TEXT(Z$1,0),"")</f>
        <v/>
      </c>
      <c r="BC702" s="46" t="str">
        <f>IF(AA702&lt;&gt;"","-" &amp;TEXT(comp[[#This Row],[Mn]],"0.#") &amp;TEXT(AA$1,0),"")</f>
        <v/>
      </c>
      <c r="BD702" s="46" t="str">
        <f>IF(AB702&lt;&gt;"","-" &amp;TEXT(comp[[#This Row],[Sc]],"0.#") &amp;TEXT(AB$1,0),"")</f>
        <v/>
      </c>
      <c r="BE702" s="46" t="str">
        <f>IF(AC702&lt;&gt;"","-" &amp;TEXT(comp[[#This Row],[Ru]],"0.#") &amp;TEXT(AC$1,0),"")</f>
        <v/>
      </c>
      <c r="BF702" s="46" t="str">
        <f>IF(AD702&lt;&gt;"","-" &amp;TEXT(comp[[#This Row],[Ce]],"0.#") &amp;TEXT(AD$1,0),"")</f>
        <v/>
      </c>
      <c r="BG702" s="46" t="str">
        <f>IF(AE702&lt;&gt;"","-" &amp;TEXT([1]comp!$AE702,"0.#") &amp;TEXT(AE$1,0),"")</f>
        <v/>
      </c>
      <c r="BH702" s="28" t="str">
        <f>[1]comp!$D702 &amp; [1]comp!$E702</f>
        <v>wang #2Yu, J., Wang, C., Chen, Y., Wang, C. &amp; Liu, X. Accelerated design of L12-strengthened co-base Superalloys based on machine learning of experimental data. Mater. Des. 108996 (2020) doi:10.1016/j.matdes.2020.108996.</v>
      </c>
      <c r="BI702" s="36" t="str">
        <f t="shared" si="53"/>
        <v>Co-30.Ni-9.Al-6.W-4.Ti-2.Ta-1.V</v>
      </c>
      <c r="BJ702" s="28" t="s">
        <v>1905</v>
      </c>
      <c r="BK702" t="str">
        <f t="shared" si="54"/>
        <v>-9.Al-6.W-2.Ta-30.Ni-1.V-4.Ti</v>
      </c>
      <c r="BL702"/>
      <c r="BM702"/>
      <c r="BN702"/>
      <c r="BO702"/>
    </row>
    <row r="703" spans="1:67" s="44" customFormat="1" x14ac:dyDescent="0.3">
      <c r="A703" s="26" t="str">
        <f t="shared" si="56"/>
        <v>Co-25.Ni-9.Al-5.Cr-6.W-4.Ti-2.Ta-1.V</v>
      </c>
      <c r="B703" s="30" t="s">
        <v>1483</v>
      </c>
      <c r="C703" s="30" t="s">
        <v>3262</v>
      </c>
      <c r="D703" s="28" t="s">
        <v>1464</v>
      </c>
      <c r="E703" s="30" t="s">
        <v>1461</v>
      </c>
      <c r="F703" s="28">
        <v>748</v>
      </c>
      <c r="G703" s="54">
        <f t="shared" si="57"/>
        <v>48</v>
      </c>
      <c r="H703" s="56">
        <v>25</v>
      </c>
      <c r="I703" s="56">
        <v>9</v>
      </c>
      <c r="J703" s="56">
        <v>5</v>
      </c>
      <c r="K703" s="56">
        <v>6</v>
      </c>
      <c r="L703" s="56">
        <v>4</v>
      </c>
      <c r="M703" s="56">
        <v>2</v>
      </c>
      <c r="N703" s="56"/>
      <c r="O703" s="56">
        <v>1</v>
      </c>
      <c r="P703" s="56"/>
      <c r="Q703" s="52"/>
      <c r="R703" s="52"/>
      <c r="S703" s="52"/>
      <c r="T703" s="56"/>
      <c r="U703" s="56"/>
      <c r="V703" s="56"/>
      <c r="W703" s="56"/>
      <c r="X703" s="56"/>
      <c r="Y703" s="56"/>
      <c r="Z703" s="56"/>
      <c r="AA703" s="56"/>
      <c r="AB703" s="56"/>
      <c r="AC703" s="56"/>
      <c r="AD703" s="56"/>
      <c r="AE703" s="56"/>
      <c r="AF703" s="28">
        <f t="shared" si="55"/>
        <v>8.8308800000000005</v>
      </c>
      <c r="AG703" s="28"/>
      <c r="AH703" s="28"/>
      <c r="AI703" s="46" t="s">
        <v>1</v>
      </c>
      <c r="AJ703" s="46" t="str">
        <f>IF(I703&lt;&gt;"","-" &amp;TEXT([1]comp!$I703,"0.#") &amp;TEXT(I$1,0),"")</f>
        <v>-9.Al</v>
      </c>
      <c r="AK703" s="46" t="str">
        <f>IF(K703&lt;&gt;"","-" &amp;TEXT(comp[[#This Row],[W]],"0.#") &amp;TEXT(K$1,0),"")</f>
        <v>-6.W</v>
      </c>
      <c r="AL703" s="46" t="str">
        <f>IF(H703&lt;&gt;"","-" &amp;TEXT(comp[[#This Row],[Ni]],"0.#") &amp;TEXT(H$1,0),"")</f>
        <v>-25.Ni</v>
      </c>
      <c r="AM703" s="46" t="str">
        <f>IF(J703&lt;&gt;"","-" &amp;TEXT(comp[[#This Row],[Cr]],"0.#") &amp;TEXT(J$1,0),"")</f>
        <v>-5.Cr</v>
      </c>
      <c r="AN703" s="46" t="str">
        <f>IF(M703&lt;&gt;"","-" &amp;TEXT(comp[[#This Row],[Ta]],"0.#") &amp;TEXT(M$1,0),"")</f>
        <v>-2.Ta</v>
      </c>
      <c r="AO703" s="46" t="str">
        <f>IF(N703&lt;&gt;"","-" &amp;TEXT(comp[[#This Row],[Nb]],"0.#") &amp;TEXT(N$1,0),"")</f>
        <v/>
      </c>
      <c r="AP703" s="46" t="str">
        <f>IF(O703&lt;&gt;"","-" &amp;TEXT(comp[[#This Row],[V]],"0.#") &amp;TEXT(O$1,0),"")</f>
        <v>-1.V</v>
      </c>
      <c r="AQ703" s="46" t="str">
        <f>IF(L703&lt;&gt;"","-" &amp;TEXT(comp[[#This Row],[Ti]],"0.#") &amp;TEXT(L$1,0),"")</f>
        <v>-4.Ti</v>
      </c>
      <c r="AR703" s="46" t="str">
        <f>IF(P703&lt;&gt;"","-" &amp;TEXT(comp[[#This Row],[Mo]],"0.#") &amp;TEXT(P$1,0),"")</f>
        <v/>
      </c>
      <c r="AS703" s="46" t="str">
        <f>IF(Q703&lt;&gt;"","-" &amp;TEXT(comp[[#This Row],[C]],"0.##") &amp;TEXT(Q$1,0),"")</f>
        <v/>
      </c>
      <c r="AT703" s="46" t="str">
        <f>IF(R703&lt;&gt;"","-" &amp;TEXT(comp[[#This Row],[Zr]],"0.##") &amp;TEXT(R$1,0),"")</f>
        <v/>
      </c>
      <c r="AU703" s="46" t="str">
        <f>IF(S703&lt;&gt;"","-" &amp;TEXT(comp[[#This Row],[B]],"0.##") &amp;TEXT(S$1,0),"")</f>
        <v/>
      </c>
      <c r="AV703" s="46" t="str">
        <f>IF(T703&lt;&gt;"","-" &amp;TEXT(comp[[#This Row],[Ir]],"0.#") &amp;TEXT(T$1,0),"")</f>
        <v/>
      </c>
      <c r="AW703" s="46" t="str">
        <f>IF(U703&lt;&gt;"","-" &amp;TEXT(comp[[#This Row],[Re]],"0.#") &amp;TEXT(U$1,0),"")</f>
        <v/>
      </c>
      <c r="AX703" s="46" t="str">
        <f>IF(V703&lt;&gt;"","-" &amp;TEXT(comp[[#This Row],[Si]],"0.#") &amp;TEXT(V$1,0),"")</f>
        <v/>
      </c>
      <c r="AY703" s="46" t="str">
        <f>IF(W703&lt;&gt;"","-" &amp;TEXT(comp[[#This Row],[Fe]],"0.#") &amp;TEXT(W$1,0),"")</f>
        <v/>
      </c>
      <c r="AZ703" s="46" t="str">
        <f>IF(X703&lt;&gt;"","-" &amp;TEXT(comp[[#This Row],[Y]],"0.#") &amp;TEXT(X$1,0),"")</f>
        <v/>
      </c>
      <c r="BA703" s="46" t="str">
        <f>IF(Y703&lt;&gt;"","-" &amp;TEXT(comp[[#This Row],[Hf]],"0.#") &amp;TEXT(Y$1,0),"")</f>
        <v/>
      </c>
      <c r="BB703" s="46" t="str">
        <f>IF(Z703&lt;&gt;"","-" &amp;TEXT(comp[[#This Row],[Ge]],"0.#") &amp;TEXT(Z$1,0),"")</f>
        <v/>
      </c>
      <c r="BC703" s="46" t="str">
        <f>IF(AA703&lt;&gt;"","-" &amp;TEXT(comp[[#This Row],[Mn]],"0.#") &amp;TEXT(AA$1,0),"")</f>
        <v/>
      </c>
      <c r="BD703" s="46" t="str">
        <f>IF(AB703&lt;&gt;"","-" &amp;TEXT(comp[[#This Row],[Sc]],"0.#") &amp;TEXT(AB$1,0),"")</f>
        <v/>
      </c>
      <c r="BE703" s="46" t="str">
        <f>IF(AC703&lt;&gt;"","-" &amp;TEXT(comp[[#This Row],[Ru]],"0.#") &amp;TEXT(AC$1,0),"")</f>
        <v/>
      </c>
      <c r="BF703" s="46" t="str">
        <f>IF(AD703&lt;&gt;"","-" &amp;TEXT(comp[[#This Row],[Ce]],"0.#") &amp;TEXT(AD$1,0),"")</f>
        <v/>
      </c>
      <c r="BG703" s="46" t="str">
        <f>IF(AE703&lt;&gt;"","-" &amp;TEXT([1]comp!$AE703,"0.#") &amp;TEXT(AE$1,0),"")</f>
        <v/>
      </c>
      <c r="BH703" s="28" t="str">
        <f>[1]comp!$D703 &amp; [1]comp!$E703</f>
        <v>wang #4Yu, J., Wang, C., Chen, Y., Wang, C. &amp; Liu, X. Accelerated design of L12-strengthened co-base Superalloys based on machine learning of experimental data. Mater. Des. 108996 (2020) doi:10.1016/j.matdes.2020.108996.</v>
      </c>
      <c r="BI703" s="36" t="str">
        <f t="shared" si="53"/>
        <v>Co-25.Ni-9.Al-5.Cr-6.W-4.Ti-2.Ta-1.V</v>
      </c>
      <c r="BJ703" s="28" t="s">
        <v>1907</v>
      </c>
      <c r="BK703" t="str">
        <f t="shared" si="54"/>
        <v>-9.Al-5.Cr-6.W-2.Ta-25.Ni-1.V-4.Ti</v>
      </c>
      <c r="BL703"/>
      <c r="BM703"/>
      <c r="BN703"/>
      <c r="BO703"/>
    </row>
    <row r="704" spans="1:67" s="44" customFormat="1" x14ac:dyDescent="0.3">
      <c r="A704" s="26" t="str">
        <f t="shared" si="56"/>
        <v>Co-25.Ni-9.Al-5.Cr-6.W-4.Ti-2.Ta-1.Nb</v>
      </c>
      <c r="B704" s="30" t="s">
        <v>1483</v>
      </c>
      <c r="C704" s="30" t="s">
        <v>3263</v>
      </c>
      <c r="D704" s="28" t="s">
        <v>1465</v>
      </c>
      <c r="E704" s="30" t="s">
        <v>1461</v>
      </c>
      <c r="F704" s="28">
        <v>749</v>
      </c>
      <c r="G704" s="54">
        <f t="shared" si="57"/>
        <v>48</v>
      </c>
      <c r="H704" s="56">
        <v>25</v>
      </c>
      <c r="I704" s="56">
        <v>9</v>
      </c>
      <c r="J704" s="56">
        <v>5</v>
      </c>
      <c r="K704" s="56">
        <v>6</v>
      </c>
      <c r="L704" s="56">
        <v>4</v>
      </c>
      <c r="M704" s="56">
        <v>2</v>
      </c>
      <c r="N704" s="56">
        <v>1</v>
      </c>
      <c r="O704" s="56"/>
      <c r="P704" s="56"/>
      <c r="Q704" s="52"/>
      <c r="R704" s="52"/>
      <c r="S704" s="52"/>
      <c r="T704" s="56"/>
      <c r="U704" s="56"/>
      <c r="V704" s="56"/>
      <c r="W704" s="56"/>
      <c r="X704" s="56"/>
      <c r="Y704" s="56"/>
      <c r="Z704" s="56"/>
      <c r="AA704" s="56"/>
      <c r="AB704" s="56"/>
      <c r="AC704" s="56"/>
      <c r="AD704" s="56"/>
      <c r="AE704" s="56"/>
      <c r="AF704" s="28">
        <f t="shared" si="55"/>
        <v>8.8554800000000018</v>
      </c>
      <c r="AG704" s="28"/>
      <c r="AH704" s="28"/>
      <c r="AI704" s="46" t="s">
        <v>1</v>
      </c>
      <c r="AJ704" s="46" t="str">
        <f>IF(I704&lt;&gt;"","-" &amp;TEXT([1]comp!$I704,"0.#") &amp;TEXT(I$1,0),"")</f>
        <v>-9.Al</v>
      </c>
      <c r="AK704" s="46" t="str">
        <f>IF(K704&lt;&gt;"","-" &amp;TEXT(comp[[#This Row],[W]],"0.#") &amp;TEXT(K$1,0),"")</f>
        <v>-6.W</v>
      </c>
      <c r="AL704" s="46" t="str">
        <f>IF(H704&lt;&gt;"","-" &amp;TEXT(comp[[#This Row],[Ni]],"0.#") &amp;TEXT(H$1,0),"")</f>
        <v>-25.Ni</v>
      </c>
      <c r="AM704" s="46" t="str">
        <f>IF(J704&lt;&gt;"","-" &amp;TEXT(comp[[#This Row],[Cr]],"0.#") &amp;TEXT(J$1,0),"")</f>
        <v>-5.Cr</v>
      </c>
      <c r="AN704" s="46" t="str">
        <f>IF(M704&lt;&gt;"","-" &amp;TEXT(comp[[#This Row],[Ta]],"0.#") &amp;TEXT(M$1,0),"")</f>
        <v>-2.Ta</v>
      </c>
      <c r="AO704" s="46" t="str">
        <f>IF(N704&lt;&gt;"","-" &amp;TEXT(comp[[#This Row],[Nb]],"0.#") &amp;TEXT(N$1,0),"")</f>
        <v>-1.Nb</v>
      </c>
      <c r="AP704" s="46" t="str">
        <f>IF(O704&lt;&gt;"","-" &amp;TEXT(comp[[#This Row],[V]],"0.#") &amp;TEXT(O$1,0),"")</f>
        <v/>
      </c>
      <c r="AQ704" s="46" t="str">
        <f>IF(L704&lt;&gt;"","-" &amp;TEXT(comp[[#This Row],[Ti]],"0.#") &amp;TEXT(L$1,0),"")</f>
        <v>-4.Ti</v>
      </c>
      <c r="AR704" s="46" t="str">
        <f>IF(P704&lt;&gt;"","-" &amp;TEXT(comp[[#This Row],[Mo]],"0.#") &amp;TEXT(P$1,0),"")</f>
        <v/>
      </c>
      <c r="AS704" s="46" t="str">
        <f>IF(Q704&lt;&gt;"","-" &amp;TEXT(comp[[#This Row],[C]],"0.##") &amp;TEXT(Q$1,0),"")</f>
        <v/>
      </c>
      <c r="AT704" s="46" t="str">
        <f>IF(R704&lt;&gt;"","-" &amp;TEXT(comp[[#This Row],[Zr]],"0.##") &amp;TEXT(R$1,0),"")</f>
        <v/>
      </c>
      <c r="AU704" s="46" t="str">
        <f>IF(S704&lt;&gt;"","-" &amp;TEXT(comp[[#This Row],[B]],"0.##") &amp;TEXT(S$1,0),"")</f>
        <v/>
      </c>
      <c r="AV704" s="46" t="str">
        <f>IF(T704&lt;&gt;"","-" &amp;TEXT(comp[[#This Row],[Ir]],"0.#") &amp;TEXT(T$1,0),"")</f>
        <v/>
      </c>
      <c r="AW704" s="46" t="str">
        <f>IF(U704&lt;&gt;"","-" &amp;TEXT(comp[[#This Row],[Re]],"0.#") &amp;TEXT(U$1,0),"")</f>
        <v/>
      </c>
      <c r="AX704" s="46" t="str">
        <f>IF(V704&lt;&gt;"","-" &amp;TEXT(comp[[#This Row],[Si]],"0.#") &amp;TEXT(V$1,0),"")</f>
        <v/>
      </c>
      <c r="AY704" s="46" t="str">
        <f>IF(W704&lt;&gt;"","-" &amp;TEXT(comp[[#This Row],[Fe]],"0.#") &amp;TEXT(W$1,0),"")</f>
        <v/>
      </c>
      <c r="AZ704" s="46" t="str">
        <f>IF(X704&lt;&gt;"","-" &amp;TEXT(comp[[#This Row],[Y]],"0.#") &amp;TEXT(X$1,0),"")</f>
        <v/>
      </c>
      <c r="BA704" s="46" t="str">
        <f>IF(Y704&lt;&gt;"","-" &amp;TEXT(comp[[#This Row],[Hf]],"0.#") &amp;TEXT(Y$1,0),"")</f>
        <v/>
      </c>
      <c r="BB704" s="46" t="str">
        <f>IF(Z704&lt;&gt;"","-" &amp;TEXT(comp[[#This Row],[Ge]],"0.#") &amp;TEXT(Z$1,0),"")</f>
        <v/>
      </c>
      <c r="BC704" s="46" t="str">
        <f>IF(AA704&lt;&gt;"","-" &amp;TEXT(comp[[#This Row],[Mn]],"0.#") &amp;TEXT(AA$1,0),"")</f>
        <v/>
      </c>
      <c r="BD704" s="46" t="str">
        <f>IF(AB704&lt;&gt;"","-" &amp;TEXT(comp[[#This Row],[Sc]],"0.#") &amp;TEXT(AB$1,0),"")</f>
        <v/>
      </c>
      <c r="BE704" s="46" t="str">
        <f>IF(AC704&lt;&gt;"","-" &amp;TEXT(comp[[#This Row],[Ru]],"0.#") &amp;TEXT(AC$1,0),"")</f>
        <v/>
      </c>
      <c r="BF704" s="46" t="str">
        <f>IF(AD704&lt;&gt;"","-" &amp;TEXT(comp[[#This Row],[Ce]],"0.#") &amp;TEXT(AD$1,0),"")</f>
        <v/>
      </c>
      <c r="BG704" s="46" t="str">
        <f>IF(AE704&lt;&gt;"","-" &amp;TEXT([1]comp!$AE704,"0.#") &amp;TEXT(AE$1,0),"")</f>
        <v/>
      </c>
      <c r="BH704" s="28" t="str">
        <f>[1]comp!$D704 &amp; [1]comp!$E704</f>
        <v>wang #5Yu, J., Wang, C., Chen, Y., Wang, C. &amp; Liu, X. Accelerated design of L12-strengthened co-base Superalloys based on machine learning of experimental data. Mater. Des. 108996 (2020) doi:10.1016/j.matdes.2020.108996.</v>
      </c>
      <c r="BI704" s="36" t="str">
        <f t="shared" si="53"/>
        <v>Co-25.Ni-9.Al-5.Cr-6.W-4.Ti-2.Ta-1.Nb</v>
      </c>
      <c r="BJ704" s="28" t="s">
        <v>1908</v>
      </c>
      <c r="BK704" t="str">
        <f t="shared" si="54"/>
        <v>-9.Al-5.Cr-6.W-2.Ta-25.Ni-1.Nb-4.Ti</v>
      </c>
      <c r="BL704"/>
      <c r="BM704"/>
      <c r="BN704"/>
      <c r="BO704"/>
    </row>
    <row r="705" spans="1:67" s="44" customFormat="1" x14ac:dyDescent="0.3">
      <c r="A705" s="26" t="str">
        <f t="shared" si="56"/>
        <v>Co-25.Ni-9.Al-5.Cr-5.W-4.Ti-2.Ta-1.Nb-1.V</v>
      </c>
      <c r="B705" s="69" t="s">
        <v>779</v>
      </c>
      <c r="C705" s="69" t="s">
        <v>3264</v>
      </c>
      <c r="D705" s="42" t="s">
        <v>1466</v>
      </c>
      <c r="E705" s="69" t="s">
        <v>1461</v>
      </c>
      <c r="F705" s="42">
        <v>750</v>
      </c>
      <c r="G705" s="54">
        <f t="shared" si="57"/>
        <v>48</v>
      </c>
      <c r="H705" s="48">
        <v>25</v>
      </c>
      <c r="I705" s="48">
        <v>9</v>
      </c>
      <c r="J705" s="48">
        <v>5</v>
      </c>
      <c r="K705" s="48">
        <v>5</v>
      </c>
      <c r="L705" s="48">
        <v>4</v>
      </c>
      <c r="M705" s="48">
        <v>2</v>
      </c>
      <c r="N705" s="48">
        <v>1</v>
      </c>
      <c r="O705" s="48">
        <v>1</v>
      </c>
      <c r="P705" s="48"/>
      <c r="Q705" s="47"/>
      <c r="R705" s="47"/>
      <c r="S705" s="47"/>
      <c r="T705" s="48"/>
      <c r="U705" s="48"/>
      <c r="V705" s="48"/>
      <c r="W705" s="48"/>
      <c r="X705" s="48"/>
      <c r="Y705" s="48"/>
      <c r="Z705" s="48"/>
      <c r="AA705" s="48"/>
      <c r="AB705" s="48"/>
      <c r="AC705" s="48"/>
      <c r="AD705" s="48"/>
      <c r="AE705" s="48"/>
      <c r="AF705" s="42">
        <f t="shared" si="55"/>
        <v>8.7240800000000007</v>
      </c>
      <c r="AG705" s="42"/>
      <c r="AH705" s="42"/>
      <c r="AI705" s="46" t="s">
        <v>1</v>
      </c>
      <c r="AJ705" s="46" t="str">
        <f>IF(I705&lt;&gt;"","-" &amp;TEXT([1]comp!$I705,"0.#") &amp;TEXT(I$1,0),"")</f>
        <v>-9.Al</v>
      </c>
      <c r="AK705" s="46" t="str">
        <f>IF(K705&lt;&gt;"","-" &amp;TEXT(comp[[#This Row],[W]],"0.#") &amp;TEXT(K$1,0),"")</f>
        <v>-5.W</v>
      </c>
      <c r="AL705" s="46" t="str">
        <f>IF(H705&lt;&gt;"","-" &amp;TEXT(comp[[#This Row],[Ni]],"0.#") &amp;TEXT(H$1,0),"")</f>
        <v>-25.Ni</v>
      </c>
      <c r="AM705" s="46" t="str">
        <f>IF(J705&lt;&gt;"","-" &amp;TEXT(comp[[#This Row],[Cr]],"0.#") &amp;TEXT(J$1,0),"")</f>
        <v>-5.Cr</v>
      </c>
      <c r="AN705" s="46" t="str">
        <f>IF(M705&lt;&gt;"","-" &amp;TEXT(comp[[#This Row],[Ta]],"0.#") &amp;TEXT(M$1,0),"")</f>
        <v>-2.Ta</v>
      </c>
      <c r="AO705" s="46" t="str">
        <f>IF(N705&lt;&gt;"","-" &amp;TEXT(comp[[#This Row],[Nb]],"0.#") &amp;TEXT(N$1,0),"")</f>
        <v>-1.Nb</v>
      </c>
      <c r="AP705" s="46" t="str">
        <f>IF(O705&lt;&gt;"","-" &amp;TEXT(comp[[#This Row],[V]],"0.#") &amp;TEXT(O$1,0),"")</f>
        <v>-1.V</v>
      </c>
      <c r="AQ705" s="46" t="str">
        <f>IF(L705&lt;&gt;"","-" &amp;TEXT(comp[[#This Row],[Ti]],"0.#") &amp;TEXT(L$1,0),"")</f>
        <v>-4.Ti</v>
      </c>
      <c r="AR705" s="46" t="str">
        <f>IF(P705&lt;&gt;"","-" &amp;TEXT(comp[[#This Row],[Mo]],"0.#") &amp;TEXT(P$1,0),"")</f>
        <v/>
      </c>
      <c r="AS705" s="46" t="str">
        <f>IF(Q705&lt;&gt;"","-" &amp;TEXT(comp[[#This Row],[C]],"0.##") &amp;TEXT(Q$1,0),"")</f>
        <v/>
      </c>
      <c r="AT705" s="46" t="str">
        <f>IF(R705&lt;&gt;"","-" &amp;TEXT(comp[[#This Row],[Zr]],"0.##") &amp;TEXT(R$1,0),"")</f>
        <v/>
      </c>
      <c r="AU705" s="46" t="str">
        <f>IF(S705&lt;&gt;"","-" &amp;TEXT(comp[[#This Row],[B]],"0.##") &amp;TEXT(S$1,0),"")</f>
        <v/>
      </c>
      <c r="AV705" s="46" t="str">
        <f>IF(T705&lt;&gt;"","-" &amp;TEXT(comp[[#This Row],[Ir]],"0.#") &amp;TEXT(T$1,0),"")</f>
        <v/>
      </c>
      <c r="AW705" s="46" t="str">
        <f>IF(U705&lt;&gt;"","-" &amp;TEXT(comp[[#This Row],[Re]],"0.#") &amp;TEXT(U$1,0),"")</f>
        <v/>
      </c>
      <c r="AX705" s="46" t="str">
        <f>IF(V705&lt;&gt;"","-" &amp;TEXT(comp[[#This Row],[Si]],"0.#") &amp;TEXT(V$1,0),"")</f>
        <v/>
      </c>
      <c r="AY705" s="46" t="str">
        <f>IF(W705&lt;&gt;"","-" &amp;TEXT(comp[[#This Row],[Fe]],"0.#") &amp;TEXT(W$1,0),"")</f>
        <v/>
      </c>
      <c r="AZ705" s="46" t="str">
        <f>IF(X705&lt;&gt;"","-" &amp;TEXT(comp[[#This Row],[Y]],"0.#") &amp;TEXT(X$1,0),"")</f>
        <v/>
      </c>
      <c r="BA705" s="46" t="str">
        <f>IF(Y705&lt;&gt;"","-" &amp;TEXT(comp[[#This Row],[Hf]],"0.#") &amp;TEXT(Y$1,0),"")</f>
        <v/>
      </c>
      <c r="BB705" s="46" t="str">
        <f>IF(Z705&lt;&gt;"","-" &amp;TEXT(comp[[#This Row],[Ge]],"0.#") &amp;TEXT(Z$1,0),"")</f>
        <v/>
      </c>
      <c r="BC705" s="46" t="str">
        <f>IF(AA705&lt;&gt;"","-" &amp;TEXT(comp[[#This Row],[Mn]],"0.#") &amp;TEXT(AA$1,0),"")</f>
        <v/>
      </c>
      <c r="BD705" s="46" t="str">
        <f>IF(AB705&lt;&gt;"","-" &amp;TEXT(comp[[#This Row],[Sc]],"0.#") &amp;TEXT(AB$1,0),"")</f>
        <v/>
      </c>
      <c r="BE705" s="46" t="str">
        <f>IF(AC705&lt;&gt;"","-" &amp;TEXT(comp[[#This Row],[Ru]],"0.#") &amp;TEXT(AC$1,0),"")</f>
        <v/>
      </c>
      <c r="BF705" s="46" t="str">
        <f>IF(AD705&lt;&gt;"","-" &amp;TEXT(comp[[#This Row],[Ce]],"0.#") &amp;TEXT(AD$1,0),"")</f>
        <v/>
      </c>
      <c r="BG705" s="46" t="str">
        <f>IF(AE705&lt;&gt;"","-" &amp;TEXT([1]comp!$AE705,"0.#") &amp;TEXT(AE$1,0),"")</f>
        <v/>
      </c>
      <c r="BH705" s="42" t="str">
        <f>[1]comp!$D705 &amp; [1]comp!$E705</f>
        <v>wang #6Yu, J., Wang, C., Chen, Y., Wang, C. &amp; Liu, X. Accelerated design of L12-strengthened co-base Superalloys based on machine learning of experimental data. Mater. Des. 108996 (2020) doi:10.1016/j.matdes.2020.108996.</v>
      </c>
      <c r="BI705" s="70" t="str">
        <f t="shared" si="53"/>
        <v>Co-25.Ni-9.Al-5.Cr-5.W-4.Ti-2.Ta-1.Nb-1.V</v>
      </c>
      <c r="BJ705" s="42" t="s">
        <v>1909</v>
      </c>
      <c r="BK705" t="str">
        <f t="shared" si="54"/>
        <v>-9.Al-5.Cr-5.W-2.Ta-25.Ni-1.Nb-1.V-4.Ti</v>
      </c>
      <c r="BL705"/>
      <c r="BM705"/>
      <c r="BN705"/>
      <c r="BO705"/>
    </row>
    <row r="706" spans="1:67" s="44" customFormat="1" x14ac:dyDescent="0.3">
      <c r="A706" s="26" t="str">
        <f t="shared" si="56"/>
        <v>Co-30.Ni-8.Al-6.W-4.Ti-2.Ta-1.Nb</v>
      </c>
      <c r="B706" s="30" t="s">
        <v>1483</v>
      </c>
      <c r="C706" s="30" t="s">
        <v>3265</v>
      </c>
      <c r="D706" s="28" t="s">
        <v>1463</v>
      </c>
      <c r="E706" s="30" t="s">
        <v>1461</v>
      </c>
      <c r="F706" s="28">
        <v>751</v>
      </c>
      <c r="G706" s="54">
        <f t="shared" si="57"/>
        <v>49</v>
      </c>
      <c r="H706" s="56">
        <v>30</v>
      </c>
      <c r="I706" s="56">
        <v>8</v>
      </c>
      <c r="J706" s="56"/>
      <c r="K706" s="56">
        <v>6</v>
      </c>
      <c r="L706" s="56">
        <v>4</v>
      </c>
      <c r="M706" s="56">
        <v>2</v>
      </c>
      <c r="N706" s="56">
        <v>1</v>
      </c>
      <c r="O706" s="56"/>
      <c r="P706" s="56"/>
      <c r="Q706" s="52"/>
      <c r="R706" s="52"/>
      <c r="S706" s="52"/>
      <c r="T706" s="56"/>
      <c r="U706" s="56"/>
      <c r="V706" s="56"/>
      <c r="W706" s="56"/>
      <c r="X706" s="56"/>
      <c r="Y706" s="56"/>
      <c r="Z706" s="56"/>
      <c r="AA706" s="56"/>
      <c r="AB706" s="56"/>
      <c r="AC706" s="56"/>
      <c r="AD706" s="56"/>
      <c r="AE706" s="56"/>
      <c r="AF706" s="28">
        <f t="shared" si="55"/>
        <v>9.0033799999999999</v>
      </c>
      <c r="AG706" s="28"/>
      <c r="AH706" s="28"/>
      <c r="AI706" s="46" t="s">
        <v>1</v>
      </c>
      <c r="AJ706" s="46" t="str">
        <f>IF(I706&lt;&gt;"","-" &amp;TEXT([1]comp!$I706,"0.#") &amp;TEXT(I$1,0),"")</f>
        <v>-8.Al</v>
      </c>
      <c r="AK706" s="46" t="str">
        <f>IF(K706&lt;&gt;"","-" &amp;TEXT(comp[[#This Row],[W]],"0.#") &amp;TEXT(K$1,0),"")</f>
        <v>-6.W</v>
      </c>
      <c r="AL706" s="46" t="str">
        <f>IF(H706&lt;&gt;"","-" &amp;TEXT(comp[[#This Row],[Ni]],"0.#") &amp;TEXT(H$1,0),"")</f>
        <v>-30.Ni</v>
      </c>
      <c r="AM706" s="46" t="str">
        <f>IF(J706&lt;&gt;"","-" &amp;TEXT(comp[[#This Row],[Cr]],"0.#") &amp;TEXT(J$1,0),"")</f>
        <v/>
      </c>
      <c r="AN706" s="46" t="str">
        <f>IF(M706&lt;&gt;"","-" &amp;TEXT(comp[[#This Row],[Ta]],"0.#") &amp;TEXT(M$1,0),"")</f>
        <v>-2.Ta</v>
      </c>
      <c r="AO706" s="46" t="str">
        <f>IF(N706&lt;&gt;"","-" &amp;TEXT(comp[[#This Row],[Nb]],"0.#") &amp;TEXT(N$1,0),"")</f>
        <v>-1.Nb</v>
      </c>
      <c r="AP706" s="46" t="str">
        <f>IF(O706&lt;&gt;"","-" &amp;TEXT(comp[[#This Row],[V]],"0.#") &amp;TEXT(O$1,0),"")</f>
        <v/>
      </c>
      <c r="AQ706" s="46" t="str">
        <f>IF(L706&lt;&gt;"","-" &amp;TEXT(comp[[#This Row],[Ti]],"0.#") &amp;TEXT(L$1,0),"")</f>
        <v>-4.Ti</v>
      </c>
      <c r="AR706" s="46" t="str">
        <f>IF(P706&lt;&gt;"","-" &amp;TEXT(comp[[#This Row],[Mo]],"0.#") &amp;TEXT(P$1,0),"")</f>
        <v/>
      </c>
      <c r="AS706" s="46" t="str">
        <f>IF(Q706&lt;&gt;"","-" &amp;TEXT(comp[[#This Row],[C]],"0.##") &amp;TEXT(Q$1,0),"")</f>
        <v/>
      </c>
      <c r="AT706" s="46" t="str">
        <f>IF(R706&lt;&gt;"","-" &amp;TEXT(comp[[#This Row],[Zr]],"0.##") &amp;TEXT(R$1,0),"")</f>
        <v/>
      </c>
      <c r="AU706" s="46" t="str">
        <f>IF(S706&lt;&gt;"","-" &amp;TEXT(comp[[#This Row],[B]],"0.##") &amp;TEXT(S$1,0),"")</f>
        <v/>
      </c>
      <c r="AV706" s="46" t="str">
        <f>IF(T706&lt;&gt;"","-" &amp;TEXT(comp[[#This Row],[Ir]],"0.#") &amp;TEXT(T$1,0),"")</f>
        <v/>
      </c>
      <c r="AW706" s="46" t="str">
        <f>IF(U706&lt;&gt;"","-" &amp;TEXT(comp[[#This Row],[Re]],"0.#") &amp;TEXT(U$1,0),"")</f>
        <v/>
      </c>
      <c r="AX706" s="46" t="str">
        <f>IF(V706&lt;&gt;"","-" &amp;TEXT(comp[[#This Row],[Si]],"0.#") &amp;TEXT(V$1,0),"")</f>
        <v/>
      </c>
      <c r="AY706" s="46" t="str">
        <f>IF(W706&lt;&gt;"","-" &amp;TEXT(comp[[#This Row],[Fe]],"0.#") &amp;TEXT(W$1,0),"")</f>
        <v/>
      </c>
      <c r="AZ706" s="46" t="str">
        <f>IF(X706&lt;&gt;"","-" &amp;TEXT(comp[[#This Row],[Y]],"0.#") &amp;TEXT(X$1,0),"")</f>
        <v/>
      </c>
      <c r="BA706" s="46" t="str">
        <f>IF(Y706&lt;&gt;"","-" &amp;TEXT(comp[[#This Row],[Hf]],"0.#") &amp;TEXT(Y$1,0),"")</f>
        <v/>
      </c>
      <c r="BB706" s="46" t="str">
        <f>IF(Z706&lt;&gt;"","-" &amp;TEXT(comp[[#This Row],[Ge]],"0.#") &amp;TEXT(Z$1,0),"")</f>
        <v/>
      </c>
      <c r="BC706" s="46" t="str">
        <f>IF(AA706&lt;&gt;"","-" &amp;TEXT(comp[[#This Row],[Mn]],"0.#") &amp;TEXT(AA$1,0),"")</f>
        <v/>
      </c>
      <c r="BD706" s="46" t="str">
        <f>IF(AB706&lt;&gt;"","-" &amp;TEXT(comp[[#This Row],[Sc]],"0.#") &amp;TEXT(AB$1,0),"")</f>
        <v/>
      </c>
      <c r="BE706" s="46" t="str">
        <f>IF(AC706&lt;&gt;"","-" &amp;TEXT(comp[[#This Row],[Ru]],"0.#") &amp;TEXT(AC$1,0),"")</f>
        <v/>
      </c>
      <c r="BF706" s="46" t="str">
        <f>IF(AD706&lt;&gt;"","-" &amp;TEXT(comp[[#This Row],[Ce]],"0.#") &amp;TEXT(AD$1,0),"")</f>
        <v/>
      </c>
      <c r="BG706" s="46" t="str">
        <f>IF(AE706&lt;&gt;"","-" &amp;TEXT([1]comp!$AE706,"0.#") &amp;TEXT(AE$1,0),"")</f>
        <v/>
      </c>
      <c r="BH706" s="28" t="str">
        <f>[1]comp!$D706 &amp; [1]comp!$E706</f>
        <v>wang #3Yu, J., Wang, C., Chen, Y., Wang, C. &amp; Liu, X. Accelerated design of L12-strengthened co-base Superalloys based on machine learning of experimental data. Mater. Des. 108996 (2020) doi:10.1016/j.matdes.2020.108996.</v>
      </c>
      <c r="BI706" s="36" t="str">
        <f t="shared" ref="BI706:BI769" si="58">TEXT(AI706,0) &amp;TEXT(AL706,0) &amp;TEXT(AY706,0) &amp;TEXT(AJ706,0) &amp;TEXT(AM706,0) &amp;TEXT(AK706,0) &amp;TEXT(AQ706,0) &amp;TEXT(AN706,0) &amp;TEXT(AO706,0) &amp;TEXT(AP706,0) &amp;TEXT(AR706,0)&amp;TEXT(AV706,0) &amp;TEXT(AW706,0) &amp;TEXT(AX706,0) &amp;TEXT(BA706,0)  &amp;TEXT(BB706,0) &amp;TEXT(BC706,0) &amp;TEXT(BD706,0) &amp;TEXT(BE706,0) &amp;TEXT(BF706,0) &amp;TEXT(AS706,0) &amp;TEXT(AT706,0) &amp;TEXT(AU706,0) &amp;TEXT(AZ706,0) &amp;TEXT(BG706,0)</f>
        <v>Co-30.Ni-8.Al-6.W-4.Ti-2.Ta-1.Nb</v>
      </c>
      <c r="BJ706" s="28" t="s">
        <v>1906</v>
      </c>
      <c r="BK706" t="str">
        <f t="shared" ref="BK706:BK769" si="59">TEXT(AJ706,0) &amp;TEXT(AM706,0) &amp;TEXT(AZ706,0) &amp;TEXT(AK706,0) &amp;TEXT(AN706,0) &amp;TEXT(AL706,0) &amp;TEXT(AR706,0) &amp;TEXT(AO706,0) &amp;TEXT(AP706,0) &amp;TEXT(AQ706,0) &amp;TEXT(AS706,0)&amp;TEXT(AW706,0) &amp;TEXT(AX706,0) &amp;TEXT(AY706,0) &amp;TEXT(BB706,0)  &amp;TEXT(BC706,0) &amp;TEXT(BD706,0) &amp;TEXT(BE706,0) &amp;TEXT(BF706,0) &amp;TEXT(AT706,0) &amp;TEXT(AU706,0) &amp;TEXT(AV706,0) &amp;TEXT(BA706,0) &amp;TEXT(BG706,0)</f>
        <v>-8.Al-6.W-2.Ta-30.Ni-1.Nb-4.Ti</v>
      </c>
      <c r="BL706"/>
      <c r="BM706"/>
      <c r="BN706"/>
      <c r="BO706"/>
    </row>
    <row r="707" spans="1:67" s="44" customFormat="1" x14ac:dyDescent="0.3">
      <c r="A707" s="26" t="str">
        <f t="shared" si="56"/>
        <v>Co-30.Ni-10.7Al-4.3W-4.Ti-1.Ta</v>
      </c>
      <c r="B707" s="30" t="s">
        <v>1483</v>
      </c>
      <c r="C707" s="30" t="s">
        <v>3266</v>
      </c>
      <c r="D707" s="28" t="s">
        <v>594</v>
      </c>
      <c r="E707" s="28" t="s">
        <v>590</v>
      </c>
      <c r="F707" s="28">
        <v>752</v>
      </c>
      <c r="G707" s="54">
        <f t="shared" si="57"/>
        <v>50</v>
      </c>
      <c r="H707" s="56">
        <v>30</v>
      </c>
      <c r="I707" s="56">
        <v>10.7</v>
      </c>
      <c r="J707" s="56"/>
      <c r="K707" s="56">
        <v>4.3</v>
      </c>
      <c r="L707" s="56">
        <v>4</v>
      </c>
      <c r="M707" s="56">
        <v>1</v>
      </c>
      <c r="N707" s="56"/>
      <c r="O707" s="56"/>
      <c r="P707" s="56"/>
      <c r="Q707" s="52"/>
      <c r="R707" s="52"/>
      <c r="S707" s="52"/>
      <c r="T707" s="56"/>
      <c r="U707" s="56"/>
      <c r="V707" s="56"/>
      <c r="W707" s="56"/>
      <c r="X707" s="56"/>
      <c r="Y707" s="56"/>
      <c r="Z707" s="56"/>
      <c r="AA707" s="56"/>
      <c r="AB707" s="56"/>
      <c r="AC707" s="56"/>
      <c r="AD707" s="56"/>
      <c r="AE707" s="56"/>
      <c r="AF707" s="28">
        <f t="shared" si="55"/>
        <v>8.5858299999999996</v>
      </c>
      <c r="AG707" s="28"/>
      <c r="AH707" s="28"/>
      <c r="AI707" s="46" t="s">
        <v>1</v>
      </c>
      <c r="AJ707" s="46" t="str">
        <f>IF(I707&lt;&gt;"","-" &amp;TEXT([1]comp!$I707,"0.#") &amp;TEXT(I$1,0),"")</f>
        <v>-10.7Al</v>
      </c>
      <c r="AK707" s="46" t="str">
        <f>IF(K707&lt;&gt;"","-" &amp;TEXT(comp[[#This Row],[W]],"0.#") &amp;TEXT(K$1,0),"")</f>
        <v>-4.3W</v>
      </c>
      <c r="AL707" s="46" t="str">
        <f>IF(H707&lt;&gt;"","-" &amp;TEXT(comp[[#This Row],[Ni]],"0.#") &amp;TEXT(H$1,0),"")</f>
        <v>-30.Ni</v>
      </c>
      <c r="AM707" s="46" t="str">
        <f>IF(J707&lt;&gt;"","-" &amp;TEXT(comp[[#This Row],[Cr]],"0.#") &amp;TEXT(J$1,0),"")</f>
        <v/>
      </c>
      <c r="AN707" s="46" t="str">
        <f>IF(M707&lt;&gt;"","-" &amp;TEXT(comp[[#This Row],[Ta]],"0.#") &amp;TEXT(M$1,0),"")</f>
        <v>-1.Ta</v>
      </c>
      <c r="AO707" s="46" t="str">
        <f>IF(N707&lt;&gt;"","-" &amp;TEXT(comp[[#This Row],[Nb]],"0.#") &amp;TEXT(N$1,0),"")</f>
        <v/>
      </c>
      <c r="AP707" s="46" t="str">
        <f>IF(O707&lt;&gt;"","-" &amp;TEXT(comp[[#This Row],[V]],"0.#") &amp;TEXT(O$1,0),"")</f>
        <v/>
      </c>
      <c r="AQ707" s="46" t="str">
        <f>IF(L707&lt;&gt;"","-" &amp;TEXT(comp[[#This Row],[Ti]],"0.#") &amp;TEXT(L$1,0),"")</f>
        <v>-4.Ti</v>
      </c>
      <c r="AR707" s="46" t="str">
        <f>IF(P707&lt;&gt;"","-" &amp;TEXT(comp[[#This Row],[Mo]],"0.#") &amp;TEXT(P$1,0),"")</f>
        <v/>
      </c>
      <c r="AS707" s="46" t="str">
        <f>IF(Q707&lt;&gt;"","-" &amp;TEXT(comp[[#This Row],[C]],"0.##") &amp;TEXT(Q$1,0),"")</f>
        <v/>
      </c>
      <c r="AT707" s="46" t="str">
        <f>IF(R707&lt;&gt;"","-" &amp;TEXT(comp[[#This Row],[Zr]],"0.##") &amp;TEXT(R$1,0),"")</f>
        <v/>
      </c>
      <c r="AU707" s="46" t="str">
        <f>IF(S707&lt;&gt;"","-" &amp;TEXT(comp[[#This Row],[B]],"0.##") &amp;TEXT(S$1,0),"")</f>
        <v/>
      </c>
      <c r="AV707" s="46" t="str">
        <f>IF(T707&lt;&gt;"","-" &amp;TEXT(comp[[#This Row],[Ir]],"0.#") &amp;TEXT(T$1,0),"")</f>
        <v/>
      </c>
      <c r="AW707" s="46" t="str">
        <f>IF(U707&lt;&gt;"","-" &amp;TEXT(comp[[#This Row],[Re]],"0.#") &amp;TEXT(U$1,0),"")</f>
        <v/>
      </c>
      <c r="AX707" s="46" t="str">
        <f>IF(V707&lt;&gt;"","-" &amp;TEXT(comp[[#This Row],[Si]],"0.#") &amp;TEXT(V$1,0),"")</f>
        <v/>
      </c>
      <c r="AY707" s="46" t="str">
        <f>IF(W707&lt;&gt;"","-" &amp;TEXT(comp[[#This Row],[Fe]],"0.#") &amp;TEXT(W$1,0),"")</f>
        <v/>
      </c>
      <c r="AZ707" s="46" t="str">
        <f>IF(X707&lt;&gt;"","-" &amp;TEXT(comp[[#This Row],[Y]],"0.#") &amp;TEXT(X$1,0),"")</f>
        <v/>
      </c>
      <c r="BA707" s="46" t="str">
        <f>IF(Y707&lt;&gt;"","-" &amp;TEXT(comp[[#This Row],[Hf]],"0.#") &amp;TEXT(Y$1,0),"")</f>
        <v/>
      </c>
      <c r="BB707" s="46" t="str">
        <f>IF(Z707&lt;&gt;"","-" &amp;TEXT(comp[[#This Row],[Ge]],"0.#") &amp;TEXT(Z$1,0),"")</f>
        <v/>
      </c>
      <c r="BC707" s="46" t="str">
        <f>IF(AA707&lt;&gt;"","-" &amp;TEXT(comp[[#This Row],[Mn]],"0.#") &amp;TEXT(AA$1,0),"")</f>
        <v/>
      </c>
      <c r="BD707" s="46" t="str">
        <f>IF(AB707&lt;&gt;"","-" &amp;TEXT(comp[[#This Row],[Sc]],"0.#") &amp;TEXT(AB$1,0),"")</f>
        <v/>
      </c>
      <c r="BE707" s="46" t="str">
        <f>IF(AC707&lt;&gt;"","-" &amp;TEXT(comp[[#This Row],[Ru]],"0.#") &amp;TEXT(AC$1,0),"")</f>
        <v/>
      </c>
      <c r="BF707" s="46" t="str">
        <f>IF(AD707&lt;&gt;"","-" &amp;TEXT(comp[[#This Row],[Ce]],"0.#") &amp;TEXT(AD$1,0),"")</f>
        <v/>
      </c>
      <c r="BG707" s="46" t="str">
        <f>IF(AE707&lt;&gt;"","-" &amp;TEXT([1]comp!$AE707,"0.#") &amp;TEXT(AE$1,0),"")</f>
        <v/>
      </c>
      <c r="BH707" s="28" t="str">
        <f>[1]comp!$D707 &amp; [1]comp!$E707</f>
        <v>30NiLi, W., Li, L., Antonov, S. &amp; Feng, Q. Effective design of a Co-Ni-Al-W-Ta-Ti alloy with high γ′ solvus temperature and microstructural stability using combined CALPHAD and experimental approaches. Mater. Des. 180, (2019).</v>
      </c>
      <c r="BI707" s="36" t="str">
        <f t="shared" si="58"/>
        <v>Co-30.Ni-10.7Al-4.3W-4.Ti-1.Ta</v>
      </c>
      <c r="BJ707" s="28" t="s">
        <v>1752</v>
      </c>
      <c r="BK707" t="str">
        <f t="shared" si="59"/>
        <v>-10.7Al-4.3W-1.Ta-30.Ni-4.Ti</v>
      </c>
      <c r="BL707"/>
      <c r="BM707"/>
      <c r="BN707"/>
      <c r="BO707"/>
    </row>
    <row r="708" spans="1:67" s="44" customFormat="1" x14ac:dyDescent="0.3">
      <c r="A708" s="26" t="str">
        <f t="shared" si="56"/>
        <v>Co-5.6Al-5.8W-6.6Ti-0.12B</v>
      </c>
      <c r="B708" s="30" t="s">
        <v>1483</v>
      </c>
      <c r="C708" s="30" t="s">
        <v>3267</v>
      </c>
      <c r="D708" s="34" t="s">
        <v>886</v>
      </c>
      <c r="E708" s="28" t="s">
        <v>885</v>
      </c>
      <c r="F708" s="28">
        <v>753</v>
      </c>
      <c r="G708" s="54">
        <f t="shared" si="57"/>
        <v>81.88</v>
      </c>
      <c r="H708" s="56"/>
      <c r="I708" s="56">
        <v>5.6</v>
      </c>
      <c r="J708" s="56"/>
      <c r="K708" s="56">
        <v>5.8</v>
      </c>
      <c r="L708" s="56">
        <v>6.6</v>
      </c>
      <c r="M708" s="56"/>
      <c r="N708" s="56"/>
      <c r="O708" s="56"/>
      <c r="P708" s="56"/>
      <c r="Q708" s="52"/>
      <c r="R708" s="52"/>
      <c r="S708" s="52">
        <v>0.12</v>
      </c>
      <c r="T708" s="56"/>
      <c r="U708" s="56"/>
      <c r="V708" s="56"/>
      <c r="W708" s="56"/>
      <c r="X708" s="56"/>
      <c r="Y708" s="56"/>
      <c r="Z708" s="56"/>
      <c r="AA708" s="56"/>
      <c r="AB708" s="56"/>
      <c r="AC708" s="56"/>
      <c r="AD708" s="56"/>
      <c r="AE708" s="56"/>
      <c r="AF708" s="28">
        <f t="shared" si="55"/>
        <v>8.8554340000000007</v>
      </c>
      <c r="AG708" s="28"/>
      <c r="AH708" s="28"/>
      <c r="AI708" s="46" t="s">
        <v>1</v>
      </c>
      <c r="AJ708" s="46" t="str">
        <f>IF(I708&lt;&gt;"","-" &amp;TEXT([1]comp!$I708,"0.#") &amp;TEXT(I$1,0),"")</f>
        <v>-5.6Al</v>
      </c>
      <c r="AK708" s="46" t="str">
        <f>IF(K708&lt;&gt;"","-" &amp;TEXT(comp[[#This Row],[W]],"0.#") &amp;TEXT(K$1,0),"")</f>
        <v>-5.8W</v>
      </c>
      <c r="AL708" s="46" t="str">
        <f>IF(H708&lt;&gt;"","-" &amp;TEXT(comp[[#This Row],[Ni]],"0.#") &amp;TEXT(H$1,0),"")</f>
        <v/>
      </c>
      <c r="AM708" s="46" t="str">
        <f>IF(J708&lt;&gt;"","-" &amp;TEXT(comp[[#This Row],[Cr]],"0.#") &amp;TEXT(J$1,0),"")</f>
        <v/>
      </c>
      <c r="AN708" s="46" t="str">
        <f>IF(M708&lt;&gt;"","-" &amp;TEXT(comp[[#This Row],[Ta]],"0.#") &amp;TEXT(M$1,0),"")</f>
        <v/>
      </c>
      <c r="AO708" s="46" t="str">
        <f>IF(N708&lt;&gt;"","-" &amp;TEXT(comp[[#This Row],[Nb]],"0.#") &amp;TEXT(N$1,0),"")</f>
        <v/>
      </c>
      <c r="AP708" s="46" t="str">
        <f>IF(O708&lt;&gt;"","-" &amp;TEXT(comp[[#This Row],[V]],"0.#") &amp;TEXT(O$1,0),"")</f>
        <v/>
      </c>
      <c r="AQ708" s="46" t="str">
        <f>IF(L708&lt;&gt;"","-" &amp;TEXT(comp[[#This Row],[Ti]],"0.#") &amp;TEXT(L$1,0),"")</f>
        <v>-6.6Ti</v>
      </c>
      <c r="AR708" s="46" t="str">
        <f>IF(P708&lt;&gt;"","-" &amp;TEXT(comp[[#This Row],[Mo]],"0.#") &amp;TEXT(P$1,0),"")</f>
        <v/>
      </c>
      <c r="AS708" s="46" t="str">
        <f>IF(Q708&lt;&gt;"","-" &amp;TEXT(comp[[#This Row],[C]],"0.##") &amp;TEXT(Q$1,0),"")</f>
        <v/>
      </c>
      <c r="AT708" s="46" t="str">
        <f>IF(R708&lt;&gt;"","-" &amp;TEXT(comp[[#This Row],[Zr]],"0.##") &amp;TEXT(R$1,0),"")</f>
        <v/>
      </c>
      <c r="AU708" s="46" t="str">
        <f>IF(S708&lt;&gt;"","-" &amp;TEXT(comp[[#This Row],[B]],"0.##") &amp;TEXT(S$1,0),"")</f>
        <v>-0.12B</v>
      </c>
      <c r="AV708" s="46" t="str">
        <f>IF(T708&lt;&gt;"","-" &amp;TEXT(comp[[#This Row],[Ir]],"0.#") &amp;TEXT(T$1,0),"")</f>
        <v/>
      </c>
      <c r="AW708" s="46" t="str">
        <f>IF(U708&lt;&gt;"","-" &amp;TEXT(comp[[#This Row],[Re]],"0.#") &amp;TEXT(U$1,0),"")</f>
        <v/>
      </c>
      <c r="AX708" s="46" t="str">
        <f>IF(V708&lt;&gt;"","-" &amp;TEXT(comp[[#This Row],[Si]],"0.#") &amp;TEXT(V$1,0),"")</f>
        <v/>
      </c>
      <c r="AY708" s="46" t="str">
        <f>IF(W708&lt;&gt;"","-" &amp;TEXT(comp[[#This Row],[Fe]],"0.#") &amp;TEXT(W$1,0),"")</f>
        <v/>
      </c>
      <c r="AZ708" s="46" t="str">
        <f>IF(X708&lt;&gt;"","-" &amp;TEXT(comp[[#This Row],[Y]],"0.#") &amp;TEXT(X$1,0),"")</f>
        <v/>
      </c>
      <c r="BA708" s="46" t="str">
        <f>IF(Y708&lt;&gt;"","-" &amp;TEXT(comp[[#This Row],[Hf]],"0.#") &amp;TEXT(Y$1,0),"")</f>
        <v/>
      </c>
      <c r="BB708" s="46" t="str">
        <f>IF(Z708&lt;&gt;"","-" &amp;TEXT(comp[[#This Row],[Ge]],"0.#") &amp;TEXT(Z$1,0),"")</f>
        <v/>
      </c>
      <c r="BC708" s="46" t="str">
        <f>IF(AA708&lt;&gt;"","-" &amp;TEXT(comp[[#This Row],[Mn]],"0.#") &amp;TEXT(AA$1,0),"")</f>
        <v/>
      </c>
      <c r="BD708" s="46" t="str">
        <f>IF(AB708&lt;&gt;"","-" &amp;TEXT(comp[[#This Row],[Sc]],"0.#") &amp;TEXT(AB$1,0),"")</f>
        <v/>
      </c>
      <c r="BE708" s="46" t="str">
        <f>IF(AC708&lt;&gt;"","-" &amp;TEXT(comp[[#This Row],[Ru]],"0.#") &amp;TEXT(AC$1,0),"")</f>
        <v/>
      </c>
      <c r="BF708" s="46" t="str">
        <f>IF(AD708&lt;&gt;"","-" &amp;TEXT(comp[[#This Row],[Ce]],"0.#") &amp;TEXT(AD$1,0),"")</f>
        <v/>
      </c>
      <c r="BG708" s="46" t="str">
        <f>IF(AE708&lt;&gt;"","-" &amp;TEXT([1]comp!$AE708,"0.#") &amp;TEXT(AE$1,0),"")</f>
        <v/>
      </c>
      <c r="BH708" s="28" t="str">
        <f>[1]comp!$D708 &amp; [1]comp!$E708</f>
        <v>Co-5.6Al-5.8W- 6.6Ti-0.12BSauza, D. J., Dunand, D. C. &amp; Seidman, D. N. Microstructural evolution and high-temperature strength of a γ(f.c.c.)/γ’(L12) Co–Al–W–Ti–B superalloy. Acta Mater. 174, 427–438 (2019).</v>
      </c>
      <c r="BI708" s="36" t="str">
        <f t="shared" si="58"/>
        <v>Co-5.6Al-5.8W-6.6Ti-0.12B</v>
      </c>
      <c r="BJ708" s="28" t="s">
        <v>1439</v>
      </c>
      <c r="BK708" t="str">
        <f t="shared" si="59"/>
        <v>-5.6Al-5.8W-6.6Ti-0.12B</v>
      </c>
      <c r="BL708"/>
      <c r="BM708"/>
      <c r="BN708"/>
      <c r="BO708"/>
    </row>
    <row r="709" spans="1:67" s="44" customFormat="1" x14ac:dyDescent="0.3">
      <c r="A709" s="26" t="str">
        <f t="shared" si="56"/>
        <v>Co-5.3Al-9.7W-4.Ti-1.Ta</v>
      </c>
      <c r="B709" s="30" t="s">
        <v>1483</v>
      </c>
      <c r="C709" s="30" t="s">
        <v>3268</v>
      </c>
      <c r="D709" s="28" t="s">
        <v>591</v>
      </c>
      <c r="E709" s="28" t="s">
        <v>590</v>
      </c>
      <c r="F709" s="28">
        <v>754</v>
      </c>
      <c r="G709" s="54">
        <f t="shared" si="57"/>
        <v>80</v>
      </c>
      <c r="H709" s="56"/>
      <c r="I709" s="56">
        <v>5.3</v>
      </c>
      <c r="J709" s="56"/>
      <c r="K709" s="56">
        <v>9.6999999999999993</v>
      </c>
      <c r="L709" s="56">
        <v>4</v>
      </c>
      <c r="M709" s="56">
        <v>1</v>
      </c>
      <c r="N709" s="56"/>
      <c r="O709" s="56"/>
      <c r="P709" s="56"/>
      <c r="Q709" s="52"/>
      <c r="R709" s="52"/>
      <c r="S709" s="52"/>
      <c r="T709" s="56"/>
      <c r="U709" s="56"/>
      <c r="V709" s="56"/>
      <c r="W709" s="56"/>
      <c r="X709" s="56"/>
      <c r="Y709" s="56"/>
      <c r="Z709" s="56"/>
      <c r="AA709" s="56"/>
      <c r="AB709" s="56"/>
      <c r="AC709" s="56"/>
      <c r="AD709" s="56"/>
      <c r="AE709" s="56"/>
      <c r="AF709" s="28">
        <f t="shared" si="55"/>
        <v>9.4771299999999989</v>
      </c>
      <c r="AG709" s="28"/>
      <c r="AH709" s="28"/>
      <c r="AI709" s="46" t="s">
        <v>1</v>
      </c>
      <c r="AJ709" s="46" t="str">
        <f>IF(I709&lt;&gt;"","-" &amp;TEXT([1]comp!$I709,"0.#") &amp;TEXT(I$1,0),"")</f>
        <v>-5.3Al</v>
      </c>
      <c r="AK709" s="46" t="str">
        <f>IF(K709&lt;&gt;"","-" &amp;TEXT(comp[[#This Row],[W]],"0.#") &amp;TEXT(K$1,0),"")</f>
        <v>-9.7W</v>
      </c>
      <c r="AL709" s="46" t="str">
        <f>IF(H709&lt;&gt;"","-" &amp;TEXT(comp[[#This Row],[Ni]],"0.#") &amp;TEXT(H$1,0),"")</f>
        <v/>
      </c>
      <c r="AM709" s="46" t="str">
        <f>IF(J709&lt;&gt;"","-" &amp;TEXT(comp[[#This Row],[Cr]],"0.#") &amp;TEXT(J$1,0),"")</f>
        <v/>
      </c>
      <c r="AN709" s="46" t="str">
        <f>IF(M709&lt;&gt;"","-" &amp;TEXT(comp[[#This Row],[Ta]],"0.#") &amp;TEXT(M$1,0),"")</f>
        <v>-1.Ta</v>
      </c>
      <c r="AO709" s="46" t="str">
        <f>IF(N709&lt;&gt;"","-" &amp;TEXT(comp[[#This Row],[Nb]],"0.#") &amp;TEXT(N$1,0),"")</f>
        <v/>
      </c>
      <c r="AP709" s="46" t="str">
        <f>IF(O709&lt;&gt;"","-" &amp;TEXT(comp[[#This Row],[V]],"0.#") &amp;TEXT(O$1,0),"")</f>
        <v/>
      </c>
      <c r="AQ709" s="46" t="str">
        <f>IF(L709&lt;&gt;"","-" &amp;TEXT(comp[[#This Row],[Ti]],"0.#") &amp;TEXT(L$1,0),"")</f>
        <v>-4.Ti</v>
      </c>
      <c r="AR709" s="46" t="str">
        <f>IF(P709&lt;&gt;"","-" &amp;TEXT(comp[[#This Row],[Mo]],"0.#") &amp;TEXT(P$1,0),"")</f>
        <v/>
      </c>
      <c r="AS709" s="46" t="str">
        <f>IF(Q709&lt;&gt;"","-" &amp;TEXT(comp[[#This Row],[C]],"0.##") &amp;TEXT(Q$1,0),"")</f>
        <v/>
      </c>
      <c r="AT709" s="46" t="str">
        <f>IF(R709&lt;&gt;"","-" &amp;TEXT(comp[[#This Row],[Zr]],"0.##") &amp;TEXT(R$1,0),"")</f>
        <v/>
      </c>
      <c r="AU709" s="46" t="str">
        <f>IF(S709&lt;&gt;"","-" &amp;TEXT(comp[[#This Row],[B]],"0.##") &amp;TEXT(S$1,0),"")</f>
        <v/>
      </c>
      <c r="AV709" s="46" t="str">
        <f>IF(T709&lt;&gt;"","-" &amp;TEXT(comp[[#This Row],[Ir]],"0.#") &amp;TEXT(T$1,0),"")</f>
        <v/>
      </c>
      <c r="AW709" s="46" t="str">
        <f>IF(U709&lt;&gt;"","-" &amp;TEXT(comp[[#This Row],[Re]],"0.#") &amp;TEXT(U$1,0),"")</f>
        <v/>
      </c>
      <c r="AX709" s="46" t="str">
        <f>IF(V709&lt;&gt;"","-" &amp;TEXT(comp[[#This Row],[Si]],"0.#") &amp;TEXT(V$1,0),"")</f>
        <v/>
      </c>
      <c r="AY709" s="46" t="str">
        <f>IF(W709&lt;&gt;"","-" &amp;TEXT(comp[[#This Row],[Fe]],"0.#") &amp;TEXT(W$1,0),"")</f>
        <v/>
      </c>
      <c r="AZ709" s="46" t="str">
        <f>IF(X709&lt;&gt;"","-" &amp;TEXT(comp[[#This Row],[Y]],"0.#") &amp;TEXT(X$1,0),"")</f>
        <v/>
      </c>
      <c r="BA709" s="46" t="str">
        <f>IF(Y709&lt;&gt;"","-" &amp;TEXT(comp[[#This Row],[Hf]],"0.#") &amp;TEXT(Y$1,0),"")</f>
        <v/>
      </c>
      <c r="BB709" s="46" t="str">
        <f>IF(Z709&lt;&gt;"","-" &amp;TEXT(comp[[#This Row],[Ge]],"0.#") &amp;TEXT(Z$1,0),"")</f>
        <v/>
      </c>
      <c r="BC709" s="46" t="str">
        <f>IF(AA709&lt;&gt;"","-" &amp;TEXT(comp[[#This Row],[Mn]],"0.#") &amp;TEXT(AA$1,0),"")</f>
        <v/>
      </c>
      <c r="BD709" s="46" t="str">
        <f>IF(AB709&lt;&gt;"","-" &amp;TEXT(comp[[#This Row],[Sc]],"0.#") &amp;TEXT(AB$1,0),"")</f>
        <v/>
      </c>
      <c r="BE709" s="46" t="str">
        <f>IF(AC709&lt;&gt;"","-" &amp;TEXT(comp[[#This Row],[Ru]],"0.#") &amp;TEXT(AC$1,0),"")</f>
        <v/>
      </c>
      <c r="BF709" s="46" t="str">
        <f>IF(AD709&lt;&gt;"","-" &amp;TEXT(comp[[#This Row],[Ce]],"0.#") &amp;TEXT(AD$1,0),"")</f>
        <v/>
      </c>
      <c r="BG709" s="46" t="str">
        <f>IF(AE709&lt;&gt;"","-" &amp;TEXT([1]comp!$AE709,"0.#") &amp;TEXT(AE$1,0),"")</f>
        <v/>
      </c>
      <c r="BH709" s="28" t="str">
        <f>[1]comp!$D709 &amp; [1]comp!$E709</f>
        <v>0NiLi, W., Li, L., Antonov, S. &amp; Feng, Q. Effective design of a Co-Ni-Al-W-Ta-Ti alloy with high γ′ solvus temperature and microstructural stability using combined CALPHAD and experimental approaches. Mater. Des. 180, (2019).</v>
      </c>
      <c r="BI709" s="36" t="str">
        <f t="shared" si="58"/>
        <v>Co-5.3Al-9.7W-4.Ti-1.Ta</v>
      </c>
      <c r="BJ709" s="28" t="s">
        <v>1747</v>
      </c>
      <c r="BK709" t="str">
        <f t="shared" si="59"/>
        <v>-5.3Al-9.7W-1.Ta-4.Ti</v>
      </c>
      <c r="BL709"/>
      <c r="BM709"/>
      <c r="BN709"/>
      <c r="BO709"/>
    </row>
    <row r="710" spans="1:67" s="44" customFormat="1" x14ac:dyDescent="0.3">
      <c r="A710" s="26" t="str">
        <f t="shared" si="56"/>
        <v>Co-10.Ni-1.3Al-13.7W-4.Ti-1.Ta</v>
      </c>
      <c r="B710" s="30" t="s">
        <v>1483</v>
      </c>
      <c r="C710" s="30" t="s">
        <v>3269</v>
      </c>
      <c r="D710" s="28" t="s">
        <v>592</v>
      </c>
      <c r="E710" s="28" t="s">
        <v>590</v>
      </c>
      <c r="F710" s="28">
        <v>755</v>
      </c>
      <c r="G710" s="54">
        <f t="shared" si="57"/>
        <v>70</v>
      </c>
      <c r="H710" s="56">
        <v>10</v>
      </c>
      <c r="I710" s="56">
        <v>1.3</v>
      </c>
      <c r="J710" s="56"/>
      <c r="K710" s="56">
        <v>13.7</v>
      </c>
      <c r="L710" s="56">
        <v>4</v>
      </c>
      <c r="M710" s="56">
        <v>1</v>
      </c>
      <c r="N710" s="56"/>
      <c r="O710" s="56"/>
      <c r="P710" s="56"/>
      <c r="Q710" s="52"/>
      <c r="R710" s="52"/>
      <c r="S710" s="52"/>
      <c r="T710" s="56"/>
      <c r="U710" s="56"/>
      <c r="V710" s="56"/>
      <c r="W710" s="56"/>
      <c r="X710" s="56"/>
      <c r="Y710" s="56"/>
      <c r="Z710" s="56"/>
      <c r="AA710" s="56"/>
      <c r="AB710" s="56"/>
      <c r="AC710" s="56"/>
      <c r="AD710" s="56"/>
      <c r="AE710" s="56"/>
      <c r="AF710" s="28">
        <f t="shared" si="55"/>
        <v>10.13993</v>
      </c>
      <c r="AG710" s="28"/>
      <c r="AH710" s="28"/>
      <c r="AI710" s="46" t="s">
        <v>1</v>
      </c>
      <c r="AJ710" s="46" t="str">
        <f>IF(I710&lt;&gt;"","-" &amp;TEXT([1]comp!$I710,"0.#") &amp;TEXT(I$1,0),"")</f>
        <v>-1.3Al</v>
      </c>
      <c r="AK710" s="46" t="str">
        <f>IF(K710&lt;&gt;"","-" &amp;TEXT(comp[[#This Row],[W]],"0.#") &amp;TEXT(K$1,0),"")</f>
        <v>-13.7W</v>
      </c>
      <c r="AL710" s="46" t="str">
        <f>IF(H710&lt;&gt;"","-" &amp;TEXT(comp[[#This Row],[Ni]],"0.#") &amp;TEXT(H$1,0),"")</f>
        <v>-10.Ni</v>
      </c>
      <c r="AM710" s="46" t="str">
        <f>IF(J710&lt;&gt;"","-" &amp;TEXT(comp[[#This Row],[Cr]],"0.#") &amp;TEXT(J$1,0),"")</f>
        <v/>
      </c>
      <c r="AN710" s="46" t="str">
        <f>IF(M710&lt;&gt;"","-" &amp;TEXT(comp[[#This Row],[Ta]],"0.#") &amp;TEXT(M$1,0),"")</f>
        <v>-1.Ta</v>
      </c>
      <c r="AO710" s="46" t="str">
        <f>IF(N710&lt;&gt;"","-" &amp;TEXT(comp[[#This Row],[Nb]],"0.#") &amp;TEXT(N$1,0),"")</f>
        <v/>
      </c>
      <c r="AP710" s="46" t="str">
        <f>IF(O710&lt;&gt;"","-" &amp;TEXT(comp[[#This Row],[V]],"0.#") &amp;TEXT(O$1,0),"")</f>
        <v/>
      </c>
      <c r="AQ710" s="46" t="str">
        <f>IF(L710&lt;&gt;"","-" &amp;TEXT(comp[[#This Row],[Ti]],"0.#") &amp;TEXT(L$1,0),"")</f>
        <v>-4.Ti</v>
      </c>
      <c r="AR710" s="46" t="str">
        <f>IF(P710&lt;&gt;"","-" &amp;TEXT(comp[[#This Row],[Mo]],"0.#") &amp;TEXT(P$1,0),"")</f>
        <v/>
      </c>
      <c r="AS710" s="46" t="str">
        <f>IF(Q710&lt;&gt;"","-" &amp;TEXT(comp[[#This Row],[C]],"0.##") &amp;TEXT(Q$1,0),"")</f>
        <v/>
      </c>
      <c r="AT710" s="46" t="str">
        <f>IF(R710&lt;&gt;"","-" &amp;TEXT(comp[[#This Row],[Zr]],"0.##") &amp;TEXT(R$1,0),"")</f>
        <v/>
      </c>
      <c r="AU710" s="46" t="str">
        <f>IF(S710&lt;&gt;"","-" &amp;TEXT(comp[[#This Row],[B]],"0.##") &amp;TEXT(S$1,0),"")</f>
        <v/>
      </c>
      <c r="AV710" s="46" t="str">
        <f>IF(T710&lt;&gt;"","-" &amp;TEXT(comp[[#This Row],[Ir]],"0.#") &amp;TEXT(T$1,0),"")</f>
        <v/>
      </c>
      <c r="AW710" s="46" t="str">
        <f>IF(U710&lt;&gt;"","-" &amp;TEXT(comp[[#This Row],[Re]],"0.#") &amp;TEXT(U$1,0),"")</f>
        <v/>
      </c>
      <c r="AX710" s="46" t="str">
        <f>IF(V710&lt;&gt;"","-" &amp;TEXT(comp[[#This Row],[Si]],"0.#") &amp;TEXT(V$1,0),"")</f>
        <v/>
      </c>
      <c r="AY710" s="46" t="str">
        <f>IF(W710&lt;&gt;"","-" &amp;TEXT(comp[[#This Row],[Fe]],"0.#") &amp;TEXT(W$1,0),"")</f>
        <v/>
      </c>
      <c r="AZ710" s="46" t="str">
        <f>IF(X710&lt;&gt;"","-" &amp;TEXT(comp[[#This Row],[Y]],"0.#") &amp;TEXT(X$1,0),"")</f>
        <v/>
      </c>
      <c r="BA710" s="46" t="str">
        <f>IF(Y710&lt;&gt;"","-" &amp;TEXT(comp[[#This Row],[Hf]],"0.#") &amp;TEXT(Y$1,0),"")</f>
        <v/>
      </c>
      <c r="BB710" s="46" t="str">
        <f>IF(Z710&lt;&gt;"","-" &amp;TEXT(comp[[#This Row],[Ge]],"0.#") &amp;TEXT(Z$1,0),"")</f>
        <v/>
      </c>
      <c r="BC710" s="46" t="str">
        <f>IF(AA710&lt;&gt;"","-" &amp;TEXT(comp[[#This Row],[Mn]],"0.#") &amp;TEXT(AA$1,0),"")</f>
        <v/>
      </c>
      <c r="BD710" s="46" t="str">
        <f>IF(AB710&lt;&gt;"","-" &amp;TEXT(comp[[#This Row],[Sc]],"0.#") &amp;TEXT(AB$1,0),"")</f>
        <v/>
      </c>
      <c r="BE710" s="46" t="str">
        <f>IF(AC710&lt;&gt;"","-" &amp;TEXT(comp[[#This Row],[Ru]],"0.#") &amp;TEXT(AC$1,0),"")</f>
        <v/>
      </c>
      <c r="BF710" s="46" t="str">
        <f>IF(AD710&lt;&gt;"","-" &amp;TEXT(comp[[#This Row],[Ce]],"0.#") &amp;TEXT(AD$1,0),"")</f>
        <v/>
      </c>
      <c r="BG710" s="46" t="str">
        <f>IF(AE710&lt;&gt;"","-" &amp;TEXT([1]comp!$AE710,"0.#") &amp;TEXT(AE$1,0),"")</f>
        <v/>
      </c>
      <c r="BH710" s="28" t="str">
        <f>[1]comp!$D710 &amp; [1]comp!$E710</f>
        <v>10NiLi, W., Li, L., Antonov, S. &amp; Feng, Q. Effective design of a Co-Ni-Al-W-Ta-Ti alloy with high γ′ solvus temperature and microstructural stability using combined CALPHAD and experimental approaches. Mater. Des. 180, (2019).</v>
      </c>
      <c r="BI710" s="36" t="str">
        <f t="shared" si="58"/>
        <v>Co-10.Ni-1.3Al-13.7W-4.Ti-1.Ta</v>
      </c>
      <c r="BJ710" s="28" t="s">
        <v>1748</v>
      </c>
      <c r="BK710" t="str">
        <f t="shared" si="59"/>
        <v>-1.3Al-13.7W-1.Ta-10.Ni-4.Ti</v>
      </c>
      <c r="BL710"/>
      <c r="BM710"/>
      <c r="BN710"/>
      <c r="BO710"/>
    </row>
    <row r="711" spans="1:67" s="44" customFormat="1" x14ac:dyDescent="0.3">
      <c r="A711" s="26" t="str">
        <f t="shared" si="56"/>
        <v>Co-20.Ni-9.6Al-5.4W-4.Ti-1.Ta</v>
      </c>
      <c r="B711" s="30" t="s">
        <v>1483</v>
      </c>
      <c r="C711" s="30" t="s">
        <v>3270</v>
      </c>
      <c r="D711" s="28" t="s">
        <v>593</v>
      </c>
      <c r="E711" s="28" t="s">
        <v>590</v>
      </c>
      <c r="F711" s="28">
        <v>756</v>
      </c>
      <c r="G711" s="54">
        <f t="shared" si="57"/>
        <v>60</v>
      </c>
      <c r="H711" s="56">
        <v>20</v>
      </c>
      <c r="I711" s="56">
        <v>9.6</v>
      </c>
      <c r="J711" s="56"/>
      <c r="K711" s="56">
        <v>5.4</v>
      </c>
      <c r="L711" s="56">
        <v>4</v>
      </c>
      <c r="M711" s="56">
        <v>1</v>
      </c>
      <c r="N711" s="56"/>
      <c r="O711" s="56"/>
      <c r="P711" s="56"/>
      <c r="Q711" s="52"/>
      <c r="R711" s="52"/>
      <c r="S711" s="52"/>
      <c r="T711" s="56"/>
      <c r="U711" s="56"/>
      <c r="V711" s="56"/>
      <c r="W711" s="56"/>
      <c r="X711" s="56"/>
      <c r="Y711" s="56"/>
      <c r="Z711" s="56"/>
      <c r="AA711" s="56"/>
      <c r="AB711" s="56"/>
      <c r="AC711" s="56"/>
      <c r="AD711" s="56"/>
      <c r="AE711" s="56"/>
      <c r="AF711" s="28">
        <f t="shared" si="55"/>
        <v>8.76708</v>
      </c>
      <c r="AG711" s="28"/>
      <c r="AH711" s="28"/>
      <c r="AI711" s="46" t="s">
        <v>1</v>
      </c>
      <c r="AJ711" s="46" t="str">
        <f>IF(I711&lt;&gt;"","-" &amp;TEXT([1]comp!$I711,"0.#") &amp;TEXT(I$1,0),"")</f>
        <v>-9.6Al</v>
      </c>
      <c r="AK711" s="46" t="str">
        <f>IF(K711&lt;&gt;"","-" &amp;TEXT(comp[[#This Row],[W]],"0.#") &amp;TEXT(K$1,0),"")</f>
        <v>-5.4W</v>
      </c>
      <c r="AL711" s="46" t="str">
        <f>IF(H711&lt;&gt;"","-" &amp;TEXT(comp[[#This Row],[Ni]],"0.#") &amp;TEXT(H$1,0),"")</f>
        <v>-20.Ni</v>
      </c>
      <c r="AM711" s="46" t="str">
        <f>IF(J711&lt;&gt;"","-" &amp;TEXT(comp[[#This Row],[Cr]],"0.#") &amp;TEXT(J$1,0),"")</f>
        <v/>
      </c>
      <c r="AN711" s="46" t="str">
        <f>IF(M711&lt;&gt;"","-" &amp;TEXT(comp[[#This Row],[Ta]],"0.#") &amp;TEXT(M$1,0),"")</f>
        <v>-1.Ta</v>
      </c>
      <c r="AO711" s="46" t="str">
        <f>IF(N711&lt;&gt;"","-" &amp;TEXT(comp[[#This Row],[Nb]],"0.#") &amp;TEXT(N$1,0),"")</f>
        <v/>
      </c>
      <c r="AP711" s="46" t="str">
        <f>IF(O711&lt;&gt;"","-" &amp;TEXT(comp[[#This Row],[V]],"0.#") &amp;TEXT(O$1,0),"")</f>
        <v/>
      </c>
      <c r="AQ711" s="46" t="str">
        <f>IF(L711&lt;&gt;"","-" &amp;TEXT(comp[[#This Row],[Ti]],"0.#") &amp;TEXT(L$1,0),"")</f>
        <v>-4.Ti</v>
      </c>
      <c r="AR711" s="46" t="str">
        <f>IF(P711&lt;&gt;"","-" &amp;TEXT(comp[[#This Row],[Mo]],"0.#") &amp;TEXT(P$1,0),"")</f>
        <v/>
      </c>
      <c r="AS711" s="46" t="str">
        <f>IF(Q711&lt;&gt;"","-" &amp;TEXT(comp[[#This Row],[C]],"0.##") &amp;TEXT(Q$1,0),"")</f>
        <v/>
      </c>
      <c r="AT711" s="46" t="str">
        <f>IF(R711&lt;&gt;"","-" &amp;TEXT(comp[[#This Row],[Zr]],"0.##") &amp;TEXT(R$1,0),"")</f>
        <v/>
      </c>
      <c r="AU711" s="46" t="str">
        <f>IF(S711&lt;&gt;"","-" &amp;TEXT(comp[[#This Row],[B]],"0.##") &amp;TEXT(S$1,0),"")</f>
        <v/>
      </c>
      <c r="AV711" s="46" t="str">
        <f>IF(T711&lt;&gt;"","-" &amp;TEXT(comp[[#This Row],[Ir]],"0.#") &amp;TEXT(T$1,0),"")</f>
        <v/>
      </c>
      <c r="AW711" s="46" t="str">
        <f>IF(U711&lt;&gt;"","-" &amp;TEXT(comp[[#This Row],[Re]],"0.#") &amp;TEXT(U$1,0),"")</f>
        <v/>
      </c>
      <c r="AX711" s="46" t="str">
        <f>IF(V711&lt;&gt;"","-" &amp;TEXT(comp[[#This Row],[Si]],"0.#") &amp;TEXT(V$1,0),"")</f>
        <v/>
      </c>
      <c r="AY711" s="46" t="str">
        <f>IF(W711&lt;&gt;"","-" &amp;TEXT(comp[[#This Row],[Fe]],"0.#") &amp;TEXT(W$1,0),"")</f>
        <v/>
      </c>
      <c r="AZ711" s="46" t="str">
        <f>IF(X711&lt;&gt;"","-" &amp;TEXT(comp[[#This Row],[Y]],"0.#") &amp;TEXT(X$1,0),"")</f>
        <v/>
      </c>
      <c r="BA711" s="46" t="str">
        <f>IF(Y711&lt;&gt;"","-" &amp;TEXT(comp[[#This Row],[Hf]],"0.#") &amp;TEXT(Y$1,0),"")</f>
        <v/>
      </c>
      <c r="BB711" s="46" t="str">
        <f>IF(Z711&lt;&gt;"","-" &amp;TEXT(comp[[#This Row],[Ge]],"0.#") &amp;TEXT(Z$1,0),"")</f>
        <v/>
      </c>
      <c r="BC711" s="46" t="str">
        <f>IF(AA711&lt;&gt;"","-" &amp;TEXT(comp[[#This Row],[Mn]],"0.#") &amp;TEXT(AA$1,0),"")</f>
        <v/>
      </c>
      <c r="BD711" s="46" t="str">
        <f>IF(AB711&lt;&gt;"","-" &amp;TEXT(comp[[#This Row],[Sc]],"0.#") &amp;TEXT(AB$1,0),"")</f>
        <v/>
      </c>
      <c r="BE711" s="46" t="str">
        <f>IF(AC711&lt;&gt;"","-" &amp;TEXT(comp[[#This Row],[Ru]],"0.#") &amp;TEXT(AC$1,0),"")</f>
        <v/>
      </c>
      <c r="BF711" s="46" t="str">
        <f>IF(AD711&lt;&gt;"","-" &amp;TEXT(comp[[#This Row],[Ce]],"0.#") &amp;TEXT(AD$1,0),"")</f>
        <v/>
      </c>
      <c r="BG711" s="46" t="str">
        <f>IF(AE711&lt;&gt;"","-" &amp;TEXT([1]comp!$AE711,"0.#") &amp;TEXT(AE$1,0),"")</f>
        <v/>
      </c>
      <c r="BH711" s="28" t="str">
        <f>[1]comp!$D711 &amp; [1]comp!$E711</f>
        <v>20NiLi, W., Li, L., Antonov, S. &amp; Feng, Q. Effective design of a Co-Ni-Al-W-Ta-Ti alloy with high γ′ solvus temperature and microstructural stability using combined CALPHAD and experimental approaches. Mater. Des. 180, (2019).</v>
      </c>
      <c r="BI711" s="36" t="str">
        <f t="shared" si="58"/>
        <v>Co-20.Ni-9.6Al-5.4W-4.Ti-1.Ta</v>
      </c>
      <c r="BJ711" s="28" t="s">
        <v>1749</v>
      </c>
      <c r="BK711" t="str">
        <f t="shared" si="59"/>
        <v>-9.6Al-5.4W-1.Ta-20.Ni-4.Ti</v>
      </c>
      <c r="BL711"/>
      <c r="BM711"/>
      <c r="BN711"/>
      <c r="BO711"/>
    </row>
    <row r="712" spans="1:67" s="44" customFormat="1" x14ac:dyDescent="0.3">
      <c r="A712" s="26" t="str">
        <f t="shared" si="56"/>
        <v>Co-12.Ti</v>
      </c>
      <c r="B712" s="69" t="s">
        <v>779</v>
      </c>
      <c r="C712" s="69" t="s">
        <v>2881</v>
      </c>
      <c r="D712" t="s">
        <v>509</v>
      </c>
      <c r="E712" s="13" t="s">
        <v>2638</v>
      </c>
      <c r="F712">
        <v>757</v>
      </c>
      <c r="G712" s="54">
        <f t="shared" si="57"/>
        <v>88</v>
      </c>
      <c r="H712" s="24"/>
      <c r="I712" s="24"/>
      <c r="J712" s="24"/>
      <c r="K712" s="24"/>
      <c r="L712" s="24">
        <v>12</v>
      </c>
      <c r="M712" s="24"/>
      <c r="N712" s="24"/>
      <c r="O712" s="24"/>
      <c r="P712" s="24"/>
      <c r="Q712" s="23"/>
      <c r="R712" s="23"/>
      <c r="S712" s="23"/>
      <c r="T712" s="24"/>
      <c r="U712" s="24"/>
      <c r="V712" s="24"/>
      <c r="W712" s="24"/>
      <c r="X712" s="24"/>
      <c r="Y712" s="24"/>
      <c r="Z712" s="24"/>
      <c r="AA712" s="24"/>
      <c r="AB712" s="24"/>
      <c r="AC712" s="24"/>
      <c r="AD712" s="24"/>
      <c r="AE712" s="24"/>
      <c r="AF712"/>
      <c r="AG712"/>
      <c r="AH712"/>
      <c r="AI712" s="46" t="s">
        <v>1</v>
      </c>
      <c r="AJ712" s="46" t="str">
        <f>IF(I712&lt;&gt;"","-" &amp;TEXT([1]comp!$I712,"0.#") &amp;TEXT(I$1,0),"")</f>
        <v/>
      </c>
      <c r="AK712" s="46" t="str">
        <f>IF(K712&lt;&gt;"","-" &amp;TEXT(comp[[#This Row],[W]],"0.#") &amp;TEXT(K$1,0),"")</f>
        <v/>
      </c>
      <c r="AL712" s="46" t="str">
        <f>IF(H712&lt;&gt;"","-" &amp;TEXT(comp[[#This Row],[Ni]],"0.#") &amp;TEXT(H$1,0),"")</f>
        <v/>
      </c>
      <c r="AM712" s="46" t="str">
        <f>IF(J712&lt;&gt;"","-" &amp;TEXT(comp[[#This Row],[Cr]],"0.#") &amp;TEXT(J$1,0),"")</f>
        <v/>
      </c>
      <c r="AN712" s="46" t="str">
        <f>IF(M712&lt;&gt;"","-" &amp;TEXT(comp[[#This Row],[Ta]],"0.#") &amp;TEXT(M$1,0),"")</f>
        <v/>
      </c>
      <c r="AO712" s="46" t="str">
        <f>IF(N712&lt;&gt;"","-" &amp;TEXT(comp[[#This Row],[Nb]],"0.#") &amp;TEXT(N$1,0),"")</f>
        <v/>
      </c>
      <c r="AP712" s="46" t="str">
        <f>IF(O712&lt;&gt;"","-" &amp;TEXT(comp[[#This Row],[V]],"0.#") &amp;TEXT(O$1,0),"")</f>
        <v/>
      </c>
      <c r="AQ712" s="46" t="str">
        <f>IF(L712&lt;&gt;"","-" &amp;TEXT(comp[[#This Row],[Ti]],"0.#") &amp;TEXT(L$1,0),"")</f>
        <v>-12.Ti</v>
      </c>
      <c r="AR712" s="46" t="str">
        <f>IF(P712&lt;&gt;"","-" &amp;TEXT(comp[[#This Row],[Mo]],"0.#") &amp;TEXT(P$1,0),"")</f>
        <v/>
      </c>
      <c r="AS712" s="46" t="str">
        <f>IF(Q712&lt;&gt;"","-" &amp;TEXT(comp[[#This Row],[C]],"0.##") &amp;TEXT(Q$1,0),"")</f>
        <v/>
      </c>
      <c r="AT712" s="46" t="str">
        <f>IF(R712&lt;&gt;"","-" &amp;TEXT(comp[[#This Row],[Zr]],"0.##") &amp;TEXT(R$1,0),"")</f>
        <v/>
      </c>
      <c r="AU712" s="46" t="str">
        <f>IF(S712&lt;&gt;"","-" &amp;TEXT(comp[[#This Row],[B]],"0.##") &amp;TEXT(S$1,0),"")</f>
        <v/>
      </c>
      <c r="AV712" s="46" t="str">
        <f>IF(T712&lt;&gt;"","-" &amp;TEXT(comp[[#This Row],[Ir]],"0.#") &amp;TEXT(T$1,0),"")</f>
        <v/>
      </c>
      <c r="AW712" s="46" t="str">
        <f>IF(U712&lt;&gt;"","-" &amp;TEXT(comp[[#This Row],[Re]],"0.#") &amp;TEXT(U$1,0),"")</f>
        <v/>
      </c>
      <c r="AX712" s="46" t="str">
        <f>IF(V712&lt;&gt;"","-" &amp;TEXT(comp[[#This Row],[Si]],"0.#") &amp;TEXT(V$1,0),"")</f>
        <v/>
      </c>
      <c r="AY712" s="46" t="str">
        <f>IF(W712&lt;&gt;"","-" &amp;TEXT(comp[[#This Row],[Fe]],"0.#") &amp;TEXT(W$1,0),"")</f>
        <v/>
      </c>
      <c r="AZ712" s="46" t="str">
        <f>IF(X712&lt;&gt;"","-" &amp;TEXT(comp[[#This Row],[Y]],"0.#") &amp;TEXT(X$1,0),"")</f>
        <v/>
      </c>
      <c r="BA712" s="46" t="str">
        <f>IF(Y712&lt;&gt;"","-" &amp;TEXT(comp[[#This Row],[Hf]],"0.#") &amp;TEXT(Y$1,0),"")</f>
        <v/>
      </c>
      <c r="BB712" s="46" t="str">
        <f>IF(Z712&lt;&gt;"","-" &amp;TEXT(comp[[#This Row],[Ge]],"0.#") &amp;TEXT(Z$1,0),"")</f>
        <v/>
      </c>
      <c r="BC712" s="46" t="str">
        <f>IF(AA712&lt;&gt;"","-" &amp;TEXT(comp[[#This Row],[Mn]],"0.#") &amp;TEXT(AA$1,0),"")</f>
        <v/>
      </c>
      <c r="BD712" s="46" t="str">
        <f>IF(AB712&lt;&gt;"","-" &amp;TEXT(comp[[#This Row],[Sc]],"0.#") &amp;TEXT(AB$1,0),"")</f>
        <v/>
      </c>
      <c r="BE712" s="46" t="str">
        <f>IF(AC712&lt;&gt;"","-" &amp;TEXT(comp[[#This Row],[Ru]],"0.#") &amp;TEXT(AC$1,0),"")</f>
        <v/>
      </c>
      <c r="BF712" s="46" t="str">
        <f>IF(AD712&lt;&gt;"","-" &amp;TEXT(comp[[#This Row],[Ce]],"0.#") &amp;TEXT(AD$1,0),"")</f>
        <v/>
      </c>
      <c r="BG712" s="46" t="str">
        <f>IF(AE712&lt;&gt;"","-" &amp;TEXT([1]comp!$AE712,"0.#") &amp;TEXT(AE$1,0),"")</f>
        <v/>
      </c>
      <c r="BH712" t="str">
        <f>[1]comp!$D712 &amp; [1]comp!$E712</f>
        <v>Co-12TiIm, H. J. et al. Effects of Mo on the mechanical behavior of γ/γʹ-strengthened Co-Ti-based alloys. Acta Mater. 197, 69–80 (2020).</v>
      </c>
      <c r="BI712" s="22" t="str">
        <f t="shared" si="58"/>
        <v>Co-12.Ti</v>
      </c>
      <c r="BJ712" t="s">
        <v>2121</v>
      </c>
      <c r="BK712" t="str">
        <f t="shared" si="59"/>
        <v>-12.Ti</v>
      </c>
      <c r="BL712"/>
      <c r="BM712"/>
      <c r="BN712"/>
      <c r="BO712"/>
    </row>
    <row r="713" spans="1:67" s="44" customFormat="1" x14ac:dyDescent="0.3">
      <c r="A713" t="str">
        <f t="shared" si="56"/>
        <v>Co-12.Ti-4.Mo</v>
      </c>
      <c r="B713" s="69" t="s">
        <v>779</v>
      </c>
      <c r="C713" s="69" t="s">
        <v>2882</v>
      </c>
      <c r="D713" t="s">
        <v>2637</v>
      </c>
      <c r="E713" s="13" t="s">
        <v>2638</v>
      </c>
      <c r="F713">
        <v>758</v>
      </c>
      <c r="G713" s="54">
        <f t="shared" si="57"/>
        <v>84</v>
      </c>
      <c r="H713" s="24"/>
      <c r="I713" s="24"/>
      <c r="J713" s="24"/>
      <c r="K713" s="24"/>
      <c r="L713" s="24">
        <v>12</v>
      </c>
      <c r="M713" s="24"/>
      <c r="N713" s="24"/>
      <c r="O713" s="24"/>
      <c r="P713" s="24">
        <v>4</v>
      </c>
      <c r="Q713" s="23"/>
      <c r="R713" s="23"/>
      <c r="S713" s="23"/>
      <c r="T713" s="24"/>
      <c r="U713" s="24"/>
      <c r="V713" s="24"/>
      <c r="W713" s="24"/>
      <c r="X713" s="24"/>
      <c r="Y713" s="24"/>
      <c r="Z713" s="24"/>
      <c r="AA713" s="24"/>
      <c r="AB713" s="24"/>
      <c r="AC713" s="24"/>
      <c r="AD713" s="24"/>
      <c r="AE713" s="24"/>
      <c r="AF713"/>
      <c r="AG713"/>
      <c r="AH713"/>
      <c r="AI713" s="46" t="s">
        <v>1</v>
      </c>
      <c r="AJ713" s="46" t="str">
        <f>IF(I713&lt;&gt;"","-" &amp;TEXT([1]comp!$I713,"0.#") &amp;TEXT(I$1,0),"")</f>
        <v/>
      </c>
      <c r="AK713" s="46" t="str">
        <f>IF(K713&lt;&gt;"","-" &amp;TEXT(comp[[#This Row],[W]],"0.#") &amp;TEXT(K$1,0),"")</f>
        <v/>
      </c>
      <c r="AL713" s="46" t="str">
        <f>IF(H713&lt;&gt;"","-" &amp;TEXT(comp[[#This Row],[Ni]],"0.#") &amp;TEXT(H$1,0),"")</f>
        <v/>
      </c>
      <c r="AM713" s="46" t="str">
        <f>IF(J713&lt;&gt;"","-" &amp;TEXT(comp[[#This Row],[Cr]],"0.#") &amp;TEXT(J$1,0),"")</f>
        <v/>
      </c>
      <c r="AN713" s="46" t="str">
        <f>IF(M713&lt;&gt;"","-" &amp;TEXT(comp[[#This Row],[Ta]],"0.#") &amp;TEXT(M$1,0),"")</f>
        <v/>
      </c>
      <c r="AO713" s="46" t="str">
        <f>IF(N713&lt;&gt;"","-" &amp;TEXT(comp[[#This Row],[Nb]],"0.#") &amp;TEXT(N$1,0),"")</f>
        <v/>
      </c>
      <c r="AP713" s="46" t="str">
        <f>IF(O713&lt;&gt;"","-" &amp;TEXT(comp[[#This Row],[V]],"0.#") &amp;TEXT(O$1,0),"")</f>
        <v/>
      </c>
      <c r="AQ713" s="46" t="str">
        <f>IF(L713&lt;&gt;"","-" &amp;TEXT(comp[[#This Row],[Ti]],"0.#") &amp;TEXT(L$1,0),"")</f>
        <v>-12.Ti</v>
      </c>
      <c r="AR713" s="46" t="str">
        <f>IF(P713&lt;&gt;"","-" &amp;TEXT(comp[[#This Row],[Mo]],"0.#") &amp;TEXT(P$1,0),"")</f>
        <v>-4.Mo</v>
      </c>
      <c r="AS713" s="46" t="str">
        <f>IF(Q713&lt;&gt;"","-" &amp;TEXT(comp[[#This Row],[C]],"0.##") &amp;TEXT(Q$1,0),"")</f>
        <v/>
      </c>
      <c r="AT713" s="46" t="str">
        <f>IF(R713&lt;&gt;"","-" &amp;TEXT(comp[[#This Row],[Zr]],"0.##") &amp;TEXT(R$1,0),"")</f>
        <v/>
      </c>
      <c r="AU713" s="46" t="str">
        <f>IF(S713&lt;&gt;"","-" &amp;TEXT(comp[[#This Row],[B]],"0.##") &amp;TEXT(S$1,0),"")</f>
        <v/>
      </c>
      <c r="AV713" s="46" t="str">
        <f>IF(T713&lt;&gt;"","-" &amp;TEXT(comp[[#This Row],[Ir]],"0.#") &amp;TEXT(T$1,0),"")</f>
        <v/>
      </c>
      <c r="AW713" s="46" t="str">
        <f>IF(U713&lt;&gt;"","-" &amp;TEXT(comp[[#This Row],[Re]],"0.#") &amp;TEXT(U$1,0),"")</f>
        <v/>
      </c>
      <c r="AX713" s="46" t="str">
        <f>IF(V713&lt;&gt;"","-" &amp;TEXT(comp[[#This Row],[Si]],"0.#") &amp;TEXT(V$1,0),"")</f>
        <v/>
      </c>
      <c r="AY713" s="46" t="str">
        <f>IF(W713&lt;&gt;"","-" &amp;TEXT(comp[[#This Row],[Fe]],"0.#") &amp;TEXT(W$1,0),"")</f>
        <v/>
      </c>
      <c r="AZ713" s="46" t="str">
        <f>IF(X713&lt;&gt;"","-" &amp;TEXT(comp[[#This Row],[Y]],"0.#") &amp;TEXT(X$1,0),"")</f>
        <v/>
      </c>
      <c r="BA713" s="46" t="str">
        <f>IF(Y713&lt;&gt;"","-" &amp;TEXT(comp[[#This Row],[Hf]],"0.#") &amp;TEXT(Y$1,0),"")</f>
        <v/>
      </c>
      <c r="BB713" s="46" t="str">
        <f>IF(Z713&lt;&gt;"","-" &amp;TEXT(comp[[#This Row],[Ge]],"0.#") &amp;TEXT(Z$1,0),"")</f>
        <v/>
      </c>
      <c r="BC713" s="46" t="str">
        <f>IF(AA713&lt;&gt;"","-" &amp;TEXT(comp[[#This Row],[Mn]],"0.#") &amp;TEXT(AA$1,0),"")</f>
        <v/>
      </c>
      <c r="BD713" s="46" t="str">
        <f>IF(AB713&lt;&gt;"","-" &amp;TEXT(comp[[#This Row],[Sc]],"0.#") &amp;TEXT(AB$1,0),"")</f>
        <v/>
      </c>
      <c r="BE713" s="46" t="str">
        <f>IF(AC713&lt;&gt;"","-" &amp;TEXT(comp[[#This Row],[Ru]],"0.#") &amp;TEXT(AC$1,0),"")</f>
        <v/>
      </c>
      <c r="BF713" s="46" t="str">
        <f>IF(AD713&lt;&gt;"","-" &amp;TEXT(comp[[#This Row],[Ce]],"0.#") &amp;TEXT(AD$1,0),"")</f>
        <v/>
      </c>
      <c r="BG713" s="46" t="str">
        <f>IF(AE713&lt;&gt;"","-" &amp;TEXT([1]comp!$AE713,"0.#") &amp;TEXT(AE$1,0),"")</f>
        <v/>
      </c>
      <c r="BH713" s="46" t="str">
        <f>[1]comp!$D713 &amp; [1]comp!$E713</f>
        <v>Co-12Ti-4MoIm, H. J. et al. Effects of Mo on the mechanical behavior of γ/γʹ-strengthened Co-Ti-based alloys. Acta Mater. 197, 69–80 (2020).</v>
      </c>
      <c r="BI713" s="22" t="str">
        <f t="shared" si="58"/>
        <v>Co-12.Ti-4.Mo</v>
      </c>
      <c r="BJ713" s="22"/>
      <c r="BK713" t="str">
        <f t="shared" si="59"/>
        <v>-4.Mo-12.Ti</v>
      </c>
      <c r="BL713"/>
      <c r="BM713"/>
      <c r="BN713"/>
      <c r="BO713"/>
    </row>
    <row r="714" spans="1:67" s="44" customFormat="1" x14ac:dyDescent="0.3">
      <c r="A714" t="str">
        <f t="shared" si="56"/>
        <v>Co-7.Al-8.W-4.Ti-1.Ta</v>
      </c>
      <c r="B714" s="69" t="s">
        <v>779</v>
      </c>
      <c r="C714" s="69" t="s">
        <v>2927</v>
      </c>
      <c r="D714" t="s">
        <v>2640</v>
      </c>
      <c r="E714" s="13" t="s">
        <v>2639</v>
      </c>
      <c r="F714">
        <v>759</v>
      </c>
      <c r="G714" s="54">
        <f t="shared" si="57"/>
        <v>80</v>
      </c>
      <c r="H714" s="24"/>
      <c r="I714" s="24">
        <v>7</v>
      </c>
      <c r="J714" s="24"/>
      <c r="K714" s="24">
        <v>8</v>
      </c>
      <c r="L714" s="24">
        <v>4</v>
      </c>
      <c r="M714" s="24">
        <v>1</v>
      </c>
      <c r="N714" s="24"/>
      <c r="O714" s="24"/>
      <c r="P714" s="24"/>
      <c r="Q714" s="23"/>
      <c r="R714" s="23"/>
      <c r="S714" s="23"/>
      <c r="T714" s="24"/>
      <c r="U714" s="24"/>
      <c r="V714" s="24"/>
      <c r="W714" s="24"/>
      <c r="X714" s="24"/>
      <c r="Y714" s="24"/>
      <c r="Z714" s="24"/>
      <c r="AA714" s="24"/>
      <c r="AB714" s="24"/>
      <c r="AC714" s="24"/>
      <c r="AD714" s="24"/>
      <c r="AE714" s="24"/>
      <c r="AF714"/>
      <c r="AG714"/>
      <c r="AH714"/>
      <c r="AI714" s="46" t="s">
        <v>1</v>
      </c>
      <c r="AJ714" s="46" t="str">
        <f>IF(I714&lt;&gt;"","-" &amp;TEXT([1]comp!$I714,"0.#") &amp;TEXT(I$1,0),"")</f>
        <v>-7.Al</v>
      </c>
      <c r="AK714" s="46" t="str">
        <f>IF(K714&lt;&gt;"","-" &amp;TEXT(comp[[#This Row],[W]],"0.#") &amp;TEXT(K$1,0),"")</f>
        <v>-8.W</v>
      </c>
      <c r="AL714" s="46" t="str">
        <f>IF(H714&lt;&gt;"","-" &amp;TEXT(comp[[#This Row],[Ni]],"0.#") &amp;TEXT(H$1,0),"")</f>
        <v/>
      </c>
      <c r="AM714" s="46" t="str">
        <f>IF(J714&lt;&gt;"","-" &amp;TEXT(comp[[#This Row],[Cr]],"0.#") &amp;TEXT(J$1,0),"")</f>
        <v/>
      </c>
      <c r="AN714" s="46" t="str">
        <f>IF(M714&lt;&gt;"","-" &amp;TEXT(comp[[#This Row],[Ta]],"0.#") &amp;TEXT(M$1,0),"")</f>
        <v>-1.Ta</v>
      </c>
      <c r="AO714" s="46" t="str">
        <f>IF(N714&lt;&gt;"","-" &amp;TEXT(comp[[#This Row],[Nb]],"0.#") &amp;TEXT(N$1,0),"")</f>
        <v/>
      </c>
      <c r="AP714" s="46" t="str">
        <f>IF(O714&lt;&gt;"","-" &amp;TEXT(comp[[#This Row],[V]],"0.#") &amp;TEXT(O$1,0),"")</f>
        <v/>
      </c>
      <c r="AQ714" s="46" t="str">
        <f>IF(L714&lt;&gt;"","-" &amp;TEXT(comp[[#This Row],[Ti]],"0.#") &amp;TEXT(L$1,0),"")</f>
        <v>-4.Ti</v>
      </c>
      <c r="AR714" s="46" t="str">
        <f>IF(P714&lt;&gt;"","-" &amp;TEXT(comp[[#This Row],[Mo]],"0.#") &amp;TEXT(P$1,0),"")</f>
        <v/>
      </c>
      <c r="AS714" s="46" t="str">
        <f>IF(Q714&lt;&gt;"","-" &amp;TEXT(comp[[#This Row],[C]],"0.##") &amp;TEXT(Q$1,0),"")</f>
        <v/>
      </c>
      <c r="AT714" s="46" t="str">
        <f>IF(R714&lt;&gt;"","-" &amp;TEXT(comp[[#This Row],[Zr]],"0.##") &amp;TEXT(R$1,0),"")</f>
        <v/>
      </c>
      <c r="AU714" s="46" t="str">
        <f>IF(S714&lt;&gt;"","-" &amp;TEXT(comp[[#This Row],[B]],"0.##") &amp;TEXT(S$1,0),"")</f>
        <v/>
      </c>
      <c r="AV714" s="46" t="str">
        <f>IF(T714&lt;&gt;"","-" &amp;TEXT(comp[[#This Row],[Ir]],"0.#") &amp;TEXT(T$1,0),"")</f>
        <v/>
      </c>
      <c r="AW714" s="46" t="str">
        <f>IF(U714&lt;&gt;"","-" &amp;TEXT(comp[[#This Row],[Re]],"0.#") &amp;TEXT(U$1,0),"")</f>
        <v/>
      </c>
      <c r="AX714" s="46" t="str">
        <f>IF(V714&lt;&gt;"","-" &amp;TEXT(comp[[#This Row],[Si]],"0.#") &amp;TEXT(V$1,0),"")</f>
        <v/>
      </c>
      <c r="AY714" s="46" t="str">
        <f>IF(W714&lt;&gt;"","-" &amp;TEXT(comp[[#This Row],[Fe]],"0.#") &amp;TEXT(W$1,0),"")</f>
        <v/>
      </c>
      <c r="AZ714" s="46" t="str">
        <f>IF(X714&lt;&gt;"","-" &amp;TEXT(comp[[#This Row],[Y]],"0.#") &amp;TEXT(X$1,0),"")</f>
        <v/>
      </c>
      <c r="BA714" s="46" t="str">
        <f>IF(Y714&lt;&gt;"","-" &amp;TEXT(comp[[#This Row],[Hf]],"0.#") &amp;TEXT(Y$1,0),"")</f>
        <v/>
      </c>
      <c r="BB714" s="46" t="str">
        <f>IF(Z714&lt;&gt;"","-" &amp;TEXT(comp[[#This Row],[Ge]],"0.#") &amp;TEXT(Z$1,0),"")</f>
        <v/>
      </c>
      <c r="BC714" s="46" t="str">
        <f>IF(AA714&lt;&gt;"","-" &amp;TEXT(comp[[#This Row],[Mn]],"0.#") &amp;TEXT(AA$1,0),"")</f>
        <v/>
      </c>
      <c r="BD714" s="46" t="str">
        <f>IF(AB714&lt;&gt;"","-" &amp;TEXT(comp[[#This Row],[Sc]],"0.#") &amp;TEXT(AB$1,0),"")</f>
        <v/>
      </c>
      <c r="BE714" s="46" t="str">
        <f>IF(AC714&lt;&gt;"","-" &amp;TEXT(comp[[#This Row],[Ru]],"0.#") &amp;TEXT(AC$1,0),"")</f>
        <v/>
      </c>
      <c r="BF714" s="46" t="str">
        <f>IF(AD714&lt;&gt;"","-" &amp;TEXT(comp[[#This Row],[Ce]],"0.#") &amp;TEXT(AD$1,0),"")</f>
        <v/>
      </c>
      <c r="BG714" s="46" t="str">
        <f>IF(AE714&lt;&gt;"","-" &amp;TEXT([1]comp!$AE714,"0.#") &amp;TEXT(AE$1,0),"")</f>
        <v/>
      </c>
      <c r="BH714" s="46" t="str">
        <f>[1]comp!$D714 &amp; [1]comp!$E714</f>
        <v>TaTi-SXLu, S., Antonov, S., Li, L. &amp; Feng, Q. Two Steady-State Creep Stages in Co-Al-W-Base Single-Crystal Superalloys at 1273 K/137 MPa. Metall. Mater. Trans. A Phys. Metall. Mater. Sci. 49, 4079–4089 (2018).</v>
      </c>
      <c r="BI714" s="22" t="str">
        <f t="shared" si="58"/>
        <v>Co-7.Al-8.W-4.Ti-1.Ta</v>
      </c>
      <c r="BJ714" s="22"/>
      <c r="BK714" t="str">
        <f t="shared" si="59"/>
        <v>-7.Al-8.W-1.Ta-4.Ti</v>
      </c>
      <c r="BL714"/>
      <c r="BM714"/>
      <c r="BN714"/>
      <c r="BO714"/>
    </row>
    <row r="715" spans="1:67" s="44" customFormat="1" x14ac:dyDescent="0.3">
      <c r="A715" t="str">
        <f t="shared" si="56"/>
        <v>Co-15.Ni-9.Al-10.W</v>
      </c>
      <c r="B715" s="38" t="s">
        <v>1484</v>
      </c>
      <c r="C715" s="38" t="s">
        <v>2759</v>
      </c>
      <c r="D715" s="19" t="s">
        <v>2642</v>
      </c>
      <c r="E715" s="13" t="s">
        <v>2641</v>
      </c>
      <c r="F715">
        <v>760</v>
      </c>
      <c r="G715" s="54">
        <f t="shared" si="57"/>
        <v>66</v>
      </c>
      <c r="H715" s="24">
        <v>15</v>
      </c>
      <c r="I715" s="24">
        <v>9</v>
      </c>
      <c r="J715" s="24"/>
      <c r="K715" s="24">
        <v>10</v>
      </c>
      <c r="L715" s="24"/>
      <c r="M715" s="24"/>
      <c r="N715" s="24"/>
      <c r="O715" s="24"/>
      <c r="P715" s="24"/>
      <c r="Q715" s="23"/>
      <c r="R715" s="23"/>
      <c r="S715" s="23"/>
      <c r="T715" s="24"/>
      <c r="U715" s="24"/>
      <c r="V715" s="24"/>
      <c r="W715" s="24"/>
      <c r="X715" s="24"/>
      <c r="Y715" s="24"/>
      <c r="Z715" s="24"/>
      <c r="AA715" s="24"/>
      <c r="AB715" s="24"/>
      <c r="AC715" s="24"/>
      <c r="AD715" s="24"/>
      <c r="AE715" s="24"/>
      <c r="AF715"/>
      <c r="AG715"/>
      <c r="AH715"/>
      <c r="AI715" s="46" t="s">
        <v>1</v>
      </c>
      <c r="AJ715" s="46" t="str">
        <f>IF(I715&lt;&gt;"","-" &amp;TEXT([1]comp!$I715,"0.#") &amp;TEXT(I$1,0),"")</f>
        <v>-9.Al</v>
      </c>
      <c r="AK715" s="46" t="str">
        <f>IF(K715&lt;&gt;"","-" &amp;TEXT(comp[[#This Row],[W]],"0.#") &amp;TEXT(K$1,0),"")</f>
        <v>-10.W</v>
      </c>
      <c r="AL715" s="46" t="str">
        <f>IF(H715&lt;&gt;"","-" &amp;TEXT(comp[[#This Row],[Ni]],"0.#") &amp;TEXT(H$1,0),"")</f>
        <v>-15.Ni</v>
      </c>
      <c r="AM715" s="46" t="str">
        <f>IF(J715&lt;&gt;"","-" &amp;TEXT(comp[[#This Row],[Cr]],"0.#") &amp;TEXT(J$1,0),"")</f>
        <v/>
      </c>
      <c r="AN715" s="46" t="str">
        <f>IF(M715&lt;&gt;"","-" &amp;TEXT(comp[[#This Row],[Ta]],"0.#") &amp;TEXT(M$1,0),"")</f>
        <v/>
      </c>
      <c r="AO715" s="46" t="str">
        <f>IF(N715&lt;&gt;"","-" &amp;TEXT(comp[[#This Row],[Nb]],"0.#") &amp;TEXT(N$1,0),"")</f>
        <v/>
      </c>
      <c r="AP715" s="46" t="str">
        <f>IF(O715&lt;&gt;"","-" &amp;TEXT(comp[[#This Row],[V]],"0.#") &amp;TEXT(O$1,0),"")</f>
        <v/>
      </c>
      <c r="AQ715" s="46" t="str">
        <f>IF(L715&lt;&gt;"","-" &amp;TEXT(comp[[#This Row],[Ti]],"0.#") &amp;TEXT(L$1,0),"")</f>
        <v/>
      </c>
      <c r="AR715" s="46" t="str">
        <f>IF(P715&lt;&gt;"","-" &amp;TEXT(comp[[#This Row],[Mo]],"0.#") &amp;TEXT(P$1,0),"")</f>
        <v/>
      </c>
      <c r="AS715" s="46" t="str">
        <f>IF(Q715&lt;&gt;"","-" &amp;TEXT(comp[[#This Row],[C]],"0.##") &amp;TEXT(Q$1,0),"")</f>
        <v/>
      </c>
      <c r="AT715" s="46" t="str">
        <f>IF(R715&lt;&gt;"","-" &amp;TEXT(comp[[#This Row],[Zr]],"0.##") &amp;TEXT(R$1,0),"")</f>
        <v/>
      </c>
      <c r="AU715" s="46" t="str">
        <f>IF(S715&lt;&gt;"","-" &amp;TEXT(comp[[#This Row],[B]],"0.##") &amp;TEXT(S$1,0),"")</f>
        <v/>
      </c>
      <c r="AV715" s="46" t="str">
        <f>IF(T715&lt;&gt;"","-" &amp;TEXT(comp[[#This Row],[Ir]],"0.#") &amp;TEXT(T$1,0),"")</f>
        <v/>
      </c>
      <c r="AW715" s="46" t="str">
        <f>IF(U715&lt;&gt;"","-" &amp;TEXT(comp[[#This Row],[Re]],"0.#") &amp;TEXT(U$1,0),"")</f>
        <v/>
      </c>
      <c r="AX715" s="46" t="str">
        <f>IF(V715&lt;&gt;"","-" &amp;TEXT(comp[[#This Row],[Si]],"0.#") &amp;TEXT(V$1,0),"")</f>
        <v/>
      </c>
      <c r="AY715" s="46" t="str">
        <f>IF(W715&lt;&gt;"","-" &amp;TEXT(comp[[#This Row],[Fe]],"0.#") &amp;TEXT(W$1,0),"")</f>
        <v/>
      </c>
      <c r="AZ715" s="46" t="str">
        <f>IF(X715&lt;&gt;"","-" &amp;TEXT(comp[[#This Row],[Y]],"0.#") &amp;TEXT(X$1,0),"")</f>
        <v/>
      </c>
      <c r="BA715" s="46" t="str">
        <f>IF(Y715&lt;&gt;"","-" &amp;TEXT(comp[[#This Row],[Hf]],"0.#") &amp;TEXT(Y$1,0),"")</f>
        <v/>
      </c>
      <c r="BB715" s="46" t="str">
        <f>IF(Z715&lt;&gt;"","-" &amp;TEXT(comp[[#This Row],[Ge]],"0.#") &amp;TEXT(Z$1,0),"")</f>
        <v/>
      </c>
      <c r="BC715" s="46" t="str">
        <f>IF(AA715&lt;&gt;"","-" &amp;TEXT(comp[[#This Row],[Mn]],"0.#") &amp;TEXT(AA$1,0),"")</f>
        <v/>
      </c>
      <c r="BD715" s="46" t="str">
        <f>IF(AB715&lt;&gt;"","-" &amp;TEXT(comp[[#This Row],[Sc]],"0.#") &amp;TEXT(AB$1,0),"")</f>
        <v/>
      </c>
      <c r="BE715" s="46" t="str">
        <f>IF(AC715&lt;&gt;"","-" &amp;TEXT(comp[[#This Row],[Ru]],"0.#") &amp;TEXT(AC$1,0),"")</f>
        <v/>
      </c>
      <c r="BF715" s="46" t="str">
        <f>IF(AD715&lt;&gt;"","-" &amp;TEXT(comp[[#This Row],[Ce]],"0.#") &amp;TEXT(AD$1,0),"")</f>
        <v/>
      </c>
      <c r="BG715" s="46" t="str">
        <f>IF(AE715&lt;&gt;"","-" &amp;TEXT([1]comp!$AE715,"0.#") &amp;TEXT(AE$1,0),"")</f>
        <v/>
      </c>
      <c r="BH715" s="46" t="str">
        <f>[1]comp!$D715 &amp; [1]comp!$E715</f>
        <v>15NiXue, F. et al. Effects of Ni on microstructural evolution and γ’ dissolution of novel Co-Al-W base alloys. Jinshu Xuebao/Acta Metall. Sin. 50, 845–853 (2014).</v>
      </c>
      <c r="BI715" s="22" t="str">
        <f t="shared" si="58"/>
        <v>Co-15.Ni-9.Al-10.W</v>
      </c>
      <c r="BJ715" s="22"/>
      <c r="BK715" t="str">
        <f t="shared" si="59"/>
        <v>-9.Al-10.W-15.Ni</v>
      </c>
      <c r="BL715"/>
      <c r="BM715"/>
      <c r="BN715"/>
      <c r="BO715"/>
    </row>
    <row r="716" spans="1:67" s="44" customFormat="1" x14ac:dyDescent="0.3">
      <c r="A716" t="str">
        <f t="shared" si="56"/>
        <v>Co-25.Ni-9.Al-10.W</v>
      </c>
      <c r="B716" s="38" t="s">
        <v>1484</v>
      </c>
      <c r="C716" s="38" t="s">
        <v>2760</v>
      </c>
      <c r="D716" s="19" t="s">
        <v>2643</v>
      </c>
      <c r="E716" s="13" t="s">
        <v>2641</v>
      </c>
      <c r="F716">
        <v>761</v>
      </c>
      <c r="G716" s="54">
        <f t="shared" si="57"/>
        <v>56</v>
      </c>
      <c r="H716" s="24">
        <v>25</v>
      </c>
      <c r="I716" s="24">
        <v>9</v>
      </c>
      <c r="J716" s="24"/>
      <c r="K716" s="24">
        <v>10</v>
      </c>
      <c r="L716" s="24"/>
      <c r="M716" s="24"/>
      <c r="N716" s="24"/>
      <c r="O716" s="24"/>
      <c r="P716" s="24"/>
      <c r="Q716" s="23"/>
      <c r="R716" s="23"/>
      <c r="S716" s="23"/>
      <c r="T716" s="24"/>
      <c r="U716" s="24"/>
      <c r="V716" s="24"/>
      <c r="W716" s="24"/>
      <c r="X716" s="24"/>
      <c r="Y716" s="24"/>
      <c r="Z716" s="24"/>
      <c r="AA716" s="24"/>
      <c r="AB716" s="24"/>
      <c r="AC716" s="24"/>
      <c r="AD716" s="24"/>
      <c r="AE716" s="24"/>
      <c r="AF716"/>
      <c r="AG716"/>
      <c r="AH716"/>
      <c r="AI716" s="46" t="s">
        <v>1</v>
      </c>
      <c r="AJ716" s="46" t="str">
        <f>IF(I716&lt;&gt;"","-" &amp;TEXT([1]comp!$I716,"0.#") &amp;TEXT(I$1,0),"")</f>
        <v>-9.Al</v>
      </c>
      <c r="AK716" s="46" t="str">
        <f>IF(K716&lt;&gt;"","-" &amp;TEXT(comp[[#This Row],[W]],"0.#") &amp;TEXT(K$1,0),"")</f>
        <v>-10.W</v>
      </c>
      <c r="AL716" s="46" t="str">
        <f>IF(H716&lt;&gt;"","-" &amp;TEXT(comp[[#This Row],[Ni]],"0.#") &amp;TEXT(H$1,0),"")</f>
        <v>-25.Ni</v>
      </c>
      <c r="AM716" s="46" t="str">
        <f>IF(J716&lt;&gt;"","-" &amp;TEXT(comp[[#This Row],[Cr]],"0.#") &amp;TEXT(J$1,0),"")</f>
        <v/>
      </c>
      <c r="AN716" s="46" t="str">
        <f>IF(M716&lt;&gt;"","-" &amp;TEXT(comp[[#This Row],[Ta]],"0.#") &amp;TEXT(M$1,0),"")</f>
        <v/>
      </c>
      <c r="AO716" s="46" t="str">
        <f>IF(N716&lt;&gt;"","-" &amp;TEXT(comp[[#This Row],[Nb]],"0.#") &amp;TEXT(N$1,0),"")</f>
        <v/>
      </c>
      <c r="AP716" s="46" t="str">
        <f>IF(O716&lt;&gt;"","-" &amp;TEXT(comp[[#This Row],[V]],"0.#") &amp;TEXT(O$1,0),"")</f>
        <v/>
      </c>
      <c r="AQ716" s="46" t="str">
        <f>IF(L716&lt;&gt;"","-" &amp;TEXT(comp[[#This Row],[Ti]],"0.#") &amp;TEXT(L$1,0),"")</f>
        <v/>
      </c>
      <c r="AR716" s="46" t="str">
        <f>IF(P716&lt;&gt;"","-" &amp;TEXT(comp[[#This Row],[Mo]],"0.#") &amp;TEXT(P$1,0),"")</f>
        <v/>
      </c>
      <c r="AS716" s="46" t="str">
        <f>IF(Q716&lt;&gt;"","-" &amp;TEXT(comp[[#This Row],[C]],"0.##") &amp;TEXT(Q$1,0),"")</f>
        <v/>
      </c>
      <c r="AT716" s="46" t="str">
        <f>IF(R716&lt;&gt;"","-" &amp;TEXT(comp[[#This Row],[Zr]],"0.##") &amp;TEXT(R$1,0),"")</f>
        <v/>
      </c>
      <c r="AU716" s="46" t="str">
        <f>IF(S716&lt;&gt;"","-" &amp;TEXT(comp[[#This Row],[B]],"0.##") &amp;TEXT(S$1,0),"")</f>
        <v/>
      </c>
      <c r="AV716" s="46" t="str">
        <f>IF(T716&lt;&gt;"","-" &amp;TEXT(comp[[#This Row],[Ir]],"0.#") &amp;TEXT(T$1,0),"")</f>
        <v/>
      </c>
      <c r="AW716" s="46" t="str">
        <f>IF(U716&lt;&gt;"","-" &amp;TEXT(comp[[#This Row],[Re]],"0.#") &amp;TEXT(U$1,0),"")</f>
        <v/>
      </c>
      <c r="AX716" s="46" t="str">
        <f>IF(V716&lt;&gt;"","-" &amp;TEXT(comp[[#This Row],[Si]],"0.#") &amp;TEXT(V$1,0),"")</f>
        <v/>
      </c>
      <c r="AY716" s="46" t="str">
        <f>IF(W716&lt;&gt;"","-" &amp;TEXT(comp[[#This Row],[Fe]],"0.#") &amp;TEXT(W$1,0),"")</f>
        <v/>
      </c>
      <c r="AZ716" s="46" t="str">
        <f>IF(X716&lt;&gt;"","-" &amp;TEXT(comp[[#This Row],[Y]],"0.#") &amp;TEXT(X$1,0),"")</f>
        <v/>
      </c>
      <c r="BA716" s="46" t="str">
        <f>IF(Y716&lt;&gt;"","-" &amp;TEXT(comp[[#This Row],[Hf]],"0.#") &amp;TEXT(Y$1,0),"")</f>
        <v/>
      </c>
      <c r="BB716" s="46" t="str">
        <f>IF(Z716&lt;&gt;"","-" &amp;TEXT(comp[[#This Row],[Ge]],"0.#") &amp;TEXT(Z$1,0),"")</f>
        <v/>
      </c>
      <c r="BC716" s="46" t="str">
        <f>IF(AA716&lt;&gt;"","-" &amp;TEXT(comp[[#This Row],[Mn]],"0.#") &amp;TEXT(AA$1,0),"")</f>
        <v/>
      </c>
      <c r="BD716" s="46" t="str">
        <f>IF(AB716&lt;&gt;"","-" &amp;TEXT(comp[[#This Row],[Sc]],"0.#") &amp;TEXT(AB$1,0),"")</f>
        <v/>
      </c>
      <c r="BE716" s="46" t="str">
        <f>IF(AC716&lt;&gt;"","-" &amp;TEXT(comp[[#This Row],[Ru]],"0.#") &amp;TEXT(AC$1,0),"")</f>
        <v/>
      </c>
      <c r="BF716" s="46" t="str">
        <f>IF(AD716&lt;&gt;"","-" &amp;TEXT(comp[[#This Row],[Ce]],"0.#") &amp;TEXT(AD$1,0),"")</f>
        <v/>
      </c>
      <c r="BG716" s="46" t="str">
        <f>IF(AE716&lt;&gt;"","-" &amp;TEXT([1]comp!$AE716,"0.#") &amp;TEXT(AE$1,0),"")</f>
        <v/>
      </c>
      <c r="BH716" s="46" t="str">
        <f>[1]comp!$D716 &amp; [1]comp!$E716</f>
        <v>25NiXue, F. et al. Effects of Ni on microstructural evolution and γ’ dissolution of novel Co-Al-W base alloys. Jinshu Xuebao/Acta Metall. Sin. 50, 845–853 (2014).</v>
      </c>
      <c r="BI716" s="22" t="str">
        <f t="shared" si="58"/>
        <v>Co-25.Ni-9.Al-10.W</v>
      </c>
      <c r="BJ716" s="22"/>
      <c r="BK716" t="str">
        <f t="shared" si="59"/>
        <v>-9.Al-10.W-25.Ni</v>
      </c>
      <c r="BL716"/>
      <c r="BM716"/>
      <c r="BN716"/>
      <c r="BO716"/>
    </row>
    <row r="717" spans="1:67" s="44" customFormat="1" x14ac:dyDescent="0.3">
      <c r="A717" t="str">
        <f t="shared" si="56"/>
        <v>Co-35.Ni-9.Al-10.W</v>
      </c>
      <c r="B717" s="38" t="s">
        <v>1484</v>
      </c>
      <c r="C717" s="38" t="s">
        <v>2761</v>
      </c>
      <c r="D717" s="19" t="s">
        <v>2644</v>
      </c>
      <c r="E717" s="13" t="s">
        <v>2641</v>
      </c>
      <c r="F717">
        <v>762</v>
      </c>
      <c r="G717" s="54">
        <f t="shared" si="57"/>
        <v>46</v>
      </c>
      <c r="H717" s="24">
        <v>35</v>
      </c>
      <c r="I717" s="24">
        <v>9</v>
      </c>
      <c r="J717" s="24"/>
      <c r="K717" s="24">
        <v>10</v>
      </c>
      <c r="L717" s="24"/>
      <c r="M717" s="24"/>
      <c r="N717" s="24"/>
      <c r="O717" s="24"/>
      <c r="P717" s="24"/>
      <c r="Q717" s="23"/>
      <c r="R717" s="23"/>
      <c r="S717" s="23"/>
      <c r="T717" s="24"/>
      <c r="U717" s="24"/>
      <c r="V717" s="24"/>
      <c r="W717" s="24"/>
      <c r="X717" s="24"/>
      <c r="Y717" s="24"/>
      <c r="Z717" s="24"/>
      <c r="AA717" s="24"/>
      <c r="AB717" s="24"/>
      <c r="AC717" s="24"/>
      <c r="AD717" s="24"/>
      <c r="AE717" s="24"/>
      <c r="AF717"/>
      <c r="AG717"/>
      <c r="AH717"/>
      <c r="AI717" s="46" t="s">
        <v>1</v>
      </c>
      <c r="AJ717" s="46" t="str">
        <f>IF(I717&lt;&gt;"","-" &amp;TEXT([1]comp!$I717,"0.#") &amp;TEXT(I$1,0),"")</f>
        <v>-9.Al</v>
      </c>
      <c r="AK717" s="46" t="str">
        <f>IF(K717&lt;&gt;"","-" &amp;TEXT(comp[[#This Row],[W]],"0.#") &amp;TEXT(K$1,0),"")</f>
        <v>-10.W</v>
      </c>
      <c r="AL717" s="46" t="str">
        <f>IF(H717&lt;&gt;"","-" &amp;TEXT(comp[[#This Row],[Ni]],"0.#") &amp;TEXT(H$1,0),"")</f>
        <v>-35.Ni</v>
      </c>
      <c r="AM717" s="46" t="str">
        <f>IF(J717&lt;&gt;"","-" &amp;TEXT(comp[[#This Row],[Cr]],"0.#") &amp;TEXT(J$1,0),"")</f>
        <v/>
      </c>
      <c r="AN717" s="46" t="str">
        <f>IF(M717&lt;&gt;"","-" &amp;TEXT(comp[[#This Row],[Ta]],"0.#") &amp;TEXT(M$1,0),"")</f>
        <v/>
      </c>
      <c r="AO717" s="46" t="str">
        <f>IF(N717&lt;&gt;"","-" &amp;TEXT(comp[[#This Row],[Nb]],"0.#") &amp;TEXT(N$1,0),"")</f>
        <v/>
      </c>
      <c r="AP717" s="46" t="str">
        <f>IF(O717&lt;&gt;"","-" &amp;TEXT(comp[[#This Row],[V]],"0.#") &amp;TEXT(O$1,0),"")</f>
        <v/>
      </c>
      <c r="AQ717" s="46" t="str">
        <f>IF(L717&lt;&gt;"","-" &amp;TEXT(comp[[#This Row],[Ti]],"0.#") &amp;TEXT(L$1,0),"")</f>
        <v/>
      </c>
      <c r="AR717" s="46" t="str">
        <f>IF(P717&lt;&gt;"","-" &amp;TEXT(comp[[#This Row],[Mo]],"0.#") &amp;TEXT(P$1,0),"")</f>
        <v/>
      </c>
      <c r="AS717" s="46" t="str">
        <f>IF(Q717&lt;&gt;"","-" &amp;TEXT(comp[[#This Row],[C]],"0.##") &amp;TEXT(Q$1,0),"")</f>
        <v/>
      </c>
      <c r="AT717" s="46" t="str">
        <f>IF(R717&lt;&gt;"","-" &amp;TEXT(comp[[#This Row],[Zr]],"0.##") &amp;TEXT(R$1,0),"")</f>
        <v/>
      </c>
      <c r="AU717" s="46" t="str">
        <f>IF(S717&lt;&gt;"","-" &amp;TEXT(comp[[#This Row],[B]],"0.##") &amp;TEXT(S$1,0),"")</f>
        <v/>
      </c>
      <c r="AV717" s="46" t="str">
        <f>IF(T717&lt;&gt;"","-" &amp;TEXT(comp[[#This Row],[Ir]],"0.#") &amp;TEXT(T$1,0),"")</f>
        <v/>
      </c>
      <c r="AW717" s="46" t="str">
        <f>IF(U717&lt;&gt;"","-" &amp;TEXT(comp[[#This Row],[Re]],"0.#") &amp;TEXT(U$1,0),"")</f>
        <v/>
      </c>
      <c r="AX717" s="46" t="str">
        <f>IF(V717&lt;&gt;"","-" &amp;TEXT(comp[[#This Row],[Si]],"0.#") &amp;TEXT(V$1,0),"")</f>
        <v/>
      </c>
      <c r="AY717" s="46" t="str">
        <f>IF(W717&lt;&gt;"","-" &amp;TEXT(comp[[#This Row],[Fe]],"0.#") &amp;TEXT(W$1,0),"")</f>
        <v/>
      </c>
      <c r="AZ717" s="46" t="str">
        <f>IF(X717&lt;&gt;"","-" &amp;TEXT(comp[[#This Row],[Y]],"0.#") &amp;TEXT(X$1,0),"")</f>
        <v/>
      </c>
      <c r="BA717" s="46" t="str">
        <f>IF(Y717&lt;&gt;"","-" &amp;TEXT(comp[[#This Row],[Hf]],"0.#") &amp;TEXT(Y$1,0),"")</f>
        <v/>
      </c>
      <c r="BB717" s="46" t="str">
        <f>IF(Z717&lt;&gt;"","-" &amp;TEXT(comp[[#This Row],[Ge]],"0.#") &amp;TEXT(Z$1,0),"")</f>
        <v/>
      </c>
      <c r="BC717" s="46" t="str">
        <f>IF(AA717&lt;&gt;"","-" &amp;TEXT(comp[[#This Row],[Mn]],"0.#") &amp;TEXT(AA$1,0),"")</f>
        <v/>
      </c>
      <c r="BD717" s="46" t="str">
        <f>IF(AB717&lt;&gt;"","-" &amp;TEXT(comp[[#This Row],[Sc]],"0.#") &amp;TEXT(AB$1,0),"")</f>
        <v/>
      </c>
      <c r="BE717" s="46" t="str">
        <f>IF(AC717&lt;&gt;"","-" &amp;TEXT(comp[[#This Row],[Ru]],"0.#") &amp;TEXT(AC$1,0),"")</f>
        <v/>
      </c>
      <c r="BF717" s="46" t="str">
        <f>IF(AD717&lt;&gt;"","-" &amp;TEXT(comp[[#This Row],[Ce]],"0.#") &amp;TEXT(AD$1,0),"")</f>
        <v/>
      </c>
      <c r="BG717" s="46" t="str">
        <f>IF(AE717&lt;&gt;"","-" &amp;TEXT([1]comp!$AE717,"0.#") &amp;TEXT(AE$1,0),"")</f>
        <v/>
      </c>
      <c r="BH717" s="46" t="str">
        <f>[1]comp!$D717 &amp; [1]comp!$E717</f>
        <v>35NiXue, F. et al. Effects of Ni on microstructural evolution and γ’ dissolution of novel Co-Al-W base alloys. Jinshu Xuebao/Acta Metall. Sin. 50, 845–853 (2014).</v>
      </c>
      <c r="BI717" s="22" t="str">
        <f t="shared" si="58"/>
        <v>Co-35.Ni-9.Al-10.W</v>
      </c>
      <c r="BJ717" s="22"/>
      <c r="BK717" t="str">
        <f t="shared" si="59"/>
        <v>-9.Al-10.W-35.Ni</v>
      </c>
      <c r="BL717"/>
      <c r="BM717"/>
      <c r="BN717"/>
      <c r="BO717"/>
    </row>
    <row r="718" spans="1:67" s="44" customFormat="1" x14ac:dyDescent="0.3">
      <c r="A718" t="str">
        <f t="shared" si="56"/>
        <v>Co-45.Ni-9.Al-10.W</v>
      </c>
      <c r="B718" s="38" t="s">
        <v>1484</v>
      </c>
      <c r="C718" s="38" t="s">
        <v>3271</v>
      </c>
      <c r="D718" s="19" t="s">
        <v>2645</v>
      </c>
      <c r="E718" s="13" t="s">
        <v>2641</v>
      </c>
      <c r="F718">
        <v>763</v>
      </c>
      <c r="G718" s="54">
        <f t="shared" si="57"/>
        <v>36</v>
      </c>
      <c r="H718" s="24">
        <v>45</v>
      </c>
      <c r="I718" s="24">
        <v>9</v>
      </c>
      <c r="J718" s="24"/>
      <c r="K718" s="24">
        <v>10</v>
      </c>
      <c r="L718" s="24"/>
      <c r="M718" s="24"/>
      <c r="N718" s="24"/>
      <c r="O718" s="24"/>
      <c r="P718" s="24"/>
      <c r="Q718" s="23"/>
      <c r="R718" s="23"/>
      <c r="S718" s="23"/>
      <c r="T718" s="24"/>
      <c r="U718" s="24"/>
      <c r="V718" s="24"/>
      <c r="W718" s="24"/>
      <c r="X718" s="24"/>
      <c r="Y718" s="24"/>
      <c r="Z718" s="24"/>
      <c r="AA718" s="24"/>
      <c r="AB718" s="24"/>
      <c r="AC718" s="24"/>
      <c r="AD718" s="24"/>
      <c r="AE718" s="24"/>
      <c r="AF718"/>
      <c r="AG718"/>
      <c r="AH718"/>
      <c r="AI718" s="46" t="s">
        <v>1</v>
      </c>
      <c r="AJ718" s="46" t="str">
        <f>IF(I718&lt;&gt;"","-" &amp;TEXT([1]comp!$I718,"0.#") &amp;TEXT(I$1,0),"")</f>
        <v>-9.Al</v>
      </c>
      <c r="AK718" s="46" t="str">
        <f>IF(K718&lt;&gt;"","-" &amp;TEXT(comp[[#This Row],[W]],"0.#") &amp;TEXT(K$1,0),"")</f>
        <v>-10.W</v>
      </c>
      <c r="AL718" s="46" t="str">
        <f>IF(H718&lt;&gt;"","-" &amp;TEXT(comp[[#This Row],[Ni]],"0.#") &amp;TEXT(H$1,0),"")</f>
        <v>-45.Ni</v>
      </c>
      <c r="AM718" s="46" t="str">
        <f>IF(J718&lt;&gt;"","-" &amp;TEXT(comp[[#This Row],[Cr]],"0.#") &amp;TEXT(J$1,0),"")</f>
        <v/>
      </c>
      <c r="AN718" s="46" t="str">
        <f>IF(M718&lt;&gt;"","-" &amp;TEXT(comp[[#This Row],[Ta]],"0.#") &amp;TEXT(M$1,0),"")</f>
        <v/>
      </c>
      <c r="AO718" s="46" t="str">
        <f>IF(N718&lt;&gt;"","-" &amp;TEXT(comp[[#This Row],[Nb]],"0.#") &amp;TEXT(N$1,0),"")</f>
        <v/>
      </c>
      <c r="AP718" s="46" t="str">
        <f>IF(O718&lt;&gt;"","-" &amp;TEXT(comp[[#This Row],[V]],"0.#") &amp;TEXT(O$1,0),"")</f>
        <v/>
      </c>
      <c r="AQ718" s="46" t="str">
        <f>IF(L718&lt;&gt;"","-" &amp;TEXT(comp[[#This Row],[Ti]],"0.#") &amp;TEXT(L$1,0),"")</f>
        <v/>
      </c>
      <c r="AR718" s="46" t="str">
        <f>IF(P718&lt;&gt;"","-" &amp;TEXT(comp[[#This Row],[Mo]],"0.#") &amp;TEXT(P$1,0),"")</f>
        <v/>
      </c>
      <c r="AS718" s="46" t="str">
        <f>IF(Q718&lt;&gt;"","-" &amp;TEXT(comp[[#This Row],[C]],"0.##") &amp;TEXT(Q$1,0),"")</f>
        <v/>
      </c>
      <c r="AT718" s="46" t="str">
        <f>IF(R718&lt;&gt;"","-" &amp;TEXT(comp[[#This Row],[Zr]],"0.##") &amp;TEXT(R$1,0),"")</f>
        <v/>
      </c>
      <c r="AU718" s="46" t="str">
        <f>IF(S718&lt;&gt;"","-" &amp;TEXT(comp[[#This Row],[B]],"0.##") &amp;TEXT(S$1,0),"")</f>
        <v/>
      </c>
      <c r="AV718" s="46" t="str">
        <f>IF(T718&lt;&gt;"","-" &amp;TEXT(comp[[#This Row],[Ir]],"0.#") &amp;TEXT(T$1,0),"")</f>
        <v/>
      </c>
      <c r="AW718" s="46" t="str">
        <f>IF(U718&lt;&gt;"","-" &amp;TEXT(comp[[#This Row],[Re]],"0.#") &amp;TEXT(U$1,0),"")</f>
        <v/>
      </c>
      <c r="AX718" s="46" t="str">
        <f>IF(V718&lt;&gt;"","-" &amp;TEXT(comp[[#This Row],[Si]],"0.#") &amp;TEXT(V$1,0),"")</f>
        <v/>
      </c>
      <c r="AY718" s="46" t="str">
        <f>IF(W718&lt;&gt;"","-" &amp;TEXT(comp[[#This Row],[Fe]],"0.#") &amp;TEXT(W$1,0),"")</f>
        <v/>
      </c>
      <c r="AZ718" s="46" t="str">
        <f>IF(X718&lt;&gt;"","-" &amp;TEXT(comp[[#This Row],[Y]],"0.#") &amp;TEXT(X$1,0),"")</f>
        <v/>
      </c>
      <c r="BA718" s="46" t="str">
        <f>IF(Y718&lt;&gt;"","-" &amp;TEXT(comp[[#This Row],[Hf]],"0.#") &amp;TEXT(Y$1,0),"")</f>
        <v/>
      </c>
      <c r="BB718" s="46" t="str">
        <f>IF(Z718&lt;&gt;"","-" &amp;TEXT(comp[[#This Row],[Ge]],"0.#") &amp;TEXT(Z$1,0),"")</f>
        <v/>
      </c>
      <c r="BC718" s="46" t="str">
        <f>IF(AA718&lt;&gt;"","-" &amp;TEXT(comp[[#This Row],[Mn]],"0.#") &amp;TEXT(AA$1,0),"")</f>
        <v/>
      </c>
      <c r="BD718" s="46" t="str">
        <f>IF(AB718&lt;&gt;"","-" &amp;TEXT(comp[[#This Row],[Sc]],"0.#") &amp;TEXT(AB$1,0),"")</f>
        <v/>
      </c>
      <c r="BE718" s="46" t="str">
        <f>IF(AC718&lt;&gt;"","-" &amp;TEXT(comp[[#This Row],[Ru]],"0.#") &amp;TEXT(AC$1,0),"")</f>
        <v/>
      </c>
      <c r="BF718" s="46" t="str">
        <f>IF(AD718&lt;&gt;"","-" &amp;TEXT(comp[[#This Row],[Ce]],"0.#") &amp;TEXT(AD$1,0),"")</f>
        <v/>
      </c>
      <c r="BG718" s="46" t="str">
        <f>IF(AE718&lt;&gt;"","-" &amp;TEXT([1]comp!$AE718,"0.#") &amp;TEXT(AE$1,0),"")</f>
        <v/>
      </c>
      <c r="BH718" s="46" t="str">
        <f>[1]comp!$D718 &amp; [1]comp!$E718</f>
        <v>45NiXue, F. et al. Effects of Ni on microstructural evolution and γ’ dissolution of novel Co-Al-W base alloys. Jinshu Xuebao/Acta Metall. Sin. 50, 845–853 (2014).</v>
      </c>
      <c r="BI718" s="22" t="str">
        <f t="shared" si="58"/>
        <v>Co-45.Ni-9.Al-10.W</v>
      </c>
      <c r="BJ718" s="22"/>
      <c r="BK718" t="str">
        <f t="shared" si="59"/>
        <v>-9.Al-10.W-45.Ni</v>
      </c>
      <c r="BL718"/>
      <c r="BM718"/>
      <c r="BN718"/>
      <c r="BO718"/>
    </row>
    <row r="719" spans="1:67" s="44" customFormat="1" x14ac:dyDescent="0.3">
      <c r="A719" t="str">
        <f t="shared" si="56"/>
        <v>Co-37.6Ni-8.9Al-15.8Cr-2.8W-1.8Ti-0.5Ta-0.14C-0.03Zr-0.05B</v>
      </c>
      <c r="B719" s="30" t="s">
        <v>1483</v>
      </c>
      <c r="C719" s="30" t="s">
        <v>3272</v>
      </c>
      <c r="D719" t="s">
        <v>2648</v>
      </c>
      <c r="E719" s="12" t="s">
        <v>2647</v>
      </c>
      <c r="F719">
        <v>764</v>
      </c>
      <c r="G719" s="54">
        <f t="shared" si="57"/>
        <v>32.38000000000001</v>
      </c>
      <c r="H719" s="24">
        <v>37.6</v>
      </c>
      <c r="I719" s="24">
        <v>8.9</v>
      </c>
      <c r="J719" s="24">
        <v>15.8</v>
      </c>
      <c r="K719" s="24">
        <v>2.8</v>
      </c>
      <c r="L719" s="24">
        <v>1.8</v>
      </c>
      <c r="M719" s="24">
        <v>0.5</v>
      </c>
      <c r="N719" s="24"/>
      <c r="O719" s="24"/>
      <c r="P719" s="24"/>
      <c r="Q719" s="23">
        <v>0.14000000000000001</v>
      </c>
      <c r="R719" s="23">
        <v>0.03</v>
      </c>
      <c r="S719" s="23">
        <v>0.05</v>
      </c>
      <c r="T719" s="24"/>
      <c r="U719" s="24"/>
      <c r="V719" s="24"/>
      <c r="W719" s="24"/>
      <c r="X719" s="24"/>
      <c r="Y719" s="24"/>
      <c r="Z719" s="24"/>
      <c r="AA719" s="24"/>
      <c r="AB719" s="24"/>
      <c r="AC719" s="24"/>
      <c r="AD719" s="24"/>
      <c r="AE719" s="24"/>
      <c r="AF719"/>
      <c r="AG719"/>
      <c r="AH719"/>
      <c r="AI719" s="46" t="s">
        <v>1</v>
      </c>
      <c r="AJ719" s="46" t="str">
        <f>IF(I719&lt;&gt;"","-" &amp;TEXT([1]comp!$I719,"0.#") &amp;TEXT(I$1,0),"")</f>
        <v>-8.9Al</v>
      </c>
      <c r="AK719" s="46" t="str">
        <f>IF(K719&lt;&gt;"","-" &amp;TEXT(comp[[#This Row],[W]],"0.#") &amp;TEXT(K$1,0),"")</f>
        <v>-2.8W</v>
      </c>
      <c r="AL719" s="46" t="str">
        <f>IF(H719&lt;&gt;"","-" &amp;TEXT(comp[[#This Row],[Ni]],"0.#") &amp;TEXT(H$1,0),"")</f>
        <v>-37.6Ni</v>
      </c>
      <c r="AM719" s="46" t="str">
        <f>IF(J719&lt;&gt;"","-" &amp;TEXT(comp[[#This Row],[Cr]],"0.#") &amp;TEXT(J$1,0),"")</f>
        <v>-15.8Cr</v>
      </c>
      <c r="AN719" s="46" t="str">
        <f>IF(M719&lt;&gt;"","-" &amp;TEXT(comp[[#This Row],[Ta]],"0.#") &amp;TEXT(M$1,0),"")</f>
        <v>-0.5Ta</v>
      </c>
      <c r="AO719" s="46" t="str">
        <f>IF(N719&lt;&gt;"","-" &amp;TEXT(comp[[#This Row],[Nb]],"0.#") &amp;TEXT(N$1,0),"")</f>
        <v/>
      </c>
      <c r="AP719" s="46" t="str">
        <f>IF(O719&lt;&gt;"","-" &amp;TEXT(comp[[#This Row],[V]],"0.#") &amp;TEXT(O$1,0),"")</f>
        <v/>
      </c>
      <c r="AQ719" s="46" t="str">
        <f>IF(L719&lt;&gt;"","-" &amp;TEXT(comp[[#This Row],[Ti]],"0.#") &amp;TEXT(L$1,0),"")</f>
        <v>-1.8Ti</v>
      </c>
      <c r="AR719" s="46" t="str">
        <f>IF(P719&lt;&gt;"","-" &amp;TEXT(comp[[#This Row],[Mo]],"0.#") &amp;TEXT(P$1,0),"")</f>
        <v/>
      </c>
      <c r="AS719" s="46" t="str">
        <f>IF(Q719&lt;&gt;"","-" &amp;TEXT(comp[[#This Row],[C]],"0.##") &amp;TEXT(Q$1,0),"")</f>
        <v>-0.14C</v>
      </c>
      <c r="AT719" s="46" t="str">
        <f>IF(R719&lt;&gt;"","-" &amp;TEXT(comp[[#This Row],[Zr]],"0.##") &amp;TEXT(R$1,0),"")</f>
        <v>-0.03Zr</v>
      </c>
      <c r="AU719" s="46" t="str">
        <f>IF(S719&lt;&gt;"","-" &amp;TEXT(comp[[#This Row],[B]],"0.##") &amp;TEXT(S$1,0),"")</f>
        <v>-0.05B</v>
      </c>
      <c r="AV719" s="46" t="str">
        <f>IF(T719&lt;&gt;"","-" &amp;TEXT(comp[[#This Row],[Ir]],"0.#") &amp;TEXT(T$1,0),"")</f>
        <v/>
      </c>
      <c r="AW719" s="46" t="str">
        <f>IF(U719&lt;&gt;"","-" &amp;TEXT(comp[[#This Row],[Re]],"0.#") &amp;TEXT(U$1,0),"")</f>
        <v/>
      </c>
      <c r="AX719" s="46" t="str">
        <f>IF(V719&lt;&gt;"","-" &amp;TEXT(comp[[#This Row],[Si]],"0.#") &amp;TEXT(V$1,0),"")</f>
        <v/>
      </c>
      <c r="AY719" s="46" t="str">
        <f>IF(W719&lt;&gt;"","-" &amp;TEXT(comp[[#This Row],[Fe]],"0.#") &amp;TEXT(W$1,0),"")</f>
        <v/>
      </c>
      <c r="AZ719" s="46" t="str">
        <f>IF(X719&lt;&gt;"","-" &amp;TEXT(comp[[#This Row],[Y]],"0.#") &amp;TEXT(X$1,0),"")</f>
        <v/>
      </c>
      <c r="BA719" s="46" t="str">
        <f>IF(Y719&lt;&gt;"","-" &amp;TEXT(comp[[#This Row],[Hf]],"0.#") &amp;TEXT(Y$1,0),"")</f>
        <v/>
      </c>
      <c r="BB719" s="46" t="str">
        <f>IF(Z719&lt;&gt;"","-" &amp;TEXT(comp[[#This Row],[Ge]],"0.#") &amp;TEXT(Z$1,0),"")</f>
        <v/>
      </c>
      <c r="BC719" s="46" t="str">
        <f>IF(AA719&lt;&gt;"","-" &amp;TEXT(comp[[#This Row],[Mn]],"0.#") &amp;TEXT(AA$1,0),"")</f>
        <v/>
      </c>
      <c r="BD719" s="46" t="str">
        <f>IF(AB719&lt;&gt;"","-" &amp;TEXT(comp[[#This Row],[Sc]],"0.#") &amp;TEXT(AB$1,0),"")</f>
        <v/>
      </c>
      <c r="BE719" s="46" t="str">
        <f>IF(AC719&lt;&gt;"","-" &amp;TEXT(comp[[#This Row],[Ru]],"0.#") &amp;TEXT(AC$1,0),"")</f>
        <v/>
      </c>
      <c r="BF719" s="46" t="str">
        <f>IF(AD719&lt;&gt;"","-" &amp;TEXT(comp[[#This Row],[Ce]],"0.#") &amp;TEXT(AD$1,0),"")</f>
        <v/>
      </c>
      <c r="BG719" s="46" t="str">
        <f>IF(AE719&lt;&gt;"","-" &amp;TEXT([1]comp!$AE719,"0.#") &amp;TEXT(AE$1,0),"")</f>
        <v/>
      </c>
      <c r="BH719" s="46" t="str">
        <f>[1]comp!$D719 &amp; [1]comp!$E719</f>
        <v>CoEXPForsik, S. A. J. et al. Recent Developments in the Design of Next Generation γ′-Strengthened Cobalt–Nickel Superalloys. in 847–856 (2020). doi:10.1007/978-3-030-51834-9_83.</v>
      </c>
      <c r="BI719" s="22" t="str">
        <f t="shared" si="58"/>
        <v>Co-37.6Ni-8.9Al-15.8Cr-2.8W-1.8Ti-0.5Ta-0.14C-0.03Zr-0.05B</v>
      </c>
      <c r="BJ719" s="22"/>
      <c r="BK719" t="str">
        <f t="shared" si="59"/>
        <v>-8.9Al-15.8Cr-2.8W-0.5Ta-37.6Ni-1.8Ti-0.14C-0.03Zr-0.05B</v>
      </c>
      <c r="BL719"/>
      <c r="BM719"/>
      <c r="BN719"/>
      <c r="BO719"/>
    </row>
    <row r="720" spans="1:67" s="44" customFormat="1" x14ac:dyDescent="0.3">
      <c r="A720" t="str">
        <f t="shared" si="56"/>
        <v>Co-9.Al-9.W-2.Ta</v>
      </c>
      <c r="B720" s="38" t="s">
        <v>1484</v>
      </c>
      <c r="C720" s="38" t="s">
        <v>2738</v>
      </c>
      <c r="D720" t="s">
        <v>1023</v>
      </c>
      <c r="E720" s="13" t="s">
        <v>2650</v>
      </c>
      <c r="F720">
        <v>765</v>
      </c>
      <c r="G720" s="54">
        <f t="shared" si="57"/>
        <v>80</v>
      </c>
      <c r="H720" s="24"/>
      <c r="I720" s="24">
        <v>9</v>
      </c>
      <c r="J720" s="24"/>
      <c r="K720" s="24">
        <v>9</v>
      </c>
      <c r="L720" s="24"/>
      <c r="M720" s="24">
        <v>2</v>
      </c>
      <c r="N720" s="24"/>
      <c r="O720" s="24"/>
      <c r="P720" s="24"/>
      <c r="Q720" s="23"/>
      <c r="R720" s="23"/>
      <c r="S720" s="23"/>
      <c r="T720" s="24"/>
      <c r="U720" s="24"/>
      <c r="V720" s="24"/>
      <c r="W720" s="24"/>
      <c r="X720" s="24"/>
      <c r="Y720" s="24"/>
      <c r="Z720" s="24"/>
      <c r="AA720" s="24"/>
      <c r="AB720" s="24"/>
      <c r="AC720" s="24"/>
      <c r="AD720" s="24"/>
      <c r="AE720" s="24"/>
      <c r="AF720"/>
      <c r="AG720"/>
      <c r="AH720"/>
      <c r="AI720" s="46" t="s">
        <v>1</v>
      </c>
      <c r="AJ720" s="46" t="str">
        <f>IF(I720&lt;&gt;"","-" &amp;TEXT([1]comp!$I720,"0.#") &amp;TEXT(I$1,0),"")</f>
        <v>-9.Al</v>
      </c>
      <c r="AK720" s="46" t="str">
        <f>IF(K720&lt;&gt;"","-" &amp;TEXT(comp[[#This Row],[W]],"0.#") &amp;TEXT(K$1,0),"")</f>
        <v>-9.W</v>
      </c>
      <c r="AL720" s="46" t="str">
        <f>IF(H720&lt;&gt;"","-" &amp;TEXT(comp[[#This Row],[Ni]],"0.#") &amp;TEXT(H$1,0),"")</f>
        <v/>
      </c>
      <c r="AM720" s="46" t="str">
        <f>IF(J720&lt;&gt;"","-" &amp;TEXT(comp[[#This Row],[Cr]],"0.#") &amp;TEXT(J$1,0),"")</f>
        <v/>
      </c>
      <c r="AN720" s="46" t="str">
        <f>IF(M720&lt;&gt;"","-" &amp;TEXT(comp[[#This Row],[Ta]],"0.#") &amp;TEXT(M$1,0),"")</f>
        <v>-2.Ta</v>
      </c>
      <c r="AO720" s="46" t="str">
        <f>IF(N720&lt;&gt;"","-" &amp;TEXT(comp[[#This Row],[Nb]],"0.#") &amp;TEXT(N$1,0),"")</f>
        <v/>
      </c>
      <c r="AP720" s="46" t="str">
        <f>IF(O720&lt;&gt;"","-" &amp;TEXT(comp[[#This Row],[V]],"0.#") &amp;TEXT(O$1,0),"")</f>
        <v/>
      </c>
      <c r="AQ720" s="46" t="str">
        <f>IF(L720&lt;&gt;"","-" &amp;TEXT(comp[[#This Row],[Ti]],"0.#") &amp;TEXT(L$1,0),"")</f>
        <v/>
      </c>
      <c r="AR720" s="46" t="str">
        <f>IF(P720&lt;&gt;"","-" &amp;TEXT(comp[[#This Row],[Mo]],"0.#") &amp;TEXT(P$1,0),"")</f>
        <v/>
      </c>
      <c r="AS720" s="46" t="str">
        <f>IF(Q720&lt;&gt;"","-" &amp;TEXT(comp[[#This Row],[C]],"0.##") &amp;TEXT(Q$1,0),"")</f>
        <v/>
      </c>
      <c r="AT720" s="46" t="str">
        <f>IF(R720&lt;&gt;"","-" &amp;TEXT(comp[[#This Row],[Zr]],"0.##") &amp;TEXT(R$1,0),"")</f>
        <v/>
      </c>
      <c r="AU720" s="46" t="str">
        <f>IF(S720&lt;&gt;"","-" &amp;TEXT(comp[[#This Row],[B]],"0.##") &amp;TEXT(S$1,0),"")</f>
        <v/>
      </c>
      <c r="AV720" s="46" t="str">
        <f>IF(T720&lt;&gt;"","-" &amp;TEXT(comp[[#This Row],[Ir]],"0.#") &amp;TEXT(T$1,0),"")</f>
        <v/>
      </c>
      <c r="AW720" s="46" t="str">
        <f>IF(U720&lt;&gt;"","-" &amp;TEXT(comp[[#This Row],[Re]],"0.#") &amp;TEXT(U$1,0),"")</f>
        <v/>
      </c>
      <c r="AX720" s="46" t="str">
        <f>IF(V720&lt;&gt;"","-" &amp;TEXT(comp[[#This Row],[Si]],"0.#") &amp;TEXT(V$1,0),"")</f>
        <v/>
      </c>
      <c r="AY720" s="46" t="str">
        <f>IF(W720&lt;&gt;"","-" &amp;TEXT(comp[[#This Row],[Fe]],"0.#") &amp;TEXT(W$1,0),"")</f>
        <v/>
      </c>
      <c r="AZ720" s="46" t="str">
        <f>IF(X720&lt;&gt;"","-" &amp;TEXT(comp[[#This Row],[Y]],"0.#") &amp;TEXT(X$1,0),"")</f>
        <v/>
      </c>
      <c r="BA720" s="46" t="str">
        <f>IF(Y720&lt;&gt;"","-" &amp;TEXT(comp[[#This Row],[Hf]],"0.#") &amp;TEXT(Y$1,0),"")</f>
        <v/>
      </c>
      <c r="BB720" s="46" t="str">
        <f>IF(Z720&lt;&gt;"","-" &amp;TEXT(comp[[#This Row],[Ge]],"0.#") &amp;TEXT(Z$1,0),"")</f>
        <v/>
      </c>
      <c r="BC720" s="46" t="str">
        <f>IF(AA720&lt;&gt;"","-" &amp;TEXT(comp[[#This Row],[Mn]],"0.#") &amp;TEXT(AA$1,0),"")</f>
        <v/>
      </c>
      <c r="BD720" s="46" t="str">
        <f>IF(AB720&lt;&gt;"","-" &amp;TEXT(comp[[#This Row],[Sc]],"0.#") &amp;TEXT(AB$1,0),"")</f>
        <v/>
      </c>
      <c r="BE720" s="46" t="str">
        <f>IF(AC720&lt;&gt;"","-" &amp;TEXT(comp[[#This Row],[Ru]],"0.#") &amp;TEXT(AC$1,0),"")</f>
        <v/>
      </c>
      <c r="BF720" s="46" t="str">
        <f>IF(AD720&lt;&gt;"","-" &amp;TEXT(comp[[#This Row],[Ce]],"0.#") &amp;TEXT(AD$1,0),"")</f>
        <v/>
      </c>
      <c r="BG720" s="46" t="str">
        <f>IF(AE720&lt;&gt;"","-" &amp;TEXT([1]comp!$AE720,"0.#") &amp;TEXT(AE$1,0),"")</f>
        <v/>
      </c>
      <c r="BH720" s="46" t="str">
        <f>[1]comp!$D720 &amp; [1]comp!$E720</f>
        <v>Co-9Al-9W-2TaWertz, K. et al. Supersolvus Hot Workability and Dynamic Recrystallization in Wrought Co–Al–W-Base Alloys. in 857–869 (2020). doi:10.1007/978-3-030-51834-9_84.</v>
      </c>
      <c r="BI720" s="22" t="str">
        <f t="shared" si="58"/>
        <v>Co-9.Al-9.W-2.Ta</v>
      </c>
      <c r="BJ720" s="22"/>
      <c r="BK720" t="str">
        <f t="shared" si="59"/>
        <v>-9.Al-9.W-2.Ta</v>
      </c>
      <c r="BL720"/>
      <c r="BM720"/>
      <c r="BN720"/>
      <c r="BO720"/>
    </row>
    <row r="721" spans="1:67" s="44" customFormat="1" x14ac:dyDescent="0.3">
      <c r="A721" t="str">
        <f t="shared" si="56"/>
        <v>Co-25.Ni-10.Al-4.W-2.Ti-2.Ta</v>
      </c>
      <c r="B721" s="30" t="s">
        <v>1483</v>
      </c>
      <c r="C721" s="30" t="s">
        <v>3273</v>
      </c>
      <c r="D721" t="s">
        <v>526</v>
      </c>
      <c r="E721" s="13" t="s">
        <v>2650</v>
      </c>
      <c r="F721">
        <v>766</v>
      </c>
      <c r="G721" s="54">
        <f t="shared" si="57"/>
        <v>57</v>
      </c>
      <c r="H721" s="24">
        <v>25</v>
      </c>
      <c r="I721" s="24">
        <v>10</v>
      </c>
      <c r="J721" s="24"/>
      <c r="K721" s="24">
        <v>4</v>
      </c>
      <c r="L721" s="24">
        <v>2</v>
      </c>
      <c r="M721" s="24">
        <v>2</v>
      </c>
      <c r="N721" s="24"/>
      <c r="O721" s="24"/>
      <c r="P721" s="24"/>
      <c r="Q721" s="23"/>
      <c r="R721" s="23"/>
      <c r="S721" s="23"/>
      <c r="T721" s="24"/>
      <c r="U721" s="24"/>
      <c r="V721" s="24"/>
      <c r="W721" s="24"/>
      <c r="X721" s="24"/>
      <c r="Y721" s="24"/>
      <c r="Z721" s="24"/>
      <c r="AA721" s="24"/>
      <c r="AB721" s="24"/>
      <c r="AC721" s="24"/>
      <c r="AD721" s="24"/>
      <c r="AE721" s="24"/>
      <c r="AF721"/>
      <c r="AG721"/>
      <c r="AH721"/>
      <c r="AI721" s="46" t="s">
        <v>1</v>
      </c>
      <c r="AJ721" s="46" t="str">
        <f>IF(I721&lt;&gt;"","-" &amp;TEXT([1]comp!$I721,"0.#") &amp;TEXT(I$1,0),"")</f>
        <v>-10.Al</v>
      </c>
      <c r="AK721" s="46" t="str">
        <f>IF(K721&lt;&gt;"","-" &amp;TEXT(comp[[#This Row],[W]],"0.#") &amp;TEXT(K$1,0),"")</f>
        <v>-4.W</v>
      </c>
      <c r="AL721" s="46" t="str">
        <f>IF(H721&lt;&gt;"","-" &amp;TEXT(comp[[#This Row],[Ni]],"0.#") &amp;TEXT(H$1,0),"")</f>
        <v>-25.Ni</v>
      </c>
      <c r="AM721" s="46" t="str">
        <f>IF(J721&lt;&gt;"","-" &amp;TEXT(comp[[#This Row],[Cr]],"0.#") &amp;TEXT(J$1,0),"")</f>
        <v/>
      </c>
      <c r="AN721" s="46" t="str">
        <f>IF(M721&lt;&gt;"","-" &amp;TEXT(comp[[#This Row],[Ta]],"0.#") &amp;TEXT(M$1,0),"")</f>
        <v>-2.Ta</v>
      </c>
      <c r="AO721" s="46" t="str">
        <f>IF(N721&lt;&gt;"","-" &amp;TEXT(comp[[#This Row],[Nb]],"0.#") &amp;TEXT(N$1,0),"")</f>
        <v/>
      </c>
      <c r="AP721" s="46" t="str">
        <f>IF(O721&lt;&gt;"","-" &amp;TEXT(comp[[#This Row],[V]],"0.#") &amp;TEXT(O$1,0),"")</f>
        <v/>
      </c>
      <c r="AQ721" s="46" t="str">
        <f>IF(L721&lt;&gt;"","-" &amp;TEXT(comp[[#This Row],[Ti]],"0.#") &amp;TEXT(L$1,0),"")</f>
        <v>-2.Ti</v>
      </c>
      <c r="AR721" s="46" t="str">
        <f>IF(P721&lt;&gt;"","-" &amp;TEXT(comp[[#This Row],[Mo]],"0.#") &amp;TEXT(P$1,0),"")</f>
        <v/>
      </c>
      <c r="AS721" s="46" t="str">
        <f>IF(Q721&lt;&gt;"","-" &amp;TEXT(comp[[#This Row],[C]],"0.##") &amp;TEXT(Q$1,0),"")</f>
        <v/>
      </c>
      <c r="AT721" s="46" t="str">
        <f>IF(R721&lt;&gt;"","-" &amp;TEXT(comp[[#This Row],[Zr]],"0.##") &amp;TEXT(R$1,0),"")</f>
        <v/>
      </c>
      <c r="AU721" s="46" t="str">
        <f>IF(S721&lt;&gt;"","-" &amp;TEXT(comp[[#This Row],[B]],"0.##") &amp;TEXT(S$1,0),"")</f>
        <v/>
      </c>
      <c r="AV721" s="46" t="str">
        <f>IF(T721&lt;&gt;"","-" &amp;TEXT(comp[[#This Row],[Ir]],"0.#") &amp;TEXT(T$1,0),"")</f>
        <v/>
      </c>
      <c r="AW721" s="46" t="str">
        <f>IF(U721&lt;&gt;"","-" &amp;TEXT(comp[[#This Row],[Re]],"0.#") &amp;TEXT(U$1,0),"")</f>
        <v/>
      </c>
      <c r="AX721" s="46" t="str">
        <f>IF(V721&lt;&gt;"","-" &amp;TEXT(comp[[#This Row],[Si]],"0.#") &amp;TEXT(V$1,0),"")</f>
        <v/>
      </c>
      <c r="AY721" s="46" t="str">
        <f>IF(W721&lt;&gt;"","-" &amp;TEXT(comp[[#This Row],[Fe]],"0.#") &amp;TEXT(W$1,0),"")</f>
        <v/>
      </c>
      <c r="AZ721" s="46" t="str">
        <f>IF(X721&lt;&gt;"","-" &amp;TEXT(comp[[#This Row],[Y]],"0.#") &amp;TEXT(X$1,0),"")</f>
        <v/>
      </c>
      <c r="BA721" s="46" t="str">
        <f>IF(Y721&lt;&gt;"","-" &amp;TEXT(comp[[#This Row],[Hf]],"0.#") &amp;TEXT(Y$1,0),"")</f>
        <v/>
      </c>
      <c r="BB721" s="46" t="str">
        <f>IF(Z721&lt;&gt;"","-" &amp;TEXT(comp[[#This Row],[Ge]],"0.#") &amp;TEXT(Z$1,0),"")</f>
        <v/>
      </c>
      <c r="BC721" s="46" t="str">
        <f>IF(AA721&lt;&gt;"","-" &amp;TEXT(comp[[#This Row],[Mn]],"0.#") &amp;TEXT(AA$1,0),"")</f>
        <v/>
      </c>
      <c r="BD721" s="46" t="str">
        <f>IF(AB721&lt;&gt;"","-" &amp;TEXT(comp[[#This Row],[Sc]],"0.#") &amp;TEXT(AB$1,0),"")</f>
        <v/>
      </c>
      <c r="BE721" s="46" t="str">
        <f>IF(AC721&lt;&gt;"","-" &amp;TEXT(comp[[#This Row],[Ru]],"0.#") &amp;TEXT(AC$1,0),"")</f>
        <v/>
      </c>
      <c r="BF721" s="46" t="str">
        <f>IF(AD721&lt;&gt;"","-" &amp;TEXT(comp[[#This Row],[Ce]],"0.#") &amp;TEXT(AD$1,0),"")</f>
        <v/>
      </c>
      <c r="BG721" s="46" t="str">
        <f>IF(AE721&lt;&gt;"","-" &amp;TEXT([1]comp!$AE721,"0.#") &amp;TEXT(AE$1,0),"")</f>
        <v/>
      </c>
      <c r="BH721" s="46" t="str">
        <f>[1]comp!$D721 &amp; [1]comp!$E721</f>
        <v>Co-10Al-4W-25Ni-2Ta-2TiWertz, K. et al. Supersolvus Hot Workability and Dynamic Recrystallization in Wrought Co–Al–W-Base Alloys. in 857–869 (2020). doi:10.1007/978-3-030-51834-9_84.</v>
      </c>
      <c r="BI721" s="22" t="str">
        <f t="shared" si="58"/>
        <v>Co-25.Ni-10.Al-4.W-2.Ti-2.Ta</v>
      </c>
      <c r="BJ721" s="22"/>
      <c r="BK721" t="str">
        <f t="shared" si="59"/>
        <v>-10.Al-4.W-2.Ta-25.Ni-2.Ti</v>
      </c>
      <c r="BL721"/>
      <c r="BM721"/>
      <c r="BN721"/>
      <c r="BO721"/>
    </row>
    <row r="722" spans="1:67" s="44" customFormat="1" x14ac:dyDescent="0.3">
      <c r="A722" t="str">
        <f t="shared" si="56"/>
        <v>Co-30.Ni-6.Al-12.Cr-3.W-5.Ti-1.Ta</v>
      </c>
      <c r="B722" s="30" t="s">
        <v>1483</v>
      </c>
      <c r="C722" s="30" t="s">
        <v>3274</v>
      </c>
      <c r="D722" t="s">
        <v>2652</v>
      </c>
      <c r="E722" s="13" t="s">
        <v>2651</v>
      </c>
      <c r="F722">
        <v>767</v>
      </c>
      <c r="G722" s="54">
        <f t="shared" si="57"/>
        <v>43</v>
      </c>
      <c r="H722" s="24">
        <v>30</v>
      </c>
      <c r="I722" s="24">
        <v>6</v>
      </c>
      <c r="J722" s="24">
        <v>12</v>
      </c>
      <c r="K722" s="24">
        <v>3</v>
      </c>
      <c r="L722" s="24">
        <v>5</v>
      </c>
      <c r="M722" s="24">
        <v>1</v>
      </c>
      <c r="N722" s="24"/>
      <c r="O722" s="24"/>
      <c r="P722" s="24"/>
      <c r="Q722" s="23"/>
      <c r="R722" s="23"/>
      <c r="S722" s="23"/>
      <c r="T722" s="24"/>
      <c r="U722" s="24"/>
      <c r="V722" s="24"/>
      <c r="W722" s="24"/>
      <c r="X722" s="24"/>
      <c r="Y722" s="24"/>
      <c r="Z722" s="24"/>
      <c r="AA722" s="24"/>
      <c r="AB722" s="24"/>
      <c r="AC722" s="24"/>
      <c r="AD722" s="24"/>
      <c r="AE722" s="24"/>
      <c r="AF722"/>
      <c r="AG722"/>
      <c r="AH722"/>
      <c r="AI722" s="46" t="s">
        <v>1</v>
      </c>
      <c r="AJ722" s="46" t="str">
        <f>IF(I722&lt;&gt;"","-" &amp;TEXT([1]comp!$I722,"0.#") &amp;TEXT(I$1,0),"")</f>
        <v>-6.Al</v>
      </c>
      <c r="AK722" s="46" t="str">
        <f>IF(K722&lt;&gt;"","-" &amp;TEXT(comp[[#This Row],[W]],"0.#") &amp;TEXT(K$1,0),"")</f>
        <v>-3.W</v>
      </c>
      <c r="AL722" s="46" t="str">
        <f>IF(H722&lt;&gt;"","-" &amp;TEXT(comp[[#This Row],[Ni]],"0.#") &amp;TEXT(H$1,0),"")</f>
        <v>-30.Ni</v>
      </c>
      <c r="AM722" s="46" t="str">
        <f>IF(J722&lt;&gt;"","-" &amp;TEXT(comp[[#This Row],[Cr]],"0.#") &amp;TEXT(J$1,0),"")</f>
        <v>-12.Cr</v>
      </c>
      <c r="AN722" s="46" t="str">
        <f>IF(M722&lt;&gt;"","-" &amp;TEXT(comp[[#This Row],[Ta]],"0.#") &amp;TEXT(M$1,0),"")</f>
        <v>-1.Ta</v>
      </c>
      <c r="AO722" s="46" t="str">
        <f>IF(N722&lt;&gt;"","-" &amp;TEXT(comp[[#This Row],[Nb]],"0.#") &amp;TEXT(N$1,0),"")</f>
        <v/>
      </c>
      <c r="AP722" s="46" t="str">
        <f>IF(O722&lt;&gt;"","-" &amp;TEXT(comp[[#This Row],[V]],"0.#") &amp;TEXT(O$1,0),"")</f>
        <v/>
      </c>
      <c r="AQ722" s="46" t="str">
        <f>IF(L722&lt;&gt;"","-" &amp;TEXT(comp[[#This Row],[Ti]],"0.#") &amp;TEXT(L$1,0),"")</f>
        <v>-5.Ti</v>
      </c>
      <c r="AR722" s="46" t="str">
        <f>IF(P722&lt;&gt;"","-" &amp;TEXT(comp[[#This Row],[Mo]],"0.#") &amp;TEXT(P$1,0),"")</f>
        <v/>
      </c>
      <c r="AS722" s="46" t="str">
        <f>IF(Q722&lt;&gt;"","-" &amp;TEXT(comp[[#This Row],[C]],"0.##") &amp;TEXT(Q$1,0),"")</f>
        <v/>
      </c>
      <c r="AT722" s="46" t="str">
        <f>IF(R722&lt;&gt;"","-" &amp;TEXT(comp[[#This Row],[Zr]],"0.##") &amp;TEXT(R$1,0),"")</f>
        <v/>
      </c>
      <c r="AU722" s="46" t="str">
        <f>IF(S722&lt;&gt;"","-" &amp;TEXT(comp[[#This Row],[B]],"0.##") &amp;TEXT(S$1,0),"")</f>
        <v/>
      </c>
      <c r="AV722" s="46" t="str">
        <f>IF(T722&lt;&gt;"","-" &amp;TEXT(comp[[#This Row],[Ir]],"0.#") &amp;TEXT(T$1,0),"")</f>
        <v/>
      </c>
      <c r="AW722" s="46" t="str">
        <f>IF(U722&lt;&gt;"","-" &amp;TEXT(comp[[#This Row],[Re]],"0.#") &amp;TEXT(U$1,0),"")</f>
        <v/>
      </c>
      <c r="AX722" s="46" t="str">
        <f>IF(V722&lt;&gt;"","-" &amp;TEXT(comp[[#This Row],[Si]],"0.#") &amp;TEXT(V$1,0),"")</f>
        <v/>
      </c>
      <c r="AY722" s="46" t="str">
        <f>IF(W722&lt;&gt;"","-" &amp;TEXT(comp[[#This Row],[Fe]],"0.#") &amp;TEXT(W$1,0),"")</f>
        <v/>
      </c>
      <c r="AZ722" s="46" t="str">
        <f>IF(X722&lt;&gt;"","-" &amp;TEXT(comp[[#This Row],[Y]],"0.#") &amp;TEXT(X$1,0),"")</f>
        <v/>
      </c>
      <c r="BA722" s="46" t="str">
        <f>IF(Y722&lt;&gt;"","-" &amp;TEXT(comp[[#This Row],[Hf]],"0.#") &amp;TEXT(Y$1,0),"")</f>
        <v/>
      </c>
      <c r="BB722" s="46" t="str">
        <f>IF(Z722&lt;&gt;"","-" &amp;TEXT(comp[[#This Row],[Ge]],"0.#") &amp;TEXT(Z$1,0),"")</f>
        <v/>
      </c>
      <c r="BC722" s="46" t="str">
        <f>IF(AA722&lt;&gt;"","-" &amp;TEXT(comp[[#This Row],[Mn]],"0.#") &amp;TEXT(AA$1,0),"")</f>
        <v/>
      </c>
      <c r="BD722" s="46" t="str">
        <f>IF(AB722&lt;&gt;"","-" &amp;TEXT(comp[[#This Row],[Sc]],"0.#") &amp;TEXT(AB$1,0),"")</f>
        <v/>
      </c>
      <c r="BE722" s="46" t="str">
        <f>IF(AC722&lt;&gt;"","-" &amp;TEXT(comp[[#This Row],[Ru]],"0.#") &amp;TEXT(AC$1,0),"")</f>
        <v/>
      </c>
      <c r="BF722" s="46" t="str">
        <f>IF(AD722&lt;&gt;"","-" &amp;TEXT(comp[[#This Row],[Ce]],"0.#") &amp;TEXT(AD$1,0),"")</f>
        <v/>
      </c>
      <c r="BG722" s="46" t="str">
        <f>IF(AE722&lt;&gt;"","-" &amp;TEXT([1]comp!$AE722,"0.#") &amp;TEXT(AE$1,0),"")</f>
        <v/>
      </c>
      <c r="BH722" s="46" t="str">
        <f>[1]comp!$D722 &amp; [1]comp!$E722</f>
        <v>6Al12Cr5TiZhuang, X., Li, L. &amp; Feng, Q. Effects of Al, Cr, and Ti on the Oxidation Behaviors of Multi-component γ/γʹ CoNi-Based Superalloys. in 870–879 (2020). doi:10.1007/978-3-030-51834-9_85.</v>
      </c>
      <c r="BI722" s="22" t="str">
        <f t="shared" si="58"/>
        <v>Co-30.Ni-6.Al-12.Cr-3.W-5.Ti-1.Ta</v>
      </c>
      <c r="BJ722" s="22"/>
      <c r="BK722" t="str">
        <f t="shared" si="59"/>
        <v>-6.Al-12.Cr-3.W-1.Ta-30.Ni-5.Ti</v>
      </c>
      <c r="BL722"/>
      <c r="BM722"/>
      <c r="BN722"/>
      <c r="BO722"/>
    </row>
    <row r="723" spans="1:67" s="44" customFormat="1" x14ac:dyDescent="0.3">
      <c r="A723" t="str">
        <f t="shared" si="56"/>
        <v>Co-30.Ni-6.Al-14.Cr-3.W-5.Ti-1.Ta</v>
      </c>
      <c r="B723" s="30" t="s">
        <v>1483</v>
      </c>
      <c r="C723" s="30" t="s">
        <v>3275</v>
      </c>
      <c r="D723" t="s">
        <v>2653</v>
      </c>
      <c r="E723" s="13" t="s">
        <v>2651</v>
      </c>
      <c r="F723">
        <v>768</v>
      </c>
      <c r="G723" s="54">
        <f t="shared" si="57"/>
        <v>41</v>
      </c>
      <c r="H723" s="24">
        <v>30</v>
      </c>
      <c r="I723" s="24">
        <v>6</v>
      </c>
      <c r="J723" s="24">
        <v>14</v>
      </c>
      <c r="K723" s="24">
        <v>3</v>
      </c>
      <c r="L723" s="24">
        <v>5</v>
      </c>
      <c r="M723" s="24">
        <v>1</v>
      </c>
      <c r="N723" s="24"/>
      <c r="O723" s="24"/>
      <c r="P723" s="24"/>
      <c r="Q723" s="23"/>
      <c r="R723" s="23"/>
      <c r="S723" s="23"/>
      <c r="T723" s="24"/>
      <c r="U723" s="24"/>
      <c r="V723" s="24"/>
      <c r="W723" s="24"/>
      <c r="X723" s="24"/>
      <c r="Y723" s="24"/>
      <c r="Z723" s="24"/>
      <c r="AA723" s="24"/>
      <c r="AB723" s="24"/>
      <c r="AC723" s="24"/>
      <c r="AD723" s="24"/>
      <c r="AE723" s="24"/>
      <c r="AF723"/>
      <c r="AG723"/>
      <c r="AH723"/>
      <c r="AI723" s="46" t="s">
        <v>1</v>
      </c>
      <c r="AJ723" s="46" t="str">
        <f>IF(I723&lt;&gt;"","-" &amp;TEXT([1]comp!$I723,"0.#") &amp;TEXT(I$1,0),"")</f>
        <v>-6.Al</v>
      </c>
      <c r="AK723" s="46" t="str">
        <f>IF(K723&lt;&gt;"","-" &amp;TEXT(comp[[#This Row],[W]],"0.#") &amp;TEXT(K$1,0),"")</f>
        <v>-3.W</v>
      </c>
      <c r="AL723" s="46" t="str">
        <f>IF(H723&lt;&gt;"","-" &amp;TEXT(comp[[#This Row],[Ni]],"0.#") &amp;TEXT(H$1,0),"")</f>
        <v>-30.Ni</v>
      </c>
      <c r="AM723" s="46" t="str">
        <f>IF(J723&lt;&gt;"","-" &amp;TEXT(comp[[#This Row],[Cr]],"0.#") &amp;TEXT(J$1,0),"")</f>
        <v>-14.Cr</v>
      </c>
      <c r="AN723" s="46" t="str">
        <f>IF(M723&lt;&gt;"","-" &amp;TEXT(comp[[#This Row],[Ta]],"0.#") &amp;TEXT(M$1,0),"")</f>
        <v>-1.Ta</v>
      </c>
      <c r="AO723" s="46" t="str">
        <f>IF(N723&lt;&gt;"","-" &amp;TEXT(comp[[#This Row],[Nb]],"0.#") &amp;TEXT(N$1,0),"")</f>
        <v/>
      </c>
      <c r="AP723" s="46" t="str">
        <f>IF(O723&lt;&gt;"","-" &amp;TEXT(comp[[#This Row],[V]],"0.#") &amp;TEXT(O$1,0),"")</f>
        <v/>
      </c>
      <c r="AQ723" s="46" t="str">
        <f>IF(L723&lt;&gt;"","-" &amp;TEXT(comp[[#This Row],[Ti]],"0.#") &amp;TEXT(L$1,0),"")</f>
        <v>-5.Ti</v>
      </c>
      <c r="AR723" s="46" t="str">
        <f>IF(P723&lt;&gt;"","-" &amp;TEXT(comp[[#This Row],[Mo]],"0.#") &amp;TEXT(P$1,0),"")</f>
        <v/>
      </c>
      <c r="AS723" s="46" t="str">
        <f>IF(Q723&lt;&gt;"","-" &amp;TEXT(comp[[#This Row],[C]],"0.##") &amp;TEXT(Q$1,0),"")</f>
        <v/>
      </c>
      <c r="AT723" s="46" t="str">
        <f>IF(R723&lt;&gt;"","-" &amp;TEXT(comp[[#This Row],[Zr]],"0.##") &amp;TEXT(R$1,0),"")</f>
        <v/>
      </c>
      <c r="AU723" s="46" t="str">
        <f>IF(S723&lt;&gt;"","-" &amp;TEXT(comp[[#This Row],[B]],"0.##") &amp;TEXT(S$1,0),"")</f>
        <v/>
      </c>
      <c r="AV723" s="46" t="str">
        <f>IF(T723&lt;&gt;"","-" &amp;TEXT(comp[[#This Row],[Ir]],"0.#") &amp;TEXT(T$1,0),"")</f>
        <v/>
      </c>
      <c r="AW723" s="46" t="str">
        <f>IF(U723&lt;&gt;"","-" &amp;TEXT(comp[[#This Row],[Re]],"0.#") &amp;TEXT(U$1,0),"")</f>
        <v/>
      </c>
      <c r="AX723" s="46" t="str">
        <f>IF(V723&lt;&gt;"","-" &amp;TEXT(comp[[#This Row],[Si]],"0.#") &amp;TEXT(V$1,0),"")</f>
        <v/>
      </c>
      <c r="AY723" s="46" t="str">
        <f>IF(W723&lt;&gt;"","-" &amp;TEXT(comp[[#This Row],[Fe]],"0.#") &amp;TEXT(W$1,0),"")</f>
        <v/>
      </c>
      <c r="AZ723" s="46" t="str">
        <f>IF(X723&lt;&gt;"","-" &amp;TEXT(comp[[#This Row],[Y]],"0.#") &amp;TEXT(X$1,0),"")</f>
        <v/>
      </c>
      <c r="BA723" s="46" t="str">
        <f>IF(Y723&lt;&gt;"","-" &amp;TEXT(comp[[#This Row],[Hf]],"0.#") &amp;TEXT(Y$1,0),"")</f>
        <v/>
      </c>
      <c r="BB723" s="46" t="str">
        <f>IF(Z723&lt;&gt;"","-" &amp;TEXT(comp[[#This Row],[Ge]],"0.#") &amp;TEXT(Z$1,0),"")</f>
        <v/>
      </c>
      <c r="BC723" s="46" t="str">
        <f>IF(AA723&lt;&gt;"","-" &amp;TEXT(comp[[#This Row],[Mn]],"0.#") &amp;TEXT(AA$1,0),"")</f>
        <v/>
      </c>
      <c r="BD723" s="46" t="str">
        <f>IF(AB723&lt;&gt;"","-" &amp;TEXT(comp[[#This Row],[Sc]],"0.#") &amp;TEXT(AB$1,0),"")</f>
        <v/>
      </c>
      <c r="BE723" s="46" t="str">
        <f>IF(AC723&lt;&gt;"","-" &amp;TEXT(comp[[#This Row],[Ru]],"0.#") &amp;TEXT(AC$1,0),"")</f>
        <v/>
      </c>
      <c r="BF723" s="46" t="str">
        <f>IF(AD723&lt;&gt;"","-" &amp;TEXT(comp[[#This Row],[Ce]],"0.#") &amp;TEXT(AD$1,0),"")</f>
        <v/>
      </c>
      <c r="BG723" s="46" t="str">
        <f>IF(AE723&lt;&gt;"","-" &amp;TEXT([1]comp!$AE723,"0.#") &amp;TEXT(AE$1,0),"")</f>
        <v/>
      </c>
      <c r="BH723" s="46" t="str">
        <f>[1]comp!$D723 &amp; [1]comp!$E723</f>
        <v>6Al14Cr5TiZhuang, X., Li, L. &amp; Feng, Q. Effects of Al, Cr, and Ti on the Oxidation Behaviors of Multi-component γ/γʹ CoNi-Based Superalloys. in 870–879 (2020). doi:10.1007/978-3-030-51834-9_85.</v>
      </c>
      <c r="BI723" s="22" t="str">
        <f t="shared" si="58"/>
        <v>Co-30.Ni-6.Al-14.Cr-3.W-5.Ti-1.Ta</v>
      </c>
      <c r="BJ723" s="22"/>
      <c r="BK723" t="str">
        <f t="shared" si="59"/>
        <v>-6.Al-14.Cr-3.W-1.Ta-30.Ni-5.Ti</v>
      </c>
      <c r="BL723"/>
      <c r="BM723"/>
      <c r="BN723"/>
      <c r="BO723"/>
    </row>
    <row r="724" spans="1:67" s="44" customFormat="1" x14ac:dyDescent="0.3">
      <c r="A724" t="str">
        <f t="shared" si="56"/>
        <v>Co-30.Ni-6.Al-12.Cr-3.W-6.Ti-1.Ta</v>
      </c>
      <c r="B724" s="30" t="s">
        <v>1483</v>
      </c>
      <c r="C724" s="30" t="s">
        <v>3276</v>
      </c>
      <c r="D724" t="s">
        <v>2654</v>
      </c>
      <c r="E724" s="13" t="s">
        <v>2651</v>
      </c>
      <c r="F724">
        <v>769</v>
      </c>
      <c r="G724" s="54">
        <f t="shared" si="57"/>
        <v>42</v>
      </c>
      <c r="H724" s="24">
        <v>30</v>
      </c>
      <c r="I724" s="24">
        <v>6</v>
      </c>
      <c r="J724" s="24">
        <v>12</v>
      </c>
      <c r="K724" s="24">
        <v>3</v>
      </c>
      <c r="L724" s="24">
        <v>6</v>
      </c>
      <c r="M724" s="24">
        <v>1</v>
      </c>
      <c r="N724" s="24"/>
      <c r="O724" s="24"/>
      <c r="P724" s="24"/>
      <c r="Q724" s="23"/>
      <c r="R724" s="23"/>
      <c r="S724" s="23"/>
      <c r="T724" s="24"/>
      <c r="U724" s="24"/>
      <c r="V724" s="24"/>
      <c r="W724" s="24"/>
      <c r="X724" s="24"/>
      <c r="Y724" s="24"/>
      <c r="Z724" s="24"/>
      <c r="AA724" s="24"/>
      <c r="AB724" s="24"/>
      <c r="AC724" s="24"/>
      <c r="AD724" s="24"/>
      <c r="AE724" s="24"/>
      <c r="AF724"/>
      <c r="AG724"/>
      <c r="AH724"/>
      <c r="AI724" s="46" t="s">
        <v>1</v>
      </c>
      <c r="AJ724" s="46" t="str">
        <f>IF(I724&lt;&gt;"","-" &amp;TEXT([1]comp!$I724,"0.#") &amp;TEXT(I$1,0),"")</f>
        <v>-6.Al</v>
      </c>
      <c r="AK724" s="46" t="str">
        <f>IF(K724&lt;&gt;"","-" &amp;TEXT(comp[[#This Row],[W]],"0.#") &amp;TEXT(K$1,0),"")</f>
        <v>-3.W</v>
      </c>
      <c r="AL724" s="46" t="str">
        <f>IF(H724&lt;&gt;"","-" &amp;TEXT(comp[[#This Row],[Ni]],"0.#") &amp;TEXT(H$1,0),"")</f>
        <v>-30.Ni</v>
      </c>
      <c r="AM724" s="46" t="str">
        <f>IF(J724&lt;&gt;"","-" &amp;TEXT(comp[[#This Row],[Cr]],"0.#") &amp;TEXT(J$1,0),"")</f>
        <v>-12.Cr</v>
      </c>
      <c r="AN724" s="46" t="str">
        <f>IF(M724&lt;&gt;"","-" &amp;TEXT(comp[[#This Row],[Ta]],"0.#") &amp;TEXT(M$1,0),"")</f>
        <v>-1.Ta</v>
      </c>
      <c r="AO724" s="46" t="str">
        <f>IF(N724&lt;&gt;"","-" &amp;TEXT(comp[[#This Row],[Nb]],"0.#") &amp;TEXT(N$1,0),"")</f>
        <v/>
      </c>
      <c r="AP724" s="46" t="str">
        <f>IF(O724&lt;&gt;"","-" &amp;TEXT(comp[[#This Row],[V]],"0.#") &amp;TEXT(O$1,0),"")</f>
        <v/>
      </c>
      <c r="AQ724" s="46" t="str">
        <f>IF(L724&lt;&gt;"","-" &amp;TEXT(comp[[#This Row],[Ti]],"0.#") &amp;TEXT(L$1,0),"")</f>
        <v>-6.Ti</v>
      </c>
      <c r="AR724" s="46" t="str">
        <f>IF(P724&lt;&gt;"","-" &amp;TEXT(comp[[#This Row],[Mo]],"0.#") &amp;TEXT(P$1,0),"")</f>
        <v/>
      </c>
      <c r="AS724" s="46" t="str">
        <f>IF(Q724&lt;&gt;"","-" &amp;TEXT(comp[[#This Row],[C]],"0.##") &amp;TEXT(Q$1,0),"")</f>
        <v/>
      </c>
      <c r="AT724" s="46" t="str">
        <f>IF(R724&lt;&gt;"","-" &amp;TEXT(comp[[#This Row],[Zr]],"0.##") &amp;TEXT(R$1,0),"")</f>
        <v/>
      </c>
      <c r="AU724" s="46" t="str">
        <f>IF(S724&lt;&gt;"","-" &amp;TEXT(comp[[#This Row],[B]],"0.##") &amp;TEXT(S$1,0),"")</f>
        <v/>
      </c>
      <c r="AV724" s="46" t="str">
        <f>IF(T724&lt;&gt;"","-" &amp;TEXT(comp[[#This Row],[Ir]],"0.#") &amp;TEXT(T$1,0),"")</f>
        <v/>
      </c>
      <c r="AW724" s="46" t="str">
        <f>IF(U724&lt;&gt;"","-" &amp;TEXT(comp[[#This Row],[Re]],"0.#") &amp;TEXT(U$1,0),"")</f>
        <v/>
      </c>
      <c r="AX724" s="46" t="str">
        <f>IF(V724&lt;&gt;"","-" &amp;TEXT(comp[[#This Row],[Si]],"0.#") &amp;TEXT(V$1,0),"")</f>
        <v/>
      </c>
      <c r="AY724" s="46" t="str">
        <f>IF(W724&lt;&gt;"","-" &amp;TEXT(comp[[#This Row],[Fe]],"0.#") &amp;TEXT(W$1,0),"")</f>
        <v/>
      </c>
      <c r="AZ724" s="46" t="str">
        <f>IF(X724&lt;&gt;"","-" &amp;TEXT(comp[[#This Row],[Y]],"0.#") &amp;TEXT(X$1,0),"")</f>
        <v/>
      </c>
      <c r="BA724" s="46" t="str">
        <f>IF(Y724&lt;&gt;"","-" &amp;TEXT(comp[[#This Row],[Hf]],"0.#") &amp;TEXT(Y$1,0),"")</f>
        <v/>
      </c>
      <c r="BB724" s="46" t="str">
        <f>IF(Z724&lt;&gt;"","-" &amp;TEXT(comp[[#This Row],[Ge]],"0.#") &amp;TEXT(Z$1,0),"")</f>
        <v/>
      </c>
      <c r="BC724" s="46" t="str">
        <f>IF(AA724&lt;&gt;"","-" &amp;TEXT(comp[[#This Row],[Mn]],"0.#") &amp;TEXT(AA$1,0),"")</f>
        <v/>
      </c>
      <c r="BD724" s="46" t="str">
        <f>IF(AB724&lt;&gt;"","-" &amp;TEXT(comp[[#This Row],[Sc]],"0.#") &amp;TEXT(AB$1,0),"")</f>
        <v/>
      </c>
      <c r="BE724" s="46" t="str">
        <f>IF(AC724&lt;&gt;"","-" &amp;TEXT(comp[[#This Row],[Ru]],"0.#") &amp;TEXT(AC$1,0),"")</f>
        <v/>
      </c>
      <c r="BF724" s="46" t="str">
        <f>IF(AD724&lt;&gt;"","-" &amp;TEXT(comp[[#This Row],[Ce]],"0.#") &amp;TEXT(AD$1,0),"")</f>
        <v/>
      </c>
      <c r="BG724" s="46" t="str">
        <f>IF(AE724&lt;&gt;"","-" &amp;TEXT([1]comp!$AE724,"0.#") &amp;TEXT(AE$1,0),"")</f>
        <v/>
      </c>
      <c r="BH724" s="46" t="str">
        <f>[1]comp!$D724 &amp; [1]comp!$E724</f>
        <v>6Al12Cr6TiZhuang, X., Li, L. &amp; Feng, Q. Effects of Al, Cr, and Ti on the Oxidation Behaviors of Multi-component γ/γʹ CoNi-Based Superalloys. in 870–879 (2020). doi:10.1007/978-3-030-51834-9_85.</v>
      </c>
      <c r="BI724" s="22" t="str">
        <f t="shared" si="58"/>
        <v>Co-30.Ni-6.Al-12.Cr-3.W-6.Ti-1.Ta</v>
      </c>
      <c r="BJ724" s="22"/>
      <c r="BK724" t="str">
        <f t="shared" si="59"/>
        <v>-6.Al-12.Cr-3.W-1.Ta-30.Ni-6.Ti</v>
      </c>
      <c r="BL724"/>
      <c r="BM724"/>
      <c r="BN724"/>
      <c r="BO724"/>
    </row>
    <row r="725" spans="1:67" s="44" customFormat="1" x14ac:dyDescent="0.3">
      <c r="A725" t="str">
        <f t="shared" si="56"/>
        <v>Co-30.Ni-8.Al-12.Cr-3.W-4.Ti-1.Ta</v>
      </c>
      <c r="B725" s="30" t="s">
        <v>1483</v>
      </c>
      <c r="C725" s="30" t="s">
        <v>3277</v>
      </c>
      <c r="D725" t="s">
        <v>2655</v>
      </c>
      <c r="E725" s="13" t="s">
        <v>2651</v>
      </c>
      <c r="F725">
        <v>770</v>
      </c>
      <c r="G725" s="54">
        <f t="shared" si="57"/>
        <v>42</v>
      </c>
      <c r="H725" s="24">
        <v>30</v>
      </c>
      <c r="I725" s="24">
        <v>8</v>
      </c>
      <c r="J725" s="24">
        <v>12</v>
      </c>
      <c r="K725" s="24">
        <v>3</v>
      </c>
      <c r="L725" s="24">
        <v>4</v>
      </c>
      <c r="M725" s="24">
        <v>1</v>
      </c>
      <c r="N725" s="24"/>
      <c r="O725" s="24"/>
      <c r="P725" s="24"/>
      <c r="Q725" s="23"/>
      <c r="R725" s="23"/>
      <c r="S725" s="23"/>
      <c r="T725" s="24"/>
      <c r="U725" s="24"/>
      <c r="V725" s="24"/>
      <c r="W725" s="24"/>
      <c r="X725" s="24"/>
      <c r="Y725" s="24"/>
      <c r="Z725" s="24"/>
      <c r="AA725" s="24"/>
      <c r="AB725" s="24"/>
      <c r="AC725" s="24"/>
      <c r="AD725" s="24"/>
      <c r="AE725" s="24"/>
      <c r="AF725"/>
      <c r="AG725"/>
      <c r="AH725"/>
      <c r="AI725" s="46" t="s">
        <v>1</v>
      </c>
      <c r="AJ725" s="46" t="str">
        <f>IF(I725&lt;&gt;"","-" &amp;TEXT([1]comp!$I725,"0.#") &amp;TEXT(I$1,0),"")</f>
        <v>-8.Al</v>
      </c>
      <c r="AK725" s="46" t="str">
        <f>IF(K725&lt;&gt;"","-" &amp;TEXT(comp[[#This Row],[W]],"0.#") &amp;TEXT(K$1,0),"")</f>
        <v>-3.W</v>
      </c>
      <c r="AL725" s="46" t="str">
        <f>IF(H725&lt;&gt;"","-" &amp;TEXT(comp[[#This Row],[Ni]],"0.#") &amp;TEXT(H$1,0),"")</f>
        <v>-30.Ni</v>
      </c>
      <c r="AM725" s="46" t="str">
        <f>IF(J725&lt;&gt;"","-" &amp;TEXT(comp[[#This Row],[Cr]],"0.#") &amp;TEXT(J$1,0),"")</f>
        <v>-12.Cr</v>
      </c>
      <c r="AN725" s="46" t="str">
        <f>IF(M725&lt;&gt;"","-" &amp;TEXT(comp[[#This Row],[Ta]],"0.#") &amp;TEXT(M$1,0),"")</f>
        <v>-1.Ta</v>
      </c>
      <c r="AO725" s="46" t="str">
        <f>IF(N725&lt;&gt;"","-" &amp;TEXT(comp[[#This Row],[Nb]],"0.#") &amp;TEXT(N$1,0),"")</f>
        <v/>
      </c>
      <c r="AP725" s="46" t="str">
        <f>IF(O725&lt;&gt;"","-" &amp;TEXT(comp[[#This Row],[V]],"0.#") &amp;TEXT(O$1,0),"")</f>
        <v/>
      </c>
      <c r="AQ725" s="46" t="str">
        <f>IF(L725&lt;&gt;"","-" &amp;TEXT(comp[[#This Row],[Ti]],"0.#") &amp;TEXT(L$1,0),"")</f>
        <v>-4.Ti</v>
      </c>
      <c r="AR725" s="46" t="str">
        <f>IF(P725&lt;&gt;"","-" &amp;TEXT(comp[[#This Row],[Mo]],"0.#") &amp;TEXT(P$1,0),"")</f>
        <v/>
      </c>
      <c r="AS725" s="46" t="str">
        <f>IF(Q725&lt;&gt;"","-" &amp;TEXT(comp[[#This Row],[C]],"0.##") &amp;TEXT(Q$1,0),"")</f>
        <v/>
      </c>
      <c r="AT725" s="46" t="str">
        <f>IF(R725&lt;&gt;"","-" &amp;TEXT(comp[[#This Row],[Zr]],"0.##") &amp;TEXT(R$1,0),"")</f>
        <v/>
      </c>
      <c r="AU725" s="46" t="str">
        <f>IF(S725&lt;&gt;"","-" &amp;TEXT(comp[[#This Row],[B]],"0.##") &amp;TEXT(S$1,0),"")</f>
        <v/>
      </c>
      <c r="AV725" s="46" t="str">
        <f>IF(T725&lt;&gt;"","-" &amp;TEXT(comp[[#This Row],[Ir]],"0.#") &amp;TEXT(T$1,0),"")</f>
        <v/>
      </c>
      <c r="AW725" s="46" t="str">
        <f>IF(U725&lt;&gt;"","-" &amp;TEXT(comp[[#This Row],[Re]],"0.#") &amp;TEXT(U$1,0),"")</f>
        <v/>
      </c>
      <c r="AX725" s="46" t="str">
        <f>IF(V725&lt;&gt;"","-" &amp;TEXT(comp[[#This Row],[Si]],"0.#") &amp;TEXT(V$1,0),"")</f>
        <v/>
      </c>
      <c r="AY725" s="46" t="str">
        <f>IF(W725&lt;&gt;"","-" &amp;TEXT(comp[[#This Row],[Fe]],"0.#") &amp;TEXT(W$1,0),"")</f>
        <v/>
      </c>
      <c r="AZ725" s="46" t="str">
        <f>IF(X725&lt;&gt;"","-" &amp;TEXT(comp[[#This Row],[Y]],"0.#") &amp;TEXT(X$1,0),"")</f>
        <v/>
      </c>
      <c r="BA725" s="46" t="str">
        <f>IF(Y725&lt;&gt;"","-" &amp;TEXT(comp[[#This Row],[Hf]],"0.#") &amp;TEXT(Y$1,0),"")</f>
        <v/>
      </c>
      <c r="BB725" s="46" t="str">
        <f>IF(Z725&lt;&gt;"","-" &amp;TEXT(comp[[#This Row],[Ge]],"0.#") &amp;TEXT(Z$1,0),"")</f>
        <v/>
      </c>
      <c r="BC725" s="46" t="str">
        <f>IF(AA725&lt;&gt;"","-" &amp;TEXT(comp[[#This Row],[Mn]],"0.#") &amp;TEXT(AA$1,0),"")</f>
        <v/>
      </c>
      <c r="BD725" s="46" t="str">
        <f>IF(AB725&lt;&gt;"","-" &amp;TEXT(comp[[#This Row],[Sc]],"0.#") &amp;TEXT(AB$1,0),"")</f>
        <v/>
      </c>
      <c r="BE725" s="46" t="str">
        <f>IF(AC725&lt;&gt;"","-" &amp;TEXT(comp[[#This Row],[Ru]],"0.#") &amp;TEXT(AC$1,0),"")</f>
        <v/>
      </c>
      <c r="BF725" s="46" t="str">
        <f>IF(AD725&lt;&gt;"","-" &amp;TEXT(comp[[#This Row],[Ce]],"0.#") &amp;TEXT(AD$1,0),"")</f>
        <v/>
      </c>
      <c r="BG725" s="46" t="str">
        <f>IF(AE725&lt;&gt;"","-" &amp;TEXT([1]comp!$AE725,"0.#") &amp;TEXT(AE$1,0),"")</f>
        <v/>
      </c>
      <c r="BH725" s="46" t="str">
        <f>[1]comp!$D725 &amp; [1]comp!$E725</f>
        <v>8Al12Cr4TiZhuang, X., Li, L. &amp; Feng, Q. Effects of Al, Cr, and Ti on the Oxidation Behaviors of Multi-component γ/γʹ CoNi-Based Superalloys. in 870–879 (2020). doi:10.1007/978-3-030-51834-9_85.</v>
      </c>
      <c r="BI725" s="22" t="str">
        <f t="shared" si="58"/>
        <v>Co-30.Ni-8.Al-12.Cr-3.W-4.Ti-1.Ta</v>
      </c>
      <c r="BJ725" s="22"/>
      <c r="BK725" t="str">
        <f t="shared" si="59"/>
        <v>-8.Al-12.Cr-3.W-1.Ta-30.Ni-4.Ti</v>
      </c>
      <c r="BL725"/>
      <c r="BM725"/>
      <c r="BN725"/>
      <c r="BO725"/>
    </row>
    <row r="726" spans="1:67" s="44" customFormat="1" x14ac:dyDescent="0.3">
      <c r="A726" t="str">
        <f t="shared" si="56"/>
        <v>Co-30.Ni-8.Al-14.Cr-3.W-4.Ti-1.Ta</v>
      </c>
      <c r="B726" s="30" t="s">
        <v>1483</v>
      </c>
      <c r="C726" s="30" t="s">
        <v>3278</v>
      </c>
      <c r="D726" t="s">
        <v>2656</v>
      </c>
      <c r="E726" s="13" t="s">
        <v>2651</v>
      </c>
      <c r="F726">
        <v>771</v>
      </c>
      <c r="G726" s="54">
        <f t="shared" si="57"/>
        <v>40</v>
      </c>
      <c r="H726" s="24">
        <v>30</v>
      </c>
      <c r="I726" s="24">
        <v>8</v>
      </c>
      <c r="J726" s="24">
        <v>14</v>
      </c>
      <c r="K726" s="24">
        <v>3</v>
      </c>
      <c r="L726" s="24">
        <v>4</v>
      </c>
      <c r="M726" s="24">
        <v>1</v>
      </c>
      <c r="N726" s="24"/>
      <c r="O726" s="24"/>
      <c r="P726" s="24"/>
      <c r="Q726" s="23"/>
      <c r="R726" s="23"/>
      <c r="S726" s="23"/>
      <c r="T726" s="24"/>
      <c r="U726" s="24"/>
      <c r="V726" s="24"/>
      <c r="W726" s="24"/>
      <c r="X726" s="24"/>
      <c r="Y726" s="24"/>
      <c r="Z726" s="24"/>
      <c r="AA726" s="24"/>
      <c r="AB726" s="24"/>
      <c r="AC726" s="24"/>
      <c r="AD726" s="24"/>
      <c r="AE726" s="24"/>
      <c r="AF726"/>
      <c r="AG726"/>
      <c r="AH726"/>
      <c r="AI726" s="46" t="s">
        <v>1</v>
      </c>
      <c r="AJ726" s="46" t="str">
        <f>IF(I726&lt;&gt;"","-" &amp;TEXT([1]comp!$I726,"0.#") &amp;TEXT(I$1,0),"")</f>
        <v>-8.Al</v>
      </c>
      <c r="AK726" s="46" t="str">
        <f>IF(K726&lt;&gt;"","-" &amp;TEXT(comp[[#This Row],[W]],"0.#") &amp;TEXT(K$1,0),"")</f>
        <v>-3.W</v>
      </c>
      <c r="AL726" s="46" t="str">
        <f>IF(H726&lt;&gt;"","-" &amp;TEXT(comp[[#This Row],[Ni]],"0.#") &amp;TEXT(H$1,0),"")</f>
        <v>-30.Ni</v>
      </c>
      <c r="AM726" s="46" t="str">
        <f>IF(J726&lt;&gt;"","-" &amp;TEXT(comp[[#This Row],[Cr]],"0.#") &amp;TEXT(J$1,0),"")</f>
        <v>-14.Cr</v>
      </c>
      <c r="AN726" s="46" t="str">
        <f>IF(M726&lt;&gt;"","-" &amp;TEXT(comp[[#This Row],[Ta]],"0.#") &amp;TEXT(M$1,0),"")</f>
        <v>-1.Ta</v>
      </c>
      <c r="AO726" s="46" t="str">
        <f>IF(N726&lt;&gt;"","-" &amp;TEXT(comp[[#This Row],[Nb]],"0.#") &amp;TEXT(N$1,0),"")</f>
        <v/>
      </c>
      <c r="AP726" s="46" t="str">
        <f>IF(O726&lt;&gt;"","-" &amp;TEXT(comp[[#This Row],[V]],"0.#") &amp;TEXT(O$1,0),"")</f>
        <v/>
      </c>
      <c r="AQ726" s="46" t="str">
        <f>IF(L726&lt;&gt;"","-" &amp;TEXT(comp[[#This Row],[Ti]],"0.#") &amp;TEXT(L$1,0),"")</f>
        <v>-4.Ti</v>
      </c>
      <c r="AR726" s="46" t="str">
        <f>IF(P726&lt;&gt;"","-" &amp;TEXT(comp[[#This Row],[Mo]],"0.#") &amp;TEXT(P$1,0),"")</f>
        <v/>
      </c>
      <c r="AS726" s="46" t="str">
        <f>IF(Q726&lt;&gt;"","-" &amp;TEXT(comp[[#This Row],[C]],"0.##") &amp;TEXT(Q$1,0),"")</f>
        <v/>
      </c>
      <c r="AT726" s="46" t="str">
        <f>IF(R726&lt;&gt;"","-" &amp;TEXT(comp[[#This Row],[Zr]],"0.##") &amp;TEXT(R$1,0),"")</f>
        <v/>
      </c>
      <c r="AU726" s="46" t="str">
        <f>IF(S726&lt;&gt;"","-" &amp;TEXT(comp[[#This Row],[B]],"0.##") &amp;TEXT(S$1,0),"")</f>
        <v/>
      </c>
      <c r="AV726" s="46" t="str">
        <f>IF(T726&lt;&gt;"","-" &amp;TEXT(comp[[#This Row],[Ir]],"0.#") &amp;TEXT(T$1,0),"")</f>
        <v/>
      </c>
      <c r="AW726" s="46" t="str">
        <f>IF(U726&lt;&gt;"","-" &amp;TEXT(comp[[#This Row],[Re]],"0.#") &amp;TEXT(U$1,0),"")</f>
        <v/>
      </c>
      <c r="AX726" s="46" t="str">
        <f>IF(V726&lt;&gt;"","-" &amp;TEXT(comp[[#This Row],[Si]],"0.#") &amp;TEXT(V$1,0),"")</f>
        <v/>
      </c>
      <c r="AY726" s="46" t="str">
        <f>IF(W726&lt;&gt;"","-" &amp;TEXT(comp[[#This Row],[Fe]],"0.#") &amp;TEXT(W$1,0),"")</f>
        <v/>
      </c>
      <c r="AZ726" s="46" t="str">
        <f>IF(X726&lt;&gt;"","-" &amp;TEXT(comp[[#This Row],[Y]],"0.#") &amp;TEXT(X$1,0),"")</f>
        <v/>
      </c>
      <c r="BA726" s="46" t="str">
        <f>IF(Y726&lt;&gt;"","-" &amp;TEXT(comp[[#This Row],[Hf]],"0.#") &amp;TEXT(Y$1,0),"")</f>
        <v/>
      </c>
      <c r="BB726" s="46" t="str">
        <f>IF(Z726&lt;&gt;"","-" &amp;TEXT(comp[[#This Row],[Ge]],"0.#") &amp;TEXT(Z$1,0),"")</f>
        <v/>
      </c>
      <c r="BC726" s="46" t="str">
        <f>IF(AA726&lt;&gt;"","-" &amp;TEXT(comp[[#This Row],[Mn]],"0.#") &amp;TEXT(AA$1,0),"")</f>
        <v/>
      </c>
      <c r="BD726" s="46" t="str">
        <f>IF(AB726&lt;&gt;"","-" &amp;TEXT(comp[[#This Row],[Sc]],"0.#") &amp;TEXT(AB$1,0),"")</f>
        <v/>
      </c>
      <c r="BE726" s="46" t="str">
        <f>IF(AC726&lt;&gt;"","-" &amp;TEXT(comp[[#This Row],[Ru]],"0.#") &amp;TEXT(AC$1,0),"")</f>
        <v/>
      </c>
      <c r="BF726" s="46" t="str">
        <f>IF(AD726&lt;&gt;"","-" &amp;TEXT(comp[[#This Row],[Ce]],"0.#") &amp;TEXT(AD$1,0),"")</f>
        <v/>
      </c>
      <c r="BG726" s="46" t="str">
        <f>IF(AE726&lt;&gt;"","-" &amp;TEXT([1]comp!$AE726,"0.#") &amp;TEXT(AE$1,0),"")</f>
        <v/>
      </c>
      <c r="BH726" s="46" t="str">
        <f>[1]comp!$D726 &amp; [1]comp!$E726</f>
        <v>8Al14Cr4TiZhuang, X., Li, L. &amp; Feng, Q. Effects of Al, Cr, and Ti on the Oxidation Behaviors of Multi-component γ/γʹ CoNi-Based Superalloys. in 870–879 (2020). doi:10.1007/978-3-030-51834-9_85.</v>
      </c>
      <c r="BI726" s="22" t="str">
        <f t="shared" si="58"/>
        <v>Co-30.Ni-8.Al-14.Cr-3.W-4.Ti-1.Ta</v>
      </c>
      <c r="BJ726" s="22"/>
      <c r="BK726" t="str">
        <f t="shared" si="59"/>
        <v>-8.Al-14.Cr-3.W-1.Ta-30.Ni-4.Ti</v>
      </c>
      <c r="BL726"/>
      <c r="BM726"/>
      <c r="BN726"/>
      <c r="BO726"/>
    </row>
    <row r="727" spans="1:67" s="44" customFormat="1" x14ac:dyDescent="0.3">
      <c r="A727" s="26" t="str">
        <f t="shared" si="56"/>
        <v>Co-30.Ni-8.Al-14.Cr-3.W-3.Ti-1.Ta</v>
      </c>
      <c r="B727" s="30" t="s">
        <v>1483</v>
      </c>
      <c r="C727" s="30" t="s">
        <v>3279</v>
      </c>
      <c r="D727" t="s">
        <v>2657</v>
      </c>
      <c r="E727" s="13" t="s">
        <v>2651</v>
      </c>
      <c r="F727">
        <v>772</v>
      </c>
      <c r="G727" s="54">
        <f t="shared" si="57"/>
        <v>41</v>
      </c>
      <c r="H727" s="24">
        <v>30</v>
      </c>
      <c r="I727" s="24">
        <v>8</v>
      </c>
      <c r="J727" s="24">
        <v>14</v>
      </c>
      <c r="K727" s="24">
        <v>3</v>
      </c>
      <c r="L727" s="24">
        <v>3</v>
      </c>
      <c r="M727" s="24">
        <v>1</v>
      </c>
      <c r="N727" s="24"/>
      <c r="O727" s="24"/>
      <c r="P727" s="24"/>
      <c r="Q727" s="23"/>
      <c r="R727" s="23"/>
      <c r="S727" s="23"/>
      <c r="T727" s="24"/>
      <c r="U727" s="24"/>
      <c r="V727" s="24"/>
      <c r="W727" s="24"/>
      <c r="X727" s="24"/>
      <c r="Y727" s="24"/>
      <c r="Z727" s="24"/>
      <c r="AA727" s="24"/>
      <c r="AB727" s="24"/>
      <c r="AC727" s="24"/>
      <c r="AD727" s="24"/>
      <c r="AE727" s="24"/>
      <c r="AF727"/>
      <c r="AG727"/>
      <c r="AH727"/>
      <c r="AI727" s="46" t="s">
        <v>1</v>
      </c>
      <c r="AJ727" s="46" t="str">
        <f>IF(I727&lt;&gt;"","-" &amp;TEXT([1]comp!$I727,"0.#") &amp;TEXT(I$1,0),"")</f>
        <v>-8.Al</v>
      </c>
      <c r="AK727" s="46" t="str">
        <f>IF(K727&lt;&gt;"","-" &amp;TEXT(comp[[#This Row],[W]],"0.#") &amp;TEXT(K$1,0),"")</f>
        <v>-3.W</v>
      </c>
      <c r="AL727" s="46" t="str">
        <f>IF(H727&lt;&gt;"","-" &amp;TEXT(comp[[#This Row],[Ni]],"0.#") &amp;TEXT(H$1,0),"")</f>
        <v>-30.Ni</v>
      </c>
      <c r="AM727" s="46" t="str">
        <f>IF(J727&lt;&gt;"","-" &amp;TEXT(comp[[#This Row],[Cr]],"0.#") &amp;TEXT(J$1,0),"")</f>
        <v>-14.Cr</v>
      </c>
      <c r="AN727" s="46" t="str">
        <f>IF(M727&lt;&gt;"","-" &amp;TEXT(comp[[#This Row],[Ta]],"0.#") &amp;TEXT(M$1,0),"")</f>
        <v>-1.Ta</v>
      </c>
      <c r="AO727" s="46" t="str">
        <f>IF(N727&lt;&gt;"","-" &amp;TEXT(comp[[#This Row],[Nb]],"0.#") &amp;TEXT(N$1,0),"")</f>
        <v/>
      </c>
      <c r="AP727" s="46" t="str">
        <f>IF(O727&lt;&gt;"","-" &amp;TEXT(comp[[#This Row],[V]],"0.#") &amp;TEXT(O$1,0),"")</f>
        <v/>
      </c>
      <c r="AQ727" s="46" t="str">
        <f>IF(L727&lt;&gt;"","-" &amp;TEXT(comp[[#This Row],[Ti]],"0.#") &amp;TEXT(L$1,0),"")</f>
        <v>-3.Ti</v>
      </c>
      <c r="AR727" s="46" t="str">
        <f>IF(P727&lt;&gt;"","-" &amp;TEXT(comp[[#This Row],[Mo]],"0.#") &amp;TEXT(P$1,0),"")</f>
        <v/>
      </c>
      <c r="AS727" s="46" t="str">
        <f>IF(Q727&lt;&gt;"","-" &amp;TEXT(comp[[#This Row],[C]],"0.##") &amp;TEXT(Q$1,0),"")</f>
        <v/>
      </c>
      <c r="AT727" s="46" t="str">
        <f>IF(R727&lt;&gt;"","-" &amp;TEXT(comp[[#This Row],[Zr]],"0.##") &amp;TEXT(R$1,0),"")</f>
        <v/>
      </c>
      <c r="AU727" s="46" t="str">
        <f>IF(S727&lt;&gt;"","-" &amp;TEXT(comp[[#This Row],[B]],"0.##") &amp;TEXT(S$1,0),"")</f>
        <v/>
      </c>
      <c r="AV727" s="46" t="str">
        <f>IF(T727&lt;&gt;"","-" &amp;TEXT(comp[[#This Row],[Ir]],"0.#") &amp;TEXT(T$1,0),"")</f>
        <v/>
      </c>
      <c r="AW727" s="46" t="str">
        <f>IF(U727&lt;&gt;"","-" &amp;TEXT(comp[[#This Row],[Re]],"0.#") &amp;TEXT(U$1,0),"")</f>
        <v/>
      </c>
      <c r="AX727" s="46" t="str">
        <f>IF(V727&lt;&gt;"","-" &amp;TEXT(comp[[#This Row],[Si]],"0.#") &amp;TEXT(V$1,0),"")</f>
        <v/>
      </c>
      <c r="AY727" s="46" t="str">
        <f>IF(W727&lt;&gt;"","-" &amp;TEXT(comp[[#This Row],[Fe]],"0.#") &amp;TEXT(W$1,0),"")</f>
        <v/>
      </c>
      <c r="AZ727" s="46" t="str">
        <f>IF(X727&lt;&gt;"","-" &amp;TEXT(comp[[#This Row],[Y]],"0.#") &amp;TEXT(X$1,0),"")</f>
        <v/>
      </c>
      <c r="BA727" s="46" t="str">
        <f>IF(Y727&lt;&gt;"","-" &amp;TEXT(comp[[#This Row],[Hf]],"0.#") &amp;TEXT(Y$1,0),"")</f>
        <v/>
      </c>
      <c r="BB727" s="46" t="str">
        <f>IF(Z727&lt;&gt;"","-" &amp;TEXT(comp[[#This Row],[Ge]],"0.#") &amp;TEXT(Z$1,0),"")</f>
        <v/>
      </c>
      <c r="BC727" s="46" t="str">
        <f>IF(AA727&lt;&gt;"","-" &amp;TEXT(comp[[#This Row],[Mn]],"0.#") &amp;TEXT(AA$1,0),"")</f>
        <v/>
      </c>
      <c r="BD727" s="46" t="str">
        <f>IF(AB727&lt;&gt;"","-" &amp;TEXT(comp[[#This Row],[Sc]],"0.#") &amp;TEXT(AB$1,0),"")</f>
        <v/>
      </c>
      <c r="BE727" s="46" t="str">
        <f>IF(AC727&lt;&gt;"","-" &amp;TEXT(comp[[#This Row],[Ru]],"0.#") &amp;TEXT(AC$1,0),"")</f>
        <v/>
      </c>
      <c r="BF727" s="46" t="str">
        <f>IF(AD727&lt;&gt;"","-" &amp;TEXT(comp[[#This Row],[Ce]],"0.#") &amp;TEXT(AD$1,0),"")</f>
        <v/>
      </c>
      <c r="BG727" s="46" t="str">
        <f>IF(AE727&lt;&gt;"","-" &amp;TEXT([1]comp!$AE727,"0.#") &amp;TEXT(AE$1,0),"")</f>
        <v/>
      </c>
      <c r="BH727" t="str">
        <f>[1]comp!$D727 &amp; [1]comp!$E727</f>
        <v>8Al14Cr3TiZhuang, X., Li, L. &amp; Feng, Q. Effects of Al, Cr, and Ti on the Oxidation Behaviors of Multi-component γ/γʹ CoNi-Based Superalloys. in 870–879 (2020). doi:10.1007/978-3-030-51834-9_85.</v>
      </c>
      <c r="BI727" s="22" t="str">
        <f t="shared" si="58"/>
        <v>Co-30.Ni-8.Al-14.Cr-3.W-3.Ti-1.Ta</v>
      </c>
      <c r="BJ727" t="s">
        <v>2121</v>
      </c>
      <c r="BK727" t="str">
        <f t="shared" si="59"/>
        <v>-8.Al-14.Cr-3.W-1.Ta-30.Ni-3.Ti</v>
      </c>
      <c r="BL727"/>
      <c r="BM727"/>
      <c r="BN727"/>
      <c r="BO727"/>
    </row>
    <row r="728" spans="1:67" s="44" customFormat="1" x14ac:dyDescent="0.3">
      <c r="A728" t="str">
        <f t="shared" si="56"/>
        <v>Co-15.Cr-11.Ti</v>
      </c>
      <c r="B728" s="69" t="s">
        <v>779</v>
      </c>
      <c r="C728" s="69" t="s">
        <v>3182</v>
      </c>
      <c r="D728" t="s">
        <v>1133</v>
      </c>
      <c r="E728" s="13" t="s">
        <v>2658</v>
      </c>
      <c r="F728">
        <v>773</v>
      </c>
      <c r="G728" s="54">
        <f t="shared" si="57"/>
        <v>74</v>
      </c>
      <c r="H728" s="24"/>
      <c r="I728" s="24"/>
      <c r="J728" s="24">
        <v>15</v>
      </c>
      <c r="K728" s="24"/>
      <c r="L728" s="24">
        <v>11</v>
      </c>
      <c r="M728" s="24"/>
      <c r="N728" s="24"/>
      <c r="O728" s="24"/>
      <c r="P728" s="24"/>
      <c r="Q728" s="23"/>
      <c r="R728" s="23"/>
      <c r="S728" s="23"/>
      <c r="T728" s="24"/>
      <c r="U728" s="24"/>
      <c r="V728" s="24"/>
      <c r="W728" s="24"/>
      <c r="X728" s="24"/>
      <c r="Y728" s="24"/>
      <c r="Z728" s="24"/>
      <c r="AA728" s="24"/>
      <c r="AB728" s="24"/>
      <c r="AC728" s="24"/>
      <c r="AD728" s="24"/>
      <c r="AE728" s="24"/>
      <c r="AF728"/>
      <c r="AG728"/>
      <c r="AH728"/>
      <c r="AI728" s="46" t="s">
        <v>1</v>
      </c>
      <c r="AJ728" s="46" t="str">
        <f>IF(I728&lt;&gt;"","-" &amp;TEXT([1]comp!$I728,"0.#") &amp;TEXT(I$1,0),"")</f>
        <v/>
      </c>
      <c r="AK728" s="46" t="str">
        <f>IF(K728&lt;&gt;"","-" &amp;TEXT(comp[[#This Row],[W]],"0.#") &amp;TEXT(K$1,0),"")</f>
        <v/>
      </c>
      <c r="AL728" s="46" t="str">
        <f>IF(H728&lt;&gt;"","-" &amp;TEXT(comp[[#This Row],[Ni]],"0.#") &amp;TEXT(H$1,0),"")</f>
        <v/>
      </c>
      <c r="AM728" s="46" t="str">
        <f>IF(J728&lt;&gt;"","-" &amp;TEXT(comp[[#This Row],[Cr]],"0.#") &amp;TEXT(J$1,0),"")</f>
        <v>-15.Cr</v>
      </c>
      <c r="AN728" s="46" t="str">
        <f>IF(M728&lt;&gt;"","-" &amp;TEXT(comp[[#This Row],[Ta]],"0.#") &amp;TEXT(M$1,0),"")</f>
        <v/>
      </c>
      <c r="AO728" s="46" t="str">
        <f>IF(N728&lt;&gt;"","-" &amp;TEXT(comp[[#This Row],[Nb]],"0.#") &amp;TEXT(N$1,0),"")</f>
        <v/>
      </c>
      <c r="AP728" s="46" t="str">
        <f>IF(O728&lt;&gt;"","-" &amp;TEXT(comp[[#This Row],[V]],"0.#") &amp;TEXT(O$1,0),"")</f>
        <v/>
      </c>
      <c r="AQ728" s="46" t="str">
        <f>IF(L728&lt;&gt;"","-" &amp;TEXT(comp[[#This Row],[Ti]],"0.#") &amp;TEXT(L$1,0),"")</f>
        <v>-11.Ti</v>
      </c>
      <c r="AR728" s="46" t="str">
        <f>IF(P728&lt;&gt;"","-" &amp;TEXT(comp[[#This Row],[Mo]],"0.#") &amp;TEXT(P$1,0),"")</f>
        <v/>
      </c>
      <c r="AS728" s="46" t="str">
        <f>IF(Q728&lt;&gt;"","-" &amp;TEXT(comp[[#This Row],[C]],"0.##") &amp;TEXT(Q$1,0),"")</f>
        <v/>
      </c>
      <c r="AT728" s="46" t="str">
        <f>IF(R728&lt;&gt;"","-" &amp;TEXT(comp[[#This Row],[Zr]],"0.##") &amp;TEXT(R$1,0),"")</f>
        <v/>
      </c>
      <c r="AU728" s="46" t="str">
        <f>IF(S728&lt;&gt;"","-" &amp;TEXT(comp[[#This Row],[B]],"0.##") &amp;TEXT(S$1,0),"")</f>
        <v/>
      </c>
      <c r="AV728" s="46" t="str">
        <f>IF(T728&lt;&gt;"","-" &amp;TEXT(comp[[#This Row],[Ir]],"0.#") &amp;TEXT(T$1,0),"")</f>
        <v/>
      </c>
      <c r="AW728" s="46" t="str">
        <f>IF(U728&lt;&gt;"","-" &amp;TEXT(comp[[#This Row],[Re]],"0.#") &amp;TEXT(U$1,0),"")</f>
        <v/>
      </c>
      <c r="AX728" s="46" t="str">
        <f>IF(V728&lt;&gt;"","-" &amp;TEXT(comp[[#This Row],[Si]],"0.#") &amp;TEXT(V$1,0),"")</f>
        <v/>
      </c>
      <c r="AY728" s="46" t="str">
        <f>IF(W728&lt;&gt;"","-" &amp;TEXT(comp[[#This Row],[Fe]],"0.#") &amp;TEXT(W$1,0),"")</f>
        <v/>
      </c>
      <c r="AZ728" s="46" t="str">
        <f>IF(X728&lt;&gt;"","-" &amp;TEXT(comp[[#This Row],[Y]],"0.#") &amp;TEXT(X$1,0),"")</f>
        <v/>
      </c>
      <c r="BA728" s="46" t="str">
        <f>IF(Y728&lt;&gt;"","-" &amp;TEXT(comp[[#This Row],[Hf]],"0.#") &amp;TEXT(Y$1,0),"")</f>
        <v/>
      </c>
      <c r="BB728" s="46" t="str">
        <f>IF(Z728&lt;&gt;"","-" &amp;TEXT(comp[[#This Row],[Ge]],"0.#") &amp;TEXT(Z$1,0),"")</f>
        <v/>
      </c>
      <c r="BC728" s="46" t="str">
        <f>IF(AA728&lt;&gt;"","-" &amp;TEXT(comp[[#This Row],[Mn]],"0.#") &amp;TEXT(AA$1,0),"")</f>
        <v/>
      </c>
      <c r="BD728" s="46" t="str">
        <f>IF(AB728&lt;&gt;"","-" &amp;TEXT(comp[[#This Row],[Sc]],"0.#") &amp;TEXT(AB$1,0),"")</f>
        <v/>
      </c>
      <c r="BE728" s="46" t="str">
        <f>IF(AC728&lt;&gt;"","-" &amp;TEXT(comp[[#This Row],[Ru]],"0.#") &amp;TEXT(AC$1,0),"")</f>
        <v/>
      </c>
      <c r="BF728" s="46" t="str">
        <f>IF(AD728&lt;&gt;"","-" &amp;TEXT(comp[[#This Row],[Ce]],"0.#") &amp;TEXT(AD$1,0),"")</f>
        <v/>
      </c>
      <c r="BG728" s="46" t="str">
        <f>IF(AE728&lt;&gt;"","-" &amp;TEXT([1]comp!$AE728,"0.#") &amp;TEXT(AE$1,0),"")</f>
        <v/>
      </c>
      <c r="BH728" s="46" t="str">
        <f>[1]comp!$D728 &amp; [1]comp!$E728</f>
        <v>CTC-1Zenk, C. H. et al. The Effect of Alloying on the Thermophysical and Mechanical Properties of Co–Ti–Cr-Based Superalloys. in 909–919 (2020). doi:10.1007/978-3-030-51834-9_89.</v>
      </c>
      <c r="BI728" s="22" t="str">
        <f t="shared" si="58"/>
        <v>Co-15.Cr-11.Ti</v>
      </c>
      <c r="BJ728" s="22"/>
      <c r="BK728" t="str">
        <f t="shared" si="59"/>
        <v>-15.Cr-11.Ti</v>
      </c>
      <c r="BL728"/>
      <c r="BM728"/>
      <c r="BN728"/>
      <c r="BO728"/>
    </row>
    <row r="729" spans="1:67" s="44" customFormat="1" x14ac:dyDescent="0.3">
      <c r="A729" t="str">
        <f t="shared" si="56"/>
        <v>Co-1.Al-15.Cr-11.Ti</v>
      </c>
      <c r="B729" s="69" t="s">
        <v>779</v>
      </c>
      <c r="C729" s="69" t="s">
        <v>3280</v>
      </c>
      <c r="D729" t="s">
        <v>2659</v>
      </c>
      <c r="E729" s="13" t="s">
        <v>2658</v>
      </c>
      <c r="F729">
        <v>774</v>
      </c>
      <c r="G729" s="54">
        <f t="shared" si="57"/>
        <v>73</v>
      </c>
      <c r="H729" s="24"/>
      <c r="I729" s="24">
        <v>1</v>
      </c>
      <c r="J729" s="24">
        <v>15</v>
      </c>
      <c r="K729" s="24"/>
      <c r="L729" s="24">
        <v>11</v>
      </c>
      <c r="M729" s="24"/>
      <c r="N729" s="24"/>
      <c r="O729" s="24"/>
      <c r="P729" s="24"/>
      <c r="Q729" s="23"/>
      <c r="R729" s="23"/>
      <c r="S729" s="23"/>
      <c r="T729" s="24"/>
      <c r="U729" s="24"/>
      <c r="V729" s="24"/>
      <c r="W729" s="24"/>
      <c r="X729" s="24"/>
      <c r="Y729" s="24"/>
      <c r="Z729" s="24"/>
      <c r="AA729" s="24"/>
      <c r="AB729" s="24"/>
      <c r="AC729" s="24"/>
      <c r="AD729" s="24"/>
      <c r="AE729" s="24"/>
      <c r="AF729"/>
      <c r="AG729"/>
      <c r="AH729"/>
      <c r="AI729" s="46" t="s">
        <v>1</v>
      </c>
      <c r="AJ729" s="46" t="str">
        <f>IF(I729&lt;&gt;"","-" &amp;TEXT([1]comp!$I729,"0.#") &amp;TEXT(I$1,0),"")</f>
        <v>-1.Al</v>
      </c>
      <c r="AK729" s="46" t="str">
        <f>IF(K729&lt;&gt;"","-" &amp;TEXT(comp[[#This Row],[W]],"0.#") &amp;TEXT(K$1,0),"")</f>
        <v/>
      </c>
      <c r="AL729" s="46" t="str">
        <f>IF(H729&lt;&gt;"","-" &amp;TEXT(comp[[#This Row],[Ni]],"0.#") &amp;TEXT(H$1,0),"")</f>
        <v/>
      </c>
      <c r="AM729" s="46" t="str">
        <f>IF(J729&lt;&gt;"","-" &amp;TEXT(comp[[#This Row],[Cr]],"0.#") &amp;TEXT(J$1,0),"")</f>
        <v>-15.Cr</v>
      </c>
      <c r="AN729" s="46" t="str">
        <f>IF(M729&lt;&gt;"","-" &amp;TEXT(comp[[#This Row],[Ta]],"0.#") &amp;TEXT(M$1,0),"")</f>
        <v/>
      </c>
      <c r="AO729" s="46" t="str">
        <f>IF(N729&lt;&gt;"","-" &amp;TEXT(comp[[#This Row],[Nb]],"0.#") &amp;TEXT(N$1,0),"")</f>
        <v/>
      </c>
      <c r="AP729" s="46" t="str">
        <f>IF(O729&lt;&gt;"","-" &amp;TEXT(comp[[#This Row],[V]],"0.#") &amp;TEXT(O$1,0),"")</f>
        <v/>
      </c>
      <c r="AQ729" s="46" t="str">
        <f>IF(L729&lt;&gt;"","-" &amp;TEXT(comp[[#This Row],[Ti]],"0.#") &amp;TEXT(L$1,0),"")</f>
        <v>-11.Ti</v>
      </c>
      <c r="AR729" s="46" t="str">
        <f>IF(P729&lt;&gt;"","-" &amp;TEXT(comp[[#This Row],[Mo]],"0.#") &amp;TEXT(P$1,0),"")</f>
        <v/>
      </c>
      <c r="AS729" s="46" t="str">
        <f>IF(Q729&lt;&gt;"","-" &amp;TEXT(comp[[#This Row],[C]],"0.##") &amp;TEXT(Q$1,0),"")</f>
        <v/>
      </c>
      <c r="AT729" s="46" t="str">
        <f>IF(R729&lt;&gt;"","-" &amp;TEXT(comp[[#This Row],[Zr]],"0.##") &amp;TEXT(R$1,0),"")</f>
        <v/>
      </c>
      <c r="AU729" s="46" t="str">
        <f>IF(S729&lt;&gt;"","-" &amp;TEXT(comp[[#This Row],[B]],"0.##") &amp;TEXT(S$1,0),"")</f>
        <v/>
      </c>
      <c r="AV729" s="46" t="str">
        <f>IF(T729&lt;&gt;"","-" &amp;TEXT(comp[[#This Row],[Ir]],"0.#") &amp;TEXT(T$1,0),"")</f>
        <v/>
      </c>
      <c r="AW729" s="46" t="str">
        <f>IF(U729&lt;&gt;"","-" &amp;TEXT(comp[[#This Row],[Re]],"0.#") &amp;TEXT(U$1,0),"")</f>
        <v/>
      </c>
      <c r="AX729" s="46" t="str">
        <f>IF(V729&lt;&gt;"","-" &amp;TEXT(comp[[#This Row],[Si]],"0.#") &amp;TEXT(V$1,0),"")</f>
        <v/>
      </c>
      <c r="AY729" s="46" t="str">
        <f>IF(W729&lt;&gt;"","-" &amp;TEXT(comp[[#This Row],[Fe]],"0.#") &amp;TEXT(W$1,0),"")</f>
        <v/>
      </c>
      <c r="AZ729" s="46" t="str">
        <f>IF(X729&lt;&gt;"","-" &amp;TEXT(comp[[#This Row],[Y]],"0.#") &amp;TEXT(X$1,0),"")</f>
        <v/>
      </c>
      <c r="BA729" s="46" t="str">
        <f>IF(Y729&lt;&gt;"","-" &amp;TEXT(comp[[#This Row],[Hf]],"0.#") &amp;TEXT(Y$1,0),"")</f>
        <v/>
      </c>
      <c r="BB729" s="46" t="str">
        <f>IF(Z729&lt;&gt;"","-" &amp;TEXT(comp[[#This Row],[Ge]],"0.#") &amp;TEXT(Z$1,0),"")</f>
        <v/>
      </c>
      <c r="BC729" s="46" t="str">
        <f>IF(AA729&lt;&gt;"","-" &amp;TEXT(comp[[#This Row],[Mn]],"0.#") &amp;TEXT(AA$1,0),"")</f>
        <v/>
      </c>
      <c r="BD729" s="46" t="str">
        <f>IF(AB729&lt;&gt;"","-" &amp;TEXT(comp[[#This Row],[Sc]],"0.#") &amp;TEXT(AB$1,0),"")</f>
        <v/>
      </c>
      <c r="BE729" s="46" t="str">
        <f>IF(AC729&lt;&gt;"","-" &amp;TEXT(comp[[#This Row],[Ru]],"0.#") &amp;TEXT(AC$1,0),"")</f>
        <v/>
      </c>
      <c r="BF729" s="46" t="str">
        <f>IF(AD729&lt;&gt;"","-" &amp;TEXT(comp[[#This Row],[Ce]],"0.#") &amp;TEXT(AD$1,0),"")</f>
        <v/>
      </c>
      <c r="BG729" s="46" t="str">
        <f>IF(AE729&lt;&gt;"","-" &amp;TEXT([1]comp!$AE729,"0.#") &amp;TEXT(AE$1,0),"")</f>
        <v/>
      </c>
      <c r="BH729" s="46" t="str">
        <f>[1]comp!$D729 &amp; [1]comp!$E729</f>
        <v>CTC-AlZenk, C. H. et al. The Effect of Alloying on the Thermophysical and Mechanical Properties of Co–Ti–Cr-Based Superalloys. in 909–919 (2020). doi:10.1007/978-3-030-51834-9_89.</v>
      </c>
      <c r="BI729" s="22" t="str">
        <f t="shared" si="58"/>
        <v>Co-1.Al-15.Cr-11.Ti</v>
      </c>
      <c r="BJ729" s="22"/>
      <c r="BK729" t="str">
        <f t="shared" si="59"/>
        <v>-1.Al-15.Cr-11.Ti</v>
      </c>
      <c r="BL729"/>
      <c r="BM729"/>
      <c r="BN729"/>
      <c r="BO729"/>
    </row>
    <row r="730" spans="1:67" s="44" customFormat="1" x14ac:dyDescent="0.3">
      <c r="A730" t="str">
        <f t="shared" si="56"/>
        <v>Co-15.Cr-11.Ti-1.Ta</v>
      </c>
      <c r="B730" s="69" t="s">
        <v>779</v>
      </c>
      <c r="C730" s="69" t="s">
        <v>3281</v>
      </c>
      <c r="D730" t="s">
        <v>2660</v>
      </c>
      <c r="E730" s="13" t="s">
        <v>2658</v>
      </c>
      <c r="F730">
        <v>775</v>
      </c>
      <c r="G730" s="54">
        <f t="shared" si="57"/>
        <v>73</v>
      </c>
      <c r="H730" s="24"/>
      <c r="I730" s="24"/>
      <c r="J730" s="24">
        <v>15</v>
      </c>
      <c r="K730" s="24"/>
      <c r="L730" s="24">
        <v>11</v>
      </c>
      <c r="M730" s="24">
        <v>1</v>
      </c>
      <c r="N730" s="24"/>
      <c r="O730" s="24"/>
      <c r="P730" s="24"/>
      <c r="Q730" s="23"/>
      <c r="R730" s="23"/>
      <c r="S730" s="23"/>
      <c r="T730" s="24"/>
      <c r="U730" s="24"/>
      <c r="V730" s="24"/>
      <c r="W730" s="24"/>
      <c r="X730" s="24"/>
      <c r="Y730" s="24"/>
      <c r="Z730" s="24"/>
      <c r="AA730" s="24"/>
      <c r="AB730" s="24"/>
      <c r="AC730" s="24"/>
      <c r="AD730" s="24"/>
      <c r="AE730" s="24"/>
      <c r="AF730"/>
      <c r="AG730"/>
      <c r="AH730"/>
      <c r="AI730" s="46" t="s">
        <v>1</v>
      </c>
      <c r="AJ730" s="46" t="str">
        <f>IF(I730&lt;&gt;"","-" &amp;TEXT([1]comp!$I730,"0.#") &amp;TEXT(I$1,0),"")</f>
        <v/>
      </c>
      <c r="AK730" s="46" t="str">
        <f>IF(K730&lt;&gt;"","-" &amp;TEXT(comp[[#This Row],[W]],"0.#") &amp;TEXT(K$1,0),"")</f>
        <v/>
      </c>
      <c r="AL730" s="46" t="str">
        <f>IF(H730&lt;&gt;"","-" &amp;TEXT(comp[[#This Row],[Ni]],"0.#") &amp;TEXT(H$1,0),"")</f>
        <v/>
      </c>
      <c r="AM730" s="46" t="str">
        <f>IF(J730&lt;&gt;"","-" &amp;TEXT(comp[[#This Row],[Cr]],"0.#") &amp;TEXT(J$1,0),"")</f>
        <v>-15.Cr</v>
      </c>
      <c r="AN730" s="46" t="str">
        <f>IF(M730&lt;&gt;"","-" &amp;TEXT(comp[[#This Row],[Ta]],"0.#") &amp;TEXT(M$1,0),"")</f>
        <v>-1.Ta</v>
      </c>
      <c r="AO730" s="46" t="str">
        <f>IF(N730&lt;&gt;"","-" &amp;TEXT(comp[[#This Row],[Nb]],"0.#") &amp;TEXT(N$1,0),"")</f>
        <v/>
      </c>
      <c r="AP730" s="46" t="str">
        <f>IF(O730&lt;&gt;"","-" &amp;TEXT(comp[[#This Row],[V]],"0.#") &amp;TEXT(O$1,0),"")</f>
        <v/>
      </c>
      <c r="AQ730" s="46" t="str">
        <f>IF(L730&lt;&gt;"","-" &amp;TEXT(comp[[#This Row],[Ti]],"0.#") &amp;TEXT(L$1,0),"")</f>
        <v>-11.Ti</v>
      </c>
      <c r="AR730" s="46" t="str">
        <f>IF(P730&lt;&gt;"","-" &amp;TEXT(comp[[#This Row],[Mo]],"0.#") &amp;TEXT(P$1,0),"")</f>
        <v/>
      </c>
      <c r="AS730" s="46" t="str">
        <f>IF(Q730&lt;&gt;"","-" &amp;TEXT(comp[[#This Row],[C]],"0.##") &amp;TEXT(Q$1,0),"")</f>
        <v/>
      </c>
      <c r="AT730" s="46" t="str">
        <f>IF(R730&lt;&gt;"","-" &amp;TEXT(comp[[#This Row],[Zr]],"0.##") &amp;TEXT(R$1,0),"")</f>
        <v/>
      </c>
      <c r="AU730" s="46" t="str">
        <f>IF(S730&lt;&gt;"","-" &amp;TEXT(comp[[#This Row],[B]],"0.##") &amp;TEXT(S$1,0),"")</f>
        <v/>
      </c>
      <c r="AV730" s="46" t="str">
        <f>IF(T730&lt;&gt;"","-" &amp;TEXT(comp[[#This Row],[Ir]],"0.#") &amp;TEXT(T$1,0),"")</f>
        <v/>
      </c>
      <c r="AW730" s="46" t="str">
        <f>IF(U730&lt;&gt;"","-" &amp;TEXT(comp[[#This Row],[Re]],"0.#") &amp;TEXT(U$1,0),"")</f>
        <v/>
      </c>
      <c r="AX730" s="46" t="str">
        <f>IF(V730&lt;&gt;"","-" &amp;TEXT(comp[[#This Row],[Si]],"0.#") &amp;TEXT(V$1,0),"")</f>
        <v/>
      </c>
      <c r="AY730" s="46" t="str">
        <f>IF(W730&lt;&gt;"","-" &amp;TEXT(comp[[#This Row],[Fe]],"0.#") &amp;TEXT(W$1,0),"")</f>
        <v/>
      </c>
      <c r="AZ730" s="46" t="str">
        <f>IF(X730&lt;&gt;"","-" &amp;TEXT(comp[[#This Row],[Y]],"0.#") &amp;TEXT(X$1,0),"")</f>
        <v/>
      </c>
      <c r="BA730" s="46" t="str">
        <f>IF(Y730&lt;&gt;"","-" &amp;TEXT(comp[[#This Row],[Hf]],"0.#") &amp;TEXT(Y$1,0),"")</f>
        <v/>
      </c>
      <c r="BB730" s="46" t="str">
        <f>IF(Z730&lt;&gt;"","-" &amp;TEXT(comp[[#This Row],[Ge]],"0.#") &amp;TEXT(Z$1,0),"")</f>
        <v/>
      </c>
      <c r="BC730" s="46" t="str">
        <f>IF(AA730&lt;&gt;"","-" &amp;TEXT(comp[[#This Row],[Mn]],"0.#") &amp;TEXT(AA$1,0),"")</f>
        <v/>
      </c>
      <c r="BD730" s="46" t="str">
        <f>IF(AB730&lt;&gt;"","-" &amp;TEXT(comp[[#This Row],[Sc]],"0.#") &amp;TEXT(AB$1,0),"")</f>
        <v/>
      </c>
      <c r="BE730" s="46" t="str">
        <f>IF(AC730&lt;&gt;"","-" &amp;TEXT(comp[[#This Row],[Ru]],"0.#") &amp;TEXT(AC$1,0),"")</f>
        <v/>
      </c>
      <c r="BF730" s="46" t="str">
        <f>IF(AD730&lt;&gt;"","-" &amp;TEXT(comp[[#This Row],[Ce]],"0.#") &amp;TEXT(AD$1,0),"")</f>
        <v/>
      </c>
      <c r="BG730" s="46" t="str">
        <f>IF(AE730&lt;&gt;"","-" &amp;TEXT([1]comp!$AE730,"0.#") &amp;TEXT(AE$1,0),"")</f>
        <v/>
      </c>
      <c r="BH730" s="46" t="str">
        <f>[1]comp!$D730 &amp; [1]comp!$E730</f>
        <v>CTC-TaZenk, C. H. et al. The Effect of Alloying on the Thermophysical and Mechanical Properties of Co–Ti–Cr-Based Superalloys. in 909–919 (2020). doi:10.1007/978-3-030-51834-9_89.</v>
      </c>
      <c r="BI730" s="22" t="str">
        <f t="shared" si="58"/>
        <v>Co-15.Cr-11.Ti-1.Ta</v>
      </c>
      <c r="BJ730" s="22"/>
      <c r="BK730" t="str">
        <f t="shared" si="59"/>
        <v>-15.Cr-1.Ta-11.Ti</v>
      </c>
      <c r="BL730"/>
      <c r="BM730"/>
      <c r="BN730"/>
      <c r="BO730"/>
    </row>
    <row r="731" spans="1:67" s="44" customFormat="1" x14ac:dyDescent="0.3">
      <c r="A731" t="str">
        <f t="shared" si="56"/>
        <v>Co-15.Cr-1.W-11.Ti</v>
      </c>
      <c r="B731" s="69" t="s">
        <v>779</v>
      </c>
      <c r="C731" s="69" t="s">
        <v>3282</v>
      </c>
      <c r="D731" t="s">
        <v>2661</v>
      </c>
      <c r="E731" s="13" t="s">
        <v>2658</v>
      </c>
      <c r="F731">
        <v>776</v>
      </c>
      <c r="G731" s="54">
        <f t="shared" si="57"/>
        <v>73</v>
      </c>
      <c r="H731" s="24"/>
      <c r="I731" s="24"/>
      <c r="J731" s="24">
        <v>15</v>
      </c>
      <c r="K731" s="24">
        <v>1</v>
      </c>
      <c r="L731" s="24">
        <v>11</v>
      </c>
      <c r="M731" s="24"/>
      <c r="N731" s="24"/>
      <c r="O731" s="24"/>
      <c r="P731" s="24"/>
      <c r="Q731" s="23"/>
      <c r="R731" s="23"/>
      <c r="S731" s="23"/>
      <c r="T731" s="24"/>
      <c r="U731" s="24"/>
      <c r="V731" s="24"/>
      <c r="W731" s="24"/>
      <c r="X731" s="24"/>
      <c r="Y731" s="24"/>
      <c r="Z731" s="24"/>
      <c r="AA731" s="24"/>
      <c r="AB731" s="24"/>
      <c r="AC731" s="24"/>
      <c r="AD731" s="24"/>
      <c r="AE731" s="24"/>
      <c r="AF731"/>
      <c r="AG731"/>
      <c r="AH731"/>
      <c r="AI731" s="46" t="s">
        <v>1</v>
      </c>
      <c r="AJ731" s="46" t="str">
        <f>IF(I731&lt;&gt;"","-" &amp;TEXT([1]comp!$I731,"0.#") &amp;TEXT(I$1,0),"")</f>
        <v/>
      </c>
      <c r="AK731" s="46" t="str">
        <f>IF(K731&lt;&gt;"","-" &amp;TEXT(comp[[#This Row],[W]],"0.#") &amp;TEXT(K$1,0),"")</f>
        <v>-1.W</v>
      </c>
      <c r="AL731" s="46" t="str">
        <f>IF(H731&lt;&gt;"","-" &amp;TEXT(comp[[#This Row],[Ni]],"0.#") &amp;TEXT(H$1,0),"")</f>
        <v/>
      </c>
      <c r="AM731" s="46" t="str">
        <f>IF(J731&lt;&gt;"","-" &amp;TEXT(comp[[#This Row],[Cr]],"0.#") &amp;TEXT(J$1,0),"")</f>
        <v>-15.Cr</v>
      </c>
      <c r="AN731" s="46" t="str">
        <f>IF(M731&lt;&gt;"","-" &amp;TEXT(comp[[#This Row],[Ta]],"0.#") &amp;TEXT(M$1,0),"")</f>
        <v/>
      </c>
      <c r="AO731" s="46" t="str">
        <f>IF(N731&lt;&gt;"","-" &amp;TEXT(comp[[#This Row],[Nb]],"0.#") &amp;TEXT(N$1,0),"")</f>
        <v/>
      </c>
      <c r="AP731" s="46" t="str">
        <f>IF(O731&lt;&gt;"","-" &amp;TEXT(comp[[#This Row],[V]],"0.#") &amp;TEXT(O$1,0),"")</f>
        <v/>
      </c>
      <c r="AQ731" s="46" t="str">
        <f>IF(L731&lt;&gt;"","-" &amp;TEXT(comp[[#This Row],[Ti]],"0.#") &amp;TEXT(L$1,0),"")</f>
        <v>-11.Ti</v>
      </c>
      <c r="AR731" s="46" t="str">
        <f>IF(P731&lt;&gt;"","-" &amp;TEXT(comp[[#This Row],[Mo]],"0.#") &amp;TEXT(P$1,0),"")</f>
        <v/>
      </c>
      <c r="AS731" s="46" t="str">
        <f>IF(Q731&lt;&gt;"","-" &amp;TEXT(comp[[#This Row],[C]],"0.##") &amp;TEXT(Q$1,0),"")</f>
        <v/>
      </c>
      <c r="AT731" s="46" t="str">
        <f>IF(R731&lt;&gt;"","-" &amp;TEXT(comp[[#This Row],[Zr]],"0.##") &amp;TEXT(R$1,0),"")</f>
        <v/>
      </c>
      <c r="AU731" s="46" t="str">
        <f>IF(S731&lt;&gt;"","-" &amp;TEXT(comp[[#This Row],[B]],"0.##") &amp;TEXT(S$1,0),"")</f>
        <v/>
      </c>
      <c r="AV731" s="46" t="str">
        <f>IF(T731&lt;&gt;"","-" &amp;TEXT(comp[[#This Row],[Ir]],"0.#") &amp;TEXT(T$1,0),"")</f>
        <v/>
      </c>
      <c r="AW731" s="46" t="str">
        <f>IF(U731&lt;&gt;"","-" &amp;TEXT(comp[[#This Row],[Re]],"0.#") &amp;TEXT(U$1,0),"")</f>
        <v/>
      </c>
      <c r="AX731" s="46" t="str">
        <f>IF(V731&lt;&gt;"","-" &amp;TEXT(comp[[#This Row],[Si]],"0.#") &amp;TEXT(V$1,0),"")</f>
        <v/>
      </c>
      <c r="AY731" s="46" t="str">
        <f>IF(W731&lt;&gt;"","-" &amp;TEXT(comp[[#This Row],[Fe]],"0.#") &amp;TEXT(W$1,0),"")</f>
        <v/>
      </c>
      <c r="AZ731" s="46" t="str">
        <f>IF(X731&lt;&gt;"","-" &amp;TEXT(comp[[#This Row],[Y]],"0.#") &amp;TEXT(X$1,0),"")</f>
        <v/>
      </c>
      <c r="BA731" s="46" t="str">
        <f>IF(Y731&lt;&gt;"","-" &amp;TEXT(comp[[#This Row],[Hf]],"0.#") &amp;TEXT(Y$1,0),"")</f>
        <v/>
      </c>
      <c r="BB731" s="46" t="str">
        <f>IF(Z731&lt;&gt;"","-" &amp;TEXT(comp[[#This Row],[Ge]],"0.#") &amp;TEXT(Z$1,0),"")</f>
        <v/>
      </c>
      <c r="BC731" s="46" t="str">
        <f>IF(AA731&lt;&gt;"","-" &amp;TEXT(comp[[#This Row],[Mn]],"0.#") &amp;TEXT(AA$1,0),"")</f>
        <v/>
      </c>
      <c r="BD731" s="46" t="str">
        <f>IF(AB731&lt;&gt;"","-" &amp;TEXT(comp[[#This Row],[Sc]],"0.#") &amp;TEXT(AB$1,0),"")</f>
        <v/>
      </c>
      <c r="BE731" s="46" t="str">
        <f>IF(AC731&lt;&gt;"","-" &amp;TEXT(comp[[#This Row],[Ru]],"0.#") &amp;TEXT(AC$1,0),"")</f>
        <v/>
      </c>
      <c r="BF731" s="46" t="str">
        <f>IF(AD731&lt;&gt;"","-" &amp;TEXT(comp[[#This Row],[Ce]],"0.#") &amp;TEXT(AD$1,0),"")</f>
        <v/>
      </c>
      <c r="BG731" s="46" t="str">
        <f>IF(AE731&lt;&gt;"","-" &amp;TEXT([1]comp!$AE731,"0.#") &amp;TEXT(AE$1,0),"")</f>
        <v/>
      </c>
      <c r="BH731" s="46" t="str">
        <f>[1]comp!$D731 &amp; [1]comp!$E731</f>
        <v>CTC-WZenk, C. H. et al. The Effect of Alloying on the Thermophysical and Mechanical Properties of Co–Ti–Cr-Based Superalloys. in 909–919 (2020). doi:10.1007/978-3-030-51834-9_89.</v>
      </c>
      <c r="BI731" s="22" t="str">
        <f t="shared" si="58"/>
        <v>Co-15.Cr-1.W-11.Ti</v>
      </c>
      <c r="BJ731" s="22"/>
      <c r="BK731" t="str">
        <f t="shared" si="59"/>
        <v>-15.Cr-1.W-11.Ti</v>
      </c>
      <c r="BL731"/>
      <c r="BM731"/>
      <c r="BN731"/>
      <c r="BO731"/>
    </row>
    <row r="732" spans="1:67" s="44" customFormat="1" x14ac:dyDescent="0.3">
      <c r="A732" t="str">
        <f t="shared" si="56"/>
        <v>Co-15.Cr-11.Ti-1.Re</v>
      </c>
      <c r="B732" s="69" t="s">
        <v>779</v>
      </c>
      <c r="C732" s="69" t="s">
        <v>3283</v>
      </c>
      <c r="D732" t="s">
        <v>2662</v>
      </c>
      <c r="E732" s="13" t="s">
        <v>2658</v>
      </c>
      <c r="F732">
        <v>777</v>
      </c>
      <c r="G732" s="54">
        <f t="shared" si="57"/>
        <v>73</v>
      </c>
      <c r="H732" s="24"/>
      <c r="I732" s="24"/>
      <c r="J732" s="24">
        <v>15</v>
      </c>
      <c r="K732" s="24"/>
      <c r="L732" s="24">
        <v>11</v>
      </c>
      <c r="M732" s="24"/>
      <c r="N732" s="24"/>
      <c r="O732" s="24"/>
      <c r="P732" s="24"/>
      <c r="Q732" s="23"/>
      <c r="R732" s="23"/>
      <c r="S732" s="23"/>
      <c r="T732" s="24"/>
      <c r="U732" s="24">
        <v>1</v>
      </c>
      <c r="V732" s="24"/>
      <c r="W732" s="24"/>
      <c r="X732" s="24"/>
      <c r="Y732" s="24"/>
      <c r="Z732" s="24"/>
      <c r="AA732" s="24"/>
      <c r="AB732" s="24"/>
      <c r="AC732" s="24"/>
      <c r="AD732" s="24"/>
      <c r="AE732" s="24"/>
      <c r="AF732"/>
      <c r="AG732"/>
      <c r="AH732"/>
      <c r="AI732" s="46" t="s">
        <v>1</v>
      </c>
      <c r="AJ732" s="46" t="str">
        <f>IF(I732&lt;&gt;"","-" &amp;TEXT([1]comp!$I732,"0.#") &amp;TEXT(I$1,0),"")</f>
        <v/>
      </c>
      <c r="AK732" s="46" t="str">
        <f>IF(K732&lt;&gt;"","-" &amp;TEXT(comp[[#This Row],[W]],"0.#") &amp;TEXT(K$1,0),"")</f>
        <v/>
      </c>
      <c r="AL732" s="46" t="str">
        <f>IF(H732&lt;&gt;"","-" &amp;TEXT(comp[[#This Row],[Ni]],"0.#") &amp;TEXT(H$1,0),"")</f>
        <v/>
      </c>
      <c r="AM732" s="46" t="str">
        <f>IF(J732&lt;&gt;"","-" &amp;TEXT(comp[[#This Row],[Cr]],"0.#") &amp;TEXT(J$1,0),"")</f>
        <v>-15.Cr</v>
      </c>
      <c r="AN732" s="46" t="str">
        <f>IF(M732&lt;&gt;"","-" &amp;TEXT(comp[[#This Row],[Ta]],"0.#") &amp;TEXT(M$1,0),"")</f>
        <v/>
      </c>
      <c r="AO732" s="46" t="str">
        <f>IF(N732&lt;&gt;"","-" &amp;TEXT(comp[[#This Row],[Nb]],"0.#") &amp;TEXT(N$1,0),"")</f>
        <v/>
      </c>
      <c r="AP732" s="46" t="str">
        <f>IF(O732&lt;&gt;"","-" &amp;TEXT(comp[[#This Row],[V]],"0.#") &amp;TEXT(O$1,0),"")</f>
        <v/>
      </c>
      <c r="AQ732" s="46" t="str">
        <f>IF(L732&lt;&gt;"","-" &amp;TEXT(comp[[#This Row],[Ti]],"0.#") &amp;TEXT(L$1,0),"")</f>
        <v>-11.Ti</v>
      </c>
      <c r="AR732" s="46" t="str">
        <f>IF(P732&lt;&gt;"","-" &amp;TEXT(comp[[#This Row],[Mo]],"0.#") &amp;TEXT(P$1,0),"")</f>
        <v/>
      </c>
      <c r="AS732" s="46" t="str">
        <f>IF(Q732&lt;&gt;"","-" &amp;TEXT(comp[[#This Row],[C]],"0.##") &amp;TEXT(Q$1,0),"")</f>
        <v/>
      </c>
      <c r="AT732" s="46" t="str">
        <f>IF(R732&lt;&gt;"","-" &amp;TEXT(comp[[#This Row],[Zr]],"0.##") &amp;TEXT(R$1,0),"")</f>
        <v/>
      </c>
      <c r="AU732" s="46" t="str">
        <f>IF(S732&lt;&gt;"","-" &amp;TEXT(comp[[#This Row],[B]],"0.##") &amp;TEXT(S$1,0),"")</f>
        <v/>
      </c>
      <c r="AV732" s="46" t="str">
        <f>IF(T732&lt;&gt;"","-" &amp;TEXT(comp[[#This Row],[Ir]],"0.#") &amp;TEXT(T$1,0),"")</f>
        <v/>
      </c>
      <c r="AW732" s="46" t="str">
        <f>IF(U732&lt;&gt;"","-" &amp;TEXT(comp[[#This Row],[Re]],"0.#") &amp;TEXT(U$1,0),"")</f>
        <v>-1.Re</v>
      </c>
      <c r="AX732" s="46" t="str">
        <f>IF(V732&lt;&gt;"","-" &amp;TEXT(comp[[#This Row],[Si]],"0.#") &amp;TEXT(V$1,0),"")</f>
        <v/>
      </c>
      <c r="AY732" s="46" t="str">
        <f>IF(W732&lt;&gt;"","-" &amp;TEXT(comp[[#This Row],[Fe]],"0.#") &amp;TEXT(W$1,0),"")</f>
        <v/>
      </c>
      <c r="AZ732" s="46" t="str">
        <f>IF(X732&lt;&gt;"","-" &amp;TEXT(comp[[#This Row],[Y]],"0.#") &amp;TEXT(X$1,0),"")</f>
        <v/>
      </c>
      <c r="BA732" s="46" t="str">
        <f>IF(Y732&lt;&gt;"","-" &amp;TEXT(comp[[#This Row],[Hf]],"0.#") &amp;TEXT(Y$1,0),"")</f>
        <v/>
      </c>
      <c r="BB732" s="46" t="str">
        <f>IF(Z732&lt;&gt;"","-" &amp;TEXT(comp[[#This Row],[Ge]],"0.#") &amp;TEXT(Z$1,0),"")</f>
        <v/>
      </c>
      <c r="BC732" s="46" t="str">
        <f>IF(AA732&lt;&gt;"","-" &amp;TEXT(comp[[#This Row],[Mn]],"0.#") &amp;TEXT(AA$1,0),"")</f>
        <v/>
      </c>
      <c r="BD732" s="46" t="str">
        <f>IF(AB732&lt;&gt;"","-" &amp;TEXT(comp[[#This Row],[Sc]],"0.#") &amp;TEXT(AB$1,0),"")</f>
        <v/>
      </c>
      <c r="BE732" s="46" t="str">
        <f>IF(AC732&lt;&gt;"","-" &amp;TEXT(comp[[#This Row],[Ru]],"0.#") &amp;TEXT(AC$1,0),"")</f>
        <v/>
      </c>
      <c r="BF732" s="46" t="str">
        <f>IF(AD732&lt;&gt;"","-" &amp;TEXT(comp[[#This Row],[Ce]],"0.#") &amp;TEXT(AD$1,0),"")</f>
        <v/>
      </c>
      <c r="BG732" s="46" t="str">
        <f>IF(AE732&lt;&gt;"","-" &amp;TEXT([1]comp!$AE732,"0.#") &amp;TEXT(AE$1,0),"")</f>
        <v/>
      </c>
      <c r="BH732" s="46" t="str">
        <f>[1]comp!$D732 &amp; [1]comp!$E732</f>
        <v>CTC-ReZenk, C. H. et al. The Effect of Alloying on the Thermophysical and Mechanical Properties of Co–Ti–Cr-Based Superalloys. in 909–919 (2020). doi:10.1007/978-3-030-51834-9_89.</v>
      </c>
      <c r="BI732" s="22" t="str">
        <f t="shared" si="58"/>
        <v>Co-15.Cr-11.Ti-1.Re</v>
      </c>
      <c r="BJ732" s="22"/>
      <c r="BK732" t="str">
        <f t="shared" si="59"/>
        <v>-15.Cr-11.Ti-1.Re</v>
      </c>
      <c r="BL732"/>
      <c r="BM732"/>
      <c r="BN732"/>
      <c r="BO732"/>
    </row>
    <row r="733" spans="1:67" s="44" customFormat="1" x14ac:dyDescent="0.3">
      <c r="A733" s="26" t="str">
        <f t="shared" ref="A733:A796" si="60">TEXT(AI733,0) &amp;TEXT(AL733,0) &amp;TEXT(AY733,0) &amp;TEXT(AJ733,0) &amp;TEXT(AM733,0) &amp;TEXT(AK733,0) &amp;TEXT(AQ733,0) &amp;TEXT(AN733,0) &amp;TEXT(AO733,0) &amp;TEXT(AP733,0) &amp;TEXT(AR733,0)&amp;TEXT(AV733,0) &amp;TEXT(AW733,0) &amp;TEXT(AX733,0) &amp;TEXT(BA733,0)  &amp;TEXT(BB733,0) &amp;TEXT(BC733,0) &amp;TEXT(BD733,0) &amp;TEXT(BE733,0) &amp;TEXT(BF733,0) &amp;TEXT(AS733,0) &amp;TEXT(AT733,0) &amp;TEXT(AU733,0) &amp;TEXT(AZ733,0)</f>
        <v>Co-8.9Al-9.W-2.3Ta</v>
      </c>
      <c r="B733" s="60" t="s">
        <v>1481</v>
      </c>
      <c r="C733" s="60" t="s">
        <v>2738</v>
      </c>
      <c r="D733" t="s">
        <v>173</v>
      </c>
      <c r="E733" s="13" t="s">
        <v>2658</v>
      </c>
      <c r="F733">
        <v>778</v>
      </c>
      <c r="G733" s="54">
        <f t="shared" ref="G733:G796" si="61">100-SUM(H733:AD733)</f>
        <v>79.8</v>
      </c>
      <c r="H733" s="24"/>
      <c r="I733" s="24">
        <v>8.9</v>
      </c>
      <c r="J733" s="24"/>
      <c r="K733" s="24">
        <v>9</v>
      </c>
      <c r="L733" s="24"/>
      <c r="M733" s="24">
        <v>2.2999999999999998</v>
      </c>
      <c r="N733" s="24"/>
      <c r="O733" s="24"/>
      <c r="P733" s="24"/>
      <c r="Q733" s="23"/>
      <c r="R733" s="23"/>
      <c r="S733" s="23"/>
      <c r="T733" s="24"/>
      <c r="U733" s="24"/>
      <c r="V733" s="24"/>
      <c r="W733" s="24"/>
      <c r="X733" s="24"/>
      <c r="Y733" s="24"/>
      <c r="Z733" s="24"/>
      <c r="AA733" s="24"/>
      <c r="AB733" s="24"/>
      <c r="AC733" s="24"/>
      <c r="AD733" s="24"/>
      <c r="AE733" s="24"/>
      <c r="AF733"/>
      <c r="AG733"/>
      <c r="AH733"/>
      <c r="AI733" s="46" t="s">
        <v>1</v>
      </c>
      <c r="AJ733" s="46" t="str">
        <f>IF(I733&lt;&gt;"","-" &amp;TEXT([1]comp!$I733,"0.#") &amp;TEXT(I$1,0),"")</f>
        <v>-8.9Al</v>
      </c>
      <c r="AK733" s="46" t="str">
        <f>IF(K733&lt;&gt;"","-" &amp;TEXT(comp[[#This Row],[W]],"0.#") &amp;TEXT(K$1,0),"")</f>
        <v>-9.W</v>
      </c>
      <c r="AL733" s="46" t="str">
        <f>IF(H733&lt;&gt;"","-" &amp;TEXT(comp[[#This Row],[Ni]],"0.#") &amp;TEXT(H$1,0),"")</f>
        <v/>
      </c>
      <c r="AM733" s="46" t="str">
        <f>IF(J733&lt;&gt;"","-" &amp;TEXT(comp[[#This Row],[Cr]],"0.#") &amp;TEXT(J$1,0),"")</f>
        <v/>
      </c>
      <c r="AN733" s="46" t="str">
        <f>IF(M733&lt;&gt;"","-" &amp;TEXT(comp[[#This Row],[Ta]],"0.#") &amp;TEXT(M$1,0),"")</f>
        <v>-2.3Ta</v>
      </c>
      <c r="AO733" s="46" t="str">
        <f>IF(N733&lt;&gt;"","-" &amp;TEXT(comp[[#This Row],[Nb]],"0.#") &amp;TEXT(N$1,0),"")</f>
        <v/>
      </c>
      <c r="AP733" s="46" t="str">
        <f>IF(O733&lt;&gt;"","-" &amp;TEXT(comp[[#This Row],[V]],"0.#") &amp;TEXT(O$1,0),"")</f>
        <v/>
      </c>
      <c r="AQ733" s="46" t="str">
        <f>IF(L733&lt;&gt;"","-" &amp;TEXT(comp[[#This Row],[Ti]],"0.#") &amp;TEXT(L$1,0),"")</f>
        <v/>
      </c>
      <c r="AR733" s="46" t="str">
        <f>IF(P733&lt;&gt;"","-" &amp;TEXT(comp[[#This Row],[Mo]],"0.#") &amp;TEXT(P$1,0),"")</f>
        <v/>
      </c>
      <c r="AS733" s="46" t="str">
        <f>IF(Q733&lt;&gt;"","-" &amp;TEXT(comp[[#This Row],[C]],"0.##") &amp;TEXT(Q$1,0),"")</f>
        <v/>
      </c>
      <c r="AT733" s="46" t="str">
        <f>IF(R733&lt;&gt;"","-" &amp;TEXT(comp[[#This Row],[Zr]],"0.##") &amp;TEXT(R$1,0),"")</f>
        <v/>
      </c>
      <c r="AU733" s="46" t="str">
        <f>IF(S733&lt;&gt;"","-" &amp;TEXT(comp[[#This Row],[B]],"0.##") &amp;TEXT(S$1,0),"")</f>
        <v/>
      </c>
      <c r="AV733" s="46" t="str">
        <f>IF(T733&lt;&gt;"","-" &amp;TEXT(comp[[#This Row],[Ir]],"0.#") &amp;TEXT(T$1,0),"")</f>
        <v/>
      </c>
      <c r="AW733" s="46" t="str">
        <f>IF(U733&lt;&gt;"","-" &amp;TEXT(comp[[#This Row],[Re]],"0.#") &amp;TEXT(U$1,0),"")</f>
        <v/>
      </c>
      <c r="AX733" s="46" t="str">
        <f>IF(V733&lt;&gt;"","-" &amp;TEXT(comp[[#This Row],[Si]],"0.#") &amp;TEXT(V$1,0),"")</f>
        <v/>
      </c>
      <c r="AY733" s="46" t="str">
        <f>IF(W733&lt;&gt;"","-" &amp;TEXT(comp[[#This Row],[Fe]],"0.#") &amp;TEXT(W$1,0),"")</f>
        <v/>
      </c>
      <c r="AZ733" s="46" t="str">
        <f>IF(X733&lt;&gt;"","-" &amp;TEXT(comp[[#This Row],[Y]],"0.#") &amp;TEXT(X$1,0),"")</f>
        <v/>
      </c>
      <c r="BA733" s="46" t="str">
        <f>IF(Y733&lt;&gt;"","-" &amp;TEXT(comp[[#This Row],[Hf]],"0.#") &amp;TEXT(Y$1,0),"")</f>
        <v/>
      </c>
      <c r="BB733" s="46" t="str">
        <f>IF(Z733&lt;&gt;"","-" &amp;TEXT(comp[[#This Row],[Ge]],"0.#") &amp;TEXT(Z$1,0),"")</f>
        <v/>
      </c>
      <c r="BC733" s="46" t="str">
        <f>IF(AA733&lt;&gt;"","-" &amp;TEXT(comp[[#This Row],[Mn]],"0.#") &amp;TEXT(AA$1,0),"")</f>
        <v/>
      </c>
      <c r="BD733" s="46" t="str">
        <f>IF(AB733&lt;&gt;"","-" &amp;TEXT(comp[[#This Row],[Sc]],"0.#") &amp;TEXT(AB$1,0),"")</f>
        <v/>
      </c>
      <c r="BE733" s="46" t="str">
        <f>IF(AC733&lt;&gt;"","-" &amp;TEXT(comp[[#This Row],[Ru]],"0.#") &amp;TEXT(AC$1,0),"")</f>
        <v/>
      </c>
      <c r="BF733" s="46" t="str">
        <f>IF(AD733&lt;&gt;"","-" &amp;TEXT(comp[[#This Row],[Ce]],"0.#") &amp;TEXT(AD$1,0),"")</f>
        <v/>
      </c>
      <c r="BG733" s="46" t="str">
        <f>IF(AE733&lt;&gt;"","-" &amp;TEXT([1]comp!$AE733,"0.#") &amp;TEXT(AE$1,0),"")</f>
        <v/>
      </c>
      <c r="BH733" t="str">
        <f>[1]comp!$D733 &amp; [1]comp!$E733</f>
        <v>VF60Zenk, C. H. et al. The Effect of Alloying on the Thermophysical and Mechanical Properties of Co–Ti–Cr-Based Superalloys. in 909–919 (2020). doi:10.1007/978-3-030-51834-9_89.</v>
      </c>
      <c r="BI733" s="22" t="str">
        <f t="shared" si="58"/>
        <v>Co-8.9Al-9.W-2.3Ta</v>
      </c>
      <c r="BJ733" t="s">
        <v>2121</v>
      </c>
      <c r="BK733" t="str">
        <f t="shared" si="59"/>
        <v>-8.9Al-9.W-2.3Ta</v>
      </c>
      <c r="BL733"/>
      <c r="BM733"/>
      <c r="BN733"/>
      <c r="BO733"/>
    </row>
    <row r="734" spans="1:67" s="44" customFormat="1" x14ac:dyDescent="0.3">
      <c r="A734" s="26" t="str">
        <f t="shared" si="60"/>
        <v>Co-30.Ni-10.Al-2.Nb-5.Mo</v>
      </c>
      <c r="B734" s="60" t="s">
        <v>1481</v>
      </c>
      <c r="C734" s="60" t="s">
        <v>2936</v>
      </c>
      <c r="D734" t="s">
        <v>1062</v>
      </c>
      <c r="E734" s="13" t="s">
        <v>2663</v>
      </c>
      <c r="F734">
        <v>779</v>
      </c>
      <c r="G734" s="54">
        <f t="shared" si="61"/>
        <v>53</v>
      </c>
      <c r="H734" s="24">
        <v>30</v>
      </c>
      <c r="I734" s="24">
        <v>10</v>
      </c>
      <c r="J734" s="24"/>
      <c r="K734" s="24"/>
      <c r="L734" s="24"/>
      <c r="M734" s="24"/>
      <c r="N734" s="24">
        <v>2</v>
      </c>
      <c r="O734" s="24"/>
      <c r="P734" s="24">
        <v>5</v>
      </c>
      <c r="Q734" s="23"/>
      <c r="R734" s="23"/>
      <c r="S734" s="23"/>
      <c r="T734" s="24"/>
      <c r="U734" s="24"/>
      <c r="V734" s="24"/>
      <c r="W734" s="24"/>
      <c r="X734" s="24"/>
      <c r="Y734" s="24"/>
      <c r="Z734" s="24"/>
      <c r="AA734" s="24"/>
      <c r="AB734" s="24"/>
      <c r="AC734" s="24"/>
      <c r="AD734" s="24"/>
      <c r="AE734" s="24"/>
      <c r="AF734"/>
      <c r="AG734"/>
      <c r="AH734"/>
      <c r="AI734" s="46" t="s">
        <v>1</v>
      </c>
      <c r="AJ734" s="46" t="str">
        <f>IF(I734&lt;&gt;"","-" &amp;TEXT([1]comp!$I734,"0.#") &amp;TEXT(I$1,0),"")</f>
        <v>-10.Al</v>
      </c>
      <c r="AK734" s="46" t="str">
        <f>IF(K734&lt;&gt;"","-" &amp;TEXT(comp[[#This Row],[W]],"0.#") &amp;TEXT(K$1,0),"")</f>
        <v/>
      </c>
      <c r="AL734" s="46" t="str">
        <f>IF(H734&lt;&gt;"","-" &amp;TEXT(comp[[#This Row],[Ni]],"0.#") &amp;TEXT(H$1,0),"")</f>
        <v>-30.Ni</v>
      </c>
      <c r="AM734" s="46" t="str">
        <f>IF(J734&lt;&gt;"","-" &amp;TEXT(comp[[#This Row],[Cr]],"0.#") &amp;TEXT(J$1,0),"")</f>
        <v/>
      </c>
      <c r="AN734" s="46" t="str">
        <f>IF(M734&lt;&gt;"","-" &amp;TEXT(comp[[#This Row],[Ta]],"0.#") &amp;TEXT(M$1,0),"")</f>
        <v/>
      </c>
      <c r="AO734" s="46" t="str">
        <f>IF(N734&lt;&gt;"","-" &amp;TEXT(comp[[#This Row],[Nb]],"0.#") &amp;TEXT(N$1,0),"")</f>
        <v>-2.Nb</v>
      </c>
      <c r="AP734" s="46" t="str">
        <f>IF(O734&lt;&gt;"","-" &amp;TEXT(comp[[#This Row],[V]],"0.#") &amp;TEXT(O$1,0),"")</f>
        <v/>
      </c>
      <c r="AQ734" s="46" t="str">
        <f>IF(L734&lt;&gt;"","-" &amp;TEXT(comp[[#This Row],[Ti]],"0.#") &amp;TEXT(L$1,0),"")</f>
        <v/>
      </c>
      <c r="AR734" s="46" t="str">
        <f>IF(P734&lt;&gt;"","-" &amp;TEXT(comp[[#This Row],[Mo]],"0.#") &amp;TEXT(P$1,0),"")</f>
        <v>-5.Mo</v>
      </c>
      <c r="AS734" s="46" t="str">
        <f>IF(Q734&lt;&gt;"","-" &amp;TEXT(comp[[#This Row],[C]],"0.##") &amp;TEXT(Q$1,0),"")</f>
        <v/>
      </c>
      <c r="AT734" s="46" t="str">
        <f>IF(R734&lt;&gt;"","-" &amp;TEXT(comp[[#This Row],[Zr]],"0.##") &amp;TEXT(R$1,0),"")</f>
        <v/>
      </c>
      <c r="AU734" s="46" t="str">
        <f>IF(S734&lt;&gt;"","-" &amp;TEXT(comp[[#This Row],[B]],"0.##") &amp;TEXT(S$1,0),"")</f>
        <v/>
      </c>
      <c r="AV734" s="46" t="str">
        <f>IF(T734&lt;&gt;"","-" &amp;TEXT(comp[[#This Row],[Ir]],"0.#") &amp;TEXT(T$1,0),"")</f>
        <v/>
      </c>
      <c r="AW734" s="46" t="str">
        <f>IF(U734&lt;&gt;"","-" &amp;TEXT(comp[[#This Row],[Re]],"0.#") &amp;TEXT(U$1,0),"")</f>
        <v/>
      </c>
      <c r="AX734" s="46" t="str">
        <f>IF(V734&lt;&gt;"","-" &amp;TEXT(comp[[#This Row],[Si]],"0.#") &amp;TEXT(V$1,0),"")</f>
        <v/>
      </c>
      <c r="AY734" s="46" t="str">
        <f>IF(W734&lt;&gt;"","-" &amp;TEXT(comp[[#This Row],[Fe]],"0.#") &amp;TEXT(W$1,0),"")</f>
        <v/>
      </c>
      <c r="AZ734" s="46" t="str">
        <f>IF(X734&lt;&gt;"","-" &amp;TEXT(comp[[#This Row],[Y]],"0.#") &amp;TEXT(X$1,0),"")</f>
        <v/>
      </c>
      <c r="BA734" s="46" t="str">
        <f>IF(Y734&lt;&gt;"","-" &amp;TEXT(comp[[#This Row],[Hf]],"0.#") &amp;TEXT(Y$1,0),"")</f>
        <v/>
      </c>
      <c r="BB734" s="46" t="str">
        <f>IF(Z734&lt;&gt;"","-" &amp;TEXT(comp[[#This Row],[Ge]],"0.#") &amp;TEXT(Z$1,0),"")</f>
        <v/>
      </c>
      <c r="BC734" s="46" t="str">
        <f>IF(AA734&lt;&gt;"","-" &amp;TEXT(comp[[#This Row],[Mn]],"0.#") &amp;TEXT(AA$1,0),"")</f>
        <v/>
      </c>
      <c r="BD734" s="46" t="str">
        <f>IF(AB734&lt;&gt;"","-" &amp;TEXT(comp[[#This Row],[Sc]],"0.#") &amp;TEXT(AB$1,0),"")</f>
        <v/>
      </c>
      <c r="BE734" s="46" t="str">
        <f>IF(AC734&lt;&gt;"","-" &amp;TEXT(comp[[#This Row],[Ru]],"0.#") &amp;TEXT(AC$1,0),"")</f>
        <v/>
      </c>
      <c r="BF734" s="46" t="str">
        <f>IF(AD734&lt;&gt;"","-" &amp;TEXT(comp[[#This Row],[Ce]],"0.#") &amp;TEXT(AD$1,0),"")</f>
        <v/>
      </c>
      <c r="BG734" s="46" t="str">
        <f>IF(AE734&lt;&gt;"","-" &amp;TEXT([1]comp!$AE734,"0.#") &amp;TEXT(AE$1,0),"")</f>
        <v/>
      </c>
      <c r="BH734" t="str">
        <f>[1]comp!$D734 &amp; [1]comp!$E734</f>
        <v>2NbBaler, N., Pandey, P., Singh, M. P., Makineni, S. K. &amp; Chattopadhyay, K. Effects of Ti and Cr Additions in a Co–Ni–Al–Mo–Nb-Based Superalloy. in 929–936 (2020). doi:10.1007/978-3-030-51834-9_91.</v>
      </c>
      <c r="BI734" s="22" t="str">
        <f t="shared" si="58"/>
        <v>Co-30.Ni-10.Al-2.Nb-5.Mo</v>
      </c>
      <c r="BJ734" t="s">
        <v>2121</v>
      </c>
      <c r="BK734" t="str">
        <f t="shared" si="59"/>
        <v>-10.Al-30.Ni-5.Mo-2.Nb</v>
      </c>
      <c r="BL734"/>
      <c r="BM734"/>
      <c r="BN734"/>
      <c r="BO734"/>
    </row>
    <row r="735" spans="1:67" s="44" customFormat="1" x14ac:dyDescent="0.3">
      <c r="A735" t="str">
        <f t="shared" si="60"/>
        <v>Co-30.Ni-10.Al-10.Cr-2.Nb-5.Mo</v>
      </c>
      <c r="B735" s="60" t="s">
        <v>1481</v>
      </c>
      <c r="C735" s="60" t="s">
        <v>3284</v>
      </c>
      <c r="D735" t="s">
        <v>2664</v>
      </c>
      <c r="E735" s="13" t="s">
        <v>2663</v>
      </c>
      <c r="F735">
        <v>780</v>
      </c>
      <c r="G735" s="54">
        <f t="shared" si="61"/>
        <v>43</v>
      </c>
      <c r="H735" s="24">
        <v>30</v>
      </c>
      <c r="I735" s="24">
        <v>10</v>
      </c>
      <c r="J735" s="24">
        <v>10</v>
      </c>
      <c r="K735" s="24"/>
      <c r="L735" s="24"/>
      <c r="M735" s="24"/>
      <c r="N735" s="24">
        <v>2</v>
      </c>
      <c r="O735" s="24"/>
      <c r="P735" s="24">
        <v>5</v>
      </c>
      <c r="Q735" s="23"/>
      <c r="R735" s="23"/>
      <c r="S735" s="23"/>
      <c r="T735" s="24"/>
      <c r="U735" s="24"/>
      <c r="V735" s="24"/>
      <c r="W735" s="24"/>
      <c r="X735" s="24"/>
      <c r="Y735" s="24"/>
      <c r="Z735" s="24"/>
      <c r="AA735" s="24"/>
      <c r="AB735" s="24"/>
      <c r="AC735" s="24"/>
      <c r="AD735" s="24"/>
      <c r="AE735" s="24"/>
      <c r="AF735"/>
      <c r="AG735"/>
      <c r="AH735"/>
      <c r="AI735" s="46" t="s">
        <v>1</v>
      </c>
      <c r="AJ735" s="46" t="str">
        <f>IF(I735&lt;&gt;"","-" &amp;TEXT([1]comp!$I735,"0.#") &amp;TEXT(I$1,0),"")</f>
        <v>-10.Al</v>
      </c>
      <c r="AK735" s="46" t="str">
        <f>IF(K735&lt;&gt;"","-" &amp;TEXT(comp[[#This Row],[W]],"0.#") &amp;TEXT(K$1,0),"")</f>
        <v/>
      </c>
      <c r="AL735" s="46" t="str">
        <f>IF(H735&lt;&gt;"","-" &amp;TEXT(comp[[#This Row],[Ni]],"0.#") &amp;TEXT(H$1,0),"")</f>
        <v>-30.Ni</v>
      </c>
      <c r="AM735" s="46" t="str">
        <f>IF(J735&lt;&gt;"","-" &amp;TEXT(comp[[#This Row],[Cr]],"0.#") &amp;TEXT(J$1,0),"")</f>
        <v>-10.Cr</v>
      </c>
      <c r="AN735" s="46" t="str">
        <f>IF(M735&lt;&gt;"","-" &amp;TEXT(comp[[#This Row],[Ta]],"0.#") &amp;TEXT(M$1,0),"")</f>
        <v/>
      </c>
      <c r="AO735" s="46" t="str">
        <f>IF(N735&lt;&gt;"","-" &amp;TEXT(comp[[#This Row],[Nb]],"0.#") &amp;TEXT(N$1,0),"")</f>
        <v>-2.Nb</v>
      </c>
      <c r="AP735" s="46" t="str">
        <f>IF(O735&lt;&gt;"","-" &amp;TEXT(comp[[#This Row],[V]],"0.#") &amp;TEXT(O$1,0),"")</f>
        <v/>
      </c>
      <c r="AQ735" s="46" t="str">
        <f>IF(L735&lt;&gt;"","-" &amp;TEXT(comp[[#This Row],[Ti]],"0.#") &amp;TEXT(L$1,0),"")</f>
        <v/>
      </c>
      <c r="AR735" s="46" t="str">
        <f>IF(P735&lt;&gt;"","-" &amp;TEXT(comp[[#This Row],[Mo]],"0.#") &amp;TEXT(P$1,0),"")</f>
        <v>-5.Mo</v>
      </c>
      <c r="AS735" s="46" t="str">
        <f>IF(Q735&lt;&gt;"","-" &amp;TEXT(comp[[#This Row],[C]],"0.##") &amp;TEXT(Q$1,0),"")</f>
        <v/>
      </c>
      <c r="AT735" s="46" t="str">
        <f>IF(R735&lt;&gt;"","-" &amp;TEXT(comp[[#This Row],[Zr]],"0.##") &amp;TEXT(R$1,0),"")</f>
        <v/>
      </c>
      <c r="AU735" s="46" t="str">
        <f>IF(S735&lt;&gt;"","-" &amp;TEXT(comp[[#This Row],[B]],"0.##") &amp;TEXT(S$1,0),"")</f>
        <v/>
      </c>
      <c r="AV735" s="46" t="str">
        <f>IF(T735&lt;&gt;"","-" &amp;TEXT(comp[[#This Row],[Ir]],"0.#") &amp;TEXT(T$1,0),"")</f>
        <v/>
      </c>
      <c r="AW735" s="46" t="str">
        <f>IF(U735&lt;&gt;"","-" &amp;TEXT(comp[[#This Row],[Re]],"0.#") &amp;TEXT(U$1,0),"")</f>
        <v/>
      </c>
      <c r="AX735" s="46" t="str">
        <f>IF(V735&lt;&gt;"","-" &amp;TEXT(comp[[#This Row],[Si]],"0.#") &amp;TEXT(V$1,0),"")</f>
        <v/>
      </c>
      <c r="AY735" s="46" t="str">
        <f>IF(W735&lt;&gt;"","-" &amp;TEXT(comp[[#This Row],[Fe]],"0.#") &amp;TEXT(W$1,0),"")</f>
        <v/>
      </c>
      <c r="AZ735" s="46" t="str">
        <f>IF(X735&lt;&gt;"","-" &amp;TEXT(comp[[#This Row],[Y]],"0.#") &amp;TEXT(X$1,0),"")</f>
        <v/>
      </c>
      <c r="BA735" s="46" t="str">
        <f>IF(Y735&lt;&gt;"","-" &amp;TEXT(comp[[#This Row],[Hf]],"0.#") &amp;TEXT(Y$1,0),"")</f>
        <v/>
      </c>
      <c r="BB735" s="46" t="str">
        <f>IF(Z735&lt;&gt;"","-" &amp;TEXT(comp[[#This Row],[Ge]],"0.#") &amp;TEXT(Z$1,0),"")</f>
        <v/>
      </c>
      <c r="BC735" s="46" t="str">
        <f>IF(AA735&lt;&gt;"","-" &amp;TEXT(comp[[#This Row],[Mn]],"0.#") &amp;TEXT(AA$1,0),"")</f>
        <v/>
      </c>
      <c r="BD735" s="46" t="str">
        <f>IF(AB735&lt;&gt;"","-" &amp;TEXT(comp[[#This Row],[Sc]],"0.#") &amp;TEXT(AB$1,0),"")</f>
        <v/>
      </c>
      <c r="BE735" s="46" t="str">
        <f>IF(AC735&lt;&gt;"","-" &amp;TEXT(comp[[#This Row],[Ru]],"0.#") &amp;TEXT(AC$1,0),"")</f>
        <v/>
      </c>
      <c r="BF735" s="46" t="str">
        <f>IF(AD735&lt;&gt;"","-" &amp;TEXT(comp[[#This Row],[Ce]],"0.#") &amp;TEXT(AD$1,0),"")</f>
        <v/>
      </c>
      <c r="BG735" s="46" t="str">
        <f>IF(AE735&lt;&gt;"","-" &amp;TEXT([1]comp!$AE735,"0.#") &amp;TEXT(AE$1,0),"")</f>
        <v/>
      </c>
      <c r="BH735" s="46" t="str">
        <f>[1]comp!$D735 &amp; [1]comp!$E735</f>
        <v>2Nb10CrBaler, N., Pandey, P., Singh, M. P., Makineni, S. K. &amp; Chattopadhyay, K. Effects of Ti and Cr Additions in a Co–Ni–Al–Mo–Nb-Based Superalloy. in 929–936 (2020). doi:10.1007/978-3-030-51834-9_91.</v>
      </c>
      <c r="BI735" s="22" t="str">
        <f t="shared" si="58"/>
        <v>Co-30.Ni-10.Al-10.Cr-2.Nb-5.Mo</v>
      </c>
      <c r="BJ735" s="22"/>
      <c r="BK735" t="str">
        <f t="shared" si="59"/>
        <v>-10.Al-10.Cr-30.Ni-5.Mo-2.Nb</v>
      </c>
      <c r="BL735"/>
      <c r="BM735"/>
      <c r="BN735"/>
      <c r="BO735"/>
    </row>
    <row r="736" spans="1:67" s="44" customFormat="1" x14ac:dyDescent="0.3">
      <c r="A736" t="str">
        <f t="shared" si="60"/>
        <v>Co-30.Ni-10.Al-2.Ti-5.Mo</v>
      </c>
      <c r="B736" s="60" t="s">
        <v>1481</v>
      </c>
      <c r="C736" s="60" t="s">
        <v>3285</v>
      </c>
      <c r="D736" t="s">
        <v>2666</v>
      </c>
      <c r="E736" s="13" t="s">
        <v>2663</v>
      </c>
      <c r="F736">
        <v>781</v>
      </c>
      <c r="G736" s="54">
        <f t="shared" si="61"/>
        <v>53</v>
      </c>
      <c r="H736" s="24">
        <v>30</v>
      </c>
      <c r="I736" s="24">
        <v>10</v>
      </c>
      <c r="J736" s="24"/>
      <c r="K736" s="24"/>
      <c r="L736" s="24">
        <v>2</v>
      </c>
      <c r="M736" s="24"/>
      <c r="N736" s="24"/>
      <c r="O736" s="24"/>
      <c r="P736" s="24">
        <v>5</v>
      </c>
      <c r="Q736" s="23"/>
      <c r="R736" s="23"/>
      <c r="S736" s="23"/>
      <c r="T736" s="24"/>
      <c r="U736" s="24"/>
      <c r="V736" s="24"/>
      <c r="W736" s="24"/>
      <c r="X736" s="24"/>
      <c r="Y736" s="24"/>
      <c r="Z736" s="24"/>
      <c r="AA736" s="24"/>
      <c r="AB736" s="24"/>
      <c r="AC736" s="24"/>
      <c r="AD736" s="24"/>
      <c r="AE736" s="24"/>
      <c r="AF736"/>
      <c r="AG736"/>
      <c r="AH736"/>
      <c r="AI736" s="46" t="s">
        <v>1</v>
      </c>
      <c r="AJ736" s="46" t="str">
        <f>IF(I736&lt;&gt;"","-" &amp;TEXT([1]comp!$I736,"0.#") &amp;TEXT(I$1,0),"")</f>
        <v>-10.Al</v>
      </c>
      <c r="AK736" s="46" t="str">
        <f>IF(K736&lt;&gt;"","-" &amp;TEXT(comp[[#This Row],[W]],"0.#") &amp;TEXT(K$1,0),"")</f>
        <v/>
      </c>
      <c r="AL736" s="46" t="str">
        <f>IF(H736&lt;&gt;"","-" &amp;TEXT(comp[[#This Row],[Ni]],"0.#") &amp;TEXT(H$1,0),"")</f>
        <v>-30.Ni</v>
      </c>
      <c r="AM736" s="46" t="str">
        <f>IF(J736&lt;&gt;"","-" &amp;TEXT(comp[[#This Row],[Cr]],"0.#") &amp;TEXT(J$1,0),"")</f>
        <v/>
      </c>
      <c r="AN736" s="46" t="str">
        <f>IF(M736&lt;&gt;"","-" &amp;TEXT(comp[[#This Row],[Ta]],"0.#") &amp;TEXT(M$1,0),"")</f>
        <v/>
      </c>
      <c r="AO736" s="46" t="str">
        <f>IF(N736&lt;&gt;"","-" &amp;TEXT(comp[[#This Row],[Nb]],"0.#") &amp;TEXT(N$1,0),"")</f>
        <v/>
      </c>
      <c r="AP736" s="46" t="str">
        <f>IF(O736&lt;&gt;"","-" &amp;TEXT(comp[[#This Row],[V]],"0.#") &amp;TEXT(O$1,0),"")</f>
        <v/>
      </c>
      <c r="AQ736" s="46" t="str">
        <f>IF(L736&lt;&gt;"","-" &amp;TEXT(comp[[#This Row],[Ti]],"0.#") &amp;TEXT(L$1,0),"")</f>
        <v>-2.Ti</v>
      </c>
      <c r="AR736" s="46" t="str">
        <f>IF(P736&lt;&gt;"","-" &amp;TEXT(comp[[#This Row],[Mo]],"0.#") &amp;TEXT(P$1,0),"")</f>
        <v>-5.Mo</v>
      </c>
      <c r="AS736" s="46" t="str">
        <f>IF(Q736&lt;&gt;"","-" &amp;TEXT(comp[[#This Row],[C]],"0.##") &amp;TEXT(Q$1,0),"")</f>
        <v/>
      </c>
      <c r="AT736" s="46" t="str">
        <f>IF(R736&lt;&gt;"","-" &amp;TEXT(comp[[#This Row],[Zr]],"0.##") &amp;TEXT(R$1,0),"")</f>
        <v/>
      </c>
      <c r="AU736" s="46" t="str">
        <f>IF(S736&lt;&gt;"","-" &amp;TEXT(comp[[#This Row],[B]],"0.##") &amp;TEXT(S$1,0),"")</f>
        <v/>
      </c>
      <c r="AV736" s="46" t="str">
        <f>IF(T736&lt;&gt;"","-" &amp;TEXT(comp[[#This Row],[Ir]],"0.#") &amp;TEXT(T$1,0),"")</f>
        <v/>
      </c>
      <c r="AW736" s="46" t="str">
        <f>IF(U736&lt;&gt;"","-" &amp;TEXT(comp[[#This Row],[Re]],"0.#") &amp;TEXT(U$1,0),"")</f>
        <v/>
      </c>
      <c r="AX736" s="46" t="str">
        <f>IF(V736&lt;&gt;"","-" &amp;TEXT(comp[[#This Row],[Si]],"0.#") &amp;TEXT(V$1,0),"")</f>
        <v/>
      </c>
      <c r="AY736" s="46" t="str">
        <f>IF(W736&lt;&gt;"","-" &amp;TEXT(comp[[#This Row],[Fe]],"0.#") &amp;TEXT(W$1,0),"")</f>
        <v/>
      </c>
      <c r="AZ736" s="46" t="str">
        <f>IF(X736&lt;&gt;"","-" &amp;TEXT(comp[[#This Row],[Y]],"0.#") &amp;TEXT(X$1,0),"")</f>
        <v/>
      </c>
      <c r="BA736" s="46" t="str">
        <f>IF(Y736&lt;&gt;"","-" &amp;TEXT(comp[[#This Row],[Hf]],"0.#") &amp;TEXT(Y$1,0),"")</f>
        <v/>
      </c>
      <c r="BB736" s="46" t="str">
        <f>IF(Z736&lt;&gt;"","-" &amp;TEXT(comp[[#This Row],[Ge]],"0.#") &amp;TEXT(Z$1,0),"")</f>
        <v/>
      </c>
      <c r="BC736" s="46" t="str">
        <f>IF(AA736&lt;&gt;"","-" &amp;TEXT(comp[[#This Row],[Mn]],"0.#") &amp;TEXT(AA$1,0),"")</f>
        <v/>
      </c>
      <c r="BD736" s="46" t="str">
        <f>IF(AB736&lt;&gt;"","-" &amp;TEXT(comp[[#This Row],[Sc]],"0.#") &amp;TEXT(AB$1,0),"")</f>
        <v/>
      </c>
      <c r="BE736" s="46" t="str">
        <f>IF(AC736&lt;&gt;"","-" &amp;TEXT(comp[[#This Row],[Ru]],"0.#") &amp;TEXT(AC$1,0),"")</f>
        <v/>
      </c>
      <c r="BF736" s="46" t="str">
        <f>IF(AD736&lt;&gt;"","-" &amp;TEXT(comp[[#This Row],[Ce]],"0.#") &amp;TEXT(AD$1,0),"")</f>
        <v/>
      </c>
      <c r="BG736" s="46" t="str">
        <f>IF(AE736&lt;&gt;"","-" &amp;TEXT([1]comp!$AE736,"0.#") &amp;TEXT(AE$1,0),"")</f>
        <v/>
      </c>
      <c r="BH736" s="46" t="str">
        <f>[1]comp!$D736 &amp; [1]comp!$E736</f>
        <v>20Nb2TiBaler, N., Pandey, P., Singh, M. P., Makineni, S. K. &amp; Chattopadhyay, K. Effects of Ti and Cr Additions in a Co–Ni–Al–Mo–Nb-Based Superalloy. in 929–936 (2020). doi:10.1007/978-3-030-51834-9_91.</v>
      </c>
      <c r="BI736" s="22" t="str">
        <f t="shared" si="58"/>
        <v>Co-30.Ni-10.Al-2.Ti-5.Mo</v>
      </c>
      <c r="BJ736" s="22"/>
      <c r="BK736" t="str">
        <f t="shared" si="59"/>
        <v>-10.Al-30.Ni-5.Mo-2.Ti</v>
      </c>
      <c r="BL736"/>
      <c r="BM736"/>
      <c r="BN736"/>
      <c r="BO736"/>
    </row>
    <row r="737" spans="1:67" s="44" customFormat="1" x14ac:dyDescent="0.3">
      <c r="A737" t="str">
        <f t="shared" si="60"/>
        <v>Co-30.Ni-10.Al-10.Cr-2.Ta-2.Nb-5.Mo</v>
      </c>
      <c r="B737" s="60" t="s">
        <v>1481</v>
      </c>
      <c r="C737" s="60" t="s">
        <v>3286</v>
      </c>
      <c r="D737" t="s">
        <v>2665</v>
      </c>
      <c r="E737" s="13" t="s">
        <v>2663</v>
      </c>
      <c r="F737">
        <v>782</v>
      </c>
      <c r="G737" s="54">
        <f t="shared" si="61"/>
        <v>41</v>
      </c>
      <c r="H737" s="24">
        <v>30</v>
      </c>
      <c r="I737" s="24">
        <v>10</v>
      </c>
      <c r="J737" s="24">
        <v>10</v>
      </c>
      <c r="K737" s="24"/>
      <c r="L737" s="24"/>
      <c r="M737" s="24">
        <v>2</v>
      </c>
      <c r="N737" s="24">
        <v>2</v>
      </c>
      <c r="O737" s="24"/>
      <c r="P737" s="24">
        <v>5</v>
      </c>
      <c r="Q737" s="23"/>
      <c r="R737" s="23"/>
      <c r="S737" s="23"/>
      <c r="T737" s="24"/>
      <c r="U737" s="24"/>
      <c r="V737" s="24"/>
      <c r="W737" s="24"/>
      <c r="X737" s="24"/>
      <c r="Y737" s="24"/>
      <c r="Z737" s="24"/>
      <c r="AA737" s="24"/>
      <c r="AB737" s="24"/>
      <c r="AC737" s="24"/>
      <c r="AD737" s="24"/>
      <c r="AE737" s="24"/>
      <c r="AF737"/>
      <c r="AG737"/>
      <c r="AH737"/>
      <c r="AI737" s="46" t="s">
        <v>1</v>
      </c>
      <c r="AJ737" s="46" t="str">
        <f>IF(I737&lt;&gt;"","-" &amp;TEXT([1]comp!$I737,"0.#") &amp;TEXT(I$1,0),"")</f>
        <v>-10.Al</v>
      </c>
      <c r="AK737" s="46" t="str">
        <f>IF(K737&lt;&gt;"","-" &amp;TEXT(comp[[#This Row],[W]],"0.#") &amp;TEXT(K$1,0),"")</f>
        <v/>
      </c>
      <c r="AL737" s="46" t="str">
        <f>IF(H737&lt;&gt;"","-" &amp;TEXT(comp[[#This Row],[Ni]],"0.#") &amp;TEXT(H$1,0),"")</f>
        <v>-30.Ni</v>
      </c>
      <c r="AM737" s="46" t="str">
        <f>IF(J737&lt;&gt;"","-" &amp;TEXT(comp[[#This Row],[Cr]],"0.#") &amp;TEXT(J$1,0),"")</f>
        <v>-10.Cr</v>
      </c>
      <c r="AN737" s="46" t="str">
        <f>IF(M737&lt;&gt;"","-" &amp;TEXT(comp[[#This Row],[Ta]],"0.#") &amp;TEXT(M$1,0),"")</f>
        <v>-2.Ta</v>
      </c>
      <c r="AO737" s="46" t="str">
        <f>IF(N737&lt;&gt;"","-" &amp;TEXT(comp[[#This Row],[Nb]],"0.#") &amp;TEXT(N$1,0),"")</f>
        <v>-2.Nb</v>
      </c>
      <c r="AP737" s="46" t="str">
        <f>IF(O737&lt;&gt;"","-" &amp;TEXT(comp[[#This Row],[V]],"0.#") &amp;TEXT(O$1,0),"")</f>
        <v/>
      </c>
      <c r="AQ737" s="46" t="str">
        <f>IF(L737&lt;&gt;"","-" &amp;TEXT(comp[[#This Row],[Ti]],"0.#") &amp;TEXT(L$1,0),"")</f>
        <v/>
      </c>
      <c r="AR737" s="46" t="str">
        <f>IF(P737&lt;&gt;"","-" &amp;TEXT(comp[[#This Row],[Mo]],"0.#") &amp;TEXT(P$1,0),"")</f>
        <v>-5.Mo</v>
      </c>
      <c r="AS737" s="46" t="str">
        <f>IF(Q737&lt;&gt;"","-" &amp;TEXT(comp[[#This Row],[C]],"0.##") &amp;TEXT(Q$1,0),"")</f>
        <v/>
      </c>
      <c r="AT737" s="46" t="str">
        <f>IF(R737&lt;&gt;"","-" &amp;TEXT(comp[[#This Row],[Zr]],"0.##") &amp;TEXT(R$1,0),"")</f>
        <v/>
      </c>
      <c r="AU737" s="46" t="str">
        <f>IF(S737&lt;&gt;"","-" &amp;TEXT(comp[[#This Row],[B]],"0.##") &amp;TEXT(S$1,0),"")</f>
        <v/>
      </c>
      <c r="AV737" s="46" t="str">
        <f>IF(T737&lt;&gt;"","-" &amp;TEXT(comp[[#This Row],[Ir]],"0.#") &amp;TEXT(T$1,0),"")</f>
        <v/>
      </c>
      <c r="AW737" s="46" t="str">
        <f>IF(U737&lt;&gt;"","-" &amp;TEXT(comp[[#This Row],[Re]],"0.#") &amp;TEXT(U$1,0),"")</f>
        <v/>
      </c>
      <c r="AX737" s="46" t="str">
        <f>IF(V737&lt;&gt;"","-" &amp;TEXT(comp[[#This Row],[Si]],"0.#") &amp;TEXT(V$1,0),"")</f>
        <v/>
      </c>
      <c r="AY737" s="46" t="str">
        <f>IF(W737&lt;&gt;"","-" &amp;TEXT(comp[[#This Row],[Fe]],"0.#") &amp;TEXT(W$1,0),"")</f>
        <v/>
      </c>
      <c r="AZ737" s="46" t="str">
        <f>IF(X737&lt;&gt;"","-" &amp;TEXT(comp[[#This Row],[Y]],"0.#") &amp;TEXT(X$1,0),"")</f>
        <v/>
      </c>
      <c r="BA737" s="46" t="str">
        <f>IF(Y737&lt;&gt;"","-" &amp;TEXT(comp[[#This Row],[Hf]],"0.#") &amp;TEXT(Y$1,0),"")</f>
        <v/>
      </c>
      <c r="BB737" s="46" t="str">
        <f>IF(Z737&lt;&gt;"","-" &amp;TEXT(comp[[#This Row],[Ge]],"0.#") &amp;TEXT(Z$1,0),"")</f>
        <v/>
      </c>
      <c r="BC737" s="46" t="str">
        <f>IF(AA737&lt;&gt;"","-" &amp;TEXT(comp[[#This Row],[Mn]],"0.#") &amp;TEXT(AA$1,0),"")</f>
        <v/>
      </c>
      <c r="BD737" s="46" t="str">
        <f>IF(AB737&lt;&gt;"","-" &amp;TEXT(comp[[#This Row],[Sc]],"0.#") &amp;TEXT(AB$1,0),"")</f>
        <v/>
      </c>
      <c r="BE737" s="46" t="str">
        <f>IF(AC737&lt;&gt;"","-" &amp;TEXT(comp[[#This Row],[Ru]],"0.#") &amp;TEXT(AC$1,0),"")</f>
        <v/>
      </c>
      <c r="BF737" s="46" t="str">
        <f>IF(AD737&lt;&gt;"","-" &amp;TEXT(comp[[#This Row],[Ce]],"0.#") &amp;TEXT(AD$1,0),"")</f>
        <v/>
      </c>
      <c r="BG737" s="46" t="str">
        <f>IF(AE737&lt;&gt;"","-" &amp;TEXT([1]comp!$AE737,"0.#") &amp;TEXT(AE$1,0),"")</f>
        <v/>
      </c>
      <c r="BH737" s="46" t="str">
        <f>[1]comp!$D737 &amp; [1]comp!$E737</f>
        <v>2Nb10Cr2TiBaler, N., Pandey, P., Singh, M. P., Makineni, S. K. &amp; Chattopadhyay, K. Effects of Ti and Cr Additions in a Co–Ni–Al–Mo–Nb-Based Superalloy. in 929–936 (2020). doi:10.1007/978-3-030-51834-9_91.</v>
      </c>
      <c r="BI737" s="22" t="str">
        <f t="shared" si="58"/>
        <v>Co-30.Ni-10.Al-10.Cr-2.Ta-2.Nb-5.Mo</v>
      </c>
      <c r="BJ737" s="22"/>
      <c r="BK737" t="str">
        <f t="shared" si="59"/>
        <v>-10.Al-10.Cr-2.Ta-30.Ni-5.Mo-2.Nb</v>
      </c>
      <c r="BL737"/>
      <c r="BM737"/>
      <c r="BN737"/>
      <c r="BO737"/>
    </row>
    <row r="738" spans="1:67" s="44" customFormat="1" x14ac:dyDescent="0.3">
      <c r="A738" t="str">
        <f t="shared" si="60"/>
        <v>Co-32.Ni-11.Al-5.Cr-2.W-2.Ti-3.Ta-0.5Nb-0.5Mo</v>
      </c>
      <c r="B738" s="60" t="s">
        <v>1482</v>
      </c>
      <c r="C738" s="60" t="s">
        <v>3287</v>
      </c>
      <c r="D738" t="s">
        <v>2669</v>
      </c>
      <c r="E738" s="13" t="s">
        <v>2668</v>
      </c>
      <c r="F738">
        <v>783</v>
      </c>
      <c r="G738" s="54">
        <f t="shared" si="61"/>
        <v>44</v>
      </c>
      <c r="H738" s="24">
        <v>32</v>
      </c>
      <c r="I738" s="24">
        <v>11</v>
      </c>
      <c r="J738" s="24">
        <v>5</v>
      </c>
      <c r="K738" s="24">
        <v>2</v>
      </c>
      <c r="L738" s="24">
        <v>2</v>
      </c>
      <c r="M738" s="24">
        <v>3</v>
      </c>
      <c r="N738" s="24">
        <v>0.5</v>
      </c>
      <c r="O738" s="24"/>
      <c r="P738" s="24">
        <v>0.5</v>
      </c>
      <c r="Q738" s="23"/>
      <c r="R738" s="23"/>
      <c r="S738" s="23"/>
      <c r="T738" s="24"/>
      <c r="U738" s="24"/>
      <c r="V738" s="24"/>
      <c r="W738" s="24"/>
      <c r="X738" s="24"/>
      <c r="Y738" s="24"/>
      <c r="Z738" s="24"/>
      <c r="AA738" s="24"/>
      <c r="AB738" s="24"/>
      <c r="AC738" s="24"/>
      <c r="AD738" s="24"/>
      <c r="AE738" s="24"/>
      <c r="AF738"/>
      <c r="AG738">
        <v>8.83</v>
      </c>
      <c r="AH738"/>
      <c r="AI738" s="46" t="s">
        <v>1</v>
      </c>
      <c r="AJ738" s="46" t="str">
        <f>IF(I738&lt;&gt;"","-" &amp;TEXT([1]comp!$I738,"0.#") &amp;TEXT(I$1,0),"")</f>
        <v>-11.Al</v>
      </c>
      <c r="AK738" s="46" t="str">
        <f>IF(K738&lt;&gt;"","-" &amp;TEXT(comp[[#This Row],[W]],"0.#") &amp;TEXT(K$1,0),"")</f>
        <v>-2.W</v>
      </c>
      <c r="AL738" s="46" t="str">
        <f>IF(H738&lt;&gt;"","-" &amp;TEXT(comp[[#This Row],[Ni]],"0.#") &amp;TEXT(H$1,0),"")</f>
        <v>-32.Ni</v>
      </c>
      <c r="AM738" s="46" t="str">
        <f>IF(J738&lt;&gt;"","-" &amp;TEXT(comp[[#This Row],[Cr]],"0.#") &amp;TEXT(J$1,0),"")</f>
        <v>-5.Cr</v>
      </c>
      <c r="AN738" s="46" t="str">
        <f>IF(M738&lt;&gt;"","-" &amp;TEXT(comp[[#This Row],[Ta]],"0.#") &amp;TEXT(M$1,0),"")</f>
        <v>-3.Ta</v>
      </c>
      <c r="AO738" s="46" t="str">
        <f>IF(N738&lt;&gt;"","-" &amp;TEXT(comp[[#This Row],[Nb]],"0.#") &amp;TEXT(N$1,0),"")</f>
        <v>-0.5Nb</v>
      </c>
      <c r="AP738" s="46" t="str">
        <f>IF(O738&lt;&gt;"","-" &amp;TEXT(comp[[#This Row],[V]],"0.#") &amp;TEXT(O$1,0),"")</f>
        <v/>
      </c>
      <c r="AQ738" s="46" t="str">
        <f>IF(L738&lt;&gt;"","-" &amp;TEXT(comp[[#This Row],[Ti]],"0.#") &amp;TEXT(L$1,0),"")</f>
        <v>-2.Ti</v>
      </c>
      <c r="AR738" s="46" t="str">
        <f>IF(P738&lt;&gt;"","-" &amp;TEXT(comp[[#This Row],[Mo]],"0.#") &amp;TEXT(P$1,0),"")</f>
        <v>-0.5Mo</v>
      </c>
      <c r="AS738" s="46" t="str">
        <f>IF(Q738&lt;&gt;"","-" &amp;TEXT(comp[[#This Row],[C]],"0.##") &amp;TEXT(Q$1,0),"")</f>
        <v/>
      </c>
      <c r="AT738" s="46" t="str">
        <f>IF(R738&lt;&gt;"","-" &amp;TEXT(comp[[#This Row],[Zr]],"0.##") &amp;TEXT(R$1,0),"")</f>
        <v/>
      </c>
      <c r="AU738" s="46" t="str">
        <f>IF(S738&lt;&gt;"","-" &amp;TEXT(comp[[#This Row],[B]],"0.##") &amp;TEXT(S$1,0),"")</f>
        <v/>
      </c>
      <c r="AV738" s="46" t="str">
        <f>IF(T738&lt;&gt;"","-" &amp;TEXT(comp[[#This Row],[Ir]],"0.#") &amp;TEXT(T$1,0),"")</f>
        <v/>
      </c>
      <c r="AW738" s="46" t="str">
        <f>IF(U738&lt;&gt;"","-" &amp;TEXT(comp[[#This Row],[Re]],"0.#") &amp;TEXT(U$1,0),"")</f>
        <v/>
      </c>
      <c r="AX738" s="46" t="str">
        <f>IF(V738&lt;&gt;"","-" &amp;TEXT(comp[[#This Row],[Si]],"0.#") &amp;TEXT(V$1,0),"")</f>
        <v/>
      </c>
      <c r="AY738" s="46" t="str">
        <f>IF(W738&lt;&gt;"","-" &amp;TEXT(comp[[#This Row],[Fe]],"0.#") &amp;TEXT(W$1,0),"")</f>
        <v/>
      </c>
      <c r="AZ738" s="46" t="str">
        <f>IF(X738&lt;&gt;"","-" &amp;TEXT(comp[[#This Row],[Y]],"0.#") &amp;TEXT(X$1,0),"")</f>
        <v/>
      </c>
      <c r="BA738" s="46" t="str">
        <f>IF(Y738&lt;&gt;"","-" &amp;TEXT(comp[[#This Row],[Hf]],"0.#") &amp;TEXT(Y$1,0),"")</f>
        <v/>
      </c>
      <c r="BB738" s="46" t="str">
        <f>IF(Z738&lt;&gt;"","-" &amp;TEXT(comp[[#This Row],[Ge]],"0.#") &amp;TEXT(Z$1,0),"")</f>
        <v/>
      </c>
      <c r="BC738" s="46" t="str">
        <f>IF(AA738&lt;&gt;"","-" &amp;TEXT(comp[[#This Row],[Mn]],"0.#") &amp;TEXT(AA$1,0),"")</f>
        <v/>
      </c>
      <c r="BD738" s="46" t="str">
        <f>IF(AB738&lt;&gt;"","-" &amp;TEXT(comp[[#This Row],[Sc]],"0.#") &amp;TEXT(AB$1,0),"")</f>
        <v/>
      </c>
      <c r="BE738" s="46" t="str">
        <f>IF(AC738&lt;&gt;"","-" &amp;TEXT(comp[[#This Row],[Ru]],"0.#") &amp;TEXT(AC$1,0),"")</f>
        <v/>
      </c>
      <c r="BF738" s="46" t="str">
        <f>IF(AD738&lt;&gt;"","-" &amp;TEXT(comp[[#This Row],[Ce]],"0.#") &amp;TEXT(AD$1,0),"")</f>
        <v/>
      </c>
      <c r="BG738" s="46" t="str">
        <f>IF(AE738&lt;&gt;"","-" &amp;TEXT([1]comp!$AE738,"0.#") &amp;TEXT(AE$1,0),"")</f>
        <v/>
      </c>
      <c r="BH738" s="46" t="str">
        <f>[1]comp!$D738 &amp; [1]comp!$E738</f>
        <v>9CoNi-1Zou, M., Li, W., Li, L., Zhao, J.-C. &amp; Feng, Q. Machine Learning Assisted Design Approach for Developing γ′-Strengthened Co-Ni-Base Superalloys. in 937–947 (2020). doi:10.1007/978-3-030-51834-9_92.</v>
      </c>
      <c r="BI738" s="22" t="str">
        <f t="shared" si="58"/>
        <v>Co-32.Ni-11.Al-5.Cr-2.W-2.Ti-3.Ta-0.5Nb-0.5Mo</v>
      </c>
      <c r="BJ738" s="22"/>
      <c r="BK738" t="str">
        <f t="shared" si="59"/>
        <v>-11.Al-5.Cr-2.W-3.Ta-32.Ni-0.5Mo-0.5Nb-2.Ti</v>
      </c>
      <c r="BL738"/>
      <c r="BM738"/>
      <c r="BN738"/>
      <c r="BO738"/>
    </row>
    <row r="739" spans="1:67" s="44" customFormat="1" x14ac:dyDescent="0.3">
      <c r="A739" t="str">
        <f t="shared" si="60"/>
        <v>Co-30.Ni-11.Al-5.Cr-4.W-4.Ti-1.Ta</v>
      </c>
      <c r="B739" s="60" t="s">
        <v>1482</v>
      </c>
      <c r="C739" s="60" t="s">
        <v>2879</v>
      </c>
      <c r="D739" t="s">
        <v>2670</v>
      </c>
      <c r="E739" s="13" t="s">
        <v>2668</v>
      </c>
      <c r="F739">
        <v>784</v>
      </c>
      <c r="G739" s="54">
        <f t="shared" si="61"/>
        <v>45</v>
      </c>
      <c r="H739" s="24">
        <v>30</v>
      </c>
      <c r="I739" s="24">
        <v>11</v>
      </c>
      <c r="J739" s="24">
        <v>5</v>
      </c>
      <c r="K739" s="24">
        <v>4</v>
      </c>
      <c r="L739" s="24">
        <v>4</v>
      </c>
      <c r="M739" s="24">
        <v>1</v>
      </c>
      <c r="N739" s="24"/>
      <c r="O739" s="24"/>
      <c r="P739" s="24"/>
      <c r="Q739" s="23"/>
      <c r="R739" s="23"/>
      <c r="S739" s="23"/>
      <c r="T739" s="24"/>
      <c r="U739" s="24"/>
      <c r="V739" s="24"/>
      <c r="W739" s="24"/>
      <c r="X739" s="24"/>
      <c r="Y739" s="24"/>
      <c r="Z739" s="24"/>
      <c r="AA739" s="24"/>
      <c r="AB739" s="24"/>
      <c r="AC739" s="24"/>
      <c r="AD739" s="24"/>
      <c r="AE739" s="24"/>
      <c r="AF739"/>
      <c r="AG739">
        <v>8.77</v>
      </c>
      <c r="AH739"/>
      <c r="AI739" s="46" t="s">
        <v>1</v>
      </c>
      <c r="AJ739" s="46" t="str">
        <f>IF(I739&lt;&gt;"","-" &amp;TEXT([1]comp!$I739,"0.#") &amp;TEXT(I$1,0),"")</f>
        <v>-11.Al</v>
      </c>
      <c r="AK739" s="46" t="str">
        <f>IF(K739&lt;&gt;"","-" &amp;TEXT(comp[[#This Row],[W]],"0.#") &amp;TEXT(K$1,0),"")</f>
        <v>-4.W</v>
      </c>
      <c r="AL739" s="46" t="str">
        <f>IF(H739&lt;&gt;"","-" &amp;TEXT(comp[[#This Row],[Ni]],"0.#") &amp;TEXT(H$1,0),"")</f>
        <v>-30.Ni</v>
      </c>
      <c r="AM739" s="46" t="str">
        <f>IF(J739&lt;&gt;"","-" &amp;TEXT(comp[[#This Row],[Cr]],"0.#") &amp;TEXT(J$1,0),"")</f>
        <v>-5.Cr</v>
      </c>
      <c r="AN739" s="46" t="str">
        <f>IF(M739&lt;&gt;"","-" &amp;TEXT(comp[[#This Row],[Ta]],"0.#") &amp;TEXT(M$1,0),"")</f>
        <v>-1.Ta</v>
      </c>
      <c r="AO739" s="46" t="str">
        <f>IF(N739&lt;&gt;"","-" &amp;TEXT(comp[[#This Row],[Nb]],"0.#") &amp;TEXT(N$1,0),"")</f>
        <v/>
      </c>
      <c r="AP739" s="46" t="str">
        <f>IF(O739&lt;&gt;"","-" &amp;TEXT(comp[[#This Row],[V]],"0.#") &amp;TEXT(O$1,0),"")</f>
        <v/>
      </c>
      <c r="AQ739" s="46" t="str">
        <f>IF(L739&lt;&gt;"","-" &amp;TEXT(comp[[#This Row],[Ti]],"0.#") &amp;TEXT(L$1,0),"")</f>
        <v>-4.Ti</v>
      </c>
      <c r="AR739" s="46" t="str">
        <f>IF(P739&lt;&gt;"","-" &amp;TEXT(comp[[#This Row],[Mo]],"0.#") &amp;TEXT(P$1,0),"")</f>
        <v/>
      </c>
      <c r="AS739" s="46" t="str">
        <f>IF(Q739&lt;&gt;"","-" &amp;TEXT(comp[[#This Row],[C]],"0.##") &amp;TEXT(Q$1,0),"")</f>
        <v/>
      </c>
      <c r="AT739" s="46" t="str">
        <f>IF(R739&lt;&gt;"","-" &amp;TEXT(comp[[#This Row],[Zr]],"0.##") &amp;TEXT(R$1,0),"")</f>
        <v/>
      </c>
      <c r="AU739" s="46" t="str">
        <f>IF(S739&lt;&gt;"","-" &amp;TEXT(comp[[#This Row],[B]],"0.##") &amp;TEXT(S$1,0),"")</f>
        <v/>
      </c>
      <c r="AV739" s="46" t="str">
        <f>IF(T739&lt;&gt;"","-" &amp;TEXT(comp[[#This Row],[Ir]],"0.#") &amp;TEXT(T$1,0),"")</f>
        <v/>
      </c>
      <c r="AW739" s="46" t="str">
        <f>IF(U739&lt;&gt;"","-" &amp;TEXT(comp[[#This Row],[Re]],"0.#") &amp;TEXT(U$1,0),"")</f>
        <v/>
      </c>
      <c r="AX739" s="46" t="str">
        <f>IF(V739&lt;&gt;"","-" &amp;TEXT(comp[[#This Row],[Si]],"0.#") &amp;TEXT(V$1,0),"")</f>
        <v/>
      </c>
      <c r="AY739" s="46" t="str">
        <f>IF(W739&lt;&gt;"","-" &amp;TEXT(comp[[#This Row],[Fe]],"0.#") &amp;TEXT(W$1,0),"")</f>
        <v/>
      </c>
      <c r="AZ739" s="46" t="str">
        <f>IF(X739&lt;&gt;"","-" &amp;TEXT(comp[[#This Row],[Y]],"0.#") &amp;TEXT(X$1,0),"")</f>
        <v/>
      </c>
      <c r="BA739" s="46" t="str">
        <f>IF(Y739&lt;&gt;"","-" &amp;TEXT(comp[[#This Row],[Hf]],"0.#") &amp;TEXT(Y$1,0),"")</f>
        <v/>
      </c>
      <c r="BB739" s="46" t="str">
        <f>IF(Z739&lt;&gt;"","-" &amp;TEXT(comp[[#This Row],[Ge]],"0.#") &amp;TEXT(Z$1,0),"")</f>
        <v/>
      </c>
      <c r="BC739" s="46" t="str">
        <f>IF(AA739&lt;&gt;"","-" &amp;TEXT(comp[[#This Row],[Mn]],"0.#") &amp;TEXT(AA$1,0),"")</f>
        <v/>
      </c>
      <c r="BD739" s="46" t="str">
        <f>IF(AB739&lt;&gt;"","-" &amp;TEXT(comp[[#This Row],[Sc]],"0.#") &amp;TEXT(AB$1,0),"")</f>
        <v/>
      </c>
      <c r="BE739" s="46" t="str">
        <f>IF(AC739&lt;&gt;"","-" &amp;TEXT(comp[[#This Row],[Ru]],"0.#") &amp;TEXT(AC$1,0),"")</f>
        <v/>
      </c>
      <c r="BF739" s="46" t="str">
        <f>IF(AD739&lt;&gt;"","-" &amp;TEXT(comp[[#This Row],[Ce]],"0.#") &amp;TEXT(AD$1,0),"")</f>
        <v/>
      </c>
      <c r="BG739" s="46" t="str">
        <f>IF(AE739&lt;&gt;"","-" &amp;TEXT([1]comp!$AE739,"0.#") &amp;TEXT(AE$1,0),"")</f>
        <v/>
      </c>
      <c r="BH739" s="46" t="str">
        <f>[1]comp!$D739 &amp; [1]comp!$E739</f>
        <v>7CoNi-1Zou, M., Li, W., Li, L., Zhao, J.-C. &amp; Feng, Q. Machine Learning Assisted Design Approach for Developing γ′-Strengthened Co-Ni-Base Superalloys. in 937–947 (2020). doi:10.1007/978-3-030-51834-9_92.</v>
      </c>
      <c r="BI739" s="22" t="str">
        <f t="shared" si="58"/>
        <v>Co-30.Ni-11.Al-5.Cr-4.W-4.Ti-1.Ta</v>
      </c>
      <c r="BJ739" s="22"/>
      <c r="BK739" t="str">
        <f t="shared" si="59"/>
        <v>-11.Al-5.Cr-4.W-1.Ta-30.Ni-4.Ti</v>
      </c>
      <c r="BL739"/>
      <c r="BM739"/>
      <c r="BN739"/>
      <c r="BO739"/>
    </row>
    <row r="740" spans="1:67" s="44" customFormat="1" x14ac:dyDescent="0.3">
      <c r="A740" t="str">
        <f t="shared" si="60"/>
        <v>Co-0.Ni-10.Al-10.W</v>
      </c>
      <c r="B740" s="38" t="s">
        <v>1484</v>
      </c>
      <c r="C740" t="s">
        <v>3320</v>
      </c>
      <c r="D740" t="s">
        <v>3291</v>
      </c>
      <c r="E740" s="13" t="s">
        <v>3290</v>
      </c>
      <c r="F740">
        <v>785</v>
      </c>
      <c r="G740" s="54">
        <f t="shared" si="61"/>
        <v>80</v>
      </c>
      <c r="H740" s="24">
        <v>0</v>
      </c>
      <c r="I740" s="24">
        <v>10</v>
      </c>
      <c r="J740" s="24"/>
      <c r="K740" s="24">
        <v>10</v>
      </c>
      <c r="L740" s="24"/>
      <c r="M740" s="24"/>
      <c r="N740" s="24"/>
      <c r="O740" s="24"/>
      <c r="P740" s="24"/>
      <c r="Q740" s="23"/>
      <c r="R740" s="23"/>
      <c r="S740" s="23"/>
      <c r="T740" s="24"/>
      <c r="U740" s="24"/>
      <c r="V740" s="24"/>
      <c r="W740" s="24"/>
      <c r="X740" s="24"/>
      <c r="Y740" s="24"/>
      <c r="Z740" s="24"/>
      <c r="AA740" s="24"/>
      <c r="AB740" s="24"/>
      <c r="AC740" s="24"/>
      <c r="AD740" s="24"/>
      <c r="AE740" s="24"/>
      <c r="AF740"/>
      <c r="AG740"/>
      <c r="AH740"/>
      <c r="AI740" s="46" t="s">
        <v>1</v>
      </c>
      <c r="AJ740" s="46" t="str">
        <f>IF(I740&lt;&gt;"","-" &amp;TEXT([1]comp!$I740,"0.#") &amp;TEXT(I$1,0),"")</f>
        <v>-10.Al</v>
      </c>
      <c r="AK740" s="46" t="str">
        <f>IF(K740&lt;&gt;"","-" &amp;TEXT(comp[[#This Row],[W]],"0.#") &amp;TEXT(K$1,0),"")</f>
        <v>-10.W</v>
      </c>
      <c r="AL740" s="46" t="str">
        <f>IF(H740&lt;&gt;"","-" &amp;TEXT(comp[[#This Row],[Ni]],"0.#") &amp;TEXT(H$1,0),"")</f>
        <v>-0.Ni</v>
      </c>
      <c r="AM740" s="46" t="str">
        <f>IF(J740&lt;&gt;"","-" &amp;TEXT(comp[[#This Row],[Cr]],"0.#") &amp;TEXT(J$1,0),"")</f>
        <v/>
      </c>
      <c r="AN740" s="46" t="str">
        <f>IF(M740&lt;&gt;"","-" &amp;TEXT(comp[[#This Row],[Ta]],"0.#") &amp;TEXT(M$1,0),"")</f>
        <v/>
      </c>
      <c r="AO740" s="46" t="str">
        <f>IF(N740&lt;&gt;"","-" &amp;TEXT(comp[[#This Row],[Nb]],"0.#") &amp;TEXT(N$1,0),"")</f>
        <v/>
      </c>
      <c r="AP740" s="46" t="str">
        <f>IF(O740&lt;&gt;"","-" &amp;TEXT(comp[[#This Row],[V]],"0.#") &amp;TEXT(O$1,0),"")</f>
        <v/>
      </c>
      <c r="AQ740" s="46" t="str">
        <f>IF(L740&lt;&gt;"","-" &amp;TEXT(comp[[#This Row],[Ti]],"0.#") &amp;TEXT(L$1,0),"")</f>
        <v/>
      </c>
      <c r="AR740" s="46" t="str">
        <f>IF(P740&lt;&gt;"","-" &amp;TEXT(comp[[#This Row],[Mo]],"0.#") &amp;TEXT(P$1,0),"")</f>
        <v/>
      </c>
      <c r="AS740" s="46" t="str">
        <f>IF(Q740&lt;&gt;"","-" &amp;TEXT(comp[[#This Row],[C]],"0.##") &amp;TEXT(Q$1,0),"")</f>
        <v/>
      </c>
      <c r="AT740" s="46" t="str">
        <f>IF(R740&lt;&gt;"","-" &amp;TEXT(comp[[#This Row],[Zr]],"0.##") &amp;TEXT(R$1,0),"")</f>
        <v/>
      </c>
      <c r="AU740" s="46" t="str">
        <f>IF(S740&lt;&gt;"","-" &amp;TEXT(comp[[#This Row],[B]],"0.##") &amp;TEXT(S$1,0),"")</f>
        <v/>
      </c>
      <c r="AV740" s="46" t="str">
        <f>IF(T740&lt;&gt;"","-" &amp;TEXT(comp[[#This Row],[Ir]],"0.#") &amp;TEXT(T$1,0),"")</f>
        <v/>
      </c>
      <c r="AW740" s="46" t="str">
        <f>IF(U740&lt;&gt;"","-" &amp;TEXT(comp[[#This Row],[Re]],"0.#") &amp;TEXT(U$1,0),"")</f>
        <v/>
      </c>
      <c r="AX740" s="46" t="str">
        <f>IF(V740&lt;&gt;"","-" &amp;TEXT(comp[[#This Row],[Si]],"0.#") &amp;TEXT(V$1,0),"")</f>
        <v/>
      </c>
      <c r="AY740" s="46" t="str">
        <f>IF(W740&lt;&gt;"","-" &amp;TEXT(comp[[#This Row],[Fe]],"0.#") &amp;TEXT(W$1,0),"")</f>
        <v/>
      </c>
      <c r="AZ740" s="46" t="str">
        <f>IF(X740&lt;&gt;"","-" &amp;TEXT(comp[[#This Row],[Y]],"0.#") &amp;TEXT(X$1,0),"")</f>
        <v/>
      </c>
      <c r="BA740" s="46" t="str">
        <f>IF(Y740&lt;&gt;"","-" &amp;TEXT(comp[[#This Row],[Hf]],"0.#") &amp;TEXT(Y$1,0),"")</f>
        <v/>
      </c>
      <c r="BB740" s="46" t="str">
        <f>IF(Z740&lt;&gt;"","-" &amp;TEXT(comp[[#This Row],[Ge]],"0.#") &amp;TEXT(Z$1,0),"")</f>
        <v/>
      </c>
      <c r="BC740" s="46" t="str">
        <f>IF(AA740&lt;&gt;"","-" &amp;TEXT(comp[[#This Row],[Mn]],"0.#") &amp;TEXT(AA$1,0),"")</f>
        <v/>
      </c>
      <c r="BD740" s="46" t="str">
        <f>IF(AB740&lt;&gt;"","-" &amp;TEXT(comp[[#This Row],[Sc]],"0.#") &amp;TEXT(AB$1,0),"")</f>
        <v/>
      </c>
      <c r="BE740" s="46" t="str">
        <f>IF(AC740&lt;&gt;"","-" &amp;TEXT(comp[[#This Row],[Ru]],"0.#") &amp;TEXT(AC$1,0),"")</f>
        <v/>
      </c>
      <c r="BF740" s="46" t="str">
        <f>IF(AD740&lt;&gt;"","-" &amp;TEXT(comp[[#This Row],[Ce]],"0.#") &amp;TEXT(AD$1,0),"")</f>
        <v/>
      </c>
      <c r="BG740" s="46" t="str">
        <f>IF(AE740&lt;&gt;"","-" &amp;TEXT([1]comp!$AE740,"0.#") &amp;TEXT(AE$1,0),"")</f>
        <v/>
      </c>
      <c r="BH740" s="46" t="str">
        <f>[1]comp!$D740 &amp; [1]comp!$E740</f>
        <v>Co-0Ni-10Al-10WShinagawa, K. et al. Phase equilibria and microstructure on γ′ phase in Co-Ni-Al-W system. Mater. Trans. 49, 1474–1479 (2008).</v>
      </c>
      <c r="BI740" s="22" t="str">
        <f t="shared" si="58"/>
        <v>Co-0.Ni-10.Al-10.W</v>
      </c>
      <c r="BJ740" s="22"/>
      <c r="BK740" t="str">
        <f t="shared" si="59"/>
        <v>-10.Al-10.W-0.Ni</v>
      </c>
      <c r="BL740"/>
      <c r="BM740"/>
      <c r="BN740"/>
      <c r="BO740"/>
    </row>
    <row r="741" spans="1:67" s="44" customFormat="1" x14ac:dyDescent="0.3">
      <c r="A741" t="str">
        <f t="shared" si="60"/>
        <v>Co-5.Ni-10.Al-10.W</v>
      </c>
      <c r="B741" s="38" t="s">
        <v>1484</v>
      </c>
      <c r="C741" t="s">
        <v>3321</v>
      </c>
      <c r="D741" t="s">
        <v>3292</v>
      </c>
      <c r="E741" s="13" t="s">
        <v>3290</v>
      </c>
      <c r="F741">
        <v>786</v>
      </c>
      <c r="G741" s="54">
        <f t="shared" si="61"/>
        <v>75</v>
      </c>
      <c r="H741" s="24">
        <v>5</v>
      </c>
      <c r="I741" s="24">
        <v>10</v>
      </c>
      <c r="J741" s="24"/>
      <c r="K741" s="24">
        <v>10</v>
      </c>
      <c r="L741" s="24"/>
      <c r="M741" s="24"/>
      <c r="N741" s="24"/>
      <c r="O741" s="24"/>
      <c r="P741" s="24"/>
      <c r="Q741" s="23"/>
      <c r="R741" s="23"/>
      <c r="S741" s="23"/>
      <c r="T741" s="24"/>
      <c r="U741" s="24"/>
      <c r="V741" s="24"/>
      <c r="W741" s="24"/>
      <c r="X741" s="24"/>
      <c r="Y741" s="24"/>
      <c r="Z741" s="24"/>
      <c r="AA741" s="24"/>
      <c r="AB741" s="24"/>
      <c r="AC741" s="24"/>
      <c r="AD741" s="24"/>
      <c r="AE741" s="24"/>
      <c r="AF741"/>
      <c r="AG741"/>
      <c r="AH741"/>
      <c r="AI741" s="46" t="s">
        <v>1</v>
      </c>
      <c r="AJ741" s="46" t="str">
        <f>IF(I741&lt;&gt;"","-" &amp;TEXT([1]comp!$I741,"0.#") &amp;TEXT(I$1,0),"")</f>
        <v>-10.Al</v>
      </c>
      <c r="AK741" s="46" t="str">
        <f>IF(K741&lt;&gt;"","-" &amp;TEXT(comp[[#This Row],[W]],"0.#") &amp;TEXT(K$1,0),"")</f>
        <v>-10.W</v>
      </c>
      <c r="AL741" s="46" t="str">
        <f>IF(H741&lt;&gt;"","-" &amp;TEXT(comp[[#This Row],[Ni]],"0.#") &amp;TEXT(H$1,0),"")</f>
        <v>-5.Ni</v>
      </c>
      <c r="AM741" s="46" t="str">
        <f>IF(J741&lt;&gt;"","-" &amp;TEXT(comp[[#This Row],[Cr]],"0.#") &amp;TEXT(J$1,0),"")</f>
        <v/>
      </c>
      <c r="AN741" s="46" t="str">
        <f>IF(M741&lt;&gt;"","-" &amp;TEXT(comp[[#This Row],[Ta]],"0.#") &amp;TEXT(M$1,0),"")</f>
        <v/>
      </c>
      <c r="AO741" s="46" t="str">
        <f>IF(N741&lt;&gt;"","-" &amp;TEXT(comp[[#This Row],[Nb]],"0.#") &amp;TEXT(N$1,0),"")</f>
        <v/>
      </c>
      <c r="AP741" s="46" t="str">
        <f>IF(O741&lt;&gt;"","-" &amp;TEXT(comp[[#This Row],[V]],"0.#") &amp;TEXT(O$1,0),"")</f>
        <v/>
      </c>
      <c r="AQ741" s="46" t="str">
        <f>IF(L741&lt;&gt;"","-" &amp;TEXT(comp[[#This Row],[Ti]],"0.#") &amp;TEXT(L$1,0),"")</f>
        <v/>
      </c>
      <c r="AR741" s="46" t="str">
        <f>IF(P741&lt;&gt;"","-" &amp;TEXT(comp[[#This Row],[Mo]],"0.#") &amp;TEXT(P$1,0),"")</f>
        <v/>
      </c>
      <c r="AS741" s="46" t="str">
        <f>IF(Q741&lt;&gt;"","-" &amp;TEXT(comp[[#This Row],[C]],"0.##") &amp;TEXT(Q$1,0),"")</f>
        <v/>
      </c>
      <c r="AT741" s="46" t="str">
        <f>IF(R741&lt;&gt;"","-" &amp;TEXT(comp[[#This Row],[Zr]],"0.##") &amp;TEXT(R$1,0),"")</f>
        <v/>
      </c>
      <c r="AU741" s="46" t="str">
        <f>IF(S741&lt;&gt;"","-" &amp;TEXT(comp[[#This Row],[B]],"0.##") &amp;TEXT(S$1,0),"")</f>
        <v/>
      </c>
      <c r="AV741" s="46" t="str">
        <f>IF(T741&lt;&gt;"","-" &amp;TEXT(comp[[#This Row],[Ir]],"0.#") &amp;TEXT(T$1,0),"")</f>
        <v/>
      </c>
      <c r="AW741" s="46" t="str">
        <f>IF(U741&lt;&gt;"","-" &amp;TEXT(comp[[#This Row],[Re]],"0.#") &amp;TEXT(U$1,0),"")</f>
        <v/>
      </c>
      <c r="AX741" s="46" t="str">
        <f>IF(V741&lt;&gt;"","-" &amp;TEXT(comp[[#This Row],[Si]],"0.#") &amp;TEXT(V$1,0),"")</f>
        <v/>
      </c>
      <c r="AY741" s="46" t="str">
        <f>IF(W741&lt;&gt;"","-" &amp;TEXT(comp[[#This Row],[Fe]],"0.#") &amp;TEXT(W$1,0),"")</f>
        <v/>
      </c>
      <c r="AZ741" s="46" t="str">
        <f>IF(X741&lt;&gt;"","-" &amp;TEXT(comp[[#This Row],[Y]],"0.#") &amp;TEXT(X$1,0),"")</f>
        <v/>
      </c>
      <c r="BA741" s="46" t="str">
        <f>IF(Y741&lt;&gt;"","-" &amp;TEXT(comp[[#This Row],[Hf]],"0.#") &amp;TEXT(Y$1,0),"")</f>
        <v/>
      </c>
      <c r="BB741" s="46" t="str">
        <f>IF(Z741&lt;&gt;"","-" &amp;TEXT(comp[[#This Row],[Ge]],"0.#") &amp;TEXT(Z$1,0),"")</f>
        <v/>
      </c>
      <c r="BC741" s="46" t="str">
        <f>IF(AA741&lt;&gt;"","-" &amp;TEXT(comp[[#This Row],[Mn]],"0.#") &amp;TEXT(AA$1,0),"")</f>
        <v/>
      </c>
      <c r="BD741" s="46" t="str">
        <f>IF(AB741&lt;&gt;"","-" &amp;TEXT(comp[[#This Row],[Sc]],"0.#") &amp;TEXT(AB$1,0),"")</f>
        <v/>
      </c>
      <c r="BE741" s="46" t="str">
        <f>IF(AC741&lt;&gt;"","-" &amp;TEXT(comp[[#This Row],[Ru]],"0.#") &amp;TEXT(AC$1,0),"")</f>
        <v/>
      </c>
      <c r="BF741" s="46" t="str">
        <f>IF(AD741&lt;&gt;"","-" &amp;TEXT(comp[[#This Row],[Ce]],"0.#") &amp;TEXT(AD$1,0),"")</f>
        <v/>
      </c>
      <c r="BG741" s="46" t="str">
        <f>IF(AE741&lt;&gt;"","-" &amp;TEXT([1]comp!$AE741,"0.#") &amp;TEXT(AE$1,0),"")</f>
        <v/>
      </c>
      <c r="BH741" s="46" t="str">
        <f>[1]comp!$D741 &amp; [1]comp!$E741</f>
        <v>Co-5Ni-10Al-10WShinagawa, K. et al. Phase equilibria and microstructure on γ′ phase in Co-Ni-Al-W system. Mater. Trans. 49, 1474–1479 (2008).</v>
      </c>
      <c r="BI741" s="22" t="str">
        <f t="shared" si="58"/>
        <v>Co-5.Ni-10.Al-10.W</v>
      </c>
      <c r="BJ741" s="22"/>
      <c r="BK741" t="str">
        <f t="shared" si="59"/>
        <v>-10.Al-10.W-5.Ni</v>
      </c>
      <c r="BL741"/>
      <c r="BM741"/>
      <c r="BN741"/>
      <c r="BO741"/>
    </row>
    <row r="742" spans="1:67" s="44" customFormat="1" x14ac:dyDescent="0.3">
      <c r="A742" t="str">
        <f t="shared" si="60"/>
        <v>Co-10.Ni-10.Al-10.W</v>
      </c>
      <c r="B742" s="38" t="s">
        <v>1484</v>
      </c>
      <c r="C742" t="s">
        <v>3063</v>
      </c>
      <c r="D742" t="s">
        <v>3293</v>
      </c>
      <c r="E742" s="13" t="s">
        <v>3290</v>
      </c>
      <c r="F742">
        <v>787</v>
      </c>
      <c r="G742" s="54">
        <f t="shared" si="61"/>
        <v>70</v>
      </c>
      <c r="H742" s="24">
        <v>10</v>
      </c>
      <c r="I742" s="24">
        <v>10</v>
      </c>
      <c r="J742" s="24"/>
      <c r="K742" s="24">
        <v>10</v>
      </c>
      <c r="L742" s="24"/>
      <c r="M742" s="24"/>
      <c r="N742" s="24"/>
      <c r="O742" s="24"/>
      <c r="P742" s="24"/>
      <c r="Q742" s="23"/>
      <c r="R742" s="23"/>
      <c r="S742" s="23"/>
      <c r="T742" s="24"/>
      <c r="U742" s="24"/>
      <c r="V742" s="24"/>
      <c r="W742" s="24"/>
      <c r="X742" s="24"/>
      <c r="Y742" s="24"/>
      <c r="Z742" s="24"/>
      <c r="AA742" s="24"/>
      <c r="AB742" s="24"/>
      <c r="AC742" s="24"/>
      <c r="AD742" s="24"/>
      <c r="AE742" s="24"/>
      <c r="AF742"/>
      <c r="AG742"/>
      <c r="AH742"/>
      <c r="AI742" s="46" t="s">
        <v>1</v>
      </c>
      <c r="AJ742" s="46" t="str">
        <f>IF(I742&lt;&gt;"","-" &amp;TEXT([1]comp!$I742,"0.#") &amp;TEXT(I$1,0),"")</f>
        <v>-10.Al</v>
      </c>
      <c r="AK742" s="46" t="str">
        <f>IF(K742&lt;&gt;"","-" &amp;TEXT(comp[[#This Row],[W]],"0.#") &amp;TEXT(K$1,0),"")</f>
        <v>-10.W</v>
      </c>
      <c r="AL742" s="46" t="str">
        <f>IF(H742&lt;&gt;"","-" &amp;TEXT(comp[[#This Row],[Ni]],"0.#") &amp;TEXT(H$1,0),"")</f>
        <v>-10.Ni</v>
      </c>
      <c r="AM742" s="46" t="str">
        <f>IF(J742&lt;&gt;"","-" &amp;TEXT(comp[[#This Row],[Cr]],"0.#") &amp;TEXT(J$1,0),"")</f>
        <v/>
      </c>
      <c r="AN742" s="46" t="str">
        <f>IF(M742&lt;&gt;"","-" &amp;TEXT(comp[[#This Row],[Ta]],"0.#") &amp;TEXT(M$1,0),"")</f>
        <v/>
      </c>
      <c r="AO742" s="46" t="str">
        <f>IF(N742&lt;&gt;"","-" &amp;TEXT(comp[[#This Row],[Nb]],"0.#") &amp;TEXT(N$1,0),"")</f>
        <v/>
      </c>
      <c r="AP742" s="46" t="str">
        <f>IF(O742&lt;&gt;"","-" &amp;TEXT(comp[[#This Row],[V]],"0.#") &amp;TEXT(O$1,0),"")</f>
        <v/>
      </c>
      <c r="AQ742" s="46" t="str">
        <f>IF(L742&lt;&gt;"","-" &amp;TEXT(comp[[#This Row],[Ti]],"0.#") &amp;TEXT(L$1,0),"")</f>
        <v/>
      </c>
      <c r="AR742" s="46" t="str">
        <f>IF(P742&lt;&gt;"","-" &amp;TEXT(comp[[#This Row],[Mo]],"0.#") &amp;TEXT(P$1,0),"")</f>
        <v/>
      </c>
      <c r="AS742" s="46" t="str">
        <f>IF(Q742&lt;&gt;"","-" &amp;TEXT(comp[[#This Row],[C]],"0.##") &amp;TEXT(Q$1,0),"")</f>
        <v/>
      </c>
      <c r="AT742" s="46" t="str">
        <f>IF(R742&lt;&gt;"","-" &amp;TEXT(comp[[#This Row],[Zr]],"0.##") &amp;TEXT(R$1,0),"")</f>
        <v/>
      </c>
      <c r="AU742" s="46" t="str">
        <f>IF(S742&lt;&gt;"","-" &amp;TEXT(comp[[#This Row],[B]],"0.##") &amp;TEXT(S$1,0),"")</f>
        <v/>
      </c>
      <c r="AV742" s="46" t="str">
        <f>IF(T742&lt;&gt;"","-" &amp;TEXT(comp[[#This Row],[Ir]],"0.#") &amp;TEXT(T$1,0),"")</f>
        <v/>
      </c>
      <c r="AW742" s="46" t="str">
        <f>IF(U742&lt;&gt;"","-" &amp;TEXT(comp[[#This Row],[Re]],"0.#") &amp;TEXT(U$1,0),"")</f>
        <v/>
      </c>
      <c r="AX742" s="46" t="str">
        <f>IF(V742&lt;&gt;"","-" &amp;TEXT(comp[[#This Row],[Si]],"0.#") &amp;TEXT(V$1,0),"")</f>
        <v/>
      </c>
      <c r="AY742" s="46" t="str">
        <f>IF(W742&lt;&gt;"","-" &amp;TEXT(comp[[#This Row],[Fe]],"0.#") &amp;TEXT(W$1,0),"")</f>
        <v/>
      </c>
      <c r="AZ742" s="46" t="str">
        <f>IF(X742&lt;&gt;"","-" &amp;TEXT(comp[[#This Row],[Y]],"0.#") &amp;TEXT(X$1,0),"")</f>
        <v/>
      </c>
      <c r="BA742" s="46" t="str">
        <f>IF(Y742&lt;&gt;"","-" &amp;TEXT(comp[[#This Row],[Hf]],"0.#") &amp;TEXT(Y$1,0),"")</f>
        <v/>
      </c>
      <c r="BB742" s="46" t="str">
        <f>IF(Z742&lt;&gt;"","-" &amp;TEXT(comp[[#This Row],[Ge]],"0.#") &amp;TEXT(Z$1,0),"")</f>
        <v/>
      </c>
      <c r="BC742" s="46" t="str">
        <f>IF(AA742&lt;&gt;"","-" &amp;TEXT(comp[[#This Row],[Mn]],"0.#") &amp;TEXT(AA$1,0),"")</f>
        <v/>
      </c>
      <c r="BD742" s="46" t="str">
        <f>IF(AB742&lt;&gt;"","-" &amp;TEXT(comp[[#This Row],[Sc]],"0.#") &amp;TEXT(AB$1,0),"")</f>
        <v/>
      </c>
      <c r="BE742" s="46" t="str">
        <f>IF(AC742&lt;&gt;"","-" &amp;TEXT(comp[[#This Row],[Ru]],"0.#") &amp;TEXT(AC$1,0),"")</f>
        <v/>
      </c>
      <c r="BF742" s="46" t="str">
        <f>IF(AD742&lt;&gt;"","-" &amp;TEXT(comp[[#This Row],[Ce]],"0.#") &amp;TEXT(AD$1,0),"")</f>
        <v/>
      </c>
      <c r="BG742" s="46" t="str">
        <f>IF(AE742&lt;&gt;"","-" &amp;TEXT([1]comp!$AE742,"0.#") &amp;TEXT(AE$1,0),"")</f>
        <v/>
      </c>
      <c r="BH742" s="46" t="str">
        <f>[1]comp!$D742 &amp; [1]comp!$E742</f>
        <v>Co-10Ni-10Al-10WShinagawa, K. et al. Phase equilibria and microstructure on γ′ phase in Co-Ni-Al-W system. Mater. Trans. 49, 1474–1479 (2008).</v>
      </c>
      <c r="BI742" s="22" t="str">
        <f t="shared" si="58"/>
        <v>Co-10.Ni-10.Al-10.W</v>
      </c>
      <c r="BJ742" s="22"/>
      <c r="BK742" t="str">
        <f t="shared" si="59"/>
        <v>-10.Al-10.W-10.Ni</v>
      </c>
      <c r="BL742"/>
      <c r="BM742"/>
      <c r="BN742"/>
      <c r="BO742"/>
    </row>
    <row r="743" spans="1:67" s="44" customFormat="1" x14ac:dyDescent="0.3">
      <c r="A743" t="str">
        <f t="shared" si="60"/>
        <v>Co-15.Ni-10.Al-10.W</v>
      </c>
      <c r="B743" s="38" t="s">
        <v>1484</v>
      </c>
      <c r="C743" t="s">
        <v>3322</v>
      </c>
      <c r="D743" t="s">
        <v>3294</v>
      </c>
      <c r="E743" s="13" t="s">
        <v>3290</v>
      </c>
      <c r="F743">
        <v>788</v>
      </c>
      <c r="G743" s="54">
        <f t="shared" si="61"/>
        <v>65</v>
      </c>
      <c r="H743" s="24">
        <v>15</v>
      </c>
      <c r="I743" s="24">
        <v>10</v>
      </c>
      <c r="J743" s="24"/>
      <c r="K743" s="24">
        <v>10</v>
      </c>
      <c r="L743" s="24"/>
      <c r="M743" s="24"/>
      <c r="N743" s="24"/>
      <c r="O743" s="24"/>
      <c r="P743" s="24"/>
      <c r="Q743" s="23"/>
      <c r="R743" s="23"/>
      <c r="S743" s="23"/>
      <c r="T743" s="24"/>
      <c r="U743" s="24"/>
      <c r="V743" s="24"/>
      <c r="W743" s="24"/>
      <c r="X743" s="24"/>
      <c r="Y743" s="24"/>
      <c r="Z743" s="24"/>
      <c r="AA743" s="24"/>
      <c r="AB743" s="24"/>
      <c r="AC743" s="24"/>
      <c r="AD743" s="24"/>
      <c r="AE743" s="24"/>
      <c r="AF743"/>
      <c r="AG743"/>
      <c r="AH743"/>
      <c r="AI743" s="46" t="s">
        <v>1</v>
      </c>
      <c r="AJ743" s="46" t="str">
        <f>IF(I743&lt;&gt;"","-" &amp;TEXT([1]comp!$I743,"0.#") &amp;TEXT(I$1,0),"")</f>
        <v>-10.Al</v>
      </c>
      <c r="AK743" s="46" t="str">
        <f>IF(K743&lt;&gt;"","-" &amp;TEXT(comp[[#This Row],[W]],"0.#") &amp;TEXT(K$1,0),"")</f>
        <v>-10.W</v>
      </c>
      <c r="AL743" s="46" t="str">
        <f>IF(H743&lt;&gt;"","-" &amp;TEXT(comp[[#This Row],[Ni]],"0.#") &amp;TEXT(H$1,0),"")</f>
        <v>-15.Ni</v>
      </c>
      <c r="AM743" s="46" t="str">
        <f>IF(J743&lt;&gt;"","-" &amp;TEXT(comp[[#This Row],[Cr]],"0.#") &amp;TEXT(J$1,0),"")</f>
        <v/>
      </c>
      <c r="AN743" s="46" t="str">
        <f>IF(M743&lt;&gt;"","-" &amp;TEXT(comp[[#This Row],[Ta]],"0.#") &amp;TEXT(M$1,0),"")</f>
        <v/>
      </c>
      <c r="AO743" s="46" t="str">
        <f>IF(N743&lt;&gt;"","-" &amp;TEXT(comp[[#This Row],[Nb]],"0.#") &amp;TEXT(N$1,0),"")</f>
        <v/>
      </c>
      <c r="AP743" s="46" t="str">
        <f>IF(O743&lt;&gt;"","-" &amp;TEXT(comp[[#This Row],[V]],"0.#") &amp;TEXT(O$1,0),"")</f>
        <v/>
      </c>
      <c r="AQ743" s="46" t="str">
        <f>IF(L743&lt;&gt;"","-" &amp;TEXT(comp[[#This Row],[Ti]],"0.#") &amp;TEXT(L$1,0),"")</f>
        <v/>
      </c>
      <c r="AR743" s="46" t="str">
        <f>IF(P743&lt;&gt;"","-" &amp;TEXT(comp[[#This Row],[Mo]],"0.#") &amp;TEXT(P$1,0),"")</f>
        <v/>
      </c>
      <c r="AS743" s="46" t="str">
        <f>IF(Q743&lt;&gt;"","-" &amp;TEXT(comp[[#This Row],[C]],"0.##") &amp;TEXT(Q$1,0),"")</f>
        <v/>
      </c>
      <c r="AT743" s="46" t="str">
        <f>IF(R743&lt;&gt;"","-" &amp;TEXT(comp[[#This Row],[Zr]],"0.##") &amp;TEXT(R$1,0),"")</f>
        <v/>
      </c>
      <c r="AU743" s="46" t="str">
        <f>IF(S743&lt;&gt;"","-" &amp;TEXT(comp[[#This Row],[B]],"0.##") &amp;TEXT(S$1,0),"")</f>
        <v/>
      </c>
      <c r="AV743" s="46" t="str">
        <f>IF(T743&lt;&gt;"","-" &amp;TEXT(comp[[#This Row],[Ir]],"0.#") &amp;TEXT(T$1,0),"")</f>
        <v/>
      </c>
      <c r="AW743" s="46" t="str">
        <f>IF(U743&lt;&gt;"","-" &amp;TEXT(comp[[#This Row],[Re]],"0.#") &amp;TEXT(U$1,0),"")</f>
        <v/>
      </c>
      <c r="AX743" s="46" t="str">
        <f>IF(V743&lt;&gt;"","-" &amp;TEXT(comp[[#This Row],[Si]],"0.#") &amp;TEXT(V$1,0),"")</f>
        <v/>
      </c>
      <c r="AY743" s="46" t="str">
        <f>IF(W743&lt;&gt;"","-" &amp;TEXT(comp[[#This Row],[Fe]],"0.#") &amp;TEXT(W$1,0),"")</f>
        <v/>
      </c>
      <c r="AZ743" s="46" t="str">
        <f>IF(X743&lt;&gt;"","-" &amp;TEXT(comp[[#This Row],[Y]],"0.#") &amp;TEXT(X$1,0),"")</f>
        <v/>
      </c>
      <c r="BA743" s="46" t="str">
        <f>IF(Y743&lt;&gt;"","-" &amp;TEXT(comp[[#This Row],[Hf]],"0.#") &amp;TEXT(Y$1,0),"")</f>
        <v/>
      </c>
      <c r="BB743" s="46" t="str">
        <f>IF(Z743&lt;&gt;"","-" &amp;TEXT(comp[[#This Row],[Ge]],"0.#") &amp;TEXT(Z$1,0),"")</f>
        <v/>
      </c>
      <c r="BC743" s="46" t="str">
        <f>IF(AA743&lt;&gt;"","-" &amp;TEXT(comp[[#This Row],[Mn]],"0.#") &amp;TEXT(AA$1,0),"")</f>
        <v/>
      </c>
      <c r="BD743" s="46" t="str">
        <f>IF(AB743&lt;&gt;"","-" &amp;TEXT(comp[[#This Row],[Sc]],"0.#") &amp;TEXT(AB$1,0),"")</f>
        <v/>
      </c>
      <c r="BE743" s="46" t="str">
        <f>IF(AC743&lt;&gt;"","-" &amp;TEXT(comp[[#This Row],[Ru]],"0.#") &amp;TEXT(AC$1,0),"")</f>
        <v/>
      </c>
      <c r="BF743" s="46" t="str">
        <f>IF(AD743&lt;&gt;"","-" &amp;TEXT(comp[[#This Row],[Ce]],"0.#") &amp;TEXT(AD$1,0),"")</f>
        <v/>
      </c>
      <c r="BG743" s="46" t="str">
        <f>IF(AE743&lt;&gt;"","-" &amp;TEXT([1]comp!$AE743,"0.#") &amp;TEXT(AE$1,0),"")</f>
        <v/>
      </c>
      <c r="BH743" s="46" t="str">
        <f>[1]comp!$D743 &amp; [1]comp!$E743</f>
        <v>Co-15Ni-10Al-10WShinagawa, K. et al. Phase equilibria and microstructure on γ′ phase in Co-Ni-Al-W system. Mater. Trans. 49, 1474–1479 (2008).</v>
      </c>
      <c r="BI743" s="22" t="str">
        <f t="shared" si="58"/>
        <v>Co-15.Ni-10.Al-10.W</v>
      </c>
      <c r="BJ743" s="22"/>
      <c r="BK743" t="str">
        <f t="shared" si="59"/>
        <v>-10.Al-10.W-15.Ni</v>
      </c>
      <c r="BL743"/>
      <c r="BM743"/>
      <c r="BN743"/>
      <c r="BO743"/>
    </row>
    <row r="744" spans="1:67" s="44" customFormat="1" x14ac:dyDescent="0.3">
      <c r="A744" s="26" t="str">
        <f t="shared" si="60"/>
        <v>Co-20.Ni-10.Al-10.W</v>
      </c>
      <c r="B744" s="38" t="s">
        <v>1484</v>
      </c>
      <c r="C744" t="s">
        <v>3066</v>
      </c>
      <c r="D744" t="s">
        <v>3295</v>
      </c>
      <c r="E744" s="13" t="s">
        <v>3290</v>
      </c>
      <c r="F744">
        <v>789</v>
      </c>
      <c r="G744" s="54">
        <f t="shared" si="61"/>
        <v>60</v>
      </c>
      <c r="H744" s="24">
        <v>20</v>
      </c>
      <c r="I744" s="24">
        <v>10</v>
      </c>
      <c r="J744" s="24"/>
      <c r="K744" s="24">
        <v>10</v>
      </c>
      <c r="L744" s="24"/>
      <c r="M744" s="24"/>
      <c r="N744" s="24"/>
      <c r="O744" s="24"/>
      <c r="P744" s="24"/>
      <c r="Q744" s="23"/>
      <c r="R744" s="23"/>
      <c r="S744" s="23"/>
      <c r="T744" s="24"/>
      <c r="U744" s="24"/>
      <c r="V744" s="24"/>
      <c r="W744" s="24"/>
      <c r="X744" s="24"/>
      <c r="Y744" s="24"/>
      <c r="Z744" s="24"/>
      <c r="AA744" s="24"/>
      <c r="AB744" s="24"/>
      <c r="AC744" s="24"/>
      <c r="AD744" s="24"/>
      <c r="AE744" s="24"/>
      <c r="AF744"/>
      <c r="AG744"/>
      <c r="AH744"/>
      <c r="AI744" s="46" t="s">
        <v>1</v>
      </c>
      <c r="AJ744" s="46" t="str">
        <f>IF(I744&lt;&gt;"","-" &amp;TEXT([1]comp!$I744,"0.#") &amp;TEXT(I$1,0),"")</f>
        <v>-10.Al</v>
      </c>
      <c r="AK744" s="46" t="str">
        <f>IF(K744&lt;&gt;"","-" &amp;TEXT(comp[[#This Row],[W]],"0.#") &amp;TEXT(K$1,0),"")</f>
        <v>-10.W</v>
      </c>
      <c r="AL744" s="46" t="str">
        <f>IF(H744&lt;&gt;"","-" &amp;TEXT(comp[[#This Row],[Ni]],"0.#") &amp;TEXT(H$1,0),"")</f>
        <v>-20.Ni</v>
      </c>
      <c r="AM744" s="46" t="str">
        <f>IF(J744&lt;&gt;"","-" &amp;TEXT(comp[[#This Row],[Cr]],"0.#") &amp;TEXT(J$1,0),"")</f>
        <v/>
      </c>
      <c r="AN744" s="46" t="str">
        <f>IF(M744&lt;&gt;"","-" &amp;TEXT(comp[[#This Row],[Ta]],"0.#") &amp;TEXT(M$1,0),"")</f>
        <v/>
      </c>
      <c r="AO744" s="46" t="str">
        <f>IF(N744&lt;&gt;"","-" &amp;TEXT(comp[[#This Row],[Nb]],"0.#") &amp;TEXT(N$1,0),"")</f>
        <v/>
      </c>
      <c r="AP744" s="46" t="str">
        <f>IF(O744&lt;&gt;"","-" &amp;TEXT(comp[[#This Row],[V]],"0.#") &amp;TEXT(O$1,0),"")</f>
        <v/>
      </c>
      <c r="AQ744" s="46" t="str">
        <f>IF(L744&lt;&gt;"","-" &amp;TEXT(comp[[#This Row],[Ti]],"0.#") &amp;TEXT(L$1,0),"")</f>
        <v/>
      </c>
      <c r="AR744" s="46" t="str">
        <f>IF(P744&lt;&gt;"","-" &amp;TEXT(comp[[#This Row],[Mo]],"0.#") &amp;TEXT(P$1,0),"")</f>
        <v/>
      </c>
      <c r="AS744" s="46" t="str">
        <f>IF(Q744&lt;&gt;"","-" &amp;TEXT(comp[[#This Row],[C]],"0.##") &amp;TEXT(Q$1,0),"")</f>
        <v/>
      </c>
      <c r="AT744" s="46" t="str">
        <f>IF(R744&lt;&gt;"","-" &amp;TEXT(comp[[#This Row],[Zr]],"0.##") &amp;TEXT(R$1,0),"")</f>
        <v/>
      </c>
      <c r="AU744" s="46" t="str">
        <f>IF(S744&lt;&gt;"","-" &amp;TEXT(comp[[#This Row],[B]],"0.##") &amp;TEXT(S$1,0),"")</f>
        <v/>
      </c>
      <c r="AV744" s="46" t="str">
        <f>IF(T744&lt;&gt;"","-" &amp;TEXT(comp[[#This Row],[Ir]],"0.#") &amp;TEXT(T$1,0),"")</f>
        <v/>
      </c>
      <c r="AW744" s="46" t="str">
        <f>IF(U744&lt;&gt;"","-" &amp;TEXT(comp[[#This Row],[Re]],"0.#") &amp;TEXT(U$1,0),"")</f>
        <v/>
      </c>
      <c r="AX744" s="46" t="str">
        <f>IF(V744&lt;&gt;"","-" &amp;TEXT(comp[[#This Row],[Si]],"0.#") &amp;TEXT(V$1,0),"")</f>
        <v/>
      </c>
      <c r="AY744" s="46" t="str">
        <f>IF(W744&lt;&gt;"","-" &amp;TEXT(comp[[#This Row],[Fe]],"0.#") &amp;TEXT(W$1,0),"")</f>
        <v/>
      </c>
      <c r="AZ744" s="46" t="str">
        <f>IF(X744&lt;&gt;"","-" &amp;TEXT(comp[[#This Row],[Y]],"0.#") &amp;TEXT(X$1,0),"")</f>
        <v/>
      </c>
      <c r="BA744" s="46" t="str">
        <f>IF(Y744&lt;&gt;"","-" &amp;TEXT(comp[[#This Row],[Hf]],"0.#") &amp;TEXT(Y$1,0),"")</f>
        <v/>
      </c>
      <c r="BB744" s="46" t="str">
        <f>IF(Z744&lt;&gt;"","-" &amp;TEXT(comp[[#This Row],[Ge]],"0.#") &amp;TEXT(Z$1,0),"")</f>
        <v/>
      </c>
      <c r="BC744" s="46" t="str">
        <f>IF(AA744&lt;&gt;"","-" &amp;TEXT(comp[[#This Row],[Mn]],"0.#") &amp;TEXT(AA$1,0),"")</f>
        <v/>
      </c>
      <c r="BD744" s="46" t="str">
        <f>IF(AB744&lt;&gt;"","-" &amp;TEXT(comp[[#This Row],[Sc]],"0.#") &amp;TEXT(AB$1,0),"")</f>
        <v/>
      </c>
      <c r="BE744" s="46" t="str">
        <f>IF(AC744&lt;&gt;"","-" &amp;TEXT(comp[[#This Row],[Ru]],"0.#") &amp;TEXT(AC$1,0),"")</f>
        <v/>
      </c>
      <c r="BF744" s="46" t="str">
        <f>IF(AD744&lt;&gt;"","-" &amp;TEXT(comp[[#This Row],[Ce]],"0.#") &amp;TEXT(AD$1,0),"")</f>
        <v/>
      </c>
      <c r="BG744" s="46" t="str">
        <f>IF(AE744&lt;&gt;"","-" &amp;TEXT([1]comp!$AE744,"0.#") &amp;TEXT(AE$1,0),"")</f>
        <v/>
      </c>
      <c r="BH744" t="str">
        <f>[1]comp!$D744 &amp; [1]comp!$E744</f>
        <v>Co-20Ni-10Al-10WShinagawa, K. et al. Phase equilibria and microstructure on γ′ phase in Co-Ni-Al-W system. Mater. Trans. 49, 1474–1479 (2008).</v>
      </c>
      <c r="BI744" s="22" t="str">
        <f t="shared" si="58"/>
        <v>Co-20.Ni-10.Al-10.W</v>
      </c>
      <c r="BJ744" t="s">
        <v>2121</v>
      </c>
      <c r="BK744" t="str">
        <f t="shared" si="59"/>
        <v>-10.Al-10.W-20.Ni</v>
      </c>
      <c r="BL744"/>
      <c r="BM744"/>
      <c r="BN744"/>
      <c r="BO744"/>
    </row>
    <row r="745" spans="1:67" s="44" customFormat="1" x14ac:dyDescent="0.3">
      <c r="A745" t="str">
        <f t="shared" si="60"/>
        <v>Co-30.Ni-10.Al-10.W</v>
      </c>
      <c r="B745" s="38" t="s">
        <v>1484</v>
      </c>
      <c r="C745" t="s">
        <v>3070</v>
      </c>
      <c r="D745" t="s">
        <v>3296</v>
      </c>
      <c r="E745" s="13" t="s">
        <v>3290</v>
      </c>
      <c r="F745">
        <v>790</v>
      </c>
      <c r="G745" s="54">
        <f t="shared" si="61"/>
        <v>50</v>
      </c>
      <c r="H745" s="24">
        <v>30</v>
      </c>
      <c r="I745" s="24">
        <v>10</v>
      </c>
      <c r="J745" s="24"/>
      <c r="K745" s="24">
        <v>10</v>
      </c>
      <c r="L745" s="24"/>
      <c r="M745" s="24"/>
      <c r="N745" s="24"/>
      <c r="O745" s="24"/>
      <c r="P745" s="24"/>
      <c r="Q745" s="23"/>
      <c r="R745" s="23"/>
      <c r="S745" s="23"/>
      <c r="T745" s="24"/>
      <c r="U745" s="24"/>
      <c r="V745" s="24"/>
      <c r="W745" s="24"/>
      <c r="X745" s="24"/>
      <c r="Y745" s="24"/>
      <c r="Z745" s="24"/>
      <c r="AA745" s="24"/>
      <c r="AB745" s="24"/>
      <c r="AC745" s="24"/>
      <c r="AD745" s="24"/>
      <c r="AE745" s="24"/>
      <c r="AF745"/>
      <c r="AG745"/>
      <c r="AH745"/>
      <c r="AI745" s="46" t="s">
        <v>1</v>
      </c>
      <c r="AJ745" s="46" t="str">
        <f>IF(I745&lt;&gt;"","-" &amp;TEXT([1]comp!$I745,"0.#") &amp;TEXT(I$1,0),"")</f>
        <v>-10.Al</v>
      </c>
      <c r="AK745" s="46" t="str">
        <f>IF(K745&lt;&gt;"","-" &amp;TEXT(comp[[#This Row],[W]],"0.#") &amp;TEXT(K$1,0),"")</f>
        <v>-10.W</v>
      </c>
      <c r="AL745" s="46" t="str">
        <f>IF(H745&lt;&gt;"","-" &amp;TEXT(comp[[#This Row],[Ni]],"0.#") &amp;TEXT(H$1,0),"")</f>
        <v>-30.Ni</v>
      </c>
      <c r="AM745" s="46" t="str">
        <f>IF(J745&lt;&gt;"","-" &amp;TEXT(comp[[#This Row],[Cr]],"0.#") &amp;TEXT(J$1,0),"")</f>
        <v/>
      </c>
      <c r="AN745" s="46" t="str">
        <f>IF(M745&lt;&gt;"","-" &amp;TEXT(comp[[#This Row],[Ta]],"0.#") &amp;TEXT(M$1,0),"")</f>
        <v/>
      </c>
      <c r="AO745" s="46" t="str">
        <f>IF(N745&lt;&gt;"","-" &amp;TEXT(comp[[#This Row],[Nb]],"0.#") &amp;TEXT(N$1,0),"")</f>
        <v/>
      </c>
      <c r="AP745" s="46" t="str">
        <f>IF(O745&lt;&gt;"","-" &amp;TEXT(comp[[#This Row],[V]],"0.#") &amp;TEXT(O$1,0),"")</f>
        <v/>
      </c>
      <c r="AQ745" s="46" t="str">
        <f>IF(L745&lt;&gt;"","-" &amp;TEXT(comp[[#This Row],[Ti]],"0.#") &amp;TEXT(L$1,0),"")</f>
        <v/>
      </c>
      <c r="AR745" s="46" t="str">
        <f>IF(P745&lt;&gt;"","-" &amp;TEXT(comp[[#This Row],[Mo]],"0.#") &amp;TEXT(P$1,0),"")</f>
        <v/>
      </c>
      <c r="AS745" s="46" t="str">
        <f>IF(Q745&lt;&gt;"","-" &amp;TEXT(comp[[#This Row],[C]],"0.##") &amp;TEXT(Q$1,0),"")</f>
        <v/>
      </c>
      <c r="AT745" s="46" t="str">
        <f>IF(R745&lt;&gt;"","-" &amp;TEXT(comp[[#This Row],[Zr]],"0.##") &amp;TEXT(R$1,0),"")</f>
        <v/>
      </c>
      <c r="AU745" s="46" t="str">
        <f>IF(S745&lt;&gt;"","-" &amp;TEXT(comp[[#This Row],[B]],"0.##") &amp;TEXT(S$1,0),"")</f>
        <v/>
      </c>
      <c r="AV745" s="46" t="str">
        <f>IF(T745&lt;&gt;"","-" &amp;TEXT(comp[[#This Row],[Ir]],"0.#") &amp;TEXT(T$1,0),"")</f>
        <v/>
      </c>
      <c r="AW745" s="46" t="str">
        <f>IF(U745&lt;&gt;"","-" &amp;TEXT(comp[[#This Row],[Re]],"0.#") &amp;TEXT(U$1,0),"")</f>
        <v/>
      </c>
      <c r="AX745" s="46" t="str">
        <f>IF(V745&lt;&gt;"","-" &amp;TEXT(comp[[#This Row],[Si]],"0.#") &amp;TEXT(V$1,0),"")</f>
        <v/>
      </c>
      <c r="AY745" s="46" t="str">
        <f>IF(W745&lt;&gt;"","-" &amp;TEXT(comp[[#This Row],[Fe]],"0.#") &amp;TEXT(W$1,0),"")</f>
        <v/>
      </c>
      <c r="AZ745" s="46" t="str">
        <f>IF(X745&lt;&gt;"","-" &amp;TEXT(comp[[#This Row],[Y]],"0.#") &amp;TEXT(X$1,0),"")</f>
        <v/>
      </c>
      <c r="BA745" s="46" t="str">
        <f>IF(Y745&lt;&gt;"","-" &amp;TEXT(comp[[#This Row],[Hf]],"0.#") &amp;TEXT(Y$1,0),"")</f>
        <v/>
      </c>
      <c r="BB745" s="46" t="str">
        <f>IF(Z745&lt;&gt;"","-" &amp;TEXT(comp[[#This Row],[Ge]],"0.#") &amp;TEXT(Z$1,0),"")</f>
        <v/>
      </c>
      <c r="BC745" s="46" t="str">
        <f>IF(AA745&lt;&gt;"","-" &amp;TEXT(comp[[#This Row],[Mn]],"0.#") &amp;TEXT(AA$1,0),"")</f>
        <v/>
      </c>
      <c r="BD745" s="46" t="str">
        <f>IF(AB745&lt;&gt;"","-" &amp;TEXT(comp[[#This Row],[Sc]],"0.#") &amp;TEXT(AB$1,0),"")</f>
        <v/>
      </c>
      <c r="BE745" s="46" t="str">
        <f>IF(AC745&lt;&gt;"","-" &amp;TEXT(comp[[#This Row],[Ru]],"0.#") &amp;TEXT(AC$1,0),"")</f>
        <v/>
      </c>
      <c r="BF745" s="46" t="str">
        <f>IF(AD745&lt;&gt;"","-" &amp;TEXT(comp[[#This Row],[Ce]],"0.#") &amp;TEXT(AD$1,0),"")</f>
        <v/>
      </c>
      <c r="BG745" s="46" t="str">
        <f>IF(AE745&lt;&gt;"","-" &amp;TEXT([1]comp!$AE745,"0.#") &amp;TEXT(AE$1,0),"")</f>
        <v/>
      </c>
      <c r="BH745" s="46" t="str">
        <f>[1]comp!$D745 &amp; [1]comp!$E745</f>
        <v>Co-30Ni-10Al-10WShinagawa, K. et al. Phase equilibria and microstructure on γ′ phase in Co-Ni-Al-W system. Mater. Trans. 49, 1474–1479 (2008).</v>
      </c>
      <c r="BI745" s="22" t="str">
        <f t="shared" si="58"/>
        <v>Co-30.Ni-10.Al-10.W</v>
      </c>
      <c r="BJ745" s="22"/>
      <c r="BK745" t="str">
        <f t="shared" si="59"/>
        <v>-10.Al-10.W-30.Ni</v>
      </c>
      <c r="BL745"/>
      <c r="BM745"/>
      <c r="BN745"/>
      <c r="BO745"/>
    </row>
    <row r="746" spans="1:67" s="44" customFormat="1" x14ac:dyDescent="0.3">
      <c r="A746" s="26" t="str">
        <f t="shared" si="60"/>
        <v>Co-40.Ni-10.Al-10.W</v>
      </c>
      <c r="B746" s="38" t="s">
        <v>1484</v>
      </c>
      <c r="C746" t="s">
        <v>3063</v>
      </c>
      <c r="D746" t="s">
        <v>3297</v>
      </c>
      <c r="E746" s="13" t="s">
        <v>3290</v>
      </c>
      <c r="F746">
        <v>791</v>
      </c>
      <c r="G746" s="54">
        <f t="shared" si="61"/>
        <v>40</v>
      </c>
      <c r="H746" s="24">
        <v>40</v>
      </c>
      <c r="I746" s="24">
        <v>10</v>
      </c>
      <c r="J746" s="24"/>
      <c r="K746" s="24">
        <v>10</v>
      </c>
      <c r="L746" s="24"/>
      <c r="M746" s="24"/>
      <c r="N746" s="24"/>
      <c r="O746" s="24"/>
      <c r="P746" s="24"/>
      <c r="Q746" s="23"/>
      <c r="R746" s="23"/>
      <c r="S746" s="23"/>
      <c r="T746" s="24"/>
      <c r="U746" s="24"/>
      <c r="V746" s="24"/>
      <c r="W746" s="24"/>
      <c r="X746" s="24"/>
      <c r="Y746" s="24"/>
      <c r="Z746" s="24"/>
      <c r="AA746" s="24"/>
      <c r="AB746" s="24"/>
      <c r="AC746" s="24"/>
      <c r="AD746" s="24"/>
      <c r="AE746" s="24"/>
      <c r="AF746"/>
      <c r="AG746"/>
      <c r="AH746"/>
      <c r="AI746" s="46" t="s">
        <v>1</v>
      </c>
      <c r="AJ746" s="46" t="str">
        <f>IF(I746&lt;&gt;"","-" &amp;TEXT([1]comp!$I746,"0.#") &amp;TEXT(I$1,0),"")</f>
        <v>-10.Al</v>
      </c>
      <c r="AK746" s="46" t="str">
        <f>IF(K746&lt;&gt;"","-" &amp;TEXT(comp[[#This Row],[W]],"0.#") &amp;TEXT(K$1,0),"")</f>
        <v>-10.W</v>
      </c>
      <c r="AL746" s="46" t="str">
        <f>IF(H746&lt;&gt;"","-" &amp;TEXT(comp[[#This Row],[Ni]],"0.#") &amp;TEXT(H$1,0),"")</f>
        <v>-40.Ni</v>
      </c>
      <c r="AM746" s="46" t="str">
        <f>IF(J746&lt;&gt;"","-" &amp;TEXT(comp[[#This Row],[Cr]],"0.#") &amp;TEXT(J$1,0),"")</f>
        <v/>
      </c>
      <c r="AN746" s="46" t="str">
        <f>IF(M746&lt;&gt;"","-" &amp;TEXT(comp[[#This Row],[Ta]],"0.#") &amp;TEXT(M$1,0),"")</f>
        <v/>
      </c>
      <c r="AO746" s="46" t="str">
        <f>IF(N746&lt;&gt;"","-" &amp;TEXT(comp[[#This Row],[Nb]],"0.#") &amp;TEXT(N$1,0),"")</f>
        <v/>
      </c>
      <c r="AP746" s="46" t="str">
        <f>IF(O746&lt;&gt;"","-" &amp;TEXT(comp[[#This Row],[V]],"0.#") &amp;TEXT(O$1,0),"")</f>
        <v/>
      </c>
      <c r="AQ746" s="46" t="str">
        <f>IF(L746&lt;&gt;"","-" &amp;TEXT(comp[[#This Row],[Ti]],"0.#") &amp;TEXT(L$1,0),"")</f>
        <v/>
      </c>
      <c r="AR746" s="46" t="str">
        <f>IF(P746&lt;&gt;"","-" &amp;TEXT(comp[[#This Row],[Mo]],"0.#") &amp;TEXT(P$1,0),"")</f>
        <v/>
      </c>
      <c r="AS746" s="46" t="str">
        <f>IF(Q746&lt;&gt;"","-" &amp;TEXT(comp[[#This Row],[C]],"0.##") &amp;TEXT(Q$1,0),"")</f>
        <v/>
      </c>
      <c r="AT746" s="46" t="str">
        <f>IF(R746&lt;&gt;"","-" &amp;TEXT(comp[[#This Row],[Zr]],"0.##") &amp;TEXT(R$1,0),"")</f>
        <v/>
      </c>
      <c r="AU746" s="46" t="str">
        <f>IF(S746&lt;&gt;"","-" &amp;TEXT(comp[[#This Row],[B]],"0.##") &amp;TEXT(S$1,0),"")</f>
        <v/>
      </c>
      <c r="AV746" s="46" t="str">
        <f>IF(T746&lt;&gt;"","-" &amp;TEXT(comp[[#This Row],[Ir]],"0.#") &amp;TEXT(T$1,0),"")</f>
        <v/>
      </c>
      <c r="AW746" s="46" t="str">
        <f>IF(U746&lt;&gt;"","-" &amp;TEXT(comp[[#This Row],[Re]],"0.#") &amp;TEXT(U$1,0),"")</f>
        <v/>
      </c>
      <c r="AX746" s="46" t="str">
        <f>IF(V746&lt;&gt;"","-" &amp;TEXT(comp[[#This Row],[Si]],"0.#") &amp;TEXT(V$1,0),"")</f>
        <v/>
      </c>
      <c r="AY746" s="46" t="str">
        <f>IF(W746&lt;&gt;"","-" &amp;TEXT(comp[[#This Row],[Fe]],"0.#") &amp;TEXT(W$1,0),"")</f>
        <v/>
      </c>
      <c r="AZ746" s="46" t="str">
        <f>IF(X746&lt;&gt;"","-" &amp;TEXT(comp[[#This Row],[Y]],"0.#") &amp;TEXT(X$1,0),"")</f>
        <v/>
      </c>
      <c r="BA746" s="46" t="str">
        <f>IF(Y746&lt;&gt;"","-" &amp;TEXT(comp[[#This Row],[Hf]],"0.#") &amp;TEXT(Y$1,0),"")</f>
        <v/>
      </c>
      <c r="BB746" s="46" t="str">
        <f>IF(Z746&lt;&gt;"","-" &amp;TEXT(comp[[#This Row],[Ge]],"0.#") &amp;TEXT(Z$1,0),"")</f>
        <v/>
      </c>
      <c r="BC746" s="46" t="str">
        <f>IF(AA746&lt;&gt;"","-" &amp;TEXT(comp[[#This Row],[Mn]],"0.#") &amp;TEXT(AA$1,0),"")</f>
        <v/>
      </c>
      <c r="BD746" s="46" t="str">
        <f>IF(AB746&lt;&gt;"","-" &amp;TEXT(comp[[#This Row],[Sc]],"0.#") &amp;TEXT(AB$1,0),"")</f>
        <v/>
      </c>
      <c r="BE746" s="46" t="str">
        <f>IF(AC746&lt;&gt;"","-" &amp;TEXT(comp[[#This Row],[Ru]],"0.#") &amp;TEXT(AC$1,0),"")</f>
        <v/>
      </c>
      <c r="BF746" s="46" t="str">
        <f>IF(AD746&lt;&gt;"","-" &amp;TEXT(comp[[#This Row],[Ce]],"0.#") &amp;TEXT(AD$1,0),"")</f>
        <v/>
      </c>
      <c r="BG746" s="46" t="str">
        <f>IF(AE746&lt;&gt;"","-" &amp;TEXT([1]comp!$AE746,"0.#") &amp;TEXT(AE$1,0),"")</f>
        <v/>
      </c>
      <c r="BH746" t="str">
        <f>[1]comp!$D746 &amp; [1]comp!$E746</f>
        <v>Co-40Ni-10Al-10WShinagawa, K. et al. Phase equilibria and microstructure on γ′ phase in Co-Ni-Al-W system. Mater. Trans. 49, 1474–1479 (2008).</v>
      </c>
      <c r="BI746" s="22" t="str">
        <f t="shared" si="58"/>
        <v>Co-40.Ni-10.Al-10.W</v>
      </c>
      <c r="BJ746" t="s">
        <v>2121</v>
      </c>
      <c r="BK746" t="str">
        <f t="shared" si="59"/>
        <v>-10.Al-10.W-40.Ni</v>
      </c>
      <c r="BL746"/>
      <c r="BM746"/>
      <c r="BN746"/>
      <c r="BO746"/>
    </row>
    <row r="747" spans="1:67" s="44" customFormat="1" x14ac:dyDescent="0.3">
      <c r="A747" t="str">
        <f t="shared" si="60"/>
        <v>Co-50.Ni-10.Al-10.W</v>
      </c>
      <c r="B747" s="38" t="s">
        <v>1484</v>
      </c>
      <c r="C747" t="s">
        <v>3323</v>
      </c>
      <c r="D747" t="s">
        <v>3298</v>
      </c>
      <c r="E747" s="13" t="s">
        <v>3290</v>
      </c>
      <c r="F747">
        <v>792</v>
      </c>
      <c r="G747" s="54">
        <f t="shared" si="61"/>
        <v>30</v>
      </c>
      <c r="H747" s="24">
        <v>50</v>
      </c>
      <c r="I747" s="24">
        <v>10</v>
      </c>
      <c r="J747" s="24"/>
      <c r="K747" s="24">
        <v>10</v>
      </c>
      <c r="L747" s="24"/>
      <c r="M747" s="24"/>
      <c r="N747" s="24"/>
      <c r="O747" s="24"/>
      <c r="P747" s="24"/>
      <c r="Q747" s="23"/>
      <c r="R747" s="23"/>
      <c r="S747" s="23"/>
      <c r="T747" s="24"/>
      <c r="U747" s="24"/>
      <c r="V747" s="24"/>
      <c r="W747" s="24"/>
      <c r="X747" s="24"/>
      <c r="Y747" s="24"/>
      <c r="Z747" s="24"/>
      <c r="AA747" s="24"/>
      <c r="AB747" s="24"/>
      <c r="AC747" s="24"/>
      <c r="AD747" s="24"/>
      <c r="AE747" s="24"/>
      <c r="AF747"/>
      <c r="AG747"/>
      <c r="AH747"/>
      <c r="AI747" s="46" t="s">
        <v>1</v>
      </c>
      <c r="AJ747" s="46" t="str">
        <f>IF(I747&lt;&gt;"","-" &amp;TEXT([1]comp!$I747,"0.#") &amp;TEXT(I$1,0),"")</f>
        <v>-10.Al</v>
      </c>
      <c r="AK747" s="46" t="str">
        <f>IF(K747&lt;&gt;"","-" &amp;TEXT(comp[[#This Row],[W]],"0.#") &amp;TEXT(K$1,0),"")</f>
        <v>-10.W</v>
      </c>
      <c r="AL747" s="46" t="str">
        <f>IF(H747&lt;&gt;"","-" &amp;TEXT(comp[[#This Row],[Ni]],"0.#") &amp;TEXT(H$1,0),"")</f>
        <v>-50.Ni</v>
      </c>
      <c r="AM747" s="46" t="str">
        <f>IF(J747&lt;&gt;"","-" &amp;TEXT(comp[[#This Row],[Cr]],"0.#") &amp;TEXT(J$1,0),"")</f>
        <v/>
      </c>
      <c r="AN747" s="46" t="str">
        <f>IF(M747&lt;&gt;"","-" &amp;TEXT(comp[[#This Row],[Ta]],"0.#") &amp;TEXT(M$1,0),"")</f>
        <v/>
      </c>
      <c r="AO747" s="46" t="str">
        <f>IF(N747&lt;&gt;"","-" &amp;TEXT(comp[[#This Row],[Nb]],"0.#") &amp;TEXT(N$1,0),"")</f>
        <v/>
      </c>
      <c r="AP747" s="46" t="str">
        <f>IF(O747&lt;&gt;"","-" &amp;TEXT(comp[[#This Row],[V]],"0.#") &amp;TEXT(O$1,0),"")</f>
        <v/>
      </c>
      <c r="AQ747" s="46" t="str">
        <f>IF(L747&lt;&gt;"","-" &amp;TEXT(comp[[#This Row],[Ti]],"0.#") &amp;TEXT(L$1,0),"")</f>
        <v/>
      </c>
      <c r="AR747" s="46" t="str">
        <f>IF(P747&lt;&gt;"","-" &amp;TEXT(comp[[#This Row],[Mo]],"0.#") &amp;TEXT(P$1,0),"")</f>
        <v/>
      </c>
      <c r="AS747" s="46" t="str">
        <f>IF(Q747&lt;&gt;"","-" &amp;TEXT(comp[[#This Row],[C]],"0.##") &amp;TEXT(Q$1,0),"")</f>
        <v/>
      </c>
      <c r="AT747" s="46" t="str">
        <f>IF(R747&lt;&gt;"","-" &amp;TEXT(comp[[#This Row],[Zr]],"0.##") &amp;TEXT(R$1,0),"")</f>
        <v/>
      </c>
      <c r="AU747" s="46" t="str">
        <f>IF(S747&lt;&gt;"","-" &amp;TEXT(comp[[#This Row],[B]],"0.##") &amp;TEXT(S$1,0),"")</f>
        <v/>
      </c>
      <c r="AV747" s="46" t="str">
        <f>IF(T747&lt;&gt;"","-" &amp;TEXT(comp[[#This Row],[Ir]],"0.#") &amp;TEXT(T$1,0),"")</f>
        <v/>
      </c>
      <c r="AW747" s="46" t="str">
        <f>IF(U747&lt;&gt;"","-" &amp;TEXT(comp[[#This Row],[Re]],"0.#") &amp;TEXT(U$1,0),"")</f>
        <v/>
      </c>
      <c r="AX747" s="46" t="str">
        <f>IF(V747&lt;&gt;"","-" &amp;TEXT(comp[[#This Row],[Si]],"0.#") &amp;TEXT(V$1,0),"")</f>
        <v/>
      </c>
      <c r="AY747" s="46" t="str">
        <f>IF(W747&lt;&gt;"","-" &amp;TEXT(comp[[#This Row],[Fe]],"0.#") &amp;TEXT(W$1,0),"")</f>
        <v/>
      </c>
      <c r="AZ747" s="46" t="str">
        <f>IF(X747&lt;&gt;"","-" &amp;TEXT(comp[[#This Row],[Y]],"0.#") &amp;TEXT(X$1,0),"")</f>
        <v/>
      </c>
      <c r="BA747" s="46" t="str">
        <f>IF(Y747&lt;&gt;"","-" &amp;TEXT(comp[[#This Row],[Hf]],"0.#") &amp;TEXT(Y$1,0),"")</f>
        <v/>
      </c>
      <c r="BB747" s="46" t="str">
        <f>IF(Z747&lt;&gt;"","-" &amp;TEXT(comp[[#This Row],[Ge]],"0.#") &amp;TEXT(Z$1,0),"")</f>
        <v/>
      </c>
      <c r="BC747" s="46" t="str">
        <f>IF(AA747&lt;&gt;"","-" &amp;TEXT(comp[[#This Row],[Mn]],"0.#") &amp;TEXT(AA$1,0),"")</f>
        <v/>
      </c>
      <c r="BD747" s="46" t="str">
        <f>IF(AB747&lt;&gt;"","-" &amp;TEXT(comp[[#This Row],[Sc]],"0.#") &amp;TEXT(AB$1,0),"")</f>
        <v/>
      </c>
      <c r="BE747" s="46" t="str">
        <f>IF(AC747&lt;&gt;"","-" &amp;TEXT(comp[[#This Row],[Ru]],"0.#") &amp;TEXT(AC$1,0),"")</f>
        <v/>
      </c>
      <c r="BF747" s="46" t="str">
        <f>IF(AD747&lt;&gt;"","-" &amp;TEXT(comp[[#This Row],[Ce]],"0.#") &amp;TEXT(AD$1,0),"")</f>
        <v/>
      </c>
      <c r="BG747" s="46" t="str">
        <f>IF(AE747&lt;&gt;"","-" &amp;TEXT([1]comp!$AE747,"0.#") &amp;TEXT(AE$1,0),"")</f>
        <v/>
      </c>
      <c r="BH747" s="46" t="str">
        <f>[1]comp!$D747 &amp; [1]comp!$E747</f>
        <v>Co-50Ni-10Al-10WShinagawa, K. et al. Phase equilibria and microstructure on γ′ phase in Co-Ni-Al-W system. Mater. Trans. 49, 1474–1479 (2008).</v>
      </c>
      <c r="BI747" s="22" t="str">
        <f t="shared" si="58"/>
        <v>Co-50.Ni-10.Al-10.W</v>
      </c>
      <c r="BJ747" s="22"/>
      <c r="BK747" t="str">
        <f t="shared" si="59"/>
        <v>-10.Al-10.W-50.Ni</v>
      </c>
      <c r="BL747"/>
      <c r="BM747"/>
      <c r="BN747"/>
      <c r="BO747"/>
    </row>
    <row r="748" spans="1:67" s="44" customFormat="1" x14ac:dyDescent="0.3">
      <c r="A748" t="str">
        <f t="shared" si="60"/>
        <v>Co-60.Ni-10.Al-10.W</v>
      </c>
      <c r="B748" s="38" t="s">
        <v>1484</v>
      </c>
      <c r="C748" t="s">
        <v>3324</v>
      </c>
      <c r="D748" t="s">
        <v>3299</v>
      </c>
      <c r="E748" s="13" t="s">
        <v>3290</v>
      </c>
      <c r="F748">
        <v>793</v>
      </c>
      <c r="G748" s="54">
        <f t="shared" si="61"/>
        <v>20</v>
      </c>
      <c r="H748" s="24">
        <v>60</v>
      </c>
      <c r="I748" s="24">
        <v>10</v>
      </c>
      <c r="J748" s="24"/>
      <c r="K748" s="24">
        <v>10</v>
      </c>
      <c r="L748" s="24"/>
      <c r="M748" s="24"/>
      <c r="N748" s="24"/>
      <c r="O748" s="24"/>
      <c r="P748" s="24"/>
      <c r="Q748" s="23"/>
      <c r="R748" s="23"/>
      <c r="S748" s="23"/>
      <c r="T748" s="24"/>
      <c r="U748" s="24"/>
      <c r="V748" s="24"/>
      <c r="W748" s="24"/>
      <c r="X748" s="24"/>
      <c r="Y748" s="24"/>
      <c r="Z748" s="24"/>
      <c r="AA748" s="24"/>
      <c r="AB748" s="24"/>
      <c r="AC748" s="24"/>
      <c r="AD748" s="24"/>
      <c r="AE748" s="24"/>
      <c r="AF748"/>
      <c r="AG748"/>
      <c r="AH748"/>
      <c r="AI748" s="46" t="s">
        <v>1</v>
      </c>
      <c r="AJ748" s="46" t="str">
        <f>IF(I748&lt;&gt;"","-" &amp;TEXT([1]comp!$I748,"0.#") &amp;TEXT(I$1,0),"")</f>
        <v>-10.Al</v>
      </c>
      <c r="AK748" s="46" t="str">
        <f>IF(K748&lt;&gt;"","-" &amp;TEXT(comp[[#This Row],[W]],"0.#") &amp;TEXT(K$1,0),"")</f>
        <v>-10.W</v>
      </c>
      <c r="AL748" s="46" t="str">
        <f>IF(H748&lt;&gt;"","-" &amp;TEXT(comp[[#This Row],[Ni]],"0.#") &amp;TEXT(H$1,0),"")</f>
        <v>-60.Ni</v>
      </c>
      <c r="AM748" s="46" t="str">
        <f>IF(J748&lt;&gt;"","-" &amp;TEXT(comp[[#This Row],[Cr]],"0.#") &amp;TEXT(J$1,0),"")</f>
        <v/>
      </c>
      <c r="AN748" s="46" t="str">
        <f>IF(M748&lt;&gt;"","-" &amp;TEXT(comp[[#This Row],[Ta]],"0.#") &amp;TEXT(M$1,0),"")</f>
        <v/>
      </c>
      <c r="AO748" s="46" t="str">
        <f>IF(N748&lt;&gt;"","-" &amp;TEXT(comp[[#This Row],[Nb]],"0.#") &amp;TEXT(N$1,0),"")</f>
        <v/>
      </c>
      <c r="AP748" s="46" t="str">
        <f>IF(O748&lt;&gt;"","-" &amp;TEXT(comp[[#This Row],[V]],"0.#") &amp;TEXT(O$1,0),"")</f>
        <v/>
      </c>
      <c r="AQ748" s="46" t="str">
        <f>IF(L748&lt;&gt;"","-" &amp;TEXT(comp[[#This Row],[Ti]],"0.#") &amp;TEXT(L$1,0),"")</f>
        <v/>
      </c>
      <c r="AR748" s="46" t="str">
        <f>IF(P748&lt;&gt;"","-" &amp;TEXT(comp[[#This Row],[Mo]],"0.#") &amp;TEXT(P$1,0),"")</f>
        <v/>
      </c>
      <c r="AS748" s="46" t="str">
        <f>IF(Q748&lt;&gt;"","-" &amp;TEXT(comp[[#This Row],[C]],"0.##") &amp;TEXT(Q$1,0),"")</f>
        <v/>
      </c>
      <c r="AT748" s="46" t="str">
        <f>IF(R748&lt;&gt;"","-" &amp;TEXT(comp[[#This Row],[Zr]],"0.##") &amp;TEXT(R$1,0),"")</f>
        <v/>
      </c>
      <c r="AU748" s="46" t="str">
        <f>IF(S748&lt;&gt;"","-" &amp;TEXT(comp[[#This Row],[B]],"0.##") &amp;TEXT(S$1,0),"")</f>
        <v/>
      </c>
      <c r="AV748" s="46" t="str">
        <f>IF(T748&lt;&gt;"","-" &amp;TEXT(comp[[#This Row],[Ir]],"0.#") &amp;TEXT(T$1,0),"")</f>
        <v/>
      </c>
      <c r="AW748" s="46" t="str">
        <f>IF(U748&lt;&gt;"","-" &amp;TEXT(comp[[#This Row],[Re]],"0.#") &amp;TEXT(U$1,0),"")</f>
        <v/>
      </c>
      <c r="AX748" s="46" t="str">
        <f>IF(V748&lt;&gt;"","-" &amp;TEXT(comp[[#This Row],[Si]],"0.#") &amp;TEXT(V$1,0),"")</f>
        <v/>
      </c>
      <c r="AY748" s="46" t="str">
        <f>IF(W748&lt;&gt;"","-" &amp;TEXT(comp[[#This Row],[Fe]],"0.#") &amp;TEXT(W$1,0),"")</f>
        <v/>
      </c>
      <c r="AZ748" s="46" t="str">
        <f>IF(X748&lt;&gt;"","-" &amp;TEXT(comp[[#This Row],[Y]],"0.#") &amp;TEXT(X$1,0),"")</f>
        <v/>
      </c>
      <c r="BA748" s="46" t="str">
        <f>IF(Y748&lt;&gt;"","-" &amp;TEXT(comp[[#This Row],[Hf]],"0.#") &amp;TEXT(Y$1,0),"")</f>
        <v/>
      </c>
      <c r="BB748" s="46" t="str">
        <f>IF(Z748&lt;&gt;"","-" &amp;TEXT(comp[[#This Row],[Ge]],"0.#") &amp;TEXT(Z$1,0),"")</f>
        <v/>
      </c>
      <c r="BC748" s="46" t="str">
        <f>IF(AA748&lt;&gt;"","-" &amp;TEXT(comp[[#This Row],[Mn]],"0.#") &amp;TEXT(AA$1,0),"")</f>
        <v/>
      </c>
      <c r="BD748" s="46" t="str">
        <f>IF(AB748&lt;&gt;"","-" &amp;TEXT(comp[[#This Row],[Sc]],"0.#") &amp;TEXT(AB$1,0),"")</f>
        <v/>
      </c>
      <c r="BE748" s="46" t="str">
        <f>IF(AC748&lt;&gt;"","-" &amp;TEXT(comp[[#This Row],[Ru]],"0.#") &amp;TEXT(AC$1,0),"")</f>
        <v/>
      </c>
      <c r="BF748" s="46" t="str">
        <f>IF(AD748&lt;&gt;"","-" &amp;TEXT(comp[[#This Row],[Ce]],"0.#") &amp;TEXT(AD$1,0),"")</f>
        <v/>
      </c>
      <c r="BG748" s="46" t="str">
        <f>IF(AE748&lt;&gt;"","-" &amp;TEXT([1]comp!$AE748,"0.#") &amp;TEXT(AE$1,0),"")</f>
        <v/>
      </c>
      <c r="BH748" s="46" t="str">
        <f>[1]comp!$D748 &amp; [1]comp!$E748</f>
        <v>Co-60Ni-10Al-10WShinagawa, K. et al. Phase equilibria and microstructure on γ′ phase in Co-Ni-Al-W system. Mater. Trans. 49, 1474–1479 (2008).</v>
      </c>
      <c r="BI748" s="22" t="str">
        <f t="shared" si="58"/>
        <v>Co-60.Ni-10.Al-10.W</v>
      </c>
      <c r="BJ748" s="22"/>
      <c r="BK748" t="str">
        <f t="shared" si="59"/>
        <v>-10.Al-10.W-60.Ni</v>
      </c>
      <c r="BL748"/>
      <c r="BM748"/>
      <c r="BN748"/>
      <c r="BO748"/>
    </row>
    <row r="749" spans="1:67" s="44" customFormat="1" x14ac:dyDescent="0.3">
      <c r="A749" t="str">
        <f t="shared" si="60"/>
        <v>Co-70.Ni-10.Al-10.W</v>
      </c>
      <c r="B749" s="38" t="s">
        <v>1484</v>
      </c>
      <c r="C749" t="s">
        <v>3325</v>
      </c>
      <c r="D749" t="s">
        <v>3300</v>
      </c>
      <c r="E749" s="13" t="s">
        <v>3290</v>
      </c>
      <c r="F749">
        <v>794</v>
      </c>
      <c r="G749" s="54">
        <f t="shared" si="61"/>
        <v>10</v>
      </c>
      <c r="H749" s="24">
        <v>70</v>
      </c>
      <c r="I749" s="24">
        <v>10</v>
      </c>
      <c r="J749" s="24"/>
      <c r="K749" s="24">
        <v>10</v>
      </c>
      <c r="L749" s="24"/>
      <c r="M749" s="24"/>
      <c r="N749" s="24"/>
      <c r="O749" s="24"/>
      <c r="P749" s="24"/>
      <c r="Q749" s="23"/>
      <c r="R749" s="23"/>
      <c r="S749" s="23"/>
      <c r="T749" s="24"/>
      <c r="U749" s="24"/>
      <c r="V749" s="24"/>
      <c r="W749" s="24"/>
      <c r="X749" s="24"/>
      <c r="Y749" s="24"/>
      <c r="Z749" s="24"/>
      <c r="AA749" s="24"/>
      <c r="AB749" s="24"/>
      <c r="AC749" s="24"/>
      <c r="AD749" s="24"/>
      <c r="AE749" s="24"/>
      <c r="AF749"/>
      <c r="AG749"/>
      <c r="AH749"/>
      <c r="AI749" s="46" t="s">
        <v>1</v>
      </c>
      <c r="AJ749" s="46" t="str">
        <f>IF(I749&lt;&gt;"","-" &amp;TEXT([1]comp!$I749,"0.#") &amp;TEXT(I$1,0),"")</f>
        <v>-10.Al</v>
      </c>
      <c r="AK749" s="46" t="str">
        <f>IF(K749&lt;&gt;"","-" &amp;TEXT(comp[[#This Row],[W]],"0.#") &amp;TEXT(K$1,0),"")</f>
        <v>-10.W</v>
      </c>
      <c r="AL749" s="46" t="str">
        <f>IF(H749&lt;&gt;"","-" &amp;TEXT(comp[[#This Row],[Ni]],"0.#") &amp;TEXT(H$1,0),"")</f>
        <v>-70.Ni</v>
      </c>
      <c r="AM749" s="46" t="str">
        <f>IF(J749&lt;&gt;"","-" &amp;TEXT(comp[[#This Row],[Cr]],"0.#") &amp;TEXT(J$1,0),"")</f>
        <v/>
      </c>
      <c r="AN749" s="46" t="str">
        <f>IF(M749&lt;&gt;"","-" &amp;TEXT(comp[[#This Row],[Ta]],"0.#") &amp;TEXT(M$1,0),"")</f>
        <v/>
      </c>
      <c r="AO749" s="46" t="str">
        <f>IF(N749&lt;&gt;"","-" &amp;TEXT(comp[[#This Row],[Nb]],"0.#") &amp;TEXT(N$1,0),"")</f>
        <v/>
      </c>
      <c r="AP749" s="46" t="str">
        <f>IF(O749&lt;&gt;"","-" &amp;TEXT(comp[[#This Row],[V]],"0.#") &amp;TEXT(O$1,0),"")</f>
        <v/>
      </c>
      <c r="AQ749" s="46" t="str">
        <f>IF(L749&lt;&gt;"","-" &amp;TEXT(comp[[#This Row],[Ti]],"0.#") &amp;TEXT(L$1,0),"")</f>
        <v/>
      </c>
      <c r="AR749" s="46" t="str">
        <f>IF(P749&lt;&gt;"","-" &amp;TEXT(comp[[#This Row],[Mo]],"0.#") &amp;TEXT(P$1,0),"")</f>
        <v/>
      </c>
      <c r="AS749" s="46" t="str">
        <f>IF(Q749&lt;&gt;"","-" &amp;TEXT(comp[[#This Row],[C]],"0.##") &amp;TEXT(Q$1,0),"")</f>
        <v/>
      </c>
      <c r="AT749" s="46" t="str">
        <f>IF(R749&lt;&gt;"","-" &amp;TEXT(comp[[#This Row],[Zr]],"0.##") &amp;TEXT(R$1,0),"")</f>
        <v/>
      </c>
      <c r="AU749" s="46" t="str">
        <f>IF(S749&lt;&gt;"","-" &amp;TEXT(comp[[#This Row],[B]],"0.##") &amp;TEXT(S$1,0),"")</f>
        <v/>
      </c>
      <c r="AV749" s="46" t="str">
        <f>IF(T749&lt;&gt;"","-" &amp;TEXT(comp[[#This Row],[Ir]],"0.#") &amp;TEXT(T$1,0),"")</f>
        <v/>
      </c>
      <c r="AW749" s="46" t="str">
        <f>IF(U749&lt;&gt;"","-" &amp;TEXT(comp[[#This Row],[Re]],"0.#") &amp;TEXT(U$1,0),"")</f>
        <v/>
      </c>
      <c r="AX749" s="46" t="str">
        <f>IF(V749&lt;&gt;"","-" &amp;TEXT(comp[[#This Row],[Si]],"0.#") &amp;TEXT(V$1,0),"")</f>
        <v/>
      </c>
      <c r="AY749" s="46" t="str">
        <f>IF(W749&lt;&gt;"","-" &amp;TEXT(comp[[#This Row],[Fe]],"0.#") &amp;TEXT(W$1,0),"")</f>
        <v/>
      </c>
      <c r="AZ749" s="46" t="str">
        <f>IF(X749&lt;&gt;"","-" &amp;TEXT(comp[[#This Row],[Y]],"0.#") &amp;TEXT(X$1,0),"")</f>
        <v/>
      </c>
      <c r="BA749" s="46" t="str">
        <f>IF(Y749&lt;&gt;"","-" &amp;TEXT(comp[[#This Row],[Hf]],"0.#") &amp;TEXT(Y$1,0),"")</f>
        <v/>
      </c>
      <c r="BB749" s="46" t="str">
        <f>IF(Z749&lt;&gt;"","-" &amp;TEXT(comp[[#This Row],[Ge]],"0.#") &amp;TEXT(Z$1,0),"")</f>
        <v/>
      </c>
      <c r="BC749" s="46" t="str">
        <f>IF(AA749&lt;&gt;"","-" &amp;TEXT(comp[[#This Row],[Mn]],"0.#") &amp;TEXT(AA$1,0),"")</f>
        <v/>
      </c>
      <c r="BD749" s="46" t="str">
        <f>IF(AB749&lt;&gt;"","-" &amp;TEXT(comp[[#This Row],[Sc]],"0.#") &amp;TEXT(AB$1,0),"")</f>
        <v/>
      </c>
      <c r="BE749" s="46" t="str">
        <f>IF(AC749&lt;&gt;"","-" &amp;TEXT(comp[[#This Row],[Ru]],"0.#") &amp;TEXT(AC$1,0),"")</f>
        <v/>
      </c>
      <c r="BF749" s="46" t="str">
        <f>IF(AD749&lt;&gt;"","-" &amp;TEXT(comp[[#This Row],[Ce]],"0.#") &amp;TEXT(AD$1,0),"")</f>
        <v/>
      </c>
      <c r="BG749" s="46" t="str">
        <f>IF(AE749&lt;&gt;"","-" &amp;TEXT([1]comp!$AE749,"0.#") &amp;TEXT(AE$1,0),"")</f>
        <v/>
      </c>
      <c r="BH749" s="46" t="str">
        <f>[1]comp!$D749 &amp; [1]comp!$E749</f>
        <v>Co-70Ni-10Al-10WShinagawa, K. et al. Phase equilibria and microstructure on γ′ phase in Co-Ni-Al-W system. Mater. Trans. 49, 1474–1479 (2008).</v>
      </c>
      <c r="BI749" s="22" t="str">
        <f t="shared" si="58"/>
        <v>Co-70.Ni-10.Al-10.W</v>
      </c>
      <c r="BJ749" s="22"/>
      <c r="BK749" t="str">
        <f t="shared" si="59"/>
        <v>-10.Al-10.W-70.Ni</v>
      </c>
      <c r="BL749"/>
      <c r="BM749"/>
      <c r="BN749"/>
      <c r="BO749"/>
    </row>
    <row r="750" spans="1:67" s="44" customFormat="1" x14ac:dyDescent="0.3">
      <c r="A750" t="str">
        <f t="shared" si="60"/>
        <v>Co-80.Ni-10.Al-10.W</v>
      </c>
      <c r="B750" s="38" t="s">
        <v>1484</v>
      </c>
      <c r="C750" t="s">
        <v>3326</v>
      </c>
      <c r="D750" t="s">
        <v>3301</v>
      </c>
      <c r="E750" s="13" t="s">
        <v>3290</v>
      </c>
      <c r="F750">
        <v>795</v>
      </c>
      <c r="G750" s="54">
        <f t="shared" si="61"/>
        <v>0</v>
      </c>
      <c r="H750" s="24">
        <v>80</v>
      </c>
      <c r="I750" s="24">
        <v>10</v>
      </c>
      <c r="J750" s="24"/>
      <c r="K750" s="24">
        <v>10</v>
      </c>
      <c r="L750" s="24"/>
      <c r="M750" s="24"/>
      <c r="N750" s="24"/>
      <c r="O750" s="24"/>
      <c r="P750" s="24"/>
      <c r="Q750" s="23"/>
      <c r="R750" s="23"/>
      <c r="S750" s="23"/>
      <c r="T750" s="24"/>
      <c r="U750" s="24"/>
      <c r="V750" s="24"/>
      <c r="W750" s="24"/>
      <c r="X750" s="24"/>
      <c r="Y750" s="24"/>
      <c r="Z750" s="24"/>
      <c r="AA750" s="24"/>
      <c r="AB750" s="24"/>
      <c r="AC750" s="24"/>
      <c r="AD750" s="24"/>
      <c r="AE750" s="24"/>
      <c r="AF750"/>
      <c r="AG750"/>
      <c r="AH750"/>
      <c r="AI750" s="46" t="s">
        <v>1</v>
      </c>
      <c r="AJ750" s="46" t="str">
        <f>IF(I750&lt;&gt;"","-" &amp;TEXT([1]comp!$I750,"0.#") &amp;TEXT(I$1,0),"")</f>
        <v>-10.Al</v>
      </c>
      <c r="AK750" s="46" t="str">
        <f>IF(K750&lt;&gt;"","-" &amp;TEXT(comp[[#This Row],[W]],"0.#") &amp;TEXT(K$1,0),"")</f>
        <v>-10.W</v>
      </c>
      <c r="AL750" s="46" t="str">
        <f>IF(H750&lt;&gt;"","-" &amp;TEXT(comp[[#This Row],[Ni]],"0.#") &amp;TEXT(H$1,0),"")</f>
        <v>-80.Ni</v>
      </c>
      <c r="AM750" s="46" t="str">
        <f>IF(J750&lt;&gt;"","-" &amp;TEXT(comp[[#This Row],[Cr]],"0.#") &amp;TEXT(J$1,0),"")</f>
        <v/>
      </c>
      <c r="AN750" s="46" t="str">
        <f>IF(M750&lt;&gt;"","-" &amp;TEXT(comp[[#This Row],[Ta]],"0.#") &amp;TEXT(M$1,0),"")</f>
        <v/>
      </c>
      <c r="AO750" s="46" t="str">
        <f>IF(N750&lt;&gt;"","-" &amp;TEXT(comp[[#This Row],[Nb]],"0.#") &amp;TEXT(N$1,0),"")</f>
        <v/>
      </c>
      <c r="AP750" s="46" t="str">
        <f>IF(O750&lt;&gt;"","-" &amp;TEXT(comp[[#This Row],[V]],"0.#") &amp;TEXT(O$1,0),"")</f>
        <v/>
      </c>
      <c r="AQ750" s="46" t="str">
        <f>IF(L750&lt;&gt;"","-" &amp;TEXT(comp[[#This Row],[Ti]],"0.#") &amp;TEXT(L$1,0),"")</f>
        <v/>
      </c>
      <c r="AR750" s="46" t="str">
        <f>IF(P750&lt;&gt;"","-" &amp;TEXT(comp[[#This Row],[Mo]],"0.#") &amp;TEXT(P$1,0),"")</f>
        <v/>
      </c>
      <c r="AS750" s="46" t="str">
        <f>IF(Q750&lt;&gt;"","-" &amp;TEXT(comp[[#This Row],[C]],"0.##") &amp;TEXT(Q$1,0),"")</f>
        <v/>
      </c>
      <c r="AT750" s="46" t="str">
        <f>IF(R750&lt;&gt;"","-" &amp;TEXT(comp[[#This Row],[Zr]],"0.##") &amp;TEXT(R$1,0),"")</f>
        <v/>
      </c>
      <c r="AU750" s="46" t="str">
        <f>IF(S750&lt;&gt;"","-" &amp;TEXT(comp[[#This Row],[B]],"0.##") &amp;TEXT(S$1,0),"")</f>
        <v/>
      </c>
      <c r="AV750" s="46" t="str">
        <f>IF(T750&lt;&gt;"","-" &amp;TEXT(comp[[#This Row],[Ir]],"0.#") &amp;TEXT(T$1,0),"")</f>
        <v/>
      </c>
      <c r="AW750" s="46" t="str">
        <f>IF(U750&lt;&gt;"","-" &amp;TEXT(comp[[#This Row],[Re]],"0.#") &amp;TEXT(U$1,0),"")</f>
        <v/>
      </c>
      <c r="AX750" s="46" t="str">
        <f>IF(V750&lt;&gt;"","-" &amp;TEXT(comp[[#This Row],[Si]],"0.#") &amp;TEXT(V$1,0),"")</f>
        <v/>
      </c>
      <c r="AY750" s="46" t="str">
        <f>IF(W750&lt;&gt;"","-" &amp;TEXT(comp[[#This Row],[Fe]],"0.#") &amp;TEXT(W$1,0),"")</f>
        <v/>
      </c>
      <c r="AZ750" s="46" t="str">
        <f>IF(X750&lt;&gt;"","-" &amp;TEXT(comp[[#This Row],[Y]],"0.#") &amp;TEXT(X$1,0),"")</f>
        <v/>
      </c>
      <c r="BA750" s="46" t="str">
        <f>IF(Y750&lt;&gt;"","-" &amp;TEXT(comp[[#This Row],[Hf]],"0.#") &amp;TEXT(Y$1,0),"")</f>
        <v/>
      </c>
      <c r="BB750" s="46" t="str">
        <f>IF(Z750&lt;&gt;"","-" &amp;TEXT(comp[[#This Row],[Ge]],"0.#") &amp;TEXT(Z$1,0),"")</f>
        <v/>
      </c>
      <c r="BC750" s="46" t="str">
        <f>IF(AA750&lt;&gt;"","-" &amp;TEXT(comp[[#This Row],[Mn]],"0.#") &amp;TEXT(AA$1,0),"")</f>
        <v/>
      </c>
      <c r="BD750" s="46" t="str">
        <f>IF(AB750&lt;&gt;"","-" &amp;TEXT(comp[[#This Row],[Sc]],"0.#") &amp;TEXT(AB$1,0),"")</f>
        <v/>
      </c>
      <c r="BE750" s="46" t="str">
        <f>IF(AC750&lt;&gt;"","-" &amp;TEXT(comp[[#This Row],[Ru]],"0.#") &amp;TEXT(AC$1,0),"")</f>
        <v/>
      </c>
      <c r="BF750" s="46" t="str">
        <f>IF(AD750&lt;&gt;"","-" &amp;TEXT(comp[[#This Row],[Ce]],"0.#") &amp;TEXT(AD$1,0),"")</f>
        <v/>
      </c>
      <c r="BG750" s="46" t="str">
        <f>IF(AE750&lt;&gt;"","-" &amp;TEXT([1]comp!$AE750,"0.#") &amp;TEXT(AE$1,0),"")</f>
        <v/>
      </c>
      <c r="BH750" s="46" t="str">
        <f>[1]comp!$D750 &amp; [1]comp!$E750</f>
        <v>Co-80Ni-10Al-10WShinagawa, K. et al. Phase equilibria and microstructure on γ′ phase in Co-Ni-Al-W system. Mater. Trans. 49, 1474–1479 (2008).</v>
      </c>
      <c r="BI750" s="22" t="str">
        <f t="shared" si="58"/>
        <v>Co-80.Ni-10.Al-10.W</v>
      </c>
      <c r="BJ750" s="22"/>
      <c r="BK750" t="str">
        <f t="shared" si="59"/>
        <v>-10.Al-10.W-80.Ni</v>
      </c>
      <c r="BL750"/>
      <c r="BM750"/>
      <c r="BN750"/>
      <c r="BO750"/>
    </row>
    <row r="751" spans="1:67" s="44" customFormat="1" x14ac:dyDescent="0.3">
      <c r="A751" t="str">
        <f t="shared" si="60"/>
        <v>Co-10.Ni-10.Al-7.5W</v>
      </c>
      <c r="B751" s="38" t="s">
        <v>1484</v>
      </c>
      <c r="C751" t="s">
        <v>3064</v>
      </c>
      <c r="D751" t="s">
        <v>3302</v>
      </c>
      <c r="E751" s="13" t="s">
        <v>3290</v>
      </c>
      <c r="F751">
        <v>796</v>
      </c>
      <c r="G751" s="54">
        <f t="shared" si="61"/>
        <v>72.5</v>
      </c>
      <c r="H751" s="24">
        <v>10</v>
      </c>
      <c r="I751" s="24">
        <v>10</v>
      </c>
      <c r="J751" s="24"/>
      <c r="K751" s="24">
        <v>7.5</v>
      </c>
      <c r="L751" s="24"/>
      <c r="M751" s="24"/>
      <c r="N751" s="24"/>
      <c r="O751" s="24"/>
      <c r="P751" s="24"/>
      <c r="Q751" s="23"/>
      <c r="R751" s="23"/>
      <c r="S751" s="23"/>
      <c r="T751" s="24"/>
      <c r="U751" s="24"/>
      <c r="V751" s="24"/>
      <c r="W751" s="24"/>
      <c r="X751" s="24"/>
      <c r="Y751" s="24"/>
      <c r="Z751" s="24"/>
      <c r="AA751" s="24"/>
      <c r="AB751" s="24"/>
      <c r="AC751" s="24"/>
      <c r="AD751" s="24"/>
      <c r="AE751" s="24"/>
      <c r="AF751"/>
      <c r="AG751"/>
      <c r="AH751"/>
      <c r="AI751" s="46" t="s">
        <v>1</v>
      </c>
      <c r="AJ751" s="46" t="str">
        <f>IF(I751&lt;&gt;"","-" &amp;TEXT([1]comp!$I751,"0.#") &amp;TEXT(I$1,0),"")</f>
        <v>-10.Al</v>
      </c>
      <c r="AK751" s="46" t="str">
        <f>IF(K751&lt;&gt;"","-" &amp;TEXT(comp[[#This Row],[W]],"0.#") &amp;TEXT(K$1,0),"")</f>
        <v>-7.5W</v>
      </c>
      <c r="AL751" s="46" t="str">
        <f>IF(H751&lt;&gt;"","-" &amp;TEXT(comp[[#This Row],[Ni]],"0.#") &amp;TEXT(H$1,0),"")</f>
        <v>-10.Ni</v>
      </c>
      <c r="AM751" s="46" t="str">
        <f>IF(J751&lt;&gt;"","-" &amp;TEXT(comp[[#This Row],[Cr]],"0.#") &amp;TEXT(J$1,0),"")</f>
        <v/>
      </c>
      <c r="AN751" s="46" t="str">
        <f>IF(M751&lt;&gt;"","-" &amp;TEXT(comp[[#This Row],[Ta]],"0.#") &amp;TEXT(M$1,0),"")</f>
        <v/>
      </c>
      <c r="AO751" s="46" t="str">
        <f>IF(N751&lt;&gt;"","-" &amp;TEXT(comp[[#This Row],[Nb]],"0.#") &amp;TEXT(N$1,0),"")</f>
        <v/>
      </c>
      <c r="AP751" s="46" t="str">
        <f>IF(O751&lt;&gt;"","-" &amp;TEXT(comp[[#This Row],[V]],"0.#") &amp;TEXT(O$1,0),"")</f>
        <v/>
      </c>
      <c r="AQ751" s="46" t="str">
        <f>IF(L751&lt;&gt;"","-" &amp;TEXT(comp[[#This Row],[Ti]],"0.#") &amp;TEXT(L$1,0),"")</f>
        <v/>
      </c>
      <c r="AR751" s="46" t="str">
        <f>IF(P751&lt;&gt;"","-" &amp;TEXT(comp[[#This Row],[Mo]],"0.#") &amp;TEXT(P$1,0),"")</f>
        <v/>
      </c>
      <c r="AS751" s="46" t="str">
        <f>IF(Q751&lt;&gt;"","-" &amp;TEXT(comp[[#This Row],[C]],"0.##") &amp;TEXT(Q$1,0),"")</f>
        <v/>
      </c>
      <c r="AT751" s="46" t="str">
        <f>IF(R751&lt;&gt;"","-" &amp;TEXT(comp[[#This Row],[Zr]],"0.##") &amp;TEXT(R$1,0),"")</f>
        <v/>
      </c>
      <c r="AU751" s="46" t="str">
        <f>IF(S751&lt;&gt;"","-" &amp;TEXT(comp[[#This Row],[B]],"0.##") &amp;TEXT(S$1,0),"")</f>
        <v/>
      </c>
      <c r="AV751" s="46" t="str">
        <f>IF(T751&lt;&gt;"","-" &amp;TEXT(comp[[#This Row],[Ir]],"0.#") &amp;TEXT(T$1,0),"")</f>
        <v/>
      </c>
      <c r="AW751" s="46" t="str">
        <f>IF(U751&lt;&gt;"","-" &amp;TEXT(comp[[#This Row],[Re]],"0.#") &amp;TEXT(U$1,0),"")</f>
        <v/>
      </c>
      <c r="AX751" s="46" t="str">
        <f>IF(V751&lt;&gt;"","-" &amp;TEXT(comp[[#This Row],[Si]],"0.#") &amp;TEXT(V$1,0),"")</f>
        <v/>
      </c>
      <c r="AY751" s="46" t="str">
        <f>IF(W751&lt;&gt;"","-" &amp;TEXT(comp[[#This Row],[Fe]],"0.#") &amp;TEXT(W$1,0),"")</f>
        <v/>
      </c>
      <c r="AZ751" s="46" t="str">
        <f>IF(X751&lt;&gt;"","-" &amp;TEXT(comp[[#This Row],[Y]],"0.#") &amp;TEXT(X$1,0),"")</f>
        <v/>
      </c>
      <c r="BA751" s="46" t="str">
        <f>IF(Y751&lt;&gt;"","-" &amp;TEXT(comp[[#This Row],[Hf]],"0.#") &amp;TEXT(Y$1,0),"")</f>
        <v/>
      </c>
      <c r="BB751" s="46" t="str">
        <f>IF(Z751&lt;&gt;"","-" &amp;TEXT(comp[[#This Row],[Ge]],"0.#") &amp;TEXT(Z$1,0),"")</f>
        <v/>
      </c>
      <c r="BC751" s="46" t="str">
        <f>IF(AA751&lt;&gt;"","-" &amp;TEXT(comp[[#This Row],[Mn]],"0.#") &amp;TEXT(AA$1,0),"")</f>
        <v/>
      </c>
      <c r="BD751" s="46" t="str">
        <f>IF(AB751&lt;&gt;"","-" &amp;TEXT(comp[[#This Row],[Sc]],"0.#") &amp;TEXT(AB$1,0),"")</f>
        <v/>
      </c>
      <c r="BE751" s="46" t="str">
        <f>IF(AC751&lt;&gt;"","-" &amp;TEXT(comp[[#This Row],[Ru]],"0.#") &amp;TEXT(AC$1,0),"")</f>
        <v/>
      </c>
      <c r="BF751" s="46" t="str">
        <f>IF(AD751&lt;&gt;"","-" &amp;TEXT(comp[[#This Row],[Ce]],"0.#") &amp;TEXT(AD$1,0),"")</f>
        <v/>
      </c>
      <c r="BG751" s="46" t="str">
        <f>IF(AE751&lt;&gt;"","-" &amp;TEXT([1]comp!$AE751,"0.#") &amp;TEXT(AE$1,0),"")</f>
        <v/>
      </c>
      <c r="BH751" s="46" t="str">
        <f>[1]comp!$D751 &amp; [1]comp!$E751</f>
        <v>Co-10Ni-10Al-7.5WShinagawa, K. et al. Phase equilibria and microstructure on γ′ phase in Co-Ni-Al-W system. Mater. Trans. 49, 1474–1479 (2008).</v>
      </c>
      <c r="BI751" s="22" t="str">
        <f t="shared" si="58"/>
        <v>Co-10.Ni-10.Al-7.5W</v>
      </c>
      <c r="BJ751" s="22"/>
      <c r="BK751" t="str">
        <f t="shared" si="59"/>
        <v>-10.Al-7.5W-10.Ni</v>
      </c>
      <c r="BL751"/>
      <c r="BM751"/>
      <c r="BN751"/>
      <c r="BO751"/>
    </row>
    <row r="752" spans="1:67" s="44" customFormat="1" x14ac:dyDescent="0.3">
      <c r="A752" t="str">
        <f t="shared" si="60"/>
        <v>Co-20.Ni-10.Al-7.5W</v>
      </c>
      <c r="B752" s="38" t="s">
        <v>1484</v>
      </c>
      <c r="C752" t="s">
        <v>3067</v>
      </c>
      <c r="D752" t="s">
        <v>3303</v>
      </c>
      <c r="E752" s="13" t="s">
        <v>3290</v>
      </c>
      <c r="F752">
        <v>797</v>
      </c>
      <c r="G752" s="54">
        <f t="shared" si="61"/>
        <v>62.5</v>
      </c>
      <c r="H752" s="24">
        <v>20</v>
      </c>
      <c r="I752" s="24">
        <v>10</v>
      </c>
      <c r="J752" s="24"/>
      <c r="K752" s="24">
        <v>7.5</v>
      </c>
      <c r="L752" s="24"/>
      <c r="M752" s="24"/>
      <c r="N752" s="24"/>
      <c r="O752" s="24"/>
      <c r="P752" s="24"/>
      <c r="Q752" s="23"/>
      <c r="R752" s="23"/>
      <c r="S752" s="23"/>
      <c r="T752" s="24"/>
      <c r="U752" s="24"/>
      <c r="V752" s="24"/>
      <c r="W752" s="24"/>
      <c r="X752" s="24"/>
      <c r="Y752" s="24"/>
      <c r="Z752" s="24"/>
      <c r="AA752" s="24"/>
      <c r="AB752" s="24"/>
      <c r="AC752" s="24"/>
      <c r="AD752" s="24"/>
      <c r="AE752" s="24"/>
      <c r="AF752"/>
      <c r="AG752"/>
      <c r="AH752"/>
      <c r="AI752" s="46" t="s">
        <v>1</v>
      </c>
      <c r="AJ752" s="46" t="str">
        <f>IF(I752&lt;&gt;"","-" &amp;TEXT([1]comp!$I752,"0.#") &amp;TEXT(I$1,0),"")</f>
        <v>-10.Al</v>
      </c>
      <c r="AK752" s="46" t="str">
        <f>IF(K752&lt;&gt;"","-" &amp;TEXT(comp[[#This Row],[W]],"0.#") &amp;TEXT(K$1,0),"")</f>
        <v>-7.5W</v>
      </c>
      <c r="AL752" s="46" t="str">
        <f>IF(H752&lt;&gt;"","-" &amp;TEXT(comp[[#This Row],[Ni]],"0.#") &amp;TEXT(H$1,0),"")</f>
        <v>-20.Ni</v>
      </c>
      <c r="AM752" s="46" t="str">
        <f>IF(J752&lt;&gt;"","-" &amp;TEXT(comp[[#This Row],[Cr]],"0.#") &amp;TEXT(J$1,0),"")</f>
        <v/>
      </c>
      <c r="AN752" s="46" t="str">
        <f>IF(M752&lt;&gt;"","-" &amp;TEXT(comp[[#This Row],[Ta]],"0.#") &amp;TEXT(M$1,0),"")</f>
        <v/>
      </c>
      <c r="AO752" s="46" t="str">
        <f>IF(N752&lt;&gt;"","-" &amp;TEXT(comp[[#This Row],[Nb]],"0.#") &amp;TEXT(N$1,0),"")</f>
        <v/>
      </c>
      <c r="AP752" s="46" t="str">
        <f>IF(O752&lt;&gt;"","-" &amp;TEXT(comp[[#This Row],[V]],"0.#") &amp;TEXT(O$1,0),"")</f>
        <v/>
      </c>
      <c r="AQ752" s="46" t="str">
        <f>IF(L752&lt;&gt;"","-" &amp;TEXT(comp[[#This Row],[Ti]],"0.#") &amp;TEXT(L$1,0),"")</f>
        <v/>
      </c>
      <c r="AR752" s="46" t="str">
        <f>IF(P752&lt;&gt;"","-" &amp;TEXT(comp[[#This Row],[Mo]],"0.#") &amp;TEXT(P$1,0),"")</f>
        <v/>
      </c>
      <c r="AS752" s="46" t="str">
        <f>IF(Q752&lt;&gt;"","-" &amp;TEXT(comp[[#This Row],[C]],"0.##") &amp;TEXT(Q$1,0),"")</f>
        <v/>
      </c>
      <c r="AT752" s="46" t="str">
        <f>IF(R752&lt;&gt;"","-" &amp;TEXT(comp[[#This Row],[Zr]],"0.##") &amp;TEXT(R$1,0),"")</f>
        <v/>
      </c>
      <c r="AU752" s="46" t="str">
        <f>IF(S752&lt;&gt;"","-" &amp;TEXT(comp[[#This Row],[B]],"0.##") &amp;TEXT(S$1,0),"")</f>
        <v/>
      </c>
      <c r="AV752" s="46" t="str">
        <f>IF(T752&lt;&gt;"","-" &amp;TEXT(comp[[#This Row],[Ir]],"0.#") &amp;TEXT(T$1,0),"")</f>
        <v/>
      </c>
      <c r="AW752" s="46" t="str">
        <f>IF(U752&lt;&gt;"","-" &amp;TEXT(comp[[#This Row],[Re]],"0.#") &amp;TEXT(U$1,0),"")</f>
        <v/>
      </c>
      <c r="AX752" s="46" t="str">
        <f>IF(V752&lt;&gt;"","-" &amp;TEXT(comp[[#This Row],[Si]],"0.#") &amp;TEXT(V$1,0),"")</f>
        <v/>
      </c>
      <c r="AY752" s="46" t="str">
        <f>IF(W752&lt;&gt;"","-" &amp;TEXT(comp[[#This Row],[Fe]],"0.#") &amp;TEXT(W$1,0),"")</f>
        <v/>
      </c>
      <c r="AZ752" s="46" t="str">
        <f>IF(X752&lt;&gt;"","-" &amp;TEXT(comp[[#This Row],[Y]],"0.#") &amp;TEXT(X$1,0),"")</f>
        <v/>
      </c>
      <c r="BA752" s="46" t="str">
        <f>IF(Y752&lt;&gt;"","-" &amp;TEXT(comp[[#This Row],[Hf]],"0.#") &amp;TEXT(Y$1,0),"")</f>
        <v/>
      </c>
      <c r="BB752" s="46" t="str">
        <f>IF(Z752&lt;&gt;"","-" &amp;TEXT(comp[[#This Row],[Ge]],"0.#") &amp;TEXT(Z$1,0),"")</f>
        <v/>
      </c>
      <c r="BC752" s="46" t="str">
        <f>IF(AA752&lt;&gt;"","-" &amp;TEXT(comp[[#This Row],[Mn]],"0.#") &amp;TEXT(AA$1,0),"")</f>
        <v/>
      </c>
      <c r="BD752" s="46" t="str">
        <f>IF(AB752&lt;&gt;"","-" &amp;TEXT(comp[[#This Row],[Sc]],"0.#") &amp;TEXT(AB$1,0),"")</f>
        <v/>
      </c>
      <c r="BE752" s="46" t="str">
        <f>IF(AC752&lt;&gt;"","-" &amp;TEXT(comp[[#This Row],[Ru]],"0.#") &amp;TEXT(AC$1,0),"")</f>
        <v/>
      </c>
      <c r="BF752" s="46" t="str">
        <f>IF(AD752&lt;&gt;"","-" &amp;TEXT(comp[[#This Row],[Ce]],"0.#") &amp;TEXT(AD$1,0),"")</f>
        <v/>
      </c>
      <c r="BG752" s="46" t="str">
        <f>IF(AE752&lt;&gt;"","-" &amp;TEXT([1]comp!$AE752,"0.#") &amp;TEXT(AE$1,0),"")</f>
        <v/>
      </c>
      <c r="BH752" s="46" t="str">
        <f>[1]comp!$D752 &amp; [1]comp!$E752</f>
        <v>Co-20Ni-10Al-7.5WShinagawa, K. et al. Phase equilibria and microstructure on γ′ phase in Co-Ni-Al-W system. Mater. Trans. 49, 1474–1479 (2008).</v>
      </c>
      <c r="BI752" s="22" t="str">
        <f t="shared" si="58"/>
        <v>Co-20.Ni-10.Al-7.5W</v>
      </c>
      <c r="BJ752" s="22"/>
      <c r="BK752" t="str">
        <f t="shared" si="59"/>
        <v>-10.Al-7.5W-20.Ni</v>
      </c>
      <c r="BL752"/>
      <c r="BM752"/>
      <c r="BN752"/>
      <c r="BO752"/>
    </row>
    <row r="753" spans="1:67" s="44" customFormat="1" x14ac:dyDescent="0.3">
      <c r="A753" t="str">
        <f t="shared" si="60"/>
        <v>Co-30.Ni-10.Al-7.5W</v>
      </c>
      <c r="B753" s="38" t="s">
        <v>1484</v>
      </c>
      <c r="C753" t="s">
        <v>3071</v>
      </c>
      <c r="D753" t="s">
        <v>3304</v>
      </c>
      <c r="E753" s="13" t="s">
        <v>3290</v>
      </c>
      <c r="F753">
        <v>798</v>
      </c>
      <c r="G753" s="54">
        <f t="shared" si="61"/>
        <v>52.5</v>
      </c>
      <c r="H753" s="24">
        <v>30</v>
      </c>
      <c r="I753" s="24">
        <v>10</v>
      </c>
      <c r="J753" s="24"/>
      <c r="K753" s="24">
        <v>7.5</v>
      </c>
      <c r="L753" s="24"/>
      <c r="M753" s="24"/>
      <c r="N753" s="24"/>
      <c r="O753" s="24"/>
      <c r="P753" s="24"/>
      <c r="Q753" s="23"/>
      <c r="R753" s="23"/>
      <c r="S753" s="23"/>
      <c r="T753" s="24"/>
      <c r="U753" s="24"/>
      <c r="V753" s="24"/>
      <c r="W753" s="24"/>
      <c r="X753" s="24"/>
      <c r="Y753" s="24"/>
      <c r="Z753" s="24"/>
      <c r="AA753" s="24"/>
      <c r="AB753" s="24"/>
      <c r="AC753" s="24"/>
      <c r="AD753" s="24"/>
      <c r="AE753" s="24"/>
      <c r="AF753"/>
      <c r="AG753"/>
      <c r="AH753"/>
      <c r="AI753" s="46" t="s">
        <v>1</v>
      </c>
      <c r="AJ753" s="46" t="str">
        <f>IF(I753&lt;&gt;"","-" &amp;TEXT([1]comp!$I753,"0.#") &amp;TEXT(I$1,0),"")</f>
        <v>-10.Al</v>
      </c>
      <c r="AK753" s="46" t="str">
        <f>IF(K753&lt;&gt;"","-" &amp;TEXT(comp[[#This Row],[W]],"0.#") &amp;TEXT(K$1,0),"")</f>
        <v>-7.5W</v>
      </c>
      <c r="AL753" s="46" t="str">
        <f>IF(H753&lt;&gt;"","-" &amp;TEXT(comp[[#This Row],[Ni]],"0.#") &amp;TEXT(H$1,0),"")</f>
        <v>-30.Ni</v>
      </c>
      <c r="AM753" s="46" t="str">
        <f>IF(J753&lt;&gt;"","-" &amp;TEXT(comp[[#This Row],[Cr]],"0.#") &amp;TEXT(J$1,0),"")</f>
        <v/>
      </c>
      <c r="AN753" s="46" t="str">
        <f>IF(M753&lt;&gt;"","-" &amp;TEXT(comp[[#This Row],[Ta]],"0.#") &amp;TEXT(M$1,0),"")</f>
        <v/>
      </c>
      <c r="AO753" s="46" t="str">
        <f>IF(N753&lt;&gt;"","-" &amp;TEXT(comp[[#This Row],[Nb]],"0.#") &amp;TEXT(N$1,0),"")</f>
        <v/>
      </c>
      <c r="AP753" s="46" t="str">
        <f>IF(O753&lt;&gt;"","-" &amp;TEXT(comp[[#This Row],[V]],"0.#") &amp;TEXT(O$1,0),"")</f>
        <v/>
      </c>
      <c r="AQ753" s="46" t="str">
        <f>IF(L753&lt;&gt;"","-" &amp;TEXT(comp[[#This Row],[Ti]],"0.#") &amp;TEXT(L$1,0),"")</f>
        <v/>
      </c>
      <c r="AR753" s="46" t="str">
        <f>IF(P753&lt;&gt;"","-" &amp;TEXT(comp[[#This Row],[Mo]],"0.#") &amp;TEXT(P$1,0),"")</f>
        <v/>
      </c>
      <c r="AS753" s="46" t="str">
        <f>IF(Q753&lt;&gt;"","-" &amp;TEXT(comp[[#This Row],[C]],"0.##") &amp;TEXT(Q$1,0),"")</f>
        <v/>
      </c>
      <c r="AT753" s="46" t="str">
        <f>IF(R753&lt;&gt;"","-" &amp;TEXT(comp[[#This Row],[Zr]],"0.##") &amp;TEXT(R$1,0),"")</f>
        <v/>
      </c>
      <c r="AU753" s="46" t="str">
        <f>IF(S753&lt;&gt;"","-" &amp;TEXT(comp[[#This Row],[B]],"0.##") &amp;TEXT(S$1,0),"")</f>
        <v/>
      </c>
      <c r="AV753" s="46" t="str">
        <f>IF(T753&lt;&gt;"","-" &amp;TEXT(comp[[#This Row],[Ir]],"0.#") &amp;TEXT(T$1,0),"")</f>
        <v/>
      </c>
      <c r="AW753" s="46" t="str">
        <f>IF(U753&lt;&gt;"","-" &amp;TEXT(comp[[#This Row],[Re]],"0.#") &amp;TEXT(U$1,0),"")</f>
        <v/>
      </c>
      <c r="AX753" s="46" t="str">
        <f>IF(V753&lt;&gt;"","-" &amp;TEXT(comp[[#This Row],[Si]],"0.#") &amp;TEXT(V$1,0),"")</f>
        <v/>
      </c>
      <c r="AY753" s="46" t="str">
        <f>IF(W753&lt;&gt;"","-" &amp;TEXT(comp[[#This Row],[Fe]],"0.#") &amp;TEXT(W$1,0),"")</f>
        <v/>
      </c>
      <c r="AZ753" s="46" t="str">
        <f>IF(X753&lt;&gt;"","-" &amp;TEXT(comp[[#This Row],[Y]],"0.#") &amp;TEXT(X$1,0),"")</f>
        <v/>
      </c>
      <c r="BA753" s="46" t="str">
        <f>IF(Y753&lt;&gt;"","-" &amp;TEXT(comp[[#This Row],[Hf]],"0.#") &amp;TEXT(Y$1,0),"")</f>
        <v/>
      </c>
      <c r="BB753" s="46" t="str">
        <f>IF(Z753&lt;&gt;"","-" &amp;TEXT(comp[[#This Row],[Ge]],"0.#") &amp;TEXT(Z$1,0),"")</f>
        <v/>
      </c>
      <c r="BC753" s="46" t="str">
        <f>IF(AA753&lt;&gt;"","-" &amp;TEXT(comp[[#This Row],[Mn]],"0.#") &amp;TEXT(AA$1,0),"")</f>
        <v/>
      </c>
      <c r="BD753" s="46" t="str">
        <f>IF(AB753&lt;&gt;"","-" &amp;TEXT(comp[[#This Row],[Sc]],"0.#") &amp;TEXT(AB$1,0),"")</f>
        <v/>
      </c>
      <c r="BE753" s="46" t="str">
        <f>IF(AC753&lt;&gt;"","-" &amp;TEXT(comp[[#This Row],[Ru]],"0.#") &amp;TEXT(AC$1,0),"")</f>
        <v/>
      </c>
      <c r="BF753" s="46" t="str">
        <f>IF(AD753&lt;&gt;"","-" &amp;TEXT(comp[[#This Row],[Ce]],"0.#") &amp;TEXT(AD$1,0),"")</f>
        <v/>
      </c>
      <c r="BG753" s="46" t="str">
        <f>IF(AE753&lt;&gt;"","-" &amp;TEXT([1]comp!$AE753,"0.#") &amp;TEXT(AE$1,0),"")</f>
        <v/>
      </c>
      <c r="BH753" s="46" t="str">
        <f>[1]comp!$D753 &amp; [1]comp!$E753</f>
        <v>Co-30Ni-10Al-7.5WShinagawa, K. et al. Phase equilibria and microstructure on γ′ phase in Co-Ni-Al-W system. Mater. Trans. 49, 1474–1479 (2008).</v>
      </c>
      <c r="BI753" s="22" t="str">
        <f t="shared" si="58"/>
        <v>Co-30.Ni-10.Al-7.5W</v>
      </c>
      <c r="BJ753" s="22"/>
      <c r="BK753" t="str">
        <f t="shared" si="59"/>
        <v>-10.Al-7.5W-30.Ni</v>
      </c>
      <c r="BL753"/>
      <c r="BM753"/>
      <c r="BN753"/>
      <c r="BO753"/>
    </row>
    <row r="754" spans="1:67" s="44" customFormat="1" x14ac:dyDescent="0.3">
      <c r="A754" t="str">
        <f t="shared" si="60"/>
        <v>Co-40.Ni-10.Al-7.5W</v>
      </c>
      <c r="B754" s="38" t="s">
        <v>1484</v>
      </c>
      <c r="C754" t="s">
        <v>3076</v>
      </c>
      <c r="D754" t="s">
        <v>3305</v>
      </c>
      <c r="E754" s="13" t="s">
        <v>3290</v>
      </c>
      <c r="F754">
        <v>799</v>
      </c>
      <c r="G754" s="54">
        <f t="shared" si="61"/>
        <v>42.5</v>
      </c>
      <c r="H754" s="24">
        <v>40</v>
      </c>
      <c r="I754" s="24">
        <v>10</v>
      </c>
      <c r="J754" s="24"/>
      <c r="K754" s="24">
        <v>7.5</v>
      </c>
      <c r="L754" s="24"/>
      <c r="M754" s="24"/>
      <c r="N754" s="24"/>
      <c r="O754" s="24"/>
      <c r="P754" s="24"/>
      <c r="Q754" s="23"/>
      <c r="R754" s="23"/>
      <c r="S754" s="23"/>
      <c r="T754" s="24"/>
      <c r="U754" s="24"/>
      <c r="V754" s="24"/>
      <c r="W754" s="24"/>
      <c r="X754" s="24"/>
      <c r="Y754" s="24"/>
      <c r="Z754" s="24"/>
      <c r="AA754" s="24"/>
      <c r="AB754" s="24"/>
      <c r="AC754" s="24"/>
      <c r="AD754" s="24"/>
      <c r="AE754" s="24"/>
      <c r="AF754"/>
      <c r="AG754"/>
      <c r="AH754"/>
      <c r="AI754" s="46" t="s">
        <v>1</v>
      </c>
      <c r="AJ754" s="46" t="str">
        <f>IF(I754&lt;&gt;"","-" &amp;TEXT([1]comp!$I754,"0.#") &amp;TEXT(I$1,0),"")</f>
        <v>-10.Al</v>
      </c>
      <c r="AK754" s="46" t="str">
        <f>IF(K754&lt;&gt;"","-" &amp;TEXT(comp[[#This Row],[W]],"0.#") &amp;TEXT(K$1,0),"")</f>
        <v>-7.5W</v>
      </c>
      <c r="AL754" s="46" t="str">
        <f>IF(H754&lt;&gt;"","-" &amp;TEXT(comp[[#This Row],[Ni]],"0.#") &amp;TEXT(H$1,0),"")</f>
        <v>-40.Ni</v>
      </c>
      <c r="AM754" s="46" t="str">
        <f>IF(J754&lt;&gt;"","-" &amp;TEXT(comp[[#This Row],[Cr]],"0.#") &amp;TEXT(J$1,0),"")</f>
        <v/>
      </c>
      <c r="AN754" s="46" t="str">
        <f>IF(M754&lt;&gt;"","-" &amp;TEXT(comp[[#This Row],[Ta]],"0.#") &amp;TEXT(M$1,0),"")</f>
        <v/>
      </c>
      <c r="AO754" s="46" t="str">
        <f>IF(N754&lt;&gt;"","-" &amp;TEXT(comp[[#This Row],[Nb]],"0.#") &amp;TEXT(N$1,0),"")</f>
        <v/>
      </c>
      <c r="AP754" s="46" t="str">
        <f>IF(O754&lt;&gt;"","-" &amp;TEXT(comp[[#This Row],[V]],"0.#") &amp;TEXT(O$1,0),"")</f>
        <v/>
      </c>
      <c r="AQ754" s="46" t="str">
        <f>IF(L754&lt;&gt;"","-" &amp;TEXT(comp[[#This Row],[Ti]],"0.#") &amp;TEXT(L$1,0),"")</f>
        <v/>
      </c>
      <c r="AR754" s="46" t="str">
        <f>IF(P754&lt;&gt;"","-" &amp;TEXT(comp[[#This Row],[Mo]],"0.#") &amp;TEXT(P$1,0),"")</f>
        <v/>
      </c>
      <c r="AS754" s="46" t="str">
        <f>IF(Q754&lt;&gt;"","-" &amp;TEXT(comp[[#This Row],[C]],"0.##") &amp;TEXT(Q$1,0),"")</f>
        <v/>
      </c>
      <c r="AT754" s="46" t="str">
        <f>IF(R754&lt;&gt;"","-" &amp;TEXT(comp[[#This Row],[Zr]],"0.##") &amp;TEXT(R$1,0),"")</f>
        <v/>
      </c>
      <c r="AU754" s="46" t="str">
        <f>IF(S754&lt;&gt;"","-" &amp;TEXT(comp[[#This Row],[B]],"0.##") &amp;TEXT(S$1,0),"")</f>
        <v/>
      </c>
      <c r="AV754" s="46" t="str">
        <f>IF(T754&lt;&gt;"","-" &amp;TEXT(comp[[#This Row],[Ir]],"0.#") &amp;TEXT(T$1,0),"")</f>
        <v/>
      </c>
      <c r="AW754" s="46" t="str">
        <f>IF(U754&lt;&gt;"","-" &amp;TEXT(comp[[#This Row],[Re]],"0.#") &amp;TEXT(U$1,0),"")</f>
        <v/>
      </c>
      <c r="AX754" s="46" t="str">
        <f>IF(V754&lt;&gt;"","-" &amp;TEXT(comp[[#This Row],[Si]],"0.#") &amp;TEXT(V$1,0),"")</f>
        <v/>
      </c>
      <c r="AY754" s="46" t="str">
        <f>IF(W754&lt;&gt;"","-" &amp;TEXT(comp[[#This Row],[Fe]],"0.#") &amp;TEXT(W$1,0),"")</f>
        <v/>
      </c>
      <c r="AZ754" s="46" t="str">
        <f>IF(X754&lt;&gt;"","-" &amp;TEXT(comp[[#This Row],[Y]],"0.#") &amp;TEXT(X$1,0),"")</f>
        <v/>
      </c>
      <c r="BA754" s="46" t="str">
        <f>IF(Y754&lt;&gt;"","-" &amp;TEXT(comp[[#This Row],[Hf]],"0.#") &amp;TEXT(Y$1,0),"")</f>
        <v/>
      </c>
      <c r="BB754" s="46" t="str">
        <f>IF(Z754&lt;&gt;"","-" &amp;TEXT(comp[[#This Row],[Ge]],"0.#") &amp;TEXT(Z$1,0),"")</f>
        <v/>
      </c>
      <c r="BC754" s="46" t="str">
        <f>IF(AA754&lt;&gt;"","-" &amp;TEXT(comp[[#This Row],[Mn]],"0.#") &amp;TEXT(AA$1,0),"")</f>
        <v/>
      </c>
      <c r="BD754" s="46" t="str">
        <f>IF(AB754&lt;&gt;"","-" &amp;TEXT(comp[[#This Row],[Sc]],"0.#") &amp;TEXT(AB$1,0),"")</f>
        <v/>
      </c>
      <c r="BE754" s="46" t="str">
        <f>IF(AC754&lt;&gt;"","-" &amp;TEXT(comp[[#This Row],[Ru]],"0.#") &amp;TEXT(AC$1,0),"")</f>
        <v/>
      </c>
      <c r="BF754" s="46" t="str">
        <f>IF(AD754&lt;&gt;"","-" &amp;TEXT(comp[[#This Row],[Ce]],"0.#") &amp;TEXT(AD$1,0),"")</f>
        <v/>
      </c>
      <c r="BG754" s="46" t="str">
        <f>IF(AE754&lt;&gt;"","-" &amp;TEXT([1]comp!$AE754,"0.#") &amp;TEXT(AE$1,0),"")</f>
        <v/>
      </c>
      <c r="BH754" s="46" t="str">
        <f>[1]comp!$D754 &amp; [1]comp!$E754</f>
        <v>Co-40Ni-10Al-7.5WShinagawa, K. et al. Phase equilibria and microstructure on γ′ phase in Co-Ni-Al-W system. Mater. Trans. 49, 1474–1479 (2008).</v>
      </c>
      <c r="BI754" s="22" t="str">
        <f t="shared" si="58"/>
        <v>Co-40.Ni-10.Al-7.5W</v>
      </c>
      <c r="BJ754" s="22"/>
      <c r="BK754" t="str">
        <f t="shared" si="59"/>
        <v>-10.Al-7.5W-40.Ni</v>
      </c>
      <c r="BL754"/>
      <c r="BM754"/>
      <c r="BN754"/>
      <c r="BO754"/>
    </row>
    <row r="755" spans="1:67" s="44" customFormat="1" x14ac:dyDescent="0.3">
      <c r="A755" t="str">
        <f t="shared" si="60"/>
        <v>Co-50.Ni-10.Al-7.5W</v>
      </c>
      <c r="B755" s="38" t="s">
        <v>1484</v>
      </c>
      <c r="C755" t="s">
        <v>3327</v>
      </c>
      <c r="D755" t="s">
        <v>3306</v>
      </c>
      <c r="E755" s="13" t="s">
        <v>3290</v>
      </c>
      <c r="F755">
        <v>800</v>
      </c>
      <c r="G755" s="54">
        <f t="shared" si="61"/>
        <v>32.5</v>
      </c>
      <c r="H755" s="24">
        <v>50</v>
      </c>
      <c r="I755" s="24">
        <v>10</v>
      </c>
      <c r="J755" s="24"/>
      <c r="K755" s="24">
        <v>7.5</v>
      </c>
      <c r="L755" s="24"/>
      <c r="M755" s="24"/>
      <c r="N755" s="24"/>
      <c r="O755" s="24"/>
      <c r="P755" s="24"/>
      <c r="Q755" s="23"/>
      <c r="R755" s="23"/>
      <c r="S755" s="23"/>
      <c r="T755" s="24"/>
      <c r="U755" s="24"/>
      <c r="V755" s="24"/>
      <c r="W755" s="24"/>
      <c r="X755" s="24"/>
      <c r="Y755" s="24"/>
      <c r="Z755" s="24"/>
      <c r="AA755" s="24"/>
      <c r="AB755" s="24"/>
      <c r="AC755" s="24"/>
      <c r="AD755" s="24"/>
      <c r="AE755" s="24"/>
      <c r="AF755"/>
      <c r="AG755"/>
      <c r="AH755"/>
      <c r="AI755" s="46" t="s">
        <v>1</v>
      </c>
      <c r="AJ755" s="46" t="str">
        <f>IF(I755&lt;&gt;"","-" &amp;TEXT([1]comp!$I755,"0.#") &amp;TEXT(I$1,0),"")</f>
        <v>-10.Al</v>
      </c>
      <c r="AK755" s="46" t="str">
        <f>IF(K755&lt;&gt;"","-" &amp;TEXT(comp[[#This Row],[W]],"0.#") &amp;TEXT(K$1,0),"")</f>
        <v>-7.5W</v>
      </c>
      <c r="AL755" s="46" t="str">
        <f>IF(H755&lt;&gt;"","-" &amp;TEXT(comp[[#This Row],[Ni]],"0.#") &amp;TEXT(H$1,0),"")</f>
        <v>-50.Ni</v>
      </c>
      <c r="AM755" s="46" t="str">
        <f>IF(J755&lt;&gt;"","-" &amp;TEXT(comp[[#This Row],[Cr]],"0.#") &amp;TEXT(J$1,0),"")</f>
        <v/>
      </c>
      <c r="AN755" s="46" t="str">
        <f>IF(M755&lt;&gt;"","-" &amp;TEXT(comp[[#This Row],[Ta]],"0.#") &amp;TEXT(M$1,0),"")</f>
        <v/>
      </c>
      <c r="AO755" s="46" t="str">
        <f>IF(N755&lt;&gt;"","-" &amp;TEXT(comp[[#This Row],[Nb]],"0.#") &amp;TEXT(N$1,0),"")</f>
        <v/>
      </c>
      <c r="AP755" s="46" t="str">
        <f>IF(O755&lt;&gt;"","-" &amp;TEXT(comp[[#This Row],[V]],"0.#") &amp;TEXT(O$1,0),"")</f>
        <v/>
      </c>
      <c r="AQ755" s="46" t="str">
        <f>IF(L755&lt;&gt;"","-" &amp;TEXT(comp[[#This Row],[Ti]],"0.#") &amp;TEXT(L$1,0),"")</f>
        <v/>
      </c>
      <c r="AR755" s="46" t="str">
        <f>IF(P755&lt;&gt;"","-" &amp;TEXT(comp[[#This Row],[Mo]],"0.#") &amp;TEXT(P$1,0),"")</f>
        <v/>
      </c>
      <c r="AS755" s="46" t="str">
        <f>IF(Q755&lt;&gt;"","-" &amp;TEXT(comp[[#This Row],[C]],"0.##") &amp;TEXT(Q$1,0),"")</f>
        <v/>
      </c>
      <c r="AT755" s="46" t="str">
        <f>IF(R755&lt;&gt;"","-" &amp;TEXT(comp[[#This Row],[Zr]],"0.##") &amp;TEXT(R$1,0),"")</f>
        <v/>
      </c>
      <c r="AU755" s="46" t="str">
        <f>IF(S755&lt;&gt;"","-" &amp;TEXT(comp[[#This Row],[B]],"0.##") &amp;TEXT(S$1,0),"")</f>
        <v/>
      </c>
      <c r="AV755" s="46" t="str">
        <f>IF(T755&lt;&gt;"","-" &amp;TEXT(comp[[#This Row],[Ir]],"0.#") &amp;TEXT(T$1,0),"")</f>
        <v/>
      </c>
      <c r="AW755" s="46" t="str">
        <f>IF(U755&lt;&gt;"","-" &amp;TEXT(comp[[#This Row],[Re]],"0.#") &amp;TEXT(U$1,0),"")</f>
        <v/>
      </c>
      <c r="AX755" s="46" t="str">
        <f>IF(V755&lt;&gt;"","-" &amp;TEXT(comp[[#This Row],[Si]],"0.#") &amp;TEXT(V$1,0),"")</f>
        <v/>
      </c>
      <c r="AY755" s="46" t="str">
        <f>IF(W755&lt;&gt;"","-" &amp;TEXT(comp[[#This Row],[Fe]],"0.#") &amp;TEXT(W$1,0),"")</f>
        <v/>
      </c>
      <c r="AZ755" s="46" t="str">
        <f>IF(X755&lt;&gt;"","-" &amp;TEXT(comp[[#This Row],[Y]],"0.#") &amp;TEXT(X$1,0),"")</f>
        <v/>
      </c>
      <c r="BA755" s="46" t="str">
        <f>IF(Y755&lt;&gt;"","-" &amp;TEXT(comp[[#This Row],[Hf]],"0.#") &amp;TEXT(Y$1,0),"")</f>
        <v/>
      </c>
      <c r="BB755" s="46" t="str">
        <f>IF(Z755&lt;&gt;"","-" &amp;TEXT(comp[[#This Row],[Ge]],"0.#") &amp;TEXT(Z$1,0),"")</f>
        <v/>
      </c>
      <c r="BC755" s="46" t="str">
        <f>IF(AA755&lt;&gt;"","-" &amp;TEXT(comp[[#This Row],[Mn]],"0.#") &amp;TEXT(AA$1,0),"")</f>
        <v/>
      </c>
      <c r="BD755" s="46" t="str">
        <f>IF(AB755&lt;&gt;"","-" &amp;TEXT(comp[[#This Row],[Sc]],"0.#") &amp;TEXT(AB$1,0),"")</f>
        <v/>
      </c>
      <c r="BE755" s="46" t="str">
        <f>IF(AC755&lt;&gt;"","-" &amp;TEXT(comp[[#This Row],[Ru]],"0.#") &amp;TEXT(AC$1,0),"")</f>
        <v/>
      </c>
      <c r="BF755" s="46" t="str">
        <f>IF(AD755&lt;&gt;"","-" &amp;TEXT(comp[[#This Row],[Ce]],"0.#") &amp;TEXT(AD$1,0),"")</f>
        <v/>
      </c>
      <c r="BG755" s="46" t="str">
        <f>IF(AE755&lt;&gt;"","-" &amp;TEXT([1]comp!$AE755,"0.#") &amp;TEXT(AE$1,0),"")</f>
        <v/>
      </c>
      <c r="BH755" s="46" t="str">
        <f>[1]comp!$D755 &amp; [1]comp!$E755</f>
        <v>Co-50Ni-10Al-7.5WShinagawa, K. et al. Phase equilibria and microstructure on γ′ phase in Co-Ni-Al-W system. Mater. Trans. 49, 1474–1479 (2008).</v>
      </c>
      <c r="BI755" s="22" t="str">
        <f t="shared" si="58"/>
        <v>Co-50.Ni-10.Al-7.5W</v>
      </c>
      <c r="BJ755" s="22"/>
      <c r="BK755" t="str">
        <f t="shared" si="59"/>
        <v>-10.Al-7.5W-50.Ni</v>
      </c>
      <c r="BL755"/>
      <c r="BM755"/>
      <c r="BN755"/>
      <c r="BO755"/>
    </row>
    <row r="756" spans="1:67" s="44" customFormat="1" x14ac:dyDescent="0.3">
      <c r="A756" t="str">
        <f t="shared" si="60"/>
        <v>Co-60.Ni-10.Al-7.5W</v>
      </c>
      <c r="B756" s="38" t="s">
        <v>1484</v>
      </c>
      <c r="C756" t="s">
        <v>3328</v>
      </c>
      <c r="D756" t="s">
        <v>3307</v>
      </c>
      <c r="E756" s="13" t="s">
        <v>3290</v>
      </c>
      <c r="F756">
        <v>801</v>
      </c>
      <c r="G756" s="54">
        <f t="shared" si="61"/>
        <v>22.5</v>
      </c>
      <c r="H756" s="24">
        <v>60</v>
      </c>
      <c r="I756" s="24">
        <v>10</v>
      </c>
      <c r="J756" s="24"/>
      <c r="K756" s="24">
        <v>7.5</v>
      </c>
      <c r="L756" s="24"/>
      <c r="M756" s="24"/>
      <c r="N756" s="24"/>
      <c r="O756" s="24"/>
      <c r="P756" s="24"/>
      <c r="Q756" s="23"/>
      <c r="R756" s="23"/>
      <c r="S756" s="23"/>
      <c r="T756" s="24"/>
      <c r="U756" s="24"/>
      <c r="V756" s="24"/>
      <c r="W756" s="24"/>
      <c r="X756" s="24"/>
      <c r="Y756" s="24"/>
      <c r="Z756" s="24"/>
      <c r="AA756" s="24"/>
      <c r="AB756" s="24"/>
      <c r="AC756" s="24"/>
      <c r="AD756" s="24"/>
      <c r="AE756" s="24"/>
      <c r="AF756"/>
      <c r="AG756"/>
      <c r="AH756"/>
      <c r="AI756" s="46" t="s">
        <v>1</v>
      </c>
      <c r="AJ756" s="46" t="str">
        <f>IF(I756&lt;&gt;"","-" &amp;TEXT([1]comp!$I756,"0.#") &amp;TEXT(I$1,0),"")</f>
        <v>-10.Al</v>
      </c>
      <c r="AK756" s="46" t="str">
        <f>IF(K756&lt;&gt;"","-" &amp;TEXT(comp[[#This Row],[W]],"0.#") &amp;TEXT(K$1,0),"")</f>
        <v>-7.5W</v>
      </c>
      <c r="AL756" s="46" t="str">
        <f>IF(H756&lt;&gt;"","-" &amp;TEXT(comp[[#This Row],[Ni]],"0.#") &amp;TEXT(H$1,0),"")</f>
        <v>-60.Ni</v>
      </c>
      <c r="AM756" s="46" t="str">
        <f>IF(J756&lt;&gt;"","-" &amp;TEXT(comp[[#This Row],[Cr]],"0.#") &amp;TEXT(J$1,0),"")</f>
        <v/>
      </c>
      <c r="AN756" s="46" t="str">
        <f>IF(M756&lt;&gt;"","-" &amp;TEXT(comp[[#This Row],[Ta]],"0.#") &amp;TEXT(M$1,0),"")</f>
        <v/>
      </c>
      <c r="AO756" s="46" t="str">
        <f>IF(N756&lt;&gt;"","-" &amp;TEXT(comp[[#This Row],[Nb]],"0.#") &amp;TEXT(N$1,0),"")</f>
        <v/>
      </c>
      <c r="AP756" s="46" t="str">
        <f>IF(O756&lt;&gt;"","-" &amp;TEXT(comp[[#This Row],[V]],"0.#") &amp;TEXT(O$1,0),"")</f>
        <v/>
      </c>
      <c r="AQ756" s="46" t="str">
        <f>IF(L756&lt;&gt;"","-" &amp;TEXT(comp[[#This Row],[Ti]],"0.#") &amp;TEXT(L$1,0),"")</f>
        <v/>
      </c>
      <c r="AR756" s="46" t="str">
        <f>IF(P756&lt;&gt;"","-" &amp;TEXT(comp[[#This Row],[Mo]],"0.#") &amp;TEXT(P$1,0),"")</f>
        <v/>
      </c>
      <c r="AS756" s="46" t="str">
        <f>IF(Q756&lt;&gt;"","-" &amp;TEXT(comp[[#This Row],[C]],"0.##") &amp;TEXT(Q$1,0),"")</f>
        <v/>
      </c>
      <c r="AT756" s="46" t="str">
        <f>IF(R756&lt;&gt;"","-" &amp;TEXT(comp[[#This Row],[Zr]],"0.##") &amp;TEXT(R$1,0),"")</f>
        <v/>
      </c>
      <c r="AU756" s="46" t="str">
        <f>IF(S756&lt;&gt;"","-" &amp;TEXT(comp[[#This Row],[B]],"0.##") &amp;TEXT(S$1,0),"")</f>
        <v/>
      </c>
      <c r="AV756" s="46" t="str">
        <f>IF(T756&lt;&gt;"","-" &amp;TEXT(comp[[#This Row],[Ir]],"0.#") &amp;TEXT(T$1,0),"")</f>
        <v/>
      </c>
      <c r="AW756" s="46" t="str">
        <f>IF(U756&lt;&gt;"","-" &amp;TEXT(comp[[#This Row],[Re]],"0.#") &amp;TEXT(U$1,0),"")</f>
        <v/>
      </c>
      <c r="AX756" s="46" t="str">
        <f>IF(V756&lt;&gt;"","-" &amp;TEXT(comp[[#This Row],[Si]],"0.#") &amp;TEXT(V$1,0),"")</f>
        <v/>
      </c>
      <c r="AY756" s="46" t="str">
        <f>IF(W756&lt;&gt;"","-" &amp;TEXT(comp[[#This Row],[Fe]],"0.#") &amp;TEXT(W$1,0),"")</f>
        <v/>
      </c>
      <c r="AZ756" s="46" t="str">
        <f>IF(X756&lt;&gt;"","-" &amp;TEXT(comp[[#This Row],[Y]],"0.#") &amp;TEXT(X$1,0),"")</f>
        <v/>
      </c>
      <c r="BA756" s="46" t="str">
        <f>IF(Y756&lt;&gt;"","-" &amp;TEXT(comp[[#This Row],[Hf]],"0.#") &amp;TEXT(Y$1,0),"")</f>
        <v/>
      </c>
      <c r="BB756" s="46" t="str">
        <f>IF(Z756&lt;&gt;"","-" &amp;TEXT(comp[[#This Row],[Ge]],"0.#") &amp;TEXT(Z$1,0),"")</f>
        <v/>
      </c>
      <c r="BC756" s="46" t="str">
        <f>IF(AA756&lt;&gt;"","-" &amp;TEXT(comp[[#This Row],[Mn]],"0.#") &amp;TEXT(AA$1,0),"")</f>
        <v/>
      </c>
      <c r="BD756" s="46" t="str">
        <f>IF(AB756&lt;&gt;"","-" &amp;TEXT(comp[[#This Row],[Sc]],"0.#") &amp;TEXT(AB$1,0),"")</f>
        <v/>
      </c>
      <c r="BE756" s="46" t="str">
        <f>IF(AC756&lt;&gt;"","-" &amp;TEXT(comp[[#This Row],[Ru]],"0.#") &amp;TEXT(AC$1,0),"")</f>
        <v/>
      </c>
      <c r="BF756" s="46" t="str">
        <f>IF(AD756&lt;&gt;"","-" &amp;TEXT(comp[[#This Row],[Ce]],"0.#") &amp;TEXT(AD$1,0),"")</f>
        <v/>
      </c>
      <c r="BG756" s="46" t="str">
        <f>IF(AE756&lt;&gt;"","-" &amp;TEXT([1]comp!$AE756,"0.#") &amp;TEXT(AE$1,0),"")</f>
        <v/>
      </c>
      <c r="BH756" s="46" t="str">
        <f>[1]comp!$D756 &amp; [1]comp!$E756</f>
        <v>Co-60Ni-10Al-7.5WShinagawa, K. et al. Phase equilibria and microstructure on γ′ phase in Co-Ni-Al-W system. Mater. Trans. 49, 1474–1479 (2008).</v>
      </c>
      <c r="BI756" s="22" t="str">
        <f t="shared" si="58"/>
        <v>Co-60.Ni-10.Al-7.5W</v>
      </c>
      <c r="BJ756" s="22"/>
      <c r="BK756" t="str">
        <f t="shared" si="59"/>
        <v>-10.Al-7.5W-60.Ni</v>
      </c>
      <c r="BL756"/>
      <c r="BM756"/>
      <c r="BN756"/>
      <c r="BO756"/>
    </row>
    <row r="757" spans="1:67" s="44" customFormat="1" x14ac:dyDescent="0.3">
      <c r="A757" t="str">
        <f t="shared" si="60"/>
        <v>Co-70.Ni-10.Al-7.5W</v>
      </c>
      <c r="B757" s="38" t="s">
        <v>1484</v>
      </c>
      <c r="C757" t="s">
        <v>3329</v>
      </c>
      <c r="D757" t="s">
        <v>3308</v>
      </c>
      <c r="E757" s="13" t="s">
        <v>3290</v>
      </c>
      <c r="F757">
        <v>802</v>
      </c>
      <c r="G757" s="54">
        <f t="shared" si="61"/>
        <v>12.5</v>
      </c>
      <c r="H757" s="24">
        <v>70</v>
      </c>
      <c r="I757" s="24">
        <v>10</v>
      </c>
      <c r="J757" s="24"/>
      <c r="K757" s="24">
        <v>7.5</v>
      </c>
      <c r="L757" s="24"/>
      <c r="M757" s="24"/>
      <c r="N757" s="24"/>
      <c r="O757" s="24"/>
      <c r="P757" s="24"/>
      <c r="Q757" s="23"/>
      <c r="R757" s="23"/>
      <c r="S757" s="23"/>
      <c r="T757" s="24"/>
      <c r="U757" s="24"/>
      <c r="V757" s="24"/>
      <c r="W757" s="24"/>
      <c r="X757" s="24"/>
      <c r="Y757" s="24"/>
      <c r="Z757" s="24"/>
      <c r="AA757" s="24"/>
      <c r="AB757" s="24"/>
      <c r="AC757" s="24"/>
      <c r="AD757" s="24"/>
      <c r="AE757" s="24"/>
      <c r="AF757"/>
      <c r="AG757"/>
      <c r="AH757"/>
      <c r="AI757" s="46" t="s">
        <v>1</v>
      </c>
      <c r="AJ757" s="46" t="str">
        <f>IF(I757&lt;&gt;"","-" &amp;TEXT([1]comp!$I757,"0.#") &amp;TEXT(I$1,0),"")</f>
        <v>-10.Al</v>
      </c>
      <c r="AK757" s="46" t="str">
        <f>IF(K757&lt;&gt;"","-" &amp;TEXT(comp[[#This Row],[W]],"0.#") &amp;TEXT(K$1,0),"")</f>
        <v>-7.5W</v>
      </c>
      <c r="AL757" s="46" t="str">
        <f>IF(H757&lt;&gt;"","-" &amp;TEXT(comp[[#This Row],[Ni]],"0.#") &amp;TEXT(H$1,0),"")</f>
        <v>-70.Ni</v>
      </c>
      <c r="AM757" s="46" t="str">
        <f>IF(J757&lt;&gt;"","-" &amp;TEXT(comp[[#This Row],[Cr]],"0.#") &amp;TEXT(J$1,0),"")</f>
        <v/>
      </c>
      <c r="AN757" s="46" t="str">
        <f>IF(M757&lt;&gt;"","-" &amp;TEXT(comp[[#This Row],[Ta]],"0.#") &amp;TEXT(M$1,0),"")</f>
        <v/>
      </c>
      <c r="AO757" s="46" t="str">
        <f>IF(N757&lt;&gt;"","-" &amp;TEXT(comp[[#This Row],[Nb]],"0.#") &amp;TEXT(N$1,0),"")</f>
        <v/>
      </c>
      <c r="AP757" s="46" t="str">
        <f>IF(O757&lt;&gt;"","-" &amp;TEXT(comp[[#This Row],[V]],"0.#") &amp;TEXT(O$1,0),"")</f>
        <v/>
      </c>
      <c r="AQ757" s="46" t="str">
        <f>IF(L757&lt;&gt;"","-" &amp;TEXT(comp[[#This Row],[Ti]],"0.#") &amp;TEXT(L$1,0),"")</f>
        <v/>
      </c>
      <c r="AR757" s="46" t="str">
        <f>IF(P757&lt;&gt;"","-" &amp;TEXT(comp[[#This Row],[Mo]],"0.#") &amp;TEXT(P$1,0),"")</f>
        <v/>
      </c>
      <c r="AS757" s="46" t="str">
        <f>IF(Q757&lt;&gt;"","-" &amp;TEXT(comp[[#This Row],[C]],"0.##") &amp;TEXT(Q$1,0),"")</f>
        <v/>
      </c>
      <c r="AT757" s="46" t="str">
        <f>IF(R757&lt;&gt;"","-" &amp;TEXT(comp[[#This Row],[Zr]],"0.##") &amp;TEXT(R$1,0),"")</f>
        <v/>
      </c>
      <c r="AU757" s="46" t="str">
        <f>IF(S757&lt;&gt;"","-" &amp;TEXT(comp[[#This Row],[B]],"0.##") &amp;TEXT(S$1,0),"")</f>
        <v/>
      </c>
      <c r="AV757" s="46" t="str">
        <f>IF(T757&lt;&gt;"","-" &amp;TEXT(comp[[#This Row],[Ir]],"0.#") &amp;TEXT(T$1,0),"")</f>
        <v/>
      </c>
      <c r="AW757" s="46" t="str">
        <f>IF(U757&lt;&gt;"","-" &amp;TEXT(comp[[#This Row],[Re]],"0.#") &amp;TEXT(U$1,0),"")</f>
        <v/>
      </c>
      <c r="AX757" s="46" t="str">
        <f>IF(V757&lt;&gt;"","-" &amp;TEXT(comp[[#This Row],[Si]],"0.#") &amp;TEXT(V$1,0),"")</f>
        <v/>
      </c>
      <c r="AY757" s="46" t="str">
        <f>IF(W757&lt;&gt;"","-" &amp;TEXT(comp[[#This Row],[Fe]],"0.#") &amp;TEXT(W$1,0),"")</f>
        <v/>
      </c>
      <c r="AZ757" s="46" t="str">
        <f>IF(X757&lt;&gt;"","-" &amp;TEXT(comp[[#This Row],[Y]],"0.#") &amp;TEXT(X$1,0),"")</f>
        <v/>
      </c>
      <c r="BA757" s="46" t="str">
        <f>IF(Y757&lt;&gt;"","-" &amp;TEXT(comp[[#This Row],[Hf]],"0.#") &amp;TEXT(Y$1,0),"")</f>
        <v/>
      </c>
      <c r="BB757" s="46" t="str">
        <f>IF(Z757&lt;&gt;"","-" &amp;TEXT(comp[[#This Row],[Ge]],"0.#") &amp;TEXT(Z$1,0),"")</f>
        <v/>
      </c>
      <c r="BC757" s="46" t="str">
        <f>IF(AA757&lt;&gt;"","-" &amp;TEXT(comp[[#This Row],[Mn]],"0.#") &amp;TEXT(AA$1,0),"")</f>
        <v/>
      </c>
      <c r="BD757" s="46" t="str">
        <f>IF(AB757&lt;&gt;"","-" &amp;TEXT(comp[[#This Row],[Sc]],"0.#") &amp;TEXT(AB$1,0),"")</f>
        <v/>
      </c>
      <c r="BE757" s="46" t="str">
        <f>IF(AC757&lt;&gt;"","-" &amp;TEXT(comp[[#This Row],[Ru]],"0.#") &amp;TEXT(AC$1,0),"")</f>
        <v/>
      </c>
      <c r="BF757" s="46" t="str">
        <f>IF(AD757&lt;&gt;"","-" &amp;TEXT(comp[[#This Row],[Ce]],"0.#") &amp;TEXT(AD$1,0),"")</f>
        <v/>
      </c>
      <c r="BG757" s="46" t="str">
        <f>IF(AE757&lt;&gt;"","-" &amp;TEXT([1]comp!$AE757,"0.#") &amp;TEXT(AE$1,0),"")</f>
        <v/>
      </c>
      <c r="BH757" s="46" t="str">
        <f>[1]comp!$D757 &amp; [1]comp!$E757</f>
        <v>Co-70Ni-10Al-7.5WShinagawa, K. et al. Phase equilibria and microstructure on γ′ phase in Co-Ni-Al-W system. Mater. Trans. 49, 1474–1479 (2008).</v>
      </c>
      <c r="BI757" s="22" t="str">
        <f t="shared" si="58"/>
        <v>Co-70.Ni-10.Al-7.5W</v>
      </c>
      <c r="BJ757" s="22"/>
      <c r="BK757" t="str">
        <f t="shared" si="59"/>
        <v>-10.Al-7.5W-70.Ni</v>
      </c>
      <c r="BL757"/>
      <c r="BM757"/>
      <c r="BN757"/>
      <c r="BO757"/>
    </row>
    <row r="758" spans="1:67" s="44" customFormat="1" x14ac:dyDescent="0.3">
      <c r="A758" t="str">
        <f t="shared" si="60"/>
        <v>Co-10.Ni-10.Al-4.7W</v>
      </c>
      <c r="B758" s="38" t="s">
        <v>1484</v>
      </c>
      <c r="C758" t="s">
        <v>3330</v>
      </c>
      <c r="D758" t="s">
        <v>3309</v>
      </c>
      <c r="E758" s="13" t="s">
        <v>3290</v>
      </c>
      <c r="F758">
        <v>803</v>
      </c>
      <c r="G758" s="54">
        <f t="shared" si="61"/>
        <v>75.3</v>
      </c>
      <c r="H758" s="24">
        <v>10</v>
      </c>
      <c r="I758" s="24">
        <v>10</v>
      </c>
      <c r="J758" s="24"/>
      <c r="K758" s="24">
        <v>4.7</v>
      </c>
      <c r="L758" s="24"/>
      <c r="M758" s="24"/>
      <c r="N758" s="24"/>
      <c r="O758" s="24"/>
      <c r="P758" s="24"/>
      <c r="Q758" s="23"/>
      <c r="R758" s="23"/>
      <c r="S758" s="23"/>
      <c r="T758" s="24"/>
      <c r="U758" s="24"/>
      <c r="V758" s="24"/>
      <c r="W758" s="24"/>
      <c r="X758" s="24"/>
      <c r="Y758" s="24"/>
      <c r="Z758" s="24"/>
      <c r="AA758" s="24"/>
      <c r="AB758" s="24"/>
      <c r="AC758" s="24"/>
      <c r="AD758" s="24"/>
      <c r="AE758" s="24"/>
      <c r="AF758"/>
      <c r="AG758"/>
      <c r="AH758"/>
      <c r="AI758" s="46" t="s">
        <v>1</v>
      </c>
      <c r="AJ758" s="46" t="str">
        <f>IF(I758&lt;&gt;"","-" &amp;TEXT([1]comp!$I758,"0.#") &amp;TEXT(I$1,0),"")</f>
        <v>-10.Al</v>
      </c>
      <c r="AK758" s="46" t="str">
        <f>IF(K758&lt;&gt;"","-" &amp;TEXT(comp[[#This Row],[W]],"0.#") &amp;TEXT(K$1,0),"")</f>
        <v>-4.7W</v>
      </c>
      <c r="AL758" s="46" t="str">
        <f>IF(H758&lt;&gt;"","-" &amp;TEXT(comp[[#This Row],[Ni]],"0.#") &amp;TEXT(H$1,0),"")</f>
        <v>-10.Ni</v>
      </c>
      <c r="AM758" s="46" t="str">
        <f>IF(J758&lt;&gt;"","-" &amp;TEXT(comp[[#This Row],[Cr]],"0.#") &amp;TEXT(J$1,0),"")</f>
        <v/>
      </c>
      <c r="AN758" s="46" t="str">
        <f>IF(M758&lt;&gt;"","-" &amp;TEXT(comp[[#This Row],[Ta]],"0.#") &amp;TEXT(M$1,0),"")</f>
        <v/>
      </c>
      <c r="AO758" s="46" t="str">
        <f>IF(N758&lt;&gt;"","-" &amp;TEXT(comp[[#This Row],[Nb]],"0.#") &amp;TEXT(N$1,0),"")</f>
        <v/>
      </c>
      <c r="AP758" s="46" t="str">
        <f>IF(O758&lt;&gt;"","-" &amp;TEXT(comp[[#This Row],[V]],"0.#") &amp;TEXT(O$1,0),"")</f>
        <v/>
      </c>
      <c r="AQ758" s="46" t="str">
        <f>IF(L758&lt;&gt;"","-" &amp;TEXT(comp[[#This Row],[Ti]],"0.#") &amp;TEXT(L$1,0),"")</f>
        <v/>
      </c>
      <c r="AR758" s="46" t="str">
        <f>IF(P758&lt;&gt;"","-" &amp;TEXT(comp[[#This Row],[Mo]],"0.#") &amp;TEXT(P$1,0),"")</f>
        <v/>
      </c>
      <c r="AS758" s="46" t="str">
        <f>IF(Q758&lt;&gt;"","-" &amp;TEXT(comp[[#This Row],[C]],"0.##") &amp;TEXT(Q$1,0),"")</f>
        <v/>
      </c>
      <c r="AT758" s="46" t="str">
        <f>IF(R758&lt;&gt;"","-" &amp;TEXT(comp[[#This Row],[Zr]],"0.##") &amp;TEXT(R$1,0),"")</f>
        <v/>
      </c>
      <c r="AU758" s="46" t="str">
        <f>IF(S758&lt;&gt;"","-" &amp;TEXT(comp[[#This Row],[B]],"0.##") &amp;TEXT(S$1,0),"")</f>
        <v/>
      </c>
      <c r="AV758" s="46" t="str">
        <f>IF(T758&lt;&gt;"","-" &amp;TEXT(comp[[#This Row],[Ir]],"0.#") &amp;TEXT(T$1,0),"")</f>
        <v/>
      </c>
      <c r="AW758" s="46" t="str">
        <f>IF(U758&lt;&gt;"","-" &amp;TEXT(comp[[#This Row],[Re]],"0.#") &amp;TEXT(U$1,0),"")</f>
        <v/>
      </c>
      <c r="AX758" s="46" t="str">
        <f>IF(V758&lt;&gt;"","-" &amp;TEXT(comp[[#This Row],[Si]],"0.#") &amp;TEXT(V$1,0),"")</f>
        <v/>
      </c>
      <c r="AY758" s="46" t="str">
        <f>IF(W758&lt;&gt;"","-" &amp;TEXT(comp[[#This Row],[Fe]],"0.#") &amp;TEXT(W$1,0),"")</f>
        <v/>
      </c>
      <c r="AZ758" s="46" t="str">
        <f>IF(X758&lt;&gt;"","-" &amp;TEXT(comp[[#This Row],[Y]],"0.#") &amp;TEXT(X$1,0),"")</f>
        <v/>
      </c>
      <c r="BA758" s="46" t="str">
        <f>IF(Y758&lt;&gt;"","-" &amp;TEXT(comp[[#This Row],[Hf]],"0.#") &amp;TEXT(Y$1,0),"")</f>
        <v/>
      </c>
      <c r="BB758" s="46" t="str">
        <f>IF(Z758&lt;&gt;"","-" &amp;TEXT(comp[[#This Row],[Ge]],"0.#") &amp;TEXT(Z$1,0),"")</f>
        <v/>
      </c>
      <c r="BC758" s="46" t="str">
        <f>IF(AA758&lt;&gt;"","-" &amp;TEXT(comp[[#This Row],[Mn]],"0.#") &amp;TEXT(AA$1,0),"")</f>
        <v/>
      </c>
      <c r="BD758" s="46" t="str">
        <f>IF(AB758&lt;&gt;"","-" &amp;TEXT(comp[[#This Row],[Sc]],"0.#") &amp;TEXT(AB$1,0),"")</f>
        <v/>
      </c>
      <c r="BE758" s="46" t="str">
        <f>IF(AC758&lt;&gt;"","-" &amp;TEXT(comp[[#This Row],[Ru]],"0.#") &amp;TEXT(AC$1,0),"")</f>
        <v/>
      </c>
      <c r="BF758" s="46" t="str">
        <f>IF(AD758&lt;&gt;"","-" &amp;TEXT(comp[[#This Row],[Ce]],"0.#") &amp;TEXT(AD$1,0),"")</f>
        <v/>
      </c>
      <c r="BG758" s="46" t="str">
        <f>IF(AE758&lt;&gt;"","-" &amp;TEXT([1]comp!$AE758,"0.#") &amp;TEXT(AE$1,0),"")</f>
        <v/>
      </c>
      <c r="BH758" s="46" t="str">
        <f>[1]comp!$D758 &amp; [1]comp!$E758</f>
        <v>Co-10Ni-10Al-4.7WShinagawa, K. et al. Phase equilibria and microstructure on γ′ phase in Co-Ni-Al-W system. Mater. Trans. 49, 1474–1479 (2008).</v>
      </c>
      <c r="BI758" s="22" t="str">
        <f t="shared" si="58"/>
        <v>Co-10.Ni-10.Al-4.7W</v>
      </c>
      <c r="BJ758" s="22"/>
      <c r="BK758" t="str">
        <f t="shared" si="59"/>
        <v>-10.Al-4.7W-10.Ni</v>
      </c>
      <c r="BL758"/>
      <c r="BM758"/>
      <c r="BN758"/>
      <c r="BO758"/>
    </row>
    <row r="759" spans="1:67" s="44" customFormat="1" x14ac:dyDescent="0.3">
      <c r="A759" t="str">
        <f t="shared" si="60"/>
        <v>Co-20.Ni-10.Al-3.9W</v>
      </c>
      <c r="B759" s="38" t="s">
        <v>1484</v>
      </c>
      <c r="C759" t="s">
        <v>3331</v>
      </c>
      <c r="D759" t="s">
        <v>3310</v>
      </c>
      <c r="E759" s="13" t="s">
        <v>3290</v>
      </c>
      <c r="F759">
        <v>804</v>
      </c>
      <c r="G759" s="54">
        <f t="shared" si="61"/>
        <v>66.099999999999994</v>
      </c>
      <c r="H759" s="24">
        <v>20</v>
      </c>
      <c r="I759" s="24">
        <v>10</v>
      </c>
      <c r="J759" s="24"/>
      <c r="K759" s="24">
        <v>3.9</v>
      </c>
      <c r="L759" s="24"/>
      <c r="M759" s="24"/>
      <c r="N759" s="24"/>
      <c r="O759" s="24"/>
      <c r="P759" s="24"/>
      <c r="Q759" s="23"/>
      <c r="R759" s="23"/>
      <c r="S759" s="23"/>
      <c r="T759" s="24"/>
      <c r="U759" s="24"/>
      <c r="V759" s="24"/>
      <c r="W759" s="24"/>
      <c r="X759" s="24"/>
      <c r="Y759" s="24"/>
      <c r="Z759" s="24"/>
      <c r="AA759" s="24"/>
      <c r="AB759" s="24"/>
      <c r="AC759" s="24"/>
      <c r="AD759" s="24"/>
      <c r="AE759" s="24"/>
      <c r="AF759"/>
      <c r="AG759"/>
      <c r="AH759"/>
      <c r="AI759" s="46" t="s">
        <v>1</v>
      </c>
      <c r="AJ759" s="46" t="str">
        <f>IF(I759&lt;&gt;"","-" &amp;TEXT([1]comp!$I759,"0.#") &amp;TEXT(I$1,0),"")</f>
        <v>-10.Al</v>
      </c>
      <c r="AK759" s="46" t="str">
        <f>IF(K759&lt;&gt;"","-" &amp;TEXT(comp[[#This Row],[W]],"0.#") &amp;TEXT(K$1,0),"")</f>
        <v>-3.9W</v>
      </c>
      <c r="AL759" s="46" t="str">
        <f>IF(H759&lt;&gt;"","-" &amp;TEXT(comp[[#This Row],[Ni]],"0.#") &amp;TEXT(H$1,0),"")</f>
        <v>-20.Ni</v>
      </c>
      <c r="AM759" s="46" t="str">
        <f>IF(J759&lt;&gt;"","-" &amp;TEXT(comp[[#This Row],[Cr]],"0.#") &amp;TEXT(J$1,0),"")</f>
        <v/>
      </c>
      <c r="AN759" s="46" t="str">
        <f>IF(M759&lt;&gt;"","-" &amp;TEXT(comp[[#This Row],[Ta]],"0.#") &amp;TEXT(M$1,0),"")</f>
        <v/>
      </c>
      <c r="AO759" s="46" t="str">
        <f>IF(N759&lt;&gt;"","-" &amp;TEXT(comp[[#This Row],[Nb]],"0.#") &amp;TEXT(N$1,0),"")</f>
        <v/>
      </c>
      <c r="AP759" s="46" t="str">
        <f>IF(O759&lt;&gt;"","-" &amp;TEXT(comp[[#This Row],[V]],"0.#") &amp;TEXT(O$1,0),"")</f>
        <v/>
      </c>
      <c r="AQ759" s="46" t="str">
        <f>IF(L759&lt;&gt;"","-" &amp;TEXT(comp[[#This Row],[Ti]],"0.#") &amp;TEXT(L$1,0),"")</f>
        <v/>
      </c>
      <c r="AR759" s="46" t="str">
        <f>IF(P759&lt;&gt;"","-" &amp;TEXT(comp[[#This Row],[Mo]],"0.#") &amp;TEXT(P$1,0),"")</f>
        <v/>
      </c>
      <c r="AS759" s="46" t="str">
        <f>IF(Q759&lt;&gt;"","-" &amp;TEXT(comp[[#This Row],[C]],"0.##") &amp;TEXT(Q$1,0),"")</f>
        <v/>
      </c>
      <c r="AT759" s="46" t="str">
        <f>IF(R759&lt;&gt;"","-" &amp;TEXT(comp[[#This Row],[Zr]],"0.##") &amp;TEXT(R$1,0),"")</f>
        <v/>
      </c>
      <c r="AU759" s="46" t="str">
        <f>IF(S759&lt;&gt;"","-" &amp;TEXT(comp[[#This Row],[B]],"0.##") &amp;TEXT(S$1,0),"")</f>
        <v/>
      </c>
      <c r="AV759" s="46" t="str">
        <f>IF(T759&lt;&gt;"","-" &amp;TEXT(comp[[#This Row],[Ir]],"0.#") &amp;TEXT(T$1,0),"")</f>
        <v/>
      </c>
      <c r="AW759" s="46" t="str">
        <f>IF(U759&lt;&gt;"","-" &amp;TEXT(comp[[#This Row],[Re]],"0.#") &amp;TEXT(U$1,0),"")</f>
        <v/>
      </c>
      <c r="AX759" s="46" t="str">
        <f>IF(V759&lt;&gt;"","-" &amp;TEXT(comp[[#This Row],[Si]],"0.#") &amp;TEXT(V$1,0),"")</f>
        <v/>
      </c>
      <c r="AY759" s="46" t="str">
        <f>IF(W759&lt;&gt;"","-" &amp;TEXT(comp[[#This Row],[Fe]],"0.#") &amp;TEXT(W$1,0),"")</f>
        <v/>
      </c>
      <c r="AZ759" s="46" t="str">
        <f>IF(X759&lt;&gt;"","-" &amp;TEXT(comp[[#This Row],[Y]],"0.#") &amp;TEXT(X$1,0),"")</f>
        <v/>
      </c>
      <c r="BA759" s="46" t="str">
        <f>IF(Y759&lt;&gt;"","-" &amp;TEXT(comp[[#This Row],[Hf]],"0.#") &amp;TEXT(Y$1,0),"")</f>
        <v/>
      </c>
      <c r="BB759" s="46" t="str">
        <f>IF(Z759&lt;&gt;"","-" &amp;TEXT(comp[[#This Row],[Ge]],"0.#") &amp;TEXT(Z$1,0),"")</f>
        <v/>
      </c>
      <c r="BC759" s="46" t="str">
        <f>IF(AA759&lt;&gt;"","-" &amp;TEXT(comp[[#This Row],[Mn]],"0.#") &amp;TEXT(AA$1,0),"")</f>
        <v/>
      </c>
      <c r="BD759" s="46" t="str">
        <f>IF(AB759&lt;&gt;"","-" &amp;TEXT(comp[[#This Row],[Sc]],"0.#") &amp;TEXT(AB$1,0),"")</f>
        <v/>
      </c>
      <c r="BE759" s="46" t="str">
        <f>IF(AC759&lt;&gt;"","-" &amp;TEXT(comp[[#This Row],[Ru]],"0.#") &amp;TEXT(AC$1,0),"")</f>
        <v/>
      </c>
      <c r="BF759" s="46" t="str">
        <f>IF(AD759&lt;&gt;"","-" &amp;TEXT(comp[[#This Row],[Ce]],"0.#") &amp;TEXT(AD$1,0),"")</f>
        <v/>
      </c>
      <c r="BG759" s="46" t="str">
        <f>IF(AE759&lt;&gt;"","-" &amp;TEXT([1]comp!$AE759,"0.#") &amp;TEXT(AE$1,0),"")</f>
        <v/>
      </c>
      <c r="BH759" s="46" t="str">
        <f>[1]comp!$D759 &amp; [1]comp!$E759</f>
        <v>Co-20Ni-10Al-3.9WShinagawa, K. et al. Phase equilibria and microstructure on γ′ phase in Co-Ni-Al-W system. Mater. Trans. 49, 1474–1479 (2008).</v>
      </c>
      <c r="BI759" s="22" t="str">
        <f t="shared" si="58"/>
        <v>Co-20.Ni-10.Al-3.9W</v>
      </c>
      <c r="BJ759" s="22"/>
      <c r="BK759" t="str">
        <f t="shared" si="59"/>
        <v>-10.Al-3.9W-20.Ni</v>
      </c>
      <c r="BL759"/>
      <c r="BM759"/>
      <c r="BN759"/>
      <c r="BO759"/>
    </row>
    <row r="760" spans="1:67" s="44" customFormat="1" x14ac:dyDescent="0.3">
      <c r="A760" t="str">
        <f t="shared" si="60"/>
        <v>Co-20.Ni-10.Al-5.W</v>
      </c>
      <c r="B760" s="38" t="s">
        <v>1484</v>
      </c>
      <c r="C760" t="s">
        <v>3332</v>
      </c>
      <c r="D760" t="s">
        <v>3311</v>
      </c>
      <c r="E760" s="13" t="s">
        <v>3290</v>
      </c>
      <c r="F760">
        <v>805</v>
      </c>
      <c r="G760" s="54">
        <f t="shared" si="61"/>
        <v>65</v>
      </c>
      <c r="H760" s="24">
        <v>20</v>
      </c>
      <c r="I760" s="24">
        <v>10</v>
      </c>
      <c r="J760" s="24"/>
      <c r="K760" s="24">
        <v>5</v>
      </c>
      <c r="L760" s="24"/>
      <c r="M760" s="24"/>
      <c r="N760" s="24"/>
      <c r="O760" s="24"/>
      <c r="P760" s="24"/>
      <c r="Q760" s="23"/>
      <c r="R760" s="23"/>
      <c r="S760" s="23"/>
      <c r="T760" s="24"/>
      <c r="U760" s="24"/>
      <c r="V760" s="24"/>
      <c r="W760" s="24"/>
      <c r="X760" s="24"/>
      <c r="Y760" s="24"/>
      <c r="Z760" s="24"/>
      <c r="AA760" s="24"/>
      <c r="AB760" s="24"/>
      <c r="AC760" s="24"/>
      <c r="AD760" s="24"/>
      <c r="AE760" s="24"/>
      <c r="AF760"/>
      <c r="AG760"/>
      <c r="AH760"/>
      <c r="AI760" s="46" t="s">
        <v>1</v>
      </c>
      <c r="AJ760" s="46" t="str">
        <f>IF(I760&lt;&gt;"","-" &amp;TEXT([1]comp!$I760,"0.#") &amp;TEXT(I$1,0),"")</f>
        <v>-10.Al</v>
      </c>
      <c r="AK760" s="46" t="str">
        <f>IF(K760&lt;&gt;"","-" &amp;TEXT(comp[[#This Row],[W]],"0.#") &amp;TEXT(K$1,0),"")</f>
        <v>-5.W</v>
      </c>
      <c r="AL760" s="46" t="str">
        <f>IF(H760&lt;&gt;"","-" &amp;TEXT(comp[[#This Row],[Ni]],"0.#") &amp;TEXT(H$1,0),"")</f>
        <v>-20.Ni</v>
      </c>
      <c r="AM760" s="46" t="str">
        <f>IF(J760&lt;&gt;"","-" &amp;TEXT(comp[[#This Row],[Cr]],"0.#") &amp;TEXT(J$1,0),"")</f>
        <v/>
      </c>
      <c r="AN760" s="46" t="str">
        <f>IF(M760&lt;&gt;"","-" &amp;TEXT(comp[[#This Row],[Ta]],"0.#") &amp;TEXT(M$1,0),"")</f>
        <v/>
      </c>
      <c r="AO760" s="46" t="str">
        <f>IF(N760&lt;&gt;"","-" &amp;TEXT(comp[[#This Row],[Nb]],"0.#") &amp;TEXT(N$1,0),"")</f>
        <v/>
      </c>
      <c r="AP760" s="46" t="str">
        <f>IF(O760&lt;&gt;"","-" &amp;TEXT(comp[[#This Row],[V]],"0.#") &amp;TEXT(O$1,0),"")</f>
        <v/>
      </c>
      <c r="AQ760" s="46" t="str">
        <f>IF(L760&lt;&gt;"","-" &amp;TEXT(comp[[#This Row],[Ti]],"0.#") &amp;TEXT(L$1,0),"")</f>
        <v/>
      </c>
      <c r="AR760" s="46" t="str">
        <f>IF(P760&lt;&gt;"","-" &amp;TEXT(comp[[#This Row],[Mo]],"0.#") &amp;TEXT(P$1,0),"")</f>
        <v/>
      </c>
      <c r="AS760" s="46" t="str">
        <f>IF(Q760&lt;&gt;"","-" &amp;TEXT(comp[[#This Row],[C]],"0.##") &amp;TEXT(Q$1,0),"")</f>
        <v/>
      </c>
      <c r="AT760" s="46" t="str">
        <f>IF(R760&lt;&gt;"","-" &amp;TEXT(comp[[#This Row],[Zr]],"0.##") &amp;TEXT(R$1,0),"")</f>
        <v/>
      </c>
      <c r="AU760" s="46" t="str">
        <f>IF(S760&lt;&gt;"","-" &amp;TEXT(comp[[#This Row],[B]],"0.##") &amp;TEXT(S$1,0),"")</f>
        <v/>
      </c>
      <c r="AV760" s="46" t="str">
        <f>IF(T760&lt;&gt;"","-" &amp;TEXT(comp[[#This Row],[Ir]],"0.#") &amp;TEXT(T$1,0),"")</f>
        <v/>
      </c>
      <c r="AW760" s="46" t="str">
        <f>IF(U760&lt;&gt;"","-" &amp;TEXT(comp[[#This Row],[Re]],"0.#") &amp;TEXT(U$1,0),"")</f>
        <v/>
      </c>
      <c r="AX760" s="46" t="str">
        <f>IF(V760&lt;&gt;"","-" &amp;TEXT(comp[[#This Row],[Si]],"0.#") &amp;TEXT(V$1,0),"")</f>
        <v/>
      </c>
      <c r="AY760" s="46" t="str">
        <f>IF(W760&lt;&gt;"","-" &amp;TEXT(comp[[#This Row],[Fe]],"0.#") &amp;TEXT(W$1,0),"")</f>
        <v/>
      </c>
      <c r="AZ760" s="46" t="str">
        <f>IF(X760&lt;&gt;"","-" &amp;TEXT(comp[[#This Row],[Y]],"0.#") &amp;TEXT(X$1,0),"")</f>
        <v/>
      </c>
      <c r="BA760" s="46" t="str">
        <f>IF(Y760&lt;&gt;"","-" &amp;TEXT(comp[[#This Row],[Hf]],"0.#") &amp;TEXT(Y$1,0),"")</f>
        <v/>
      </c>
      <c r="BB760" s="46" t="str">
        <f>IF(Z760&lt;&gt;"","-" &amp;TEXT(comp[[#This Row],[Ge]],"0.#") &amp;TEXT(Z$1,0),"")</f>
        <v/>
      </c>
      <c r="BC760" s="46" t="str">
        <f>IF(AA760&lt;&gt;"","-" &amp;TEXT(comp[[#This Row],[Mn]],"0.#") &amp;TEXT(AA$1,0),"")</f>
        <v/>
      </c>
      <c r="BD760" s="46" t="str">
        <f>IF(AB760&lt;&gt;"","-" &amp;TEXT(comp[[#This Row],[Sc]],"0.#") &amp;TEXT(AB$1,0),"")</f>
        <v/>
      </c>
      <c r="BE760" s="46" t="str">
        <f>IF(AC760&lt;&gt;"","-" &amp;TEXT(comp[[#This Row],[Ru]],"0.#") &amp;TEXT(AC$1,0),"")</f>
        <v/>
      </c>
      <c r="BF760" s="46" t="str">
        <f>IF(AD760&lt;&gt;"","-" &amp;TEXT(comp[[#This Row],[Ce]],"0.#") &amp;TEXT(AD$1,0),"")</f>
        <v/>
      </c>
      <c r="BG760" s="46" t="str">
        <f>IF(AE760&lt;&gt;"","-" &amp;TEXT([1]comp!$AE760,"0.#") &amp;TEXT(AE$1,0),"")</f>
        <v/>
      </c>
      <c r="BH760" s="46" t="str">
        <f>[1]comp!$D760 &amp; [1]comp!$E760</f>
        <v>Co-20Ni-10Al-5WShinagawa, K. et al. Phase equilibria and microstructure on γ′ phase in Co-Ni-Al-W system. Mater. Trans. 49, 1474–1479 (2008).</v>
      </c>
      <c r="BI760" s="22" t="str">
        <f t="shared" si="58"/>
        <v>Co-20.Ni-10.Al-5.W</v>
      </c>
      <c r="BJ760" s="22"/>
      <c r="BK760" t="str">
        <f t="shared" si="59"/>
        <v>-10.Al-5.W-20.Ni</v>
      </c>
      <c r="BL760"/>
      <c r="BM760"/>
      <c r="BN760"/>
      <c r="BO760"/>
    </row>
    <row r="761" spans="1:67" s="44" customFormat="1" x14ac:dyDescent="0.3">
      <c r="A761" t="str">
        <f t="shared" si="60"/>
        <v>Co-30.Ni-10.Al-3.2W</v>
      </c>
      <c r="B761" s="38" t="s">
        <v>1484</v>
      </c>
      <c r="C761" t="s">
        <v>3333</v>
      </c>
      <c r="D761" t="s">
        <v>3312</v>
      </c>
      <c r="E761" s="13" t="s">
        <v>3290</v>
      </c>
      <c r="F761">
        <v>806</v>
      </c>
      <c r="G761" s="54">
        <f t="shared" si="61"/>
        <v>56.8</v>
      </c>
      <c r="H761" s="24">
        <v>30</v>
      </c>
      <c r="I761" s="24">
        <v>10</v>
      </c>
      <c r="J761" s="24"/>
      <c r="K761" s="24">
        <v>3.2</v>
      </c>
      <c r="L761" s="24"/>
      <c r="M761" s="24"/>
      <c r="N761" s="24"/>
      <c r="O761" s="24"/>
      <c r="P761" s="24"/>
      <c r="Q761" s="23"/>
      <c r="R761" s="23"/>
      <c r="S761" s="23"/>
      <c r="T761" s="24"/>
      <c r="U761" s="24"/>
      <c r="V761" s="24"/>
      <c r="W761" s="24"/>
      <c r="X761" s="24"/>
      <c r="Y761" s="24"/>
      <c r="Z761" s="24"/>
      <c r="AA761" s="24"/>
      <c r="AB761" s="24"/>
      <c r="AC761" s="24"/>
      <c r="AD761" s="24"/>
      <c r="AE761" s="24"/>
      <c r="AF761"/>
      <c r="AG761"/>
      <c r="AH761"/>
      <c r="AI761" s="46" t="s">
        <v>1</v>
      </c>
      <c r="AJ761" s="46" t="str">
        <f>IF(I761&lt;&gt;"","-" &amp;TEXT([1]comp!$I761,"0.#") &amp;TEXT(I$1,0),"")</f>
        <v>-10.Al</v>
      </c>
      <c r="AK761" s="46" t="str">
        <f>IF(K761&lt;&gt;"","-" &amp;TEXT(comp[[#This Row],[W]],"0.#") &amp;TEXT(K$1,0),"")</f>
        <v>-3.2W</v>
      </c>
      <c r="AL761" s="46" t="str">
        <f>IF(H761&lt;&gt;"","-" &amp;TEXT(comp[[#This Row],[Ni]],"0.#") &amp;TEXT(H$1,0),"")</f>
        <v>-30.Ni</v>
      </c>
      <c r="AM761" s="46" t="str">
        <f>IF(J761&lt;&gt;"","-" &amp;TEXT(comp[[#This Row],[Cr]],"0.#") &amp;TEXT(J$1,0),"")</f>
        <v/>
      </c>
      <c r="AN761" s="46" t="str">
        <f>IF(M761&lt;&gt;"","-" &amp;TEXT(comp[[#This Row],[Ta]],"0.#") &amp;TEXT(M$1,0),"")</f>
        <v/>
      </c>
      <c r="AO761" s="46" t="str">
        <f>IF(N761&lt;&gt;"","-" &amp;TEXT(comp[[#This Row],[Nb]],"0.#") &amp;TEXT(N$1,0),"")</f>
        <v/>
      </c>
      <c r="AP761" s="46" t="str">
        <f>IF(O761&lt;&gt;"","-" &amp;TEXT(comp[[#This Row],[V]],"0.#") &amp;TEXT(O$1,0),"")</f>
        <v/>
      </c>
      <c r="AQ761" s="46" t="str">
        <f>IF(L761&lt;&gt;"","-" &amp;TEXT(comp[[#This Row],[Ti]],"0.#") &amp;TEXT(L$1,0),"")</f>
        <v/>
      </c>
      <c r="AR761" s="46" t="str">
        <f>IF(P761&lt;&gt;"","-" &amp;TEXT(comp[[#This Row],[Mo]],"0.#") &amp;TEXT(P$1,0),"")</f>
        <v/>
      </c>
      <c r="AS761" s="46" t="str">
        <f>IF(Q761&lt;&gt;"","-" &amp;TEXT(comp[[#This Row],[C]],"0.##") &amp;TEXT(Q$1,0),"")</f>
        <v/>
      </c>
      <c r="AT761" s="46" t="str">
        <f>IF(R761&lt;&gt;"","-" &amp;TEXT(comp[[#This Row],[Zr]],"0.##") &amp;TEXT(R$1,0),"")</f>
        <v/>
      </c>
      <c r="AU761" s="46" t="str">
        <f>IF(S761&lt;&gt;"","-" &amp;TEXT(comp[[#This Row],[B]],"0.##") &amp;TEXT(S$1,0),"")</f>
        <v/>
      </c>
      <c r="AV761" s="46" t="str">
        <f>IF(T761&lt;&gt;"","-" &amp;TEXT(comp[[#This Row],[Ir]],"0.#") &amp;TEXT(T$1,0),"")</f>
        <v/>
      </c>
      <c r="AW761" s="46" t="str">
        <f>IF(U761&lt;&gt;"","-" &amp;TEXT(comp[[#This Row],[Re]],"0.#") &amp;TEXT(U$1,0),"")</f>
        <v/>
      </c>
      <c r="AX761" s="46" t="str">
        <f>IF(V761&lt;&gt;"","-" &amp;TEXT(comp[[#This Row],[Si]],"0.#") &amp;TEXT(V$1,0),"")</f>
        <v/>
      </c>
      <c r="AY761" s="46" t="str">
        <f>IF(W761&lt;&gt;"","-" &amp;TEXT(comp[[#This Row],[Fe]],"0.#") &amp;TEXT(W$1,0),"")</f>
        <v/>
      </c>
      <c r="AZ761" s="46" t="str">
        <f>IF(X761&lt;&gt;"","-" &amp;TEXT(comp[[#This Row],[Y]],"0.#") &amp;TEXT(X$1,0),"")</f>
        <v/>
      </c>
      <c r="BA761" s="46" t="str">
        <f>IF(Y761&lt;&gt;"","-" &amp;TEXT(comp[[#This Row],[Hf]],"0.#") &amp;TEXT(Y$1,0),"")</f>
        <v/>
      </c>
      <c r="BB761" s="46" t="str">
        <f>IF(Z761&lt;&gt;"","-" &amp;TEXT(comp[[#This Row],[Ge]],"0.#") &amp;TEXT(Z$1,0),"")</f>
        <v/>
      </c>
      <c r="BC761" s="46" t="str">
        <f>IF(AA761&lt;&gt;"","-" &amp;TEXT(comp[[#This Row],[Mn]],"0.#") &amp;TEXT(AA$1,0),"")</f>
        <v/>
      </c>
      <c r="BD761" s="46" t="str">
        <f>IF(AB761&lt;&gt;"","-" &amp;TEXT(comp[[#This Row],[Sc]],"0.#") &amp;TEXT(AB$1,0),"")</f>
        <v/>
      </c>
      <c r="BE761" s="46" t="str">
        <f>IF(AC761&lt;&gt;"","-" &amp;TEXT(comp[[#This Row],[Ru]],"0.#") &amp;TEXT(AC$1,0),"")</f>
        <v/>
      </c>
      <c r="BF761" s="46" t="str">
        <f>IF(AD761&lt;&gt;"","-" &amp;TEXT(comp[[#This Row],[Ce]],"0.#") &amp;TEXT(AD$1,0),"")</f>
        <v/>
      </c>
      <c r="BG761" s="46" t="str">
        <f>IF(AE761&lt;&gt;"","-" &amp;TEXT([1]comp!$AE761,"0.#") &amp;TEXT(AE$1,0),"")</f>
        <v/>
      </c>
      <c r="BH761" s="46" t="str">
        <f>[1]comp!$D761 &amp; [1]comp!$E761</f>
        <v>Co-30Ni-10Al-3.2WShinagawa, K. et al. Phase equilibria and microstructure on γ′ phase in Co-Ni-Al-W system. Mater. Trans. 49, 1474–1479 (2008).</v>
      </c>
      <c r="BI761" s="22" t="str">
        <f t="shared" si="58"/>
        <v>Co-30.Ni-10.Al-3.2W</v>
      </c>
      <c r="BJ761" s="22"/>
      <c r="BK761" t="str">
        <f t="shared" si="59"/>
        <v>-10.Al-3.2W-30.Ni</v>
      </c>
      <c r="BL761"/>
      <c r="BM761"/>
      <c r="BN761"/>
      <c r="BO761"/>
    </row>
    <row r="762" spans="1:67" s="44" customFormat="1" x14ac:dyDescent="0.3">
      <c r="A762" s="26" t="str">
        <f t="shared" si="60"/>
        <v>Co-40.Ni-10.Al-2.6W</v>
      </c>
      <c r="B762" s="38" t="s">
        <v>1484</v>
      </c>
      <c r="C762" t="s">
        <v>3334</v>
      </c>
      <c r="D762" t="s">
        <v>3313</v>
      </c>
      <c r="E762" s="13" t="s">
        <v>3290</v>
      </c>
      <c r="F762">
        <v>807</v>
      </c>
      <c r="G762" s="54">
        <f t="shared" si="61"/>
        <v>47.4</v>
      </c>
      <c r="H762" s="24">
        <v>40</v>
      </c>
      <c r="I762" s="24">
        <v>10</v>
      </c>
      <c r="J762" s="24"/>
      <c r="K762" s="24">
        <v>2.6</v>
      </c>
      <c r="L762" s="24"/>
      <c r="M762" s="24"/>
      <c r="N762" s="24"/>
      <c r="O762" s="24"/>
      <c r="P762" s="24"/>
      <c r="Q762" s="23"/>
      <c r="R762" s="23"/>
      <c r="S762" s="23"/>
      <c r="T762" s="24"/>
      <c r="U762" s="24"/>
      <c r="V762" s="24"/>
      <c r="W762" s="24"/>
      <c r="X762" s="24"/>
      <c r="Y762" s="24"/>
      <c r="Z762" s="24"/>
      <c r="AA762" s="24"/>
      <c r="AB762" s="24"/>
      <c r="AC762" s="24"/>
      <c r="AD762" s="24"/>
      <c r="AE762" s="24"/>
      <c r="AF762"/>
      <c r="AG762"/>
      <c r="AH762"/>
      <c r="AI762" s="46" t="s">
        <v>1</v>
      </c>
      <c r="AJ762" s="46" t="str">
        <f>IF(I762&lt;&gt;"","-" &amp;TEXT([1]comp!$I762,"0.#") &amp;TEXT(I$1,0),"")</f>
        <v>-10.Al</v>
      </c>
      <c r="AK762" s="46" t="str">
        <f>IF(K762&lt;&gt;"","-" &amp;TEXT(comp[[#This Row],[W]],"0.#") &amp;TEXT(K$1,0),"")</f>
        <v>-2.6W</v>
      </c>
      <c r="AL762" s="46" t="str">
        <f>IF(H762&lt;&gt;"","-" &amp;TEXT(comp[[#This Row],[Ni]],"0.#") &amp;TEXT(H$1,0),"")</f>
        <v>-40.Ni</v>
      </c>
      <c r="AM762" s="46" t="str">
        <f>IF(J762&lt;&gt;"","-" &amp;TEXT(comp[[#This Row],[Cr]],"0.#") &amp;TEXT(J$1,0),"")</f>
        <v/>
      </c>
      <c r="AN762" s="46" t="str">
        <f>IF(M762&lt;&gt;"","-" &amp;TEXT(comp[[#This Row],[Ta]],"0.#") &amp;TEXT(M$1,0),"")</f>
        <v/>
      </c>
      <c r="AO762" s="46" t="str">
        <f>IF(N762&lt;&gt;"","-" &amp;TEXT(comp[[#This Row],[Nb]],"0.#") &amp;TEXT(N$1,0),"")</f>
        <v/>
      </c>
      <c r="AP762" s="46" t="str">
        <f>IF(O762&lt;&gt;"","-" &amp;TEXT(comp[[#This Row],[V]],"0.#") &amp;TEXT(O$1,0),"")</f>
        <v/>
      </c>
      <c r="AQ762" s="46" t="str">
        <f>IF(L762&lt;&gt;"","-" &amp;TEXT(comp[[#This Row],[Ti]],"0.#") &amp;TEXT(L$1,0),"")</f>
        <v/>
      </c>
      <c r="AR762" s="46" t="str">
        <f>IF(P762&lt;&gt;"","-" &amp;TEXT(comp[[#This Row],[Mo]],"0.#") &amp;TEXT(P$1,0),"")</f>
        <v/>
      </c>
      <c r="AS762" s="46" t="str">
        <f>IF(Q762&lt;&gt;"","-" &amp;TEXT(comp[[#This Row],[C]],"0.##") &amp;TEXT(Q$1,0),"")</f>
        <v/>
      </c>
      <c r="AT762" s="46" t="str">
        <f>IF(R762&lt;&gt;"","-" &amp;TEXT(comp[[#This Row],[Zr]],"0.##") &amp;TEXT(R$1,0),"")</f>
        <v/>
      </c>
      <c r="AU762" s="46" t="str">
        <f>IF(S762&lt;&gt;"","-" &amp;TEXT(comp[[#This Row],[B]],"0.##") &amp;TEXT(S$1,0),"")</f>
        <v/>
      </c>
      <c r="AV762" s="46" t="str">
        <f>IF(T762&lt;&gt;"","-" &amp;TEXT(comp[[#This Row],[Ir]],"0.#") &amp;TEXT(T$1,0),"")</f>
        <v/>
      </c>
      <c r="AW762" s="46" t="str">
        <f>IF(U762&lt;&gt;"","-" &amp;TEXT(comp[[#This Row],[Re]],"0.#") &amp;TEXT(U$1,0),"")</f>
        <v/>
      </c>
      <c r="AX762" s="46" t="str">
        <f>IF(V762&lt;&gt;"","-" &amp;TEXT(comp[[#This Row],[Si]],"0.#") &amp;TEXT(V$1,0),"")</f>
        <v/>
      </c>
      <c r="AY762" s="46" t="str">
        <f>IF(W762&lt;&gt;"","-" &amp;TEXT(comp[[#This Row],[Fe]],"0.#") &amp;TEXT(W$1,0),"")</f>
        <v/>
      </c>
      <c r="AZ762" s="46" t="str">
        <f>IF(X762&lt;&gt;"","-" &amp;TEXT(comp[[#This Row],[Y]],"0.#") &amp;TEXT(X$1,0),"")</f>
        <v/>
      </c>
      <c r="BA762" s="46" t="str">
        <f>IF(Y762&lt;&gt;"","-" &amp;TEXT(comp[[#This Row],[Hf]],"0.#") &amp;TEXT(Y$1,0),"")</f>
        <v/>
      </c>
      <c r="BB762" s="46" t="str">
        <f>IF(Z762&lt;&gt;"","-" &amp;TEXT(comp[[#This Row],[Ge]],"0.#") &amp;TEXT(Z$1,0),"")</f>
        <v/>
      </c>
      <c r="BC762" s="46" t="str">
        <f>IF(AA762&lt;&gt;"","-" &amp;TEXT(comp[[#This Row],[Mn]],"0.#") &amp;TEXT(AA$1,0),"")</f>
        <v/>
      </c>
      <c r="BD762" s="46" t="str">
        <f>IF(AB762&lt;&gt;"","-" &amp;TEXT(comp[[#This Row],[Sc]],"0.#") &amp;TEXT(AB$1,0),"")</f>
        <v/>
      </c>
      <c r="BE762" s="46" t="str">
        <f>IF(AC762&lt;&gt;"","-" &amp;TEXT(comp[[#This Row],[Ru]],"0.#") &amp;TEXT(AC$1,0),"")</f>
        <v/>
      </c>
      <c r="BF762" s="46" t="str">
        <f>IF(AD762&lt;&gt;"","-" &amp;TEXT(comp[[#This Row],[Ce]],"0.#") &amp;TEXT(AD$1,0),"")</f>
        <v/>
      </c>
      <c r="BG762" s="46" t="str">
        <f>IF(AE762&lt;&gt;"","-" &amp;TEXT([1]comp!$AE762,"0.#") &amp;TEXT(AE$1,0),"")</f>
        <v/>
      </c>
      <c r="BH762" t="str">
        <f>[1]comp!$D762 &amp; [1]comp!$E762</f>
        <v>Co-40Ni-10Al-2.6WShinagawa, K. et al. Phase equilibria and microstructure on γ′ phase in Co-Ni-Al-W system. Mater. Trans. 49, 1474–1479 (2008).</v>
      </c>
      <c r="BI762" s="22" t="str">
        <f t="shared" si="58"/>
        <v>Co-40.Ni-10.Al-2.6W</v>
      </c>
      <c r="BJ762" t="s">
        <v>2121</v>
      </c>
      <c r="BK762" t="str">
        <f t="shared" si="59"/>
        <v>-10.Al-2.6W-40.Ni</v>
      </c>
      <c r="BL762"/>
      <c r="BM762"/>
      <c r="BN762"/>
      <c r="BO762"/>
    </row>
    <row r="763" spans="1:67" s="44" customFormat="1" x14ac:dyDescent="0.3">
      <c r="A763" t="str">
        <f t="shared" si="60"/>
        <v>Co-40.Ni-10.Al-5.W</v>
      </c>
      <c r="B763" s="38" t="s">
        <v>1484</v>
      </c>
      <c r="C763" t="s">
        <v>3335</v>
      </c>
      <c r="D763" t="s">
        <v>3314</v>
      </c>
      <c r="E763" s="13" t="s">
        <v>3290</v>
      </c>
      <c r="F763">
        <v>808</v>
      </c>
      <c r="G763" s="54">
        <f t="shared" si="61"/>
        <v>45</v>
      </c>
      <c r="H763" s="24">
        <v>40</v>
      </c>
      <c r="I763" s="24">
        <v>10</v>
      </c>
      <c r="J763" s="24"/>
      <c r="K763" s="24">
        <v>5</v>
      </c>
      <c r="L763" s="24"/>
      <c r="M763" s="24"/>
      <c r="N763" s="24"/>
      <c r="O763" s="24"/>
      <c r="P763" s="24"/>
      <c r="Q763" s="23"/>
      <c r="R763" s="23"/>
      <c r="S763" s="23"/>
      <c r="T763" s="24"/>
      <c r="U763" s="24"/>
      <c r="V763" s="24"/>
      <c r="W763" s="24"/>
      <c r="X763" s="24"/>
      <c r="Y763" s="24"/>
      <c r="Z763" s="24"/>
      <c r="AA763" s="24"/>
      <c r="AB763" s="24"/>
      <c r="AC763" s="24"/>
      <c r="AD763" s="24"/>
      <c r="AE763" s="24"/>
      <c r="AF763"/>
      <c r="AG763"/>
      <c r="AH763"/>
      <c r="AI763" s="46" t="s">
        <v>1</v>
      </c>
      <c r="AJ763" s="46" t="str">
        <f>IF(I763&lt;&gt;"","-" &amp;TEXT([1]comp!$I763,"0.#") &amp;TEXT(I$1,0),"")</f>
        <v>-10.Al</v>
      </c>
      <c r="AK763" s="46" t="str">
        <f>IF(K763&lt;&gt;"","-" &amp;TEXT(comp[[#This Row],[W]],"0.#") &amp;TEXT(K$1,0),"")</f>
        <v>-5.W</v>
      </c>
      <c r="AL763" s="46" t="str">
        <f>IF(H763&lt;&gt;"","-" &amp;TEXT(comp[[#This Row],[Ni]],"0.#") &amp;TEXT(H$1,0),"")</f>
        <v>-40.Ni</v>
      </c>
      <c r="AM763" s="46" t="str">
        <f>IF(J763&lt;&gt;"","-" &amp;TEXT(comp[[#This Row],[Cr]],"0.#") &amp;TEXT(J$1,0),"")</f>
        <v/>
      </c>
      <c r="AN763" s="46" t="str">
        <f>IF(M763&lt;&gt;"","-" &amp;TEXT(comp[[#This Row],[Ta]],"0.#") &amp;TEXT(M$1,0),"")</f>
        <v/>
      </c>
      <c r="AO763" s="46" t="str">
        <f>IF(N763&lt;&gt;"","-" &amp;TEXT(comp[[#This Row],[Nb]],"0.#") &amp;TEXT(N$1,0),"")</f>
        <v/>
      </c>
      <c r="AP763" s="46" t="str">
        <f>IF(O763&lt;&gt;"","-" &amp;TEXT(comp[[#This Row],[V]],"0.#") &amp;TEXT(O$1,0),"")</f>
        <v/>
      </c>
      <c r="AQ763" s="46" t="str">
        <f>IF(L763&lt;&gt;"","-" &amp;TEXT(comp[[#This Row],[Ti]],"0.#") &amp;TEXT(L$1,0),"")</f>
        <v/>
      </c>
      <c r="AR763" s="46" t="str">
        <f>IF(P763&lt;&gt;"","-" &amp;TEXT(comp[[#This Row],[Mo]],"0.#") &amp;TEXT(P$1,0),"")</f>
        <v/>
      </c>
      <c r="AS763" s="46" t="str">
        <f>IF(Q763&lt;&gt;"","-" &amp;TEXT(comp[[#This Row],[C]],"0.##") &amp;TEXT(Q$1,0),"")</f>
        <v/>
      </c>
      <c r="AT763" s="46" t="str">
        <f>IF(R763&lt;&gt;"","-" &amp;TEXT(comp[[#This Row],[Zr]],"0.##") &amp;TEXT(R$1,0),"")</f>
        <v/>
      </c>
      <c r="AU763" s="46" t="str">
        <f>IF(S763&lt;&gt;"","-" &amp;TEXT(comp[[#This Row],[B]],"0.##") &amp;TEXT(S$1,0),"")</f>
        <v/>
      </c>
      <c r="AV763" s="46" t="str">
        <f>IF(T763&lt;&gt;"","-" &amp;TEXT(comp[[#This Row],[Ir]],"0.#") &amp;TEXT(T$1,0),"")</f>
        <v/>
      </c>
      <c r="AW763" s="46" t="str">
        <f>IF(U763&lt;&gt;"","-" &amp;TEXT(comp[[#This Row],[Re]],"0.#") &amp;TEXT(U$1,0),"")</f>
        <v/>
      </c>
      <c r="AX763" s="46" t="str">
        <f>IF(V763&lt;&gt;"","-" &amp;TEXT(comp[[#This Row],[Si]],"0.#") &amp;TEXT(V$1,0),"")</f>
        <v/>
      </c>
      <c r="AY763" s="46" t="str">
        <f>IF(W763&lt;&gt;"","-" &amp;TEXT(comp[[#This Row],[Fe]],"0.#") &amp;TEXT(W$1,0),"")</f>
        <v/>
      </c>
      <c r="AZ763" s="46" t="str">
        <f>IF(X763&lt;&gt;"","-" &amp;TEXT(comp[[#This Row],[Y]],"0.#") &amp;TEXT(X$1,0),"")</f>
        <v/>
      </c>
      <c r="BA763" s="46" t="str">
        <f>IF(Y763&lt;&gt;"","-" &amp;TEXT(comp[[#This Row],[Hf]],"0.#") &amp;TEXT(Y$1,0),"")</f>
        <v/>
      </c>
      <c r="BB763" s="46" t="str">
        <f>IF(Z763&lt;&gt;"","-" &amp;TEXT(comp[[#This Row],[Ge]],"0.#") &amp;TEXT(Z$1,0),"")</f>
        <v/>
      </c>
      <c r="BC763" s="46" t="str">
        <f>IF(AA763&lt;&gt;"","-" &amp;TEXT(comp[[#This Row],[Mn]],"0.#") &amp;TEXT(AA$1,0),"")</f>
        <v/>
      </c>
      <c r="BD763" s="46" t="str">
        <f>IF(AB763&lt;&gt;"","-" &amp;TEXT(comp[[#This Row],[Sc]],"0.#") &amp;TEXT(AB$1,0),"")</f>
        <v/>
      </c>
      <c r="BE763" s="46" t="str">
        <f>IF(AC763&lt;&gt;"","-" &amp;TEXT(comp[[#This Row],[Ru]],"0.#") &amp;TEXT(AC$1,0),"")</f>
        <v/>
      </c>
      <c r="BF763" s="46" t="str">
        <f>IF(AD763&lt;&gt;"","-" &amp;TEXT(comp[[#This Row],[Ce]],"0.#") &amp;TEXT(AD$1,0),"")</f>
        <v/>
      </c>
      <c r="BG763" s="46" t="str">
        <f>IF(AE763&lt;&gt;"","-" &amp;TEXT([1]comp!$AE763,"0.#") &amp;TEXT(AE$1,0),"")</f>
        <v/>
      </c>
      <c r="BH763" s="46" t="str">
        <f>[1]comp!$D763 &amp; [1]comp!$E763</f>
        <v>Co-40Ni-10Al-5WShinagawa, K. et al. Phase equilibria and microstructure on γ′ phase in Co-Ni-Al-W system. Mater. Trans. 49, 1474–1479 (2008).</v>
      </c>
      <c r="BI763" s="22" t="str">
        <f t="shared" si="58"/>
        <v>Co-40.Ni-10.Al-5.W</v>
      </c>
      <c r="BJ763" s="22"/>
      <c r="BK763" t="str">
        <f t="shared" si="59"/>
        <v>-10.Al-5.W-40.Ni</v>
      </c>
      <c r="BL763"/>
      <c r="BM763"/>
      <c r="BN763"/>
      <c r="BO763"/>
    </row>
    <row r="764" spans="1:67" s="44" customFormat="1" x14ac:dyDescent="0.3">
      <c r="A764" t="str">
        <f t="shared" si="60"/>
        <v>Co-50.Ni-10.Al-1.6W</v>
      </c>
      <c r="B764" s="38" t="s">
        <v>1484</v>
      </c>
      <c r="C764" t="s">
        <v>3336</v>
      </c>
      <c r="D764" t="s">
        <v>3315</v>
      </c>
      <c r="E764" s="13" t="s">
        <v>3290</v>
      </c>
      <c r="F764">
        <v>809</v>
      </c>
      <c r="G764" s="54">
        <f t="shared" si="61"/>
        <v>38.4</v>
      </c>
      <c r="H764" s="24">
        <v>50</v>
      </c>
      <c r="I764" s="24">
        <v>10</v>
      </c>
      <c r="J764" s="24"/>
      <c r="K764" s="24">
        <v>1.6</v>
      </c>
      <c r="L764" s="24"/>
      <c r="M764" s="24"/>
      <c r="N764" s="24"/>
      <c r="O764" s="24"/>
      <c r="P764" s="24"/>
      <c r="Q764" s="23"/>
      <c r="R764" s="23"/>
      <c r="S764" s="23"/>
      <c r="T764" s="24"/>
      <c r="U764" s="24"/>
      <c r="V764" s="24"/>
      <c r="W764" s="24"/>
      <c r="X764" s="24"/>
      <c r="Y764" s="24"/>
      <c r="Z764" s="24"/>
      <c r="AA764" s="24"/>
      <c r="AB764" s="24"/>
      <c r="AC764" s="24"/>
      <c r="AD764" s="24"/>
      <c r="AE764" s="24"/>
      <c r="AF764"/>
      <c r="AG764"/>
      <c r="AH764"/>
      <c r="AI764" s="46" t="s">
        <v>1</v>
      </c>
      <c r="AJ764" s="46" t="str">
        <f>IF(I764&lt;&gt;"","-" &amp;TEXT([1]comp!$I764,"0.#") &amp;TEXT(I$1,0),"")</f>
        <v>-10.Al</v>
      </c>
      <c r="AK764" s="46" t="str">
        <f>IF(K764&lt;&gt;"","-" &amp;TEXT(comp[[#This Row],[W]],"0.#") &amp;TEXT(K$1,0),"")</f>
        <v>-1.6W</v>
      </c>
      <c r="AL764" s="46" t="str">
        <f>IF(H764&lt;&gt;"","-" &amp;TEXT(comp[[#This Row],[Ni]],"0.#") &amp;TEXT(H$1,0),"")</f>
        <v>-50.Ni</v>
      </c>
      <c r="AM764" s="46" t="str">
        <f>IF(J764&lt;&gt;"","-" &amp;TEXT(comp[[#This Row],[Cr]],"0.#") &amp;TEXT(J$1,0),"")</f>
        <v/>
      </c>
      <c r="AN764" s="46" t="str">
        <f>IF(M764&lt;&gt;"","-" &amp;TEXT(comp[[#This Row],[Ta]],"0.#") &amp;TEXT(M$1,0),"")</f>
        <v/>
      </c>
      <c r="AO764" s="46" t="str">
        <f>IF(N764&lt;&gt;"","-" &amp;TEXT(comp[[#This Row],[Nb]],"0.#") &amp;TEXT(N$1,0),"")</f>
        <v/>
      </c>
      <c r="AP764" s="46" t="str">
        <f>IF(O764&lt;&gt;"","-" &amp;TEXT(comp[[#This Row],[V]],"0.#") &amp;TEXT(O$1,0),"")</f>
        <v/>
      </c>
      <c r="AQ764" s="46" t="str">
        <f>IF(L764&lt;&gt;"","-" &amp;TEXT(comp[[#This Row],[Ti]],"0.#") &amp;TEXT(L$1,0),"")</f>
        <v/>
      </c>
      <c r="AR764" s="46" t="str">
        <f>IF(P764&lt;&gt;"","-" &amp;TEXT(comp[[#This Row],[Mo]],"0.#") &amp;TEXT(P$1,0),"")</f>
        <v/>
      </c>
      <c r="AS764" s="46" t="str">
        <f>IF(Q764&lt;&gt;"","-" &amp;TEXT(comp[[#This Row],[C]],"0.##") &amp;TEXT(Q$1,0),"")</f>
        <v/>
      </c>
      <c r="AT764" s="46" t="str">
        <f>IF(R764&lt;&gt;"","-" &amp;TEXT(comp[[#This Row],[Zr]],"0.##") &amp;TEXT(R$1,0),"")</f>
        <v/>
      </c>
      <c r="AU764" s="46" t="str">
        <f>IF(S764&lt;&gt;"","-" &amp;TEXT(comp[[#This Row],[B]],"0.##") &amp;TEXT(S$1,0),"")</f>
        <v/>
      </c>
      <c r="AV764" s="46" t="str">
        <f>IF(T764&lt;&gt;"","-" &amp;TEXT(comp[[#This Row],[Ir]],"0.#") &amp;TEXT(T$1,0),"")</f>
        <v/>
      </c>
      <c r="AW764" s="46" t="str">
        <f>IF(U764&lt;&gt;"","-" &amp;TEXT(comp[[#This Row],[Re]],"0.#") &amp;TEXT(U$1,0),"")</f>
        <v/>
      </c>
      <c r="AX764" s="46" t="str">
        <f>IF(V764&lt;&gt;"","-" &amp;TEXT(comp[[#This Row],[Si]],"0.#") &amp;TEXT(V$1,0),"")</f>
        <v/>
      </c>
      <c r="AY764" s="46" t="str">
        <f>IF(W764&lt;&gt;"","-" &amp;TEXT(comp[[#This Row],[Fe]],"0.#") &amp;TEXT(W$1,0),"")</f>
        <v/>
      </c>
      <c r="AZ764" s="46" t="str">
        <f>IF(X764&lt;&gt;"","-" &amp;TEXT(comp[[#This Row],[Y]],"0.#") &amp;TEXT(X$1,0),"")</f>
        <v/>
      </c>
      <c r="BA764" s="46" t="str">
        <f>IF(Y764&lt;&gt;"","-" &amp;TEXT(comp[[#This Row],[Hf]],"0.#") &amp;TEXT(Y$1,0),"")</f>
        <v/>
      </c>
      <c r="BB764" s="46" t="str">
        <f>IF(Z764&lt;&gt;"","-" &amp;TEXT(comp[[#This Row],[Ge]],"0.#") &amp;TEXT(Z$1,0),"")</f>
        <v/>
      </c>
      <c r="BC764" s="46" t="str">
        <f>IF(AA764&lt;&gt;"","-" &amp;TEXT(comp[[#This Row],[Mn]],"0.#") &amp;TEXT(AA$1,0),"")</f>
        <v/>
      </c>
      <c r="BD764" s="46" t="str">
        <f>IF(AB764&lt;&gt;"","-" &amp;TEXT(comp[[#This Row],[Sc]],"0.#") &amp;TEXT(AB$1,0),"")</f>
        <v/>
      </c>
      <c r="BE764" s="46" t="str">
        <f>IF(AC764&lt;&gt;"","-" &amp;TEXT(comp[[#This Row],[Ru]],"0.#") &amp;TEXT(AC$1,0),"")</f>
        <v/>
      </c>
      <c r="BF764" s="46" t="str">
        <f>IF(AD764&lt;&gt;"","-" &amp;TEXT(comp[[#This Row],[Ce]],"0.#") &amp;TEXT(AD$1,0),"")</f>
        <v/>
      </c>
      <c r="BG764" s="46" t="str">
        <f>IF(AE764&lt;&gt;"","-" &amp;TEXT([1]comp!$AE764,"0.#") &amp;TEXT(AE$1,0),"")</f>
        <v/>
      </c>
      <c r="BH764" s="46" t="str">
        <f>[1]comp!$D764 &amp; [1]comp!$E764</f>
        <v>Co-50Ni-10Al-1.6WShinagawa, K. et al. Phase equilibria and microstructure on γ′ phase in Co-Ni-Al-W system. Mater. Trans. 49, 1474–1479 (2008).</v>
      </c>
      <c r="BI764" s="22" t="str">
        <f t="shared" si="58"/>
        <v>Co-50.Ni-10.Al-1.6W</v>
      </c>
      <c r="BJ764" s="22"/>
      <c r="BK764" t="str">
        <f t="shared" si="59"/>
        <v>-10.Al-1.6W-50.Ni</v>
      </c>
      <c r="BL764"/>
      <c r="BM764"/>
      <c r="BN764"/>
      <c r="BO764"/>
    </row>
    <row r="765" spans="1:67" s="44" customFormat="1" x14ac:dyDescent="0.3">
      <c r="A765" t="str">
        <f t="shared" si="60"/>
        <v>Co-60.Ni-10.Al-1.W</v>
      </c>
      <c r="B765" s="38" t="s">
        <v>1484</v>
      </c>
      <c r="C765" t="s">
        <v>3337</v>
      </c>
      <c r="D765" t="s">
        <v>3316</v>
      </c>
      <c r="E765" s="13" t="s">
        <v>3290</v>
      </c>
      <c r="F765">
        <v>810</v>
      </c>
      <c r="G765" s="54">
        <f t="shared" si="61"/>
        <v>29</v>
      </c>
      <c r="H765" s="24">
        <v>60</v>
      </c>
      <c r="I765" s="24">
        <v>10</v>
      </c>
      <c r="J765" s="24"/>
      <c r="K765" s="24">
        <v>1</v>
      </c>
      <c r="L765" s="24"/>
      <c r="M765" s="24"/>
      <c r="N765" s="24"/>
      <c r="O765" s="24"/>
      <c r="P765" s="24"/>
      <c r="Q765" s="23"/>
      <c r="R765" s="23"/>
      <c r="S765" s="23"/>
      <c r="T765" s="24"/>
      <c r="U765" s="24"/>
      <c r="V765" s="24"/>
      <c r="W765" s="24"/>
      <c r="X765" s="24"/>
      <c r="Y765" s="24"/>
      <c r="Z765" s="24"/>
      <c r="AA765" s="24"/>
      <c r="AB765" s="24"/>
      <c r="AC765" s="24"/>
      <c r="AD765" s="24"/>
      <c r="AE765" s="24"/>
      <c r="AF765"/>
      <c r="AG765"/>
      <c r="AH765"/>
      <c r="AI765" s="46" t="s">
        <v>1</v>
      </c>
      <c r="AJ765" s="46" t="str">
        <f>IF(I765&lt;&gt;"","-" &amp;TEXT([1]comp!$I765,"0.#") &amp;TEXT(I$1,0),"")</f>
        <v>-10.Al</v>
      </c>
      <c r="AK765" s="46" t="str">
        <f>IF(K765&lt;&gt;"","-" &amp;TEXT(comp[[#This Row],[W]],"0.#") &amp;TEXT(K$1,0),"")</f>
        <v>-1.W</v>
      </c>
      <c r="AL765" s="46" t="str">
        <f>IF(H765&lt;&gt;"","-" &amp;TEXT(comp[[#This Row],[Ni]],"0.#") &amp;TEXT(H$1,0),"")</f>
        <v>-60.Ni</v>
      </c>
      <c r="AM765" s="46" t="str">
        <f>IF(J765&lt;&gt;"","-" &amp;TEXT(comp[[#This Row],[Cr]],"0.#") &amp;TEXT(J$1,0),"")</f>
        <v/>
      </c>
      <c r="AN765" s="46" t="str">
        <f>IF(M765&lt;&gt;"","-" &amp;TEXT(comp[[#This Row],[Ta]],"0.#") &amp;TEXT(M$1,0),"")</f>
        <v/>
      </c>
      <c r="AO765" s="46" t="str">
        <f>IF(N765&lt;&gt;"","-" &amp;TEXT(comp[[#This Row],[Nb]],"0.#") &amp;TEXT(N$1,0),"")</f>
        <v/>
      </c>
      <c r="AP765" s="46" t="str">
        <f>IF(O765&lt;&gt;"","-" &amp;TEXT(comp[[#This Row],[V]],"0.#") &amp;TEXT(O$1,0),"")</f>
        <v/>
      </c>
      <c r="AQ765" s="46" t="str">
        <f>IF(L765&lt;&gt;"","-" &amp;TEXT(comp[[#This Row],[Ti]],"0.#") &amp;TEXT(L$1,0),"")</f>
        <v/>
      </c>
      <c r="AR765" s="46" t="str">
        <f>IF(P765&lt;&gt;"","-" &amp;TEXT(comp[[#This Row],[Mo]],"0.#") &amp;TEXT(P$1,0),"")</f>
        <v/>
      </c>
      <c r="AS765" s="46" t="str">
        <f>IF(Q765&lt;&gt;"","-" &amp;TEXT(comp[[#This Row],[C]],"0.##") &amp;TEXT(Q$1,0),"")</f>
        <v/>
      </c>
      <c r="AT765" s="46" t="str">
        <f>IF(R765&lt;&gt;"","-" &amp;TEXT(comp[[#This Row],[Zr]],"0.##") &amp;TEXT(R$1,0),"")</f>
        <v/>
      </c>
      <c r="AU765" s="46" t="str">
        <f>IF(S765&lt;&gt;"","-" &amp;TEXT(comp[[#This Row],[B]],"0.##") &amp;TEXT(S$1,0),"")</f>
        <v/>
      </c>
      <c r="AV765" s="46" t="str">
        <f>IF(T765&lt;&gt;"","-" &amp;TEXT(comp[[#This Row],[Ir]],"0.#") &amp;TEXT(T$1,0),"")</f>
        <v/>
      </c>
      <c r="AW765" s="46" t="str">
        <f>IF(U765&lt;&gt;"","-" &amp;TEXT(comp[[#This Row],[Re]],"0.#") &amp;TEXT(U$1,0),"")</f>
        <v/>
      </c>
      <c r="AX765" s="46" t="str">
        <f>IF(V765&lt;&gt;"","-" &amp;TEXT(comp[[#This Row],[Si]],"0.#") &amp;TEXT(V$1,0),"")</f>
        <v/>
      </c>
      <c r="AY765" s="46" t="str">
        <f>IF(W765&lt;&gt;"","-" &amp;TEXT(comp[[#This Row],[Fe]],"0.#") &amp;TEXT(W$1,0),"")</f>
        <v/>
      </c>
      <c r="AZ765" s="46" t="str">
        <f>IF(X765&lt;&gt;"","-" &amp;TEXT(comp[[#This Row],[Y]],"0.#") &amp;TEXT(X$1,0),"")</f>
        <v/>
      </c>
      <c r="BA765" s="46" t="str">
        <f>IF(Y765&lt;&gt;"","-" &amp;TEXT(comp[[#This Row],[Hf]],"0.#") &amp;TEXT(Y$1,0),"")</f>
        <v/>
      </c>
      <c r="BB765" s="46" t="str">
        <f>IF(Z765&lt;&gt;"","-" &amp;TEXT(comp[[#This Row],[Ge]],"0.#") &amp;TEXT(Z$1,0),"")</f>
        <v/>
      </c>
      <c r="BC765" s="46" t="str">
        <f>IF(AA765&lt;&gt;"","-" &amp;TEXT(comp[[#This Row],[Mn]],"0.#") &amp;TEXT(AA$1,0),"")</f>
        <v/>
      </c>
      <c r="BD765" s="46" t="str">
        <f>IF(AB765&lt;&gt;"","-" &amp;TEXT(comp[[#This Row],[Sc]],"0.#") &amp;TEXT(AB$1,0),"")</f>
        <v/>
      </c>
      <c r="BE765" s="46" t="str">
        <f>IF(AC765&lt;&gt;"","-" &amp;TEXT(comp[[#This Row],[Ru]],"0.#") &amp;TEXT(AC$1,0),"")</f>
        <v/>
      </c>
      <c r="BF765" s="46" t="str">
        <f>IF(AD765&lt;&gt;"","-" &amp;TEXT(comp[[#This Row],[Ce]],"0.#") &amp;TEXT(AD$1,0),"")</f>
        <v/>
      </c>
      <c r="BG765" s="46" t="str">
        <f>IF(AE765&lt;&gt;"","-" &amp;TEXT([1]comp!$AE765,"0.#") &amp;TEXT(AE$1,0),"")</f>
        <v/>
      </c>
      <c r="BH765" s="46" t="str">
        <f>[1]comp!$D765 &amp; [1]comp!$E765</f>
        <v>Co-60Ni-10Al-1WShinagawa, K. et al. Phase equilibria and microstructure on γ′ phase in Co-Ni-Al-W system. Mater. Trans. 49, 1474–1479 (2008).</v>
      </c>
      <c r="BI765" s="22" t="str">
        <f t="shared" si="58"/>
        <v>Co-60.Ni-10.Al-1.W</v>
      </c>
      <c r="BJ765" s="22"/>
      <c r="BK765" t="str">
        <f t="shared" si="59"/>
        <v>-10.Al-1.W-60.Ni</v>
      </c>
      <c r="BL765"/>
      <c r="BM765"/>
      <c r="BN765"/>
      <c r="BO765"/>
    </row>
    <row r="766" spans="1:67" s="44" customFormat="1" x14ac:dyDescent="0.3">
      <c r="A766" t="str">
        <f t="shared" si="60"/>
        <v>Co-60.Ni-10.Al-5.W</v>
      </c>
      <c r="B766" s="38" t="s">
        <v>1484</v>
      </c>
      <c r="C766" t="s">
        <v>3338</v>
      </c>
      <c r="D766" t="s">
        <v>3317</v>
      </c>
      <c r="E766" s="13" t="s">
        <v>3290</v>
      </c>
      <c r="F766">
        <v>811</v>
      </c>
      <c r="G766" s="54">
        <f t="shared" si="61"/>
        <v>25</v>
      </c>
      <c r="H766" s="24">
        <v>60</v>
      </c>
      <c r="I766" s="24">
        <v>10</v>
      </c>
      <c r="J766" s="24"/>
      <c r="K766" s="24">
        <v>5</v>
      </c>
      <c r="L766" s="24"/>
      <c r="M766" s="24"/>
      <c r="N766" s="24"/>
      <c r="O766" s="24"/>
      <c r="P766" s="24"/>
      <c r="Q766" s="23"/>
      <c r="R766" s="23"/>
      <c r="S766" s="23"/>
      <c r="T766" s="24"/>
      <c r="U766" s="24"/>
      <c r="V766" s="24"/>
      <c r="W766" s="24"/>
      <c r="X766" s="24"/>
      <c r="Y766" s="24"/>
      <c r="Z766" s="24"/>
      <c r="AA766" s="24"/>
      <c r="AB766" s="24"/>
      <c r="AC766" s="24"/>
      <c r="AD766" s="24"/>
      <c r="AE766" s="24"/>
      <c r="AF766"/>
      <c r="AG766"/>
      <c r="AH766"/>
      <c r="AI766" s="46" t="s">
        <v>1</v>
      </c>
      <c r="AJ766" s="46" t="str">
        <f>IF(I766&lt;&gt;"","-" &amp;TEXT([1]comp!$I766,"0.#") &amp;TEXT(I$1,0),"")</f>
        <v>-10.Al</v>
      </c>
      <c r="AK766" s="46" t="str">
        <f>IF(K766&lt;&gt;"","-" &amp;TEXT(comp[[#This Row],[W]],"0.#") &amp;TEXT(K$1,0),"")</f>
        <v>-5.W</v>
      </c>
      <c r="AL766" s="46" t="str">
        <f>IF(H766&lt;&gt;"","-" &amp;TEXT(comp[[#This Row],[Ni]],"0.#") &amp;TEXT(H$1,0),"")</f>
        <v>-60.Ni</v>
      </c>
      <c r="AM766" s="46" t="str">
        <f>IF(J766&lt;&gt;"","-" &amp;TEXT(comp[[#This Row],[Cr]],"0.#") &amp;TEXT(J$1,0),"")</f>
        <v/>
      </c>
      <c r="AN766" s="46" t="str">
        <f>IF(M766&lt;&gt;"","-" &amp;TEXT(comp[[#This Row],[Ta]],"0.#") &amp;TEXT(M$1,0),"")</f>
        <v/>
      </c>
      <c r="AO766" s="46" t="str">
        <f>IF(N766&lt;&gt;"","-" &amp;TEXT(comp[[#This Row],[Nb]],"0.#") &amp;TEXT(N$1,0),"")</f>
        <v/>
      </c>
      <c r="AP766" s="46" t="str">
        <f>IF(O766&lt;&gt;"","-" &amp;TEXT(comp[[#This Row],[V]],"0.#") &amp;TEXT(O$1,0),"")</f>
        <v/>
      </c>
      <c r="AQ766" s="46" t="str">
        <f>IF(L766&lt;&gt;"","-" &amp;TEXT(comp[[#This Row],[Ti]],"0.#") &amp;TEXT(L$1,0),"")</f>
        <v/>
      </c>
      <c r="AR766" s="46" t="str">
        <f>IF(P766&lt;&gt;"","-" &amp;TEXT(comp[[#This Row],[Mo]],"0.#") &amp;TEXT(P$1,0),"")</f>
        <v/>
      </c>
      <c r="AS766" s="46" t="str">
        <f>IF(Q766&lt;&gt;"","-" &amp;TEXT(comp[[#This Row],[C]],"0.##") &amp;TEXT(Q$1,0),"")</f>
        <v/>
      </c>
      <c r="AT766" s="46" t="str">
        <f>IF(R766&lt;&gt;"","-" &amp;TEXT(comp[[#This Row],[Zr]],"0.##") &amp;TEXT(R$1,0),"")</f>
        <v/>
      </c>
      <c r="AU766" s="46" t="str">
        <f>IF(S766&lt;&gt;"","-" &amp;TEXT(comp[[#This Row],[B]],"0.##") &amp;TEXT(S$1,0),"")</f>
        <v/>
      </c>
      <c r="AV766" s="46" t="str">
        <f>IF(T766&lt;&gt;"","-" &amp;TEXT(comp[[#This Row],[Ir]],"0.#") &amp;TEXT(T$1,0),"")</f>
        <v/>
      </c>
      <c r="AW766" s="46" t="str">
        <f>IF(U766&lt;&gt;"","-" &amp;TEXT(comp[[#This Row],[Re]],"0.#") &amp;TEXT(U$1,0),"")</f>
        <v/>
      </c>
      <c r="AX766" s="46" t="str">
        <f>IF(V766&lt;&gt;"","-" &amp;TEXT(comp[[#This Row],[Si]],"0.#") &amp;TEXT(V$1,0),"")</f>
        <v/>
      </c>
      <c r="AY766" s="46" t="str">
        <f>IF(W766&lt;&gt;"","-" &amp;TEXT(comp[[#This Row],[Fe]],"0.#") &amp;TEXT(W$1,0),"")</f>
        <v/>
      </c>
      <c r="AZ766" s="46" t="str">
        <f>IF(X766&lt;&gt;"","-" &amp;TEXT(comp[[#This Row],[Y]],"0.#") &amp;TEXT(X$1,0),"")</f>
        <v/>
      </c>
      <c r="BA766" s="46" t="str">
        <f>IF(Y766&lt;&gt;"","-" &amp;TEXT(comp[[#This Row],[Hf]],"0.#") &amp;TEXT(Y$1,0),"")</f>
        <v/>
      </c>
      <c r="BB766" s="46" t="str">
        <f>IF(Z766&lt;&gt;"","-" &amp;TEXT(comp[[#This Row],[Ge]],"0.#") &amp;TEXT(Z$1,0),"")</f>
        <v/>
      </c>
      <c r="BC766" s="46" t="str">
        <f>IF(AA766&lt;&gt;"","-" &amp;TEXT(comp[[#This Row],[Mn]],"0.#") &amp;TEXT(AA$1,0),"")</f>
        <v/>
      </c>
      <c r="BD766" s="46" t="str">
        <f>IF(AB766&lt;&gt;"","-" &amp;TEXT(comp[[#This Row],[Sc]],"0.#") &amp;TEXT(AB$1,0),"")</f>
        <v/>
      </c>
      <c r="BE766" s="46" t="str">
        <f>IF(AC766&lt;&gt;"","-" &amp;TEXT(comp[[#This Row],[Ru]],"0.#") &amp;TEXT(AC$1,0),"")</f>
        <v/>
      </c>
      <c r="BF766" s="46" t="str">
        <f>IF(AD766&lt;&gt;"","-" &amp;TEXT(comp[[#This Row],[Ce]],"0.#") &amp;TEXT(AD$1,0),"")</f>
        <v/>
      </c>
      <c r="BG766" s="46" t="str">
        <f>IF(AE766&lt;&gt;"","-" &amp;TEXT([1]comp!$AE766,"0.#") &amp;TEXT(AE$1,0),"")</f>
        <v/>
      </c>
      <c r="BH766" s="46" t="str">
        <f>[1]comp!$D766 &amp; [1]comp!$E766</f>
        <v>Co-60Ni-10Al-5WShinagawa, K. et al. Phase equilibria and microstructure on γ′ phase in Co-Ni-Al-W system. Mater. Trans. 49, 1474–1479 (2008).</v>
      </c>
      <c r="BI766" s="22" t="str">
        <f t="shared" si="58"/>
        <v>Co-60.Ni-10.Al-5.W</v>
      </c>
      <c r="BJ766" s="22"/>
      <c r="BK766" t="str">
        <f t="shared" si="59"/>
        <v>-10.Al-5.W-60.Ni</v>
      </c>
      <c r="BL766"/>
      <c r="BM766"/>
      <c r="BN766"/>
      <c r="BO766"/>
    </row>
    <row r="767" spans="1:67" s="44" customFormat="1" x14ac:dyDescent="0.3">
      <c r="A767" t="str">
        <f t="shared" si="60"/>
        <v>Co-60.Ni-10.Al-2.6W</v>
      </c>
      <c r="B767" s="38" t="s">
        <v>1484</v>
      </c>
      <c r="C767" t="s">
        <v>3339</v>
      </c>
      <c r="D767" t="s">
        <v>3318</v>
      </c>
      <c r="E767" s="13" t="s">
        <v>3290</v>
      </c>
      <c r="F767">
        <v>812</v>
      </c>
      <c r="G767" s="54">
        <f t="shared" si="61"/>
        <v>27.400000000000006</v>
      </c>
      <c r="H767" s="24">
        <v>60</v>
      </c>
      <c r="I767" s="24">
        <v>10</v>
      </c>
      <c r="J767" s="24"/>
      <c r="K767" s="24">
        <v>2.6</v>
      </c>
      <c r="L767" s="24"/>
      <c r="M767" s="24"/>
      <c r="N767" s="24"/>
      <c r="O767" s="24"/>
      <c r="P767" s="24"/>
      <c r="Q767" s="23"/>
      <c r="R767" s="23"/>
      <c r="S767" s="23"/>
      <c r="T767" s="24"/>
      <c r="U767" s="24"/>
      <c r="V767" s="24"/>
      <c r="W767" s="24"/>
      <c r="X767" s="24"/>
      <c r="Y767" s="24"/>
      <c r="Z767" s="24"/>
      <c r="AA767" s="24"/>
      <c r="AB767" s="24"/>
      <c r="AC767" s="24"/>
      <c r="AD767" s="24"/>
      <c r="AE767" s="24"/>
      <c r="AF767"/>
      <c r="AG767"/>
      <c r="AH767"/>
      <c r="AI767" s="46" t="s">
        <v>1</v>
      </c>
      <c r="AJ767" s="46" t="str">
        <f>IF(I767&lt;&gt;"","-" &amp;TEXT([1]comp!$I767,"0.#") &amp;TEXT(I$1,0),"")</f>
        <v>-10.Al</v>
      </c>
      <c r="AK767" s="46" t="str">
        <f>IF(K767&lt;&gt;"","-" &amp;TEXT(comp[[#This Row],[W]],"0.#") &amp;TEXT(K$1,0),"")</f>
        <v>-2.6W</v>
      </c>
      <c r="AL767" s="46" t="str">
        <f>IF(H767&lt;&gt;"","-" &amp;TEXT(comp[[#This Row],[Ni]],"0.#") &amp;TEXT(H$1,0),"")</f>
        <v>-60.Ni</v>
      </c>
      <c r="AM767" s="46" t="str">
        <f>IF(J767&lt;&gt;"","-" &amp;TEXT(comp[[#This Row],[Cr]],"0.#") &amp;TEXT(J$1,0),"")</f>
        <v/>
      </c>
      <c r="AN767" s="46" t="str">
        <f>IF(M767&lt;&gt;"","-" &amp;TEXT(comp[[#This Row],[Ta]],"0.#") &amp;TEXT(M$1,0),"")</f>
        <v/>
      </c>
      <c r="AO767" s="46" t="str">
        <f>IF(N767&lt;&gt;"","-" &amp;TEXT(comp[[#This Row],[Nb]],"0.#") &amp;TEXT(N$1,0),"")</f>
        <v/>
      </c>
      <c r="AP767" s="46" t="str">
        <f>IF(O767&lt;&gt;"","-" &amp;TEXT(comp[[#This Row],[V]],"0.#") &amp;TEXT(O$1,0),"")</f>
        <v/>
      </c>
      <c r="AQ767" s="46" t="str">
        <f>IF(L767&lt;&gt;"","-" &amp;TEXT(comp[[#This Row],[Ti]],"0.#") &amp;TEXT(L$1,0),"")</f>
        <v/>
      </c>
      <c r="AR767" s="46" t="str">
        <f>IF(P767&lt;&gt;"","-" &amp;TEXT(comp[[#This Row],[Mo]],"0.#") &amp;TEXT(P$1,0),"")</f>
        <v/>
      </c>
      <c r="AS767" s="46" t="str">
        <f>IF(Q767&lt;&gt;"","-" &amp;TEXT(comp[[#This Row],[C]],"0.##") &amp;TEXT(Q$1,0),"")</f>
        <v/>
      </c>
      <c r="AT767" s="46" t="str">
        <f>IF(R767&lt;&gt;"","-" &amp;TEXT(comp[[#This Row],[Zr]],"0.##") &amp;TEXT(R$1,0),"")</f>
        <v/>
      </c>
      <c r="AU767" s="46" t="str">
        <f>IF(S767&lt;&gt;"","-" &amp;TEXT(comp[[#This Row],[B]],"0.##") &amp;TEXT(S$1,0),"")</f>
        <v/>
      </c>
      <c r="AV767" s="46" t="str">
        <f>IF(T767&lt;&gt;"","-" &amp;TEXT(comp[[#This Row],[Ir]],"0.#") &amp;TEXT(T$1,0),"")</f>
        <v/>
      </c>
      <c r="AW767" s="46" t="str">
        <f>IF(U767&lt;&gt;"","-" &amp;TEXT(comp[[#This Row],[Re]],"0.#") &amp;TEXT(U$1,0),"")</f>
        <v/>
      </c>
      <c r="AX767" s="46" t="str">
        <f>IF(V767&lt;&gt;"","-" &amp;TEXT(comp[[#This Row],[Si]],"0.#") &amp;TEXT(V$1,0),"")</f>
        <v/>
      </c>
      <c r="AY767" s="46" t="str">
        <f>IF(W767&lt;&gt;"","-" &amp;TEXT(comp[[#This Row],[Fe]],"0.#") &amp;TEXT(W$1,0),"")</f>
        <v/>
      </c>
      <c r="AZ767" s="46" t="str">
        <f>IF(X767&lt;&gt;"","-" &amp;TEXT(comp[[#This Row],[Y]],"0.#") &amp;TEXT(X$1,0),"")</f>
        <v/>
      </c>
      <c r="BA767" s="46" t="str">
        <f>IF(Y767&lt;&gt;"","-" &amp;TEXT(comp[[#This Row],[Hf]],"0.#") &amp;TEXT(Y$1,0),"")</f>
        <v/>
      </c>
      <c r="BB767" s="46" t="str">
        <f>IF(Z767&lt;&gt;"","-" &amp;TEXT(comp[[#This Row],[Ge]],"0.#") &amp;TEXT(Z$1,0),"")</f>
        <v/>
      </c>
      <c r="BC767" s="46" t="str">
        <f>IF(AA767&lt;&gt;"","-" &amp;TEXT(comp[[#This Row],[Mn]],"0.#") &amp;TEXT(AA$1,0),"")</f>
        <v/>
      </c>
      <c r="BD767" s="46" t="str">
        <f>IF(AB767&lt;&gt;"","-" &amp;TEXT(comp[[#This Row],[Sc]],"0.#") &amp;TEXT(AB$1,0),"")</f>
        <v/>
      </c>
      <c r="BE767" s="46" t="str">
        <f>IF(AC767&lt;&gt;"","-" &amp;TEXT(comp[[#This Row],[Ru]],"0.#") &amp;TEXT(AC$1,0),"")</f>
        <v/>
      </c>
      <c r="BF767" s="46" t="str">
        <f>IF(AD767&lt;&gt;"","-" &amp;TEXT(comp[[#This Row],[Ce]],"0.#") &amp;TEXT(AD$1,0),"")</f>
        <v/>
      </c>
      <c r="BG767" s="46" t="str">
        <f>IF(AE767&lt;&gt;"","-" &amp;TEXT([1]comp!$AE767,"0.#") &amp;TEXT(AE$1,0),"")</f>
        <v/>
      </c>
      <c r="BH767" s="46" t="str">
        <f>[1]comp!$D767 &amp; [1]comp!$E767</f>
        <v>Co-60Ni-10Al-2.6WShinagawa, K. et al. Phase equilibria and microstructure on γ′ phase in Co-Ni-Al-W system. Mater. Trans. 49, 1474–1479 (2008).</v>
      </c>
      <c r="BI767" s="22" t="str">
        <f t="shared" si="58"/>
        <v>Co-60.Ni-10.Al-2.6W</v>
      </c>
      <c r="BJ767" s="22"/>
      <c r="BK767" t="str">
        <f t="shared" si="59"/>
        <v>-10.Al-2.6W-60.Ni</v>
      </c>
      <c r="BL767"/>
      <c r="BM767"/>
      <c r="BN767"/>
      <c r="BO767"/>
    </row>
    <row r="768" spans="1:67" s="44" customFormat="1" x14ac:dyDescent="0.3">
      <c r="A768" t="str">
        <f t="shared" si="60"/>
        <v>Co-70.Ni-10.Al-1.4W</v>
      </c>
      <c r="B768" s="38" t="s">
        <v>1484</v>
      </c>
      <c r="C768" t="s">
        <v>3340</v>
      </c>
      <c r="D768" t="s">
        <v>3319</v>
      </c>
      <c r="E768" s="13" t="s">
        <v>3290</v>
      </c>
      <c r="F768">
        <v>813</v>
      </c>
      <c r="G768" s="54">
        <f t="shared" si="61"/>
        <v>18.599999999999994</v>
      </c>
      <c r="H768" s="24">
        <v>70</v>
      </c>
      <c r="I768" s="24">
        <v>10</v>
      </c>
      <c r="J768" s="24"/>
      <c r="K768" s="24">
        <v>1.4</v>
      </c>
      <c r="L768" s="24"/>
      <c r="M768" s="24"/>
      <c r="N768" s="24"/>
      <c r="O768" s="24"/>
      <c r="P768" s="24"/>
      <c r="Q768" s="23"/>
      <c r="R768" s="23"/>
      <c r="S768" s="23"/>
      <c r="T768" s="24"/>
      <c r="U768" s="24"/>
      <c r="V768" s="24"/>
      <c r="W768" s="24"/>
      <c r="X768" s="24"/>
      <c r="Y768" s="24"/>
      <c r="Z768" s="24"/>
      <c r="AA768" s="24"/>
      <c r="AB768" s="24"/>
      <c r="AC768" s="24"/>
      <c r="AD768" s="24"/>
      <c r="AE768" s="24"/>
      <c r="AF768"/>
      <c r="AG768"/>
      <c r="AH768"/>
      <c r="AI768" s="46" t="s">
        <v>1</v>
      </c>
      <c r="AJ768" s="46" t="str">
        <f>IF(I768&lt;&gt;"","-" &amp;TEXT([1]comp!$I768,"0.#") &amp;TEXT(I$1,0),"")</f>
        <v>-10.Al</v>
      </c>
      <c r="AK768" s="46" t="str">
        <f>IF(K768&lt;&gt;"","-" &amp;TEXT(comp[[#This Row],[W]],"0.#") &amp;TEXT(K$1,0),"")</f>
        <v>-1.4W</v>
      </c>
      <c r="AL768" s="46" t="str">
        <f>IF(H768&lt;&gt;"","-" &amp;TEXT(comp[[#This Row],[Ni]],"0.#") &amp;TEXT(H$1,0),"")</f>
        <v>-70.Ni</v>
      </c>
      <c r="AM768" s="46" t="str">
        <f>IF(J768&lt;&gt;"","-" &amp;TEXT(comp[[#This Row],[Cr]],"0.#") &amp;TEXT(J$1,0),"")</f>
        <v/>
      </c>
      <c r="AN768" s="46" t="str">
        <f>IF(M768&lt;&gt;"","-" &amp;TEXT(comp[[#This Row],[Ta]],"0.#") &amp;TEXT(M$1,0),"")</f>
        <v/>
      </c>
      <c r="AO768" s="46" t="str">
        <f>IF(N768&lt;&gt;"","-" &amp;TEXT(comp[[#This Row],[Nb]],"0.#") &amp;TEXT(N$1,0),"")</f>
        <v/>
      </c>
      <c r="AP768" s="46" t="str">
        <f>IF(O768&lt;&gt;"","-" &amp;TEXT(comp[[#This Row],[V]],"0.#") &amp;TEXT(O$1,0),"")</f>
        <v/>
      </c>
      <c r="AQ768" s="46" t="str">
        <f>IF(L768&lt;&gt;"","-" &amp;TEXT(comp[[#This Row],[Ti]],"0.#") &amp;TEXT(L$1,0),"")</f>
        <v/>
      </c>
      <c r="AR768" s="46" t="str">
        <f>IF(P768&lt;&gt;"","-" &amp;TEXT(comp[[#This Row],[Mo]],"0.#") &amp;TEXT(P$1,0),"")</f>
        <v/>
      </c>
      <c r="AS768" s="46" t="str">
        <f>IF(Q768&lt;&gt;"","-" &amp;TEXT(comp[[#This Row],[C]],"0.##") &amp;TEXT(Q$1,0),"")</f>
        <v/>
      </c>
      <c r="AT768" s="46" t="str">
        <f>IF(R768&lt;&gt;"","-" &amp;TEXT(comp[[#This Row],[Zr]],"0.##") &amp;TEXT(R$1,0),"")</f>
        <v/>
      </c>
      <c r="AU768" s="46" t="str">
        <f>IF(S768&lt;&gt;"","-" &amp;TEXT(comp[[#This Row],[B]],"0.##") &amp;TEXT(S$1,0),"")</f>
        <v/>
      </c>
      <c r="AV768" s="46" t="str">
        <f>IF(T768&lt;&gt;"","-" &amp;TEXT(comp[[#This Row],[Ir]],"0.#") &amp;TEXT(T$1,0),"")</f>
        <v/>
      </c>
      <c r="AW768" s="46" t="str">
        <f>IF(U768&lt;&gt;"","-" &amp;TEXT(comp[[#This Row],[Re]],"0.#") &amp;TEXT(U$1,0),"")</f>
        <v/>
      </c>
      <c r="AX768" s="46" t="str">
        <f>IF(V768&lt;&gt;"","-" &amp;TEXT(comp[[#This Row],[Si]],"0.#") &amp;TEXT(V$1,0),"")</f>
        <v/>
      </c>
      <c r="AY768" s="46" t="str">
        <f>IF(W768&lt;&gt;"","-" &amp;TEXT(comp[[#This Row],[Fe]],"0.#") &amp;TEXT(W$1,0),"")</f>
        <v/>
      </c>
      <c r="AZ768" s="46" t="str">
        <f>IF(X768&lt;&gt;"","-" &amp;TEXT(comp[[#This Row],[Y]],"0.#") &amp;TEXT(X$1,0),"")</f>
        <v/>
      </c>
      <c r="BA768" s="46" t="str">
        <f>IF(Y768&lt;&gt;"","-" &amp;TEXT(comp[[#This Row],[Hf]],"0.#") &amp;TEXT(Y$1,0),"")</f>
        <v/>
      </c>
      <c r="BB768" s="46" t="str">
        <f>IF(Z768&lt;&gt;"","-" &amp;TEXT(comp[[#This Row],[Ge]],"0.#") &amp;TEXT(Z$1,0),"")</f>
        <v/>
      </c>
      <c r="BC768" s="46" t="str">
        <f>IF(AA768&lt;&gt;"","-" &amp;TEXT(comp[[#This Row],[Mn]],"0.#") &amp;TEXT(AA$1,0),"")</f>
        <v/>
      </c>
      <c r="BD768" s="46" t="str">
        <f>IF(AB768&lt;&gt;"","-" &amp;TEXT(comp[[#This Row],[Sc]],"0.#") &amp;TEXT(AB$1,0),"")</f>
        <v/>
      </c>
      <c r="BE768" s="46" t="str">
        <f>IF(AC768&lt;&gt;"","-" &amp;TEXT(comp[[#This Row],[Ru]],"0.#") &amp;TEXT(AC$1,0),"")</f>
        <v/>
      </c>
      <c r="BF768" s="46" t="str">
        <f>IF(AD768&lt;&gt;"","-" &amp;TEXT(comp[[#This Row],[Ce]],"0.#") &amp;TEXT(AD$1,0),"")</f>
        <v/>
      </c>
      <c r="BG768" s="46" t="str">
        <f>IF(AE768&lt;&gt;"","-" &amp;TEXT([1]comp!$AE768,"0.#") &amp;TEXT(AE$1,0),"")</f>
        <v/>
      </c>
      <c r="BH768" s="46" t="str">
        <f>[1]comp!$D768 &amp; [1]comp!$E768</f>
        <v>Co-70Ni-10Al-1.4WShinagawa, K. et al. Phase equilibria and microstructure on γ′ phase in Co-Ni-Al-W system. Mater. Trans. 49, 1474–1479 (2008).</v>
      </c>
      <c r="BI768" s="22" t="str">
        <f t="shared" si="58"/>
        <v>Co-70.Ni-10.Al-1.4W</v>
      </c>
      <c r="BJ768" s="22"/>
      <c r="BK768" t="str">
        <f t="shared" si="59"/>
        <v>-10.Al-1.4W-70.Ni</v>
      </c>
      <c r="BL768"/>
      <c r="BM768"/>
      <c r="BN768"/>
      <c r="BO768"/>
    </row>
    <row r="769" spans="1:67" s="44" customFormat="1" x14ac:dyDescent="0.3">
      <c r="A769" t="str">
        <f t="shared" si="60"/>
        <v>Co</v>
      </c>
      <c r="B769"/>
      <c r="C769"/>
      <c r="D769"/>
      <c r="E769"/>
      <c r="F769">
        <v>814</v>
      </c>
      <c r="G769" s="54">
        <f t="shared" si="61"/>
        <v>100</v>
      </c>
      <c r="H769" s="24"/>
      <c r="I769" s="24"/>
      <c r="J769" s="24"/>
      <c r="K769" s="24"/>
      <c r="L769" s="24"/>
      <c r="M769" s="24"/>
      <c r="N769" s="24"/>
      <c r="O769" s="24"/>
      <c r="P769" s="24"/>
      <c r="Q769" s="23"/>
      <c r="R769" s="23"/>
      <c r="S769" s="23"/>
      <c r="T769" s="24"/>
      <c r="U769" s="24"/>
      <c r="V769" s="24"/>
      <c r="W769" s="24"/>
      <c r="X769" s="24"/>
      <c r="Y769" s="24"/>
      <c r="Z769" s="24"/>
      <c r="AA769" s="24"/>
      <c r="AB769" s="24"/>
      <c r="AC769" s="24"/>
      <c r="AD769" s="24"/>
      <c r="AE769" s="24"/>
      <c r="AF769"/>
      <c r="AG769"/>
      <c r="AH769"/>
      <c r="AI769" s="46" t="s">
        <v>1</v>
      </c>
      <c r="AJ769" s="46" t="str">
        <f>IF(I769&lt;&gt;"","-" &amp;TEXT([1]comp!$I769,"0.#") &amp;TEXT(I$1,0),"")</f>
        <v/>
      </c>
      <c r="AK769" s="46" t="str">
        <f>IF(K769&lt;&gt;"","-" &amp;TEXT(comp[[#This Row],[W]],"0.#") &amp;TEXT(K$1,0),"")</f>
        <v/>
      </c>
      <c r="AL769" s="46" t="str">
        <f>IF(H769&lt;&gt;"","-" &amp;TEXT(comp[[#This Row],[Ni]],"0.#") &amp;TEXT(H$1,0),"")</f>
        <v/>
      </c>
      <c r="AM769" s="46" t="str">
        <f>IF(J769&lt;&gt;"","-" &amp;TEXT(comp[[#This Row],[Cr]],"0.#") &amp;TEXT(J$1,0),"")</f>
        <v/>
      </c>
      <c r="AN769" s="46" t="str">
        <f>IF(M769&lt;&gt;"","-" &amp;TEXT(comp[[#This Row],[Ta]],"0.#") &amp;TEXT(M$1,0),"")</f>
        <v/>
      </c>
      <c r="AO769" s="46" t="str">
        <f>IF(N769&lt;&gt;"","-" &amp;TEXT(comp[[#This Row],[Nb]],"0.#") &amp;TEXT(N$1,0),"")</f>
        <v/>
      </c>
      <c r="AP769" s="46" t="str">
        <f>IF(O769&lt;&gt;"","-" &amp;TEXT(comp[[#This Row],[V]],"0.#") &amp;TEXT(O$1,0),"")</f>
        <v/>
      </c>
      <c r="AQ769" s="46" t="str">
        <f>IF(L769&lt;&gt;"","-" &amp;TEXT(comp[[#This Row],[Ti]],"0.#") &amp;TEXT(L$1,0),"")</f>
        <v/>
      </c>
      <c r="AR769" s="46" t="str">
        <f>IF(P769&lt;&gt;"","-" &amp;TEXT(comp[[#This Row],[Mo]],"0.#") &amp;TEXT(P$1,0),"")</f>
        <v/>
      </c>
      <c r="AS769" s="46" t="str">
        <f>IF(Q769&lt;&gt;"","-" &amp;TEXT(comp[[#This Row],[C]],"0.##") &amp;TEXT(Q$1,0),"")</f>
        <v/>
      </c>
      <c r="AT769" s="46" t="str">
        <f>IF(R769&lt;&gt;"","-" &amp;TEXT(comp[[#This Row],[Zr]],"0.##") &amp;TEXT(R$1,0),"")</f>
        <v/>
      </c>
      <c r="AU769" s="46" t="str">
        <f>IF(S769&lt;&gt;"","-" &amp;TEXT(comp[[#This Row],[B]],"0.##") &amp;TEXT(S$1,0),"")</f>
        <v/>
      </c>
      <c r="AV769" s="46" t="str">
        <f>IF(T769&lt;&gt;"","-" &amp;TEXT(comp[[#This Row],[Ir]],"0.#") &amp;TEXT(T$1,0),"")</f>
        <v/>
      </c>
      <c r="AW769" s="46" t="str">
        <f>IF(U769&lt;&gt;"","-" &amp;TEXT(comp[[#This Row],[Re]],"0.#") &amp;TEXT(U$1,0),"")</f>
        <v/>
      </c>
      <c r="AX769" s="46" t="str">
        <f>IF(V769&lt;&gt;"","-" &amp;TEXT(comp[[#This Row],[Si]],"0.#") &amp;TEXT(V$1,0),"")</f>
        <v/>
      </c>
      <c r="AY769" s="46" t="str">
        <f>IF(W769&lt;&gt;"","-" &amp;TEXT(comp[[#This Row],[Fe]],"0.#") &amp;TEXT(W$1,0),"")</f>
        <v/>
      </c>
      <c r="AZ769" s="46" t="str">
        <f>IF(X769&lt;&gt;"","-" &amp;TEXT(comp[[#This Row],[Y]],"0.#") &amp;TEXT(X$1,0),"")</f>
        <v/>
      </c>
      <c r="BA769" s="46" t="str">
        <f>IF(Y769&lt;&gt;"","-" &amp;TEXT(comp[[#This Row],[Hf]],"0.#") &amp;TEXT(Y$1,0),"")</f>
        <v/>
      </c>
      <c r="BB769" s="46" t="str">
        <f>IF(Z769&lt;&gt;"","-" &amp;TEXT(comp[[#This Row],[Ge]],"0.#") &amp;TEXT(Z$1,0),"")</f>
        <v/>
      </c>
      <c r="BC769" s="46" t="str">
        <f>IF(AA769&lt;&gt;"","-" &amp;TEXT(comp[[#This Row],[Mn]],"0.#") &amp;TEXT(AA$1,0),"")</f>
        <v/>
      </c>
      <c r="BD769" s="46" t="str">
        <f>IF(AB769&lt;&gt;"","-" &amp;TEXT(comp[[#This Row],[Sc]],"0.#") &amp;TEXT(AB$1,0),"")</f>
        <v/>
      </c>
      <c r="BE769" s="46" t="str">
        <f>IF(AC769&lt;&gt;"","-" &amp;TEXT(comp[[#This Row],[Ru]],"0.#") &amp;TEXT(AC$1,0),"")</f>
        <v/>
      </c>
      <c r="BF769" s="46" t="str">
        <f>IF(AD769&lt;&gt;"","-" &amp;TEXT(comp[[#This Row],[Ce]],"0.#") &amp;TEXT(AD$1,0),"")</f>
        <v/>
      </c>
      <c r="BG769" s="46" t="str">
        <f>IF(AE769&lt;&gt;"","-" &amp;TEXT([1]comp!$AE769,"0.#") &amp;TEXT(AE$1,0),"")</f>
        <v/>
      </c>
      <c r="BH769" s="46" t="str">
        <f>[1]comp!$D769 &amp; [1]comp!$E769</f>
        <v/>
      </c>
      <c r="BI769" s="22" t="str">
        <f t="shared" si="58"/>
        <v>Co</v>
      </c>
      <c r="BJ769" s="22"/>
      <c r="BK769" t="str">
        <f t="shared" si="59"/>
        <v/>
      </c>
      <c r="BL769"/>
      <c r="BM769"/>
      <c r="BN769"/>
      <c r="BO769"/>
    </row>
    <row r="770" spans="1:67" s="44" customFormat="1" x14ac:dyDescent="0.3">
      <c r="A770" t="str">
        <f t="shared" si="60"/>
        <v>Co</v>
      </c>
      <c r="B770"/>
      <c r="C770"/>
      <c r="D770"/>
      <c r="E770"/>
      <c r="F770">
        <v>815</v>
      </c>
      <c r="G770" s="54">
        <f t="shared" si="61"/>
        <v>100</v>
      </c>
      <c r="H770" s="24"/>
      <c r="I770" s="24"/>
      <c r="J770" s="24"/>
      <c r="K770" s="24"/>
      <c r="L770" s="24"/>
      <c r="M770" s="24"/>
      <c r="N770" s="24"/>
      <c r="O770" s="24"/>
      <c r="P770" s="24"/>
      <c r="Q770" s="23"/>
      <c r="R770" s="23"/>
      <c r="S770" s="23"/>
      <c r="T770" s="24"/>
      <c r="U770" s="24"/>
      <c r="V770" s="24"/>
      <c r="W770" s="24"/>
      <c r="X770" s="24"/>
      <c r="Y770" s="24"/>
      <c r="Z770" s="24"/>
      <c r="AA770" s="24"/>
      <c r="AB770" s="24"/>
      <c r="AC770" s="24"/>
      <c r="AD770" s="24"/>
      <c r="AE770" s="24"/>
      <c r="AF770"/>
      <c r="AG770"/>
      <c r="AH770"/>
      <c r="AI770" s="46" t="s">
        <v>1</v>
      </c>
      <c r="AJ770" s="46" t="str">
        <f>IF(I770&lt;&gt;"","-" &amp;TEXT([1]comp!$I770,"0.#") &amp;TEXT(I$1,0),"")</f>
        <v/>
      </c>
      <c r="AK770" s="46" t="str">
        <f>IF(K770&lt;&gt;"","-" &amp;TEXT(comp[[#This Row],[W]],"0.#") &amp;TEXT(K$1,0),"")</f>
        <v/>
      </c>
      <c r="AL770" s="46" t="str">
        <f>IF(H770&lt;&gt;"","-" &amp;TEXT(comp[[#This Row],[Ni]],"0.#") &amp;TEXT(H$1,0),"")</f>
        <v/>
      </c>
      <c r="AM770" s="46" t="str">
        <f>IF(J770&lt;&gt;"","-" &amp;TEXT(comp[[#This Row],[Cr]],"0.#") &amp;TEXT(J$1,0),"")</f>
        <v/>
      </c>
      <c r="AN770" s="46" t="str">
        <f>IF(M770&lt;&gt;"","-" &amp;TEXT(comp[[#This Row],[Ta]],"0.#") &amp;TEXT(M$1,0),"")</f>
        <v/>
      </c>
      <c r="AO770" s="46" t="str">
        <f>IF(N770&lt;&gt;"","-" &amp;TEXT(comp[[#This Row],[Nb]],"0.#") &amp;TEXT(N$1,0),"")</f>
        <v/>
      </c>
      <c r="AP770" s="46" t="str">
        <f>IF(O770&lt;&gt;"","-" &amp;TEXT(comp[[#This Row],[V]],"0.#") &amp;TEXT(O$1,0),"")</f>
        <v/>
      </c>
      <c r="AQ770" s="46" t="str">
        <f>IF(L770&lt;&gt;"","-" &amp;TEXT(comp[[#This Row],[Ti]],"0.#") &amp;TEXT(L$1,0),"")</f>
        <v/>
      </c>
      <c r="AR770" s="46" t="str">
        <f>IF(P770&lt;&gt;"","-" &amp;TEXT(comp[[#This Row],[Mo]],"0.#") &amp;TEXT(P$1,0),"")</f>
        <v/>
      </c>
      <c r="AS770" s="46" t="str">
        <f>IF(Q770&lt;&gt;"","-" &amp;TEXT(comp[[#This Row],[C]],"0.##") &amp;TEXT(Q$1,0),"")</f>
        <v/>
      </c>
      <c r="AT770" s="46" t="str">
        <f>IF(R770&lt;&gt;"","-" &amp;TEXT(comp[[#This Row],[Zr]],"0.##") &amp;TEXT(R$1,0),"")</f>
        <v/>
      </c>
      <c r="AU770" s="46" t="str">
        <f>IF(S770&lt;&gt;"","-" &amp;TEXT(comp[[#This Row],[B]],"0.##") &amp;TEXT(S$1,0),"")</f>
        <v/>
      </c>
      <c r="AV770" s="46" t="str">
        <f>IF(T770&lt;&gt;"","-" &amp;TEXT(comp[[#This Row],[Ir]],"0.#") &amp;TEXT(T$1,0),"")</f>
        <v/>
      </c>
      <c r="AW770" s="46" t="str">
        <f>IF(U770&lt;&gt;"","-" &amp;TEXT(comp[[#This Row],[Re]],"0.#") &amp;TEXT(U$1,0),"")</f>
        <v/>
      </c>
      <c r="AX770" s="46" t="str">
        <f>IF(V770&lt;&gt;"","-" &amp;TEXT(comp[[#This Row],[Si]],"0.#") &amp;TEXT(V$1,0),"")</f>
        <v/>
      </c>
      <c r="AY770" s="46" t="str">
        <f>IF(W770&lt;&gt;"","-" &amp;TEXT(comp[[#This Row],[Fe]],"0.#") &amp;TEXT(W$1,0),"")</f>
        <v/>
      </c>
      <c r="AZ770" s="46" t="str">
        <f>IF(X770&lt;&gt;"","-" &amp;TEXT(comp[[#This Row],[Y]],"0.#") &amp;TEXT(X$1,0),"")</f>
        <v/>
      </c>
      <c r="BA770" s="46" t="str">
        <f>IF(Y770&lt;&gt;"","-" &amp;TEXT(comp[[#This Row],[Hf]],"0.#") &amp;TEXT(Y$1,0),"")</f>
        <v/>
      </c>
      <c r="BB770" s="46" t="str">
        <f>IF(Z770&lt;&gt;"","-" &amp;TEXT(comp[[#This Row],[Ge]],"0.#") &amp;TEXT(Z$1,0),"")</f>
        <v/>
      </c>
      <c r="BC770" s="46" t="str">
        <f>IF(AA770&lt;&gt;"","-" &amp;TEXT(comp[[#This Row],[Mn]],"0.#") &amp;TEXT(AA$1,0),"")</f>
        <v/>
      </c>
      <c r="BD770" s="46" t="str">
        <f>IF(AB770&lt;&gt;"","-" &amp;TEXT(comp[[#This Row],[Sc]],"0.#") &amp;TEXT(AB$1,0),"")</f>
        <v/>
      </c>
      <c r="BE770" s="46" t="str">
        <f>IF(AC770&lt;&gt;"","-" &amp;TEXT(comp[[#This Row],[Ru]],"0.#") &amp;TEXT(AC$1,0),"")</f>
        <v/>
      </c>
      <c r="BF770" s="46" t="str">
        <f>IF(AD770&lt;&gt;"","-" &amp;TEXT(comp[[#This Row],[Ce]],"0.#") &amp;TEXT(AD$1,0),"")</f>
        <v/>
      </c>
      <c r="BG770" s="46" t="str">
        <f>IF(AE770&lt;&gt;"","-" &amp;TEXT([1]comp!$AE770,"0.#") &amp;TEXT(AE$1,0),"")</f>
        <v/>
      </c>
      <c r="BH770" s="46" t="str">
        <f>[1]comp!$D770 &amp; [1]comp!$E770</f>
        <v/>
      </c>
      <c r="BI770" s="22" t="str">
        <f t="shared" ref="BI770:BI833" si="62">TEXT(AI770,0) &amp;TEXT(AL770,0) &amp;TEXT(AY770,0) &amp;TEXT(AJ770,0) &amp;TEXT(AM770,0) &amp;TEXT(AK770,0) &amp;TEXT(AQ770,0) &amp;TEXT(AN770,0) &amp;TEXT(AO770,0) &amp;TEXT(AP770,0) &amp;TEXT(AR770,0)&amp;TEXT(AV770,0) &amp;TEXT(AW770,0) &amp;TEXT(AX770,0) &amp;TEXT(BA770,0)  &amp;TEXT(BB770,0) &amp;TEXT(BC770,0) &amp;TEXT(BD770,0) &amp;TEXT(BE770,0) &amp;TEXT(BF770,0) &amp;TEXT(AS770,0) &amp;TEXT(AT770,0) &amp;TEXT(AU770,0) &amp;TEXT(AZ770,0) &amp;TEXT(BG770,0)</f>
        <v>Co</v>
      </c>
      <c r="BJ770" s="22"/>
      <c r="BK770" t="str">
        <f t="shared" ref="BK770:BK816" si="63">TEXT(AJ770,0) &amp;TEXT(AM770,0) &amp;TEXT(AZ770,0) &amp;TEXT(AK770,0) &amp;TEXT(AN770,0) &amp;TEXT(AL770,0) &amp;TEXT(AR770,0) &amp;TEXT(AO770,0) &amp;TEXT(AP770,0) &amp;TEXT(AQ770,0) &amp;TEXT(AS770,0)&amp;TEXT(AW770,0) &amp;TEXT(AX770,0) &amp;TEXT(AY770,0) &amp;TEXT(BB770,0)  &amp;TEXT(BC770,0) &amp;TEXT(BD770,0) &amp;TEXT(BE770,0) &amp;TEXT(BF770,0) &amp;TEXT(AT770,0) &amp;TEXT(AU770,0) &amp;TEXT(AV770,0) &amp;TEXT(BA770,0) &amp;TEXT(BG770,0)</f>
        <v/>
      </c>
      <c r="BL770"/>
      <c r="BM770"/>
      <c r="BN770"/>
      <c r="BO770"/>
    </row>
    <row r="771" spans="1:67" s="44" customFormat="1" x14ac:dyDescent="0.3">
      <c r="A771" s="26" t="str">
        <f t="shared" si="60"/>
        <v>Co</v>
      </c>
      <c r="B771"/>
      <c r="C771" t="s">
        <v>2123</v>
      </c>
      <c r="D771"/>
      <c r="E771"/>
      <c r="F771">
        <v>816</v>
      </c>
      <c r="G771" s="54">
        <f t="shared" si="61"/>
        <v>100</v>
      </c>
      <c r="H771" s="24"/>
      <c r="I771" s="24"/>
      <c r="J771" s="24"/>
      <c r="K771" s="24"/>
      <c r="L771" s="24"/>
      <c r="M771" s="24"/>
      <c r="N771" s="24"/>
      <c r="O771" s="24"/>
      <c r="P771" s="24"/>
      <c r="Q771" s="23"/>
      <c r="R771" s="23"/>
      <c r="S771" s="23"/>
      <c r="T771" s="24"/>
      <c r="U771" s="24"/>
      <c r="V771" s="24"/>
      <c r="W771" s="24"/>
      <c r="X771" s="24"/>
      <c r="Y771" s="24"/>
      <c r="Z771" s="24"/>
      <c r="AA771" s="24"/>
      <c r="AB771" s="24"/>
      <c r="AC771" s="24"/>
      <c r="AD771" s="24"/>
      <c r="AE771" s="24"/>
      <c r="AF771"/>
      <c r="AG771"/>
      <c r="AH771"/>
      <c r="AI771" s="46" t="s">
        <v>1</v>
      </c>
      <c r="AJ771" s="46" t="str">
        <f>IF(I771&lt;&gt;"","-" &amp;TEXT([1]comp!$I771,"0.#") &amp;TEXT(I$1,0),"")</f>
        <v/>
      </c>
      <c r="AK771" s="46" t="str">
        <f>IF(K771&lt;&gt;"","-" &amp;TEXT(comp[[#This Row],[W]],"0.#") &amp;TEXT(K$1,0),"")</f>
        <v/>
      </c>
      <c r="AL771" s="46" t="str">
        <f>IF(H771&lt;&gt;"","-" &amp;TEXT(comp[[#This Row],[Ni]],"0.#") &amp;TEXT(H$1,0),"")</f>
        <v/>
      </c>
      <c r="AM771" s="46" t="str">
        <f>IF(J771&lt;&gt;"","-" &amp;TEXT(comp[[#This Row],[Cr]],"0.#") &amp;TEXT(J$1,0),"")</f>
        <v/>
      </c>
      <c r="AN771" s="46" t="str">
        <f>IF(M771&lt;&gt;"","-" &amp;TEXT(comp[[#This Row],[Ta]],"0.#") &amp;TEXT(M$1,0),"")</f>
        <v/>
      </c>
      <c r="AO771" s="46" t="str">
        <f>IF(N771&lt;&gt;"","-" &amp;TEXT(comp[[#This Row],[Nb]],"0.#") &amp;TEXT(N$1,0),"")</f>
        <v/>
      </c>
      <c r="AP771" s="46" t="str">
        <f>IF(O771&lt;&gt;"","-" &amp;TEXT(comp[[#This Row],[V]],"0.#") &amp;TEXT(O$1,0),"")</f>
        <v/>
      </c>
      <c r="AQ771" s="46" t="str">
        <f>IF(L771&lt;&gt;"","-" &amp;TEXT(comp[[#This Row],[Ti]],"0.#") &amp;TEXT(L$1,0),"")</f>
        <v/>
      </c>
      <c r="AR771" s="46" t="str">
        <f>IF(P771&lt;&gt;"","-" &amp;TEXT(comp[[#This Row],[Mo]],"0.#") &amp;TEXT(P$1,0),"")</f>
        <v/>
      </c>
      <c r="AS771" s="46" t="str">
        <f>IF(Q771&lt;&gt;"","-" &amp;TEXT(comp[[#This Row],[C]],"0.##") &amp;TEXT(Q$1,0),"")</f>
        <v/>
      </c>
      <c r="AT771" s="46" t="str">
        <f>IF(R771&lt;&gt;"","-" &amp;TEXT(comp[[#This Row],[Zr]],"0.##") &amp;TEXT(R$1,0),"")</f>
        <v/>
      </c>
      <c r="AU771" s="46" t="str">
        <f>IF(S771&lt;&gt;"","-" &amp;TEXT(comp[[#This Row],[B]],"0.##") &amp;TEXT(S$1,0),"")</f>
        <v/>
      </c>
      <c r="AV771" s="46" t="str">
        <f>IF(T771&lt;&gt;"","-" &amp;TEXT(comp[[#This Row],[Ir]],"0.#") &amp;TEXT(T$1,0),"")</f>
        <v/>
      </c>
      <c r="AW771" s="46" t="str">
        <f>IF(U771&lt;&gt;"","-" &amp;TEXT(comp[[#This Row],[Re]],"0.#") &amp;TEXT(U$1,0),"")</f>
        <v/>
      </c>
      <c r="AX771" s="46" t="str">
        <f>IF(V771&lt;&gt;"","-" &amp;TEXT(comp[[#This Row],[Si]],"0.#") &amp;TEXT(V$1,0),"")</f>
        <v/>
      </c>
      <c r="AY771" s="46" t="str">
        <f>IF(W771&lt;&gt;"","-" &amp;TEXT(comp[[#This Row],[Fe]],"0.#") &amp;TEXT(W$1,0),"")</f>
        <v/>
      </c>
      <c r="AZ771" s="46" t="str">
        <f>IF(X771&lt;&gt;"","-" &amp;TEXT(comp[[#This Row],[Y]],"0.#") &amp;TEXT(X$1,0),"")</f>
        <v/>
      </c>
      <c r="BA771" s="46" t="str">
        <f>IF(Y771&lt;&gt;"","-" &amp;TEXT(comp[[#This Row],[Hf]],"0.#") &amp;TEXT(Y$1,0),"")</f>
        <v/>
      </c>
      <c r="BB771" s="46" t="str">
        <f>IF(Z771&lt;&gt;"","-" &amp;TEXT(comp[[#This Row],[Ge]],"0.#") &amp;TEXT(Z$1,0),"")</f>
        <v/>
      </c>
      <c r="BC771" s="46" t="str">
        <f>IF(AA771&lt;&gt;"","-" &amp;TEXT(comp[[#This Row],[Mn]],"0.#") &amp;TEXT(AA$1,0),"")</f>
        <v/>
      </c>
      <c r="BD771" s="46" t="str">
        <f>IF(AB771&lt;&gt;"","-" &amp;TEXT(comp[[#This Row],[Sc]],"0.#") &amp;TEXT(AB$1,0),"")</f>
        <v/>
      </c>
      <c r="BE771" s="46" t="str">
        <f>IF(AC771&lt;&gt;"","-" &amp;TEXT(comp[[#This Row],[Ru]],"0.#") &amp;TEXT(AC$1,0),"")</f>
        <v/>
      </c>
      <c r="BF771" s="46" t="str">
        <f>IF(AD771&lt;&gt;"","-" &amp;TEXT(comp[[#This Row],[Ce]],"0.#") &amp;TEXT(AD$1,0),"")</f>
        <v/>
      </c>
      <c r="BG771" s="46" t="str">
        <f>IF(AE771&lt;&gt;"","-" &amp;TEXT([1]comp!$AE771,"0.#") &amp;TEXT(AE$1,0),"")</f>
        <v/>
      </c>
      <c r="BH771" t="str">
        <f>[1]comp!$D771 &amp; [1]comp!$E771</f>
        <v/>
      </c>
      <c r="BI771" s="22" t="str">
        <f t="shared" si="62"/>
        <v>Co</v>
      </c>
      <c r="BJ771" t="s">
        <v>2121</v>
      </c>
      <c r="BK771" t="str">
        <f t="shared" si="63"/>
        <v/>
      </c>
      <c r="BL771"/>
      <c r="BM771"/>
      <c r="BN771"/>
      <c r="BO771"/>
    </row>
    <row r="772" spans="1:67" s="44" customFormat="1" x14ac:dyDescent="0.3">
      <c r="A772" s="26" t="str">
        <f t="shared" si="60"/>
        <v>Co</v>
      </c>
      <c r="B772"/>
      <c r="C772" t="s">
        <v>2123</v>
      </c>
      <c r="D772"/>
      <c r="E772"/>
      <c r="F772">
        <v>817</v>
      </c>
      <c r="G772" s="54">
        <f t="shared" si="61"/>
        <v>100</v>
      </c>
      <c r="H772" s="24"/>
      <c r="I772" s="24"/>
      <c r="J772" s="24"/>
      <c r="K772" s="24"/>
      <c r="L772" s="24"/>
      <c r="M772" s="24"/>
      <c r="N772" s="24"/>
      <c r="O772" s="24"/>
      <c r="P772" s="24"/>
      <c r="Q772" s="23"/>
      <c r="R772" s="23"/>
      <c r="S772" s="23"/>
      <c r="T772" s="24"/>
      <c r="U772" s="24"/>
      <c r="V772" s="24"/>
      <c r="W772" s="24"/>
      <c r="X772" s="24"/>
      <c r="Y772" s="24"/>
      <c r="Z772" s="24"/>
      <c r="AA772" s="24"/>
      <c r="AB772" s="24"/>
      <c r="AC772" s="24"/>
      <c r="AD772" s="24"/>
      <c r="AE772" s="24"/>
      <c r="AF772"/>
      <c r="AG772"/>
      <c r="AH772"/>
      <c r="AI772" s="46" t="s">
        <v>1</v>
      </c>
      <c r="AJ772" s="46" t="str">
        <f>IF(I772&lt;&gt;"","-" &amp;TEXT([1]comp!$I772,"0.#") &amp;TEXT(I$1,0),"")</f>
        <v/>
      </c>
      <c r="AK772" s="46" t="str">
        <f>IF(K772&lt;&gt;"","-" &amp;TEXT(comp[[#This Row],[W]],"0.#") &amp;TEXT(K$1,0),"")</f>
        <v/>
      </c>
      <c r="AL772" s="46" t="str">
        <f>IF(H772&lt;&gt;"","-" &amp;TEXT(comp[[#This Row],[Ni]],"0.#") &amp;TEXT(H$1,0),"")</f>
        <v/>
      </c>
      <c r="AM772" s="46" t="str">
        <f>IF(J772&lt;&gt;"","-" &amp;TEXT(comp[[#This Row],[Cr]],"0.#") &amp;TEXT(J$1,0),"")</f>
        <v/>
      </c>
      <c r="AN772" s="46" t="str">
        <f>IF(M772&lt;&gt;"","-" &amp;TEXT(comp[[#This Row],[Ta]],"0.#") &amp;TEXT(M$1,0),"")</f>
        <v/>
      </c>
      <c r="AO772" s="46" t="str">
        <f>IF(N772&lt;&gt;"","-" &amp;TEXT(comp[[#This Row],[Nb]],"0.#") &amp;TEXT(N$1,0),"")</f>
        <v/>
      </c>
      <c r="AP772" s="46" t="str">
        <f>IF(O772&lt;&gt;"","-" &amp;TEXT(comp[[#This Row],[V]],"0.#") &amp;TEXT(O$1,0),"")</f>
        <v/>
      </c>
      <c r="AQ772" s="46" t="str">
        <f>IF(L772&lt;&gt;"","-" &amp;TEXT(comp[[#This Row],[Ti]],"0.#") &amp;TEXT(L$1,0),"")</f>
        <v/>
      </c>
      <c r="AR772" s="46" t="str">
        <f>IF(P772&lt;&gt;"","-" &amp;TEXT(comp[[#This Row],[Mo]],"0.#") &amp;TEXT(P$1,0),"")</f>
        <v/>
      </c>
      <c r="AS772" s="46" t="str">
        <f>IF(Q772&lt;&gt;"","-" &amp;TEXT(comp[[#This Row],[C]],"0.##") &amp;TEXT(Q$1,0),"")</f>
        <v/>
      </c>
      <c r="AT772" s="46" t="str">
        <f>IF(R772&lt;&gt;"","-" &amp;TEXT(comp[[#This Row],[Zr]],"0.##") &amp;TEXT(R$1,0),"")</f>
        <v/>
      </c>
      <c r="AU772" s="46" t="str">
        <f>IF(S772&lt;&gt;"","-" &amp;TEXT(comp[[#This Row],[B]],"0.##") &amp;TEXT(S$1,0),"")</f>
        <v/>
      </c>
      <c r="AV772" s="46" t="str">
        <f>IF(T772&lt;&gt;"","-" &amp;TEXT(comp[[#This Row],[Ir]],"0.#") &amp;TEXT(T$1,0),"")</f>
        <v/>
      </c>
      <c r="AW772" s="46" t="str">
        <f>IF(U772&lt;&gt;"","-" &amp;TEXT(comp[[#This Row],[Re]],"0.#") &amp;TEXT(U$1,0),"")</f>
        <v/>
      </c>
      <c r="AX772" s="46" t="str">
        <f>IF(V772&lt;&gt;"","-" &amp;TEXT(comp[[#This Row],[Si]],"0.#") &amp;TEXT(V$1,0),"")</f>
        <v/>
      </c>
      <c r="AY772" s="46" t="str">
        <f>IF(W772&lt;&gt;"","-" &amp;TEXT(comp[[#This Row],[Fe]],"0.#") &amp;TEXT(W$1,0),"")</f>
        <v/>
      </c>
      <c r="AZ772" s="46" t="str">
        <f>IF(X772&lt;&gt;"","-" &amp;TEXT(comp[[#This Row],[Y]],"0.#") &amp;TEXT(X$1,0),"")</f>
        <v/>
      </c>
      <c r="BA772" s="46" t="str">
        <f>IF(Y772&lt;&gt;"","-" &amp;TEXT(comp[[#This Row],[Hf]],"0.#") &amp;TEXT(Y$1,0),"")</f>
        <v/>
      </c>
      <c r="BB772" s="46" t="str">
        <f>IF(Z772&lt;&gt;"","-" &amp;TEXT(comp[[#This Row],[Ge]],"0.#") &amp;TEXT(Z$1,0),"")</f>
        <v/>
      </c>
      <c r="BC772" s="46" t="str">
        <f>IF(AA772&lt;&gt;"","-" &amp;TEXT(comp[[#This Row],[Mn]],"0.#") &amp;TEXT(AA$1,0),"")</f>
        <v/>
      </c>
      <c r="BD772" s="46" t="str">
        <f>IF(AB772&lt;&gt;"","-" &amp;TEXT(comp[[#This Row],[Sc]],"0.#") &amp;TEXT(AB$1,0),"")</f>
        <v/>
      </c>
      <c r="BE772" s="46" t="str">
        <f>IF(AC772&lt;&gt;"","-" &amp;TEXT(comp[[#This Row],[Ru]],"0.#") &amp;TEXT(AC$1,0),"")</f>
        <v/>
      </c>
      <c r="BF772" s="46" t="str">
        <f>IF(AD772&lt;&gt;"","-" &amp;TEXT(comp[[#This Row],[Ce]],"0.#") &amp;TEXT(AD$1,0),"")</f>
        <v/>
      </c>
      <c r="BG772" s="46" t="str">
        <f>IF(AE772&lt;&gt;"","-" &amp;TEXT([1]comp!$AE772,"0.#") &amp;TEXT(AE$1,0),"")</f>
        <v/>
      </c>
      <c r="BH772" t="str">
        <f>[1]comp!$D772 &amp; [1]comp!$E772</f>
        <v/>
      </c>
      <c r="BI772" s="22" t="str">
        <f t="shared" si="62"/>
        <v>Co</v>
      </c>
      <c r="BJ772" t="s">
        <v>2121</v>
      </c>
      <c r="BK772" t="str">
        <f t="shared" si="63"/>
        <v/>
      </c>
      <c r="BL772"/>
      <c r="BM772"/>
      <c r="BN772"/>
      <c r="BO772"/>
    </row>
    <row r="773" spans="1:67" s="44" customFormat="1" x14ac:dyDescent="0.3">
      <c r="A773" s="26" t="str">
        <f t="shared" si="60"/>
        <v>Co-9.Al-9.0W</v>
      </c>
      <c r="B773" s="38" t="s">
        <v>1484</v>
      </c>
      <c r="C773" s="38" t="s">
        <v>2756</v>
      </c>
      <c r="D773" s="31" t="s">
        <v>369</v>
      </c>
      <c r="E773" s="32" t="s">
        <v>367</v>
      </c>
      <c r="F773" s="31">
        <v>1620</v>
      </c>
      <c r="G773" s="54">
        <f t="shared" si="61"/>
        <v>82</v>
      </c>
      <c r="H773" s="55"/>
      <c r="I773" s="55">
        <v>9</v>
      </c>
      <c r="J773" s="55"/>
      <c r="K773" s="55">
        <v>9</v>
      </c>
      <c r="L773" s="55"/>
      <c r="M773" s="55"/>
      <c r="N773" s="55"/>
      <c r="O773" s="55"/>
      <c r="P773" s="55"/>
      <c r="Q773" s="51"/>
      <c r="R773" s="51"/>
      <c r="S773" s="51"/>
      <c r="T773" s="55"/>
      <c r="U773" s="55"/>
      <c r="V773" s="55"/>
      <c r="W773" s="55"/>
      <c r="X773" s="55"/>
      <c r="Y773" s="55"/>
      <c r="Z773" s="55"/>
      <c r="AA773" s="55"/>
      <c r="AB773" s="55"/>
      <c r="AC773" s="55"/>
      <c r="AD773" s="55"/>
      <c r="AE773" s="55"/>
      <c r="AF773" s="31">
        <f t="shared" ref="AF773:AF816" si="64">(G773*$G$2+I773*$I$2+K773*$K$2+H773*H$2+J773*J$2+M773*M$2+N773*N$2+O773*O$2+L773*L$2+P773*P$2+Q773*Q$2+R773*R$2+S773*S$2+T773*T$2+U773*U$2+V773*V$2+W773*W$2+X773*X$2+Y773*Y$2+Z773*Z$2+AA773*AA$2+AB773*AB$2+AC773*AC$2+AD773*AD$2)/100</f>
        <v>9.2735000000000003</v>
      </c>
      <c r="AG773" s="31"/>
      <c r="AH773" s="31" t="s">
        <v>370</v>
      </c>
      <c r="AI773" s="46" t="s">
        <v>1</v>
      </c>
      <c r="AJ773" s="46" t="str">
        <f>IF(I773&lt;&gt;"","-" &amp;TEXT([1]comp!$I773,"0.#") &amp;TEXT(I$1,0),"")</f>
        <v>-9.Al</v>
      </c>
      <c r="AK773" s="45" t="str">
        <f>IF(K773&lt;&gt;"","-" &amp;TEXT(comp[[#This Row],[W]],"0.0") &amp;TEXT(K$1,0),"")</f>
        <v>-9.0W</v>
      </c>
      <c r="AL773" s="45" t="str">
        <f>IF(H773&lt;&gt;"","-" &amp;TEXT(comp[[#This Row],[Ni]],"0.0") &amp;TEXT(H$1,0),"")</f>
        <v/>
      </c>
      <c r="AM773" s="45" t="str">
        <f>IF(J773&lt;&gt;"","-" &amp;TEXT(comp[[#This Row],[Cr]],"0.0") &amp;TEXT(J$1,0),"")</f>
        <v/>
      </c>
      <c r="AN773" s="45" t="str">
        <f>IF(M773&lt;&gt;"","-" &amp;TEXT(comp[[#This Row],[Ta]],"0.0") &amp;TEXT(M$1,0),"")</f>
        <v/>
      </c>
      <c r="AO773" s="45" t="str">
        <f>IF(N773&lt;&gt;"","-" &amp;TEXT(comp[[#This Row],[Nb]],"0.0") &amp;TEXT(N$1,0),"")</f>
        <v/>
      </c>
      <c r="AP773" s="45" t="str">
        <f>IF(O773&lt;&gt;"","-" &amp;TEXT(comp[[#This Row],[V]],"0.0") &amp;TEXT(O$1,0),"")</f>
        <v/>
      </c>
      <c r="AQ773" s="45" t="str">
        <f>IF(L773&lt;&gt;"","-" &amp;TEXT(comp[[#This Row],[Ti]],"0.0") &amp;TEXT(L$1,0),"")</f>
        <v/>
      </c>
      <c r="AR773" s="45" t="str">
        <f>IF(P773&lt;&gt;"","-" &amp;TEXT(comp[[#This Row],[Mo]],"0.0") &amp;TEXT(P$1,0),"")</f>
        <v/>
      </c>
      <c r="AS773" s="45" t="str">
        <f>IF(Q773&lt;&gt;"","-" &amp;TEXT(comp[[#This Row],[C]],"0.00") &amp;TEXT(Q$1,0),"")</f>
        <v/>
      </c>
      <c r="AT773" s="45" t="str">
        <f>IF(R773&lt;&gt;"","-" &amp;TEXT(comp[[#This Row],[Zr]],"0.00") &amp;TEXT(R$1,0),"")</f>
        <v/>
      </c>
      <c r="AU773" s="45" t="str">
        <f>IF(S773&lt;&gt;"","-" &amp;TEXT(comp[[#This Row],[B]],"0.00") &amp;TEXT(S$1,0),"")</f>
        <v/>
      </c>
      <c r="AV773" s="45" t="str">
        <f>IF(T773&lt;&gt;"","-" &amp;TEXT(comp[[#This Row],[Ir]],"0.0") &amp;TEXT(T$1,0),"")</f>
        <v/>
      </c>
      <c r="AW773" s="45" t="str">
        <f>IF(U773&lt;&gt;"","-" &amp;TEXT(comp[[#This Row],[Re]],"0.0") &amp;TEXT(U$1,0),"")</f>
        <v/>
      </c>
      <c r="AX773" s="45" t="str">
        <f>IF(V773&lt;&gt;"","-" &amp;TEXT(comp[[#This Row],[Si]],"0.0") &amp;TEXT(V$1,0),"")</f>
        <v/>
      </c>
      <c r="AY773" s="45" t="str">
        <f>IF(W773&lt;&gt;"","-" &amp;TEXT(comp[[#This Row],[Fe]],"0.0") &amp;TEXT(W$1,0),"")</f>
        <v/>
      </c>
      <c r="AZ773" s="45" t="str">
        <f>IF(X773&lt;&gt;"","-" &amp;TEXT(comp[[#This Row],[Y]],"0.0") &amp;TEXT(X$1,0),"")</f>
        <v/>
      </c>
      <c r="BA773" s="45" t="str">
        <f>IF(Y773&lt;&gt;"","-" &amp;TEXT(comp[[#This Row],[Hf]],"0.0") &amp;TEXT(Y$1,0),"")</f>
        <v/>
      </c>
      <c r="BB773" s="45" t="str">
        <f>IF(Z773&lt;&gt;"","-" &amp;TEXT(comp[[#This Row],[Ge]],"0.0") &amp;TEXT(Z$1,0),"")</f>
        <v/>
      </c>
      <c r="BC773" s="45" t="str">
        <f>IF(AA773&lt;&gt;"","-" &amp;TEXT(comp[[#This Row],[Mn]],"0.0") &amp;TEXT(AA$1,0),"")</f>
        <v/>
      </c>
      <c r="BD773" s="45" t="str">
        <f>IF(AB773&lt;&gt;"","-" &amp;TEXT(comp[[#This Row],[Sc]],"0.0") &amp;TEXT(AB$1,0),"")</f>
        <v/>
      </c>
      <c r="BE773" s="45" t="str">
        <f>IF(AC773&lt;&gt;"","-" &amp;TEXT(comp[[#This Row],[Ru]],"0.0") &amp;TEXT(AC$1,0),"")</f>
        <v/>
      </c>
      <c r="BF773" s="45" t="str">
        <f>IF(AD773&lt;&gt;"","-" &amp;TEXT(comp[[#This Row],[Ce]],"0.0") &amp;TEXT(AD$1,0),"")</f>
        <v/>
      </c>
      <c r="BG773" s="45" t="str">
        <f>IF(AE773&lt;&gt;"","-" &amp;TEXT([1]comp!$AE773,"0.#") &amp;TEXT(AE$1,0),"")</f>
        <v/>
      </c>
      <c r="BH773" s="32" t="str">
        <f>[1]comp!$D773 &amp; [1]comp!$E773</f>
        <v>Co9-9Cordero, C.- &amp; Marta. Mechanical Behaviour of Novel Sintered Co-Al-W Alloys at High Temperatures.</v>
      </c>
      <c r="BI773" s="73" t="str">
        <f t="shared" si="62"/>
        <v>Co-9.Al-9.0W</v>
      </c>
      <c r="BJ773" s="32" t="s">
        <v>1325</v>
      </c>
      <c r="BK773" t="str">
        <f t="shared" si="63"/>
        <v>-9.Al-9.0W</v>
      </c>
      <c r="BL773"/>
      <c r="BM773"/>
      <c r="BN773"/>
      <c r="BO773"/>
    </row>
    <row r="774" spans="1:67" s="44" customFormat="1" x14ac:dyDescent="0.3">
      <c r="A774" s="26" t="str">
        <f t="shared" si="60"/>
        <v>Co-29.2Ni-9.8Al-6.4Cr-6.3W-2.4Ta</v>
      </c>
      <c r="B774" s="30" t="s">
        <v>1483</v>
      </c>
      <c r="C774" s="30" t="s">
        <v>2836</v>
      </c>
      <c r="D774" s="28" t="s">
        <v>382</v>
      </c>
      <c r="E774" s="33" t="s">
        <v>519</v>
      </c>
      <c r="F774" s="28">
        <v>2230</v>
      </c>
      <c r="G774" s="54">
        <f t="shared" si="61"/>
        <v>45.900000000000006</v>
      </c>
      <c r="H774" s="56">
        <v>29.2</v>
      </c>
      <c r="I774" s="56">
        <v>9.8000000000000007</v>
      </c>
      <c r="J774" s="56">
        <v>6.4</v>
      </c>
      <c r="K774" s="56">
        <v>6.3</v>
      </c>
      <c r="L774" s="56"/>
      <c r="M774" s="56">
        <v>2.4</v>
      </c>
      <c r="N774" s="56"/>
      <c r="O774" s="56"/>
      <c r="P774" s="56"/>
      <c r="Q774" s="52"/>
      <c r="R774" s="52"/>
      <c r="S774" s="52"/>
      <c r="T774" s="56"/>
      <c r="U774" s="56"/>
      <c r="V774" s="56"/>
      <c r="W774" s="56"/>
      <c r="X774" s="56"/>
      <c r="Y774" s="56"/>
      <c r="Z774" s="56"/>
      <c r="AA774" s="56"/>
      <c r="AB774" s="56"/>
      <c r="AC774" s="56"/>
      <c r="AD774" s="56"/>
      <c r="AE774" s="56"/>
      <c r="AF774" s="28">
        <f t="shared" si="64"/>
        <v>9.0233460000000001</v>
      </c>
      <c r="AG774" s="28"/>
      <c r="AH774" s="28"/>
      <c r="AI774" s="46" t="s">
        <v>1</v>
      </c>
      <c r="AJ774" s="46" t="str">
        <f>IF(I774&lt;&gt;"","-" &amp;TEXT([1]comp!$I774,"0.#") &amp;TEXT(I$1,0),"")</f>
        <v>-9.8Al</v>
      </c>
      <c r="AK774" s="59" t="str">
        <f>IF(K774&lt;&gt;"","-" &amp;TEXT(comp[[#This Row],[W]],"0.0") &amp;TEXT(K$1,0),"")</f>
        <v>-6.3W</v>
      </c>
      <c r="AL774" s="59" t="str">
        <f>IF(H774&lt;&gt;"","-" &amp;TEXT(comp[[#This Row],[Ni]],"0.0") &amp;TEXT(H$1,0),"")</f>
        <v>-29.2Ni</v>
      </c>
      <c r="AM774" s="59" t="str">
        <f>IF(J774&lt;&gt;"","-" &amp;TEXT(comp[[#This Row],[Cr]],"0.0") &amp;TEXT(J$1,0),"")</f>
        <v>-6.4Cr</v>
      </c>
      <c r="AN774" s="59" t="str">
        <f>IF(M774&lt;&gt;"","-" &amp;TEXT(comp[[#This Row],[Ta]],"0.0") &amp;TEXT(M$1,0),"")</f>
        <v>-2.4Ta</v>
      </c>
      <c r="AO774" s="59" t="str">
        <f>IF(N774&lt;&gt;"","-" &amp;TEXT(comp[[#This Row],[Nb]],"0.0") &amp;TEXT(N$1,0),"")</f>
        <v/>
      </c>
      <c r="AP774" s="59" t="str">
        <f>IF(O774&lt;&gt;"","-" &amp;TEXT(comp[[#This Row],[V]],"0.0") &amp;TEXT(O$1,0),"")</f>
        <v/>
      </c>
      <c r="AQ774" s="59" t="str">
        <f>IF(L774&lt;&gt;"","-" &amp;TEXT(comp[[#This Row],[Ti]],"0.0") &amp;TEXT(L$1,0),"")</f>
        <v/>
      </c>
      <c r="AR774" s="59" t="str">
        <f>IF(P774&lt;&gt;"","-" &amp;TEXT(comp[[#This Row],[Mo]],"0.0") &amp;TEXT(P$1,0),"")</f>
        <v/>
      </c>
      <c r="AS774" s="59" t="str">
        <f>IF(Q774&lt;&gt;"","-" &amp;TEXT(comp[[#This Row],[C]],"0.00") &amp;TEXT(Q$1,0),"")</f>
        <v/>
      </c>
      <c r="AT774" s="59" t="str">
        <f>IF(R774&lt;&gt;"","-" &amp;TEXT(comp[[#This Row],[Zr]],"0.00") &amp;TEXT(R$1,0),"")</f>
        <v/>
      </c>
      <c r="AU774" s="59" t="str">
        <f>IF(S774&lt;&gt;"","-" &amp;TEXT(comp[[#This Row],[B]],"0.00") &amp;TEXT(S$1,0),"")</f>
        <v/>
      </c>
      <c r="AV774" s="59" t="str">
        <f>IF(T774&lt;&gt;"","-" &amp;TEXT(comp[[#This Row],[Ir]],"0.0") &amp;TEXT(T$1,0),"")</f>
        <v/>
      </c>
      <c r="AW774" s="59" t="str">
        <f>IF(U774&lt;&gt;"","-" &amp;TEXT(comp[[#This Row],[Re]],"0.0") &amp;TEXT(U$1,0),"")</f>
        <v/>
      </c>
      <c r="AX774" s="59" t="str">
        <f>IF(V774&lt;&gt;"","-" &amp;TEXT(comp[[#This Row],[Si]],"0.0") &amp;TEXT(V$1,0),"")</f>
        <v/>
      </c>
      <c r="AY774" s="59" t="str">
        <f>IF(W774&lt;&gt;"","-" &amp;TEXT(comp[[#This Row],[Fe]],"0.0") &amp;TEXT(W$1,0),"")</f>
        <v/>
      </c>
      <c r="AZ774" s="59" t="str">
        <f>IF(X774&lt;&gt;"","-" &amp;TEXT(comp[[#This Row],[Y]],"0.0") &amp;TEXT(X$1,0),"")</f>
        <v/>
      </c>
      <c r="BA774" s="59" t="str">
        <f>IF(Y774&lt;&gt;"","-" &amp;TEXT(comp[[#This Row],[Hf]],"0.0") &amp;TEXT(Y$1,0),"")</f>
        <v/>
      </c>
      <c r="BB774" s="59" t="str">
        <f>IF(Z774&lt;&gt;"","-" &amp;TEXT(comp[[#This Row],[Ge]],"0.0") &amp;TEXT(Z$1,0),"")</f>
        <v/>
      </c>
      <c r="BC774" s="59" t="str">
        <f>IF(AA774&lt;&gt;"","-" &amp;TEXT(comp[[#This Row],[Mn]],"0.0") &amp;TEXT(AA$1,0),"")</f>
        <v/>
      </c>
      <c r="BD774" s="59" t="str">
        <f>IF(AB774&lt;&gt;"","-" &amp;TEXT(comp[[#This Row],[Sc]],"0.0") &amp;TEXT(AB$1,0),"")</f>
        <v/>
      </c>
      <c r="BE774" s="59" t="str">
        <f>IF(AC774&lt;&gt;"","-" &amp;TEXT(comp[[#This Row],[Ru]],"0.0") &amp;TEXT(AC$1,0),"")</f>
        <v/>
      </c>
      <c r="BF774" s="59" t="str">
        <f>IF(AD774&lt;&gt;"","-" &amp;TEXT(comp[[#This Row],[Ce]],"0.0") &amp;TEXT(AD$1,0),"")</f>
        <v/>
      </c>
      <c r="BG774" s="59" t="str">
        <f>IF(AE774&lt;&gt;"","-" &amp;TEXT([1]comp!$AE774,"0.#") &amp;TEXT(AE$1,0),"")</f>
        <v/>
      </c>
      <c r="BH774" s="33" t="str">
        <f>[1]comp!$D774 &amp; [1]comp!$E774</f>
        <v>CoNi-AJackson, R. W., Titus, M. S., Begley, M. R. &amp; Pollock, T. M. Thermal expansion behavior of new Co-based alloys and implications for coatings. Surf. Coatings Technol. 289, 61–68 (2016).</v>
      </c>
      <c r="BI774" s="36" t="str">
        <f t="shared" si="62"/>
        <v>Co-29.2Ni-9.8Al-6.4Cr-6.3W-2.4Ta</v>
      </c>
      <c r="BJ774" s="33" t="s">
        <v>1707</v>
      </c>
      <c r="BK774" t="str">
        <f t="shared" si="63"/>
        <v>-9.8Al-6.4Cr-6.3W-2.4Ta-29.2Ni</v>
      </c>
      <c r="BL774"/>
      <c r="BM774"/>
      <c r="BN774"/>
      <c r="BO774"/>
    </row>
    <row r="775" spans="1:67" s="44" customFormat="1" x14ac:dyDescent="0.3">
      <c r="A775" s="26" t="str">
        <f t="shared" si="60"/>
        <v>Co-7.Al-8.0W-4.0Ti-1.0Ta</v>
      </c>
      <c r="B775" s="30" t="s">
        <v>1483</v>
      </c>
      <c r="C775" s="30" t="s">
        <v>2927</v>
      </c>
      <c r="D775" s="34" t="s">
        <v>658</v>
      </c>
      <c r="E775" s="28" t="s">
        <v>657</v>
      </c>
      <c r="F775" s="28">
        <v>3080</v>
      </c>
      <c r="G775" s="54">
        <f t="shared" si="61"/>
        <v>80</v>
      </c>
      <c r="H775" s="56"/>
      <c r="I775" s="56">
        <v>7</v>
      </c>
      <c r="J775" s="56"/>
      <c r="K775" s="56">
        <v>8</v>
      </c>
      <c r="L775" s="56">
        <v>4</v>
      </c>
      <c r="M775" s="56">
        <v>1</v>
      </c>
      <c r="N775" s="56"/>
      <c r="O775" s="56"/>
      <c r="P775" s="56"/>
      <c r="Q775" s="52"/>
      <c r="R775" s="52"/>
      <c r="S775" s="52"/>
      <c r="T775" s="56"/>
      <c r="U775" s="56"/>
      <c r="V775" s="56"/>
      <c r="W775" s="56"/>
      <c r="X775" s="56"/>
      <c r="Y775" s="56"/>
      <c r="Z775" s="56"/>
      <c r="AA775" s="56"/>
      <c r="AB775" s="56"/>
      <c r="AC775" s="56"/>
      <c r="AD775" s="56"/>
      <c r="AE775" s="56"/>
      <c r="AF775" s="28">
        <f t="shared" si="64"/>
        <v>9.1957799999999992</v>
      </c>
      <c r="AG775" s="28"/>
      <c r="AH775" s="28" t="s">
        <v>659</v>
      </c>
      <c r="AI775" s="46" t="s">
        <v>1</v>
      </c>
      <c r="AJ775" s="46" t="str">
        <f>IF(I775&lt;&gt;"","-" &amp;TEXT([1]comp!$I775,"0.#") &amp;TEXT(I$1,0),"")</f>
        <v>-7.Al</v>
      </c>
      <c r="AK775" s="59" t="str">
        <f>IF(K775&lt;&gt;"","-" &amp;TEXT(comp[[#This Row],[W]],"0.0") &amp;TEXT(K$1,0),"")</f>
        <v>-8.0W</v>
      </c>
      <c r="AL775" s="59" t="str">
        <f>IF(H775&lt;&gt;"","-" &amp;TEXT(comp[[#This Row],[Ni]],"0.0") &amp;TEXT(H$1,0),"")</f>
        <v/>
      </c>
      <c r="AM775" s="59" t="str">
        <f>IF(J775&lt;&gt;"","-" &amp;TEXT(comp[[#This Row],[Cr]],"0.0") &amp;TEXT(J$1,0),"")</f>
        <v/>
      </c>
      <c r="AN775" s="59" t="str">
        <f>IF(M775&lt;&gt;"","-" &amp;TEXT(comp[[#This Row],[Ta]],"0.0") &amp;TEXT(M$1,0),"")</f>
        <v>-1.0Ta</v>
      </c>
      <c r="AO775" s="59" t="str">
        <f>IF(N775&lt;&gt;"","-" &amp;TEXT(comp[[#This Row],[Nb]],"0.0") &amp;TEXT(N$1,0),"")</f>
        <v/>
      </c>
      <c r="AP775" s="59" t="str">
        <f>IF(O775&lt;&gt;"","-" &amp;TEXT(comp[[#This Row],[V]],"0.0") &amp;TEXT(O$1,0),"")</f>
        <v/>
      </c>
      <c r="AQ775" s="59" t="str">
        <f>IF(L775&lt;&gt;"","-" &amp;TEXT(comp[[#This Row],[Ti]],"0.0") &amp;TEXT(L$1,0),"")</f>
        <v>-4.0Ti</v>
      </c>
      <c r="AR775" s="59" t="str">
        <f>IF(P775&lt;&gt;"","-" &amp;TEXT(comp[[#This Row],[Mo]],"0.0") &amp;TEXT(P$1,0),"")</f>
        <v/>
      </c>
      <c r="AS775" s="59" t="str">
        <f>IF(Q775&lt;&gt;"","-" &amp;TEXT(comp[[#This Row],[C]],"0.00") &amp;TEXT(Q$1,0),"")</f>
        <v/>
      </c>
      <c r="AT775" s="59" t="str">
        <f>IF(R775&lt;&gt;"","-" &amp;TEXT(comp[[#This Row],[Zr]],"0.00") &amp;TEXT(R$1,0),"")</f>
        <v/>
      </c>
      <c r="AU775" s="59" t="str">
        <f>IF(S775&lt;&gt;"","-" &amp;TEXT(comp[[#This Row],[B]],"0.00") &amp;TEXT(S$1,0),"")</f>
        <v/>
      </c>
      <c r="AV775" s="59" t="str">
        <f>IF(T775&lt;&gt;"","-" &amp;TEXT(comp[[#This Row],[Ir]],"0.0") &amp;TEXT(T$1,0),"")</f>
        <v/>
      </c>
      <c r="AW775" s="59" t="str">
        <f>IF(U775&lt;&gt;"","-" &amp;TEXT(comp[[#This Row],[Re]],"0.0") &amp;TEXT(U$1,0),"")</f>
        <v/>
      </c>
      <c r="AX775" s="59" t="str">
        <f>IF(V775&lt;&gt;"","-" &amp;TEXT(comp[[#This Row],[Si]],"0.0") &amp;TEXT(V$1,0),"")</f>
        <v/>
      </c>
      <c r="AY775" s="59" t="str">
        <f>IF(W775&lt;&gt;"","-" &amp;TEXT(comp[[#This Row],[Fe]],"0.0") &amp;TEXT(W$1,0),"")</f>
        <v/>
      </c>
      <c r="AZ775" s="59" t="str">
        <f>IF(X775&lt;&gt;"","-" &amp;TEXT(comp[[#This Row],[Y]],"0.0") &amp;TEXT(X$1,0),"")</f>
        <v/>
      </c>
      <c r="BA775" s="59" t="str">
        <f>IF(Y775&lt;&gt;"","-" &amp;TEXT(comp[[#This Row],[Hf]],"0.0") &amp;TEXT(Y$1,0),"")</f>
        <v/>
      </c>
      <c r="BB775" s="59" t="str">
        <f>IF(Z775&lt;&gt;"","-" &amp;TEXT(comp[[#This Row],[Ge]],"0.0") &amp;TEXT(Z$1,0),"")</f>
        <v/>
      </c>
      <c r="BC775" s="59" t="str">
        <f>IF(AA775&lt;&gt;"","-" &amp;TEXT(comp[[#This Row],[Mn]],"0.0") &amp;TEXT(AA$1,0),"")</f>
        <v/>
      </c>
      <c r="BD775" s="59" t="str">
        <f>IF(AB775&lt;&gt;"","-" &amp;TEXT(comp[[#This Row],[Sc]],"0.0") &amp;TEXT(AB$1,0),"")</f>
        <v/>
      </c>
      <c r="BE775" s="59" t="str">
        <f>IF(AC775&lt;&gt;"","-" &amp;TEXT(comp[[#This Row],[Ru]],"0.0") &amp;TEXT(AC$1,0),"")</f>
        <v/>
      </c>
      <c r="BF775" s="59" t="str">
        <f>IF(AD775&lt;&gt;"","-" &amp;TEXT(comp[[#This Row],[Ce]],"0.0") &amp;TEXT(AD$1,0),"")</f>
        <v/>
      </c>
      <c r="BG775" s="59" t="str">
        <f>IF(AE775&lt;&gt;"","-" &amp;TEXT([1]comp!$AE775,"0.#") &amp;TEXT(AE$1,0),"")</f>
        <v/>
      </c>
      <c r="BH775" s="28" t="str">
        <f>[1]comp!$D775 &amp; [1]comp!$E775</f>
        <v>TaTiLu, S., Antonov, S., Li, L. &amp; Feng, Q. Two Steady-State Creep Stages in Co-Al-W-Base Single-Crystal Superalloys at 1273 K/137 MPa. Metall. Mater. Trans. A Phys. Metall. Mater. Sci. 49, 4079–4089 (2018).</v>
      </c>
      <c r="BI775" s="36" t="str">
        <f t="shared" si="62"/>
        <v>Co-7.Al-8.0W-4.0Ti-1.0Ta</v>
      </c>
      <c r="BJ775" s="28" t="s">
        <v>1487</v>
      </c>
      <c r="BK775" t="str">
        <f t="shared" si="63"/>
        <v>-7.Al-8.0W-1.0Ta-4.0Ti</v>
      </c>
      <c r="BL775"/>
      <c r="BM775"/>
      <c r="BN775"/>
      <c r="BO775"/>
    </row>
    <row r="776" spans="1:67" s="44" customFormat="1" x14ac:dyDescent="0.3">
      <c r="A776" s="26" t="str">
        <f t="shared" si="60"/>
        <v>Co-31.0Ni-6.3Al-8.1Cr-2.0W-3.7Ti-1.0Ta-0.9Nb-3.0Mo-0.08B</v>
      </c>
      <c r="B776" s="60" t="s">
        <v>1482</v>
      </c>
      <c r="C776" s="60" t="s">
        <v>3288</v>
      </c>
      <c r="D776" s="65" t="s">
        <v>729</v>
      </c>
      <c r="E776" s="44" t="s">
        <v>727</v>
      </c>
      <c r="F776" s="44">
        <v>338</v>
      </c>
      <c r="G776" s="54">
        <f t="shared" si="61"/>
        <v>44.015999999999998</v>
      </c>
      <c r="H776" s="54">
        <v>31</v>
      </c>
      <c r="I776" s="54">
        <v>6.29</v>
      </c>
      <c r="J776" s="54">
        <v>8.11</v>
      </c>
      <c r="K776" s="54">
        <v>1.97</v>
      </c>
      <c r="L776" s="54">
        <v>3.73</v>
      </c>
      <c r="M776" s="54">
        <v>0.96</v>
      </c>
      <c r="N776" s="54">
        <v>0.89</v>
      </c>
      <c r="O776" s="54"/>
      <c r="P776" s="54">
        <v>2.95</v>
      </c>
      <c r="Q776" s="50"/>
      <c r="R776" s="50"/>
      <c r="S776" s="50">
        <v>8.4000000000000005E-2</v>
      </c>
      <c r="T776" s="54"/>
      <c r="U776" s="54"/>
      <c r="V776" s="54"/>
      <c r="W776" s="54"/>
      <c r="X776" s="54"/>
      <c r="Y776" s="54"/>
      <c r="Z776" s="54"/>
      <c r="AA776" s="54"/>
      <c r="AB776" s="54"/>
      <c r="AC776" s="54"/>
      <c r="AD776" s="54"/>
      <c r="AE776" s="54"/>
      <c r="AF776" s="44">
        <f t="shared" si="64"/>
        <v>8.5206184999999994</v>
      </c>
      <c r="AI776" s="46" t="s">
        <v>1</v>
      </c>
      <c r="AJ776" s="46" t="str">
        <f>IF(I776&lt;&gt;"","-" &amp;TEXT([1]comp!$I776,"0.#") &amp;TEXT(I$1,0),"")</f>
        <v>-6.3Al</v>
      </c>
      <c r="AK776" s="64" t="str">
        <f>IF(K776&lt;&gt;"","-" &amp;TEXT(comp[[#This Row],[W]],"0.0") &amp;TEXT(K$1,0),"")</f>
        <v>-2.0W</v>
      </c>
      <c r="AL776" s="64" t="str">
        <f>IF(H776&lt;&gt;"","-" &amp;TEXT(comp[[#This Row],[Ni]],"0.0") &amp;TEXT(H$1,0),"")</f>
        <v>-31.0Ni</v>
      </c>
      <c r="AM776" s="64" t="str">
        <f>IF(J776&lt;&gt;"","-" &amp;TEXT(comp[[#This Row],[Cr]],"0.0") &amp;TEXT(J$1,0),"")</f>
        <v>-8.1Cr</v>
      </c>
      <c r="AN776" s="64" t="str">
        <f>IF(M776&lt;&gt;"","-" &amp;TEXT(comp[[#This Row],[Ta]],"0.0") &amp;TEXT(M$1,0),"")</f>
        <v>-1.0Ta</v>
      </c>
      <c r="AO776" s="64" t="str">
        <f>IF(N776&lt;&gt;"","-" &amp;TEXT(comp[[#This Row],[Nb]],"0.0") &amp;TEXT(N$1,0),"")</f>
        <v>-0.9Nb</v>
      </c>
      <c r="AP776" s="64" t="str">
        <f>IF(O776&lt;&gt;"","-" &amp;TEXT(comp[[#This Row],[V]],"0.0") &amp;TEXT(O$1,0),"")</f>
        <v/>
      </c>
      <c r="AQ776" s="64" t="str">
        <f>IF(L776&lt;&gt;"","-" &amp;TEXT(comp[[#This Row],[Ti]],"0.0") &amp;TEXT(L$1,0),"")</f>
        <v>-3.7Ti</v>
      </c>
      <c r="AR776" s="64" t="str">
        <f>IF(P776&lt;&gt;"","-" &amp;TEXT(comp[[#This Row],[Mo]],"0.0") &amp;TEXT(P$1,0),"")</f>
        <v>-3.0Mo</v>
      </c>
      <c r="AS776" s="64" t="str">
        <f>IF(Q776&lt;&gt;"","-" &amp;TEXT(comp[[#This Row],[C]],"0.00") &amp;TEXT(Q$1,0),"")</f>
        <v/>
      </c>
      <c r="AT776" s="64" t="str">
        <f>IF(R776&lt;&gt;"","-" &amp;TEXT(comp[[#This Row],[Zr]],"0.00") &amp;TEXT(R$1,0),"")</f>
        <v/>
      </c>
      <c r="AU776" s="64" t="str">
        <f>IF(S776&lt;&gt;"","-" &amp;TEXT(comp[[#This Row],[B]],"0.00") &amp;TEXT(S$1,0),"")</f>
        <v>-0.08B</v>
      </c>
      <c r="AV776" s="64" t="str">
        <f>IF(T776&lt;&gt;"","-" &amp;TEXT(comp[[#This Row],[Ir]],"0.0") &amp;TEXT(T$1,0),"")</f>
        <v/>
      </c>
      <c r="AW776" s="64" t="str">
        <f>IF(U776&lt;&gt;"","-" &amp;TEXT(comp[[#This Row],[Re]],"0.0") &amp;TEXT(U$1,0),"")</f>
        <v/>
      </c>
      <c r="AX776" s="64" t="str">
        <f>IF(V776&lt;&gt;"","-" &amp;TEXT(comp[[#This Row],[Si]],"0.0") &amp;TEXT(V$1,0),"")</f>
        <v/>
      </c>
      <c r="AY776" s="64" t="str">
        <f>IF(W776&lt;&gt;"","-" &amp;TEXT(comp[[#This Row],[Fe]],"0.0") &amp;TEXT(W$1,0),"")</f>
        <v/>
      </c>
      <c r="AZ776" s="64" t="str">
        <f>IF(X776&lt;&gt;"","-" &amp;TEXT(comp[[#This Row],[Y]],"0.0") &amp;TEXT(X$1,0),"")</f>
        <v/>
      </c>
      <c r="BA776" s="64" t="str">
        <f>IF(Y776&lt;&gt;"","-" &amp;TEXT(comp[[#This Row],[Hf]],"0.0") &amp;TEXT(Y$1,0),"")</f>
        <v/>
      </c>
      <c r="BB776" s="64" t="str">
        <f>IF(Z776&lt;&gt;"","-" &amp;TEXT(comp[[#This Row],[Ge]],"0.0") &amp;TEXT(Z$1,0),"")</f>
        <v/>
      </c>
      <c r="BC776" s="64" t="str">
        <f>IF(AA776&lt;&gt;"","-" &amp;TEXT(comp[[#This Row],[Mn]],"0.0") &amp;TEXT(AA$1,0),"")</f>
        <v/>
      </c>
      <c r="BD776" s="64" t="str">
        <f>IF(AB776&lt;&gt;"","-" &amp;TEXT(comp[[#This Row],[Sc]],"0.0") &amp;TEXT(AB$1,0),"")</f>
        <v/>
      </c>
      <c r="BE776" s="64" t="str">
        <f>IF(AC776&lt;&gt;"","-" &amp;TEXT(comp[[#This Row],[Ru]],"0.0") &amp;TEXT(AC$1,0),"")</f>
        <v/>
      </c>
      <c r="BF776" s="64" t="str">
        <f>IF(AD776&lt;&gt;"","-" &amp;TEXT(comp[[#This Row],[Ce]],"0.0") &amp;TEXT(AD$1,0),"")</f>
        <v/>
      </c>
      <c r="BG776" s="64" t="str">
        <f>IF(AE776&lt;&gt;"","-" &amp;TEXT([1]comp!$AE776,"0.#") &amp;TEXT(AE$1,0),"")</f>
        <v/>
      </c>
      <c r="BH776" s="44" t="str">
        <f>[1]comp!$D776 &amp; [1]comp!$E776</f>
        <v>8CrNg, D. S. et al. Effect of Cr additions on a γ-γ’ microstructure and creep behavior of a Co-based superalloy with low W content. Mater. Sci. Eng. A 778, (2020).</v>
      </c>
      <c r="BI776" s="63" t="str">
        <f t="shared" si="62"/>
        <v>Co-31.0Ni-6.3Al-8.1Cr-2.0W-3.7Ti-1.0Ta-0.9Nb-3.0Mo-0.08B</v>
      </c>
      <c r="BJ776" s="44" t="s">
        <v>2122</v>
      </c>
      <c r="BK776" t="str">
        <f t="shared" si="63"/>
        <v>-6.3Al-8.1Cr-2.0W-1.0Ta-31.0Ni-3.0Mo-0.9Nb-3.7Ti-0.08B</v>
      </c>
      <c r="BL776"/>
      <c r="BM776"/>
      <c r="BN776"/>
      <c r="BO776"/>
    </row>
    <row r="777" spans="1:67" s="44" customFormat="1" x14ac:dyDescent="0.3">
      <c r="A777" s="26" t="str">
        <f t="shared" si="60"/>
        <v>Co-12.Al-11.0W</v>
      </c>
      <c r="B777" s="38" t="s">
        <v>1484</v>
      </c>
      <c r="C777" s="38" t="s">
        <v>2799</v>
      </c>
      <c r="D777" s="37" t="s">
        <v>738</v>
      </c>
      <c r="E777" s="31" t="s">
        <v>737</v>
      </c>
      <c r="F777" s="31">
        <v>3430</v>
      </c>
      <c r="G777" s="54">
        <f t="shared" si="61"/>
        <v>77</v>
      </c>
      <c r="H777" s="55"/>
      <c r="I777" s="55">
        <v>12</v>
      </c>
      <c r="J777" s="55"/>
      <c r="K777" s="55">
        <v>11</v>
      </c>
      <c r="L777" s="55"/>
      <c r="M777" s="55"/>
      <c r="N777" s="55"/>
      <c r="O777" s="55"/>
      <c r="P777" s="55"/>
      <c r="Q777" s="51"/>
      <c r="R777" s="51"/>
      <c r="S777" s="51"/>
      <c r="T777" s="55"/>
      <c r="U777" s="55"/>
      <c r="V777" s="55"/>
      <c r="W777" s="55"/>
      <c r="X777" s="55"/>
      <c r="Y777" s="55"/>
      <c r="Z777" s="55"/>
      <c r="AA777" s="55"/>
      <c r="AB777" s="55"/>
      <c r="AC777" s="55"/>
      <c r="AD777" s="55"/>
      <c r="AE777" s="55"/>
      <c r="AF777" s="31">
        <f t="shared" si="64"/>
        <v>9.2945000000000011</v>
      </c>
      <c r="AG777" s="31"/>
      <c r="AH777" s="31"/>
      <c r="AI777" s="46" t="s">
        <v>1</v>
      </c>
      <c r="AJ777" s="46" t="str">
        <f>IF(I777&lt;&gt;"","-" &amp;TEXT([1]comp!$I777,"0.#") &amp;TEXT(I$1,0),"")</f>
        <v>-12.Al</v>
      </c>
      <c r="AK777" s="45" t="str">
        <f>IF(K777&lt;&gt;"","-" &amp;TEXT(comp[[#This Row],[W]],"0.0") &amp;TEXT(K$1,0),"")</f>
        <v>-11.0W</v>
      </c>
      <c r="AL777" s="45" t="str">
        <f>IF(H777&lt;&gt;"","-" &amp;TEXT(comp[[#This Row],[Ni]],"0.0") &amp;TEXT(H$1,0),"")</f>
        <v/>
      </c>
      <c r="AM777" s="45" t="str">
        <f>IF(J777&lt;&gt;"","-" &amp;TEXT(comp[[#This Row],[Cr]],"0.0") &amp;TEXT(J$1,0),"")</f>
        <v/>
      </c>
      <c r="AN777" s="45" t="str">
        <f>IF(M777&lt;&gt;"","-" &amp;TEXT(comp[[#This Row],[Ta]],"0.0") &amp;TEXT(M$1,0),"")</f>
        <v/>
      </c>
      <c r="AO777" s="45" t="str">
        <f>IF(N777&lt;&gt;"","-" &amp;TEXT(comp[[#This Row],[Nb]],"0.0") &amp;TEXT(N$1,0),"")</f>
        <v/>
      </c>
      <c r="AP777" s="45" t="str">
        <f>IF(O777&lt;&gt;"","-" &amp;TEXT(comp[[#This Row],[V]],"0.0") &amp;TEXT(O$1,0),"")</f>
        <v/>
      </c>
      <c r="AQ777" s="45" t="str">
        <f>IF(L777&lt;&gt;"","-" &amp;TEXT(comp[[#This Row],[Ti]],"0.0") &amp;TEXT(L$1,0),"")</f>
        <v/>
      </c>
      <c r="AR777" s="45" t="str">
        <f>IF(P777&lt;&gt;"","-" &amp;TEXT(comp[[#This Row],[Mo]],"0.0") &amp;TEXT(P$1,0),"")</f>
        <v/>
      </c>
      <c r="AS777" s="45" t="str">
        <f>IF(Q777&lt;&gt;"","-" &amp;TEXT(comp[[#This Row],[C]],"0.00") &amp;TEXT(Q$1,0),"")</f>
        <v/>
      </c>
      <c r="AT777" s="45" t="str">
        <f>IF(R777&lt;&gt;"","-" &amp;TEXT(comp[[#This Row],[Zr]],"0.00") &amp;TEXT(R$1,0),"")</f>
        <v/>
      </c>
      <c r="AU777" s="45" t="str">
        <f>IF(S777&lt;&gt;"","-" &amp;TEXT(comp[[#This Row],[B]],"0.00") &amp;TEXT(S$1,0),"")</f>
        <v/>
      </c>
      <c r="AV777" s="45" t="str">
        <f>IF(T777&lt;&gt;"","-" &amp;TEXT(comp[[#This Row],[Ir]],"0.0") &amp;TEXT(T$1,0),"")</f>
        <v/>
      </c>
      <c r="AW777" s="45" t="str">
        <f>IF(U777&lt;&gt;"","-" &amp;TEXT(comp[[#This Row],[Re]],"0.0") &amp;TEXT(U$1,0),"")</f>
        <v/>
      </c>
      <c r="AX777" s="45" t="str">
        <f>IF(V777&lt;&gt;"","-" &amp;TEXT(comp[[#This Row],[Si]],"0.0") &amp;TEXT(V$1,0),"")</f>
        <v/>
      </c>
      <c r="AY777" s="45" t="str">
        <f>IF(W777&lt;&gt;"","-" &amp;TEXT(comp[[#This Row],[Fe]],"0.0") &amp;TEXT(W$1,0),"")</f>
        <v/>
      </c>
      <c r="AZ777" s="45" t="str">
        <f>IF(X777&lt;&gt;"","-" &amp;TEXT(comp[[#This Row],[Y]],"0.0") &amp;TEXT(X$1,0),"")</f>
        <v/>
      </c>
      <c r="BA777" s="45" t="str">
        <f>IF(Y777&lt;&gt;"","-" &amp;TEXT(comp[[#This Row],[Hf]],"0.0") &amp;TEXT(Y$1,0),"")</f>
        <v/>
      </c>
      <c r="BB777" s="45" t="str">
        <f>IF(Z777&lt;&gt;"","-" &amp;TEXT(comp[[#This Row],[Ge]],"0.0") &amp;TEXT(Z$1,0),"")</f>
        <v/>
      </c>
      <c r="BC777" s="45" t="str">
        <f>IF(AA777&lt;&gt;"","-" &amp;TEXT(comp[[#This Row],[Mn]],"0.0") &amp;TEXT(AA$1,0),"")</f>
        <v/>
      </c>
      <c r="BD777" s="45" t="str">
        <f>IF(AB777&lt;&gt;"","-" &amp;TEXT(comp[[#This Row],[Sc]],"0.0") &amp;TEXT(AB$1,0),"")</f>
        <v/>
      </c>
      <c r="BE777" s="45" t="str">
        <f>IF(AC777&lt;&gt;"","-" &amp;TEXT(comp[[#This Row],[Ru]],"0.0") &amp;TEXT(AC$1,0),"")</f>
        <v/>
      </c>
      <c r="BF777" s="45" t="str">
        <f>IF(AD777&lt;&gt;"","-" &amp;TEXT(comp[[#This Row],[Ce]],"0.0") &amp;TEXT(AD$1,0),"")</f>
        <v/>
      </c>
      <c r="BG777" s="45" t="str">
        <f>IF(AE777&lt;&gt;"","-" &amp;TEXT([1]comp!$AE777,"0.#") &amp;TEXT(AE$1,0),"")</f>
        <v/>
      </c>
      <c r="BH777" s="31" t="str">
        <f>[1]comp!$D777 &amp; [1]comp!$E777</f>
        <v>Co3(Al,W)Okamoto, N. L. et al. Plastic deformation of polycrystals of Co3(Al,W) with the L12 structure. Philos. Mag. 91, 3667–3684 (2011).</v>
      </c>
      <c r="BI777" s="73" t="str">
        <f t="shared" si="62"/>
        <v>Co-12.Al-11.0W</v>
      </c>
      <c r="BJ777" s="31" t="s">
        <v>1963</v>
      </c>
      <c r="BK777" t="str">
        <f t="shared" si="63"/>
        <v>-12.Al-11.0W</v>
      </c>
      <c r="BL777"/>
      <c r="BM777"/>
      <c r="BN777"/>
      <c r="BO777"/>
    </row>
    <row r="778" spans="1:67" s="44" customFormat="1" x14ac:dyDescent="0.3">
      <c r="A778" s="26" t="str">
        <f t="shared" si="60"/>
        <v>Co-9.Al-7.0W-2.0Re</v>
      </c>
      <c r="B778" s="38" t="s">
        <v>1484</v>
      </c>
      <c r="C778" s="38" t="s">
        <v>3001</v>
      </c>
      <c r="D778" s="37" t="s">
        <v>764</v>
      </c>
      <c r="E778" s="31" t="s">
        <v>756</v>
      </c>
      <c r="F778" s="31">
        <v>3740</v>
      </c>
      <c r="G778" s="54">
        <f t="shared" si="61"/>
        <v>82</v>
      </c>
      <c r="H778" s="55"/>
      <c r="I778" s="55">
        <v>9</v>
      </c>
      <c r="J778" s="55"/>
      <c r="K778" s="55">
        <v>7</v>
      </c>
      <c r="L778" s="55"/>
      <c r="M778" s="55"/>
      <c r="N778" s="55"/>
      <c r="O778" s="55"/>
      <c r="P778" s="55"/>
      <c r="Q778" s="51"/>
      <c r="R778" s="51"/>
      <c r="S778" s="51"/>
      <c r="T778" s="55"/>
      <c r="U778" s="55">
        <v>2</v>
      </c>
      <c r="V778" s="55"/>
      <c r="W778" s="55"/>
      <c r="X778" s="55"/>
      <c r="Y778" s="55"/>
      <c r="Z778" s="55"/>
      <c r="AA778" s="55"/>
      <c r="AB778" s="55"/>
      <c r="AC778" s="55"/>
      <c r="AD778" s="55"/>
      <c r="AE778" s="55"/>
      <c r="AF778" s="31">
        <f t="shared" si="64"/>
        <v>9.3088999999999995</v>
      </c>
      <c r="AG778" s="31"/>
      <c r="AH778" s="31"/>
      <c r="AI778" s="46" t="s">
        <v>1</v>
      </c>
      <c r="AJ778" s="46" t="str">
        <f>IF(I778&lt;&gt;"","-" &amp;TEXT([1]comp!$I778,"0.#") &amp;TEXT(I$1,0),"")</f>
        <v>-9.Al</v>
      </c>
      <c r="AK778" s="45" t="str">
        <f>IF(K778&lt;&gt;"","-" &amp;TEXT(comp[[#This Row],[W]],"0.0") &amp;TEXT(K$1,0),"")</f>
        <v>-7.0W</v>
      </c>
      <c r="AL778" s="45" t="str">
        <f>IF(H778&lt;&gt;"","-" &amp;TEXT(comp[[#This Row],[Ni]],"0.0") &amp;TEXT(H$1,0),"")</f>
        <v/>
      </c>
      <c r="AM778" s="45" t="str">
        <f>IF(J778&lt;&gt;"","-" &amp;TEXT(comp[[#This Row],[Cr]],"0.0") &amp;TEXT(J$1,0),"")</f>
        <v/>
      </c>
      <c r="AN778" s="45" t="str">
        <f>IF(M778&lt;&gt;"","-" &amp;TEXT(comp[[#This Row],[Ta]],"0.0") &amp;TEXT(M$1,0),"")</f>
        <v/>
      </c>
      <c r="AO778" s="45" t="str">
        <f>IF(N778&lt;&gt;"","-" &amp;TEXT(comp[[#This Row],[Nb]],"0.0") &amp;TEXT(N$1,0),"")</f>
        <v/>
      </c>
      <c r="AP778" s="45" t="str">
        <f>IF(O778&lt;&gt;"","-" &amp;TEXT(comp[[#This Row],[V]],"0.0") &amp;TEXT(O$1,0),"")</f>
        <v/>
      </c>
      <c r="AQ778" s="45" t="str">
        <f>IF(L778&lt;&gt;"","-" &amp;TEXT(comp[[#This Row],[Ti]],"0.0") &amp;TEXT(L$1,0),"")</f>
        <v/>
      </c>
      <c r="AR778" s="45" t="str">
        <f>IF(P778&lt;&gt;"","-" &amp;TEXT(comp[[#This Row],[Mo]],"0.0") &amp;TEXT(P$1,0),"")</f>
        <v/>
      </c>
      <c r="AS778" s="45" t="str">
        <f>IF(Q778&lt;&gt;"","-" &amp;TEXT(comp[[#This Row],[C]],"0.00") &amp;TEXT(Q$1,0),"")</f>
        <v/>
      </c>
      <c r="AT778" s="45" t="str">
        <f>IF(R778&lt;&gt;"","-" &amp;TEXT(comp[[#This Row],[Zr]],"0.00") &amp;TEXT(R$1,0),"")</f>
        <v/>
      </c>
      <c r="AU778" s="45" t="str">
        <f>IF(S778&lt;&gt;"","-" &amp;TEXT(comp[[#This Row],[B]],"0.00") &amp;TEXT(S$1,0),"")</f>
        <v/>
      </c>
      <c r="AV778" s="45" t="str">
        <f>IF(T778&lt;&gt;"","-" &amp;TEXT(comp[[#This Row],[Ir]],"0.0") &amp;TEXT(T$1,0),"")</f>
        <v/>
      </c>
      <c r="AW778" s="45" t="str">
        <f>IF(U778&lt;&gt;"","-" &amp;TEXT(comp[[#This Row],[Re]],"0.0") &amp;TEXT(U$1,0),"")</f>
        <v>-2.0Re</v>
      </c>
      <c r="AX778" s="45" t="str">
        <f>IF(V778&lt;&gt;"","-" &amp;TEXT(comp[[#This Row],[Si]],"0.0") &amp;TEXT(V$1,0),"")</f>
        <v/>
      </c>
      <c r="AY778" s="45" t="str">
        <f>IF(W778&lt;&gt;"","-" &amp;TEXT(comp[[#This Row],[Fe]],"0.0") &amp;TEXT(W$1,0),"")</f>
        <v/>
      </c>
      <c r="AZ778" s="45" t="str">
        <f>IF(X778&lt;&gt;"","-" &amp;TEXT(comp[[#This Row],[Y]],"0.0") &amp;TEXT(X$1,0),"")</f>
        <v/>
      </c>
      <c r="BA778" s="45" t="str">
        <f>IF(Y778&lt;&gt;"","-" &amp;TEXT(comp[[#This Row],[Hf]],"0.0") &amp;TEXT(Y$1,0),"")</f>
        <v/>
      </c>
      <c r="BB778" s="45" t="str">
        <f>IF(Z778&lt;&gt;"","-" &amp;TEXT(comp[[#This Row],[Ge]],"0.0") &amp;TEXT(Z$1,0),"")</f>
        <v/>
      </c>
      <c r="BC778" s="45" t="str">
        <f>IF(AA778&lt;&gt;"","-" &amp;TEXT(comp[[#This Row],[Mn]],"0.0") &amp;TEXT(AA$1,0),"")</f>
        <v/>
      </c>
      <c r="BD778" s="45" t="str">
        <f>IF(AB778&lt;&gt;"","-" &amp;TEXT(comp[[#This Row],[Sc]],"0.0") &amp;TEXT(AB$1,0),"")</f>
        <v/>
      </c>
      <c r="BE778" s="45" t="str">
        <f>IF(AC778&lt;&gt;"","-" &amp;TEXT(comp[[#This Row],[Ru]],"0.0") &amp;TEXT(AC$1,0),"")</f>
        <v/>
      </c>
      <c r="BF778" s="45" t="str">
        <f>IF(AD778&lt;&gt;"","-" &amp;TEXT(comp[[#This Row],[Ce]],"0.0") &amp;TEXT(AD$1,0),"")</f>
        <v/>
      </c>
      <c r="BG778" s="45" t="str">
        <f>IF(AE778&lt;&gt;"","-" &amp;TEXT([1]comp!$AE778,"0.#") &amp;TEXT(AE$1,0),"")</f>
        <v/>
      </c>
      <c r="BH778" s="31" t="str">
        <f>[1]comp!$D778 &amp; [1]comp!$E778</f>
        <v>Co-9Al-7W-2ReOoshima, M., Tanaka, K., Okamoto, N. L., Kishida, K. &amp; Inui, H. Effects of quaternary alloying elements on the γ′ solvus temperature of Co-Al-W based alloys with fcc/L12 two-phase microstructures. J. Alloys Compd. 508, 71–78 (2010).</v>
      </c>
      <c r="BI778" s="73" t="str">
        <f t="shared" si="62"/>
        <v>Co-9.Al-7.0W-2.0Re</v>
      </c>
      <c r="BJ778" s="31" t="s">
        <v>1805</v>
      </c>
      <c r="BK778" t="str">
        <f t="shared" si="63"/>
        <v>-9.Al-7.0W-2.0Re</v>
      </c>
      <c r="BL778"/>
      <c r="BM778"/>
      <c r="BN778"/>
      <c r="BO778"/>
    </row>
    <row r="779" spans="1:67" s="44" customFormat="1" x14ac:dyDescent="0.3">
      <c r="A779" s="26" t="str">
        <f t="shared" si="60"/>
        <v>Co-15.9Ni-13.6Al-1.9W-0.7Ta-0.6Mo-0.3Re</v>
      </c>
      <c r="B779" s="60" t="s">
        <v>1482</v>
      </c>
      <c r="C779" s="60" t="s">
        <v>2968</v>
      </c>
      <c r="D779" s="65" t="s">
        <v>793</v>
      </c>
      <c r="E779" s="44" t="s">
        <v>792</v>
      </c>
      <c r="F779" s="44">
        <v>3860</v>
      </c>
      <c r="G779" s="54">
        <f t="shared" si="61"/>
        <v>67</v>
      </c>
      <c r="H779" s="54">
        <v>15.9</v>
      </c>
      <c r="I779" s="54">
        <v>13.6</v>
      </c>
      <c r="J779" s="54"/>
      <c r="K779" s="54">
        <v>1.9</v>
      </c>
      <c r="L779" s="54"/>
      <c r="M779" s="54">
        <v>0.7</v>
      </c>
      <c r="N779" s="54"/>
      <c r="O779" s="54"/>
      <c r="P779" s="54">
        <v>0.6</v>
      </c>
      <c r="Q779" s="50"/>
      <c r="R779" s="50"/>
      <c r="S779" s="50"/>
      <c r="T779" s="54"/>
      <c r="U779" s="54">
        <v>0.3</v>
      </c>
      <c r="V779" s="54"/>
      <c r="W779" s="54"/>
      <c r="X779" s="54"/>
      <c r="Y779" s="54"/>
      <c r="Z779" s="54"/>
      <c r="AA779" s="54"/>
      <c r="AB779" s="54"/>
      <c r="AC779" s="54"/>
      <c r="AD779" s="54"/>
      <c r="AE779" s="54"/>
      <c r="AF779" s="44">
        <f t="shared" si="64"/>
        <v>8.3536120000000018</v>
      </c>
      <c r="AI779" s="46" t="s">
        <v>1</v>
      </c>
      <c r="AJ779" s="46" t="str">
        <f>IF(I779&lt;&gt;"","-" &amp;TEXT([1]comp!$I779,"0.#") &amp;TEXT(I$1,0),"")</f>
        <v>-13.6Al</v>
      </c>
      <c r="AK779" s="64" t="str">
        <f>IF(K779&lt;&gt;"","-" &amp;TEXT(comp[[#This Row],[W]],"0.0") &amp;TEXT(K$1,0),"")</f>
        <v>-1.9W</v>
      </c>
      <c r="AL779" s="64" t="str">
        <f>IF(H779&lt;&gt;"","-" &amp;TEXT(comp[[#This Row],[Ni]],"0.0") &amp;TEXT(H$1,0),"")</f>
        <v>-15.9Ni</v>
      </c>
      <c r="AM779" s="64" t="str">
        <f>IF(J779&lt;&gt;"","-" &amp;TEXT(comp[[#This Row],[Cr]],"0.0") &amp;TEXT(J$1,0),"")</f>
        <v/>
      </c>
      <c r="AN779" s="64" t="str">
        <f>IF(M779&lt;&gt;"","-" &amp;TEXT(comp[[#This Row],[Ta]],"0.0") &amp;TEXT(M$1,0),"")</f>
        <v>-0.7Ta</v>
      </c>
      <c r="AO779" s="64" t="str">
        <f>IF(N779&lt;&gt;"","-" &amp;TEXT(comp[[#This Row],[Nb]],"0.0") &amp;TEXT(N$1,0),"")</f>
        <v/>
      </c>
      <c r="AP779" s="64" t="str">
        <f>IF(O779&lt;&gt;"","-" &amp;TEXT(comp[[#This Row],[V]],"0.0") &amp;TEXT(O$1,0),"")</f>
        <v/>
      </c>
      <c r="AQ779" s="64" t="str">
        <f>IF(L779&lt;&gt;"","-" &amp;TEXT(comp[[#This Row],[Ti]],"0.0") &amp;TEXT(L$1,0),"")</f>
        <v/>
      </c>
      <c r="AR779" s="64" t="str">
        <f>IF(P779&lt;&gt;"","-" &amp;TEXT(comp[[#This Row],[Mo]],"0.0") &amp;TEXT(P$1,0),"")</f>
        <v>-0.6Mo</v>
      </c>
      <c r="AS779" s="64" t="str">
        <f>IF(Q779&lt;&gt;"","-" &amp;TEXT(comp[[#This Row],[C]],"0.00") &amp;TEXT(Q$1,0),"")</f>
        <v/>
      </c>
      <c r="AT779" s="64" t="str">
        <f>IF(R779&lt;&gt;"","-" &amp;TEXT(comp[[#This Row],[Zr]],"0.00") &amp;TEXT(R$1,0),"")</f>
        <v/>
      </c>
      <c r="AU779" s="64" t="str">
        <f>IF(S779&lt;&gt;"","-" &amp;TEXT(comp[[#This Row],[B]],"0.00") &amp;TEXT(S$1,0),"")</f>
        <v/>
      </c>
      <c r="AV779" s="64" t="str">
        <f>IF(T779&lt;&gt;"","-" &amp;TEXT(comp[[#This Row],[Ir]],"0.0") &amp;TEXT(T$1,0),"")</f>
        <v/>
      </c>
      <c r="AW779" s="64" t="str">
        <f>IF(U779&lt;&gt;"","-" &amp;TEXT(comp[[#This Row],[Re]],"0.0") &amp;TEXT(U$1,0),"")</f>
        <v>-0.3Re</v>
      </c>
      <c r="AX779" s="64" t="str">
        <f>IF(V779&lt;&gt;"","-" &amp;TEXT(comp[[#This Row],[Si]],"0.0") &amp;TEXT(V$1,0),"")</f>
        <v/>
      </c>
      <c r="AY779" s="64" t="str">
        <f>IF(W779&lt;&gt;"","-" &amp;TEXT(comp[[#This Row],[Fe]],"0.0") &amp;TEXT(W$1,0),"")</f>
        <v/>
      </c>
      <c r="AZ779" s="64" t="str">
        <f>IF(X779&lt;&gt;"","-" &amp;TEXT(comp[[#This Row],[Y]],"0.0") &amp;TEXT(X$1,0),"")</f>
        <v/>
      </c>
      <c r="BA779" s="64" t="str">
        <f>IF(Y779&lt;&gt;"","-" &amp;TEXT(comp[[#This Row],[Hf]],"0.0") &amp;TEXT(Y$1,0),"")</f>
        <v/>
      </c>
      <c r="BB779" s="64" t="str">
        <f>IF(Z779&lt;&gt;"","-" &amp;TEXT(comp[[#This Row],[Ge]],"0.0") &amp;TEXT(Z$1,0),"")</f>
        <v/>
      </c>
      <c r="BC779" s="64" t="str">
        <f>IF(AA779&lt;&gt;"","-" &amp;TEXT(comp[[#This Row],[Mn]],"0.0") &amp;TEXT(AA$1,0),"")</f>
        <v/>
      </c>
      <c r="BD779" s="64" t="str">
        <f>IF(AB779&lt;&gt;"","-" &amp;TEXT(comp[[#This Row],[Sc]],"0.0") &amp;TEXT(AB$1,0),"")</f>
        <v/>
      </c>
      <c r="BE779" s="64" t="str">
        <f>IF(AC779&lt;&gt;"","-" &amp;TEXT(comp[[#This Row],[Ru]],"0.0") &amp;TEXT(AC$1,0),"")</f>
        <v/>
      </c>
      <c r="BF779" s="64" t="str">
        <f>IF(AD779&lt;&gt;"","-" &amp;TEXT(comp[[#This Row],[Ce]],"0.0") &amp;TEXT(AD$1,0),"")</f>
        <v/>
      </c>
      <c r="BG779" s="64" t="str">
        <f>IF(AE779&lt;&gt;"","-" &amp;TEXT([1]comp!$AE779,"0.#") &amp;TEXT(AE$1,0),"")</f>
        <v/>
      </c>
      <c r="BH779" s="44" t="str">
        <f>[1]comp!$D779 &amp; [1]comp!$E779</f>
        <v>Petrushin alloy 1Petrushin, N. et al. A single-crystal co-base superalloy strengthened by γ′ precipitates: Structure and mechanical properties. Adv. Eng. Mater. 17, 755–760 (2015).</v>
      </c>
      <c r="BI779" s="63" t="str">
        <f t="shared" si="62"/>
        <v>Co-15.9Ni-13.6Al-1.9W-0.7Ta-0.6Mo-0.3Re</v>
      </c>
      <c r="BJ779" s="44" t="s">
        <v>1536</v>
      </c>
      <c r="BK779" t="str">
        <f t="shared" si="63"/>
        <v>-13.6Al-1.9W-0.7Ta-15.9Ni-0.6Mo-0.3Re</v>
      </c>
      <c r="BL779"/>
      <c r="BM779"/>
      <c r="BN779"/>
      <c r="BO779"/>
    </row>
    <row r="780" spans="1:67" s="44" customFormat="1" x14ac:dyDescent="0.3">
      <c r="A780" s="26" t="str">
        <f t="shared" si="60"/>
        <v>Co-8.8Al-9.8W-2.0Ta</v>
      </c>
      <c r="B780" s="38" t="s">
        <v>1484</v>
      </c>
      <c r="C780" s="38" t="s">
        <v>2839</v>
      </c>
      <c r="D780" s="37" t="s">
        <v>796</v>
      </c>
      <c r="E780" s="32" t="s">
        <v>795</v>
      </c>
      <c r="F780" s="31">
        <v>3870</v>
      </c>
      <c r="G780" s="54">
        <f t="shared" si="61"/>
        <v>79.400000000000006</v>
      </c>
      <c r="H780" s="55"/>
      <c r="I780" s="55">
        <v>8.8000000000000007</v>
      </c>
      <c r="J780" s="55"/>
      <c r="K780" s="55">
        <v>9.8000000000000007</v>
      </c>
      <c r="L780" s="55"/>
      <c r="M780" s="55">
        <v>2</v>
      </c>
      <c r="N780" s="55"/>
      <c r="O780" s="55"/>
      <c r="P780" s="55"/>
      <c r="Q780" s="51"/>
      <c r="R780" s="51"/>
      <c r="S780" s="51"/>
      <c r="T780" s="55"/>
      <c r="U780" s="55"/>
      <c r="V780" s="55"/>
      <c r="W780" s="55"/>
      <c r="X780" s="55"/>
      <c r="Y780" s="55"/>
      <c r="Z780" s="55"/>
      <c r="AA780" s="55"/>
      <c r="AB780" s="55"/>
      <c r="AC780" s="55"/>
      <c r="AD780" s="55"/>
      <c r="AE780" s="55"/>
      <c r="AF780" s="31">
        <f t="shared" si="64"/>
        <v>9.5236999999999998</v>
      </c>
      <c r="AG780" s="31"/>
      <c r="AH780" s="31"/>
      <c r="AI780" s="46" t="s">
        <v>1</v>
      </c>
      <c r="AJ780" s="46" t="str">
        <f>IF(I780&lt;&gt;"","-" &amp;TEXT([1]comp!$I780,"0.#") &amp;TEXT(I$1,0),"")</f>
        <v>-8.8Al</v>
      </c>
      <c r="AK780" s="45" t="str">
        <f>IF(K780&lt;&gt;"","-" &amp;TEXT(comp[[#This Row],[W]],"0.0") &amp;TEXT(K$1,0),"")</f>
        <v>-9.8W</v>
      </c>
      <c r="AL780" s="45" t="str">
        <f>IF(H780&lt;&gt;"","-" &amp;TEXT(comp[[#This Row],[Ni]],"0.0") &amp;TEXT(H$1,0),"")</f>
        <v/>
      </c>
      <c r="AM780" s="45" t="str">
        <f>IF(J780&lt;&gt;"","-" &amp;TEXT(comp[[#This Row],[Cr]],"0.0") &amp;TEXT(J$1,0),"")</f>
        <v/>
      </c>
      <c r="AN780" s="45" t="str">
        <f>IF(M780&lt;&gt;"","-" &amp;TEXT(comp[[#This Row],[Ta]],"0.0") &amp;TEXT(M$1,0),"")</f>
        <v>-2.0Ta</v>
      </c>
      <c r="AO780" s="45" t="str">
        <f>IF(N780&lt;&gt;"","-" &amp;TEXT(comp[[#This Row],[Nb]],"0.0") &amp;TEXT(N$1,0),"")</f>
        <v/>
      </c>
      <c r="AP780" s="45" t="str">
        <f>IF(O780&lt;&gt;"","-" &amp;TEXT(comp[[#This Row],[V]],"0.0") &amp;TEXT(O$1,0),"")</f>
        <v/>
      </c>
      <c r="AQ780" s="45" t="str">
        <f>IF(L780&lt;&gt;"","-" &amp;TEXT(comp[[#This Row],[Ti]],"0.0") &amp;TEXT(L$1,0),"")</f>
        <v/>
      </c>
      <c r="AR780" s="45" t="str">
        <f>IF(P780&lt;&gt;"","-" &amp;TEXT(comp[[#This Row],[Mo]],"0.0") &amp;TEXT(P$1,0),"")</f>
        <v/>
      </c>
      <c r="AS780" s="45" t="str">
        <f>IF(Q780&lt;&gt;"","-" &amp;TEXT(comp[[#This Row],[C]],"0.00") &amp;TEXT(Q$1,0),"")</f>
        <v/>
      </c>
      <c r="AT780" s="45" t="str">
        <f>IF(R780&lt;&gt;"","-" &amp;TEXT(comp[[#This Row],[Zr]],"0.00") &amp;TEXT(R$1,0),"")</f>
        <v/>
      </c>
      <c r="AU780" s="45" t="str">
        <f>IF(S780&lt;&gt;"","-" &amp;TEXT(comp[[#This Row],[B]],"0.00") &amp;TEXT(S$1,0),"")</f>
        <v/>
      </c>
      <c r="AV780" s="45" t="str">
        <f>IF(T780&lt;&gt;"","-" &amp;TEXT(comp[[#This Row],[Ir]],"0.0") &amp;TEXT(T$1,0),"")</f>
        <v/>
      </c>
      <c r="AW780" s="45" t="str">
        <f>IF(U780&lt;&gt;"","-" &amp;TEXT(comp[[#This Row],[Re]],"0.0") &amp;TEXT(U$1,0),"")</f>
        <v/>
      </c>
      <c r="AX780" s="45" t="str">
        <f>IF(V780&lt;&gt;"","-" &amp;TEXT(comp[[#This Row],[Si]],"0.0") &amp;TEXT(V$1,0),"")</f>
        <v/>
      </c>
      <c r="AY780" s="45" t="str">
        <f>IF(W780&lt;&gt;"","-" &amp;TEXT(comp[[#This Row],[Fe]],"0.0") &amp;TEXT(W$1,0),"")</f>
        <v/>
      </c>
      <c r="AZ780" s="45" t="str">
        <f>IF(X780&lt;&gt;"","-" &amp;TEXT(comp[[#This Row],[Y]],"0.0") &amp;TEXT(X$1,0),"")</f>
        <v/>
      </c>
      <c r="BA780" s="45" t="str">
        <f>IF(Y780&lt;&gt;"","-" &amp;TEXT(comp[[#This Row],[Hf]],"0.0") &amp;TEXT(Y$1,0),"")</f>
        <v/>
      </c>
      <c r="BB780" s="45" t="str">
        <f>IF(Z780&lt;&gt;"","-" &amp;TEXT(comp[[#This Row],[Ge]],"0.0") &amp;TEXT(Z$1,0),"")</f>
        <v/>
      </c>
      <c r="BC780" s="45" t="str">
        <f>IF(AA780&lt;&gt;"","-" &amp;TEXT(comp[[#This Row],[Mn]],"0.0") &amp;TEXT(AA$1,0),"")</f>
        <v/>
      </c>
      <c r="BD780" s="45" t="str">
        <f>IF(AB780&lt;&gt;"","-" &amp;TEXT(comp[[#This Row],[Sc]],"0.0") &amp;TEXT(AB$1,0),"")</f>
        <v/>
      </c>
      <c r="BE780" s="45" t="str">
        <f>IF(AC780&lt;&gt;"","-" &amp;TEXT(comp[[#This Row],[Ru]],"0.0") &amp;TEXT(AC$1,0),"")</f>
        <v/>
      </c>
      <c r="BF780" s="45" t="str">
        <f>IF(AD780&lt;&gt;"","-" &amp;TEXT(comp[[#This Row],[Ce]],"0.0") &amp;TEXT(AD$1,0),"")</f>
        <v/>
      </c>
      <c r="BG780" s="45" t="str">
        <f>IF(AE780&lt;&gt;"","-" &amp;TEXT([1]comp!$AE780,"0.#") &amp;TEXT(AE$1,0),"")</f>
        <v/>
      </c>
      <c r="BH780" s="32" t="str">
        <f>[1]comp!$D780 &amp; [1]comp!$E780</f>
        <v>Co-8.8Al-9.8W-2TaPollock, T. M. M. et al. New Co-based γ-γ’ High-temperature Alloys. JOM 62, 58–63 (2010).</v>
      </c>
      <c r="BI780" s="73" t="str">
        <f t="shared" si="62"/>
        <v>Co-8.8Al-9.8W-2.0Ta</v>
      </c>
      <c r="BJ780" s="32" t="s">
        <v>1610</v>
      </c>
      <c r="BK780" t="str">
        <f t="shared" si="63"/>
        <v>-8.8Al-9.8W-2.0Ta</v>
      </c>
      <c r="BL780"/>
      <c r="BM780"/>
      <c r="BN780"/>
      <c r="BO780"/>
    </row>
    <row r="781" spans="1:67" s="44" customFormat="1" x14ac:dyDescent="0.3">
      <c r="A781" s="26" t="str">
        <f t="shared" si="60"/>
        <v>Co-20.4Ni-9.8Al-7.4W-2.7Ti-0.40C-0.10B</v>
      </c>
      <c r="B781" s="30" t="s">
        <v>1483</v>
      </c>
      <c r="C781" s="30" t="s">
        <v>2880</v>
      </c>
      <c r="D781" s="34" t="s">
        <v>869</v>
      </c>
      <c r="E781" s="28" t="s">
        <v>868</v>
      </c>
      <c r="F781" s="28">
        <v>4430</v>
      </c>
      <c r="G781" s="54">
        <f t="shared" si="61"/>
        <v>59.199999999999996</v>
      </c>
      <c r="H781" s="56">
        <v>20.399999999999999</v>
      </c>
      <c r="I781" s="56">
        <v>9.8000000000000007</v>
      </c>
      <c r="J781" s="56"/>
      <c r="K781" s="56">
        <v>7.4</v>
      </c>
      <c r="L781" s="56">
        <v>2.7</v>
      </c>
      <c r="M781" s="56"/>
      <c r="N781" s="56"/>
      <c r="O781" s="56"/>
      <c r="P781" s="56"/>
      <c r="Q781" s="52">
        <v>0.4</v>
      </c>
      <c r="R781" s="52"/>
      <c r="S781" s="52">
        <v>0.1</v>
      </c>
      <c r="T781" s="56"/>
      <c r="U781" s="56"/>
      <c r="V781" s="56"/>
      <c r="W781" s="56"/>
      <c r="X781" s="56"/>
      <c r="Y781" s="56"/>
      <c r="Z781" s="56"/>
      <c r="AA781" s="56"/>
      <c r="AB781" s="56"/>
      <c r="AC781" s="56"/>
      <c r="AD781" s="56"/>
      <c r="AE781" s="56"/>
      <c r="AF781" s="28">
        <f t="shared" si="64"/>
        <v>8.9083210000000008</v>
      </c>
      <c r="AG781" s="28"/>
      <c r="AH781" s="28"/>
      <c r="AI781" s="46" t="s">
        <v>1</v>
      </c>
      <c r="AJ781" s="46" t="str">
        <f>IF(I781&lt;&gt;"","-" &amp;TEXT([1]comp!$I781,"0.#") &amp;TEXT(I$1,0),"")</f>
        <v>-9.8Al</v>
      </c>
      <c r="AK781" s="59" t="str">
        <f>IF(K781&lt;&gt;"","-" &amp;TEXT(comp[[#This Row],[W]],"0.0") &amp;TEXT(K$1,0),"")</f>
        <v>-7.4W</v>
      </c>
      <c r="AL781" s="59" t="str">
        <f>IF(H781&lt;&gt;"","-" &amp;TEXT(comp[[#This Row],[Ni]],"0.0") &amp;TEXT(H$1,0),"")</f>
        <v>-20.4Ni</v>
      </c>
      <c r="AM781" s="59" t="str">
        <f>IF(J781&lt;&gt;"","-" &amp;TEXT(comp[[#This Row],[Cr]],"0.0") &amp;TEXT(J$1,0),"")</f>
        <v/>
      </c>
      <c r="AN781" s="59" t="str">
        <f>IF(M781&lt;&gt;"","-" &amp;TEXT(comp[[#This Row],[Ta]],"0.0") &amp;TEXT(M$1,0),"")</f>
        <v/>
      </c>
      <c r="AO781" s="59" t="str">
        <f>IF(N781&lt;&gt;"","-" &amp;TEXT(comp[[#This Row],[Nb]],"0.0") &amp;TEXT(N$1,0),"")</f>
        <v/>
      </c>
      <c r="AP781" s="59" t="str">
        <f>IF(O781&lt;&gt;"","-" &amp;TEXT(comp[[#This Row],[V]],"0.0") &amp;TEXT(O$1,0),"")</f>
        <v/>
      </c>
      <c r="AQ781" s="59" t="str">
        <f>IF(L781&lt;&gt;"","-" &amp;TEXT(comp[[#This Row],[Ti]],"0.0") &amp;TEXT(L$1,0),"")</f>
        <v>-2.7Ti</v>
      </c>
      <c r="AR781" s="59" t="str">
        <f>IF(P781&lt;&gt;"","-" &amp;TEXT(comp[[#This Row],[Mo]],"0.0") &amp;TEXT(P$1,0),"")</f>
        <v/>
      </c>
      <c r="AS781" s="59" t="str">
        <f>IF(Q781&lt;&gt;"","-" &amp;TEXT(comp[[#This Row],[C]],"0.00") &amp;TEXT(Q$1,0),"")</f>
        <v>-0.40C</v>
      </c>
      <c r="AT781" s="59" t="str">
        <f>IF(R781&lt;&gt;"","-" &amp;TEXT(comp[[#This Row],[Zr]],"0.00") &amp;TEXT(R$1,0),"")</f>
        <v/>
      </c>
      <c r="AU781" s="59" t="str">
        <f>IF(S781&lt;&gt;"","-" &amp;TEXT(comp[[#This Row],[B]],"0.00") &amp;TEXT(S$1,0),"")</f>
        <v>-0.10B</v>
      </c>
      <c r="AV781" s="59" t="str">
        <f>IF(T781&lt;&gt;"","-" &amp;TEXT(comp[[#This Row],[Ir]],"0.0") &amp;TEXT(T$1,0),"")</f>
        <v/>
      </c>
      <c r="AW781" s="59" t="str">
        <f>IF(U781&lt;&gt;"","-" &amp;TEXT(comp[[#This Row],[Re]],"0.0") &amp;TEXT(U$1,0),"")</f>
        <v/>
      </c>
      <c r="AX781" s="59" t="str">
        <f>IF(V781&lt;&gt;"","-" &amp;TEXT(comp[[#This Row],[Si]],"0.0") &amp;TEXT(V$1,0),"")</f>
        <v/>
      </c>
      <c r="AY781" s="59" t="str">
        <f>IF(W781&lt;&gt;"","-" &amp;TEXT(comp[[#This Row],[Fe]],"0.0") &amp;TEXT(W$1,0),"")</f>
        <v/>
      </c>
      <c r="AZ781" s="59" t="str">
        <f>IF(X781&lt;&gt;"","-" &amp;TEXT(comp[[#This Row],[Y]],"0.0") &amp;TEXT(X$1,0),"")</f>
        <v/>
      </c>
      <c r="BA781" s="59" t="str">
        <f>IF(Y781&lt;&gt;"","-" &amp;TEXT(comp[[#This Row],[Hf]],"0.0") &amp;TEXT(Y$1,0),"")</f>
        <v/>
      </c>
      <c r="BB781" s="59" t="str">
        <f>IF(Z781&lt;&gt;"","-" &amp;TEXT(comp[[#This Row],[Ge]],"0.0") &amp;TEXT(Z$1,0),"")</f>
        <v/>
      </c>
      <c r="BC781" s="59" t="str">
        <f>IF(AA781&lt;&gt;"","-" &amp;TEXT(comp[[#This Row],[Mn]],"0.0") &amp;TEXT(AA$1,0),"")</f>
        <v/>
      </c>
      <c r="BD781" s="59" t="str">
        <f>IF(AB781&lt;&gt;"","-" &amp;TEXT(comp[[#This Row],[Sc]],"0.0") &amp;TEXT(AB$1,0),"")</f>
        <v/>
      </c>
      <c r="BE781" s="59" t="str">
        <f>IF(AC781&lt;&gt;"","-" &amp;TEXT(comp[[#This Row],[Ru]],"0.0") &amp;TEXT(AC$1,0),"")</f>
        <v/>
      </c>
      <c r="BF781" s="59" t="str">
        <f>IF(AD781&lt;&gt;"","-" &amp;TEXT(comp[[#This Row],[Ce]],"0.0") &amp;TEXT(AD$1,0),"")</f>
        <v/>
      </c>
      <c r="BG781" s="59" t="str">
        <f>IF(AE781&lt;&gt;"","-" &amp;TEXT([1]comp!$AE781,"0.#") &amp;TEXT(AE$1,0),"")</f>
        <v/>
      </c>
      <c r="BH781" s="28" t="str">
        <f>[1]comp!$D781 &amp; [1]comp!$E781</f>
        <v>Sani alloy 1Sani, S. A., Arabi, H. &amp; Ebrahimi, G. R. Hot deformation behavior and DRX mechanism in a γ-γ/ cobalt-based superalloy. Mater. Sci. Eng. A 764, (2019).</v>
      </c>
      <c r="BI781" s="36" t="str">
        <f t="shared" si="62"/>
        <v>Co-20.4Ni-9.8Al-7.4W-2.7Ti-0.40C-0.10B</v>
      </c>
      <c r="BJ781" s="28" t="s">
        <v>1608</v>
      </c>
      <c r="BK781" t="str">
        <f t="shared" si="63"/>
        <v>-9.8Al-7.4W-20.4Ni-2.7Ti-0.40C-0.10B</v>
      </c>
      <c r="BL781"/>
      <c r="BM781"/>
      <c r="BN781"/>
      <c r="BO781"/>
    </row>
    <row r="782" spans="1:67" s="44" customFormat="1" x14ac:dyDescent="0.3">
      <c r="A782" s="26" t="str">
        <f t="shared" si="60"/>
        <v>Co-9.4Al-10.7W</v>
      </c>
      <c r="B782" s="38" t="s">
        <v>1484</v>
      </c>
      <c r="C782" s="38" t="s">
        <v>2888</v>
      </c>
      <c r="D782" s="37" t="s">
        <v>607</v>
      </c>
      <c r="E782" s="31" t="s">
        <v>945</v>
      </c>
      <c r="F782" s="31">
        <v>4960</v>
      </c>
      <c r="G782" s="54">
        <f t="shared" si="61"/>
        <v>79.900000000000006</v>
      </c>
      <c r="H782" s="55"/>
      <c r="I782" s="55">
        <v>9.4</v>
      </c>
      <c r="J782" s="55"/>
      <c r="K782" s="55">
        <v>10.7</v>
      </c>
      <c r="L782" s="55"/>
      <c r="M782" s="55"/>
      <c r="N782" s="55"/>
      <c r="O782" s="55"/>
      <c r="P782" s="55"/>
      <c r="Q782" s="51"/>
      <c r="R782" s="51"/>
      <c r="S782" s="51"/>
      <c r="T782" s="55"/>
      <c r="U782" s="55"/>
      <c r="V782" s="55"/>
      <c r="W782" s="55"/>
      <c r="X782" s="55"/>
      <c r="Y782" s="55"/>
      <c r="Z782" s="55"/>
      <c r="AA782" s="55"/>
      <c r="AB782" s="55"/>
      <c r="AC782" s="55"/>
      <c r="AD782" s="55"/>
      <c r="AE782" s="55"/>
      <c r="AF782" s="31">
        <f t="shared" si="64"/>
        <v>9.4246500000000015</v>
      </c>
      <c r="AG782" s="31"/>
      <c r="AH782" s="31"/>
      <c r="AI782" s="46" t="s">
        <v>1</v>
      </c>
      <c r="AJ782" s="46" t="str">
        <f>IF(I782&lt;&gt;"","-" &amp;TEXT([1]comp!$I782,"0.#") &amp;TEXT(I$1,0),"")</f>
        <v>-9.4Al</v>
      </c>
      <c r="AK782" s="45" t="str">
        <f>IF(K782&lt;&gt;"","-" &amp;TEXT(comp[[#This Row],[W]],"0.0") &amp;TEXT(K$1,0),"")</f>
        <v>-10.7W</v>
      </c>
      <c r="AL782" s="45" t="str">
        <f>IF(H782&lt;&gt;"","-" &amp;TEXT(comp[[#This Row],[Ni]],"0.0") &amp;TEXT(H$1,0),"")</f>
        <v/>
      </c>
      <c r="AM782" s="45" t="str">
        <f>IF(J782&lt;&gt;"","-" &amp;TEXT(comp[[#This Row],[Cr]],"0.0") &amp;TEXT(J$1,0),"")</f>
        <v/>
      </c>
      <c r="AN782" s="45" t="str">
        <f>IF(M782&lt;&gt;"","-" &amp;TEXT(comp[[#This Row],[Ta]],"0.0") &amp;TEXT(M$1,0),"")</f>
        <v/>
      </c>
      <c r="AO782" s="45" t="str">
        <f>IF(N782&lt;&gt;"","-" &amp;TEXT(comp[[#This Row],[Nb]],"0.0") &amp;TEXT(N$1,0),"")</f>
        <v/>
      </c>
      <c r="AP782" s="45" t="str">
        <f>IF(O782&lt;&gt;"","-" &amp;TEXT(comp[[#This Row],[V]],"0.0") &amp;TEXT(O$1,0),"")</f>
        <v/>
      </c>
      <c r="AQ782" s="45" t="str">
        <f>IF(L782&lt;&gt;"","-" &amp;TEXT(comp[[#This Row],[Ti]],"0.0") &amp;TEXT(L$1,0),"")</f>
        <v/>
      </c>
      <c r="AR782" s="45" t="str">
        <f>IF(P782&lt;&gt;"","-" &amp;TEXT(comp[[#This Row],[Mo]],"0.0") &amp;TEXT(P$1,0),"")</f>
        <v/>
      </c>
      <c r="AS782" s="45" t="str">
        <f>IF(Q782&lt;&gt;"","-" &amp;TEXT(comp[[#This Row],[C]],"0.00") &amp;TEXT(Q$1,0),"")</f>
        <v/>
      </c>
      <c r="AT782" s="45" t="str">
        <f>IF(R782&lt;&gt;"","-" &amp;TEXT(comp[[#This Row],[Zr]],"0.00") &amp;TEXT(R$1,0),"")</f>
        <v/>
      </c>
      <c r="AU782" s="45" t="str">
        <f>IF(S782&lt;&gt;"","-" &amp;TEXT(comp[[#This Row],[B]],"0.00") &amp;TEXT(S$1,0),"")</f>
        <v/>
      </c>
      <c r="AV782" s="45" t="str">
        <f>IF(T782&lt;&gt;"","-" &amp;TEXT(comp[[#This Row],[Ir]],"0.0") &amp;TEXT(T$1,0),"")</f>
        <v/>
      </c>
      <c r="AW782" s="45" t="str">
        <f>IF(U782&lt;&gt;"","-" &amp;TEXT(comp[[#This Row],[Re]],"0.0") &amp;TEXT(U$1,0),"")</f>
        <v/>
      </c>
      <c r="AX782" s="45" t="str">
        <f>IF(V782&lt;&gt;"","-" &amp;TEXT(comp[[#This Row],[Si]],"0.0") &amp;TEXT(V$1,0),"")</f>
        <v/>
      </c>
      <c r="AY782" s="45" t="str">
        <f>IF(W782&lt;&gt;"","-" &amp;TEXT(comp[[#This Row],[Fe]],"0.0") &amp;TEXT(W$1,0),"")</f>
        <v/>
      </c>
      <c r="AZ782" s="45" t="str">
        <f>IF(X782&lt;&gt;"","-" &amp;TEXT(comp[[#This Row],[Y]],"0.0") &amp;TEXT(X$1,0),"")</f>
        <v/>
      </c>
      <c r="BA782" s="45" t="str">
        <f>IF(Y782&lt;&gt;"","-" &amp;TEXT(comp[[#This Row],[Hf]],"0.0") &amp;TEXT(Y$1,0),"")</f>
        <v/>
      </c>
      <c r="BB782" s="45" t="str">
        <f>IF(Z782&lt;&gt;"","-" &amp;TEXT(comp[[#This Row],[Ge]],"0.0") &amp;TEXT(Z$1,0),"")</f>
        <v/>
      </c>
      <c r="BC782" s="45" t="str">
        <f>IF(AA782&lt;&gt;"","-" &amp;TEXT(comp[[#This Row],[Mn]],"0.0") &amp;TEXT(AA$1,0),"")</f>
        <v/>
      </c>
      <c r="BD782" s="45" t="str">
        <f>IF(AB782&lt;&gt;"","-" &amp;TEXT(comp[[#This Row],[Sc]],"0.0") &amp;TEXT(AB$1,0),"")</f>
        <v/>
      </c>
      <c r="BE782" s="45" t="str">
        <f>IF(AC782&lt;&gt;"","-" &amp;TEXT(comp[[#This Row],[Ru]],"0.0") &amp;TEXT(AC$1,0),"")</f>
        <v/>
      </c>
      <c r="BF782" s="45" t="str">
        <f>IF(AD782&lt;&gt;"","-" &amp;TEXT(comp[[#This Row],[Ce]],"0.0") &amp;TEXT(AD$1,0),"")</f>
        <v/>
      </c>
      <c r="BG782" s="45" t="str">
        <f>IF(AE782&lt;&gt;"","-" &amp;TEXT([1]comp!$AE782,"0.#") &amp;TEXT(AE$1,0),"")</f>
        <v/>
      </c>
      <c r="BH782" s="31" t="str">
        <f>[1]comp!$D782 &amp; [1]comp!$E782</f>
        <v>11WSuzuki, A. &amp; Pollock, T. M. High-temperature strength and deformation of γ/γ′ two-phase Co-Al-W-base alloys. Acta Mater. 56, 1288–1297 (2008).</v>
      </c>
      <c r="BI782" s="73" t="str">
        <f t="shared" si="62"/>
        <v>Co-9.4Al-10.7W</v>
      </c>
      <c r="BJ782" s="31" t="s">
        <v>1613</v>
      </c>
      <c r="BK782" t="str">
        <f t="shared" si="63"/>
        <v>-9.4Al-10.7W</v>
      </c>
      <c r="BL782"/>
      <c r="BM782"/>
      <c r="BN782"/>
      <c r="BO782"/>
    </row>
    <row r="783" spans="1:67" s="44" customFormat="1" x14ac:dyDescent="0.3">
      <c r="A783" s="26" t="str">
        <f t="shared" si="60"/>
        <v>Co-8.8Al-9.8W-2.0Ta</v>
      </c>
      <c r="B783" s="38" t="s">
        <v>1484</v>
      </c>
      <c r="C783" s="38" t="s">
        <v>2839</v>
      </c>
      <c r="D783" s="37" t="s">
        <v>162</v>
      </c>
      <c r="E783" s="31" t="s">
        <v>945</v>
      </c>
      <c r="F783" s="31">
        <v>4970</v>
      </c>
      <c r="G783" s="54">
        <f t="shared" si="61"/>
        <v>79.400000000000006</v>
      </c>
      <c r="H783" s="55"/>
      <c r="I783" s="55">
        <v>8.8000000000000007</v>
      </c>
      <c r="J783" s="55"/>
      <c r="K783" s="55">
        <v>9.8000000000000007</v>
      </c>
      <c r="L783" s="55"/>
      <c r="M783" s="55">
        <v>2</v>
      </c>
      <c r="N783" s="55"/>
      <c r="O783" s="55"/>
      <c r="P783" s="55"/>
      <c r="Q783" s="51"/>
      <c r="R783" s="51"/>
      <c r="S783" s="51"/>
      <c r="T783" s="55"/>
      <c r="U783" s="55"/>
      <c r="V783" s="55"/>
      <c r="W783" s="55"/>
      <c r="X783" s="55"/>
      <c r="Y783" s="55"/>
      <c r="Z783" s="55"/>
      <c r="AA783" s="55"/>
      <c r="AB783" s="55"/>
      <c r="AC783" s="55"/>
      <c r="AD783" s="55"/>
      <c r="AE783" s="55"/>
      <c r="AF783" s="31">
        <f t="shared" si="64"/>
        <v>9.5236999999999998</v>
      </c>
      <c r="AG783" s="31"/>
      <c r="AH783" s="31"/>
      <c r="AI783" s="46" t="s">
        <v>1</v>
      </c>
      <c r="AJ783" s="46" t="str">
        <f>IF(I783&lt;&gt;"","-" &amp;TEXT([1]comp!$I783,"0.#") &amp;TEXT(I$1,0),"")</f>
        <v>-8.8Al</v>
      </c>
      <c r="AK783" s="45" t="str">
        <f>IF(K783&lt;&gt;"","-" &amp;TEXT(comp[[#This Row],[W]],"0.0") &amp;TEXT(K$1,0),"")</f>
        <v>-9.8W</v>
      </c>
      <c r="AL783" s="45" t="str">
        <f>IF(H783&lt;&gt;"","-" &amp;TEXT(comp[[#This Row],[Ni]],"0.0") &amp;TEXT(H$1,0),"")</f>
        <v/>
      </c>
      <c r="AM783" s="45" t="str">
        <f>IF(J783&lt;&gt;"","-" &amp;TEXT(comp[[#This Row],[Cr]],"0.0") &amp;TEXT(J$1,0),"")</f>
        <v/>
      </c>
      <c r="AN783" s="45" t="str">
        <f>IF(M783&lt;&gt;"","-" &amp;TEXT(comp[[#This Row],[Ta]],"0.0") &amp;TEXT(M$1,0),"")</f>
        <v>-2.0Ta</v>
      </c>
      <c r="AO783" s="45" t="str">
        <f>IF(N783&lt;&gt;"","-" &amp;TEXT(comp[[#This Row],[Nb]],"0.0") &amp;TEXT(N$1,0),"")</f>
        <v/>
      </c>
      <c r="AP783" s="45" t="str">
        <f>IF(O783&lt;&gt;"","-" &amp;TEXT(comp[[#This Row],[V]],"0.0") &amp;TEXT(O$1,0),"")</f>
        <v/>
      </c>
      <c r="AQ783" s="45" t="str">
        <f>IF(L783&lt;&gt;"","-" &amp;TEXT(comp[[#This Row],[Ti]],"0.0") &amp;TEXT(L$1,0),"")</f>
        <v/>
      </c>
      <c r="AR783" s="45" t="str">
        <f>IF(P783&lt;&gt;"","-" &amp;TEXT(comp[[#This Row],[Mo]],"0.0") &amp;TEXT(P$1,0),"")</f>
        <v/>
      </c>
      <c r="AS783" s="45" t="str">
        <f>IF(Q783&lt;&gt;"","-" &amp;TEXT(comp[[#This Row],[C]],"0.00") &amp;TEXT(Q$1,0),"")</f>
        <v/>
      </c>
      <c r="AT783" s="45" t="str">
        <f>IF(R783&lt;&gt;"","-" &amp;TEXT(comp[[#This Row],[Zr]],"0.00") &amp;TEXT(R$1,0),"")</f>
        <v/>
      </c>
      <c r="AU783" s="45" t="str">
        <f>IF(S783&lt;&gt;"","-" &amp;TEXT(comp[[#This Row],[B]],"0.00") &amp;TEXT(S$1,0),"")</f>
        <v/>
      </c>
      <c r="AV783" s="45" t="str">
        <f>IF(T783&lt;&gt;"","-" &amp;TEXT(comp[[#This Row],[Ir]],"0.0") &amp;TEXT(T$1,0),"")</f>
        <v/>
      </c>
      <c r="AW783" s="45" t="str">
        <f>IF(U783&lt;&gt;"","-" &amp;TEXT(comp[[#This Row],[Re]],"0.0") &amp;TEXT(U$1,0),"")</f>
        <v/>
      </c>
      <c r="AX783" s="45" t="str">
        <f>IF(V783&lt;&gt;"","-" &amp;TEXT(comp[[#This Row],[Si]],"0.0") &amp;TEXT(V$1,0),"")</f>
        <v/>
      </c>
      <c r="AY783" s="45" t="str">
        <f>IF(W783&lt;&gt;"","-" &amp;TEXT(comp[[#This Row],[Fe]],"0.0") &amp;TEXT(W$1,0),"")</f>
        <v/>
      </c>
      <c r="AZ783" s="45" t="str">
        <f>IF(X783&lt;&gt;"","-" &amp;TEXT(comp[[#This Row],[Y]],"0.0") &amp;TEXT(X$1,0),"")</f>
        <v/>
      </c>
      <c r="BA783" s="45" t="str">
        <f>IF(Y783&lt;&gt;"","-" &amp;TEXT(comp[[#This Row],[Hf]],"0.0") &amp;TEXT(Y$1,0),"")</f>
        <v/>
      </c>
      <c r="BB783" s="45" t="str">
        <f>IF(Z783&lt;&gt;"","-" &amp;TEXT(comp[[#This Row],[Ge]],"0.0") &amp;TEXT(Z$1,0),"")</f>
        <v/>
      </c>
      <c r="BC783" s="45" t="str">
        <f>IF(AA783&lt;&gt;"","-" &amp;TEXT(comp[[#This Row],[Mn]],"0.0") &amp;TEXT(AA$1,0),"")</f>
        <v/>
      </c>
      <c r="BD783" s="45" t="str">
        <f>IF(AB783&lt;&gt;"","-" &amp;TEXT(comp[[#This Row],[Sc]],"0.0") &amp;TEXT(AB$1,0),"")</f>
        <v/>
      </c>
      <c r="BE783" s="45" t="str">
        <f>IF(AC783&lt;&gt;"","-" &amp;TEXT(comp[[#This Row],[Ru]],"0.0") &amp;TEXT(AC$1,0),"")</f>
        <v/>
      </c>
      <c r="BF783" s="45" t="str">
        <f>IF(AD783&lt;&gt;"","-" &amp;TEXT(comp[[#This Row],[Ce]],"0.0") &amp;TEXT(AD$1,0),"")</f>
        <v/>
      </c>
      <c r="BG783" s="45" t="str">
        <f>IF(AE783&lt;&gt;"","-" &amp;TEXT([1]comp!$AE783,"0.#") &amp;TEXT(AE$1,0),"")</f>
        <v/>
      </c>
      <c r="BH783" s="31" t="str">
        <f>[1]comp!$D783 &amp; [1]comp!$E783</f>
        <v>2TaSuzuki, A. &amp; Pollock, T. M. High-temperature strength and deformation of γ/γ′ two-phase Co-Al-W-base alloys. Acta Mater. 56, 1288–1297 (2008).</v>
      </c>
      <c r="BI783" s="73" t="str">
        <f t="shared" si="62"/>
        <v>Co-8.8Al-9.8W-2.0Ta</v>
      </c>
      <c r="BJ783" s="31" t="s">
        <v>1610</v>
      </c>
      <c r="BK783" t="str">
        <f t="shared" si="63"/>
        <v>-8.8Al-9.8W-2.0Ta</v>
      </c>
      <c r="BL783"/>
      <c r="BM783"/>
      <c r="BN783"/>
      <c r="BO783"/>
    </row>
    <row r="784" spans="1:67" s="44" customFormat="1" x14ac:dyDescent="0.3">
      <c r="A784" s="26" t="str">
        <f t="shared" si="60"/>
        <v>Co-8.8Al-9.8W-2.0Re</v>
      </c>
      <c r="B784" s="38" t="s">
        <v>1484</v>
      </c>
      <c r="C784" s="38" t="s">
        <v>3024</v>
      </c>
      <c r="D784" s="37" t="s">
        <v>947</v>
      </c>
      <c r="E784" s="31" t="s">
        <v>945</v>
      </c>
      <c r="F784" s="31">
        <v>4980</v>
      </c>
      <c r="G784" s="54">
        <f t="shared" si="61"/>
        <v>79.400000000000006</v>
      </c>
      <c r="H784" s="55"/>
      <c r="I784" s="55">
        <v>8.8000000000000007</v>
      </c>
      <c r="J784" s="55"/>
      <c r="K784" s="55">
        <v>9.8000000000000007</v>
      </c>
      <c r="L784" s="55"/>
      <c r="M784" s="55"/>
      <c r="N784" s="55"/>
      <c r="O784" s="55"/>
      <c r="P784" s="55"/>
      <c r="Q784" s="51"/>
      <c r="R784" s="51"/>
      <c r="S784" s="51"/>
      <c r="T784" s="55"/>
      <c r="U784" s="55">
        <v>2</v>
      </c>
      <c r="V784" s="55"/>
      <c r="W784" s="55"/>
      <c r="X784" s="55"/>
      <c r="Y784" s="55"/>
      <c r="Z784" s="55"/>
      <c r="AA784" s="55"/>
      <c r="AB784" s="55"/>
      <c r="AC784" s="55"/>
      <c r="AD784" s="55"/>
      <c r="AE784" s="55"/>
      <c r="AF784" s="31">
        <f t="shared" si="64"/>
        <v>9.6111000000000004</v>
      </c>
      <c r="AG784" s="31"/>
      <c r="AH784" s="31"/>
      <c r="AI784" s="46" t="s">
        <v>1</v>
      </c>
      <c r="AJ784" s="46" t="str">
        <f>IF(I784&lt;&gt;"","-" &amp;TEXT([1]comp!$I784,"0.#") &amp;TEXT(I$1,0),"")</f>
        <v>-8.8Al</v>
      </c>
      <c r="AK784" s="45" t="str">
        <f>IF(K784&lt;&gt;"","-" &amp;TEXT(comp[[#This Row],[W]],"0.0") &amp;TEXT(K$1,0),"")</f>
        <v>-9.8W</v>
      </c>
      <c r="AL784" s="45" t="str">
        <f>IF(H784&lt;&gt;"","-" &amp;TEXT(comp[[#This Row],[Ni]],"0.0") &amp;TEXT(H$1,0),"")</f>
        <v/>
      </c>
      <c r="AM784" s="45" t="str">
        <f>IF(J784&lt;&gt;"","-" &amp;TEXT(comp[[#This Row],[Cr]],"0.0") &amp;TEXT(J$1,0),"")</f>
        <v/>
      </c>
      <c r="AN784" s="45" t="str">
        <f>IF(M784&lt;&gt;"","-" &amp;TEXT(comp[[#This Row],[Ta]],"0.0") &amp;TEXT(M$1,0),"")</f>
        <v/>
      </c>
      <c r="AO784" s="45" t="str">
        <f>IF(N784&lt;&gt;"","-" &amp;TEXT(comp[[#This Row],[Nb]],"0.0") &amp;TEXT(N$1,0),"")</f>
        <v/>
      </c>
      <c r="AP784" s="45" t="str">
        <f>IF(O784&lt;&gt;"","-" &amp;TEXT(comp[[#This Row],[V]],"0.0") &amp;TEXT(O$1,0),"")</f>
        <v/>
      </c>
      <c r="AQ784" s="45" t="str">
        <f>IF(L784&lt;&gt;"","-" &amp;TEXT(comp[[#This Row],[Ti]],"0.0") &amp;TEXT(L$1,0),"")</f>
        <v/>
      </c>
      <c r="AR784" s="45" t="str">
        <f>IF(P784&lt;&gt;"","-" &amp;TEXT(comp[[#This Row],[Mo]],"0.0") &amp;TEXT(P$1,0),"")</f>
        <v/>
      </c>
      <c r="AS784" s="45" t="str">
        <f>IF(Q784&lt;&gt;"","-" &amp;TEXT(comp[[#This Row],[C]],"0.00") &amp;TEXT(Q$1,0),"")</f>
        <v/>
      </c>
      <c r="AT784" s="45" t="str">
        <f>IF(R784&lt;&gt;"","-" &amp;TEXT(comp[[#This Row],[Zr]],"0.00") &amp;TEXT(R$1,0),"")</f>
        <v/>
      </c>
      <c r="AU784" s="45" t="str">
        <f>IF(S784&lt;&gt;"","-" &amp;TEXT(comp[[#This Row],[B]],"0.00") &amp;TEXT(S$1,0),"")</f>
        <v/>
      </c>
      <c r="AV784" s="45" t="str">
        <f>IF(T784&lt;&gt;"","-" &amp;TEXT(comp[[#This Row],[Ir]],"0.0") &amp;TEXT(T$1,0),"")</f>
        <v/>
      </c>
      <c r="AW784" s="45" t="str">
        <f>IF(U784&lt;&gt;"","-" &amp;TEXT(comp[[#This Row],[Re]],"0.0") &amp;TEXT(U$1,0),"")</f>
        <v>-2.0Re</v>
      </c>
      <c r="AX784" s="45" t="str">
        <f>IF(V784&lt;&gt;"","-" &amp;TEXT(comp[[#This Row],[Si]],"0.0") &amp;TEXT(V$1,0),"")</f>
        <v/>
      </c>
      <c r="AY784" s="45" t="str">
        <f>IF(W784&lt;&gt;"","-" &amp;TEXT(comp[[#This Row],[Fe]],"0.0") &amp;TEXT(W$1,0),"")</f>
        <v/>
      </c>
      <c r="AZ784" s="45" t="str">
        <f>IF(X784&lt;&gt;"","-" &amp;TEXT(comp[[#This Row],[Y]],"0.0") &amp;TEXT(X$1,0),"")</f>
        <v/>
      </c>
      <c r="BA784" s="45" t="str">
        <f>IF(Y784&lt;&gt;"","-" &amp;TEXT(comp[[#This Row],[Hf]],"0.0") &amp;TEXT(Y$1,0),"")</f>
        <v/>
      </c>
      <c r="BB784" s="45" t="str">
        <f>IF(Z784&lt;&gt;"","-" &amp;TEXT(comp[[#This Row],[Ge]],"0.0") &amp;TEXT(Z$1,0),"")</f>
        <v/>
      </c>
      <c r="BC784" s="45" t="str">
        <f>IF(AA784&lt;&gt;"","-" &amp;TEXT(comp[[#This Row],[Mn]],"0.0") &amp;TEXT(AA$1,0),"")</f>
        <v/>
      </c>
      <c r="BD784" s="45" t="str">
        <f>IF(AB784&lt;&gt;"","-" &amp;TEXT(comp[[#This Row],[Sc]],"0.0") &amp;TEXT(AB$1,0),"")</f>
        <v/>
      </c>
      <c r="BE784" s="45" t="str">
        <f>IF(AC784&lt;&gt;"","-" &amp;TEXT(comp[[#This Row],[Ru]],"0.0") &amp;TEXT(AC$1,0),"")</f>
        <v/>
      </c>
      <c r="BF784" s="45" t="str">
        <f>IF(AD784&lt;&gt;"","-" &amp;TEXT(comp[[#This Row],[Ce]],"0.0") &amp;TEXT(AD$1,0),"")</f>
        <v/>
      </c>
      <c r="BG784" s="45" t="str">
        <f>IF(AE784&lt;&gt;"","-" &amp;TEXT([1]comp!$AE784,"0.#") &amp;TEXT(AE$1,0),"")</f>
        <v/>
      </c>
      <c r="BH784" s="31" t="str">
        <f>[1]comp!$D784 &amp; [1]comp!$E784</f>
        <v>2ReSuzuki, A. &amp; Pollock, T. M. High-temperature strength and deformation of γ/γ′ two-phase Co-Al-W-base alloys. Acta Mater. 56, 1288–1297 (2008).</v>
      </c>
      <c r="BI784" s="73" t="str">
        <f t="shared" si="62"/>
        <v>Co-8.8Al-9.8W-2.0Re</v>
      </c>
      <c r="BJ784" s="31" t="s">
        <v>1814</v>
      </c>
      <c r="BK784" t="str">
        <f t="shared" si="63"/>
        <v>-8.8Al-9.8W-2.0Re</v>
      </c>
      <c r="BL784"/>
      <c r="BM784"/>
      <c r="BN784"/>
      <c r="BO784"/>
    </row>
    <row r="785" spans="1:67" s="44" customFormat="1" x14ac:dyDescent="0.3">
      <c r="A785" s="26" t="str">
        <f t="shared" si="60"/>
        <v>Co-23.0Ti</v>
      </c>
      <c r="B785" s="69" t="s">
        <v>779</v>
      </c>
      <c r="C785" s="60" t="s">
        <v>2940</v>
      </c>
      <c r="D785" s="44" t="s">
        <v>953</v>
      </c>
      <c r="E785" s="67" t="s">
        <v>950</v>
      </c>
      <c r="F785" s="44">
        <v>5040</v>
      </c>
      <c r="G785" s="54">
        <f t="shared" si="61"/>
        <v>77</v>
      </c>
      <c r="H785" s="54"/>
      <c r="I785" s="54"/>
      <c r="J785" s="54"/>
      <c r="K785" s="54"/>
      <c r="L785" s="54">
        <v>23</v>
      </c>
      <c r="M785" s="54"/>
      <c r="N785" s="54"/>
      <c r="O785" s="54"/>
      <c r="P785" s="54"/>
      <c r="Q785" s="50"/>
      <c r="R785" s="50"/>
      <c r="S785" s="50"/>
      <c r="T785" s="54"/>
      <c r="U785" s="54"/>
      <c r="V785" s="54"/>
      <c r="W785" s="54"/>
      <c r="X785" s="54"/>
      <c r="Y785" s="54"/>
      <c r="Z785" s="54"/>
      <c r="AA785" s="54"/>
      <c r="AB785" s="54"/>
      <c r="AC785" s="54"/>
      <c r="AD785" s="54"/>
      <c r="AE785" s="54"/>
      <c r="AF785" s="44">
        <f t="shared" si="64"/>
        <v>7.8896100000000002</v>
      </c>
      <c r="AI785" s="46" t="s">
        <v>1</v>
      </c>
      <c r="AJ785" s="46" t="str">
        <f>IF(I785&lt;&gt;"","-" &amp;TEXT([1]comp!$I785,"0.#") &amp;TEXT(I$1,0),"")</f>
        <v/>
      </c>
      <c r="AK785" s="64" t="str">
        <f>IF(K785&lt;&gt;"","-" &amp;TEXT(comp[[#This Row],[W]],"0.0") &amp;TEXT(K$1,0),"")</f>
        <v/>
      </c>
      <c r="AL785" s="64" t="str">
        <f>IF(H785&lt;&gt;"","-" &amp;TEXT(comp[[#This Row],[Ni]],"0.0") &amp;TEXT(H$1,0),"")</f>
        <v/>
      </c>
      <c r="AM785" s="64" t="str">
        <f>IF(J785&lt;&gt;"","-" &amp;TEXT(comp[[#This Row],[Cr]],"0.0") &amp;TEXT(J$1,0),"")</f>
        <v/>
      </c>
      <c r="AN785" s="64" t="str">
        <f>IF(M785&lt;&gt;"","-" &amp;TEXT(comp[[#This Row],[Ta]],"0.0") &amp;TEXT(M$1,0),"")</f>
        <v/>
      </c>
      <c r="AO785" s="64" t="str">
        <f>IF(N785&lt;&gt;"","-" &amp;TEXT(comp[[#This Row],[Nb]],"0.0") &amp;TEXT(N$1,0),"")</f>
        <v/>
      </c>
      <c r="AP785" s="64" t="str">
        <f>IF(O785&lt;&gt;"","-" &amp;TEXT(comp[[#This Row],[V]],"0.0") &amp;TEXT(O$1,0),"")</f>
        <v/>
      </c>
      <c r="AQ785" s="64" t="str">
        <f>IF(L785&lt;&gt;"","-" &amp;TEXT(comp[[#This Row],[Ti]],"0.0") &amp;TEXT(L$1,0),"")</f>
        <v>-23.0Ti</v>
      </c>
      <c r="AR785" s="64" t="str">
        <f>IF(P785&lt;&gt;"","-" &amp;TEXT(comp[[#This Row],[Mo]],"0.0") &amp;TEXT(P$1,0),"")</f>
        <v/>
      </c>
      <c r="AS785" s="64" t="str">
        <f>IF(Q785&lt;&gt;"","-" &amp;TEXT(comp[[#This Row],[C]],"0.00") &amp;TEXT(Q$1,0),"")</f>
        <v/>
      </c>
      <c r="AT785" s="64" t="str">
        <f>IF(R785&lt;&gt;"","-" &amp;TEXT(comp[[#This Row],[Zr]],"0.00") &amp;TEXT(R$1,0),"")</f>
        <v/>
      </c>
      <c r="AU785" s="64" t="str">
        <f>IF(S785&lt;&gt;"","-" &amp;TEXT(comp[[#This Row],[B]],"0.00") &amp;TEXT(S$1,0),"")</f>
        <v/>
      </c>
      <c r="AV785" s="64" t="str">
        <f>IF(T785&lt;&gt;"","-" &amp;TEXT(comp[[#This Row],[Ir]],"0.0") &amp;TEXT(T$1,0),"")</f>
        <v/>
      </c>
      <c r="AW785" s="64" t="str">
        <f>IF(U785&lt;&gt;"","-" &amp;TEXT(comp[[#This Row],[Re]],"0.0") &amp;TEXT(U$1,0),"")</f>
        <v/>
      </c>
      <c r="AX785" s="64" t="str">
        <f>IF(V785&lt;&gt;"","-" &amp;TEXT(comp[[#This Row],[Si]],"0.0") &amp;TEXT(V$1,0),"")</f>
        <v/>
      </c>
      <c r="AY785" s="64" t="str">
        <f>IF(W785&lt;&gt;"","-" &amp;TEXT(comp[[#This Row],[Fe]],"0.0") &amp;TEXT(W$1,0),"")</f>
        <v/>
      </c>
      <c r="AZ785" s="64" t="str">
        <f>IF(X785&lt;&gt;"","-" &amp;TEXT(comp[[#This Row],[Y]],"0.0") &amp;TEXT(X$1,0),"")</f>
        <v/>
      </c>
      <c r="BA785" s="64" t="str">
        <f>IF(Y785&lt;&gt;"","-" &amp;TEXT(comp[[#This Row],[Hf]],"0.0") &amp;TEXT(Y$1,0),"")</f>
        <v/>
      </c>
      <c r="BB785" s="64" t="str">
        <f>IF(Z785&lt;&gt;"","-" &amp;TEXT(comp[[#This Row],[Ge]],"0.0") &amp;TEXT(Z$1,0),"")</f>
        <v/>
      </c>
      <c r="BC785" s="64" t="str">
        <f>IF(AA785&lt;&gt;"","-" &amp;TEXT(comp[[#This Row],[Mn]],"0.0") &amp;TEXT(AA$1,0),"")</f>
        <v/>
      </c>
      <c r="BD785" s="64" t="str">
        <f>IF(AB785&lt;&gt;"","-" &amp;TEXT(comp[[#This Row],[Sc]],"0.0") &amp;TEXT(AB$1,0),"")</f>
        <v/>
      </c>
      <c r="BE785" s="64" t="str">
        <f>IF(AC785&lt;&gt;"","-" &amp;TEXT(comp[[#This Row],[Ru]],"0.0") &amp;TEXT(AC$1,0),"")</f>
        <v/>
      </c>
      <c r="BF785" s="64" t="str">
        <f>IF(AD785&lt;&gt;"","-" &amp;TEXT(comp[[#This Row],[Ce]],"0.0") &amp;TEXT(AD$1,0),"")</f>
        <v/>
      </c>
      <c r="BG785" s="64" t="str">
        <f>IF(AE785&lt;&gt;"","-" &amp;TEXT([1]comp!$AE785,"0.#") &amp;TEXT(AE$1,0),"")</f>
        <v/>
      </c>
      <c r="BH785" s="67" t="str">
        <f>[1]comp!$D785 &amp; [1]comp!$E785</f>
        <v>Co-23TiTakasugi, T. HIGH TEMPERATURE STRENGTH AND DUCTILITY OF POLYCRYSTALLINE Co,Ti. Acro nferati vol. 33 (1985).</v>
      </c>
      <c r="BI785" s="63" t="str">
        <f t="shared" si="62"/>
        <v>Co-23.0Ti</v>
      </c>
      <c r="BJ785" s="67" t="s">
        <v>1953</v>
      </c>
      <c r="BK785" t="str">
        <f t="shared" si="63"/>
        <v>-23.0Ti</v>
      </c>
      <c r="BL785"/>
      <c r="BM785"/>
      <c r="BN785"/>
      <c r="BO785"/>
    </row>
    <row r="786" spans="1:67" s="44" customFormat="1" x14ac:dyDescent="0.3">
      <c r="A786" s="26" t="str">
        <f t="shared" si="60"/>
        <v>Co-6.7Al-8.1W-6.2Ti</v>
      </c>
      <c r="B786" s="38" t="s">
        <v>1484</v>
      </c>
      <c r="C786" s="38" t="s">
        <v>2887</v>
      </c>
      <c r="D786" s="37" t="s">
        <v>971</v>
      </c>
      <c r="E786" s="32" t="s">
        <v>970</v>
      </c>
      <c r="F786" s="31">
        <v>5230</v>
      </c>
      <c r="G786" s="54">
        <f t="shared" si="61"/>
        <v>79</v>
      </c>
      <c r="H786" s="55"/>
      <c r="I786" s="55">
        <v>6.7</v>
      </c>
      <c r="J786" s="55"/>
      <c r="K786" s="55">
        <v>8.1</v>
      </c>
      <c r="L786" s="55">
        <v>6.2</v>
      </c>
      <c r="M786" s="55"/>
      <c r="N786" s="55"/>
      <c r="O786" s="55"/>
      <c r="P786" s="55"/>
      <c r="Q786" s="51"/>
      <c r="R786" s="51"/>
      <c r="S786" s="51"/>
      <c r="T786" s="55"/>
      <c r="U786" s="55"/>
      <c r="V786" s="55"/>
      <c r="W786" s="55"/>
      <c r="X786" s="55"/>
      <c r="Y786" s="55"/>
      <c r="Z786" s="55"/>
      <c r="AA786" s="55"/>
      <c r="AB786" s="55"/>
      <c r="AC786" s="55"/>
      <c r="AD786" s="55"/>
      <c r="AE786" s="55"/>
      <c r="AF786" s="31">
        <f t="shared" si="64"/>
        <v>9.0505840000000006</v>
      </c>
      <c r="AG786" s="31"/>
      <c r="AH786" s="31" t="s">
        <v>659</v>
      </c>
      <c r="AI786" s="46" t="s">
        <v>1</v>
      </c>
      <c r="AJ786" s="46" t="str">
        <f>IF(I786&lt;&gt;"","-" &amp;TEXT([1]comp!$I786,"0.#") &amp;TEXT(I$1,0),"")</f>
        <v>-6.7Al</v>
      </c>
      <c r="AK786" s="45" t="str">
        <f>IF(K786&lt;&gt;"","-" &amp;TEXT(comp[[#This Row],[W]],"0.0") &amp;TEXT(K$1,0),"")</f>
        <v>-8.1W</v>
      </c>
      <c r="AL786" s="45" t="str">
        <f>IF(H786&lt;&gt;"","-" &amp;TEXT(comp[[#This Row],[Ni]],"0.0") &amp;TEXT(H$1,0),"")</f>
        <v/>
      </c>
      <c r="AM786" s="45" t="str">
        <f>IF(J786&lt;&gt;"","-" &amp;TEXT(comp[[#This Row],[Cr]],"0.0") &amp;TEXT(J$1,0),"")</f>
        <v/>
      </c>
      <c r="AN786" s="45" t="str">
        <f>IF(M786&lt;&gt;"","-" &amp;TEXT(comp[[#This Row],[Ta]],"0.0") &amp;TEXT(M$1,0),"")</f>
        <v/>
      </c>
      <c r="AO786" s="45" t="str">
        <f>IF(N786&lt;&gt;"","-" &amp;TEXT(comp[[#This Row],[Nb]],"0.0") &amp;TEXT(N$1,0),"")</f>
        <v/>
      </c>
      <c r="AP786" s="45" t="str">
        <f>IF(O786&lt;&gt;"","-" &amp;TEXT(comp[[#This Row],[V]],"0.0") &amp;TEXT(O$1,0),"")</f>
        <v/>
      </c>
      <c r="AQ786" s="45" t="str">
        <f>IF(L786&lt;&gt;"","-" &amp;TEXT(comp[[#This Row],[Ti]],"0.0") &amp;TEXT(L$1,0),"")</f>
        <v>-6.2Ti</v>
      </c>
      <c r="AR786" s="45" t="str">
        <f>IF(P786&lt;&gt;"","-" &amp;TEXT(comp[[#This Row],[Mo]],"0.0") &amp;TEXT(P$1,0),"")</f>
        <v/>
      </c>
      <c r="AS786" s="45" t="str">
        <f>IF(Q786&lt;&gt;"","-" &amp;TEXT(comp[[#This Row],[C]],"0.00") &amp;TEXT(Q$1,0),"")</f>
        <v/>
      </c>
      <c r="AT786" s="45" t="str">
        <f>IF(R786&lt;&gt;"","-" &amp;TEXT(comp[[#This Row],[Zr]],"0.00") &amp;TEXT(R$1,0),"")</f>
        <v/>
      </c>
      <c r="AU786" s="45" t="str">
        <f>IF(S786&lt;&gt;"","-" &amp;TEXT(comp[[#This Row],[B]],"0.00") &amp;TEXT(S$1,0),"")</f>
        <v/>
      </c>
      <c r="AV786" s="45" t="str">
        <f>IF(T786&lt;&gt;"","-" &amp;TEXT(comp[[#This Row],[Ir]],"0.0") &amp;TEXT(T$1,0),"")</f>
        <v/>
      </c>
      <c r="AW786" s="45" t="str">
        <f>IF(U786&lt;&gt;"","-" &amp;TEXT(comp[[#This Row],[Re]],"0.0") &amp;TEXT(U$1,0),"")</f>
        <v/>
      </c>
      <c r="AX786" s="45" t="str">
        <f>IF(V786&lt;&gt;"","-" &amp;TEXT(comp[[#This Row],[Si]],"0.0") &amp;TEXT(V$1,0),"")</f>
        <v/>
      </c>
      <c r="AY786" s="45" t="str">
        <f>IF(W786&lt;&gt;"","-" &amp;TEXT(comp[[#This Row],[Fe]],"0.0") &amp;TEXT(W$1,0),"")</f>
        <v/>
      </c>
      <c r="AZ786" s="45" t="str">
        <f>IF(X786&lt;&gt;"","-" &amp;TEXT(comp[[#This Row],[Y]],"0.0") &amp;TEXT(X$1,0),"")</f>
        <v/>
      </c>
      <c r="BA786" s="45" t="str">
        <f>IF(Y786&lt;&gt;"","-" &amp;TEXT(comp[[#This Row],[Hf]],"0.0") &amp;TEXT(Y$1,0),"")</f>
        <v/>
      </c>
      <c r="BB786" s="45" t="str">
        <f>IF(Z786&lt;&gt;"","-" &amp;TEXT(comp[[#This Row],[Ge]],"0.0") &amp;TEXT(Z$1,0),"")</f>
        <v/>
      </c>
      <c r="BC786" s="45" t="str">
        <f>IF(AA786&lt;&gt;"","-" &amp;TEXT(comp[[#This Row],[Mn]],"0.0") &amp;TEXT(AA$1,0),"")</f>
        <v/>
      </c>
      <c r="BD786" s="45" t="str">
        <f>IF(AB786&lt;&gt;"","-" &amp;TEXT(comp[[#This Row],[Sc]],"0.0") &amp;TEXT(AB$1,0),"")</f>
        <v/>
      </c>
      <c r="BE786" s="45" t="str">
        <f>IF(AC786&lt;&gt;"","-" &amp;TEXT(comp[[#This Row],[Ru]],"0.0") &amp;TEXT(AC$1,0),"")</f>
        <v/>
      </c>
      <c r="BF786" s="45" t="str">
        <f>IF(AD786&lt;&gt;"","-" &amp;TEXT(comp[[#This Row],[Ce]],"0.0") &amp;TEXT(AD$1,0),"")</f>
        <v/>
      </c>
      <c r="BG786" s="45" t="str">
        <f>IF(AE786&lt;&gt;"","-" &amp;TEXT([1]comp!$AE786,"0.#") &amp;TEXT(AE$1,0),"")</f>
        <v/>
      </c>
      <c r="BH786" s="32" t="str">
        <f>[1]comp!$D786 &amp; [1]comp!$E786</f>
        <v>6TiTitus, M. S., Eggeler, Y. M., Suzuki, A. &amp; Pollock, T. M. Creep-induced planar defects in L12-containing Co- and CoNi-base single-crystal superalloys. Acta Mater. 82, 530–539 (2015)</v>
      </c>
      <c r="BI786" s="73" t="str">
        <f t="shared" si="62"/>
        <v>Co-6.7Al-8.1W-6.2Ti</v>
      </c>
      <c r="BJ786" s="32" t="s">
        <v>1612</v>
      </c>
      <c r="BK786" t="str">
        <f t="shared" si="63"/>
        <v>-6.7Al-8.1W-6.2Ti</v>
      </c>
      <c r="BL786"/>
      <c r="BM786"/>
      <c r="BN786"/>
      <c r="BO786"/>
    </row>
    <row r="787" spans="1:67" s="44" customFormat="1" x14ac:dyDescent="0.3">
      <c r="A787" s="26" t="str">
        <f t="shared" si="60"/>
        <v>Co-9.4Al-10.7W</v>
      </c>
      <c r="B787" s="38" t="s">
        <v>1484</v>
      </c>
      <c r="C787" s="38" t="s">
        <v>2888</v>
      </c>
      <c r="D787" s="37" t="s">
        <v>520</v>
      </c>
      <c r="E787" s="32" t="s">
        <v>970</v>
      </c>
      <c r="F787" s="31">
        <v>5240</v>
      </c>
      <c r="G787" s="54">
        <f t="shared" si="61"/>
        <v>79.900000000000006</v>
      </c>
      <c r="H787" s="55"/>
      <c r="I787" s="55">
        <v>9.4</v>
      </c>
      <c r="J787" s="55"/>
      <c r="K787" s="55">
        <v>10.7</v>
      </c>
      <c r="L787" s="55"/>
      <c r="M787" s="55"/>
      <c r="N787" s="55"/>
      <c r="O787" s="55"/>
      <c r="P787" s="55"/>
      <c r="Q787" s="51"/>
      <c r="R787" s="51"/>
      <c r="S787" s="51"/>
      <c r="T787" s="55"/>
      <c r="U787" s="55"/>
      <c r="V787" s="55"/>
      <c r="W787" s="55"/>
      <c r="X787" s="55"/>
      <c r="Y787" s="55"/>
      <c r="Z787" s="55"/>
      <c r="AA787" s="55"/>
      <c r="AB787" s="55"/>
      <c r="AC787" s="55"/>
      <c r="AD787" s="55"/>
      <c r="AE787" s="55"/>
      <c r="AF787" s="31">
        <f t="shared" si="64"/>
        <v>9.4246500000000015</v>
      </c>
      <c r="AG787" s="31"/>
      <c r="AH787" s="31" t="s">
        <v>659</v>
      </c>
      <c r="AI787" s="46" t="s">
        <v>1</v>
      </c>
      <c r="AJ787" s="46" t="str">
        <f>IF(I787&lt;&gt;"","-" &amp;TEXT([1]comp!$I787,"0.#") &amp;TEXT(I$1,0),"")</f>
        <v>-9.4Al</v>
      </c>
      <c r="AK787" s="45" t="str">
        <f>IF(K787&lt;&gt;"","-" &amp;TEXT(comp[[#This Row],[W]],"0.0") &amp;TEXT(K$1,0),"")</f>
        <v>-10.7W</v>
      </c>
      <c r="AL787" s="45" t="str">
        <f>IF(H787&lt;&gt;"","-" &amp;TEXT(comp[[#This Row],[Ni]],"0.0") &amp;TEXT(H$1,0),"")</f>
        <v/>
      </c>
      <c r="AM787" s="45" t="str">
        <f>IF(J787&lt;&gt;"","-" &amp;TEXT(comp[[#This Row],[Cr]],"0.0") &amp;TEXT(J$1,0),"")</f>
        <v/>
      </c>
      <c r="AN787" s="45" t="str">
        <f>IF(M787&lt;&gt;"","-" &amp;TEXT(comp[[#This Row],[Ta]],"0.0") &amp;TEXT(M$1,0),"")</f>
        <v/>
      </c>
      <c r="AO787" s="45" t="str">
        <f>IF(N787&lt;&gt;"","-" &amp;TEXT(comp[[#This Row],[Nb]],"0.0") &amp;TEXT(N$1,0),"")</f>
        <v/>
      </c>
      <c r="AP787" s="45" t="str">
        <f>IF(O787&lt;&gt;"","-" &amp;TEXT(comp[[#This Row],[V]],"0.0") &amp;TEXT(O$1,0),"")</f>
        <v/>
      </c>
      <c r="AQ787" s="45" t="str">
        <f>IF(L787&lt;&gt;"","-" &amp;TEXT(comp[[#This Row],[Ti]],"0.0") &amp;TEXT(L$1,0),"")</f>
        <v/>
      </c>
      <c r="AR787" s="45" t="str">
        <f>IF(P787&lt;&gt;"","-" &amp;TEXT(comp[[#This Row],[Mo]],"0.0") &amp;TEXT(P$1,0),"")</f>
        <v/>
      </c>
      <c r="AS787" s="45" t="str">
        <f>IF(Q787&lt;&gt;"","-" &amp;TEXT(comp[[#This Row],[C]],"0.00") &amp;TEXT(Q$1,0),"")</f>
        <v/>
      </c>
      <c r="AT787" s="45" t="str">
        <f>IF(R787&lt;&gt;"","-" &amp;TEXT(comp[[#This Row],[Zr]],"0.00") &amp;TEXT(R$1,0),"")</f>
        <v/>
      </c>
      <c r="AU787" s="45" t="str">
        <f>IF(S787&lt;&gt;"","-" &amp;TEXT(comp[[#This Row],[B]],"0.00") &amp;TEXT(S$1,0),"")</f>
        <v/>
      </c>
      <c r="AV787" s="45" t="str">
        <f>IF(T787&lt;&gt;"","-" &amp;TEXT(comp[[#This Row],[Ir]],"0.0") &amp;TEXT(T$1,0),"")</f>
        <v/>
      </c>
      <c r="AW787" s="45" t="str">
        <f>IF(U787&lt;&gt;"","-" &amp;TEXT(comp[[#This Row],[Re]],"0.0") &amp;TEXT(U$1,0),"")</f>
        <v/>
      </c>
      <c r="AX787" s="45" t="str">
        <f>IF(V787&lt;&gt;"","-" &amp;TEXT(comp[[#This Row],[Si]],"0.0") &amp;TEXT(V$1,0),"")</f>
        <v/>
      </c>
      <c r="AY787" s="45" t="str">
        <f>IF(W787&lt;&gt;"","-" &amp;TEXT(comp[[#This Row],[Fe]],"0.0") &amp;TEXT(W$1,0),"")</f>
        <v/>
      </c>
      <c r="AZ787" s="45" t="str">
        <f>IF(X787&lt;&gt;"","-" &amp;TEXT(comp[[#This Row],[Y]],"0.0") &amp;TEXT(X$1,0),"")</f>
        <v/>
      </c>
      <c r="BA787" s="45" t="str">
        <f>IF(Y787&lt;&gt;"","-" &amp;TEXT(comp[[#This Row],[Hf]],"0.0") &amp;TEXT(Y$1,0),"")</f>
        <v/>
      </c>
      <c r="BB787" s="45" t="str">
        <f>IF(Z787&lt;&gt;"","-" &amp;TEXT(comp[[#This Row],[Ge]],"0.0") &amp;TEXT(Z$1,0),"")</f>
        <v/>
      </c>
      <c r="BC787" s="45" t="str">
        <f>IF(AA787&lt;&gt;"","-" &amp;TEXT(comp[[#This Row],[Mn]],"0.0") &amp;TEXT(AA$1,0),"")</f>
        <v/>
      </c>
      <c r="BD787" s="45" t="str">
        <f>IF(AB787&lt;&gt;"","-" &amp;TEXT(comp[[#This Row],[Sc]],"0.0") &amp;TEXT(AB$1,0),"")</f>
        <v/>
      </c>
      <c r="BE787" s="45" t="str">
        <f>IF(AC787&lt;&gt;"","-" &amp;TEXT(comp[[#This Row],[Ru]],"0.0") &amp;TEXT(AC$1,0),"")</f>
        <v/>
      </c>
      <c r="BF787" s="45" t="str">
        <f>IF(AD787&lt;&gt;"","-" &amp;TEXT(comp[[#This Row],[Ce]],"0.0") &amp;TEXT(AD$1,0),"")</f>
        <v/>
      </c>
      <c r="BG787" s="45" t="str">
        <f>IF(AE787&lt;&gt;"","-" &amp;TEXT([1]comp!$AE787,"0.#") &amp;TEXT(AE$1,0),"")</f>
        <v/>
      </c>
      <c r="BH787" s="32" t="str">
        <f>[1]comp!$D787 &amp; [1]comp!$E787</f>
        <v>TernaryTitus, M. S., Eggeler, Y. M., Suzuki, A. &amp; Pollock, T. M. Creep-induced planar defects in L12-containing Co- and CoNi-base single-crystal superalloys. Acta Mater. 82, 530–539 (2015)</v>
      </c>
      <c r="BI787" s="73" t="str">
        <f t="shared" si="62"/>
        <v>Co-9.4Al-10.7W</v>
      </c>
      <c r="BJ787" s="32" t="s">
        <v>1613</v>
      </c>
      <c r="BK787" t="str">
        <f t="shared" si="63"/>
        <v>-9.4Al-10.7W</v>
      </c>
      <c r="BL787"/>
      <c r="BM787"/>
      <c r="BN787"/>
      <c r="BO787"/>
    </row>
    <row r="788" spans="1:67" s="44" customFormat="1" x14ac:dyDescent="0.3">
      <c r="A788" s="26" t="str">
        <f t="shared" si="60"/>
        <v>Co-8.8Al-9.8W-2.0Ta</v>
      </c>
      <c r="B788" s="38" t="s">
        <v>1484</v>
      </c>
      <c r="C788" s="38" t="s">
        <v>2839</v>
      </c>
      <c r="D788" s="37" t="s">
        <v>162</v>
      </c>
      <c r="E788" s="32" t="s">
        <v>970</v>
      </c>
      <c r="F788" s="31">
        <v>5250</v>
      </c>
      <c r="G788" s="54">
        <f t="shared" si="61"/>
        <v>79.400000000000006</v>
      </c>
      <c r="H788" s="55"/>
      <c r="I788" s="55">
        <v>8.8000000000000007</v>
      </c>
      <c r="J788" s="55"/>
      <c r="K788" s="55">
        <v>9.8000000000000007</v>
      </c>
      <c r="L788" s="55"/>
      <c r="M788" s="55">
        <v>2</v>
      </c>
      <c r="N788" s="55"/>
      <c r="O788" s="55"/>
      <c r="P788" s="55"/>
      <c r="Q788" s="51"/>
      <c r="R788" s="51"/>
      <c r="S788" s="51"/>
      <c r="T788" s="55"/>
      <c r="U788" s="55"/>
      <c r="V788" s="55"/>
      <c r="W788" s="55"/>
      <c r="X788" s="55"/>
      <c r="Y788" s="55"/>
      <c r="Z788" s="55"/>
      <c r="AA788" s="55"/>
      <c r="AB788" s="55"/>
      <c r="AC788" s="55"/>
      <c r="AD788" s="55"/>
      <c r="AE788" s="55"/>
      <c r="AF788" s="31">
        <f t="shared" si="64"/>
        <v>9.5236999999999998</v>
      </c>
      <c r="AG788" s="31"/>
      <c r="AH788" s="31" t="s">
        <v>659</v>
      </c>
      <c r="AI788" s="46" t="s">
        <v>1</v>
      </c>
      <c r="AJ788" s="46" t="str">
        <f>IF(I788&lt;&gt;"","-" &amp;TEXT([1]comp!$I788,"0.#") &amp;TEXT(I$1,0),"")</f>
        <v>-8.8Al</v>
      </c>
      <c r="AK788" s="45" t="str">
        <f>IF(K788&lt;&gt;"","-" &amp;TEXT(comp[[#This Row],[W]],"0.0") &amp;TEXT(K$1,0),"")</f>
        <v>-9.8W</v>
      </c>
      <c r="AL788" s="45" t="str">
        <f>IF(H788&lt;&gt;"","-" &amp;TEXT(comp[[#This Row],[Ni]],"0.0") &amp;TEXT(H$1,0),"")</f>
        <v/>
      </c>
      <c r="AM788" s="45" t="str">
        <f>IF(J788&lt;&gt;"","-" &amp;TEXT(comp[[#This Row],[Cr]],"0.0") &amp;TEXT(J$1,0),"")</f>
        <v/>
      </c>
      <c r="AN788" s="45" t="str">
        <f>IF(M788&lt;&gt;"","-" &amp;TEXT(comp[[#This Row],[Ta]],"0.0") &amp;TEXT(M$1,0),"")</f>
        <v>-2.0Ta</v>
      </c>
      <c r="AO788" s="45" t="str">
        <f>IF(N788&lt;&gt;"","-" &amp;TEXT(comp[[#This Row],[Nb]],"0.0") &amp;TEXT(N$1,0),"")</f>
        <v/>
      </c>
      <c r="AP788" s="45" t="str">
        <f>IF(O788&lt;&gt;"","-" &amp;TEXT(comp[[#This Row],[V]],"0.0") &amp;TEXT(O$1,0),"")</f>
        <v/>
      </c>
      <c r="AQ788" s="45" t="str">
        <f>IF(L788&lt;&gt;"","-" &amp;TEXT(comp[[#This Row],[Ti]],"0.0") &amp;TEXT(L$1,0),"")</f>
        <v/>
      </c>
      <c r="AR788" s="45" t="str">
        <f>IF(P788&lt;&gt;"","-" &amp;TEXT(comp[[#This Row],[Mo]],"0.0") &amp;TEXT(P$1,0),"")</f>
        <v/>
      </c>
      <c r="AS788" s="45" t="str">
        <f>IF(Q788&lt;&gt;"","-" &amp;TEXT(comp[[#This Row],[C]],"0.00") &amp;TEXT(Q$1,0),"")</f>
        <v/>
      </c>
      <c r="AT788" s="45" t="str">
        <f>IF(R788&lt;&gt;"","-" &amp;TEXT(comp[[#This Row],[Zr]],"0.00") &amp;TEXT(R$1,0),"")</f>
        <v/>
      </c>
      <c r="AU788" s="45" t="str">
        <f>IF(S788&lt;&gt;"","-" &amp;TEXT(comp[[#This Row],[B]],"0.00") &amp;TEXT(S$1,0),"")</f>
        <v/>
      </c>
      <c r="AV788" s="45" t="str">
        <f>IF(T788&lt;&gt;"","-" &amp;TEXT(comp[[#This Row],[Ir]],"0.0") &amp;TEXT(T$1,0),"")</f>
        <v/>
      </c>
      <c r="AW788" s="45" t="str">
        <f>IF(U788&lt;&gt;"","-" &amp;TEXT(comp[[#This Row],[Re]],"0.0") &amp;TEXT(U$1,0),"")</f>
        <v/>
      </c>
      <c r="AX788" s="45" t="str">
        <f>IF(V788&lt;&gt;"","-" &amp;TEXT(comp[[#This Row],[Si]],"0.0") &amp;TEXT(V$1,0),"")</f>
        <v/>
      </c>
      <c r="AY788" s="45" t="str">
        <f>IF(W788&lt;&gt;"","-" &amp;TEXT(comp[[#This Row],[Fe]],"0.0") &amp;TEXT(W$1,0),"")</f>
        <v/>
      </c>
      <c r="AZ788" s="45" t="str">
        <f>IF(X788&lt;&gt;"","-" &amp;TEXT(comp[[#This Row],[Y]],"0.0") &amp;TEXT(X$1,0),"")</f>
        <v/>
      </c>
      <c r="BA788" s="45" t="str">
        <f>IF(Y788&lt;&gt;"","-" &amp;TEXT(comp[[#This Row],[Hf]],"0.0") &amp;TEXT(Y$1,0),"")</f>
        <v/>
      </c>
      <c r="BB788" s="45" t="str">
        <f>IF(Z788&lt;&gt;"","-" &amp;TEXT(comp[[#This Row],[Ge]],"0.0") &amp;TEXT(Z$1,0),"")</f>
        <v/>
      </c>
      <c r="BC788" s="45" t="str">
        <f>IF(AA788&lt;&gt;"","-" &amp;TEXT(comp[[#This Row],[Mn]],"0.0") &amp;TEXT(AA$1,0),"")</f>
        <v/>
      </c>
      <c r="BD788" s="45" t="str">
        <f>IF(AB788&lt;&gt;"","-" &amp;TEXT(comp[[#This Row],[Sc]],"0.0") &amp;TEXT(AB$1,0),"")</f>
        <v/>
      </c>
      <c r="BE788" s="45" t="str">
        <f>IF(AC788&lt;&gt;"","-" &amp;TEXT(comp[[#This Row],[Ru]],"0.0") &amp;TEXT(AC$1,0),"")</f>
        <v/>
      </c>
      <c r="BF788" s="45" t="str">
        <f>IF(AD788&lt;&gt;"","-" &amp;TEXT(comp[[#This Row],[Ce]],"0.0") &amp;TEXT(AD$1,0),"")</f>
        <v/>
      </c>
      <c r="BG788" s="45" t="str">
        <f>IF(AE788&lt;&gt;"","-" &amp;TEXT([1]comp!$AE788,"0.#") &amp;TEXT(AE$1,0),"")</f>
        <v/>
      </c>
      <c r="BH788" s="32" t="str">
        <f>[1]comp!$D788 &amp; [1]comp!$E788</f>
        <v>2TaTitus, M. S., Eggeler, Y. M., Suzuki, A. &amp; Pollock, T. M. Creep-induced planar defects in L12-containing Co- and CoNi-base single-crystal superalloys. Acta Mater. 82, 530–539 (2015)</v>
      </c>
      <c r="BI788" s="73" t="str">
        <f t="shared" si="62"/>
        <v>Co-8.8Al-9.8W-2.0Ta</v>
      </c>
      <c r="BJ788" s="32" t="s">
        <v>1610</v>
      </c>
      <c r="BK788" t="str">
        <f t="shared" si="63"/>
        <v>-8.8Al-9.8W-2.0Ta</v>
      </c>
      <c r="BL788"/>
      <c r="BM788"/>
      <c r="BN788"/>
      <c r="BO788"/>
    </row>
    <row r="789" spans="1:67" s="44" customFormat="1" x14ac:dyDescent="0.3">
      <c r="A789" s="26" t="str">
        <f t="shared" si="60"/>
        <v>Co-7.8Al-4.5Cr-7.8W-1.5Ta</v>
      </c>
      <c r="B789" s="30" t="s">
        <v>1483</v>
      </c>
      <c r="C789" s="30" t="s">
        <v>3018</v>
      </c>
      <c r="D789" s="34" t="s">
        <v>946</v>
      </c>
      <c r="E789" s="30" t="s">
        <v>970</v>
      </c>
      <c r="F789" s="28">
        <v>5260</v>
      </c>
      <c r="G789" s="54">
        <f t="shared" si="61"/>
        <v>78.400000000000006</v>
      </c>
      <c r="H789" s="56"/>
      <c r="I789" s="56">
        <v>7.8</v>
      </c>
      <c r="J789" s="56">
        <v>4.5</v>
      </c>
      <c r="K789" s="56">
        <v>7.8</v>
      </c>
      <c r="L789" s="56"/>
      <c r="M789" s="56">
        <v>1.5</v>
      </c>
      <c r="N789" s="56"/>
      <c r="O789" s="56"/>
      <c r="P789" s="56"/>
      <c r="Q789" s="52"/>
      <c r="R789" s="52"/>
      <c r="S789" s="52"/>
      <c r="T789" s="56"/>
      <c r="U789" s="56"/>
      <c r="V789" s="56"/>
      <c r="W789" s="56"/>
      <c r="X789" s="56"/>
      <c r="Y789" s="56"/>
      <c r="Z789" s="56"/>
      <c r="AA789" s="56"/>
      <c r="AB789" s="56"/>
      <c r="AC789" s="56"/>
      <c r="AD789" s="56"/>
      <c r="AE789" s="56"/>
      <c r="AF789" s="28">
        <f t="shared" si="64"/>
        <v>9.2630000000000017</v>
      </c>
      <c r="AG789" s="28"/>
      <c r="AH789" s="28" t="s">
        <v>659</v>
      </c>
      <c r="AI789" s="46" t="s">
        <v>1</v>
      </c>
      <c r="AJ789" s="46" t="str">
        <f>IF(I789&lt;&gt;"","-" &amp;TEXT([1]comp!$I789,"0.#") &amp;TEXT(I$1,0),"")</f>
        <v>-7.8Al</v>
      </c>
      <c r="AK789" s="59" t="str">
        <f>IF(K789&lt;&gt;"","-" &amp;TEXT(comp[[#This Row],[W]],"0.0") &amp;TEXT(K$1,0),"")</f>
        <v>-7.8W</v>
      </c>
      <c r="AL789" s="59" t="str">
        <f>IF(H789&lt;&gt;"","-" &amp;TEXT(comp[[#This Row],[Ni]],"0.0") &amp;TEXT(H$1,0),"")</f>
        <v/>
      </c>
      <c r="AM789" s="59" t="str">
        <f>IF(J789&lt;&gt;"","-" &amp;TEXT(comp[[#This Row],[Cr]],"0.0") &amp;TEXT(J$1,0),"")</f>
        <v>-4.5Cr</v>
      </c>
      <c r="AN789" s="59" t="str">
        <f>IF(M789&lt;&gt;"","-" &amp;TEXT(comp[[#This Row],[Ta]],"0.0") &amp;TEXT(M$1,0),"")</f>
        <v>-1.5Ta</v>
      </c>
      <c r="AO789" s="59" t="str">
        <f>IF(N789&lt;&gt;"","-" &amp;TEXT(comp[[#This Row],[Nb]],"0.0") &amp;TEXT(N$1,0),"")</f>
        <v/>
      </c>
      <c r="AP789" s="59" t="str">
        <f>IF(O789&lt;&gt;"","-" &amp;TEXT(comp[[#This Row],[V]],"0.0") &amp;TEXT(O$1,0),"")</f>
        <v/>
      </c>
      <c r="AQ789" s="59" t="str">
        <f>IF(L789&lt;&gt;"","-" &amp;TEXT(comp[[#This Row],[Ti]],"0.0") &amp;TEXT(L$1,0),"")</f>
        <v/>
      </c>
      <c r="AR789" s="59" t="str">
        <f>IF(P789&lt;&gt;"","-" &amp;TEXT(comp[[#This Row],[Mo]],"0.0") &amp;TEXT(P$1,0),"")</f>
        <v/>
      </c>
      <c r="AS789" s="59" t="str">
        <f>IF(Q789&lt;&gt;"","-" &amp;TEXT(comp[[#This Row],[C]],"0.00") &amp;TEXT(Q$1,0),"")</f>
        <v/>
      </c>
      <c r="AT789" s="59" t="str">
        <f>IF(R789&lt;&gt;"","-" &amp;TEXT(comp[[#This Row],[Zr]],"0.00") &amp;TEXT(R$1,0),"")</f>
        <v/>
      </c>
      <c r="AU789" s="59" t="str">
        <f>IF(S789&lt;&gt;"","-" &amp;TEXT(comp[[#This Row],[B]],"0.00") &amp;TEXT(S$1,0),"")</f>
        <v/>
      </c>
      <c r="AV789" s="59" t="str">
        <f>IF(T789&lt;&gt;"","-" &amp;TEXT(comp[[#This Row],[Ir]],"0.0") &amp;TEXT(T$1,0),"")</f>
        <v/>
      </c>
      <c r="AW789" s="59" t="str">
        <f>IF(U789&lt;&gt;"","-" &amp;TEXT(comp[[#This Row],[Re]],"0.0") &amp;TEXT(U$1,0),"")</f>
        <v/>
      </c>
      <c r="AX789" s="59" t="str">
        <f>IF(V789&lt;&gt;"","-" &amp;TEXT(comp[[#This Row],[Si]],"0.0") &amp;TEXT(V$1,0),"")</f>
        <v/>
      </c>
      <c r="AY789" s="59" t="str">
        <f>IF(W789&lt;&gt;"","-" &amp;TEXT(comp[[#This Row],[Fe]],"0.0") &amp;TEXT(W$1,0),"")</f>
        <v/>
      </c>
      <c r="AZ789" s="59" t="str">
        <f>IF(X789&lt;&gt;"","-" &amp;TEXT(comp[[#This Row],[Y]],"0.0") &amp;TEXT(X$1,0),"")</f>
        <v/>
      </c>
      <c r="BA789" s="59" t="str">
        <f>IF(Y789&lt;&gt;"","-" &amp;TEXT(comp[[#This Row],[Hf]],"0.0") &amp;TEXT(Y$1,0),"")</f>
        <v/>
      </c>
      <c r="BB789" s="59" t="str">
        <f>IF(Z789&lt;&gt;"","-" &amp;TEXT(comp[[#This Row],[Ge]],"0.0") &amp;TEXT(Z$1,0),"")</f>
        <v/>
      </c>
      <c r="BC789" s="59" t="str">
        <f>IF(AA789&lt;&gt;"","-" &amp;TEXT(comp[[#This Row],[Mn]],"0.0") &amp;TEXT(AA$1,0),"")</f>
        <v/>
      </c>
      <c r="BD789" s="59" t="str">
        <f>IF(AB789&lt;&gt;"","-" &amp;TEXT(comp[[#This Row],[Sc]],"0.0") &amp;TEXT(AB$1,0),"")</f>
        <v/>
      </c>
      <c r="BE789" s="59" t="str">
        <f>IF(AC789&lt;&gt;"","-" &amp;TEXT(comp[[#This Row],[Ru]],"0.0") &amp;TEXT(AC$1,0),"")</f>
        <v/>
      </c>
      <c r="BF789" s="59" t="str">
        <f>IF(AD789&lt;&gt;"","-" &amp;TEXT(comp[[#This Row],[Ce]],"0.0") &amp;TEXT(AD$1,0),"")</f>
        <v/>
      </c>
      <c r="BG789" s="59" t="str">
        <f>IF(AE789&lt;&gt;"","-" &amp;TEXT([1]comp!$AE789,"0.#") &amp;TEXT(AE$1,0),"")</f>
        <v/>
      </c>
      <c r="BH789" s="30" t="str">
        <f>[1]comp!$D789 &amp; [1]comp!$E789</f>
        <v>CrTaTitus, M. S., Eggeler, Y. M., Suzuki, A. &amp; Pollock, T. M. Creep-induced planar defects in L12-containing Co- and CoNi-base single-crystal superalloys. Acta Mater. 82, 530–539 (2015)</v>
      </c>
      <c r="BI789" s="36" t="str">
        <f t="shared" si="62"/>
        <v>Co-7.8Al-4.5Cr-7.8W-1.5Ta</v>
      </c>
      <c r="BJ789" s="30" t="s">
        <v>1611</v>
      </c>
      <c r="BK789" t="str">
        <f t="shared" si="63"/>
        <v>-7.8Al-4.5Cr-7.8W-1.5Ta</v>
      </c>
      <c r="BL789"/>
      <c r="BM789"/>
      <c r="BN789"/>
      <c r="BO789"/>
    </row>
    <row r="790" spans="1:67" s="44" customFormat="1" x14ac:dyDescent="0.3">
      <c r="A790" s="26" t="str">
        <f t="shared" si="60"/>
        <v>Co-29.2Ni-9.8Al-6.4Cr-6.3W-2.4Ta</v>
      </c>
      <c r="B790" s="30" t="s">
        <v>1483</v>
      </c>
      <c r="C790" s="30" t="s">
        <v>2836</v>
      </c>
      <c r="D790" s="34" t="s">
        <v>382</v>
      </c>
      <c r="E790" s="30" t="s">
        <v>970</v>
      </c>
      <c r="F790" s="28">
        <v>5270</v>
      </c>
      <c r="G790" s="54">
        <f t="shared" si="61"/>
        <v>45.900000000000006</v>
      </c>
      <c r="H790" s="56">
        <v>29.2</v>
      </c>
      <c r="I790" s="56">
        <v>9.8000000000000007</v>
      </c>
      <c r="J790" s="56">
        <v>6.4</v>
      </c>
      <c r="K790" s="56">
        <v>6.3</v>
      </c>
      <c r="L790" s="56"/>
      <c r="M790" s="56">
        <v>2.4</v>
      </c>
      <c r="N790" s="56"/>
      <c r="O790" s="56"/>
      <c r="P790" s="56"/>
      <c r="Q790" s="52"/>
      <c r="R790" s="52"/>
      <c r="S790" s="52"/>
      <c r="T790" s="56"/>
      <c r="U790" s="56"/>
      <c r="V790" s="56"/>
      <c r="W790" s="56"/>
      <c r="X790" s="56"/>
      <c r="Y790" s="56"/>
      <c r="Z790" s="56"/>
      <c r="AA790" s="56"/>
      <c r="AB790" s="56"/>
      <c r="AC790" s="56"/>
      <c r="AD790" s="56"/>
      <c r="AE790" s="56"/>
      <c r="AF790" s="28">
        <f t="shared" si="64"/>
        <v>9.0233460000000001</v>
      </c>
      <c r="AG790" s="28"/>
      <c r="AH790" s="28" t="s">
        <v>659</v>
      </c>
      <c r="AI790" s="46" t="s">
        <v>1</v>
      </c>
      <c r="AJ790" s="46" t="str">
        <f>IF(I790&lt;&gt;"","-" &amp;TEXT([1]comp!$I790,"0.#") &amp;TEXT(I$1,0),"")</f>
        <v>-9.8Al</v>
      </c>
      <c r="AK790" s="59" t="str">
        <f>IF(K790&lt;&gt;"","-" &amp;TEXT(comp[[#This Row],[W]],"0.0") &amp;TEXT(K$1,0),"")</f>
        <v>-6.3W</v>
      </c>
      <c r="AL790" s="59" t="str">
        <f>IF(H790&lt;&gt;"","-" &amp;TEXT(comp[[#This Row],[Ni]],"0.0") &amp;TEXT(H$1,0),"")</f>
        <v>-29.2Ni</v>
      </c>
      <c r="AM790" s="59" t="str">
        <f>IF(J790&lt;&gt;"","-" &amp;TEXT(comp[[#This Row],[Cr]],"0.0") &amp;TEXT(J$1,0),"")</f>
        <v>-6.4Cr</v>
      </c>
      <c r="AN790" s="59" t="str">
        <f>IF(M790&lt;&gt;"","-" &amp;TEXT(comp[[#This Row],[Ta]],"0.0") &amp;TEXT(M$1,0),"")</f>
        <v>-2.4Ta</v>
      </c>
      <c r="AO790" s="59" t="str">
        <f>IF(N790&lt;&gt;"","-" &amp;TEXT(comp[[#This Row],[Nb]],"0.0") &amp;TEXT(N$1,0),"")</f>
        <v/>
      </c>
      <c r="AP790" s="59" t="str">
        <f>IF(O790&lt;&gt;"","-" &amp;TEXT(comp[[#This Row],[V]],"0.0") &amp;TEXT(O$1,0),"")</f>
        <v/>
      </c>
      <c r="AQ790" s="59" t="str">
        <f>IF(L790&lt;&gt;"","-" &amp;TEXT(comp[[#This Row],[Ti]],"0.0") &amp;TEXT(L$1,0),"")</f>
        <v/>
      </c>
      <c r="AR790" s="59" t="str">
        <f>IF(P790&lt;&gt;"","-" &amp;TEXT(comp[[#This Row],[Mo]],"0.0") &amp;TEXT(P$1,0),"")</f>
        <v/>
      </c>
      <c r="AS790" s="59" t="str">
        <f>IF(Q790&lt;&gt;"","-" &amp;TEXT(comp[[#This Row],[C]],"0.00") &amp;TEXT(Q$1,0),"")</f>
        <v/>
      </c>
      <c r="AT790" s="59" t="str">
        <f>IF(R790&lt;&gt;"","-" &amp;TEXT(comp[[#This Row],[Zr]],"0.00") &amp;TEXT(R$1,0),"")</f>
        <v/>
      </c>
      <c r="AU790" s="59" t="str">
        <f>IF(S790&lt;&gt;"","-" &amp;TEXT(comp[[#This Row],[B]],"0.00") &amp;TEXT(S$1,0),"")</f>
        <v/>
      </c>
      <c r="AV790" s="59" t="str">
        <f>IF(T790&lt;&gt;"","-" &amp;TEXT(comp[[#This Row],[Ir]],"0.0") &amp;TEXT(T$1,0),"")</f>
        <v/>
      </c>
      <c r="AW790" s="59" t="str">
        <f>IF(U790&lt;&gt;"","-" &amp;TEXT(comp[[#This Row],[Re]],"0.0") &amp;TEXT(U$1,0),"")</f>
        <v/>
      </c>
      <c r="AX790" s="59" t="str">
        <f>IF(V790&lt;&gt;"","-" &amp;TEXT(comp[[#This Row],[Si]],"0.0") &amp;TEXT(V$1,0),"")</f>
        <v/>
      </c>
      <c r="AY790" s="59" t="str">
        <f>IF(W790&lt;&gt;"","-" &amp;TEXT(comp[[#This Row],[Fe]],"0.0") &amp;TEXT(W$1,0),"")</f>
        <v/>
      </c>
      <c r="AZ790" s="59" t="str">
        <f>IF(X790&lt;&gt;"","-" &amp;TEXT(comp[[#This Row],[Y]],"0.0") &amp;TEXT(X$1,0),"")</f>
        <v/>
      </c>
      <c r="BA790" s="59" t="str">
        <f>IF(Y790&lt;&gt;"","-" &amp;TEXT(comp[[#This Row],[Hf]],"0.0") &amp;TEXT(Y$1,0),"")</f>
        <v/>
      </c>
      <c r="BB790" s="59" t="str">
        <f>IF(Z790&lt;&gt;"","-" &amp;TEXT(comp[[#This Row],[Ge]],"0.0") &amp;TEXT(Z$1,0),"")</f>
        <v/>
      </c>
      <c r="BC790" s="59" t="str">
        <f>IF(AA790&lt;&gt;"","-" &amp;TEXT(comp[[#This Row],[Mn]],"0.0") &amp;TEXT(AA$1,0),"")</f>
        <v/>
      </c>
      <c r="BD790" s="59" t="str">
        <f>IF(AB790&lt;&gt;"","-" &amp;TEXT(comp[[#This Row],[Sc]],"0.0") &amp;TEXT(AB$1,0),"")</f>
        <v/>
      </c>
      <c r="BE790" s="59" t="str">
        <f>IF(AC790&lt;&gt;"","-" &amp;TEXT(comp[[#This Row],[Ru]],"0.0") &amp;TEXT(AC$1,0),"")</f>
        <v/>
      </c>
      <c r="BF790" s="59" t="str">
        <f>IF(AD790&lt;&gt;"","-" &amp;TEXT(comp[[#This Row],[Ce]],"0.0") &amp;TEXT(AD$1,0),"")</f>
        <v/>
      </c>
      <c r="BG790" s="59" t="str">
        <f>IF(AE790&lt;&gt;"","-" &amp;TEXT([1]comp!$AE790,"0.#") &amp;TEXT(AE$1,0),"")</f>
        <v/>
      </c>
      <c r="BH790" s="30" t="str">
        <f>[1]comp!$D790 &amp; [1]comp!$E790</f>
        <v>CoNi-ATitus, M. S., Eggeler, Y. M., Suzuki, A. &amp; Pollock, T. M. Creep-induced planar defects in L12-containing Co- and CoNi-base single-crystal superalloys. Acta Mater. 82, 530–539 (2015)</v>
      </c>
      <c r="BI790" s="36" t="str">
        <f t="shared" si="62"/>
        <v>Co-29.2Ni-9.8Al-6.4Cr-6.3W-2.4Ta</v>
      </c>
      <c r="BJ790" s="30" t="s">
        <v>1707</v>
      </c>
      <c r="BK790" t="str">
        <f t="shared" si="63"/>
        <v>-9.8Al-6.4Cr-6.3W-2.4Ta-29.2Ni</v>
      </c>
      <c r="BL790"/>
      <c r="BM790"/>
      <c r="BN790"/>
      <c r="BO790"/>
    </row>
    <row r="791" spans="1:67" s="44" customFormat="1" x14ac:dyDescent="0.3">
      <c r="A791" s="26" t="str">
        <f t="shared" si="60"/>
        <v>Co-29.6Ni-11.2Al-6.5W-2.8Ta</v>
      </c>
      <c r="B791" s="30" t="s">
        <v>1483</v>
      </c>
      <c r="C791" s="30" t="s">
        <v>2889</v>
      </c>
      <c r="D791" s="34" t="s">
        <v>523</v>
      </c>
      <c r="E791" s="28" t="s">
        <v>975</v>
      </c>
      <c r="F791" s="28">
        <v>5340</v>
      </c>
      <c r="G791" s="54">
        <f t="shared" si="61"/>
        <v>49.900000000000006</v>
      </c>
      <c r="H791" s="56">
        <v>29.6</v>
      </c>
      <c r="I791" s="56">
        <v>11.2</v>
      </c>
      <c r="J791" s="56"/>
      <c r="K791" s="56">
        <v>6.5</v>
      </c>
      <c r="L791" s="56"/>
      <c r="M791" s="56">
        <v>2.8</v>
      </c>
      <c r="N791" s="56"/>
      <c r="O791" s="56"/>
      <c r="P791" s="56"/>
      <c r="Q791" s="52"/>
      <c r="R791" s="52"/>
      <c r="S791" s="52"/>
      <c r="T791" s="56"/>
      <c r="U791" s="56"/>
      <c r="V791" s="56"/>
      <c r="W791" s="56"/>
      <c r="X791" s="56"/>
      <c r="Y791" s="56"/>
      <c r="Z791" s="56"/>
      <c r="AA791" s="56"/>
      <c r="AB791" s="56"/>
      <c r="AC791" s="56"/>
      <c r="AD791" s="56"/>
      <c r="AE791" s="56"/>
      <c r="AF791" s="28">
        <f t="shared" si="64"/>
        <v>9.0977180000000004</v>
      </c>
      <c r="AG791" s="28"/>
      <c r="AH791" s="28"/>
      <c r="AI791" s="46" t="s">
        <v>1</v>
      </c>
      <c r="AJ791" s="46" t="str">
        <f>IF(I791&lt;&gt;"","-" &amp;TEXT([1]comp!$I791,"0.#") &amp;TEXT(I$1,0),"")</f>
        <v>-11.2Al</v>
      </c>
      <c r="AK791" s="59" t="str">
        <f>IF(K791&lt;&gt;"","-" &amp;TEXT(comp[[#This Row],[W]],"0.0") &amp;TEXT(K$1,0),"")</f>
        <v>-6.5W</v>
      </c>
      <c r="AL791" s="59" t="str">
        <f>IF(H791&lt;&gt;"","-" &amp;TEXT(comp[[#This Row],[Ni]],"0.0") &amp;TEXT(H$1,0),"")</f>
        <v>-29.6Ni</v>
      </c>
      <c r="AM791" s="59" t="str">
        <f>IF(J791&lt;&gt;"","-" &amp;TEXT(comp[[#This Row],[Cr]],"0.0") &amp;TEXT(J$1,0),"")</f>
        <v/>
      </c>
      <c r="AN791" s="59" t="str">
        <f>IF(M791&lt;&gt;"","-" &amp;TEXT(comp[[#This Row],[Ta]],"0.0") &amp;TEXT(M$1,0),"")</f>
        <v>-2.8Ta</v>
      </c>
      <c r="AO791" s="59" t="str">
        <f>IF(N791&lt;&gt;"","-" &amp;TEXT(comp[[#This Row],[Nb]],"0.0") &amp;TEXT(N$1,0),"")</f>
        <v/>
      </c>
      <c r="AP791" s="59" t="str">
        <f>IF(O791&lt;&gt;"","-" &amp;TEXT(comp[[#This Row],[V]],"0.0") &amp;TEXT(O$1,0),"")</f>
        <v/>
      </c>
      <c r="AQ791" s="59" t="str">
        <f>IF(L791&lt;&gt;"","-" &amp;TEXT(comp[[#This Row],[Ti]],"0.0") &amp;TEXT(L$1,0),"")</f>
        <v/>
      </c>
      <c r="AR791" s="59" t="str">
        <f>IF(P791&lt;&gt;"","-" &amp;TEXT(comp[[#This Row],[Mo]],"0.0") &amp;TEXT(P$1,0),"")</f>
        <v/>
      </c>
      <c r="AS791" s="59" t="str">
        <f>IF(Q791&lt;&gt;"","-" &amp;TEXT(comp[[#This Row],[C]],"0.00") &amp;TEXT(Q$1,0),"")</f>
        <v/>
      </c>
      <c r="AT791" s="59" t="str">
        <f>IF(R791&lt;&gt;"","-" &amp;TEXT(comp[[#This Row],[Zr]],"0.00") &amp;TEXT(R$1,0),"")</f>
        <v/>
      </c>
      <c r="AU791" s="59" t="str">
        <f>IF(S791&lt;&gt;"","-" &amp;TEXT(comp[[#This Row],[B]],"0.00") &amp;TEXT(S$1,0),"")</f>
        <v/>
      </c>
      <c r="AV791" s="59" t="str">
        <f>IF(T791&lt;&gt;"","-" &amp;TEXT(comp[[#This Row],[Ir]],"0.0") &amp;TEXT(T$1,0),"")</f>
        <v/>
      </c>
      <c r="AW791" s="59" t="str">
        <f>IF(U791&lt;&gt;"","-" &amp;TEXT(comp[[#This Row],[Re]],"0.0") &amp;TEXT(U$1,0),"")</f>
        <v/>
      </c>
      <c r="AX791" s="59" t="str">
        <f>IF(V791&lt;&gt;"","-" &amp;TEXT(comp[[#This Row],[Si]],"0.0") &amp;TEXT(V$1,0),"")</f>
        <v/>
      </c>
      <c r="AY791" s="59" t="str">
        <f>IF(W791&lt;&gt;"","-" &amp;TEXT(comp[[#This Row],[Fe]],"0.0") &amp;TEXT(W$1,0),"")</f>
        <v/>
      </c>
      <c r="AZ791" s="59" t="str">
        <f>IF(X791&lt;&gt;"","-" &amp;TEXT(comp[[#This Row],[Y]],"0.0") &amp;TEXT(X$1,0),"")</f>
        <v/>
      </c>
      <c r="BA791" s="59" t="str">
        <f>IF(Y791&lt;&gt;"","-" &amp;TEXT(comp[[#This Row],[Hf]],"0.0") &amp;TEXT(Y$1,0),"")</f>
        <v/>
      </c>
      <c r="BB791" s="59" t="str">
        <f>IF(Z791&lt;&gt;"","-" &amp;TEXT(comp[[#This Row],[Ge]],"0.0") &amp;TEXT(Z$1,0),"")</f>
        <v/>
      </c>
      <c r="BC791" s="59" t="str">
        <f>IF(AA791&lt;&gt;"","-" &amp;TEXT(comp[[#This Row],[Mn]],"0.0") &amp;TEXT(AA$1,0),"")</f>
        <v/>
      </c>
      <c r="BD791" s="59" t="str">
        <f>IF(AB791&lt;&gt;"","-" &amp;TEXT(comp[[#This Row],[Sc]],"0.0") &amp;TEXT(AB$1,0),"")</f>
        <v/>
      </c>
      <c r="BE791" s="59" t="str">
        <f>IF(AC791&lt;&gt;"","-" &amp;TEXT(comp[[#This Row],[Ru]],"0.0") &amp;TEXT(AC$1,0),"")</f>
        <v/>
      </c>
      <c r="BF791" s="59" t="str">
        <f>IF(AD791&lt;&gt;"","-" &amp;TEXT(comp[[#This Row],[Ce]],"0.0") &amp;TEXT(AD$1,0),"")</f>
        <v/>
      </c>
      <c r="BG791" s="59" t="str">
        <f>IF(AE791&lt;&gt;"","-" &amp;TEXT([1]comp!$AE791,"0.#") &amp;TEXT(AE$1,0),"")</f>
        <v/>
      </c>
      <c r="BH791" s="28" t="str">
        <f>[1]comp!$D791 &amp; [1]comp!$E791</f>
        <v>CoNi-ETitus, M. S., Suzuki, A. &amp; Pollock, T. M. Creep and directional coarsening in single crystals of new γ-γ′ Cobalt-base alloys. Scr. Mater. 66, 574–577 (2012).</v>
      </c>
      <c r="BI791" s="36" t="str">
        <f t="shared" si="62"/>
        <v>Co-29.6Ni-11.2Al-6.5W-2.8Ta</v>
      </c>
      <c r="BJ791" s="28" t="s">
        <v>1708</v>
      </c>
      <c r="BK791" t="str">
        <f t="shared" si="63"/>
        <v>-11.2Al-6.5W-2.8Ta-29.6Ni</v>
      </c>
      <c r="BL791"/>
      <c r="BM791"/>
      <c r="BN791"/>
      <c r="BO791"/>
    </row>
    <row r="792" spans="1:67" s="44" customFormat="1" x14ac:dyDescent="0.3">
      <c r="A792" s="26" t="str">
        <f t="shared" si="60"/>
        <v>Co-9.4Al-10.7W</v>
      </c>
      <c r="B792" s="30" t="s">
        <v>1483</v>
      </c>
      <c r="C792" s="30" t="s">
        <v>2888</v>
      </c>
      <c r="D792" s="34" t="s">
        <v>992</v>
      </c>
      <c r="E792" s="28" t="s">
        <v>991</v>
      </c>
      <c r="F792" s="28">
        <v>5430</v>
      </c>
      <c r="G792" s="54">
        <f t="shared" si="61"/>
        <v>79.900000000000006</v>
      </c>
      <c r="H792" s="56"/>
      <c r="I792" s="56">
        <v>9.4</v>
      </c>
      <c r="J792" s="56"/>
      <c r="K792" s="56">
        <v>10.7</v>
      </c>
      <c r="L792" s="56"/>
      <c r="M792" s="56"/>
      <c r="N792" s="56"/>
      <c r="O792" s="56"/>
      <c r="P792" s="56"/>
      <c r="Q792" s="52"/>
      <c r="R792" s="52"/>
      <c r="S792" s="52"/>
      <c r="T792" s="56"/>
      <c r="U792" s="56"/>
      <c r="V792" s="56"/>
      <c r="W792" s="56"/>
      <c r="X792" s="56"/>
      <c r="Y792" s="56"/>
      <c r="Z792" s="56"/>
      <c r="AA792" s="56"/>
      <c r="AB792" s="56"/>
      <c r="AC792" s="56"/>
      <c r="AD792" s="56"/>
      <c r="AE792" s="56"/>
      <c r="AF792" s="28">
        <f t="shared" si="64"/>
        <v>9.4246500000000015</v>
      </c>
      <c r="AG792" s="28"/>
      <c r="AH792" s="28"/>
      <c r="AI792" s="46" t="s">
        <v>1</v>
      </c>
      <c r="AJ792" s="46" t="str">
        <f>IF(I792&lt;&gt;"","-" &amp;TEXT([1]comp!$I792,"0.#") &amp;TEXT(I$1,0),"")</f>
        <v>-9.4Al</v>
      </c>
      <c r="AK792" s="59" t="str">
        <f>IF(K792&lt;&gt;"","-" &amp;TEXT(comp[[#This Row],[W]],"0.0") &amp;TEXT(K$1,0),"")</f>
        <v>-10.7W</v>
      </c>
      <c r="AL792" s="59" t="str">
        <f>IF(H792&lt;&gt;"","-" &amp;TEXT(comp[[#This Row],[Ni]],"0.0") &amp;TEXT(H$1,0),"")</f>
        <v/>
      </c>
      <c r="AM792" s="59" t="str">
        <f>IF(J792&lt;&gt;"","-" &amp;TEXT(comp[[#This Row],[Cr]],"0.0") &amp;TEXT(J$1,0),"")</f>
        <v/>
      </c>
      <c r="AN792" s="59" t="str">
        <f>IF(M792&lt;&gt;"","-" &amp;TEXT(comp[[#This Row],[Ta]],"0.0") &amp;TEXT(M$1,0),"")</f>
        <v/>
      </c>
      <c r="AO792" s="59" t="str">
        <f>IF(N792&lt;&gt;"","-" &amp;TEXT(comp[[#This Row],[Nb]],"0.0") &amp;TEXT(N$1,0),"")</f>
        <v/>
      </c>
      <c r="AP792" s="59" t="str">
        <f>IF(O792&lt;&gt;"","-" &amp;TEXT(comp[[#This Row],[V]],"0.0") &amp;TEXT(O$1,0),"")</f>
        <v/>
      </c>
      <c r="AQ792" s="59" t="str">
        <f>IF(L792&lt;&gt;"","-" &amp;TEXT(comp[[#This Row],[Ti]],"0.0") &amp;TEXT(L$1,0),"")</f>
        <v/>
      </c>
      <c r="AR792" s="59" t="str">
        <f>IF(P792&lt;&gt;"","-" &amp;TEXT(comp[[#This Row],[Mo]],"0.0") &amp;TEXT(P$1,0),"")</f>
        <v/>
      </c>
      <c r="AS792" s="59" t="str">
        <f>IF(Q792&lt;&gt;"","-" &amp;TEXT(comp[[#This Row],[C]],"0.00") &amp;TEXT(Q$1,0),"")</f>
        <v/>
      </c>
      <c r="AT792" s="59" t="str">
        <f>IF(R792&lt;&gt;"","-" &amp;TEXT(comp[[#This Row],[Zr]],"0.00") &amp;TEXT(R$1,0),"")</f>
        <v/>
      </c>
      <c r="AU792" s="59" t="str">
        <f>IF(S792&lt;&gt;"","-" &amp;TEXT(comp[[#This Row],[B]],"0.00") &amp;TEXT(S$1,0),"")</f>
        <v/>
      </c>
      <c r="AV792" s="59" t="str">
        <f>IF(T792&lt;&gt;"","-" &amp;TEXT(comp[[#This Row],[Ir]],"0.0") &amp;TEXT(T$1,0),"")</f>
        <v/>
      </c>
      <c r="AW792" s="59" t="str">
        <f>IF(U792&lt;&gt;"","-" &amp;TEXT(comp[[#This Row],[Re]],"0.0") &amp;TEXT(U$1,0),"")</f>
        <v/>
      </c>
      <c r="AX792" s="59" t="str">
        <f>IF(V792&lt;&gt;"","-" &amp;TEXT(comp[[#This Row],[Si]],"0.0") &amp;TEXT(V$1,0),"")</f>
        <v/>
      </c>
      <c r="AY792" s="59" t="str">
        <f>IF(W792&lt;&gt;"","-" &amp;TEXT(comp[[#This Row],[Fe]],"0.0") &amp;TEXT(W$1,0),"")</f>
        <v/>
      </c>
      <c r="AZ792" s="59" t="str">
        <f>IF(X792&lt;&gt;"","-" &amp;TEXT(comp[[#This Row],[Y]],"0.0") &amp;TEXT(X$1,0),"")</f>
        <v/>
      </c>
      <c r="BA792" s="59" t="str">
        <f>IF(Y792&lt;&gt;"","-" &amp;TEXT(comp[[#This Row],[Hf]],"0.0") &amp;TEXT(Y$1,0),"")</f>
        <v/>
      </c>
      <c r="BB792" s="59" t="str">
        <f>IF(Z792&lt;&gt;"","-" &amp;TEXT(comp[[#This Row],[Ge]],"0.0") &amp;TEXT(Z$1,0),"")</f>
        <v/>
      </c>
      <c r="BC792" s="59" t="str">
        <f>IF(AA792&lt;&gt;"","-" &amp;TEXT(comp[[#This Row],[Mn]],"0.0") &amp;TEXT(AA$1,0),"")</f>
        <v/>
      </c>
      <c r="BD792" s="59" t="str">
        <f>IF(AB792&lt;&gt;"","-" &amp;TEXT(comp[[#This Row],[Sc]],"0.0") &amp;TEXT(AB$1,0),"")</f>
        <v/>
      </c>
      <c r="BE792" s="59" t="str">
        <f>IF(AC792&lt;&gt;"","-" &amp;TEXT(comp[[#This Row],[Ru]],"0.0") &amp;TEXT(AC$1,0),"")</f>
        <v/>
      </c>
      <c r="BF792" s="59" t="str">
        <f>IF(AD792&lt;&gt;"","-" &amp;TEXT(comp[[#This Row],[Ce]],"0.0") &amp;TEXT(AD$1,0),"")</f>
        <v/>
      </c>
      <c r="BG792" s="59" t="str">
        <f>IF(AE792&lt;&gt;"","-" &amp;TEXT([1]comp!$AE792,"0.#") &amp;TEXT(AE$1,0),"")</f>
        <v/>
      </c>
      <c r="BH792" s="28" t="str">
        <f>[1]comp!$D792 &amp; [1]comp!$E792</f>
        <v>Co-9.4Al-10.7WTsunekane, M., Suzuki, A. &amp; Pollock, T. M. Single-crystal solidification of new Co-Al-W-base alloys. Intermetallics 19, 636–643 (2011).</v>
      </c>
      <c r="BI792" s="36" t="str">
        <f t="shared" si="62"/>
        <v>Co-9.4Al-10.7W</v>
      </c>
      <c r="BJ792" s="28" t="s">
        <v>1613</v>
      </c>
      <c r="BK792" t="str">
        <f t="shared" si="63"/>
        <v>-9.4Al-10.7W</v>
      </c>
      <c r="BL792"/>
      <c r="BM792"/>
      <c r="BN792"/>
      <c r="BO792"/>
    </row>
    <row r="793" spans="1:67" s="44" customFormat="1" x14ac:dyDescent="0.3">
      <c r="A793" s="26" t="str">
        <f t="shared" si="60"/>
        <v>Co-8.8Al-9.8W-2.0Ta</v>
      </c>
      <c r="B793" s="38" t="s">
        <v>1484</v>
      </c>
      <c r="C793" s="38" t="s">
        <v>2839</v>
      </c>
      <c r="D793" s="37" t="s">
        <v>796</v>
      </c>
      <c r="E793" s="31" t="s">
        <v>991</v>
      </c>
      <c r="F793" s="31">
        <v>5440</v>
      </c>
      <c r="G793" s="54">
        <f t="shared" si="61"/>
        <v>79.400000000000006</v>
      </c>
      <c r="H793" s="55"/>
      <c r="I793" s="55">
        <v>8.8000000000000007</v>
      </c>
      <c r="J793" s="55"/>
      <c r="K793" s="55">
        <v>9.8000000000000007</v>
      </c>
      <c r="L793" s="55"/>
      <c r="M793" s="55">
        <v>2</v>
      </c>
      <c r="N793" s="55"/>
      <c r="O793" s="55"/>
      <c r="P793" s="55"/>
      <c r="Q793" s="51"/>
      <c r="R793" s="51"/>
      <c r="S793" s="51"/>
      <c r="T793" s="55"/>
      <c r="U793" s="55"/>
      <c r="V793" s="55"/>
      <c r="W793" s="55"/>
      <c r="X793" s="55"/>
      <c r="Y793" s="55"/>
      <c r="Z793" s="55"/>
      <c r="AA793" s="55"/>
      <c r="AB793" s="55"/>
      <c r="AC793" s="55"/>
      <c r="AD793" s="55"/>
      <c r="AE793" s="55"/>
      <c r="AF793" s="31">
        <f t="shared" si="64"/>
        <v>9.5236999999999998</v>
      </c>
      <c r="AG793" s="31"/>
      <c r="AH793" s="31"/>
      <c r="AI793" s="46" t="s">
        <v>1</v>
      </c>
      <c r="AJ793" s="46" t="str">
        <f>IF(I793&lt;&gt;"","-" &amp;TEXT([1]comp!$I793,"0.#") &amp;TEXT(I$1,0),"")</f>
        <v>-8.8Al</v>
      </c>
      <c r="AK793" s="45" t="str">
        <f>IF(K793&lt;&gt;"","-" &amp;TEXT(comp[[#This Row],[W]],"0.0") &amp;TEXT(K$1,0),"")</f>
        <v>-9.8W</v>
      </c>
      <c r="AL793" s="45" t="str">
        <f>IF(H793&lt;&gt;"","-" &amp;TEXT(comp[[#This Row],[Ni]],"0.0") &amp;TEXT(H$1,0),"")</f>
        <v/>
      </c>
      <c r="AM793" s="45" t="str">
        <f>IF(J793&lt;&gt;"","-" &amp;TEXT(comp[[#This Row],[Cr]],"0.0") &amp;TEXT(J$1,0),"")</f>
        <v/>
      </c>
      <c r="AN793" s="45" t="str">
        <f>IF(M793&lt;&gt;"","-" &amp;TEXT(comp[[#This Row],[Ta]],"0.0") &amp;TEXT(M$1,0),"")</f>
        <v>-2.0Ta</v>
      </c>
      <c r="AO793" s="45" t="str">
        <f>IF(N793&lt;&gt;"","-" &amp;TEXT(comp[[#This Row],[Nb]],"0.0") &amp;TEXT(N$1,0),"")</f>
        <v/>
      </c>
      <c r="AP793" s="45" t="str">
        <f>IF(O793&lt;&gt;"","-" &amp;TEXT(comp[[#This Row],[V]],"0.0") &amp;TEXT(O$1,0),"")</f>
        <v/>
      </c>
      <c r="AQ793" s="45" t="str">
        <f>IF(L793&lt;&gt;"","-" &amp;TEXT(comp[[#This Row],[Ti]],"0.0") &amp;TEXT(L$1,0),"")</f>
        <v/>
      </c>
      <c r="AR793" s="45" t="str">
        <f>IF(P793&lt;&gt;"","-" &amp;TEXT(comp[[#This Row],[Mo]],"0.0") &amp;TEXT(P$1,0),"")</f>
        <v/>
      </c>
      <c r="AS793" s="45" t="str">
        <f>IF(Q793&lt;&gt;"","-" &amp;TEXT(comp[[#This Row],[C]],"0.00") &amp;TEXT(Q$1,0),"")</f>
        <v/>
      </c>
      <c r="AT793" s="45" t="str">
        <f>IF(R793&lt;&gt;"","-" &amp;TEXT(comp[[#This Row],[Zr]],"0.00") &amp;TEXT(R$1,0),"")</f>
        <v/>
      </c>
      <c r="AU793" s="45" t="str">
        <f>IF(S793&lt;&gt;"","-" &amp;TEXT(comp[[#This Row],[B]],"0.00") &amp;TEXT(S$1,0),"")</f>
        <v/>
      </c>
      <c r="AV793" s="45" t="str">
        <f>IF(T793&lt;&gt;"","-" &amp;TEXT(comp[[#This Row],[Ir]],"0.0") &amp;TEXT(T$1,0),"")</f>
        <v/>
      </c>
      <c r="AW793" s="45" t="str">
        <f>IF(U793&lt;&gt;"","-" &amp;TEXT(comp[[#This Row],[Re]],"0.0") &amp;TEXT(U$1,0),"")</f>
        <v/>
      </c>
      <c r="AX793" s="45" t="str">
        <f>IF(V793&lt;&gt;"","-" &amp;TEXT(comp[[#This Row],[Si]],"0.0") &amp;TEXT(V$1,0),"")</f>
        <v/>
      </c>
      <c r="AY793" s="45" t="str">
        <f>IF(W793&lt;&gt;"","-" &amp;TEXT(comp[[#This Row],[Fe]],"0.0") &amp;TEXT(W$1,0),"")</f>
        <v/>
      </c>
      <c r="AZ793" s="45" t="str">
        <f>IF(X793&lt;&gt;"","-" &amp;TEXT(comp[[#This Row],[Y]],"0.0") &amp;TEXT(X$1,0),"")</f>
        <v/>
      </c>
      <c r="BA793" s="45" t="str">
        <f>IF(Y793&lt;&gt;"","-" &amp;TEXT(comp[[#This Row],[Hf]],"0.0") &amp;TEXT(Y$1,0),"")</f>
        <v/>
      </c>
      <c r="BB793" s="45" t="str">
        <f>IF(Z793&lt;&gt;"","-" &amp;TEXT(comp[[#This Row],[Ge]],"0.0") &amp;TEXT(Z$1,0),"")</f>
        <v/>
      </c>
      <c r="BC793" s="45" t="str">
        <f>IF(AA793&lt;&gt;"","-" &amp;TEXT(comp[[#This Row],[Mn]],"0.0") &amp;TEXT(AA$1,0),"")</f>
        <v/>
      </c>
      <c r="BD793" s="45" t="str">
        <f>IF(AB793&lt;&gt;"","-" &amp;TEXT(comp[[#This Row],[Sc]],"0.0") &amp;TEXT(AB$1,0),"")</f>
        <v/>
      </c>
      <c r="BE793" s="45" t="str">
        <f>IF(AC793&lt;&gt;"","-" &amp;TEXT(comp[[#This Row],[Ru]],"0.0") &amp;TEXT(AC$1,0),"")</f>
        <v/>
      </c>
      <c r="BF793" s="45" t="str">
        <f>IF(AD793&lt;&gt;"","-" &amp;TEXT(comp[[#This Row],[Ce]],"0.0") &amp;TEXT(AD$1,0),"")</f>
        <v/>
      </c>
      <c r="BG793" s="45" t="str">
        <f>IF(AE793&lt;&gt;"","-" &amp;TEXT([1]comp!$AE793,"0.#") &amp;TEXT(AE$1,0),"")</f>
        <v/>
      </c>
      <c r="BH793" s="31" t="str">
        <f>[1]comp!$D793 &amp; [1]comp!$E793</f>
        <v>Co-8.8Al-9.8W-2TaTsunekane, M., Suzuki, A. &amp; Pollock, T. M. Single-crystal solidification of new Co-Al-W-base alloys. Intermetallics 19, 636–643 (2011).</v>
      </c>
      <c r="BI793" s="73" t="str">
        <f t="shared" si="62"/>
        <v>Co-8.8Al-9.8W-2.0Ta</v>
      </c>
      <c r="BJ793" s="31" t="s">
        <v>1610</v>
      </c>
      <c r="BK793" t="str">
        <f t="shared" si="63"/>
        <v>-8.8Al-9.8W-2.0Ta</v>
      </c>
      <c r="BL793"/>
      <c r="BM793"/>
      <c r="BN793"/>
      <c r="BO793"/>
    </row>
    <row r="794" spans="1:67" s="44" customFormat="1" x14ac:dyDescent="0.3">
      <c r="A794" s="26" t="str">
        <f t="shared" si="60"/>
        <v>Co-7.8Al-4.5Cr-7.8W-2.0Ta</v>
      </c>
      <c r="B794" s="30" t="s">
        <v>1483</v>
      </c>
      <c r="C794" s="30" t="s">
        <v>3018</v>
      </c>
      <c r="D794" s="34" t="s">
        <v>993</v>
      </c>
      <c r="E794" s="28" t="s">
        <v>991</v>
      </c>
      <c r="F794" s="28">
        <v>5450</v>
      </c>
      <c r="G794" s="54">
        <f t="shared" si="61"/>
        <v>77.900000000000006</v>
      </c>
      <c r="H794" s="56"/>
      <c r="I794" s="56">
        <v>7.8</v>
      </c>
      <c r="J794" s="56">
        <v>4.5</v>
      </c>
      <c r="K794" s="56">
        <v>7.8</v>
      </c>
      <c r="L794" s="56"/>
      <c r="M794" s="56">
        <v>2</v>
      </c>
      <c r="N794" s="56"/>
      <c r="O794" s="56"/>
      <c r="P794" s="56"/>
      <c r="Q794" s="52"/>
      <c r="R794" s="52"/>
      <c r="S794" s="52"/>
      <c r="T794" s="56"/>
      <c r="U794" s="56"/>
      <c r="V794" s="56"/>
      <c r="W794" s="56"/>
      <c r="X794" s="56"/>
      <c r="Y794" s="56"/>
      <c r="Z794" s="56"/>
      <c r="AA794" s="56"/>
      <c r="AB794" s="56"/>
      <c r="AC794" s="56"/>
      <c r="AD794" s="56"/>
      <c r="AE794" s="56"/>
      <c r="AF794" s="28">
        <f t="shared" si="64"/>
        <v>9.3017500000000002</v>
      </c>
      <c r="AG794" s="28"/>
      <c r="AH794" s="28"/>
      <c r="AI794" s="46" t="s">
        <v>1</v>
      </c>
      <c r="AJ794" s="46" t="str">
        <f>IF(I794&lt;&gt;"","-" &amp;TEXT([1]comp!$I794,"0.#") &amp;TEXT(I$1,0),"")</f>
        <v>-7.8Al</v>
      </c>
      <c r="AK794" s="59" t="str">
        <f>IF(K794&lt;&gt;"","-" &amp;TEXT(comp[[#This Row],[W]],"0.0") &amp;TEXT(K$1,0),"")</f>
        <v>-7.8W</v>
      </c>
      <c r="AL794" s="59" t="str">
        <f>IF(H794&lt;&gt;"","-" &amp;TEXT(comp[[#This Row],[Ni]],"0.0") &amp;TEXT(H$1,0),"")</f>
        <v/>
      </c>
      <c r="AM794" s="59" t="str">
        <f>IF(J794&lt;&gt;"","-" &amp;TEXT(comp[[#This Row],[Cr]],"0.0") &amp;TEXT(J$1,0),"")</f>
        <v>-4.5Cr</v>
      </c>
      <c r="AN794" s="59" t="str">
        <f>IF(M794&lt;&gt;"","-" &amp;TEXT(comp[[#This Row],[Ta]],"0.0") &amp;TEXT(M$1,0),"")</f>
        <v>-2.0Ta</v>
      </c>
      <c r="AO794" s="59" t="str">
        <f>IF(N794&lt;&gt;"","-" &amp;TEXT(comp[[#This Row],[Nb]],"0.0") &amp;TEXT(N$1,0),"")</f>
        <v/>
      </c>
      <c r="AP794" s="59" t="str">
        <f>IF(O794&lt;&gt;"","-" &amp;TEXT(comp[[#This Row],[V]],"0.0") &amp;TEXT(O$1,0),"")</f>
        <v/>
      </c>
      <c r="AQ794" s="59" t="str">
        <f>IF(L794&lt;&gt;"","-" &amp;TEXT(comp[[#This Row],[Ti]],"0.0") &amp;TEXT(L$1,0),"")</f>
        <v/>
      </c>
      <c r="AR794" s="59" t="str">
        <f>IF(P794&lt;&gt;"","-" &amp;TEXT(comp[[#This Row],[Mo]],"0.0") &amp;TEXT(P$1,0),"")</f>
        <v/>
      </c>
      <c r="AS794" s="59" t="str">
        <f>IF(Q794&lt;&gt;"","-" &amp;TEXT(comp[[#This Row],[C]],"0.00") &amp;TEXT(Q$1,0),"")</f>
        <v/>
      </c>
      <c r="AT794" s="59" t="str">
        <f>IF(R794&lt;&gt;"","-" &amp;TEXT(comp[[#This Row],[Zr]],"0.00") &amp;TEXT(R$1,0),"")</f>
        <v/>
      </c>
      <c r="AU794" s="59" t="str">
        <f>IF(S794&lt;&gt;"","-" &amp;TEXT(comp[[#This Row],[B]],"0.00") &amp;TEXT(S$1,0),"")</f>
        <v/>
      </c>
      <c r="AV794" s="59" t="str">
        <f>IF(T794&lt;&gt;"","-" &amp;TEXT(comp[[#This Row],[Ir]],"0.0") &amp;TEXT(T$1,0),"")</f>
        <v/>
      </c>
      <c r="AW794" s="59" t="str">
        <f>IF(U794&lt;&gt;"","-" &amp;TEXT(comp[[#This Row],[Re]],"0.0") &amp;TEXT(U$1,0),"")</f>
        <v/>
      </c>
      <c r="AX794" s="59" t="str">
        <f>IF(V794&lt;&gt;"","-" &amp;TEXT(comp[[#This Row],[Si]],"0.0") &amp;TEXT(V$1,0),"")</f>
        <v/>
      </c>
      <c r="AY794" s="59" t="str">
        <f>IF(W794&lt;&gt;"","-" &amp;TEXT(comp[[#This Row],[Fe]],"0.0") &amp;TEXT(W$1,0),"")</f>
        <v/>
      </c>
      <c r="AZ794" s="59" t="str">
        <f>IF(X794&lt;&gt;"","-" &amp;TEXT(comp[[#This Row],[Y]],"0.0") &amp;TEXT(X$1,0),"")</f>
        <v/>
      </c>
      <c r="BA794" s="59" t="str">
        <f>IF(Y794&lt;&gt;"","-" &amp;TEXT(comp[[#This Row],[Hf]],"0.0") &amp;TEXT(Y$1,0),"")</f>
        <v/>
      </c>
      <c r="BB794" s="59" t="str">
        <f>IF(Z794&lt;&gt;"","-" &amp;TEXT(comp[[#This Row],[Ge]],"0.0") &amp;TEXT(Z$1,0),"")</f>
        <v/>
      </c>
      <c r="BC794" s="59" t="str">
        <f>IF(AA794&lt;&gt;"","-" &amp;TEXT(comp[[#This Row],[Mn]],"0.0") &amp;TEXT(AA$1,0),"")</f>
        <v/>
      </c>
      <c r="BD794" s="59" t="str">
        <f>IF(AB794&lt;&gt;"","-" &amp;TEXT(comp[[#This Row],[Sc]],"0.0") &amp;TEXT(AB$1,0),"")</f>
        <v/>
      </c>
      <c r="BE794" s="59" t="str">
        <f>IF(AC794&lt;&gt;"","-" &amp;TEXT(comp[[#This Row],[Ru]],"0.0") &amp;TEXT(AC$1,0),"")</f>
        <v/>
      </c>
      <c r="BF794" s="59" t="str">
        <f>IF(AD794&lt;&gt;"","-" &amp;TEXT(comp[[#This Row],[Ce]],"0.0") &amp;TEXT(AD$1,0),"")</f>
        <v/>
      </c>
      <c r="BG794" s="59" t="str">
        <f>IF(AE794&lt;&gt;"","-" &amp;TEXT([1]comp!$AE794,"0.#") &amp;TEXT(AE$1,0),"")</f>
        <v/>
      </c>
      <c r="BH794" s="28" t="str">
        <f>[1]comp!$D794 &amp; [1]comp!$E794</f>
        <v>Co-7.8Al-7.8W-4.5Cr-2TaTsunekane, M., Suzuki, A. &amp; Pollock, T. M. Single-crystal solidification of new Co-Al-W-base alloys. Intermetallics 19, 636–643 (2011).</v>
      </c>
      <c r="BI794" s="36" t="str">
        <f t="shared" si="62"/>
        <v>Co-7.8Al-4.5Cr-7.8W-2.0Ta</v>
      </c>
      <c r="BJ794" s="28" t="s">
        <v>1856</v>
      </c>
      <c r="BK794" t="str">
        <f t="shared" si="63"/>
        <v>-7.8Al-4.5Cr-7.8W-2.0Ta</v>
      </c>
      <c r="BL794"/>
      <c r="BM794"/>
      <c r="BN794"/>
      <c r="BO794"/>
    </row>
    <row r="795" spans="1:67" s="44" customFormat="1" x14ac:dyDescent="0.3">
      <c r="A795" s="26" t="str">
        <f t="shared" si="60"/>
        <v>Co-7.3Al-6.8W</v>
      </c>
      <c r="B795" s="38" t="s">
        <v>1484</v>
      </c>
      <c r="C795" s="38" t="s">
        <v>2964</v>
      </c>
      <c r="D795" s="37" t="s">
        <v>1012</v>
      </c>
      <c r="E795" s="31" t="s">
        <v>1011</v>
      </c>
      <c r="F795" s="31">
        <v>5620</v>
      </c>
      <c r="G795" s="54">
        <f t="shared" si="61"/>
        <v>85.9</v>
      </c>
      <c r="H795" s="55"/>
      <c r="I795" s="55">
        <v>7.3</v>
      </c>
      <c r="J795" s="55"/>
      <c r="K795" s="55">
        <v>6.8</v>
      </c>
      <c r="L795" s="55"/>
      <c r="M795" s="55"/>
      <c r="N795" s="55"/>
      <c r="O795" s="55"/>
      <c r="P795" s="55"/>
      <c r="Q795" s="51"/>
      <c r="R795" s="51"/>
      <c r="S795" s="51"/>
      <c r="T795" s="55"/>
      <c r="U795" s="55"/>
      <c r="V795" s="55"/>
      <c r="W795" s="55"/>
      <c r="X795" s="55"/>
      <c r="Y795" s="55"/>
      <c r="Z795" s="55"/>
      <c r="AA795" s="55"/>
      <c r="AB795" s="55"/>
      <c r="AC795" s="55"/>
      <c r="AD795" s="55"/>
      <c r="AE795" s="55"/>
      <c r="AF795" s="31">
        <f t="shared" si="64"/>
        <v>9.1512000000000011</v>
      </c>
      <c r="AG795" s="31"/>
      <c r="AH795" s="31"/>
      <c r="AI795" s="46" t="s">
        <v>1</v>
      </c>
      <c r="AJ795" s="46" t="str">
        <f>IF(I795&lt;&gt;"","-" &amp;TEXT([1]comp!$I795,"0.#") &amp;TEXT(I$1,0),"")</f>
        <v>-7.3Al</v>
      </c>
      <c r="AK795" s="45" t="str">
        <f>IF(K795&lt;&gt;"","-" &amp;TEXT(comp[[#This Row],[W]],"0.0") &amp;TEXT(K$1,0),"")</f>
        <v>-6.8W</v>
      </c>
      <c r="AL795" s="45" t="str">
        <f>IF(H795&lt;&gt;"","-" &amp;TEXT(comp[[#This Row],[Ni]],"0.0") &amp;TEXT(H$1,0),"")</f>
        <v/>
      </c>
      <c r="AM795" s="45" t="str">
        <f>IF(J795&lt;&gt;"","-" &amp;TEXT(comp[[#This Row],[Cr]],"0.0") &amp;TEXT(J$1,0),"")</f>
        <v/>
      </c>
      <c r="AN795" s="45" t="str">
        <f>IF(M795&lt;&gt;"","-" &amp;TEXT(comp[[#This Row],[Ta]],"0.0") &amp;TEXT(M$1,0),"")</f>
        <v/>
      </c>
      <c r="AO795" s="45" t="str">
        <f>IF(N795&lt;&gt;"","-" &amp;TEXT(comp[[#This Row],[Nb]],"0.0") &amp;TEXT(N$1,0),"")</f>
        <v/>
      </c>
      <c r="AP795" s="45" t="str">
        <f>IF(O795&lt;&gt;"","-" &amp;TEXT(comp[[#This Row],[V]],"0.0") &amp;TEXT(O$1,0),"")</f>
        <v/>
      </c>
      <c r="AQ795" s="45" t="str">
        <f>IF(L795&lt;&gt;"","-" &amp;TEXT(comp[[#This Row],[Ti]],"0.0") &amp;TEXT(L$1,0),"")</f>
        <v/>
      </c>
      <c r="AR795" s="45" t="str">
        <f>IF(P795&lt;&gt;"","-" &amp;TEXT(comp[[#This Row],[Mo]],"0.0") &amp;TEXT(P$1,0),"")</f>
        <v/>
      </c>
      <c r="AS795" s="45" t="str">
        <f>IF(Q795&lt;&gt;"","-" &amp;TEXT(comp[[#This Row],[C]],"0.00") &amp;TEXT(Q$1,0),"")</f>
        <v/>
      </c>
      <c r="AT795" s="45" t="str">
        <f>IF(R795&lt;&gt;"","-" &amp;TEXT(comp[[#This Row],[Zr]],"0.00") &amp;TEXT(R$1,0),"")</f>
        <v/>
      </c>
      <c r="AU795" s="45" t="str">
        <f>IF(S795&lt;&gt;"","-" &amp;TEXT(comp[[#This Row],[B]],"0.00") &amp;TEXT(S$1,0),"")</f>
        <v/>
      </c>
      <c r="AV795" s="45" t="str">
        <f>IF(T795&lt;&gt;"","-" &amp;TEXT(comp[[#This Row],[Ir]],"0.0") &amp;TEXT(T$1,0),"")</f>
        <v/>
      </c>
      <c r="AW795" s="45" t="str">
        <f>IF(U795&lt;&gt;"","-" &amp;TEXT(comp[[#This Row],[Re]],"0.0") &amp;TEXT(U$1,0),"")</f>
        <v/>
      </c>
      <c r="AX795" s="45" t="str">
        <f>IF(V795&lt;&gt;"","-" &amp;TEXT(comp[[#This Row],[Si]],"0.0") &amp;TEXT(V$1,0),"")</f>
        <v/>
      </c>
      <c r="AY795" s="45" t="str">
        <f>IF(W795&lt;&gt;"","-" &amp;TEXT(comp[[#This Row],[Fe]],"0.0") &amp;TEXT(W$1,0),"")</f>
        <v/>
      </c>
      <c r="AZ795" s="45" t="str">
        <f>IF(X795&lt;&gt;"","-" &amp;TEXT(comp[[#This Row],[Y]],"0.0") &amp;TEXT(X$1,0),"")</f>
        <v/>
      </c>
      <c r="BA795" s="45" t="str">
        <f>IF(Y795&lt;&gt;"","-" &amp;TEXT(comp[[#This Row],[Hf]],"0.0") &amp;TEXT(Y$1,0),"")</f>
        <v/>
      </c>
      <c r="BB795" s="45" t="str">
        <f>IF(Z795&lt;&gt;"","-" &amp;TEXT(comp[[#This Row],[Ge]],"0.0") &amp;TEXT(Z$1,0),"")</f>
        <v/>
      </c>
      <c r="BC795" s="45" t="str">
        <f>IF(AA795&lt;&gt;"","-" &amp;TEXT(comp[[#This Row],[Mn]],"0.0") &amp;TEXT(AA$1,0),"")</f>
        <v/>
      </c>
      <c r="BD795" s="45" t="str">
        <f>IF(AB795&lt;&gt;"","-" &amp;TEXT(comp[[#This Row],[Sc]],"0.0") &amp;TEXT(AB$1,0),"")</f>
        <v/>
      </c>
      <c r="BE795" s="45" t="str">
        <f>IF(AC795&lt;&gt;"","-" &amp;TEXT(comp[[#This Row],[Ru]],"0.0") &amp;TEXT(AC$1,0),"")</f>
        <v/>
      </c>
      <c r="BF795" s="45" t="str">
        <f>IF(AD795&lt;&gt;"","-" &amp;TEXT(comp[[#This Row],[Ce]],"0.0") &amp;TEXT(AD$1,0),"")</f>
        <v/>
      </c>
      <c r="BG795" s="45" t="str">
        <f>IF(AE795&lt;&gt;"","-" &amp;TEXT([1]comp!$AE795,"0.#") &amp;TEXT(AE$1,0),"")</f>
        <v/>
      </c>
      <c r="BH795" s="31" t="str">
        <f>[1]comp!$D795 &amp; [1]comp!$E795</f>
        <v>Co-7Al-7WVorontsov, V. A. et al. Coarsening behaviour and interfacial structure of γ′ precipitates in Co-Al-W based superalloys. Acta Mater. 120, 14–23 (2016).</v>
      </c>
      <c r="BI795" s="73" t="str">
        <f t="shared" si="62"/>
        <v>Co-7.3Al-6.8W</v>
      </c>
      <c r="BJ795" s="31" t="s">
        <v>1455</v>
      </c>
      <c r="BK795" t="str">
        <f t="shared" si="63"/>
        <v>-7.3Al-6.8W</v>
      </c>
      <c r="BL795"/>
      <c r="BM795"/>
      <c r="BN795"/>
      <c r="BO795"/>
    </row>
    <row r="796" spans="1:67" s="44" customFormat="1" x14ac:dyDescent="0.3">
      <c r="A796" s="26" t="str">
        <f t="shared" si="60"/>
        <v>Co-9.Al-9.0W-2.0Ta</v>
      </c>
      <c r="B796" s="38" t="s">
        <v>1484</v>
      </c>
      <c r="C796" s="38" t="s">
        <v>2738</v>
      </c>
      <c r="D796" s="37" t="s">
        <v>1023</v>
      </c>
      <c r="E796" s="32" t="s">
        <v>1026</v>
      </c>
      <c r="F796" s="31">
        <v>5750</v>
      </c>
      <c r="G796" s="54">
        <f t="shared" si="61"/>
        <v>80</v>
      </c>
      <c r="H796" s="55"/>
      <c r="I796" s="55">
        <v>9</v>
      </c>
      <c r="J796" s="55"/>
      <c r="K796" s="55">
        <v>9</v>
      </c>
      <c r="L796" s="55"/>
      <c r="M796" s="55">
        <v>2</v>
      </c>
      <c r="N796" s="55"/>
      <c r="O796" s="55"/>
      <c r="P796" s="55"/>
      <c r="Q796" s="51"/>
      <c r="R796" s="51"/>
      <c r="S796" s="51"/>
      <c r="T796" s="55"/>
      <c r="U796" s="55"/>
      <c r="V796" s="55"/>
      <c r="W796" s="55"/>
      <c r="X796" s="55"/>
      <c r="Y796" s="55"/>
      <c r="Z796" s="55"/>
      <c r="AA796" s="55"/>
      <c r="AB796" s="55"/>
      <c r="AC796" s="55"/>
      <c r="AD796" s="55"/>
      <c r="AE796" s="55"/>
      <c r="AF796" s="31">
        <f t="shared" si="64"/>
        <v>9.4284999999999997</v>
      </c>
      <c r="AG796" s="31"/>
      <c r="AH796" s="31"/>
      <c r="AI796" s="46" t="s">
        <v>1</v>
      </c>
      <c r="AJ796" s="46" t="str">
        <f>IF(I796&lt;&gt;"","-" &amp;TEXT([1]comp!$I796,"0.#") &amp;TEXT(I$1,0),"")</f>
        <v>-9.Al</v>
      </c>
      <c r="AK796" s="45" t="str">
        <f>IF(K796&lt;&gt;"","-" &amp;TEXT(comp[[#This Row],[W]],"0.0") &amp;TEXT(K$1,0),"")</f>
        <v>-9.0W</v>
      </c>
      <c r="AL796" s="45" t="str">
        <f>IF(H796&lt;&gt;"","-" &amp;TEXT(comp[[#This Row],[Ni]],"0.0") &amp;TEXT(H$1,0),"")</f>
        <v/>
      </c>
      <c r="AM796" s="45" t="str">
        <f>IF(J796&lt;&gt;"","-" &amp;TEXT(comp[[#This Row],[Cr]],"0.0") &amp;TEXT(J$1,0),"")</f>
        <v/>
      </c>
      <c r="AN796" s="45" t="str">
        <f>IF(M796&lt;&gt;"","-" &amp;TEXT(comp[[#This Row],[Ta]],"0.0") &amp;TEXT(M$1,0),"")</f>
        <v>-2.0Ta</v>
      </c>
      <c r="AO796" s="45" t="str">
        <f>IF(N796&lt;&gt;"","-" &amp;TEXT(comp[[#This Row],[Nb]],"0.0") &amp;TEXT(N$1,0),"")</f>
        <v/>
      </c>
      <c r="AP796" s="45" t="str">
        <f>IF(O796&lt;&gt;"","-" &amp;TEXT(comp[[#This Row],[V]],"0.0") &amp;TEXT(O$1,0),"")</f>
        <v/>
      </c>
      <c r="AQ796" s="45" t="str">
        <f>IF(L796&lt;&gt;"","-" &amp;TEXT(comp[[#This Row],[Ti]],"0.0") &amp;TEXT(L$1,0),"")</f>
        <v/>
      </c>
      <c r="AR796" s="45" t="str">
        <f>IF(P796&lt;&gt;"","-" &amp;TEXT(comp[[#This Row],[Mo]],"0.0") &amp;TEXT(P$1,0),"")</f>
        <v/>
      </c>
      <c r="AS796" s="45" t="str">
        <f>IF(Q796&lt;&gt;"","-" &amp;TEXT(comp[[#This Row],[C]],"0.00") &amp;TEXT(Q$1,0),"")</f>
        <v/>
      </c>
      <c r="AT796" s="45" t="str">
        <f>IF(R796&lt;&gt;"","-" &amp;TEXT(comp[[#This Row],[Zr]],"0.00") &amp;TEXT(R$1,0),"")</f>
        <v/>
      </c>
      <c r="AU796" s="45" t="str">
        <f>IF(S796&lt;&gt;"","-" &amp;TEXT(comp[[#This Row],[B]],"0.00") &amp;TEXT(S$1,0),"")</f>
        <v/>
      </c>
      <c r="AV796" s="45" t="str">
        <f>IF(T796&lt;&gt;"","-" &amp;TEXT(comp[[#This Row],[Ir]],"0.0") &amp;TEXT(T$1,0),"")</f>
        <v/>
      </c>
      <c r="AW796" s="45" t="str">
        <f>IF(U796&lt;&gt;"","-" &amp;TEXT(comp[[#This Row],[Re]],"0.0") &amp;TEXT(U$1,0),"")</f>
        <v/>
      </c>
      <c r="AX796" s="45" t="str">
        <f>IF(V796&lt;&gt;"","-" &amp;TEXT(comp[[#This Row],[Si]],"0.0") &amp;TEXT(V$1,0),"")</f>
        <v/>
      </c>
      <c r="AY796" s="45" t="str">
        <f>IF(W796&lt;&gt;"","-" &amp;TEXT(comp[[#This Row],[Fe]],"0.0") &amp;TEXT(W$1,0),"")</f>
        <v/>
      </c>
      <c r="AZ796" s="45" t="str">
        <f>IF(X796&lt;&gt;"","-" &amp;TEXT(comp[[#This Row],[Y]],"0.0") &amp;TEXT(X$1,0),"")</f>
        <v/>
      </c>
      <c r="BA796" s="45" t="str">
        <f>IF(Y796&lt;&gt;"","-" &amp;TEXT(comp[[#This Row],[Hf]],"0.0") &amp;TEXT(Y$1,0),"")</f>
        <v/>
      </c>
      <c r="BB796" s="45" t="str">
        <f>IF(Z796&lt;&gt;"","-" &amp;TEXT(comp[[#This Row],[Ge]],"0.0") &amp;TEXT(Z$1,0),"")</f>
        <v/>
      </c>
      <c r="BC796" s="45" t="str">
        <f>IF(AA796&lt;&gt;"","-" &amp;TEXT(comp[[#This Row],[Mn]],"0.0") &amp;TEXT(AA$1,0),"")</f>
        <v/>
      </c>
      <c r="BD796" s="45" t="str">
        <f>IF(AB796&lt;&gt;"","-" &amp;TEXT(comp[[#This Row],[Sc]],"0.0") &amp;TEXT(AB$1,0),"")</f>
        <v/>
      </c>
      <c r="BE796" s="45" t="str">
        <f>IF(AC796&lt;&gt;"","-" &amp;TEXT(comp[[#This Row],[Ru]],"0.0") &amp;TEXT(AC$1,0),"")</f>
        <v/>
      </c>
      <c r="BF796" s="45" t="str">
        <f>IF(AD796&lt;&gt;"","-" &amp;TEXT(comp[[#This Row],[Ce]],"0.0") &amp;TEXT(AD$1,0),"")</f>
        <v/>
      </c>
      <c r="BG796" s="45" t="str">
        <f>IF(AE796&lt;&gt;"","-" &amp;TEXT([1]comp!$AE796,"0.#") &amp;TEXT(AE$1,0),"")</f>
        <v/>
      </c>
      <c r="BH796" s="32" t="str">
        <f>[1]comp!$D796 &amp; [1]comp!$E796</f>
        <v>Co-9Al-9W-2TaWang, S., Li, S. &amp; Sha, J. Effect of Hf additions on microstructure and mechanical properties of a Co-9Al-9W-2Ta alloy at room and high-temperatures. in Procedia Engineering vol. 27 1162–1168 (Elsevier Ltd, 2012).</v>
      </c>
      <c r="BI796" s="73" t="str">
        <f t="shared" si="62"/>
        <v>Co-9.Al-9.0W-2.0Ta</v>
      </c>
      <c r="BJ796" s="32" t="s">
        <v>1427</v>
      </c>
      <c r="BK796" t="str">
        <f t="shared" si="63"/>
        <v>-9.Al-9.0W-2.0Ta</v>
      </c>
      <c r="BL796"/>
      <c r="BM796"/>
      <c r="BN796"/>
      <c r="BO796"/>
    </row>
    <row r="797" spans="1:67" s="44" customFormat="1" x14ac:dyDescent="0.3">
      <c r="A797" s="26" t="str">
        <f t="shared" ref="A797:A816" si="65">TEXT(AI797,0) &amp;TEXT(AL797,0) &amp;TEXT(AY797,0) &amp;TEXT(AJ797,0) &amp;TEXT(AM797,0) &amp;TEXT(AK797,0) &amp;TEXT(AQ797,0) &amp;TEXT(AN797,0) &amp;TEXT(AO797,0) &amp;TEXT(AP797,0) &amp;TEXT(AR797,0)&amp;TEXT(AV797,0) &amp;TEXT(AW797,0) &amp;TEXT(AX797,0) &amp;TEXT(BA797,0)  &amp;TEXT(BB797,0) &amp;TEXT(BC797,0) &amp;TEXT(BD797,0) &amp;TEXT(BE797,0) &amp;TEXT(BF797,0) &amp;TEXT(AS797,0) &amp;TEXT(AT797,0) &amp;TEXT(AU797,0) &amp;TEXT(AZ797,0)</f>
        <v>Co-9.Al-10.0W-4.0Ta</v>
      </c>
      <c r="B797" s="38" t="s">
        <v>1484</v>
      </c>
      <c r="C797" s="38" t="s">
        <v>2844</v>
      </c>
      <c r="D797" s="37" t="s">
        <v>1064</v>
      </c>
      <c r="E797" s="31" t="s">
        <v>1056</v>
      </c>
      <c r="F797" s="31">
        <v>5940</v>
      </c>
      <c r="G797" s="54">
        <f t="shared" ref="G797:G860" si="66">100-SUM(H797:AD797)</f>
        <v>77</v>
      </c>
      <c r="H797" s="55"/>
      <c r="I797" s="55">
        <v>9</v>
      </c>
      <c r="J797" s="55"/>
      <c r="K797" s="55">
        <v>10</v>
      </c>
      <c r="L797" s="55"/>
      <c r="M797" s="55">
        <v>4</v>
      </c>
      <c r="N797" s="55"/>
      <c r="O797" s="55"/>
      <c r="P797" s="55"/>
      <c r="Q797" s="51"/>
      <c r="R797" s="51"/>
      <c r="S797" s="51"/>
      <c r="T797" s="55"/>
      <c r="U797" s="55"/>
      <c r="V797" s="55"/>
      <c r="W797" s="55"/>
      <c r="X797" s="55"/>
      <c r="Y797" s="55"/>
      <c r="Z797" s="55"/>
      <c r="AA797" s="55"/>
      <c r="AB797" s="55"/>
      <c r="AC797" s="55"/>
      <c r="AD797" s="55"/>
      <c r="AE797" s="55"/>
      <c r="AF797" s="31">
        <f t="shared" si="64"/>
        <v>9.6870000000000012</v>
      </c>
      <c r="AG797" s="31"/>
      <c r="AH797" s="31"/>
      <c r="AI797" s="46" t="s">
        <v>1</v>
      </c>
      <c r="AJ797" s="46" t="str">
        <f>IF(I797&lt;&gt;"","-" &amp;TEXT([1]comp!$I797,"0.#") &amp;TEXT(I$1,0),"")</f>
        <v>-9.Al</v>
      </c>
      <c r="AK797" s="45" t="str">
        <f>IF(K797&lt;&gt;"","-" &amp;TEXT(comp[[#This Row],[W]],"0.0") &amp;TEXT(K$1,0),"")</f>
        <v>-10.0W</v>
      </c>
      <c r="AL797" s="45" t="str">
        <f>IF(H797&lt;&gt;"","-" &amp;TEXT(comp[[#This Row],[Ni]],"0.0") &amp;TEXT(H$1,0),"")</f>
        <v/>
      </c>
      <c r="AM797" s="45" t="str">
        <f>IF(J797&lt;&gt;"","-" &amp;TEXT(comp[[#This Row],[Cr]],"0.0") &amp;TEXT(J$1,0),"")</f>
        <v/>
      </c>
      <c r="AN797" s="45" t="str">
        <f>IF(M797&lt;&gt;"","-" &amp;TEXT(comp[[#This Row],[Ta]],"0.0") &amp;TEXT(M$1,0),"")</f>
        <v>-4.0Ta</v>
      </c>
      <c r="AO797" s="45" t="str">
        <f>IF(N797&lt;&gt;"","-" &amp;TEXT(comp[[#This Row],[Nb]],"0.0") &amp;TEXT(N$1,0),"")</f>
        <v/>
      </c>
      <c r="AP797" s="45" t="str">
        <f>IF(O797&lt;&gt;"","-" &amp;TEXT(comp[[#This Row],[V]],"0.0") &amp;TEXT(O$1,0),"")</f>
        <v/>
      </c>
      <c r="AQ797" s="45" t="str">
        <f>IF(L797&lt;&gt;"","-" &amp;TEXT(comp[[#This Row],[Ti]],"0.0") &amp;TEXT(L$1,0),"")</f>
        <v/>
      </c>
      <c r="AR797" s="45" t="str">
        <f>IF(P797&lt;&gt;"","-" &amp;TEXT(comp[[#This Row],[Mo]],"0.0") &amp;TEXT(P$1,0),"")</f>
        <v/>
      </c>
      <c r="AS797" s="45" t="str">
        <f>IF(Q797&lt;&gt;"","-" &amp;TEXT(comp[[#This Row],[C]],"0.00") &amp;TEXT(Q$1,0),"")</f>
        <v/>
      </c>
      <c r="AT797" s="45" t="str">
        <f>IF(R797&lt;&gt;"","-" &amp;TEXT(comp[[#This Row],[Zr]],"0.00") &amp;TEXT(R$1,0),"")</f>
        <v/>
      </c>
      <c r="AU797" s="45" t="str">
        <f>IF(S797&lt;&gt;"","-" &amp;TEXT(comp[[#This Row],[B]],"0.00") &amp;TEXT(S$1,0),"")</f>
        <v/>
      </c>
      <c r="AV797" s="45" t="str">
        <f>IF(T797&lt;&gt;"","-" &amp;TEXT(comp[[#This Row],[Ir]],"0.0") &amp;TEXT(T$1,0),"")</f>
        <v/>
      </c>
      <c r="AW797" s="45" t="str">
        <f>IF(U797&lt;&gt;"","-" &amp;TEXT(comp[[#This Row],[Re]],"0.0") &amp;TEXT(U$1,0),"")</f>
        <v/>
      </c>
      <c r="AX797" s="45" t="str">
        <f>IF(V797&lt;&gt;"","-" &amp;TEXT(comp[[#This Row],[Si]],"0.0") &amp;TEXT(V$1,0),"")</f>
        <v/>
      </c>
      <c r="AY797" s="45" t="str">
        <f>IF(W797&lt;&gt;"","-" &amp;TEXT(comp[[#This Row],[Fe]],"0.0") &amp;TEXT(W$1,0),"")</f>
        <v/>
      </c>
      <c r="AZ797" s="45" t="str">
        <f>IF(X797&lt;&gt;"","-" &amp;TEXT(comp[[#This Row],[Y]],"0.0") &amp;TEXT(X$1,0),"")</f>
        <v/>
      </c>
      <c r="BA797" s="45" t="str">
        <f>IF(Y797&lt;&gt;"","-" &amp;TEXT(comp[[#This Row],[Hf]],"0.0") &amp;TEXT(Y$1,0),"")</f>
        <v/>
      </c>
      <c r="BB797" s="45" t="str">
        <f>IF(Z797&lt;&gt;"","-" &amp;TEXT(comp[[#This Row],[Ge]],"0.0") &amp;TEXT(Z$1,0),"")</f>
        <v/>
      </c>
      <c r="BC797" s="45" t="str">
        <f>IF(AA797&lt;&gt;"","-" &amp;TEXT(comp[[#This Row],[Mn]],"0.0") &amp;TEXT(AA$1,0),"")</f>
        <v/>
      </c>
      <c r="BD797" s="45" t="str">
        <f>IF(AB797&lt;&gt;"","-" &amp;TEXT(comp[[#This Row],[Sc]],"0.0") &amp;TEXT(AB$1,0),"")</f>
        <v/>
      </c>
      <c r="BE797" s="45" t="str">
        <f>IF(AC797&lt;&gt;"","-" &amp;TEXT(comp[[#This Row],[Ru]],"0.0") &amp;TEXT(AC$1,0),"")</f>
        <v/>
      </c>
      <c r="BF797" s="45" t="str">
        <f>IF(AD797&lt;&gt;"","-" &amp;TEXT(comp[[#This Row],[Ce]],"0.0") &amp;TEXT(AD$1,0),"")</f>
        <v/>
      </c>
      <c r="BG797" s="45" t="str">
        <f>IF(AE797&lt;&gt;"","-" &amp;TEXT([1]comp!$AE797,"0.#") &amp;TEXT(AE$1,0),"")</f>
        <v/>
      </c>
      <c r="BH797" s="31" t="str">
        <f>[1]comp!$D797 &amp; [1]comp!$E797</f>
        <v>4TaXue, F., Wang, M. &amp; Feng, Q. Alloying Effects on Heat-Treated Microstructure in Co-Al-W-Base Superalloys at 1300°C and 900°C. Superalloys 2012 813–821 (2012) doi:10.1002/9781118516430.ch90.</v>
      </c>
      <c r="BI797" s="73" t="str">
        <f t="shared" si="62"/>
        <v>Co-9.Al-10.0W-4.0Ta</v>
      </c>
      <c r="BJ797" s="31" t="s">
        <v>1406</v>
      </c>
      <c r="BK797" t="str">
        <f t="shared" si="63"/>
        <v>-9.Al-10.0W-4.0Ta</v>
      </c>
      <c r="BL797"/>
      <c r="BM797"/>
      <c r="BN797"/>
      <c r="BO797"/>
    </row>
    <row r="798" spans="1:67" s="44" customFormat="1" x14ac:dyDescent="0.3">
      <c r="A798" s="26" t="str">
        <f t="shared" si="65"/>
        <v>Co-7.Al-8.0W-4.0Ti-1.0Ta</v>
      </c>
      <c r="B798" s="30" t="s">
        <v>1483</v>
      </c>
      <c r="C798" s="30" t="s">
        <v>2927</v>
      </c>
      <c r="D798" s="34" t="s">
        <v>1048</v>
      </c>
      <c r="E798" s="28" t="s">
        <v>1044</v>
      </c>
      <c r="F798" s="28">
        <v>5970</v>
      </c>
      <c r="G798" s="54">
        <f t="shared" si="66"/>
        <v>80</v>
      </c>
      <c r="H798" s="56"/>
      <c r="I798" s="56">
        <v>7</v>
      </c>
      <c r="J798" s="56"/>
      <c r="K798" s="56">
        <v>8</v>
      </c>
      <c r="L798" s="56">
        <v>4</v>
      </c>
      <c r="M798" s="56">
        <v>1</v>
      </c>
      <c r="N798" s="56"/>
      <c r="O798" s="56"/>
      <c r="P798" s="56"/>
      <c r="Q798" s="52"/>
      <c r="R798" s="52"/>
      <c r="S798" s="52"/>
      <c r="T798" s="56"/>
      <c r="U798" s="56"/>
      <c r="V798" s="56"/>
      <c r="W798" s="56"/>
      <c r="X798" s="56"/>
      <c r="Y798" s="56"/>
      <c r="Z798" s="56"/>
      <c r="AA798" s="56"/>
      <c r="AB798" s="56"/>
      <c r="AC798" s="56"/>
      <c r="AD798" s="56"/>
      <c r="AE798" s="56"/>
      <c r="AF798" s="28">
        <f t="shared" si="64"/>
        <v>9.1957799999999992</v>
      </c>
      <c r="AG798" s="28"/>
      <c r="AH798" s="28" t="s">
        <v>659</v>
      </c>
      <c r="AI798" s="46" t="s">
        <v>1</v>
      </c>
      <c r="AJ798" s="46" t="str">
        <f>IF(I798&lt;&gt;"","-" &amp;TEXT([1]comp!$I798,"0.#") &amp;TEXT(I$1,0),"")</f>
        <v>-7.Al</v>
      </c>
      <c r="AK798" s="59" t="str">
        <f>IF(K798&lt;&gt;"","-" &amp;TEXT(comp[[#This Row],[W]],"0.0") &amp;TEXT(K$1,0),"")</f>
        <v>-8.0W</v>
      </c>
      <c r="AL798" s="59" t="str">
        <f>IF(H798&lt;&gt;"","-" &amp;TEXT(comp[[#This Row],[Ni]],"0.0") &amp;TEXT(H$1,0),"")</f>
        <v/>
      </c>
      <c r="AM798" s="59" t="str">
        <f>IF(J798&lt;&gt;"","-" &amp;TEXT(comp[[#This Row],[Cr]],"0.0") &amp;TEXT(J$1,0),"")</f>
        <v/>
      </c>
      <c r="AN798" s="59" t="str">
        <f>IF(M798&lt;&gt;"","-" &amp;TEXT(comp[[#This Row],[Ta]],"0.0") &amp;TEXT(M$1,0),"")</f>
        <v>-1.0Ta</v>
      </c>
      <c r="AO798" s="59" t="str">
        <f>IF(N798&lt;&gt;"","-" &amp;TEXT(comp[[#This Row],[Nb]],"0.0") &amp;TEXT(N$1,0),"")</f>
        <v/>
      </c>
      <c r="AP798" s="59" t="str">
        <f>IF(O798&lt;&gt;"","-" &amp;TEXT(comp[[#This Row],[V]],"0.0") &amp;TEXT(O$1,0),"")</f>
        <v/>
      </c>
      <c r="AQ798" s="59" t="str">
        <f>IF(L798&lt;&gt;"","-" &amp;TEXT(comp[[#This Row],[Ti]],"0.0") &amp;TEXT(L$1,0),"")</f>
        <v>-4.0Ti</v>
      </c>
      <c r="AR798" s="59" t="str">
        <f>IF(P798&lt;&gt;"","-" &amp;TEXT(comp[[#This Row],[Mo]],"0.0") &amp;TEXT(P$1,0),"")</f>
        <v/>
      </c>
      <c r="AS798" s="59" t="str">
        <f>IF(Q798&lt;&gt;"","-" &amp;TEXT(comp[[#This Row],[C]],"0.00") &amp;TEXT(Q$1,0),"")</f>
        <v/>
      </c>
      <c r="AT798" s="59" t="str">
        <f>IF(R798&lt;&gt;"","-" &amp;TEXT(comp[[#This Row],[Zr]],"0.00") &amp;TEXT(R$1,0),"")</f>
        <v/>
      </c>
      <c r="AU798" s="59" t="str">
        <f>IF(S798&lt;&gt;"","-" &amp;TEXT(comp[[#This Row],[B]],"0.00") &amp;TEXT(S$1,0),"")</f>
        <v/>
      </c>
      <c r="AV798" s="59" t="str">
        <f>IF(T798&lt;&gt;"","-" &amp;TEXT(comp[[#This Row],[Ir]],"0.0") &amp;TEXT(T$1,0),"")</f>
        <v/>
      </c>
      <c r="AW798" s="59" t="str">
        <f>IF(U798&lt;&gt;"","-" &amp;TEXT(comp[[#This Row],[Re]],"0.0") &amp;TEXT(U$1,0),"")</f>
        <v/>
      </c>
      <c r="AX798" s="59" t="str">
        <f>IF(V798&lt;&gt;"","-" &amp;TEXT(comp[[#This Row],[Si]],"0.0") &amp;TEXT(V$1,0),"")</f>
        <v/>
      </c>
      <c r="AY798" s="59" t="str">
        <f>IF(W798&lt;&gt;"","-" &amp;TEXT(comp[[#This Row],[Fe]],"0.0") &amp;TEXT(W$1,0),"")</f>
        <v/>
      </c>
      <c r="AZ798" s="59" t="str">
        <f>IF(X798&lt;&gt;"","-" &amp;TEXT(comp[[#This Row],[Y]],"0.0") &amp;TEXT(X$1,0),"")</f>
        <v/>
      </c>
      <c r="BA798" s="59" t="str">
        <f>IF(Y798&lt;&gt;"","-" &amp;TEXT(comp[[#This Row],[Hf]],"0.0") &amp;TEXT(Y$1,0),"")</f>
        <v/>
      </c>
      <c r="BB798" s="59" t="str">
        <f>IF(Z798&lt;&gt;"","-" &amp;TEXT(comp[[#This Row],[Ge]],"0.0") &amp;TEXT(Z$1,0),"")</f>
        <v/>
      </c>
      <c r="BC798" s="59" t="str">
        <f>IF(AA798&lt;&gt;"","-" &amp;TEXT(comp[[#This Row],[Mn]],"0.0") &amp;TEXT(AA$1,0),"")</f>
        <v/>
      </c>
      <c r="BD798" s="59" t="str">
        <f>IF(AB798&lt;&gt;"","-" &amp;TEXT(comp[[#This Row],[Sc]],"0.0") &amp;TEXT(AB$1,0),"")</f>
        <v/>
      </c>
      <c r="BE798" s="59" t="str">
        <f>IF(AC798&lt;&gt;"","-" &amp;TEXT(comp[[#This Row],[Ru]],"0.0") &amp;TEXT(AC$1,0),"")</f>
        <v/>
      </c>
      <c r="BF798" s="59" t="str">
        <f>IF(AD798&lt;&gt;"","-" &amp;TEXT(comp[[#This Row],[Ce]],"0.0") &amp;TEXT(AD$1,0),"")</f>
        <v/>
      </c>
      <c r="BG798" s="59" t="str">
        <f>IF(AE798&lt;&gt;"","-" &amp;TEXT([1]comp!$AE798,"0.#") &amp;TEXT(AE$1,0),"")</f>
        <v/>
      </c>
      <c r="BH798" s="28" t="str">
        <f>[1]comp!$D798 &amp; [1]comp!$E798</f>
        <v>Alloy TaTiXue, F., Zhou, H. J. &amp; Feng, Q. Improved High-Temperature Microstructural Stability and Creep Property of Novel Co-Base Single-Crystal Alloys Containing Ta and Ti. JOM 66, 2486–2494 (2014).</v>
      </c>
      <c r="BI798" s="36" t="str">
        <f t="shared" si="62"/>
        <v>Co-7.Al-8.0W-4.0Ti-1.0Ta</v>
      </c>
      <c r="BJ798" s="28" t="s">
        <v>1487</v>
      </c>
      <c r="BK798" t="str">
        <f t="shared" si="63"/>
        <v>-7.Al-8.0W-1.0Ta-4.0Ti</v>
      </c>
      <c r="BL798"/>
      <c r="BM798"/>
      <c r="BN798"/>
      <c r="BO798"/>
    </row>
    <row r="799" spans="1:67" s="44" customFormat="1" x14ac:dyDescent="0.3">
      <c r="A799" s="26" t="str">
        <f t="shared" si="65"/>
        <v>Co-7.Al-8.0W-4.0Ti-1.0Ta</v>
      </c>
      <c r="B799" s="30" t="s">
        <v>1483</v>
      </c>
      <c r="C799" s="30" t="s">
        <v>2927</v>
      </c>
      <c r="D799" s="34" t="s">
        <v>1050</v>
      </c>
      <c r="E799" s="28" t="s">
        <v>1044</v>
      </c>
      <c r="F799" s="28">
        <v>5980</v>
      </c>
      <c r="G799" s="54">
        <f t="shared" si="66"/>
        <v>80</v>
      </c>
      <c r="H799" s="56"/>
      <c r="I799" s="56">
        <v>7</v>
      </c>
      <c r="J799" s="56"/>
      <c r="K799" s="56">
        <v>8</v>
      </c>
      <c r="L799" s="56">
        <v>4</v>
      </c>
      <c r="M799" s="56">
        <v>1</v>
      </c>
      <c r="N799" s="56"/>
      <c r="O799" s="56"/>
      <c r="P799" s="56"/>
      <c r="Q799" s="52"/>
      <c r="R799" s="52"/>
      <c r="S799" s="52"/>
      <c r="T799" s="56"/>
      <c r="U799" s="56"/>
      <c r="V799" s="56"/>
      <c r="W799" s="56"/>
      <c r="X799" s="56"/>
      <c r="Y799" s="56"/>
      <c r="Z799" s="56"/>
      <c r="AA799" s="56"/>
      <c r="AB799" s="56"/>
      <c r="AC799" s="56"/>
      <c r="AD799" s="56"/>
      <c r="AE799" s="56"/>
      <c r="AF799" s="28">
        <f t="shared" si="64"/>
        <v>9.1957799999999992</v>
      </c>
      <c r="AG799" s="28"/>
      <c r="AH799" s="28"/>
      <c r="AI799" s="46" t="s">
        <v>1</v>
      </c>
      <c r="AJ799" s="46" t="str">
        <f>IF(I799&lt;&gt;"","-" &amp;TEXT([1]comp!$I799,"0.#") &amp;TEXT(I$1,0),"")</f>
        <v>-7.Al</v>
      </c>
      <c r="AK799" s="59" t="str">
        <f>IF(K799&lt;&gt;"","-" &amp;TEXT(comp[[#This Row],[W]],"0.0") &amp;TEXT(K$1,0),"")</f>
        <v>-8.0W</v>
      </c>
      <c r="AL799" s="59" t="str">
        <f>IF(H799&lt;&gt;"","-" &amp;TEXT(comp[[#This Row],[Ni]],"0.0") &amp;TEXT(H$1,0),"")</f>
        <v/>
      </c>
      <c r="AM799" s="59" t="str">
        <f>IF(J799&lt;&gt;"","-" &amp;TEXT(comp[[#This Row],[Cr]],"0.0") &amp;TEXT(J$1,0),"")</f>
        <v/>
      </c>
      <c r="AN799" s="59" t="str">
        <f>IF(M799&lt;&gt;"","-" &amp;TEXT(comp[[#This Row],[Ta]],"0.0") &amp;TEXT(M$1,0),"")</f>
        <v>-1.0Ta</v>
      </c>
      <c r="AO799" s="59" t="str">
        <f>IF(N799&lt;&gt;"","-" &amp;TEXT(comp[[#This Row],[Nb]],"0.0") &amp;TEXT(N$1,0),"")</f>
        <v/>
      </c>
      <c r="AP799" s="59" t="str">
        <f>IF(O799&lt;&gt;"","-" &amp;TEXT(comp[[#This Row],[V]],"0.0") &amp;TEXT(O$1,0),"")</f>
        <v/>
      </c>
      <c r="AQ799" s="59" t="str">
        <f>IF(L799&lt;&gt;"","-" &amp;TEXT(comp[[#This Row],[Ti]],"0.0") &amp;TEXT(L$1,0),"")</f>
        <v>-4.0Ti</v>
      </c>
      <c r="AR799" s="59" t="str">
        <f>IF(P799&lt;&gt;"","-" &amp;TEXT(comp[[#This Row],[Mo]],"0.0") &amp;TEXT(P$1,0),"")</f>
        <v/>
      </c>
      <c r="AS799" s="59" t="str">
        <f>IF(Q799&lt;&gt;"","-" &amp;TEXT(comp[[#This Row],[C]],"0.00") &amp;TEXT(Q$1,0),"")</f>
        <v/>
      </c>
      <c r="AT799" s="59" t="str">
        <f>IF(R799&lt;&gt;"","-" &amp;TEXT(comp[[#This Row],[Zr]],"0.00") &amp;TEXT(R$1,0),"")</f>
        <v/>
      </c>
      <c r="AU799" s="59" t="str">
        <f>IF(S799&lt;&gt;"","-" &amp;TEXT(comp[[#This Row],[B]],"0.00") &amp;TEXT(S$1,0),"")</f>
        <v/>
      </c>
      <c r="AV799" s="59" t="str">
        <f>IF(T799&lt;&gt;"","-" &amp;TEXT(comp[[#This Row],[Ir]],"0.0") &amp;TEXT(T$1,0),"")</f>
        <v/>
      </c>
      <c r="AW799" s="59" t="str">
        <f>IF(U799&lt;&gt;"","-" &amp;TEXT(comp[[#This Row],[Re]],"0.0") &amp;TEXT(U$1,0),"")</f>
        <v/>
      </c>
      <c r="AX799" s="59" t="str">
        <f>IF(V799&lt;&gt;"","-" &amp;TEXT(comp[[#This Row],[Si]],"0.0") &amp;TEXT(V$1,0),"")</f>
        <v/>
      </c>
      <c r="AY799" s="59" t="str">
        <f>IF(W799&lt;&gt;"","-" &amp;TEXT(comp[[#This Row],[Fe]],"0.0") &amp;TEXT(W$1,0),"")</f>
        <v/>
      </c>
      <c r="AZ799" s="59" t="str">
        <f>IF(X799&lt;&gt;"","-" &amp;TEXT(comp[[#This Row],[Y]],"0.0") &amp;TEXT(X$1,0),"")</f>
        <v/>
      </c>
      <c r="BA799" s="59" t="str">
        <f>IF(Y799&lt;&gt;"","-" &amp;TEXT(comp[[#This Row],[Hf]],"0.0") &amp;TEXT(Y$1,0),"")</f>
        <v/>
      </c>
      <c r="BB799" s="59" t="str">
        <f>IF(Z799&lt;&gt;"","-" &amp;TEXT(comp[[#This Row],[Ge]],"0.0") &amp;TEXT(Z$1,0),"")</f>
        <v/>
      </c>
      <c r="BC799" s="59" t="str">
        <f>IF(AA799&lt;&gt;"","-" &amp;TEXT(comp[[#This Row],[Mn]],"0.0") &amp;TEXT(AA$1,0),"")</f>
        <v/>
      </c>
      <c r="BD799" s="59" t="str">
        <f>IF(AB799&lt;&gt;"","-" &amp;TEXT(comp[[#This Row],[Sc]],"0.0") &amp;TEXT(AB$1,0),"")</f>
        <v/>
      </c>
      <c r="BE799" s="59" t="str">
        <f>IF(AC799&lt;&gt;"","-" &amp;TEXT(comp[[#This Row],[Ru]],"0.0") &amp;TEXT(AC$1,0),"")</f>
        <v/>
      </c>
      <c r="BF799" s="59" t="str">
        <f>IF(AD799&lt;&gt;"","-" &amp;TEXT(comp[[#This Row],[Ce]],"0.0") &amp;TEXT(AD$1,0),"")</f>
        <v/>
      </c>
      <c r="BG799" s="59" t="str">
        <f>IF(AE799&lt;&gt;"","-" &amp;TEXT([1]comp!$AE799,"0.#") &amp;TEXT(AE$1,0),"")</f>
        <v/>
      </c>
      <c r="BH799" s="28" t="str">
        <f>[1]comp!$D799 &amp; [1]comp!$E799</f>
        <v>Alloy TaTi-BXue, F., Zhou, H. J. &amp; Feng, Q. Improved High-Temperature Microstructural Stability and Creep Property of Novel Co-Base Single-Crystal Alloys Containing Ta and Ti. JOM 66, 2486–2494 (2014).</v>
      </c>
      <c r="BI799" s="36" t="str">
        <f t="shared" si="62"/>
        <v>Co-7.Al-8.0W-4.0Ti-1.0Ta</v>
      </c>
      <c r="BJ799" s="28" t="s">
        <v>1487</v>
      </c>
      <c r="BK799" t="str">
        <f t="shared" si="63"/>
        <v>-7.Al-8.0W-1.0Ta-4.0Ti</v>
      </c>
      <c r="BL799"/>
      <c r="BM799"/>
      <c r="BN799"/>
      <c r="BO799"/>
    </row>
    <row r="800" spans="1:67" s="44" customFormat="1" x14ac:dyDescent="0.3">
      <c r="A800" s="26" t="str">
        <f t="shared" si="65"/>
        <v>Co-7.Al-8.0W-4.0Ti-1.0Ta</v>
      </c>
      <c r="B800" s="30" t="s">
        <v>1483</v>
      </c>
      <c r="C800" s="30" t="s">
        <v>2927</v>
      </c>
      <c r="D800" s="34" t="s">
        <v>1042</v>
      </c>
      <c r="E800" s="30" t="s">
        <v>1041</v>
      </c>
      <c r="F800" s="28">
        <v>6040</v>
      </c>
      <c r="G800" s="54">
        <f t="shared" si="66"/>
        <v>80</v>
      </c>
      <c r="H800" s="56"/>
      <c r="I800" s="56">
        <v>7</v>
      </c>
      <c r="J800" s="56"/>
      <c r="K800" s="56">
        <v>8</v>
      </c>
      <c r="L800" s="56">
        <v>4</v>
      </c>
      <c r="M800" s="56">
        <v>1</v>
      </c>
      <c r="N800" s="56"/>
      <c r="O800" s="56"/>
      <c r="P800" s="56"/>
      <c r="Q800" s="52"/>
      <c r="R800" s="52"/>
      <c r="S800" s="52"/>
      <c r="T800" s="56"/>
      <c r="U800" s="56"/>
      <c r="V800" s="56"/>
      <c r="W800" s="56"/>
      <c r="X800" s="56"/>
      <c r="Y800" s="56"/>
      <c r="Z800" s="56"/>
      <c r="AA800" s="56"/>
      <c r="AB800" s="56"/>
      <c r="AC800" s="56"/>
      <c r="AD800" s="56"/>
      <c r="AE800" s="56"/>
      <c r="AF800" s="28">
        <f t="shared" si="64"/>
        <v>9.1957799999999992</v>
      </c>
      <c r="AG800" s="28"/>
      <c r="AH800" s="28"/>
      <c r="AI800" s="46" t="s">
        <v>1</v>
      </c>
      <c r="AJ800" s="46" t="str">
        <f>IF(I800&lt;&gt;"","-" &amp;TEXT([1]comp!$I800,"0.#") &amp;TEXT(I$1,0),"")</f>
        <v>-7.Al</v>
      </c>
      <c r="AK800" s="59" t="str">
        <f>IF(K800&lt;&gt;"","-" &amp;TEXT(comp[[#This Row],[W]],"0.0") &amp;TEXT(K$1,0),"")</f>
        <v>-8.0W</v>
      </c>
      <c r="AL800" s="59" t="str">
        <f>IF(H800&lt;&gt;"","-" &amp;TEXT(comp[[#This Row],[Ni]],"0.0") &amp;TEXT(H$1,0),"")</f>
        <v/>
      </c>
      <c r="AM800" s="59" t="str">
        <f>IF(J800&lt;&gt;"","-" &amp;TEXT(comp[[#This Row],[Cr]],"0.0") &amp;TEXT(J$1,0),"")</f>
        <v/>
      </c>
      <c r="AN800" s="59" t="str">
        <f>IF(M800&lt;&gt;"","-" &amp;TEXT(comp[[#This Row],[Ta]],"0.0") &amp;TEXT(M$1,0),"")</f>
        <v>-1.0Ta</v>
      </c>
      <c r="AO800" s="59" t="str">
        <f>IF(N800&lt;&gt;"","-" &amp;TEXT(comp[[#This Row],[Nb]],"0.0") &amp;TEXT(N$1,0),"")</f>
        <v/>
      </c>
      <c r="AP800" s="59" t="str">
        <f>IF(O800&lt;&gt;"","-" &amp;TEXT(comp[[#This Row],[V]],"0.0") &amp;TEXT(O$1,0),"")</f>
        <v/>
      </c>
      <c r="AQ800" s="59" t="str">
        <f>IF(L800&lt;&gt;"","-" &amp;TEXT(comp[[#This Row],[Ti]],"0.0") &amp;TEXT(L$1,0),"")</f>
        <v>-4.0Ti</v>
      </c>
      <c r="AR800" s="59" t="str">
        <f>IF(P800&lt;&gt;"","-" &amp;TEXT(comp[[#This Row],[Mo]],"0.0") &amp;TEXT(P$1,0),"")</f>
        <v/>
      </c>
      <c r="AS800" s="59" t="str">
        <f>IF(Q800&lt;&gt;"","-" &amp;TEXT(comp[[#This Row],[C]],"0.00") &amp;TEXT(Q$1,0),"")</f>
        <v/>
      </c>
      <c r="AT800" s="59" t="str">
        <f>IF(R800&lt;&gt;"","-" &amp;TEXT(comp[[#This Row],[Zr]],"0.00") &amp;TEXT(R$1,0),"")</f>
        <v/>
      </c>
      <c r="AU800" s="59" t="str">
        <f>IF(S800&lt;&gt;"","-" &amp;TEXT(comp[[#This Row],[B]],"0.00") &amp;TEXT(S$1,0),"")</f>
        <v/>
      </c>
      <c r="AV800" s="59" t="str">
        <f>IF(T800&lt;&gt;"","-" &amp;TEXT(comp[[#This Row],[Ir]],"0.0") &amp;TEXT(T$1,0),"")</f>
        <v/>
      </c>
      <c r="AW800" s="59" t="str">
        <f>IF(U800&lt;&gt;"","-" &amp;TEXT(comp[[#This Row],[Re]],"0.0") &amp;TEXT(U$1,0),"")</f>
        <v/>
      </c>
      <c r="AX800" s="59" t="str">
        <f>IF(V800&lt;&gt;"","-" &amp;TEXT(comp[[#This Row],[Si]],"0.0") &amp;TEXT(V$1,0),"")</f>
        <v/>
      </c>
      <c r="AY800" s="59" t="str">
        <f>IF(W800&lt;&gt;"","-" &amp;TEXT(comp[[#This Row],[Fe]],"0.0") &amp;TEXT(W$1,0),"")</f>
        <v/>
      </c>
      <c r="AZ800" s="59" t="str">
        <f>IF(X800&lt;&gt;"","-" &amp;TEXT(comp[[#This Row],[Y]],"0.0") &amp;TEXT(X$1,0),"")</f>
        <v/>
      </c>
      <c r="BA800" s="59" t="str">
        <f>IF(Y800&lt;&gt;"","-" &amp;TEXT(comp[[#This Row],[Hf]],"0.0") &amp;TEXT(Y$1,0),"")</f>
        <v/>
      </c>
      <c r="BB800" s="59" t="str">
        <f>IF(Z800&lt;&gt;"","-" &amp;TEXT(comp[[#This Row],[Ge]],"0.0") &amp;TEXT(Z$1,0),"")</f>
        <v/>
      </c>
      <c r="BC800" s="59" t="str">
        <f>IF(AA800&lt;&gt;"","-" &amp;TEXT(comp[[#This Row],[Mn]],"0.0") &amp;TEXT(AA$1,0),"")</f>
        <v/>
      </c>
      <c r="BD800" s="59" t="str">
        <f>IF(AB800&lt;&gt;"","-" &amp;TEXT(comp[[#This Row],[Sc]],"0.0") &amp;TEXT(AB$1,0),"")</f>
        <v/>
      </c>
      <c r="BE800" s="59" t="str">
        <f>IF(AC800&lt;&gt;"","-" &amp;TEXT(comp[[#This Row],[Ru]],"0.0") &amp;TEXT(AC$1,0),"")</f>
        <v/>
      </c>
      <c r="BF800" s="59" t="str">
        <f>IF(AD800&lt;&gt;"","-" &amp;TEXT(comp[[#This Row],[Ce]],"0.0") &amp;TEXT(AD$1,0),"")</f>
        <v/>
      </c>
      <c r="BG800" s="59" t="str">
        <f>IF(AE800&lt;&gt;"","-" &amp;TEXT([1]comp!$AE800,"0.#") &amp;TEXT(AE$1,0),"")</f>
        <v/>
      </c>
      <c r="BH800" s="30" t="str">
        <f>[1]comp!$D800 &amp; [1]comp!$E800</f>
        <v>Alloy AXue, F., Zhou, H. J., Ding, X. F., Wang, M. L. &amp; Feng, Q. Improved high temperature γ’ stability of Co-Al-W-base alloys containing Ti and Ta. Mater. Lett. 112, 215–218 (2013).</v>
      </c>
      <c r="BI800" s="36" t="str">
        <f t="shared" si="62"/>
        <v>Co-7.Al-8.0W-4.0Ti-1.0Ta</v>
      </c>
      <c r="BJ800" s="30" t="s">
        <v>1487</v>
      </c>
      <c r="BK800" t="str">
        <f t="shared" si="63"/>
        <v>-7.Al-8.0W-1.0Ta-4.0Ti</v>
      </c>
      <c r="BL800"/>
      <c r="BM800"/>
      <c r="BN800"/>
      <c r="BO800"/>
    </row>
    <row r="801" spans="1:67" s="44" customFormat="1" x14ac:dyDescent="0.3">
      <c r="A801" s="26" t="str">
        <f t="shared" si="65"/>
        <v>Co-7.Al-7.0W-4.0Ti-2.0Ta</v>
      </c>
      <c r="B801" s="30" t="s">
        <v>1483</v>
      </c>
      <c r="C801" s="30" t="s">
        <v>3148</v>
      </c>
      <c r="D801" s="34" t="s">
        <v>1043</v>
      </c>
      <c r="E801" s="30" t="s">
        <v>1041</v>
      </c>
      <c r="F801" s="28">
        <v>6050</v>
      </c>
      <c r="G801" s="54">
        <f t="shared" si="66"/>
        <v>80</v>
      </c>
      <c r="H801" s="56"/>
      <c r="I801" s="56">
        <v>7</v>
      </c>
      <c r="J801" s="56"/>
      <c r="K801" s="56">
        <v>7</v>
      </c>
      <c r="L801" s="56">
        <v>4</v>
      </c>
      <c r="M801" s="56">
        <v>2</v>
      </c>
      <c r="N801" s="56"/>
      <c r="O801" s="56"/>
      <c r="P801" s="56"/>
      <c r="Q801" s="52"/>
      <c r="R801" s="52"/>
      <c r="S801" s="52"/>
      <c r="T801" s="56"/>
      <c r="U801" s="56"/>
      <c r="V801" s="56"/>
      <c r="W801" s="56"/>
      <c r="X801" s="56"/>
      <c r="Y801" s="56"/>
      <c r="Z801" s="56"/>
      <c r="AA801" s="56"/>
      <c r="AB801" s="56"/>
      <c r="AC801" s="56"/>
      <c r="AD801" s="56"/>
      <c r="AE801" s="56"/>
      <c r="AF801" s="28">
        <f t="shared" si="64"/>
        <v>9.1697799999999994</v>
      </c>
      <c r="AG801" s="28"/>
      <c r="AH801" s="28"/>
      <c r="AI801" s="46" t="s">
        <v>1</v>
      </c>
      <c r="AJ801" s="46" t="str">
        <f>IF(I801&lt;&gt;"","-" &amp;TEXT([1]comp!$I801,"0.#") &amp;TEXT(I$1,0),"")</f>
        <v>-7.Al</v>
      </c>
      <c r="AK801" s="59" t="str">
        <f>IF(K801&lt;&gt;"","-" &amp;TEXT(comp[[#This Row],[W]],"0.0") &amp;TEXT(K$1,0),"")</f>
        <v>-7.0W</v>
      </c>
      <c r="AL801" s="59" t="str">
        <f>IF(H801&lt;&gt;"","-" &amp;TEXT(comp[[#This Row],[Ni]],"0.0") &amp;TEXT(H$1,0),"")</f>
        <v/>
      </c>
      <c r="AM801" s="59" t="str">
        <f>IF(J801&lt;&gt;"","-" &amp;TEXT(comp[[#This Row],[Cr]],"0.0") &amp;TEXT(J$1,0),"")</f>
        <v/>
      </c>
      <c r="AN801" s="59" t="str">
        <f>IF(M801&lt;&gt;"","-" &amp;TEXT(comp[[#This Row],[Ta]],"0.0") &amp;TEXT(M$1,0),"")</f>
        <v>-2.0Ta</v>
      </c>
      <c r="AO801" s="59" t="str">
        <f>IF(N801&lt;&gt;"","-" &amp;TEXT(comp[[#This Row],[Nb]],"0.0") &amp;TEXT(N$1,0),"")</f>
        <v/>
      </c>
      <c r="AP801" s="59" t="str">
        <f>IF(O801&lt;&gt;"","-" &amp;TEXT(comp[[#This Row],[V]],"0.0") &amp;TEXT(O$1,0),"")</f>
        <v/>
      </c>
      <c r="AQ801" s="59" t="str">
        <f>IF(L801&lt;&gt;"","-" &amp;TEXT(comp[[#This Row],[Ti]],"0.0") &amp;TEXT(L$1,0),"")</f>
        <v>-4.0Ti</v>
      </c>
      <c r="AR801" s="59" t="str">
        <f>IF(P801&lt;&gt;"","-" &amp;TEXT(comp[[#This Row],[Mo]],"0.0") &amp;TEXT(P$1,0),"")</f>
        <v/>
      </c>
      <c r="AS801" s="59" t="str">
        <f>IF(Q801&lt;&gt;"","-" &amp;TEXT(comp[[#This Row],[C]],"0.00") &amp;TEXT(Q$1,0),"")</f>
        <v/>
      </c>
      <c r="AT801" s="59" t="str">
        <f>IF(R801&lt;&gt;"","-" &amp;TEXT(comp[[#This Row],[Zr]],"0.00") &amp;TEXT(R$1,0),"")</f>
        <v/>
      </c>
      <c r="AU801" s="59" t="str">
        <f>IF(S801&lt;&gt;"","-" &amp;TEXT(comp[[#This Row],[B]],"0.00") &amp;TEXT(S$1,0),"")</f>
        <v/>
      </c>
      <c r="AV801" s="59" t="str">
        <f>IF(T801&lt;&gt;"","-" &amp;TEXT(comp[[#This Row],[Ir]],"0.0") &amp;TEXT(T$1,0),"")</f>
        <v/>
      </c>
      <c r="AW801" s="59" t="str">
        <f>IF(U801&lt;&gt;"","-" &amp;TEXT(comp[[#This Row],[Re]],"0.0") &amp;TEXT(U$1,0),"")</f>
        <v/>
      </c>
      <c r="AX801" s="59" t="str">
        <f>IF(V801&lt;&gt;"","-" &amp;TEXT(comp[[#This Row],[Si]],"0.0") &amp;TEXT(V$1,0),"")</f>
        <v/>
      </c>
      <c r="AY801" s="59" t="str">
        <f>IF(W801&lt;&gt;"","-" &amp;TEXT(comp[[#This Row],[Fe]],"0.0") &amp;TEXT(W$1,0),"")</f>
        <v/>
      </c>
      <c r="AZ801" s="59" t="str">
        <f>IF(X801&lt;&gt;"","-" &amp;TEXT(comp[[#This Row],[Y]],"0.0") &amp;TEXT(X$1,0),"")</f>
        <v/>
      </c>
      <c r="BA801" s="59" t="str">
        <f>IF(Y801&lt;&gt;"","-" &amp;TEXT(comp[[#This Row],[Hf]],"0.0") &amp;TEXT(Y$1,0),"")</f>
        <v/>
      </c>
      <c r="BB801" s="59" t="str">
        <f>IF(Z801&lt;&gt;"","-" &amp;TEXT(comp[[#This Row],[Ge]],"0.0") &amp;TEXT(Z$1,0),"")</f>
        <v/>
      </c>
      <c r="BC801" s="59" t="str">
        <f>IF(AA801&lt;&gt;"","-" &amp;TEXT(comp[[#This Row],[Mn]],"0.0") &amp;TEXT(AA$1,0),"")</f>
        <v/>
      </c>
      <c r="BD801" s="59" t="str">
        <f>IF(AB801&lt;&gt;"","-" &amp;TEXT(comp[[#This Row],[Sc]],"0.0") &amp;TEXT(AB$1,0),"")</f>
        <v/>
      </c>
      <c r="BE801" s="59" t="str">
        <f>IF(AC801&lt;&gt;"","-" &amp;TEXT(comp[[#This Row],[Ru]],"0.0") &amp;TEXT(AC$1,0),"")</f>
        <v/>
      </c>
      <c r="BF801" s="59" t="str">
        <f>IF(AD801&lt;&gt;"","-" &amp;TEXT(comp[[#This Row],[Ce]],"0.0") &amp;TEXT(AD$1,0),"")</f>
        <v/>
      </c>
      <c r="BG801" s="59" t="str">
        <f>IF(AE801&lt;&gt;"","-" &amp;TEXT([1]comp!$AE801,"0.#") &amp;TEXT(AE$1,0),"")</f>
        <v/>
      </c>
      <c r="BH801" s="30" t="str">
        <f>[1]comp!$D801 &amp; [1]comp!$E801</f>
        <v>Alloy BXue, F., Zhou, H. J., Ding, X. F., Wang, M. L. &amp; Feng, Q. Improved high temperature γ’ stability of Co-Al-W-base alloys containing Ti and Ta. Mater. Lett. 112, 215–218 (2013).</v>
      </c>
      <c r="BI801" s="36" t="str">
        <f t="shared" si="62"/>
        <v>Co-7.Al-7.0W-4.0Ti-2.0Ta</v>
      </c>
      <c r="BJ801" s="30" t="s">
        <v>1619</v>
      </c>
      <c r="BK801" t="str">
        <f t="shared" si="63"/>
        <v>-7.Al-7.0W-2.0Ta-4.0Ti</v>
      </c>
      <c r="BL801"/>
      <c r="BM801"/>
      <c r="BN801"/>
      <c r="BO801"/>
    </row>
    <row r="802" spans="1:67" s="44" customFormat="1" x14ac:dyDescent="0.3">
      <c r="A802" s="26" t="str">
        <f t="shared" si="65"/>
        <v>Co-9.9Al-4.8W-1.8Ta</v>
      </c>
      <c r="B802" s="38" t="s">
        <v>1484</v>
      </c>
      <c r="C802" s="38" t="s">
        <v>2966</v>
      </c>
      <c r="D802" s="37" t="s">
        <v>162</v>
      </c>
      <c r="E802" s="31" t="s">
        <v>1066</v>
      </c>
      <c r="F802" s="31">
        <v>6120</v>
      </c>
      <c r="G802" s="54">
        <f t="shared" si="66"/>
        <v>83.5</v>
      </c>
      <c r="H802" s="55"/>
      <c r="I802" s="55">
        <v>9.9</v>
      </c>
      <c r="J802" s="55"/>
      <c r="K802" s="55">
        <v>4.8</v>
      </c>
      <c r="L802" s="55"/>
      <c r="M802" s="55">
        <v>1.8</v>
      </c>
      <c r="N802" s="55"/>
      <c r="O802" s="55"/>
      <c r="P802" s="55"/>
      <c r="Q802" s="51"/>
      <c r="R802" s="51"/>
      <c r="S802" s="51"/>
      <c r="T802" s="55"/>
      <c r="U802" s="55"/>
      <c r="V802" s="55"/>
      <c r="W802" s="55"/>
      <c r="X802" s="55"/>
      <c r="Y802" s="55"/>
      <c r="Z802" s="55"/>
      <c r="AA802" s="55"/>
      <c r="AB802" s="55"/>
      <c r="AC802" s="55"/>
      <c r="AD802" s="55"/>
      <c r="AE802" s="55"/>
      <c r="AF802" s="31">
        <f t="shared" si="64"/>
        <v>8.9224999999999994</v>
      </c>
      <c r="AG802" s="31">
        <v>9.09</v>
      </c>
      <c r="AH802" s="31"/>
      <c r="AI802" s="46" t="s">
        <v>1</v>
      </c>
      <c r="AJ802" s="46" t="str">
        <f>IF(I802&lt;&gt;"","-" &amp;TEXT([1]comp!$I802,"0.#") &amp;TEXT(I$1,0),"")</f>
        <v>-9.9Al</v>
      </c>
      <c r="AK802" s="45" t="str">
        <f>IF(K802&lt;&gt;"","-" &amp;TEXT(comp[[#This Row],[W]],"0.0") &amp;TEXT(K$1,0),"")</f>
        <v>-4.8W</v>
      </c>
      <c r="AL802" s="45" t="str">
        <f>IF(H802&lt;&gt;"","-" &amp;TEXT(comp[[#This Row],[Ni]],"0.0") &amp;TEXT(H$1,0),"")</f>
        <v/>
      </c>
      <c r="AM802" s="45" t="str">
        <f>IF(J802&lt;&gt;"","-" &amp;TEXT(comp[[#This Row],[Cr]],"0.0") &amp;TEXT(J$1,0),"")</f>
        <v/>
      </c>
      <c r="AN802" s="45" t="str">
        <f>IF(M802&lt;&gt;"","-" &amp;TEXT(comp[[#This Row],[Ta]],"0.0") &amp;TEXT(M$1,0),"")</f>
        <v>-1.8Ta</v>
      </c>
      <c r="AO802" s="45" t="str">
        <f>IF(N802&lt;&gt;"","-" &amp;TEXT(comp[[#This Row],[Nb]],"0.0") &amp;TEXT(N$1,0),"")</f>
        <v/>
      </c>
      <c r="AP802" s="45" t="str">
        <f>IF(O802&lt;&gt;"","-" &amp;TEXT(comp[[#This Row],[V]],"0.0") &amp;TEXT(O$1,0),"")</f>
        <v/>
      </c>
      <c r="AQ802" s="45" t="str">
        <f>IF(L802&lt;&gt;"","-" &amp;TEXT(comp[[#This Row],[Ti]],"0.0") &amp;TEXT(L$1,0),"")</f>
        <v/>
      </c>
      <c r="AR802" s="45" t="str">
        <f>IF(P802&lt;&gt;"","-" &amp;TEXT(comp[[#This Row],[Mo]],"0.0") &amp;TEXT(P$1,0),"")</f>
        <v/>
      </c>
      <c r="AS802" s="45" t="str">
        <f>IF(Q802&lt;&gt;"","-" &amp;TEXT(comp[[#This Row],[C]],"0.00") &amp;TEXT(Q$1,0),"")</f>
        <v/>
      </c>
      <c r="AT802" s="45" t="str">
        <f>IF(R802&lt;&gt;"","-" &amp;TEXT(comp[[#This Row],[Zr]],"0.00") &amp;TEXT(R$1,0),"")</f>
        <v/>
      </c>
      <c r="AU802" s="45" t="str">
        <f>IF(S802&lt;&gt;"","-" &amp;TEXT(comp[[#This Row],[B]],"0.00") &amp;TEXT(S$1,0),"")</f>
        <v/>
      </c>
      <c r="AV802" s="45" t="str">
        <f>IF(T802&lt;&gt;"","-" &amp;TEXT(comp[[#This Row],[Ir]],"0.0") &amp;TEXT(T$1,0),"")</f>
        <v/>
      </c>
      <c r="AW802" s="45" t="str">
        <f>IF(U802&lt;&gt;"","-" &amp;TEXT(comp[[#This Row],[Re]],"0.0") &amp;TEXT(U$1,0),"")</f>
        <v/>
      </c>
      <c r="AX802" s="45" t="str">
        <f>IF(V802&lt;&gt;"","-" &amp;TEXT(comp[[#This Row],[Si]],"0.0") &amp;TEXT(V$1,0),"")</f>
        <v/>
      </c>
      <c r="AY802" s="45" t="str">
        <f>IF(W802&lt;&gt;"","-" &amp;TEXT(comp[[#This Row],[Fe]],"0.0") &amp;TEXT(W$1,0),"")</f>
        <v/>
      </c>
      <c r="AZ802" s="45" t="str">
        <f>IF(X802&lt;&gt;"","-" &amp;TEXT(comp[[#This Row],[Y]],"0.0") &amp;TEXT(X$1,0),"")</f>
        <v/>
      </c>
      <c r="BA802" s="45" t="str">
        <f>IF(Y802&lt;&gt;"","-" &amp;TEXT(comp[[#This Row],[Hf]],"0.0") &amp;TEXT(Y$1,0),"")</f>
        <v/>
      </c>
      <c r="BB802" s="45" t="str">
        <f>IF(Z802&lt;&gt;"","-" &amp;TEXT(comp[[#This Row],[Ge]],"0.0") &amp;TEXT(Z$1,0),"")</f>
        <v/>
      </c>
      <c r="BC802" s="45" t="str">
        <f>IF(AA802&lt;&gt;"","-" &amp;TEXT(comp[[#This Row],[Mn]],"0.0") &amp;TEXT(AA$1,0),"")</f>
        <v/>
      </c>
      <c r="BD802" s="45" t="str">
        <f>IF(AB802&lt;&gt;"","-" &amp;TEXT(comp[[#This Row],[Sc]],"0.0") &amp;TEXT(AB$1,0),"")</f>
        <v/>
      </c>
      <c r="BE802" s="45" t="str">
        <f>IF(AC802&lt;&gt;"","-" &amp;TEXT(comp[[#This Row],[Ru]],"0.0") &amp;TEXT(AC$1,0),"")</f>
        <v/>
      </c>
      <c r="BF802" s="45" t="str">
        <f>IF(AD802&lt;&gt;"","-" &amp;TEXT(comp[[#This Row],[Ce]],"0.0") &amp;TEXT(AD$1,0),"")</f>
        <v/>
      </c>
      <c r="BG802" s="45" t="str">
        <f>IF(AE802&lt;&gt;"","-" &amp;TEXT([1]comp!$AE802,"0.#") &amp;TEXT(AE$1,0),"")</f>
        <v/>
      </c>
      <c r="BH802" s="31" t="str">
        <f>[1]comp!$D802 &amp; [1]comp!$E802</f>
        <v>2TaYan, H. Y., Vorontsov, V. A. &amp; Dye, D. Alloying effects in polycrystalline γ′ strengthened Co-Al-W base alloys. Intermetallics 48, 44–53 (2014).</v>
      </c>
      <c r="BI802" s="73" t="str">
        <f t="shared" si="62"/>
        <v>Co-9.9Al-4.8W-1.8Ta</v>
      </c>
      <c r="BJ802" s="31" t="s">
        <v>1776</v>
      </c>
      <c r="BK802" t="str">
        <f t="shared" si="63"/>
        <v>-9.9Al-4.8W-1.8Ta</v>
      </c>
      <c r="BL802"/>
      <c r="BM802"/>
      <c r="BN802"/>
      <c r="BO802"/>
    </row>
    <row r="803" spans="1:67" s="44" customFormat="1" x14ac:dyDescent="0.3">
      <c r="A803" s="26" t="str">
        <f t="shared" si="65"/>
        <v>Co-20.2Ni-7.3Al-7.0W</v>
      </c>
      <c r="B803" s="38" t="s">
        <v>1484</v>
      </c>
      <c r="C803" s="38" t="s">
        <v>3131</v>
      </c>
      <c r="D803" s="37" t="s">
        <v>593</v>
      </c>
      <c r="E803" s="31" t="s">
        <v>1066</v>
      </c>
      <c r="F803" s="31">
        <v>6130</v>
      </c>
      <c r="G803" s="54">
        <f t="shared" si="66"/>
        <v>65.5</v>
      </c>
      <c r="H803" s="55">
        <v>20.2</v>
      </c>
      <c r="I803" s="55">
        <v>7.3</v>
      </c>
      <c r="J803" s="55"/>
      <c r="K803" s="55">
        <v>7</v>
      </c>
      <c r="L803" s="55"/>
      <c r="M803" s="55"/>
      <c r="N803" s="55"/>
      <c r="O803" s="55"/>
      <c r="P803" s="55"/>
      <c r="Q803" s="51"/>
      <c r="R803" s="51"/>
      <c r="S803" s="51"/>
      <c r="T803" s="55"/>
      <c r="U803" s="55"/>
      <c r="V803" s="55"/>
      <c r="W803" s="55"/>
      <c r="X803" s="55"/>
      <c r="Y803" s="55"/>
      <c r="Z803" s="55"/>
      <c r="AA803" s="55"/>
      <c r="AB803" s="55"/>
      <c r="AC803" s="55"/>
      <c r="AD803" s="55"/>
      <c r="AE803" s="55"/>
      <c r="AF803" s="31">
        <f t="shared" si="64"/>
        <v>9.1735160000000011</v>
      </c>
      <c r="AG803" s="31">
        <v>9.2899999999999991</v>
      </c>
      <c r="AH803" s="31"/>
      <c r="AI803" s="46" t="s">
        <v>1</v>
      </c>
      <c r="AJ803" s="46" t="str">
        <f>IF(I803&lt;&gt;"","-" &amp;TEXT([1]comp!$I803,"0.#") &amp;TEXT(I$1,0),"")</f>
        <v>-7.3Al</v>
      </c>
      <c r="AK803" s="45" t="str">
        <f>IF(K803&lt;&gt;"","-" &amp;TEXT(comp[[#This Row],[W]],"0.0") &amp;TEXT(K$1,0),"")</f>
        <v>-7.0W</v>
      </c>
      <c r="AL803" s="45" t="str">
        <f>IF(H803&lt;&gt;"","-" &amp;TEXT(comp[[#This Row],[Ni]],"0.0") &amp;TEXT(H$1,0),"")</f>
        <v>-20.2Ni</v>
      </c>
      <c r="AM803" s="45" t="str">
        <f>IF(J803&lt;&gt;"","-" &amp;TEXT(comp[[#This Row],[Cr]],"0.0") &amp;TEXT(J$1,0),"")</f>
        <v/>
      </c>
      <c r="AN803" s="45" t="str">
        <f>IF(M803&lt;&gt;"","-" &amp;TEXT(comp[[#This Row],[Ta]],"0.0") &amp;TEXT(M$1,0),"")</f>
        <v/>
      </c>
      <c r="AO803" s="45" t="str">
        <f>IF(N803&lt;&gt;"","-" &amp;TEXT(comp[[#This Row],[Nb]],"0.0") &amp;TEXT(N$1,0),"")</f>
        <v/>
      </c>
      <c r="AP803" s="45" t="str">
        <f>IF(O803&lt;&gt;"","-" &amp;TEXT(comp[[#This Row],[V]],"0.0") &amp;TEXT(O$1,0),"")</f>
        <v/>
      </c>
      <c r="AQ803" s="45" t="str">
        <f>IF(L803&lt;&gt;"","-" &amp;TEXT(comp[[#This Row],[Ti]],"0.0") &amp;TEXT(L$1,0),"")</f>
        <v/>
      </c>
      <c r="AR803" s="45" t="str">
        <f>IF(P803&lt;&gt;"","-" &amp;TEXT(comp[[#This Row],[Mo]],"0.0") &amp;TEXT(P$1,0),"")</f>
        <v/>
      </c>
      <c r="AS803" s="45" t="str">
        <f>IF(Q803&lt;&gt;"","-" &amp;TEXT(comp[[#This Row],[C]],"0.00") &amp;TEXT(Q$1,0),"")</f>
        <v/>
      </c>
      <c r="AT803" s="45" t="str">
        <f>IF(R803&lt;&gt;"","-" &amp;TEXT(comp[[#This Row],[Zr]],"0.00") &amp;TEXT(R$1,0),"")</f>
        <v/>
      </c>
      <c r="AU803" s="45" t="str">
        <f>IF(S803&lt;&gt;"","-" &amp;TEXT(comp[[#This Row],[B]],"0.00") &amp;TEXT(S$1,0),"")</f>
        <v/>
      </c>
      <c r="AV803" s="45" t="str">
        <f>IF(T803&lt;&gt;"","-" &amp;TEXT(comp[[#This Row],[Ir]],"0.0") &amp;TEXT(T$1,0),"")</f>
        <v/>
      </c>
      <c r="AW803" s="45" t="str">
        <f>IF(U803&lt;&gt;"","-" &amp;TEXT(comp[[#This Row],[Re]],"0.0") &amp;TEXT(U$1,0),"")</f>
        <v/>
      </c>
      <c r="AX803" s="45" t="str">
        <f>IF(V803&lt;&gt;"","-" &amp;TEXT(comp[[#This Row],[Si]],"0.0") &amp;TEXT(V$1,0),"")</f>
        <v/>
      </c>
      <c r="AY803" s="45" t="str">
        <f>IF(W803&lt;&gt;"","-" &amp;TEXT(comp[[#This Row],[Fe]],"0.0") &amp;TEXT(W$1,0),"")</f>
        <v/>
      </c>
      <c r="AZ803" s="45" t="str">
        <f>IF(X803&lt;&gt;"","-" &amp;TEXT(comp[[#This Row],[Y]],"0.0") &amp;TEXT(X$1,0),"")</f>
        <v/>
      </c>
      <c r="BA803" s="45" t="str">
        <f>IF(Y803&lt;&gt;"","-" &amp;TEXT(comp[[#This Row],[Hf]],"0.0") &amp;TEXT(Y$1,0),"")</f>
        <v/>
      </c>
      <c r="BB803" s="45" t="str">
        <f>IF(Z803&lt;&gt;"","-" &amp;TEXT(comp[[#This Row],[Ge]],"0.0") &amp;TEXT(Z$1,0),"")</f>
        <v/>
      </c>
      <c r="BC803" s="45" t="str">
        <f>IF(AA803&lt;&gt;"","-" &amp;TEXT(comp[[#This Row],[Mn]],"0.0") &amp;TEXT(AA$1,0),"")</f>
        <v/>
      </c>
      <c r="BD803" s="45" t="str">
        <f>IF(AB803&lt;&gt;"","-" &amp;TEXT(comp[[#This Row],[Sc]],"0.0") &amp;TEXT(AB$1,0),"")</f>
        <v/>
      </c>
      <c r="BE803" s="45" t="str">
        <f>IF(AC803&lt;&gt;"","-" &amp;TEXT(comp[[#This Row],[Ru]],"0.0") &amp;TEXT(AC$1,0),"")</f>
        <v/>
      </c>
      <c r="BF803" s="45" t="str">
        <f>IF(AD803&lt;&gt;"","-" &amp;TEXT(comp[[#This Row],[Ce]],"0.0") &amp;TEXT(AD$1,0),"")</f>
        <v/>
      </c>
      <c r="BG803" s="45" t="str">
        <f>IF(AE803&lt;&gt;"","-" &amp;TEXT([1]comp!$AE803,"0.#") &amp;TEXT(AE$1,0),"")</f>
        <v/>
      </c>
      <c r="BH803" s="31" t="str">
        <f>[1]comp!$D803 &amp; [1]comp!$E803</f>
        <v>20NiYan, H. Y., Vorontsov, V. A. &amp; Dye, D. Alloying effects in polycrystalline γ′ strengthened Co-Al-W base alloys. Intermetallics 48, 44–53 (2014).</v>
      </c>
      <c r="BI803" s="73" t="str">
        <f t="shared" si="62"/>
        <v>Co-20.2Ni-7.3Al-7.0W</v>
      </c>
      <c r="BJ803" s="31" t="s">
        <v>1556</v>
      </c>
      <c r="BK803" t="str">
        <f t="shared" si="63"/>
        <v>-7.3Al-7.0W-20.2Ni</v>
      </c>
      <c r="BL803"/>
      <c r="BM803"/>
      <c r="BN803"/>
      <c r="BO803"/>
    </row>
    <row r="804" spans="1:67" s="44" customFormat="1" x14ac:dyDescent="0.3">
      <c r="A804" s="26" t="str">
        <f t="shared" si="65"/>
        <v>Co-7.Al-7.0W-4.0Ti-2.0Ta</v>
      </c>
      <c r="B804" s="30" t="s">
        <v>1483</v>
      </c>
      <c r="C804" s="30" t="s">
        <v>3148</v>
      </c>
      <c r="D804" s="34" t="s">
        <v>1210</v>
      </c>
      <c r="E804" s="28" t="s">
        <v>1209</v>
      </c>
      <c r="F804" s="28">
        <v>7310</v>
      </c>
      <c r="G804" s="54">
        <f t="shared" si="66"/>
        <v>80</v>
      </c>
      <c r="H804" s="56"/>
      <c r="I804" s="56">
        <v>7</v>
      </c>
      <c r="J804" s="56"/>
      <c r="K804" s="56">
        <v>7</v>
      </c>
      <c r="L804" s="56">
        <v>4</v>
      </c>
      <c r="M804" s="56">
        <v>2</v>
      </c>
      <c r="N804" s="56"/>
      <c r="O804" s="56"/>
      <c r="P804" s="56"/>
      <c r="Q804" s="52"/>
      <c r="R804" s="52"/>
      <c r="S804" s="52"/>
      <c r="T804" s="56"/>
      <c r="U804" s="56"/>
      <c r="V804" s="56"/>
      <c r="W804" s="56"/>
      <c r="X804" s="56"/>
      <c r="Y804" s="56"/>
      <c r="Z804" s="56"/>
      <c r="AA804" s="56"/>
      <c r="AB804" s="56"/>
      <c r="AC804" s="56"/>
      <c r="AD804" s="56"/>
      <c r="AE804" s="56"/>
      <c r="AF804" s="28">
        <f t="shared" si="64"/>
        <v>9.1697799999999994</v>
      </c>
      <c r="AG804" s="28"/>
      <c r="AH804" s="28"/>
      <c r="AI804" s="46" t="s">
        <v>1</v>
      </c>
      <c r="AJ804" s="46" t="str">
        <f>IF(I804&lt;&gt;"","-" &amp;TEXT([1]comp!$I804,"0.#") &amp;TEXT(I$1,0),"")</f>
        <v>-7.Al</v>
      </c>
      <c r="AK804" s="59" t="str">
        <f>IF(K804&lt;&gt;"","-" &amp;TEXT(comp[[#This Row],[W]],"0.0") &amp;TEXT(K$1,0),"")</f>
        <v>-7.0W</v>
      </c>
      <c r="AL804" s="59" t="str">
        <f>IF(H804&lt;&gt;"","-" &amp;TEXT(comp[[#This Row],[Ni]],"0.0") &amp;TEXT(H$1,0),"")</f>
        <v/>
      </c>
      <c r="AM804" s="59" t="str">
        <f>IF(J804&lt;&gt;"","-" &amp;TEXT(comp[[#This Row],[Cr]],"0.0") &amp;TEXT(J$1,0),"")</f>
        <v/>
      </c>
      <c r="AN804" s="59" t="str">
        <f>IF(M804&lt;&gt;"","-" &amp;TEXT(comp[[#This Row],[Ta]],"0.0") &amp;TEXT(M$1,0),"")</f>
        <v>-2.0Ta</v>
      </c>
      <c r="AO804" s="59" t="str">
        <f>IF(N804&lt;&gt;"","-" &amp;TEXT(comp[[#This Row],[Nb]],"0.0") &amp;TEXT(N$1,0),"")</f>
        <v/>
      </c>
      <c r="AP804" s="59" t="str">
        <f>IF(O804&lt;&gt;"","-" &amp;TEXT(comp[[#This Row],[V]],"0.0") &amp;TEXT(O$1,0),"")</f>
        <v/>
      </c>
      <c r="AQ804" s="59" t="str">
        <f>IF(L804&lt;&gt;"","-" &amp;TEXT(comp[[#This Row],[Ti]],"0.0") &amp;TEXT(L$1,0),"")</f>
        <v>-4.0Ti</v>
      </c>
      <c r="AR804" s="59" t="str">
        <f>IF(P804&lt;&gt;"","-" &amp;TEXT(comp[[#This Row],[Mo]],"0.0") &amp;TEXT(P$1,0),"")</f>
        <v/>
      </c>
      <c r="AS804" s="59" t="str">
        <f>IF(Q804&lt;&gt;"","-" &amp;TEXT(comp[[#This Row],[C]],"0.00") &amp;TEXT(Q$1,0),"")</f>
        <v/>
      </c>
      <c r="AT804" s="59" t="str">
        <f>IF(R804&lt;&gt;"","-" &amp;TEXT(comp[[#This Row],[Zr]],"0.00") &amp;TEXT(R$1,0),"")</f>
        <v/>
      </c>
      <c r="AU804" s="59" t="str">
        <f>IF(S804&lt;&gt;"","-" &amp;TEXT(comp[[#This Row],[B]],"0.00") &amp;TEXT(S$1,0),"")</f>
        <v/>
      </c>
      <c r="AV804" s="59" t="str">
        <f>IF(T804&lt;&gt;"","-" &amp;TEXT(comp[[#This Row],[Ir]],"0.0") &amp;TEXT(T$1,0),"")</f>
        <v/>
      </c>
      <c r="AW804" s="59" t="str">
        <f>IF(U804&lt;&gt;"","-" &amp;TEXT(comp[[#This Row],[Re]],"0.0") &amp;TEXT(U$1,0),"")</f>
        <v/>
      </c>
      <c r="AX804" s="59" t="str">
        <f>IF(V804&lt;&gt;"","-" &amp;TEXT(comp[[#This Row],[Si]],"0.0") &amp;TEXT(V$1,0),"")</f>
        <v/>
      </c>
      <c r="AY804" s="59" t="str">
        <f>IF(W804&lt;&gt;"","-" &amp;TEXT(comp[[#This Row],[Fe]],"0.0") &amp;TEXT(W$1,0),"")</f>
        <v/>
      </c>
      <c r="AZ804" s="59" t="str">
        <f>IF(X804&lt;&gt;"","-" &amp;TEXT(comp[[#This Row],[Y]],"0.0") &amp;TEXT(X$1,0),"")</f>
        <v/>
      </c>
      <c r="BA804" s="59" t="str">
        <f>IF(Y804&lt;&gt;"","-" &amp;TEXT(comp[[#This Row],[Hf]],"0.0") &amp;TEXT(Y$1,0),"")</f>
        <v/>
      </c>
      <c r="BB804" s="59" t="str">
        <f>IF(Z804&lt;&gt;"","-" &amp;TEXT(comp[[#This Row],[Ge]],"0.0") &amp;TEXT(Z$1,0),"")</f>
        <v/>
      </c>
      <c r="BC804" s="59" t="str">
        <f>IF(AA804&lt;&gt;"","-" &amp;TEXT(comp[[#This Row],[Mn]],"0.0") &amp;TEXT(AA$1,0),"")</f>
        <v/>
      </c>
      <c r="BD804" s="59" t="str">
        <f>IF(AB804&lt;&gt;"","-" &amp;TEXT(comp[[#This Row],[Sc]],"0.0") &amp;TEXT(AB$1,0),"")</f>
        <v/>
      </c>
      <c r="BE804" s="59" t="str">
        <f>IF(AC804&lt;&gt;"","-" &amp;TEXT(comp[[#This Row],[Ru]],"0.0") &amp;TEXT(AC$1,0),"")</f>
        <v/>
      </c>
      <c r="BF804" s="59" t="str">
        <f>IF(AD804&lt;&gt;"","-" &amp;TEXT(comp[[#This Row],[Ce]],"0.0") &amp;TEXT(AD$1,0),"")</f>
        <v/>
      </c>
      <c r="BG804" s="59" t="str">
        <f>IF(AE804&lt;&gt;"","-" &amp;TEXT([1]comp!$AE804,"0.#") &amp;TEXT(AE$1,0),"")</f>
        <v/>
      </c>
      <c r="BH804" s="28" t="str">
        <f>[1]comp!$D804 &amp; [1]comp!$E804</f>
        <v>BaselineZhou, H. J. et al. Alloying effects on microstructural stability and γ′ phase nano-hardness in Co-Al-W-Ta-Ti-base superalloys. in Proceedings of the International Symposium on Superalloys vols 2016-Janua 981–990 (Minerals, Metals and Materials Society, 2016).</v>
      </c>
      <c r="BI804" s="36" t="str">
        <f t="shared" si="62"/>
        <v>Co-7.Al-7.0W-4.0Ti-2.0Ta</v>
      </c>
      <c r="BJ804" s="28" t="s">
        <v>1619</v>
      </c>
      <c r="BK804" t="str">
        <f t="shared" si="63"/>
        <v>-7.Al-7.0W-2.0Ta-4.0Ti</v>
      </c>
      <c r="BL804"/>
      <c r="BM804"/>
      <c r="BN804"/>
      <c r="BO804"/>
    </row>
    <row r="805" spans="1:67" s="44" customFormat="1" x14ac:dyDescent="0.3">
      <c r="A805" s="26" t="str">
        <f t="shared" si="65"/>
        <v>Co-7.Al-8.0W-4.0Ti-1.0Ta</v>
      </c>
      <c r="B805" s="30" t="s">
        <v>1483</v>
      </c>
      <c r="C805" s="30" t="s">
        <v>2927</v>
      </c>
      <c r="D805" s="34" t="s">
        <v>1208</v>
      </c>
      <c r="E805" s="28" t="s">
        <v>1207</v>
      </c>
      <c r="F805" s="28">
        <v>7370</v>
      </c>
      <c r="G805" s="54">
        <f t="shared" si="66"/>
        <v>80</v>
      </c>
      <c r="H805" s="56"/>
      <c r="I805" s="56">
        <v>7</v>
      </c>
      <c r="J805" s="56"/>
      <c r="K805" s="56">
        <v>8</v>
      </c>
      <c r="L805" s="56">
        <v>4</v>
      </c>
      <c r="M805" s="56">
        <v>1</v>
      </c>
      <c r="N805" s="56"/>
      <c r="O805" s="56"/>
      <c r="P805" s="56"/>
      <c r="Q805" s="52"/>
      <c r="R805" s="52"/>
      <c r="S805" s="52"/>
      <c r="T805" s="56"/>
      <c r="U805" s="56"/>
      <c r="V805" s="56"/>
      <c r="W805" s="56"/>
      <c r="X805" s="56"/>
      <c r="Y805" s="56"/>
      <c r="Z805" s="56"/>
      <c r="AA805" s="56"/>
      <c r="AB805" s="56"/>
      <c r="AC805" s="56"/>
      <c r="AD805" s="56"/>
      <c r="AE805" s="56"/>
      <c r="AF805" s="28">
        <f t="shared" si="64"/>
        <v>9.1957799999999992</v>
      </c>
      <c r="AG805" s="28"/>
      <c r="AH805" s="28" t="s">
        <v>1040</v>
      </c>
      <c r="AI805" s="46" t="s">
        <v>1</v>
      </c>
      <c r="AJ805" s="46" t="str">
        <f>IF(I805&lt;&gt;"","-" &amp;TEXT([1]comp!$I805,"0.#") &amp;TEXT(I$1,0),"")</f>
        <v>-7.Al</v>
      </c>
      <c r="AK805" s="59" t="str">
        <f>IF(K805&lt;&gt;"","-" &amp;TEXT(comp[[#This Row],[W]],"0.0") &amp;TEXT(K$1,0),"")</f>
        <v>-8.0W</v>
      </c>
      <c r="AL805" s="59" t="str">
        <f>IF(H805&lt;&gt;"","-" &amp;TEXT(comp[[#This Row],[Ni]],"0.0") &amp;TEXT(H$1,0),"")</f>
        <v/>
      </c>
      <c r="AM805" s="59" t="str">
        <f>IF(J805&lt;&gt;"","-" &amp;TEXT(comp[[#This Row],[Cr]],"0.0") &amp;TEXT(J$1,0),"")</f>
        <v/>
      </c>
      <c r="AN805" s="59" t="str">
        <f>IF(M805&lt;&gt;"","-" &amp;TEXT(comp[[#This Row],[Ta]],"0.0") &amp;TEXT(M$1,0),"")</f>
        <v>-1.0Ta</v>
      </c>
      <c r="AO805" s="59" t="str">
        <f>IF(N805&lt;&gt;"","-" &amp;TEXT(comp[[#This Row],[Nb]],"0.0") &amp;TEXT(N$1,0),"")</f>
        <v/>
      </c>
      <c r="AP805" s="59" t="str">
        <f>IF(O805&lt;&gt;"","-" &amp;TEXT(comp[[#This Row],[V]],"0.0") &amp;TEXT(O$1,0),"")</f>
        <v/>
      </c>
      <c r="AQ805" s="59" t="str">
        <f>IF(L805&lt;&gt;"","-" &amp;TEXT(comp[[#This Row],[Ti]],"0.0") &amp;TEXT(L$1,0),"")</f>
        <v>-4.0Ti</v>
      </c>
      <c r="AR805" s="59" t="str">
        <f>IF(P805&lt;&gt;"","-" &amp;TEXT(comp[[#This Row],[Mo]],"0.0") &amp;TEXT(P$1,0),"")</f>
        <v/>
      </c>
      <c r="AS805" s="59" t="str">
        <f>IF(Q805&lt;&gt;"","-" &amp;TEXT(comp[[#This Row],[C]],"0.00") &amp;TEXT(Q$1,0),"")</f>
        <v/>
      </c>
      <c r="AT805" s="59" t="str">
        <f>IF(R805&lt;&gt;"","-" &amp;TEXT(comp[[#This Row],[Zr]],"0.00") &amp;TEXT(R$1,0),"")</f>
        <v/>
      </c>
      <c r="AU805" s="59" t="str">
        <f>IF(S805&lt;&gt;"","-" &amp;TEXT(comp[[#This Row],[B]],"0.00") &amp;TEXT(S$1,0),"")</f>
        <v/>
      </c>
      <c r="AV805" s="59" t="str">
        <f>IF(T805&lt;&gt;"","-" &amp;TEXT(comp[[#This Row],[Ir]],"0.0") &amp;TEXT(T$1,0),"")</f>
        <v/>
      </c>
      <c r="AW805" s="59" t="str">
        <f>IF(U805&lt;&gt;"","-" &amp;TEXT(comp[[#This Row],[Re]],"0.0") &amp;TEXT(U$1,0),"")</f>
        <v/>
      </c>
      <c r="AX805" s="59" t="str">
        <f>IF(V805&lt;&gt;"","-" &amp;TEXT(comp[[#This Row],[Si]],"0.0") &amp;TEXT(V$1,0),"")</f>
        <v/>
      </c>
      <c r="AY805" s="59" t="str">
        <f>IF(W805&lt;&gt;"","-" &amp;TEXT(comp[[#This Row],[Fe]],"0.0") &amp;TEXT(W$1,0),"")</f>
        <v/>
      </c>
      <c r="AZ805" s="59" t="str">
        <f>IF(X805&lt;&gt;"","-" &amp;TEXT(comp[[#This Row],[Y]],"0.0") &amp;TEXT(X$1,0),"")</f>
        <v/>
      </c>
      <c r="BA805" s="59" t="str">
        <f>IF(Y805&lt;&gt;"","-" &amp;TEXT(comp[[#This Row],[Hf]],"0.0") &amp;TEXT(Y$1,0),"")</f>
        <v/>
      </c>
      <c r="BB805" s="59" t="str">
        <f>IF(Z805&lt;&gt;"","-" &amp;TEXT(comp[[#This Row],[Ge]],"0.0") &amp;TEXT(Z$1,0),"")</f>
        <v/>
      </c>
      <c r="BC805" s="59" t="str">
        <f>IF(AA805&lt;&gt;"","-" &amp;TEXT(comp[[#This Row],[Mn]],"0.0") &amp;TEXT(AA$1,0),"")</f>
        <v/>
      </c>
      <c r="BD805" s="59" t="str">
        <f>IF(AB805&lt;&gt;"","-" &amp;TEXT(comp[[#This Row],[Sc]],"0.0") &amp;TEXT(AB$1,0),"")</f>
        <v/>
      </c>
      <c r="BE805" s="59" t="str">
        <f>IF(AC805&lt;&gt;"","-" &amp;TEXT(comp[[#This Row],[Ru]],"0.0") &amp;TEXT(AC$1,0),"")</f>
        <v/>
      </c>
      <c r="BF805" s="59" t="str">
        <f>IF(AD805&lt;&gt;"","-" &amp;TEXT(comp[[#This Row],[Ce]],"0.0") &amp;TEXT(AD$1,0),"")</f>
        <v/>
      </c>
      <c r="BG805" s="59" t="str">
        <f>IF(AE805&lt;&gt;"","-" &amp;TEXT([1]comp!$AE805,"0.#") &amp;TEXT(AE$1,0),"")</f>
        <v/>
      </c>
      <c r="BH805" s="28" t="str">
        <f>[1]comp!$D805 &amp; [1]comp!$E805</f>
        <v>CO-7Al-8W-1Ta-4TiZhou, H. J., Chang, H. &amp; Feng, Q. Transient minimum creep of a γ′ strengthened Co-base single-crystal superalloy at 900 °C. Scr. Mater. 135, 84–87 (2017).</v>
      </c>
      <c r="BI805" s="36" t="str">
        <f t="shared" si="62"/>
        <v>Co-7.Al-8.0W-4.0Ti-1.0Ta</v>
      </c>
      <c r="BJ805" s="28" t="s">
        <v>1487</v>
      </c>
      <c r="BK805" t="str">
        <f t="shared" si="63"/>
        <v>-7.Al-8.0W-1.0Ta-4.0Ti</v>
      </c>
      <c r="BL805"/>
      <c r="BM805"/>
      <c r="BN805"/>
      <c r="BO805"/>
    </row>
    <row r="806" spans="1:67" s="44" customFormat="1" x14ac:dyDescent="0.3">
      <c r="A806" s="26" t="str">
        <f t="shared" si="65"/>
        <v>Co-7.Al-7.0W-4.0Ti-2.0Ta</v>
      </c>
      <c r="B806" s="30" t="s">
        <v>1483</v>
      </c>
      <c r="C806" s="30" t="s">
        <v>3148</v>
      </c>
      <c r="D806" s="34" t="s">
        <v>1042</v>
      </c>
      <c r="E806" s="28" t="s">
        <v>1215</v>
      </c>
      <c r="F806" s="28">
        <v>7380</v>
      </c>
      <c r="G806" s="54">
        <f t="shared" si="66"/>
        <v>80</v>
      </c>
      <c r="H806" s="56"/>
      <c r="I806" s="56">
        <v>7</v>
      </c>
      <c r="J806" s="56"/>
      <c r="K806" s="56">
        <v>7</v>
      </c>
      <c r="L806" s="56">
        <v>4</v>
      </c>
      <c r="M806" s="56">
        <v>2</v>
      </c>
      <c r="N806" s="56"/>
      <c r="O806" s="56"/>
      <c r="P806" s="56"/>
      <c r="Q806" s="52"/>
      <c r="R806" s="52"/>
      <c r="S806" s="52"/>
      <c r="T806" s="56"/>
      <c r="U806" s="56"/>
      <c r="V806" s="56"/>
      <c r="W806" s="56"/>
      <c r="X806" s="56"/>
      <c r="Y806" s="56"/>
      <c r="Z806" s="56"/>
      <c r="AA806" s="56"/>
      <c r="AB806" s="56"/>
      <c r="AC806" s="56"/>
      <c r="AD806" s="56"/>
      <c r="AE806" s="56"/>
      <c r="AF806" s="28">
        <f t="shared" si="64"/>
        <v>9.1697799999999994</v>
      </c>
      <c r="AG806" s="28"/>
      <c r="AH806" s="28"/>
      <c r="AI806" s="46" t="s">
        <v>1</v>
      </c>
      <c r="AJ806" s="46" t="str">
        <f>IF(I806&lt;&gt;"","-" &amp;TEXT([1]comp!$I806,"0.#") &amp;TEXT(I$1,0),"")</f>
        <v>-7.Al</v>
      </c>
      <c r="AK806" s="59" t="str">
        <f>IF(K806&lt;&gt;"","-" &amp;TEXT(comp[[#This Row],[W]],"0.0") &amp;TEXT(K$1,0),"")</f>
        <v>-7.0W</v>
      </c>
      <c r="AL806" s="59" t="str">
        <f>IF(H806&lt;&gt;"","-" &amp;TEXT(comp[[#This Row],[Ni]],"0.0") &amp;TEXT(H$1,0),"")</f>
        <v/>
      </c>
      <c r="AM806" s="59" t="str">
        <f>IF(J806&lt;&gt;"","-" &amp;TEXT(comp[[#This Row],[Cr]],"0.0") &amp;TEXT(J$1,0),"")</f>
        <v/>
      </c>
      <c r="AN806" s="59" t="str">
        <f>IF(M806&lt;&gt;"","-" &amp;TEXT(comp[[#This Row],[Ta]],"0.0") &amp;TEXT(M$1,0),"")</f>
        <v>-2.0Ta</v>
      </c>
      <c r="AO806" s="59" t="str">
        <f>IF(N806&lt;&gt;"","-" &amp;TEXT(comp[[#This Row],[Nb]],"0.0") &amp;TEXT(N$1,0),"")</f>
        <v/>
      </c>
      <c r="AP806" s="59" t="str">
        <f>IF(O806&lt;&gt;"","-" &amp;TEXT(comp[[#This Row],[V]],"0.0") &amp;TEXT(O$1,0),"")</f>
        <v/>
      </c>
      <c r="AQ806" s="59" t="str">
        <f>IF(L806&lt;&gt;"","-" &amp;TEXT(comp[[#This Row],[Ti]],"0.0") &amp;TEXT(L$1,0),"")</f>
        <v>-4.0Ti</v>
      </c>
      <c r="AR806" s="59" t="str">
        <f>IF(P806&lt;&gt;"","-" &amp;TEXT(comp[[#This Row],[Mo]],"0.0") &amp;TEXT(P$1,0),"")</f>
        <v/>
      </c>
      <c r="AS806" s="59" t="str">
        <f>IF(Q806&lt;&gt;"","-" &amp;TEXT(comp[[#This Row],[C]],"0.00") &amp;TEXT(Q$1,0),"")</f>
        <v/>
      </c>
      <c r="AT806" s="59" t="str">
        <f>IF(R806&lt;&gt;"","-" &amp;TEXT(comp[[#This Row],[Zr]],"0.00") &amp;TEXT(R$1,0),"")</f>
        <v/>
      </c>
      <c r="AU806" s="59" t="str">
        <f>IF(S806&lt;&gt;"","-" &amp;TEXT(comp[[#This Row],[B]],"0.00") &amp;TEXT(S$1,0),"")</f>
        <v/>
      </c>
      <c r="AV806" s="59" t="str">
        <f>IF(T806&lt;&gt;"","-" &amp;TEXT(comp[[#This Row],[Ir]],"0.0") &amp;TEXT(T$1,0),"")</f>
        <v/>
      </c>
      <c r="AW806" s="59" t="str">
        <f>IF(U806&lt;&gt;"","-" &amp;TEXT(comp[[#This Row],[Re]],"0.0") &amp;TEXT(U$1,0),"")</f>
        <v/>
      </c>
      <c r="AX806" s="59" t="str">
        <f>IF(V806&lt;&gt;"","-" &amp;TEXT(comp[[#This Row],[Si]],"0.0") &amp;TEXT(V$1,0),"")</f>
        <v/>
      </c>
      <c r="AY806" s="59" t="str">
        <f>IF(W806&lt;&gt;"","-" &amp;TEXT(comp[[#This Row],[Fe]],"0.0") &amp;TEXT(W$1,0),"")</f>
        <v/>
      </c>
      <c r="AZ806" s="59" t="str">
        <f>IF(X806&lt;&gt;"","-" &amp;TEXT(comp[[#This Row],[Y]],"0.0") &amp;TEXT(X$1,0),"")</f>
        <v/>
      </c>
      <c r="BA806" s="59" t="str">
        <f>IF(Y806&lt;&gt;"","-" &amp;TEXT(comp[[#This Row],[Hf]],"0.0") &amp;TEXT(Y$1,0),"")</f>
        <v/>
      </c>
      <c r="BB806" s="59" t="str">
        <f>IF(Z806&lt;&gt;"","-" &amp;TEXT(comp[[#This Row],[Ge]],"0.0") &amp;TEXT(Z$1,0),"")</f>
        <v/>
      </c>
      <c r="BC806" s="59" t="str">
        <f>IF(AA806&lt;&gt;"","-" &amp;TEXT(comp[[#This Row],[Mn]],"0.0") &amp;TEXT(AA$1,0),"")</f>
        <v/>
      </c>
      <c r="BD806" s="59" t="str">
        <f>IF(AB806&lt;&gt;"","-" &amp;TEXT(comp[[#This Row],[Sc]],"0.0") &amp;TEXT(AB$1,0),"")</f>
        <v/>
      </c>
      <c r="BE806" s="59" t="str">
        <f>IF(AC806&lt;&gt;"","-" &amp;TEXT(comp[[#This Row],[Ru]],"0.0") &amp;TEXT(AC$1,0),"")</f>
        <v/>
      </c>
      <c r="BF806" s="59" t="str">
        <f>IF(AD806&lt;&gt;"","-" &amp;TEXT(comp[[#This Row],[Ce]],"0.0") &amp;TEXT(AD$1,0),"")</f>
        <v/>
      </c>
      <c r="BG806" s="59" t="str">
        <f>IF(AE806&lt;&gt;"","-" &amp;TEXT([1]comp!$AE806,"0.#") &amp;TEXT(AE$1,0),"")</f>
        <v/>
      </c>
      <c r="BH806" s="28" t="str">
        <f>[1]comp!$D806 &amp; [1]comp!$E806</f>
        <v>Alloy AZhou, H. J., Xue, F., Chang, H. &amp; Feng, Q. Effect of Mo on microstructural characteristics and coarsening kinetics of γ’ precipitates in Co–Al–W–Ta–Ti alloys. J. Mater. Sci. Technol. 34, 799–805 (2018).</v>
      </c>
      <c r="BI806" s="36" t="str">
        <f t="shared" si="62"/>
        <v>Co-7.Al-7.0W-4.0Ti-2.0Ta</v>
      </c>
      <c r="BJ806" s="28" t="s">
        <v>1619</v>
      </c>
      <c r="BK806" t="str">
        <f t="shared" si="63"/>
        <v>-7.Al-7.0W-2.0Ta-4.0Ti</v>
      </c>
      <c r="BL806"/>
      <c r="BM806"/>
      <c r="BN806"/>
      <c r="BO806"/>
    </row>
    <row r="807" spans="1:67" x14ac:dyDescent="0.3">
      <c r="A807" s="26" t="str">
        <f t="shared" si="65"/>
        <v>Co-7.Al-6.0W-4.0Ti-2.0Ta-1.0Mo</v>
      </c>
      <c r="B807" s="30" t="s">
        <v>1483</v>
      </c>
      <c r="C807" s="30" t="s">
        <v>3254</v>
      </c>
      <c r="D807" s="34" t="s">
        <v>1043</v>
      </c>
      <c r="E807" s="28" t="s">
        <v>1215</v>
      </c>
      <c r="F807" s="28">
        <v>7390</v>
      </c>
      <c r="G807" s="54">
        <f t="shared" si="66"/>
        <v>80</v>
      </c>
      <c r="H807" s="56"/>
      <c r="I807" s="56">
        <v>7</v>
      </c>
      <c r="J807" s="56"/>
      <c r="K807" s="56">
        <v>6</v>
      </c>
      <c r="L807" s="56">
        <v>4</v>
      </c>
      <c r="M807" s="56">
        <v>2</v>
      </c>
      <c r="N807" s="56"/>
      <c r="O807" s="56"/>
      <c r="P807" s="56">
        <v>1</v>
      </c>
      <c r="Q807" s="52"/>
      <c r="R807" s="52"/>
      <c r="S807" s="52"/>
      <c r="T807" s="56"/>
      <c r="U807" s="56"/>
      <c r="V807" s="56"/>
      <c r="W807" s="56"/>
      <c r="X807" s="56"/>
      <c r="Y807" s="56"/>
      <c r="Z807" s="56"/>
      <c r="AA807" s="56"/>
      <c r="AB807" s="56"/>
      <c r="AC807" s="56"/>
      <c r="AD807" s="56"/>
      <c r="AE807" s="56"/>
      <c r="AF807" s="28">
        <f t="shared" si="64"/>
        <v>9.0800799999999988</v>
      </c>
      <c r="AG807" s="28"/>
      <c r="AH807" s="28"/>
      <c r="AI807" s="46" t="s">
        <v>1</v>
      </c>
      <c r="AJ807" s="46" t="str">
        <f>IF(I807&lt;&gt;"","-" &amp;TEXT([1]comp!$I807,"0.#") &amp;TEXT(I$1,0),"")</f>
        <v>-7.Al</v>
      </c>
      <c r="AK807" s="59" t="str">
        <f>IF(K807&lt;&gt;"","-" &amp;TEXT(comp[[#This Row],[W]],"0.0") &amp;TEXT(K$1,0),"")</f>
        <v>-6.0W</v>
      </c>
      <c r="AL807" s="59" t="str">
        <f>IF(H807&lt;&gt;"","-" &amp;TEXT(comp[[#This Row],[Ni]],"0.0") &amp;TEXT(H$1,0),"")</f>
        <v/>
      </c>
      <c r="AM807" s="59" t="str">
        <f>IF(J807&lt;&gt;"","-" &amp;TEXT(comp[[#This Row],[Cr]],"0.0") &amp;TEXT(J$1,0),"")</f>
        <v/>
      </c>
      <c r="AN807" s="59" t="str">
        <f>IF(M807&lt;&gt;"","-" &amp;TEXT(comp[[#This Row],[Ta]],"0.0") &amp;TEXT(M$1,0),"")</f>
        <v>-2.0Ta</v>
      </c>
      <c r="AO807" s="59" t="str">
        <f>IF(N807&lt;&gt;"","-" &amp;TEXT(comp[[#This Row],[Nb]],"0.0") &amp;TEXT(N$1,0),"")</f>
        <v/>
      </c>
      <c r="AP807" s="59" t="str">
        <f>IF(O807&lt;&gt;"","-" &amp;TEXT(comp[[#This Row],[V]],"0.0") &amp;TEXT(O$1,0),"")</f>
        <v/>
      </c>
      <c r="AQ807" s="59" t="str">
        <f>IF(L807&lt;&gt;"","-" &amp;TEXT(comp[[#This Row],[Ti]],"0.0") &amp;TEXT(L$1,0),"")</f>
        <v>-4.0Ti</v>
      </c>
      <c r="AR807" s="59" t="str">
        <f>IF(P807&lt;&gt;"","-" &amp;TEXT(comp[[#This Row],[Mo]],"0.0") &amp;TEXT(P$1,0),"")</f>
        <v>-1.0Mo</v>
      </c>
      <c r="AS807" s="59" t="str">
        <f>IF(Q807&lt;&gt;"","-" &amp;TEXT(comp[[#This Row],[C]],"0.00") &amp;TEXT(Q$1,0),"")</f>
        <v/>
      </c>
      <c r="AT807" s="59" t="str">
        <f>IF(R807&lt;&gt;"","-" &amp;TEXT(comp[[#This Row],[Zr]],"0.00") &amp;TEXT(R$1,0),"")</f>
        <v/>
      </c>
      <c r="AU807" s="59" t="str">
        <f>IF(S807&lt;&gt;"","-" &amp;TEXT(comp[[#This Row],[B]],"0.00") &amp;TEXT(S$1,0),"")</f>
        <v/>
      </c>
      <c r="AV807" s="59" t="str">
        <f>IF(T807&lt;&gt;"","-" &amp;TEXT(comp[[#This Row],[Ir]],"0.0") &amp;TEXT(T$1,0),"")</f>
        <v/>
      </c>
      <c r="AW807" s="59" t="str">
        <f>IF(U807&lt;&gt;"","-" &amp;TEXT(comp[[#This Row],[Re]],"0.0") &amp;TEXT(U$1,0),"")</f>
        <v/>
      </c>
      <c r="AX807" s="59" t="str">
        <f>IF(V807&lt;&gt;"","-" &amp;TEXT(comp[[#This Row],[Si]],"0.0") &amp;TEXT(V$1,0),"")</f>
        <v/>
      </c>
      <c r="AY807" s="59" t="str">
        <f>IF(W807&lt;&gt;"","-" &amp;TEXT(comp[[#This Row],[Fe]],"0.0") &amp;TEXT(W$1,0),"")</f>
        <v/>
      </c>
      <c r="AZ807" s="59" t="str">
        <f>IF(X807&lt;&gt;"","-" &amp;TEXT(comp[[#This Row],[Y]],"0.0") &amp;TEXT(X$1,0),"")</f>
        <v/>
      </c>
      <c r="BA807" s="59" t="str">
        <f>IF(Y807&lt;&gt;"","-" &amp;TEXT(comp[[#This Row],[Hf]],"0.0") &amp;TEXT(Y$1,0),"")</f>
        <v/>
      </c>
      <c r="BB807" s="59" t="str">
        <f>IF(Z807&lt;&gt;"","-" &amp;TEXT(comp[[#This Row],[Ge]],"0.0") &amp;TEXT(Z$1,0),"")</f>
        <v/>
      </c>
      <c r="BC807" s="59" t="str">
        <f>IF(AA807&lt;&gt;"","-" &amp;TEXT(comp[[#This Row],[Mn]],"0.0") &amp;TEXT(AA$1,0),"")</f>
        <v/>
      </c>
      <c r="BD807" s="59" t="str">
        <f>IF(AB807&lt;&gt;"","-" &amp;TEXT(comp[[#This Row],[Sc]],"0.0") &amp;TEXT(AB$1,0),"")</f>
        <v/>
      </c>
      <c r="BE807" s="59" t="str">
        <f>IF(AC807&lt;&gt;"","-" &amp;TEXT(comp[[#This Row],[Ru]],"0.0") &amp;TEXT(AC$1,0),"")</f>
        <v/>
      </c>
      <c r="BF807" s="59" t="str">
        <f>IF(AD807&lt;&gt;"","-" &amp;TEXT(comp[[#This Row],[Ce]],"0.0") &amp;TEXT(AD$1,0),"")</f>
        <v/>
      </c>
      <c r="BG807" s="59" t="str">
        <f>IF(AE807&lt;&gt;"","-" &amp;TEXT([1]comp!$AE807,"0.#") &amp;TEXT(AE$1,0),"")</f>
        <v/>
      </c>
      <c r="BH807" s="28" t="str">
        <f>[1]comp!$D807 &amp; [1]comp!$E807</f>
        <v>Alloy BZhou, H. J., Xue, F., Chang, H. &amp; Feng, Q. Effect of Mo on microstructural characteristics and coarsening kinetics of γ’ precipitates in Co–Al–W–Ta–Ti alloys. J. Mater. Sci. Technol. 34, 799–805 (2018).</v>
      </c>
      <c r="BI807" s="36" t="str">
        <f t="shared" si="62"/>
        <v>Co-7.Al-6.0W-4.0Ti-2.0Ta-1.0Mo</v>
      </c>
      <c r="BJ807" s="28" t="s">
        <v>1614</v>
      </c>
      <c r="BK807" t="str">
        <f t="shared" si="63"/>
        <v>-7.Al-6.0W-2.0Ta-1.0Mo-4.0Ti</v>
      </c>
      <c r="BL807"/>
      <c r="BM807"/>
    </row>
    <row r="808" spans="1:67" x14ac:dyDescent="0.3">
      <c r="A808" s="26" t="str">
        <f t="shared" si="65"/>
        <v>Co-8.1Al-9.1W-1.7Ta-2.5Ir</v>
      </c>
      <c r="B808" s="30" t="s">
        <v>1483</v>
      </c>
      <c r="C808" s="30" t="s">
        <v>3289</v>
      </c>
      <c r="D808" s="28" t="s">
        <v>62</v>
      </c>
      <c r="E808" s="29" t="s">
        <v>80</v>
      </c>
      <c r="F808" s="28">
        <v>21000</v>
      </c>
      <c r="G808" s="54">
        <f t="shared" si="66"/>
        <v>78.599999999999994</v>
      </c>
      <c r="H808" s="56"/>
      <c r="I808" s="56">
        <v>8.1</v>
      </c>
      <c r="J808" s="56"/>
      <c r="K808" s="56">
        <v>9.1</v>
      </c>
      <c r="L808" s="56"/>
      <c r="M808" s="56">
        <v>1.7</v>
      </c>
      <c r="N808" s="56"/>
      <c r="O808" s="56"/>
      <c r="P808" s="56"/>
      <c r="Q808" s="52"/>
      <c r="R808" s="52"/>
      <c r="S808" s="52"/>
      <c r="T808" s="56">
        <v>2.5</v>
      </c>
      <c r="U808" s="56"/>
      <c r="V808" s="56"/>
      <c r="W808" s="56"/>
      <c r="X808" s="56"/>
      <c r="Y808" s="56"/>
      <c r="Z808" s="56"/>
      <c r="AA808" s="56"/>
      <c r="AB808" s="56"/>
      <c r="AC808" s="56"/>
      <c r="AD808" s="56"/>
      <c r="AE808" s="56"/>
      <c r="AF808" s="28">
        <f t="shared" si="64"/>
        <v>9.8128999999999991</v>
      </c>
      <c r="AG808" s="28"/>
      <c r="AH808" s="28"/>
      <c r="AI808" s="46" t="s">
        <v>1</v>
      </c>
      <c r="AJ808" s="46" t="str">
        <f>IF(I808&lt;&gt;"","-" &amp;TEXT([1]comp!$I808,"0.#") &amp;TEXT(I$1,0),"")</f>
        <v>-8.1Al</v>
      </c>
      <c r="AK808" s="59" t="str">
        <f>IF(K808&lt;&gt;"","-" &amp;TEXT(comp[[#This Row],[W]],"0.0") &amp;TEXT(K$1,0),"")</f>
        <v>-9.1W</v>
      </c>
      <c r="AL808" s="59" t="str">
        <f>IF(H808&lt;&gt;"","-" &amp;TEXT(comp[[#This Row],[Ni]],"0.0") &amp;TEXT(H$1,0),"")</f>
        <v/>
      </c>
      <c r="AM808" s="59" t="str">
        <f>IF(J808&lt;&gt;"","-" &amp;TEXT(comp[[#This Row],[Cr]],"0.0") &amp;TEXT(J$1,0),"")</f>
        <v/>
      </c>
      <c r="AN808" s="59" t="str">
        <f>IF(M808&lt;&gt;"","-" &amp;TEXT(comp[[#This Row],[Ta]],"0.0") &amp;TEXT(M$1,0),"")</f>
        <v>-1.7Ta</v>
      </c>
      <c r="AO808" s="59" t="str">
        <f>IF(N808&lt;&gt;"","-" &amp;TEXT(comp[[#This Row],[Nb]],"0.0") &amp;TEXT(N$1,0),"")</f>
        <v/>
      </c>
      <c r="AP808" s="59" t="str">
        <f>IF(O808&lt;&gt;"","-" &amp;TEXT(comp[[#This Row],[V]],"0.0") &amp;TEXT(O$1,0),"")</f>
        <v/>
      </c>
      <c r="AQ808" s="59" t="str">
        <f>IF(L808&lt;&gt;"","-" &amp;TEXT(comp[[#This Row],[Ti]],"0.0") &amp;TEXT(L$1,0),"")</f>
        <v/>
      </c>
      <c r="AR808" s="59" t="str">
        <f>IF(P808&lt;&gt;"","-" &amp;TEXT(comp[[#This Row],[Mo]],"0.0") &amp;TEXT(P$1,0),"")</f>
        <v/>
      </c>
      <c r="AS808" s="59" t="str">
        <f>IF(Q808&lt;&gt;"","-" &amp;TEXT(comp[[#This Row],[C]],"0.00") &amp;TEXT(Q$1,0),"")</f>
        <v/>
      </c>
      <c r="AT808" s="59" t="str">
        <f>IF(R808&lt;&gt;"","-" &amp;TEXT(comp[[#This Row],[Zr]],"0.00") &amp;TEXT(R$1,0),"")</f>
        <v/>
      </c>
      <c r="AU808" s="59" t="str">
        <f>IF(S808&lt;&gt;"","-" &amp;TEXT(comp[[#This Row],[B]],"0.00") &amp;TEXT(S$1,0),"")</f>
        <v/>
      </c>
      <c r="AV808" s="59" t="str">
        <f>IF(T808&lt;&gt;"","-" &amp;TEXT(comp[[#This Row],[Ir]],"0.0") &amp;TEXT(T$1,0),"")</f>
        <v>-2.5Ir</v>
      </c>
      <c r="AW808" s="59" t="str">
        <f>IF(U808&lt;&gt;"","-" &amp;TEXT(comp[[#This Row],[Re]],"0.0") &amp;TEXT(U$1,0),"")</f>
        <v/>
      </c>
      <c r="AX808" s="59" t="str">
        <f>IF(V808&lt;&gt;"","-" &amp;TEXT(comp[[#This Row],[Si]],"0.0") &amp;TEXT(V$1,0),"")</f>
        <v/>
      </c>
      <c r="AY808" s="59" t="str">
        <f>IF(W808&lt;&gt;"","-" &amp;TEXT(comp[[#This Row],[Fe]],"0.0") &amp;TEXT(W$1,0),"")</f>
        <v/>
      </c>
      <c r="AZ808" s="59" t="str">
        <f>IF(X808&lt;&gt;"","-" &amp;TEXT(comp[[#This Row],[Y]],"0.0") &amp;TEXT(X$1,0),"")</f>
        <v/>
      </c>
      <c r="BA808" s="59" t="str">
        <f>IF(Y808&lt;&gt;"","-" &amp;TEXT(comp[[#This Row],[Hf]],"0.0") &amp;TEXT(Y$1,0),"")</f>
        <v/>
      </c>
      <c r="BB808" s="59" t="str">
        <f>IF(Z808&lt;&gt;"","-" &amp;TEXT(comp[[#This Row],[Ge]],"0.0") &amp;TEXT(Z$1,0),"")</f>
        <v/>
      </c>
      <c r="BC808" s="59" t="str">
        <f>IF(AA808&lt;&gt;"","-" &amp;TEXT(comp[[#This Row],[Mn]],"0.0") &amp;TEXT(AA$1,0),"")</f>
        <v/>
      </c>
      <c r="BD808" s="59" t="str">
        <f>IF(AB808&lt;&gt;"","-" &amp;TEXT(comp[[#This Row],[Sc]],"0.0") &amp;TEXT(AB$1,0),"")</f>
        <v/>
      </c>
      <c r="BE808" s="59" t="str">
        <f>IF(AC808&lt;&gt;"","-" &amp;TEXT(comp[[#This Row],[Ru]],"0.0") &amp;TEXT(AC$1,0),"")</f>
        <v/>
      </c>
      <c r="BF808" s="59" t="str">
        <f>IF(AD808&lt;&gt;"","-" &amp;TEXT(comp[[#This Row],[Ce]],"0.0") &amp;TEXT(AD$1,0),"")</f>
        <v/>
      </c>
      <c r="BG808" s="59" t="str">
        <f>IF(AE808&lt;&gt;"","-" &amp;TEXT([1]comp!$AE808,"0.#") &amp;TEXT(AE$1,0),"")</f>
        <v/>
      </c>
      <c r="BH808" s="29" t="str">
        <f>[1]comp!$D808 &amp; [1]comp!$E808</f>
        <v>2Ta2IrBauer, A., Neumeier, S., Pyczak, F., &amp; Göken, M. (2010). Microstructure and creep strength of different γ/γ′- strengthened Co-base superalloy variants. Scripta Materialia, 63(12), 1197–1200. https://doi.org/10.1016/j.scriptamat.2010.08.049</v>
      </c>
      <c r="BI808" s="36" t="str">
        <f t="shared" si="62"/>
        <v>Co-8.1Al-9.1W-1.7Ta-2.5Ir</v>
      </c>
      <c r="BJ808" s="29" t="s">
        <v>1412</v>
      </c>
      <c r="BK808" t="str">
        <f t="shared" si="63"/>
        <v>-8.1Al-9.1W-1.7Ta-2.5Ir</v>
      </c>
      <c r="BL808"/>
      <c r="BM808"/>
    </row>
    <row r="809" spans="1:67" x14ac:dyDescent="0.3">
      <c r="A809" s="26" t="str">
        <f t="shared" si="65"/>
        <v>Co-8.1Al-9.1W-1.7Ta-2.5Ir</v>
      </c>
      <c r="B809" s="30" t="s">
        <v>1483</v>
      </c>
      <c r="C809" s="30" t="s">
        <v>3289</v>
      </c>
      <c r="D809" s="28" t="s">
        <v>144</v>
      </c>
      <c r="E809" s="29" t="s">
        <v>154</v>
      </c>
      <c r="F809" s="28">
        <v>31000</v>
      </c>
      <c r="G809" s="54">
        <f t="shared" si="66"/>
        <v>78.599999999999994</v>
      </c>
      <c r="H809" s="56"/>
      <c r="I809" s="56">
        <v>8.1</v>
      </c>
      <c r="J809" s="56"/>
      <c r="K809" s="56">
        <v>9.1</v>
      </c>
      <c r="L809" s="56"/>
      <c r="M809" s="56">
        <v>1.7</v>
      </c>
      <c r="N809" s="56"/>
      <c r="O809" s="56"/>
      <c r="P809" s="56"/>
      <c r="Q809" s="52"/>
      <c r="R809" s="52"/>
      <c r="S809" s="52"/>
      <c r="T809" s="56">
        <v>2.5</v>
      </c>
      <c r="U809" s="56"/>
      <c r="V809" s="56"/>
      <c r="W809" s="56"/>
      <c r="X809" s="56"/>
      <c r="Y809" s="56"/>
      <c r="Z809" s="56"/>
      <c r="AA809" s="56"/>
      <c r="AB809" s="56"/>
      <c r="AC809" s="56"/>
      <c r="AD809" s="56"/>
      <c r="AE809" s="56"/>
      <c r="AF809" s="28">
        <f t="shared" si="64"/>
        <v>9.8128999999999991</v>
      </c>
      <c r="AG809" s="28"/>
      <c r="AH809" s="28"/>
      <c r="AI809" s="46" t="s">
        <v>1</v>
      </c>
      <c r="AJ809" s="46" t="str">
        <f>IF(I809&lt;&gt;"","-" &amp;TEXT([1]comp!$I809,"0.#") &amp;TEXT(I$1,0),"")</f>
        <v>-8.1Al</v>
      </c>
      <c r="AK809" s="59" t="str">
        <f>IF(K809&lt;&gt;"","-" &amp;TEXT(comp[[#This Row],[W]],"0.0") &amp;TEXT(K$1,0),"")</f>
        <v>-9.1W</v>
      </c>
      <c r="AL809" s="59" t="str">
        <f>IF(H809&lt;&gt;"","-" &amp;TEXT(comp[[#This Row],[Ni]],"0.0") &amp;TEXT(H$1,0),"")</f>
        <v/>
      </c>
      <c r="AM809" s="59" t="str">
        <f>IF(J809&lt;&gt;"","-" &amp;TEXT(comp[[#This Row],[Cr]],"0.0") &amp;TEXT(J$1,0),"")</f>
        <v/>
      </c>
      <c r="AN809" s="59" t="str">
        <f>IF(M809&lt;&gt;"","-" &amp;TEXT(comp[[#This Row],[Ta]],"0.0") &amp;TEXT(M$1,0),"")</f>
        <v>-1.7Ta</v>
      </c>
      <c r="AO809" s="59" t="str">
        <f>IF(N809&lt;&gt;"","-" &amp;TEXT(comp[[#This Row],[Nb]],"0.0") &amp;TEXT(N$1,0),"")</f>
        <v/>
      </c>
      <c r="AP809" s="59" t="str">
        <f>IF(O809&lt;&gt;"","-" &amp;TEXT(comp[[#This Row],[V]],"0.0") &amp;TEXT(O$1,0),"")</f>
        <v/>
      </c>
      <c r="AQ809" s="59" t="str">
        <f>IF(L809&lt;&gt;"","-" &amp;TEXT(comp[[#This Row],[Ti]],"0.0") &amp;TEXT(L$1,0),"")</f>
        <v/>
      </c>
      <c r="AR809" s="59" t="str">
        <f>IF(P809&lt;&gt;"","-" &amp;TEXT(comp[[#This Row],[Mo]],"0.0") &amp;TEXT(P$1,0),"")</f>
        <v/>
      </c>
      <c r="AS809" s="59" t="str">
        <f>IF(Q809&lt;&gt;"","-" &amp;TEXT(comp[[#This Row],[C]],"0.00") &amp;TEXT(Q$1,0),"")</f>
        <v/>
      </c>
      <c r="AT809" s="59" t="str">
        <f>IF(R809&lt;&gt;"","-" &amp;TEXT(comp[[#This Row],[Zr]],"0.00") &amp;TEXT(R$1,0),"")</f>
        <v/>
      </c>
      <c r="AU809" s="59" t="str">
        <f>IF(S809&lt;&gt;"","-" &amp;TEXT(comp[[#This Row],[B]],"0.00") &amp;TEXT(S$1,0),"")</f>
        <v/>
      </c>
      <c r="AV809" s="59" t="str">
        <f>IF(T809&lt;&gt;"","-" &amp;TEXT(comp[[#This Row],[Ir]],"0.0") &amp;TEXT(T$1,0),"")</f>
        <v>-2.5Ir</v>
      </c>
      <c r="AW809" s="59" t="str">
        <f>IF(U809&lt;&gt;"","-" &amp;TEXT(comp[[#This Row],[Re]],"0.0") &amp;TEXT(U$1,0),"")</f>
        <v/>
      </c>
      <c r="AX809" s="59" t="str">
        <f>IF(V809&lt;&gt;"","-" &amp;TEXT(comp[[#This Row],[Si]],"0.0") &amp;TEXT(V$1,0),"")</f>
        <v/>
      </c>
      <c r="AY809" s="59" t="str">
        <f>IF(W809&lt;&gt;"","-" &amp;TEXT(comp[[#This Row],[Fe]],"0.0") &amp;TEXT(W$1,0),"")</f>
        <v/>
      </c>
      <c r="AZ809" s="59" t="str">
        <f>IF(X809&lt;&gt;"","-" &amp;TEXT(comp[[#This Row],[Y]],"0.0") &amp;TEXT(X$1,0),"")</f>
        <v/>
      </c>
      <c r="BA809" s="59" t="str">
        <f>IF(Y809&lt;&gt;"","-" &amp;TEXT(comp[[#This Row],[Hf]],"0.0") &amp;TEXT(Y$1,0),"")</f>
        <v/>
      </c>
      <c r="BB809" s="59" t="str">
        <f>IF(Z809&lt;&gt;"","-" &amp;TEXT(comp[[#This Row],[Ge]],"0.0") &amp;TEXT(Z$1,0),"")</f>
        <v/>
      </c>
      <c r="BC809" s="59" t="str">
        <f>IF(AA809&lt;&gt;"","-" &amp;TEXT(comp[[#This Row],[Mn]],"0.0") &amp;TEXT(AA$1,0),"")</f>
        <v/>
      </c>
      <c r="BD809" s="59" t="str">
        <f>IF(AB809&lt;&gt;"","-" &amp;TEXT(comp[[#This Row],[Sc]],"0.0") &amp;TEXT(AB$1,0),"")</f>
        <v/>
      </c>
      <c r="BE809" s="59" t="str">
        <f>IF(AC809&lt;&gt;"","-" &amp;TEXT(comp[[#This Row],[Ru]],"0.0") &amp;TEXT(AC$1,0),"")</f>
        <v/>
      </c>
      <c r="BF809" s="59" t="str">
        <f>IF(AD809&lt;&gt;"","-" &amp;TEXT(comp[[#This Row],[Ce]],"0.0") &amp;TEXT(AD$1,0),"")</f>
        <v/>
      </c>
      <c r="BG809" s="59" t="str">
        <f>IF(AE809&lt;&gt;"","-" &amp;TEXT([1]comp!$AE809,"0.#") &amp;TEXT(AE$1,0),"")</f>
        <v/>
      </c>
      <c r="BH809" s="29" t="str">
        <f>[1]comp!$D809 &amp; [1]comp!$E809</f>
        <v>8W-2Ta-2IrBauer, A., Neumeier, S., Pyczak, F., &amp; Göken, M. (2012). Creep Strength and Microstructure of Polycrystalline γ′ - Strengthened Cobalt-Base Superalloys. In Superalloys 2012 (pp. 695–703). https://doi.org/10.1002/9781118516430.ch84</v>
      </c>
      <c r="BI809" s="36" t="str">
        <f t="shared" si="62"/>
        <v>Co-8.1Al-9.1W-1.7Ta-2.5Ir</v>
      </c>
      <c r="BJ809" s="29" t="s">
        <v>1412</v>
      </c>
      <c r="BK809" t="str">
        <f t="shared" si="63"/>
        <v>-8.1Al-9.1W-1.7Ta-2.5Ir</v>
      </c>
      <c r="BL809"/>
      <c r="BM809"/>
    </row>
    <row r="810" spans="1:67" x14ac:dyDescent="0.3">
      <c r="A810" s="26" t="str">
        <f t="shared" si="65"/>
        <v>Co-8.7Al-5.5W-1.3Ta-0.9Ir</v>
      </c>
      <c r="B810" s="30" t="s">
        <v>1483</v>
      </c>
      <c r="C810" s="30" t="s">
        <v>2710</v>
      </c>
      <c r="D810" s="28" t="s">
        <v>145</v>
      </c>
      <c r="E810" s="29" t="s">
        <v>155</v>
      </c>
      <c r="F810" s="28">
        <v>32000</v>
      </c>
      <c r="G810" s="54">
        <f t="shared" si="66"/>
        <v>83.6</v>
      </c>
      <c r="H810" s="56"/>
      <c r="I810" s="56">
        <v>8.6999999999999993</v>
      </c>
      <c r="J810" s="56"/>
      <c r="K810" s="56">
        <v>5.5</v>
      </c>
      <c r="L810" s="56"/>
      <c r="M810" s="56">
        <v>1.3</v>
      </c>
      <c r="N810" s="56"/>
      <c r="O810" s="56"/>
      <c r="P810" s="56"/>
      <c r="Q810" s="52"/>
      <c r="R810" s="52"/>
      <c r="S810" s="52"/>
      <c r="T810" s="56">
        <v>0.9</v>
      </c>
      <c r="U810" s="56"/>
      <c r="V810" s="56"/>
      <c r="W810" s="56"/>
      <c r="X810" s="56"/>
      <c r="Y810" s="56"/>
      <c r="Z810" s="56"/>
      <c r="AA810" s="56"/>
      <c r="AB810" s="56"/>
      <c r="AC810" s="56"/>
      <c r="AD810" s="56"/>
      <c r="AE810" s="56"/>
      <c r="AF810" s="28">
        <f t="shared" si="64"/>
        <v>9.1535399999999996</v>
      </c>
      <c r="AG810" s="28"/>
      <c r="AH810" s="28"/>
      <c r="AI810" s="46" t="s">
        <v>1</v>
      </c>
      <c r="AJ810" s="46" t="str">
        <f>IF(I810&lt;&gt;"","-" &amp;TEXT([1]comp!$I810,"0.#") &amp;TEXT(I$1,0),"")</f>
        <v>-8.7Al</v>
      </c>
      <c r="AK810" s="59" t="str">
        <f>IF(K810&lt;&gt;"","-" &amp;TEXT(comp[[#This Row],[W]],"0.0") &amp;TEXT(K$1,0),"")</f>
        <v>-5.5W</v>
      </c>
      <c r="AL810" s="59" t="str">
        <f>IF(H810&lt;&gt;"","-" &amp;TEXT(comp[[#This Row],[Ni]],"0.0") &amp;TEXT(H$1,0),"")</f>
        <v/>
      </c>
      <c r="AM810" s="59" t="str">
        <f>IF(J810&lt;&gt;"","-" &amp;TEXT(comp[[#This Row],[Cr]],"0.0") &amp;TEXT(J$1,0),"")</f>
        <v/>
      </c>
      <c r="AN810" s="59" t="str">
        <f>IF(M810&lt;&gt;"","-" &amp;TEXT(comp[[#This Row],[Ta]],"0.0") &amp;TEXT(M$1,0),"")</f>
        <v>-1.3Ta</v>
      </c>
      <c r="AO810" s="59" t="str">
        <f>IF(N810&lt;&gt;"","-" &amp;TEXT(comp[[#This Row],[Nb]],"0.0") &amp;TEXT(N$1,0),"")</f>
        <v/>
      </c>
      <c r="AP810" s="59" t="str">
        <f>IF(O810&lt;&gt;"","-" &amp;TEXT(comp[[#This Row],[V]],"0.0") &amp;TEXT(O$1,0),"")</f>
        <v/>
      </c>
      <c r="AQ810" s="59" t="str">
        <f>IF(L810&lt;&gt;"","-" &amp;TEXT(comp[[#This Row],[Ti]],"0.0") &amp;TEXT(L$1,0),"")</f>
        <v/>
      </c>
      <c r="AR810" s="59" t="str">
        <f>IF(P810&lt;&gt;"","-" &amp;TEXT(comp[[#This Row],[Mo]],"0.0") &amp;TEXT(P$1,0),"")</f>
        <v/>
      </c>
      <c r="AS810" s="59" t="str">
        <f>IF(Q810&lt;&gt;"","-" &amp;TEXT(comp[[#This Row],[C]],"0.00") &amp;TEXT(Q$1,0),"")</f>
        <v/>
      </c>
      <c r="AT810" s="59" t="str">
        <f>IF(R810&lt;&gt;"","-" &amp;TEXT(comp[[#This Row],[Zr]],"0.00") &amp;TEXT(R$1,0),"")</f>
        <v/>
      </c>
      <c r="AU810" s="59" t="str">
        <f>IF(S810&lt;&gt;"","-" &amp;TEXT(comp[[#This Row],[B]],"0.00") &amp;TEXT(S$1,0),"")</f>
        <v/>
      </c>
      <c r="AV810" s="59" t="str">
        <f>IF(T810&lt;&gt;"","-" &amp;TEXT(comp[[#This Row],[Ir]],"0.0") &amp;TEXT(T$1,0),"")</f>
        <v>-0.9Ir</v>
      </c>
      <c r="AW810" s="59" t="str">
        <f>IF(U810&lt;&gt;"","-" &amp;TEXT(comp[[#This Row],[Re]],"0.0") &amp;TEXT(U$1,0),"")</f>
        <v/>
      </c>
      <c r="AX810" s="59" t="str">
        <f>IF(V810&lt;&gt;"","-" &amp;TEXT(comp[[#This Row],[Si]],"0.0") &amp;TEXT(V$1,0),"")</f>
        <v/>
      </c>
      <c r="AY810" s="59" t="str">
        <f>IF(W810&lt;&gt;"","-" &amp;TEXT(comp[[#This Row],[Fe]],"0.0") &amp;TEXT(W$1,0),"")</f>
        <v/>
      </c>
      <c r="AZ810" s="59" t="str">
        <f>IF(X810&lt;&gt;"","-" &amp;TEXT(comp[[#This Row],[Y]],"0.0") &amp;TEXT(X$1,0),"")</f>
        <v/>
      </c>
      <c r="BA810" s="59" t="str">
        <f>IF(Y810&lt;&gt;"","-" &amp;TEXT(comp[[#This Row],[Hf]],"0.0") &amp;TEXT(Y$1,0),"")</f>
        <v/>
      </c>
      <c r="BB810" s="59" t="str">
        <f>IF(Z810&lt;&gt;"","-" &amp;TEXT(comp[[#This Row],[Ge]],"0.0") &amp;TEXT(Z$1,0),"")</f>
        <v/>
      </c>
      <c r="BC810" s="59" t="str">
        <f>IF(AA810&lt;&gt;"","-" &amp;TEXT(comp[[#This Row],[Mn]],"0.0") &amp;TEXT(AA$1,0),"")</f>
        <v/>
      </c>
      <c r="BD810" s="59" t="str">
        <f>IF(AB810&lt;&gt;"","-" &amp;TEXT(comp[[#This Row],[Sc]],"0.0") &amp;TEXT(AB$1,0),"")</f>
        <v/>
      </c>
      <c r="BE810" s="59" t="str">
        <f>IF(AC810&lt;&gt;"","-" &amp;TEXT(comp[[#This Row],[Ru]],"0.0") &amp;TEXT(AC$1,0),"")</f>
        <v/>
      </c>
      <c r="BF810" s="59" t="str">
        <f>IF(AD810&lt;&gt;"","-" &amp;TEXT(comp[[#This Row],[Ce]],"0.0") &amp;TEXT(AD$1,0),"")</f>
        <v/>
      </c>
      <c r="BG810" s="59" t="str">
        <f>IF(AE810&lt;&gt;"","-" &amp;TEXT([1]comp!$AE810,"0.#") &amp;TEXT(AE$1,0),"")</f>
        <v/>
      </c>
      <c r="BH810" s="29" t="str">
        <f>[1]comp!$D810 &amp; [1]comp!$E810</f>
        <v>5W-2Ta-2IrBauer, A., Neumeier, S., Pyczak, F., &amp; Göken, M. (2012). Creep Strength and Microstructure of Polycrystalline γ′ - Strengthened Cobalt-Base Superalloys. In Superalloys 2012 (pp. 695–703). https://doi.org/10.1002/9781118516430.ch85</v>
      </c>
      <c r="BI810" s="36" t="str">
        <f t="shared" si="62"/>
        <v>Co-8.7Al-5.5W-1.3Ta-0.9Ir</v>
      </c>
      <c r="BJ810" s="29" t="s">
        <v>1661</v>
      </c>
      <c r="BK810" t="str">
        <f t="shared" si="63"/>
        <v>-8.7Al-5.5W-1.3Ta-0.9Ir</v>
      </c>
      <c r="BL810"/>
      <c r="BM810"/>
    </row>
    <row r="811" spans="1:67" x14ac:dyDescent="0.3">
      <c r="A811" s="26" t="str">
        <f t="shared" si="65"/>
        <v>Co-8.1Al-8.4W-2.0Ta</v>
      </c>
      <c r="B811" s="38" t="s">
        <v>1484</v>
      </c>
      <c r="C811" s="38" t="s">
        <v>2703</v>
      </c>
      <c r="D811" s="31" t="s">
        <v>162</v>
      </c>
      <c r="E811" s="38" t="s">
        <v>161</v>
      </c>
      <c r="F811" s="31">
        <v>35000</v>
      </c>
      <c r="G811" s="54">
        <f t="shared" si="66"/>
        <v>81.5</v>
      </c>
      <c r="H811" s="55"/>
      <c r="I811" s="55">
        <v>8.1</v>
      </c>
      <c r="J811" s="55"/>
      <c r="K811" s="55">
        <v>8.4</v>
      </c>
      <c r="L811" s="55"/>
      <c r="M811" s="55">
        <v>2</v>
      </c>
      <c r="N811" s="55"/>
      <c r="O811" s="55"/>
      <c r="P811" s="55"/>
      <c r="Q811" s="51"/>
      <c r="R811" s="51"/>
      <c r="S811" s="51"/>
      <c r="T811" s="55"/>
      <c r="U811" s="55"/>
      <c r="V811" s="55"/>
      <c r="W811" s="55"/>
      <c r="X811" s="55"/>
      <c r="Y811" s="55"/>
      <c r="Z811" s="55"/>
      <c r="AA811" s="55"/>
      <c r="AB811" s="55"/>
      <c r="AC811" s="55"/>
      <c r="AD811" s="55"/>
      <c r="AE811" s="55"/>
      <c r="AF811" s="31">
        <f t="shared" si="64"/>
        <v>9.4222000000000001</v>
      </c>
      <c r="AG811" s="31"/>
      <c r="AH811" s="31"/>
      <c r="AI811" s="46" t="s">
        <v>1</v>
      </c>
      <c r="AJ811" s="46" t="str">
        <f>IF(I811&lt;&gt;"","-" &amp;TEXT([1]comp!$I811,"0.#") &amp;TEXT(I$1,0),"")</f>
        <v>-8.1Al</v>
      </c>
      <c r="AK811" s="45" t="str">
        <f>IF(K811&lt;&gt;"","-" &amp;TEXT(comp[[#This Row],[W]],"0.0") &amp;TEXT(K$1,0),"")</f>
        <v>-8.4W</v>
      </c>
      <c r="AL811" s="45" t="str">
        <f>IF(H811&lt;&gt;"","-" &amp;TEXT(comp[[#This Row],[Ni]],"0.0") &amp;TEXT(H$1,0),"")</f>
        <v/>
      </c>
      <c r="AM811" s="45" t="str">
        <f>IF(J811&lt;&gt;"","-" &amp;TEXT(comp[[#This Row],[Cr]],"0.0") &amp;TEXT(J$1,0),"")</f>
        <v/>
      </c>
      <c r="AN811" s="45" t="str">
        <f>IF(M811&lt;&gt;"","-" &amp;TEXT(comp[[#This Row],[Ta]],"0.0") &amp;TEXT(M$1,0),"")</f>
        <v>-2.0Ta</v>
      </c>
      <c r="AO811" s="45" t="str">
        <f>IF(N811&lt;&gt;"","-" &amp;TEXT(comp[[#This Row],[Nb]],"0.0") &amp;TEXT(N$1,0),"")</f>
        <v/>
      </c>
      <c r="AP811" s="45" t="str">
        <f>IF(O811&lt;&gt;"","-" &amp;TEXT(comp[[#This Row],[V]],"0.0") &amp;TEXT(O$1,0),"")</f>
        <v/>
      </c>
      <c r="AQ811" s="45" t="str">
        <f>IF(L811&lt;&gt;"","-" &amp;TEXT(comp[[#This Row],[Ti]],"0.0") &amp;TEXT(L$1,0),"")</f>
        <v/>
      </c>
      <c r="AR811" s="45" t="str">
        <f>IF(P811&lt;&gt;"","-" &amp;TEXT(comp[[#This Row],[Mo]],"0.0") &amp;TEXT(P$1,0),"")</f>
        <v/>
      </c>
      <c r="AS811" s="45" t="str">
        <f>IF(Q811&lt;&gt;"","-" &amp;TEXT(comp[[#This Row],[C]],"0.00") &amp;TEXT(Q$1,0),"")</f>
        <v/>
      </c>
      <c r="AT811" s="45" t="str">
        <f>IF(R811&lt;&gt;"","-" &amp;TEXT(comp[[#This Row],[Zr]],"0.00") &amp;TEXT(R$1,0),"")</f>
        <v/>
      </c>
      <c r="AU811" s="45" t="str">
        <f>IF(S811&lt;&gt;"","-" &amp;TEXT(comp[[#This Row],[B]],"0.00") &amp;TEXT(S$1,0),"")</f>
        <v/>
      </c>
      <c r="AV811" s="45" t="str">
        <f>IF(T811&lt;&gt;"","-" &amp;TEXT(comp[[#This Row],[Ir]],"0.0") &amp;TEXT(T$1,0),"")</f>
        <v/>
      </c>
      <c r="AW811" s="45" t="str">
        <f>IF(U811&lt;&gt;"","-" &amp;TEXT(comp[[#This Row],[Re]],"0.0") &amp;TEXT(U$1,0),"")</f>
        <v/>
      </c>
      <c r="AX811" s="45" t="str">
        <f>IF(V811&lt;&gt;"","-" &amp;TEXT(comp[[#This Row],[Si]],"0.0") &amp;TEXT(V$1,0),"")</f>
        <v/>
      </c>
      <c r="AY811" s="45" t="str">
        <f>IF(W811&lt;&gt;"","-" &amp;TEXT(comp[[#This Row],[Fe]],"0.0") &amp;TEXT(W$1,0),"")</f>
        <v/>
      </c>
      <c r="AZ811" s="45" t="str">
        <f>IF(X811&lt;&gt;"","-" &amp;TEXT(comp[[#This Row],[Y]],"0.0") &amp;TEXT(X$1,0),"")</f>
        <v/>
      </c>
      <c r="BA811" s="45" t="str">
        <f>IF(Y811&lt;&gt;"","-" &amp;TEXT(comp[[#This Row],[Hf]],"0.0") &amp;TEXT(Y$1,0),"")</f>
        <v/>
      </c>
      <c r="BB811" s="45" t="str">
        <f>IF(Z811&lt;&gt;"","-" &amp;TEXT(comp[[#This Row],[Ge]],"0.0") &amp;TEXT(Z$1,0),"")</f>
        <v/>
      </c>
      <c r="BC811" s="45" t="str">
        <f>IF(AA811&lt;&gt;"","-" &amp;TEXT(comp[[#This Row],[Mn]],"0.0") &amp;TEXT(AA$1,0),"")</f>
        <v/>
      </c>
      <c r="BD811" s="45" t="str">
        <f>IF(AB811&lt;&gt;"","-" &amp;TEXT(comp[[#This Row],[Sc]],"0.0") &amp;TEXT(AB$1,0),"")</f>
        <v/>
      </c>
      <c r="BE811" s="45" t="str">
        <f>IF(AC811&lt;&gt;"","-" &amp;TEXT(comp[[#This Row],[Ru]],"0.0") &amp;TEXT(AC$1,0),"")</f>
        <v/>
      </c>
      <c r="BF811" s="45" t="str">
        <f>IF(AD811&lt;&gt;"","-" &amp;TEXT(comp[[#This Row],[Ce]],"0.0") &amp;TEXT(AD$1,0),"")</f>
        <v/>
      </c>
      <c r="BG811" s="45" t="str">
        <f>IF(AE811&lt;&gt;"","-" &amp;TEXT([1]comp!$AE811,"0.#") &amp;TEXT(AE$1,0),"")</f>
        <v/>
      </c>
      <c r="BH811" s="38" t="str">
        <f>[1]comp!$D811 &amp; [1]comp!$E811</f>
        <v>2TaBauer, A., Neumeier, S., Pyczak, F., &amp; Göken, M. (2015). Influence of iridium on the properties of γ′-strengthened co-base superalloys. Advanced Engineering Materials, 17(6), 748–754. https://doi.org/10.1002/adem.201400266</v>
      </c>
      <c r="BI811" s="73" t="str">
        <f t="shared" si="62"/>
        <v>Co-8.1Al-8.4W-2.0Ta</v>
      </c>
      <c r="BJ811" s="38" t="s">
        <v>1654</v>
      </c>
      <c r="BK811" t="str">
        <f t="shared" si="63"/>
        <v>-8.1Al-8.4W-2.0Ta</v>
      </c>
      <c r="BL811"/>
      <c r="BM811"/>
    </row>
    <row r="812" spans="1:67" x14ac:dyDescent="0.3">
      <c r="A812" s="26" t="str">
        <f t="shared" si="65"/>
        <v>Co-8.1Al-9.1W-1.7Ta-2.5Ir</v>
      </c>
      <c r="B812" s="30" t="s">
        <v>1483</v>
      </c>
      <c r="C812" s="30" t="s">
        <v>3289</v>
      </c>
      <c r="D812" s="28" t="s">
        <v>62</v>
      </c>
      <c r="E812" s="29" t="s">
        <v>166</v>
      </c>
      <c r="F812" s="28">
        <v>36000</v>
      </c>
      <c r="G812" s="54">
        <f t="shared" si="66"/>
        <v>78.599999999999994</v>
      </c>
      <c r="H812" s="56"/>
      <c r="I812" s="56">
        <v>8.1</v>
      </c>
      <c r="J812" s="56"/>
      <c r="K812" s="56">
        <v>9.1</v>
      </c>
      <c r="L812" s="56"/>
      <c r="M812" s="56">
        <v>1.7</v>
      </c>
      <c r="N812" s="56"/>
      <c r="O812" s="56"/>
      <c r="P812" s="56"/>
      <c r="Q812" s="52"/>
      <c r="R812" s="52"/>
      <c r="S812" s="52"/>
      <c r="T812" s="56">
        <v>2.5</v>
      </c>
      <c r="U812" s="56"/>
      <c r="V812" s="56"/>
      <c r="W812" s="56"/>
      <c r="X812" s="56"/>
      <c r="Y812" s="56"/>
      <c r="Z812" s="56"/>
      <c r="AA812" s="56"/>
      <c r="AB812" s="56"/>
      <c r="AC812" s="56"/>
      <c r="AD812" s="56"/>
      <c r="AE812" s="56"/>
      <c r="AF812" s="28">
        <f t="shared" si="64"/>
        <v>9.8128999999999991</v>
      </c>
      <c r="AG812" s="28"/>
      <c r="AH812" s="28"/>
      <c r="AI812" s="46" t="s">
        <v>1</v>
      </c>
      <c r="AJ812" s="46" t="str">
        <f>IF(I812&lt;&gt;"","-" &amp;TEXT([1]comp!$I812,"0.#") &amp;TEXT(I$1,0),"")</f>
        <v>-8.1Al</v>
      </c>
      <c r="AK812" s="59" t="str">
        <f>IF(K812&lt;&gt;"","-" &amp;TEXT(comp[[#This Row],[W]],"0.0") &amp;TEXT(K$1,0),"")</f>
        <v>-9.1W</v>
      </c>
      <c r="AL812" s="59" t="str">
        <f>IF(H812&lt;&gt;"","-" &amp;TEXT(comp[[#This Row],[Ni]],"0.0") &amp;TEXT(H$1,0),"")</f>
        <v/>
      </c>
      <c r="AM812" s="59" t="str">
        <f>IF(J812&lt;&gt;"","-" &amp;TEXT(comp[[#This Row],[Cr]],"0.0") &amp;TEXT(J$1,0),"")</f>
        <v/>
      </c>
      <c r="AN812" s="59" t="str">
        <f>IF(M812&lt;&gt;"","-" &amp;TEXT(comp[[#This Row],[Ta]],"0.0") &amp;TEXT(M$1,0),"")</f>
        <v>-1.7Ta</v>
      </c>
      <c r="AO812" s="59" t="str">
        <f>IF(N812&lt;&gt;"","-" &amp;TEXT(comp[[#This Row],[Nb]],"0.0") &amp;TEXT(N$1,0),"")</f>
        <v/>
      </c>
      <c r="AP812" s="59" t="str">
        <f>IF(O812&lt;&gt;"","-" &amp;TEXT(comp[[#This Row],[V]],"0.0") &amp;TEXT(O$1,0),"")</f>
        <v/>
      </c>
      <c r="AQ812" s="59" t="str">
        <f>IF(L812&lt;&gt;"","-" &amp;TEXT(comp[[#This Row],[Ti]],"0.0") &amp;TEXT(L$1,0),"")</f>
        <v/>
      </c>
      <c r="AR812" s="59" t="str">
        <f>IF(P812&lt;&gt;"","-" &amp;TEXT(comp[[#This Row],[Mo]],"0.0") &amp;TEXT(P$1,0),"")</f>
        <v/>
      </c>
      <c r="AS812" s="59" t="str">
        <f>IF(Q812&lt;&gt;"","-" &amp;TEXT(comp[[#This Row],[C]],"0.00") &amp;TEXT(Q$1,0),"")</f>
        <v/>
      </c>
      <c r="AT812" s="59" t="str">
        <f>IF(R812&lt;&gt;"","-" &amp;TEXT(comp[[#This Row],[Zr]],"0.00") &amp;TEXT(R$1,0),"")</f>
        <v/>
      </c>
      <c r="AU812" s="59" t="str">
        <f>IF(S812&lt;&gt;"","-" &amp;TEXT(comp[[#This Row],[B]],"0.00") &amp;TEXT(S$1,0),"")</f>
        <v/>
      </c>
      <c r="AV812" s="59" t="str">
        <f>IF(T812&lt;&gt;"","-" &amp;TEXT(comp[[#This Row],[Ir]],"0.0") &amp;TEXT(T$1,0),"")</f>
        <v>-2.5Ir</v>
      </c>
      <c r="AW812" s="59" t="str">
        <f>IF(U812&lt;&gt;"","-" &amp;TEXT(comp[[#This Row],[Re]],"0.0") &amp;TEXT(U$1,0),"")</f>
        <v/>
      </c>
      <c r="AX812" s="59" t="str">
        <f>IF(V812&lt;&gt;"","-" &amp;TEXT(comp[[#This Row],[Si]],"0.0") &amp;TEXT(V$1,0),"")</f>
        <v/>
      </c>
      <c r="AY812" s="59" t="str">
        <f>IF(W812&lt;&gt;"","-" &amp;TEXT(comp[[#This Row],[Fe]],"0.0") &amp;TEXT(W$1,0),"")</f>
        <v/>
      </c>
      <c r="AZ812" s="59" t="str">
        <f>IF(X812&lt;&gt;"","-" &amp;TEXT(comp[[#This Row],[Y]],"0.0") &amp;TEXT(X$1,0),"")</f>
        <v/>
      </c>
      <c r="BA812" s="59" t="str">
        <f>IF(Y812&lt;&gt;"","-" &amp;TEXT(comp[[#This Row],[Hf]],"0.0") &amp;TEXT(Y$1,0),"")</f>
        <v/>
      </c>
      <c r="BB812" s="59" t="str">
        <f>IF(Z812&lt;&gt;"","-" &amp;TEXT(comp[[#This Row],[Ge]],"0.0") &amp;TEXT(Z$1,0),"")</f>
        <v/>
      </c>
      <c r="BC812" s="59" t="str">
        <f>IF(AA812&lt;&gt;"","-" &amp;TEXT(comp[[#This Row],[Mn]],"0.0") &amp;TEXT(AA$1,0),"")</f>
        <v/>
      </c>
      <c r="BD812" s="59" t="str">
        <f>IF(AB812&lt;&gt;"","-" &amp;TEXT(comp[[#This Row],[Sc]],"0.0") &amp;TEXT(AB$1,0),"")</f>
        <v/>
      </c>
      <c r="BE812" s="59" t="str">
        <f>IF(AC812&lt;&gt;"","-" &amp;TEXT(comp[[#This Row],[Ru]],"0.0") &amp;TEXT(AC$1,0),"")</f>
        <v/>
      </c>
      <c r="BF812" s="59" t="str">
        <f>IF(AD812&lt;&gt;"","-" &amp;TEXT(comp[[#This Row],[Ce]],"0.0") &amp;TEXT(AD$1,0),"")</f>
        <v/>
      </c>
      <c r="BG812" s="59" t="str">
        <f>IF(AE812&lt;&gt;"","-" &amp;TEXT([1]comp!$AE812,"0.#") &amp;TEXT(AE$1,0),"")</f>
        <v/>
      </c>
      <c r="BH812" s="29" t="str">
        <f>[1]comp!$D812 &amp; [1]comp!$E812</f>
        <v>2Ta2IrBauer, A., Neumeier, S., Pyczak, F., &amp; Göken, M. (2015). Influence of iridium on the properties of γ′-strengthened co-base superalloys. Advanced Engineering Materials, 17(6), 748–754. https://doi.org/10.1002/adem.201400267</v>
      </c>
      <c r="BI812" s="36" t="str">
        <f t="shared" si="62"/>
        <v>Co-8.1Al-9.1W-1.7Ta-2.5Ir</v>
      </c>
      <c r="BJ812" s="29" t="s">
        <v>1412</v>
      </c>
      <c r="BK812" t="str">
        <f t="shared" si="63"/>
        <v>-8.1Al-9.1W-1.7Ta-2.5Ir</v>
      </c>
      <c r="BL812"/>
      <c r="BM812"/>
    </row>
    <row r="813" spans="1:67" s="28" customFormat="1" x14ac:dyDescent="0.3">
      <c r="A813" s="26" t="str">
        <f t="shared" si="65"/>
        <v>Co-8.7Al-5.5W-1.3Ta-0.9Ir</v>
      </c>
      <c r="B813" s="30" t="s">
        <v>1483</v>
      </c>
      <c r="C813" s="30" t="s">
        <v>2710</v>
      </c>
      <c r="D813" s="28" t="s">
        <v>163</v>
      </c>
      <c r="E813" s="29" t="s">
        <v>167</v>
      </c>
      <c r="F813" s="28">
        <v>37000</v>
      </c>
      <c r="G813" s="54">
        <f t="shared" si="66"/>
        <v>83.6</v>
      </c>
      <c r="H813" s="56"/>
      <c r="I813" s="56">
        <v>8.6999999999999993</v>
      </c>
      <c r="J813" s="56"/>
      <c r="K813" s="56">
        <v>5.5</v>
      </c>
      <c r="L813" s="56"/>
      <c r="M813" s="56">
        <v>1.3</v>
      </c>
      <c r="N813" s="56"/>
      <c r="O813" s="56"/>
      <c r="P813" s="56"/>
      <c r="Q813" s="52"/>
      <c r="R813" s="52"/>
      <c r="S813" s="52"/>
      <c r="T813" s="56">
        <v>0.9</v>
      </c>
      <c r="U813" s="56"/>
      <c r="V813" s="56"/>
      <c r="W813" s="56"/>
      <c r="X813" s="56"/>
      <c r="Y813" s="56"/>
      <c r="Z813" s="56"/>
      <c r="AA813" s="56"/>
      <c r="AB813" s="56"/>
      <c r="AC813" s="56"/>
      <c r="AD813" s="56"/>
      <c r="AE813" s="56"/>
      <c r="AF813" s="28">
        <f t="shared" si="64"/>
        <v>9.1535399999999996</v>
      </c>
      <c r="AI813" s="46" t="s">
        <v>1</v>
      </c>
      <c r="AJ813" s="46" t="str">
        <f>IF(I813&lt;&gt;"","-" &amp;TEXT([1]comp!$I813,"0.#") &amp;TEXT(I$1,0),"")</f>
        <v>-8.7Al</v>
      </c>
      <c r="AK813" s="59" t="str">
        <f>IF(K813&lt;&gt;"","-" &amp;TEXT(comp[[#This Row],[W]],"0.0") &amp;TEXT(K$1,0),"")</f>
        <v>-5.5W</v>
      </c>
      <c r="AL813" s="59" t="str">
        <f>IF(H813&lt;&gt;"","-" &amp;TEXT(comp[[#This Row],[Ni]],"0.0") &amp;TEXT(H$1,0),"")</f>
        <v/>
      </c>
      <c r="AM813" s="59" t="str">
        <f>IF(J813&lt;&gt;"","-" &amp;TEXT(comp[[#This Row],[Cr]],"0.0") &amp;TEXT(J$1,0),"")</f>
        <v/>
      </c>
      <c r="AN813" s="59" t="str">
        <f>IF(M813&lt;&gt;"","-" &amp;TEXT(comp[[#This Row],[Ta]],"0.0") &amp;TEXT(M$1,0),"")</f>
        <v>-1.3Ta</v>
      </c>
      <c r="AO813" s="59" t="str">
        <f>IF(N813&lt;&gt;"","-" &amp;TEXT(comp[[#This Row],[Nb]],"0.0") &amp;TEXT(N$1,0),"")</f>
        <v/>
      </c>
      <c r="AP813" s="59" t="str">
        <f>IF(O813&lt;&gt;"","-" &amp;TEXT(comp[[#This Row],[V]],"0.0") &amp;TEXT(O$1,0),"")</f>
        <v/>
      </c>
      <c r="AQ813" s="59" t="str">
        <f>IF(L813&lt;&gt;"","-" &amp;TEXT(comp[[#This Row],[Ti]],"0.0") &amp;TEXT(L$1,0),"")</f>
        <v/>
      </c>
      <c r="AR813" s="59" t="str">
        <f>IF(P813&lt;&gt;"","-" &amp;TEXT(comp[[#This Row],[Mo]],"0.0") &amp;TEXT(P$1,0),"")</f>
        <v/>
      </c>
      <c r="AS813" s="59" t="str">
        <f>IF(Q813&lt;&gt;"","-" &amp;TEXT(comp[[#This Row],[C]],"0.00") &amp;TEXT(Q$1,0),"")</f>
        <v/>
      </c>
      <c r="AT813" s="59" t="str">
        <f>IF(R813&lt;&gt;"","-" &amp;TEXT(comp[[#This Row],[Zr]],"0.00") &amp;TEXT(R$1,0),"")</f>
        <v/>
      </c>
      <c r="AU813" s="59" t="str">
        <f>IF(S813&lt;&gt;"","-" &amp;TEXT(comp[[#This Row],[B]],"0.00") &amp;TEXT(S$1,0),"")</f>
        <v/>
      </c>
      <c r="AV813" s="59" t="str">
        <f>IF(T813&lt;&gt;"","-" &amp;TEXT(comp[[#This Row],[Ir]],"0.0") &amp;TEXT(T$1,0),"")</f>
        <v>-0.9Ir</v>
      </c>
      <c r="AW813" s="59" t="str">
        <f>IF(U813&lt;&gt;"","-" &amp;TEXT(comp[[#This Row],[Re]],"0.0") &amp;TEXT(U$1,0),"")</f>
        <v/>
      </c>
      <c r="AX813" s="59" t="str">
        <f>IF(V813&lt;&gt;"","-" &amp;TEXT(comp[[#This Row],[Si]],"0.0") &amp;TEXT(V$1,0),"")</f>
        <v/>
      </c>
      <c r="AY813" s="59" t="str">
        <f>IF(W813&lt;&gt;"","-" &amp;TEXT(comp[[#This Row],[Fe]],"0.0") &amp;TEXT(W$1,0),"")</f>
        <v/>
      </c>
      <c r="AZ813" s="59" t="str">
        <f>IF(X813&lt;&gt;"","-" &amp;TEXT(comp[[#This Row],[Y]],"0.0") &amp;TEXT(X$1,0),"")</f>
        <v/>
      </c>
      <c r="BA813" s="59" t="str">
        <f>IF(Y813&lt;&gt;"","-" &amp;TEXT(comp[[#This Row],[Hf]],"0.0") &amp;TEXT(Y$1,0),"")</f>
        <v/>
      </c>
      <c r="BB813" s="59" t="str">
        <f>IF(Z813&lt;&gt;"","-" &amp;TEXT(comp[[#This Row],[Ge]],"0.0") &amp;TEXT(Z$1,0),"")</f>
        <v/>
      </c>
      <c r="BC813" s="59" t="str">
        <f>IF(AA813&lt;&gt;"","-" &amp;TEXT(comp[[#This Row],[Mn]],"0.0") &amp;TEXT(AA$1,0),"")</f>
        <v/>
      </c>
      <c r="BD813" s="59" t="str">
        <f>IF(AB813&lt;&gt;"","-" &amp;TEXT(comp[[#This Row],[Sc]],"0.0") &amp;TEXT(AB$1,0),"")</f>
        <v/>
      </c>
      <c r="BE813" s="59" t="str">
        <f>IF(AC813&lt;&gt;"","-" &amp;TEXT(comp[[#This Row],[Ru]],"0.0") &amp;TEXT(AC$1,0),"")</f>
        <v/>
      </c>
      <c r="BF813" s="59" t="str">
        <f>IF(AD813&lt;&gt;"","-" &amp;TEXT(comp[[#This Row],[Ce]],"0.0") &amp;TEXT(AD$1,0),"")</f>
        <v/>
      </c>
      <c r="BG813" s="59" t="str">
        <f>IF(AE813&lt;&gt;"","-" &amp;TEXT([1]comp!$AE813,"0.#") &amp;TEXT(AE$1,0),"")</f>
        <v/>
      </c>
      <c r="BH813" s="29" t="str">
        <f>[1]comp!$D813 &amp; [1]comp!$E813</f>
        <v>5W2Ta2IrBauer, A., Neumeier, S., Pyczak, F., &amp; Göken, M. (2015). Influence of iridium on the properties of γ′-strengthened co-base superalloys. Advanced Engineering Materials, 17(6), 748–754. https://doi.org/10.1002/adem.201400268</v>
      </c>
      <c r="BI813" s="36" t="str">
        <f t="shared" si="62"/>
        <v>Co-8.7Al-5.5W-1.3Ta-0.9Ir</v>
      </c>
      <c r="BJ813" s="29" t="s">
        <v>1661</v>
      </c>
      <c r="BK813" t="str">
        <f t="shared" si="63"/>
        <v>-8.7Al-5.5W-1.3Ta-0.9Ir</v>
      </c>
      <c r="BL813"/>
      <c r="BM813"/>
      <c r="BN813"/>
      <c r="BO813"/>
    </row>
    <row r="814" spans="1:67" s="28" customFormat="1" x14ac:dyDescent="0.3">
      <c r="A814" s="26" t="str">
        <f t="shared" si="65"/>
        <v>Co-8.9Al-9.3W-2.0Ta-0.12B</v>
      </c>
      <c r="B814" s="30" t="s">
        <v>1483</v>
      </c>
      <c r="C814" s="30" t="s">
        <v>2721</v>
      </c>
      <c r="D814" s="28" t="s">
        <v>94</v>
      </c>
      <c r="E814" s="29" t="s">
        <v>112</v>
      </c>
      <c r="F814" s="28">
        <v>46000</v>
      </c>
      <c r="G814" s="54">
        <f t="shared" si="66"/>
        <v>79.679999999999993</v>
      </c>
      <c r="H814" s="56"/>
      <c r="I814" s="56">
        <v>8.9</v>
      </c>
      <c r="J814" s="56"/>
      <c r="K814" s="56">
        <v>9.3000000000000007</v>
      </c>
      <c r="L814" s="56"/>
      <c r="M814" s="56">
        <v>2</v>
      </c>
      <c r="N814" s="56"/>
      <c r="O814" s="56"/>
      <c r="P814" s="56"/>
      <c r="Q814" s="52"/>
      <c r="R814" s="52"/>
      <c r="S814" s="52">
        <v>0.12</v>
      </c>
      <c r="T814" s="56"/>
      <c r="U814" s="56"/>
      <c r="V814" s="56"/>
      <c r="W814" s="56"/>
      <c r="X814" s="56"/>
      <c r="Y814" s="56"/>
      <c r="Z814" s="56"/>
      <c r="AA814" s="56"/>
      <c r="AB814" s="56"/>
      <c r="AC814" s="56"/>
      <c r="AD814" s="56"/>
      <c r="AE814" s="56"/>
      <c r="AF814" s="28">
        <f t="shared" si="64"/>
        <v>9.4580219999999979</v>
      </c>
      <c r="AI814" s="46" t="s">
        <v>1</v>
      </c>
      <c r="AJ814" s="46" t="str">
        <f>IF(I814&lt;&gt;"","-" &amp;TEXT([1]comp!$I814,"0.#") &amp;TEXT(I$1,0),"")</f>
        <v>-8.9Al</v>
      </c>
      <c r="AK814" s="59" t="str">
        <f>IF(K814&lt;&gt;"","-" &amp;TEXT(comp[[#This Row],[W]],"0.0") &amp;TEXT(K$1,0),"")</f>
        <v>-9.3W</v>
      </c>
      <c r="AL814" s="59" t="str">
        <f>IF(H814&lt;&gt;"","-" &amp;TEXT(comp[[#This Row],[Ni]],"0.0") &amp;TEXT(H$1,0),"")</f>
        <v/>
      </c>
      <c r="AM814" s="59" t="str">
        <f>IF(J814&lt;&gt;"","-" &amp;TEXT(comp[[#This Row],[Cr]],"0.0") &amp;TEXT(J$1,0),"")</f>
        <v/>
      </c>
      <c r="AN814" s="59" t="str">
        <f>IF(M814&lt;&gt;"","-" &amp;TEXT(comp[[#This Row],[Ta]],"0.0") &amp;TEXT(M$1,0),"")</f>
        <v>-2.0Ta</v>
      </c>
      <c r="AO814" s="59" t="str">
        <f>IF(N814&lt;&gt;"","-" &amp;TEXT(comp[[#This Row],[Nb]],"0.0") &amp;TEXT(N$1,0),"")</f>
        <v/>
      </c>
      <c r="AP814" s="59" t="str">
        <f>IF(O814&lt;&gt;"","-" &amp;TEXT(comp[[#This Row],[V]],"0.0") &amp;TEXT(O$1,0),"")</f>
        <v/>
      </c>
      <c r="AQ814" s="59" t="str">
        <f>IF(L814&lt;&gt;"","-" &amp;TEXT(comp[[#This Row],[Ti]],"0.0") &amp;TEXT(L$1,0),"")</f>
        <v/>
      </c>
      <c r="AR814" s="59" t="str">
        <f>IF(P814&lt;&gt;"","-" &amp;TEXT(comp[[#This Row],[Mo]],"0.0") &amp;TEXT(P$1,0),"")</f>
        <v/>
      </c>
      <c r="AS814" s="59" t="str">
        <f>IF(Q814&lt;&gt;"","-" &amp;TEXT(comp[[#This Row],[C]],"0.00") &amp;TEXT(Q$1,0),"")</f>
        <v/>
      </c>
      <c r="AT814" s="59" t="str">
        <f>IF(R814&lt;&gt;"","-" &amp;TEXT(comp[[#This Row],[Zr]],"0.00") &amp;TEXT(R$1,0),"")</f>
        <v/>
      </c>
      <c r="AU814" s="59" t="str">
        <f>IF(S814&lt;&gt;"","-" &amp;TEXT(comp[[#This Row],[B]],"0.00") &amp;TEXT(S$1,0),"")</f>
        <v>-0.12B</v>
      </c>
      <c r="AV814" s="59" t="str">
        <f>IF(T814&lt;&gt;"","-" &amp;TEXT(comp[[#This Row],[Ir]],"0.0") &amp;TEXT(T$1,0),"")</f>
        <v/>
      </c>
      <c r="AW814" s="59" t="str">
        <f>IF(U814&lt;&gt;"","-" &amp;TEXT(comp[[#This Row],[Re]],"0.0") &amp;TEXT(U$1,0),"")</f>
        <v/>
      </c>
      <c r="AX814" s="59" t="str">
        <f>IF(V814&lt;&gt;"","-" &amp;TEXT(comp[[#This Row],[Si]],"0.0") &amp;TEXT(V$1,0),"")</f>
        <v/>
      </c>
      <c r="AY814" s="59" t="str">
        <f>IF(W814&lt;&gt;"","-" &amp;TEXT(comp[[#This Row],[Fe]],"0.0") &amp;TEXT(W$1,0),"")</f>
        <v/>
      </c>
      <c r="AZ814" s="59" t="str">
        <f>IF(X814&lt;&gt;"","-" &amp;TEXT(comp[[#This Row],[Y]],"0.0") &amp;TEXT(X$1,0),"")</f>
        <v/>
      </c>
      <c r="BA814" s="59" t="str">
        <f>IF(Y814&lt;&gt;"","-" &amp;TEXT(comp[[#This Row],[Hf]],"0.0") &amp;TEXT(Y$1,0),"")</f>
        <v/>
      </c>
      <c r="BB814" s="59" t="str">
        <f>IF(Z814&lt;&gt;"","-" &amp;TEXT(comp[[#This Row],[Ge]],"0.0") &amp;TEXT(Z$1,0),"")</f>
        <v/>
      </c>
      <c r="BC814" s="59" t="str">
        <f>IF(AA814&lt;&gt;"","-" &amp;TEXT(comp[[#This Row],[Mn]],"0.0") &amp;TEXT(AA$1,0),"")</f>
        <v/>
      </c>
      <c r="BD814" s="59" t="str">
        <f>IF(AB814&lt;&gt;"","-" &amp;TEXT(comp[[#This Row],[Sc]],"0.0") &amp;TEXT(AB$1,0),"")</f>
        <v/>
      </c>
      <c r="BE814" s="59" t="str">
        <f>IF(AC814&lt;&gt;"","-" &amp;TEXT(comp[[#This Row],[Ru]],"0.0") &amp;TEXT(AC$1,0),"")</f>
        <v/>
      </c>
      <c r="BF814" s="59" t="str">
        <f>IF(AD814&lt;&gt;"","-" &amp;TEXT(comp[[#This Row],[Ce]],"0.0") &amp;TEXT(AD$1,0),"")</f>
        <v/>
      </c>
      <c r="BG814" s="59" t="str">
        <f>IF(AE814&lt;&gt;"","-" &amp;TEXT([1]comp!$AE814,"0.#") &amp;TEXT(AE$1,0),"")</f>
        <v/>
      </c>
      <c r="BH814" s="29" t="str">
        <f>[1]comp!$D814 &amp; [1]comp!$E814</f>
        <v>8W-2Ta-0.12BBauer, A., Neumeier, S., Pyczak, F., Singer, R. F., &amp; Göken, M. (2012). Creep properties of different γ’-strengthened Co-base superalloys. Materials Science and Engineering A, 550, 333–341. https://doi.org/10.1016/j.msea.2012.04.089</v>
      </c>
      <c r="BI814" s="36" t="str">
        <f t="shared" si="62"/>
        <v>Co-8.9Al-9.3W-2.0Ta-0.12B</v>
      </c>
      <c r="BJ814" s="29" t="s">
        <v>1669</v>
      </c>
      <c r="BK814" t="str">
        <f t="shared" si="63"/>
        <v>-8.9Al-9.3W-2.0Ta-0.12B</v>
      </c>
      <c r="BL814"/>
      <c r="BM814"/>
      <c r="BN814"/>
      <c r="BO814"/>
    </row>
    <row r="815" spans="1:67" s="28" customFormat="1" x14ac:dyDescent="0.3">
      <c r="A815" s="26" t="str">
        <f t="shared" si="65"/>
        <v>Co-9.4Al-10.2W-1.8Nb</v>
      </c>
      <c r="B815" s="38" t="s">
        <v>1484</v>
      </c>
      <c r="C815" s="38" t="s">
        <v>2698</v>
      </c>
      <c r="D815" s="31" t="s">
        <v>97</v>
      </c>
      <c r="E815" s="38" t="s">
        <v>115</v>
      </c>
      <c r="F815" s="31">
        <v>49000</v>
      </c>
      <c r="G815" s="54">
        <f t="shared" si="66"/>
        <v>78.599999999999994</v>
      </c>
      <c r="H815" s="55"/>
      <c r="I815" s="55">
        <v>9.4</v>
      </c>
      <c r="J815" s="55"/>
      <c r="K815" s="55">
        <v>10.199999999999999</v>
      </c>
      <c r="L815" s="55"/>
      <c r="M815" s="55"/>
      <c r="N815" s="55">
        <v>1.8</v>
      </c>
      <c r="O815" s="55"/>
      <c r="P815" s="55"/>
      <c r="Q815" s="51"/>
      <c r="R815" s="51"/>
      <c r="S815" s="51"/>
      <c r="T815" s="55"/>
      <c r="U815" s="55"/>
      <c r="V815" s="55"/>
      <c r="W815" s="55"/>
      <c r="X815" s="55"/>
      <c r="Y815" s="55"/>
      <c r="Z815" s="55"/>
      <c r="AA815" s="55"/>
      <c r="AB815" s="55"/>
      <c r="AC815" s="55"/>
      <c r="AD815" s="55"/>
      <c r="AE815" s="55"/>
      <c r="AF815" s="31">
        <f t="shared" si="64"/>
        <v>9.3669600000000006</v>
      </c>
      <c r="AG815" s="31"/>
      <c r="AH815" s="31"/>
      <c r="AI815" s="46" t="s">
        <v>1</v>
      </c>
      <c r="AJ815" s="46" t="str">
        <f>IF(I815&lt;&gt;"","-" &amp;TEXT([1]comp!$I815,"0.#") &amp;TEXT(I$1,0),"")</f>
        <v>-9.4Al</v>
      </c>
      <c r="AK815" s="45" t="str">
        <f>IF(K815&lt;&gt;"","-" &amp;TEXT(comp[[#This Row],[W]],"0.0") &amp;TEXT(K$1,0),"")</f>
        <v>-10.2W</v>
      </c>
      <c r="AL815" s="45" t="str">
        <f>IF(H815&lt;&gt;"","-" &amp;TEXT(comp[[#This Row],[Ni]],"0.0") &amp;TEXT(H$1,0),"")</f>
        <v/>
      </c>
      <c r="AM815" s="45" t="str">
        <f>IF(J815&lt;&gt;"","-" &amp;TEXT(comp[[#This Row],[Cr]],"0.0") &amp;TEXT(J$1,0),"")</f>
        <v/>
      </c>
      <c r="AN815" s="45" t="str">
        <f>IF(M815&lt;&gt;"","-" &amp;TEXT(comp[[#This Row],[Ta]],"0.0") &amp;TEXT(M$1,0),"")</f>
        <v/>
      </c>
      <c r="AO815" s="45" t="str">
        <f>IF(N815&lt;&gt;"","-" &amp;TEXT(comp[[#This Row],[Nb]],"0.0") &amp;TEXT(N$1,0),"")</f>
        <v>-1.8Nb</v>
      </c>
      <c r="AP815" s="45" t="str">
        <f>IF(O815&lt;&gt;"","-" &amp;TEXT(comp[[#This Row],[V]],"0.0") &amp;TEXT(O$1,0),"")</f>
        <v/>
      </c>
      <c r="AQ815" s="45" t="str">
        <f>IF(L815&lt;&gt;"","-" &amp;TEXT(comp[[#This Row],[Ti]],"0.0") &amp;TEXT(L$1,0),"")</f>
        <v/>
      </c>
      <c r="AR815" s="45" t="str">
        <f>IF(P815&lt;&gt;"","-" &amp;TEXT(comp[[#This Row],[Mo]],"0.0") &amp;TEXT(P$1,0),"")</f>
        <v/>
      </c>
      <c r="AS815" s="45" t="str">
        <f>IF(Q815&lt;&gt;"","-" &amp;TEXT(comp[[#This Row],[C]],"0.00") &amp;TEXT(Q$1,0),"")</f>
        <v/>
      </c>
      <c r="AT815" s="45" t="str">
        <f>IF(R815&lt;&gt;"","-" &amp;TEXT(comp[[#This Row],[Zr]],"0.00") &amp;TEXT(R$1,0),"")</f>
        <v/>
      </c>
      <c r="AU815" s="45" t="str">
        <f>IF(S815&lt;&gt;"","-" &amp;TEXT(comp[[#This Row],[B]],"0.00") &amp;TEXT(S$1,0),"")</f>
        <v/>
      </c>
      <c r="AV815" s="45" t="str">
        <f>IF(T815&lt;&gt;"","-" &amp;TEXT(comp[[#This Row],[Ir]],"0.0") &amp;TEXT(T$1,0),"")</f>
        <v/>
      </c>
      <c r="AW815" s="45" t="str">
        <f>IF(U815&lt;&gt;"","-" &amp;TEXT(comp[[#This Row],[Re]],"0.0") &amp;TEXT(U$1,0),"")</f>
        <v/>
      </c>
      <c r="AX815" s="45" t="str">
        <f>IF(V815&lt;&gt;"","-" &amp;TEXT(comp[[#This Row],[Si]],"0.0") &amp;TEXT(V$1,0),"")</f>
        <v/>
      </c>
      <c r="AY815" s="45" t="str">
        <f>IF(W815&lt;&gt;"","-" &amp;TEXT(comp[[#This Row],[Fe]],"0.0") &amp;TEXT(W$1,0),"")</f>
        <v/>
      </c>
      <c r="AZ815" s="45" t="str">
        <f>IF(X815&lt;&gt;"","-" &amp;TEXT(comp[[#This Row],[Y]],"0.0") &amp;TEXT(X$1,0),"")</f>
        <v/>
      </c>
      <c r="BA815" s="45" t="str">
        <f>IF(Y815&lt;&gt;"","-" &amp;TEXT(comp[[#This Row],[Hf]],"0.0") &amp;TEXT(Y$1,0),"")</f>
        <v/>
      </c>
      <c r="BB815" s="45" t="str">
        <f>IF(Z815&lt;&gt;"","-" &amp;TEXT(comp[[#This Row],[Ge]],"0.0") &amp;TEXT(Z$1,0),"")</f>
        <v/>
      </c>
      <c r="BC815" s="45" t="str">
        <f>IF(AA815&lt;&gt;"","-" &amp;TEXT(comp[[#This Row],[Mn]],"0.0") &amp;TEXT(AA$1,0),"")</f>
        <v/>
      </c>
      <c r="BD815" s="45" t="str">
        <f>IF(AB815&lt;&gt;"","-" &amp;TEXT(comp[[#This Row],[Sc]],"0.0") &amp;TEXT(AB$1,0),"")</f>
        <v/>
      </c>
      <c r="BE815" s="45" t="str">
        <f>IF(AC815&lt;&gt;"","-" &amp;TEXT(comp[[#This Row],[Ru]],"0.0") &amp;TEXT(AC$1,0),"")</f>
        <v/>
      </c>
      <c r="BF815" s="45" t="str">
        <f>IF(AD815&lt;&gt;"","-" &amp;TEXT(comp[[#This Row],[Ce]],"0.0") &amp;TEXT(AD$1,0),"")</f>
        <v/>
      </c>
      <c r="BG815" s="45" t="str">
        <f>IF(AE815&lt;&gt;"","-" &amp;TEXT([1]comp!$AE815,"0.#") &amp;TEXT(AE$1,0),"")</f>
        <v/>
      </c>
      <c r="BH815" s="38" t="str">
        <f>[1]comp!$D815 &amp; [1]comp!$E815</f>
        <v>10W-2NbBauer, A., Neumeier, S., Pyczak, F., Singer, R. F., &amp; Göken, M. (2012). Creep properties of different γ’-strengthened Co-base superalloys. Materials Science and Engineering A, 550, 333–341. https://doi.org/10.1016/j.msea.2012.04.092</v>
      </c>
      <c r="BI815" s="73" t="str">
        <f t="shared" si="62"/>
        <v>Co-9.4Al-10.2W-1.8Nb</v>
      </c>
      <c r="BJ815" s="38" t="s">
        <v>1650</v>
      </c>
      <c r="BK815" t="str">
        <f t="shared" si="63"/>
        <v>-9.4Al-10.2W-1.8Nb</v>
      </c>
      <c r="BL815"/>
      <c r="BM815"/>
      <c r="BN815"/>
      <c r="BO815"/>
    </row>
    <row r="816" spans="1:67" s="44" customFormat="1" x14ac:dyDescent="0.3">
      <c r="A816" s="26" t="str">
        <f t="shared" si="65"/>
        <v>Co-8.1Al-7.7W-1.6Ta-1.8Si</v>
      </c>
      <c r="B816" s="30" t="s">
        <v>1483</v>
      </c>
      <c r="C816" s="30" t="s">
        <v>2706</v>
      </c>
      <c r="D816" s="28" t="s">
        <v>102</v>
      </c>
      <c r="E816" s="29" t="s">
        <v>120</v>
      </c>
      <c r="F816" s="28">
        <v>54000</v>
      </c>
      <c r="G816" s="54">
        <f t="shared" si="66"/>
        <v>80.8</v>
      </c>
      <c r="H816" s="56"/>
      <c r="I816" s="56">
        <v>8.1</v>
      </c>
      <c r="J816" s="56"/>
      <c r="K816" s="56">
        <v>7.7</v>
      </c>
      <c r="L816" s="56"/>
      <c r="M816" s="56">
        <v>1.6</v>
      </c>
      <c r="N816" s="56"/>
      <c r="O816" s="56"/>
      <c r="P816" s="56"/>
      <c r="Q816" s="52"/>
      <c r="R816" s="52"/>
      <c r="S816" s="52"/>
      <c r="T816" s="56"/>
      <c r="U816" s="56"/>
      <c r="V816" s="56">
        <v>1.8</v>
      </c>
      <c r="W816" s="56"/>
      <c r="X816" s="56"/>
      <c r="Y816" s="56"/>
      <c r="Z816" s="56"/>
      <c r="AA816" s="56"/>
      <c r="AB816" s="56"/>
      <c r="AC816" s="56"/>
      <c r="AD816" s="56"/>
      <c r="AE816" s="56"/>
      <c r="AF816" s="28">
        <f t="shared" si="64"/>
        <v>9.2004900000000003</v>
      </c>
      <c r="AG816" s="28"/>
      <c r="AH816" s="28" t="s">
        <v>127</v>
      </c>
      <c r="AI816" s="46" t="s">
        <v>1</v>
      </c>
      <c r="AJ816" s="46" t="str">
        <f>IF(I816&lt;&gt;"","-" &amp;TEXT([1]comp!$I816,"0.#") &amp;TEXT(I$1,0),"")</f>
        <v>-8.1Al</v>
      </c>
      <c r="AK816" s="59" t="str">
        <f>IF(K816&lt;&gt;"","-" &amp;TEXT(comp[[#This Row],[W]],"0.0") &amp;TEXT(K$1,0),"")</f>
        <v>-7.7W</v>
      </c>
      <c r="AL816" s="59" t="str">
        <f>IF(H816&lt;&gt;"","-" &amp;TEXT(comp[[#This Row],[Ni]],"0.0") &amp;TEXT(H$1,0),"")</f>
        <v/>
      </c>
      <c r="AM816" s="59" t="str">
        <f>IF(J816&lt;&gt;"","-" &amp;TEXT(comp[[#This Row],[Cr]],"0.0") &amp;TEXT(J$1,0),"")</f>
        <v/>
      </c>
      <c r="AN816" s="59" t="str">
        <f>IF(M816&lt;&gt;"","-" &amp;TEXT(comp[[#This Row],[Ta]],"0.0") &amp;TEXT(M$1,0),"")</f>
        <v>-1.6Ta</v>
      </c>
      <c r="AO816" s="59" t="str">
        <f>IF(N816&lt;&gt;"","-" &amp;TEXT(comp[[#This Row],[Nb]],"0.0") &amp;TEXT(N$1,0),"")</f>
        <v/>
      </c>
      <c r="AP816" s="59" t="str">
        <f>IF(O816&lt;&gt;"","-" &amp;TEXT(comp[[#This Row],[V]],"0.0") &amp;TEXT(O$1,0),"")</f>
        <v/>
      </c>
      <c r="AQ816" s="59" t="str">
        <f>IF(L816&lt;&gt;"","-" &amp;TEXT(comp[[#This Row],[Ti]],"0.0") &amp;TEXT(L$1,0),"")</f>
        <v/>
      </c>
      <c r="AR816" s="59" t="str">
        <f>IF(P816&lt;&gt;"","-" &amp;TEXT(comp[[#This Row],[Mo]],"0.0") &amp;TEXT(P$1,0),"")</f>
        <v/>
      </c>
      <c r="AS816" s="59" t="str">
        <f>IF(Q816&lt;&gt;"","-" &amp;TEXT(comp[[#This Row],[C]],"0.00") &amp;TEXT(Q$1,0),"")</f>
        <v/>
      </c>
      <c r="AT816" s="59" t="str">
        <f>IF(R816&lt;&gt;"","-" &amp;TEXT(comp[[#This Row],[Zr]],"0.00") &amp;TEXT(R$1,0),"")</f>
        <v/>
      </c>
      <c r="AU816" s="59" t="str">
        <f>IF(S816&lt;&gt;"","-" &amp;TEXT(comp[[#This Row],[B]],"0.00") &amp;TEXT(S$1,0),"")</f>
        <v/>
      </c>
      <c r="AV816" s="59" t="str">
        <f>IF(T816&lt;&gt;"","-" &amp;TEXT(comp[[#This Row],[Ir]],"0.0") &amp;TEXT(T$1,0),"")</f>
        <v/>
      </c>
      <c r="AW816" s="59" t="str">
        <f>IF(U816&lt;&gt;"","-" &amp;TEXT(comp[[#This Row],[Re]],"0.0") &amp;TEXT(U$1,0),"")</f>
        <v/>
      </c>
      <c r="AX816" s="59" t="str">
        <f>IF(V816&lt;&gt;"","-" &amp;TEXT(comp[[#This Row],[Si]],"0.0") &amp;TEXT(V$1,0),"")</f>
        <v>-1.8Si</v>
      </c>
      <c r="AY816" s="59" t="str">
        <f>IF(W816&lt;&gt;"","-" &amp;TEXT(comp[[#This Row],[Fe]],"0.0") &amp;TEXT(W$1,0),"")</f>
        <v/>
      </c>
      <c r="AZ816" s="59" t="str">
        <f>IF(X816&lt;&gt;"","-" &amp;TEXT(comp[[#This Row],[Y]],"0.0") &amp;TEXT(X$1,0),"")</f>
        <v/>
      </c>
      <c r="BA816" s="59" t="str">
        <f>IF(Y816&lt;&gt;"","-" &amp;TEXT(comp[[#This Row],[Hf]],"0.0") &amp;TEXT(Y$1,0),"")</f>
        <v/>
      </c>
      <c r="BB816" s="59" t="str">
        <f>IF(Z816&lt;&gt;"","-" &amp;TEXT(comp[[#This Row],[Ge]],"0.0") &amp;TEXT(Z$1,0),"")</f>
        <v/>
      </c>
      <c r="BC816" s="59" t="str">
        <f>IF(AA816&lt;&gt;"","-" &amp;TEXT(comp[[#This Row],[Mn]],"0.0") &amp;TEXT(AA$1,0),"")</f>
        <v/>
      </c>
      <c r="BD816" s="59" t="str">
        <f>IF(AB816&lt;&gt;"","-" &amp;TEXT(comp[[#This Row],[Sc]],"0.0") &amp;TEXT(AB$1,0),"")</f>
        <v/>
      </c>
      <c r="BE816" s="59" t="str">
        <f>IF(AC816&lt;&gt;"","-" &amp;TEXT(comp[[#This Row],[Ru]],"0.0") &amp;TEXT(AC$1,0),"")</f>
        <v/>
      </c>
      <c r="BF816" s="59" t="str">
        <f>IF(AD816&lt;&gt;"","-" &amp;TEXT(comp[[#This Row],[Ce]],"0.0") &amp;TEXT(AD$1,0),"")</f>
        <v/>
      </c>
      <c r="BG816" s="59" t="str">
        <f>IF(AE816&lt;&gt;"","-" &amp;TEXT([1]comp!$AE816,"0.#") &amp;TEXT(AE$1,0),"")</f>
        <v/>
      </c>
      <c r="BH816" s="29" t="str">
        <f>[1]comp!$D816 &amp; [1]comp!$E816</f>
        <v>8W-2Ta-2SiBauer, A., Neumeier, S., Pyczak, F., Singer, R. F., &amp; Göken, M. (2012). Creep properties of different γ’-strengthened Co-base superalloys. Materials Science and Engineering A, 550, 333–341. https://doi.org/10.1016/j.msea.2012.04.097</v>
      </c>
      <c r="BI816" s="36" t="str">
        <f t="shared" si="62"/>
        <v>Co-8.1Al-7.7W-1.6Ta-1.8Si</v>
      </c>
      <c r="BJ816" s="29" t="s">
        <v>1657</v>
      </c>
      <c r="BK816" t="str">
        <f t="shared" si="63"/>
        <v>-8.1Al-7.7W-1.6Ta-1.8Si</v>
      </c>
      <c r="BL816"/>
      <c r="BM816"/>
      <c r="BN816"/>
      <c r="BO816"/>
    </row>
    <row r="817" spans="1:67" x14ac:dyDescent="0.3">
      <c r="A817" s="96" t="str">
        <f t="shared" ref="A817:A1071" si="67">TEXT(AI817,0) &amp;TEXT(AL817,0) &amp;TEXT(AY817,0) &amp;TEXT(AJ817,0) &amp;TEXT(AM817,0) &amp;TEXT(AK817,0) &amp;TEXT(AQ817,0) &amp;TEXT(AN817,0) &amp;TEXT(AO817,0) &amp;TEXT(AP817,0) &amp;TEXT(AR817,0)&amp;TEXT(AV817,0) &amp;TEXT(AW817,0) &amp;TEXT(AX817,0) &amp;TEXT(BA817,0)  &amp;TEXT(BB817,0) &amp;TEXT(BC817,0) &amp;TEXT(BD817,0) &amp;TEXT(BE817,0) &amp;TEXT(BF817,0) &amp;TEXT(AS817,0) &amp;TEXT(AT817,0) &amp;TEXT(AU817,0) &amp;TEXT(AZ817,0) &amp;TEXT(BG817,0)</f>
        <v>Co-32.0Ni-6.Al-12.0Cr-3.0W-2.5Ti-1.5Ta-0.3Si-0.08C-0.01Zr-0.08B</v>
      </c>
      <c r="B817" s="96"/>
      <c r="C817" s="96" t="s">
        <v>2123</v>
      </c>
      <c r="D817" s="96" t="s">
        <v>3768</v>
      </c>
      <c r="E817" s="96" t="s">
        <v>3769</v>
      </c>
      <c r="F817" s="97">
        <v>814</v>
      </c>
      <c r="G817" s="98">
        <f t="shared" si="66"/>
        <v>42.569272556000001</v>
      </c>
      <c r="H817" s="98">
        <v>31.96007638</v>
      </c>
      <c r="I817" s="98">
        <v>5.9920704239999996</v>
      </c>
      <c r="J817" s="98">
        <v>11.97838142</v>
      </c>
      <c r="K817" s="98">
        <v>2.9947929389999999</v>
      </c>
      <c r="L817" s="98">
        <v>2.4909532900000002</v>
      </c>
      <c r="M817" s="98">
        <v>1.499312835</v>
      </c>
      <c r="N817" s="99"/>
      <c r="O817" s="99"/>
      <c r="P817" s="99"/>
      <c r="Q817" s="100">
        <v>8.1580794999999998E-2</v>
      </c>
      <c r="R817" s="100">
        <v>1.0405662E-2</v>
      </c>
      <c r="S817" s="100">
        <v>7.9313929000000005E-2</v>
      </c>
      <c r="T817" s="99"/>
      <c r="U817" s="99"/>
      <c r="V817" s="98">
        <v>0.34383976999999999</v>
      </c>
      <c r="W817" s="99"/>
      <c r="X817" s="99"/>
      <c r="Y817" s="99"/>
      <c r="Z817" s="99"/>
      <c r="AA817" s="99"/>
      <c r="AB817" s="99"/>
      <c r="AC817" s="99"/>
      <c r="AD817" s="99"/>
      <c r="AE817" s="96"/>
      <c r="AF817" s="101">
        <f t="shared" ref="AF817:AF1071" si="68">(G817*$G$2+I817*$I$2+K817*$K$2+H817*H$2+J817*J$2+M817*M$2+N817*N$2+O817*O$2+L817*L$2+P817*P$2+Q817*Q$2+R817*R$2+S817*S$2+T817*T$2+U817*U$2+V817*V$2+W817*W$2+X817*X$2+Y817*Y$2+Z817*Z$2+AA817*AA$2+AB817*AB$2+AC817*AC$2+AD817*AD$2+AE817*$AE$2)/100</f>
        <v>8.6095847074399199</v>
      </c>
      <c r="AG817" s="96"/>
      <c r="AH817" s="96"/>
      <c r="AI817" s="102" t="s">
        <v>1</v>
      </c>
      <c r="AJ817" s="103" t="str">
        <f>IF(I817&lt;&gt;"","-" &amp;TEXT([1]comp!$I817,"0.#") &amp;TEXT(I$1,0),"")</f>
        <v>-6.Al</v>
      </c>
      <c r="AK817" s="102" t="str">
        <f>IF(K817&lt;&gt;"","-" &amp;TEXT([1]comp!$K817,"0.0") &amp;TEXT(K$1,0),"")</f>
        <v>-3.0W</v>
      </c>
      <c r="AL817" s="102" t="str">
        <f>IF(H817&lt;&gt;"","-" &amp;TEXT([1]comp!$H817,"0.0") &amp;TEXT(H$1,0),"")</f>
        <v>-32.0Ni</v>
      </c>
      <c r="AM817" s="102" t="str">
        <f>IF(J817&lt;&gt;"","-" &amp;TEXT([1]comp!$J817,"0.0") &amp;TEXT(J$1,0),"")</f>
        <v>-12.0Cr</v>
      </c>
      <c r="AN817" s="102" t="str">
        <f>IF(M817&lt;&gt;"","-" &amp;TEXT([1]comp!$M817,"0.0") &amp;TEXT(M$1,0),"")</f>
        <v>-1.5Ta</v>
      </c>
      <c r="AO817" s="102" t="str">
        <f>IF(N817&lt;&gt;"","-" &amp;TEXT([1]comp!$N817,"0.0") &amp;TEXT(N$1,0),"")</f>
        <v/>
      </c>
      <c r="AP817" s="102" t="str">
        <f>IF(O817&lt;&gt;"","-" &amp;TEXT([1]comp!$O817,"0.0") &amp;TEXT(O$1,0),"")</f>
        <v/>
      </c>
      <c r="AQ817" s="102" t="str">
        <f>IF(L817&lt;&gt;"","-" &amp;TEXT([1]comp!$L817,"0.0") &amp;TEXT(L$1,0),"")</f>
        <v>-2.5Ti</v>
      </c>
      <c r="AR817" s="102" t="str">
        <f>IF(P817&lt;&gt;"","-" &amp;TEXT([1]comp!$P817,"0.0") &amp;TEXT(P$1,0),"")</f>
        <v/>
      </c>
      <c r="AS817" s="102" t="str">
        <f>IF(Q817&lt;&gt;"","-" &amp;TEXT([1]comp!$Q817,"0.00") &amp;TEXT(Q$1,0),"")</f>
        <v>-0.08C</v>
      </c>
      <c r="AT817" s="102" t="str">
        <f>IF(R817&lt;&gt;"","-" &amp;TEXT([1]comp!$R817,"0.00") &amp;TEXT(R$1,0),"")</f>
        <v>-0.01Zr</v>
      </c>
      <c r="AU817" s="102" t="str">
        <f>IF(S817&lt;&gt;"","-" &amp;TEXT([1]comp!$S817,"0.00") &amp;TEXT(S$1,0),"")</f>
        <v>-0.08B</v>
      </c>
      <c r="AV817" s="102" t="str">
        <f>IF(T817&lt;&gt;"","-" &amp;TEXT([1]comp!$T817,"0.0") &amp;TEXT(T$1,0),"")</f>
        <v/>
      </c>
      <c r="AW817" s="102" t="str">
        <f>IF(U817&lt;&gt;"","-" &amp;TEXT([1]comp!$U817,"0.0") &amp;TEXT(U$1,0),"")</f>
        <v/>
      </c>
      <c r="AX817" s="102" t="str">
        <f>IF(V817&lt;&gt;"","-" &amp;TEXT([1]comp!$V817,"0.0") &amp;TEXT(V$1,0),"")</f>
        <v>-0.3Si</v>
      </c>
      <c r="AY817" s="102" t="str">
        <f>IF(W817&lt;&gt;"","-" &amp;TEXT([1]comp!$W817,"0.0") &amp;TEXT(W$1,0),"")</f>
        <v/>
      </c>
      <c r="AZ817" s="102" t="str">
        <f>IF(X817&lt;&gt;"","-" &amp;TEXT([1]comp!$X817,"0.0") &amp;TEXT(X$1,0),"")</f>
        <v/>
      </c>
      <c r="BA817" s="102" t="str">
        <f>IF(Y817&lt;&gt;"","-" &amp;TEXT([1]comp!$Y817,"0.0") &amp;TEXT(Y$1,0),"")</f>
        <v/>
      </c>
      <c r="BB817" s="102" t="str">
        <f>IF(Z817&lt;&gt;"","-" &amp;TEXT([1]comp!$Z817,"0.0") &amp;TEXT(Z$1,0),"")</f>
        <v/>
      </c>
      <c r="BC817" s="102" t="str">
        <f>IF(AA817&lt;&gt;"","-" &amp;TEXT([1]comp!$AA817,"0.0") &amp;TEXT(AA$1,0),"")</f>
        <v/>
      </c>
      <c r="BD817" s="102" t="str">
        <f>IF(AB817&lt;&gt;"","-" &amp;TEXT([1]comp!$AB817,"0.0") &amp;TEXT(AB$1,0),"")</f>
        <v/>
      </c>
      <c r="BE817" s="102" t="str">
        <f>IF(AC817&lt;&gt;"","-" &amp;TEXT([1]comp!$AC817,"0.0") &amp;TEXT(AC$1,0),"")</f>
        <v/>
      </c>
      <c r="BF817" s="102" t="str">
        <f>IF(AD817&lt;&gt;"","-" &amp;TEXT([1]comp!$AD817,"0.00") &amp;TEXT(AD$1,0),"")</f>
        <v/>
      </c>
      <c r="BG817" s="104" t="str">
        <f>IF(AE817&lt;&gt;"","-" &amp;TEXT([1]comp!$AE817,"0.#") &amp;TEXT(AE$1,0),"")</f>
        <v/>
      </c>
      <c r="BH817" s="96" t="str">
        <f>[1]comp!$D817 &amp; [1]comp!$E817</f>
        <v>CoWalloy1Abedi, H. R., &amp; Ojo, O. A. (2021). Numerical Modeling of Gas Tungsten Arc Welding of a Newly Developed Cobalt-Based Superalloy. Metallurgical and Materials Transactions A: Physical Metallurgy and Materials Science, 52(11), 5043–5054. https://doi.org/10.1007/s11661-021-06451-x</v>
      </c>
      <c r="BI817" s="96" t="str">
        <f t="shared" si="62"/>
        <v>Co-32.0Ni-6.Al-12.0Cr-3.0W-2.5Ti-1.5Ta-0.3Si-0.08C-0.01Zr-0.08B</v>
      </c>
      <c r="BJ817" s="96" t="s">
        <v>2123</v>
      </c>
      <c r="BK817" s="96"/>
      <c r="BL817" s="96"/>
      <c r="BM817" s="96"/>
      <c r="BN817" s="121"/>
      <c r="BO817" s="121"/>
    </row>
    <row r="818" spans="1:67" x14ac:dyDescent="0.3">
      <c r="A818" s="96" t="str">
        <f t="shared" si="67"/>
        <v>Co-28.8Ni-10.Al-10.2Cr-2.1Ti-2.1Ta-1.5Nb-2.2Mo</v>
      </c>
      <c r="B818" s="105"/>
      <c r="C818" s="105" t="s">
        <v>2123</v>
      </c>
      <c r="D818" s="105" t="s">
        <v>3771</v>
      </c>
      <c r="E818" s="106" t="s">
        <v>3772</v>
      </c>
      <c r="F818" s="107">
        <f t="shared" ref="F818:F881" si="69">F817+1</f>
        <v>815</v>
      </c>
      <c r="G818" s="108">
        <f t="shared" si="66"/>
        <v>43.099999999999994</v>
      </c>
      <c r="H818" s="108">
        <v>28.8</v>
      </c>
      <c r="I818" s="108">
        <v>10</v>
      </c>
      <c r="J818" s="108">
        <v>10.199999999999999</v>
      </c>
      <c r="K818" s="109"/>
      <c r="L818" s="108">
        <v>2.1</v>
      </c>
      <c r="M818" s="108">
        <v>2.1</v>
      </c>
      <c r="N818" s="108">
        <v>1.5</v>
      </c>
      <c r="O818" s="109"/>
      <c r="P818" s="108">
        <v>2.2000000000000002</v>
      </c>
      <c r="Q818" s="110"/>
      <c r="R818" s="110"/>
      <c r="S818" s="110"/>
      <c r="T818" s="109"/>
      <c r="U818" s="109"/>
      <c r="V818" s="109"/>
      <c r="W818" s="109"/>
      <c r="X818" s="109"/>
      <c r="Y818" s="109"/>
      <c r="Z818" s="109"/>
      <c r="AA818" s="109"/>
      <c r="AB818" s="109"/>
      <c r="AC818" s="109"/>
      <c r="AD818" s="109"/>
      <c r="AE818" s="105"/>
      <c r="AF818" s="101">
        <f t="shared" si="68"/>
        <v>8.2037910000000007</v>
      </c>
      <c r="AG818" s="105"/>
      <c r="AH818" s="105"/>
      <c r="AI818" s="111" t="s">
        <v>1</v>
      </c>
      <c r="AJ818" s="112" t="str">
        <f>IF(I818&lt;&gt;"","-" &amp;TEXT([1]comp!$I818,"0.#") &amp;TEXT(I$1,0),"")</f>
        <v>-10.Al</v>
      </c>
      <c r="AK818" s="111" t="str">
        <f>IF(K818&lt;&gt;"","-" &amp;TEXT([1]comp!$K818,"0.0") &amp;TEXT(K$1,0),"")</f>
        <v/>
      </c>
      <c r="AL818" s="111" t="str">
        <f>IF(H818&lt;&gt;"","-" &amp;TEXT([1]comp!$H818,"0.0") &amp;TEXT(H$1,0),"")</f>
        <v>-28.8Ni</v>
      </c>
      <c r="AM818" s="111" t="str">
        <f>IF(J818&lt;&gt;"","-" &amp;TEXT([1]comp!$J818,"0.0") &amp;TEXT(J$1,0),"")</f>
        <v>-10.2Cr</v>
      </c>
      <c r="AN818" s="111" t="str">
        <f>IF(M818&lt;&gt;"","-" &amp;TEXT([1]comp!$M818,"0.0") &amp;TEXT(M$1,0),"")</f>
        <v>-2.1Ta</v>
      </c>
      <c r="AO818" s="111" t="str">
        <f>IF(N818&lt;&gt;"","-" &amp;TEXT([1]comp!$N818,"0.0") &amp;TEXT(N$1,0),"")</f>
        <v>-1.5Nb</v>
      </c>
      <c r="AP818" s="111" t="str">
        <f>IF(O818&lt;&gt;"","-" &amp;TEXT([1]comp!$O818,"0.0") &amp;TEXT(O$1,0),"")</f>
        <v/>
      </c>
      <c r="AQ818" s="111" t="str">
        <f>IF(L818&lt;&gt;"","-" &amp;TEXT([1]comp!$L818,"0.0") &amp;TEXT(L$1,0),"")</f>
        <v>-2.1Ti</v>
      </c>
      <c r="AR818" s="111" t="str">
        <f>IF(P818&lt;&gt;"","-" &amp;TEXT([1]comp!$P818,"0.0") &amp;TEXT(P$1,0),"")</f>
        <v>-2.2Mo</v>
      </c>
      <c r="AS818" s="111" t="str">
        <f>IF(Q818&lt;&gt;"","-" &amp;TEXT([1]comp!$Q818,"0.00") &amp;TEXT(Q$1,0),"")</f>
        <v/>
      </c>
      <c r="AT818" s="111" t="str">
        <f>IF(R818&lt;&gt;"","-" &amp;TEXT([1]comp!$R818,"0.00") &amp;TEXT(R$1,0),"")</f>
        <v/>
      </c>
      <c r="AU818" s="111" t="str">
        <f>IF(S818&lt;&gt;"","-" &amp;TEXT([1]comp!$S818,"0.00") &amp;TEXT(S$1,0),"")</f>
        <v/>
      </c>
      <c r="AV818" s="111" t="str">
        <f>IF(T818&lt;&gt;"","-" &amp;TEXT([1]comp!$T818,"0.0") &amp;TEXT(T$1,0),"")</f>
        <v/>
      </c>
      <c r="AW818" s="111" t="str">
        <f>IF(U818&lt;&gt;"","-" &amp;TEXT([1]comp!$U818,"0.0") &amp;TEXT(U$1,0),"")</f>
        <v/>
      </c>
      <c r="AX818" s="111" t="str">
        <f>IF(V818&lt;&gt;"","-" &amp;TEXT([1]comp!$V818,"0.0") &amp;TEXT(V$1,0),"")</f>
        <v/>
      </c>
      <c r="AY818" s="111" t="str">
        <f>IF(W818&lt;&gt;"","-" &amp;TEXT([1]comp!$W818,"0.0") &amp;TEXT(W$1,0),"")</f>
        <v/>
      </c>
      <c r="AZ818" s="111" t="str">
        <f>IF(X818&lt;&gt;"","-" &amp;TEXT([1]comp!$X818,"0.0") &amp;TEXT(X$1,0),"")</f>
        <v/>
      </c>
      <c r="BA818" s="111" t="str">
        <f>IF(Y818&lt;&gt;"","-" &amp;TEXT([1]comp!$Y818,"0.0") &amp;TEXT(Y$1,0),"")</f>
        <v/>
      </c>
      <c r="BB818" s="111" t="str">
        <f>IF(Z818&lt;&gt;"","-" &amp;TEXT([1]comp!$Z818,"0.0") &amp;TEXT(Z$1,0),"")</f>
        <v/>
      </c>
      <c r="BC818" s="111" t="str">
        <f>IF(AA818&lt;&gt;"","-" &amp;TEXT([1]comp!$AA818,"0.0") &amp;TEXT(AA$1,0),"")</f>
        <v/>
      </c>
      <c r="BD818" s="111" t="str">
        <f>IF(AB818&lt;&gt;"","-" &amp;TEXT([1]comp!$AB818,"0.0") &amp;TEXT(AB$1,0),"")</f>
        <v/>
      </c>
      <c r="BE818" s="111" t="str">
        <f>IF(AC818&lt;&gt;"","-" &amp;TEXT([1]comp!$AC818,"0.0") &amp;TEXT(AC$1,0),"")</f>
        <v/>
      </c>
      <c r="BF818" s="102" t="str">
        <f>IF(AD818&lt;&gt;"","-" &amp;TEXT([1]comp!$AD818,"0.00") &amp;TEXT(AD$1,0),"")</f>
        <v/>
      </c>
      <c r="BG818" s="104" t="str">
        <f>IF(AE818&lt;&gt;"","-" &amp;TEXT([1]comp!$AE818,"0.#") &amp;TEXT(AE$1,0),"")</f>
        <v/>
      </c>
      <c r="BH818" s="105" t="str">
        <f>[1]comp!$D818 &amp; [1]comp!$E818</f>
        <v>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
      <c r="BI818" s="96" t="str">
        <f t="shared" si="62"/>
        <v>Co-28.8Ni-10.Al-10.2Cr-2.1Ti-2.1Ta-1.5Nb-2.2Mo</v>
      </c>
      <c r="BJ818" s="105" t="s">
        <v>2123</v>
      </c>
      <c r="BK818" s="105"/>
      <c r="BL818" s="105"/>
      <c r="BM818" s="105"/>
      <c r="BN818" s="121"/>
      <c r="BO818" s="121"/>
    </row>
    <row r="819" spans="1:67" x14ac:dyDescent="0.3">
      <c r="A819" s="96" t="str">
        <f t="shared" si="67"/>
        <v>Co-10.5Al-2.8Nb-7.2Mo</v>
      </c>
      <c r="B819" s="113"/>
      <c r="C819" s="113" t="s">
        <v>2123</v>
      </c>
      <c r="D819" s="113">
        <v>1</v>
      </c>
      <c r="E819" s="113" t="s">
        <v>3774</v>
      </c>
      <c r="F819" s="113">
        <f t="shared" si="69"/>
        <v>816</v>
      </c>
      <c r="G819" s="114">
        <f t="shared" si="66"/>
        <v>79.5</v>
      </c>
      <c r="H819" s="114"/>
      <c r="I819" s="114">
        <v>10.5</v>
      </c>
      <c r="J819" s="114"/>
      <c r="K819" s="114"/>
      <c r="L819" s="114"/>
      <c r="M819" s="114"/>
      <c r="N819" s="114">
        <v>2.8</v>
      </c>
      <c r="O819" s="114"/>
      <c r="P819" s="114">
        <v>7.2</v>
      </c>
      <c r="Q819" s="115"/>
      <c r="R819" s="115"/>
      <c r="S819" s="115"/>
      <c r="T819" s="114"/>
      <c r="U819" s="114"/>
      <c r="V819" s="114"/>
      <c r="W819" s="114"/>
      <c r="X819" s="114"/>
      <c r="Y819" s="114"/>
      <c r="Z819" s="114"/>
      <c r="AA819" s="114"/>
      <c r="AB819" s="114"/>
      <c r="AC819" s="114"/>
      <c r="AD819" s="114"/>
      <c r="AE819" s="113"/>
      <c r="AF819" s="101">
        <f t="shared" si="68"/>
        <v>8.3391200000000012</v>
      </c>
      <c r="AG819" s="113"/>
      <c r="AH819" s="113"/>
      <c r="AI819" s="116" t="s">
        <v>1</v>
      </c>
      <c r="AJ819" s="116" t="str">
        <f>IF(I819&lt;&gt;"","-" &amp;TEXT([1]comp!$I819,"0.#") &amp;TEXT(I$1,0),"")</f>
        <v>-10.5Al</v>
      </c>
      <c r="AK819" s="116" t="str">
        <f>IF(K819&lt;&gt;"","-" &amp;TEXT([1]comp!$K819,"0.0") &amp;TEXT(K$1,0),"")</f>
        <v/>
      </c>
      <c r="AL819" s="116" t="str">
        <f>IF(H819&lt;&gt;"","-" &amp;TEXT([1]comp!$H819,"0.0") &amp;TEXT(H$1,0),"")</f>
        <v/>
      </c>
      <c r="AM819" s="116" t="str">
        <f>IF(J819&lt;&gt;"","-" &amp;TEXT([1]comp!$J819,"0.0") &amp;TEXT(J$1,0),"")</f>
        <v/>
      </c>
      <c r="AN819" s="116" t="str">
        <f>IF(M819&lt;&gt;"","-" &amp;TEXT([1]comp!$M819,"0.0") &amp;TEXT(M$1,0),"")</f>
        <v/>
      </c>
      <c r="AO819" s="116" t="str">
        <f>IF(N819&lt;&gt;"","-" &amp;TEXT([1]comp!$N819,"0.0") &amp;TEXT(N$1,0),"")</f>
        <v>-2.8Nb</v>
      </c>
      <c r="AP819" s="116" t="str">
        <f>IF(O819&lt;&gt;"","-" &amp;TEXT([1]comp!$O819,"0.0") &amp;TEXT(O$1,0),"")</f>
        <v/>
      </c>
      <c r="AQ819" s="116" t="str">
        <f>IF(L819&lt;&gt;"","-" &amp;TEXT([1]comp!$L819,"0.0") &amp;TEXT(L$1,0),"")</f>
        <v/>
      </c>
      <c r="AR819" s="116" t="str">
        <f>IF(P819&lt;&gt;"","-" &amp;TEXT([1]comp!$P819,"0.0") &amp;TEXT(P$1,0),"")</f>
        <v>-7.2Mo</v>
      </c>
      <c r="AS819" s="116" t="str">
        <f>IF(Q819&lt;&gt;"","-" &amp;TEXT([1]comp!$Q819,"0.00") &amp;TEXT(Q$1,0),"")</f>
        <v/>
      </c>
      <c r="AT819" s="116" t="str">
        <f>IF(R819&lt;&gt;"","-" &amp;TEXT([1]comp!$R819,"0.00") &amp;TEXT(R$1,0),"")</f>
        <v/>
      </c>
      <c r="AU819" s="116" t="str">
        <f>IF(S819&lt;&gt;"","-" &amp;TEXT([1]comp!$S819,"0.00") &amp;TEXT(S$1,0),"")</f>
        <v/>
      </c>
      <c r="AV819" s="116" t="str">
        <f>IF(T819&lt;&gt;"","-" &amp;TEXT([1]comp!$T819,"0.0") &amp;TEXT(T$1,0),"")</f>
        <v/>
      </c>
      <c r="AW819" s="116" t="str">
        <f>IF(U819&lt;&gt;"","-" &amp;TEXT([1]comp!$U819,"0.0") &amp;TEXT(U$1,0),"")</f>
        <v/>
      </c>
      <c r="AX819" s="116" t="str">
        <f>IF(V819&lt;&gt;"","-" &amp;TEXT([1]comp!$V819,"0.0") &amp;TEXT(V$1,0),"")</f>
        <v/>
      </c>
      <c r="AY819" s="116" t="str">
        <f>IF(W819&lt;&gt;"","-" &amp;TEXT([1]comp!$W819,"0.0") &amp;TEXT(W$1,0),"")</f>
        <v/>
      </c>
      <c r="AZ819" s="116" t="str">
        <f>IF(X819&lt;&gt;"","-" &amp;TEXT([1]comp!$X819,"0.0") &amp;TEXT(X$1,0),"")</f>
        <v/>
      </c>
      <c r="BA819" s="116" t="str">
        <f>IF(Y819&lt;&gt;"","-" &amp;TEXT([1]comp!$Y819,"0.0") &amp;TEXT(Y$1,0),"")</f>
        <v/>
      </c>
      <c r="BB819" s="116" t="str">
        <f>IF(Z819&lt;&gt;"","-" &amp;TEXT([1]comp!$Z819,"0.0") &amp;TEXT(Z$1,0),"")</f>
        <v/>
      </c>
      <c r="BC819" s="116" t="str">
        <f>IF(AA819&lt;&gt;"","-" &amp;TEXT([1]comp!$AA819,"0.0") &amp;TEXT(AA$1,0),"")</f>
        <v/>
      </c>
      <c r="BD819" s="116" t="str">
        <f>IF(AB819&lt;&gt;"","-" &amp;TEXT([1]comp!$AB819,"0.0") &amp;TEXT(AB$1,0),"")</f>
        <v/>
      </c>
      <c r="BE819" s="116" t="str">
        <f>IF(AC819&lt;&gt;"","-" &amp;TEXT([1]comp!$AC819,"0.0") &amp;TEXT(AC$1,0),"")</f>
        <v/>
      </c>
      <c r="BF819" s="102" t="str">
        <f>IF(AD819&lt;&gt;"","-" &amp;TEXT([1]comp!$AD819,"0.00") &amp;TEXT(AD$1,0),"")</f>
        <v/>
      </c>
      <c r="BG819" s="104" t="str">
        <f>IF(AE819&lt;&gt;"","-" &amp;TEXT([1]comp!$AE819,"0.#") &amp;TEXT(AE$1,0),"")</f>
        <v/>
      </c>
      <c r="BH819" s="113" t="str">
        <f>[1]comp!$D819 &amp; [1]comp!$E819</f>
        <v>1Davydov, D., Kazantseva, N., Ezhov, I., &amp; Popova, E. (2021). Effect of alloying on the ?-?0 microstructure of W-free Co-based superalloys. Materials Today: Proceedings, 38, 1971–1973. https://doi.org/10.1016/j.matpr.2020.09.131</v>
      </c>
      <c r="BI819" s="96" t="str">
        <f t="shared" si="62"/>
        <v>Co-10.5Al-2.8Nb-7.2Mo</v>
      </c>
      <c r="BJ819" s="113" t="s">
        <v>2123</v>
      </c>
      <c r="BK819" s="113"/>
      <c r="BL819" s="113"/>
      <c r="BM819" s="113"/>
      <c r="BN819" s="113"/>
      <c r="BO819" s="113"/>
    </row>
    <row r="820" spans="1:67" x14ac:dyDescent="0.3">
      <c r="A820" s="96" t="str">
        <f t="shared" si="67"/>
        <v>Co-10.9Al-1.6Nb-4.2Mo</v>
      </c>
      <c r="B820" s="113"/>
      <c r="C820" s="113" t="s">
        <v>2123</v>
      </c>
      <c r="D820" s="113">
        <v>2</v>
      </c>
      <c r="E820" s="113" t="s">
        <v>3774</v>
      </c>
      <c r="F820" s="113">
        <f t="shared" si="69"/>
        <v>817</v>
      </c>
      <c r="G820" s="114">
        <f t="shared" si="66"/>
        <v>83.3</v>
      </c>
      <c r="H820" s="114"/>
      <c r="I820" s="114">
        <v>10.9</v>
      </c>
      <c r="J820" s="114"/>
      <c r="K820" s="114"/>
      <c r="L820" s="114"/>
      <c r="M820" s="114"/>
      <c r="N820" s="114">
        <v>1.6</v>
      </c>
      <c r="O820" s="114"/>
      <c r="P820" s="114">
        <v>4.2</v>
      </c>
      <c r="Q820" s="115"/>
      <c r="R820" s="115"/>
      <c r="S820" s="115"/>
      <c r="T820" s="114"/>
      <c r="U820" s="114"/>
      <c r="V820" s="114"/>
      <c r="W820" s="114"/>
      <c r="X820" s="114"/>
      <c r="Y820" s="114"/>
      <c r="Z820" s="114"/>
      <c r="AA820" s="114"/>
      <c r="AB820" s="114"/>
      <c r="AC820" s="114"/>
      <c r="AD820" s="114"/>
      <c r="AE820" s="113"/>
      <c r="AF820" s="101">
        <f t="shared" si="68"/>
        <v>8.2768800000000002</v>
      </c>
      <c r="AG820" s="113"/>
      <c r="AH820" s="113"/>
      <c r="AI820" s="116" t="s">
        <v>1</v>
      </c>
      <c r="AJ820" s="116" t="str">
        <f>IF(I820&lt;&gt;"","-" &amp;TEXT([1]comp!$I820,"0.#") &amp;TEXT(I$1,0),"")</f>
        <v>-10.9Al</v>
      </c>
      <c r="AK820" s="116" t="str">
        <f>IF(K820&lt;&gt;"","-" &amp;TEXT([1]comp!$K820,"0.0") &amp;TEXT(K$1,0),"")</f>
        <v/>
      </c>
      <c r="AL820" s="116" t="str">
        <f>IF(H820&lt;&gt;"","-" &amp;TEXT([1]comp!$H820,"0.0") &amp;TEXT(H$1,0),"")</f>
        <v/>
      </c>
      <c r="AM820" s="116" t="str">
        <f>IF(J820&lt;&gt;"","-" &amp;TEXT([1]comp!$J820,"0.0") &amp;TEXT(J$1,0),"")</f>
        <v/>
      </c>
      <c r="AN820" s="116" t="str">
        <f>IF(M820&lt;&gt;"","-" &amp;TEXT([1]comp!$M820,"0.0") &amp;TEXT(M$1,0),"")</f>
        <v/>
      </c>
      <c r="AO820" s="116" t="str">
        <f>IF(N820&lt;&gt;"","-" &amp;TEXT([1]comp!$N820,"0.0") &amp;TEXT(N$1,0),"")</f>
        <v>-1.6Nb</v>
      </c>
      <c r="AP820" s="116" t="str">
        <f>IF(O820&lt;&gt;"","-" &amp;TEXT([1]comp!$O820,"0.0") &amp;TEXT(O$1,0),"")</f>
        <v/>
      </c>
      <c r="AQ820" s="116" t="str">
        <f>IF(L820&lt;&gt;"","-" &amp;TEXT([1]comp!$L820,"0.0") &amp;TEXT(L$1,0),"")</f>
        <v/>
      </c>
      <c r="AR820" s="116" t="str">
        <f>IF(P820&lt;&gt;"","-" &amp;TEXT([1]comp!$P820,"0.0") &amp;TEXT(P$1,0),"")</f>
        <v>-4.2Mo</v>
      </c>
      <c r="AS820" s="116" t="str">
        <f>IF(Q820&lt;&gt;"","-" &amp;TEXT([1]comp!$Q820,"0.00") &amp;TEXT(Q$1,0),"")</f>
        <v/>
      </c>
      <c r="AT820" s="116" t="str">
        <f>IF(R820&lt;&gt;"","-" &amp;TEXT([1]comp!$R820,"0.00") &amp;TEXT(R$1,0),"")</f>
        <v/>
      </c>
      <c r="AU820" s="116" t="str">
        <f>IF(S820&lt;&gt;"","-" &amp;TEXT([1]comp!$S820,"0.00") &amp;TEXT(S$1,0),"")</f>
        <v/>
      </c>
      <c r="AV820" s="116" t="str">
        <f>IF(T820&lt;&gt;"","-" &amp;TEXT([1]comp!$T820,"0.0") &amp;TEXT(T$1,0),"")</f>
        <v/>
      </c>
      <c r="AW820" s="116" t="str">
        <f>IF(U820&lt;&gt;"","-" &amp;TEXT([1]comp!$U820,"0.0") &amp;TEXT(U$1,0),"")</f>
        <v/>
      </c>
      <c r="AX820" s="116" t="str">
        <f>IF(V820&lt;&gt;"","-" &amp;TEXT([1]comp!$V820,"0.0") &amp;TEXT(V$1,0),"")</f>
        <v/>
      </c>
      <c r="AY820" s="116" t="str">
        <f>IF(W820&lt;&gt;"","-" &amp;TEXT([1]comp!$W820,"0.0") &amp;TEXT(W$1,0),"")</f>
        <v/>
      </c>
      <c r="AZ820" s="116" t="str">
        <f>IF(X820&lt;&gt;"","-" &amp;TEXT([1]comp!$X820,"0.0") &amp;TEXT(X$1,0),"")</f>
        <v/>
      </c>
      <c r="BA820" s="116" t="str">
        <f>IF(Y820&lt;&gt;"","-" &amp;TEXT([1]comp!$Y820,"0.0") &amp;TEXT(Y$1,0),"")</f>
        <v/>
      </c>
      <c r="BB820" s="116" t="str">
        <f>IF(Z820&lt;&gt;"","-" &amp;TEXT([1]comp!$Z820,"0.0") &amp;TEXT(Z$1,0),"")</f>
        <v/>
      </c>
      <c r="BC820" s="116" t="str">
        <f>IF(AA820&lt;&gt;"","-" &amp;TEXT([1]comp!$AA820,"0.0") &amp;TEXT(AA$1,0),"")</f>
        <v/>
      </c>
      <c r="BD820" s="116" t="str">
        <f>IF(AB820&lt;&gt;"","-" &amp;TEXT([1]comp!$AB820,"0.0") &amp;TEXT(AB$1,0),"")</f>
        <v/>
      </c>
      <c r="BE820" s="116" t="str">
        <f>IF(AC820&lt;&gt;"","-" &amp;TEXT([1]comp!$AC820,"0.0") &amp;TEXT(AC$1,0),"")</f>
        <v/>
      </c>
      <c r="BF820" s="102" t="str">
        <f>IF(AD820&lt;&gt;"","-" &amp;TEXT([1]comp!$AD820,"0.00") &amp;TEXT(AD$1,0),"")</f>
        <v/>
      </c>
      <c r="BG820" s="104" t="str">
        <f>IF(AE820&lt;&gt;"","-" &amp;TEXT([1]comp!$AE820,"0.#") &amp;TEXT(AE$1,0),"")</f>
        <v/>
      </c>
      <c r="BH820" s="113" t="str">
        <f>[1]comp!$D820 &amp; [1]comp!$E820</f>
        <v>2Davydov, D., Kazantseva, N., Ezhov, I., &amp; Popova, E. (2021). Effect of alloying on the ?-?0 microstructure of W-free Co-based superalloys. Materials Today: Proceedings, 38, 1971–1973. https://doi.org/10.1016/j.matpr.2020.09.131</v>
      </c>
      <c r="BI820" s="96" t="str">
        <f t="shared" si="62"/>
        <v>Co-10.9Al-1.6Nb-4.2Mo</v>
      </c>
      <c r="BJ820" s="113" t="s">
        <v>2123</v>
      </c>
      <c r="BK820" s="113"/>
      <c r="BL820" s="113"/>
      <c r="BM820" s="113"/>
      <c r="BN820" s="113"/>
      <c r="BO820" s="113"/>
    </row>
    <row r="821" spans="1:67" x14ac:dyDescent="0.3">
      <c r="A821" s="96" t="str">
        <f t="shared" si="67"/>
        <v>Co-10.1Al-1.0Nb-5.6Mo</v>
      </c>
      <c r="B821" s="113"/>
      <c r="C821" s="113" t="s">
        <v>2123</v>
      </c>
      <c r="D821" s="113">
        <v>3</v>
      </c>
      <c r="E821" s="113" t="s">
        <v>3774</v>
      </c>
      <c r="F821" s="113">
        <f t="shared" si="69"/>
        <v>818</v>
      </c>
      <c r="G821" s="114">
        <f t="shared" si="66"/>
        <v>83.3</v>
      </c>
      <c r="H821" s="114"/>
      <c r="I821" s="114">
        <v>10.1</v>
      </c>
      <c r="J821" s="114"/>
      <c r="K821" s="114"/>
      <c r="L821" s="114"/>
      <c r="M821" s="114"/>
      <c r="N821" s="114">
        <v>1</v>
      </c>
      <c r="O821" s="114"/>
      <c r="P821" s="114">
        <v>5.6</v>
      </c>
      <c r="Q821" s="115"/>
      <c r="R821" s="115"/>
      <c r="S821" s="115"/>
      <c r="T821" s="114"/>
      <c r="U821" s="114"/>
      <c r="V821" s="114"/>
      <c r="W821" s="114"/>
      <c r="X821" s="114"/>
      <c r="Y821" s="114"/>
      <c r="Z821" s="114"/>
      <c r="AA821" s="114"/>
      <c r="AB821" s="114"/>
      <c r="AC821" s="114"/>
      <c r="AD821" s="114"/>
      <c r="AE821" s="113"/>
      <c r="AF821" s="101">
        <f t="shared" si="68"/>
        <v>8.3477800000000002</v>
      </c>
      <c r="AG821" s="113"/>
      <c r="AH821" s="113"/>
      <c r="AI821" s="116" t="s">
        <v>1</v>
      </c>
      <c r="AJ821" s="116" t="str">
        <f>IF(I821&lt;&gt;"","-" &amp;TEXT([1]comp!$I821,"0.#") &amp;TEXT(I$1,0),"")</f>
        <v>-10.1Al</v>
      </c>
      <c r="AK821" s="116" t="str">
        <f>IF(K821&lt;&gt;"","-" &amp;TEXT([1]comp!$K821,"0.0") &amp;TEXT(K$1,0),"")</f>
        <v/>
      </c>
      <c r="AL821" s="116" t="str">
        <f>IF(H821&lt;&gt;"","-" &amp;TEXT([1]comp!$H821,"0.0") &amp;TEXT(H$1,0),"")</f>
        <v/>
      </c>
      <c r="AM821" s="116" t="str">
        <f>IF(J821&lt;&gt;"","-" &amp;TEXT([1]comp!$J821,"0.0") &amp;TEXT(J$1,0),"")</f>
        <v/>
      </c>
      <c r="AN821" s="116" t="str">
        <f>IF(M821&lt;&gt;"","-" &amp;TEXT([1]comp!$M821,"0.0") &amp;TEXT(M$1,0),"")</f>
        <v/>
      </c>
      <c r="AO821" s="116" t="str">
        <f>IF(N821&lt;&gt;"","-" &amp;TEXT([1]comp!$N821,"0.0") &amp;TEXT(N$1,0),"")</f>
        <v>-1.0Nb</v>
      </c>
      <c r="AP821" s="116" t="str">
        <f>IF(O821&lt;&gt;"","-" &amp;TEXT([1]comp!$O821,"0.0") &amp;TEXT(O$1,0),"")</f>
        <v/>
      </c>
      <c r="AQ821" s="116" t="str">
        <f>IF(L821&lt;&gt;"","-" &amp;TEXT([1]comp!$L821,"0.0") &amp;TEXT(L$1,0),"")</f>
        <v/>
      </c>
      <c r="AR821" s="116" t="str">
        <f>IF(P821&lt;&gt;"","-" &amp;TEXT([1]comp!$P821,"0.0") &amp;TEXT(P$1,0),"")</f>
        <v>-5.6Mo</v>
      </c>
      <c r="AS821" s="116" t="str">
        <f>IF(Q821&lt;&gt;"","-" &amp;TEXT([1]comp!$Q821,"0.00") &amp;TEXT(Q$1,0),"")</f>
        <v/>
      </c>
      <c r="AT821" s="116" t="str">
        <f>IF(R821&lt;&gt;"","-" &amp;TEXT([1]comp!$R821,"0.00") &amp;TEXT(R$1,0),"")</f>
        <v/>
      </c>
      <c r="AU821" s="116" t="str">
        <f>IF(S821&lt;&gt;"","-" &amp;TEXT([1]comp!$S821,"0.00") &amp;TEXT(S$1,0),"")</f>
        <v/>
      </c>
      <c r="AV821" s="116" t="str">
        <f>IF(T821&lt;&gt;"","-" &amp;TEXT([1]comp!$T821,"0.0") &amp;TEXT(T$1,0),"")</f>
        <v/>
      </c>
      <c r="AW821" s="116" t="str">
        <f>IF(U821&lt;&gt;"","-" &amp;TEXT([1]comp!$U821,"0.0") &amp;TEXT(U$1,0),"")</f>
        <v/>
      </c>
      <c r="AX821" s="116" t="str">
        <f>IF(V821&lt;&gt;"","-" &amp;TEXT([1]comp!$V821,"0.0") &amp;TEXT(V$1,0),"")</f>
        <v/>
      </c>
      <c r="AY821" s="116" t="str">
        <f>IF(W821&lt;&gt;"","-" &amp;TEXT([1]comp!$W821,"0.0") &amp;TEXT(W$1,0),"")</f>
        <v/>
      </c>
      <c r="AZ821" s="116" t="str">
        <f>IF(X821&lt;&gt;"","-" &amp;TEXT([1]comp!$X821,"0.0") &amp;TEXT(X$1,0),"")</f>
        <v/>
      </c>
      <c r="BA821" s="116" t="str">
        <f>IF(Y821&lt;&gt;"","-" &amp;TEXT([1]comp!$Y821,"0.0") &amp;TEXT(Y$1,0),"")</f>
        <v/>
      </c>
      <c r="BB821" s="116" t="str">
        <f>IF(Z821&lt;&gt;"","-" &amp;TEXT([1]comp!$Z821,"0.0") &amp;TEXT(Z$1,0),"")</f>
        <v/>
      </c>
      <c r="BC821" s="116" t="str">
        <f>IF(AA821&lt;&gt;"","-" &amp;TEXT([1]comp!$AA821,"0.0") &amp;TEXT(AA$1,0),"")</f>
        <v/>
      </c>
      <c r="BD821" s="116" t="str">
        <f>IF(AB821&lt;&gt;"","-" &amp;TEXT([1]comp!$AB821,"0.0") &amp;TEXT(AB$1,0),"")</f>
        <v/>
      </c>
      <c r="BE821" s="116" t="str">
        <f>IF(AC821&lt;&gt;"","-" &amp;TEXT([1]comp!$AC821,"0.0") &amp;TEXT(AC$1,0),"")</f>
        <v/>
      </c>
      <c r="BF821" s="102" t="str">
        <f>IF(AD821&lt;&gt;"","-" &amp;TEXT([1]comp!$AD821,"0.00") &amp;TEXT(AD$1,0),"")</f>
        <v/>
      </c>
      <c r="BG821" s="104" t="str">
        <f>IF(AE821&lt;&gt;"","-" &amp;TEXT([1]comp!$AE821,"0.#") &amp;TEXT(AE$1,0),"")</f>
        <v/>
      </c>
      <c r="BH821" s="113" t="str">
        <f>[1]comp!$D821 &amp; [1]comp!$E821</f>
        <v>3Davydov, D., Kazantseva, N., Ezhov, I., &amp; Popova, E. (2021). Effect of alloying on the ?-?0 microstructure of W-free Co-based superalloys. Materials Today: Proceedings, 38, 1971–1973. https://doi.org/10.1016/j.matpr.2020.09.131</v>
      </c>
      <c r="BI821" s="96" t="str">
        <f t="shared" si="62"/>
        <v>Co-10.1Al-1.0Nb-5.6Mo</v>
      </c>
      <c r="BJ821" s="113" t="s">
        <v>2123</v>
      </c>
      <c r="BK821" s="113"/>
      <c r="BL821" s="113"/>
      <c r="BM821" s="113"/>
      <c r="BN821" s="113"/>
      <c r="BO821" s="113"/>
    </row>
    <row r="822" spans="1:67" x14ac:dyDescent="0.3">
      <c r="A822" s="96" t="str">
        <f t="shared" si="67"/>
        <v>Co-12.Al-11.0W</v>
      </c>
      <c r="B822" s="113"/>
      <c r="C822" s="113" t="s">
        <v>2123</v>
      </c>
      <c r="D822" s="113">
        <v>1</v>
      </c>
      <c r="E822" s="117" t="s">
        <v>3778</v>
      </c>
      <c r="F822" s="113">
        <f t="shared" si="69"/>
        <v>819</v>
      </c>
      <c r="G822" s="114">
        <f t="shared" si="66"/>
        <v>77</v>
      </c>
      <c r="H822" s="114"/>
      <c r="I822" s="114">
        <v>12</v>
      </c>
      <c r="J822" s="114"/>
      <c r="K822" s="114">
        <v>11</v>
      </c>
      <c r="L822" s="114"/>
      <c r="M822" s="114"/>
      <c r="N822" s="114"/>
      <c r="O822" s="114"/>
      <c r="P822" s="114"/>
      <c r="Q822" s="115"/>
      <c r="R822" s="115"/>
      <c r="S822" s="115"/>
      <c r="T822" s="114"/>
      <c r="U822" s="114"/>
      <c r="V822" s="114"/>
      <c r="W822" s="114"/>
      <c r="X822" s="114"/>
      <c r="Y822" s="114"/>
      <c r="Z822" s="114"/>
      <c r="AA822" s="114"/>
      <c r="AB822" s="114"/>
      <c r="AC822" s="114"/>
      <c r="AD822" s="114"/>
      <c r="AE822" s="113"/>
      <c r="AF822" s="101">
        <f t="shared" si="68"/>
        <v>9.2945000000000011</v>
      </c>
      <c r="AG822" s="113"/>
      <c r="AH822" s="113"/>
      <c r="AI822" s="116" t="s">
        <v>1</v>
      </c>
      <c r="AJ822" s="118" t="str">
        <f>IF(I822&lt;&gt;"","-" &amp;TEXT([1]comp!$I822,"0.#") &amp;TEXT(I$1,0),"")</f>
        <v>-12.Al</v>
      </c>
      <c r="AK822" s="116" t="str">
        <f>IF(K822&lt;&gt;"","-" &amp;TEXT([1]comp!$K822,"0.0") &amp;TEXT(K$1,0),"")</f>
        <v>-11.0W</v>
      </c>
      <c r="AL822" s="116" t="str">
        <f>IF(H822&lt;&gt;"","-" &amp;TEXT([1]comp!$H822,"0.0") &amp;TEXT(H$1,0),"")</f>
        <v/>
      </c>
      <c r="AM822" s="116" t="str">
        <f>IF(J822&lt;&gt;"","-" &amp;TEXT([1]comp!$J822,"0.0") &amp;TEXT(J$1,0),"")</f>
        <v/>
      </c>
      <c r="AN822" s="116" t="str">
        <f>IF(M822&lt;&gt;"","-" &amp;TEXT([1]comp!$M822,"0.0") &amp;TEXT(M$1,0),"")</f>
        <v/>
      </c>
      <c r="AO822" s="116" t="str">
        <f>IF(N822&lt;&gt;"","-" &amp;TEXT([1]comp!$N822,"0.0") &amp;TEXT(N$1,0),"")</f>
        <v/>
      </c>
      <c r="AP822" s="116" t="str">
        <f>IF(O822&lt;&gt;"","-" &amp;TEXT([1]comp!$O822,"0.0") &amp;TEXT(O$1,0),"")</f>
        <v/>
      </c>
      <c r="AQ822" s="116" t="str">
        <f>IF(L822&lt;&gt;"","-" &amp;TEXT([1]comp!$L822,"0.0") &amp;TEXT(L$1,0),"")</f>
        <v/>
      </c>
      <c r="AR822" s="116" t="str">
        <f>IF(P822&lt;&gt;"","-" &amp;TEXT([1]comp!$P822,"0.0") &amp;TEXT(P$1,0),"")</f>
        <v/>
      </c>
      <c r="AS822" s="116" t="str">
        <f>IF(Q822&lt;&gt;"","-" &amp;TEXT([1]comp!$Q822,"0.00") &amp;TEXT(Q$1,0),"")</f>
        <v/>
      </c>
      <c r="AT822" s="116" t="str">
        <f>IF(R822&lt;&gt;"","-" &amp;TEXT([1]comp!$R822,"0.00") &amp;TEXT(R$1,0),"")</f>
        <v/>
      </c>
      <c r="AU822" s="116" t="str">
        <f>IF(S822&lt;&gt;"","-" &amp;TEXT([1]comp!$S822,"0.00") &amp;TEXT(S$1,0),"")</f>
        <v/>
      </c>
      <c r="AV822" s="116" t="str">
        <f>IF(T822&lt;&gt;"","-" &amp;TEXT([1]comp!$T822,"0.0") &amp;TEXT(T$1,0),"")</f>
        <v/>
      </c>
      <c r="AW822" s="116" t="str">
        <f>IF(U822&lt;&gt;"","-" &amp;TEXT([1]comp!$U822,"0.0") &amp;TEXT(U$1,0),"")</f>
        <v/>
      </c>
      <c r="AX822" s="116" t="str">
        <f>IF(V822&lt;&gt;"","-" &amp;TEXT([1]comp!$V822,"0.0") &amp;TEXT(V$1,0),"")</f>
        <v/>
      </c>
      <c r="AY822" s="116" t="str">
        <f>IF(W822&lt;&gt;"","-" &amp;TEXT([1]comp!$W822,"0.0") &amp;TEXT(W$1,0),"")</f>
        <v/>
      </c>
      <c r="AZ822" s="116" t="str">
        <f>IF(X822&lt;&gt;"","-" &amp;TEXT([1]comp!$X822,"0.0") &amp;TEXT(X$1,0),"")</f>
        <v/>
      </c>
      <c r="BA822" s="116" t="str">
        <f>IF(Y822&lt;&gt;"","-" &amp;TEXT([1]comp!$Y822,"0.0") &amp;TEXT(Y$1,0),"")</f>
        <v/>
      </c>
      <c r="BB822" s="116" t="str">
        <f>IF(Z822&lt;&gt;"","-" &amp;TEXT([1]comp!$Z822,"0.0") &amp;TEXT(Z$1,0),"")</f>
        <v/>
      </c>
      <c r="BC822" s="116" t="str">
        <f>IF(AA822&lt;&gt;"","-" &amp;TEXT([1]comp!$AA822,"0.0") &amp;TEXT(AA$1,0),"")</f>
        <v/>
      </c>
      <c r="BD822" s="116" t="str">
        <f>IF(AB822&lt;&gt;"","-" &amp;TEXT([1]comp!$AB822,"0.0") &amp;TEXT(AB$1,0),"")</f>
        <v/>
      </c>
      <c r="BE822" s="116" t="str">
        <f>IF(AC822&lt;&gt;"","-" &amp;TEXT([1]comp!$AC822,"0.0") &amp;TEXT(AC$1,0),"")</f>
        <v/>
      </c>
      <c r="BF822" s="102" t="str">
        <f>IF(AD822&lt;&gt;"","-" &amp;TEXT([1]comp!$AD822,"0.00") &amp;TEXT(AD$1,0),"")</f>
        <v/>
      </c>
      <c r="BG822" s="104" t="str">
        <f>IF(AE822&lt;&gt;"","-" &amp;TEXT([1]comp!$AE822,"0.#") &amp;TEXT(AE$1,0),"")</f>
        <v/>
      </c>
      <c r="BH822" s="113" t="str">
        <f>[1]comp!$D822 &amp; [1]comp!$E822</f>
        <v>1Edtmaier, C., Wolf, M., de Oro Calderon, R., &amp; Schubert, W. D. (2021). Effect of nickel on the formation of γ/γ’ microstructures in WC/Co-Ni-Al-W. International Journal of Refractory Metals and Hard Materials, 100. https://doi.org/10.1016/j.ijrmhm.2021.105652</v>
      </c>
      <c r="BI822" s="96" t="str">
        <f t="shared" si="62"/>
        <v>Co-12.Al-11.0W</v>
      </c>
      <c r="BJ822" s="113" t="s">
        <v>2123</v>
      </c>
      <c r="BK822" s="113"/>
      <c r="BL822" s="113"/>
      <c r="BM822" s="113"/>
      <c r="BN822" s="113"/>
      <c r="BO822" s="113"/>
    </row>
    <row r="823" spans="1:67" x14ac:dyDescent="0.3">
      <c r="A823" s="96" t="str">
        <f t="shared" si="67"/>
        <v>Co-15.0Ni-12.Al-11.0W</v>
      </c>
      <c r="B823" s="113"/>
      <c r="C823" s="113" t="s">
        <v>2123</v>
      </c>
      <c r="D823" s="113">
        <v>2</v>
      </c>
      <c r="E823" s="117" t="s">
        <v>3780</v>
      </c>
      <c r="F823" s="113">
        <f t="shared" si="69"/>
        <v>820</v>
      </c>
      <c r="G823" s="114">
        <f t="shared" si="66"/>
        <v>62</v>
      </c>
      <c r="H823" s="114">
        <v>15</v>
      </c>
      <c r="I823" s="114">
        <v>12</v>
      </c>
      <c r="J823" s="114"/>
      <c r="K823" s="114">
        <v>11</v>
      </c>
      <c r="L823" s="114"/>
      <c r="M823" s="114"/>
      <c r="N823" s="114"/>
      <c r="O823" s="114"/>
      <c r="P823" s="114"/>
      <c r="Q823" s="115"/>
      <c r="R823" s="115"/>
      <c r="S823" s="115"/>
      <c r="T823" s="114"/>
      <c r="U823" s="114"/>
      <c r="V823" s="114"/>
      <c r="W823" s="114"/>
      <c r="X823" s="114"/>
      <c r="Y823" s="114"/>
      <c r="Z823" s="114"/>
      <c r="AA823" s="114"/>
      <c r="AB823" s="114"/>
      <c r="AC823" s="114"/>
      <c r="AD823" s="114"/>
      <c r="AE823" s="113"/>
      <c r="AF823" s="101">
        <f t="shared" si="68"/>
        <v>9.2957000000000001</v>
      </c>
      <c r="AG823" s="113"/>
      <c r="AH823" s="113"/>
      <c r="AI823" s="116" t="s">
        <v>1</v>
      </c>
      <c r="AJ823" s="118" t="str">
        <f>IF(I823&lt;&gt;"","-" &amp;TEXT([1]comp!$I823,"0.#") &amp;TEXT(I$1,0),"")</f>
        <v>-12.Al</v>
      </c>
      <c r="AK823" s="116" t="str">
        <f>IF(K823&lt;&gt;"","-" &amp;TEXT([1]comp!$K823,"0.0") &amp;TEXT(K$1,0),"")</f>
        <v>-11.0W</v>
      </c>
      <c r="AL823" s="116" t="str">
        <f>IF(H823&lt;&gt;"","-" &amp;TEXT([1]comp!$H823,"0.0") &amp;TEXT(H$1,0),"")</f>
        <v>-15.0Ni</v>
      </c>
      <c r="AM823" s="116" t="str">
        <f>IF(J823&lt;&gt;"","-" &amp;TEXT([1]comp!$J823,"0.0") &amp;TEXT(J$1,0),"")</f>
        <v/>
      </c>
      <c r="AN823" s="116" t="str">
        <f>IF(M823&lt;&gt;"","-" &amp;TEXT([1]comp!$M823,"0.0") &amp;TEXT(M$1,0),"")</f>
        <v/>
      </c>
      <c r="AO823" s="116" t="str">
        <f>IF(N823&lt;&gt;"","-" &amp;TEXT([1]comp!$N823,"0.0") &amp;TEXT(N$1,0),"")</f>
        <v/>
      </c>
      <c r="AP823" s="116" t="str">
        <f>IF(O823&lt;&gt;"","-" &amp;TEXT([1]comp!$O823,"0.0") &amp;TEXT(O$1,0),"")</f>
        <v/>
      </c>
      <c r="AQ823" s="116" t="str">
        <f>IF(L823&lt;&gt;"","-" &amp;TEXT([1]comp!$L823,"0.0") &amp;TEXT(L$1,0),"")</f>
        <v/>
      </c>
      <c r="AR823" s="116" t="str">
        <f>IF(P823&lt;&gt;"","-" &amp;TEXT([1]comp!$P823,"0.0") &amp;TEXT(P$1,0),"")</f>
        <v/>
      </c>
      <c r="AS823" s="116" t="str">
        <f>IF(Q823&lt;&gt;"","-" &amp;TEXT([1]comp!$Q823,"0.00") &amp;TEXT(Q$1,0),"")</f>
        <v/>
      </c>
      <c r="AT823" s="116" t="str">
        <f>IF(R823&lt;&gt;"","-" &amp;TEXT([1]comp!$R823,"0.00") &amp;TEXT(R$1,0),"")</f>
        <v/>
      </c>
      <c r="AU823" s="116" t="str">
        <f>IF(S823&lt;&gt;"","-" &amp;TEXT([1]comp!$S823,"0.00") &amp;TEXT(S$1,0),"")</f>
        <v/>
      </c>
      <c r="AV823" s="116" t="str">
        <f>IF(T823&lt;&gt;"","-" &amp;TEXT([1]comp!$T823,"0.0") &amp;TEXT(T$1,0),"")</f>
        <v/>
      </c>
      <c r="AW823" s="116" t="str">
        <f>IF(U823&lt;&gt;"","-" &amp;TEXT([1]comp!$U823,"0.0") &amp;TEXT(U$1,0),"")</f>
        <v/>
      </c>
      <c r="AX823" s="116" t="str">
        <f>IF(V823&lt;&gt;"","-" &amp;TEXT([1]comp!$V823,"0.0") &amp;TEXT(V$1,0),"")</f>
        <v/>
      </c>
      <c r="AY823" s="116" t="str">
        <f>IF(W823&lt;&gt;"","-" &amp;TEXT([1]comp!$W823,"0.0") &amp;TEXT(W$1,0),"")</f>
        <v/>
      </c>
      <c r="AZ823" s="116" t="str">
        <f>IF(X823&lt;&gt;"","-" &amp;TEXT([1]comp!$X823,"0.0") &amp;TEXT(X$1,0),"")</f>
        <v/>
      </c>
      <c r="BA823" s="116" t="str">
        <f>IF(Y823&lt;&gt;"","-" &amp;TEXT([1]comp!$Y823,"0.0") &amp;TEXT(Y$1,0),"")</f>
        <v/>
      </c>
      <c r="BB823" s="116" t="str">
        <f>IF(Z823&lt;&gt;"","-" &amp;TEXT([1]comp!$Z823,"0.0") &amp;TEXT(Z$1,0),"")</f>
        <v/>
      </c>
      <c r="BC823" s="116" t="str">
        <f>IF(AA823&lt;&gt;"","-" &amp;TEXT([1]comp!$AA823,"0.0") &amp;TEXT(AA$1,0),"")</f>
        <v/>
      </c>
      <c r="BD823" s="116" t="str">
        <f>IF(AB823&lt;&gt;"","-" &amp;TEXT([1]comp!$AB823,"0.0") &amp;TEXT(AB$1,0),"")</f>
        <v/>
      </c>
      <c r="BE823" s="116" t="str">
        <f>IF(AC823&lt;&gt;"","-" &amp;TEXT([1]comp!$AC823,"0.0") &amp;TEXT(AC$1,0),"")</f>
        <v/>
      </c>
      <c r="BF823" s="102" t="str">
        <f>IF(AD823&lt;&gt;"","-" &amp;TEXT([1]comp!$AD823,"0.00") &amp;TEXT(AD$1,0),"")</f>
        <v/>
      </c>
      <c r="BG823" s="104" t="str">
        <f>IF(AE823&lt;&gt;"","-" &amp;TEXT([1]comp!$AE823,"0.#") &amp;TEXT(AE$1,0),"")</f>
        <v/>
      </c>
      <c r="BH823" s="113" t="str">
        <f>[1]comp!$D823 &amp; [1]comp!$E823</f>
        <v>2Edtmaier, C., Wolf, M., de Oro Calderon, R., &amp; Schubert, W. D. (2021). Effect of nickel on the formation of γ/γ’ microstructures in WC/Co-Ni-Al-W. International Journal of Refractory Metals and Hard Materials, 100. https://doi.org/10.1016/j.ijrmhm.2021.105653</v>
      </c>
      <c r="BI823" s="96" t="str">
        <f t="shared" si="62"/>
        <v>Co-15.0Ni-12.Al-11.0W</v>
      </c>
      <c r="BJ823" s="113" t="s">
        <v>2123</v>
      </c>
      <c r="BK823" s="113"/>
      <c r="BL823" s="113"/>
      <c r="BM823" s="113"/>
      <c r="BN823" s="113"/>
      <c r="BO823" s="113"/>
    </row>
    <row r="824" spans="1:67" x14ac:dyDescent="0.3">
      <c r="A824" s="96" t="str">
        <f t="shared" si="67"/>
        <v>Co-30.0Ni-12.Al-11.0W</v>
      </c>
      <c r="B824" s="113"/>
      <c r="C824" s="113" t="s">
        <v>2123</v>
      </c>
      <c r="D824" s="113">
        <v>3</v>
      </c>
      <c r="E824" s="117" t="s">
        <v>3782</v>
      </c>
      <c r="F824" s="113">
        <f t="shared" si="69"/>
        <v>821</v>
      </c>
      <c r="G824" s="114">
        <f t="shared" si="66"/>
        <v>47</v>
      </c>
      <c r="H824" s="114">
        <v>30</v>
      </c>
      <c r="I824" s="114">
        <v>12</v>
      </c>
      <c r="J824" s="114"/>
      <c r="K824" s="114">
        <v>11</v>
      </c>
      <c r="L824" s="114"/>
      <c r="M824" s="114"/>
      <c r="N824" s="114"/>
      <c r="O824" s="114"/>
      <c r="P824" s="114"/>
      <c r="Q824" s="115"/>
      <c r="R824" s="115"/>
      <c r="S824" s="115"/>
      <c r="T824" s="114"/>
      <c r="U824" s="114"/>
      <c r="V824" s="114"/>
      <c r="W824" s="114"/>
      <c r="X824" s="114"/>
      <c r="Y824" s="114"/>
      <c r="Z824" s="114"/>
      <c r="AA824" s="114"/>
      <c r="AB824" s="114"/>
      <c r="AC824" s="114"/>
      <c r="AD824" s="114"/>
      <c r="AE824" s="113"/>
      <c r="AF824" s="101">
        <f t="shared" si="68"/>
        <v>9.2969000000000008</v>
      </c>
      <c r="AG824" s="113"/>
      <c r="AH824" s="113"/>
      <c r="AI824" s="116" t="s">
        <v>1</v>
      </c>
      <c r="AJ824" s="118" t="str">
        <f>IF(I824&lt;&gt;"","-" &amp;TEXT([1]comp!$I824,"0.#") &amp;TEXT(I$1,0),"")</f>
        <v>-12.Al</v>
      </c>
      <c r="AK824" s="116" t="str">
        <f>IF(K824&lt;&gt;"","-" &amp;TEXT([1]comp!$K824,"0.0") &amp;TEXT(K$1,0),"")</f>
        <v>-11.0W</v>
      </c>
      <c r="AL824" s="116" t="str">
        <f>IF(H824&lt;&gt;"","-" &amp;TEXT([1]comp!$H824,"0.0") &amp;TEXT(H$1,0),"")</f>
        <v>-30.0Ni</v>
      </c>
      <c r="AM824" s="116" t="str">
        <f>IF(J824&lt;&gt;"","-" &amp;TEXT([1]comp!$J824,"0.0") &amp;TEXT(J$1,0),"")</f>
        <v/>
      </c>
      <c r="AN824" s="116" t="str">
        <f>IF(M824&lt;&gt;"","-" &amp;TEXT([1]comp!$M824,"0.0") &amp;TEXT(M$1,0),"")</f>
        <v/>
      </c>
      <c r="AO824" s="116" t="str">
        <f>IF(N824&lt;&gt;"","-" &amp;TEXT([1]comp!$N824,"0.0") &amp;TEXT(N$1,0),"")</f>
        <v/>
      </c>
      <c r="AP824" s="116" t="str">
        <f>IF(O824&lt;&gt;"","-" &amp;TEXT([1]comp!$O824,"0.0") &amp;TEXT(O$1,0),"")</f>
        <v/>
      </c>
      <c r="AQ824" s="116" t="str">
        <f>IF(L824&lt;&gt;"","-" &amp;TEXT([1]comp!$L824,"0.0") &amp;TEXT(L$1,0),"")</f>
        <v/>
      </c>
      <c r="AR824" s="116" t="str">
        <f>IF(P824&lt;&gt;"","-" &amp;TEXT([1]comp!$P824,"0.0") &amp;TEXT(P$1,0),"")</f>
        <v/>
      </c>
      <c r="AS824" s="116" t="str">
        <f>IF(Q824&lt;&gt;"","-" &amp;TEXT([1]comp!$Q824,"0.00") &amp;TEXT(Q$1,0),"")</f>
        <v/>
      </c>
      <c r="AT824" s="116" t="str">
        <f>IF(R824&lt;&gt;"","-" &amp;TEXT([1]comp!$R824,"0.00") &amp;TEXT(R$1,0),"")</f>
        <v/>
      </c>
      <c r="AU824" s="116" t="str">
        <f>IF(S824&lt;&gt;"","-" &amp;TEXT([1]comp!$S824,"0.00") &amp;TEXT(S$1,0),"")</f>
        <v/>
      </c>
      <c r="AV824" s="116" t="str">
        <f>IF(T824&lt;&gt;"","-" &amp;TEXT([1]comp!$T824,"0.0") &amp;TEXT(T$1,0),"")</f>
        <v/>
      </c>
      <c r="AW824" s="116" t="str">
        <f>IF(U824&lt;&gt;"","-" &amp;TEXT([1]comp!$U824,"0.0") &amp;TEXT(U$1,0),"")</f>
        <v/>
      </c>
      <c r="AX824" s="116" t="str">
        <f>IF(V824&lt;&gt;"","-" &amp;TEXT([1]comp!$V824,"0.0") &amp;TEXT(V$1,0),"")</f>
        <v/>
      </c>
      <c r="AY824" s="116" t="str">
        <f>IF(W824&lt;&gt;"","-" &amp;TEXT([1]comp!$W824,"0.0") &amp;TEXT(W$1,0),"")</f>
        <v/>
      </c>
      <c r="AZ824" s="116" t="str">
        <f>IF(X824&lt;&gt;"","-" &amp;TEXT([1]comp!$X824,"0.0") &amp;TEXT(X$1,0),"")</f>
        <v/>
      </c>
      <c r="BA824" s="116" t="str">
        <f>IF(Y824&lt;&gt;"","-" &amp;TEXT([1]comp!$Y824,"0.0") &amp;TEXT(Y$1,0),"")</f>
        <v/>
      </c>
      <c r="BB824" s="116" t="str">
        <f>IF(Z824&lt;&gt;"","-" &amp;TEXT([1]comp!$Z824,"0.0") &amp;TEXT(Z$1,0),"")</f>
        <v/>
      </c>
      <c r="BC824" s="116" t="str">
        <f>IF(AA824&lt;&gt;"","-" &amp;TEXT([1]comp!$AA824,"0.0") &amp;TEXT(AA$1,0),"")</f>
        <v/>
      </c>
      <c r="BD824" s="116" t="str">
        <f>IF(AB824&lt;&gt;"","-" &amp;TEXT([1]comp!$AB824,"0.0") &amp;TEXT(AB$1,0),"")</f>
        <v/>
      </c>
      <c r="BE824" s="116" t="str">
        <f>IF(AC824&lt;&gt;"","-" &amp;TEXT([1]comp!$AC824,"0.0") &amp;TEXT(AC$1,0),"")</f>
        <v/>
      </c>
      <c r="BF824" s="102" t="str">
        <f>IF(AD824&lt;&gt;"","-" &amp;TEXT([1]comp!$AD824,"0.00") &amp;TEXT(AD$1,0),"")</f>
        <v/>
      </c>
      <c r="BG824" s="104" t="str">
        <f>IF(AE824&lt;&gt;"","-" &amp;TEXT([1]comp!$AE824,"0.#") &amp;TEXT(AE$1,0),"")</f>
        <v/>
      </c>
      <c r="BH824" s="113" t="str">
        <f>[1]comp!$D824 &amp; [1]comp!$E824</f>
        <v>3Edtmaier, C., Wolf, M., de Oro Calderon, R., &amp; Schubert, W. D. (2021). Effect of nickel on the formation of γ/γ’ microstructures in WC/Co-Ni-Al-W. International Journal of Refractory Metals and Hard Materials, 100. https://doi.org/10.1016/j.ijrmhm.2021.105654</v>
      </c>
      <c r="BI824" s="96" t="str">
        <f t="shared" si="62"/>
        <v>Co-30.0Ni-12.Al-11.0W</v>
      </c>
      <c r="BJ824" s="113" t="s">
        <v>2123</v>
      </c>
      <c r="BK824" s="113"/>
      <c r="BL824" s="113"/>
      <c r="BM824" s="113"/>
      <c r="BN824" s="113"/>
      <c r="BO824" s="113"/>
    </row>
    <row r="825" spans="1:67" x14ac:dyDescent="0.3">
      <c r="A825" s="96" t="str">
        <f t="shared" si="67"/>
        <v>Co-45.0Ni-12.Al-11.0W</v>
      </c>
      <c r="B825" s="113"/>
      <c r="C825" s="113" t="s">
        <v>2123</v>
      </c>
      <c r="D825" s="113">
        <v>4</v>
      </c>
      <c r="E825" s="117" t="s">
        <v>3784</v>
      </c>
      <c r="F825" s="113">
        <f t="shared" si="69"/>
        <v>822</v>
      </c>
      <c r="G825" s="114">
        <f t="shared" si="66"/>
        <v>32</v>
      </c>
      <c r="H825" s="114">
        <v>45</v>
      </c>
      <c r="I825" s="114">
        <v>12</v>
      </c>
      <c r="J825" s="114"/>
      <c r="K825" s="114">
        <v>11</v>
      </c>
      <c r="L825" s="114"/>
      <c r="M825" s="114"/>
      <c r="N825" s="114"/>
      <c r="O825" s="114"/>
      <c r="P825" s="114"/>
      <c r="Q825" s="115"/>
      <c r="R825" s="115"/>
      <c r="S825" s="115"/>
      <c r="T825" s="114"/>
      <c r="U825" s="114"/>
      <c r="V825" s="114"/>
      <c r="W825" s="114"/>
      <c r="X825" s="114"/>
      <c r="Y825" s="114"/>
      <c r="Z825" s="114"/>
      <c r="AA825" s="114"/>
      <c r="AB825" s="114"/>
      <c r="AC825" s="114"/>
      <c r="AD825" s="114"/>
      <c r="AE825" s="113"/>
      <c r="AF825" s="101">
        <f t="shared" si="68"/>
        <v>9.2980999999999998</v>
      </c>
      <c r="AG825" s="113"/>
      <c r="AH825" s="113"/>
      <c r="AI825" s="116" t="s">
        <v>1</v>
      </c>
      <c r="AJ825" s="118" t="str">
        <f>IF(I825&lt;&gt;"","-" &amp;TEXT([1]comp!$I825,"0.#") &amp;TEXT(I$1,0),"")</f>
        <v>-12.Al</v>
      </c>
      <c r="AK825" s="116" t="str">
        <f>IF(K825&lt;&gt;"","-" &amp;TEXT([1]comp!$K825,"0.0") &amp;TEXT(K$1,0),"")</f>
        <v>-11.0W</v>
      </c>
      <c r="AL825" s="116" t="str">
        <f>IF(H825&lt;&gt;"","-" &amp;TEXT([1]comp!$H825,"0.0") &amp;TEXT(H$1,0),"")</f>
        <v>-45.0Ni</v>
      </c>
      <c r="AM825" s="116" t="str">
        <f>IF(J825&lt;&gt;"","-" &amp;TEXT([1]comp!$J825,"0.0") &amp;TEXT(J$1,0),"")</f>
        <v/>
      </c>
      <c r="AN825" s="116" t="str">
        <f>IF(M825&lt;&gt;"","-" &amp;TEXT([1]comp!$M825,"0.0") &amp;TEXT(M$1,0),"")</f>
        <v/>
      </c>
      <c r="AO825" s="116" t="str">
        <f>IF(N825&lt;&gt;"","-" &amp;TEXT([1]comp!$N825,"0.0") &amp;TEXT(N$1,0),"")</f>
        <v/>
      </c>
      <c r="AP825" s="116" t="str">
        <f>IF(O825&lt;&gt;"","-" &amp;TEXT([1]comp!$O825,"0.0") &amp;TEXT(O$1,0),"")</f>
        <v/>
      </c>
      <c r="AQ825" s="116" t="str">
        <f>IF(L825&lt;&gt;"","-" &amp;TEXT([1]comp!$L825,"0.0") &amp;TEXT(L$1,0),"")</f>
        <v/>
      </c>
      <c r="AR825" s="116" t="str">
        <f>IF(P825&lt;&gt;"","-" &amp;TEXT([1]comp!$P825,"0.0") &amp;TEXT(P$1,0),"")</f>
        <v/>
      </c>
      <c r="AS825" s="116" t="str">
        <f>IF(Q825&lt;&gt;"","-" &amp;TEXT([1]comp!$Q825,"0.00") &amp;TEXT(Q$1,0),"")</f>
        <v/>
      </c>
      <c r="AT825" s="116" t="str">
        <f>IF(R825&lt;&gt;"","-" &amp;TEXT([1]comp!$R825,"0.00") &amp;TEXT(R$1,0),"")</f>
        <v/>
      </c>
      <c r="AU825" s="116" t="str">
        <f>IF(S825&lt;&gt;"","-" &amp;TEXT([1]comp!$S825,"0.00") &amp;TEXT(S$1,0),"")</f>
        <v/>
      </c>
      <c r="AV825" s="116" t="str">
        <f>IF(T825&lt;&gt;"","-" &amp;TEXT([1]comp!$T825,"0.0") &amp;TEXT(T$1,0),"")</f>
        <v/>
      </c>
      <c r="AW825" s="116" t="str">
        <f>IF(U825&lt;&gt;"","-" &amp;TEXT([1]comp!$U825,"0.0") &amp;TEXT(U$1,0),"")</f>
        <v/>
      </c>
      <c r="AX825" s="116" t="str">
        <f>IF(V825&lt;&gt;"","-" &amp;TEXT([1]comp!$V825,"0.0") &amp;TEXT(V$1,0),"")</f>
        <v/>
      </c>
      <c r="AY825" s="116" t="str">
        <f>IF(W825&lt;&gt;"","-" &amp;TEXT([1]comp!$W825,"0.0") &amp;TEXT(W$1,0),"")</f>
        <v/>
      </c>
      <c r="AZ825" s="116" t="str">
        <f>IF(X825&lt;&gt;"","-" &amp;TEXT([1]comp!$X825,"0.0") &amp;TEXT(X$1,0),"")</f>
        <v/>
      </c>
      <c r="BA825" s="116" t="str">
        <f>IF(Y825&lt;&gt;"","-" &amp;TEXT([1]comp!$Y825,"0.0") &amp;TEXT(Y$1,0),"")</f>
        <v/>
      </c>
      <c r="BB825" s="116" t="str">
        <f>IF(Z825&lt;&gt;"","-" &amp;TEXT([1]comp!$Z825,"0.0") &amp;TEXT(Z$1,0),"")</f>
        <v/>
      </c>
      <c r="BC825" s="116" t="str">
        <f>IF(AA825&lt;&gt;"","-" &amp;TEXT([1]comp!$AA825,"0.0") &amp;TEXT(AA$1,0),"")</f>
        <v/>
      </c>
      <c r="BD825" s="116" t="str">
        <f>IF(AB825&lt;&gt;"","-" &amp;TEXT([1]comp!$AB825,"0.0") &amp;TEXT(AB$1,0),"")</f>
        <v/>
      </c>
      <c r="BE825" s="116" t="str">
        <f>IF(AC825&lt;&gt;"","-" &amp;TEXT([1]comp!$AC825,"0.0") &amp;TEXT(AC$1,0),"")</f>
        <v/>
      </c>
      <c r="BF825" s="102" t="str">
        <f>IF(AD825&lt;&gt;"","-" &amp;TEXT([1]comp!$AD825,"0.00") &amp;TEXT(AD$1,0),"")</f>
        <v/>
      </c>
      <c r="BG825" s="104" t="str">
        <f>IF(AE825&lt;&gt;"","-" &amp;TEXT([1]comp!$AE825,"0.#") &amp;TEXT(AE$1,0),"")</f>
        <v/>
      </c>
      <c r="BH825" s="113" t="str">
        <f>[1]comp!$D825 &amp; [1]comp!$E825</f>
        <v>4Edtmaier, C., Wolf, M., de Oro Calderon, R., &amp; Schubert, W. D. (2021). Effect of nickel on the formation of γ/γ’ microstructures in WC/Co-Ni-Al-W. International Journal of Refractory Metals and Hard Materials, 100. https://doi.org/10.1016/j.ijrmhm.2021.105655</v>
      </c>
      <c r="BI825" s="96" t="str">
        <f t="shared" si="62"/>
        <v>Co-45.0Ni-12.Al-11.0W</v>
      </c>
      <c r="BJ825" s="113" t="s">
        <v>2123</v>
      </c>
      <c r="BK825" s="113"/>
      <c r="BL825" s="113"/>
      <c r="BM825" s="113"/>
      <c r="BN825" s="113"/>
      <c r="BO825" s="113"/>
    </row>
    <row r="826" spans="1:67" x14ac:dyDescent="0.3">
      <c r="A826" s="96" t="str">
        <f t="shared" si="67"/>
        <v>Co-15.0Ni-11.Al-9.0W</v>
      </c>
      <c r="B826" s="113"/>
      <c r="C826" s="113" t="s">
        <v>2123</v>
      </c>
      <c r="D826" s="113">
        <v>5</v>
      </c>
      <c r="E826" s="117" t="s">
        <v>3786</v>
      </c>
      <c r="F826" s="113">
        <f t="shared" si="69"/>
        <v>823</v>
      </c>
      <c r="G826" s="114">
        <f t="shared" si="66"/>
        <v>65</v>
      </c>
      <c r="H826" s="114">
        <v>15</v>
      </c>
      <c r="I826" s="114">
        <v>11</v>
      </c>
      <c r="J826" s="114"/>
      <c r="K826" s="114">
        <v>9</v>
      </c>
      <c r="L826" s="114"/>
      <c r="M826" s="114"/>
      <c r="N826" s="114"/>
      <c r="O826" s="114"/>
      <c r="P826" s="114"/>
      <c r="Q826" s="115"/>
      <c r="R826" s="115"/>
      <c r="S826" s="115"/>
      <c r="T826" s="114"/>
      <c r="U826" s="114"/>
      <c r="V826" s="114"/>
      <c r="W826" s="114"/>
      <c r="X826" s="114"/>
      <c r="Y826" s="114"/>
      <c r="Z826" s="114"/>
      <c r="AA826" s="114"/>
      <c r="AB826" s="114"/>
      <c r="AC826" s="114"/>
      <c r="AD826" s="114"/>
      <c r="AE826" s="113"/>
      <c r="AF826" s="101">
        <f t="shared" si="68"/>
        <v>9.1507000000000005</v>
      </c>
      <c r="AG826" s="113"/>
      <c r="AH826" s="113"/>
      <c r="AI826" s="116" t="s">
        <v>1</v>
      </c>
      <c r="AJ826" s="118" t="str">
        <f>IF(I826&lt;&gt;"","-" &amp;TEXT([1]comp!$I826,"0.#") &amp;TEXT(I$1,0),"")</f>
        <v>-11.Al</v>
      </c>
      <c r="AK826" s="116" t="str">
        <f>IF(K826&lt;&gt;"","-" &amp;TEXT([1]comp!$K826,"0.0") &amp;TEXT(K$1,0),"")</f>
        <v>-9.0W</v>
      </c>
      <c r="AL826" s="116" t="str">
        <f>IF(H826&lt;&gt;"","-" &amp;TEXT([1]comp!$H826,"0.0") &amp;TEXT(H$1,0),"")</f>
        <v>-15.0Ni</v>
      </c>
      <c r="AM826" s="116" t="str">
        <f>IF(J826&lt;&gt;"","-" &amp;TEXT([1]comp!$J826,"0.0") &amp;TEXT(J$1,0),"")</f>
        <v/>
      </c>
      <c r="AN826" s="116" t="str">
        <f>IF(M826&lt;&gt;"","-" &amp;TEXT([1]comp!$M826,"0.0") &amp;TEXT(M$1,0),"")</f>
        <v/>
      </c>
      <c r="AO826" s="116" t="str">
        <f>IF(N826&lt;&gt;"","-" &amp;TEXT([1]comp!$N826,"0.0") &amp;TEXT(N$1,0),"")</f>
        <v/>
      </c>
      <c r="AP826" s="116" t="str">
        <f>IF(O826&lt;&gt;"","-" &amp;TEXT([1]comp!$O826,"0.0") &amp;TEXT(O$1,0),"")</f>
        <v/>
      </c>
      <c r="AQ826" s="116" t="str">
        <f>IF(L826&lt;&gt;"","-" &amp;TEXT([1]comp!$L826,"0.0") &amp;TEXT(L$1,0),"")</f>
        <v/>
      </c>
      <c r="AR826" s="116" t="str">
        <f>IF(P826&lt;&gt;"","-" &amp;TEXT([1]comp!$P826,"0.0") &amp;TEXT(P$1,0),"")</f>
        <v/>
      </c>
      <c r="AS826" s="116" t="str">
        <f>IF(Q826&lt;&gt;"","-" &amp;TEXT([1]comp!$Q826,"0.00") &amp;TEXT(Q$1,0),"")</f>
        <v/>
      </c>
      <c r="AT826" s="116" t="str">
        <f>IF(R826&lt;&gt;"","-" &amp;TEXT([1]comp!$R826,"0.00") &amp;TEXT(R$1,0),"")</f>
        <v/>
      </c>
      <c r="AU826" s="116" t="str">
        <f>IF(S826&lt;&gt;"","-" &amp;TEXT([1]comp!$S826,"0.00") &amp;TEXT(S$1,0),"")</f>
        <v/>
      </c>
      <c r="AV826" s="116" t="str">
        <f>IF(T826&lt;&gt;"","-" &amp;TEXT([1]comp!$T826,"0.0") &amp;TEXT(T$1,0),"")</f>
        <v/>
      </c>
      <c r="AW826" s="116" t="str">
        <f>IF(U826&lt;&gt;"","-" &amp;TEXT([1]comp!$U826,"0.0") &amp;TEXT(U$1,0),"")</f>
        <v/>
      </c>
      <c r="AX826" s="116" t="str">
        <f>IF(V826&lt;&gt;"","-" &amp;TEXT([1]comp!$V826,"0.0") &amp;TEXT(V$1,0),"")</f>
        <v/>
      </c>
      <c r="AY826" s="116" t="str">
        <f>IF(W826&lt;&gt;"","-" &amp;TEXT([1]comp!$W826,"0.0") &amp;TEXT(W$1,0),"")</f>
        <v/>
      </c>
      <c r="AZ826" s="116" t="str">
        <f>IF(X826&lt;&gt;"","-" &amp;TEXT([1]comp!$X826,"0.0") &amp;TEXT(X$1,0),"")</f>
        <v/>
      </c>
      <c r="BA826" s="116" t="str">
        <f>IF(Y826&lt;&gt;"","-" &amp;TEXT([1]comp!$Y826,"0.0") &amp;TEXT(Y$1,0),"")</f>
        <v/>
      </c>
      <c r="BB826" s="116" t="str">
        <f>IF(Z826&lt;&gt;"","-" &amp;TEXT([1]comp!$Z826,"0.0") &amp;TEXT(Z$1,0),"")</f>
        <v/>
      </c>
      <c r="BC826" s="116" t="str">
        <f>IF(AA826&lt;&gt;"","-" &amp;TEXT([1]comp!$AA826,"0.0") &amp;TEXT(AA$1,0),"")</f>
        <v/>
      </c>
      <c r="BD826" s="116" t="str">
        <f>IF(AB826&lt;&gt;"","-" &amp;TEXT([1]comp!$AB826,"0.0") &amp;TEXT(AB$1,0),"")</f>
        <v/>
      </c>
      <c r="BE826" s="116" t="str">
        <f>IF(AC826&lt;&gt;"","-" &amp;TEXT([1]comp!$AC826,"0.0") &amp;TEXT(AC$1,0),"")</f>
        <v/>
      </c>
      <c r="BF826" s="102" t="str">
        <f>IF(AD826&lt;&gt;"","-" &amp;TEXT([1]comp!$AD826,"0.00") &amp;TEXT(AD$1,0),"")</f>
        <v/>
      </c>
      <c r="BG826" s="104" t="str">
        <f>IF(AE826&lt;&gt;"","-" &amp;TEXT([1]comp!$AE826,"0.#") &amp;TEXT(AE$1,0),"")</f>
        <v/>
      </c>
      <c r="BH826" s="113" t="str">
        <f>[1]comp!$D826 &amp; [1]comp!$E826</f>
        <v>5Edtmaier, C., Wolf, M., de Oro Calderon, R., &amp; Schubert, W. D. (2021). Effect of nickel on the formation of γ/γ’ microstructures in WC/Co-Ni-Al-W. International Journal of Refractory Metals and Hard Materials, 100. https://doi.org/10.1016/j.ijrmhm.2021.105656</v>
      </c>
      <c r="BI826" s="96" t="str">
        <f t="shared" si="62"/>
        <v>Co-15.0Ni-11.Al-9.0W</v>
      </c>
      <c r="BJ826" s="113" t="s">
        <v>2123</v>
      </c>
      <c r="BK826" s="113"/>
      <c r="BL826" s="113"/>
      <c r="BM826" s="113"/>
      <c r="BN826" s="113"/>
      <c r="BO826" s="113"/>
    </row>
    <row r="827" spans="1:67" x14ac:dyDescent="0.3">
      <c r="A827" s="96" t="str">
        <f t="shared" si="67"/>
        <v>Co-17.5Ni-11.Al-9.0W</v>
      </c>
      <c r="B827" s="113"/>
      <c r="C827" s="113" t="s">
        <v>2123</v>
      </c>
      <c r="D827" s="113">
        <v>6</v>
      </c>
      <c r="E827" s="117" t="s">
        <v>3788</v>
      </c>
      <c r="F827" s="113">
        <f t="shared" si="69"/>
        <v>824</v>
      </c>
      <c r="G827" s="114">
        <f t="shared" si="66"/>
        <v>62.5</v>
      </c>
      <c r="H827" s="114">
        <v>17.5</v>
      </c>
      <c r="I827" s="114">
        <v>11</v>
      </c>
      <c r="J827" s="114"/>
      <c r="K827" s="114">
        <v>9</v>
      </c>
      <c r="L827" s="114"/>
      <c r="M827" s="114"/>
      <c r="N827" s="114"/>
      <c r="O827" s="114"/>
      <c r="P827" s="114"/>
      <c r="Q827" s="115"/>
      <c r="R827" s="115"/>
      <c r="S827" s="115"/>
      <c r="T827" s="114"/>
      <c r="U827" s="114"/>
      <c r="V827" s="114"/>
      <c r="W827" s="114"/>
      <c r="X827" s="114"/>
      <c r="Y827" s="114"/>
      <c r="Z827" s="114"/>
      <c r="AA827" s="114"/>
      <c r="AB827" s="114"/>
      <c r="AC827" s="114"/>
      <c r="AD827" s="114"/>
      <c r="AE827" s="113"/>
      <c r="AF827" s="101">
        <f t="shared" si="68"/>
        <v>9.1509</v>
      </c>
      <c r="AG827" s="113"/>
      <c r="AH827" s="113"/>
      <c r="AI827" s="116" t="s">
        <v>1</v>
      </c>
      <c r="AJ827" s="118" t="str">
        <f>IF(I827&lt;&gt;"","-" &amp;TEXT([1]comp!$I827,"0.#") &amp;TEXT(I$1,0),"")</f>
        <v>-11.Al</v>
      </c>
      <c r="AK827" s="116" t="str">
        <f>IF(K827&lt;&gt;"","-" &amp;TEXT([1]comp!$K827,"0.0") &amp;TEXT(K$1,0),"")</f>
        <v>-9.0W</v>
      </c>
      <c r="AL827" s="116" t="str">
        <f>IF(H827&lt;&gt;"","-" &amp;TEXT([1]comp!$H827,"0.0") &amp;TEXT(H$1,0),"")</f>
        <v>-17.5Ni</v>
      </c>
      <c r="AM827" s="116" t="str">
        <f>IF(J827&lt;&gt;"","-" &amp;TEXT([1]comp!$J827,"0.0") &amp;TEXT(J$1,0),"")</f>
        <v/>
      </c>
      <c r="AN827" s="116" t="str">
        <f>IF(M827&lt;&gt;"","-" &amp;TEXT([1]comp!$M827,"0.0") &amp;TEXT(M$1,0),"")</f>
        <v/>
      </c>
      <c r="AO827" s="116" t="str">
        <f>IF(N827&lt;&gt;"","-" &amp;TEXT([1]comp!$N827,"0.0") &amp;TEXT(N$1,0),"")</f>
        <v/>
      </c>
      <c r="AP827" s="116" t="str">
        <f>IF(O827&lt;&gt;"","-" &amp;TEXT([1]comp!$O827,"0.0") &amp;TEXT(O$1,0),"")</f>
        <v/>
      </c>
      <c r="AQ827" s="116" t="str">
        <f>IF(L827&lt;&gt;"","-" &amp;TEXT([1]comp!$L827,"0.0") &amp;TEXT(L$1,0),"")</f>
        <v/>
      </c>
      <c r="AR827" s="116" t="str">
        <f>IF(P827&lt;&gt;"","-" &amp;TEXT([1]comp!$P827,"0.0") &amp;TEXT(P$1,0),"")</f>
        <v/>
      </c>
      <c r="AS827" s="116" t="str">
        <f>IF(Q827&lt;&gt;"","-" &amp;TEXT([1]comp!$Q827,"0.00") &amp;TEXT(Q$1,0),"")</f>
        <v/>
      </c>
      <c r="AT827" s="116" t="str">
        <f>IF(R827&lt;&gt;"","-" &amp;TEXT([1]comp!$R827,"0.00") &amp;TEXT(R$1,0),"")</f>
        <v/>
      </c>
      <c r="AU827" s="116" t="str">
        <f>IF(S827&lt;&gt;"","-" &amp;TEXT([1]comp!$S827,"0.00") &amp;TEXT(S$1,0),"")</f>
        <v/>
      </c>
      <c r="AV827" s="116" t="str">
        <f>IF(T827&lt;&gt;"","-" &amp;TEXT([1]comp!$T827,"0.0") &amp;TEXT(T$1,0),"")</f>
        <v/>
      </c>
      <c r="AW827" s="116" t="str">
        <f>IF(U827&lt;&gt;"","-" &amp;TEXT([1]comp!$U827,"0.0") &amp;TEXT(U$1,0),"")</f>
        <v/>
      </c>
      <c r="AX827" s="116" t="str">
        <f>IF(V827&lt;&gt;"","-" &amp;TEXT([1]comp!$V827,"0.0") &amp;TEXT(V$1,0),"")</f>
        <v/>
      </c>
      <c r="AY827" s="116" t="str">
        <f>IF(W827&lt;&gt;"","-" &amp;TEXT([1]comp!$W827,"0.0") &amp;TEXT(W$1,0),"")</f>
        <v/>
      </c>
      <c r="AZ827" s="116" t="str">
        <f>IF(X827&lt;&gt;"","-" &amp;TEXT([1]comp!$X827,"0.0") &amp;TEXT(X$1,0),"")</f>
        <v/>
      </c>
      <c r="BA827" s="116" t="str">
        <f>IF(Y827&lt;&gt;"","-" &amp;TEXT([1]comp!$Y827,"0.0") &amp;TEXT(Y$1,0),"")</f>
        <v/>
      </c>
      <c r="BB827" s="116" t="str">
        <f>IF(Z827&lt;&gt;"","-" &amp;TEXT([1]comp!$Z827,"0.0") &amp;TEXT(Z$1,0),"")</f>
        <v/>
      </c>
      <c r="BC827" s="116" t="str">
        <f>IF(AA827&lt;&gt;"","-" &amp;TEXT([1]comp!$AA827,"0.0") &amp;TEXT(AA$1,0),"")</f>
        <v/>
      </c>
      <c r="BD827" s="116" t="str">
        <f>IF(AB827&lt;&gt;"","-" &amp;TEXT([1]comp!$AB827,"0.0") &amp;TEXT(AB$1,0),"")</f>
        <v/>
      </c>
      <c r="BE827" s="116" t="str">
        <f>IF(AC827&lt;&gt;"","-" &amp;TEXT([1]comp!$AC827,"0.0") &amp;TEXT(AC$1,0),"")</f>
        <v/>
      </c>
      <c r="BF827" s="102" t="str">
        <f>IF(AD827&lt;&gt;"","-" &amp;TEXT([1]comp!$AD827,"0.00") &amp;TEXT(AD$1,0),"")</f>
        <v/>
      </c>
      <c r="BG827" s="104" t="str">
        <f>IF(AE827&lt;&gt;"","-" &amp;TEXT([1]comp!$AE827,"0.#") &amp;TEXT(AE$1,0),"")</f>
        <v/>
      </c>
      <c r="BH827" s="113" t="str">
        <f>[1]comp!$D827 &amp; [1]comp!$E827</f>
        <v>6Edtmaier, C., Wolf, M., de Oro Calderon, R., &amp; Schubert, W. D. (2021). Effect of nickel on the formation of γ/γ’ microstructures in WC/Co-Ni-Al-W. International Journal of Refractory Metals and Hard Materials, 100. https://doi.org/10.1016/j.ijrmhm.2021.105657</v>
      </c>
      <c r="BI827" s="96" t="str">
        <f t="shared" si="62"/>
        <v>Co-17.5Ni-11.Al-9.0W</v>
      </c>
      <c r="BJ827" s="113" t="s">
        <v>2123</v>
      </c>
      <c r="BK827" s="113"/>
      <c r="BL827" s="113"/>
      <c r="BM827" s="113"/>
      <c r="BN827" s="113"/>
      <c r="BO827" s="113"/>
    </row>
    <row r="828" spans="1:67" x14ac:dyDescent="0.3">
      <c r="A828" s="96" t="str">
        <f t="shared" si="67"/>
        <v>Co-20.0Ni-11.Al-9.0W</v>
      </c>
      <c r="B828" s="113"/>
      <c r="C828" s="113" t="s">
        <v>2123</v>
      </c>
      <c r="D828" s="113">
        <v>7</v>
      </c>
      <c r="E828" s="117" t="s">
        <v>3790</v>
      </c>
      <c r="F828" s="113">
        <f t="shared" si="69"/>
        <v>825</v>
      </c>
      <c r="G828" s="114">
        <f t="shared" si="66"/>
        <v>60</v>
      </c>
      <c r="H828" s="114">
        <v>20</v>
      </c>
      <c r="I828" s="114">
        <v>11</v>
      </c>
      <c r="J828" s="114"/>
      <c r="K828" s="114">
        <v>9</v>
      </c>
      <c r="L828" s="114"/>
      <c r="M828" s="114"/>
      <c r="N828" s="114"/>
      <c r="O828" s="114"/>
      <c r="P828" s="114"/>
      <c r="Q828" s="115"/>
      <c r="R828" s="115"/>
      <c r="S828" s="115"/>
      <c r="T828" s="114"/>
      <c r="U828" s="114"/>
      <c r="V828" s="114"/>
      <c r="W828" s="114"/>
      <c r="X828" s="114"/>
      <c r="Y828" s="114"/>
      <c r="Z828" s="114"/>
      <c r="AA828" s="114"/>
      <c r="AB828" s="114"/>
      <c r="AC828" s="114"/>
      <c r="AD828" s="114"/>
      <c r="AE828" s="113"/>
      <c r="AF828" s="101">
        <f t="shared" si="68"/>
        <v>9.1510999999999996</v>
      </c>
      <c r="AG828" s="113"/>
      <c r="AH828" s="113"/>
      <c r="AI828" s="116" t="s">
        <v>1</v>
      </c>
      <c r="AJ828" s="118" t="str">
        <f>IF(I828&lt;&gt;"","-" &amp;TEXT([1]comp!$I828,"0.#") &amp;TEXT(I$1,0),"")</f>
        <v>-11.Al</v>
      </c>
      <c r="AK828" s="116" t="str">
        <f>IF(K828&lt;&gt;"","-" &amp;TEXT([1]comp!$K828,"0.0") &amp;TEXT(K$1,0),"")</f>
        <v>-9.0W</v>
      </c>
      <c r="AL828" s="116" t="str">
        <f>IF(H828&lt;&gt;"","-" &amp;TEXT([1]comp!$H828,"0.0") &amp;TEXT(H$1,0),"")</f>
        <v>-20.0Ni</v>
      </c>
      <c r="AM828" s="116" t="str">
        <f>IF(J828&lt;&gt;"","-" &amp;TEXT([1]comp!$J828,"0.0") &amp;TEXT(J$1,0),"")</f>
        <v/>
      </c>
      <c r="AN828" s="116" t="str">
        <f>IF(M828&lt;&gt;"","-" &amp;TEXT([1]comp!$M828,"0.0") &amp;TEXT(M$1,0),"")</f>
        <v/>
      </c>
      <c r="AO828" s="116" t="str">
        <f>IF(N828&lt;&gt;"","-" &amp;TEXT([1]comp!$N828,"0.0") &amp;TEXT(N$1,0),"")</f>
        <v/>
      </c>
      <c r="AP828" s="116" t="str">
        <f>IF(O828&lt;&gt;"","-" &amp;TEXT([1]comp!$O828,"0.0") &amp;TEXT(O$1,0),"")</f>
        <v/>
      </c>
      <c r="AQ828" s="116" t="str">
        <f>IF(L828&lt;&gt;"","-" &amp;TEXT([1]comp!$L828,"0.0") &amp;TEXT(L$1,0),"")</f>
        <v/>
      </c>
      <c r="AR828" s="116" t="str">
        <f>IF(P828&lt;&gt;"","-" &amp;TEXT([1]comp!$P828,"0.0") &amp;TEXT(P$1,0),"")</f>
        <v/>
      </c>
      <c r="AS828" s="116" t="str">
        <f>IF(Q828&lt;&gt;"","-" &amp;TEXT([1]comp!$Q828,"0.00") &amp;TEXT(Q$1,0),"")</f>
        <v/>
      </c>
      <c r="AT828" s="116" t="str">
        <f>IF(R828&lt;&gt;"","-" &amp;TEXT([1]comp!$R828,"0.00") &amp;TEXT(R$1,0),"")</f>
        <v/>
      </c>
      <c r="AU828" s="116" t="str">
        <f>IF(S828&lt;&gt;"","-" &amp;TEXT([1]comp!$S828,"0.00") &amp;TEXT(S$1,0),"")</f>
        <v/>
      </c>
      <c r="AV828" s="116" t="str">
        <f>IF(T828&lt;&gt;"","-" &amp;TEXT([1]comp!$T828,"0.0") &amp;TEXT(T$1,0),"")</f>
        <v/>
      </c>
      <c r="AW828" s="116" t="str">
        <f>IF(U828&lt;&gt;"","-" &amp;TEXT([1]comp!$U828,"0.0") &amp;TEXT(U$1,0),"")</f>
        <v/>
      </c>
      <c r="AX828" s="116" t="str">
        <f>IF(V828&lt;&gt;"","-" &amp;TEXT([1]comp!$V828,"0.0") &amp;TEXT(V$1,0),"")</f>
        <v/>
      </c>
      <c r="AY828" s="116" t="str">
        <f>IF(W828&lt;&gt;"","-" &amp;TEXT([1]comp!$W828,"0.0") &amp;TEXT(W$1,0),"")</f>
        <v/>
      </c>
      <c r="AZ828" s="116" t="str">
        <f>IF(X828&lt;&gt;"","-" &amp;TEXT([1]comp!$X828,"0.0") &amp;TEXT(X$1,0),"")</f>
        <v/>
      </c>
      <c r="BA828" s="116" t="str">
        <f>IF(Y828&lt;&gt;"","-" &amp;TEXT([1]comp!$Y828,"0.0") &amp;TEXT(Y$1,0),"")</f>
        <v/>
      </c>
      <c r="BB828" s="116" t="str">
        <f>IF(Z828&lt;&gt;"","-" &amp;TEXT([1]comp!$Z828,"0.0") &amp;TEXT(Z$1,0),"")</f>
        <v/>
      </c>
      <c r="BC828" s="116" t="str">
        <f>IF(AA828&lt;&gt;"","-" &amp;TEXT([1]comp!$AA828,"0.0") &amp;TEXT(AA$1,0),"")</f>
        <v/>
      </c>
      <c r="BD828" s="116" t="str">
        <f>IF(AB828&lt;&gt;"","-" &amp;TEXT([1]comp!$AB828,"0.0") &amp;TEXT(AB$1,0),"")</f>
        <v/>
      </c>
      <c r="BE828" s="116" t="str">
        <f>IF(AC828&lt;&gt;"","-" &amp;TEXT([1]comp!$AC828,"0.0") &amp;TEXT(AC$1,0),"")</f>
        <v/>
      </c>
      <c r="BF828" s="102" t="str">
        <f>IF(AD828&lt;&gt;"","-" &amp;TEXT([1]comp!$AD828,"0.00") &amp;TEXT(AD$1,0),"")</f>
        <v/>
      </c>
      <c r="BG828" s="104" t="str">
        <f>IF(AE828&lt;&gt;"","-" &amp;TEXT([1]comp!$AE828,"0.#") &amp;TEXT(AE$1,0),"")</f>
        <v/>
      </c>
      <c r="BH828" s="113" t="str">
        <f>[1]comp!$D828 &amp; [1]comp!$E828</f>
        <v>7Edtmaier, C., Wolf, M., de Oro Calderon, R., &amp; Schubert, W. D. (2021). Effect of nickel on the formation of γ/γ’ microstructures in WC/Co-Ni-Al-W. International Journal of Refractory Metals and Hard Materials, 100. https://doi.org/10.1016/j.ijrmhm.2021.105658</v>
      </c>
      <c r="BI828" s="96" t="str">
        <f t="shared" si="62"/>
        <v>Co-20.0Ni-11.Al-9.0W</v>
      </c>
      <c r="BJ828" s="113" t="s">
        <v>2123</v>
      </c>
      <c r="BK828" s="113"/>
      <c r="BL828" s="113"/>
      <c r="BM828" s="113"/>
      <c r="BN828" s="113"/>
      <c r="BO828" s="113"/>
    </row>
    <row r="829" spans="1:67" x14ac:dyDescent="0.3">
      <c r="A829" s="96" t="str">
        <f t="shared" si="67"/>
        <v>Co-13.0Ni-10.Al-8.0W</v>
      </c>
      <c r="B829" s="113"/>
      <c r="C829" s="113" t="s">
        <v>2123</v>
      </c>
      <c r="D829" s="113">
        <v>8</v>
      </c>
      <c r="E829" s="117" t="s">
        <v>3792</v>
      </c>
      <c r="F829" s="113">
        <f t="shared" si="69"/>
        <v>826</v>
      </c>
      <c r="G829" s="114">
        <f t="shared" si="66"/>
        <v>69</v>
      </c>
      <c r="H829" s="114">
        <v>13</v>
      </c>
      <c r="I829" s="114">
        <v>10</v>
      </c>
      <c r="J829" s="114"/>
      <c r="K829" s="114">
        <v>8</v>
      </c>
      <c r="L829" s="114"/>
      <c r="M829" s="114"/>
      <c r="N829" s="114"/>
      <c r="O829" s="114"/>
      <c r="P829" s="114"/>
      <c r="Q829" s="115"/>
      <c r="R829" s="115"/>
      <c r="S829" s="115"/>
      <c r="T829" s="114"/>
      <c r="U829" s="114"/>
      <c r="V829" s="114"/>
      <c r="W829" s="114"/>
      <c r="X829" s="114"/>
      <c r="Y829" s="114"/>
      <c r="Z829" s="114"/>
      <c r="AA829" s="114"/>
      <c r="AB829" s="114"/>
      <c r="AC829" s="114"/>
      <c r="AD829" s="114"/>
      <c r="AE829" s="113"/>
      <c r="AF829" s="101">
        <f t="shared" si="68"/>
        <v>9.1090400000000002</v>
      </c>
      <c r="AG829" s="113"/>
      <c r="AH829" s="113"/>
      <c r="AI829" s="116" t="s">
        <v>1</v>
      </c>
      <c r="AJ829" s="118" t="str">
        <f>IF(I829&lt;&gt;"","-" &amp;TEXT([1]comp!$I829,"0.#") &amp;TEXT(I$1,0),"")</f>
        <v>-10.Al</v>
      </c>
      <c r="AK829" s="116" t="str">
        <f>IF(K829&lt;&gt;"","-" &amp;TEXT([1]comp!$K829,"0.0") &amp;TEXT(K$1,0),"")</f>
        <v>-8.0W</v>
      </c>
      <c r="AL829" s="116" t="str">
        <f>IF(H829&lt;&gt;"","-" &amp;TEXT([1]comp!$H829,"0.0") &amp;TEXT(H$1,0),"")</f>
        <v>-13.0Ni</v>
      </c>
      <c r="AM829" s="116" t="str">
        <f>IF(J829&lt;&gt;"","-" &amp;TEXT([1]comp!$J829,"0.0") &amp;TEXT(J$1,0),"")</f>
        <v/>
      </c>
      <c r="AN829" s="116" t="str">
        <f>IF(M829&lt;&gt;"","-" &amp;TEXT([1]comp!$M829,"0.0") &amp;TEXT(M$1,0),"")</f>
        <v/>
      </c>
      <c r="AO829" s="116" t="str">
        <f>IF(N829&lt;&gt;"","-" &amp;TEXT([1]comp!$N829,"0.0") &amp;TEXT(N$1,0),"")</f>
        <v/>
      </c>
      <c r="AP829" s="116" t="str">
        <f>IF(O829&lt;&gt;"","-" &amp;TEXT([1]comp!$O829,"0.0") &amp;TEXT(O$1,0),"")</f>
        <v/>
      </c>
      <c r="AQ829" s="116" t="str">
        <f>IF(L829&lt;&gt;"","-" &amp;TEXT([1]comp!$L829,"0.0") &amp;TEXT(L$1,0),"")</f>
        <v/>
      </c>
      <c r="AR829" s="116" t="str">
        <f>IF(P829&lt;&gt;"","-" &amp;TEXT([1]comp!$P829,"0.0") &amp;TEXT(P$1,0),"")</f>
        <v/>
      </c>
      <c r="AS829" s="116" t="str">
        <f>IF(Q829&lt;&gt;"","-" &amp;TEXT([1]comp!$Q829,"0.00") &amp;TEXT(Q$1,0),"")</f>
        <v/>
      </c>
      <c r="AT829" s="116" t="str">
        <f>IF(R829&lt;&gt;"","-" &amp;TEXT([1]comp!$R829,"0.00") &amp;TEXT(R$1,0),"")</f>
        <v/>
      </c>
      <c r="AU829" s="116" t="str">
        <f>IF(S829&lt;&gt;"","-" &amp;TEXT([1]comp!$S829,"0.00") &amp;TEXT(S$1,0),"")</f>
        <v/>
      </c>
      <c r="AV829" s="116" t="str">
        <f>IF(T829&lt;&gt;"","-" &amp;TEXT([1]comp!$T829,"0.0") &amp;TEXT(T$1,0),"")</f>
        <v/>
      </c>
      <c r="AW829" s="116" t="str">
        <f>IF(U829&lt;&gt;"","-" &amp;TEXT([1]comp!$U829,"0.0") &amp;TEXT(U$1,0),"")</f>
        <v/>
      </c>
      <c r="AX829" s="116" t="str">
        <f>IF(V829&lt;&gt;"","-" &amp;TEXT([1]comp!$V829,"0.0") &amp;TEXT(V$1,0),"")</f>
        <v/>
      </c>
      <c r="AY829" s="116" t="str">
        <f>IF(W829&lt;&gt;"","-" &amp;TEXT([1]comp!$W829,"0.0") &amp;TEXT(W$1,0),"")</f>
        <v/>
      </c>
      <c r="AZ829" s="116" t="str">
        <f>IF(X829&lt;&gt;"","-" &amp;TEXT([1]comp!$X829,"0.0") &amp;TEXT(X$1,0),"")</f>
        <v/>
      </c>
      <c r="BA829" s="116" t="str">
        <f>IF(Y829&lt;&gt;"","-" &amp;TEXT([1]comp!$Y829,"0.0") &amp;TEXT(Y$1,0),"")</f>
        <v/>
      </c>
      <c r="BB829" s="116" t="str">
        <f>IF(Z829&lt;&gt;"","-" &amp;TEXT([1]comp!$Z829,"0.0") &amp;TEXT(Z$1,0),"")</f>
        <v/>
      </c>
      <c r="BC829" s="116" t="str">
        <f>IF(AA829&lt;&gt;"","-" &amp;TEXT([1]comp!$AA829,"0.0") &amp;TEXT(AA$1,0),"")</f>
        <v/>
      </c>
      <c r="BD829" s="116" t="str">
        <f>IF(AB829&lt;&gt;"","-" &amp;TEXT([1]comp!$AB829,"0.0") &amp;TEXT(AB$1,0),"")</f>
        <v/>
      </c>
      <c r="BE829" s="116" t="str">
        <f>IF(AC829&lt;&gt;"","-" &amp;TEXT([1]comp!$AC829,"0.0") &amp;TEXT(AC$1,0),"")</f>
        <v/>
      </c>
      <c r="BF829" s="102" t="str">
        <f>IF(AD829&lt;&gt;"","-" &amp;TEXT([1]comp!$AD829,"0.00") &amp;TEXT(AD$1,0),"")</f>
        <v/>
      </c>
      <c r="BG829" s="104" t="str">
        <f>IF(AE829&lt;&gt;"","-" &amp;TEXT([1]comp!$AE829,"0.#") &amp;TEXT(AE$1,0),"")</f>
        <v/>
      </c>
      <c r="BH829" s="113" t="str">
        <f>[1]comp!$D829 &amp; [1]comp!$E829</f>
        <v>8Edtmaier, C., Wolf, M., de Oro Calderon, R., &amp; Schubert, W. D. (2021). Effect of nickel on the formation of γ/γ’ microstructures in WC/Co-Ni-Al-W. International Journal of Refractory Metals and Hard Materials, 100. https://doi.org/10.1016/j.ijrmhm.2021.105659</v>
      </c>
      <c r="BI829" s="96" t="str">
        <f t="shared" si="62"/>
        <v>Co-13.0Ni-10.Al-8.0W</v>
      </c>
      <c r="BJ829" s="113" t="s">
        <v>2123</v>
      </c>
      <c r="BK829" s="113"/>
      <c r="BL829" s="113"/>
      <c r="BM829" s="113"/>
      <c r="BN829" s="113"/>
      <c r="BO829" s="113"/>
    </row>
    <row r="830" spans="1:67" x14ac:dyDescent="0.3">
      <c r="A830" s="96" t="str">
        <f t="shared" si="67"/>
        <v>Co-9.Al-9.0W-2.0Ta-0.02B</v>
      </c>
      <c r="B830" s="113"/>
      <c r="C830" s="113" t="s">
        <v>2123</v>
      </c>
      <c r="D830" s="113" t="s">
        <v>3793</v>
      </c>
      <c r="E830" s="117" t="s">
        <v>3794</v>
      </c>
      <c r="F830" s="113">
        <f t="shared" si="69"/>
        <v>827</v>
      </c>
      <c r="G830" s="114">
        <f t="shared" si="66"/>
        <v>79.98</v>
      </c>
      <c r="H830" s="114"/>
      <c r="I830" s="114">
        <v>9</v>
      </c>
      <c r="J830" s="114"/>
      <c r="K830" s="114">
        <v>9</v>
      </c>
      <c r="L830" s="114"/>
      <c r="M830" s="114">
        <v>2</v>
      </c>
      <c r="N830" s="114"/>
      <c r="O830" s="114"/>
      <c r="P830" s="114"/>
      <c r="Q830" s="115"/>
      <c r="R830" s="115"/>
      <c r="S830" s="115">
        <v>0.02</v>
      </c>
      <c r="T830" s="114"/>
      <c r="U830" s="114"/>
      <c r="V830" s="114"/>
      <c r="W830" s="114"/>
      <c r="X830" s="114"/>
      <c r="Y830" s="114"/>
      <c r="Z830" s="114"/>
      <c r="AA830" s="114"/>
      <c r="AB830" s="114"/>
      <c r="AC830" s="114"/>
      <c r="AD830" s="114"/>
      <c r="AE830" s="113"/>
      <c r="AF830" s="101">
        <f t="shared" si="68"/>
        <v>9.4272120000000008</v>
      </c>
      <c r="AG830" s="113"/>
      <c r="AH830" s="113"/>
      <c r="AI830" s="116" t="s">
        <v>1</v>
      </c>
      <c r="AJ830" s="118" t="str">
        <f>IF(I830&lt;&gt;"","-" &amp;TEXT([1]comp!$I830,"0.#") &amp;TEXT(I$1,0),"")</f>
        <v>-9.Al</v>
      </c>
      <c r="AK830" s="116" t="str">
        <f>IF(K830&lt;&gt;"","-" &amp;TEXT([1]comp!$K830,"0.0") &amp;TEXT(K$1,0),"")</f>
        <v>-9.0W</v>
      </c>
      <c r="AL830" s="116" t="str">
        <f>IF(H830&lt;&gt;"","-" &amp;TEXT([1]comp!$H830,"0.0") &amp;TEXT(H$1,0),"")</f>
        <v/>
      </c>
      <c r="AM830" s="116" t="str">
        <f>IF(J830&lt;&gt;"","-" &amp;TEXT([1]comp!$J830,"0.0") &amp;TEXT(J$1,0),"")</f>
        <v/>
      </c>
      <c r="AN830" s="116" t="str">
        <f>IF(M830&lt;&gt;"","-" &amp;TEXT([1]comp!$M830,"0.0") &amp;TEXT(M$1,0),"")</f>
        <v>-2.0Ta</v>
      </c>
      <c r="AO830" s="116" t="str">
        <f>IF(N830&lt;&gt;"","-" &amp;TEXT([1]comp!$N830,"0.0") &amp;TEXT(N$1,0),"")</f>
        <v/>
      </c>
      <c r="AP830" s="116" t="str">
        <f>IF(O830&lt;&gt;"","-" &amp;TEXT([1]comp!$O830,"0.0") &amp;TEXT(O$1,0),"")</f>
        <v/>
      </c>
      <c r="AQ830" s="116" t="str">
        <f>IF(L830&lt;&gt;"","-" &amp;TEXT([1]comp!$L830,"0.0") &amp;TEXT(L$1,0),"")</f>
        <v/>
      </c>
      <c r="AR830" s="116" t="str">
        <f>IF(P830&lt;&gt;"","-" &amp;TEXT([1]comp!$P830,"0.0") &amp;TEXT(P$1,0),"")</f>
        <v/>
      </c>
      <c r="AS830" s="116" t="str">
        <f>IF(Q830&lt;&gt;"","-" &amp;TEXT([1]comp!$Q830,"0.00") &amp;TEXT(Q$1,0),"")</f>
        <v/>
      </c>
      <c r="AT830" s="116" t="str">
        <f>IF(R830&lt;&gt;"","-" &amp;TEXT([1]comp!$R830,"0.00") &amp;TEXT(R$1,0),"")</f>
        <v/>
      </c>
      <c r="AU830" s="116" t="str">
        <f>IF(S830&lt;&gt;"","-" &amp;TEXT([1]comp!$S830,"0.00") &amp;TEXT(S$1,0),"")</f>
        <v>-0.02B</v>
      </c>
      <c r="AV830" s="116" t="str">
        <f>IF(T830&lt;&gt;"","-" &amp;TEXT([1]comp!$T830,"0.0") &amp;TEXT(T$1,0),"")</f>
        <v/>
      </c>
      <c r="AW830" s="116" t="str">
        <f>IF(U830&lt;&gt;"","-" &amp;TEXT([1]comp!$U830,"0.0") &amp;TEXT(U$1,0),"")</f>
        <v/>
      </c>
      <c r="AX830" s="116" t="str">
        <f>IF(V830&lt;&gt;"","-" &amp;TEXT([1]comp!$V830,"0.0") &amp;TEXT(V$1,0),"")</f>
        <v/>
      </c>
      <c r="AY830" s="116" t="str">
        <f>IF(W830&lt;&gt;"","-" &amp;TEXT([1]comp!$W830,"0.0") &amp;TEXT(W$1,0),"")</f>
        <v/>
      </c>
      <c r="AZ830" s="116" t="str">
        <f>IF(X830&lt;&gt;"","-" &amp;TEXT([1]comp!$X830,"0.0") &amp;TEXT(X$1,0),"")</f>
        <v/>
      </c>
      <c r="BA830" s="116" t="str">
        <f>IF(Y830&lt;&gt;"","-" &amp;TEXT([1]comp!$Y830,"0.0") &amp;TEXT(Y$1,0),"")</f>
        <v/>
      </c>
      <c r="BB830" s="116" t="str">
        <f>IF(Z830&lt;&gt;"","-" &amp;TEXT([1]comp!$Z830,"0.0") &amp;TEXT(Z$1,0),"")</f>
        <v/>
      </c>
      <c r="BC830" s="116" t="str">
        <f>IF(AA830&lt;&gt;"","-" &amp;TEXT([1]comp!$AA830,"0.0") &amp;TEXT(AA$1,0),"")</f>
        <v/>
      </c>
      <c r="BD830" s="116" t="str">
        <f>IF(AB830&lt;&gt;"","-" &amp;TEXT([1]comp!$AB830,"0.0") &amp;TEXT(AB$1,0),"")</f>
        <v/>
      </c>
      <c r="BE830" s="116" t="str">
        <f>IF(AC830&lt;&gt;"","-" &amp;TEXT([1]comp!$AC830,"0.0") &amp;TEXT(AC$1,0),"")</f>
        <v/>
      </c>
      <c r="BF830" s="102" t="str">
        <f>IF(AD830&lt;&gt;"","-" &amp;TEXT([1]comp!$AD830,"0.00") &amp;TEXT(AD$1,0),"")</f>
        <v/>
      </c>
      <c r="BG830" s="104" t="str">
        <f>IF(AE830&lt;&gt;"","-" &amp;TEXT([1]comp!$AE830,"0.#") &amp;TEXT(AE$1,0),"")</f>
        <v/>
      </c>
      <c r="BH830" s="113" t="str">
        <f>[1]comp!$D830 &amp; [1]comp!$E830</f>
        <v>Co-Al-WFan, L. L., Li, Y., Zhao, X. Y., Yu, Y. X., Zhou, C. G., &amp; Sha, J. B. (2021). High-throughput preparation and characterization of early hot-corrosion behaviors of compositional gradient Al–Cr complex coatings on a novel Co–Al–W-based alloy. Corrosion Science, 192. https://doi.org/10.1016/j.corsci.2021.109811</v>
      </c>
      <c r="BI830" s="96" t="str">
        <f t="shared" si="62"/>
        <v>Co-9.Al-9.0W-2.0Ta-0.02B</v>
      </c>
      <c r="BJ830" s="113" t="s">
        <v>2123</v>
      </c>
      <c r="BK830" s="113"/>
      <c r="BL830" s="113"/>
      <c r="BM830" s="113"/>
      <c r="BN830" s="113"/>
      <c r="BO830" s="113"/>
    </row>
    <row r="831" spans="1:67" x14ac:dyDescent="0.3">
      <c r="A831" s="96" t="str">
        <f t="shared" si="67"/>
        <v>Co-12.0Ti</v>
      </c>
      <c r="B831" s="113"/>
      <c r="C831" s="113" t="s">
        <v>2123</v>
      </c>
      <c r="D831" s="113" t="s">
        <v>3796</v>
      </c>
      <c r="E831" s="113" t="s">
        <v>3797</v>
      </c>
      <c r="F831" s="113">
        <f t="shared" si="69"/>
        <v>828</v>
      </c>
      <c r="G831" s="114">
        <f t="shared" si="66"/>
        <v>88</v>
      </c>
      <c r="H831" s="114"/>
      <c r="I831" s="114"/>
      <c r="J831" s="114"/>
      <c r="K831" s="114"/>
      <c r="L831" s="114">
        <v>12</v>
      </c>
      <c r="M831" s="114"/>
      <c r="N831" s="114"/>
      <c r="O831" s="114"/>
      <c r="P831" s="114"/>
      <c r="Q831" s="115"/>
      <c r="R831" s="115"/>
      <c r="S831" s="115"/>
      <c r="T831" s="114"/>
      <c r="U831" s="114"/>
      <c r="V831" s="114"/>
      <c r="W831" s="114"/>
      <c r="X831" s="114"/>
      <c r="Y831" s="114"/>
      <c r="Z831" s="114"/>
      <c r="AA831" s="114"/>
      <c r="AB831" s="114"/>
      <c r="AC831" s="114"/>
      <c r="AD831" s="114"/>
      <c r="AE831" s="113"/>
      <c r="AF831" s="101">
        <f t="shared" si="68"/>
        <v>8.3728400000000001</v>
      </c>
      <c r="AG831" s="113"/>
      <c r="AH831" s="113"/>
      <c r="AI831" s="116" t="s">
        <v>1</v>
      </c>
      <c r="AJ831" s="116" t="str">
        <f>IF(I831&lt;&gt;"","-" &amp;TEXT([1]comp!$I831,"0.#") &amp;TEXT(I$1,0),"")</f>
        <v/>
      </c>
      <c r="AK831" s="116" t="str">
        <f>IF(K831&lt;&gt;"","-" &amp;TEXT([1]comp!$K831,"0.0") &amp;TEXT(K$1,0),"")</f>
        <v/>
      </c>
      <c r="AL831" s="116" t="str">
        <f>IF(H831&lt;&gt;"","-" &amp;TEXT([1]comp!$H831,"0.0") &amp;TEXT(H$1,0),"")</f>
        <v/>
      </c>
      <c r="AM831" s="116" t="str">
        <f>IF(J831&lt;&gt;"","-" &amp;TEXT([1]comp!$J831,"0.0") &amp;TEXT(J$1,0),"")</f>
        <v/>
      </c>
      <c r="AN831" s="116" t="str">
        <f>IF(M831&lt;&gt;"","-" &amp;TEXT([1]comp!$M831,"0.0") &amp;TEXT(M$1,0),"")</f>
        <v/>
      </c>
      <c r="AO831" s="116" t="str">
        <f>IF(N831&lt;&gt;"","-" &amp;TEXT([1]comp!$N831,"0.0") &amp;TEXT(N$1,0),"")</f>
        <v/>
      </c>
      <c r="AP831" s="116" t="str">
        <f>IF(O831&lt;&gt;"","-" &amp;TEXT([1]comp!$O831,"0.0") &amp;TEXT(O$1,0),"")</f>
        <v/>
      </c>
      <c r="AQ831" s="116" t="str">
        <f>IF(L831&lt;&gt;"","-" &amp;TEXT([1]comp!$L831,"0.0") &amp;TEXT(L$1,0),"")</f>
        <v>-12.0Ti</v>
      </c>
      <c r="AR831" s="116" t="str">
        <f>IF(P831&lt;&gt;"","-" &amp;TEXT([1]comp!$P831,"0.0") &amp;TEXT(P$1,0),"")</f>
        <v/>
      </c>
      <c r="AS831" s="116" t="str">
        <f>IF(Q831&lt;&gt;"","-" &amp;TEXT([1]comp!$Q831,"0.00") &amp;TEXT(Q$1,0),"")</f>
        <v/>
      </c>
      <c r="AT831" s="116" t="str">
        <f>IF(R831&lt;&gt;"","-" &amp;TEXT([1]comp!$R831,"0.00") &amp;TEXT(R$1,0),"")</f>
        <v/>
      </c>
      <c r="AU831" s="116" t="str">
        <f>IF(S831&lt;&gt;"","-" &amp;TEXT([1]comp!$S831,"0.00") &amp;TEXT(S$1,0),"")</f>
        <v/>
      </c>
      <c r="AV831" s="116" t="str">
        <f>IF(T831&lt;&gt;"","-" &amp;TEXT([1]comp!$T831,"0.0") &amp;TEXT(T$1,0),"")</f>
        <v/>
      </c>
      <c r="AW831" s="116" t="str">
        <f>IF(U831&lt;&gt;"","-" &amp;TEXT([1]comp!$U831,"0.0") &amp;TEXT(U$1,0),"")</f>
        <v/>
      </c>
      <c r="AX831" s="116" t="str">
        <f>IF(V831&lt;&gt;"","-" &amp;TEXT([1]comp!$V831,"0.0") &amp;TEXT(V$1,0),"")</f>
        <v/>
      </c>
      <c r="AY831" s="116" t="str">
        <f>IF(W831&lt;&gt;"","-" &amp;TEXT([1]comp!$W831,"0.0") &amp;TEXT(W$1,0),"")</f>
        <v/>
      </c>
      <c r="AZ831" s="116" t="str">
        <f>IF(X831&lt;&gt;"","-" &amp;TEXT([1]comp!$X831,"0.0") &amp;TEXT(X$1,0),"")</f>
        <v/>
      </c>
      <c r="BA831" s="116" t="str">
        <f>IF(Y831&lt;&gt;"","-" &amp;TEXT([1]comp!$Y831,"0.0") &amp;TEXT(Y$1,0),"")</f>
        <v/>
      </c>
      <c r="BB831" s="116" t="str">
        <f>IF(Z831&lt;&gt;"","-" &amp;TEXT([1]comp!$Z831,"0.0") &amp;TEXT(Z$1,0),"")</f>
        <v/>
      </c>
      <c r="BC831" s="116" t="str">
        <f>IF(AA831&lt;&gt;"","-" &amp;TEXT([1]comp!$AA831,"0.0") &amp;TEXT(AA$1,0),"")</f>
        <v/>
      </c>
      <c r="BD831" s="116" t="str">
        <f>IF(AB831&lt;&gt;"","-" &amp;TEXT([1]comp!$AB831,"0.0") &amp;TEXT(AB$1,0),"")</f>
        <v/>
      </c>
      <c r="BE831" s="116" t="str">
        <f>IF(AC831&lt;&gt;"","-" &amp;TEXT([1]comp!$AC831,"0.0") &amp;TEXT(AC$1,0),"")</f>
        <v/>
      </c>
      <c r="BF831" s="102" t="str">
        <f>IF(AD831&lt;&gt;"","-" &amp;TEXT([1]comp!$AD831,"0.00") &amp;TEXT(AD$1,0),"")</f>
        <v/>
      </c>
      <c r="BG831" s="104" t="str">
        <f>IF(AE831&lt;&gt;"","-" &amp;TEXT([1]comp!$AE831,"0.#") &amp;TEXT(AE$1,0),"")</f>
        <v/>
      </c>
      <c r="BH831" s="113" t="str">
        <f>[1]comp!$D831 &amp; [1]comp!$E831</f>
        <v>CoTiIm, H. J., Choi, W. S., Ryou, K. H., Seol, J. B., Kang, T. H., Ko, W. S., &amp; Choi, P. P. (2021). Enhanced microstructural stability of γ/γ′-strengthened Co-Ti-Mo-based alloys through Al additions. Acta Materialia, 214. https://doi.org/10.1016/j.actamat.2021.117011</v>
      </c>
      <c r="BI831" s="96" t="str">
        <f t="shared" si="62"/>
        <v>Co-12.0Ti</v>
      </c>
      <c r="BJ831" s="113" t="s">
        <v>2123</v>
      </c>
      <c r="BK831" s="113"/>
      <c r="BL831" s="113"/>
      <c r="BM831" s="113"/>
      <c r="BN831" s="113"/>
      <c r="BO831" s="113"/>
    </row>
    <row r="832" spans="1:67" x14ac:dyDescent="0.3">
      <c r="A832" s="96" t="str">
        <f t="shared" si="67"/>
        <v>Co-12.0Ti-4.0Mo</v>
      </c>
      <c r="B832" s="113"/>
      <c r="C832" s="113" t="s">
        <v>2123</v>
      </c>
      <c r="D832" s="113" t="s">
        <v>3799</v>
      </c>
      <c r="E832" s="113" t="s">
        <v>3800</v>
      </c>
      <c r="F832" s="113">
        <f t="shared" si="69"/>
        <v>829</v>
      </c>
      <c r="G832" s="114">
        <f t="shared" si="66"/>
        <v>84</v>
      </c>
      <c r="H832" s="114"/>
      <c r="I832" s="114"/>
      <c r="J832" s="114"/>
      <c r="K832" s="114"/>
      <c r="L832" s="114">
        <v>12</v>
      </c>
      <c r="M832" s="114"/>
      <c r="N832" s="114"/>
      <c r="O832" s="114"/>
      <c r="P832" s="114">
        <v>4</v>
      </c>
      <c r="Q832" s="115"/>
      <c r="R832" s="115"/>
      <c r="S832" s="115"/>
      <c r="T832" s="114"/>
      <c r="U832" s="114"/>
      <c r="V832" s="114"/>
      <c r="W832" s="114"/>
      <c r="X832" s="114"/>
      <c r="Y832" s="114"/>
      <c r="Z832" s="114"/>
      <c r="AA832" s="114"/>
      <c r="AB832" s="114"/>
      <c r="AC832" s="114"/>
      <c r="AD832" s="114"/>
      <c r="AE832" s="113"/>
      <c r="AF832" s="101">
        <f t="shared" si="68"/>
        <v>8.4280399999999993</v>
      </c>
      <c r="AG832" s="113"/>
      <c r="AH832" s="113"/>
      <c r="AI832" s="116" t="s">
        <v>1</v>
      </c>
      <c r="AJ832" s="116" t="str">
        <f>IF(I832&lt;&gt;"","-" &amp;TEXT([1]comp!$I832,"0.#") &amp;TEXT(I$1,0),"")</f>
        <v/>
      </c>
      <c r="AK832" s="116" t="str">
        <f>IF(K832&lt;&gt;"","-" &amp;TEXT([1]comp!$K832,"0.0") &amp;TEXT(K$1,0),"")</f>
        <v/>
      </c>
      <c r="AL832" s="116" t="str">
        <f>IF(H832&lt;&gt;"","-" &amp;TEXT([1]comp!$H832,"0.0") &amp;TEXT(H$1,0),"")</f>
        <v/>
      </c>
      <c r="AM832" s="116" t="str">
        <f>IF(J832&lt;&gt;"","-" &amp;TEXT([1]comp!$J832,"0.0") &amp;TEXT(J$1,0),"")</f>
        <v/>
      </c>
      <c r="AN832" s="116" t="str">
        <f>IF(M832&lt;&gt;"","-" &amp;TEXT([1]comp!$M832,"0.0") &amp;TEXT(M$1,0),"")</f>
        <v/>
      </c>
      <c r="AO832" s="116" t="str">
        <f>IF(N832&lt;&gt;"","-" &amp;TEXT([1]comp!$N832,"0.0") &amp;TEXT(N$1,0),"")</f>
        <v/>
      </c>
      <c r="AP832" s="116" t="str">
        <f>IF(O832&lt;&gt;"","-" &amp;TEXT([1]comp!$O832,"0.0") &amp;TEXT(O$1,0),"")</f>
        <v/>
      </c>
      <c r="AQ832" s="116" t="str">
        <f>IF(L832&lt;&gt;"","-" &amp;TEXT([1]comp!$L832,"0.0") &amp;TEXT(L$1,0),"")</f>
        <v>-12.0Ti</v>
      </c>
      <c r="AR832" s="116" t="str">
        <f>IF(P832&lt;&gt;"","-" &amp;TEXT([1]comp!$P832,"0.0") &amp;TEXT(P$1,0),"")</f>
        <v>-4.0Mo</v>
      </c>
      <c r="AS832" s="116" t="str">
        <f>IF(Q832&lt;&gt;"","-" &amp;TEXT([1]comp!$Q832,"0.00") &amp;TEXT(Q$1,0),"")</f>
        <v/>
      </c>
      <c r="AT832" s="116" t="str">
        <f>IF(R832&lt;&gt;"","-" &amp;TEXT([1]comp!$R832,"0.00") &amp;TEXT(R$1,0),"")</f>
        <v/>
      </c>
      <c r="AU832" s="116" t="str">
        <f>IF(S832&lt;&gt;"","-" &amp;TEXT([1]comp!$S832,"0.00") &amp;TEXT(S$1,0),"")</f>
        <v/>
      </c>
      <c r="AV832" s="116" t="str">
        <f>IF(T832&lt;&gt;"","-" &amp;TEXT([1]comp!$T832,"0.0") &amp;TEXT(T$1,0),"")</f>
        <v/>
      </c>
      <c r="AW832" s="116" t="str">
        <f>IF(U832&lt;&gt;"","-" &amp;TEXT([1]comp!$U832,"0.0") &amp;TEXT(U$1,0),"")</f>
        <v/>
      </c>
      <c r="AX832" s="116" t="str">
        <f>IF(V832&lt;&gt;"","-" &amp;TEXT([1]comp!$V832,"0.0") &amp;TEXT(V$1,0),"")</f>
        <v/>
      </c>
      <c r="AY832" s="116" t="str">
        <f>IF(W832&lt;&gt;"","-" &amp;TEXT([1]comp!$W832,"0.0") &amp;TEXT(W$1,0),"")</f>
        <v/>
      </c>
      <c r="AZ832" s="116" t="str">
        <f>IF(X832&lt;&gt;"","-" &amp;TEXT([1]comp!$X832,"0.0") &amp;TEXT(X$1,0),"")</f>
        <v/>
      </c>
      <c r="BA832" s="116" t="str">
        <f>IF(Y832&lt;&gt;"","-" &amp;TEXT([1]comp!$Y832,"0.0") &amp;TEXT(Y$1,0),"")</f>
        <v/>
      </c>
      <c r="BB832" s="116" t="str">
        <f>IF(Z832&lt;&gt;"","-" &amp;TEXT([1]comp!$Z832,"0.0") &amp;TEXT(Z$1,0),"")</f>
        <v/>
      </c>
      <c r="BC832" s="116" t="str">
        <f>IF(AA832&lt;&gt;"","-" &amp;TEXT([1]comp!$AA832,"0.0") &amp;TEXT(AA$1,0),"")</f>
        <v/>
      </c>
      <c r="BD832" s="116" t="str">
        <f>IF(AB832&lt;&gt;"","-" &amp;TEXT([1]comp!$AB832,"0.0") &amp;TEXT(AB$1,0),"")</f>
        <v/>
      </c>
      <c r="BE832" s="116" t="str">
        <f>IF(AC832&lt;&gt;"","-" &amp;TEXT([1]comp!$AC832,"0.0") &amp;TEXT(AC$1,0),"")</f>
        <v/>
      </c>
      <c r="BF832" s="102" t="str">
        <f>IF(AD832&lt;&gt;"","-" &amp;TEXT([1]comp!$AD832,"0.00") &amp;TEXT(AD$1,0),"")</f>
        <v/>
      </c>
      <c r="BG832" s="104" t="str">
        <f>IF(AE832&lt;&gt;"","-" &amp;TEXT([1]comp!$AE832,"0.#") &amp;TEXT(AE$1,0),"")</f>
        <v/>
      </c>
      <c r="BH832" s="113" t="str">
        <f>[1]comp!$D832 &amp; [1]comp!$E832</f>
        <v>CoTiMoIm, H. J., Choi, W. S., Ryou, K. H., Seol, J. B., Kang, T. H., Ko, W. S., &amp; Choi, P. P. (2021). Enhanced microstructural stability of γ/γ′-strengthened Co-Ti-Mo-based alloys through Al additions. Acta Materialia, 214. https://doi.org/10.1016/j.actamat.2021.117012</v>
      </c>
      <c r="BI832" s="96" t="str">
        <f t="shared" si="62"/>
        <v>Co-12.0Ti-4.0Mo</v>
      </c>
      <c r="BJ832" s="113" t="s">
        <v>2123</v>
      </c>
      <c r="BK832" s="113"/>
      <c r="BL832" s="113"/>
      <c r="BM832" s="113"/>
      <c r="BN832" s="113"/>
      <c r="BO832" s="113"/>
    </row>
    <row r="833" spans="1:67" x14ac:dyDescent="0.3">
      <c r="A833" s="96" t="str">
        <f t="shared" si="67"/>
        <v>Co-2.Al-12.0Ti-4.0Mo</v>
      </c>
      <c r="B833" s="113"/>
      <c r="C833" s="113" t="s">
        <v>2123</v>
      </c>
      <c r="D833" s="113" t="s">
        <v>3802</v>
      </c>
      <c r="E833" s="113" t="s">
        <v>3803</v>
      </c>
      <c r="F833" s="113">
        <f t="shared" si="69"/>
        <v>830</v>
      </c>
      <c r="G833" s="114">
        <f t="shared" si="66"/>
        <v>82</v>
      </c>
      <c r="H833" s="114"/>
      <c r="I833" s="114">
        <v>2</v>
      </c>
      <c r="J833" s="114"/>
      <c r="K833" s="114"/>
      <c r="L833" s="114">
        <v>12</v>
      </c>
      <c r="M833" s="114"/>
      <c r="N833" s="114"/>
      <c r="O833" s="114"/>
      <c r="P833" s="114">
        <v>4</v>
      </c>
      <c r="Q833" s="115"/>
      <c r="R833" s="115"/>
      <c r="S833" s="115"/>
      <c r="T833" s="114"/>
      <c r="U833" s="114"/>
      <c r="V833" s="114"/>
      <c r="W833" s="114"/>
      <c r="X833" s="114"/>
      <c r="Y833" s="114"/>
      <c r="Z833" s="114"/>
      <c r="AA833" s="114"/>
      <c r="AB833" s="114"/>
      <c r="AC833" s="114"/>
      <c r="AD833" s="114"/>
      <c r="AE833" s="113"/>
      <c r="AF833" s="101">
        <f t="shared" si="68"/>
        <v>8.3040400000000005</v>
      </c>
      <c r="AG833" s="113"/>
      <c r="AH833" s="113"/>
      <c r="AI833" s="116" t="s">
        <v>1</v>
      </c>
      <c r="AJ833" s="118" t="str">
        <f>IF(I833&lt;&gt;"","-" &amp;TEXT([1]comp!$I833,"0.#") &amp;TEXT(I$1,0),"")</f>
        <v>-2.Al</v>
      </c>
      <c r="AK833" s="116" t="str">
        <f>IF(K833&lt;&gt;"","-" &amp;TEXT([1]comp!$K833,"0.0") &amp;TEXT(K$1,0),"")</f>
        <v/>
      </c>
      <c r="AL833" s="116" t="str">
        <f>IF(H833&lt;&gt;"","-" &amp;TEXT([1]comp!$H833,"0.0") &amp;TEXT(H$1,0),"")</f>
        <v/>
      </c>
      <c r="AM833" s="116" t="str">
        <f>IF(J833&lt;&gt;"","-" &amp;TEXT([1]comp!$J833,"0.0") &amp;TEXT(J$1,0),"")</f>
        <v/>
      </c>
      <c r="AN833" s="116" t="str">
        <f>IF(M833&lt;&gt;"","-" &amp;TEXT([1]comp!$M833,"0.0") &amp;TEXT(M$1,0),"")</f>
        <v/>
      </c>
      <c r="AO833" s="116" t="str">
        <f>IF(N833&lt;&gt;"","-" &amp;TEXT([1]comp!$N833,"0.0") &amp;TEXT(N$1,0),"")</f>
        <v/>
      </c>
      <c r="AP833" s="116" t="str">
        <f>IF(O833&lt;&gt;"","-" &amp;TEXT([1]comp!$O833,"0.0") &amp;TEXT(O$1,0),"")</f>
        <v/>
      </c>
      <c r="AQ833" s="116" t="str">
        <f>IF(L833&lt;&gt;"","-" &amp;TEXT([1]comp!$L833,"0.0") &amp;TEXT(L$1,0),"")</f>
        <v>-12.0Ti</v>
      </c>
      <c r="AR833" s="116" t="str">
        <f>IF(P833&lt;&gt;"","-" &amp;TEXT([1]comp!$P833,"0.0") &amp;TEXT(P$1,0),"")</f>
        <v>-4.0Mo</v>
      </c>
      <c r="AS833" s="116" t="str">
        <f>IF(Q833&lt;&gt;"","-" &amp;TEXT([1]comp!$Q833,"0.00") &amp;TEXT(Q$1,0),"")</f>
        <v/>
      </c>
      <c r="AT833" s="116" t="str">
        <f>IF(R833&lt;&gt;"","-" &amp;TEXT([1]comp!$R833,"0.00") &amp;TEXT(R$1,0),"")</f>
        <v/>
      </c>
      <c r="AU833" s="116" t="str">
        <f>IF(S833&lt;&gt;"","-" &amp;TEXT([1]comp!$S833,"0.00") &amp;TEXT(S$1,0),"")</f>
        <v/>
      </c>
      <c r="AV833" s="116" t="str">
        <f>IF(T833&lt;&gt;"","-" &amp;TEXT([1]comp!$T833,"0.0") &amp;TEXT(T$1,0),"")</f>
        <v/>
      </c>
      <c r="AW833" s="116" t="str">
        <f>IF(U833&lt;&gt;"","-" &amp;TEXT([1]comp!$U833,"0.0") &amp;TEXT(U$1,0),"")</f>
        <v/>
      </c>
      <c r="AX833" s="116" t="str">
        <f>IF(V833&lt;&gt;"","-" &amp;TEXT([1]comp!$V833,"0.0") &amp;TEXT(V$1,0),"")</f>
        <v/>
      </c>
      <c r="AY833" s="116" t="str">
        <f>IF(W833&lt;&gt;"","-" &amp;TEXT([1]comp!$W833,"0.0") &amp;TEXT(W$1,0),"")</f>
        <v/>
      </c>
      <c r="AZ833" s="116" t="str">
        <f>IF(X833&lt;&gt;"","-" &amp;TEXT([1]comp!$X833,"0.0") &amp;TEXT(X$1,0),"")</f>
        <v/>
      </c>
      <c r="BA833" s="116" t="str">
        <f>IF(Y833&lt;&gt;"","-" &amp;TEXT([1]comp!$Y833,"0.0") &amp;TEXT(Y$1,0),"")</f>
        <v/>
      </c>
      <c r="BB833" s="116" t="str">
        <f>IF(Z833&lt;&gt;"","-" &amp;TEXT([1]comp!$Z833,"0.0") &amp;TEXT(Z$1,0),"")</f>
        <v/>
      </c>
      <c r="BC833" s="116" t="str">
        <f>IF(AA833&lt;&gt;"","-" &amp;TEXT([1]comp!$AA833,"0.0") &amp;TEXT(AA$1,0),"")</f>
        <v/>
      </c>
      <c r="BD833" s="116" t="str">
        <f>IF(AB833&lt;&gt;"","-" &amp;TEXT([1]comp!$AB833,"0.0") &amp;TEXT(AB$1,0),"")</f>
        <v/>
      </c>
      <c r="BE833" s="116" t="str">
        <f>IF(AC833&lt;&gt;"","-" &amp;TEXT([1]comp!$AC833,"0.0") &amp;TEXT(AC$1,0),"")</f>
        <v/>
      </c>
      <c r="BF833" s="102" t="str">
        <f>IF(AD833&lt;&gt;"","-" &amp;TEXT([1]comp!$AD833,"0.00") &amp;TEXT(AD$1,0),"")</f>
        <v/>
      </c>
      <c r="BG833" s="104" t="str">
        <f>IF(AE833&lt;&gt;"","-" &amp;TEXT([1]comp!$AE833,"0.#") &amp;TEXT(AE$1,0),"")</f>
        <v/>
      </c>
      <c r="BH833" s="113" t="str">
        <f>[1]comp!$D833 &amp; [1]comp!$E833</f>
        <v>"+"2AlIm, H. J., Choi, W. S., Ryou, K. H., Seol, J. B., Kang, T. H., Ko, W. S., &amp; Choi, P. P. (2021). Enhanced microstructural stability of γ/γ′-strengthened Co-Ti-Mo-based alloys through Al additions. Acta Materialia, 214. https://doi.org/10.1016/j.actamat.2021.117013</v>
      </c>
      <c r="BI833" s="96" t="str">
        <f t="shared" si="62"/>
        <v>Co-2.Al-12.0Ti-4.0Mo</v>
      </c>
      <c r="BJ833" s="113" t="s">
        <v>2123</v>
      </c>
      <c r="BK833" s="113"/>
      <c r="BL833" s="113"/>
      <c r="BM833" s="113"/>
      <c r="BN833" s="113"/>
      <c r="BO833" s="113"/>
    </row>
    <row r="834" spans="1:67" x14ac:dyDescent="0.3">
      <c r="A834" s="96" t="str">
        <f t="shared" si="67"/>
        <v>Co-4.Al-12.0Ti-4.0Mo</v>
      </c>
      <c r="B834" s="113"/>
      <c r="C834" s="113" t="s">
        <v>2123</v>
      </c>
      <c r="D834" s="113" t="s">
        <v>3805</v>
      </c>
      <c r="E834" s="113" t="s">
        <v>3806</v>
      </c>
      <c r="F834" s="113">
        <f t="shared" si="69"/>
        <v>831</v>
      </c>
      <c r="G834" s="114">
        <f t="shared" si="66"/>
        <v>80</v>
      </c>
      <c r="H834" s="114"/>
      <c r="I834" s="114">
        <v>4</v>
      </c>
      <c r="J834" s="114"/>
      <c r="K834" s="114"/>
      <c r="L834" s="114">
        <v>12</v>
      </c>
      <c r="M834" s="114"/>
      <c r="N834" s="114"/>
      <c r="O834" s="114"/>
      <c r="P834" s="114">
        <v>4</v>
      </c>
      <c r="Q834" s="115"/>
      <c r="R834" s="115"/>
      <c r="S834" s="115"/>
      <c r="T834" s="114"/>
      <c r="U834" s="114"/>
      <c r="V834" s="114"/>
      <c r="W834" s="114"/>
      <c r="X834" s="114"/>
      <c r="Y834" s="114"/>
      <c r="Z834" s="114"/>
      <c r="AA834" s="114"/>
      <c r="AB834" s="114"/>
      <c r="AC834" s="114"/>
      <c r="AD834" s="114"/>
      <c r="AE834" s="113"/>
      <c r="AF834" s="101">
        <f t="shared" si="68"/>
        <v>8.1800399999999982</v>
      </c>
      <c r="AG834" s="113"/>
      <c r="AH834" s="113"/>
      <c r="AI834" s="116" t="s">
        <v>1</v>
      </c>
      <c r="AJ834" s="118" t="str">
        <f>IF(I834&lt;&gt;"","-" &amp;TEXT([1]comp!$I834,"0.#") &amp;TEXT(I$1,0),"")</f>
        <v>-4.Al</v>
      </c>
      <c r="AK834" s="116" t="str">
        <f>IF(K834&lt;&gt;"","-" &amp;TEXT([1]comp!$K834,"0.0") &amp;TEXT(K$1,0),"")</f>
        <v/>
      </c>
      <c r="AL834" s="116" t="str">
        <f>IF(H834&lt;&gt;"","-" &amp;TEXT([1]comp!$H834,"0.0") &amp;TEXT(H$1,0),"")</f>
        <v/>
      </c>
      <c r="AM834" s="116" t="str">
        <f>IF(J834&lt;&gt;"","-" &amp;TEXT([1]comp!$J834,"0.0") &amp;TEXT(J$1,0),"")</f>
        <v/>
      </c>
      <c r="AN834" s="116" t="str">
        <f>IF(M834&lt;&gt;"","-" &amp;TEXT([1]comp!$M834,"0.0") &amp;TEXT(M$1,0),"")</f>
        <v/>
      </c>
      <c r="AO834" s="116" t="str">
        <f>IF(N834&lt;&gt;"","-" &amp;TEXT([1]comp!$N834,"0.0") &amp;TEXT(N$1,0),"")</f>
        <v/>
      </c>
      <c r="AP834" s="116" t="str">
        <f>IF(O834&lt;&gt;"","-" &amp;TEXT([1]comp!$O834,"0.0") &amp;TEXT(O$1,0),"")</f>
        <v/>
      </c>
      <c r="AQ834" s="116" t="str">
        <f>IF(L834&lt;&gt;"","-" &amp;TEXT([1]comp!$L834,"0.0") &amp;TEXT(L$1,0),"")</f>
        <v>-12.0Ti</v>
      </c>
      <c r="AR834" s="116" t="str">
        <f>IF(P834&lt;&gt;"","-" &amp;TEXT([1]comp!$P834,"0.0") &amp;TEXT(P$1,0),"")</f>
        <v>-4.0Mo</v>
      </c>
      <c r="AS834" s="116" t="str">
        <f>IF(Q834&lt;&gt;"","-" &amp;TEXT([1]comp!$Q834,"0.00") &amp;TEXT(Q$1,0),"")</f>
        <v/>
      </c>
      <c r="AT834" s="116" t="str">
        <f>IF(R834&lt;&gt;"","-" &amp;TEXT([1]comp!$R834,"0.00") &amp;TEXT(R$1,0),"")</f>
        <v/>
      </c>
      <c r="AU834" s="116" t="str">
        <f>IF(S834&lt;&gt;"","-" &amp;TEXT([1]comp!$S834,"0.00") &amp;TEXT(S$1,0),"")</f>
        <v/>
      </c>
      <c r="AV834" s="116" t="str">
        <f>IF(T834&lt;&gt;"","-" &amp;TEXT([1]comp!$T834,"0.0") &amp;TEXT(T$1,0),"")</f>
        <v/>
      </c>
      <c r="AW834" s="116" t="str">
        <f>IF(U834&lt;&gt;"","-" &amp;TEXT([1]comp!$U834,"0.0") &amp;TEXT(U$1,0),"")</f>
        <v/>
      </c>
      <c r="AX834" s="116" t="str">
        <f>IF(V834&lt;&gt;"","-" &amp;TEXT([1]comp!$V834,"0.0") &amp;TEXT(V$1,0),"")</f>
        <v/>
      </c>
      <c r="AY834" s="116" t="str">
        <f>IF(W834&lt;&gt;"","-" &amp;TEXT([1]comp!$W834,"0.0") &amp;TEXT(W$1,0),"")</f>
        <v/>
      </c>
      <c r="AZ834" s="116" t="str">
        <f>IF(X834&lt;&gt;"","-" &amp;TEXT([1]comp!$X834,"0.0") &amp;TEXT(X$1,0),"")</f>
        <v/>
      </c>
      <c r="BA834" s="116" t="str">
        <f>IF(Y834&lt;&gt;"","-" &amp;TEXT([1]comp!$Y834,"0.0") &amp;TEXT(Y$1,0),"")</f>
        <v/>
      </c>
      <c r="BB834" s="116" t="str">
        <f>IF(Z834&lt;&gt;"","-" &amp;TEXT([1]comp!$Z834,"0.0") &amp;TEXT(Z$1,0),"")</f>
        <v/>
      </c>
      <c r="BC834" s="116" t="str">
        <f>IF(AA834&lt;&gt;"","-" &amp;TEXT([1]comp!$AA834,"0.0") &amp;TEXT(AA$1,0),"")</f>
        <v/>
      </c>
      <c r="BD834" s="116" t="str">
        <f>IF(AB834&lt;&gt;"","-" &amp;TEXT([1]comp!$AB834,"0.0") &amp;TEXT(AB$1,0),"")</f>
        <v/>
      </c>
      <c r="BE834" s="116" t="str">
        <f>IF(AC834&lt;&gt;"","-" &amp;TEXT([1]comp!$AC834,"0.0") &amp;TEXT(AC$1,0),"")</f>
        <v/>
      </c>
      <c r="BF834" s="102" t="str">
        <f>IF(AD834&lt;&gt;"","-" &amp;TEXT([1]comp!$AD834,"0.00") &amp;TEXT(AD$1,0),"")</f>
        <v/>
      </c>
      <c r="BG834" s="104" t="str">
        <f>IF(AE834&lt;&gt;"","-" &amp;TEXT([1]comp!$AE834,"0.#") &amp;TEXT(AE$1,0),"")</f>
        <v/>
      </c>
      <c r="BH834" s="113" t="str">
        <f>[1]comp!$D834 &amp; [1]comp!$E834</f>
        <v>"+"4AlIm, H. J., Choi, W. S., Ryou, K. H., Seol, J. B., Kang, T. H., Ko, W. S., &amp; Choi, P. P. (2021). Enhanced microstructural stability of γ/γ′-strengthened Co-Ti-Mo-based alloys through Al additions. Acta Materialia, 214. https://doi.org/10.1016/j.actamat.2021.117014</v>
      </c>
      <c r="BI834" s="96" t="str">
        <f t="shared" ref="BI834:BI897" si="70">TEXT(AI834,0) &amp;TEXT(AL834,0) &amp;TEXT(AY834,0) &amp;TEXT(AJ834,0) &amp;TEXT(AM834,0) &amp;TEXT(AK834,0) &amp;TEXT(AQ834,0) &amp;TEXT(AN834,0) &amp;TEXT(AO834,0) &amp;TEXT(AP834,0) &amp;TEXT(AR834,0)&amp;TEXT(AV834,0) &amp;TEXT(AW834,0) &amp;TEXT(AX834,0) &amp;TEXT(BA834,0)  &amp;TEXT(BB834,0) &amp;TEXT(BC834,0) &amp;TEXT(BD834,0) &amp;TEXT(BE834,0) &amp;TEXT(BF834,0) &amp;TEXT(AS834,0) &amp;TEXT(AT834,0) &amp;TEXT(AU834,0) &amp;TEXT(AZ834,0) &amp;TEXT(BG834,0)</f>
        <v>Co-4.Al-12.0Ti-4.0Mo</v>
      </c>
      <c r="BJ834" s="113" t="s">
        <v>2123</v>
      </c>
      <c r="BK834" s="113"/>
      <c r="BL834" s="113"/>
      <c r="BM834" s="113"/>
      <c r="BN834" s="113"/>
      <c r="BO834" s="113"/>
    </row>
    <row r="835" spans="1:67" x14ac:dyDescent="0.3">
      <c r="A835" s="96" t="str">
        <f t="shared" si="67"/>
        <v>Co-2.Al-10.0Ti-4.0Mo</v>
      </c>
      <c r="B835" s="113"/>
      <c r="C835" s="113" t="s">
        <v>2123</v>
      </c>
      <c r="D835" s="113" t="s">
        <v>3808</v>
      </c>
      <c r="E835" s="113" t="s">
        <v>3809</v>
      </c>
      <c r="F835" s="113">
        <f t="shared" si="69"/>
        <v>832</v>
      </c>
      <c r="G835" s="114">
        <f t="shared" si="66"/>
        <v>84</v>
      </c>
      <c r="H835" s="114"/>
      <c r="I835" s="114">
        <v>2</v>
      </c>
      <c r="J835" s="114"/>
      <c r="K835" s="114"/>
      <c r="L835" s="114">
        <v>10</v>
      </c>
      <c r="M835" s="114"/>
      <c r="N835" s="114"/>
      <c r="O835" s="114"/>
      <c r="P835" s="114">
        <v>4</v>
      </c>
      <c r="Q835" s="115"/>
      <c r="R835" s="115"/>
      <c r="S835" s="115"/>
      <c r="T835" s="114"/>
      <c r="U835" s="114"/>
      <c r="V835" s="114"/>
      <c r="W835" s="114"/>
      <c r="X835" s="114"/>
      <c r="Y835" s="114"/>
      <c r="Z835" s="114"/>
      <c r="AA835" s="114"/>
      <c r="AB835" s="114"/>
      <c r="AC835" s="114"/>
      <c r="AD835" s="114"/>
      <c r="AE835" s="113"/>
      <c r="AF835" s="101">
        <f t="shared" si="68"/>
        <v>8.3918999999999997</v>
      </c>
      <c r="AG835" s="113"/>
      <c r="AH835" s="113"/>
      <c r="AI835" s="116" t="s">
        <v>1</v>
      </c>
      <c r="AJ835" s="118" t="str">
        <f>IF(I835&lt;&gt;"","-" &amp;TEXT([1]comp!$I835,"0.#") &amp;TEXT(I$1,0),"")</f>
        <v>-2.Al</v>
      </c>
      <c r="AK835" s="116" t="str">
        <f>IF(K835&lt;&gt;"","-" &amp;TEXT([1]comp!$K835,"0.0") &amp;TEXT(K$1,0),"")</f>
        <v/>
      </c>
      <c r="AL835" s="116" t="str">
        <f>IF(H835&lt;&gt;"","-" &amp;TEXT([1]comp!$H835,"0.0") &amp;TEXT(H$1,0),"")</f>
        <v/>
      </c>
      <c r="AM835" s="116" t="str">
        <f>IF(J835&lt;&gt;"","-" &amp;TEXT([1]comp!$J835,"0.0") &amp;TEXT(J$1,0),"")</f>
        <v/>
      </c>
      <c r="AN835" s="116" t="str">
        <f>IF(M835&lt;&gt;"","-" &amp;TEXT([1]comp!$M835,"0.0") &amp;TEXT(M$1,0),"")</f>
        <v/>
      </c>
      <c r="AO835" s="116" t="str">
        <f>IF(N835&lt;&gt;"","-" &amp;TEXT([1]comp!$N835,"0.0") &amp;TEXT(N$1,0),"")</f>
        <v/>
      </c>
      <c r="AP835" s="116" t="str">
        <f>IF(O835&lt;&gt;"","-" &amp;TEXT([1]comp!$O835,"0.0") &amp;TEXT(O$1,0),"")</f>
        <v/>
      </c>
      <c r="AQ835" s="116" t="str">
        <f>IF(L835&lt;&gt;"","-" &amp;TEXT([1]comp!$L835,"0.0") &amp;TEXT(L$1,0),"")</f>
        <v>-10.0Ti</v>
      </c>
      <c r="AR835" s="116" t="str">
        <f>IF(P835&lt;&gt;"","-" &amp;TEXT([1]comp!$P835,"0.0") &amp;TEXT(P$1,0),"")</f>
        <v>-4.0Mo</v>
      </c>
      <c r="AS835" s="116" t="str">
        <f>IF(Q835&lt;&gt;"","-" &amp;TEXT([1]comp!$Q835,"0.00") &amp;TEXT(Q$1,0),"")</f>
        <v/>
      </c>
      <c r="AT835" s="116" t="str">
        <f>IF(R835&lt;&gt;"","-" &amp;TEXT([1]comp!$R835,"0.00") &amp;TEXT(R$1,0),"")</f>
        <v/>
      </c>
      <c r="AU835" s="116" t="str">
        <f>IF(S835&lt;&gt;"","-" &amp;TEXT([1]comp!$S835,"0.00") &amp;TEXT(S$1,0),"")</f>
        <v/>
      </c>
      <c r="AV835" s="116" t="str">
        <f>IF(T835&lt;&gt;"","-" &amp;TEXT([1]comp!$T835,"0.0") &amp;TEXT(T$1,0),"")</f>
        <v/>
      </c>
      <c r="AW835" s="116" t="str">
        <f>IF(U835&lt;&gt;"","-" &amp;TEXT([1]comp!$U835,"0.0") &amp;TEXT(U$1,0),"")</f>
        <v/>
      </c>
      <c r="AX835" s="116" t="str">
        <f>IF(V835&lt;&gt;"","-" &amp;TEXT([1]comp!$V835,"0.0") &amp;TEXT(V$1,0),"")</f>
        <v/>
      </c>
      <c r="AY835" s="116" t="str">
        <f>IF(W835&lt;&gt;"","-" &amp;TEXT([1]comp!$W835,"0.0") &amp;TEXT(W$1,0),"")</f>
        <v/>
      </c>
      <c r="AZ835" s="116" t="str">
        <f>IF(X835&lt;&gt;"","-" &amp;TEXT([1]comp!$X835,"0.0") &amp;TEXT(X$1,0),"")</f>
        <v/>
      </c>
      <c r="BA835" s="116" t="str">
        <f>IF(Y835&lt;&gt;"","-" &amp;TEXT([1]comp!$Y835,"0.0") &amp;TEXT(Y$1,0),"")</f>
        <v/>
      </c>
      <c r="BB835" s="116" t="str">
        <f>IF(Z835&lt;&gt;"","-" &amp;TEXT([1]comp!$Z835,"0.0") &amp;TEXT(Z$1,0),"")</f>
        <v/>
      </c>
      <c r="BC835" s="116" t="str">
        <f>IF(AA835&lt;&gt;"","-" &amp;TEXT([1]comp!$AA835,"0.0") &amp;TEXT(AA$1,0),"")</f>
        <v/>
      </c>
      <c r="BD835" s="116" t="str">
        <f>IF(AB835&lt;&gt;"","-" &amp;TEXT([1]comp!$AB835,"0.0") &amp;TEXT(AB$1,0),"")</f>
        <v/>
      </c>
      <c r="BE835" s="116" t="str">
        <f>IF(AC835&lt;&gt;"","-" &amp;TEXT([1]comp!$AC835,"0.0") &amp;TEXT(AC$1,0),"")</f>
        <v/>
      </c>
      <c r="BF835" s="102" t="str">
        <f>IF(AD835&lt;&gt;"","-" &amp;TEXT([1]comp!$AD835,"0.00") &amp;TEXT(AD$1,0),"")</f>
        <v/>
      </c>
      <c r="BG835" s="104" t="str">
        <f>IF(AE835&lt;&gt;"","-" &amp;TEXT([1]comp!$AE835,"0.#") &amp;TEXT(AE$1,0),"")</f>
        <v/>
      </c>
      <c r="BH835" s="113" t="str">
        <f>[1]comp!$D835 &amp; [1]comp!$E835</f>
        <v>10Ti+2AlIm, H. J., Choi, W. S., Ryou, K. H., Seol, J. B., Kang, T. H., Ko, W. S., &amp; Choi, P. P. (2021). Enhanced microstructural stability of γ/γ′-strengthened Co-Ti-Mo-based alloys through Al additions. Acta Materialia, 214. https://doi.org/10.1016/j.actamat.2021.117015</v>
      </c>
      <c r="BI835" s="96" t="str">
        <f t="shared" si="70"/>
        <v>Co-2.Al-10.0Ti-4.0Mo</v>
      </c>
      <c r="BJ835" s="113" t="s">
        <v>2123</v>
      </c>
      <c r="BK835" s="113"/>
      <c r="BL835" s="113"/>
      <c r="BM835" s="113"/>
      <c r="BN835" s="113"/>
      <c r="BO835" s="113"/>
    </row>
    <row r="836" spans="1:67" x14ac:dyDescent="0.3">
      <c r="A836" s="96" t="str">
        <f t="shared" si="67"/>
        <v>Co-4.Al-8.0Ti-4.0Mo</v>
      </c>
      <c r="B836" s="113"/>
      <c r="C836" s="113" t="s">
        <v>2123</v>
      </c>
      <c r="D836" s="113" t="s">
        <v>3811</v>
      </c>
      <c r="E836" s="113" t="s">
        <v>3812</v>
      </c>
      <c r="F836" s="113">
        <f t="shared" si="69"/>
        <v>833</v>
      </c>
      <c r="G836" s="114">
        <f t="shared" si="66"/>
        <v>84</v>
      </c>
      <c r="H836" s="114"/>
      <c r="I836" s="114">
        <v>4</v>
      </c>
      <c r="J836" s="114"/>
      <c r="K836" s="114"/>
      <c r="L836" s="114">
        <v>8</v>
      </c>
      <c r="M836" s="114"/>
      <c r="N836" s="114"/>
      <c r="O836" s="114"/>
      <c r="P836" s="114">
        <v>4</v>
      </c>
      <c r="Q836" s="115"/>
      <c r="R836" s="115"/>
      <c r="S836" s="115"/>
      <c r="T836" s="114"/>
      <c r="U836" s="114"/>
      <c r="V836" s="114"/>
      <c r="W836" s="114"/>
      <c r="X836" s="114"/>
      <c r="Y836" s="114"/>
      <c r="Z836" s="114"/>
      <c r="AA836" s="114"/>
      <c r="AB836" s="114"/>
      <c r="AC836" s="114"/>
      <c r="AD836" s="114"/>
      <c r="AE836" s="113"/>
      <c r="AF836" s="101">
        <f t="shared" si="68"/>
        <v>8.3557600000000001</v>
      </c>
      <c r="AG836" s="113"/>
      <c r="AH836" s="113"/>
      <c r="AI836" s="116" t="s">
        <v>1</v>
      </c>
      <c r="AJ836" s="118" t="str">
        <f>IF(I836&lt;&gt;"","-" &amp;TEXT([1]comp!$I836,"0.#") &amp;TEXT(I$1,0),"")</f>
        <v>-4.Al</v>
      </c>
      <c r="AK836" s="116" t="str">
        <f>IF(K836&lt;&gt;"","-" &amp;TEXT([1]comp!$K836,"0.0") &amp;TEXT(K$1,0),"")</f>
        <v/>
      </c>
      <c r="AL836" s="116" t="str">
        <f>IF(H836&lt;&gt;"","-" &amp;TEXT([1]comp!$H836,"0.0") &amp;TEXT(H$1,0),"")</f>
        <v/>
      </c>
      <c r="AM836" s="116" t="str">
        <f>IF(J836&lt;&gt;"","-" &amp;TEXT([1]comp!$J836,"0.0") &amp;TEXT(J$1,0),"")</f>
        <v/>
      </c>
      <c r="AN836" s="116" t="str">
        <f>IF(M836&lt;&gt;"","-" &amp;TEXT([1]comp!$M836,"0.0") &amp;TEXT(M$1,0),"")</f>
        <v/>
      </c>
      <c r="AO836" s="116" t="str">
        <f>IF(N836&lt;&gt;"","-" &amp;TEXT([1]comp!$N836,"0.0") &amp;TEXT(N$1,0),"")</f>
        <v/>
      </c>
      <c r="AP836" s="116" t="str">
        <f>IF(O836&lt;&gt;"","-" &amp;TEXT([1]comp!$O836,"0.0") &amp;TEXT(O$1,0),"")</f>
        <v/>
      </c>
      <c r="AQ836" s="116" t="str">
        <f>IF(L836&lt;&gt;"","-" &amp;TEXT([1]comp!$L836,"0.0") &amp;TEXT(L$1,0),"")</f>
        <v>-8.0Ti</v>
      </c>
      <c r="AR836" s="116" t="str">
        <f>IF(P836&lt;&gt;"","-" &amp;TEXT([1]comp!$P836,"0.0") &amp;TEXT(P$1,0),"")</f>
        <v>-4.0Mo</v>
      </c>
      <c r="AS836" s="116" t="str">
        <f>IF(Q836&lt;&gt;"","-" &amp;TEXT([1]comp!$Q836,"0.00") &amp;TEXT(Q$1,0),"")</f>
        <v/>
      </c>
      <c r="AT836" s="116" t="str">
        <f>IF(R836&lt;&gt;"","-" &amp;TEXT([1]comp!$R836,"0.00") &amp;TEXT(R$1,0),"")</f>
        <v/>
      </c>
      <c r="AU836" s="116" t="str">
        <f>IF(S836&lt;&gt;"","-" &amp;TEXT([1]comp!$S836,"0.00") &amp;TEXT(S$1,0),"")</f>
        <v/>
      </c>
      <c r="AV836" s="116" t="str">
        <f>IF(T836&lt;&gt;"","-" &amp;TEXT([1]comp!$T836,"0.0") &amp;TEXT(T$1,0),"")</f>
        <v/>
      </c>
      <c r="AW836" s="116" t="str">
        <f>IF(U836&lt;&gt;"","-" &amp;TEXT([1]comp!$U836,"0.0") &amp;TEXT(U$1,0),"")</f>
        <v/>
      </c>
      <c r="AX836" s="116" t="str">
        <f>IF(V836&lt;&gt;"","-" &amp;TEXT([1]comp!$V836,"0.0") &amp;TEXT(V$1,0),"")</f>
        <v/>
      </c>
      <c r="AY836" s="116" t="str">
        <f>IF(W836&lt;&gt;"","-" &amp;TEXT([1]comp!$W836,"0.0") &amp;TEXT(W$1,0),"")</f>
        <v/>
      </c>
      <c r="AZ836" s="116" t="str">
        <f>IF(X836&lt;&gt;"","-" &amp;TEXT([1]comp!$X836,"0.0") &amp;TEXT(X$1,0),"")</f>
        <v/>
      </c>
      <c r="BA836" s="116" t="str">
        <f>IF(Y836&lt;&gt;"","-" &amp;TEXT([1]comp!$Y836,"0.0") &amp;TEXT(Y$1,0),"")</f>
        <v/>
      </c>
      <c r="BB836" s="116" t="str">
        <f>IF(Z836&lt;&gt;"","-" &amp;TEXT([1]comp!$Z836,"0.0") &amp;TEXT(Z$1,0),"")</f>
        <v/>
      </c>
      <c r="BC836" s="116" t="str">
        <f>IF(AA836&lt;&gt;"","-" &amp;TEXT([1]comp!$AA836,"0.0") &amp;TEXT(AA$1,0),"")</f>
        <v/>
      </c>
      <c r="BD836" s="116" t="str">
        <f>IF(AB836&lt;&gt;"","-" &amp;TEXT([1]comp!$AB836,"0.0") &amp;TEXT(AB$1,0),"")</f>
        <v/>
      </c>
      <c r="BE836" s="116" t="str">
        <f>IF(AC836&lt;&gt;"","-" &amp;TEXT([1]comp!$AC836,"0.0") &amp;TEXT(AC$1,0),"")</f>
        <v/>
      </c>
      <c r="BF836" s="102" t="str">
        <f>IF(AD836&lt;&gt;"","-" &amp;TEXT([1]comp!$AD836,"0.00") &amp;TEXT(AD$1,0),"")</f>
        <v/>
      </c>
      <c r="BG836" s="104" t="str">
        <f>IF(AE836&lt;&gt;"","-" &amp;TEXT([1]comp!$AE836,"0.#") &amp;TEXT(AE$1,0),"")</f>
        <v/>
      </c>
      <c r="BH836" s="113" t="str">
        <f>[1]comp!$D836 &amp; [1]comp!$E836</f>
        <v>8Ti+4AlIm, H. J., Choi, W. S., Ryou, K. H., Seol, J. B., Kang, T. H., Ko, W. S., &amp; Choi, P. P. (2021). Enhanced microstructural stability of γ/γ′-strengthened Co-Ti-Mo-based alloys through Al additions. Acta Materialia, 214. https://doi.org/10.1016/j.actamat.2021.117016</v>
      </c>
      <c r="BI836" s="96" t="str">
        <f t="shared" si="70"/>
        <v>Co-4.Al-8.0Ti-4.0Mo</v>
      </c>
      <c r="BJ836" s="113" t="s">
        <v>2123</v>
      </c>
      <c r="BK836" s="113"/>
      <c r="BL836" s="113"/>
      <c r="BM836" s="113"/>
      <c r="BN836" s="113"/>
      <c r="BO836" s="113"/>
    </row>
    <row r="837" spans="1:67" x14ac:dyDescent="0.3">
      <c r="A837" s="96" t="str">
        <f t="shared" si="67"/>
        <v>Co-9.Al-8.0W-0.10B</v>
      </c>
      <c r="B837" s="113"/>
      <c r="C837" s="113" t="s">
        <v>2123</v>
      </c>
      <c r="D837" s="113" t="s">
        <v>606</v>
      </c>
      <c r="E837" s="113" t="s">
        <v>3814</v>
      </c>
      <c r="F837" s="113">
        <f t="shared" si="69"/>
        <v>834</v>
      </c>
      <c r="G837" s="114">
        <f t="shared" si="66"/>
        <v>82.9</v>
      </c>
      <c r="H837" s="114"/>
      <c r="I837" s="114">
        <v>9</v>
      </c>
      <c r="J837" s="114"/>
      <c r="K837" s="114">
        <v>8</v>
      </c>
      <c r="L837" s="114"/>
      <c r="M837" s="114"/>
      <c r="N837" s="114"/>
      <c r="O837" s="114"/>
      <c r="P837" s="114"/>
      <c r="Q837" s="115"/>
      <c r="R837" s="115"/>
      <c r="S837" s="115">
        <v>0.1</v>
      </c>
      <c r="T837" s="114"/>
      <c r="U837" s="114"/>
      <c r="V837" s="114"/>
      <c r="W837" s="114"/>
      <c r="X837" s="114"/>
      <c r="Y837" s="114"/>
      <c r="Z837" s="114"/>
      <c r="AA837" s="114"/>
      <c r="AB837" s="114"/>
      <c r="AC837" s="114"/>
      <c r="AD837" s="114"/>
      <c r="AE837" s="113"/>
      <c r="AF837" s="101">
        <f t="shared" si="68"/>
        <v>9.1635600000000004</v>
      </c>
      <c r="AG837" s="113"/>
      <c r="AH837" s="113"/>
      <c r="AI837" s="116" t="s">
        <v>1</v>
      </c>
      <c r="AJ837" s="118" t="str">
        <f>IF(I837&lt;&gt;"","-" &amp;TEXT([1]comp!$I837,"0.#") &amp;TEXT(I$1,0),"")</f>
        <v>-9.Al</v>
      </c>
      <c r="AK837" s="116" t="str">
        <f>IF(K837&lt;&gt;"","-" &amp;TEXT([1]comp!$K837,"0.0") &amp;TEXT(K$1,0),"")</f>
        <v>-8.0W</v>
      </c>
      <c r="AL837" s="116" t="str">
        <f>IF(H837&lt;&gt;"","-" &amp;TEXT([1]comp!$H837,"0.0") &amp;TEXT(H$1,0),"")</f>
        <v/>
      </c>
      <c r="AM837" s="116" t="str">
        <f>IF(J837&lt;&gt;"","-" &amp;TEXT([1]comp!$J837,"0.0") &amp;TEXT(J$1,0),"")</f>
        <v/>
      </c>
      <c r="AN837" s="116" t="str">
        <f>IF(M837&lt;&gt;"","-" &amp;TEXT([1]comp!$M837,"0.0") &amp;TEXT(M$1,0),"")</f>
        <v/>
      </c>
      <c r="AO837" s="116" t="str">
        <f>IF(N837&lt;&gt;"","-" &amp;TEXT([1]comp!$N837,"0.0") &amp;TEXT(N$1,0),"")</f>
        <v/>
      </c>
      <c r="AP837" s="116" t="str">
        <f>IF(O837&lt;&gt;"","-" &amp;TEXT([1]comp!$O837,"0.0") &amp;TEXT(O$1,0),"")</f>
        <v/>
      </c>
      <c r="AQ837" s="116" t="str">
        <f>IF(L837&lt;&gt;"","-" &amp;TEXT([1]comp!$L837,"0.0") &amp;TEXT(L$1,0),"")</f>
        <v/>
      </c>
      <c r="AR837" s="116" t="str">
        <f>IF(P837&lt;&gt;"","-" &amp;TEXT([1]comp!$P837,"0.0") &amp;TEXT(P$1,0),"")</f>
        <v/>
      </c>
      <c r="AS837" s="116" t="str">
        <f>IF(Q837&lt;&gt;"","-" &amp;TEXT([1]comp!$Q837,"0.00") &amp;TEXT(Q$1,0),"")</f>
        <v/>
      </c>
      <c r="AT837" s="116" t="str">
        <f>IF(R837&lt;&gt;"","-" &amp;TEXT([1]comp!$R837,"0.00") &amp;TEXT(R$1,0),"")</f>
        <v/>
      </c>
      <c r="AU837" s="116" t="str">
        <f>IF(S837&lt;&gt;"","-" &amp;TEXT([1]comp!$S837,"0.00") &amp;TEXT(S$1,0),"")</f>
        <v>-0.10B</v>
      </c>
      <c r="AV837" s="116" t="str">
        <f>IF(T837&lt;&gt;"","-" &amp;TEXT([1]comp!$T837,"0.0") &amp;TEXT(T$1,0),"")</f>
        <v/>
      </c>
      <c r="AW837" s="116" t="str">
        <f>IF(U837&lt;&gt;"","-" &amp;TEXT([1]comp!$U837,"0.0") &amp;TEXT(U$1,0),"")</f>
        <v/>
      </c>
      <c r="AX837" s="116" t="str">
        <f>IF(V837&lt;&gt;"","-" &amp;TEXT([1]comp!$V837,"0.0") &amp;TEXT(V$1,0),"")</f>
        <v/>
      </c>
      <c r="AY837" s="116" t="str">
        <f>IF(W837&lt;&gt;"","-" &amp;TEXT([1]comp!$W837,"0.0") &amp;TEXT(W$1,0),"")</f>
        <v/>
      </c>
      <c r="AZ837" s="116" t="str">
        <f>IF(X837&lt;&gt;"","-" &amp;TEXT([1]comp!$X837,"0.0") &amp;TEXT(X$1,0),"")</f>
        <v/>
      </c>
      <c r="BA837" s="116" t="str">
        <f>IF(Y837&lt;&gt;"","-" &amp;TEXT([1]comp!$Y837,"0.0") &amp;TEXT(Y$1,0),"")</f>
        <v/>
      </c>
      <c r="BB837" s="116" t="str">
        <f>IF(Z837&lt;&gt;"","-" &amp;TEXT([1]comp!$Z837,"0.0") &amp;TEXT(Z$1,0),"")</f>
        <v/>
      </c>
      <c r="BC837" s="116" t="str">
        <f>IF(AA837&lt;&gt;"","-" &amp;TEXT([1]comp!$AA837,"0.0") &amp;TEXT(AA$1,0),"")</f>
        <v/>
      </c>
      <c r="BD837" s="116" t="str">
        <f>IF(AB837&lt;&gt;"","-" &amp;TEXT([1]comp!$AB837,"0.0") &amp;TEXT(AB$1,0),"")</f>
        <v/>
      </c>
      <c r="BE837" s="116" t="str">
        <f>IF(AC837&lt;&gt;"","-" &amp;TEXT([1]comp!$AC837,"0.0") &amp;TEXT(AC$1,0),"")</f>
        <v/>
      </c>
      <c r="BF837" s="102" t="str">
        <f>IF(AD837&lt;&gt;"","-" &amp;TEXT([1]comp!$AD837,"0.00") &amp;TEXT(AD$1,0),"")</f>
        <v/>
      </c>
      <c r="BG837" s="104" t="str">
        <f>IF(AE837&lt;&gt;"","-" &amp;TEXT([1]comp!$AE837,"0.#") &amp;TEXT(AE$1,0),"")</f>
        <v/>
      </c>
      <c r="BH837" s="113" t="str">
        <f>[1]comp!$D837 &amp; [1]comp!$E837</f>
        <v>8WLi, Y., Pyczak, F., Oehring, M., Wang, L., Paul, J., Lorenz, U., &amp; Yao, Z. (2017). Thermal stability of γ′ phase in long-term aged Co-Al-W alloys. Journal of Alloys and Compounds, 729, 266–276. https://doi.org/10.1016/j.jallcom.2017.09.157</v>
      </c>
      <c r="BI837" s="96" t="str">
        <f t="shared" si="70"/>
        <v>Co-9.Al-8.0W-0.10B</v>
      </c>
      <c r="BJ837" s="113" t="s">
        <v>2123</v>
      </c>
      <c r="BK837" s="113"/>
      <c r="BL837" s="113"/>
      <c r="BM837" s="113"/>
      <c r="BN837" s="113"/>
      <c r="BO837" s="113"/>
    </row>
    <row r="838" spans="1:67" x14ac:dyDescent="0.3">
      <c r="A838" s="96" t="str">
        <f t="shared" si="67"/>
        <v>Co-9.Al-9.0W-0.10B</v>
      </c>
      <c r="B838" s="113"/>
      <c r="C838" s="113" t="s">
        <v>2123</v>
      </c>
      <c r="D838" s="113" t="s">
        <v>64</v>
      </c>
      <c r="E838" s="113" t="s">
        <v>3816</v>
      </c>
      <c r="F838" s="113">
        <f t="shared" si="69"/>
        <v>835</v>
      </c>
      <c r="G838" s="114">
        <f t="shared" si="66"/>
        <v>81.900000000000006</v>
      </c>
      <c r="H838" s="114"/>
      <c r="I838" s="114">
        <v>9</v>
      </c>
      <c r="J838" s="114"/>
      <c r="K838" s="114">
        <v>9</v>
      </c>
      <c r="L838" s="114"/>
      <c r="M838" s="114"/>
      <c r="N838" s="114"/>
      <c r="O838" s="114"/>
      <c r="P838" s="114"/>
      <c r="Q838" s="115"/>
      <c r="R838" s="115"/>
      <c r="S838" s="115">
        <v>0.1</v>
      </c>
      <c r="T838" s="114"/>
      <c r="U838" s="114"/>
      <c r="V838" s="114"/>
      <c r="W838" s="114"/>
      <c r="X838" s="114"/>
      <c r="Y838" s="114"/>
      <c r="Z838" s="114"/>
      <c r="AA838" s="114"/>
      <c r="AB838" s="114"/>
      <c r="AC838" s="114"/>
      <c r="AD838" s="114"/>
      <c r="AE838" s="113"/>
      <c r="AF838" s="101">
        <f t="shared" si="68"/>
        <v>9.2670600000000007</v>
      </c>
      <c r="AG838" s="113"/>
      <c r="AH838" s="113"/>
      <c r="AI838" s="116" t="s">
        <v>1</v>
      </c>
      <c r="AJ838" s="118" t="str">
        <f>IF(I838&lt;&gt;"","-" &amp;TEXT([1]comp!$I838,"0.#") &amp;TEXT(I$1,0),"")</f>
        <v>-9.Al</v>
      </c>
      <c r="AK838" s="116" t="str">
        <f>IF(K838&lt;&gt;"","-" &amp;TEXT([1]comp!$K838,"0.0") &amp;TEXT(K$1,0),"")</f>
        <v>-9.0W</v>
      </c>
      <c r="AL838" s="116" t="str">
        <f>IF(H838&lt;&gt;"","-" &amp;TEXT([1]comp!$H838,"0.0") &amp;TEXT(H$1,0),"")</f>
        <v/>
      </c>
      <c r="AM838" s="116" t="str">
        <f>IF(J838&lt;&gt;"","-" &amp;TEXT([1]comp!$J838,"0.0") &amp;TEXT(J$1,0),"")</f>
        <v/>
      </c>
      <c r="AN838" s="116" t="str">
        <f>IF(M838&lt;&gt;"","-" &amp;TEXT([1]comp!$M838,"0.0") &amp;TEXT(M$1,0),"")</f>
        <v/>
      </c>
      <c r="AO838" s="116" t="str">
        <f>IF(N838&lt;&gt;"","-" &amp;TEXT([1]comp!$N838,"0.0") &amp;TEXT(N$1,0),"")</f>
        <v/>
      </c>
      <c r="AP838" s="116" t="str">
        <f>IF(O838&lt;&gt;"","-" &amp;TEXT([1]comp!$O838,"0.0") &amp;TEXT(O$1,0),"")</f>
        <v/>
      </c>
      <c r="AQ838" s="116" t="str">
        <f>IF(L838&lt;&gt;"","-" &amp;TEXT([1]comp!$L838,"0.0") &amp;TEXT(L$1,0),"")</f>
        <v/>
      </c>
      <c r="AR838" s="116" t="str">
        <f>IF(P838&lt;&gt;"","-" &amp;TEXT([1]comp!$P838,"0.0") &amp;TEXT(P$1,0),"")</f>
        <v/>
      </c>
      <c r="AS838" s="116" t="str">
        <f>IF(Q838&lt;&gt;"","-" &amp;TEXT([1]comp!$Q838,"0.00") &amp;TEXT(Q$1,0),"")</f>
        <v/>
      </c>
      <c r="AT838" s="116" t="str">
        <f>IF(R838&lt;&gt;"","-" &amp;TEXT([1]comp!$R838,"0.00") &amp;TEXT(R$1,0),"")</f>
        <v/>
      </c>
      <c r="AU838" s="116" t="str">
        <f>IF(S838&lt;&gt;"","-" &amp;TEXT([1]comp!$S838,"0.00") &amp;TEXT(S$1,0),"")</f>
        <v>-0.10B</v>
      </c>
      <c r="AV838" s="116" t="str">
        <f>IF(T838&lt;&gt;"","-" &amp;TEXT([1]comp!$T838,"0.0") &amp;TEXT(T$1,0),"")</f>
        <v/>
      </c>
      <c r="AW838" s="116" t="str">
        <f>IF(U838&lt;&gt;"","-" &amp;TEXT([1]comp!$U838,"0.0") &amp;TEXT(U$1,0),"")</f>
        <v/>
      </c>
      <c r="AX838" s="116" t="str">
        <f>IF(V838&lt;&gt;"","-" &amp;TEXT([1]comp!$V838,"0.0") &amp;TEXT(V$1,0),"")</f>
        <v/>
      </c>
      <c r="AY838" s="116" t="str">
        <f>IF(W838&lt;&gt;"","-" &amp;TEXT([1]comp!$W838,"0.0") &amp;TEXT(W$1,0),"")</f>
        <v/>
      </c>
      <c r="AZ838" s="116" t="str">
        <f>IF(X838&lt;&gt;"","-" &amp;TEXT([1]comp!$X838,"0.0") &amp;TEXT(X$1,0),"")</f>
        <v/>
      </c>
      <c r="BA838" s="116" t="str">
        <f>IF(Y838&lt;&gt;"","-" &amp;TEXT([1]comp!$Y838,"0.0") &amp;TEXT(Y$1,0),"")</f>
        <v/>
      </c>
      <c r="BB838" s="116" t="str">
        <f>IF(Z838&lt;&gt;"","-" &amp;TEXT([1]comp!$Z838,"0.0") &amp;TEXT(Z$1,0),"")</f>
        <v/>
      </c>
      <c r="BC838" s="116" t="str">
        <f>IF(AA838&lt;&gt;"","-" &amp;TEXT([1]comp!$AA838,"0.0") &amp;TEXT(AA$1,0),"")</f>
        <v/>
      </c>
      <c r="BD838" s="116" t="str">
        <f>IF(AB838&lt;&gt;"","-" &amp;TEXT([1]comp!$AB838,"0.0") &amp;TEXT(AB$1,0),"")</f>
        <v/>
      </c>
      <c r="BE838" s="116" t="str">
        <f>IF(AC838&lt;&gt;"","-" &amp;TEXT([1]comp!$AC838,"0.0") &amp;TEXT(AC$1,0),"")</f>
        <v/>
      </c>
      <c r="BF838" s="102" t="str">
        <f>IF(AD838&lt;&gt;"","-" &amp;TEXT([1]comp!$AD838,"0.00") &amp;TEXT(AD$1,0),"")</f>
        <v/>
      </c>
      <c r="BG838" s="104" t="str">
        <f>IF(AE838&lt;&gt;"","-" &amp;TEXT([1]comp!$AE838,"0.#") &amp;TEXT(AE$1,0),"")</f>
        <v/>
      </c>
      <c r="BH838" s="113" t="str">
        <f>[1]comp!$D838 &amp; [1]comp!$E838</f>
        <v>9WLi, Y., Pyczak, F., Oehring, M., Wang, L., Paul, J., Lorenz, U., &amp; Yao, Z. (2017). Thermal stability of γ′ phase in long-term aged Co-Al-W alloys. Journal of Alloys and Compounds, 729, 266–276. https://doi.org/10.1016/j.jallcom.2017.09.158</v>
      </c>
      <c r="BI838" s="96" t="str">
        <f t="shared" si="70"/>
        <v>Co-9.Al-9.0W-0.10B</v>
      </c>
      <c r="BJ838" s="113" t="s">
        <v>2123</v>
      </c>
      <c r="BK838" s="113"/>
      <c r="BL838" s="113"/>
      <c r="BM838" s="113"/>
      <c r="BN838" s="113"/>
      <c r="BO838" s="113"/>
    </row>
    <row r="839" spans="1:67" x14ac:dyDescent="0.3">
      <c r="A839" s="96" t="str">
        <f t="shared" si="67"/>
        <v>Co-9.Al-11.0W-0.10B</v>
      </c>
      <c r="B839" s="113"/>
      <c r="C839" s="113" t="s">
        <v>2123</v>
      </c>
      <c r="D839" s="113" t="s">
        <v>607</v>
      </c>
      <c r="E839" s="113" t="s">
        <v>3818</v>
      </c>
      <c r="F839" s="113">
        <f t="shared" si="69"/>
        <v>836</v>
      </c>
      <c r="G839" s="114">
        <f t="shared" si="66"/>
        <v>79.900000000000006</v>
      </c>
      <c r="H839" s="114"/>
      <c r="I839" s="114">
        <v>9</v>
      </c>
      <c r="J839" s="114"/>
      <c r="K839" s="114">
        <v>11</v>
      </c>
      <c r="L839" s="114"/>
      <c r="M839" s="114"/>
      <c r="N839" s="114"/>
      <c r="O839" s="114"/>
      <c r="P839" s="114"/>
      <c r="Q839" s="115"/>
      <c r="R839" s="115"/>
      <c r="S839" s="115">
        <v>0.1</v>
      </c>
      <c r="T839" s="114"/>
      <c r="U839" s="114"/>
      <c r="V839" s="114"/>
      <c r="W839" s="114"/>
      <c r="X839" s="114"/>
      <c r="Y839" s="114"/>
      <c r="Z839" s="114"/>
      <c r="AA839" s="114"/>
      <c r="AB839" s="114"/>
      <c r="AC839" s="114"/>
      <c r="AD839" s="114"/>
      <c r="AE839" s="113"/>
      <c r="AF839" s="101">
        <f t="shared" si="68"/>
        <v>9.4740600000000015</v>
      </c>
      <c r="AG839" s="113"/>
      <c r="AH839" s="113"/>
      <c r="AI839" s="116" t="s">
        <v>1</v>
      </c>
      <c r="AJ839" s="118" t="str">
        <f>IF(I839&lt;&gt;"","-" &amp;TEXT([1]comp!$I839,"0.#") &amp;TEXT(I$1,0),"")</f>
        <v>-9.Al</v>
      </c>
      <c r="AK839" s="116" t="str">
        <f>IF(K839&lt;&gt;"","-" &amp;TEXT([1]comp!$K839,"0.0") &amp;TEXT(K$1,0),"")</f>
        <v>-11.0W</v>
      </c>
      <c r="AL839" s="116" t="str">
        <f>IF(H839&lt;&gt;"","-" &amp;TEXT([1]comp!$H839,"0.0") &amp;TEXT(H$1,0),"")</f>
        <v/>
      </c>
      <c r="AM839" s="116" t="str">
        <f>IF(J839&lt;&gt;"","-" &amp;TEXT([1]comp!$J839,"0.0") &amp;TEXT(J$1,0),"")</f>
        <v/>
      </c>
      <c r="AN839" s="116" t="str">
        <f>IF(M839&lt;&gt;"","-" &amp;TEXT([1]comp!$M839,"0.0") &amp;TEXT(M$1,0),"")</f>
        <v/>
      </c>
      <c r="AO839" s="116" t="str">
        <f>IF(N839&lt;&gt;"","-" &amp;TEXT([1]comp!$N839,"0.0") &amp;TEXT(N$1,0),"")</f>
        <v/>
      </c>
      <c r="AP839" s="116" t="str">
        <f>IF(O839&lt;&gt;"","-" &amp;TEXT([1]comp!$O839,"0.0") &amp;TEXT(O$1,0),"")</f>
        <v/>
      </c>
      <c r="AQ839" s="116" t="str">
        <f>IF(L839&lt;&gt;"","-" &amp;TEXT([1]comp!$L839,"0.0") &amp;TEXT(L$1,0),"")</f>
        <v/>
      </c>
      <c r="AR839" s="116" t="str">
        <f>IF(P839&lt;&gt;"","-" &amp;TEXT([1]comp!$P839,"0.0") &amp;TEXT(P$1,0),"")</f>
        <v/>
      </c>
      <c r="AS839" s="116" t="str">
        <f>IF(Q839&lt;&gt;"","-" &amp;TEXT([1]comp!$Q839,"0.00") &amp;TEXT(Q$1,0),"")</f>
        <v/>
      </c>
      <c r="AT839" s="116" t="str">
        <f>IF(R839&lt;&gt;"","-" &amp;TEXT([1]comp!$R839,"0.00") &amp;TEXT(R$1,0),"")</f>
        <v/>
      </c>
      <c r="AU839" s="116" t="str">
        <f>IF(S839&lt;&gt;"","-" &amp;TEXT([1]comp!$S839,"0.00") &amp;TEXT(S$1,0),"")</f>
        <v>-0.10B</v>
      </c>
      <c r="AV839" s="116" t="str">
        <f>IF(T839&lt;&gt;"","-" &amp;TEXT([1]comp!$T839,"0.0") &amp;TEXT(T$1,0),"")</f>
        <v/>
      </c>
      <c r="AW839" s="116" t="str">
        <f>IF(U839&lt;&gt;"","-" &amp;TEXT([1]comp!$U839,"0.0") &amp;TEXT(U$1,0),"")</f>
        <v/>
      </c>
      <c r="AX839" s="116" t="str">
        <f>IF(V839&lt;&gt;"","-" &amp;TEXT([1]comp!$V839,"0.0") &amp;TEXT(V$1,0),"")</f>
        <v/>
      </c>
      <c r="AY839" s="116" t="str">
        <f>IF(W839&lt;&gt;"","-" &amp;TEXT([1]comp!$W839,"0.0") &amp;TEXT(W$1,0),"")</f>
        <v/>
      </c>
      <c r="AZ839" s="116" t="str">
        <f>IF(X839&lt;&gt;"","-" &amp;TEXT([1]comp!$X839,"0.0") &amp;TEXT(X$1,0),"")</f>
        <v/>
      </c>
      <c r="BA839" s="116" t="str">
        <f>IF(Y839&lt;&gt;"","-" &amp;TEXT([1]comp!$Y839,"0.0") &amp;TEXT(Y$1,0),"")</f>
        <v/>
      </c>
      <c r="BB839" s="116" t="str">
        <f>IF(Z839&lt;&gt;"","-" &amp;TEXT([1]comp!$Z839,"0.0") &amp;TEXT(Z$1,0),"")</f>
        <v/>
      </c>
      <c r="BC839" s="116" t="str">
        <f>IF(AA839&lt;&gt;"","-" &amp;TEXT([1]comp!$AA839,"0.0") &amp;TEXT(AA$1,0),"")</f>
        <v/>
      </c>
      <c r="BD839" s="116" t="str">
        <f>IF(AB839&lt;&gt;"","-" &amp;TEXT([1]comp!$AB839,"0.0") &amp;TEXT(AB$1,0),"")</f>
        <v/>
      </c>
      <c r="BE839" s="116" t="str">
        <f>IF(AC839&lt;&gt;"","-" &amp;TEXT([1]comp!$AC839,"0.0") &amp;TEXT(AC$1,0),"")</f>
        <v/>
      </c>
      <c r="BF839" s="102" t="str">
        <f>IF(AD839&lt;&gt;"","-" &amp;TEXT([1]comp!$AD839,"0.00") &amp;TEXT(AD$1,0),"")</f>
        <v/>
      </c>
      <c r="BG839" s="104" t="str">
        <f>IF(AE839&lt;&gt;"","-" &amp;TEXT([1]comp!$AE839,"0.#") &amp;TEXT(AE$1,0),"")</f>
        <v/>
      </c>
      <c r="BH839" s="113" t="str">
        <f>[1]comp!$D839 &amp; [1]comp!$E839</f>
        <v>11WLi, Y., Pyczak, F., Oehring, M., Wang, L., Paul, J., Lorenz, U., &amp; Yao, Z. (2017). Thermal stability of γ′ phase in long-term aged Co-Al-W alloys. Journal of Alloys and Compounds, 729, 266–276. https://doi.org/10.1016/j.jallcom.2017.09.159</v>
      </c>
      <c r="BI839" s="96" t="str">
        <f t="shared" si="70"/>
        <v>Co-9.Al-11.0W-0.10B</v>
      </c>
      <c r="BJ839" s="113" t="s">
        <v>2123</v>
      </c>
      <c r="BK839" s="113"/>
      <c r="BL839" s="113"/>
      <c r="BM839" s="113"/>
      <c r="BN839" s="113"/>
      <c r="BO839" s="113"/>
    </row>
    <row r="840" spans="1:67" x14ac:dyDescent="0.3">
      <c r="A840" s="96" t="str">
        <f t="shared" si="67"/>
        <v>Co-20.0Ni-7.Al-8.0W-4.0Ti-1.0Ta</v>
      </c>
      <c r="B840" s="113"/>
      <c r="C840" s="113" t="s">
        <v>2123</v>
      </c>
      <c r="D840" s="113" t="s">
        <v>541</v>
      </c>
      <c r="E840" s="113" t="s">
        <v>3820</v>
      </c>
      <c r="F840" s="113">
        <f t="shared" si="69"/>
        <v>837</v>
      </c>
      <c r="G840" s="114">
        <f t="shared" si="66"/>
        <v>60</v>
      </c>
      <c r="H840" s="114">
        <v>20</v>
      </c>
      <c r="I840" s="114">
        <v>7</v>
      </c>
      <c r="J840" s="114"/>
      <c r="K840" s="114">
        <v>8</v>
      </c>
      <c r="L840" s="114">
        <v>4</v>
      </c>
      <c r="M840" s="114">
        <v>1</v>
      </c>
      <c r="N840" s="114"/>
      <c r="O840" s="114"/>
      <c r="P840" s="114"/>
      <c r="Q840" s="115"/>
      <c r="R840" s="115"/>
      <c r="S840" s="115"/>
      <c r="T840" s="114"/>
      <c r="U840" s="114"/>
      <c r="V840" s="114"/>
      <c r="W840" s="114"/>
      <c r="X840" s="114"/>
      <c r="Y840" s="114"/>
      <c r="Z840" s="114"/>
      <c r="AA840" s="114"/>
      <c r="AB840" s="114"/>
      <c r="AC840" s="114"/>
      <c r="AD840" s="114"/>
      <c r="AE840" s="113"/>
      <c r="AF840" s="101">
        <f t="shared" si="68"/>
        <v>9.197379999999999</v>
      </c>
      <c r="AG840" s="113"/>
      <c r="AH840" s="113"/>
      <c r="AI840" s="116" t="s">
        <v>1</v>
      </c>
      <c r="AJ840" s="118" t="str">
        <f>IF(I840&lt;&gt;"","-" &amp;TEXT([1]comp!$I840,"0.#") &amp;TEXT(I$1,0),"")</f>
        <v>-7.Al</v>
      </c>
      <c r="AK840" s="116" t="str">
        <f>IF(K840&lt;&gt;"","-" &amp;TEXT([1]comp!$K840,"0.0") &amp;TEXT(K$1,0),"")</f>
        <v>-8.0W</v>
      </c>
      <c r="AL840" s="116" t="str">
        <f>IF(H840&lt;&gt;"","-" &amp;TEXT([1]comp!$H840,"0.0") &amp;TEXT(H$1,0),"")</f>
        <v>-20.0Ni</v>
      </c>
      <c r="AM840" s="116" t="str">
        <f>IF(J840&lt;&gt;"","-" &amp;TEXT([1]comp!$J840,"0.0") &amp;TEXT(J$1,0),"")</f>
        <v/>
      </c>
      <c r="AN840" s="116" t="str">
        <f>IF(M840&lt;&gt;"","-" &amp;TEXT([1]comp!$M840,"0.0") &amp;TEXT(M$1,0),"")</f>
        <v>-1.0Ta</v>
      </c>
      <c r="AO840" s="116" t="str">
        <f>IF(N840&lt;&gt;"","-" &amp;TEXT([1]comp!$N840,"0.0") &amp;TEXT(N$1,0),"")</f>
        <v/>
      </c>
      <c r="AP840" s="116" t="str">
        <f>IF(O840&lt;&gt;"","-" &amp;TEXT([1]comp!$O840,"0.0") &amp;TEXT(O$1,0),"")</f>
        <v/>
      </c>
      <c r="AQ840" s="116" t="str">
        <f>IF(L840&lt;&gt;"","-" &amp;TEXT([1]comp!$L840,"0.0") &amp;TEXT(L$1,0),"")</f>
        <v>-4.0Ti</v>
      </c>
      <c r="AR840" s="116" t="str">
        <f>IF(P840&lt;&gt;"","-" &amp;TEXT([1]comp!$P840,"0.0") &amp;TEXT(P$1,0),"")</f>
        <v/>
      </c>
      <c r="AS840" s="116" t="str">
        <f>IF(Q840&lt;&gt;"","-" &amp;TEXT([1]comp!$Q840,"0.00") &amp;TEXT(Q$1,0),"")</f>
        <v/>
      </c>
      <c r="AT840" s="116" t="str">
        <f>IF(R840&lt;&gt;"","-" &amp;TEXT([1]comp!$R840,"0.00") &amp;TEXT(R$1,0),"")</f>
        <v/>
      </c>
      <c r="AU840" s="116" t="str">
        <f>IF(S840&lt;&gt;"","-" &amp;TEXT([1]comp!$S840,"0.00") &amp;TEXT(S$1,0),"")</f>
        <v/>
      </c>
      <c r="AV840" s="116" t="str">
        <f>IF(T840&lt;&gt;"","-" &amp;TEXT([1]comp!$T840,"0.0") &amp;TEXT(T$1,0),"")</f>
        <v/>
      </c>
      <c r="AW840" s="116" t="str">
        <f>IF(U840&lt;&gt;"","-" &amp;TEXT([1]comp!$U840,"0.0") &amp;TEXT(U$1,0),"")</f>
        <v/>
      </c>
      <c r="AX840" s="116" t="str">
        <f>IF(V840&lt;&gt;"","-" &amp;TEXT([1]comp!$V840,"0.0") &amp;TEXT(V$1,0),"")</f>
        <v/>
      </c>
      <c r="AY840" s="116" t="str">
        <f>IF(W840&lt;&gt;"","-" &amp;TEXT([1]comp!$W840,"0.0") &amp;TEXT(W$1,0),"")</f>
        <v/>
      </c>
      <c r="AZ840" s="116" t="str">
        <f>IF(X840&lt;&gt;"","-" &amp;TEXT([1]comp!$X840,"0.0") &amp;TEXT(X$1,0),"")</f>
        <v/>
      </c>
      <c r="BA840" s="116" t="str">
        <f>IF(Y840&lt;&gt;"","-" &amp;TEXT([1]comp!$Y840,"0.0") &amp;TEXT(Y$1,0),"")</f>
        <v/>
      </c>
      <c r="BB840" s="116" t="str">
        <f>IF(Z840&lt;&gt;"","-" &amp;TEXT([1]comp!$Z840,"0.0") &amp;TEXT(Z$1,0),"")</f>
        <v/>
      </c>
      <c r="BC840" s="116" t="str">
        <f>IF(AA840&lt;&gt;"","-" &amp;TEXT([1]comp!$AA840,"0.0") &amp;TEXT(AA$1,0),"")</f>
        <v/>
      </c>
      <c r="BD840" s="116" t="str">
        <f>IF(AB840&lt;&gt;"","-" &amp;TEXT([1]comp!$AB840,"0.0") &amp;TEXT(AB$1,0),"")</f>
        <v/>
      </c>
      <c r="BE840" s="116" t="str">
        <f>IF(AC840&lt;&gt;"","-" &amp;TEXT([1]comp!$AC840,"0.0") &amp;TEXT(AC$1,0),"")</f>
        <v/>
      </c>
      <c r="BF840" s="102" t="str">
        <f>IF(AD840&lt;&gt;"","-" &amp;TEXT([1]comp!$AD840,"0.00") &amp;TEXT(AD$1,0),"")</f>
        <v/>
      </c>
      <c r="BG840" s="104" t="str">
        <f>IF(AE840&lt;&gt;"","-" &amp;TEXT([1]comp!$AE840,"0.#") &amp;TEXT(AE$1,0),"")</f>
        <v/>
      </c>
      <c r="BH840" s="113" t="str">
        <f>[1]comp!$D840 &amp; [1]comp!$E840</f>
        <v>BaseLi, W., Li, L., Antonov, S., Wei, C., Zhao, J. C., &amp; Feng, Q. (2021). High-throughput exploration of alloying effects on the microstructural stability and properties of multi-component CoNi-base superalloys. Journal of Alloys and Compounds, 881. https://doi.org/10.1016/j.jallcom.2021.160618</v>
      </c>
      <c r="BI840" s="96" t="str">
        <f t="shared" si="70"/>
        <v>Co-20.0Ni-7.Al-8.0W-4.0Ti-1.0Ta</v>
      </c>
      <c r="BJ840" s="113" t="s">
        <v>2123</v>
      </c>
      <c r="BK840" s="113"/>
      <c r="BL840" s="113"/>
      <c r="BM840" s="113"/>
      <c r="BN840" s="113"/>
      <c r="BO840" s="113"/>
    </row>
    <row r="841" spans="1:67" x14ac:dyDescent="0.3">
      <c r="A841" s="96" t="str">
        <f t="shared" si="67"/>
        <v>Co-20.0Ni-15.Al-4.0Ti-1.0Ta</v>
      </c>
      <c r="B841" s="113"/>
      <c r="C841" s="113" t="s">
        <v>2123</v>
      </c>
      <c r="D841" s="113" t="s">
        <v>3822</v>
      </c>
      <c r="E841" s="113" t="s">
        <v>3823</v>
      </c>
      <c r="F841" s="113">
        <f t="shared" si="69"/>
        <v>838</v>
      </c>
      <c r="G841" s="114">
        <f t="shared" si="66"/>
        <v>60</v>
      </c>
      <c r="H841" s="114">
        <v>20</v>
      </c>
      <c r="I841" s="114">
        <v>15</v>
      </c>
      <c r="J841" s="114"/>
      <c r="K841" s="114"/>
      <c r="L841" s="114">
        <v>4</v>
      </c>
      <c r="M841" s="114">
        <v>1</v>
      </c>
      <c r="N841" s="114"/>
      <c r="O841" s="114"/>
      <c r="P841" s="114"/>
      <c r="Q841" s="115"/>
      <c r="R841" s="115"/>
      <c r="S841" s="115"/>
      <c r="T841" s="114"/>
      <c r="U841" s="114"/>
      <c r="V841" s="114"/>
      <c r="W841" s="114"/>
      <c r="X841" s="114"/>
      <c r="Y841" s="114"/>
      <c r="Z841" s="114"/>
      <c r="AA841" s="114"/>
      <c r="AB841" s="114"/>
      <c r="AC841" s="114"/>
      <c r="AD841" s="114"/>
      <c r="AE841" s="113"/>
      <c r="AF841" s="101">
        <f t="shared" si="68"/>
        <v>7.87338</v>
      </c>
      <c r="AG841" s="113"/>
      <c r="AH841" s="113"/>
      <c r="AI841" s="116" t="s">
        <v>1</v>
      </c>
      <c r="AJ841" s="118" t="str">
        <f>IF(I841&lt;&gt;"","-" &amp;TEXT([1]comp!$I841,"0.#") &amp;TEXT(I$1,0),"")</f>
        <v>-15.Al</v>
      </c>
      <c r="AK841" s="116" t="str">
        <f>IF(K841&lt;&gt;"","-" &amp;TEXT([1]comp!$K841,"0.0") &amp;TEXT(K$1,0),"")</f>
        <v/>
      </c>
      <c r="AL841" s="116" t="str">
        <f>IF(H841&lt;&gt;"","-" &amp;TEXT([1]comp!$H841,"0.0") &amp;TEXT(H$1,0),"")</f>
        <v>-20.0Ni</v>
      </c>
      <c r="AM841" s="116" t="str">
        <f>IF(J841&lt;&gt;"","-" &amp;TEXT([1]comp!$J841,"0.0") &amp;TEXT(J$1,0),"")</f>
        <v/>
      </c>
      <c r="AN841" s="116" t="str">
        <f>IF(M841&lt;&gt;"","-" &amp;TEXT([1]comp!$M841,"0.0") &amp;TEXT(M$1,0),"")</f>
        <v>-1.0Ta</v>
      </c>
      <c r="AO841" s="116" t="str">
        <f>IF(N841&lt;&gt;"","-" &amp;TEXT([1]comp!$N841,"0.0") &amp;TEXT(N$1,0),"")</f>
        <v/>
      </c>
      <c r="AP841" s="116" t="str">
        <f>IF(O841&lt;&gt;"","-" &amp;TEXT([1]comp!$O841,"0.0") &amp;TEXT(O$1,0),"")</f>
        <v/>
      </c>
      <c r="AQ841" s="116" t="str">
        <f>IF(L841&lt;&gt;"","-" &amp;TEXT([1]comp!$L841,"0.0") &amp;TEXT(L$1,0),"")</f>
        <v>-4.0Ti</v>
      </c>
      <c r="AR841" s="116" t="str">
        <f>IF(P841&lt;&gt;"","-" &amp;TEXT([1]comp!$P841,"0.0") &amp;TEXT(P$1,0),"")</f>
        <v/>
      </c>
      <c r="AS841" s="116" t="str">
        <f>IF(Q841&lt;&gt;"","-" &amp;TEXT([1]comp!$Q841,"0.00") &amp;TEXT(Q$1,0),"")</f>
        <v/>
      </c>
      <c r="AT841" s="116" t="str">
        <f>IF(R841&lt;&gt;"","-" &amp;TEXT([1]comp!$R841,"0.00") &amp;TEXT(R$1,0),"")</f>
        <v/>
      </c>
      <c r="AU841" s="116" t="str">
        <f>IF(S841&lt;&gt;"","-" &amp;TEXT([1]comp!$S841,"0.00") &amp;TEXT(S$1,0),"")</f>
        <v/>
      </c>
      <c r="AV841" s="116" t="str">
        <f>IF(T841&lt;&gt;"","-" &amp;TEXT([1]comp!$T841,"0.0") &amp;TEXT(T$1,0),"")</f>
        <v/>
      </c>
      <c r="AW841" s="116" t="str">
        <f>IF(U841&lt;&gt;"","-" &amp;TEXT([1]comp!$U841,"0.0") &amp;TEXT(U$1,0),"")</f>
        <v/>
      </c>
      <c r="AX841" s="116" t="str">
        <f>IF(V841&lt;&gt;"","-" &amp;TEXT([1]comp!$V841,"0.0") &amp;TEXT(V$1,0),"")</f>
        <v/>
      </c>
      <c r="AY841" s="116" t="str">
        <f>IF(W841&lt;&gt;"","-" &amp;TEXT([1]comp!$W841,"0.0") &amp;TEXT(W$1,0),"")</f>
        <v/>
      </c>
      <c r="AZ841" s="116" t="str">
        <f>IF(X841&lt;&gt;"","-" &amp;TEXT([1]comp!$X841,"0.0") &amp;TEXT(X$1,0),"")</f>
        <v/>
      </c>
      <c r="BA841" s="116" t="str">
        <f>IF(Y841&lt;&gt;"","-" &amp;TEXT([1]comp!$Y841,"0.0") &amp;TEXT(Y$1,0),"")</f>
        <v/>
      </c>
      <c r="BB841" s="116" t="str">
        <f>IF(Z841&lt;&gt;"","-" &amp;TEXT([1]comp!$Z841,"0.0") &amp;TEXT(Z$1,0),"")</f>
        <v/>
      </c>
      <c r="BC841" s="116" t="str">
        <f>IF(AA841&lt;&gt;"","-" &amp;TEXT([1]comp!$AA841,"0.0") &amp;TEXT(AA$1,0),"")</f>
        <v/>
      </c>
      <c r="BD841" s="116" t="str">
        <f>IF(AB841&lt;&gt;"","-" &amp;TEXT([1]comp!$AB841,"0.0") &amp;TEXT(AB$1,0),"")</f>
        <v/>
      </c>
      <c r="BE841" s="116" t="str">
        <f>IF(AC841&lt;&gt;"","-" &amp;TEXT([1]comp!$AC841,"0.0") &amp;TEXT(AC$1,0),"")</f>
        <v/>
      </c>
      <c r="BF841" s="102" t="str">
        <f>IF(AD841&lt;&gt;"","-" &amp;TEXT([1]comp!$AD841,"0.00") &amp;TEXT(AD$1,0),"")</f>
        <v/>
      </c>
      <c r="BG841" s="104" t="str">
        <f>IF(AE841&lt;&gt;"","-" &amp;TEXT([1]comp!$AE841,"0.#") &amp;TEXT(AE$1,0),"")</f>
        <v/>
      </c>
      <c r="BH841" s="113" t="str">
        <f>[1]comp!$D841 &amp; [1]comp!$E841</f>
        <v>15Al0WLi, W., Li, L., Antonov, S., Wei, C., Zhao, J. C., &amp; Feng, Q. (2021). High-throughput exploration of alloying effects on the microstructural stability and properties of multi-component CoNi-base superalloys. Journal of Alloys and Compounds, 881. https://doi.org/10.1016/j.jallcom.2021.160619</v>
      </c>
      <c r="BI841" s="96" t="str">
        <f t="shared" si="70"/>
        <v>Co-20.0Ni-15.Al-4.0Ti-1.0Ta</v>
      </c>
      <c r="BJ841" s="113" t="s">
        <v>2123</v>
      </c>
      <c r="BK841" s="113"/>
      <c r="BL841" s="113"/>
      <c r="BM841" s="113"/>
      <c r="BN841" s="113"/>
      <c r="BO841" s="113"/>
    </row>
    <row r="842" spans="1:67" x14ac:dyDescent="0.3">
      <c r="A842" s="96" t="str">
        <f t="shared" si="67"/>
        <v>Co-20.0Ni-7.Al-2.0W-10.0Ti-1.0Ta</v>
      </c>
      <c r="B842" s="113"/>
      <c r="C842" s="113" t="s">
        <v>2123</v>
      </c>
      <c r="D842" s="113" t="s">
        <v>3825</v>
      </c>
      <c r="E842" s="113" t="s">
        <v>3826</v>
      </c>
      <c r="F842" s="113">
        <f t="shared" si="69"/>
        <v>839</v>
      </c>
      <c r="G842" s="114">
        <f t="shared" si="66"/>
        <v>60</v>
      </c>
      <c r="H842" s="114">
        <v>20</v>
      </c>
      <c r="I842" s="114">
        <v>7</v>
      </c>
      <c r="J842" s="114"/>
      <c r="K842" s="114">
        <v>2</v>
      </c>
      <c r="L842" s="114">
        <v>10</v>
      </c>
      <c r="M842" s="114">
        <v>1</v>
      </c>
      <c r="N842" s="114"/>
      <c r="O842" s="114"/>
      <c r="P842" s="114"/>
      <c r="Q842" s="115"/>
      <c r="R842" s="115"/>
      <c r="S842" s="115"/>
      <c r="T842" s="114"/>
      <c r="U842" s="114"/>
      <c r="V842" s="114"/>
      <c r="W842" s="114"/>
      <c r="X842" s="114"/>
      <c r="Y842" s="114"/>
      <c r="Z842" s="114"/>
      <c r="AA842" s="114"/>
      <c r="AB842" s="114"/>
      <c r="AC842" s="114"/>
      <c r="AD842" s="114"/>
      <c r="AE842" s="113"/>
      <c r="AF842" s="101">
        <f t="shared" si="68"/>
        <v>8.3127999999999993</v>
      </c>
      <c r="AG842" s="113"/>
      <c r="AH842" s="113"/>
      <c r="AI842" s="116" t="s">
        <v>1</v>
      </c>
      <c r="AJ842" s="118" t="str">
        <f>IF(I842&lt;&gt;"","-" &amp;TEXT([1]comp!$I842,"0.#") &amp;TEXT(I$1,0),"")</f>
        <v>-7.Al</v>
      </c>
      <c r="AK842" s="116" t="str">
        <f>IF(K842&lt;&gt;"","-" &amp;TEXT([1]comp!$K842,"0.0") &amp;TEXT(K$1,0),"")</f>
        <v>-2.0W</v>
      </c>
      <c r="AL842" s="116" t="str">
        <f>IF(H842&lt;&gt;"","-" &amp;TEXT([1]comp!$H842,"0.0") &amp;TEXT(H$1,0),"")</f>
        <v>-20.0Ni</v>
      </c>
      <c r="AM842" s="116" t="str">
        <f>IF(J842&lt;&gt;"","-" &amp;TEXT([1]comp!$J842,"0.0") &amp;TEXT(J$1,0),"")</f>
        <v/>
      </c>
      <c r="AN842" s="116" t="str">
        <f>IF(M842&lt;&gt;"","-" &amp;TEXT([1]comp!$M842,"0.0") &amp;TEXT(M$1,0),"")</f>
        <v>-1.0Ta</v>
      </c>
      <c r="AO842" s="116" t="str">
        <f>IF(N842&lt;&gt;"","-" &amp;TEXT([1]comp!$N842,"0.0") &amp;TEXT(N$1,0),"")</f>
        <v/>
      </c>
      <c r="AP842" s="116" t="str">
        <f>IF(O842&lt;&gt;"","-" &amp;TEXT([1]comp!$O842,"0.0") &amp;TEXT(O$1,0),"")</f>
        <v/>
      </c>
      <c r="AQ842" s="116" t="str">
        <f>IF(L842&lt;&gt;"","-" &amp;TEXT([1]comp!$L842,"0.0") &amp;TEXT(L$1,0),"")</f>
        <v>-10.0Ti</v>
      </c>
      <c r="AR842" s="116" t="str">
        <f>IF(P842&lt;&gt;"","-" &amp;TEXT([1]comp!$P842,"0.0") &amp;TEXT(P$1,0),"")</f>
        <v/>
      </c>
      <c r="AS842" s="116" t="str">
        <f>IF(Q842&lt;&gt;"","-" &amp;TEXT([1]comp!$Q842,"0.00") &amp;TEXT(Q$1,0),"")</f>
        <v/>
      </c>
      <c r="AT842" s="116" t="str">
        <f>IF(R842&lt;&gt;"","-" &amp;TEXT([1]comp!$R842,"0.00") &amp;TEXT(R$1,0),"")</f>
        <v/>
      </c>
      <c r="AU842" s="116" t="str">
        <f>IF(S842&lt;&gt;"","-" &amp;TEXT([1]comp!$S842,"0.00") &amp;TEXT(S$1,0),"")</f>
        <v/>
      </c>
      <c r="AV842" s="116" t="str">
        <f>IF(T842&lt;&gt;"","-" &amp;TEXT([1]comp!$T842,"0.0") &amp;TEXT(T$1,0),"")</f>
        <v/>
      </c>
      <c r="AW842" s="116" t="str">
        <f>IF(U842&lt;&gt;"","-" &amp;TEXT([1]comp!$U842,"0.0") &amp;TEXT(U$1,0),"")</f>
        <v/>
      </c>
      <c r="AX842" s="116" t="str">
        <f>IF(V842&lt;&gt;"","-" &amp;TEXT([1]comp!$V842,"0.0") &amp;TEXT(V$1,0),"")</f>
        <v/>
      </c>
      <c r="AY842" s="116" t="str">
        <f>IF(W842&lt;&gt;"","-" &amp;TEXT([1]comp!$W842,"0.0") &amp;TEXT(W$1,0),"")</f>
        <v/>
      </c>
      <c r="AZ842" s="116" t="str">
        <f>IF(X842&lt;&gt;"","-" &amp;TEXT([1]comp!$X842,"0.0") &amp;TEXT(X$1,0),"")</f>
        <v/>
      </c>
      <c r="BA842" s="116" t="str">
        <f>IF(Y842&lt;&gt;"","-" &amp;TEXT([1]comp!$Y842,"0.0") &amp;TEXT(Y$1,0),"")</f>
        <v/>
      </c>
      <c r="BB842" s="116" t="str">
        <f>IF(Z842&lt;&gt;"","-" &amp;TEXT([1]comp!$Z842,"0.0") &amp;TEXT(Z$1,0),"")</f>
        <v/>
      </c>
      <c r="BC842" s="116" t="str">
        <f>IF(AA842&lt;&gt;"","-" &amp;TEXT([1]comp!$AA842,"0.0") &amp;TEXT(AA$1,0),"")</f>
        <v/>
      </c>
      <c r="BD842" s="116" t="str">
        <f>IF(AB842&lt;&gt;"","-" &amp;TEXT([1]comp!$AB842,"0.0") &amp;TEXT(AB$1,0),"")</f>
        <v/>
      </c>
      <c r="BE842" s="116" t="str">
        <f>IF(AC842&lt;&gt;"","-" &amp;TEXT([1]comp!$AC842,"0.0") &amp;TEXT(AC$1,0),"")</f>
        <v/>
      </c>
      <c r="BF842" s="102" t="str">
        <f>IF(AD842&lt;&gt;"","-" &amp;TEXT([1]comp!$AD842,"0.00") &amp;TEXT(AD$1,0),"")</f>
        <v/>
      </c>
      <c r="BG842" s="104" t="str">
        <f>IF(AE842&lt;&gt;"","-" &amp;TEXT([1]comp!$AE842,"0.#") &amp;TEXT(AE$1,0),"")</f>
        <v/>
      </c>
      <c r="BH842" s="113" t="str">
        <f>[1]comp!$D842 &amp; [1]comp!$E842</f>
        <v>10Ti2WLi, W., Li, L., Antonov, S., Wei, C., Zhao, J. C., &amp; Feng, Q. (2021). High-throughput exploration of alloying effects on the microstructural stability and properties of multi-component CoNi-base superalloys. Journal of Alloys and Compounds, 881. https://doi.org/10.1016/j.jallcom.2021.160620</v>
      </c>
      <c r="BI842" s="96" t="str">
        <f t="shared" si="70"/>
        <v>Co-20.0Ni-7.Al-2.0W-10.0Ti-1.0Ta</v>
      </c>
      <c r="BJ842" s="113" t="s">
        <v>2123</v>
      </c>
      <c r="BK842" s="113"/>
      <c r="BL842" s="113"/>
      <c r="BM842" s="113"/>
      <c r="BN842" s="113"/>
      <c r="BO842" s="113"/>
    </row>
    <row r="843" spans="1:67" x14ac:dyDescent="0.3">
      <c r="A843" s="96" t="str">
        <f t="shared" si="67"/>
        <v>Co-20.0Ni-7.Al-4.0W-4.0Ti-5.0Ta</v>
      </c>
      <c r="B843" s="113"/>
      <c r="C843" s="113" t="s">
        <v>2123</v>
      </c>
      <c r="D843" s="113" t="s">
        <v>3828</v>
      </c>
      <c r="E843" s="113" t="s">
        <v>3829</v>
      </c>
      <c r="F843" s="113">
        <f t="shared" si="69"/>
        <v>840</v>
      </c>
      <c r="G843" s="114">
        <f t="shared" si="66"/>
        <v>60</v>
      </c>
      <c r="H843" s="114">
        <v>20</v>
      </c>
      <c r="I843" s="114">
        <v>7</v>
      </c>
      <c r="J843" s="114"/>
      <c r="K843" s="114">
        <v>4</v>
      </c>
      <c r="L843" s="114">
        <v>4</v>
      </c>
      <c r="M843" s="114">
        <v>5</v>
      </c>
      <c r="N843" s="114"/>
      <c r="O843" s="114"/>
      <c r="P843" s="114"/>
      <c r="Q843" s="115"/>
      <c r="R843" s="115"/>
      <c r="S843" s="115"/>
      <c r="T843" s="114"/>
      <c r="U843" s="114"/>
      <c r="V843" s="114"/>
      <c r="W843" s="114"/>
      <c r="X843" s="114"/>
      <c r="Y843" s="114"/>
      <c r="Z843" s="114"/>
      <c r="AA843" s="114"/>
      <c r="AB843" s="114"/>
      <c r="AC843" s="114"/>
      <c r="AD843" s="114"/>
      <c r="AE843" s="113"/>
      <c r="AF843" s="101">
        <f t="shared" si="68"/>
        <v>9.0933799999999998</v>
      </c>
      <c r="AG843" s="113"/>
      <c r="AH843" s="113"/>
      <c r="AI843" s="116" t="s">
        <v>1</v>
      </c>
      <c r="AJ843" s="118" t="str">
        <f>IF(I843&lt;&gt;"","-" &amp;TEXT([1]comp!$I843,"0.#") &amp;TEXT(I$1,0),"")</f>
        <v>-7.Al</v>
      </c>
      <c r="AK843" s="116" t="str">
        <f>IF(K843&lt;&gt;"","-" &amp;TEXT([1]comp!$K843,"0.0") &amp;TEXT(K$1,0),"")</f>
        <v>-4.0W</v>
      </c>
      <c r="AL843" s="116" t="str">
        <f>IF(H843&lt;&gt;"","-" &amp;TEXT([1]comp!$H843,"0.0") &amp;TEXT(H$1,0),"")</f>
        <v>-20.0Ni</v>
      </c>
      <c r="AM843" s="116" t="str">
        <f>IF(J843&lt;&gt;"","-" &amp;TEXT([1]comp!$J843,"0.0") &amp;TEXT(J$1,0),"")</f>
        <v/>
      </c>
      <c r="AN843" s="116" t="str">
        <f>IF(M843&lt;&gt;"","-" &amp;TEXT([1]comp!$M843,"0.0") &amp;TEXT(M$1,0),"")</f>
        <v>-5.0Ta</v>
      </c>
      <c r="AO843" s="116" t="str">
        <f>IF(N843&lt;&gt;"","-" &amp;TEXT([1]comp!$N843,"0.0") &amp;TEXT(N$1,0),"")</f>
        <v/>
      </c>
      <c r="AP843" s="116" t="str">
        <f>IF(O843&lt;&gt;"","-" &amp;TEXT([1]comp!$O843,"0.0") &amp;TEXT(O$1,0),"")</f>
        <v/>
      </c>
      <c r="AQ843" s="116" t="str">
        <f>IF(L843&lt;&gt;"","-" &amp;TEXT([1]comp!$L843,"0.0") &amp;TEXT(L$1,0),"")</f>
        <v>-4.0Ti</v>
      </c>
      <c r="AR843" s="116" t="str">
        <f>IF(P843&lt;&gt;"","-" &amp;TEXT([1]comp!$P843,"0.0") &amp;TEXT(P$1,0),"")</f>
        <v/>
      </c>
      <c r="AS843" s="116" t="str">
        <f>IF(Q843&lt;&gt;"","-" &amp;TEXT([1]comp!$Q843,"0.00") &amp;TEXT(Q$1,0),"")</f>
        <v/>
      </c>
      <c r="AT843" s="116" t="str">
        <f>IF(R843&lt;&gt;"","-" &amp;TEXT([1]comp!$R843,"0.00") &amp;TEXT(R$1,0),"")</f>
        <v/>
      </c>
      <c r="AU843" s="116" t="str">
        <f>IF(S843&lt;&gt;"","-" &amp;TEXT([1]comp!$S843,"0.00") &amp;TEXT(S$1,0),"")</f>
        <v/>
      </c>
      <c r="AV843" s="116" t="str">
        <f>IF(T843&lt;&gt;"","-" &amp;TEXT([1]comp!$T843,"0.0") &amp;TEXT(T$1,0),"")</f>
        <v/>
      </c>
      <c r="AW843" s="116" t="str">
        <f>IF(U843&lt;&gt;"","-" &amp;TEXT([1]comp!$U843,"0.0") &amp;TEXT(U$1,0),"")</f>
        <v/>
      </c>
      <c r="AX843" s="116" t="str">
        <f>IF(V843&lt;&gt;"","-" &amp;TEXT([1]comp!$V843,"0.0") &amp;TEXT(V$1,0),"")</f>
        <v/>
      </c>
      <c r="AY843" s="116" t="str">
        <f>IF(W843&lt;&gt;"","-" &amp;TEXT([1]comp!$W843,"0.0") &amp;TEXT(W$1,0),"")</f>
        <v/>
      </c>
      <c r="AZ843" s="116" t="str">
        <f>IF(X843&lt;&gt;"","-" &amp;TEXT([1]comp!$X843,"0.0") &amp;TEXT(X$1,0),"")</f>
        <v/>
      </c>
      <c r="BA843" s="116" t="str">
        <f>IF(Y843&lt;&gt;"","-" &amp;TEXT([1]comp!$Y843,"0.0") &amp;TEXT(Y$1,0),"")</f>
        <v/>
      </c>
      <c r="BB843" s="116" t="str">
        <f>IF(Z843&lt;&gt;"","-" &amp;TEXT([1]comp!$Z843,"0.0") &amp;TEXT(Z$1,0),"")</f>
        <v/>
      </c>
      <c r="BC843" s="116" t="str">
        <f>IF(AA843&lt;&gt;"","-" &amp;TEXT([1]comp!$AA843,"0.0") &amp;TEXT(AA$1,0),"")</f>
        <v/>
      </c>
      <c r="BD843" s="116" t="str">
        <f>IF(AB843&lt;&gt;"","-" &amp;TEXT([1]comp!$AB843,"0.0") &amp;TEXT(AB$1,0),"")</f>
        <v/>
      </c>
      <c r="BE843" s="116" t="str">
        <f>IF(AC843&lt;&gt;"","-" &amp;TEXT([1]comp!$AC843,"0.0") &amp;TEXT(AC$1,0),"")</f>
        <v/>
      </c>
      <c r="BF843" s="102" t="str">
        <f>IF(AD843&lt;&gt;"","-" &amp;TEXT([1]comp!$AD843,"0.00") &amp;TEXT(AD$1,0),"")</f>
        <v/>
      </c>
      <c r="BG843" s="104" t="str">
        <f>IF(AE843&lt;&gt;"","-" &amp;TEXT([1]comp!$AE843,"0.#") &amp;TEXT(AE$1,0),"")</f>
        <v/>
      </c>
      <c r="BH843" s="113" t="str">
        <f>[1]comp!$D843 &amp; [1]comp!$E843</f>
        <v>5Ta4WLi, W., Li, L., Antonov, S., Wei, C., Zhao, J. C., &amp; Feng, Q. (2021). High-throughput exploration of alloying effects on the microstructural stability and properties of multi-component CoNi-base superalloys. Journal of Alloys and Compounds, 881. https://doi.org/10.1016/j.jallcom.2021.160621</v>
      </c>
      <c r="BI843" s="96" t="str">
        <f t="shared" si="70"/>
        <v>Co-20.0Ni-7.Al-4.0W-4.0Ti-5.0Ta</v>
      </c>
      <c r="BJ843" s="113" t="s">
        <v>2123</v>
      </c>
      <c r="BK843" s="113"/>
      <c r="BL843" s="113"/>
      <c r="BM843" s="113"/>
      <c r="BN843" s="113"/>
      <c r="BO843" s="113"/>
    </row>
    <row r="844" spans="1:67" x14ac:dyDescent="0.3">
      <c r="A844" s="96" t="str">
        <f t="shared" si="67"/>
        <v>Co-20.0Ni-7.Al-3.0W-4.0Ti-1.0Ta-5.0Mo</v>
      </c>
      <c r="B844" s="113"/>
      <c r="C844" s="113" t="s">
        <v>2123</v>
      </c>
      <c r="D844" s="113" t="s">
        <v>3831</v>
      </c>
      <c r="E844" s="113" t="s">
        <v>3832</v>
      </c>
      <c r="F844" s="113">
        <f t="shared" si="69"/>
        <v>841</v>
      </c>
      <c r="G844" s="114">
        <f t="shared" si="66"/>
        <v>60</v>
      </c>
      <c r="H844" s="114">
        <v>20</v>
      </c>
      <c r="I844" s="114">
        <v>7</v>
      </c>
      <c r="J844" s="114"/>
      <c r="K844" s="114">
        <v>3</v>
      </c>
      <c r="L844" s="114">
        <v>4</v>
      </c>
      <c r="M844" s="114">
        <v>1</v>
      </c>
      <c r="N844" s="114"/>
      <c r="O844" s="114"/>
      <c r="P844" s="114">
        <v>5</v>
      </c>
      <c r="Q844" s="115"/>
      <c r="R844" s="115"/>
      <c r="S844" s="115"/>
      <c r="T844" s="114"/>
      <c r="U844" s="114"/>
      <c r="V844" s="114"/>
      <c r="W844" s="114"/>
      <c r="X844" s="114"/>
      <c r="Y844" s="114"/>
      <c r="Z844" s="114"/>
      <c r="AA844" s="114"/>
      <c r="AB844" s="114"/>
      <c r="AC844" s="114"/>
      <c r="AD844" s="114"/>
      <c r="AE844" s="113"/>
      <c r="AF844" s="101">
        <f t="shared" si="68"/>
        <v>8.7488799999999998</v>
      </c>
      <c r="AG844" s="113"/>
      <c r="AH844" s="113"/>
      <c r="AI844" s="116" t="s">
        <v>1</v>
      </c>
      <c r="AJ844" s="118" t="str">
        <f>IF(I844&lt;&gt;"","-" &amp;TEXT([1]comp!$I844,"0.#") &amp;TEXT(I$1,0),"")</f>
        <v>-7.Al</v>
      </c>
      <c r="AK844" s="116" t="str">
        <f>IF(K844&lt;&gt;"","-" &amp;TEXT([1]comp!$K844,"0.0") &amp;TEXT(K$1,0),"")</f>
        <v>-3.0W</v>
      </c>
      <c r="AL844" s="116" t="str">
        <f>IF(H844&lt;&gt;"","-" &amp;TEXT([1]comp!$H844,"0.0") &amp;TEXT(H$1,0),"")</f>
        <v>-20.0Ni</v>
      </c>
      <c r="AM844" s="116" t="str">
        <f>IF(J844&lt;&gt;"","-" &amp;TEXT([1]comp!$J844,"0.0") &amp;TEXT(J$1,0),"")</f>
        <v/>
      </c>
      <c r="AN844" s="116" t="str">
        <f>IF(M844&lt;&gt;"","-" &amp;TEXT([1]comp!$M844,"0.0") &amp;TEXT(M$1,0),"")</f>
        <v>-1.0Ta</v>
      </c>
      <c r="AO844" s="116" t="str">
        <f>IF(N844&lt;&gt;"","-" &amp;TEXT([1]comp!$N844,"0.0") &amp;TEXT(N$1,0),"")</f>
        <v/>
      </c>
      <c r="AP844" s="116" t="str">
        <f>IF(O844&lt;&gt;"","-" &amp;TEXT([1]comp!$O844,"0.0") &amp;TEXT(O$1,0),"")</f>
        <v/>
      </c>
      <c r="AQ844" s="116" t="str">
        <f>IF(L844&lt;&gt;"","-" &amp;TEXT([1]comp!$L844,"0.0") &amp;TEXT(L$1,0),"")</f>
        <v>-4.0Ti</v>
      </c>
      <c r="AR844" s="116" t="str">
        <f>IF(P844&lt;&gt;"","-" &amp;TEXT([1]comp!$P844,"0.0") &amp;TEXT(P$1,0),"")</f>
        <v>-5.0Mo</v>
      </c>
      <c r="AS844" s="116" t="str">
        <f>IF(Q844&lt;&gt;"","-" &amp;TEXT([1]comp!$Q844,"0.00") &amp;TEXT(Q$1,0),"")</f>
        <v/>
      </c>
      <c r="AT844" s="116" t="str">
        <f>IF(R844&lt;&gt;"","-" &amp;TEXT([1]comp!$R844,"0.00") &amp;TEXT(R$1,0),"")</f>
        <v/>
      </c>
      <c r="AU844" s="116" t="str">
        <f>IF(S844&lt;&gt;"","-" &amp;TEXT([1]comp!$S844,"0.00") &amp;TEXT(S$1,0),"")</f>
        <v/>
      </c>
      <c r="AV844" s="116" t="str">
        <f>IF(T844&lt;&gt;"","-" &amp;TEXT([1]comp!$T844,"0.0") &amp;TEXT(T$1,0),"")</f>
        <v/>
      </c>
      <c r="AW844" s="116" t="str">
        <f>IF(U844&lt;&gt;"","-" &amp;TEXT([1]comp!$U844,"0.0") &amp;TEXT(U$1,0),"")</f>
        <v/>
      </c>
      <c r="AX844" s="116" t="str">
        <f>IF(V844&lt;&gt;"","-" &amp;TEXT([1]comp!$V844,"0.0") &amp;TEXT(V$1,0),"")</f>
        <v/>
      </c>
      <c r="AY844" s="116" t="str">
        <f>IF(W844&lt;&gt;"","-" &amp;TEXT([1]comp!$W844,"0.0") &amp;TEXT(W$1,0),"")</f>
        <v/>
      </c>
      <c r="AZ844" s="116" t="str">
        <f>IF(X844&lt;&gt;"","-" &amp;TEXT([1]comp!$X844,"0.0") &amp;TEXT(X$1,0),"")</f>
        <v/>
      </c>
      <c r="BA844" s="116" t="str">
        <f>IF(Y844&lt;&gt;"","-" &amp;TEXT([1]comp!$Y844,"0.0") &amp;TEXT(Y$1,0),"")</f>
        <v/>
      </c>
      <c r="BB844" s="116" t="str">
        <f>IF(Z844&lt;&gt;"","-" &amp;TEXT([1]comp!$Z844,"0.0") &amp;TEXT(Z$1,0),"")</f>
        <v/>
      </c>
      <c r="BC844" s="116" t="str">
        <f>IF(AA844&lt;&gt;"","-" &amp;TEXT([1]comp!$AA844,"0.0") &amp;TEXT(AA$1,0),"")</f>
        <v/>
      </c>
      <c r="BD844" s="116" t="str">
        <f>IF(AB844&lt;&gt;"","-" &amp;TEXT([1]comp!$AB844,"0.0") &amp;TEXT(AB$1,0),"")</f>
        <v/>
      </c>
      <c r="BE844" s="116" t="str">
        <f>IF(AC844&lt;&gt;"","-" &amp;TEXT([1]comp!$AC844,"0.0") &amp;TEXT(AC$1,0),"")</f>
        <v/>
      </c>
      <c r="BF844" s="102" t="str">
        <f>IF(AD844&lt;&gt;"","-" &amp;TEXT([1]comp!$AD844,"0.00") &amp;TEXT(AD$1,0),"")</f>
        <v/>
      </c>
      <c r="BG844" s="104" t="str">
        <f>IF(AE844&lt;&gt;"","-" &amp;TEXT([1]comp!$AE844,"0.#") &amp;TEXT(AE$1,0),"")</f>
        <v/>
      </c>
      <c r="BH844" s="113" t="str">
        <f>[1]comp!$D844 &amp; [1]comp!$E844</f>
        <v>5Mo3WLi, W., Li, L., Antonov, S., Wei, C., Zhao, J. C., &amp; Feng, Q. (2021). High-throughput exploration of alloying effects on the microstructural stability and properties of multi-component CoNi-base superalloys. Journal of Alloys and Compounds, 881. https://doi.org/10.1016/j.jallcom.2021.160622</v>
      </c>
      <c r="BI844" s="96" t="str">
        <f t="shared" si="70"/>
        <v>Co-20.0Ni-7.Al-3.0W-4.0Ti-1.0Ta-5.0Mo</v>
      </c>
      <c r="BJ844" s="113" t="s">
        <v>2123</v>
      </c>
      <c r="BK844" s="113"/>
      <c r="BL844" s="113"/>
      <c r="BM844" s="113"/>
      <c r="BN844" s="113"/>
      <c r="BO844" s="113"/>
    </row>
    <row r="845" spans="1:67" x14ac:dyDescent="0.3">
      <c r="A845" s="96" t="str">
        <f t="shared" si="67"/>
        <v>Co-20.0Ni-7.Al-3.0W-4.0Ti-1.0Ta-5.0Nb</v>
      </c>
      <c r="B845" s="113"/>
      <c r="C845" s="113" t="s">
        <v>2123</v>
      </c>
      <c r="D845" s="113" t="s">
        <v>3834</v>
      </c>
      <c r="E845" s="113" t="s">
        <v>3835</v>
      </c>
      <c r="F845" s="113">
        <f t="shared" si="69"/>
        <v>842</v>
      </c>
      <c r="G845" s="114">
        <f t="shared" si="66"/>
        <v>60</v>
      </c>
      <c r="H845" s="114">
        <v>20</v>
      </c>
      <c r="I845" s="114">
        <v>7</v>
      </c>
      <c r="J845" s="114"/>
      <c r="K845" s="114">
        <v>3</v>
      </c>
      <c r="L845" s="114">
        <v>4</v>
      </c>
      <c r="M845" s="114">
        <v>1</v>
      </c>
      <c r="N845" s="114">
        <v>5</v>
      </c>
      <c r="O845" s="114"/>
      <c r="P845" s="114"/>
      <c r="Q845" s="115"/>
      <c r="R845" s="115"/>
      <c r="S845" s="115"/>
      <c r="T845" s="114"/>
      <c r="U845" s="114"/>
      <c r="V845" s="114"/>
      <c r="W845" s="114"/>
      <c r="X845" s="114"/>
      <c r="Y845" s="114"/>
      <c r="Z845" s="114"/>
      <c r="AA845" s="114"/>
      <c r="AB845" s="114"/>
      <c r="AC845" s="114"/>
      <c r="AD845" s="114"/>
      <c r="AE845" s="113"/>
      <c r="AF845" s="101">
        <f t="shared" si="68"/>
        <v>8.6633800000000001</v>
      </c>
      <c r="AG845" s="113"/>
      <c r="AH845" s="113"/>
      <c r="AI845" s="116" t="s">
        <v>1</v>
      </c>
      <c r="AJ845" s="118" t="str">
        <f>IF(I845&lt;&gt;"","-" &amp;TEXT([1]comp!$I845,"0.#") &amp;TEXT(I$1,0),"")</f>
        <v>-7.Al</v>
      </c>
      <c r="AK845" s="116" t="str">
        <f>IF(K845&lt;&gt;"","-" &amp;TEXT([1]comp!$K845,"0.0") &amp;TEXT(K$1,0),"")</f>
        <v>-3.0W</v>
      </c>
      <c r="AL845" s="116" t="str">
        <f>IF(H845&lt;&gt;"","-" &amp;TEXT([1]comp!$H845,"0.0") &amp;TEXT(H$1,0),"")</f>
        <v>-20.0Ni</v>
      </c>
      <c r="AM845" s="116" t="str">
        <f>IF(J845&lt;&gt;"","-" &amp;TEXT([1]comp!$J845,"0.0") &amp;TEXT(J$1,0),"")</f>
        <v/>
      </c>
      <c r="AN845" s="116" t="str">
        <f>IF(M845&lt;&gt;"","-" &amp;TEXT([1]comp!$M845,"0.0") &amp;TEXT(M$1,0),"")</f>
        <v>-1.0Ta</v>
      </c>
      <c r="AO845" s="116" t="str">
        <f>IF(N845&lt;&gt;"","-" &amp;TEXT([1]comp!$N845,"0.0") &amp;TEXT(N$1,0),"")</f>
        <v>-5.0Nb</v>
      </c>
      <c r="AP845" s="116" t="str">
        <f>IF(O845&lt;&gt;"","-" &amp;TEXT([1]comp!$O845,"0.0") &amp;TEXT(O$1,0),"")</f>
        <v/>
      </c>
      <c r="AQ845" s="116" t="str">
        <f>IF(L845&lt;&gt;"","-" &amp;TEXT([1]comp!$L845,"0.0") &amp;TEXT(L$1,0),"")</f>
        <v>-4.0Ti</v>
      </c>
      <c r="AR845" s="116" t="str">
        <f>IF(P845&lt;&gt;"","-" &amp;TEXT([1]comp!$P845,"0.0") &amp;TEXT(P$1,0),"")</f>
        <v/>
      </c>
      <c r="AS845" s="116" t="str">
        <f>IF(Q845&lt;&gt;"","-" &amp;TEXT([1]comp!$Q845,"0.00") &amp;TEXT(Q$1,0),"")</f>
        <v/>
      </c>
      <c r="AT845" s="116" t="str">
        <f>IF(R845&lt;&gt;"","-" &amp;TEXT([1]comp!$R845,"0.00") &amp;TEXT(R$1,0),"")</f>
        <v/>
      </c>
      <c r="AU845" s="116" t="str">
        <f>IF(S845&lt;&gt;"","-" &amp;TEXT([1]comp!$S845,"0.00") &amp;TEXT(S$1,0),"")</f>
        <v/>
      </c>
      <c r="AV845" s="116" t="str">
        <f>IF(T845&lt;&gt;"","-" &amp;TEXT([1]comp!$T845,"0.0") &amp;TEXT(T$1,0),"")</f>
        <v/>
      </c>
      <c r="AW845" s="116" t="str">
        <f>IF(U845&lt;&gt;"","-" &amp;TEXT([1]comp!$U845,"0.0") &amp;TEXT(U$1,0),"")</f>
        <v/>
      </c>
      <c r="AX845" s="116" t="str">
        <f>IF(V845&lt;&gt;"","-" &amp;TEXT([1]comp!$V845,"0.0") &amp;TEXT(V$1,0),"")</f>
        <v/>
      </c>
      <c r="AY845" s="116" t="str">
        <f>IF(W845&lt;&gt;"","-" &amp;TEXT([1]comp!$W845,"0.0") &amp;TEXT(W$1,0),"")</f>
        <v/>
      </c>
      <c r="AZ845" s="116" t="str">
        <f>IF(X845&lt;&gt;"","-" &amp;TEXT([1]comp!$X845,"0.0") &amp;TEXT(X$1,0),"")</f>
        <v/>
      </c>
      <c r="BA845" s="116" t="str">
        <f>IF(Y845&lt;&gt;"","-" &amp;TEXT([1]comp!$Y845,"0.0") &amp;TEXT(Y$1,0),"")</f>
        <v/>
      </c>
      <c r="BB845" s="116" t="str">
        <f>IF(Z845&lt;&gt;"","-" &amp;TEXT([1]comp!$Z845,"0.0") &amp;TEXT(Z$1,0),"")</f>
        <v/>
      </c>
      <c r="BC845" s="116" t="str">
        <f>IF(AA845&lt;&gt;"","-" &amp;TEXT([1]comp!$AA845,"0.0") &amp;TEXT(AA$1,0),"")</f>
        <v/>
      </c>
      <c r="BD845" s="116" t="str">
        <f>IF(AB845&lt;&gt;"","-" &amp;TEXT([1]comp!$AB845,"0.0") &amp;TEXT(AB$1,0),"")</f>
        <v/>
      </c>
      <c r="BE845" s="116" t="str">
        <f>IF(AC845&lt;&gt;"","-" &amp;TEXT([1]comp!$AC845,"0.0") &amp;TEXT(AC$1,0),"")</f>
        <v/>
      </c>
      <c r="BF845" s="102" t="str">
        <f>IF(AD845&lt;&gt;"","-" &amp;TEXT([1]comp!$AD845,"0.00") &amp;TEXT(AD$1,0),"")</f>
        <v/>
      </c>
      <c r="BG845" s="104" t="str">
        <f>IF(AE845&lt;&gt;"","-" &amp;TEXT([1]comp!$AE845,"0.#") &amp;TEXT(AE$1,0),"")</f>
        <v/>
      </c>
      <c r="BH845" s="113" t="str">
        <f>[1]comp!$D845 &amp; [1]comp!$E845</f>
        <v>5Nb3WLi, W., Li, L., Antonov, S., Wei, C., Zhao, J. C., &amp; Feng, Q. (2021). High-throughput exploration of alloying effects on the microstructural stability and properties of multi-component CoNi-base superalloys. Journal of Alloys and Compounds, 881. https://doi.org/10.1016/j.jallcom.2021.160623</v>
      </c>
      <c r="BI845" s="96" t="str">
        <f t="shared" si="70"/>
        <v>Co-20.0Ni-7.Al-3.0W-4.0Ti-1.0Ta-5.0Nb</v>
      </c>
      <c r="BJ845" s="113" t="s">
        <v>2123</v>
      </c>
      <c r="BK845" s="113"/>
      <c r="BL845" s="113"/>
      <c r="BM845" s="113"/>
      <c r="BN845" s="113"/>
      <c r="BO845" s="113"/>
    </row>
    <row r="846" spans="1:67" x14ac:dyDescent="0.3">
      <c r="A846" s="96" t="str">
        <f t="shared" si="67"/>
        <v>Co-34.6Ni-1.7Fe-4.3Al-19.5Cr-1.0Ti-1.9Nb-4.8Mo-0.70C</v>
      </c>
      <c r="B846" s="113"/>
      <c r="C846" s="113" t="s">
        <v>3837</v>
      </c>
      <c r="D846" s="113" t="s">
        <v>3838</v>
      </c>
      <c r="E846" s="113" t="s">
        <v>3839</v>
      </c>
      <c r="F846" s="113">
        <f t="shared" si="69"/>
        <v>843</v>
      </c>
      <c r="G846" s="114">
        <f t="shared" si="66"/>
        <v>31.5</v>
      </c>
      <c r="H846" s="114">
        <v>34.6</v>
      </c>
      <c r="I846" s="114">
        <v>4.3</v>
      </c>
      <c r="J846" s="114">
        <v>19.5</v>
      </c>
      <c r="K846" s="114"/>
      <c r="L846" s="114">
        <v>1</v>
      </c>
      <c r="M846" s="114"/>
      <c r="N846" s="114">
        <v>1.9</v>
      </c>
      <c r="O846" s="114"/>
      <c r="P846" s="114">
        <v>4.8</v>
      </c>
      <c r="Q846" s="115">
        <v>0.7</v>
      </c>
      <c r="R846" s="115"/>
      <c r="S846" s="115"/>
      <c r="T846" s="114"/>
      <c r="U846" s="114"/>
      <c r="V846" s="114"/>
      <c r="W846" s="114">
        <v>1.7</v>
      </c>
      <c r="X846" s="114"/>
      <c r="Y846" s="114"/>
      <c r="Z846" s="114"/>
      <c r="AA846" s="114"/>
      <c r="AB846" s="114"/>
      <c r="AC846" s="114"/>
      <c r="AD846" s="114"/>
      <c r="AE846" s="113"/>
      <c r="AF846" s="101">
        <f t="shared" si="68"/>
        <v>8.2548359999999992</v>
      </c>
      <c r="AG846" s="113"/>
      <c r="AH846" s="113"/>
      <c r="AI846" s="116" t="s">
        <v>1</v>
      </c>
      <c r="AJ846" s="116" t="str">
        <f>IF(I846&lt;&gt;"","-" &amp;TEXT([1]comp!$I846,"0.#") &amp;TEXT(I$1,0),"")</f>
        <v>-4.3Al</v>
      </c>
      <c r="AK846" s="116" t="str">
        <f>IF(K846&lt;&gt;"","-" &amp;TEXT([1]comp!$K846,"0.0") &amp;TEXT(K$1,0),"")</f>
        <v/>
      </c>
      <c r="AL846" s="116" t="str">
        <f>IF(H846&lt;&gt;"","-" &amp;TEXT([1]comp!$H846,"0.0") &amp;TEXT(H$1,0),"")</f>
        <v>-34.6Ni</v>
      </c>
      <c r="AM846" s="116" t="str">
        <f>IF(J846&lt;&gt;"","-" &amp;TEXT([1]comp!$J846,"0.0") &amp;TEXT(J$1,0),"")</f>
        <v>-19.5Cr</v>
      </c>
      <c r="AN846" s="116" t="str">
        <f>IF(M846&lt;&gt;"","-" &amp;TEXT([1]comp!$M846,"0.0") &amp;TEXT(M$1,0),"")</f>
        <v/>
      </c>
      <c r="AO846" s="116" t="str">
        <f>IF(N846&lt;&gt;"","-" &amp;TEXT([1]comp!$N846,"0.0") &amp;TEXT(N$1,0),"")</f>
        <v>-1.9Nb</v>
      </c>
      <c r="AP846" s="116" t="str">
        <f>IF(O846&lt;&gt;"","-" &amp;TEXT([1]comp!$O846,"0.0") &amp;TEXT(O$1,0),"")</f>
        <v/>
      </c>
      <c r="AQ846" s="116" t="str">
        <f>IF(L846&lt;&gt;"","-" &amp;TEXT([1]comp!$L846,"0.0") &amp;TEXT(L$1,0),"")</f>
        <v>-1.0Ti</v>
      </c>
      <c r="AR846" s="116" t="str">
        <f>IF(P846&lt;&gt;"","-" &amp;TEXT([1]comp!$P846,"0.0") &amp;TEXT(P$1,0),"")</f>
        <v>-4.8Mo</v>
      </c>
      <c r="AS846" s="116" t="str">
        <f>IF(Q846&lt;&gt;"","-" &amp;TEXT([1]comp!$Q846,"0.00") &amp;TEXT(Q$1,0),"")</f>
        <v>-0.70C</v>
      </c>
      <c r="AT846" s="116" t="str">
        <f>IF(R846&lt;&gt;"","-" &amp;TEXT([1]comp!$R846,"0.00") &amp;TEXT(R$1,0),"")</f>
        <v/>
      </c>
      <c r="AU846" s="116" t="str">
        <f>IF(S846&lt;&gt;"","-" &amp;TEXT([1]comp!$S846,"0.00") &amp;TEXT(S$1,0),"")</f>
        <v/>
      </c>
      <c r="AV846" s="116" t="str">
        <f>IF(T846&lt;&gt;"","-" &amp;TEXT([1]comp!$T846,"0.0") &amp;TEXT(T$1,0),"")</f>
        <v/>
      </c>
      <c r="AW846" s="116" t="str">
        <f>IF(U846&lt;&gt;"","-" &amp;TEXT([1]comp!$U846,"0.0") &amp;TEXT(U$1,0),"")</f>
        <v/>
      </c>
      <c r="AX846" s="116" t="str">
        <f>IF(V846&lt;&gt;"","-" &amp;TEXT([1]comp!$V846,"0.0") &amp;TEXT(V$1,0),"")</f>
        <v/>
      </c>
      <c r="AY846" s="116" t="str">
        <f>IF(W846&lt;&gt;"","-" &amp;TEXT([1]comp!$W846,"0.0") &amp;TEXT(W$1,0),"")</f>
        <v>-1.7Fe</v>
      </c>
      <c r="AZ846" s="116" t="str">
        <f>IF(X846&lt;&gt;"","-" &amp;TEXT([1]comp!$X846,"0.0") &amp;TEXT(X$1,0),"")</f>
        <v/>
      </c>
      <c r="BA846" s="116" t="str">
        <f>IF(Y846&lt;&gt;"","-" &amp;TEXT([1]comp!$Y846,"0.0") &amp;TEXT(Y$1,0),"")</f>
        <v/>
      </c>
      <c r="BB846" s="116" t="str">
        <f>IF(Z846&lt;&gt;"","-" &amp;TEXT([1]comp!$Z846,"0.0") &amp;TEXT(Z$1,0),"")</f>
        <v/>
      </c>
      <c r="BC846" s="116" t="str">
        <f>IF(AA846&lt;&gt;"","-" &amp;TEXT([1]comp!$AA846,"0.0") &amp;TEXT(AA$1,0),"")</f>
        <v/>
      </c>
      <c r="BD846" s="116" t="str">
        <f>IF(AB846&lt;&gt;"","-" &amp;TEXT([1]comp!$AB846,"0.0") &amp;TEXT(AB$1,0),"")</f>
        <v/>
      </c>
      <c r="BE846" s="116" t="str">
        <f>IF(AC846&lt;&gt;"","-" &amp;TEXT([1]comp!$AC846,"0.0") &amp;TEXT(AC$1,0),"")</f>
        <v/>
      </c>
      <c r="BF846" s="102" t="str">
        <f>IF(AD846&lt;&gt;"","-" &amp;TEXT([1]comp!$AD846,"0.00") &amp;TEXT(AD$1,0),"")</f>
        <v/>
      </c>
      <c r="BG846" s="104" t="str">
        <f>IF(AE846&lt;&gt;"","-" &amp;TEXT([1]comp!$AE846,"0.#") &amp;TEXT(AE$1,0),"")</f>
        <v/>
      </c>
      <c r="BH846" s="113" t="str">
        <f>[1]comp!$D846 &amp; [1]comp!$E846</f>
        <v>Co-Ni-based superalloyLi, C., Teng, J., Yang, B., Ye, X., Liu, J., &amp; Li, Y. (2021). Correlation between microstructure and mechanical properties of novel Co-Ni-based powder metallurgy superalloy. Materials Characterization, 181. https://doi.org/10.1016/j.matchar.2021.111480</v>
      </c>
      <c r="BI846" s="96" t="str">
        <f t="shared" si="70"/>
        <v>Co-34.6Ni-1.7Fe-4.3Al-19.5Cr-1.0Ti-1.9Nb-4.8Mo-0.70C</v>
      </c>
      <c r="BJ846" s="113" t="s">
        <v>2123</v>
      </c>
      <c r="BK846" s="113"/>
      <c r="BL846" s="113"/>
      <c r="BM846" s="113"/>
      <c r="BN846" s="113"/>
      <c r="BO846" s="113"/>
    </row>
    <row r="847" spans="1:67" x14ac:dyDescent="0.3">
      <c r="A847" s="96" t="str">
        <f t="shared" si="67"/>
        <v>Co-7.Al-8.0W-4.0Ti-1.0Ta</v>
      </c>
      <c r="B847" s="113"/>
      <c r="C847" s="113" t="s">
        <v>2123</v>
      </c>
      <c r="D847" s="113" t="s">
        <v>1048</v>
      </c>
      <c r="E847" s="113" t="s">
        <v>3840</v>
      </c>
      <c r="F847" s="113">
        <f t="shared" si="69"/>
        <v>844</v>
      </c>
      <c r="G847" s="114">
        <f t="shared" si="66"/>
        <v>80</v>
      </c>
      <c r="H847" s="114"/>
      <c r="I847" s="114">
        <v>7</v>
      </c>
      <c r="J847" s="114"/>
      <c r="K847" s="114">
        <v>8</v>
      </c>
      <c r="L847" s="114">
        <v>4</v>
      </c>
      <c r="M847" s="114">
        <v>1</v>
      </c>
      <c r="N847" s="114"/>
      <c r="O847" s="114"/>
      <c r="P847" s="114"/>
      <c r="Q847" s="115"/>
      <c r="R847" s="115"/>
      <c r="S847" s="115"/>
      <c r="T847" s="114"/>
      <c r="U847" s="114"/>
      <c r="V847" s="114"/>
      <c r="W847" s="114"/>
      <c r="X847" s="114"/>
      <c r="Y847" s="114"/>
      <c r="Z847" s="114"/>
      <c r="AA847" s="114"/>
      <c r="AB847" s="114"/>
      <c r="AC847" s="114"/>
      <c r="AD847" s="114"/>
      <c r="AE847" s="113"/>
      <c r="AF847" s="101">
        <f t="shared" si="68"/>
        <v>9.1957799999999992</v>
      </c>
      <c r="AG847" s="113"/>
      <c r="AH847" s="113"/>
      <c r="AI847" s="116" t="s">
        <v>1</v>
      </c>
      <c r="AJ847" s="118" t="str">
        <f>IF(I847&lt;&gt;"","-" &amp;TEXT([1]comp!$I847,"0.#") &amp;TEXT(I$1,0),"")</f>
        <v>-7.Al</v>
      </c>
      <c r="AK847" s="116" t="str">
        <f>IF(K847&lt;&gt;"","-" &amp;TEXT([1]comp!$K847,"0.0") &amp;TEXT(K$1,0),"")</f>
        <v>-8.0W</v>
      </c>
      <c r="AL847" s="116" t="str">
        <f>IF(H847&lt;&gt;"","-" &amp;TEXT([1]comp!$H847,"0.0") &amp;TEXT(H$1,0),"")</f>
        <v/>
      </c>
      <c r="AM847" s="116" t="str">
        <f>IF(J847&lt;&gt;"","-" &amp;TEXT([1]comp!$J847,"0.0") &amp;TEXT(J$1,0),"")</f>
        <v/>
      </c>
      <c r="AN847" s="116" t="str">
        <f>IF(M847&lt;&gt;"","-" &amp;TEXT([1]comp!$M847,"0.0") &amp;TEXT(M$1,0),"")</f>
        <v>-1.0Ta</v>
      </c>
      <c r="AO847" s="116" t="str">
        <f>IF(N847&lt;&gt;"","-" &amp;TEXT([1]comp!$N847,"0.0") &amp;TEXT(N$1,0),"")</f>
        <v/>
      </c>
      <c r="AP847" s="116" t="str">
        <f>IF(O847&lt;&gt;"","-" &amp;TEXT([1]comp!$O847,"0.0") &amp;TEXT(O$1,0),"")</f>
        <v/>
      </c>
      <c r="AQ847" s="116" t="str">
        <f>IF(L847&lt;&gt;"","-" &amp;TEXT([1]comp!$L847,"0.0") &amp;TEXT(L$1,0),"")</f>
        <v>-4.0Ti</v>
      </c>
      <c r="AR847" s="116" t="str">
        <f>IF(P847&lt;&gt;"","-" &amp;TEXT([1]comp!$P847,"0.0") &amp;TEXT(P$1,0),"")</f>
        <v/>
      </c>
      <c r="AS847" s="116" t="str">
        <f>IF(Q847&lt;&gt;"","-" &amp;TEXT([1]comp!$Q847,"0.00") &amp;TEXT(Q$1,0),"")</f>
        <v/>
      </c>
      <c r="AT847" s="116" t="str">
        <f>IF(R847&lt;&gt;"","-" &amp;TEXT([1]comp!$R847,"0.00") &amp;TEXT(R$1,0),"")</f>
        <v/>
      </c>
      <c r="AU847" s="116" t="str">
        <f>IF(S847&lt;&gt;"","-" &amp;TEXT([1]comp!$S847,"0.00") &amp;TEXT(S$1,0),"")</f>
        <v/>
      </c>
      <c r="AV847" s="116" t="str">
        <f>IF(T847&lt;&gt;"","-" &amp;TEXT([1]comp!$T847,"0.0") &amp;TEXT(T$1,0),"")</f>
        <v/>
      </c>
      <c r="AW847" s="116" t="str">
        <f>IF(U847&lt;&gt;"","-" &amp;TEXT([1]comp!$U847,"0.0") &amp;TEXT(U$1,0),"")</f>
        <v/>
      </c>
      <c r="AX847" s="116" t="str">
        <f>IF(V847&lt;&gt;"","-" &amp;TEXT([1]comp!$V847,"0.0") &amp;TEXT(V$1,0),"")</f>
        <v/>
      </c>
      <c r="AY847" s="116" t="str">
        <f>IF(W847&lt;&gt;"","-" &amp;TEXT([1]comp!$W847,"0.0") &amp;TEXT(W$1,0),"")</f>
        <v/>
      </c>
      <c r="AZ847" s="116" t="str">
        <f>IF(X847&lt;&gt;"","-" &amp;TEXT([1]comp!$X847,"0.0") &amp;TEXT(X$1,0),"")</f>
        <v/>
      </c>
      <c r="BA847" s="116" t="str">
        <f>IF(Y847&lt;&gt;"","-" &amp;TEXT([1]comp!$Y847,"0.0") &amp;TEXT(Y$1,0),"")</f>
        <v/>
      </c>
      <c r="BB847" s="116" t="str">
        <f>IF(Z847&lt;&gt;"","-" &amp;TEXT([1]comp!$Z847,"0.0") &amp;TEXT(Z$1,0),"")</f>
        <v/>
      </c>
      <c r="BC847" s="116" t="str">
        <f>IF(AA847&lt;&gt;"","-" &amp;TEXT([1]comp!$AA847,"0.0") &amp;TEXT(AA$1,0),"")</f>
        <v/>
      </c>
      <c r="BD847" s="116" t="str">
        <f>IF(AB847&lt;&gt;"","-" &amp;TEXT([1]comp!$AB847,"0.0") &amp;TEXT(AB$1,0),"")</f>
        <v/>
      </c>
      <c r="BE847" s="116" t="str">
        <f>IF(AC847&lt;&gt;"","-" &amp;TEXT([1]comp!$AC847,"0.0") &amp;TEXT(AC$1,0),"")</f>
        <v/>
      </c>
      <c r="BF847" s="102" t="str">
        <f>IF(AD847&lt;&gt;"","-" &amp;TEXT([1]comp!$AD847,"0.00") &amp;TEXT(AD$1,0),"")</f>
        <v/>
      </c>
      <c r="BG847" s="104" t="str">
        <f>IF(AE847&lt;&gt;"","-" &amp;TEXT([1]comp!$AE847,"0.#") &amp;TEXT(AE$1,0),"")</f>
        <v/>
      </c>
      <c r="BH847" s="113" t="str">
        <f>[1]comp!$D847 &amp; [1]comp!$E847</f>
        <v>Alloy TaTiLu, S., Antonov, S., Xue, F., Li, L., &amp; Feng, Q. (2021). Segregation-assisted phase transformation and anti-phase boundary formation during creep of a γ′-strengthened Co-based superalloy at high temperatures. Acta Materialia, 215. https://doi.org/10.1016/j.actamat.2021.117099</v>
      </c>
      <c r="BI847" s="96" t="str">
        <f t="shared" si="70"/>
        <v>Co-7.Al-8.0W-4.0Ti-1.0Ta</v>
      </c>
      <c r="BJ847" s="113" t="s">
        <v>2123</v>
      </c>
      <c r="BK847" s="113"/>
      <c r="BL847" s="113"/>
      <c r="BM847" s="113"/>
      <c r="BN847" s="113"/>
      <c r="BO847" s="113"/>
    </row>
    <row r="848" spans="1:67" x14ac:dyDescent="0.3">
      <c r="A848" s="96" t="str">
        <f t="shared" si="67"/>
        <v>Co-31.0Ni-10.1Al-2.1Ta-5.1Mo</v>
      </c>
      <c r="B848" s="113"/>
      <c r="C848" s="113" t="s">
        <v>2123</v>
      </c>
      <c r="D848" s="113" t="s">
        <v>981</v>
      </c>
      <c r="E848" s="113" t="s">
        <v>3842</v>
      </c>
      <c r="F848" s="113">
        <f t="shared" si="69"/>
        <v>845</v>
      </c>
      <c r="G848" s="114">
        <f t="shared" si="66"/>
        <v>51.699999999999996</v>
      </c>
      <c r="H848" s="114">
        <v>31</v>
      </c>
      <c r="I848" s="114">
        <v>10.1</v>
      </c>
      <c r="J848" s="114"/>
      <c r="K848" s="114"/>
      <c r="L848" s="114"/>
      <c r="M848" s="114">
        <v>2.1</v>
      </c>
      <c r="N848" s="114"/>
      <c r="O848" s="114"/>
      <c r="P848" s="114">
        <v>5.0999999999999996</v>
      </c>
      <c r="Q848" s="115"/>
      <c r="R848" s="115"/>
      <c r="S848" s="115"/>
      <c r="T848" s="114"/>
      <c r="U848" s="114"/>
      <c r="V848" s="114"/>
      <c r="W848" s="114"/>
      <c r="X848" s="114"/>
      <c r="Y848" s="114"/>
      <c r="Z848" s="114"/>
      <c r="AA848" s="114"/>
      <c r="AB848" s="114"/>
      <c r="AC848" s="114"/>
      <c r="AD848" s="114"/>
      <c r="AE848" s="113"/>
      <c r="AF848" s="101">
        <f t="shared" si="68"/>
        <v>8.5094100000000008</v>
      </c>
      <c r="AG848" s="113"/>
      <c r="AH848" s="113"/>
      <c r="AI848" s="116" t="s">
        <v>1</v>
      </c>
      <c r="AJ848" s="116" t="str">
        <f>IF(I848&lt;&gt;"","-" &amp;TEXT([1]comp!$I848,"0.#") &amp;TEXT(I$1,0),"")</f>
        <v>-10.1Al</v>
      </c>
      <c r="AK848" s="116" t="str">
        <f>IF(K848&lt;&gt;"","-" &amp;TEXT([1]comp!$K848,"0.0") &amp;TEXT(K$1,0),"")</f>
        <v/>
      </c>
      <c r="AL848" s="116" t="str">
        <f>IF(H848&lt;&gt;"","-" &amp;TEXT([1]comp!$H848,"0.0") &amp;TEXT(H$1,0),"")</f>
        <v>-31.0Ni</v>
      </c>
      <c r="AM848" s="116" t="str">
        <f>IF(J848&lt;&gt;"","-" &amp;TEXT([1]comp!$J848,"0.0") &amp;TEXT(J$1,0),"")</f>
        <v/>
      </c>
      <c r="AN848" s="116" t="str">
        <f>IF(M848&lt;&gt;"","-" &amp;TEXT([1]comp!$M848,"0.0") &amp;TEXT(M$1,0),"")</f>
        <v>-2.1Ta</v>
      </c>
      <c r="AO848" s="116" t="str">
        <f>IF(N848&lt;&gt;"","-" &amp;TEXT([1]comp!$N848,"0.0") &amp;TEXT(N$1,0),"")</f>
        <v/>
      </c>
      <c r="AP848" s="116" t="str">
        <f>IF(O848&lt;&gt;"","-" &amp;TEXT([1]comp!$O848,"0.0") &amp;TEXT(O$1,0),"")</f>
        <v/>
      </c>
      <c r="AQ848" s="116" t="str">
        <f>IF(L848&lt;&gt;"","-" &amp;TEXT([1]comp!$L848,"0.0") &amp;TEXT(L$1,0),"")</f>
        <v/>
      </c>
      <c r="AR848" s="116" t="str">
        <f>IF(P848&lt;&gt;"","-" &amp;TEXT([1]comp!$P848,"0.0") &amp;TEXT(P$1,0),"")</f>
        <v>-5.1Mo</v>
      </c>
      <c r="AS848" s="116" t="str">
        <f>IF(Q848&lt;&gt;"","-" &amp;TEXT([1]comp!$Q848,"0.00") &amp;TEXT(Q$1,0),"")</f>
        <v/>
      </c>
      <c r="AT848" s="116" t="str">
        <f>IF(R848&lt;&gt;"","-" &amp;TEXT([1]comp!$R848,"0.00") &amp;TEXT(R$1,0),"")</f>
        <v/>
      </c>
      <c r="AU848" s="116" t="str">
        <f>IF(S848&lt;&gt;"","-" &amp;TEXT([1]comp!$S848,"0.00") &amp;TEXT(S$1,0),"")</f>
        <v/>
      </c>
      <c r="AV848" s="116" t="str">
        <f>IF(T848&lt;&gt;"","-" &amp;TEXT([1]comp!$T848,"0.0") &amp;TEXT(T$1,0),"")</f>
        <v/>
      </c>
      <c r="AW848" s="116" t="str">
        <f>IF(U848&lt;&gt;"","-" &amp;TEXT([1]comp!$U848,"0.0") &amp;TEXT(U$1,0),"")</f>
        <v/>
      </c>
      <c r="AX848" s="116" t="str">
        <f>IF(V848&lt;&gt;"","-" &amp;TEXT([1]comp!$V848,"0.0") &amp;TEXT(V$1,0),"")</f>
        <v/>
      </c>
      <c r="AY848" s="116" t="str">
        <f>IF(W848&lt;&gt;"","-" &amp;TEXT([1]comp!$W848,"0.0") &amp;TEXT(W$1,0),"")</f>
        <v/>
      </c>
      <c r="AZ848" s="116" t="str">
        <f>IF(X848&lt;&gt;"","-" &amp;TEXT([1]comp!$X848,"0.0") &amp;TEXT(X$1,0),"")</f>
        <v/>
      </c>
      <c r="BA848" s="116" t="str">
        <f>IF(Y848&lt;&gt;"","-" &amp;TEXT([1]comp!$Y848,"0.0") &amp;TEXT(Y$1,0),"")</f>
        <v/>
      </c>
      <c r="BB848" s="116" t="str">
        <f>IF(Z848&lt;&gt;"","-" &amp;TEXT([1]comp!$Z848,"0.0") &amp;TEXT(Z$1,0),"")</f>
        <v/>
      </c>
      <c r="BC848" s="116" t="str">
        <f>IF(AA848&lt;&gt;"","-" &amp;TEXT([1]comp!$AA848,"0.0") &amp;TEXT(AA$1,0),"")</f>
        <v/>
      </c>
      <c r="BD848" s="116" t="str">
        <f>IF(AB848&lt;&gt;"","-" &amp;TEXT([1]comp!$AB848,"0.0") &amp;TEXT(AB$1,0),"")</f>
        <v/>
      </c>
      <c r="BE848" s="116" t="str">
        <f>IF(AC848&lt;&gt;"","-" &amp;TEXT([1]comp!$AC848,"0.0") &amp;TEXT(AC$1,0),"")</f>
        <v/>
      </c>
      <c r="BF848" s="102" t="str">
        <f>IF(AD848&lt;&gt;"","-" &amp;TEXT([1]comp!$AD848,"0.00") &amp;TEXT(AD$1,0),"")</f>
        <v/>
      </c>
      <c r="BG848" s="104" t="str">
        <f>IF(AE848&lt;&gt;"","-" &amp;TEXT([1]comp!$AE848,"0.#") &amp;TEXT(AE$1,0),"")</f>
        <v/>
      </c>
      <c r="BH848" s="113" t="str">
        <f>[1]comp!$D848 &amp; [1]comp!$E848</f>
        <v>0TiMukhopadhyay, S., Pandey, P., Baler, N., Biswas, K., Makineni, S. K., &amp; Chattopadhyay, K. (2021). The role of Ti addition on the evolution and stability of γ/γ′ microstructure in a Co-30Ni-10Al-5Mo-2Ta alloy. Acta Materialia, 208, 116736. https://doi.org/10.1016/j.actamat.2021.116736</v>
      </c>
      <c r="BI848" s="96" t="str">
        <f t="shared" si="70"/>
        <v>Co-31.0Ni-10.1Al-2.1Ta-5.1Mo</v>
      </c>
      <c r="BJ848" s="113" t="s">
        <v>2123</v>
      </c>
      <c r="BK848" s="113"/>
      <c r="BL848" s="113"/>
      <c r="BM848" s="113"/>
      <c r="BN848" s="113"/>
      <c r="BO848" s="113"/>
    </row>
    <row r="849" spans="1:67" x14ac:dyDescent="0.3">
      <c r="A849" s="96" t="str">
        <f t="shared" si="67"/>
        <v>Co-32.0Ni-9.9Al-1.4Ti-1.7Ta-4.6Mo</v>
      </c>
      <c r="B849" s="113"/>
      <c r="C849" s="113" t="s">
        <v>2123</v>
      </c>
      <c r="D849" s="113" t="s">
        <v>1060</v>
      </c>
      <c r="E849" s="113" t="s">
        <v>3844</v>
      </c>
      <c r="F849" s="113">
        <f t="shared" si="69"/>
        <v>846</v>
      </c>
      <c r="G849" s="114">
        <f t="shared" si="66"/>
        <v>50.4</v>
      </c>
      <c r="H849" s="114">
        <v>32</v>
      </c>
      <c r="I849" s="114">
        <v>9.9</v>
      </c>
      <c r="J849" s="114"/>
      <c r="K849" s="114"/>
      <c r="L849" s="114">
        <v>1.4</v>
      </c>
      <c r="M849" s="114">
        <v>1.7</v>
      </c>
      <c r="N849" s="114"/>
      <c r="O849" s="114"/>
      <c r="P849" s="114">
        <v>4.5999999999999996</v>
      </c>
      <c r="Q849" s="115"/>
      <c r="R849" s="115"/>
      <c r="S849" s="115"/>
      <c r="T849" s="114"/>
      <c r="U849" s="114"/>
      <c r="V849" s="114"/>
      <c r="W849" s="114"/>
      <c r="X849" s="114"/>
      <c r="Y849" s="114"/>
      <c r="Z849" s="114"/>
      <c r="AA849" s="114"/>
      <c r="AB849" s="114"/>
      <c r="AC849" s="114"/>
      <c r="AD849" s="114"/>
      <c r="AE849" s="113"/>
      <c r="AF849" s="101">
        <f t="shared" si="68"/>
        <v>8.4224879999999995</v>
      </c>
      <c r="AG849" s="113"/>
      <c r="AH849" s="113"/>
      <c r="AI849" s="116" t="s">
        <v>1</v>
      </c>
      <c r="AJ849" s="116" t="str">
        <f>IF(I849&lt;&gt;"","-" &amp;TEXT([1]comp!$I849,"0.#") &amp;TEXT(I$1,0),"")</f>
        <v>-9.9Al</v>
      </c>
      <c r="AK849" s="116" t="str">
        <f>IF(K849&lt;&gt;"","-" &amp;TEXT([1]comp!$K849,"0.0") &amp;TEXT(K$1,0),"")</f>
        <v/>
      </c>
      <c r="AL849" s="116" t="str">
        <f>IF(H849&lt;&gt;"","-" &amp;TEXT([1]comp!$H849,"0.0") &amp;TEXT(H$1,0),"")</f>
        <v>-32.0Ni</v>
      </c>
      <c r="AM849" s="116" t="str">
        <f>IF(J849&lt;&gt;"","-" &amp;TEXT([1]comp!$J849,"0.0") &amp;TEXT(J$1,0),"")</f>
        <v/>
      </c>
      <c r="AN849" s="116" t="str">
        <f>IF(M849&lt;&gt;"","-" &amp;TEXT([1]comp!$M849,"0.0") &amp;TEXT(M$1,0),"")</f>
        <v>-1.7Ta</v>
      </c>
      <c r="AO849" s="116" t="str">
        <f>IF(N849&lt;&gt;"","-" &amp;TEXT([1]comp!$N849,"0.0") &amp;TEXT(N$1,0),"")</f>
        <v/>
      </c>
      <c r="AP849" s="116" t="str">
        <f>IF(O849&lt;&gt;"","-" &amp;TEXT([1]comp!$O849,"0.0") &amp;TEXT(O$1,0),"")</f>
        <v/>
      </c>
      <c r="AQ849" s="116" t="str">
        <f>IF(L849&lt;&gt;"","-" &amp;TEXT([1]comp!$L849,"0.0") &amp;TEXT(L$1,0),"")</f>
        <v>-1.4Ti</v>
      </c>
      <c r="AR849" s="116" t="str">
        <f>IF(P849&lt;&gt;"","-" &amp;TEXT([1]comp!$P849,"0.0") &amp;TEXT(P$1,0),"")</f>
        <v>-4.6Mo</v>
      </c>
      <c r="AS849" s="116" t="str">
        <f>IF(Q849&lt;&gt;"","-" &amp;TEXT([1]comp!$Q849,"0.00") &amp;TEXT(Q$1,0),"")</f>
        <v/>
      </c>
      <c r="AT849" s="116" t="str">
        <f>IF(R849&lt;&gt;"","-" &amp;TEXT([1]comp!$R849,"0.00") &amp;TEXT(R$1,0),"")</f>
        <v/>
      </c>
      <c r="AU849" s="116" t="str">
        <f>IF(S849&lt;&gt;"","-" &amp;TEXT([1]comp!$S849,"0.00") &amp;TEXT(S$1,0),"")</f>
        <v/>
      </c>
      <c r="AV849" s="116" t="str">
        <f>IF(T849&lt;&gt;"","-" &amp;TEXT([1]comp!$T849,"0.0") &amp;TEXT(T$1,0),"")</f>
        <v/>
      </c>
      <c r="AW849" s="116" t="str">
        <f>IF(U849&lt;&gt;"","-" &amp;TEXT([1]comp!$U849,"0.0") &amp;TEXT(U$1,0),"")</f>
        <v/>
      </c>
      <c r="AX849" s="116" t="str">
        <f>IF(V849&lt;&gt;"","-" &amp;TEXT([1]comp!$V849,"0.0") &amp;TEXT(V$1,0),"")</f>
        <v/>
      </c>
      <c r="AY849" s="116" t="str">
        <f>IF(W849&lt;&gt;"","-" &amp;TEXT([1]comp!$W849,"0.0") &amp;TEXT(W$1,0),"")</f>
        <v/>
      </c>
      <c r="AZ849" s="116" t="str">
        <f>IF(X849&lt;&gt;"","-" &amp;TEXT([1]comp!$X849,"0.0") &amp;TEXT(X$1,0),"")</f>
        <v/>
      </c>
      <c r="BA849" s="116" t="str">
        <f>IF(Y849&lt;&gt;"","-" &amp;TEXT([1]comp!$Y849,"0.0") &amp;TEXT(Y$1,0),"")</f>
        <v/>
      </c>
      <c r="BB849" s="116" t="str">
        <f>IF(Z849&lt;&gt;"","-" &amp;TEXT([1]comp!$Z849,"0.0") &amp;TEXT(Z$1,0),"")</f>
        <v/>
      </c>
      <c r="BC849" s="116" t="str">
        <f>IF(AA849&lt;&gt;"","-" &amp;TEXT([1]comp!$AA849,"0.0") &amp;TEXT(AA$1,0),"")</f>
        <v/>
      </c>
      <c r="BD849" s="116" t="str">
        <f>IF(AB849&lt;&gt;"","-" &amp;TEXT([1]comp!$AB849,"0.0") &amp;TEXT(AB$1,0),"")</f>
        <v/>
      </c>
      <c r="BE849" s="116" t="str">
        <f>IF(AC849&lt;&gt;"","-" &amp;TEXT([1]comp!$AC849,"0.0") &amp;TEXT(AC$1,0),"")</f>
        <v/>
      </c>
      <c r="BF849" s="102" t="str">
        <f>IF(AD849&lt;&gt;"","-" &amp;TEXT([1]comp!$AD849,"0.00") &amp;TEXT(AD$1,0),"")</f>
        <v/>
      </c>
      <c r="BG849" s="104" t="str">
        <f>IF(AE849&lt;&gt;"","-" &amp;TEXT([1]comp!$AE849,"0.#") &amp;TEXT(AE$1,0),"")</f>
        <v/>
      </c>
      <c r="BH849" s="113" t="str">
        <f>[1]comp!$D849 &amp; [1]comp!$E849</f>
        <v>2TiMukhopadhyay, S., Pandey, P., Baler, N., Biswas, K., Makineni, S. K., &amp; Chattopadhyay, K. (2021). The role of Ti addition on the evolution and stability of γ/γ′ microstructure in a Co-30Ni-10Al-5Mo-2Ta alloy. Acta Materialia, 208, 116736. https://doi.org/10.1016/j.actamat.2021.116737</v>
      </c>
      <c r="BI849" s="96" t="str">
        <f t="shared" si="70"/>
        <v>Co-32.0Ni-9.9Al-1.4Ti-1.7Ta-4.6Mo</v>
      </c>
      <c r="BJ849" s="113" t="s">
        <v>2123</v>
      </c>
      <c r="BK849" s="113"/>
      <c r="BL849" s="113"/>
      <c r="BM849" s="113"/>
      <c r="BN849" s="113"/>
      <c r="BO849" s="113"/>
    </row>
    <row r="850" spans="1:67" x14ac:dyDescent="0.3">
      <c r="A850" s="96" t="str">
        <f t="shared" si="67"/>
        <v>Co-30.6Ni-9.2Al-3.2Ti-2.1Ta-5.1Mo</v>
      </c>
      <c r="B850" s="113"/>
      <c r="C850" s="113" t="s">
        <v>2123</v>
      </c>
      <c r="D850" s="113" t="s">
        <v>890</v>
      </c>
      <c r="E850" s="113" t="s">
        <v>3846</v>
      </c>
      <c r="F850" s="113">
        <f t="shared" si="69"/>
        <v>847</v>
      </c>
      <c r="G850" s="114">
        <f t="shared" si="66"/>
        <v>49.8</v>
      </c>
      <c r="H850" s="114">
        <v>30.6</v>
      </c>
      <c r="I850" s="114">
        <v>9.1999999999999993</v>
      </c>
      <c r="J850" s="114"/>
      <c r="K850" s="114"/>
      <c r="L850" s="114">
        <v>3.2</v>
      </c>
      <c r="M850" s="114">
        <v>2.1</v>
      </c>
      <c r="N850" s="114"/>
      <c r="O850" s="114"/>
      <c r="P850" s="114">
        <v>5.0999999999999996</v>
      </c>
      <c r="Q850" s="115"/>
      <c r="R850" s="115"/>
      <c r="S850" s="115"/>
      <c r="T850" s="114"/>
      <c r="U850" s="114"/>
      <c r="V850" s="114"/>
      <c r="W850" s="114"/>
      <c r="X850" s="114"/>
      <c r="Y850" s="114"/>
      <c r="Z850" s="114"/>
      <c r="AA850" s="114"/>
      <c r="AB850" s="114"/>
      <c r="AC850" s="114"/>
      <c r="AD850" s="114"/>
      <c r="AE850" s="113"/>
      <c r="AF850" s="101">
        <f t="shared" si="68"/>
        <v>8.4246020000000001</v>
      </c>
      <c r="AG850" s="113"/>
      <c r="AH850" s="113"/>
      <c r="AI850" s="116" t="s">
        <v>1</v>
      </c>
      <c r="AJ850" s="116" t="str">
        <f>IF(I850&lt;&gt;"","-" &amp;TEXT([1]comp!$I850,"0.#") &amp;TEXT(I$1,0),"")</f>
        <v>-9.2Al</v>
      </c>
      <c r="AK850" s="116" t="str">
        <f>IF(K850&lt;&gt;"","-" &amp;TEXT([1]comp!$K850,"0.0") &amp;TEXT(K$1,0),"")</f>
        <v/>
      </c>
      <c r="AL850" s="116" t="str">
        <f>IF(H850&lt;&gt;"","-" &amp;TEXT([1]comp!$H850,"0.0") &amp;TEXT(H$1,0),"")</f>
        <v>-30.6Ni</v>
      </c>
      <c r="AM850" s="116" t="str">
        <f>IF(J850&lt;&gt;"","-" &amp;TEXT([1]comp!$J850,"0.0") &amp;TEXT(J$1,0),"")</f>
        <v/>
      </c>
      <c r="AN850" s="116" t="str">
        <f>IF(M850&lt;&gt;"","-" &amp;TEXT([1]comp!$M850,"0.0") &amp;TEXT(M$1,0),"")</f>
        <v>-2.1Ta</v>
      </c>
      <c r="AO850" s="116" t="str">
        <f>IF(N850&lt;&gt;"","-" &amp;TEXT([1]comp!$N850,"0.0") &amp;TEXT(N$1,0),"")</f>
        <v/>
      </c>
      <c r="AP850" s="116" t="str">
        <f>IF(O850&lt;&gt;"","-" &amp;TEXT([1]comp!$O850,"0.0") &amp;TEXT(O$1,0),"")</f>
        <v/>
      </c>
      <c r="AQ850" s="116" t="str">
        <f>IF(L850&lt;&gt;"","-" &amp;TEXT([1]comp!$L850,"0.0") &amp;TEXT(L$1,0),"")</f>
        <v>-3.2Ti</v>
      </c>
      <c r="AR850" s="116" t="str">
        <f>IF(P850&lt;&gt;"","-" &amp;TEXT([1]comp!$P850,"0.0") &amp;TEXT(P$1,0),"")</f>
        <v>-5.1Mo</v>
      </c>
      <c r="AS850" s="116" t="str">
        <f>IF(Q850&lt;&gt;"","-" &amp;TEXT([1]comp!$Q850,"0.00") &amp;TEXT(Q$1,0),"")</f>
        <v/>
      </c>
      <c r="AT850" s="116" t="str">
        <f>IF(R850&lt;&gt;"","-" &amp;TEXT([1]comp!$R850,"0.00") &amp;TEXT(R$1,0),"")</f>
        <v/>
      </c>
      <c r="AU850" s="116" t="str">
        <f>IF(S850&lt;&gt;"","-" &amp;TEXT([1]comp!$S850,"0.00") &amp;TEXT(S$1,0),"")</f>
        <v/>
      </c>
      <c r="AV850" s="116" t="str">
        <f>IF(T850&lt;&gt;"","-" &amp;TEXT([1]comp!$T850,"0.0") &amp;TEXT(T$1,0),"")</f>
        <v/>
      </c>
      <c r="AW850" s="116" t="str">
        <f>IF(U850&lt;&gt;"","-" &amp;TEXT([1]comp!$U850,"0.0") &amp;TEXT(U$1,0),"")</f>
        <v/>
      </c>
      <c r="AX850" s="116" t="str">
        <f>IF(V850&lt;&gt;"","-" &amp;TEXT([1]comp!$V850,"0.0") &amp;TEXT(V$1,0),"")</f>
        <v/>
      </c>
      <c r="AY850" s="116" t="str">
        <f>IF(W850&lt;&gt;"","-" &amp;TEXT([1]comp!$W850,"0.0") &amp;TEXT(W$1,0),"")</f>
        <v/>
      </c>
      <c r="AZ850" s="116" t="str">
        <f>IF(X850&lt;&gt;"","-" &amp;TEXT([1]comp!$X850,"0.0") &amp;TEXT(X$1,0),"")</f>
        <v/>
      </c>
      <c r="BA850" s="116" t="str">
        <f>IF(Y850&lt;&gt;"","-" &amp;TEXT([1]comp!$Y850,"0.0") &amp;TEXT(Y$1,0),"")</f>
        <v/>
      </c>
      <c r="BB850" s="116" t="str">
        <f>IF(Z850&lt;&gt;"","-" &amp;TEXT([1]comp!$Z850,"0.0") &amp;TEXT(Z$1,0),"")</f>
        <v/>
      </c>
      <c r="BC850" s="116" t="str">
        <f>IF(AA850&lt;&gt;"","-" &amp;TEXT([1]comp!$AA850,"0.0") &amp;TEXT(AA$1,0),"")</f>
        <v/>
      </c>
      <c r="BD850" s="116" t="str">
        <f>IF(AB850&lt;&gt;"","-" &amp;TEXT([1]comp!$AB850,"0.0") &amp;TEXT(AB$1,0),"")</f>
        <v/>
      </c>
      <c r="BE850" s="116" t="str">
        <f>IF(AC850&lt;&gt;"","-" &amp;TEXT([1]comp!$AC850,"0.0") &amp;TEXT(AC$1,0),"")</f>
        <v/>
      </c>
      <c r="BF850" s="102" t="str">
        <f>IF(AD850&lt;&gt;"","-" &amp;TEXT([1]comp!$AD850,"0.00") &amp;TEXT(AD$1,0),"")</f>
        <v/>
      </c>
      <c r="BG850" s="104" t="str">
        <f>IF(AE850&lt;&gt;"","-" &amp;TEXT([1]comp!$AE850,"0.#") &amp;TEXT(AE$1,0),"")</f>
        <v/>
      </c>
      <c r="BH850" s="113" t="str">
        <f>[1]comp!$D850 &amp; [1]comp!$E850</f>
        <v>3TiMukhopadhyay, S., Pandey, P., Baler, N., Biswas, K., Makineni, S. K., &amp; Chattopadhyay, K. (2021). The role of Ti addition on the evolution and stability of γ/γ′ microstructure in a Co-30Ni-10Al-5Mo-2Ta alloy. Acta Materialia, 208, 116736. https://doi.org/10.1016/j.actamat.2021.116738</v>
      </c>
      <c r="BI850" s="96" t="str">
        <f t="shared" si="70"/>
        <v>Co-30.6Ni-9.2Al-3.2Ti-2.1Ta-5.1Mo</v>
      </c>
      <c r="BJ850" s="113" t="s">
        <v>2123</v>
      </c>
      <c r="BK850" s="113"/>
      <c r="BL850" s="113"/>
      <c r="BM850" s="113"/>
      <c r="BN850" s="113"/>
      <c r="BO850" s="113"/>
    </row>
    <row r="851" spans="1:67" x14ac:dyDescent="0.3">
      <c r="A851" s="96" t="str">
        <f t="shared" si="67"/>
        <v>Co-30.5Ni-9.3Al-3.9Ti-2.2Ta-5.0Mo</v>
      </c>
      <c r="B851" s="113"/>
      <c r="C851" s="113" t="s">
        <v>2123</v>
      </c>
      <c r="D851" s="113" t="s">
        <v>1061</v>
      </c>
      <c r="E851" s="113" t="s">
        <v>3848</v>
      </c>
      <c r="F851" s="113">
        <f t="shared" si="69"/>
        <v>848</v>
      </c>
      <c r="G851" s="114">
        <f t="shared" si="66"/>
        <v>49.1</v>
      </c>
      <c r="H851" s="114">
        <v>30.5</v>
      </c>
      <c r="I851" s="114">
        <v>9.3000000000000007</v>
      </c>
      <c r="J851" s="114"/>
      <c r="K851" s="114"/>
      <c r="L851" s="114">
        <v>3.9</v>
      </c>
      <c r="M851" s="114">
        <v>2.2000000000000002</v>
      </c>
      <c r="N851" s="114"/>
      <c r="O851" s="114"/>
      <c r="P851" s="114">
        <v>5</v>
      </c>
      <c r="Q851" s="115"/>
      <c r="R851" s="115"/>
      <c r="S851" s="115"/>
      <c r="T851" s="114"/>
      <c r="U851" s="114"/>
      <c r="V851" s="114"/>
      <c r="W851" s="114"/>
      <c r="X851" s="114"/>
      <c r="Y851" s="114"/>
      <c r="Z851" s="114"/>
      <c r="AA851" s="114"/>
      <c r="AB851" s="114"/>
      <c r="AC851" s="114"/>
      <c r="AD851" s="114"/>
      <c r="AE851" s="113"/>
      <c r="AF851" s="101">
        <f t="shared" si="68"/>
        <v>8.3940129999999993</v>
      </c>
      <c r="AG851" s="113"/>
      <c r="AH851" s="113"/>
      <c r="AI851" s="116" t="s">
        <v>1</v>
      </c>
      <c r="AJ851" s="116" t="str">
        <f>IF(I851&lt;&gt;"","-" &amp;TEXT([1]comp!$I851,"0.#") &amp;TEXT(I$1,0),"")</f>
        <v>-9.3Al</v>
      </c>
      <c r="AK851" s="116" t="str">
        <f>IF(K851&lt;&gt;"","-" &amp;TEXT([1]comp!$K851,"0.0") &amp;TEXT(K$1,0),"")</f>
        <v/>
      </c>
      <c r="AL851" s="116" t="str">
        <f>IF(H851&lt;&gt;"","-" &amp;TEXT([1]comp!$H851,"0.0") &amp;TEXT(H$1,0),"")</f>
        <v>-30.5Ni</v>
      </c>
      <c r="AM851" s="116" t="str">
        <f>IF(J851&lt;&gt;"","-" &amp;TEXT([1]comp!$J851,"0.0") &amp;TEXT(J$1,0),"")</f>
        <v/>
      </c>
      <c r="AN851" s="116" t="str">
        <f>IF(M851&lt;&gt;"","-" &amp;TEXT([1]comp!$M851,"0.0") &amp;TEXT(M$1,0),"")</f>
        <v>-2.2Ta</v>
      </c>
      <c r="AO851" s="116" t="str">
        <f>IF(N851&lt;&gt;"","-" &amp;TEXT([1]comp!$N851,"0.0") &amp;TEXT(N$1,0),"")</f>
        <v/>
      </c>
      <c r="AP851" s="116" t="str">
        <f>IF(O851&lt;&gt;"","-" &amp;TEXT([1]comp!$O851,"0.0") &amp;TEXT(O$1,0),"")</f>
        <v/>
      </c>
      <c r="AQ851" s="116" t="str">
        <f>IF(L851&lt;&gt;"","-" &amp;TEXT([1]comp!$L851,"0.0") &amp;TEXT(L$1,0),"")</f>
        <v>-3.9Ti</v>
      </c>
      <c r="AR851" s="116" t="str">
        <f>IF(P851&lt;&gt;"","-" &amp;TEXT([1]comp!$P851,"0.0") &amp;TEXT(P$1,0),"")</f>
        <v>-5.0Mo</v>
      </c>
      <c r="AS851" s="116" t="str">
        <f>IF(Q851&lt;&gt;"","-" &amp;TEXT([1]comp!$Q851,"0.00") &amp;TEXT(Q$1,0),"")</f>
        <v/>
      </c>
      <c r="AT851" s="116" t="str">
        <f>IF(R851&lt;&gt;"","-" &amp;TEXT([1]comp!$R851,"0.00") &amp;TEXT(R$1,0),"")</f>
        <v/>
      </c>
      <c r="AU851" s="116" t="str">
        <f>IF(S851&lt;&gt;"","-" &amp;TEXT([1]comp!$S851,"0.00") &amp;TEXT(S$1,0),"")</f>
        <v/>
      </c>
      <c r="AV851" s="116" t="str">
        <f>IF(T851&lt;&gt;"","-" &amp;TEXT([1]comp!$T851,"0.0") &amp;TEXT(T$1,0),"")</f>
        <v/>
      </c>
      <c r="AW851" s="116" t="str">
        <f>IF(U851&lt;&gt;"","-" &amp;TEXT([1]comp!$U851,"0.0") &amp;TEXT(U$1,0),"")</f>
        <v/>
      </c>
      <c r="AX851" s="116" t="str">
        <f>IF(V851&lt;&gt;"","-" &amp;TEXT([1]comp!$V851,"0.0") &amp;TEXT(V$1,0),"")</f>
        <v/>
      </c>
      <c r="AY851" s="116" t="str">
        <f>IF(W851&lt;&gt;"","-" &amp;TEXT([1]comp!$W851,"0.0") &amp;TEXT(W$1,0),"")</f>
        <v/>
      </c>
      <c r="AZ851" s="116" t="str">
        <f>IF(X851&lt;&gt;"","-" &amp;TEXT([1]comp!$X851,"0.0") &amp;TEXT(X$1,0),"")</f>
        <v/>
      </c>
      <c r="BA851" s="116" t="str">
        <f>IF(Y851&lt;&gt;"","-" &amp;TEXT([1]comp!$Y851,"0.0") &amp;TEXT(Y$1,0),"")</f>
        <v/>
      </c>
      <c r="BB851" s="116" t="str">
        <f>IF(Z851&lt;&gt;"","-" &amp;TEXT([1]comp!$Z851,"0.0") &amp;TEXT(Z$1,0),"")</f>
        <v/>
      </c>
      <c r="BC851" s="116" t="str">
        <f>IF(AA851&lt;&gt;"","-" &amp;TEXT([1]comp!$AA851,"0.0") &amp;TEXT(AA$1,0),"")</f>
        <v/>
      </c>
      <c r="BD851" s="116" t="str">
        <f>IF(AB851&lt;&gt;"","-" &amp;TEXT([1]comp!$AB851,"0.0") &amp;TEXT(AB$1,0),"")</f>
        <v/>
      </c>
      <c r="BE851" s="116" t="str">
        <f>IF(AC851&lt;&gt;"","-" &amp;TEXT([1]comp!$AC851,"0.0") &amp;TEXT(AC$1,0),"")</f>
        <v/>
      </c>
      <c r="BF851" s="102" t="str">
        <f>IF(AD851&lt;&gt;"","-" &amp;TEXT([1]comp!$AD851,"0.00") &amp;TEXT(AD$1,0),"")</f>
        <v/>
      </c>
      <c r="BG851" s="104" t="str">
        <f>IF(AE851&lt;&gt;"","-" &amp;TEXT([1]comp!$AE851,"0.#") &amp;TEXT(AE$1,0),"")</f>
        <v/>
      </c>
      <c r="BH851" s="113" t="str">
        <f>[1]comp!$D851 &amp; [1]comp!$E851</f>
        <v>4TiMukhopadhyay, S., Pandey, P., Baler, N., Biswas, K., Makineni, S. K., &amp; Chattopadhyay, K. (2021). The role of Ti addition on the evolution and stability of γ/γ′ microstructure in a Co-30Ni-10Al-5Mo-2Ta alloy. Acta Materialia, 208, 116736. https://doi.org/10.1016/j.actamat.2021.116739</v>
      </c>
      <c r="BI851" s="96" t="str">
        <f t="shared" si="70"/>
        <v>Co-30.5Ni-9.3Al-3.9Ti-2.2Ta-5.0Mo</v>
      </c>
      <c r="BJ851" s="113" t="s">
        <v>2123</v>
      </c>
      <c r="BK851" s="113"/>
      <c r="BL851" s="113"/>
      <c r="BM851" s="113"/>
      <c r="BN851" s="113"/>
      <c r="BO851" s="113"/>
    </row>
    <row r="852" spans="1:67" x14ac:dyDescent="0.3">
      <c r="A852" s="96" t="str">
        <f t="shared" si="67"/>
        <v>Co-36.8Ni-13.3Al-5.8Cr-1.0W-3.5Ta-0.0Hf-0.06C-0.08B-0.0Y</v>
      </c>
      <c r="B852" s="113"/>
      <c r="C852" s="113" t="s">
        <v>2123</v>
      </c>
      <c r="D852" s="113" t="s">
        <v>941</v>
      </c>
      <c r="E852" s="113" t="s">
        <v>3850</v>
      </c>
      <c r="F852" s="113">
        <f t="shared" si="69"/>
        <v>849</v>
      </c>
      <c r="G852" s="114">
        <f t="shared" si="66"/>
        <v>39.394000000000005</v>
      </c>
      <c r="H852" s="114">
        <v>36.799999999999997</v>
      </c>
      <c r="I852" s="114">
        <v>13.3</v>
      </c>
      <c r="J852" s="114">
        <v>5.8</v>
      </c>
      <c r="K852" s="114">
        <v>1</v>
      </c>
      <c r="L852" s="114"/>
      <c r="M852" s="114">
        <v>3.5</v>
      </c>
      <c r="N852" s="114"/>
      <c r="O852" s="114"/>
      <c r="P852" s="114"/>
      <c r="Q852" s="115">
        <v>0.06</v>
      </c>
      <c r="R852" s="115"/>
      <c r="S852" s="115">
        <v>0.08</v>
      </c>
      <c r="T852" s="114"/>
      <c r="U852" s="114"/>
      <c r="V852" s="114"/>
      <c r="W852" s="114"/>
      <c r="X852" s="114">
        <v>0.04</v>
      </c>
      <c r="Y852" s="114">
        <v>2.5999999999999999E-2</v>
      </c>
      <c r="Z852" s="114"/>
      <c r="AA852" s="114"/>
      <c r="AB852" s="114"/>
      <c r="AC852" s="114"/>
      <c r="AD852" s="114"/>
      <c r="AE852" s="113"/>
      <c r="AF852" s="101">
        <f t="shared" si="68"/>
        <v>8.3441534000000015</v>
      </c>
      <c r="AG852" s="113"/>
      <c r="AH852" s="113"/>
      <c r="AI852" s="116" t="s">
        <v>1</v>
      </c>
      <c r="AJ852" s="116" t="str">
        <f>IF(I852&lt;&gt;"","-" &amp;TEXT([1]comp!$I852,"0.#") &amp;TEXT(I$1,0),"")</f>
        <v>-13.3Al</v>
      </c>
      <c r="AK852" s="116" t="str">
        <f>IF(K852&lt;&gt;"","-" &amp;TEXT([1]comp!$K852,"0.0") &amp;TEXT(K$1,0),"")</f>
        <v>-1.0W</v>
      </c>
      <c r="AL852" s="116" t="str">
        <f>IF(H852&lt;&gt;"","-" &amp;TEXT([1]comp!$H852,"0.0") &amp;TEXT(H$1,0),"")</f>
        <v>-36.8Ni</v>
      </c>
      <c r="AM852" s="116" t="str">
        <f>IF(J852&lt;&gt;"","-" &amp;TEXT([1]comp!$J852,"0.0") &amp;TEXT(J$1,0),"")</f>
        <v>-5.8Cr</v>
      </c>
      <c r="AN852" s="116" t="str">
        <f>IF(M852&lt;&gt;"","-" &amp;TEXT([1]comp!$M852,"0.0") &amp;TEXT(M$1,0),"")</f>
        <v>-3.5Ta</v>
      </c>
      <c r="AO852" s="116" t="str">
        <f>IF(N852&lt;&gt;"","-" &amp;TEXT([1]comp!$N852,"0.0") &amp;TEXT(N$1,0),"")</f>
        <v/>
      </c>
      <c r="AP852" s="116" t="str">
        <f>IF(O852&lt;&gt;"","-" &amp;TEXT([1]comp!$O852,"0.0") &amp;TEXT(O$1,0),"")</f>
        <v/>
      </c>
      <c r="AQ852" s="116" t="str">
        <f>IF(L852&lt;&gt;"","-" &amp;TEXT([1]comp!$L852,"0.0") &amp;TEXT(L$1,0),"")</f>
        <v/>
      </c>
      <c r="AR852" s="116" t="str">
        <f>IF(P852&lt;&gt;"","-" &amp;TEXT([1]comp!$P852,"0.0") &amp;TEXT(P$1,0),"")</f>
        <v/>
      </c>
      <c r="AS852" s="116" t="str">
        <f>IF(Q852&lt;&gt;"","-" &amp;TEXT([1]comp!$Q852,"0.00") &amp;TEXT(Q$1,0),"")</f>
        <v>-0.06C</v>
      </c>
      <c r="AT852" s="116" t="str">
        <f>IF(R852&lt;&gt;"","-" &amp;TEXT([1]comp!$R852,"0.00") &amp;TEXT(R$1,0),"")</f>
        <v/>
      </c>
      <c r="AU852" s="116" t="str">
        <f>IF(S852&lt;&gt;"","-" &amp;TEXT([1]comp!$S852,"0.00") &amp;TEXT(S$1,0),"")</f>
        <v>-0.08B</v>
      </c>
      <c r="AV852" s="116" t="str">
        <f>IF(T852&lt;&gt;"","-" &amp;TEXT([1]comp!$T852,"0.0") &amp;TEXT(T$1,0),"")</f>
        <v/>
      </c>
      <c r="AW852" s="116" t="str">
        <f>IF(U852&lt;&gt;"","-" &amp;TEXT([1]comp!$U852,"0.0") &amp;TEXT(U$1,0),"")</f>
        <v/>
      </c>
      <c r="AX852" s="116" t="str">
        <f>IF(V852&lt;&gt;"","-" &amp;TEXT([1]comp!$V852,"0.0") &amp;TEXT(V$1,0),"")</f>
        <v/>
      </c>
      <c r="AY852" s="116" t="str">
        <f>IF(W852&lt;&gt;"","-" &amp;TEXT([1]comp!$W852,"0.0") &amp;TEXT(W$1,0),"")</f>
        <v/>
      </c>
      <c r="AZ852" s="116" t="str">
        <f>IF(X852&lt;&gt;"","-" &amp;TEXT([1]comp!$X852,"0.0") &amp;TEXT(X$1,0),"")</f>
        <v>-0.0Y</v>
      </c>
      <c r="BA852" s="116" t="str">
        <f>IF(Y852&lt;&gt;"","-" &amp;TEXT([1]comp!$Y852,"0.0") &amp;TEXT(Y$1,0),"")</f>
        <v>-0.0Hf</v>
      </c>
      <c r="BB852" s="116" t="str">
        <f>IF(Z852&lt;&gt;"","-" &amp;TEXT([1]comp!$Z852,"0.0") &amp;TEXT(Z$1,0),"")</f>
        <v/>
      </c>
      <c r="BC852" s="116" t="str">
        <f>IF(AA852&lt;&gt;"","-" &amp;TEXT([1]comp!$AA852,"0.0") &amp;TEXT(AA$1,0),"")</f>
        <v/>
      </c>
      <c r="BD852" s="116" t="str">
        <f>IF(AB852&lt;&gt;"","-" &amp;TEXT([1]comp!$AB852,"0.0") &amp;TEXT(AB$1,0),"")</f>
        <v/>
      </c>
      <c r="BE852" s="116" t="str">
        <f>IF(AC852&lt;&gt;"","-" &amp;TEXT([1]comp!$AC852,"0.0") &amp;TEXT(AC$1,0),"")</f>
        <v/>
      </c>
      <c r="BF852" s="102" t="str">
        <f>IF(AD852&lt;&gt;"","-" &amp;TEXT([1]comp!$AD852,"0.00") &amp;TEXT(AD$1,0),"")</f>
        <v/>
      </c>
      <c r="BG852" s="104" t="str">
        <f>IF(AE852&lt;&gt;"","-" &amp;TEXT([1]comp!$AE852,"0.#") &amp;TEXT(AE$1,0),"")</f>
        <v/>
      </c>
      <c r="BH852" s="113" t="str">
        <f>[1]comp!$D852 &amp; [1]comp!$E852</f>
        <v>SB-CoNi-10+Murray, S. P., Cervellon, A., Cormier, J., &amp; Pollock, T. M. (2021). Low cycle fatigue of a single crystal CoNi-base superalloy. Materials Science and Engineering A, 827. https://doi.org/10.1016/j.msea.2021.142007</v>
      </c>
      <c r="BI852" s="96" t="str">
        <f t="shared" si="70"/>
        <v>Co-36.8Ni-13.3Al-5.8Cr-1.0W-3.5Ta-0.0Hf-0.06C-0.08B-0.0Y</v>
      </c>
      <c r="BJ852" s="113" t="s">
        <v>2123</v>
      </c>
      <c r="BK852" s="113"/>
      <c r="BL852" s="113"/>
      <c r="BM852" s="113"/>
      <c r="BN852" s="113"/>
      <c r="BO852" s="113"/>
    </row>
    <row r="853" spans="1:67" x14ac:dyDescent="0.3">
      <c r="A853" s="96" t="str">
        <f t="shared" si="67"/>
        <v>Co-1.8Al-3.1W-17.8Ti</v>
      </c>
      <c r="B853" s="113"/>
      <c r="C853" s="113" t="s">
        <v>2123</v>
      </c>
      <c r="D853" s="113" t="s">
        <v>3852</v>
      </c>
      <c r="E853" s="113" t="s">
        <v>3853</v>
      </c>
      <c r="F853" s="113">
        <f t="shared" si="69"/>
        <v>850</v>
      </c>
      <c r="G853" s="114">
        <f t="shared" si="66"/>
        <v>77.289999999999992</v>
      </c>
      <c r="H853" s="114"/>
      <c r="I853" s="114">
        <v>1.77</v>
      </c>
      <c r="J853" s="114"/>
      <c r="K853" s="114">
        <v>3.1</v>
      </c>
      <c r="L853" s="114">
        <v>17.84</v>
      </c>
      <c r="M853" s="114"/>
      <c r="N853" s="114"/>
      <c r="O853" s="114"/>
      <c r="P853" s="114"/>
      <c r="Q853" s="115"/>
      <c r="R853" s="115"/>
      <c r="S853" s="115"/>
      <c r="T853" s="114"/>
      <c r="U853" s="114"/>
      <c r="V853" s="114"/>
      <c r="W853" s="114"/>
      <c r="X853" s="114"/>
      <c r="Y853" s="114"/>
      <c r="Z853" s="114"/>
      <c r="AA853" s="114"/>
      <c r="AB853" s="114"/>
      <c r="AC853" s="114"/>
      <c r="AD853" s="114"/>
      <c r="AE853" s="113"/>
      <c r="AF853" s="101">
        <f t="shared" si="68"/>
        <v>8.3273987999999992</v>
      </c>
      <c r="AG853" s="113"/>
      <c r="AH853" s="113"/>
      <c r="AI853" s="116" t="s">
        <v>1</v>
      </c>
      <c r="AJ853" s="116" t="str">
        <f>IF(I853&lt;&gt;"","-" &amp;TEXT([1]comp!$I853,"0.#") &amp;TEXT(I$1,0),"")</f>
        <v>-1.8Al</v>
      </c>
      <c r="AK853" s="116" t="str">
        <f>IF(K853&lt;&gt;"","-" &amp;TEXT([1]comp!$K853,"0.0") &amp;TEXT(K$1,0),"")</f>
        <v>-3.1W</v>
      </c>
      <c r="AL853" s="116" t="str">
        <f>IF(H853&lt;&gt;"","-" &amp;TEXT([1]comp!$H853,"0.0") &amp;TEXT(H$1,0),"")</f>
        <v/>
      </c>
      <c r="AM853" s="116" t="str">
        <f>IF(J853&lt;&gt;"","-" &amp;TEXT([1]comp!$J853,"0.0") &amp;TEXT(J$1,0),"")</f>
        <v/>
      </c>
      <c r="AN853" s="116" t="str">
        <f>IF(M853&lt;&gt;"","-" &amp;TEXT([1]comp!$M853,"0.0") &amp;TEXT(M$1,0),"")</f>
        <v/>
      </c>
      <c r="AO853" s="116" t="str">
        <f>IF(N853&lt;&gt;"","-" &amp;TEXT([1]comp!$N853,"0.0") &amp;TEXT(N$1,0),"")</f>
        <v/>
      </c>
      <c r="AP853" s="116" t="str">
        <f>IF(O853&lt;&gt;"","-" &amp;TEXT([1]comp!$O853,"0.0") &amp;TEXT(O$1,0),"")</f>
        <v/>
      </c>
      <c r="AQ853" s="116" t="str">
        <f>IF(L853&lt;&gt;"","-" &amp;TEXT([1]comp!$L853,"0.0") &amp;TEXT(L$1,0),"")</f>
        <v>-17.8Ti</v>
      </c>
      <c r="AR853" s="116" t="str">
        <f>IF(P853&lt;&gt;"","-" &amp;TEXT([1]comp!$P853,"0.0") &amp;TEXT(P$1,0),"")</f>
        <v/>
      </c>
      <c r="AS853" s="116" t="str">
        <f>IF(Q853&lt;&gt;"","-" &amp;TEXT([1]comp!$Q853,"0.00") &amp;TEXT(Q$1,0),"")</f>
        <v/>
      </c>
      <c r="AT853" s="116" t="str">
        <f>IF(R853&lt;&gt;"","-" &amp;TEXT([1]comp!$R853,"0.00") &amp;TEXT(R$1,0),"")</f>
        <v/>
      </c>
      <c r="AU853" s="116" t="str">
        <f>IF(S853&lt;&gt;"","-" &amp;TEXT([1]comp!$S853,"0.00") &amp;TEXT(S$1,0),"")</f>
        <v/>
      </c>
      <c r="AV853" s="116" t="str">
        <f>IF(T853&lt;&gt;"","-" &amp;TEXT([1]comp!$T853,"0.0") &amp;TEXT(T$1,0),"")</f>
        <v/>
      </c>
      <c r="AW853" s="116" t="str">
        <f>IF(U853&lt;&gt;"","-" &amp;TEXT([1]comp!$U853,"0.0") &amp;TEXT(U$1,0),"")</f>
        <v/>
      </c>
      <c r="AX853" s="116" t="str">
        <f>IF(V853&lt;&gt;"","-" &amp;TEXT([1]comp!$V853,"0.0") &amp;TEXT(V$1,0),"")</f>
        <v/>
      </c>
      <c r="AY853" s="116" t="str">
        <f>IF(W853&lt;&gt;"","-" &amp;TEXT([1]comp!$W853,"0.0") &amp;TEXT(W$1,0),"")</f>
        <v/>
      </c>
      <c r="AZ853" s="116" t="str">
        <f>IF(X853&lt;&gt;"","-" &amp;TEXT([1]comp!$X853,"0.0") &amp;TEXT(X$1,0),"")</f>
        <v/>
      </c>
      <c r="BA853" s="116" t="str">
        <f>IF(Y853&lt;&gt;"","-" &amp;TEXT([1]comp!$Y853,"0.0") &amp;TEXT(Y$1,0),"")</f>
        <v/>
      </c>
      <c r="BB853" s="116" t="str">
        <f>IF(Z853&lt;&gt;"","-" &amp;TEXT([1]comp!$Z853,"0.0") &amp;TEXT(Z$1,0),"")</f>
        <v/>
      </c>
      <c r="BC853" s="116" t="str">
        <f>IF(AA853&lt;&gt;"","-" &amp;TEXT([1]comp!$AA853,"0.0") &amp;TEXT(AA$1,0),"")</f>
        <v/>
      </c>
      <c r="BD853" s="116" t="str">
        <f>IF(AB853&lt;&gt;"","-" &amp;TEXT([1]comp!$AB853,"0.0") &amp;TEXT(AB$1,0),"")</f>
        <v/>
      </c>
      <c r="BE853" s="116" t="str">
        <f>IF(AC853&lt;&gt;"","-" &amp;TEXT([1]comp!$AC853,"0.0") &amp;TEXT(AC$1,0),"")</f>
        <v/>
      </c>
      <c r="BF853" s="102" t="str">
        <f>IF(AD853&lt;&gt;"","-" &amp;TEXT([1]comp!$AD853,"0.00") &amp;TEXT(AD$1,0),"")</f>
        <v/>
      </c>
      <c r="BG853" s="104" t="str">
        <f>IF(AE853&lt;&gt;"","-" &amp;TEXT([1]comp!$AE853,"0.#") &amp;TEXT(AE$1,0),"")</f>
        <v/>
      </c>
      <c r="BH853" s="113" t="str">
        <f>[1]comp!$D853 &amp; [1]comp!$E853</f>
        <v>1AW-3TOomae, M., Teramoto, T., &amp; Tanaka, K. (2021). Composition dependence of positive temperature dependence of yield stress for Co3(Al, W)–Co3Ti pseudo-binary alloy with the L12 structure. Intermetallics, 136. https://doi.org/10.1016/j.intermet.2021.107250</v>
      </c>
      <c r="BI853" s="96" t="str">
        <f t="shared" si="70"/>
        <v>Co-1.8Al-3.1W-17.8Ti</v>
      </c>
      <c r="BJ853" s="113" t="s">
        <v>2123</v>
      </c>
      <c r="BK853" s="113"/>
      <c r="BL853" s="113"/>
      <c r="BM853" s="113"/>
      <c r="BN853" s="113"/>
      <c r="BO853" s="113"/>
    </row>
    <row r="854" spans="1:67" x14ac:dyDescent="0.3">
      <c r="A854" s="96" t="str">
        <f t="shared" si="67"/>
        <v>Co-0.9Al-1.2W-20.7Ti</v>
      </c>
      <c r="B854" s="113"/>
      <c r="C854" s="113" t="s">
        <v>2123</v>
      </c>
      <c r="D854" s="113" t="s">
        <v>3855</v>
      </c>
      <c r="E854" s="113" t="s">
        <v>3856</v>
      </c>
      <c r="F854" s="113">
        <f t="shared" si="69"/>
        <v>851</v>
      </c>
      <c r="G854" s="114">
        <f t="shared" si="66"/>
        <v>77.17</v>
      </c>
      <c r="H854" s="114"/>
      <c r="I854" s="114">
        <v>0.92</v>
      </c>
      <c r="J854" s="114"/>
      <c r="K854" s="114">
        <v>1.18</v>
      </c>
      <c r="L854" s="114">
        <v>20.73</v>
      </c>
      <c r="M854" s="114"/>
      <c r="N854" s="114"/>
      <c r="O854" s="114"/>
      <c r="P854" s="114"/>
      <c r="Q854" s="115"/>
      <c r="R854" s="115"/>
      <c r="S854" s="115"/>
      <c r="T854" s="114"/>
      <c r="U854" s="114"/>
      <c r="V854" s="114"/>
      <c r="W854" s="114"/>
      <c r="X854" s="114"/>
      <c r="Y854" s="114"/>
      <c r="Z854" s="114"/>
      <c r="AA854" s="114"/>
      <c r="AB854" s="114"/>
      <c r="AC854" s="114"/>
      <c r="AD854" s="114"/>
      <c r="AE854" s="113"/>
      <c r="AF854" s="101">
        <f t="shared" si="68"/>
        <v>8.0544211000000008</v>
      </c>
      <c r="AG854" s="113"/>
      <c r="AH854" s="113"/>
      <c r="AI854" s="116" t="s">
        <v>1</v>
      </c>
      <c r="AJ854" s="116" t="str">
        <f>IF(I854&lt;&gt;"","-" &amp;TEXT([1]comp!$I854,"0.#") &amp;TEXT(I$1,0),"")</f>
        <v>-0.9Al</v>
      </c>
      <c r="AK854" s="116" t="str">
        <f>IF(K854&lt;&gt;"","-" &amp;TEXT([1]comp!$K854,"0.0") &amp;TEXT(K$1,0),"")</f>
        <v>-1.2W</v>
      </c>
      <c r="AL854" s="116" t="str">
        <f>IF(H854&lt;&gt;"","-" &amp;TEXT([1]comp!$H854,"0.0") &amp;TEXT(H$1,0),"")</f>
        <v/>
      </c>
      <c r="AM854" s="116" t="str">
        <f>IF(J854&lt;&gt;"","-" &amp;TEXT([1]comp!$J854,"0.0") &amp;TEXT(J$1,0),"")</f>
        <v/>
      </c>
      <c r="AN854" s="116" t="str">
        <f>IF(M854&lt;&gt;"","-" &amp;TEXT([1]comp!$M854,"0.0") &amp;TEXT(M$1,0),"")</f>
        <v/>
      </c>
      <c r="AO854" s="116" t="str">
        <f>IF(N854&lt;&gt;"","-" &amp;TEXT([1]comp!$N854,"0.0") &amp;TEXT(N$1,0),"")</f>
        <v/>
      </c>
      <c r="AP854" s="116" t="str">
        <f>IF(O854&lt;&gt;"","-" &amp;TEXT([1]comp!$O854,"0.0") &amp;TEXT(O$1,0),"")</f>
        <v/>
      </c>
      <c r="AQ854" s="116" t="str">
        <f>IF(L854&lt;&gt;"","-" &amp;TEXT([1]comp!$L854,"0.0") &amp;TEXT(L$1,0),"")</f>
        <v>-20.7Ti</v>
      </c>
      <c r="AR854" s="116" t="str">
        <f>IF(P854&lt;&gt;"","-" &amp;TEXT([1]comp!$P854,"0.0") &amp;TEXT(P$1,0),"")</f>
        <v/>
      </c>
      <c r="AS854" s="116" t="str">
        <f>IF(Q854&lt;&gt;"","-" &amp;TEXT([1]comp!$Q854,"0.00") &amp;TEXT(Q$1,0),"")</f>
        <v/>
      </c>
      <c r="AT854" s="116" t="str">
        <f>IF(R854&lt;&gt;"","-" &amp;TEXT([1]comp!$R854,"0.00") &amp;TEXT(R$1,0),"")</f>
        <v/>
      </c>
      <c r="AU854" s="116" t="str">
        <f>IF(S854&lt;&gt;"","-" &amp;TEXT([1]comp!$S854,"0.00") &amp;TEXT(S$1,0),"")</f>
        <v/>
      </c>
      <c r="AV854" s="116" t="str">
        <f>IF(T854&lt;&gt;"","-" &amp;TEXT([1]comp!$T854,"0.0") &amp;TEXT(T$1,0),"")</f>
        <v/>
      </c>
      <c r="AW854" s="116" t="str">
        <f>IF(U854&lt;&gt;"","-" &amp;TEXT([1]comp!$U854,"0.0") &amp;TEXT(U$1,0),"")</f>
        <v/>
      </c>
      <c r="AX854" s="116" t="str">
        <f>IF(V854&lt;&gt;"","-" &amp;TEXT([1]comp!$V854,"0.0") &amp;TEXT(V$1,0),"")</f>
        <v/>
      </c>
      <c r="AY854" s="116" t="str">
        <f>IF(W854&lt;&gt;"","-" &amp;TEXT([1]comp!$W854,"0.0") &amp;TEXT(W$1,0),"")</f>
        <v/>
      </c>
      <c r="AZ854" s="116" t="str">
        <f>IF(X854&lt;&gt;"","-" &amp;TEXT([1]comp!$X854,"0.0") &amp;TEXT(X$1,0),"")</f>
        <v/>
      </c>
      <c r="BA854" s="116" t="str">
        <f>IF(Y854&lt;&gt;"","-" &amp;TEXT([1]comp!$Y854,"0.0") &amp;TEXT(Y$1,0),"")</f>
        <v/>
      </c>
      <c r="BB854" s="116" t="str">
        <f>IF(Z854&lt;&gt;"","-" &amp;TEXT([1]comp!$Z854,"0.0") &amp;TEXT(Z$1,0),"")</f>
        <v/>
      </c>
      <c r="BC854" s="116" t="str">
        <f>IF(AA854&lt;&gt;"","-" &amp;TEXT([1]comp!$AA854,"0.0") &amp;TEXT(AA$1,0),"")</f>
        <v/>
      </c>
      <c r="BD854" s="116" t="str">
        <f>IF(AB854&lt;&gt;"","-" &amp;TEXT([1]comp!$AB854,"0.0") &amp;TEXT(AB$1,0),"")</f>
        <v/>
      </c>
      <c r="BE854" s="116" t="str">
        <f>IF(AC854&lt;&gt;"","-" &amp;TEXT([1]comp!$AC854,"0.0") &amp;TEXT(AC$1,0),"")</f>
        <v/>
      </c>
      <c r="BF854" s="102" t="str">
        <f>IF(AD854&lt;&gt;"","-" &amp;TEXT([1]comp!$AD854,"0.00") &amp;TEXT(AD$1,0),"")</f>
        <v/>
      </c>
      <c r="BG854" s="104" t="str">
        <f>IF(AE854&lt;&gt;"","-" &amp;TEXT([1]comp!$AE854,"0.#") &amp;TEXT(AE$1,0),"")</f>
        <v/>
      </c>
      <c r="BH854" s="113" t="str">
        <f>[1]comp!$D854 &amp; [1]comp!$E854</f>
        <v>1AW-9TOomae, M., Teramoto, T., &amp; Tanaka, K. (2021). Composition dependence of positive temperature dependence of yield stress for Co3(Al, W)–Co3Ti pseudo-binary alloy with the L12 structure. Intermetallics, 136. https://doi.org/10.1016/j.intermet.2021.107251</v>
      </c>
      <c r="BI854" s="96" t="str">
        <f t="shared" si="70"/>
        <v>Co-0.9Al-1.2W-20.7Ti</v>
      </c>
      <c r="BJ854" s="113" t="s">
        <v>2123</v>
      </c>
      <c r="BK854" s="113"/>
      <c r="BL854" s="113"/>
      <c r="BM854" s="113"/>
      <c r="BN854" s="113"/>
      <c r="BO854" s="113"/>
    </row>
    <row r="855" spans="1:67" x14ac:dyDescent="0.3">
      <c r="A855" s="96" t="str">
        <f t="shared" si="67"/>
        <v>Co-31.0Ni-9.7Al-2.3Nb-5.2Mo</v>
      </c>
      <c r="B855" s="113"/>
      <c r="C855" s="113"/>
      <c r="D855" s="113" t="s">
        <v>3858</v>
      </c>
      <c r="E855" s="113" t="s">
        <v>3859</v>
      </c>
      <c r="F855" s="113">
        <f t="shared" si="69"/>
        <v>852</v>
      </c>
      <c r="G855" s="114">
        <f t="shared" si="66"/>
        <v>51.8</v>
      </c>
      <c r="H855" s="114">
        <v>31</v>
      </c>
      <c r="I855" s="114">
        <v>9.6999999999999993</v>
      </c>
      <c r="J855" s="114"/>
      <c r="K855" s="114"/>
      <c r="L855" s="114"/>
      <c r="M855" s="114"/>
      <c r="N855" s="114">
        <v>2.2999999999999998</v>
      </c>
      <c r="O855" s="114"/>
      <c r="P855" s="114">
        <v>5.2</v>
      </c>
      <c r="Q855" s="115"/>
      <c r="R855" s="115"/>
      <c r="S855" s="115"/>
      <c r="T855" s="114"/>
      <c r="U855" s="114"/>
      <c r="V855" s="114"/>
      <c r="W855" s="114"/>
      <c r="X855" s="114"/>
      <c r="Y855" s="114"/>
      <c r="Z855" s="114"/>
      <c r="AA855" s="114"/>
      <c r="AB855" s="114"/>
      <c r="AC855" s="114"/>
      <c r="AD855" s="114"/>
      <c r="AE855" s="113"/>
      <c r="AF855" s="101">
        <f t="shared" si="68"/>
        <v>8.3652499999999996</v>
      </c>
      <c r="AG855" s="113"/>
      <c r="AH855" s="113"/>
      <c r="AI855" s="116" t="s">
        <v>1</v>
      </c>
      <c r="AJ855" s="116" t="str">
        <f>IF(I855&lt;&gt;"","-" &amp;TEXT([1]comp!$I855,"0.#") &amp;TEXT(I$1,0),"")</f>
        <v>-9.7Al</v>
      </c>
      <c r="AK855" s="116" t="str">
        <f>IF(K855&lt;&gt;"","-" &amp;TEXT([1]comp!$K855,"0.0") &amp;TEXT(K$1,0),"")</f>
        <v/>
      </c>
      <c r="AL855" s="116" t="str">
        <f>IF(H855&lt;&gt;"","-" &amp;TEXT([1]comp!$H855,"0.0") &amp;TEXT(H$1,0),"")</f>
        <v>-31.0Ni</v>
      </c>
      <c r="AM855" s="116" t="str">
        <f>IF(J855&lt;&gt;"","-" &amp;TEXT([1]comp!$J855,"0.0") &amp;TEXT(J$1,0),"")</f>
        <v/>
      </c>
      <c r="AN855" s="116" t="str">
        <f>IF(M855&lt;&gt;"","-" &amp;TEXT([1]comp!$M855,"0.0") &amp;TEXT(M$1,0),"")</f>
        <v/>
      </c>
      <c r="AO855" s="116" t="str">
        <f>IF(N855&lt;&gt;"","-" &amp;TEXT([1]comp!$N855,"0.0") &amp;TEXT(N$1,0),"")</f>
        <v>-2.3Nb</v>
      </c>
      <c r="AP855" s="116" t="str">
        <f>IF(O855&lt;&gt;"","-" &amp;TEXT([1]comp!$O855,"0.0") &amp;TEXT(O$1,0),"")</f>
        <v/>
      </c>
      <c r="AQ855" s="116" t="str">
        <f>IF(L855&lt;&gt;"","-" &amp;TEXT([1]comp!$L855,"0.0") &amp;TEXT(L$1,0),"")</f>
        <v/>
      </c>
      <c r="AR855" s="116" t="str">
        <f>IF(P855&lt;&gt;"","-" &amp;TEXT([1]comp!$P855,"0.0") &amp;TEXT(P$1,0),"")</f>
        <v>-5.2Mo</v>
      </c>
      <c r="AS855" s="116" t="str">
        <f>IF(Q855&lt;&gt;"","-" &amp;TEXT([1]comp!$Q855,"0.00") &amp;TEXT(Q$1,0),"")</f>
        <v/>
      </c>
      <c r="AT855" s="116" t="str">
        <f>IF(R855&lt;&gt;"","-" &amp;TEXT([1]comp!$R855,"0.00") &amp;TEXT(R$1,0),"")</f>
        <v/>
      </c>
      <c r="AU855" s="116" t="str">
        <f>IF(S855&lt;&gt;"","-" &amp;TEXT([1]comp!$S855,"0.00") &amp;TEXT(S$1,0),"")</f>
        <v/>
      </c>
      <c r="AV855" s="116" t="str">
        <f>IF(T855&lt;&gt;"","-" &amp;TEXT([1]comp!$T855,"0.0") &amp;TEXT(T$1,0),"")</f>
        <v/>
      </c>
      <c r="AW855" s="116" t="str">
        <f>IF(U855&lt;&gt;"","-" &amp;TEXT([1]comp!$U855,"0.0") &amp;TEXT(U$1,0),"")</f>
        <v/>
      </c>
      <c r="AX855" s="116" t="str">
        <f>IF(V855&lt;&gt;"","-" &amp;TEXT([1]comp!$V855,"0.0") &amp;TEXT(V$1,0),"")</f>
        <v/>
      </c>
      <c r="AY855" s="116" t="str">
        <f>IF(W855&lt;&gt;"","-" &amp;TEXT([1]comp!$W855,"0.0") &amp;TEXT(W$1,0),"")</f>
        <v/>
      </c>
      <c r="AZ855" s="116" t="str">
        <f>IF(X855&lt;&gt;"","-" &amp;TEXT([1]comp!$X855,"0.0") &amp;TEXT(X$1,0),"")</f>
        <v/>
      </c>
      <c r="BA855" s="116" t="str">
        <f>IF(Y855&lt;&gt;"","-" &amp;TEXT([1]comp!$Y855,"0.0") &amp;TEXT(Y$1,0),"")</f>
        <v/>
      </c>
      <c r="BB855" s="116" t="str">
        <f>IF(Z855&lt;&gt;"","-" &amp;TEXT([1]comp!$Z855,"0.0") &amp;TEXT(Z$1,0),"")</f>
        <v/>
      </c>
      <c r="BC855" s="116" t="str">
        <f>IF(AA855&lt;&gt;"","-" &amp;TEXT([1]comp!$AA855,"0.0") &amp;TEXT(AA$1,0),"")</f>
        <v/>
      </c>
      <c r="BD855" s="116" t="str">
        <f>IF(AB855&lt;&gt;"","-" &amp;TEXT([1]comp!$AB855,"0.0") &amp;TEXT(AB$1,0),"")</f>
        <v/>
      </c>
      <c r="BE855" s="116" t="str">
        <f>IF(AC855&lt;&gt;"","-" &amp;TEXT([1]comp!$AC855,"0.0") &amp;TEXT(AC$1,0),"")</f>
        <v/>
      </c>
      <c r="BF855" s="102" t="str">
        <f>IF(AD855&lt;&gt;"","-" &amp;TEXT([1]comp!$AD855,"0.00") &amp;TEXT(AD$1,0),"")</f>
        <v/>
      </c>
      <c r="BG855" s="104" t="str">
        <f>IF(AE855&lt;&gt;"","-" &amp;TEXT([1]comp!$AE855,"0.#") &amp;TEXT(AE$1,0),"")</f>
        <v/>
      </c>
      <c r="BH855" s="113" t="str">
        <f>[1]comp!$D855 &amp; [1]comp!$E855</f>
        <v>2Nb0TiPandey, P., Shankar Prasad, A., Baler, N., &amp; Chattopadhyay, K. (2021). On the effect of Ti addition on microstructural evolution, precipitate coarsening kinetics and mechanical properties in a Co–30Ni–10Al–5Mo–2Nb alloy. Materialia, 16. https://doi.org/10.1016/j.mtla.2021.101072</v>
      </c>
      <c r="BI855" s="96" t="str">
        <f t="shared" si="70"/>
        <v>Co-31.0Ni-9.7Al-2.3Nb-5.2Mo</v>
      </c>
      <c r="BJ855" s="113" t="s">
        <v>2123</v>
      </c>
      <c r="BK855" s="113"/>
      <c r="BL855" s="113"/>
      <c r="BM855" s="113"/>
      <c r="BN855" s="113"/>
      <c r="BO855" s="113"/>
    </row>
    <row r="856" spans="1:67" x14ac:dyDescent="0.3">
      <c r="A856" s="96" t="str">
        <f t="shared" si="67"/>
        <v>Co-30.5Ni-9.5Al-1.0Ti-2.0Nb-4.9Mo</v>
      </c>
      <c r="B856" s="113"/>
      <c r="C856" s="113" t="s">
        <v>3861</v>
      </c>
      <c r="D856" s="113" t="s">
        <v>3862</v>
      </c>
      <c r="E856" s="113" t="s">
        <v>3863</v>
      </c>
      <c r="F856" s="113">
        <f t="shared" si="69"/>
        <v>853</v>
      </c>
      <c r="G856" s="114">
        <f t="shared" si="66"/>
        <v>52.1</v>
      </c>
      <c r="H856" s="114">
        <v>30.5</v>
      </c>
      <c r="I856" s="114">
        <v>9.5</v>
      </c>
      <c r="J856" s="114"/>
      <c r="K856" s="114"/>
      <c r="L856" s="114">
        <v>1</v>
      </c>
      <c r="M856" s="114"/>
      <c r="N856" s="114">
        <v>2</v>
      </c>
      <c r="O856" s="114"/>
      <c r="P856" s="114">
        <v>4.9000000000000004</v>
      </c>
      <c r="Q856" s="115"/>
      <c r="R856" s="115"/>
      <c r="S856" s="115"/>
      <c r="T856" s="114"/>
      <c r="U856" s="114"/>
      <c r="V856" s="114"/>
      <c r="W856" s="114"/>
      <c r="X856" s="114"/>
      <c r="Y856" s="114"/>
      <c r="Z856" s="114"/>
      <c r="AA856" s="114"/>
      <c r="AB856" s="114"/>
      <c r="AC856" s="114"/>
      <c r="AD856" s="114"/>
      <c r="AE856" s="113"/>
      <c r="AF856" s="101">
        <f t="shared" si="68"/>
        <v>8.3305299999999995</v>
      </c>
      <c r="AG856" s="113"/>
      <c r="AH856" s="113"/>
      <c r="AI856" s="116" t="s">
        <v>1</v>
      </c>
      <c r="AJ856" s="116" t="str">
        <f>IF(I856&lt;&gt;"","-" &amp;TEXT([1]comp!$I856,"0.#") &amp;TEXT(I$1,0),"")</f>
        <v>-9.5Al</v>
      </c>
      <c r="AK856" s="116" t="str">
        <f>IF(K856&lt;&gt;"","-" &amp;TEXT([1]comp!$K856,"0.0") &amp;TEXT(K$1,0),"")</f>
        <v/>
      </c>
      <c r="AL856" s="116" t="str">
        <f>IF(H856&lt;&gt;"","-" &amp;TEXT([1]comp!$H856,"0.0") &amp;TEXT(H$1,0),"")</f>
        <v>-30.5Ni</v>
      </c>
      <c r="AM856" s="116" t="str">
        <f>IF(J856&lt;&gt;"","-" &amp;TEXT([1]comp!$J856,"0.0") &amp;TEXT(J$1,0),"")</f>
        <v/>
      </c>
      <c r="AN856" s="116" t="str">
        <f>IF(M856&lt;&gt;"","-" &amp;TEXT([1]comp!$M856,"0.0") &amp;TEXT(M$1,0),"")</f>
        <v/>
      </c>
      <c r="AO856" s="116" t="str">
        <f>IF(N856&lt;&gt;"","-" &amp;TEXT([1]comp!$N856,"0.0") &amp;TEXT(N$1,0),"")</f>
        <v>-2.0Nb</v>
      </c>
      <c r="AP856" s="116" t="str">
        <f>IF(O856&lt;&gt;"","-" &amp;TEXT([1]comp!$O856,"0.0") &amp;TEXT(O$1,0),"")</f>
        <v/>
      </c>
      <c r="AQ856" s="116" t="str">
        <f>IF(L856&lt;&gt;"","-" &amp;TEXT([1]comp!$L856,"0.0") &amp;TEXT(L$1,0),"")</f>
        <v>-1.0Ti</v>
      </c>
      <c r="AR856" s="116" t="str">
        <f>IF(P856&lt;&gt;"","-" &amp;TEXT([1]comp!$P856,"0.0") &amp;TEXT(P$1,0),"")</f>
        <v>-4.9Mo</v>
      </c>
      <c r="AS856" s="116" t="str">
        <f>IF(Q856&lt;&gt;"","-" &amp;TEXT([1]comp!$Q856,"0.00") &amp;TEXT(Q$1,0),"")</f>
        <v/>
      </c>
      <c r="AT856" s="116" t="str">
        <f>IF(R856&lt;&gt;"","-" &amp;TEXT([1]comp!$R856,"0.00") &amp;TEXT(R$1,0),"")</f>
        <v/>
      </c>
      <c r="AU856" s="116" t="str">
        <f>IF(S856&lt;&gt;"","-" &amp;TEXT([1]comp!$S856,"0.00") &amp;TEXT(S$1,0),"")</f>
        <v/>
      </c>
      <c r="AV856" s="116" t="str">
        <f>IF(T856&lt;&gt;"","-" &amp;TEXT([1]comp!$T856,"0.0") &amp;TEXT(T$1,0),"")</f>
        <v/>
      </c>
      <c r="AW856" s="116" t="str">
        <f>IF(U856&lt;&gt;"","-" &amp;TEXT([1]comp!$U856,"0.0") &amp;TEXT(U$1,0),"")</f>
        <v/>
      </c>
      <c r="AX856" s="116" t="str">
        <f>IF(V856&lt;&gt;"","-" &amp;TEXT([1]comp!$V856,"0.0") &amp;TEXT(V$1,0),"")</f>
        <v/>
      </c>
      <c r="AY856" s="116" t="str">
        <f>IF(W856&lt;&gt;"","-" &amp;TEXT([1]comp!$W856,"0.0") &amp;TEXT(W$1,0),"")</f>
        <v/>
      </c>
      <c r="AZ856" s="116" t="str">
        <f>IF(X856&lt;&gt;"","-" &amp;TEXT([1]comp!$X856,"0.0") &amp;TEXT(X$1,0),"")</f>
        <v/>
      </c>
      <c r="BA856" s="116" t="str">
        <f>IF(Y856&lt;&gt;"","-" &amp;TEXT([1]comp!$Y856,"0.0") &amp;TEXT(Y$1,0),"")</f>
        <v/>
      </c>
      <c r="BB856" s="116" t="str">
        <f>IF(Z856&lt;&gt;"","-" &amp;TEXT([1]comp!$Z856,"0.0") &amp;TEXT(Z$1,0),"")</f>
        <v/>
      </c>
      <c r="BC856" s="116" t="str">
        <f>IF(AA856&lt;&gt;"","-" &amp;TEXT([1]comp!$AA856,"0.0") &amp;TEXT(AA$1,0),"")</f>
        <v/>
      </c>
      <c r="BD856" s="116" t="str">
        <f>IF(AB856&lt;&gt;"","-" &amp;TEXT([1]comp!$AB856,"0.0") &amp;TEXT(AB$1,0),"")</f>
        <v/>
      </c>
      <c r="BE856" s="116" t="str">
        <f>IF(AC856&lt;&gt;"","-" &amp;TEXT([1]comp!$AC856,"0.0") &amp;TEXT(AC$1,0),"")</f>
        <v/>
      </c>
      <c r="BF856" s="102" t="str">
        <f>IF(AD856&lt;&gt;"","-" &amp;TEXT([1]comp!$AD856,"0.00") &amp;TEXT(AD$1,0),"")</f>
        <v/>
      </c>
      <c r="BG856" s="104" t="str">
        <f>IF(AE856&lt;&gt;"","-" &amp;TEXT([1]comp!$AE856,"0.#") &amp;TEXT(AE$1,0),"")</f>
        <v/>
      </c>
      <c r="BH856" s="113" t="str">
        <f>[1]comp!$D856 &amp; [1]comp!$E856</f>
        <v>2Nb1TiPandey, P., Shankar Prasad, A., Baler, N., &amp; Chattopadhyay, K. (2021). On the effect of Ti addition on microstructural evolution, precipitate coarsening kinetics and mechanical properties in a Co–30Ni–10Al–5Mo–2Nb alloy. Materialia, 16. https://doi.org/10.1016/j.mtla.2021.101073</v>
      </c>
      <c r="BI856" s="96" t="str">
        <f t="shared" si="70"/>
        <v>Co-30.5Ni-9.5Al-1.0Ti-2.0Nb-4.9Mo</v>
      </c>
      <c r="BJ856" s="113" t="s">
        <v>2123</v>
      </c>
      <c r="BK856" s="113"/>
      <c r="BL856" s="113"/>
      <c r="BM856" s="113"/>
      <c r="BN856" s="113"/>
      <c r="BO856" s="113"/>
    </row>
    <row r="857" spans="1:67" x14ac:dyDescent="0.3">
      <c r="A857" s="96" t="str">
        <f t="shared" si="67"/>
        <v>Co-30.6Ni-9.3Al-1.9Ti-2.1Nb-5.2Mo</v>
      </c>
      <c r="B857" s="113"/>
      <c r="C857" s="113" t="s">
        <v>3861</v>
      </c>
      <c r="D857" s="113" t="s">
        <v>2667</v>
      </c>
      <c r="E857" s="113" t="s">
        <v>3865</v>
      </c>
      <c r="F857" s="113">
        <f t="shared" si="69"/>
        <v>854</v>
      </c>
      <c r="G857" s="114">
        <f t="shared" si="66"/>
        <v>50.899999999999991</v>
      </c>
      <c r="H857" s="114">
        <v>30.6</v>
      </c>
      <c r="I857" s="114">
        <v>9.3000000000000007</v>
      </c>
      <c r="J857" s="114"/>
      <c r="K857" s="114"/>
      <c r="L857" s="114">
        <v>1.9</v>
      </c>
      <c r="M857" s="114"/>
      <c r="N857" s="114">
        <v>2.1</v>
      </c>
      <c r="O857" s="114"/>
      <c r="P857" s="114">
        <v>5.2</v>
      </c>
      <c r="Q857" s="115"/>
      <c r="R857" s="115"/>
      <c r="S857" s="115"/>
      <c r="T857" s="114"/>
      <c r="U857" s="114"/>
      <c r="V857" s="114"/>
      <c r="W857" s="114"/>
      <c r="X857" s="114"/>
      <c r="Y857" s="114"/>
      <c r="Z857" s="114"/>
      <c r="AA857" s="114"/>
      <c r="AB857" s="114"/>
      <c r="AC857" s="114"/>
      <c r="AD857" s="114"/>
      <c r="AE857" s="113"/>
      <c r="AF857" s="101">
        <f t="shared" si="68"/>
        <v>8.3072110000000006</v>
      </c>
      <c r="AG857" s="113"/>
      <c r="AH857" s="113"/>
      <c r="AI857" s="116" t="s">
        <v>1</v>
      </c>
      <c r="AJ857" s="116" t="str">
        <f>IF(I857&lt;&gt;"","-" &amp;TEXT([1]comp!$I857,"0.#") &amp;TEXT(I$1,0),"")</f>
        <v>-9.3Al</v>
      </c>
      <c r="AK857" s="116" t="str">
        <f>IF(K857&lt;&gt;"","-" &amp;TEXT([1]comp!$K857,"0.0") &amp;TEXT(K$1,0),"")</f>
        <v/>
      </c>
      <c r="AL857" s="116" t="str">
        <f>IF(H857&lt;&gt;"","-" &amp;TEXT([1]comp!$H857,"0.0") &amp;TEXT(H$1,0),"")</f>
        <v>-30.6Ni</v>
      </c>
      <c r="AM857" s="116" t="str">
        <f>IF(J857&lt;&gt;"","-" &amp;TEXT([1]comp!$J857,"0.0") &amp;TEXT(J$1,0),"")</f>
        <v/>
      </c>
      <c r="AN857" s="116" t="str">
        <f>IF(M857&lt;&gt;"","-" &amp;TEXT([1]comp!$M857,"0.0") &amp;TEXT(M$1,0),"")</f>
        <v/>
      </c>
      <c r="AO857" s="116" t="str">
        <f>IF(N857&lt;&gt;"","-" &amp;TEXT([1]comp!$N857,"0.0") &amp;TEXT(N$1,0),"")</f>
        <v>-2.1Nb</v>
      </c>
      <c r="AP857" s="116" t="str">
        <f>IF(O857&lt;&gt;"","-" &amp;TEXT([1]comp!$O857,"0.0") &amp;TEXT(O$1,0),"")</f>
        <v/>
      </c>
      <c r="AQ857" s="116" t="str">
        <f>IF(L857&lt;&gt;"","-" &amp;TEXT([1]comp!$L857,"0.0") &amp;TEXT(L$1,0),"")</f>
        <v>-1.9Ti</v>
      </c>
      <c r="AR857" s="116" t="str">
        <f>IF(P857&lt;&gt;"","-" &amp;TEXT([1]comp!$P857,"0.0") &amp;TEXT(P$1,0),"")</f>
        <v>-5.2Mo</v>
      </c>
      <c r="AS857" s="116" t="str">
        <f>IF(Q857&lt;&gt;"","-" &amp;TEXT([1]comp!$Q857,"0.00") &amp;TEXT(Q$1,0),"")</f>
        <v/>
      </c>
      <c r="AT857" s="116" t="str">
        <f>IF(R857&lt;&gt;"","-" &amp;TEXT([1]comp!$R857,"0.00") &amp;TEXT(R$1,0),"")</f>
        <v/>
      </c>
      <c r="AU857" s="116" t="str">
        <f>IF(S857&lt;&gt;"","-" &amp;TEXT([1]comp!$S857,"0.00") &amp;TEXT(S$1,0),"")</f>
        <v/>
      </c>
      <c r="AV857" s="116" t="str">
        <f>IF(T857&lt;&gt;"","-" &amp;TEXT([1]comp!$T857,"0.0") &amp;TEXT(T$1,0),"")</f>
        <v/>
      </c>
      <c r="AW857" s="116" t="str">
        <f>IF(U857&lt;&gt;"","-" &amp;TEXT([1]comp!$U857,"0.0") &amp;TEXT(U$1,0),"")</f>
        <v/>
      </c>
      <c r="AX857" s="116" t="str">
        <f>IF(V857&lt;&gt;"","-" &amp;TEXT([1]comp!$V857,"0.0") &amp;TEXT(V$1,0),"")</f>
        <v/>
      </c>
      <c r="AY857" s="116" t="str">
        <f>IF(W857&lt;&gt;"","-" &amp;TEXT([1]comp!$W857,"0.0") &amp;TEXT(W$1,0),"")</f>
        <v/>
      </c>
      <c r="AZ857" s="116" t="str">
        <f>IF(X857&lt;&gt;"","-" &amp;TEXT([1]comp!$X857,"0.0") &amp;TEXT(X$1,0),"")</f>
        <v/>
      </c>
      <c r="BA857" s="116" t="str">
        <f>IF(Y857&lt;&gt;"","-" &amp;TEXT([1]comp!$Y857,"0.0") &amp;TEXT(Y$1,0),"")</f>
        <v/>
      </c>
      <c r="BB857" s="116" t="str">
        <f>IF(Z857&lt;&gt;"","-" &amp;TEXT([1]comp!$Z857,"0.0") &amp;TEXT(Z$1,0),"")</f>
        <v/>
      </c>
      <c r="BC857" s="116" t="str">
        <f>IF(AA857&lt;&gt;"","-" &amp;TEXT([1]comp!$AA857,"0.0") &amp;TEXT(AA$1,0),"")</f>
        <v/>
      </c>
      <c r="BD857" s="116" t="str">
        <f>IF(AB857&lt;&gt;"","-" &amp;TEXT([1]comp!$AB857,"0.0") &amp;TEXT(AB$1,0),"")</f>
        <v/>
      </c>
      <c r="BE857" s="116" t="str">
        <f>IF(AC857&lt;&gt;"","-" &amp;TEXT([1]comp!$AC857,"0.0") &amp;TEXT(AC$1,0),"")</f>
        <v/>
      </c>
      <c r="BF857" s="102" t="str">
        <f>IF(AD857&lt;&gt;"","-" &amp;TEXT([1]comp!$AD857,"0.00") &amp;TEXT(AD$1,0),"")</f>
        <v/>
      </c>
      <c r="BG857" s="104" t="str">
        <f>IF(AE857&lt;&gt;"","-" &amp;TEXT([1]comp!$AE857,"0.#") &amp;TEXT(AE$1,0),"")</f>
        <v/>
      </c>
      <c r="BH857" s="113" t="str">
        <f>[1]comp!$D857 &amp; [1]comp!$E857</f>
        <v>2Nb2TiPandey, P., Shankar Prasad, A., Baler, N., &amp; Chattopadhyay, K. (2021). On the effect of Ti addition on microstructural evolution, precipitate coarsening kinetics and mechanical properties in a Co–30Ni–10Al–5Mo–2Nb alloy. Materialia, 16. https://doi.org/10.1016/j.mtla.2021.101074</v>
      </c>
      <c r="BI857" s="96" t="str">
        <f t="shared" si="70"/>
        <v>Co-30.6Ni-9.3Al-1.9Ti-2.1Nb-5.2Mo</v>
      </c>
      <c r="BJ857" s="113" t="s">
        <v>2123</v>
      </c>
      <c r="BK857" s="113"/>
      <c r="BL857" s="113"/>
      <c r="BM857" s="113"/>
      <c r="BN857" s="113"/>
      <c r="BO857" s="113"/>
    </row>
    <row r="858" spans="1:67" x14ac:dyDescent="0.3">
      <c r="A858" s="96" t="str">
        <f t="shared" si="67"/>
        <v>Co-30.7Ni-9.5Al-3.0Ti-1.9Nb-4.9Mo</v>
      </c>
      <c r="B858" s="113"/>
      <c r="C858" s="113" t="s">
        <v>3861</v>
      </c>
      <c r="D858" s="113" t="s">
        <v>3867</v>
      </c>
      <c r="E858" s="113" t="s">
        <v>3868</v>
      </c>
      <c r="F858" s="113">
        <f t="shared" si="69"/>
        <v>855</v>
      </c>
      <c r="G858" s="114">
        <f t="shared" si="66"/>
        <v>50</v>
      </c>
      <c r="H858" s="114">
        <v>30.7</v>
      </c>
      <c r="I858" s="114">
        <v>9.5</v>
      </c>
      <c r="J858" s="114"/>
      <c r="K858" s="114"/>
      <c r="L858" s="114">
        <v>3</v>
      </c>
      <c r="M858" s="114"/>
      <c r="N858" s="114">
        <v>1.9</v>
      </c>
      <c r="O858" s="114"/>
      <c r="P858" s="114">
        <v>4.9000000000000004</v>
      </c>
      <c r="Q858" s="115"/>
      <c r="R858" s="115"/>
      <c r="S858" s="115"/>
      <c r="T858" s="114"/>
      <c r="U858" s="114"/>
      <c r="V858" s="114"/>
      <c r="W858" s="114"/>
      <c r="X858" s="114"/>
      <c r="Y858" s="114"/>
      <c r="Z858" s="114"/>
      <c r="AA858" s="114"/>
      <c r="AB858" s="114"/>
      <c r="AC858" s="114"/>
      <c r="AD858" s="114"/>
      <c r="AE858" s="113"/>
      <c r="AF858" s="101">
        <f t="shared" si="68"/>
        <v>8.243015999999999</v>
      </c>
      <c r="AG858" s="113"/>
      <c r="AH858" s="113"/>
      <c r="AI858" s="116" t="s">
        <v>1</v>
      </c>
      <c r="AJ858" s="116" t="str">
        <f>IF(I858&lt;&gt;"","-" &amp;TEXT([1]comp!$I858,"0.#") &amp;TEXT(I$1,0),"")</f>
        <v>-9.5Al</v>
      </c>
      <c r="AK858" s="116" t="str">
        <f>IF(K858&lt;&gt;"","-" &amp;TEXT([1]comp!$K858,"0.0") &amp;TEXT(K$1,0),"")</f>
        <v/>
      </c>
      <c r="AL858" s="116" t="str">
        <f>IF(H858&lt;&gt;"","-" &amp;TEXT([1]comp!$H858,"0.0") &amp;TEXT(H$1,0),"")</f>
        <v>-30.7Ni</v>
      </c>
      <c r="AM858" s="116" t="str">
        <f>IF(J858&lt;&gt;"","-" &amp;TEXT([1]comp!$J858,"0.0") &amp;TEXT(J$1,0),"")</f>
        <v/>
      </c>
      <c r="AN858" s="116" t="str">
        <f>IF(M858&lt;&gt;"","-" &amp;TEXT([1]comp!$M858,"0.0") &amp;TEXT(M$1,0),"")</f>
        <v/>
      </c>
      <c r="AO858" s="116" t="str">
        <f>IF(N858&lt;&gt;"","-" &amp;TEXT([1]comp!$N858,"0.0") &amp;TEXT(N$1,0),"")</f>
        <v>-1.9Nb</v>
      </c>
      <c r="AP858" s="116" t="str">
        <f>IF(O858&lt;&gt;"","-" &amp;TEXT([1]comp!$O858,"0.0") &amp;TEXT(O$1,0),"")</f>
        <v/>
      </c>
      <c r="AQ858" s="116" t="str">
        <f>IF(L858&lt;&gt;"","-" &amp;TEXT([1]comp!$L858,"0.0") &amp;TEXT(L$1,0),"")</f>
        <v>-3.0Ti</v>
      </c>
      <c r="AR858" s="116" t="str">
        <f>IF(P858&lt;&gt;"","-" &amp;TEXT([1]comp!$P858,"0.0") &amp;TEXT(P$1,0),"")</f>
        <v>-4.9Mo</v>
      </c>
      <c r="AS858" s="116" t="str">
        <f>IF(Q858&lt;&gt;"","-" &amp;TEXT([1]comp!$Q858,"0.00") &amp;TEXT(Q$1,0),"")</f>
        <v/>
      </c>
      <c r="AT858" s="116" t="str">
        <f>IF(R858&lt;&gt;"","-" &amp;TEXT([1]comp!$R858,"0.00") &amp;TEXT(R$1,0),"")</f>
        <v/>
      </c>
      <c r="AU858" s="116" t="str">
        <f>IF(S858&lt;&gt;"","-" &amp;TEXT([1]comp!$S858,"0.00") &amp;TEXT(S$1,0),"")</f>
        <v/>
      </c>
      <c r="AV858" s="116" t="str">
        <f>IF(T858&lt;&gt;"","-" &amp;TEXT([1]comp!$T858,"0.0") &amp;TEXT(T$1,0),"")</f>
        <v/>
      </c>
      <c r="AW858" s="116" t="str">
        <f>IF(U858&lt;&gt;"","-" &amp;TEXT([1]comp!$U858,"0.0") &amp;TEXT(U$1,0),"")</f>
        <v/>
      </c>
      <c r="AX858" s="116" t="str">
        <f>IF(V858&lt;&gt;"","-" &amp;TEXT([1]comp!$V858,"0.0") &amp;TEXT(V$1,0),"")</f>
        <v/>
      </c>
      <c r="AY858" s="116" t="str">
        <f>IF(W858&lt;&gt;"","-" &amp;TEXT([1]comp!$W858,"0.0") &amp;TEXT(W$1,0),"")</f>
        <v/>
      </c>
      <c r="AZ858" s="116" t="str">
        <f>IF(X858&lt;&gt;"","-" &amp;TEXT([1]comp!$X858,"0.0") &amp;TEXT(X$1,0),"")</f>
        <v/>
      </c>
      <c r="BA858" s="116" t="str">
        <f>IF(Y858&lt;&gt;"","-" &amp;TEXT([1]comp!$Y858,"0.0") &amp;TEXT(Y$1,0),"")</f>
        <v/>
      </c>
      <c r="BB858" s="116" t="str">
        <f>IF(Z858&lt;&gt;"","-" &amp;TEXT([1]comp!$Z858,"0.0") &amp;TEXT(Z$1,0),"")</f>
        <v/>
      </c>
      <c r="BC858" s="116" t="str">
        <f>IF(AA858&lt;&gt;"","-" &amp;TEXT([1]comp!$AA858,"0.0") &amp;TEXT(AA$1,0),"")</f>
        <v/>
      </c>
      <c r="BD858" s="116" t="str">
        <f>IF(AB858&lt;&gt;"","-" &amp;TEXT([1]comp!$AB858,"0.0") &amp;TEXT(AB$1,0),"")</f>
        <v/>
      </c>
      <c r="BE858" s="116" t="str">
        <f>IF(AC858&lt;&gt;"","-" &amp;TEXT([1]comp!$AC858,"0.0") &amp;TEXT(AC$1,0),"")</f>
        <v/>
      </c>
      <c r="BF858" s="102" t="str">
        <f>IF(AD858&lt;&gt;"","-" &amp;TEXT([1]comp!$AD858,"0.00") &amp;TEXT(AD$1,0),"")</f>
        <v/>
      </c>
      <c r="BG858" s="104" t="str">
        <f>IF(AE858&lt;&gt;"","-" &amp;TEXT([1]comp!$AE858,"0.#") &amp;TEXT(AE$1,0),"")</f>
        <v/>
      </c>
      <c r="BH858" s="113" t="str">
        <f>[1]comp!$D858 &amp; [1]comp!$E858</f>
        <v>2Nb3TiPandey, P., Shankar Prasad, A., Baler, N., &amp; Chattopadhyay, K. (2021). On the effect of Ti addition on microstructural evolution, precipitate coarsening kinetics and mechanical properties in a Co–30Ni–10Al–5Mo–2Nb alloy. Materialia, 16. https://doi.org/10.1016/j.mtla.2021.101075</v>
      </c>
      <c r="BI858" s="96" t="str">
        <f t="shared" si="70"/>
        <v>Co-30.7Ni-9.5Al-3.0Ti-1.9Nb-4.9Mo</v>
      </c>
      <c r="BJ858" s="113" t="s">
        <v>2123</v>
      </c>
      <c r="BK858" s="113"/>
      <c r="BL858" s="113"/>
      <c r="BM858" s="113"/>
      <c r="BN858" s="113"/>
      <c r="BO858" s="113"/>
    </row>
    <row r="859" spans="1:67" x14ac:dyDescent="0.3">
      <c r="A859" s="96" t="str">
        <f t="shared" si="67"/>
        <v>Co-30.3Ni-9.4Al-3.9Ti-1.8Nb-4.7Mo</v>
      </c>
      <c r="B859" s="113"/>
      <c r="C859" s="113" t="s">
        <v>3861</v>
      </c>
      <c r="D859" s="113" t="s">
        <v>3870</v>
      </c>
      <c r="E859" s="113" t="s">
        <v>3871</v>
      </c>
      <c r="F859" s="113">
        <f t="shared" si="69"/>
        <v>856</v>
      </c>
      <c r="G859" s="114">
        <f t="shared" si="66"/>
        <v>49.9</v>
      </c>
      <c r="H859" s="114">
        <v>30.3</v>
      </c>
      <c r="I859" s="114">
        <v>9.4</v>
      </c>
      <c r="J859" s="114"/>
      <c r="K859" s="114"/>
      <c r="L859" s="114">
        <v>3.9</v>
      </c>
      <c r="M859" s="114"/>
      <c r="N859" s="114">
        <v>1.8</v>
      </c>
      <c r="O859" s="114"/>
      <c r="P859" s="114">
        <v>4.7</v>
      </c>
      <c r="Q859" s="115"/>
      <c r="R859" s="115"/>
      <c r="S859" s="115"/>
      <c r="T859" s="114"/>
      <c r="U859" s="114"/>
      <c r="V859" s="114"/>
      <c r="W859" s="114"/>
      <c r="X859" s="114"/>
      <c r="Y859" s="114"/>
      <c r="Z859" s="114"/>
      <c r="AA859" s="114"/>
      <c r="AB859" s="114"/>
      <c r="AC859" s="114"/>
      <c r="AD859" s="114"/>
      <c r="AE859" s="113"/>
      <c r="AF859" s="101">
        <f t="shared" si="68"/>
        <v>8.207217</v>
      </c>
      <c r="AG859" s="113"/>
      <c r="AH859" s="113"/>
      <c r="AI859" s="116" t="s">
        <v>1</v>
      </c>
      <c r="AJ859" s="116" t="str">
        <f>IF(I859&lt;&gt;"","-" &amp;TEXT([1]comp!$I859,"0.#") &amp;TEXT(I$1,0),"")</f>
        <v>-9.4Al</v>
      </c>
      <c r="AK859" s="116" t="str">
        <f>IF(K859&lt;&gt;"","-" &amp;TEXT([1]comp!$K859,"0.0") &amp;TEXT(K$1,0),"")</f>
        <v/>
      </c>
      <c r="AL859" s="116" t="str">
        <f>IF(H859&lt;&gt;"","-" &amp;TEXT([1]comp!$H859,"0.0") &amp;TEXT(H$1,0),"")</f>
        <v>-30.3Ni</v>
      </c>
      <c r="AM859" s="116" t="str">
        <f>IF(J859&lt;&gt;"","-" &amp;TEXT([1]comp!$J859,"0.0") &amp;TEXT(J$1,0),"")</f>
        <v/>
      </c>
      <c r="AN859" s="116" t="str">
        <f>IF(M859&lt;&gt;"","-" &amp;TEXT([1]comp!$M859,"0.0") &amp;TEXT(M$1,0),"")</f>
        <v/>
      </c>
      <c r="AO859" s="116" t="str">
        <f>IF(N859&lt;&gt;"","-" &amp;TEXT([1]comp!$N859,"0.0") &amp;TEXT(N$1,0),"")</f>
        <v>-1.8Nb</v>
      </c>
      <c r="AP859" s="116" t="str">
        <f>IF(O859&lt;&gt;"","-" &amp;TEXT([1]comp!$O859,"0.0") &amp;TEXT(O$1,0),"")</f>
        <v/>
      </c>
      <c r="AQ859" s="116" t="str">
        <f>IF(L859&lt;&gt;"","-" &amp;TEXT([1]comp!$L859,"0.0") &amp;TEXT(L$1,0),"")</f>
        <v>-3.9Ti</v>
      </c>
      <c r="AR859" s="116" t="str">
        <f>IF(P859&lt;&gt;"","-" &amp;TEXT([1]comp!$P859,"0.0") &amp;TEXT(P$1,0),"")</f>
        <v>-4.7Mo</v>
      </c>
      <c r="AS859" s="116" t="str">
        <f>IF(Q859&lt;&gt;"","-" &amp;TEXT([1]comp!$Q859,"0.00") &amp;TEXT(Q$1,0),"")</f>
        <v/>
      </c>
      <c r="AT859" s="116" t="str">
        <f>IF(R859&lt;&gt;"","-" &amp;TEXT([1]comp!$R859,"0.00") &amp;TEXT(R$1,0),"")</f>
        <v/>
      </c>
      <c r="AU859" s="116" t="str">
        <f>IF(S859&lt;&gt;"","-" &amp;TEXT([1]comp!$S859,"0.00") &amp;TEXT(S$1,0),"")</f>
        <v/>
      </c>
      <c r="AV859" s="116" t="str">
        <f>IF(T859&lt;&gt;"","-" &amp;TEXT([1]comp!$T859,"0.0") &amp;TEXT(T$1,0),"")</f>
        <v/>
      </c>
      <c r="AW859" s="116" t="str">
        <f>IF(U859&lt;&gt;"","-" &amp;TEXT([1]comp!$U859,"0.0") &amp;TEXT(U$1,0),"")</f>
        <v/>
      </c>
      <c r="AX859" s="116" t="str">
        <f>IF(V859&lt;&gt;"","-" &amp;TEXT([1]comp!$V859,"0.0") &amp;TEXT(V$1,0),"")</f>
        <v/>
      </c>
      <c r="AY859" s="116" t="str">
        <f>IF(W859&lt;&gt;"","-" &amp;TEXT([1]comp!$W859,"0.0") &amp;TEXT(W$1,0),"")</f>
        <v/>
      </c>
      <c r="AZ859" s="116" t="str">
        <f>IF(X859&lt;&gt;"","-" &amp;TEXT([1]comp!$X859,"0.0") &amp;TEXT(X$1,0),"")</f>
        <v/>
      </c>
      <c r="BA859" s="116" t="str">
        <f>IF(Y859&lt;&gt;"","-" &amp;TEXT([1]comp!$Y859,"0.0") &amp;TEXT(Y$1,0),"")</f>
        <v/>
      </c>
      <c r="BB859" s="116" t="str">
        <f>IF(Z859&lt;&gt;"","-" &amp;TEXT([1]comp!$Z859,"0.0") &amp;TEXT(Z$1,0),"")</f>
        <v/>
      </c>
      <c r="BC859" s="116" t="str">
        <f>IF(AA859&lt;&gt;"","-" &amp;TEXT([1]comp!$AA859,"0.0") &amp;TEXT(AA$1,0),"")</f>
        <v/>
      </c>
      <c r="BD859" s="116" t="str">
        <f>IF(AB859&lt;&gt;"","-" &amp;TEXT([1]comp!$AB859,"0.0") &amp;TEXT(AB$1,0),"")</f>
        <v/>
      </c>
      <c r="BE859" s="116" t="str">
        <f>IF(AC859&lt;&gt;"","-" &amp;TEXT([1]comp!$AC859,"0.0") &amp;TEXT(AC$1,0),"")</f>
        <v/>
      </c>
      <c r="BF859" s="102" t="str">
        <f>IF(AD859&lt;&gt;"","-" &amp;TEXT([1]comp!$AD859,"0.00") &amp;TEXT(AD$1,0),"")</f>
        <v/>
      </c>
      <c r="BG859" s="104" t="str">
        <f>IF(AE859&lt;&gt;"","-" &amp;TEXT([1]comp!$AE859,"0.#") &amp;TEXT(AE$1,0),"")</f>
        <v/>
      </c>
      <c r="BH859" s="113" t="str">
        <f>[1]comp!$D859 &amp; [1]comp!$E859</f>
        <v>2Nb4TiPandey, P., Shankar Prasad, A., Baler, N., &amp; Chattopadhyay, K. (2021). On the effect of Ti addition on microstructural evolution, precipitate coarsening kinetics and mechanical properties in a Co–30Ni–10Al–5Mo–2Nb alloy. Materialia, 16. https://doi.org/10.1016/j.mtla.2021.101076</v>
      </c>
      <c r="BI859" s="96" t="str">
        <f t="shared" si="70"/>
        <v>Co-30.3Ni-9.4Al-3.9Ti-1.8Nb-4.7Mo</v>
      </c>
      <c r="BJ859" s="113" t="s">
        <v>2123</v>
      </c>
      <c r="BK859" s="113"/>
      <c r="BL859" s="113"/>
      <c r="BM859" s="113"/>
      <c r="BN859" s="113"/>
      <c r="BO859" s="113"/>
    </row>
    <row r="860" spans="1:67" x14ac:dyDescent="0.3">
      <c r="A860" s="96" t="str">
        <f t="shared" si="67"/>
        <v>Co-29.4Ni-9.5Al-5.2Cr-2.2Nb</v>
      </c>
      <c r="B860" s="113"/>
      <c r="C860" s="113" t="s">
        <v>2123</v>
      </c>
      <c r="D860" s="113" t="s">
        <v>3873</v>
      </c>
      <c r="E860" s="113" t="s">
        <v>3874</v>
      </c>
      <c r="F860" s="113">
        <f t="shared" si="69"/>
        <v>857</v>
      </c>
      <c r="G860" s="114">
        <f t="shared" si="66"/>
        <v>53.699999999999996</v>
      </c>
      <c r="H860" s="114">
        <v>29.4</v>
      </c>
      <c r="I860" s="114">
        <v>9.5</v>
      </c>
      <c r="J860" s="114">
        <v>5.2</v>
      </c>
      <c r="K860" s="114"/>
      <c r="L860" s="114"/>
      <c r="M860" s="114"/>
      <c r="N860" s="114">
        <v>2.2000000000000002</v>
      </c>
      <c r="O860" s="114"/>
      <c r="P860" s="114"/>
      <c r="Q860" s="115"/>
      <c r="R860" s="115"/>
      <c r="S860" s="115"/>
      <c r="T860" s="114"/>
      <c r="U860" s="114"/>
      <c r="V860" s="114"/>
      <c r="W860" s="114"/>
      <c r="X860" s="114"/>
      <c r="Y860" s="114"/>
      <c r="Z860" s="114"/>
      <c r="AA860" s="114"/>
      <c r="AB860" s="114"/>
      <c r="AC860" s="114"/>
      <c r="AD860" s="114"/>
      <c r="AE860" s="113"/>
      <c r="AF860" s="101">
        <f t="shared" si="68"/>
        <v>8.2171719999999997</v>
      </c>
      <c r="AG860" s="113"/>
      <c r="AH860" s="113"/>
      <c r="AI860" s="116" t="s">
        <v>1</v>
      </c>
      <c r="AJ860" s="116" t="str">
        <f>IF(I860&lt;&gt;"","-" &amp;TEXT([1]comp!$I860,"0.#") &amp;TEXT(I$1,0),"")</f>
        <v>-9.5Al</v>
      </c>
      <c r="AK860" s="116" t="str">
        <f>IF(K860&lt;&gt;"","-" &amp;TEXT([1]comp!$K860,"0.0") &amp;TEXT(K$1,0),"")</f>
        <v/>
      </c>
      <c r="AL860" s="116" t="str">
        <f>IF(H860&lt;&gt;"","-" &amp;TEXT([1]comp!$H860,"0.0") &amp;TEXT(H$1,0),"")</f>
        <v>-29.4Ni</v>
      </c>
      <c r="AM860" s="116" t="str">
        <f>IF(J860&lt;&gt;"","-" &amp;TEXT([1]comp!$J860,"0.0") &amp;TEXT(J$1,0),"")</f>
        <v>-5.2Cr</v>
      </c>
      <c r="AN860" s="116" t="str">
        <f>IF(M860&lt;&gt;"","-" &amp;TEXT([1]comp!$M860,"0.0") &amp;TEXT(M$1,0),"")</f>
        <v/>
      </c>
      <c r="AO860" s="116" t="str">
        <f>IF(N860&lt;&gt;"","-" &amp;TEXT([1]comp!$N860,"0.0") &amp;TEXT(N$1,0),"")</f>
        <v>-2.2Nb</v>
      </c>
      <c r="AP860" s="116" t="str">
        <f>IF(O860&lt;&gt;"","-" &amp;TEXT([1]comp!$O860,"0.0") &amp;TEXT(O$1,0),"")</f>
        <v/>
      </c>
      <c r="AQ860" s="116" t="str">
        <f>IF(L860&lt;&gt;"","-" &amp;TEXT([1]comp!$L860,"0.0") &amp;TEXT(L$1,0),"")</f>
        <v/>
      </c>
      <c r="AR860" s="116" t="str">
        <f>IF(P860&lt;&gt;"","-" &amp;TEXT([1]comp!$P860,"0.0") &amp;TEXT(P$1,0),"")</f>
        <v/>
      </c>
      <c r="AS860" s="116" t="str">
        <f>IF(Q860&lt;&gt;"","-" &amp;TEXT([1]comp!$Q860,"0.00") &amp;TEXT(Q$1,0),"")</f>
        <v/>
      </c>
      <c r="AT860" s="116" t="str">
        <f>IF(R860&lt;&gt;"","-" &amp;TEXT([1]comp!$R860,"0.00") &amp;TEXT(R$1,0),"")</f>
        <v/>
      </c>
      <c r="AU860" s="116" t="str">
        <f>IF(S860&lt;&gt;"","-" &amp;TEXT([1]comp!$S860,"0.00") &amp;TEXT(S$1,0),"")</f>
        <v/>
      </c>
      <c r="AV860" s="116" t="str">
        <f>IF(T860&lt;&gt;"","-" &amp;TEXT([1]comp!$T860,"0.0") &amp;TEXT(T$1,0),"")</f>
        <v/>
      </c>
      <c r="AW860" s="116" t="str">
        <f>IF(U860&lt;&gt;"","-" &amp;TEXT([1]comp!$U860,"0.0") &amp;TEXT(U$1,0),"")</f>
        <v/>
      </c>
      <c r="AX860" s="116" t="str">
        <f>IF(V860&lt;&gt;"","-" &amp;TEXT([1]comp!$V860,"0.0") &amp;TEXT(V$1,0),"")</f>
        <v/>
      </c>
      <c r="AY860" s="116" t="str">
        <f>IF(W860&lt;&gt;"","-" &amp;TEXT([1]comp!$W860,"0.0") &amp;TEXT(W$1,0),"")</f>
        <v/>
      </c>
      <c r="AZ860" s="116" t="str">
        <f>IF(X860&lt;&gt;"","-" &amp;TEXT([1]comp!$X860,"0.0") &amp;TEXT(X$1,0),"")</f>
        <v/>
      </c>
      <c r="BA860" s="116" t="str">
        <f>IF(Y860&lt;&gt;"","-" &amp;TEXT([1]comp!$Y860,"0.0") &amp;TEXT(Y$1,0),"")</f>
        <v/>
      </c>
      <c r="BB860" s="116" t="str">
        <f>IF(Z860&lt;&gt;"","-" &amp;TEXT([1]comp!$Z860,"0.0") &amp;TEXT(Z$1,0),"")</f>
        <v/>
      </c>
      <c r="BC860" s="116" t="str">
        <f>IF(AA860&lt;&gt;"","-" &amp;TEXT([1]comp!$AA860,"0.0") &amp;TEXT(AA$1,0),"")</f>
        <v/>
      </c>
      <c r="BD860" s="116" t="str">
        <f>IF(AB860&lt;&gt;"","-" &amp;TEXT([1]comp!$AB860,"0.0") &amp;TEXT(AB$1,0),"")</f>
        <v/>
      </c>
      <c r="BE860" s="116" t="str">
        <f>IF(AC860&lt;&gt;"","-" &amp;TEXT([1]comp!$AC860,"0.0") &amp;TEXT(AC$1,0),"")</f>
        <v/>
      </c>
      <c r="BF860" s="102" t="str">
        <f>IF(AD860&lt;&gt;"","-" &amp;TEXT([1]comp!$AD860,"0.00") &amp;TEXT(AD$1,0),"")</f>
        <v/>
      </c>
      <c r="BG860" s="104" t="str">
        <f>IF(AE860&lt;&gt;"","-" &amp;TEXT([1]comp!$AE860,"0.#") &amp;TEXT(AE$1,0),"")</f>
        <v/>
      </c>
      <c r="BH860" s="113" t="str">
        <f>[1]comp!$D860 &amp; [1]comp!$E860</f>
        <v>10Al5CrPandey, P., Mazumder, N., Singh, M. P., Patil, C., Sharma, A., Makineni, S. K., Banerjee, D., &amp; Chattopadhyay, K. (2021). Design of low mass density γ/γ′ CoNi-based superalloys with promising high-temperature mechanical properties. Physical Review Materials, 5(9). https://doi.org/10.1103/PhysRevMaterials.5.093601</v>
      </c>
      <c r="BI860" s="96" t="str">
        <f t="shared" si="70"/>
        <v>Co-29.4Ni-9.5Al-5.2Cr-2.2Nb</v>
      </c>
      <c r="BJ860" s="113" t="s">
        <v>2123</v>
      </c>
      <c r="BK860" s="113"/>
      <c r="BL860" s="113"/>
      <c r="BM860" s="113"/>
      <c r="BN860" s="113"/>
      <c r="BO860" s="113"/>
    </row>
    <row r="861" spans="1:67" x14ac:dyDescent="0.3">
      <c r="A861" s="96" t="str">
        <f t="shared" si="67"/>
        <v>Co-29.8Ni-9.5Al-5.5Cr-2.1Ti-1.9Nb</v>
      </c>
      <c r="B861" s="113"/>
      <c r="C861" s="113" t="s">
        <v>2123</v>
      </c>
      <c r="D861" s="113" t="s">
        <v>3876</v>
      </c>
      <c r="E861" s="113" t="s">
        <v>3877</v>
      </c>
      <c r="F861" s="113">
        <f t="shared" si="69"/>
        <v>858</v>
      </c>
      <c r="G861" s="114">
        <f t="shared" ref="G861:G1085" si="71">100-SUM(H861:AD861)</f>
        <v>51.2</v>
      </c>
      <c r="H861" s="114">
        <v>29.8</v>
      </c>
      <c r="I861" s="114">
        <v>9.5</v>
      </c>
      <c r="J861" s="114">
        <v>5.5</v>
      </c>
      <c r="K861" s="114"/>
      <c r="L861" s="114">
        <v>2.1</v>
      </c>
      <c r="M861" s="114"/>
      <c r="N861" s="114">
        <v>1.9</v>
      </c>
      <c r="O861" s="114"/>
      <c r="P861" s="114"/>
      <c r="Q861" s="115"/>
      <c r="R861" s="115"/>
      <c r="S861" s="115"/>
      <c r="T861" s="114"/>
      <c r="U861" s="114"/>
      <c r="V861" s="114"/>
      <c r="W861" s="114"/>
      <c r="X861" s="114"/>
      <c r="Y861" s="114"/>
      <c r="Z861" s="114"/>
      <c r="AA861" s="114"/>
      <c r="AB861" s="114"/>
      <c r="AC861" s="114"/>
      <c r="AD861" s="114"/>
      <c r="AE861" s="113"/>
      <c r="AF861" s="101">
        <f t="shared" si="68"/>
        <v>8.1208109999999998</v>
      </c>
      <c r="AG861" s="113"/>
      <c r="AH861" s="113"/>
      <c r="AI861" s="116" t="s">
        <v>1</v>
      </c>
      <c r="AJ861" s="116" t="str">
        <f>IF(I861&lt;&gt;"","-" &amp;TEXT([1]comp!$I861,"0.#") &amp;TEXT(I$1,0),"")</f>
        <v>-9.5Al</v>
      </c>
      <c r="AK861" s="116" t="str">
        <f>IF(K861&lt;&gt;"","-" &amp;TEXT([1]comp!$K861,"0.0") &amp;TEXT(K$1,0),"")</f>
        <v/>
      </c>
      <c r="AL861" s="116" t="str">
        <f>IF(H861&lt;&gt;"","-" &amp;TEXT([1]comp!$H861,"0.0") &amp;TEXT(H$1,0),"")</f>
        <v>-29.8Ni</v>
      </c>
      <c r="AM861" s="116" t="str">
        <f>IF(J861&lt;&gt;"","-" &amp;TEXT([1]comp!$J861,"0.0") &amp;TEXT(J$1,0),"")</f>
        <v>-5.5Cr</v>
      </c>
      <c r="AN861" s="116" t="str">
        <f>IF(M861&lt;&gt;"","-" &amp;TEXT([1]comp!$M861,"0.0") &amp;TEXT(M$1,0),"")</f>
        <v/>
      </c>
      <c r="AO861" s="116" t="str">
        <f>IF(N861&lt;&gt;"","-" &amp;TEXT([1]comp!$N861,"0.0") &amp;TEXT(N$1,0),"")</f>
        <v>-1.9Nb</v>
      </c>
      <c r="AP861" s="116" t="str">
        <f>IF(O861&lt;&gt;"","-" &amp;TEXT([1]comp!$O861,"0.0") &amp;TEXT(O$1,0),"")</f>
        <v/>
      </c>
      <c r="AQ861" s="116" t="str">
        <f>IF(L861&lt;&gt;"","-" &amp;TEXT([1]comp!$L861,"0.0") &amp;TEXT(L$1,0),"")</f>
        <v>-2.1Ti</v>
      </c>
      <c r="AR861" s="116" t="str">
        <f>IF(P861&lt;&gt;"","-" &amp;TEXT([1]comp!$P861,"0.0") &amp;TEXT(P$1,0),"")</f>
        <v/>
      </c>
      <c r="AS861" s="116" t="str">
        <f>IF(Q861&lt;&gt;"","-" &amp;TEXT([1]comp!$Q861,"0.00") &amp;TEXT(Q$1,0),"")</f>
        <v/>
      </c>
      <c r="AT861" s="116" t="str">
        <f>IF(R861&lt;&gt;"","-" &amp;TEXT([1]comp!$R861,"0.00") &amp;TEXT(R$1,0),"")</f>
        <v/>
      </c>
      <c r="AU861" s="116" t="str">
        <f>IF(S861&lt;&gt;"","-" &amp;TEXT([1]comp!$S861,"0.00") &amp;TEXT(S$1,0),"")</f>
        <v/>
      </c>
      <c r="AV861" s="116" t="str">
        <f>IF(T861&lt;&gt;"","-" &amp;TEXT([1]comp!$T861,"0.0") &amp;TEXT(T$1,0),"")</f>
        <v/>
      </c>
      <c r="AW861" s="116" t="str">
        <f>IF(U861&lt;&gt;"","-" &amp;TEXT([1]comp!$U861,"0.0") &amp;TEXT(U$1,0),"")</f>
        <v/>
      </c>
      <c r="AX861" s="116" t="str">
        <f>IF(V861&lt;&gt;"","-" &amp;TEXT([1]comp!$V861,"0.0") &amp;TEXT(V$1,0),"")</f>
        <v/>
      </c>
      <c r="AY861" s="116" t="str">
        <f>IF(W861&lt;&gt;"","-" &amp;TEXT([1]comp!$W861,"0.0") &amp;TEXT(W$1,0),"")</f>
        <v/>
      </c>
      <c r="AZ861" s="116" t="str">
        <f>IF(X861&lt;&gt;"","-" &amp;TEXT([1]comp!$X861,"0.0") &amp;TEXT(X$1,0),"")</f>
        <v/>
      </c>
      <c r="BA861" s="116" t="str">
        <f>IF(Y861&lt;&gt;"","-" &amp;TEXT([1]comp!$Y861,"0.0") &amp;TEXT(Y$1,0),"")</f>
        <v/>
      </c>
      <c r="BB861" s="116" t="str">
        <f>IF(Z861&lt;&gt;"","-" &amp;TEXT([1]comp!$Z861,"0.0") &amp;TEXT(Z$1,0),"")</f>
        <v/>
      </c>
      <c r="BC861" s="116" t="str">
        <f>IF(AA861&lt;&gt;"","-" &amp;TEXT([1]comp!$AA861,"0.0") &amp;TEXT(AA$1,0),"")</f>
        <v/>
      </c>
      <c r="BD861" s="116" t="str">
        <f>IF(AB861&lt;&gt;"","-" &amp;TEXT([1]comp!$AB861,"0.0") &amp;TEXT(AB$1,0),"")</f>
        <v/>
      </c>
      <c r="BE861" s="116" t="str">
        <f>IF(AC861&lt;&gt;"","-" &amp;TEXT([1]comp!$AC861,"0.0") &amp;TEXT(AC$1,0),"")</f>
        <v/>
      </c>
      <c r="BF861" s="102" t="str">
        <f>IF(AD861&lt;&gt;"","-" &amp;TEXT([1]comp!$AD861,"0.00") &amp;TEXT(AD$1,0),"")</f>
        <v/>
      </c>
      <c r="BG861" s="104" t="str">
        <f>IF(AE861&lt;&gt;"","-" &amp;TEXT([1]comp!$AE861,"0.#") &amp;TEXT(AE$1,0),"")</f>
        <v/>
      </c>
      <c r="BH861" s="113" t="str">
        <f>[1]comp!$D861 &amp; [1]comp!$E861</f>
        <v>10Al5Cr2TiPandey, P., Mazumder, N., Singh, M. P., Patil, C., Sharma, A., Makineni, S. K., Banerjee, D., &amp; Chattopadhyay, K. (2021). Design of low mass density γ/γ′ CoNi-based superalloys with promising high-temperature mechanical properties. Physical Review Materials, 5(9). https://doi.org/10.1103/PhysRevMaterials.5.093602</v>
      </c>
      <c r="BI861" s="96" t="str">
        <f t="shared" si="70"/>
        <v>Co-29.8Ni-9.5Al-5.5Cr-2.1Ti-1.9Nb</v>
      </c>
      <c r="BJ861" s="113" t="s">
        <v>2123</v>
      </c>
      <c r="BK861" s="113"/>
      <c r="BL861" s="113"/>
      <c r="BM861" s="113"/>
      <c r="BN861" s="113"/>
      <c r="BO861" s="113"/>
    </row>
    <row r="862" spans="1:67" x14ac:dyDescent="0.3">
      <c r="A862" s="96" t="str">
        <f t="shared" si="67"/>
        <v>Co-30.3Ni-9.5Al-8.5Cr-2.0Ti-2.0Nb</v>
      </c>
      <c r="B862" s="113"/>
      <c r="C862" s="113" t="s">
        <v>2123</v>
      </c>
      <c r="D862" s="113" t="s">
        <v>3879</v>
      </c>
      <c r="E862" s="113" t="s">
        <v>3880</v>
      </c>
      <c r="F862" s="113">
        <f t="shared" si="69"/>
        <v>859</v>
      </c>
      <c r="G862" s="114">
        <f t="shared" si="71"/>
        <v>47.7</v>
      </c>
      <c r="H862" s="114">
        <v>30.3</v>
      </c>
      <c r="I862" s="114">
        <v>9.5</v>
      </c>
      <c r="J862" s="114">
        <v>8.5</v>
      </c>
      <c r="K862" s="114"/>
      <c r="L862" s="114">
        <v>2</v>
      </c>
      <c r="M862" s="114"/>
      <c r="N862" s="114">
        <v>2</v>
      </c>
      <c r="O862" s="114"/>
      <c r="P862" s="114"/>
      <c r="Q862" s="115"/>
      <c r="R862" s="115"/>
      <c r="S862" s="115"/>
      <c r="T862" s="114"/>
      <c r="U862" s="114"/>
      <c r="V862" s="114"/>
      <c r="W862" s="114"/>
      <c r="X862" s="114"/>
      <c r="Y862" s="114"/>
      <c r="Z862" s="114"/>
      <c r="AA862" s="114"/>
      <c r="AB862" s="114"/>
      <c r="AC862" s="114"/>
      <c r="AD862" s="114"/>
      <c r="AE862" s="113"/>
      <c r="AF862" s="101">
        <f t="shared" si="68"/>
        <v>8.0736139999999992</v>
      </c>
      <c r="AG862" s="113"/>
      <c r="AH862" s="113"/>
      <c r="AI862" s="116" t="s">
        <v>1</v>
      </c>
      <c r="AJ862" s="116" t="str">
        <f>IF(I862&lt;&gt;"","-" &amp;TEXT([1]comp!$I862,"0.#") &amp;TEXT(I$1,0),"")</f>
        <v>-9.5Al</v>
      </c>
      <c r="AK862" s="116" t="str">
        <f>IF(K862&lt;&gt;"","-" &amp;TEXT([1]comp!$K862,"0.0") &amp;TEXT(K$1,0),"")</f>
        <v/>
      </c>
      <c r="AL862" s="116" t="str">
        <f>IF(H862&lt;&gt;"","-" &amp;TEXT([1]comp!$H862,"0.0") &amp;TEXT(H$1,0),"")</f>
        <v>-30.3Ni</v>
      </c>
      <c r="AM862" s="116" t="str">
        <f>IF(J862&lt;&gt;"","-" &amp;TEXT([1]comp!$J862,"0.0") &amp;TEXT(J$1,0),"")</f>
        <v>-8.5Cr</v>
      </c>
      <c r="AN862" s="116" t="str">
        <f>IF(M862&lt;&gt;"","-" &amp;TEXT([1]comp!$M862,"0.0") &amp;TEXT(M$1,0),"")</f>
        <v/>
      </c>
      <c r="AO862" s="116" t="str">
        <f>IF(N862&lt;&gt;"","-" &amp;TEXT([1]comp!$N862,"0.0") &amp;TEXT(N$1,0),"")</f>
        <v>-2.0Nb</v>
      </c>
      <c r="AP862" s="116" t="str">
        <f>IF(O862&lt;&gt;"","-" &amp;TEXT([1]comp!$O862,"0.0") &amp;TEXT(O$1,0),"")</f>
        <v/>
      </c>
      <c r="AQ862" s="116" t="str">
        <f>IF(L862&lt;&gt;"","-" &amp;TEXT([1]comp!$L862,"0.0") &amp;TEXT(L$1,0),"")</f>
        <v>-2.0Ti</v>
      </c>
      <c r="AR862" s="116" t="str">
        <f>IF(P862&lt;&gt;"","-" &amp;TEXT([1]comp!$P862,"0.0") &amp;TEXT(P$1,0),"")</f>
        <v/>
      </c>
      <c r="AS862" s="116" t="str">
        <f>IF(Q862&lt;&gt;"","-" &amp;TEXT([1]comp!$Q862,"0.00") &amp;TEXT(Q$1,0),"")</f>
        <v/>
      </c>
      <c r="AT862" s="116" t="str">
        <f>IF(R862&lt;&gt;"","-" &amp;TEXT([1]comp!$R862,"0.00") &amp;TEXT(R$1,0),"")</f>
        <v/>
      </c>
      <c r="AU862" s="116" t="str">
        <f>IF(S862&lt;&gt;"","-" &amp;TEXT([1]comp!$S862,"0.00") &amp;TEXT(S$1,0),"")</f>
        <v/>
      </c>
      <c r="AV862" s="116" t="str">
        <f>IF(T862&lt;&gt;"","-" &amp;TEXT([1]comp!$T862,"0.0") &amp;TEXT(T$1,0),"")</f>
        <v/>
      </c>
      <c r="AW862" s="116" t="str">
        <f>IF(U862&lt;&gt;"","-" &amp;TEXT([1]comp!$U862,"0.0") &amp;TEXT(U$1,0),"")</f>
        <v/>
      </c>
      <c r="AX862" s="116" t="str">
        <f>IF(V862&lt;&gt;"","-" &amp;TEXT([1]comp!$V862,"0.0") &amp;TEXT(V$1,0),"")</f>
        <v/>
      </c>
      <c r="AY862" s="116" t="str">
        <f>IF(W862&lt;&gt;"","-" &amp;TEXT([1]comp!$W862,"0.0") &amp;TEXT(W$1,0),"")</f>
        <v/>
      </c>
      <c r="AZ862" s="116" t="str">
        <f>IF(X862&lt;&gt;"","-" &amp;TEXT([1]comp!$X862,"0.0") &amp;TEXT(X$1,0),"")</f>
        <v/>
      </c>
      <c r="BA862" s="116" t="str">
        <f>IF(Y862&lt;&gt;"","-" &amp;TEXT([1]comp!$Y862,"0.0") &amp;TEXT(Y$1,0),"")</f>
        <v/>
      </c>
      <c r="BB862" s="116" t="str">
        <f>IF(Z862&lt;&gt;"","-" &amp;TEXT([1]comp!$Z862,"0.0") &amp;TEXT(Z$1,0),"")</f>
        <v/>
      </c>
      <c r="BC862" s="116" t="str">
        <f>IF(AA862&lt;&gt;"","-" &amp;TEXT([1]comp!$AA862,"0.0") &amp;TEXT(AA$1,0),"")</f>
        <v/>
      </c>
      <c r="BD862" s="116" t="str">
        <f>IF(AB862&lt;&gt;"","-" &amp;TEXT([1]comp!$AB862,"0.0") &amp;TEXT(AB$1,0),"")</f>
        <v/>
      </c>
      <c r="BE862" s="116" t="str">
        <f>IF(AC862&lt;&gt;"","-" &amp;TEXT([1]comp!$AC862,"0.0") &amp;TEXT(AC$1,0),"")</f>
        <v/>
      </c>
      <c r="BF862" s="102" t="str">
        <f>IF(AD862&lt;&gt;"","-" &amp;TEXT([1]comp!$AD862,"0.00") &amp;TEXT(AD$1,0),"")</f>
        <v/>
      </c>
      <c r="BG862" s="104" t="str">
        <f>IF(AE862&lt;&gt;"","-" &amp;TEXT([1]comp!$AE862,"0.#") &amp;TEXT(AE$1,0),"")</f>
        <v/>
      </c>
      <c r="BH862" s="113" t="str">
        <f>[1]comp!$D862 &amp; [1]comp!$E862</f>
        <v>10Al8Cr2TiPandey, P., Mazumder, N., Singh, M. P., Patil, C., Sharma, A., Makineni, S. K., Banerjee, D., &amp; Chattopadhyay, K. (2021). Design of low mass density γ/γ′ CoNi-based superalloys with promising high-temperature mechanical properties. Physical Review Materials, 5(9). https://doi.org/10.1103/PhysRevMaterials.5.093603</v>
      </c>
      <c r="BI862" s="96" t="str">
        <f t="shared" si="70"/>
        <v>Co-30.3Ni-9.5Al-8.5Cr-2.0Ti-2.0Nb</v>
      </c>
      <c r="BJ862" s="113" t="s">
        <v>2123</v>
      </c>
      <c r="BK862" s="113"/>
      <c r="BL862" s="113"/>
      <c r="BM862" s="113"/>
      <c r="BN862" s="113"/>
      <c r="BO862" s="113"/>
    </row>
    <row r="863" spans="1:67" x14ac:dyDescent="0.3">
      <c r="A863" s="96" t="str">
        <f t="shared" si="67"/>
        <v>Co-29.9Ni-10.Al-11.9Cr-2.2Ti-1.9Nb</v>
      </c>
      <c r="B863" s="113"/>
      <c r="C863" s="113" t="s">
        <v>2123</v>
      </c>
      <c r="D863" s="113" t="s">
        <v>3882</v>
      </c>
      <c r="E863" s="113" t="s">
        <v>3883</v>
      </c>
      <c r="F863" s="113">
        <f t="shared" si="69"/>
        <v>860</v>
      </c>
      <c r="G863" s="114">
        <f t="shared" si="71"/>
        <v>44.1</v>
      </c>
      <c r="H863" s="114">
        <v>29.9</v>
      </c>
      <c r="I863" s="114">
        <v>10</v>
      </c>
      <c r="J863" s="114">
        <v>11.9</v>
      </c>
      <c r="K863" s="114"/>
      <c r="L863" s="114">
        <v>2.2000000000000002</v>
      </c>
      <c r="M863" s="114"/>
      <c r="N863" s="114">
        <v>1.9</v>
      </c>
      <c r="O863" s="114"/>
      <c r="P863" s="114"/>
      <c r="Q863" s="115"/>
      <c r="R863" s="115"/>
      <c r="S863" s="115"/>
      <c r="T863" s="114"/>
      <c r="U863" s="114"/>
      <c r="V863" s="114"/>
      <c r="W863" s="114"/>
      <c r="X863" s="114"/>
      <c r="Y863" s="114"/>
      <c r="Z863" s="114"/>
      <c r="AA863" s="114"/>
      <c r="AB863" s="114"/>
      <c r="AC863" s="114"/>
      <c r="AD863" s="114"/>
      <c r="AE863" s="113"/>
      <c r="AF863" s="101">
        <f t="shared" si="68"/>
        <v>7.9759860000000007</v>
      </c>
      <c r="AG863" s="113"/>
      <c r="AH863" s="113"/>
      <c r="AI863" s="116" t="s">
        <v>1</v>
      </c>
      <c r="AJ863" s="118" t="str">
        <f>IF(I863&lt;&gt;"","-" &amp;TEXT([1]comp!$I863,"0.#") &amp;TEXT(I$1,0),"")</f>
        <v>-10.Al</v>
      </c>
      <c r="AK863" s="116" t="str">
        <f>IF(K863&lt;&gt;"","-" &amp;TEXT([1]comp!$K863,"0.0") &amp;TEXT(K$1,0),"")</f>
        <v/>
      </c>
      <c r="AL863" s="116" t="str">
        <f>IF(H863&lt;&gt;"","-" &amp;TEXT([1]comp!$H863,"0.0") &amp;TEXT(H$1,0),"")</f>
        <v>-29.9Ni</v>
      </c>
      <c r="AM863" s="116" t="str">
        <f>IF(J863&lt;&gt;"","-" &amp;TEXT([1]comp!$J863,"0.0") &amp;TEXT(J$1,0),"")</f>
        <v>-11.9Cr</v>
      </c>
      <c r="AN863" s="116" t="str">
        <f>IF(M863&lt;&gt;"","-" &amp;TEXT([1]comp!$M863,"0.0") &amp;TEXT(M$1,0),"")</f>
        <v/>
      </c>
      <c r="AO863" s="116" t="str">
        <f>IF(N863&lt;&gt;"","-" &amp;TEXT([1]comp!$N863,"0.0") &amp;TEXT(N$1,0),"")</f>
        <v>-1.9Nb</v>
      </c>
      <c r="AP863" s="116" t="str">
        <f>IF(O863&lt;&gt;"","-" &amp;TEXT([1]comp!$O863,"0.0") &amp;TEXT(O$1,0),"")</f>
        <v/>
      </c>
      <c r="AQ863" s="116" t="str">
        <f>IF(L863&lt;&gt;"","-" &amp;TEXT([1]comp!$L863,"0.0") &amp;TEXT(L$1,0),"")</f>
        <v>-2.2Ti</v>
      </c>
      <c r="AR863" s="116" t="str">
        <f>IF(P863&lt;&gt;"","-" &amp;TEXT([1]comp!$P863,"0.0") &amp;TEXT(P$1,0),"")</f>
        <v/>
      </c>
      <c r="AS863" s="116" t="str">
        <f>IF(Q863&lt;&gt;"","-" &amp;TEXT([1]comp!$Q863,"0.00") &amp;TEXT(Q$1,0),"")</f>
        <v/>
      </c>
      <c r="AT863" s="116" t="str">
        <f>IF(R863&lt;&gt;"","-" &amp;TEXT([1]comp!$R863,"0.00") &amp;TEXT(R$1,0),"")</f>
        <v/>
      </c>
      <c r="AU863" s="116" t="str">
        <f>IF(S863&lt;&gt;"","-" &amp;TEXT([1]comp!$S863,"0.00") &amp;TEXT(S$1,0),"")</f>
        <v/>
      </c>
      <c r="AV863" s="116" t="str">
        <f>IF(T863&lt;&gt;"","-" &amp;TEXT([1]comp!$T863,"0.0") &amp;TEXT(T$1,0),"")</f>
        <v/>
      </c>
      <c r="AW863" s="116" t="str">
        <f>IF(U863&lt;&gt;"","-" &amp;TEXT([1]comp!$U863,"0.0") &amp;TEXT(U$1,0),"")</f>
        <v/>
      </c>
      <c r="AX863" s="116" t="str">
        <f>IF(V863&lt;&gt;"","-" &amp;TEXT([1]comp!$V863,"0.0") &amp;TEXT(V$1,0),"")</f>
        <v/>
      </c>
      <c r="AY863" s="116" t="str">
        <f>IF(W863&lt;&gt;"","-" &amp;TEXT([1]comp!$W863,"0.0") &amp;TEXT(W$1,0),"")</f>
        <v/>
      </c>
      <c r="AZ863" s="116" t="str">
        <f>IF(X863&lt;&gt;"","-" &amp;TEXT([1]comp!$X863,"0.0") &amp;TEXT(X$1,0),"")</f>
        <v/>
      </c>
      <c r="BA863" s="116" t="str">
        <f>IF(Y863&lt;&gt;"","-" &amp;TEXT([1]comp!$Y863,"0.0") &amp;TEXT(Y$1,0),"")</f>
        <v/>
      </c>
      <c r="BB863" s="116" t="str">
        <f>IF(Z863&lt;&gt;"","-" &amp;TEXT([1]comp!$Z863,"0.0") &amp;TEXT(Z$1,0),"")</f>
        <v/>
      </c>
      <c r="BC863" s="116" t="str">
        <f>IF(AA863&lt;&gt;"","-" &amp;TEXT([1]comp!$AA863,"0.0") &amp;TEXT(AA$1,0),"")</f>
        <v/>
      </c>
      <c r="BD863" s="116" t="str">
        <f>IF(AB863&lt;&gt;"","-" &amp;TEXT([1]comp!$AB863,"0.0") &amp;TEXT(AB$1,0),"")</f>
        <v/>
      </c>
      <c r="BE863" s="116" t="str">
        <f>IF(AC863&lt;&gt;"","-" &amp;TEXT([1]comp!$AC863,"0.0") &amp;TEXT(AC$1,0),"")</f>
        <v/>
      </c>
      <c r="BF863" s="102" t="str">
        <f>IF(AD863&lt;&gt;"","-" &amp;TEXT([1]comp!$AD863,"0.00") &amp;TEXT(AD$1,0),"")</f>
        <v/>
      </c>
      <c r="BG863" s="104" t="str">
        <f>IF(AE863&lt;&gt;"","-" &amp;TEXT([1]comp!$AE863,"0.#") &amp;TEXT(AE$1,0),"")</f>
        <v/>
      </c>
      <c r="BH863" s="113" t="str">
        <f>[1]comp!$D863 &amp; [1]comp!$E863</f>
        <v>10Al12Cr2TiPandey, P., Mazumder, N., Singh, M. P., Patil, C., Sharma, A., Makineni, S. K., Banerjee, D., &amp; Chattopadhyay, K. (2021). Design of low mass density γ/γ′ CoNi-based superalloys with promising high-temperature mechanical properties. Physical Review Materials, 5(9). https://doi.org/10.1103/PhysRevMaterials.5.093604</v>
      </c>
      <c r="BI863" s="96" t="str">
        <f t="shared" si="70"/>
        <v>Co-29.9Ni-10.Al-11.9Cr-2.2Ti-1.9Nb</v>
      </c>
      <c r="BJ863" s="113" t="s">
        <v>2123</v>
      </c>
      <c r="BK863" s="113"/>
      <c r="BL863" s="113"/>
      <c r="BM863" s="113"/>
      <c r="BN863" s="113"/>
      <c r="BO863" s="113"/>
    </row>
    <row r="864" spans="1:67" x14ac:dyDescent="0.3">
      <c r="A864" s="96" t="str">
        <f t="shared" si="67"/>
        <v>Co-30.0Ni-9.1Al-5.3Cr-4.2Ti-2.0Nb</v>
      </c>
      <c r="B864" s="113"/>
      <c r="C864" s="113" t="s">
        <v>2123</v>
      </c>
      <c r="D864" s="113" t="s">
        <v>3885</v>
      </c>
      <c r="E864" s="113" t="s">
        <v>3886</v>
      </c>
      <c r="F864" s="113">
        <f t="shared" si="69"/>
        <v>861</v>
      </c>
      <c r="G864" s="114">
        <f t="shared" si="71"/>
        <v>49.4</v>
      </c>
      <c r="H864" s="114">
        <v>30</v>
      </c>
      <c r="I864" s="114">
        <v>9.1</v>
      </c>
      <c r="J864" s="114">
        <v>5.3</v>
      </c>
      <c r="K864" s="114"/>
      <c r="L864" s="114">
        <v>4.2</v>
      </c>
      <c r="M864" s="114"/>
      <c r="N864" s="114">
        <v>2</v>
      </c>
      <c r="O864" s="114"/>
      <c r="P864" s="114"/>
      <c r="Q864" s="115"/>
      <c r="R864" s="115"/>
      <c r="S864" s="115"/>
      <c r="T864" s="114"/>
      <c r="U864" s="114"/>
      <c r="V864" s="114"/>
      <c r="W864" s="114"/>
      <c r="X864" s="114"/>
      <c r="Y864" s="114"/>
      <c r="Z864" s="114"/>
      <c r="AA864" s="114"/>
      <c r="AB864" s="114"/>
      <c r="AC864" s="114"/>
      <c r="AD864" s="114"/>
      <c r="AE864" s="113"/>
      <c r="AF864" s="101">
        <f t="shared" si="68"/>
        <v>8.0564640000000001</v>
      </c>
      <c r="AG864" s="113"/>
      <c r="AH864" s="113"/>
      <c r="AI864" s="116" t="s">
        <v>1</v>
      </c>
      <c r="AJ864" s="116" t="str">
        <f>IF(I864&lt;&gt;"","-" &amp;TEXT([1]comp!$I864,"0.#") &amp;TEXT(I$1,0),"")</f>
        <v>-9.1Al</v>
      </c>
      <c r="AK864" s="116" t="str">
        <f>IF(K864&lt;&gt;"","-" &amp;TEXT([1]comp!$K864,"0.0") &amp;TEXT(K$1,0),"")</f>
        <v/>
      </c>
      <c r="AL864" s="116" t="str">
        <f>IF(H864&lt;&gt;"","-" &amp;TEXT([1]comp!$H864,"0.0") &amp;TEXT(H$1,0),"")</f>
        <v>-30.0Ni</v>
      </c>
      <c r="AM864" s="116" t="str">
        <f>IF(J864&lt;&gt;"","-" &amp;TEXT([1]comp!$J864,"0.0") &amp;TEXT(J$1,0),"")</f>
        <v>-5.3Cr</v>
      </c>
      <c r="AN864" s="116" t="str">
        <f>IF(M864&lt;&gt;"","-" &amp;TEXT([1]comp!$M864,"0.0") &amp;TEXT(M$1,0),"")</f>
        <v/>
      </c>
      <c r="AO864" s="116" t="str">
        <f>IF(N864&lt;&gt;"","-" &amp;TEXT([1]comp!$N864,"0.0") &amp;TEXT(N$1,0),"")</f>
        <v>-2.0Nb</v>
      </c>
      <c r="AP864" s="116" t="str">
        <f>IF(O864&lt;&gt;"","-" &amp;TEXT([1]comp!$O864,"0.0") &amp;TEXT(O$1,0),"")</f>
        <v/>
      </c>
      <c r="AQ864" s="116" t="str">
        <f>IF(L864&lt;&gt;"","-" &amp;TEXT([1]comp!$L864,"0.0") &amp;TEXT(L$1,0),"")</f>
        <v>-4.2Ti</v>
      </c>
      <c r="AR864" s="116" t="str">
        <f>IF(P864&lt;&gt;"","-" &amp;TEXT([1]comp!$P864,"0.0") &amp;TEXT(P$1,0),"")</f>
        <v/>
      </c>
      <c r="AS864" s="116" t="str">
        <f>IF(Q864&lt;&gt;"","-" &amp;TEXT([1]comp!$Q864,"0.00") &amp;TEXT(Q$1,0),"")</f>
        <v/>
      </c>
      <c r="AT864" s="116" t="str">
        <f>IF(R864&lt;&gt;"","-" &amp;TEXT([1]comp!$R864,"0.00") &amp;TEXT(R$1,0),"")</f>
        <v/>
      </c>
      <c r="AU864" s="116" t="str">
        <f>IF(S864&lt;&gt;"","-" &amp;TEXT([1]comp!$S864,"0.00") &amp;TEXT(S$1,0),"")</f>
        <v/>
      </c>
      <c r="AV864" s="116" t="str">
        <f>IF(T864&lt;&gt;"","-" &amp;TEXT([1]comp!$T864,"0.0") &amp;TEXT(T$1,0),"")</f>
        <v/>
      </c>
      <c r="AW864" s="116" t="str">
        <f>IF(U864&lt;&gt;"","-" &amp;TEXT([1]comp!$U864,"0.0") &amp;TEXT(U$1,0),"")</f>
        <v/>
      </c>
      <c r="AX864" s="116" t="str">
        <f>IF(V864&lt;&gt;"","-" &amp;TEXT([1]comp!$V864,"0.0") &amp;TEXT(V$1,0),"")</f>
        <v/>
      </c>
      <c r="AY864" s="116" t="str">
        <f>IF(W864&lt;&gt;"","-" &amp;TEXT([1]comp!$W864,"0.0") &amp;TEXT(W$1,0),"")</f>
        <v/>
      </c>
      <c r="AZ864" s="116" t="str">
        <f>IF(X864&lt;&gt;"","-" &amp;TEXT([1]comp!$X864,"0.0") &amp;TEXT(X$1,0),"")</f>
        <v/>
      </c>
      <c r="BA864" s="116" t="str">
        <f>IF(Y864&lt;&gt;"","-" &amp;TEXT([1]comp!$Y864,"0.0") &amp;TEXT(Y$1,0),"")</f>
        <v/>
      </c>
      <c r="BB864" s="116" t="str">
        <f>IF(Z864&lt;&gt;"","-" &amp;TEXT([1]comp!$Z864,"0.0") &amp;TEXT(Z$1,0),"")</f>
        <v/>
      </c>
      <c r="BC864" s="116" t="str">
        <f>IF(AA864&lt;&gt;"","-" &amp;TEXT([1]comp!$AA864,"0.0") &amp;TEXT(AA$1,0),"")</f>
        <v/>
      </c>
      <c r="BD864" s="116" t="str">
        <f>IF(AB864&lt;&gt;"","-" &amp;TEXT([1]comp!$AB864,"0.0") &amp;TEXT(AB$1,0),"")</f>
        <v/>
      </c>
      <c r="BE864" s="116" t="str">
        <f>IF(AC864&lt;&gt;"","-" &amp;TEXT([1]comp!$AC864,"0.0") &amp;TEXT(AC$1,0),"")</f>
        <v/>
      </c>
      <c r="BF864" s="102" t="str">
        <f>IF(AD864&lt;&gt;"","-" &amp;TEXT([1]comp!$AD864,"0.00") &amp;TEXT(AD$1,0),"")</f>
        <v/>
      </c>
      <c r="BG864" s="104" t="str">
        <f>IF(AE864&lt;&gt;"","-" &amp;TEXT([1]comp!$AE864,"0.#") &amp;TEXT(AE$1,0),"")</f>
        <v/>
      </c>
      <c r="BH864" s="113" t="str">
        <f>[1]comp!$D864 &amp; [1]comp!$E864</f>
        <v>10Al5Cr4TiPandey, P., Mazumder, N., Singh, M. P., Patil, C., Sharma, A., Makineni, S. K., Banerjee, D., &amp; Chattopadhyay, K. (2021). Design of low mass density γ/γ′ CoNi-based superalloys with promising high-temperature mechanical properties. Physical Review Materials, 5(9). https://doi.org/10.1103/PhysRevMaterials.5.093605</v>
      </c>
      <c r="BI864" s="96" t="str">
        <f t="shared" si="70"/>
        <v>Co-30.0Ni-9.1Al-5.3Cr-4.2Ti-2.0Nb</v>
      </c>
      <c r="BJ864" s="113" t="s">
        <v>2123</v>
      </c>
      <c r="BK864" s="113"/>
      <c r="BL864" s="113"/>
      <c r="BM864" s="113"/>
      <c r="BN864" s="113"/>
      <c r="BO864" s="113"/>
    </row>
    <row r="865" spans="1:67" x14ac:dyDescent="0.3">
      <c r="A865" s="96" t="str">
        <f t="shared" si="67"/>
        <v>Co-30.2Ni-9.4Al-8.8Cr-4.4Ti-2.0Nb</v>
      </c>
      <c r="B865" s="113"/>
      <c r="C865" s="113" t="s">
        <v>2123</v>
      </c>
      <c r="D865" s="113" t="s">
        <v>3888</v>
      </c>
      <c r="E865" s="113" t="s">
        <v>3889</v>
      </c>
      <c r="F865" s="113">
        <f t="shared" si="69"/>
        <v>862</v>
      </c>
      <c r="G865" s="114">
        <f t="shared" si="71"/>
        <v>45.199999999999996</v>
      </c>
      <c r="H865" s="114">
        <v>30.2</v>
      </c>
      <c r="I865" s="114">
        <v>9.4</v>
      </c>
      <c r="J865" s="114">
        <v>8.8000000000000007</v>
      </c>
      <c r="K865" s="114"/>
      <c r="L865" s="114">
        <v>4.4000000000000004</v>
      </c>
      <c r="M865" s="114"/>
      <c r="N865" s="114">
        <v>2</v>
      </c>
      <c r="O865" s="114"/>
      <c r="P865" s="114"/>
      <c r="Q865" s="115"/>
      <c r="R865" s="115"/>
      <c r="S865" s="115"/>
      <c r="T865" s="114"/>
      <c r="U865" s="114"/>
      <c r="V865" s="114"/>
      <c r="W865" s="114"/>
      <c r="X865" s="114"/>
      <c r="Y865" s="114"/>
      <c r="Z865" s="114"/>
      <c r="AA865" s="114"/>
      <c r="AB865" s="114"/>
      <c r="AC865" s="114"/>
      <c r="AD865" s="114"/>
      <c r="AE865" s="113"/>
      <c r="AF865" s="101">
        <f t="shared" si="68"/>
        <v>7.9692439999999989</v>
      </c>
      <c r="AG865" s="113"/>
      <c r="AH865" s="113"/>
      <c r="AI865" s="116" t="s">
        <v>1</v>
      </c>
      <c r="AJ865" s="116" t="str">
        <f>IF(I865&lt;&gt;"","-" &amp;TEXT([1]comp!$I865,"0.#") &amp;TEXT(I$1,0),"")</f>
        <v>-9.4Al</v>
      </c>
      <c r="AK865" s="116" t="str">
        <f>IF(K865&lt;&gt;"","-" &amp;TEXT([1]comp!$K865,"0.0") &amp;TEXT(K$1,0),"")</f>
        <v/>
      </c>
      <c r="AL865" s="116" t="str">
        <f>IF(H865&lt;&gt;"","-" &amp;TEXT([1]comp!$H865,"0.0") &amp;TEXT(H$1,0),"")</f>
        <v>-30.2Ni</v>
      </c>
      <c r="AM865" s="116" t="str">
        <f>IF(J865&lt;&gt;"","-" &amp;TEXT([1]comp!$J865,"0.0") &amp;TEXT(J$1,0),"")</f>
        <v>-8.8Cr</v>
      </c>
      <c r="AN865" s="116" t="str">
        <f>IF(M865&lt;&gt;"","-" &amp;TEXT([1]comp!$M865,"0.0") &amp;TEXT(M$1,0),"")</f>
        <v/>
      </c>
      <c r="AO865" s="116" t="str">
        <f>IF(N865&lt;&gt;"","-" &amp;TEXT([1]comp!$N865,"0.0") &amp;TEXT(N$1,0),"")</f>
        <v>-2.0Nb</v>
      </c>
      <c r="AP865" s="116" t="str">
        <f>IF(O865&lt;&gt;"","-" &amp;TEXT([1]comp!$O865,"0.0") &amp;TEXT(O$1,0),"")</f>
        <v/>
      </c>
      <c r="AQ865" s="116" t="str">
        <f>IF(L865&lt;&gt;"","-" &amp;TEXT([1]comp!$L865,"0.0") &amp;TEXT(L$1,0),"")</f>
        <v>-4.4Ti</v>
      </c>
      <c r="AR865" s="116" t="str">
        <f>IF(P865&lt;&gt;"","-" &amp;TEXT([1]comp!$P865,"0.0") &amp;TEXT(P$1,0),"")</f>
        <v/>
      </c>
      <c r="AS865" s="116" t="str">
        <f>IF(Q865&lt;&gt;"","-" &amp;TEXT([1]comp!$Q865,"0.00") &amp;TEXT(Q$1,0),"")</f>
        <v/>
      </c>
      <c r="AT865" s="116" t="str">
        <f>IF(R865&lt;&gt;"","-" &amp;TEXT([1]comp!$R865,"0.00") &amp;TEXT(R$1,0),"")</f>
        <v/>
      </c>
      <c r="AU865" s="116" t="str">
        <f>IF(S865&lt;&gt;"","-" &amp;TEXT([1]comp!$S865,"0.00") &amp;TEXT(S$1,0),"")</f>
        <v/>
      </c>
      <c r="AV865" s="116" t="str">
        <f>IF(T865&lt;&gt;"","-" &amp;TEXT([1]comp!$T865,"0.0") &amp;TEXT(T$1,0),"")</f>
        <v/>
      </c>
      <c r="AW865" s="116" t="str">
        <f>IF(U865&lt;&gt;"","-" &amp;TEXT([1]comp!$U865,"0.0") &amp;TEXT(U$1,0),"")</f>
        <v/>
      </c>
      <c r="AX865" s="116" t="str">
        <f>IF(V865&lt;&gt;"","-" &amp;TEXT([1]comp!$V865,"0.0") &amp;TEXT(V$1,0),"")</f>
        <v/>
      </c>
      <c r="AY865" s="116" t="str">
        <f>IF(W865&lt;&gt;"","-" &amp;TEXT([1]comp!$W865,"0.0") &amp;TEXT(W$1,0),"")</f>
        <v/>
      </c>
      <c r="AZ865" s="116" t="str">
        <f>IF(X865&lt;&gt;"","-" &amp;TEXT([1]comp!$X865,"0.0") &amp;TEXT(X$1,0),"")</f>
        <v/>
      </c>
      <c r="BA865" s="116" t="str">
        <f>IF(Y865&lt;&gt;"","-" &amp;TEXT([1]comp!$Y865,"0.0") &amp;TEXT(Y$1,0),"")</f>
        <v/>
      </c>
      <c r="BB865" s="116" t="str">
        <f>IF(Z865&lt;&gt;"","-" &amp;TEXT([1]comp!$Z865,"0.0") &amp;TEXT(Z$1,0),"")</f>
        <v/>
      </c>
      <c r="BC865" s="116" t="str">
        <f>IF(AA865&lt;&gt;"","-" &amp;TEXT([1]comp!$AA865,"0.0") &amp;TEXT(AA$1,0),"")</f>
        <v/>
      </c>
      <c r="BD865" s="116" t="str">
        <f>IF(AB865&lt;&gt;"","-" &amp;TEXT([1]comp!$AB865,"0.0") &amp;TEXT(AB$1,0),"")</f>
        <v/>
      </c>
      <c r="BE865" s="116" t="str">
        <f>IF(AC865&lt;&gt;"","-" &amp;TEXT([1]comp!$AC865,"0.0") &amp;TEXT(AC$1,0),"")</f>
        <v/>
      </c>
      <c r="BF865" s="102" t="str">
        <f>IF(AD865&lt;&gt;"","-" &amp;TEXT([1]comp!$AD865,"0.00") &amp;TEXT(AD$1,0),"")</f>
        <v/>
      </c>
      <c r="BG865" s="104" t="str">
        <f>IF(AE865&lt;&gt;"","-" &amp;TEXT([1]comp!$AE865,"0.#") &amp;TEXT(AE$1,0),"")</f>
        <v/>
      </c>
      <c r="BH865" s="113" t="str">
        <f>[1]comp!$D865 &amp; [1]comp!$E865</f>
        <v>10Al8Cr4TiPandey, P., Mazumder, N., Singh, M. P., Patil, C., Sharma, A., Makineni, S. K., Banerjee, D., &amp; Chattopadhyay, K. (2021). Design of low mass density γ/γ′ CoNi-based superalloys with promising high-temperature mechanical properties. Physical Review Materials, 5(9). https://doi.org/10.1103/PhysRevMaterials.5.093606</v>
      </c>
      <c r="BI865" s="96" t="str">
        <f t="shared" si="70"/>
        <v>Co-30.2Ni-9.4Al-8.8Cr-4.4Ti-2.0Nb</v>
      </c>
      <c r="BJ865" s="113" t="s">
        <v>2123</v>
      </c>
      <c r="BK865" s="113"/>
      <c r="BL865" s="113"/>
      <c r="BM865" s="113"/>
      <c r="BN865" s="113"/>
      <c r="BO865" s="113"/>
    </row>
    <row r="866" spans="1:67" x14ac:dyDescent="0.3">
      <c r="A866" s="96" t="str">
        <f t="shared" si="67"/>
        <v>Co-29.8Ni-9.4Al-12.8Cr-3.7Ti-2.0Nb</v>
      </c>
      <c r="B866" s="113"/>
      <c r="C866" s="113" t="s">
        <v>2123</v>
      </c>
      <c r="D866" s="113" t="s">
        <v>3891</v>
      </c>
      <c r="E866" s="113" t="s">
        <v>3892</v>
      </c>
      <c r="F866" s="113">
        <f t="shared" si="69"/>
        <v>863</v>
      </c>
      <c r="G866" s="114">
        <f t="shared" si="71"/>
        <v>42.3</v>
      </c>
      <c r="H866" s="114">
        <v>29.8</v>
      </c>
      <c r="I866" s="114">
        <v>9.4</v>
      </c>
      <c r="J866" s="114">
        <v>12.8</v>
      </c>
      <c r="K866" s="114"/>
      <c r="L866" s="114">
        <v>3.7</v>
      </c>
      <c r="M866" s="114"/>
      <c r="N866" s="114">
        <v>2</v>
      </c>
      <c r="O866" s="114"/>
      <c r="P866" s="114"/>
      <c r="Q866" s="115"/>
      <c r="R866" s="115"/>
      <c r="S866" s="115"/>
      <c r="T866" s="114"/>
      <c r="U866" s="114"/>
      <c r="V866" s="114"/>
      <c r="W866" s="114"/>
      <c r="X866" s="114"/>
      <c r="Y866" s="114"/>
      <c r="Z866" s="114"/>
      <c r="AA866" s="114"/>
      <c r="AB866" s="114"/>
      <c r="AC866" s="114"/>
      <c r="AD866" s="114"/>
      <c r="AE866" s="113"/>
      <c r="AF866" s="101">
        <f t="shared" si="68"/>
        <v>7.9315629999999988</v>
      </c>
      <c r="AG866" s="113"/>
      <c r="AH866" s="113"/>
      <c r="AI866" s="116" t="s">
        <v>1</v>
      </c>
      <c r="AJ866" s="116" t="str">
        <f>IF(I866&lt;&gt;"","-" &amp;TEXT([1]comp!$I866,"0.#") &amp;TEXT(I$1,0),"")</f>
        <v>-9.4Al</v>
      </c>
      <c r="AK866" s="116" t="str">
        <f>IF(K866&lt;&gt;"","-" &amp;TEXT([1]comp!$K866,"0.0") &amp;TEXT(K$1,0),"")</f>
        <v/>
      </c>
      <c r="AL866" s="116" t="str">
        <f>IF(H866&lt;&gt;"","-" &amp;TEXT([1]comp!$H866,"0.0") &amp;TEXT(H$1,0),"")</f>
        <v>-29.8Ni</v>
      </c>
      <c r="AM866" s="116" t="str">
        <f>IF(J866&lt;&gt;"","-" &amp;TEXT([1]comp!$J866,"0.0") &amp;TEXT(J$1,0),"")</f>
        <v>-12.8Cr</v>
      </c>
      <c r="AN866" s="116" t="str">
        <f>IF(M866&lt;&gt;"","-" &amp;TEXT([1]comp!$M866,"0.0") &amp;TEXT(M$1,0),"")</f>
        <v/>
      </c>
      <c r="AO866" s="116" t="str">
        <f>IF(N866&lt;&gt;"","-" &amp;TEXT([1]comp!$N866,"0.0") &amp;TEXT(N$1,0),"")</f>
        <v>-2.0Nb</v>
      </c>
      <c r="AP866" s="116" t="str">
        <f>IF(O866&lt;&gt;"","-" &amp;TEXT([1]comp!$O866,"0.0") &amp;TEXT(O$1,0),"")</f>
        <v/>
      </c>
      <c r="AQ866" s="116" t="str">
        <f>IF(L866&lt;&gt;"","-" &amp;TEXT([1]comp!$L866,"0.0") &amp;TEXT(L$1,0),"")</f>
        <v>-3.7Ti</v>
      </c>
      <c r="AR866" s="116" t="str">
        <f>IF(P866&lt;&gt;"","-" &amp;TEXT([1]comp!$P866,"0.0") &amp;TEXT(P$1,0),"")</f>
        <v/>
      </c>
      <c r="AS866" s="116" t="str">
        <f>IF(Q866&lt;&gt;"","-" &amp;TEXT([1]comp!$Q866,"0.00") &amp;TEXT(Q$1,0),"")</f>
        <v/>
      </c>
      <c r="AT866" s="116" t="str">
        <f>IF(R866&lt;&gt;"","-" &amp;TEXT([1]comp!$R866,"0.00") &amp;TEXT(R$1,0),"")</f>
        <v/>
      </c>
      <c r="AU866" s="116" t="str">
        <f>IF(S866&lt;&gt;"","-" &amp;TEXT([1]comp!$S866,"0.00") &amp;TEXT(S$1,0),"")</f>
        <v/>
      </c>
      <c r="AV866" s="116" t="str">
        <f>IF(T866&lt;&gt;"","-" &amp;TEXT([1]comp!$T866,"0.0") &amp;TEXT(T$1,0),"")</f>
        <v/>
      </c>
      <c r="AW866" s="116" t="str">
        <f>IF(U866&lt;&gt;"","-" &amp;TEXT([1]comp!$U866,"0.0") &amp;TEXT(U$1,0),"")</f>
        <v/>
      </c>
      <c r="AX866" s="116" t="str">
        <f>IF(V866&lt;&gt;"","-" &amp;TEXT([1]comp!$V866,"0.0") &amp;TEXT(V$1,0),"")</f>
        <v/>
      </c>
      <c r="AY866" s="116" t="str">
        <f>IF(W866&lt;&gt;"","-" &amp;TEXT([1]comp!$W866,"0.0") &amp;TEXT(W$1,0),"")</f>
        <v/>
      </c>
      <c r="AZ866" s="116" t="str">
        <f>IF(X866&lt;&gt;"","-" &amp;TEXT([1]comp!$X866,"0.0") &amp;TEXT(X$1,0),"")</f>
        <v/>
      </c>
      <c r="BA866" s="116" t="str">
        <f>IF(Y866&lt;&gt;"","-" &amp;TEXT([1]comp!$Y866,"0.0") &amp;TEXT(Y$1,0),"")</f>
        <v/>
      </c>
      <c r="BB866" s="116" t="str">
        <f>IF(Z866&lt;&gt;"","-" &amp;TEXT([1]comp!$Z866,"0.0") &amp;TEXT(Z$1,0),"")</f>
        <v/>
      </c>
      <c r="BC866" s="116" t="str">
        <f>IF(AA866&lt;&gt;"","-" &amp;TEXT([1]comp!$AA866,"0.0") &amp;TEXT(AA$1,0),"")</f>
        <v/>
      </c>
      <c r="BD866" s="116" t="str">
        <f>IF(AB866&lt;&gt;"","-" &amp;TEXT([1]comp!$AB866,"0.0") &amp;TEXT(AB$1,0),"")</f>
        <v/>
      </c>
      <c r="BE866" s="116" t="str">
        <f>IF(AC866&lt;&gt;"","-" &amp;TEXT([1]comp!$AC866,"0.0") &amp;TEXT(AC$1,0),"")</f>
        <v/>
      </c>
      <c r="BF866" s="102" t="str">
        <f>IF(AD866&lt;&gt;"","-" &amp;TEXT([1]comp!$AD866,"0.00") &amp;TEXT(AD$1,0),"")</f>
        <v/>
      </c>
      <c r="BG866" s="104" t="str">
        <f>IF(AE866&lt;&gt;"","-" &amp;TEXT([1]comp!$AE866,"0.#") &amp;TEXT(AE$1,0),"")</f>
        <v/>
      </c>
      <c r="BH866" s="113" t="str">
        <f>[1]comp!$D866 &amp; [1]comp!$E866</f>
        <v>10Al12Cr4TiPandey, P., Mazumder, N., Singh, M. P., Patil, C., Sharma, A., Makineni, S. K., Banerjee, D., &amp; Chattopadhyay, K. (2021). Design of low mass density γ/γ′ CoNi-based superalloys with promising high-temperature mechanical properties. Physical Review Materials, 5(9). https://doi.org/10.1103/PhysRevMaterials.5.093607</v>
      </c>
      <c r="BI866" s="96" t="str">
        <f t="shared" si="70"/>
        <v>Co-29.8Ni-9.4Al-12.8Cr-3.7Ti-2.0Nb</v>
      </c>
      <c r="BJ866" s="113" t="s">
        <v>2123</v>
      </c>
      <c r="BK866" s="113"/>
      <c r="BL866" s="113"/>
      <c r="BM866" s="113"/>
      <c r="BN866" s="113"/>
      <c r="BO866" s="113"/>
    </row>
    <row r="867" spans="1:67" x14ac:dyDescent="0.3">
      <c r="A867" s="96" t="str">
        <f t="shared" si="67"/>
        <v>Co-20.0Ni-10.Al-6.0W</v>
      </c>
      <c r="B867" s="113"/>
      <c r="C867" s="113" t="s">
        <v>2123</v>
      </c>
      <c r="D867" s="113" t="s">
        <v>3894</v>
      </c>
      <c r="E867" s="113" t="s">
        <v>3895</v>
      </c>
      <c r="F867" s="113">
        <f t="shared" si="69"/>
        <v>864</v>
      </c>
      <c r="G867" s="114">
        <f t="shared" si="71"/>
        <v>64</v>
      </c>
      <c r="H867" s="114">
        <v>20</v>
      </c>
      <c r="I867" s="114">
        <v>10</v>
      </c>
      <c r="J867" s="114"/>
      <c r="K867" s="114">
        <v>6</v>
      </c>
      <c r="L867" s="114"/>
      <c r="M867" s="114"/>
      <c r="N867" s="114"/>
      <c r="O867" s="114"/>
      <c r="P867" s="114"/>
      <c r="Q867" s="115"/>
      <c r="R867" s="115"/>
      <c r="S867" s="115"/>
      <c r="T867" s="114"/>
      <c r="U867" s="114"/>
      <c r="V867" s="114"/>
      <c r="W867" s="114"/>
      <c r="X867" s="114"/>
      <c r="Y867" s="114"/>
      <c r="Z867" s="114"/>
      <c r="AA867" s="114"/>
      <c r="AB867" s="114"/>
      <c r="AC867" s="114"/>
      <c r="AD867" s="114"/>
      <c r="AE867" s="113"/>
      <c r="AF867" s="101">
        <f t="shared" si="68"/>
        <v>8.9025999999999996</v>
      </c>
      <c r="AG867" s="113"/>
      <c r="AH867" s="113"/>
      <c r="AI867" s="116" t="s">
        <v>1</v>
      </c>
      <c r="AJ867" s="118" t="str">
        <f>IF(I867&lt;&gt;"","-" &amp;TEXT([1]comp!$I867,"0.#") &amp;TEXT(I$1,0),"")</f>
        <v>-10.Al</v>
      </c>
      <c r="AK867" s="116" t="str">
        <f>IF(K867&lt;&gt;"","-" &amp;TEXT([1]comp!$K867,"0.0") &amp;TEXT(K$1,0),"")</f>
        <v>-6.0W</v>
      </c>
      <c r="AL867" s="116" t="str">
        <f>IF(H867&lt;&gt;"","-" &amp;TEXT([1]comp!$H867,"0.0") &amp;TEXT(H$1,0),"")</f>
        <v>-20.0Ni</v>
      </c>
      <c r="AM867" s="116" t="str">
        <f>IF(J867&lt;&gt;"","-" &amp;TEXT([1]comp!$J867,"0.0") &amp;TEXT(J$1,0),"")</f>
        <v/>
      </c>
      <c r="AN867" s="116" t="str">
        <f>IF(M867&lt;&gt;"","-" &amp;TEXT([1]comp!$M867,"0.0") &amp;TEXT(M$1,0),"")</f>
        <v/>
      </c>
      <c r="AO867" s="116" t="str">
        <f>IF(N867&lt;&gt;"","-" &amp;TEXT([1]comp!$N867,"0.0") &amp;TEXT(N$1,0),"")</f>
        <v/>
      </c>
      <c r="AP867" s="116" t="str">
        <f>IF(O867&lt;&gt;"","-" &amp;TEXT([1]comp!$O867,"0.0") &amp;TEXT(O$1,0),"")</f>
        <v/>
      </c>
      <c r="AQ867" s="116" t="str">
        <f>IF(L867&lt;&gt;"","-" &amp;TEXT([1]comp!$L867,"0.0") &amp;TEXT(L$1,0),"")</f>
        <v/>
      </c>
      <c r="AR867" s="116" t="str">
        <f>IF(P867&lt;&gt;"","-" &amp;TEXT([1]comp!$P867,"0.0") &amp;TEXT(P$1,0),"")</f>
        <v/>
      </c>
      <c r="AS867" s="116" t="str">
        <f>IF(Q867&lt;&gt;"","-" &amp;TEXT([1]comp!$Q867,"0.00") &amp;TEXT(Q$1,0),"")</f>
        <v/>
      </c>
      <c r="AT867" s="116" t="str">
        <f>IF(R867&lt;&gt;"","-" &amp;TEXT([1]comp!$R867,"0.00") &amp;TEXT(R$1,0),"")</f>
        <v/>
      </c>
      <c r="AU867" s="116" t="str">
        <f>IF(S867&lt;&gt;"","-" &amp;TEXT([1]comp!$S867,"0.00") &amp;TEXT(S$1,0),"")</f>
        <v/>
      </c>
      <c r="AV867" s="116" t="str">
        <f>IF(T867&lt;&gt;"","-" &amp;TEXT([1]comp!$T867,"0.0") &amp;TEXT(T$1,0),"")</f>
        <v/>
      </c>
      <c r="AW867" s="116" t="str">
        <f>IF(U867&lt;&gt;"","-" &amp;TEXT([1]comp!$U867,"0.0") &amp;TEXT(U$1,0),"")</f>
        <v/>
      </c>
      <c r="AX867" s="116" t="str">
        <f>IF(V867&lt;&gt;"","-" &amp;TEXT([1]comp!$V867,"0.0") &amp;TEXT(V$1,0),"")</f>
        <v/>
      </c>
      <c r="AY867" s="116" t="str">
        <f>IF(W867&lt;&gt;"","-" &amp;TEXT([1]comp!$W867,"0.0") &amp;TEXT(W$1,0),"")</f>
        <v/>
      </c>
      <c r="AZ867" s="116" t="str">
        <f>IF(X867&lt;&gt;"","-" &amp;TEXT([1]comp!$X867,"0.0") &amp;TEXT(X$1,0),"")</f>
        <v/>
      </c>
      <c r="BA867" s="116" t="str">
        <f>IF(Y867&lt;&gt;"","-" &amp;TEXT([1]comp!$Y867,"0.0") &amp;TEXT(Y$1,0),"")</f>
        <v/>
      </c>
      <c r="BB867" s="116" t="str">
        <f>IF(Z867&lt;&gt;"","-" &amp;TEXT([1]comp!$Z867,"0.0") &amp;TEXT(Z$1,0),"")</f>
        <v/>
      </c>
      <c r="BC867" s="116" t="str">
        <f>IF(AA867&lt;&gt;"","-" &amp;TEXT([1]comp!$AA867,"0.0") &amp;TEXT(AA$1,0),"")</f>
        <v/>
      </c>
      <c r="BD867" s="116" t="str">
        <f>IF(AB867&lt;&gt;"","-" &amp;TEXT([1]comp!$AB867,"0.0") &amp;TEXT(AB$1,0),"")</f>
        <v/>
      </c>
      <c r="BE867" s="116" t="str">
        <f>IF(AC867&lt;&gt;"","-" &amp;TEXT([1]comp!$AC867,"0.0") &amp;TEXT(AC$1,0),"")</f>
        <v/>
      </c>
      <c r="BF867" s="102" t="str">
        <f>IF(AD867&lt;&gt;"","-" &amp;TEXT([1]comp!$AD867,"0.00") &amp;TEXT(AD$1,0),"")</f>
        <v/>
      </c>
      <c r="BG867" s="104" t="str">
        <f>IF(AE867&lt;&gt;"","-" &amp;TEXT([1]comp!$AE867,"0.#") &amp;TEXT(AE$1,0),"")</f>
        <v/>
      </c>
      <c r="BH867" s="113" t="str">
        <f>[1]comp!$D867 &amp; [1]comp!$E867</f>
        <v>Co-20Ni-6W-10AlPark, H., Choe, H., &amp; Dunand, D. C. (2021). Microstructure and compressive properties of 3D-extrusion-printed, aluminized cobalt-based superalloy microlattices. Materials Science and Engineering A, 815. https://doi.org/10.1016/j.msea.2021.141262</v>
      </c>
      <c r="BI867" s="96" t="str">
        <f t="shared" si="70"/>
        <v>Co-20.0Ni-10.Al-6.0W</v>
      </c>
      <c r="BJ867" s="113" t="s">
        <v>2123</v>
      </c>
      <c r="BK867" s="113"/>
      <c r="BL867" s="113"/>
      <c r="BM867" s="113"/>
      <c r="BN867" s="113"/>
      <c r="BO867" s="113"/>
    </row>
    <row r="868" spans="1:67" x14ac:dyDescent="0.3">
      <c r="A868" s="96" t="str">
        <f t="shared" si="67"/>
        <v>Co-18.0Ni-13.Al-5.0W</v>
      </c>
      <c r="B868" s="113"/>
      <c r="C868" s="113" t="s">
        <v>2123</v>
      </c>
      <c r="D868" s="113" t="s">
        <v>3897</v>
      </c>
      <c r="E868" s="113" t="s">
        <v>3898</v>
      </c>
      <c r="F868" s="113">
        <f t="shared" si="69"/>
        <v>865</v>
      </c>
      <c r="G868" s="114">
        <f t="shared" si="71"/>
        <v>64</v>
      </c>
      <c r="H868" s="114">
        <v>18</v>
      </c>
      <c r="I868" s="114">
        <v>13</v>
      </c>
      <c r="J868" s="114"/>
      <c r="K868" s="114">
        <v>5</v>
      </c>
      <c r="L868" s="114"/>
      <c r="M868" s="114"/>
      <c r="N868" s="114"/>
      <c r="O868" s="114"/>
      <c r="P868" s="114"/>
      <c r="Q868" s="115"/>
      <c r="R868" s="115"/>
      <c r="S868" s="115"/>
      <c r="T868" s="114"/>
      <c r="U868" s="114"/>
      <c r="V868" s="114"/>
      <c r="W868" s="114"/>
      <c r="X868" s="114"/>
      <c r="Y868" s="114"/>
      <c r="Z868" s="114"/>
      <c r="AA868" s="114"/>
      <c r="AB868" s="114"/>
      <c r="AC868" s="114"/>
      <c r="AD868" s="114"/>
      <c r="AE868" s="113"/>
      <c r="AF868" s="101">
        <f t="shared" si="68"/>
        <v>8.6129400000000018</v>
      </c>
      <c r="AG868" s="113"/>
      <c r="AH868" s="113"/>
      <c r="AI868" s="116" t="s">
        <v>1</v>
      </c>
      <c r="AJ868" s="118" t="str">
        <f>IF(I868&lt;&gt;"","-" &amp;TEXT([1]comp!$I868,"0.#") &amp;TEXT(I$1,0),"")</f>
        <v>-13.Al</v>
      </c>
      <c r="AK868" s="116" t="str">
        <f>IF(K868&lt;&gt;"","-" &amp;TEXT([1]comp!$K868,"0.0") &amp;TEXT(K$1,0),"")</f>
        <v>-5.0W</v>
      </c>
      <c r="AL868" s="116" t="str">
        <f>IF(H868&lt;&gt;"","-" &amp;TEXT([1]comp!$H868,"0.0") &amp;TEXT(H$1,0),"")</f>
        <v>-18.0Ni</v>
      </c>
      <c r="AM868" s="116" t="str">
        <f>IF(J868&lt;&gt;"","-" &amp;TEXT([1]comp!$J868,"0.0") &amp;TEXT(J$1,0),"")</f>
        <v/>
      </c>
      <c r="AN868" s="116" t="str">
        <f>IF(M868&lt;&gt;"","-" &amp;TEXT([1]comp!$M868,"0.0") &amp;TEXT(M$1,0),"")</f>
        <v/>
      </c>
      <c r="AO868" s="116" t="str">
        <f>IF(N868&lt;&gt;"","-" &amp;TEXT([1]comp!$N868,"0.0") &amp;TEXT(N$1,0),"")</f>
        <v/>
      </c>
      <c r="AP868" s="116" t="str">
        <f>IF(O868&lt;&gt;"","-" &amp;TEXT([1]comp!$O868,"0.0") &amp;TEXT(O$1,0),"")</f>
        <v/>
      </c>
      <c r="AQ868" s="116" t="str">
        <f>IF(L868&lt;&gt;"","-" &amp;TEXT([1]comp!$L868,"0.0") &amp;TEXT(L$1,0),"")</f>
        <v/>
      </c>
      <c r="AR868" s="116" t="str">
        <f>IF(P868&lt;&gt;"","-" &amp;TEXT([1]comp!$P868,"0.0") &amp;TEXT(P$1,0),"")</f>
        <v/>
      </c>
      <c r="AS868" s="116" t="str">
        <f>IF(Q868&lt;&gt;"","-" &amp;TEXT([1]comp!$Q868,"0.00") &amp;TEXT(Q$1,0),"")</f>
        <v/>
      </c>
      <c r="AT868" s="116" t="str">
        <f>IF(R868&lt;&gt;"","-" &amp;TEXT([1]comp!$R868,"0.00") &amp;TEXT(R$1,0),"")</f>
        <v/>
      </c>
      <c r="AU868" s="116" t="str">
        <f>IF(S868&lt;&gt;"","-" &amp;TEXT([1]comp!$S868,"0.00") &amp;TEXT(S$1,0),"")</f>
        <v/>
      </c>
      <c r="AV868" s="116" t="str">
        <f>IF(T868&lt;&gt;"","-" &amp;TEXT([1]comp!$T868,"0.0") &amp;TEXT(T$1,0),"")</f>
        <v/>
      </c>
      <c r="AW868" s="116" t="str">
        <f>IF(U868&lt;&gt;"","-" &amp;TEXT([1]comp!$U868,"0.0") &amp;TEXT(U$1,0),"")</f>
        <v/>
      </c>
      <c r="AX868" s="116" t="str">
        <f>IF(V868&lt;&gt;"","-" &amp;TEXT([1]comp!$V868,"0.0") &amp;TEXT(V$1,0),"")</f>
        <v/>
      </c>
      <c r="AY868" s="116" t="str">
        <f>IF(W868&lt;&gt;"","-" &amp;TEXT([1]comp!$W868,"0.0") &amp;TEXT(W$1,0),"")</f>
        <v/>
      </c>
      <c r="AZ868" s="116" t="str">
        <f>IF(X868&lt;&gt;"","-" &amp;TEXT([1]comp!$X868,"0.0") &amp;TEXT(X$1,0),"")</f>
        <v/>
      </c>
      <c r="BA868" s="116" t="str">
        <f>IF(Y868&lt;&gt;"","-" &amp;TEXT([1]comp!$Y868,"0.0") &amp;TEXT(Y$1,0),"")</f>
        <v/>
      </c>
      <c r="BB868" s="116" t="str">
        <f>IF(Z868&lt;&gt;"","-" &amp;TEXT([1]comp!$Z868,"0.0") &amp;TEXT(Z$1,0),"")</f>
        <v/>
      </c>
      <c r="BC868" s="116" t="str">
        <f>IF(AA868&lt;&gt;"","-" &amp;TEXT([1]comp!$AA868,"0.0") &amp;TEXT(AA$1,0),"")</f>
        <v/>
      </c>
      <c r="BD868" s="116" t="str">
        <f>IF(AB868&lt;&gt;"","-" &amp;TEXT([1]comp!$AB868,"0.0") &amp;TEXT(AB$1,0),"")</f>
        <v/>
      </c>
      <c r="BE868" s="116" t="str">
        <f>IF(AC868&lt;&gt;"","-" &amp;TEXT([1]comp!$AC868,"0.0") &amp;TEXT(AC$1,0),"")</f>
        <v/>
      </c>
      <c r="BF868" s="102" t="str">
        <f>IF(AD868&lt;&gt;"","-" &amp;TEXT([1]comp!$AD868,"0.00") &amp;TEXT(AD$1,0),"")</f>
        <v/>
      </c>
      <c r="BG868" s="104" t="str">
        <f>IF(AE868&lt;&gt;"","-" &amp;TEXT([1]comp!$AE868,"0.#") &amp;TEXT(AE$1,0),"")</f>
        <v/>
      </c>
      <c r="BH868" s="113" t="str">
        <f>[1]comp!$D868 &amp; [1]comp!$E868</f>
        <v>Co-18Ni-5W-13AlPark, H., Choe, H., &amp; Dunand, D. C. (2021). Microstructure and compressive properties of 3D-extrusion-printed, aluminized cobalt-based superalloy microlattices. Materials Science and Engineering A, 815. https://doi.org/10.1016/j.msea.2021.141263</v>
      </c>
      <c r="BI868" s="96" t="str">
        <f t="shared" si="70"/>
        <v>Co-18.0Ni-13.Al-5.0W</v>
      </c>
      <c r="BJ868" s="113" t="s">
        <v>2123</v>
      </c>
      <c r="BK868" s="113"/>
      <c r="BL868" s="113"/>
      <c r="BM868" s="113"/>
      <c r="BN868" s="113"/>
      <c r="BO868" s="113"/>
    </row>
    <row r="869" spans="1:67" x14ac:dyDescent="0.3">
      <c r="A869" s="96" t="str">
        <f t="shared" si="67"/>
        <v>Co-30.2Ni-9.8Al-4.0W-3.9Ti-1.9Ta</v>
      </c>
      <c r="B869" s="113"/>
      <c r="C869" s="113" t="s">
        <v>2123</v>
      </c>
      <c r="D869" s="113" t="s">
        <v>3900</v>
      </c>
      <c r="E869" s="113" t="s">
        <v>3901</v>
      </c>
      <c r="F869" s="113">
        <f t="shared" si="69"/>
        <v>866</v>
      </c>
      <c r="G869" s="114">
        <f t="shared" si="71"/>
        <v>50.120000000000005</v>
      </c>
      <c r="H869" s="114">
        <v>30.2</v>
      </c>
      <c r="I869" s="114">
        <v>9.83</v>
      </c>
      <c r="J869" s="114"/>
      <c r="K869" s="114">
        <v>4.0199999999999996</v>
      </c>
      <c r="L869" s="114">
        <v>3.93</v>
      </c>
      <c r="M869" s="114">
        <v>1.9</v>
      </c>
      <c r="N869" s="114"/>
      <c r="O869" s="114"/>
      <c r="P869" s="114"/>
      <c r="Q869" s="115"/>
      <c r="R869" s="115"/>
      <c r="S869" s="115"/>
      <c r="T869" s="114"/>
      <c r="U869" s="114"/>
      <c r="V869" s="114"/>
      <c r="W869" s="114"/>
      <c r="X869" s="114"/>
      <c r="Y869" s="114"/>
      <c r="Z869" s="114"/>
      <c r="AA869" s="114"/>
      <c r="AB869" s="114"/>
      <c r="AC869" s="114"/>
      <c r="AD869" s="114"/>
      <c r="AE869" s="113"/>
      <c r="AF869" s="101">
        <f t="shared" si="68"/>
        <v>8.6836310999999995</v>
      </c>
      <c r="AG869" s="113"/>
      <c r="AH869" s="113"/>
      <c r="AI869" s="116" t="s">
        <v>1</v>
      </c>
      <c r="AJ869" s="116" t="str">
        <f>IF(I869&lt;&gt;"","-" &amp;TEXT([1]comp!$I869,"0.#") &amp;TEXT(I$1,0),"")</f>
        <v>-9.8Al</v>
      </c>
      <c r="AK869" s="116" t="str">
        <f>IF(K869&lt;&gt;"","-" &amp;TEXT([1]comp!$K869,"0.0") &amp;TEXT(K$1,0),"")</f>
        <v>-4.0W</v>
      </c>
      <c r="AL869" s="116" t="str">
        <f>IF(H869&lt;&gt;"","-" &amp;TEXT([1]comp!$H869,"0.0") &amp;TEXT(H$1,0),"")</f>
        <v>-30.2Ni</v>
      </c>
      <c r="AM869" s="116" t="str">
        <f>IF(J869&lt;&gt;"","-" &amp;TEXT([1]comp!$J869,"0.0") &amp;TEXT(J$1,0),"")</f>
        <v/>
      </c>
      <c r="AN869" s="116" t="str">
        <f>IF(M869&lt;&gt;"","-" &amp;TEXT([1]comp!$M869,"0.0") &amp;TEXT(M$1,0),"")</f>
        <v>-1.9Ta</v>
      </c>
      <c r="AO869" s="116" t="str">
        <f>IF(N869&lt;&gt;"","-" &amp;TEXT([1]comp!$N869,"0.0") &amp;TEXT(N$1,0),"")</f>
        <v/>
      </c>
      <c r="AP869" s="116" t="str">
        <f>IF(O869&lt;&gt;"","-" &amp;TEXT([1]comp!$O869,"0.0") &amp;TEXT(O$1,0),"")</f>
        <v/>
      </c>
      <c r="AQ869" s="116" t="str">
        <f>IF(L869&lt;&gt;"","-" &amp;TEXT([1]comp!$L869,"0.0") &amp;TEXT(L$1,0),"")</f>
        <v>-3.9Ti</v>
      </c>
      <c r="AR869" s="116" t="str">
        <f>IF(P869&lt;&gt;"","-" &amp;TEXT([1]comp!$P869,"0.0") &amp;TEXT(P$1,0),"")</f>
        <v/>
      </c>
      <c r="AS869" s="116" t="str">
        <f>IF(Q869&lt;&gt;"","-" &amp;TEXT([1]comp!$Q869,"0.00") &amp;TEXT(Q$1,0),"")</f>
        <v/>
      </c>
      <c r="AT869" s="116" t="str">
        <f>IF(R869&lt;&gt;"","-" &amp;TEXT([1]comp!$R869,"0.00") &amp;TEXT(R$1,0),"")</f>
        <v/>
      </c>
      <c r="AU869" s="116" t="str">
        <f>IF(S869&lt;&gt;"","-" &amp;TEXT([1]comp!$S869,"0.00") &amp;TEXT(S$1,0),"")</f>
        <v/>
      </c>
      <c r="AV869" s="116" t="str">
        <f>IF(T869&lt;&gt;"","-" &amp;TEXT([1]comp!$T869,"0.0") &amp;TEXT(T$1,0),"")</f>
        <v/>
      </c>
      <c r="AW869" s="116" t="str">
        <f>IF(U869&lt;&gt;"","-" &amp;TEXT([1]comp!$U869,"0.0") &amp;TEXT(U$1,0),"")</f>
        <v/>
      </c>
      <c r="AX869" s="116" t="str">
        <f>IF(V869&lt;&gt;"","-" &amp;TEXT([1]comp!$V869,"0.0") &amp;TEXT(V$1,0),"")</f>
        <v/>
      </c>
      <c r="AY869" s="116" t="str">
        <f>IF(W869&lt;&gt;"","-" &amp;TEXT([1]comp!$W869,"0.0") &amp;TEXT(W$1,0),"")</f>
        <v/>
      </c>
      <c r="AZ869" s="116" t="str">
        <f>IF(X869&lt;&gt;"","-" &amp;TEXT([1]comp!$X869,"0.0") &amp;TEXT(X$1,0),"")</f>
        <v/>
      </c>
      <c r="BA869" s="116" t="str">
        <f>IF(Y869&lt;&gt;"","-" &amp;TEXT([1]comp!$Y869,"0.0") &amp;TEXT(Y$1,0),"")</f>
        <v/>
      </c>
      <c r="BB869" s="116" t="str">
        <f>IF(Z869&lt;&gt;"","-" &amp;TEXT([1]comp!$Z869,"0.0") &amp;TEXT(Z$1,0),"")</f>
        <v/>
      </c>
      <c r="BC869" s="116" t="str">
        <f>IF(AA869&lt;&gt;"","-" &amp;TEXT([1]comp!$AA869,"0.0") &amp;TEXT(AA$1,0),"")</f>
        <v/>
      </c>
      <c r="BD869" s="116" t="str">
        <f>IF(AB869&lt;&gt;"","-" &amp;TEXT([1]comp!$AB869,"0.0") &amp;TEXT(AB$1,0),"")</f>
        <v/>
      </c>
      <c r="BE869" s="116" t="str">
        <f>IF(AC869&lt;&gt;"","-" &amp;TEXT([1]comp!$AC869,"0.0") &amp;TEXT(AC$1,0),"")</f>
        <v/>
      </c>
      <c r="BF869" s="102" t="str">
        <f>IF(AD869&lt;&gt;"","-" &amp;TEXT([1]comp!$AD869,"0.00") &amp;TEXT(AD$1,0),"")</f>
        <v/>
      </c>
      <c r="BG869" s="104" t="str">
        <f>IF(AE869&lt;&gt;"","-" &amp;TEXT([1]comp!$AE869,"0.#") &amp;TEXT(AE$1,0),"")</f>
        <v/>
      </c>
      <c r="BH869" s="113" t="str">
        <f>[1]comp!$D869 &amp; [1]comp!$E869</f>
        <v>4W2TaQu, S., Li, Y., Tong, M., Wang, C., &amp; Yang, Y. (2021). Effects of 1 at.% Ta substitution for 1 at.% W on the coarsening kinetics and deformation behavior of γʹ-strengthened CoNi-base superalloys. Materials Science and Engineering A, 823. https://doi.org/10.1016/j.msea.2021.141776</v>
      </c>
      <c r="BI869" s="96" t="str">
        <f t="shared" si="70"/>
        <v>Co-30.2Ni-9.8Al-4.0W-3.9Ti-1.9Ta</v>
      </c>
      <c r="BJ869" s="113" t="s">
        <v>2123</v>
      </c>
      <c r="BK869" s="113"/>
      <c r="BL869" s="113"/>
      <c r="BM869" s="113"/>
      <c r="BN869" s="113"/>
      <c r="BO869" s="113"/>
    </row>
    <row r="870" spans="1:67" x14ac:dyDescent="0.3">
      <c r="A870" s="96" t="str">
        <f t="shared" si="67"/>
        <v>Co-10.0Ni-6.3Al-4.0Cr-2.5Ti-3.3Nb-3.8V-0.04B</v>
      </c>
      <c r="B870" s="113"/>
      <c r="C870" s="113" t="s">
        <v>2123</v>
      </c>
      <c r="D870" s="113" t="s">
        <v>3903</v>
      </c>
      <c r="E870" s="113" t="s">
        <v>3904</v>
      </c>
      <c r="F870" s="113">
        <f t="shared" si="69"/>
        <v>867</v>
      </c>
      <c r="G870" s="114">
        <f t="shared" si="71"/>
        <v>70.16</v>
      </c>
      <c r="H870" s="114">
        <v>10</v>
      </c>
      <c r="I870" s="114">
        <v>6.25</v>
      </c>
      <c r="J870" s="114">
        <v>4</v>
      </c>
      <c r="K870" s="114"/>
      <c r="L870" s="114">
        <v>2.5</v>
      </c>
      <c r="M870" s="114"/>
      <c r="N870" s="114">
        <v>3.3</v>
      </c>
      <c r="O870" s="114">
        <v>3.75</v>
      </c>
      <c r="P870" s="114"/>
      <c r="Q870" s="115"/>
      <c r="R870" s="115"/>
      <c r="S870" s="115">
        <v>0.04</v>
      </c>
      <c r="T870" s="114"/>
      <c r="U870" s="114"/>
      <c r="V870" s="114"/>
      <c r="W870" s="114"/>
      <c r="X870" s="114"/>
      <c r="Y870" s="114"/>
      <c r="Z870" s="114"/>
      <c r="AA870" s="114"/>
      <c r="AB870" s="114"/>
      <c r="AC870" s="114"/>
      <c r="AD870" s="114"/>
      <c r="AE870" s="113"/>
      <c r="AF870" s="101">
        <f t="shared" si="68"/>
        <v>8.2169840000000001</v>
      </c>
      <c r="AG870" s="113"/>
      <c r="AH870" s="113"/>
      <c r="AI870" s="116" t="s">
        <v>1</v>
      </c>
      <c r="AJ870" s="116" t="str">
        <f>IF(I870&lt;&gt;"","-" &amp;TEXT([1]comp!$I870,"0.#") &amp;TEXT(I$1,0),"")</f>
        <v>-6.3Al</v>
      </c>
      <c r="AK870" s="116" t="str">
        <f>IF(K870&lt;&gt;"","-" &amp;TEXT([1]comp!$K870,"0.0") &amp;TEXT(K$1,0),"")</f>
        <v/>
      </c>
      <c r="AL870" s="116" t="str">
        <f>IF(H870&lt;&gt;"","-" &amp;TEXT([1]comp!$H870,"0.0") &amp;TEXT(H$1,0),"")</f>
        <v>-10.0Ni</v>
      </c>
      <c r="AM870" s="116" t="str">
        <f>IF(J870&lt;&gt;"","-" &amp;TEXT([1]comp!$J870,"0.0") &amp;TEXT(J$1,0),"")</f>
        <v>-4.0Cr</v>
      </c>
      <c r="AN870" s="116" t="str">
        <f>IF(M870&lt;&gt;"","-" &amp;TEXT([1]comp!$M870,"0.0") &amp;TEXT(M$1,0),"")</f>
        <v/>
      </c>
      <c r="AO870" s="116" t="str">
        <f>IF(N870&lt;&gt;"","-" &amp;TEXT([1]comp!$N870,"0.0") &amp;TEXT(N$1,0),"")</f>
        <v>-3.3Nb</v>
      </c>
      <c r="AP870" s="116" t="str">
        <f>IF(O870&lt;&gt;"","-" &amp;TEXT([1]comp!$O870,"0.0") &amp;TEXT(O$1,0),"")</f>
        <v>-3.8V</v>
      </c>
      <c r="AQ870" s="116" t="str">
        <f>IF(L870&lt;&gt;"","-" &amp;TEXT([1]comp!$L870,"0.0") &amp;TEXT(L$1,0),"")</f>
        <v>-2.5Ti</v>
      </c>
      <c r="AR870" s="116" t="str">
        <f>IF(P870&lt;&gt;"","-" &amp;TEXT([1]comp!$P870,"0.0") &amp;TEXT(P$1,0),"")</f>
        <v/>
      </c>
      <c r="AS870" s="116" t="str">
        <f>IF(Q870&lt;&gt;"","-" &amp;TEXT([1]comp!$Q870,"0.00") &amp;TEXT(Q$1,0),"")</f>
        <v/>
      </c>
      <c r="AT870" s="116" t="str">
        <f>IF(R870&lt;&gt;"","-" &amp;TEXT([1]comp!$R870,"0.00") &amp;TEXT(R$1,0),"")</f>
        <v/>
      </c>
      <c r="AU870" s="116" t="str">
        <f>IF(S870&lt;&gt;"","-" &amp;TEXT([1]comp!$S870,"0.00") &amp;TEXT(S$1,0),"")</f>
        <v>-0.04B</v>
      </c>
      <c r="AV870" s="116" t="str">
        <f>IF(T870&lt;&gt;"","-" &amp;TEXT([1]comp!$T870,"0.0") &amp;TEXT(T$1,0),"")</f>
        <v/>
      </c>
      <c r="AW870" s="116" t="str">
        <f>IF(U870&lt;&gt;"","-" &amp;TEXT([1]comp!$U870,"0.0") &amp;TEXT(U$1,0),"")</f>
        <v/>
      </c>
      <c r="AX870" s="116" t="str">
        <f>IF(V870&lt;&gt;"","-" &amp;TEXT([1]comp!$V870,"0.0") &amp;TEXT(V$1,0),"")</f>
        <v/>
      </c>
      <c r="AY870" s="116" t="str">
        <f>IF(W870&lt;&gt;"","-" &amp;TEXT([1]comp!$W870,"0.0") &amp;TEXT(W$1,0),"")</f>
        <v/>
      </c>
      <c r="AZ870" s="116" t="str">
        <f>IF(X870&lt;&gt;"","-" &amp;TEXT([1]comp!$X870,"0.0") &amp;TEXT(X$1,0),"")</f>
        <v/>
      </c>
      <c r="BA870" s="116" t="str">
        <f>IF(Y870&lt;&gt;"","-" &amp;TEXT([1]comp!$Y870,"0.0") &amp;TEXT(Y$1,0),"")</f>
        <v/>
      </c>
      <c r="BB870" s="116" t="str">
        <f>IF(Z870&lt;&gt;"","-" &amp;TEXT([1]comp!$Z870,"0.0") &amp;TEXT(Z$1,0),"")</f>
        <v/>
      </c>
      <c r="BC870" s="116" t="str">
        <f>IF(AA870&lt;&gt;"","-" &amp;TEXT([1]comp!$AA870,"0.0") &amp;TEXT(AA$1,0),"")</f>
        <v/>
      </c>
      <c r="BD870" s="116" t="str">
        <f>IF(AB870&lt;&gt;"","-" &amp;TEXT([1]comp!$AB870,"0.0") &amp;TEXT(AB$1,0),"")</f>
        <v/>
      </c>
      <c r="BE870" s="116" t="str">
        <f>IF(AC870&lt;&gt;"","-" &amp;TEXT([1]comp!$AC870,"0.0") &amp;TEXT(AC$1,0),"")</f>
        <v/>
      </c>
      <c r="BF870" s="102" t="str">
        <f>IF(AD870&lt;&gt;"","-" &amp;TEXT([1]comp!$AD870,"0.00") &amp;TEXT(AD$1,0),"")</f>
        <v/>
      </c>
      <c r="BG870" s="104" t="str">
        <f>IF(AE870&lt;&gt;"","-" &amp;TEXT([1]comp!$AE870,"0.#") &amp;TEXT(AE$1,0),"")</f>
        <v/>
      </c>
      <c r="BH870" s="113" t="str">
        <f>[1]comp!$D870 &amp; [1]comp!$E870</f>
        <v>Nb-1Reyes Tirado, F. L., &amp; Dunand, D. C. (2021). Increasing γ’ volume fraction in Co–Nb–V- and Co–Ta–V-based superalloys. Journal of Materials Research and Technology, 11, 2305–2313. https://doi.org/10.1016/j.jmrt.2021.02.028</v>
      </c>
      <c r="BI870" s="96" t="str">
        <f t="shared" si="70"/>
        <v>Co-10.0Ni-6.3Al-4.0Cr-2.5Ti-3.3Nb-3.8V-0.04B</v>
      </c>
      <c r="BJ870" s="113" t="s">
        <v>2123</v>
      </c>
      <c r="BK870" s="113"/>
      <c r="BL870" s="113"/>
      <c r="BM870" s="113"/>
      <c r="BN870" s="113"/>
      <c r="BO870" s="113"/>
    </row>
    <row r="871" spans="1:67" x14ac:dyDescent="0.3">
      <c r="A871" s="96" t="str">
        <f t="shared" si="67"/>
        <v>Co-10.0Ni-6.3Al-4.0Cr-2.5Ti-1.0Ta-3.3Nb-3.8V-0.04B</v>
      </c>
      <c r="B871" s="113"/>
      <c r="C871" s="113" t="s">
        <v>2123</v>
      </c>
      <c r="D871" s="113" t="s">
        <v>3906</v>
      </c>
      <c r="E871" s="113" t="s">
        <v>3907</v>
      </c>
      <c r="F871" s="113">
        <f t="shared" si="69"/>
        <v>868</v>
      </c>
      <c r="G871" s="114">
        <f t="shared" si="71"/>
        <v>69.16</v>
      </c>
      <c r="H871" s="114">
        <v>10</v>
      </c>
      <c r="I871" s="114">
        <v>6.25</v>
      </c>
      <c r="J871" s="114">
        <v>4</v>
      </c>
      <c r="K871" s="114"/>
      <c r="L871" s="114">
        <v>2.5</v>
      </c>
      <c r="M871" s="114">
        <v>1</v>
      </c>
      <c r="N871" s="114">
        <v>3.3</v>
      </c>
      <c r="O871" s="114">
        <v>3.75</v>
      </c>
      <c r="P871" s="114"/>
      <c r="Q871" s="115"/>
      <c r="R871" s="115"/>
      <c r="S871" s="115">
        <v>0.04</v>
      </c>
      <c r="T871" s="114"/>
      <c r="U871" s="114"/>
      <c r="V871" s="114"/>
      <c r="W871" s="114"/>
      <c r="X871" s="114"/>
      <c r="Y871" s="114"/>
      <c r="Z871" s="114"/>
      <c r="AA871" s="114"/>
      <c r="AB871" s="114"/>
      <c r="AC871" s="114"/>
      <c r="AD871" s="114"/>
      <c r="AE871" s="113"/>
      <c r="AF871" s="101">
        <f t="shared" si="68"/>
        <v>8.2944840000000006</v>
      </c>
      <c r="AG871" s="113"/>
      <c r="AH871" s="113"/>
      <c r="AI871" s="116" t="s">
        <v>1</v>
      </c>
      <c r="AJ871" s="116" t="str">
        <f>IF(I871&lt;&gt;"","-" &amp;TEXT([1]comp!$I871,"0.#") &amp;TEXT(I$1,0),"")</f>
        <v>-6.3Al</v>
      </c>
      <c r="AK871" s="116" t="str">
        <f>IF(K871&lt;&gt;"","-" &amp;TEXT([1]comp!$K871,"0.0") &amp;TEXT(K$1,0),"")</f>
        <v/>
      </c>
      <c r="AL871" s="116" t="str">
        <f>IF(H871&lt;&gt;"","-" &amp;TEXT([1]comp!$H871,"0.0") &amp;TEXT(H$1,0),"")</f>
        <v>-10.0Ni</v>
      </c>
      <c r="AM871" s="116" t="str">
        <f>IF(J871&lt;&gt;"","-" &amp;TEXT([1]comp!$J871,"0.0") &amp;TEXT(J$1,0),"")</f>
        <v>-4.0Cr</v>
      </c>
      <c r="AN871" s="116" t="str">
        <f>IF(M871&lt;&gt;"","-" &amp;TEXT([1]comp!$M871,"0.0") &amp;TEXT(M$1,0),"")</f>
        <v>-1.0Ta</v>
      </c>
      <c r="AO871" s="116" t="str">
        <f>IF(N871&lt;&gt;"","-" &amp;TEXT([1]comp!$N871,"0.0") &amp;TEXT(N$1,0),"")</f>
        <v>-3.3Nb</v>
      </c>
      <c r="AP871" s="116" t="str">
        <f>IF(O871&lt;&gt;"","-" &amp;TEXT([1]comp!$O871,"0.0") &amp;TEXT(O$1,0),"")</f>
        <v>-3.8V</v>
      </c>
      <c r="AQ871" s="116" t="str">
        <f>IF(L871&lt;&gt;"","-" &amp;TEXT([1]comp!$L871,"0.0") &amp;TEXT(L$1,0),"")</f>
        <v>-2.5Ti</v>
      </c>
      <c r="AR871" s="116" t="str">
        <f>IF(P871&lt;&gt;"","-" &amp;TEXT([1]comp!$P871,"0.0") &amp;TEXT(P$1,0),"")</f>
        <v/>
      </c>
      <c r="AS871" s="116" t="str">
        <f>IF(Q871&lt;&gt;"","-" &amp;TEXT([1]comp!$Q871,"0.00") &amp;TEXT(Q$1,0),"")</f>
        <v/>
      </c>
      <c r="AT871" s="116" t="str">
        <f>IF(R871&lt;&gt;"","-" &amp;TEXT([1]comp!$R871,"0.00") &amp;TEXT(R$1,0),"")</f>
        <v/>
      </c>
      <c r="AU871" s="116" t="str">
        <f>IF(S871&lt;&gt;"","-" &amp;TEXT([1]comp!$S871,"0.00") &amp;TEXT(S$1,0),"")</f>
        <v>-0.04B</v>
      </c>
      <c r="AV871" s="116" t="str">
        <f>IF(T871&lt;&gt;"","-" &amp;TEXT([1]comp!$T871,"0.0") &amp;TEXT(T$1,0),"")</f>
        <v/>
      </c>
      <c r="AW871" s="116" t="str">
        <f>IF(U871&lt;&gt;"","-" &amp;TEXT([1]comp!$U871,"0.0") &amp;TEXT(U$1,0),"")</f>
        <v/>
      </c>
      <c r="AX871" s="116" t="str">
        <f>IF(V871&lt;&gt;"","-" &amp;TEXT([1]comp!$V871,"0.0") &amp;TEXT(V$1,0),"")</f>
        <v/>
      </c>
      <c r="AY871" s="116" t="str">
        <f>IF(W871&lt;&gt;"","-" &amp;TEXT([1]comp!$W871,"0.0") &amp;TEXT(W$1,0),"")</f>
        <v/>
      </c>
      <c r="AZ871" s="116" t="str">
        <f>IF(X871&lt;&gt;"","-" &amp;TEXT([1]comp!$X871,"0.0") &amp;TEXT(X$1,0),"")</f>
        <v/>
      </c>
      <c r="BA871" s="116" t="str">
        <f>IF(Y871&lt;&gt;"","-" &amp;TEXT([1]comp!$Y871,"0.0") &amp;TEXT(Y$1,0),"")</f>
        <v/>
      </c>
      <c r="BB871" s="116" t="str">
        <f>IF(Z871&lt;&gt;"","-" &amp;TEXT([1]comp!$Z871,"0.0") &amp;TEXT(Z$1,0),"")</f>
        <v/>
      </c>
      <c r="BC871" s="116" t="str">
        <f>IF(AA871&lt;&gt;"","-" &amp;TEXT([1]comp!$AA871,"0.0") &amp;TEXT(AA$1,0),"")</f>
        <v/>
      </c>
      <c r="BD871" s="116" t="str">
        <f>IF(AB871&lt;&gt;"","-" &amp;TEXT([1]comp!$AB871,"0.0") &amp;TEXT(AB$1,0),"")</f>
        <v/>
      </c>
      <c r="BE871" s="116" t="str">
        <f>IF(AC871&lt;&gt;"","-" &amp;TEXT([1]comp!$AC871,"0.0") &amp;TEXT(AC$1,0),"")</f>
        <v/>
      </c>
      <c r="BF871" s="102" t="str">
        <f>IF(AD871&lt;&gt;"","-" &amp;TEXT([1]comp!$AD871,"0.00") &amp;TEXT(AD$1,0),"")</f>
        <v/>
      </c>
      <c r="BG871" s="104" t="str">
        <f>IF(AE871&lt;&gt;"","-" &amp;TEXT([1]comp!$AE871,"0.#") &amp;TEXT(AE$1,0),"")</f>
        <v/>
      </c>
      <c r="BH871" s="113" t="str">
        <f>[1]comp!$D871 &amp; [1]comp!$E871</f>
        <v>Nb-1-TaReyes Tirado, F. L., &amp; Dunand, D. C. (2021). Increasing γ’ volume fraction in Co–Nb–V- and Co–Ta–V-based superalloys. Journal of Materials Research and Technology, 11, 2305–2313. https://doi.org/10.1016/j.jmrt.2021.02.029</v>
      </c>
      <c r="BI871" s="96" t="str">
        <f t="shared" si="70"/>
        <v>Co-10.0Ni-6.3Al-4.0Cr-2.5Ti-1.0Ta-3.3Nb-3.8V-0.04B</v>
      </c>
      <c r="BJ871" s="113" t="s">
        <v>2123</v>
      </c>
      <c r="BK871" s="113"/>
      <c r="BL871" s="113"/>
      <c r="BM871" s="113"/>
      <c r="BN871" s="113"/>
      <c r="BO871" s="113"/>
    </row>
    <row r="872" spans="1:67" x14ac:dyDescent="0.3">
      <c r="A872" s="96" t="str">
        <f t="shared" si="67"/>
        <v>Co-10.0Ni-7.5Al-4.0Cr-3.0Ti-4.5Nb-4.5V-0.04B</v>
      </c>
      <c r="B872" s="113"/>
      <c r="C872" s="113" t="s">
        <v>2123</v>
      </c>
      <c r="D872" s="113" t="s">
        <v>3909</v>
      </c>
      <c r="E872" s="113" t="s">
        <v>3910</v>
      </c>
      <c r="F872" s="113">
        <f t="shared" si="69"/>
        <v>869</v>
      </c>
      <c r="G872" s="114">
        <f t="shared" si="71"/>
        <v>66.460000000000008</v>
      </c>
      <c r="H872" s="114">
        <v>10</v>
      </c>
      <c r="I872" s="114">
        <v>7.5</v>
      </c>
      <c r="J872" s="114">
        <v>4</v>
      </c>
      <c r="K872" s="114"/>
      <c r="L872" s="114">
        <v>3</v>
      </c>
      <c r="M872" s="114"/>
      <c r="N872" s="114">
        <v>4.5</v>
      </c>
      <c r="O872" s="114">
        <v>4.5</v>
      </c>
      <c r="P872" s="114"/>
      <c r="Q872" s="115"/>
      <c r="R872" s="115"/>
      <c r="S872" s="115">
        <v>0.04</v>
      </c>
      <c r="T872" s="114"/>
      <c r="U872" s="114"/>
      <c r="V872" s="114"/>
      <c r="W872" s="114"/>
      <c r="X872" s="114"/>
      <c r="Y872" s="114"/>
      <c r="Z872" s="114"/>
      <c r="AA872" s="114"/>
      <c r="AB872" s="114"/>
      <c r="AC872" s="114"/>
      <c r="AD872" s="114"/>
      <c r="AE872" s="113"/>
      <c r="AF872" s="101">
        <f t="shared" si="68"/>
        <v>8.0926340000000003</v>
      </c>
      <c r="AG872" s="113"/>
      <c r="AH872" s="113"/>
      <c r="AI872" s="116" t="s">
        <v>1</v>
      </c>
      <c r="AJ872" s="116" t="str">
        <f>IF(I872&lt;&gt;"","-" &amp;TEXT([1]comp!$I872,"0.#") &amp;TEXT(I$1,0),"")</f>
        <v>-7.5Al</v>
      </c>
      <c r="AK872" s="116" t="str">
        <f>IF(K872&lt;&gt;"","-" &amp;TEXT([1]comp!$K872,"0.0") &amp;TEXT(K$1,0),"")</f>
        <v/>
      </c>
      <c r="AL872" s="116" t="str">
        <f>IF(H872&lt;&gt;"","-" &amp;TEXT([1]comp!$H872,"0.0") &amp;TEXT(H$1,0),"")</f>
        <v>-10.0Ni</v>
      </c>
      <c r="AM872" s="116" t="str">
        <f>IF(J872&lt;&gt;"","-" &amp;TEXT([1]comp!$J872,"0.0") &amp;TEXT(J$1,0),"")</f>
        <v>-4.0Cr</v>
      </c>
      <c r="AN872" s="116" t="str">
        <f>IF(M872&lt;&gt;"","-" &amp;TEXT([1]comp!$M872,"0.0") &amp;TEXT(M$1,0),"")</f>
        <v/>
      </c>
      <c r="AO872" s="116" t="str">
        <f>IF(N872&lt;&gt;"","-" &amp;TEXT([1]comp!$N872,"0.0") &amp;TEXT(N$1,0),"")</f>
        <v>-4.5Nb</v>
      </c>
      <c r="AP872" s="116" t="str">
        <f>IF(O872&lt;&gt;"","-" &amp;TEXT([1]comp!$O872,"0.0") &amp;TEXT(O$1,0),"")</f>
        <v>-4.5V</v>
      </c>
      <c r="AQ872" s="116" t="str">
        <f>IF(L872&lt;&gt;"","-" &amp;TEXT([1]comp!$L872,"0.0") &amp;TEXT(L$1,0),"")</f>
        <v>-3.0Ti</v>
      </c>
      <c r="AR872" s="116" t="str">
        <f>IF(P872&lt;&gt;"","-" &amp;TEXT([1]comp!$P872,"0.0") &amp;TEXT(P$1,0),"")</f>
        <v/>
      </c>
      <c r="AS872" s="116" t="str">
        <f>IF(Q872&lt;&gt;"","-" &amp;TEXT([1]comp!$Q872,"0.00") &amp;TEXT(Q$1,0),"")</f>
        <v/>
      </c>
      <c r="AT872" s="116" t="str">
        <f>IF(R872&lt;&gt;"","-" &amp;TEXT([1]comp!$R872,"0.00") &amp;TEXT(R$1,0),"")</f>
        <v/>
      </c>
      <c r="AU872" s="116" t="str">
        <f>IF(S872&lt;&gt;"","-" &amp;TEXT([1]comp!$S872,"0.00") &amp;TEXT(S$1,0),"")</f>
        <v>-0.04B</v>
      </c>
      <c r="AV872" s="116" t="str">
        <f>IF(T872&lt;&gt;"","-" &amp;TEXT([1]comp!$T872,"0.0") &amp;TEXT(T$1,0),"")</f>
        <v/>
      </c>
      <c r="AW872" s="116" t="str">
        <f>IF(U872&lt;&gt;"","-" &amp;TEXT([1]comp!$U872,"0.0") &amp;TEXT(U$1,0),"")</f>
        <v/>
      </c>
      <c r="AX872" s="116" t="str">
        <f>IF(V872&lt;&gt;"","-" &amp;TEXT([1]comp!$V872,"0.0") &amp;TEXT(V$1,0),"")</f>
        <v/>
      </c>
      <c r="AY872" s="116" t="str">
        <f>IF(W872&lt;&gt;"","-" &amp;TEXT([1]comp!$W872,"0.0") &amp;TEXT(W$1,0),"")</f>
        <v/>
      </c>
      <c r="AZ872" s="116" t="str">
        <f>IF(X872&lt;&gt;"","-" &amp;TEXT([1]comp!$X872,"0.0") &amp;TEXT(X$1,0),"")</f>
        <v/>
      </c>
      <c r="BA872" s="116" t="str">
        <f>IF(Y872&lt;&gt;"","-" &amp;TEXT([1]comp!$Y872,"0.0") &amp;TEXT(Y$1,0),"")</f>
        <v/>
      </c>
      <c r="BB872" s="116" t="str">
        <f>IF(Z872&lt;&gt;"","-" &amp;TEXT([1]comp!$Z872,"0.0") &amp;TEXT(Z$1,0),"")</f>
        <v/>
      </c>
      <c r="BC872" s="116" t="str">
        <f>IF(AA872&lt;&gt;"","-" &amp;TEXT([1]comp!$AA872,"0.0") &amp;TEXT(AA$1,0),"")</f>
        <v/>
      </c>
      <c r="BD872" s="116" t="str">
        <f>IF(AB872&lt;&gt;"","-" &amp;TEXT([1]comp!$AB872,"0.0") &amp;TEXT(AB$1,0),"")</f>
        <v/>
      </c>
      <c r="BE872" s="116" t="str">
        <f>IF(AC872&lt;&gt;"","-" &amp;TEXT([1]comp!$AC872,"0.0") &amp;TEXT(AC$1,0),"")</f>
        <v/>
      </c>
      <c r="BF872" s="102" t="str">
        <f>IF(AD872&lt;&gt;"","-" &amp;TEXT([1]comp!$AD872,"0.00") &amp;TEXT(AD$1,0),"")</f>
        <v/>
      </c>
      <c r="BG872" s="104" t="str">
        <f>IF(AE872&lt;&gt;"","-" &amp;TEXT([1]comp!$AE872,"0.#") &amp;TEXT(AE$1,0),"")</f>
        <v/>
      </c>
      <c r="BH872" s="113" t="str">
        <f>[1]comp!$D872 &amp; [1]comp!$E872</f>
        <v>Nb-2Reyes Tirado, F. L., &amp; Dunand, D. C. (2021). Increasing γ’ volume fraction in Co–Nb–V- and Co–Ta–V-based superalloys. Journal of Materials Research and Technology, 11, 2305–2313. https://doi.org/10.1016/j.jmrt.2021.02.030</v>
      </c>
      <c r="BI872" s="96" t="str">
        <f t="shared" si="70"/>
        <v>Co-10.0Ni-7.5Al-4.0Cr-3.0Ti-4.5Nb-4.5V-0.04B</v>
      </c>
      <c r="BJ872" s="113" t="s">
        <v>2123</v>
      </c>
      <c r="BK872" s="113"/>
      <c r="BL872" s="113"/>
      <c r="BM872" s="113"/>
      <c r="BN872" s="113"/>
      <c r="BO872" s="113"/>
    </row>
    <row r="873" spans="1:67" x14ac:dyDescent="0.3">
      <c r="A873" s="96" t="str">
        <f t="shared" si="67"/>
        <v>Co-10.0Ni-7.Al-8.0Cr-2.5Ti-3.0Nb-4.5V-0.04B</v>
      </c>
      <c r="B873" s="113"/>
      <c r="C873" s="113" t="s">
        <v>2123</v>
      </c>
      <c r="D873" s="113" t="s">
        <v>3911</v>
      </c>
      <c r="E873" s="113" t="s">
        <v>3912</v>
      </c>
      <c r="F873" s="113">
        <f t="shared" si="69"/>
        <v>870</v>
      </c>
      <c r="G873" s="114">
        <f t="shared" si="71"/>
        <v>64.960000000000008</v>
      </c>
      <c r="H873" s="114">
        <v>10</v>
      </c>
      <c r="I873" s="114">
        <v>7</v>
      </c>
      <c r="J873" s="114">
        <v>8</v>
      </c>
      <c r="K873" s="114"/>
      <c r="L873" s="114">
        <v>2.5</v>
      </c>
      <c r="M873" s="114"/>
      <c r="N873" s="114">
        <v>3</v>
      </c>
      <c r="O873" s="114">
        <v>4.5</v>
      </c>
      <c r="P873" s="114"/>
      <c r="Q873" s="115"/>
      <c r="R873" s="115"/>
      <c r="S873" s="115">
        <v>0.04</v>
      </c>
      <c r="T873" s="114"/>
      <c r="U873" s="114"/>
      <c r="V873" s="114"/>
      <c r="W873" s="114"/>
      <c r="X873" s="114"/>
      <c r="Y873" s="114"/>
      <c r="Z873" s="114"/>
      <c r="AA873" s="114"/>
      <c r="AB873" s="114"/>
      <c r="AC873" s="114"/>
      <c r="AD873" s="114"/>
      <c r="AE873" s="113"/>
      <c r="AF873" s="101">
        <f t="shared" si="68"/>
        <v>8.0821490000000011</v>
      </c>
      <c r="AG873" s="113"/>
      <c r="AH873" s="113"/>
      <c r="AI873" s="116" t="s">
        <v>1</v>
      </c>
      <c r="AJ873" s="118" t="str">
        <f>IF(I873&lt;&gt;"","-" &amp;TEXT([1]comp!$I873,"0.#") &amp;TEXT(I$1,0),"")</f>
        <v>-7.Al</v>
      </c>
      <c r="AK873" s="116" t="str">
        <f>IF(K873&lt;&gt;"","-" &amp;TEXT([1]comp!$K873,"0.0") &amp;TEXT(K$1,0),"")</f>
        <v/>
      </c>
      <c r="AL873" s="116" t="str">
        <f>IF(H873&lt;&gt;"","-" &amp;TEXT([1]comp!$H873,"0.0") &amp;TEXT(H$1,0),"")</f>
        <v>-10.0Ni</v>
      </c>
      <c r="AM873" s="116" t="str">
        <f>IF(J873&lt;&gt;"","-" &amp;TEXT([1]comp!$J873,"0.0") &amp;TEXT(J$1,0),"")</f>
        <v>-8.0Cr</v>
      </c>
      <c r="AN873" s="116" t="str">
        <f>IF(M873&lt;&gt;"","-" &amp;TEXT([1]comp!$M873,"0.0") &amp;TEXT(M$1,0),"")</f>
        <v/>
      </c>
      <c r="AO873" s="116" t="str">
        <f>IF(N873&lt;&gt;"","-" &amp;TEXT([1]comp!$N873,"0.0") &amp;TEXT(N$1,0),"")</f>
        <v>-3.0Nb</v>
      </c>
      <c r="AP873" s="116" t="str">
        <f>IF(O873&lt;&gt;"","-" &amp;TEXT([1]comp!$O873,"0.0") &amp;TEXT(O$1,0),"")</f>
        <v>-4.5V</v>
      </c>
      <c r="AQ873" s="116" t="str">
        <f>IF(L873&lt;&gt;"","-" &amp;TEXT([1]comp!$L873,"0.0") &amp;TEXT(L$1,0),"")</f>
        <v>-2.5Ti</v>
      </c>
      <c r="AR873" s="116" t="str">
        <f>IF(P873&lt;&gt;"","-" &amp;TEXT([1]comp!$P873,"0.0") &amp;TEXT(P$1,0),"")</f>
        <v/>
      </c>
      <c r="AS873" s="116" t="str">
        <f>IF(Q873&lt;&gt;"","-" &amp;TEXT([1]comp!$Q873,"0.00") &amp;TEXT(Q$1,0),"")</f>
        <v/>
      </c>
      <c r="AT873" s="116" t="str">
        <f>IF(R873&lt;&gt;"","-" &amp;TEXT([1]comp!$R873,"0.00") &amp;TEXT(R$1,0),"")</f>
        <v/>
      </c>
      <c r="AU873" s="116" t="str">
        <f>IF(S873&lt;&gt;"","-" &amp;TEXT([1]comp!$S873,"0.00") &amp;TEXT(S$1,0),"")</f>
        <v>-0.04B</v>
      </c>
      <c r="AV873" s="116" t="str">
        <f>IF(T873&lt;&gt;"","-" &amp;TEXT([1]comp!$T873,"0.0") &amp;TEXT(T$1,0),"")</f>
        <v/>
      </c>
      <c r="AW873" s="116" t="str">
        <f>IF(U873&lt;&gt;"","-" &amp;TEXT([1]comp!$U873,"0.0") &amp;TEXT(U$1,0),"")</f>
        <v/>
      </c>
      <c r="AX873" s="116" t="str">
        <f>IF(V873&lt;&gt;"","-" &amp;TEXT([1]comp!$V873,"0.0") &amp;TEXT(V$1,0),"")</f>
        <v/>
      </c>
      <c r="AY873" s="116" t="str">
        <f>IF(W873&lt;&gt;"","-" &amp;TEXT([1]comp!$W873,"0.0") &amp;TEXT(W$1,0),"")</f>
        <v/>
      </c>
      <c r="AZ873" s="116" t="str">
        <f>IF(X873&lt;&gt;"","-" &amp;TEXT([1]comp!$X873,"0.0") &amp;TEXT(X$1,0),"")</f>
        <v/>
      </c>
      <c r="BA873" s="116" t="str">
        <f>IF(Y873&lt;&gt;"","-" &amp;TEXT([1]comp!$Y873,"0.0") &amp;TEXT(Y$1,0),"")</f>
        <v/>
      </c>
      <c r="BB873" s="116" t="str">
        <f>IF(Z873&lt;&gt;"","-" &amp;TEXT([1]comp!$Z873,"0.0") &amp;TEXT(Z$1,0),"")</f>
        <v/>
      </c>
      <c r="BC873" s="116" t="str">
        <f>IF(AA873&lt;&gt;"","-" &amp;TEXT([1]comp!$AA873,"0.0") &amp;TEXT(AA$1,0),"")</f>
        <v/>
      </c>
      <c r="BD873" s="116" t="str">
        <f>IF(AB873&lt;&gt;"","-" &amp;TEXT([1]comp!$AB873,"0.0") &amp;TEXT(AB$1,0),"")</f>
        <v/>
      </c>
      <c r="BE873" s="116" t="str">
        <f>IF(AC873&lt;&gt;"","-" &amp;TEXT([1]comp!$AC873,"0.0") &amp;TEXT(AC$1,0),"")</f>
        <v/>
      </c>
      <c r="BF873" s="102" t="str">
        <f>IF(AD873&lt;&gt;"","-" &amp;TEXT([1]comp!$AD873,"0.00") &amp;TEXT(AD$1,0),"")</f>
        <v/>
      </c>
      <c r="BG873" s="104" t="str">
        <f>IF(AE873&lt;&gt;"","-" &amp;TEXT([1]comp!$AE873,"0.#") &amp;TEXT(AE$1,0),"")</f>
        <v/>
      </c>
      <c r="BH873" s="113" t="str">
        <f>[1]comp!$D873 &amp; [1]comp!$E873</f>
        <v>Nb-3Reyes Tirado, F. L., &amp; Dunand, D. C. (2021). Increasing γ’ volume fraction in Co–Nb–V- and Co–Ta–V-based superalloys. Journal of Materials Research and Technology, 11, 2305–2313. https://doi.org/10.1016/j.jmrt.2021.02.031</v>
      </c>
      <c r="BI873" s="96" t="str">
        <f t="shared" si="70"/>
        <v>Co-10.0Ni-7.Al-8.0Cr-2.5Ti-3.0Nb-4.5V-0.04B</v>
      </c>
      <c r="BJ873" s="113" t="s">
        <v>2123</v>
      </c>
      <c r="BK873" s="113"/>
      <c r="BL873" s="113"/>
      <c r="BM873" s="113"/>
      <c r="BN873" s="113"/>
      <c r="BO873" s="113"/>
    </row>
    <row r="874" spans="1:67" x14ac:dyDescent="0.3">
      <c r="A874" s="96" t="str">
        <f t="shared" si="67"/>
        <v>Co-10.0Ni-6.3Al-4.0Cr-2.5Ti-3.3Ta-3.8V-0.04B</v>
      </c>
      <c r="B874" s="113"/>
      <c r="C874" s="113" t="s">
        <v>2123</v>
      </c>
      <c r="D874" s="113" t="s">
        <v>3914</v>
      </c>
      <c r="E874" s="113" t="s">
        <v>3915</v>
      </c>
      <c r="F874" s="113">
        <f t="shared" si="69"/>
        <v>871</v>
      </c>
      <c r="G874" s="114">
        <f t="shared" si="71"/>
        <v>70.16</v>
      </c>
      <c r="H874" s="114">
        <v>10</v>
      </c>
      <c r="I874" s="114">
        <v>6.25</v>
      </c>
      <c r="J874" s="114">
        <v>4</v>
      </c>
      <c r="K874" s="114"/>
      <c r="L874" s="114">
        <v>2.5</v>
      </c>
      <c r="M874" s="114">
        <v>3.3</v>
      </c>
      <c r="N874" s="114"/>
      <c r="O874" s="114">
        <v>3.75</v>
      </c>
      <c r="P874" s="114"/>
      <c r="Q874" s="115"/>
      <c r="R874" s="115"/>
      <c r="S874" s="115">
        <v>0.04</v>
      </c>
      <c r="T874" s="114"/>
      <c r="U874" s="114"/>
      <c r="V874" s="114"/>
      <c r="W874" s="114"/>
      <c r="X874" s="114"/>
      <c r="Y874" s="114"/>
      <c r="Z874" s="114"/>
      <c r="AA874" s="114"/>
      <c r="AB874" s="114"/>
      <c r="AC874" s="114"/>
      <c r="AD874" s="114"/>
      <c r="AE874" s="113"/>
      <c r="AF874" s="101">
        <f t="shared" si="68"/>
        <v>8.4836240000000007</v>
      </c>
      <c r="AG874" s="113"/>
      <c r="AH874" s="113"/>
      <c r="AI874" s="116" t="s">
        <v>1</v>
      </c>
      <c r="AJ874" s="116" t="str">
        <f>IF(I874&lt;&gt;"","-" &amp;TEXT([1]comp!$I874,"0.#") &amp;TEXT(I$1,0),"")</f>
        <v>-6.3Al</v>
      </c>
      <c r="AK874" s="116" t="str">
        <f>IF(K874&lt;&gt;"","-" &amp;TEXT([1]comp!$K874,"0.0") &amp;TEXT(K$1,0),"")</f>
        <v/>
      </c>
      <c r="AL874" s="116" t="str">
        <f>IF(H874&lt;&gt;"","-" &amp;TEXT([1]comp!$H874,"0.0") &amp;TEXT(H$1,0),"")</f>
        <v>-10.0Ni</v>
      </c>
      <c r="AM874" s="116" t="str">
        <f>IF(J874&lt;&gt;"","-" &amp;TEXT([1]comp!$J874,"0.0") &amp;TEXT(J$1,0),"")</f>
        <v>-4.0Cr</v>
      </c>
      <c r="AN874" s="116" t="str">
        <f>IF(M874&lt;&gt;"","-" &amp;TEXT([1]comp!$M874,"0.0") &amp;TEXT(M$1,0),"")</f>
        <v>-3.3Ta</v>
      </c>
      <c r="AO874" s="116" t="str">
        <f>IF(N874&lt;&gt;"","-" &amp;TEXT([1]comp!$N874,"0.0") &amp;TEXT(N$1,0),"")</f>
        <v/>
      </c>
      <c r="AP874" s="116" t="str">
        <f>IF(O874&lt;&gt;"","-" &amp;TEXT([1]comp!$O874,"0.0") &amp;TEXT(O$1,0),"")</f>
        <v>-3.8V</v>
      </c>
      <c r="AQ874" s="116" t="str">
        <f>IF(L874&lt;&gt;"","-" &amp;TEXT([1]comp!$L874,"0.0") &amp;TEXT(L$1,0),"")</f>
        <v>-2.5Ti</v>
      </c>
      <c r="AR874" s="116" t="str">
        <f>IF(P874&lt;&gt;"","-" &amp;TEXT([1]comp!$P874,"0.0") &amp;TEXT(P$1,0),"")</f>
        <v/>
      </c>
      <c r="AS874" s="116" t="str">
        <f>IF(Q874&lt;&gt;"","-" &amp;TEXT([1]comp!$Q874,"0.00") &amp;TEXT(Q$1,0),"")</f>
        <v/>
      </c>
      <c r="AT874" s="116" t="str">
        <f>IF(R874&lt;&gt;"","-" &amp;TEXT([1]comp!$R874,"0.00") &amp;TEXT(R$1,0),"")</f>
        <v/>
      </c>
      <c r="AU874" s="116" t="str">
        <f>IF(S874&lt;&gt;"","-" &amp;TEXT([1]comp!$S874,"0.00") &amp;TEXT(S$1,0),"")</f>
        <v>-0.04B</v>
      </c>
      <c r="AV874" s="116" t="str">
        <f>IF(T874&lt;&gt;"","-" &amp;TEXT([1]comp!$T874,"0.0") &amp;TEXT(T$1,0),"")</f>
        <v/>
      </c>
      <c r="AW874" s="116" t="str">
        <f>IF(U874&lt;&gt;"","-" &amp;TEXT([1]comp!$U874,"0.0") &amp;TEXT(U$1,0),"")</f>
        <v/>
      </c>
      <c r="AX874" s="116" t="str">
        <f>IF(V874&lt;&gt;"","-" &amp;TEXT([1]comp!$V874,"0.0") &amp;TEXT(V$1,0),"")</f>
        <v/>
      </c>
      <c r="AY874" s="116" t="str">
        <f>IF(W874&lt;&gt;"","-" &amp;TEXT([1]comp!$W874,"0.0") &amp;TEXT(W$1,0),"")</f>
        <v/>
      </c>
      <c r="AZ874" s="116" t="str">
        <f>IF(X874&lt;&gt;"","-" &amp;TEXT([1]comp!$X874,"0.0") &amp;TEXT(X$1,0),"")</f>
        <v/>
      </c>
      <c r="BA874" s="116" t="str">
        <f>IF(Y874&lt;&gt;"","-" &amp;TEXT([1]comp!$Y874,"0.0") &amp;TEXT(Y$1,0),"")</f>
        <v/>
      </c>
      <c r="BB874" s="116" t="str">
        <f>IF(Z874&lt;&gt;"","-" &amp;TEXT([1]comp!$Z874,"0.0") &amp;TEXT(Z$1,0),"")</f>
        <v/>
      </c>
      <c r="BC874" s="116" t="str">
        <f>IF(AA874&lt;&gt;"","-" &amp;TEXT([1]comp!$AA874,"0.0") &amp;TEXT(AA$1,0),"")</f>
        <v/>
      </c>
      <c r="BD874" s="116" t="str">
        <f>IF(AB874&lt;&gt;"","-" &amp;TEXT([1]comp!$AB874,"0.0") &amp;TEXT(AB$1,0),"")</f>
        <v/>
      </c>
      <c r="BE874" s="116" t="str">
        <f>IF(AC874&lt;&gt;"","-" &amp;TEXT([1]comp!$AC874,"0.0") &amp;TEXT(AC$1,0),"")</f>
        <v/>
      </c>
      <c r="BF874" s="102" t="str">
        <f>IF(AD874&lt;&gt;"","-" &amp;TEXT([1]comp!$AD874,"0.00") &amp;TEXT(AD$1,0),"")</f>
        <v/>
      </c>
      <c r="BG874" s="104" t="str">
        <f>IF(AE874&lt;&gt;"","-" &amp;TEXT([1]comp!$AE874,"0.#") &amp;TEXT(AE$1,0),"")</f>
        <v/>
      </c>
      <c r="BH874" s="113" t="str">
        <f>[1]comp!$D874 &amp; [1]comp!$E874</f>
        <v>Ta-1Reyes Tirado, F. L., &amp; Dunand, D. C. (2021). Increasing γ’ volume fraction in Co–Nb–V- and Co–Ta–V-based superalloys. Journal of Materials Research and Technology, 11, 2305–2313. https://doi.org/10.1016/j.jmrt.2021.02.032</v>
      </c>
      <c r="BI874" s="96" t="str">
        <f t="shared" si="70"/>
        <v>Co-10.0Ni-6.3Al-4.0Cr-2.5Ti-3.3Ta-3.8V-0.04B</v>
      </c>
      <c r="BJ874" s="113" t="s">
        <v>2123</v>
      </c>
      <c r="BK874" s="113"/>
      <c r="BL874" s="113"/>
      <c r="BM874" s="113"/>
      <c r="BN874" s="113"/>
      <c r="BO874" s="113"/>
    </row>
    <row r="875" spans="1:67" x14ac:dyDescent="0.3">
      <c r="A875" s="96" t="str">
        <f t="shared" si="67"/>
        <v>Co-29.7Ni-9.6Al-8.2Cr-1.8Nb-4.8Mo</v>
      </c>
      <c r="B875" s="113"/>
      <c r="C875" s="113" t="s">
        <v>2123</v>
      </c>
      <c r="D875" s="113" t="s">
        <v>3917</v>
      </c>
      <c r="E875" s="113" t="s">
        <v>3918</v>
      </c>
      <c r="F875" s="113">
        <f t="shared" si="69"/>
        <v>872</v>
      </c>
      <c r="G875" s="114">
        <f t="shared" si="71"/>
        <v>45.900000000000006</v>
      </c>
      <c r="H875" s="114">
        <v>29.7</v>
      </c>
      <c r="I875" s="114">
        <v>9.6</v>
      </c>
      <c r="J875" s="114">
        <v>8.1999999999999993</v>
      </c>
      <c r="K875" s="114"/>
      <c r="L875" s="114"/>
      <c r="M875" s="114"/>
      <c r="N875" s="114">
        <v>1.8</v>
      </c>
      <c r="O875" s="114"/>
      <c r="P875" s="114">
        <v>4.8</v>
      </c>
      <c r="Q875" s="115"/>
      <c r="R875" s="115"/>
      <c r="S875" s="115"/>
      <c r="T875" s="114"/>
      <c r="U875" s="114"/>
      <c r="V875" s="114"/>
      <c r="W875" s="114"/>
      <c r="X875" s="114"/>
      <c r="Y875" s="114"/>
      <c r="Z875" s="114"/>
      <c r="AA875" s="114"/>
      <c r="AB875" s="114"/>
      <c r="AC875" s="114"/>
      <c r="AD875" s="114"/>
      <c r="AE875" s="113"/>
      <c r="AF875" s="101">
        <f t="shared" si="68"/>
        <v>8.2272560000000006</v>
      </c>
      <c r="AG875" s="113"/>
      <c r="AH875" s="113"/>
      <c r="AI875" s="116" t="s">
        <v>1</v>
      </c>
      <c r="AJ875" s="116" t="str">
        <f>IF(I875&lt;&gt;"","-" &amp;TEXT([1]comp!$I875,"0.#") &amp;TEXT(I$1,0),"")</f>
        <v>-9.6Al</v>
      </c>
      <c r="AK875" s="116" t="str">
        <f>IF(K875&lt;&gt;"","-" &amp;TEXT([1]comp!$K875,"0.0") &amp;TEXT(K$1,0),"")</f>
        <v/>
      </c>
      <c r="AL875" s="116" t="str">
        <f>IF(H875&lt;&gt;"","-" &amp;TEXT([1]comp!$H875,"0.0") &amp;TEXT(H$1,0),"")</f>
        <v>-29.7Ni</v>
      </c>
      <c r="AM875" s="116" t="str">
        <f>IF(J875&lt;&gt;"","-" &amp;TEXT([1]comp!$J875,"0.0") &amp;TEXT(J$1,0),"")</f>
        <v>-8.2Cr</v>
      </c>
      <c r="AN875" s="116" t="str">
        <f>IF(M875&lt;&gt;"","-" &amp;TEXT([1]comp!$M875,"0.0") &amp;TEXT(M$1,0),"")</f>
        <v/>
      </c>
      <c r="AO875" s="116" t="str">
        <f>IF(N875&lt;&gt;"","-" &amp;TEXT([1]comp!$N875,"0.0") &amp;TEXT(N$1,0),"")</f>
        <v>-1.8Nb</v>
      </c>
      <c r="AP875" s="116" t="str">
        <f>IF(O875&lt;&gt;"","-" &amp;TEXT([1]comp!$O875,"0.0") &amp;TEXT(O$1,0),"")</f>
        <v/>
      </c>
      <c r="AQ875" s="116" t="str">
        <f>IF(L875&lt;&gt;"","-" &amp;TEXT([1]comp!$L875,"0.0") &amp;TEXT(L$1,0),"")</f>
        <v/>
      </c>
      <c r="AR875" s="116" t="str">
        <f>IF(P875&lt;&gt;"","-" &amp;TEXT([1]comp!$P875,"0.0") &amp;TEXT(P$1,0),"")</f>
        <v>-4.8Mo</v>
      </c>
      <c r="AS875" s="116" t="str">
        <f>IF(Q875&lt;&gt;"","-" &amp;TEXT([1]comp!$Q875,"0.00") &amp;TEXT(Q$1,0),"")</f>
        <v/>
      </c>
      <c r="AT875" s="116" t="str">
        <f>IF(R875&lt;&gt;"","-" &amp;TEXT([1]comp!$R875,"0.00") &amp;TEXT(R$1,0),"")</f>
        <v/>
      </c>
      <c r="AU875" s="116" t="str">
        <f>IF(S875&lt;&gt;"","-" &amp;TEXT([1]comp!$S875,"0.00") &amp;TEXT(S$1,0),"")</f>
        <v/>
      </c>
      <c r="AV875" s="116" t="str">
        <f>IF(T875&lt;&gt;"","-" &amp;TEXT([1]comp!$T875,"0.0") &amp;TEXT(T$1,0),"")</f>
        <v/>
      </c>
      <c r="AW875" s="116" t="str">
        <f>IF(U875&lt;&gt;"","-" &amp;TEXT([1]comp!$U875,"0.0") &amp;TEXT(U$1,0),"")</f>
        <v/>
      </c>
      <c r="AX875" s="116" t="str">
        <f>IF(V875&lt;&gt;"","-" &amp;TEXT([1]comp!$V875,"0.0") &amp;TEXT(V$1,0),"")</f>
        <v/>
      </c>
      <c r="AY875" s="116" t="str">
        <f>IF(W875&lt;&gt;"","-" &amp;TEXT([1]comp!$W875,"0.0") &amp;TEXT(W$1,0),"")</f>
        <v/>
      </c>
      <c r="AZ875" s="116" t="str">
        <f>IF(X875&lt;&gt;"","-" &amp;TEXT([1]comp!$X875,"0.0") &amp;TEXT(X$1,0),"")</f>
        <v/>
      </c>
      <c r="BA875" s="116" t="str">
        <f>IF(Y875&lt;&gt;"","-" &amp;TEXT([1]comp!$Y875,"0.0") &amp;TEXT(Y$1,0),"")</f>
        <v/>
      </c>
      <c r="BB875" s="116" t="str">
        <f>IF(Z875&lt;&gt;"","-" &amp;TEXT([1]comp!$Z875,"0.0") &amp;TEXT(Z$1,0),"")</f>
        <v/>
      </c>
      <c r="BC875" s="116" t="str">
        <f>IF(AA875&lt;&gt;"","-" &amp;TEXT([1]comp!$AA875,"0.0") &amp;TEXT(AA$1,0),"")</f>
        <v/>
      </c>
      <c r="BD875" s="116" t="str">
        <f>IF(AB875&lt;&gt;"","-" &amp;TEXT([1]comp!$AB875,"0.0") &amp;TEXT(AB$1,0),"")</f>
        <v/>
      </c>
      <c r="BE875" s="116" t="str">
        <f>IF(AC875&lt;&gt;"","-" &amp;TEXT([1]comp!$AC875,"0.0") &amp;TEXT(AC$1,0),"")</f>
        <v/>
      </c>
      <c r="BF875" s="102" t="str">
        <f>IF(AD875&lt;&gt;"","-" &amp;TEXT([1]comp!$AD875,"0.00") &amp;TEXT(AD$1,0),"")</f>
        <v/>
      </c>
      <c r="BG875" s="104" t="str">
        <f>IF(AE875&lt;&gt;"","-" &amp;TEXT([1]comp!$AE875,"0.#") &amp;TEXT(AE$1,0),"")</f>
        <v/>
      </c>
      <c r="BH875" s="113" t="str">
        <f>[1]comp!$D875 &amp; [1]comp!$E875</f>
        <v>Ti-0Roy,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https://doi.org/10.1007/s11661-021-06445-9</v>
      </c>
      <c r="BI875" s="96" t="str">
        <f t="shared" si="70"/>
        <v>Co-29.7Ni-9.6Al-8.2Cr-1.8Nb-4.8Mo</v>
      </c>
      <c r="BJ875" s="113" t="s">
        <v>2123</v>
      </c>
      <c r="BK875" s="113"/>
      <c r="BL875" s="113"/>
      <c r="BM875" s="113"/>
      <c r="BN875" s="113"/>
      <c r="BO875" s="113"/>
    </row>
    <row r="876" spans="1:67" x14ac:dyDescent="0.3">
      <c r="A876" s="96" t="str">
        <f t="shared" si="67"/>
        <v>Co-30.7Ni-9.5Al-7.8Cr-2.1Ti-1.9Nb-4.7Mo</v>
      </c>
      <c r="B876" s="113"/>
      <c r="C876" s="113" t="s">
        <v>2123</v>
      </c>
      <c r="D876" s="113" t="s">
        <v>3920</v>
      </c>
      <c r="E876" s="113" t="s">
        <v>3921</v>
      </c>
      <c r="F876" s="113">
        <f t="shared" si="69"/>
        <v>873</v>
      </c>
      <c r="G876" s="114">
        <f t="shared" si="71"/>
        <v>43.3</v>
      </c>
      <c r="H876" s="114">
        <v>30.7</v>
      </c>
      <c r="I876" s="114">
        <v>9.5</v>
      </c>
      <c r="J876" s="114">
        <v>7.8</v>
      </c>
      <c r="K876" s="114"/>
      <c r="L876" s="114">
        <v>2.1</v>
      </c>
      <c r="M876" s="114"/>
      <c r="N876" s="114">
        <v>1.9</v>
      </c>
      <c r="O876" s="114"/>
      <c r="P876" s="114">
        <v>4.7</v>
      </c>
      <c r="Q876" s="115"/>
      <c r="R876" s="115"/>
      <c r="S876" s="115"/>
      <c r="T876" s="114"/>
      <c r="U876" s="114"/>
      <c r="V876" s="114"/>
      <c r="W876" s="114"/>
      <c r="X876" s="114"/>
      <c r="Y876" s="114"/>
      <c r="Z876" s="114"/>
      <c r="AA876" s="114"/>
      <c r="AB876" s="114"/>
      <c r="AC876" s="114"/>
      <c r="AD876" s="114"/>
      <c r="AE876" s="113"/>
      <c r="AF876" s="101">
        <f t="shared" si="68"/>
        <v>8.1464130000000008</v>
      </c>
      <c r="AG876" s="113"/>
      <c r="AH876" s="113"/>
      <c r="AI876" s="116" t="s">
        <v>1</v>
      </c>
      <c r="AJ876" s="116" t="str">
        <f>IF(I876&lt;&gt;"","-" &amp;TEXT([1]comp!$I876,"0.#") &amp;TEXT(I$1,0),"")</f>
        <v>-9.5Al</v>
      </c>
      <c r="AK876" s="116" t="str">
        <f>IF(K876&lt;&gt;"","-" &amp;TEXT([1]comp!$K876,"0.0") &amp;TEXT(K$1,0),"")</f>
        <v/>
      </c>
      <c r="AL876" s="116" t="str">
        <f>IF(H876&lt;&gt;"","-" &amp;TEXT([1]comp!$H876,"0.0") &amp;TEXT(H$1,0),"")</f>
        <v>-30.7Ni</v>
      </c>
      <c r="AM876" s="116" t="str">
        <f>IF(J876&lt;&gt;"","-" &amp;TEXT([1]comp!$J876,"0.0") &amp;TEXT(J$1,0),"")</f>
        <v>-7.8Cr</v>
      </c>
      <c r="AN876" s="116" t="str">
        <f>IF(M876&lt;&gt;"","-" &amp;TEXT([1]comp!$M876,"0.0") &amp;TEXT(M$1,0),"")</f>
        <v/>
      </c>
      <c r="AO876" s="116" t="str">
        <f>IF(N876&lt;&gt;"","-" &amp;TEXT([1]comp!$N876,"0.0") &amp;TEXT(N$1,0),"")</f>
        <v>-1.9Nb</v>
      </c>
      <c r="AP876" s="116" t="str">
        <f>IF(O876&lt;&gt;"","-" &amp;TEXT([1]comp!$O876,"0.0") &amp;TEXT(O$1,0),"")</f>
        <v/>
      </c>
      <c r="AQ876" s="116" t="str">
        <f>IF(L876&lt;&gt;"","-" &amp;TEXT([1]comp!$L876,"0.0") &amp;TEXT(L$1,0),"")</f>
        <v>-2.1Ti</v>
      </c>
      <c r="AR876" s="116" t="str">
        <f>IF(P876&lt;&gt;"","-" &amp;TEXT([1]comp!$P876,"0.0") &amp;TEXT(P$1,0),"")</f>
        <v>-4.7Mo</v>
      </c>
      <c r="AS876" s="116" t="str">
        <f>IF(Q876&lt;&gt;"","-" &amp;TEXT([1]comp!$Q876,"0.00") &amp;TEXT(Q$1,0),"")</f>
        <v/>
      </c>
      <c r="AT876" s="116" t="str">
        <f>IF(R876&lt;&gt;"","-" &amp;TEXT([1]comp!$R876,"0.00") &amp;TEXT(R$1,0),"")</f>
        <v/>
      </c>
      <c r="AU876" s="116" t="str">
        <f>IF(S876&lt;&gt;"","-" &amp;TEXT([1]comp!$S876,"0.00") &amp;TEXT(S$1,0),"")</f>
        <v/>
      </c>
      <c r="AV876" s="116" t="str">
        <f>IF(T876&lt;&gt;"","-" &amp;TEXT([1]comp!$T876,"0.0") &amp;TEXT(T$1,0),"")</f>
        <v/>
      </c>
      <c r="AW876" s="116" t="str">
        <f>IF(U876&lt;&gt;"","-" &amp;TEXT([1]comp!$U876,"0.0") &amp;TEXT(U$1,0),"")</f>
        <v/>
      </c>
      <c r="AX876" s="116" t="str">
        <f>IF(V876&lt;&gt;"","-" &amp;TEXT([1]comp!$V876,"0.0") &amp;TEXT(V$1,0),"")</f>
        <v/>
      </c>
      <c r="AY876" s="116" t="str">
        <f>IF(W876&lt;&gt;"","-" &amp;TEXT([1]comp!$W876,"0.0") &amp;TEXT(W$1,0),"")</f>
        <v/>
      </c>
      <c r="AZ876" s="116" t="str">
        <f>IF(X876&lt;&gt;"","-" &amp;TEXT([1]comp!$X876,"0.0") &amp;TEXT(X$1,0),"")</f>
        <v/>
      </c>
      <c r="BA876" s="116" t="str">
        <f>IF(Y876&lt;&gt;"","-" &amp;TEXT([1]comp!$Y876,"0.0") &amp;TEXT(Y$1,0),"")</f>
        <v/>
      </c>
      <c r="BB876" s="116" t="str">
        <f>IF(Z876&lt;&gt;"","-" &amp;TEXT([1]comp!$Z876,"0.0") &amp;TEXT(Z$1,0),"")</f>
        <v/>
      </c>
      <c r="BC876" s="116" t="str">
        <f>IF(AA876&lt;&gt;"","-" &amp;TEXT([1]comp!$AA876,"0.0") &amp;TEXT(AA$1,0),"")</f>
        <v/>
      </c>
      <c r="BD876" s="116" t="str">
        <f>IF(AB876&lt;&gt;"","-" &amp;TEXT([1]comp!$AB876,"0.0") &amp;TEXT(AB$1,0),"")</f>
        <v/>
      </c>
      <c r="BE876" s="116" t="str">
        <f>IF(AC876&lt;&gt;"","-" &amp;TEXT([1]comp!$AC876,"0.0") &amp;TEXT(AC$1,0),"")</f>
        <v/>
      </c>
      <c r="BF876" s="102" t="str">
        <f>IF(AD876&lt;&gt;"","-" &amp;TEXT([1]comp!$AD876,"0.00") &amp;TEXT(AD$1,0),"")</f>
        <v/>
      </c>
      <c r="BG876" s="104" t="str">
        <f>IF(AE876&lt;&gt;"","-" &amp;TEXT([1]comp!$AE876,"0.#") &amp;TEXT(AE$1,0),"")</f>
        <v/>
      </c>
      <c r="BH876" s="113" t="str">
        <f>[1]comp!$D876 &amp; [1]comp!$E876</f>
        <v>Ti-2Roy,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https://doi.org/10.1007/s11661-021-06445-10</v>
      </c>
      <c r="BI876" s="96" t="str">
        <f t="shared" si="70"/>
        <v>Co-30.7Ni-9.5Al-7.8Cr-2.1Ti-1.9Nb-4.7Mo</v>
      </c>
      <c r="BJ876" s="113" t="s">
        <v>2123</v>
      </c>
      <c r="BK876" s="113"/>
      <c r="BL876" s="113"/>
      <c r="BM876" s="113"/>
      <c r="BN876" s="113"/>
      <c r="BO876" s="113"/>
    </row>
    <row r="877" spans="1:67" x14ac:dyDescent="0.3">
      <c r="A877" s="96" t="str">
        <f t="shared" si="67"/>
        <v>Co-30.4Ni-9.7Al-8.1Cr-3.9Ti-1.9Nb-5.1Mo</v>
      </c>
      <c r="B877" s="113"/>
      <c r="C877" s="113" t="s">
        <v>2123</v>
      </c>
      <c r="D877" s="113" t="s">
        <v>3923</v>
      </c>
      <c r="E877" s="113" t="s">
        <v>3924</v>
      </c>
      <c r="F877" s="113">
        <f t="shared" si="69"/>
        <v>874</v>
      </c>
      <c r="G877" s="114">
        <f t="shared" si="71"/>
        <v>40.900000000000006</v>
      </c>
      <c r="H877" s="114">
        <v>30.4</v>
      </c>
      <c r="I877" s="114">
        <v>9.6999999999999993</v>
      </c>
      <c r="J877" s="114">
        <v>8.1</v>
      </c>
      <c r="K877" s="114"/>
      <c r="L877" s="114">
        <v>3.9</v>
      </c>
      <c r="M877" s="114"/>
      <c r="N877" s="114">
        <v>1.9</v>
      </c>
      <c r="O877" s="114"/>
      <c r="P877" s="114">
        <v>5.0999999999999996</v>
      </c>
      <c r="Q877" s="115"/>
      <c r="R877" s="115"/>
      <c r="S877" s="115"/>
      <c r="T877" s="114"/>
      <c r="U877" s="114"/>
      <c r="V877" s="114"/>
      <c r="W877" s="114"/>
      <c r="X877" s="114"/>
      <c r="Y877" s="114"/>
      <c r="Z877" s="114"/>
      <c r="AA877" s="114"/>
      <c r="AB877" s="114"/>
      <c r="AC877" s="114"/>
      <c r="AD877" s="114"/>
      <c r="AE877" s="113"/>
      <c r="AF877" s="101">
        <f t="shared" si="68"/>
        <v>8.0553050000000006</v>
      </c>
      <c r="AG877" s="113"/>
      <c r="AH877" s="113"/>
      <c r="AI877" s="116" t="s">
        <v>1</v>
      </c>
      <c r="AJ877" s="116" t="str">
        <f>IF(I877&lt;&gt;"","-" &amp;TEXT([1]comp!$I877,"0.#") &amp;TEXT(I$1,0),"")</f>
        <v>-9.7Al</v>
      </c>
      <c r="AK877" s="116" t="str">
        <f>IF(K877&lt;&gt;"","-" &amp;TEXT([1]comp!$K877,"0.0") &amp;TEXT(K$1,0),"")</f>
        <v/>
      </c>
      <c r="AL877" s="116" t="str">
        <f>IF(H877&lt;&gt;"","-" &amp;TEXT([1]comp!$H877,"0.0") &amp;TEXT(H$1,0),"")</f>
        <v>-30.4Ni</v>
      </c>
      <c r="AM877" s="116" t="str">
        <f>IF(J877&lt;&gt;"","-" &amp;TEXT([1]comp!$J877,"0.0") &amp;TEXT(J$1,0),"")</f>
        <v>-8.1Cr</v>
      </c>
      <c r="AN877" s="116" t="str">
        <f>IF(M877&lt;&gt;"","-" &amp;TEXT([1]comp!$M877,"0.0") &amp;TEXT(M$1,0),"")</f>
        <v/>
      </c>
      <c r="AO877" s="116" t="str">
        <f>IF(N877&lt;&gt;"","-" &amp;TEXT([1]comp!$N877,"0.0") &amp;TEXT(N$1,0),"")</f>
        <v>-1.9Nb</v>
      </c>
      <c r="AP877" s="116" t="str">
        <f>IF(O877&lt;&gt;"","-" &amp;TEXT([1]comp!$O877,"0.0") &amp;TEXT(O$1,0),"")</f>
        <v/>
      </c>
      <c r="AQ877" s="116" t="str">
        <f>IF(L877&lt;&gt;"","-" &amp;TEXT([1]comp!$L877,"0.0") &amp;TEXT(L$1,0),"")</f>
        <v>-3.9Ti</v>
      </c>
      <c r="AR877" s="116" t="str">
        <f>IF(P877&lt;&gt;"","-" &amp;TEXT([1]comp!$P877,"0.0") &amp;TEXT(P$1,0),"")</f>
        <v>-5.1Mo</v>
      </c>
      <c r="AS877" s="116" t="str">
        <f>IF(Q877&lt;&gt;"","-" &amp;TEXT([1]comp!$Q877,"0.00") &amp;TEXT(Q$1,0),"")</f>
        <v/>
      </c>
      <c r="AT877" s="116" t="str">
        <f>IF(R877&lt;&gt;"","-" &amp;TEXT([1]comp!$R877,"0.00") &amp;TEXT(R$1,0),"")</f>
        <v/>
      </c>
      <c r="AU877" s="116" t="str">
        <f>IF(S877&lt;&gt;"","-" &amp;TEXT([1]comp!$S877,"0.00") &amp;TEXT(S$1,0),"")</f>
        <v/>
      </c>
      <c r="AV877" s="116" t="str">
        <f>IF(T877&lt;&gt;"","-" &amp;TEXT([1]comp!$T877,"0.0") &amp;TEXT(T$1,0),"")</f>
        <v/>
      </c>
      <c r="AW877" s="116" t="str">
        <f>IF(U877&lt;&gt;"","-" &amp;TEXT([1]comp!$U877,"0.0") &amp;TEXT(U$1,0),"")</f>
        <v/>
      </c>
      <c r="AX877" s="116" t="str">
        <f>IF(V877&lt;&gt;"","-" &amp;TEXT([1]comp!$V877,"0.0") &amp;TEXT(V$1,0),"")</f>
        <v/>
      </c>
      <c r="AY877" s="116" t="str">
        <f>IF(W877&lt;&gt;"","-" &amp;TEXT([1]comp!$W877,"0.0") &amp;TEXT(W$1,0),"")</f>
        <v/>
      </c>
      <c r="AZ877" s="116" t="str">
        <f>IF(X877&lt;&gt;"","-" &amp;TEXT([1]comp!$X877,"0.0") &amp;TEXT(X$1,0),"")</f>
        <v/>
      </c>
      <c r="BA877" s="116" t="str">
        <f>IF(Y877&lt;&gt;"","-" &amp;TEXT([1]comp!$Y877,"0.0") &amp;TEXT(Y$1,0),"")</f>
        <v/>
      </c>
      <c r="BB877" s="116" t="str">
        <f>IF(Z877&lt;&gt;"","-" &amp;TEXT([1]comp!$Z877,"0.0") &amp;TEXT(Z$1,0),"")</f>
        <v/>
      </c>
      <c r="BC877" s="116" t="str">
        <f>IF(AA877&lt;&gt;"","-" &amp;TEXT([1]comp!$AA877,"0.0") &amp;TEXT(AA$1,0),"")</f>
        <v/>
      </c>
      <c r="BD877" s="116" t="str">
        <f>IF(AB877&lt;&gt;"","-" &amp;TEXT([1]comp!$AB877,"0.0") &amp;TEXT(AB$1,0),"")</f>
        <v/>
      </c>
      <c r="BE877" s="116" t="str">
        <f>IF(AC877&lt;&gt;"","-" &amp;TEXT([1]comp!$AC877,"0.0") &amp;TEXT(AC$1,0),"")</f>
        <v/>
      </c>
      <c r="BF877" s="102" t="str">
        <f>IF(AD877&lt;&gt;"","-" &amp;TEXT([1]comp!$AD877,"0.00") &amp;TEXT(AD$1,0),"")</f>
        <v/>
      </c>
      <c r="BG877" s="104" t="str">
        <f>IF(AE877&lt;&gt;"","-" &amp;TEXT([1]comp!$AE877,"0.#") &amp;TEXT(AE$1,0),"")</f>
        <v/>
      </c>
      <c r="BH877" s="113" t="str">
        <f>[1]comp!$D877 &amp; [1]comp!$E877</f>
        <v>Ti-4Roy,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https://doi.org/10.1007/s11661-021-06445-11</v>
      </c>
      <c r="BI877" s="96" t="str">
        <f t="shared" si="70"/>
        <v>Co-30.4Ni-9.7Al-8.1Cr-3.9Ti-1.9Nb-5.1Mo</v>
      </c>
      <c r="BJ877" s="113" t="s">
        <v>2123</v>
      </c>
      <c r="BK877" s="113"/>
      <c r="BL877" s="113"/>
      <c r="BM877" s="113"/>
      <c r="BN877" s="113"/>
      <c r="BO877" s="113"/>
    </row>
    <row r="878" spans="1:67" x14ac:dyDescent="0.3">
      <c r="A878" s="96" t="str">
        <f t="shared" si="67"/>
        <v>Co-30.4Ni-9.7Al-2.1Ta-4.7Mo</v>
      </c>
      <c r="B878" s="113"/>
      <c r="C878" s="113" t="s">
        <v>2123</v>
      </c>
      <c r="D878" s="113" t="s">
        <v>682</v>
      </c>
      <c r="E878" s="113" t="s">
        <v>3926</v>
      </c>
      <c r="F878" s="113">
        <f t="shared" si="69"/>
        <v>875</v>
      </c>
      <c r="G878" s="114">
        <f t="shared" si="71"/>
        <v>53.1</v>
      </c>
      <c r="H878" s="114">
        <v>30.4</v>
      </c>
      <c r="I878" s="114">
        <v>9.6999999999999993</v>
      </c>
      <c r="J878" s="114"/>
      <c r="K878" s="114"/>
      <c r="L878" s="114"/>
      <c r="M878" s="114">
        <v>2.1</v>
      </c>
      <c r="N878" s="114"/>
      <c r="O878" s="114"/>
      <c r="P878" s="114">
        <v>4.7</v>
      </c>
      <c r="Q878" s="115"/>
      <c r="R878" s="115"/>
      <c r="S878" s="115"/>
      <c r="T878" s="114"/>
      <c r="U878" s="114"/>
      <c r="V878" s="114"/>
      <c r="W878" s="114"/>
      <c r="X878" s="114"/>
      <c r="Y878" s="114"/>
      <c r="Z878" s="114"/>
      <c r="AA878" s="114"/>
      <c r="AB878" s="114"/>
      <c r="AC878" s="114"/>
      <c r="AD878" s="114"/>
      <c r="AE878" s="113"/>
      <c r="AF878" s="101">
        <f t="shared" si="68"/>
        <v>8.5286420000000014</v>
      </c>
      <c r="AG878" s="113"/>
      <c r="AH878" s="113"/>
      <c r="AI878" s="116" t="s">
        <v>1</v>
      </c>
      <c r="AJ878" s="116" t="str">
        <f>IF(I878&lt;&gt;"","-" &amp;TEXT([1]comp!$I878,"0.#") &amp;TEXT(I$1,0),"")</f>
        <v>-9.7Al</v>
      </c>
      <c r="AK878" s="116" t="str">
        <f>IF(K878&lt;&gt;"","-" &amp;TEXT([1]comp!$K878,"0.0") &amp;TEXT(K$1,0),"")</f>
        <v/>
      </c>
      <c r="AL878" s="116" t="str">
        <f>IF(H878&lt;&gt;"","-" &amp;TEXT([1]comp!$H878,"0.0") &amp;TEXT(H$1,0),"")</f>
        <v>-30.4Ni</v>
      </c>
      <c r="AM878" s="116" t="str">
        <f>IF(J878&lt;&gt;"","-" &amp;TEXT([1]comp!$J878,"0.0") &amp;TEXT(J$1,0),"")</f>
        <v/>
      </c>
      <c r="AN878" s="116" t="str">
        <f>IF(M878&lt;&gt;"","-" &amp;TEXT([1]comp!$M878,"0.0") &amp;TEXT(M$1,0),"")</f>
        <v>-2.1Ta</v>
      </c>
      <c r="AO878" s="116" t="str">
        <f>IF(N878&lt;&gt;"","-" &amp;TEXT([1]comp!$N878,"0.0") &amp;TEXT(N$1,0),"")</f>
        <v/>
      </c>
      <c r="AP878" s="116" t="str">
        <f>IF(O878&lt;&gt;"","-" &amp;TEXT([1]comp!$O878,"0.0") &amp;TEXT(O$1,0),"")</f>
        <v/>
      </c>
      <c r="AQ878" s="116" t="str">
        <f>IF(L878&lt;&gt;"","-" &amp;TEXT([1]comp!$L878,"0.0") &amp;TEXT(L$1,0),"")</f>
        <v/>
      </c>
      <c r="AR878" s="116" t="str">
        <f>IF(P878&lt;&gt;"","-" &amp;TEXT([1]comp!$P878,"0.0") &amp;TEXT(P$1,0),"")</f>
        <v>-4.7Mo</v>
      </c>
      <c r="AS878" s="116" t="str">
        <f>IF(Q878&lt;&gt;"","-" &amp;TEXT([1]comp!$Q878,"0.00") &amp;TEXT(Q$1,0),"")</f>
        <v/>
      </c>
      <c r="AT878" s="116" t="str">
        <f>IF(R878&lt;&gt;"","-" &amp;TEXT([1]comp!$R878,"0.00") &amp;TEXT(R$1,0),"")</f>
        <v/>
      </c>
      <c r="AU878" s="116" t="str">
        <f>IF(S878&lt;&gt;"","-" &amp;TEXT([1]comp!$S878,"0.00") &amp;TEXT(S$1,0),"")</f>
        <v/>
      </c>
      <c r="AV878" s="116" t="str">
        <f>IF(T878&lt;&gt;"","-" &amp;TEXT([1]comp!$T878,"0.0") &amp;TEXT(T$1,0),"")</f>
        <v/>
      </c>
      <c r="AW878" s="116" t="str">
        <f>IF(U878&lt;&gt;"","-" &amp;TEXT([1]comp!$U878,"0.0") &amp;TEXT(U$1,0),"")</f>
        <v/>
      </c>
      <c r="AX878" s="116" t="str">
        <f>IF(V878&lt;&gt;"","-" &amp;TEXT([1]comp!$V878,"0.0") &amp;TEXT(V$1,0),"")</f>
        <v/>
      </c>
      <c r="AY878" s="116" t="str">
        <f>IF(W878&lt;&gt;"","-" &amp;TEXT([1]comp!$W878,"0.0") &amp;TEXT(W$1,0),"")</f>
        <v/>
      </c>
      <c r="AZ878" s="116" t="str">
        <f>IF(X878&lt;&gt;"","-" &amp;TEXT([1]comp!$X878,"0.0") &amp;TEXT(X$1,0),"")</f>
        <v/>
      </c>
      <c r="BA878" s="116" t="str">
        <f>IF(Y878&lt;&gt;"","-" &amp;TEXT([1]comp!$Y878,"0.0") &amp;TEXT(Y$1,0),"")</f>
        <v/>
      </c>
      <c r="BB878" s="116" t="str">
        <f>IF(Z878&lt;&gt;"","-" &amp;TEXT([1]comp!$Z878,"0.0") &amp;TEXT(Z$1,0),"")</f>
        <v/>
      </c>
      <c r="BC878" s="116" t="str">
        <f>IF(AA878&lt;&gt;"","-" &amp;TEXT([1]comp!$AA878,"0.0") &amp;TEXT(AA$1,0),"")</f>
        <v/>
      </c>
      <c r="BD878" s="116" t="str">
        <f>IF(AB878&lt;&gt;"","-" &amp;TEXT([1]comp!$AB878,"0.0") &amp;TEXT(AB$1,0),"")</f>
        <v/>
      </c>
      <c r="BE878" s="116" t="str">
        <f>IF(AC878&lt;&gt;"","-" &amp;TEXT([1]comp!$AC878,"0.0") &amp;TEXT(AC$1,0),"")</f>
        <v/>
      </c>
      <c r="BF878" s="102" t="str">
        <f>IF(AD878&lt;&gt;"","-" &amp;TEXT([1]comp!$AD878,"0.00") &amp;TEXT(AD$1,0),"")</f>
        <v/>
      </c>
      <c r="BG878" s="104" t="str">
        <f>IF(AE878&lt;&gt;"","-" &amp;TEXT([1]comp!$AE878,"0.#") &amp;TEXT(AE$1,0),"")</f>
        <v/>
      </c>
      <c r="BH878" s="113" t="str">
        <f>[1]comp!$D878 &amp; [1]comp!$E878</f>
        <v>30Ni2TaSingh, M. P., Olu, E. F., Pandey, P., &amp; Chattopadhyay, K. (2021). Thermophysical and magnetic properties of Co-Ni-Mo-Al-Ta class of tungsten free Co-based superalloys. Journal of Alloys and Compounds, 879. https://doi.org/10.1016/j.jallcom.2021.160379</v>
      </c>
      <c r="BI878" s="96" t="str">
        <f t="shared" si="70"/>
        <v>Co-30.4Ni-9.7Al-2.1Ta-4.7Mo</v>
      </c>
      <c r="BJ878" s="113" t="s">
        <v>2123</v>
      </c>
      <c r="BK878" s="113"/>
      <c r="BL878" s="113"/>
      <c r="BM878" s="113"/>
      <c r="BN878" s="113"/>
      <c r="BO878" s="113"/>
    </row>
    <row r="879" spans="1:67" x14ac:dyDescent="0.3">
      <c r="A879" s="96" t="str">
        <f t="shared" si="67"/>
        <v>Co-30.5Ni-9.7Al-1.9Ti-2.1Ta-4.8Mo</v>
      </c>
      <c r="B879" s="113"/>
      <c r="C879" s="113" t="s">
        <v>2123</v>
      </c>
      <c r="D879" s="113" t="s">
        <v>683</v>
      </c>
      <c r="E879" s="113" t="s">
        <v>3927</v>
      </c>
      <c r="F879" s="113">
        <f t="shared" si="69"/>
        <v>876</v>
      </c>
      <c r="G879" s="114">
        <f t="shared" si="71"/>
        <v>51</v>
      </c>
      <c r="H879" s="114">
        <v>30.5</v>
      </c>
      <c r="I879" s="114">
        <v>9.6999999999999993</v>
      </c>
      <c r="J879" s="114"/>
      <c r="K879" s="114"/>
      <c r="L879" s="114">
        <v>1.9</v>
      </c>
      <c r="M879" s="114">
        <v>2.1</v>
      </c>
      <c r="N879" s="114"/>
      <c r="O879" s="114"/>
      <c r="P879" s="114">
        <v>4.8</v>
      </c>
      <c r="Q879" s="115"/>
      <c r="R879" s="115"/>
      <c r="S879" s="115"/>
      <c r="T879" s="114"/>
      <c r="U879" s="114"/>
      <c r="V879" s="114"/>
      <c r="W879" s="114"/>
      <c r="X879" s="114"/>
      <c r="Y879" s="114"/>
      <c r="Z879" s="114"/>
      <c r="AA879" s="114"/>
      <c r="AB879" s="114"/>
      <c r="AC879" s="114"/>
      <c r="AD879" s="114"/>
      <c r="AE879" s="113"/>
      <c r="AF879" s="101">
        <f t="shared" si="68"/>
        <v>8.4465630000000012</v>
      </c>
      <c r="AG879" s="113"/>
      <c r="AH879" s="113"/>
      <c r="AI879" s="116" t="s">
        <v>1</v>
      </c>
      <c r="AJ879" s="116" t="str">
        <f>IF(I879&lt;&gt;"","-" &amp;TEXT([1]comp!$I879,"0.#") &amp;TEXT(I$1,0),"")</f>
        <v>-9.7Al</v>
      </c>
      <c r="AK879" s="116" t="str">
        <f>IF(K879&lt;&gt;"","-" &amp;TEXT([1]comp!$K879,"0.0") &amp;TEXT(K$1,0),"")</f>
        <v/>
      </c>
      <c r="AL879" s="116" t="str">
        <f>IF(H879&lt;&gt;"","-" &amp;TEXT([1]comp!$H879,"0.0") &amp;TEXT(H$1,0),"")</f>
        <v>-30.5Ni</v>
      </c>
      <c r="AM879" s="116" t="str">
        <f>IF(J879&lt;&gt;"","-" &amp;TEXT([1]comp!$J879,"0.0") &amp;TEXT(J$1,0),"")</f>
        <v/>
      </c>
      <c r="AN879" s="116" t="str">
        <f>IF(M879&lt;&gt;"","-" &amp;TEXT([1]comp!$M879,"0.0") &amp;TEXT(M$1,0),"")</f>
        <v>-2.1Ta</v>
      </c>
      <c r="AO879" s="116" t="str">
        <f>IF(N879&lt;&gt;"","-" &amp;TEXT([1]comp!$N879,"0.0") &amp;TEXT(N$1,0),"")</f>
        <v/>
      </c>
      <c r="AP879" s="116" t="str">
        <f>IF(O879&lt;&gt;"","-" &amp;TEXT([1]comp!$O879,"0.0") &amp;TEXT(O$1,0),"")</f>
        <v/>
      </c>
      <c r="AQ879" s="116" t="str">
        <f>IF(L879&lt;&gt;"","-" &amp;TEXT([1]comp!$L879,"0.0") &amp;TEXT(L$1,0),"")</f>
        <v>-1.9Ti</v>
      </c>
      <c r="AR879" s="116" t="str">
        <f>IF(P879&lt;&gt;"","-" &amp;TEXT([1]comp!$P879,"0.0") &amp;TEXT(P$1,0),"")</f>
        <v>-4.8Mo</v>
      </c>
      <c r="AS879" s="116" t="str">
        <f>IF(Q879&lt;&gt;"","-" &amp;TEXT([1]comp!$Q879,"0.00") &amp;TEXT(Q$1,0),"")</f>
        <v/>
      </c>
      <c r="AT879" s="116" t="str">
        <f>IF(R879&lt;&gt;"","-" &amp;TEXT([1]comp!$R879,"0.00") &amp;TEXT(R$1,0),"")</f>
        <v/>
      </c>
      <c r="AU879" s="116" t="str">
        <f>IF(S879&lt;&gt;"","-" &amp;TEXT([1]comp!$S879,"0.00") &amp;TEXT(S$1,0),"")</f>
        <v/>
      </c>
      <c r="AV879" s="116" t="str">
        <f>IF(T879&lt;&gt;"","-" &amp;TEXT([1]comp!$T879,"0.0") &amp;TEXT(T$1,0),"")</f>
        <v/>
      </c>
      <c r="AW879" s="116" t="str">
        <f>IF(U879&lt;&gt;"","-" &amp;TEXT([1]comp!$U879,"0.0") &amp;TEXT(U$1,0),"")</f>
        <v/>
      </c>
      <c r="AX879" s="116" t="str">
        <f>IF(V879&lt;&gt;"","-" &amp;TEXT([1]comp!$V879,"0.0") &amp;TEXT(V$1,0),"")</f>
        <v/>
      </c>
      <c r="AY879" s="116" t="str">
        <f>IF(W879&lt;&gt;"","-" &amp;TEXT([1]comp!$W879,"0.0") &amp;TEXT(W$1,0),"")</f>
        <v/>
      </c>
      <c r="AZ879" s="116" t="str">
        <f>IF(X879&lt;&gt;"","-" &amp;TEXT([1]comp!$X879,"0.0") &amp;TEXT(X$1,0),"")</f>
        <v/>
      </c>
      <c r="BA879" s="116" t="str">
        <f>IF(Y879&lt;&gt;"","-" &amp;TEXT([1]comp!$Y879,"0.0") &amp;TEXT(Y$1,0),"")</f>
        <v/>
      </c>
      <c r="BB879" s="116" t="str">
        <f>IF(Z879&lt;&gt;"","-" &amp;TEXT([1]comp!$Z879,"0.0") &amp;TEXT(Z$1,0),"")</f>
        <v/>
      </c>
      <c r="BC879" s="116" t="str">
        <f>IF(AA879&lt;&gt;"","-" &amp;TEXT([1]comp!$AA879,"0.0") &amp;TEXT(AA$1,0),"")</f>
        <v/>
      </c>
      <c r="BD879" s="116" t="str">
        <f>IF(AB879&lt;&gt;"","-" &amp;TEXT([1]comp!$AB879,"0.0") &amp;TEXT(AB$1,0),"")</f>
        <v/>
      </c>
      <c r="BE879" s="116" t="str">
        <f>IF(AC879&lt;&gt;"","-" &amp;TEXT([1]comp!$AC879,"0.0") &amp;TEXT(AC$1,0),"")</f>
        <v/>
      </c>
      <c r="BF879" s="102" t="str">
        <f>IF(AD879&lt;&gt;"","-" &amp;TEXT([1]comp!$AD879,"0.00") &amp;TEXT(AD$1,0),"")</f>
        <v/>
      </c>
      <c r="BG879" s="104" t="str">
        <f>IF(AE879&lt;&gt;"","-" &amp;TEXT([1]comp!$AE879,"0.#") &amp;TEXT(AE$1,0),"")</f>
        <v/>
      </c>
      <c r="BH879" s="113" t="str">
        <f>[1]comp!$D879 &amp; [1]comp!$E879</f>
        <v>30Ni2Ta2TiSingh, M. P., Olu, E. F., Pandey, P., &amp; Chattopadhyay, K. (2021). Thermophysical and magnetic properties of Co-Ni-Mo-Al-Ta class of tungsten free Co-based superalloys. Journal of Alloys and Compounds, 879. https://doi.org/10.1016/j.jallcom.2021.160380</v>
      </c>
      <c r="BI879" s="96" t="str">
        <f t="shared" si="70"/>
        <v>Co-30.5Ni-9.7Al-1.9Ti-2.1Ta-4.8Mo</v>
      </c>
      <c r="BJ879" s="113" t="s">
        <v>2123</v>
      </c>
      <c r="BK879" s="113"/>
      <c r="BL879" s="113"/>
      <c r="BM879" s="113"/>
      <c r="BN879" s="113"/>
      <c r="BO879" s="113"/>
    </row>
    <row r="880" spans="1:67" x14ac:dyDescent="0.3">
      <c r="A880" s="96" t="str">
        <f t="shared" si="67"/>
        <v>Co-30.2Ni-9.8Al-2.0Cr-2.0Ti-1.9Ta-4.6Mo</v>
      </c>
      <c r="B880" s="113"/>
      <c r="C880" s="113" t="s">
        <v>2123</v>
      </c>
      <c r="D880" s="113" t="s">
        <v>3929</v>
      </c>
      <c r="E880" s="113" t="s">
        <v>3930</v>
      </c>
      <c r="F880" s="113">
        <f t="shared" si="69"/>
        <v>877</v>
      </c>
      <c r="G880" s="114">
        <f t="shared" si="71"/>
        <v>49.5</v>
      </c>
      <c r="H880" s="114">
        <v>30.2</v>
      </c>
      <c r="I880" s="114">
        <v>9.8000000000000007</v>
      </c>
      <c r="J880" s="114">
        <v>2</v>
      </c>
      <c r="K880" s="114"/>
      <c r="L880" s="114">
        <v>2</v>
      </c>
      <c r="M880" s="114">
        <v>1.9</v>
      </c>
      <c r="N880" s="114"/>
      <c r="O880" s="114"/>
      <c r="P880" s="114">
        <v>4.5999999999999996</v>
      </c>
      <c r="Q880" s="115"/>
      <c r="R880" s="115"/>
      <c r="S880" s="115"/>
      <c r="T880" s="114"/>
      <c r="U880" s="114"/>
      <c r="V880" s="114"/>
      <c r="W880" s="114"/>
      <c r="X880" s="114"/>
      <c r="Y880" s="114"/>
      <c r="Z880" s="114"/>
      <c r="AA880" s="114"/>
      <c r="AB880" s="114"/>
      <c r="AC880" s="114"/>
      <c r="AD880" s="114"/>
      <c r="AE880" s="113"/>
      <c r="AF880" s="101">
        <f t="shared" si="68"/>
        <v>8.3834859999999995</v>
      </c>
      <c r="AG880" s="113"/>
      <c r="AH880" s="113"/>
      <c r="AI880" s="116" t="s">
        <v>1</v>
      </c>
      <c r="AJ880" s="116" t="str">
        <f>IF(I880&lt;&gt;"","-" &amp;TEXT([1]comp!$I880,"0.#") &amp;TEXT(I$1,0),"")</f>
        <v>-9.8Al</v>
      </c>
      <c r="AK880" s="116" t="str">
        <f>IF(K880&lt;&gt;"","-" &amp;TEXT([1]comp!$K880,"0.0") &amp;TEXT(K$1,0),"")</f>
        <v/>
      </c>
      <c r="AL880" s="116" t="str">
        <f>IF(H880&lt;&gt;"","-" &amp;TEXT([1]comp!$H880,"0.0") &amp;TEXT(H$1,0),"")</f>
        <v>-30.2Ni</v>
      </c>
      <c r="AM880" s="116" t="str">
        <f>IF(J880&lt;&gt;"","-" &amp;TEXT([1]comp!$J880,"0.0") &amp;TEXT(J$1,0),"")</f>
        <v>-2.0Cr</v>
      </c>
      <c r="AN880" s="116" t="str">
        <f>IF(M880&lt;&gt;"","-" &amp;TEXT([1]comp!$M880,"0.0") &amp;TEXT(M$1,0),"")</f>
        <v>-1.9Ta</v>
      </c>
      <c r="AO880" s="116" t="str">
        <f>IF(N880&lt;&gt;"","-" &amp;TEXT([1]comp!$N880,"0.0") &amp;TEXT(N$1,0),"")</f>
        <v/>
      </c>
      <c r="AP880" s="116" t="str">
        <f>IF(O880&lt;&gt;"","-" &amp;TEXT([1]comp!$O880,"0.0") &amp;TEXT(O$1,0),"")</f>
        <v/>
      </c>
      <c r="AQ880" s="116" t="str">
        <f>IF(L880&lt;&gt;"","-" &amp;TEXT([1]comp!$L880,"0.0") &amp;TEXT(L$1,0),"")</f>
        <v>-2.0Ti</v>
      </c>
      <c r="AR880" s="116" t="str">
        <f>IF(P880&lt;&gt;"","-" &amp;TEXT([1]comp!$P880,"0.0") &amp;TEXT(P$1,0),"")</f>
        <v>-4.6Mo</v>
      </c>
      <c r="AS880" s="116" t="str">
        <f>IF(Q880&lt;&gt;"","-" &amp;TEXT([1]comp!$Q880,"0.00") &amp;TEXT(Q$1,0),"")</f>
        <v/>
      </c>
      <c r="AT880" s="116" t="str">
        <f>IF(R880&lt;&gt;"","-" &amp;TEXT([1]comp!$R880,"0.00") &amp;TEXT(R$1,0),"")</f>
        <v/>
      </c>
      <c r="AU880" s="116" t="str">
        <f>IF(S880&lt;&gt;"","-" &amp;TEXT([1]comp!$S880,"0.00") &amp;TEXT(S$1,0),"")</f>
        <v/>
      </c>
      <c r="AV880" s="116" t="str">
        <f>IF(T880&lt;&gt;"","-" &amp;TEXT([1]comp!$T880,"0.0") &amp;TEXT(T$1,0),"")</f>
        <v/>
      </c>
      <c r="AW880" s="116" t="str">
        <f>IF(U880&lt;&gt;"","-" &amp;TEXT([1]comp!$U880,"0.0") &amp;TEXT(U$1,0),"")</f>
        <v/>
      </c>
      <c r="AX880" s="116" t="str">
        <f>IF(V880&lt;&gt;"","-" &amp;TEXT([1]comp!$V880,"0.0") &amp;TEXT(V$1,0),"")</f>
        <v/>
      </c>
      <c r="AY880" s="116" t="str">
        <f>IF(W880&lt;&gt;"","-" &amp;TEXT([1]comp!$W880,"0.0") &amp;TEXT(W$1,0),"")</f>
        <v/>
      </c>
      <c r="AZ880" s="116" t="str">
        <f>IF(X880&lt;&gt;"","-" &amp;TEXT([1]comp!$X880,"0.0") &amp;TEXT(X$1,0),"")</f>
        <v/>
      </c>
      <c r="BA880" s="116" t="str">
        <f>IF(Y880&lt;&gt;"","-" &amp;TEXT([1]comp!$Y880,"0.0") &amp;TEXT(Y$1,0),"")</f>
        <v/>
      </c>
      <c r="BB880" s="116" t="str">
        <f>IF(Z880&lt;&gt;"","-" &amp;TEXT([1]comp!$Z880,"0.0") &amp;TEXT(Z$1,0),"")</f>
        <v/>
      </c>
      <c r="BC880" s="116" t="str">
        <f>IF(AA880&lt;&gt;"","-" &amp;TEXT([1]comp!$AA880,"0.0") &amp;TEXT(AA$1,0),"")</f>
        <v/>
      </c>
      <c r="BD880" s="116" t="str">
        <f>IF(AB880&lt;&gt;"","-" &amp;TEXT([1]comp!$AB880,"0.0") &amp;TEXT(AB$1,0),"")</f>
        <v/>
      </c>
      <c r="BE880" s="116" t="str">
        <f>IF(AC880&lt;&gt;"","-" &amp;TEXT([1]comp!$AC880,"0.0") &amp;TEXT(AC$1,0),"")</f>
        <v/>
      </c>
      <c r="BF880" s="102" t="str">
        <f>IF(AD880&lt;&gt;"","-" &amp;TEXT([1]comp!$AD880,"0.00") &amp;TEXT(AD$1,0),"")</f>
        <v/>
      </c>
      <c r="BG880" s="104" t="str">
        <f>IF(AE880&lt;&gt;"","-" &amp;TEXT([1]comp!$AE880,"0.#") &amp;TEXT(AE$1,0),"")</f>
        <v/>
      </c>
      <c r="BH880" s="113" t="str">
        <f>[1]comp!$D880 &amp; [1]comp!$E880</f>
        <v>30Ni2Ta2Ti2CrSingh, M. P., Olu, E. F., Pandey, P., &amp; Chattopadhyay, K. (2021). Thermophysical and magnetic properties of Co-Ni-Mo-Al-Ta class of tungsten free Co-based superalloys. Journal of Alloys and Compounds, 879. https://doi.org/10.1016/j.jallcom.2021.160381</v>
      </c>
      <c r="BI880" s="96" t="str">
        <f t="shared" si="70"/>
        <v>Co-30.2Ni-9.8Al-2.0Cr-2.0Ti-1.9Ta-4.6Mo</v>
      </c>
      <c r="BJ880" s="113" t="s">
        <v>2123</v>
      </c>
      <c r="BK880" s="113"/>
      <c r="BL880" s="113"/>
      <c r="BM880" s="113"/>
      <c r="BN880" s="113"/>
      <c r="BO880" s="113"/>
    </row>
    <row r="881" spans="1:67" x14ac:dyDescent="0.3">
      <c r="A881" s="96" t="str">
        <f t="shared" si="67"/>
        <v>Co-30.1Ni-9.8Al-4.9Cr-2.0Ti-2.0Ta-4.9Mo</v>
      </c>
      <c r="B881" s="113"/>
      <c r="C881" s="113" t="s">
        <v>2123</v>
      </c>
      <c r="D881" s="113" t="s">
        <v>3932</v>
      </c>
      <c r="E881" s="113" t="s">
        <v>3933</v>
      </c>
      <c r="F881" s="113">
        <f t="shared" si="69"/>
        <v>878</v>
      </c>
      <c r="G881" s="114">
        <f t="shared" si="71"/>
        <v>46.3</v>
      </c>
      <c r="H881" s="114">
        <v>30.1</v>
      </c>
      <c r="I881" s="114">
        <v>9.8000000000000007</v>
      </c>
      <c r="J881" s="114">
        <v>4.9000000000000004</v>
      </c>
      <c r="K881" s="114"/>
      <c r="L881" s="114">
        <v>2</v>
      </c>
      <c r="M881" s="114">
        <v>2</v>
      </c>
      <c r="N881" s="114"/>
      <c r="O881" s="114"/>
      <c r="P881" s="114">
        <v>4.9000000000000004</v>
      </c>
      <c r="Q881" s="115"/>
      <c r="R881" s="115"/>
      <c r="S881" s="115"/>
      <c r="T881" s="114"/>
      <c r="U881" s="114"/>
      <c r="V881" s="114"/>
      <c r="W881" s="114"/>
      <c r="X881" s="114"/>
      <c r="Y881" s="114"/>
      <c r="Z881" s="114"/>
      <c r="AA881" s="114"/>
      <c r="AB881" s="114"/>
      <c r="AC881" s="114"/>
      <c r="AD881" s="114"/>
      <c r="AE881" s="113"/>
      <c r="AF881" s="101">
        <f t="shared" si="68"/>
        <v>8.3457779999999993</v>
      </c>
      <c r="AG881" s="113"/>
      <c r="AH881" s="113"/>
      <c r="AI881" s="116" t="s">
        <v>1</v>
      </c>
      <c r="AJ881" s="116" t="str">
        <f>IF(I881&lt;&gt;"","-" &amp;TEXT([1]comp!$I881,"0.#") &amp;TEXT(I$1,0),"")</f>
        <v>-9.8Al</v>
      </c>
      <c r="AK881" s="116" t="str">
        <f>IF(K881&lt;&gt;"","-" &amp;TEXT([1]comp!$K881,"0.0") &amp;TEXT(K$1,0),"")</f>
        <v/>
      </c>
      <c r="AL881" s="116" t="str">
        <f>IF(H881&lt;&gt;"","-" &amp;TEXT([1]comp!$H881,"0.0") &amp;TEXT(H$1,0),"")</f>
        <v>-30.1Ni</v>
      </c>
      <c r="AM881" s="116" t="str">
        <f>IF(J881&lt;&gt;"","-" &amp;TEXT([1]comp!$J881,"0.0") &amp;TEXT(J$1,0),"")</f>
        <v>-4.9Cr</v>
      </c>
      <c r="AN881" s="116" t="str">
        <f>IF(M881&lt;&gt;"","-" &amp;TEXT([1]comp!$M881,"0.0") &amp;TEXT(M$1,0),"")</f>
        <v>-2.0Ta</v>
      </c>
      <c r="AO881" s="116" t="str">
        <f>IF(N881&lt;&gt;"","-" &amp;TEXT([1]comp!$N881,"0.0") &amp;TEXT(N$1,0),"")</f>
        <v/>
      </c>
      <c r="AP881" s="116" t="str">
        <f>IF(O881&lt;&gt;"","-" &amp;TEXT([1]comp!$O881,"0.0") &amp;TEXT(O$1,0),"")</f>
        <v/>
      </c>
      <c r="AQ881" s="116" t="str">
        <f>IF(L881&lt;&gt;"","-" &amp;TEXT([1]comp!$L881,"0.0") &amp;TEXT(L$1,0),"")</f>
        <v>-2.0Ti</v>
      </c>
      <c r="AR881" s="116" t="str">
        <f>IF(P881&lt;&gt;"","-" &amp;TEXT([1]comp!$P881,"0.0") &amp;TEXT(P$1,0),"")</f>
        <v>-4.9Mo</v>
      </c>
      <c r="AS881" s="116" t="str">
        <f>IF(Q881&lt;&gt;"","-" &amp;TEXT([1]comp!$Q881,"0.00") &amp;TEXT(Q$1,0),"")</f>
        <v/>
      </c>
      <c r="AT881" s="116" t="str">
        <f>IF(R881&lt;&gt;"","-" &amp;TEXT([1]comp!$R881,"0.00") &amp;TEXT(R$1,0),"")</f>
        <v/>
      </c>
      <c r="AU881" s="116" t="str">
        <f>IF(S881&lt;&gt;"","-" &amp;TEXT([1]comp!$S881,"0.00") &amp;TEXT(S$1,0),"")</f>
        <v/>
      </c>
      <c r="AV881" s="116" t="str">
        <f>IF(T881&lt;&gt;"","-" &amp;TEXT([1]comp!$T881,"0.0") &amp;TEXT(T$1,0),"")</f>
        <v/>
      </c>
      <c r="AW881" s="116" t="str">
        <f>IF(U881&lt;&gt;"","-" &amp;TEXT([1]comp!$U881,"0.0") &amp;TEXT(U$1,0),"")</f>
        <v/>
      </c>
      <c r="AX881" s="116" t="str">
        <f>IF(V881&lt;&gt;"","-" &amp;TEXT([1]comp!$V881,"0.0") &amp;TEXT(V$1,0),"")</f>
        <v/>
      </c>
      <c r="AY881" s="116" t="str">
        <f>IF(W881&lt;&gt;"","-" &amp;TEXT([1]comp!$W881,"0.0") &amp;TEXT(W$1,0),"")</f>
        <v/>
      </c>
      <c r="AZ881" s="116" t="str">
        <f>IF(X881&lt;&gt;"","-" &amp;TEXT([1]comp!$X881,"0.0") &amp;TEXT(X$1,0),"")</f>
        <v/>
      </c>
      <c r="BA881" s="116" t="str">
        <f>IF(Y881&lt;&gt;"","-" &amp;TEXT([1]comp!$Y881,"0.0") &amp;TEXT(Y$1,0),"")</f>
        <v/>
      </c>
      <c r="BB881" s="116" t="str">
        <f>IF(Z881&lt;&gt;"","-" &amp;TEXT([1]comp!$Z881,"0.0") &amp;TEXT(Z$1,0),"")</f>
        <v/>
      </c>
      <c r="BC881" s="116" t="str">
        <f>IF(AA881&lt;&gt;"","-" &amp;TEXT([1]comp!$AA881,"0.0") &amp;TEXT(AA$1,0),"")</f>
        <v/>
      </c>
      <c r="BD881" s="116" t="str">
        <f>IF(AB881&lt;&gt;"","-" &amp;TEXT([1]comp!$AB881,"0.0") &amp;TEXT(AB$1,0),"")</f>
        <v/>
      </c>
      <c r="BE881" s="116" t="str">
        <f>IF(AC881&lt;&gt;"","-" &amp;TEXT([1]comp!$AC881,"0.0") &amp;TEXT(AC$1,0),"")</f>
        <v/>
      </c>
      <c r="BF881" s="102" t="str">
        <f>IF(AD881&lt;&gt;"","-" &amp;TEXT([1]comp!$AD881,"0.00") &amp;TEXT(AD$1,0),"")</f>
        <v/>
      </c>
      <c r="BG881" s="104" t="str">
        <f>IF(AE881&lt;&gt;"","-" &amp;TEXT([1]comp!$AE881,"0.#") &amp;TEXT(AE$1,0),"")</f>
        <v/>
      </c>
      <c r="BH881" s="113" t="str">
        <f>[1]comp!$D881 &amp; [1]comp!$E881</f>
        <v>30Ni2Ta2Ti5CrSingh, M. P., Olu, E. F., Pandey, P., &amp; Chattopadhyay, K. (2021). Thermophysical and magnetic properties of Co-Ni-Mo-Al-Ta class of tungsten free Co-based superalloys. Journal of Alloys and Compounds, 879. https://doi.org/10.1016/j.jallcom.2021.160382</v>
      </c>
      <c r="BI881" s="96" t="str">
        <f t="shared" si="70"/>
        <v>Co-30.1Ni-9.8Al-4.9Cr-2.0Ti-2.0Ta-4.9Mo</v>
      </c>
      <c r="BJ881" s="113" t="s">
        <v>2123</v>
      </c>
      <c r="BK881" s="113"/>
      <c r="BL881" s="113"/>
      <c r="BM881" s="113"/>
      <c r="BN881" s="113"/>
      <c r="BO881" s="113"/>
    </row>
    <row r="882" spans="1:67" x14ac:dyDescent="0.3">
      <c r="A882" s="96" t="str">
        <f t="shared" si="67"/>
        <v>Co-29.5Ni-10.2Al-10.2Cr-1.9Ti-2.1Ta-5.1Mo</v>
      </c>
      <c r="B882" s="113"/>
      <c r="C882" s="113" t="s">
        <v>2123</v>
      </c>
      <c r="D882" s="113" t="s">
        <v>3935</v>
      </c>
      <c r="E882" s="113" t="s">
        <v>3936</v>
      </c>
      <c r="F882" s="113">
        <f t="shared" ref="F882:F945" si="72">F881+1</f>
        <v>879</v>
      </c>
      <c r="G882" s="114">
        <f t="shared" si="71"/>
        <v>40.999999999999993</v>
      </c>
      <c r="H882" s="114">
        <v>29.5</v>
      </c>
      <c r="I882" s="114">
        <v>10.199999999999999</v>
      </c>
      <c r="J882" s="114">
        <v>10.199999999999999</v>
      </c>
      <c r="K882" s="114"/>
      <c r="L882" s="114">
        <v>1.9</v>
      </c>
      <c r="M882" s="114">
        <v>2.1</v>
      </c>
      <c r="N882" s="114"/>
      <c r="O882" s="114"/>
      <c r="P882" s="114">
        <v>5.0999999999999996</v>
      </c>
      <c r="Q882" s="115"/>
      <c r="R882" s="115"/>
      <c r="S882" s="115"/>
      <c r="T882" s="114"/>
      <c r="U882" s="114"/>
      <c r="V882" s="114"/>
      <c r="W882" s="114"/>
      <c r="X882" s="114"/>
      <c r="Y882" s="114"/>
      <c r="Z882" s="114"/>
      <c r="AA882" s="114"/>
      <c r="AB882" s="114"/>
      <c r="AC882" s="114"/>
      <c r="AD882" s="114"/>
      <c r="AE882" s="113"/>
      <c r="AF882" s="101">
        <f t="shared" si="68"/>
        <v>8.2452030000000001</v>
      </c>
      <c r="AG882" s="113"/>
      <c r="AH882" s="113"/>
      <c r="AI882" s="116" t="s">
        <v>1</v>
      </c>
      <c r="AJ882" s="116" t="str">
        <f>IF(I882&lt;&gt;"","-" &amp;TEXT([1]comp!$I882,"0.#") &amp;TEXT(I$1,0),"")</f>
        <v>-10.2Al</v>
      </c>
      <c r="AK882" s="116" t="str">
        <f>IF(K882&lt;&gt;"","-" &amp;TEXT([1]comp!$K882,"0.0") &amp;TEXT(K$1,0),"")</f>
        <v/>
      </c>
      <c r="AL882" s="116" t="str">
        <f>IF(H882&lt;&gt;"","-" &amp;TEXT([1]comp!$H882,"0.0") &amp;TEXT(H$1,0),"")</f>
        <v>-29.5Ni</v>
      </c>
      <c r="AM882" s="116" t="str">
        <f>IF(J882&lt;&gt;"","-" &amp;TEXT([1]comp!$J882,"0.0") &amp;TEXT(J$1,0),"")</f>
        <v>-10.2Cr</v>
      </c>
      <c r="AN882" s="116" t="str">
        <f>IF(M882&lt;&gt;"","-" &amp;TEXT([1]comp!$M882,"0.0") &amp;TEXT(M$1,0),"")</f>
        <v>-2.1Ta</v>
      </c>
      <c r="AO882" s="116" t="str">
        <f>IF(N882&lt;&gt;"","-" &amp;TEXT([1]comp!$N882,"0.0") &amp;TEXT(N$1,0),"")</f>
        <v/>
      </c>
      <c r="AP882" s="116" t="str">
        <f>IF(O882&lt;&gt;"","-" &amp;TEXT([1]comp!$O882,"0.0") &amp;TEXT(O$1,0),"")</f>
        <v/>
      </c>
      <c r="AQ882" s="116" t="str">
        <f>IF(L882&lt;&gt;"","-" &amp;TEXT([1]comp!$L882,"0.0") &amp;TEXT(L$1,0),"")</f>
        <v>-1.9Ti</v>
      </c>
      <c r="AR882" s="116" t="str">
        <f>IF(P882&lt;&gt;"","-" &amp;TEXT([1]comp!$P882,"0.0") &amp;TEXT(P$1,0),"")</f>
        <v>-5.1Mo</v>
      </c>
      <c r="AS882" s="116" t="str">
        <f>IF(Q882&lt;&gt;"","-" &amp;TEXT([1]comp!$Q882,"0.00") &amp;TEXT(Q$1,0),"")</f>
        <v/>
      </c>
      <c r="AT882" s="116" t="str">
        <f>IF(R882&lt;&gt;"","-" &amp;TEXT([1]comp!$R882,"0.00") &amp;TEXT(R$1,0),"")</f>
        <v/>
      </c>
      <c r="AU882" s="116" t="str">
        <f>IF(S882&lt;&gt;"","-" &amp;TEXT([1]comp!$S882,"0.00") &amp;TEXT(S$1,0),"")</f>
        <v/>
      </c>
      <c r="AV882" s="116" t="str">
        <f>IF(T882&lt;&gt;"","-" &amp;TEXT([1]comp!$T882,"0.0") &amp;TEXT(T$1,0),"")</f>
        <v/>
      </c>
      <c r="AW882" s="116" t="str">
        <f>IF(U882&lt;&gt;"","-" &amp;TEXT([1]comp!$U882,"0.0") &amp;TEXT(U$1,0),"")</f>
        <v/>
      </c>
      <c r="AX882" s="116" t="str">
        <f>IF(V882&lt;&gt;"","-" &amp;TEXT([1]comp!$V882,"0.0") &amp;TEXT(V$1,0),"")</f>
        <v/>
      </c>
      <c r="AY882" s="116" t="str">
        <f>IF(W882&lt;&gt;"","-" &amp;TEXT([1]comp!$W882,"0.0") &amp;TEXT(W$1,0),"")</f>
        <v/>
      </c>
      <c r="AZ882" s="116" t="str">
        <f>IF(X882&lt;&gt;"","-" &amp;TEXT([1]comp!$X882,"0.0") &amp;TEXT(X$1,0),"")</f>
        <v/>
      </c>
      <c r="BA882" s="116" t="str">
        <f>IF(Y882&lt;&gt;"","-" &amp;TEXT([1]comp!$Y882,"0.0") &amp;TEXT(Y$1,0),"")</f>
        <v/>
      </c>
      <c r="BB882" s="116" t="str">
        <f>IF(Z882&lt;&gt;"","-" &amp;TEXT([1]comp!$Z882,"0.0") &amp;TEXT(Z$1,0),"")</f>
        <v/>
      </c>
      <c r="BC882" s="116" t="str">
        <f>IF(AA882&lt;&gt;"","-" &amp;TEXT([1]comp!$AA882,"0.0") &amp;TEXT(AA$1,0),"")</f>
        <v/>
      </c>
      <c r="BD882" s="116" t="str">
        <f>IF(AB882&lt;&gt;"","-" &amp;TEXT([1]comp!$AB882,"0.0") &amp;TEXT(AB$1,0),"")</f>
        <v/>
      </c>
      <c r="BE882" s="116" t="str">
        <f>IF(AC882&lt;&gt;"","-" &amp;TEXT([1]comp!$AC882,"0.0") &amp;TEXT(AC$1,0),"")</f>
        <v/>
      </c>
      <c r="BF882" s="102" t="str">
        <f>IF(AD882&lt;&gt;"","-" &amp;TEXT([1]comp!$AD882,"0.00") &amp;TEXT(AD$1,0),"")</f>
        <v/>
      </c>
      <c r="BG882" s="104" t="str">
        <f>IF(AE882&lt;&gt;"","-" &amp;TEXT([1]comp!$AE882,"0.#") &amp;TEXT(AE$1,0),"")</f>
        <v/>
      </c>
      <c r="BH882" s="113" t="str">
        <f>[1]comp!$D882 &amp; [1]comp!$E882</f>
        <v>30Ni2Ta2Ti10CrSingh, M. P., Olu, E. F., Pandey, P., &amp; Chattopadhyay, K. (2021). Thermophysical and magnetic properties of Co-Ni-Mo-Al-Ta class of tungsten free Co-based superalloys. Journal of Alloys and Compounds, 879. https://doi.org/10.1016/j.jallcom.2021.160383</v>
      </c>
      <c r="BI882" s="96" t="str">
        <f t="shared" si="70"/>
        <v>Co-29.5Ni-10.2Al-10.2Cr-1.9Ti-2.1Ta-5.1Mo</v>
      </c>
      <c r="BJ882" s="113" t="s">
        <v>2123</v>
      </c>
      <c r="BK882" s="113"/>
      <c r="BL882" s="113"/>
      <c r="BM882" s="113"/>
      <c r="BN882" s="113"/>
      <c r="BO882" s="113"/>
    </row>
    <row r="883" spans="1:67" x14ac:dyDescent="0.3">
      <c r="A883" s="96" t="str">
        <f t="shared" si="67"/>
        <v>Co-9.Al-7.5W-2.0Ta</v>
      </c>
      <c r="B883" s="113"/>
      <c r="C883" s="113" t="s">
        <v>2123</v>
      </c>
      <c r="D883" s="113" t="s">
        <v>3938</v>
      </c>
      <c r="E883" s="113" t="s">
        <v>3939</v>
      </c>
      <c r="F883" s="113">
        <f t="shared" si="72"/>
        <v>880</v>
      </c>
      <c r="G883" s="114">
        <f t="shared" si="71"/>
        <v>81.5</v>
      </c>
      <c r="H883" s="114"/>
      <c r="I883" s="114">
        <v>9</v>
      </c>
      <c r="J883" s="114"/>
      <c r="K883" s="114">
        <v>7.5</v>
      </c>
      <c r="L883" s="114"/>
      <c r="M883" s="114">
        <v>2</v>
      </c>
      <c r="N883" s="114"/>
      <c r="O883" s="114"/>
      <c r="P883" s="114"/>
      <c r="Q883" s="115"/>
      <c r="R883" s="115"/>
      <c r="S883" s="115"/>
      <c r="T883" s="114"/>
      <c r="U883" s="114"/>
      <c r="V883" s="114"/>
      <c r="W883" s="114"/>
      <c r="X883" s="114"/>
      <c r="Y883" s="114"/>
      <c r="Z883" s="114"/>
      <c r="AA883" s="114"/>
      <c r="AB883" s="114"/>
      <c r="AC883" s="114"/>
      <c r="AD883" s="114"/>
      <c r="AE883" s="113"/>
      <c r="AF883" s="101">
        <f t="shared" si="68"/>
        <v>9.2732499999999991</v>
      </c>
      <c r="AG883" s="113"/>
      <c r="AH883" s="113"/>
      <c r="AI883" s="116" t="s">
        <v>1</v>
      </c>
      <c r="AJ883" s="118" t="str">
        <f>IF(I883&lt;&gt;"","-" &amp;TEXT([1]comp!$I883,"0.#") &amp;TEXT(I$1,0),"")</f>
        <v>-9.Al</v>
      </c>
      <c r="AK883" s="116" t="str">
        <f>IF(K883&lt;&gt;"","-" &amp;TEXT([1]comp!$K883,"0.0") &amp;TEXT(K$1,0),"")</f>
        <v>-7.5W</v>
      </c>
      <c r="AL883" s="116" t="str">
        <f>IF(H883&lt;&gt;"","-" &amp;TEXT([1]comp!$H883,"0.0") &amp;TEXT(H$1,0),"")</f>
        <v/>
      </c>
      <c r="AM883" s="116" t="str">
        <f>IF(J883&lt;&gt;"","-" &amp;TEXT([1]comp!$J883,"0.0") &amp;TEXT(J$1,0),"")</f>
        <v/>
      </c>
      <c r="AN883" s="116" t="str">
        <f>IF(M883&lt;&gt;"","-" &amp;TEXT([1]comp!$M883,"0.0") &amp;TEXT(M$1,0),"")</f>
        <v>-2.0Ta</v>
      </c>
      <c r="AO883" s="116" t="str">
        <f>IF(N883&lt;&gt;"","-" &amp;TEXT([1]comp!$N883,"0.0") &amp;TEXT(N$1,0),"")</f>
        <v/>
      </c>
      <c r="AP883" s="116" t="str">
        <f>IF(O883&lt;&gt;"","-" &amp;TEXT([1]comp!$O883,"0.0") &amp;TEXT(O$1,0),"")</f>
        <v/>
      </c>
      <c r="AQ883" s="116" t="str">
        <f>IF(L883&lt;&gt;"","-" &amp;TEXT([1]comp!$L883,"0.0") &amp;TEXT(L$1,0),"")</f>
        <v/>
      </c>
      <c r="AR883" s="116" t="str">
        <f>IF(P883&lt;&gt;"","-" &amp;TEXT([1]comp!$P883,"0.0") &amp;TEXT(P$1,0),"")</f>
        <v/>
      </c>
      <c r="AS883" s="116" t="str">
        <f>IF(Q883&lt;&gt;"","-" &amp;TEXT([1]comp!$Q883,"0.00") &amp;TEXT(Q$1,0),"")</f>
        <v/>
      </c>
      <c r="AT883" s="116" t="str">
        <f>IF(R883&lt;&gt;"","-" &amp;TEXT([1]comp!$R883,"0.00") &amp;TEXT(R$1,0),"")</f>
        <v/>
      </c>
      <c r="AU883" s="116" t="str">
        <f>IF(S883&lt;&gt;"","-" &amp;TEXT([1]comp!$S883,"0.00") &amp;TEXT(S$1,0),"")</f>
        <v/>
      </c>
      <c r="AV883" s="116" t="str">
        <f>IF(T883&lt;&gt;"","-" &amp;TEXT([1]comp!$T883,"0.0") &amp;TEXT(T$1,0),"")</f>
        <v/>
      </c>
      <c r="AW883" s="116" t="str">
        <f>IF(U883&lt;&gt;"","-" &amp;TEXT([1]comp!$U883,"0.0") &amp;TEXT(U$1,0),"")</f>
        <v/>
      </c>
      <c r="AX883" s="116" t="str">
        <f>IF(V883&lt;&gt;"","-" &amp;TEXT([1]comp!$V883,"0.0") &amp;TEXT(V$1,0),"")</f>
        <v/>
      </c>
      <c r="AY883" s="116" t="str">
        <f>IF(W883&lt;&gt;"","-" &amp;TEXT([1]comp!$W883,"0.0") &amp;TEXT(W$1,0),"")</f>
        <v/>
      </c>
      <c r="AZ883" s="116" t="str">
        <f>IF(X883&lt;&gt;"","-" &amp;TEXT([1]comp!$X883,"0.0") &amp;TEXT(X$1,0),"")</f>
        <v/>
      </c>
      <c r="BA883" s="116" t="str">
        <f>IF(Y883&lt;&gt;"","-" &amp;TEXT([1]comp!$Y883,"0.0") &amp;TEXT(Y$1,0),"")</f>
        <v/>
      </c>
      <c r="BB883" s="116" t="str">
        <f>IF(Z883&lt;&gt;"","-" &amp;TEXT([1]comp!$Z883,"0.0") &amp;TEXT(Z$1,0),"")</f>
        <v/>
      </c>
      <c r="BC883" s="116" t="str">
        <f>IF(AA883&lt;&gt;"","-" &amp;TEXT([1]comp!$AA883,"0.0") &amp;TEXT(AA$1,0),"")</f>
        <v/>
      </c>
      <c r="BD883" s="116" t="str">
        <f>IF(AB883&lt;&gt;"","-" &amp;TEXT([1]comp!$AB883,"0.0") &amp;TEXT(AB$1,0),"")</f>
        <v/>
      </c>
      <c r="BE883" s="116" t="str">
        <f>IF(AC883&lt;&gt;"","-" &amp;TEXT([1]comp!$AC883,"0.0") &amp;TEXT(AC$1,0),"")</f>
        <v/>
      </c>
      <c r="BF883" s="102" t="str">
        <f>IF(AD883&lt;&gt;"","-" &amp;TEXT([1]comp!$AD883,"0.00") &amp;TEXT(AD$1,0),"")</f>
        <v/>
      </c>
      <c r="BG883" s="104" t="str">
        <f>IF(AE883&lt;&gt;"","-" &amp;TEXT([1]comp!$AE883,"0.#") &amp;TEXT(AE$1,0),"")</f>
        <v/>
      </c>
      <c r="BH883" s="113" t="str">
        <f>[1]comp!$D883 &amp; [1]comp!$E883</f>
        <v>ERBOCo-2TaVolz,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https://doi.org/10.1016/j.actamat.2021.117019</v>
      </c>
      <c r="BI883" s="96" t="str">
        <f t="shared" si="70"/>
        <v>Co-9.Al-7.5W-2.0Ta</v>
      </c>
      <c r="BJ883" s="113" t="s">
        <v>2123</v>
      </c>
      <c r="BK883" s="113"/>
      <c r="BL883" s="113"/>
      <c r="BM883" s="113"/>
      <c r="BN883" s="113"/>
      <c r="BO883" s="113"/>
    </row>
    <row r="884" spans="1:67" x14ac:dyDescent="0.3">
      <c r="A884" s="96" t="str">
        <f t="shared" si="67"/>
        <v>Co-8.4Al-4.1W-0.2Ta</v>
      </c>
      <c r="B884" s="113"/>
      <c r="C884" s="113" t="s">
        <v>2123</v>
      </c>
      <c r="D884" s="113" t="s">
        <v>3941</v>
      </c>
      <c r="E884" s="113" t="s">
        <v>3942</v>
      </c>
      <c r="F884" s="113">
        <f t="shared" si="72"/>
        <v>881</v>
      </c>
      <c r="G884" s="114">
        <f t="shared" si="71"/>
        <v>87.3</v>
      </c>
      <c r="H884" s="114"/>
      <c r="I884" s="114">
        <v>8.4</v>
      </c>
      <c r="J884" s="114"/>
      <c r="K884" s="114">
        <v>4.0999999999999996</v>
      </c>
      <c r="L884" s="114"/>
      <c r="M884" s="114">
        <v>0.2</v>
      </c>
      <c r="N884" s="114"/>
      <c r="O884" s="114"/>
      <c r="P884" s="114"/>
      <c r="Q884" s="115"/>
      <c r="R884" s="115"/>
      <c r="S884" s="115"/>
      <c r="T884" s="114"/>
      <c r="U884" s="114"/>
      <c r="V884" s="114"/>
      <c r="W884" s="114"/>
      <c r="X884" s="114"/>
      <c r="Y884" s="114"/>
      <c r="Z884" s="114"/>
      <c r="AA884" s="114"/>
      <c r="AB884" s="114"/>
      <c r="AC884" s="114"/>
      <c r="AD884" s="114"/>
      <c r="AE884" s="113"/>
      <c r="AF884" s="101">
        <f t="shared" si="68"/>
        <v>8.8190499999999989</v>
      </c>
      <c r="AG884" s="113"/>
      <c r="AH884" s="113"/>
      <c r="AI884" s="116" t="s">
        <v>1</v>
      </c>
      <c r="AJ884" s="116" t="str">
        <f>IF(I884&lt;&gt;"","-" &amp;TEXT([1]comp!$I884,"0.#") &amp;TEXT(I$1,0),"")</f>
        <v>-8.4Al</v>
      </c>
      <c r="AK884" s="116" t="str">
        <f>IF(K884&lt;&gt;"","-" &amp;TEXT([1]comp!$K884,"0.0") &amp;TEXT(K$1,0),"")</f>
        <v>-4.1W</v>
      </c>
      <c r="AL884" s="116" t="str">
        <f>IF(H884&lt;&gt;"","-" &amp;TEXT([1]comp!$H884,"0.0") &amp;TEXT(H$1,0),"")</f>
        <v/>
      </c>
      <c r="AM884" s="116" t="str">
        <f>IF(J884&lt;&gt;"","-" &amp;TEXT([1]comp!$J884,"0.0") &amp;TEXT(J$1,0),"")</f>
        <v/>
      </c>
      <c r="AN884" s="116" t="str">
        <f>IF(M884&lt;&gt;"","-" &amp;TEXT([1]comp!$M884,"0.0") &amp;TEXT(M$1,0),"")</f>
        <v>-0.2Ta</v>
      </c>
      <c r="AO884" s="116" t="str">
        <f>IF(N884&lt;&gt;"","-" &amp;TEXT([1]comp!$N884,"0.0") &amp;TEXT(N$1,0),"")</f>
        <v/>
      </c>
      <c r="AP884" s="116" t="str">
        <f>IF(O884&lt;&gt;"","-" &amp;TEXT([1]comp!$O884,"0.0") &amp;TEXT(O$1,0),"")</f>
        <v/>
      </c>
      <c r="AQ884" s="116" t="str">
        <f>IF(L884&lt;&gt;"","-" &amp;TEXT([1]comp!$L884,"0.0") &amp;TEXT(L$1,0),"")</f>
        <v/>
      </c>
      <c r="AR884" s="116" t="str">
        <f>IF(P884&lt;&gt;"","-" &amp;TEXT([1]comp!$P884,"0.0") &amp;TEXT(P$1,0),"")</f>
        <v/>
      </c>
      <c r="AS884" s="116" t="str">
        <f>IF(Q884&lt;&gt;"","-" &amp;TEXT([1]comp!$Q884,"0.00") &amp;TEXT(Q$1,0),"")</f>
        <v/>
      </c>
      <c r="AT884" s="116" t="str">
        <f>IF(R884&lt;&gt;"","-" &amp;TEXT([1]comp!$R884,"0.00") &amp;TEXT(R$1,0),"")</f>
        <v/>
      </c>
      <c r="AU884" s="116" t="str">
        <f>IF(S884&lt;&gt;"","-" &amp;TEXT([1]comp!$S884,"0.00") &amp;TEXT(S$1,0),"")</f>
        <v/>
      </c>
      <c r="AV884" s="116" t="str">
        <f>IF(T884&lt;&gt;"","-" &amp;TEXT([1]comp!$T884,"0.0") &amp;TEXT(T$1,0),"")</f>
        <v/>
      </c>
      <c r="AW884" s="116" t="str">
        <f>IF(U884&lt;&gt;"","-" &amp;TEXT([1]comp!$U884,"0.0") &amp;TEXT(U$1,0),"")</f>
        <v/>
      </c>
      <c r="AX884" s="116" t="str">
        <f>IF(V884&lt;&gt;"","-" &amp;TEXT([1]comp!$V884,"0.0") &amp;TEXT(V$1,0),"")</f>
        <v/>
      </c>
      <c r="AY884" s="116" t="str">
        <f>IF(W884&lt;&gt;"","-" &amp;TEXT([1]comp!$W884,"0.0") &amp;TEXT(W$1,0),"")</f>
        <v/>
      </c>
      <c r="AZ884" s="116" t="str">
        <f>IF(X884&lt;&gt;"","-" &amp;TEXT([1]comp!$X884,"0.0") &amp;TEXT(X$1,0),"")</f>
        <v/>
      </c>
      <c r="BA884" s="116" t="str">
        <f>IF(Y884&lt;&gt;"","-" &amp;TEXT([1]comp!$Y884,"0.0") &amp;TEXT(Y$1,0),"")</f>
        <v/>
      </c>
      <c r="BB884" s="116" t="str">
        <f>IF(Z884&lt;&gt;"","-" &amp;TEXT([1]comp!$Z884,"0.0") &amp;TEXT(Z$1,0),"")</f>
        <v/>
      </c>
      <c r="BC884" s="116" t="str">
        <f>IF(AA884&lt;&gt;"","-" &amp;TEXT([1]comp!$AA884,"0.0") &amp;TEXT(AA$1,0),"")</f>
        <v/>
      </c>
      <c r="BD884" s="116" t="str">
        <f>IF(AB884&lt;&gt;"","-" &amp;TEXT([1]comp!$AB884,"0.0") &amp;TEXT(AB$1,0),"")</f>
        <v/>
      </c>
      <c r="BE884" s="116" t="str">
        <f>IF(AC884&lt;&gt;"","-" &amp;TEXT([1]comp!$AC884,"0.0") &amp;TEXT(AC$1,0),"")</f>
        <v/>
      </c>
      <c r="BF884" s="102" t="str">
        <f>IF(AD884&lt;&gt;"","-" &amp;TEXT([1]comp!$AD884,"0.00") &amp;TEXT(AD$1,0),"")</f>
        <v/>
      </c>
      <c r="BG884" s="104" t="str">
        <f>IF(AE884&lt;&gt;"","-" &amp;TEXT([1]comp!$AE884,"0.#") &amp;TEXT(AE$1,0),"")</f>
        <v/>
      </c>
      <c r="BH884" s="113" t="str">
        <f>[1]comp!$D884 &amp; [1]comp!$E884</f>
        <v>VF0Volz,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
      <c r="BI884" s="96" t="str">
        <f t="shared" si="70"/>
        <v>Co-8.4Al-4.1W-0.2Ta</v>
      </c>
      <c r="BJ884" s="113" t="s">
        <v>2123</v>
      </c>
      <c r="BK884" s="113"/>
      <c r="BL884" s="113"/>
      <c r="BM884" s="113"/>
      <c r="BN884" s="113"/>
      <c r="BO884" s="113"/>
    </row>
    <row r="885" spans="1:67" x14ac:dyDescent="0.3">
      <c r="A885" s="96" t="str">
        <f t="shared" si="67"/>
        <v>Co-8.6Al-6.0W-0.6Ta</v>
      </c>
      <c r="B885" s="113"/>
      <c r="C885" s="113" t="s">
        <v>2123</v>
      </c>
      <c r="D885" s="113" t="s">
        <v>171</v>
      </c>
      <c r="E885" s="113" t="s">
        <v>3942</v>
      </c>
      <c r="F885" s="113">
        <f t="shared" si="72"/>
        <v>882</v>
      </c>
      <c r="G885" s="114">
        <f t="shared" si="71"/>
        <v>84.8</v>
      </c>
      <c r="H885" s="114"/>
      <c r="I885" s="114">
        <v>8.6</v>
      </c>
      <c r="J885" s="114"/>
      <c r="K885" s="114">
        <v>6</v>
      </c>
      <c r="L885" s="114"/>
      <c r="M885" s="114">
        <v>0.6</v>
      </c>
      <c r="N885" s="114"/>
      <c r="O885" s="114"/>
      <c r="P885" s="114"/>
      <c r="Q885" s="115"/>
      <c r="R885" s="115"/>
      <c r="S885" s="115"/>
      <c r="T885" s="114"/>
      <c r="U885" s="114"/>
      <c r="V885" s="114"/>
      <c r="W885" s="114"/>
      <c r="X885" s="114"/>
      <c r="Y885" s="114"/>
      <c r="Z885" s="114"/>
      <c r="AA885" s="114"/>
      <c r="AB885" s="114"/>
      <c r="AC885" s="114"/>
      <c r="AD885" s="114"/>
      <c r="AE885" s="113"/>
      <c r="AF885" s="101">
        <f t="shared" si="68"/>
        <v>9.0343</v>
      </c>
      <c r="AG885" s="113"/>
      <c r="AH885" s="113"/>
      <c r="AI885" s="116" t="s">
        <v>1</v>
      </c>
      <c r="AJ885" s="116" t="str">
        <f>IF(I885&lt;&gt;"","-" &amp;TEXT([1]comp!$I885,"0.#") &amp;TEXT(I$1,0),"")</f>
        <v>-8.6Al</v>
      </c>
      <c r="AK885" s="116" t="str">
        <f>IF(K885&lt;&gt;"","-" &amp;TEXT([1]comp!$K885,"0.0") &amp;TEXT(K$1,0),"")</f>
        <v>-6.0W</v>
      </c>
      <c r="AL885" s="116" t="str">
        <f>IF(H885&lt;&gt;"","-" &amp;TEXT([1]comp!$H885,"0.0") &amp;TEXT(H$1,0),"")</f>
        <v/>
      </c>
      <c r="AM885" s="116" t="str">
        <f>IF(J885&lt;&gt;"","-" &amp;TEXT([1]comp!$J885,"0.0") &amp;TEXT(J$1,0),"")</f>
        <v/>
      </c>
      <c r="AN885" s="116" t="str">
        <f>IF(M885&lt;&gt;"","-" &amp;TEXT([1]comp!$M885,"0.0") &amp;TEXT(M$1,0),"")</f>
        <v>-0.6Ta</v>
      </c>
      <c r="AO885" s="116" t="str">
        <f>IF(N885&lt;&gt;"","-" &amp;TEXT([1]comp!$N885,"0.0") &amp;TEXT(N$1,0),"")</f>
        <v/>
      </c>
      <c r="AP885" s="116" t="str">
        <f>IF(O885&lt;&gt;"","-" &amp;TEXT([1]comp!$O885,"0.0") &amp;TEXT(O$1,0),"")</f>
        <v/>
      </c>
      <c r="AQ885" s="116" t="str">
        <f>IF(L885&lt;&gt;"","-" &amp;TEXT([1]comp!$L885,"0.0") &amp;TEXT(L$1,0),"")</f>
        <v/>
      </c>
      <c r="AR885" s="116" t="str">
        <f>IF(P885&lt;&gt;"","-" &amp;TEXT([1]comp!$P885,"0.0") &amp;TEXT(P$1,0),"")</f>
        <v/>
      </c>
      <c r="AS885" s="116" t="str">
        <f>IF(Q885&lt;&gt;"","-" &amp;TEXT([1]comp!$Q885,"0.00") &amp;TEXT(Q$1,0),"")</f>
        <v/>
      </c>
      <c r="AT885" s="116" t="str">
        <f>IF(R885&lt;&gt;"","-" &amp;TEXT([1]comp!$R885,"0.00") &amp;TEXT(R$1,0),"")</f>
        <v/>
      </c>
      <c r="AU885" s="116" t="str">
        <f>IF(S885&lt;&gt;"","-" &amp;TEXT([1]comp!$S885,"0.00") &amp;TEXT(S$1,0),"")</f>
        <v/>
      </c>
      <c r="AV885" s="116" t="str">
        <f>IF(T885&lt;&gt;"","-" &amp;TEXT([1]comp!$T885,"0.0") &amp;TEXT(T$1,0),"")</f>
        <v/>
      </c>
      <c r="AW885" s="116" t="str">
        <f>IF(U885&lt;&gt;"","-" &amp;TEXT([1]comp!$U885,"0.0") &amp;TEXT(U$1,0),"")</f>
        <v/>
      </c>
      <c r="AX885" s="116" t="str">
        <f>IF(V885&lt;&gt;"","-" &amp;TEXT([1]comp!$V885,"0.0") &amp;TEXT(V$1,0),"")</f>
        <v/>
      </c>
      <c r="AY885" s="116" t="str">
        <f>IF(W885&lt;&gt;"","-" &amp;TEXT([1]comp!$W885,"0.0") &amp;TEXT(W$1,0),"")</f>
        <v/>
      </c>
      <c r="AZ885" s="116" t="str">
        <f>IF(X885&lt;&gt;"","-" &amp;TEXT([1]comp!$X885,"0.0") &amp;TEXT(X$1,0),"")</f>
        <v/>
      </c>
      <c r="BA885" s="116" t="str">
        <f>IF(Y885&lt;&gt;"","-" &amp;TEXT([1]comp!$Y885,"0.0") &amp;TEXT(Y$1,0),"")</f>
        <v/>
      </c>
      <c r="BB885" s="116" t="str">
        <f>IF(Z885&lt;&gt;"","-" &amp;TEXT([1]comp!$Z885,"0.0") &amp;TEXT(Z$1,0),"")</f>
        <v/>
      </c>
      <c r="BC885" s="116" t="str">
        <f>IF(AA885&lt;&gt;"","-" &amp;TEXT([1]comp!$AA885,"0.0") &amp;TEXT(AA$1,0),"")</f>
        <v/>
      </c>
      <c r="BD885" s="116" t="str">
        <f>IF(AB885&lt;&gt;"","-" &amp;TEXT([1]comp!$AB885,"0.0") &amp;TEXT(AB$1,0),"")</f>
        <v/>
      </c>
      <c r="BE885" s="116" t="str">
        <f>IF(AC885&lt;&gt;"","-" &amp;TEXT([1]comp!$AC885,"0.0") &amp;TEXT(AC$1,0),"")</f>
        <v/>
      </c>
      <c r="BF885" s="102" t="str">
        <f>IF(AD885&lt;&gt;"","-" &amp;TEXT([1]comp!$AD885,"0.00") &amp;TEXT(AD$1,0),"")</f>
        <v/>
      </c>
      <c r="BG885" s="104" t="str">
        <f>IF(AE885&lt;&gt;"","-" &amp;TEXT([1]comp!$AE885,"0.#") &amp;TEXT(AE$1,0),"")</f>
        <v/>
      </c>
      <c r="BH885" s="113" t="str">
        <f>[1]comp!$D885 &amp; [1]comp!$E885</f>
        <v>VF20Volz,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
      <c r="BI885" s="96" t="str">
        <f t="shared" si="70"/>
        <v>Co-8.6Al-6.0W-0.6Ta</v>
      </c>
      <c r="BJ885" s="113" t="s">
        <v>2123</v>
      </c>
      <c r="BK885" s="113"/>
      <c r="BL885" s="113"/>
      <c r="BM885" s="113"/>
      <c r="BN885" s="113"/>
      <c r="BO885" s="113"/>
    </row>
    <row r="886" spans="1:67" x14ac:dyDescent="0.3">
      <c r="A886" s="96" t="str">
        <f t="shared" si="67"/>
        <v>Co-8.5Al-7.7W-1.1Ta</v>
      </c>
      <c r="B886" s="113"/>
      <c r="C886" s="113" t="s">
        <v>2123</v>
      </c>
      <c r="D886" s="113" t="s">
        <v>172</v>
      </c>
      <c r="E886" s="113" t="s">
        <v>3942</v>
      </c>
      <c r="F886" s="113">
        <f t="shared" si="72"/>
        <v>883</v>
      </c>
      <c r="G886" s="114">
        <f t="shared" si="71"/>
        <v>82.7</v>
      </c>
      <c r="H886" s="114"/>
      <c r="I886" s="114">
        <v>8.5</v>
      </c>
      <c r="J886" s="114"/>
      <c r="K886" s="114">
        <v>7.7</v>
      </c>
      <c r="L886" s="114"/>
      <c r="M886" s="114">
        <v>1.1000000000000001</v>
      </c>
      <c r="N886" s="114"/>
      <c r="O886" s="114"/>
      <c r="P886" s="114"/>
      <c r="Q886" s="115"/>
      <c r="R886" s="115"/>
      <c r="S886" s="115"/>
      <c r="T886" s="114"/>
      <c r="U886" s="114"/>
      <c r="V886" s="114"/>
      <c r="W886" s="114"/>
      <c r="X886" s="114"/>
      <c r="Y886" s="114"/>
      <c r="Z886" s="114"/>
      <c r="AA886" s="114"/>
      <c r="AB886" s="114"/>
      <c r="AC886" s="114"/>
      <c r="AD886" s="114"/>
      <c r="AE886" s="113"/>
      <c r="AF886" s="101">
        <f t="shared" si="68"/>
        <v>9.2552000000000021</v>
      </c>
      <c r="AG886" s="113"/>
      <c r="AH886" s="113"/>
      <c r="AI886" s="116" t="s">
        <v>1</v>
      </c>
      <c r="AJ886" s="116" t="str">
        <f>IF(I886&lt;&gt;"","-" &amp;TEXT([1]comp!$I886,"0.#") &amp;TEXT(I$1,0),"")</f>
        <v>-8.5Al</v>
      </c>
      <c r="AK886" s="116" t="str">
        <f>IF(K886&lt;&gt;"","-" &amp;TEXT([1]comp!$K886,"0.0") &amp;TEXT(K$1,0),"")</f>
        <v>-7.7W</v>
      </c>
      <c r="AL886" s="116" t="str">
        <f>IF(H886&lt;&gt;"","-" &amp;TEXT([1]comp!$H886,"0.0") &amp;TEXT(H$1,0),"")</f>
        <v/>
      </c>
      <c r="AM886" s="116" t="str">
        <f>IF(J886&lt;&gt;"","-" &amp;TEXT([1]comp!$J886,"0.0") &amp;TEXT(J$1,0),"")</f>
        <v/>
      </c>
      <c r="AN886" s="116" t="str">
        <f>IF(M886&lt;&gt;"","-" &amp;TEXT([1]comp!$M886,"0.0") &amp;TEXT(M$1,0),"")</f>
        <v>-1.1Ta</v>
      </c>
      <c r="AO886" s="116" t="str">
        <f>IF(N886&lt;&gt;"","-" &amp;TEXT([1]comp!$N886,"0.0") &amp;TEXT(N$1,0),"")</f>
        <v/>
      </c>
      <c r="AP886" s="116" t="str">
        <f>IF(O886&lt;&gt;"","-" &amp;TEXT([1]comp!$O886,"0.0") &amp;TEXT(O$1,0),"")</f>
        <v/>
      </c>
      <c r="AQ886" s="116" t="str">
        <f>IF(L886&lt;&gt;"","-" &amp;TEXT([1]comp!$L886,"0.0") &amp;TEXT(L$1,0),"")</f>
        <v/>
      </c>
      <c r="AR886" s="116" t="str">
        <f>IF(P886&lt;&gt;"","-" &amp;TEXT([1]comp!$P886,"0.0") &amp;TEXT(P$1,0),"")</f>
        <v/>
      </c>
      <c r="AS886" s="116" t="str">
        <f>IF(Q886&lt;&gt;"","-" &amp;TEXT([1]comp!$Q886,"0.00") &amp;TEXT(Q$1,0),"")</f>
        <v/>
      </c>
      <c r="AT886" s="116" t="str">
        <f>IF(R886&lt;&gt;"","-" &amp;TEXT([1]comp!$R886,"0.00") &amp;TEXT(R$1,0),"")</f>
        <v/>
      </c>
      <c r="AU886" s="116" t="str">
        <f>IF(S886&lt;&gt;"","-" &amp;TEXT([1]comp!$S886,"0.00") &amp;TEXT(S$1,0),"")</f>
        <v/>
      </c>
      <c r="AV886" s="116" t="str">
        <f>IF(T886&lt;&gt;"","-" &amp;TEXT([1]comp!$T886,"0.0") &amp;TEXT(T$1,0),"")</f>
        <v/>
      </c>
      <c r="AW886" s="116" t="str">
        <f>IF(U886&lt;&gt;"","-" &amp;TEXT([1]comp!$U886,"0.0") &amp;TEXT(U$1,0),"")</f>
        <v/>
      </c>
      <c r="AX886" s="116" t="str">
        <f>IF(V886&lt;&gt;"","-" &amp;TEXT([1]comp!$V886,"0.0") &amp;TEXT(V$1,0),"")</f>
        <v/>
      </c>
      <c r="AY886" s="116" t="str">
        <f>IF(W886&lt;&gt;"","-" &amp;TEXT([1]comp!$W886,"0.0") &amp;TEXT(W$1,0),"")</f>
        <v/>
      </c>
      <c r="AZ886" s="116" t="str">
        <f>IF(X886&lt;&gt;"","-" &amp;TEXT([1]comp!$X886,"0.0") &amp;TEXT(X$1,0),"")</f>
        <v/>
      </c>
      <c r="BA886" s="116" t="str">
        <f>IF(Y886&lt;&gt;"","-" &amp;TEXT([1]comp!$Y886,"0.0") &amp;TEXT(Y$1,0),"")</f>
        <v/>
      </c>
      <c r="BB886" s="116" t="str">
        <f>IF(Z886&lt;&gt;"","-" &amp;TEXT([1]comp!$Z886,"0.0") &amp;TEXT(Z$1,0),"")</f>
        <v/>
      </c>
      <c r="BC886" s="116" t="str">
        <f>IF(AA886&lt;&gt;"","-" &amp;TEXT([1]comp!$AA886,"0.0") &amp;TEXT(AA$1,0),"")</f>
        <v/>
      </c>
      <c r="BD886" s="116" t="str">
        <f>IF(AB886&lt;&gt;"","-" &amp;TEXT([1]comp!$AB886,"0.0") &amp;TEXT(AB$1,0),"")</f>
        <v/>
      </c>
      <c r="BE886" s="116" t="str">
        <f>IF(AC886&lt;&gt;"","-" &amp;TEXT([1]comp!$AC886,"0.0") &amp;TEXT(AC$1,0),"")</f>
        <v/>
      </c>
      <c r="BF886" s="102" t="str">
        <f>IF(AD886&lt;&gt;"","-" &amp;TEXT([1]comp!$AD886,"0.00") &amp;TEXT(AD$1,0),"")</f>
        <v/>
      </c>
      <c r="BG886" s="104" t="str">
        <f>IF(AE886&lt;&gt;"","-" &amp;TEXT([1]comp!$AE886,"0.#") &amp;TEXT(AE$1,0),"")</f>
        <v/>
      </c>
      <c r="BH886" s="113" t="str">
        <f>[1]comp!$D886 &amp; [1]comp!$E886</f>
        <v>VF40Volz,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
      <c r="BI886" s="96" t="str">
        <f t="shared" si="70"/>
        <v>Co-8.5Al-7.7W-1.1Ta</v>
      </c>
      <c r="BJ886" s="113" t="s">
        <v>2123</v>
      </c>
      <c r="BK886" s="113"/>
      <c r="BL886" s="113"/>
      <c r="BM886" s="113"/>
      <c r="BN886" s="113"/>
      <c r="BO886" s="113"/>
    </row>
    <row r="887" spans="1:67" x14ac:dyDescent="0.3">
      <c r="A887" s="96" t="str">
        <f t="shared" si="67"/>
        <v>Co-8.4Al-9.3W-1.6Ta</v>
      </c>
      <c r="B887" s="113"/>
      <c r="C887" s="113" t="s">
        <v>2123</v>
      </c>
      <c r="D887" s="113" t="s">
        <v>173</v>
      </c>
      <c r="E887" s="113" t="s">
        <v>3942</v>
      </c>
      <c r="F887" s="113">
        <f t="shared" si="72"/>
        <v>884</v>
      </c>
      <c r="G887" s="114">
        <f t="shared" si="71"/>
        <v>80.699999999999989</v>
      </c>
      <c r="H887" s="114"/>
      <c r="I887" s="114">
        <v>8.4</v>
      </c>
      <c r="J887" s="114"/>
      <c r="K887" s="114">
        <v>9.3000000000000007</v>
      </c>
      <c r="L887" s="114"/>
      <c r="M887" s="114">
        <v>1.6</v>
      </c>
      <c r="N887" s="114"/>
      <c r="O887" s="114"/>
      <c r="P887" s="114"/>
      <c r="Q887" s="115"/>
      <c r="R887" s="115"/>
      <c r="S887" s="115"/>
      <c r="T887" s="114"/>
      <c r="U887" s="114"/>
      <c r="V887" s="114"/>
      <c r="W887" s="114"/>
      <c r="X887" s="114"/>
      <c r="Y887" s="114"/>
      <c r="Z887" s="114"/>
      <c r="AA887" s="114"/>
      <c r="AB887" s="114"/>
      <c r="AC887" s="114"/>
      <c r="AD887" s="114"/>
      <c r="AE887" s="113"/>
      <c r="AF887" s="101">
        <f t="shared" si="68"/>
        <v>9.4657499999999981</v>
      </c>
      <c r="AG887" s="113"/>
      <c r="AH887" s="113"/>
      <c r="AI887" s="116" t="s">
        <v>1</v>
      </c>
      <c r="AJ887" s="116" t="str">
        <f>IF(I887&lt;&gt;"","-" &amp;TEXT([1]comp!$I887,"0.#") &amp;TEXT(I$1,0),"")</f>
        <v>-8.4Al</v>
      </c>
      <c r="AK887" s="116" t="str">
        <f>IF(K887&lt;&gt;"","-" &amp;TEXT([1]comp!$K887,"0.0") &amp;TEXT(K$1,0),"")</f>
        <v>-9.3W</v>
      </c>
      <c r="AL887" s="116" t="str">
        <f>IF(H887&lt;&gt;"","-" &amp;TEXT([1]comp!$H887,"0.0") &amp;TEXT(H$1,0),"")</f>
        <v/>
      </c>
      <c r="AM887" s="116" t="str">
        <f>IF(J887&lt;&gt;"","-" &amp;TEXT([1]comp!$J887,"0.0") &amp;TEXT(J$1,0),"")</f>
        <v/>
      </c>
      <c r="AN887" s="116" t="str">
        <f>IF(M887&lt;&gt;"","-" &amp;TEXT([1]comp!$M887,"0.0") &amp;TEXT(M$1,0),"")</f>
        <v>-1.6Ta</v>
      </c>
      <c r="AO887" s="116" t="str">
        <f>IF(N887&lt;&gt;"","-" &amp;TEXT([1]comp!$N887,"0.0") &amp;TEXT(N$1,0),"")</f>
        <v/>
      </c>
      <c r="AP887" s="116" t="str">
        <f>IF(O887&lt;&gt;"","-" &amp;TEXT([1]comp!$O887,"0.0") &amp;TEXT(O$1,0),"")</f>
        <v/>
      </c>
      <c r="AQ887" s="116" t="str">
        <f>IF(L887&lt;&gt;"","-" &amp;TEXT([1]comp!$L887,"0.0") &amp;TEXT(L$1,0),"")</f>
        <v/>
      </c>
      <c r="AR887" s="116" t="str">
        <f>IF(P887&lt;&gt;"","-" &amp;TEXT([1]comp!$P887,"0.0") &amp;TEXT(P$1,0),"")</f>
        <v/>
      </c>
      <c r="AS887" s="116" t="str">
        <f>IF(Q887&lt;&gt;"","-" &amp;TEXT([1]comp!$Q887,"0.00") &amp;TEXT(Q$1,0),"")</f>
        <v/>
      </c>
      <c r="AT887" s="116" t="str">
        <f>IF(R887&lt;&gt;"","-" &amp;TEXT([1]comp!$R887,"0.00") &amp;TEXT(R$1,0),"")</f>
        <v/>
      </c>
      <c r="AU887" s="116" t="str">
        <f>IF(S887&lt;&gt;"","-" &amp;TEXT([1]comp!$S887,"0.00") &amp;TEXT(S$1,0),"")</f>
        <v/>
      </c>
      <c r="AV887" s="116" t="str">
        <f>IF(T887&lt;&gt;"","-" &amp;TEXT([1]comp!$T887,"0.0") &amp;TEXT(T$1,0),"")</f>
        <v/>
      </c>
      <c r="AW887" s="116" t="str">
        <f>IF(U887&lt;&gt;"","-" &amp;TEXT([1]comp!$U887,"0.0") &amp;TEXT(U$1,0),"")</f>
        <v/>
      </c>
      <c r="AX887" s="116" t="str">
        <f>IF(V887&lt;&gt;"","-" &amp;TEXT([1]comp!$V887,"0.0") &amp;TEXT(V$1,0),"")</f>
        <v/>
      </c>
      <c r="AY887" s="116" t="str">
        <f>IF(W887&lt;&gt;"","-" &amp;TEXT([1]comp!$W887,"0.0") &amp;TEXT(W$1,0),"")</f>
        <v/>
      </c>
      <c r="AZ887" s="116" t="str">
        <f>IF(X887&lt;&gt;"","-" &amp;TEXT([1]comp!$X887,"0.0") &amp;TEXT(X$1,0),"")</f>
        <v/>
      </c>
      <c r="BA887" s="116" t="str">
        <f>IF(Y887&lt;&gt;"","-" &amp;TEXT([1]comp!$Y887,"0.0") &amp;TEXT(Y$1,0),"")</f>
        <v/>
      </c>
      <c r="BB887" s="116" t="str">
        <f>IF(Z887&lt;&gt;"","-" &amp;TEXT([1]comp!$Z887,"0.0") &amp;TEXT(Z$1,0),"")</f>
        <v/>
      </c>
      <c r="BC887" s="116" t="str">
        <f>IF(AA887&lt;&gt;"","-" &amp;TEXT([1]comp!$AA887,"0.0") &amp;TEXT(AA$1,0),"")</f>
        <v/>
      </c>
      <c r="BD887" s="116" t="str">
        <f>IF(AB887&lt;&gt;"","-" &amp;TEXT([1]comp!$AB887,"0.0") &amp;TEXT(AB$1,0),"")</f>
        <v/>
      </c>
      <c r="BE887" s="116" t="str">
        <f>IF(AC887&lt;&gt;"","-" &amp;TEXT([1]comp!$AC887,"0.0") &amp;TEXT(AC$1,0),"")</f>
        <v/>
      </c>
      <c r="BF887" s="102" t="str">
        <f>IF(AD887&lt;&gt;"","-" &amp;TEXT([1]comp!$AD887,"0.00") &amp;TEXT(AD$1,0),"")</f>
        <v/>
      </c>
      <c r="BG887" s="104" t="str">
        <f>IF(AE887&lt;&gt;"","-" &amp;TEXT([1]comp!$AE887,"0.#") &amp;TEXT(AE$1,0),"")</f>
        <v/>
      </c>
      <c r="BH887" s="113" t="str">
        <f>[1]comp!$D887 &amp; [1]comp!$E887</f>
        <v>VF60Volz,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
      <c r="BI887" s="96" t="str">
        <f t="shared" si="70"/>
        <v>Co-8.4Al-9.3W-1.6Ta</v>
      </c>
      <c r="BJ887" s="113" t="s">
        <v>2123</v>
      </c>
      <c r="BK887" s="113"/>
      <c r="BL887" s="113"/>
      <c r="BM887" s="113"/>
      <c r="BN887" s="113"/>
      <c r="BO887" s="113"/>
    </row>
    <row r="888" spans="1:67" x14ac:dyDescent="0.3">
      <c r="A888" s="96" t="str">
        <f t="shared" si="67"/>
        <v>Co-8.2Al-11.0W-2.0Ta</v>
      </c>
      <c r="B888" s="113"/>
      <c r="C888" s="113" t="s">
        <v>2123</v>
      </c>
      <c r="D888" s="113" t="s">
        <v>3947</v>
      </c>
      <c r="E888" s="113" t="s">
        <v>3942</v>
      </c>
      <c r="F888" s="113">
        <f t="shared" si="72"/>
        <v>885</v>
      </c>
      <c r="G888" s="114">
        <f t="shared" si="71"/>
        <v>78.8</v>
      </c>
      <c r="H888" s="114"/>
      <c r="I888" s="114">
        <v>8.1999999999999993</v>
      </c>
      <c r="J888" s="114"/>
      <c r="K888" s="114">
        <v>11</v>
      </c>
      <c r="L888" s="114"/>
      <c r="M888" s="114">
        <v>2</v>
      </c>
      <c r="N888" s="114"/>
      <c r="O888" s="114"/>
      <c r="P888" s="114"/>
      <c r="Q888" s="115"/>
      <c r="R888" s="115"/>
      <c r="S888" s="115"/>
      <c r="T888" s="114"/>
      <c r="U888" s="114"/>
      <c r="V888" s="114"/>
      <c r="W888" s="114"/>
      <c r="X888" s="114"/>
      <c r="Y888" s="114"/>
      <c r="Z888" s="114"/>
      <c r="AA888" s="114"/>
      <c r="AB888" s="114"/>
      <c r="AC888" s="114"/>
      <c r="AD888" s="114"/>
      <c r="AE888" s="113"/>
      <c r="AF888" s="101">
        <f t="shared" si="68"/>
        <v>9.6851000000000003</v>
      </c>
      <c r="AG888" s="113"/>
      <c r="AH888" s="113"/>
      <c r="AI888" s="116" t="s">
        <v>1</v>
      </c>
      <c r="AJ888" s="116" t="str">
        <f>IF(I888&lt;&gt;"","-" &amp;TEXT([1]comp!$I888,"0.#") &amp;TEXT(I$1,0),"")</f>
        <v>-8.2Al</v>
      </c>
      <c r="AK888" s="116" t="str">
        <f>IF(K888&lt;&gt;"","-" &amp;TEXT([1]comp!$K888,"0.0") &amp;TEXT(K$1,0),"")</f>
        <v>-11.0W</v>
      </c>
      <c r="AL888" s="116" t="str">
        <f>IF(H888&lt;&gt;"","-" &amp;TEXT([1]comp!$H888,"0.0") &amp;TEXT(H$1,0),"")</f>
        <v/>
      </c>
      <c r="AM888" s="116" t="str">
        <f>IF(J888&lt;&gt;"","-" &amp;TEXT([1]comp!$J888,"0.0") &amp;TEXT(J$1,0),"")</f>
        <v/>
      </c>
      <c r="AN888" s="116" t="str">
        <f>IF(M888&lt;&gt;"","-" &amp;TEXT([1]comp!$M888,"0.0") &amp;TEXT(M$1,0),"")</f>
        <v>-2.0Ta</v>
      </c>
      <c r="AO888" s="116" t="str">
        <f>IF(N888&lt;&gt;"","-" &amp;TEXT([1]comp!$N888,"0.0") &amp;TEXT(N$1,0),"")</f>
        <v/>
      </c>
      <c r="AP888" s="116" t="str">
        <f>IF(O888&lt;&gt;"","-" &amp;TEXT([1]comp!$O888,"0.0") &amp;TEXT(O$1,0),"")</f>
        <v/>
      </c>
      <c r="AQ888" s="116" t="str">
        <f>IF(L888&lt;&gt;"","-" &amp;TEXT([1]comp!$L888,"0.0") &amp;TEXT(L$1,0),"")</f>
        <v/>
      </c>
      <c r="AR888" s="116" t="str">
        <f>IF(P888&lt;&gt;"","-" &amp;TEXT([1]comp!$P888,"0.0") &amp;TEXT(P$1,0),"")</f>
        <v/>
      </c>
      <c r="AS888" s="116" t="str">
        <f>IF(Q888&lt;&gt;"","-" &amp;TEXT([1]comp!$Q888,"0.00") &amp;TEXT(Q$1,0),"")</f>
        <v/>
      </c>
      <c r="AT888" s="116" t="str">
        <f>IF(R888&lt;&gt;"","-" &amp;TEXT([1]comp!$R888,"0.00") &amp;TEXT(R$1,0),"")</f>
        <v/>
      </c>
      <c r="AU888" s="116" t="str">
        <f>IF(S888&lt;&gt;"","-" &amp;TEXT([1]comp!$S888,"0.00") &amp;TEXT(S$1,0),"")</f>
        <v/>
      </c>
      <c r="AV888" s="116" t="str">
        <f>IF(T888&lt;&gt;"","-" &amp;TEXT([1]comp!$T888,"0.0") &amp;TEXT(T$1,0),"")</f>
        <v/>
      </c>
      <c r="AW888" s="116" t="str">
        <f>IF(U888&lt;&gt;"","-" &amp;TEXT([1]comp!$U888,"0.0") &amp;TEXT(U$1,0),"")</f>
        <v/>
      </c>
      <c r="AX888" s="116" t="str">
        <f>IF(V888&lt;&gt;"","-" &amp;TEXT([1]comp!$V888,"0.0") &amp;TEXT(V$1,0),"")</f>
        <v/>
      </c>
      <c r="AY888" s="116" t="str">
        <f>IF(W888&lt;&gt;"","-" &amp;TEXT([1]comp!$W888,"0.0") &amp;TEXT(W$1,0),"")</f>
        <v/>
      </c>
      <c r="AZ888" s="116" t="str">
        <f>IF(X888&lt;&gt;"","-" &amp;TEXT([1]comp!$X888,"0.0") &amp;TEXT(X$1,0),"")</f>
        <v/>
      </c>
      <c r="BA888" s="116" t="str">
        <f>IF(Y888&lt;&gt;"","-" &amp;TEXT([1]comp!$Y888,"0.0") &amp;TEXT(Y$1,0),"")</f>
        <v/>
      </c>
      <c r="BB888" s="116" t="str">
        <f>IF(Z888&lt;&gt;"","-" &amp;TEXT([1]comp!$Z888,"0.0") &amp;TEXT(Z$1,0),"")</f>
        <v/>
      </c>
      <c r="BC888" s="116" t="str">
        <f>IF(AA888&lt;&gt;"","-" &amp;TEXT([1]comp!$AA888,"0.0") &amp;TEXT(AA$1,0),"")</f>
        <v/>
      </c>
      <c r="BD888" s="116" t="str">
        <f>IF(AB888&lt;&gt;"","-" &amp;TEXT([1]comp!$AB888,"0.0") &amp;TEXT(AB$1,0),"")</f>
        <v/>
      </c>
      <c r="BE888" s="116" t="str">
        <f>IF(AC888&lt;&gt;"","-" &amp;TEXT([1]comp!$AC888,"0.0") &amp;TEXT(AC$1,0),"")</f>
        <v/>
      </c>
      <c r="BF888" s="102" t="str">
        <f>IF(AD888&lt;&gt;"","-" &amp;TEXT([1]comp!$AD888,"0.00") &amp;TEXT(AD$1,0),"")</f>
        <v/>
      </c>
      <c r="BG888" s="104" t="str">
        <f>IF(AE888&lt;&gt;"","-" &amp;TEXT([1]comp!$AE888,"0.#") &amp;TEXT(AE$1,0),"")</f>
        <v/>
      </c>
      <c r="BH888" s="113" t="str">
        <f>[1]comp!$D888 &amp; [1]comp!$E888</f>
        <v>VF80Volz,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
      <c r="BI888" s="96" t="str">
        <f t="shared" si="70"/>
        <v>Co-8.2Al-11.0W-2.0Ta</v>
      </c>
      <c r="BJ888" s="113" t="s">
        <v>2123</v>
      </c>
      <c r="BK888" s="113"/>
      <c r="BL888" s="113"/>
      <c r="BM888" s="113"/>
      <c r="BN888" s="113"/>
      <c r="BO888" s="113"/>
    </row>
    <row r="889" spans="1:67" x14ac:dyDescent="0.3">
      <c r="A889" s="96" t="str">
        <f t="shared" si="67"/>
        <v>Co-8.1Al-12.5W-2.4Ta</v>
      </c>
      <c r="B889" s="113"/>
      <c r="C889" s="113" t="s">
        <v>2123</v>
      </c>
      <c r="D889" s="113" t="s">
        <v>3949</v>
      </c>
      <c r="E889" s="113" t="s">
        <v>3942</v>
      </c>
      <c r="F889" s="113">
        <f t="shared" si="72"/>
        <v>886</v>
      </c>
      <c r="G889" s="114">
        <f t="shared" si="71"/>
        <v>77</v>
      </c>
      <c r="H889" s="114"/>
      <c r="I889" s="114">
        <v>8.1</v>
      </c>
      <c r="J889" s="114"/>
      <c r="K889" s="114">
        <v>12.5</v>
      </c>
      <c r="L889" s="114"/>
      <c r="M889" s="114">
        <v>2.4</v>
      </c>
      <c r="N889" s="114"/>
      <c r="O889" s="114"/>
      <c r="P889" s="114"/>
      <c r="Q889" s="115"/>
      <c r="R889" s="115"/>
      <c r="S889" s="115"/>
      <c r="T889" s="114"/>
      <c r="U889" s="114"/>
      <c r="V889" s="114"/>
      <c r="W889" s="114"/>
      <c r="X889" s="114"/>
      <c r="Y889" s="114"/>
      <c r="Z889" s="114"/>
      <c r="AA889" s="114"/>
      <c r="AB889" s="114"/>
      <c r="AC889" s="114"/>
      <c r="AD889" s="114"/>
      <c r="AE889" s="113"/>
      <c r="AF889" s="101">
        <f t="shared" si="68"/>
        <v>9.8775500000000012</v>
      </c>
      <c r="AG889" s="113"/>
      <c r="AH889" s="113"/>
      <c r="AI889" s="116" t="s">
        <v>1</v>
      </c>
      <c r="AJ889" s="116" t="str">
        <f>IF(I889&lt;&gt;"","-" &amp;TEXT([1]comp!$I889,"0.#") &amp;TEXT(I$1,0),"")</f>
        <v>-8.1Al</v>
      </c>
      <c r="AK889" s="116" t="str">
        <f>IF(K889&lt;&gt;"","-" &amp;TEXT([1]comp!$K889,"0.0") &amp;TEXT(K$1,0),"")</f>
        <v>-12.5W</v>
      </c>
      <c r="AL889" s="116" t="str">
        <f>IF(H889&lt;&gt;"","-" &amp;TEXT([1]comp!$H889,"0.0") &amp;TEXT(H$1,0),"")</f>
        <v/>
      </c>
      <c r="AM889" s="116" t="str">
        <f>IF(J889&lt;&gt;"","-" &amp;TEXT([1]comp!$J889,"0.0") &amp;TEXT(J$1,0),"")</f>
        <v/>
      </c>
      <c r="AN889" s="116" t="str">
        <f>IF(M889&lt;&gt;"","-" &amp;TEXT([1]comp!$M889,"0.0") &amp;TEXT(M$1,0),"")</f>
        <v>-2.4Ta</v>
      </c>
      <c r="AO889" s="116" t="str">
        <f>IF(N889&lt;&gt;"","-" &amp;TEXT([1]comp!$N889,"0.0") &amp;TEXT(N$1,0),"")</f>
        <v/>
      </c>
      <c r="AP889" s="116" t="str">
        <f>IF(O889&lt;&gt;"","-" &amp;TEXT([1]comp!$O889,"0.0") &amp;TEXT(O$1,0),"")</f>
        <v/>
      </c>
      <c r="AQ889" s="116" t="str">
        <f>IF(L889&lt;&gt;"","-" &amp;TEXT([1]comp!$L889,"0.0") &amp;TEXT(L$1,0),"")</f>
        <v/>
      </c>
      <c r="AR889" s="116" t="str">
        <f>IF(P889&lt;&gt;"","-" &amp;TEXT([1]comp!$P889,"0.0") &amp;TEXT(P$1,0),"")</f>
        <v/>
      </c>
      <c r="AS889" s="116" t="str">
        <f>IF(Q889&lt;&gt;"","-" &amp;TEXT([1]comp!$Q889,"0.00") &amp;TEXT(Q$1,0),"")</f>
        <v/>
      </c>
      <c r="AT889" s="116" t="str">
        <f>IF(R889&lt;&gt;"","-" &amp;TEXT([1]comp!$R889,"0.00") &amp;TEXT(R$1,0),"")</f>
        <v/>
      </c>
      <c r="AU889" s="116" t="str">
        <f>IF(S889&lt;&gt;"","-" &amp;TEXT([1]comp!$S889,"0.00") &amp;TEXT(S$1,0),"")</f>
        <v/>
      </c>
      <c r="AV889" s="116" t="str">
        <f>IF(T889&lt;&gt;"","-" &amp;TEXT([1]comp!$T889,"0.0") &amp;TEXT(T$1,0),"")</f>
        <v/>
      </c>
      <c r="AW889" s="116" t="str">
        <f>IF(U889&lt;&gt;"","-" &amp;TEXT([1]comp!$U889,"0.0") &amp;TEXT(U$1,0),"")</f>
        <v/>
      </c>
      <c r="AX889" s="116" t="str">
        <f>IF(V889&lt;&gt;"","-" &amp;TEXT([1]comp!$V889,"0.0") &amp;TEXT(V$1,0),"")</f>
        <v/>
      </c>
      <c r="AY889" s="116" t="str">
        <f>IF(W889&lt;&gt;"","-" &amp;TEXT([1]comp!$W889,"0.0") &amp;TEXT(W$1,0),"")</f>
        <v/>
      </c>
      <c r="AZ889" s="116" t="str">
        <f>IF(X889&lt;&gt;"","-" &amp;TEXT([1]comp!$X889,"0.0") &amp;TEXT(X$1,0),"")</f>
        <v/>
      </c>
      <c r="BA889" s="116" t="str">
        <f>IF(Y889&lt;&gt;"","-" &amp;TEXT([1]comp!$Y889,"0.0") &amp;TEXT(Y$1,0),"")</f>
        <v/>
      </c>
      <c r="BB889" s="116" t="str">
        <f>IF(Z889&lt;&gt;"","-" &amp;TEXT([1]comp!$Z889,"0.0") &amp;TEXT(Z$1,0),"")</f>
        <v/>
      </c>
      <c r="BC889" s="116" t="str">
        <f>IF(AA889&lt;&gt;"","-" &amp;TEXT([1]comp!$AA889,"0.0") &amp;TEXT(AA$1,0),"")</f>
        <v/>
      </c>
      <c r="BD889" s="116" t="str">
        <f>IF(AB889&lt;&gt;"","-" &amp;TEXT([1]comp!$AB889,"0.0") &amp;TEXT(AB$1,0),"")</f>
        <v/>
      </c>
      <c r="BE889" s="116" t="str">
        <f>IF(AC889&lt;&gt;"","-" &amp;TEXT([1]comp!$AC889,"0.0") &amp;TEXT(AC$1,0),"")</f>
        <v/>
      </c>
      <c r="BF889" s="102" t="str">
        <f>IF(AD889&lt;&gt;"","-" &amp;TEXT([1]comp!$AD889,"0.00") &amp;TEXT(AD$1,0),"")</f>
        <v/>
      </c>
      <c r="BG889" s="104" t="str">
        <f>IF(AE889&lt;&gt;"","-" &amp;TEXT([1]comp!$AE889,"0.#") &amp;TEXT(AE$1,0),"")</f>
        <v/>
      </c>
      <c r="BH889" s="113" t="str">
        <f>[1]comp!$D889 &amp; [1]comp!$E889</f>
        <v>VF100Volz,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v>
      </c>
      <c r="BI889" s="96" t="str">
        <f t="shared" si="70"/>
        <v>Co-8.1Al-12.5W-2.4Ta</v>
      </c>
      <c r="BJ889" s="113" t="s">
        <v>2123</v>
      </c>
      <c r="BK889" s="113"/>
      <c r="BL889" s="113"/>
      <c r="BM889" s="113"/>
      <c r="BN889" s="113"/>
      <c r="BO889" s="113"/>
    </row>
    <row r="890" spans="1:67" x14ac:dyDescent="0.3">
      <c r="A890" s="96" t="str">
        <f t="shared" si="67"/>
        <v>Co-30.1Ni-7.1Al-12.1Cr-2.0W-3.5Ti-1.0Ta-1.6Mo-0.4Si-0.1Hf-0.08C-0.01Zr-0.09B</v>
      </c>
      <c r="B890" s="113"/>
      <c r="C890" s="113" t="s">
        <v>2123</v>
      </c>
      <c r="D890" s="113" t="s">
        <v>3951</v>
      </c>
      <c r="E890" s="113" t="s">
        <v>3952</v>
      </c>
      <c r="F890" s="113">
        <f t="shared" si="72"/>
        <v>887</v>
      </c>
      <c r="G890" s="114">
        <f t="shared" si="71"/>
        <v>41.935999999999993</v>
      </c>
      <c r="H890" s="114">
        <v>30.1</v>
      </c>
      <c r="I890" s="114">
        <v>7.1</v>
      </c>
      <c r="J890" s="114">
        <v>12.1</v>
      </c>
      <c r="K890" s="114">
        <v>2</v>
      </c>
      <c r="L890" s="114">
        <v>3.5</v>
      </c>
      <c r="M890" s="114">
        <v>1</v>
      </c>
      <c r="N890" s="114"/>
      <c r="O890" s="114"/>
      <c r="P890" s="114">
        <v>1.6</v>
      </c>
      <c r="Q890" s="115">
        <v>0.08</v>
      </c>
      <c r="R890" s="115">
        <v>8.9999999999999993E-3</v>
      </c>
      <c r="S890" s="115">
        <v>8.5000000000000006E-2</v>
      </c>
      <c r="T890" s="114"/>
      <c r="U890" s="114"/>
      <c r="V890" s="114">
        <v>0.39</v>
      </c>
      <c r="W890" s="114"/>
      <c r="X890" s="114"/>
      <c r="Y890" s="114">
        <v>0.1</v>
      </c>
      <c r="Z890" s="114"/>
      <c r="AA890" s="114"/>
      <c r="AB890" s="114"/>
      <c r="AC890" s="114"/>
      <c r="AD890" s="114"/>
      <c r="AE890" s="113"/>
      <c r="AF890" s="101">
        <f t="shared" si="68"/>
        <v>8.3759089899999992</v>
      </c>
      <c r="AG890" s="113"/>
      <c r="AH890" s="113"/>
      <c r="AI890" s="116" t="s">
        <v>1</v>
      </c>
      <c r="AJ890" s="116" t="str">
        <f>IF(I890&lt;&gt;"","-" &amp;TEXT([1]comp!$I890,"0.#") &amp;TEXT(I$1,0),"")</f>
        <v>-7.1Al</v>
      </c>
      <c r="AK890" s="116" t="str">
        <f>IF(K890&lt;&gt;"","-" &amp;TEXT([1]comp!$K890,"0.0") &amp;TEXT(K$1,0),"")</f>
        <v>-2.0W</v>
      </c>
      <c r="AL890" s="116" t="str">
        <f>IF(H890&lt;&gt;"","-" &amp;TEXT([1]comp!$H890,"0.0") &amp;TEXT(H$1,0),"")</f>
        <v>-30.1Ni</v>
      </c>
      <c r="AM890" s="116" t="str">
        <f>IF(J890&lt;&gt;"","-" &amp;TEXT([1]comp!$J890,"0.0") &amp;TEXT(J$1,0),"")</f>
        <v>-12.1Cr</v>
      </c>
      <c r="AN890" s="116" t="str">
        <f>IF(M890&lt;&gt;"","-" &amp;TEXT([1]comp!$M890,"0.0") &amp;TEXT(M$1,0),"")</f>
        <v>-1.0Ta</v>
      </c>
      <c r="AO890" s="116" t="str">
        <f>IF(N890&lt;&gt;"","-" &amp;TEXT([1]comp!$N890,"0.0") &amp;TEXT(N$1,0),"")</f>
        <v/>
      </c>
      <c r="AP890" s="116" t="str">
        <f>IF(O890&lt;&gt;"","-" &amp;TEXT([1]comp!$O890,"0.0") &amp;TEXT(O$1,0),"")</f>
        <v/>
      </c>
      <c r="AQ890" s="116" t="str">
        <f>IF(L890&lt;&gt;"","-" &amp;TEXT([1]comp!$L890,"0.0") &amp;TEXT(L$1,0),"")</f>
        <v>-3.5Ti</v>
      </c>
      <c r="AR890" s="116" t="str">
        <f>IF(P890&lt;&gt;"","-" &amp;TEXT([1]comp!$P890,"0.0") &amp;TEXT(P$1,0),"")</f>
        <v>-1.6Mo</v>
      </c>
      <c r="AS890" s="116" t="str">
        <f>IF(Q890&lt;&gt;"","-" &amp;TEXT([1]comp!$Q890,"0.00") &amp;TEXT(Q$1,0),"")</f>
        <v>-0.08C</v>
      </c>
      <c r="AT890" s="116" t="str">
        <f>IF(R890&lt;&gt;"","-" &amp;TEXT([1]comp!$R890,"0.00") &amp;TEXT(R$1,0),"")</f>
        <v>-0.01Zr</v>
      </c>
      <c r="AU890" s="116" t="str">
        <f>IF(S890&lt;&gt;"","-" &amp;TEXT([1]comp!$S890,"0.00") &amp;TEXT(S$1,0),"")</f>
        <v>-0.09B</v>
      </c>
      <c r="AV890" s="116" t="str">
        <f>IF(T890&lt;&gt;"","-" &amp;TEXT([1]comp!$T890,"0.0") &amp;TEXT(T$1,0),"")</f>
        <v/>
      </c>
      <c r="AW890" s="116" t="str">
        <f>IF(U890&lt;&gt;"","-" &amp;TEXT([1]comp!$U890,"0.0") &amp;TEXT(U$1,0),"")</f>
        <v/>
      </c>
      <c r="AX890" s="116" t="str">
        <f>IF(V890&lt;&gt;"","-" &amp;TEXT([1]comp!$V890,"0.0") &amp;TEXT(V$1,0),"")</f>
        <v>-0.4Si</v>
      </c>
      <c r="AY890" s="116" t="str">
        <f>IF(W890&lt;&gt;"","-" &amp;TEXT([1]comp!$W890,"0.0") &amp;TEXT(W$1,0),"")</f>
        <v/>
      </c>
      <c r="AZ890" s="116" t="str">
        <f>IF(X890&lt;&gt;"","-" &amp;TEXT([1]comp!$X890,"0.0") &amp;TEXT(X$1,0),"")</f>
        <v/>
      </c>
      <c r="BA890" s="116" t="str">
        <f>IF(Y890&lt;&gt;"","-" &amp;TEXT([1]comp!$Y890,"0.0") &amp;TEXT(Y$1,0),"")</f>
        <v>-0.1Hf</v>
      </c>
      <c r="BB890" s="116" t="str">
        <f>IF(Z890&lt;&gt;"","-" &amp;TEXT([1]comp!$Z890,"0.0") &amp;TEXT(Z$1,0),"")</f>
        <v/>
      </c>
      <c r="BC890" s="116" t="str">
        <f>IF(AA890&lt;&gt;"","-" &amp;TEXT([1]comp!$AA890,"0.0") &amp;TEXT(AA$1,0),"")</f>
        <v/>
      </c>
      <c r="BD890" s="116" t="str">
        <f>IF(AB890&lt;&gt;"","-" &amp;TEXT([1]comp!$AB890,"0.0") &amp;TEXT(AB$1,0),"")</f>
        <v/>
      </c>
      <c r="BE890" s="116" t="str">
        <f>IF(AC890&lt;&gt;"","-" &amp;TEXT([1]comp!$AC890,"0.0") &amp;TEXT(AC$1,0),"")</f>
        <v/>
      </c>
      <c r="BF890" s="102" t="str">
        <f>IF(AD890&lt;&gt;"","-" &amp;TEXT([1]comp!$AD890,"0.00") &amp;TEXT(AD$1,0),"")</f>
        <v/>
      </c>
      <c r="BG890" s="104" t="str">
        <f>IF(AE890&lt;&gt;"","-" &amp;TEXT([1]comp!$AE890,"0.#") &amp;TEXT(AE$1,0),"")</f>
        <v/>
      </c>
      <c r="BH890" s="113" t="str">
        <f>[1]comp!$D890 &amp; [1]comp!$E890</f>
        <v>LAMP-Co-7Al3.5TiZhang, Y., Fu, H., He, J., &amp; Xie, J. (2022). Formation mechanism and thermal stability of C15-Laves phase in a Hf-containing Co-based superalloy. Journal of Alloys and Compounds, 891. https://doi.org/10.1016/j.jallcom.2021.162016</v>
      </c>
      <c r="BI890" s="96" t="str">
        <f t="shared" si="70"/>
        <v>Co-30.1Ni-7.1Al-12.1Cr-2.0W-3.5Ti-1.0Ta-1.6Mo-0.4Si-0.1Hf-0.08C-0.01Zr-0.09B</v>
      </c>
      <c r="BJ890" s="113" t="s">
        <v>2123</v>
      </c>
      <c r="BK890" s="113"/>
      <c r="BL890" s="113"/>
      <c r="BM890" s="113"/>
      <c r="BN890" s="113"/>
      <c r="BO890" s="113"/>
    </row>
    <row r="891" spans="1:67" x14ac:dyDescent="0.3">
      <c r="A891" s="96" t="str">
        <f t="shared" si="67"/>
        <v>Co-9.Al-9.0W-2.0Ta-0.02Ce-0.02B</v>
      </c>
      <c r="B891" s="113"/>
      <c r="C891" s="113" t="s">
        <v>2123</v>
      </c>
      <c r="D891" s="113" t="s">
        <v>3954</v>
      </c>
      <c r="E891" s="113" t="s">
        <v>3955</v>
      </c>
      <c r="F891" s="113">
        <f t="shared" si="72"/>
        <v>888</v>
      </c>
      <c r="G891" s="114">
        <f t="shared" si="71"/>
        <v>79.960000000000008</v>
      </c>
      <c r="H891" s="114"/>
      <c r="I891" s="114">
        <v>9</v>
      </c>
      <c r="J891" s="114"/>
      <c r="K891" s="114">
        <v>9</v>
      </c>
      <c r="L891" s="114"/>
      <c r="M891" s="114">
        <v>2</v>
      </c>
      <c r="N891" s="114"/>
      <c r="O891" s="114"/>
      <c r="P891" s="114"/>
      <c r="Q891" s="115"/>
      <c r="R891" s="115"/>
      <c r="S891" s="115">
        <v>0.02</v>
      </c>
      <c r="T891" s="114"/>
      <c r="U891" s="114"/>
      <c r="V891" s="114"/>
      <c r="W891" s="114"/>
      <c r="X891" s="114"/>
      <c r="Y891" s="114"/>
      <c r="Z891" s="114"/>
      <c r="AA891" s="114"/>
      <c r="AB891" s="114"/>
      <c r="AC891" s="114"/>
      <c r="AD891" s="114">
        <v>0.02</v>
      </c>
      <c r="AE891" s="113"/>
      <c r="AF891" s="101">
        <f t="shared" si="68"/>
        <v>9.4267698000000006</v>
      </c>
      <c r="AG891" s="113"/>
      <c r="AH891" s="113"/>
      <c r="AI891" s="116" t="s">
        <v>1</v>
      </c>
      <c r="AJ891" s="118" t="str">
        <f>IF(I891&lt;&gt;"","-" &amp;TEXT([1]comp!$I891,"0.#") &amp;TEXT(I$1,0),"")</f>
        <v>-9.Al</v>
      </c>
      <c r="AK891" s="116" t="str">
        <f>IF(K891&lt;&gt;"","-" &amp;TEXT([1]comp!$K891,"0.0") &amp;TEXT(K$1,0),"")</f>
        <v>-9.0W</v>
      </c>
      <c r="AL891" s="116" t="str">
        <f>IF(H891&lt;&gt;"","-" &amp;TEXT([1]comp!$H891,"0.0") &amp;TEXT(H$1,0),"")</f>
        <v/>
      </c>
      <c r="AM891" s="116" t="str">
        <f>IF(J891&lt;&gt;"","-" &amp;TEXT([1]comp!$J891,"0.0") &amp;TEXT(J$1,0),"")</f>
        <v/>
      </c>
      <c r="AN891" s="116" t="str">
        <f>IF(M891&lt;&gt;"","-" &amp;TEXT([1]comp!$M891,"0.0") &amp;TEXT(M$1,0),"")</f>
        <v>-2.0Ta</v>
      </c>
      <c r="AO891" s="116" t="str">
        <f>IF(N891&lt;&gt;"","-" &amp;TEXT([1]comp!$N891,"0.0") &amp;TEXT(N$1,0),"")</f>
        <v/>
      </c>
      <c r="AP891" s="116" t="str">
        <f>IF(O891&lt;&gt;"","-" &amp;TEXT([1]comp!$O891,"0.0") &amp;TEXT(O$1,0),"")</f>
        <v/>
      </c>
      <c r="AQ891" s="116" t="str">
        <f>IF(L891&lt;&gt;"","-" &amp;TEXT([1]comp!$L891,"0.0") &amp;TEXT(L$1,0),"")</f>
        <v/>
      </c>
      <c r="AR891" s="116" t="str">
        <f>IF(P891&lt;&gt;"","-" &amp;TEXT([1]comp!$P891,"0.0") &amp;TEXT(P$1,0),"")</f>
        <v/>
      </c>
      <c r="AS891" s="116" t="str">
        <f>IF(Q891&lt;&gt;"","-" &amp;TEXT([1]comp!$Q891,"0.00") &amp;TEXT(Q$1,0),"")</f>
        <v/>
      </c>
      <c r="AT891" s="116" t="str">
        <f>IF(R891&lt;&gt;"","-" &amp;TEXT([1]comp!$R891,"0.00") &amp;TEXT(R$1,0),"")</f>
        <v/>
      </c>
      <c r="AU891" s="116" t="str">
        <f>IF(S891&lt;&gt;"","-" &amp;TEXT([1]comp!$S891,"0.00") &amp;TEXT(S$1,0),"")</f>
        <v>-0.02B</v>
      </c>
      <c r="AV891" s="116" t="str">
        <f>IF(T891&lt;&gt;"","-" &amp;TEXT([1]comp!$T891,"0.0") &amp;TEXT(T$1,0),"")</f>
        <v/>
      </c>
      <c r="AW891" s="116" t="str">
        <f>IF(U891&lt;&gt;"","-" &amp;TEXT([1]comp!$U891,"0.0") &amp;TEXT(U$1,0),"")</f>
        <v/>
      </c>
      <c r="AX891" s="116" t="str">
        <f>IF(V891&lt;&gt;"","-" &amp;TEXT([1]comp!$V891,"0.0") &amp;TEXT(V$1,0),"")</f>
        <v/>
      </c>
      <c r="AY891" s="116" t="str">
        <f>IF(W891&lt;&gt;"","-" &amp;TEXT([1]comp!$W891,"0.0") &amp;TEXT(W$1,0),"")</f>
        <v/>
      </c>
      <c r="AZ891" s="116" t="str">
        <f>IF(X891&lt;&gt;"","-" &amp;TEXT([1]comp!$X891,"0.0") &amp;TEXT(X$1,0),"")</f>
        <v/>
      </c>
      <c r="BA891" s="116" t="str">
        <f>IF(Y891&lt;&gt;"","-" &amp;TEXT([1]comp!$Y891,"0.0") &amp;TEXT(Y$1,0),"")</f>
        <v/>
      </c>
      <c r="BB891" s="116" t="str">
        <f>IF(Z891&lt;&gt;"","-" &amp;TEXT([1]comp!$Z891,"0.0") &amp;TEXT(Z$1,0),"")</f>
        <v/>
      </c>
      <c r="BC891" s="116" t="str">
        <f>IF(AA891&lt;&gt;"","-" &amp;TEXT([1]comp!$AA891,"0.0") &amp;TEXT(AA$1,0),"")</f>
        <v/>
      </c>
      <c r="BD891" s="116" t="str">
        <f>IF(AB891&lt;&gt;"","-" &amp;TEXT([1]comp!$AB891,"0.0") &amp;TEXT(AB$1,0),"")</f>
        <v/>
      </c>
      <c r="BE891" s="116" t="str">
        <f>IF(AC891&lt;&gt;"","-" &amp;TEXT([1]comp!$AC891,"0.0") &amp;TEXT(AC$1,0),"")</f>
        <v/>
      </c>
      <c r="BF891" s="102" t="str">
        <f>IF(AD891&lt;&gt;"","-" &amp;TEXT([1]comp!$AD891,"0.00") &amp;TEXT(AD$1,0),"")</f>
        <v>-0.02Ce</v>
      </c>
      <c r="BG891" s="104" t="str">
        <f>IF(AE891&lt;&gt;"","-" &amp;TEXT([1]comp!$AE891,"0.#") &amp;TEXT(AE$1,0),"")</f>
        <v/>
      </c>
      <c r="BH891" s="113" t="str">
        <f>[1]comp!$D891 &amp; [1]comp!$E891</f>
        <v>Co-9Al-9W-2Ta-0.02B-0.02Ce (SX)Zhang, B. S., Yu, Y. X., Tao, Z. L., &amp; Sha, J. B. (2021). A comparative study on microstructures and tensile behaviours of a novel polycrystalline and single-crystal Co–9Al–9W–2Ta-0.02B-0.02Ce alloy at room and high temperatures. Intermetallics, 137. https://doi.org/10.1016/j.intermet.2021.107284</v>
      </c>
      <c r="BI891" s="96" t="str">
        <f t="shared" si="70"/>
        <v>Co-9.Al-9.0W-2.0Ta-0.02Ce-0.02B</v>
      </c>
      <c r="BJ891" s="113" t="s">
        <v>2123</v>
      </c>
      <c r="BK891" s="113"/>
      <c r="BL891" s="113"/>
      <c r="BM891" s="113"/>
      <c r="BN891" s="113"/>
      <c r="BO891" s="113"/>
    </row>
    <row r="892" spans="1:67" x14ac:dyDescent="0.3">
      <c r="A892" s="96" t="str">
        <f t="shared" si="67"/>
        <v>Co-9.Al-9.0W-2.0Ta-0.02Ce-0.02B</v>
      </c>
      <c r="B892" s="113"/>
      <c r="C892" s="113" t="s">
        <v>2123</v>
      </c>
      <c r="D892" s="113" t="s">
        <v>3956</v>
      </c>
      <c r="E892" s="113" t="s">
        <v>3957</v>
      </c>
      <c r="F892" s="113">
        <f t="shared" si="72"/>
        <v>889</v>
      </c>
      <c r="G892" s="114">
        <f t="shared" si="71"/>
        <v>79.960000000000008</v>
      </c>
      <c r="H892" s="114"/>
      <c r="I892" s="114">
        <v>9</v>
      </c>
      <c r="J892" s="114"/>
      <c r="K892" s="114">
        <v>9</v>
      </c>
      <c r="L892" s="114"/>
      <c r="M892" s="114">
        <v>2</v>
      </c>
      <c r="N892" s="114"/>
      <c r="O892" s="114"/>
      <c r="P892" s="114"/>
      <c r="Q892" s="115"/>
      <c r="R892" s="115"/>
      <c r="S892" s="115">
        <v>0.02</v>
      </c>
      <c r="T892" s="114"/>
      <c r="U892" s="114"/>
      <c r="V892" s="114"/>
      <c r="W892" s="114"/>
      <c r="X892" s="114"/>
      <c r="Y892" s="114"/>
      <c r="Z892" s="114"/>
      <c r="AA892" s="114"/>
      <c r="AB892" s="114"/>
      <c r="AC892" s="114"/>
      <c r="AD892" s="114">
        <v>0.02</v>
      </c>
      <c r="AE892" s="113"/>
      <c r="AF892" s="101">
        <f t="shared" si="68"/>
        <v>9.4267698000000006</v>
      </c>
      <c r="AG892" s="113"/>
      <c r="AH892" s="113"/>
      <c r="AI892" s="116" t="s">
        <v>1</v>
      </c>
      <c r="AJ892" s="118" t="str">
        <f>IF(I892&lt;&gt;"","-" &amp;TEXT([1]comp!$I892,"0.#") &amp;TEXT(I$1,0),"")</f>
        <v>-9.Al</v>
      </c>
      <c r="AK892" s="116" t="str">
        <f>IF(K892&lt;&gt;"","-" &amp;TEXT([1]comp!$K892,"0.0") &amp;TEXT(K$1,0),"")</f>
        <v>-9.0W</v>
      </c>
      <c r="AL892" s="116" t="str">
        <f>IF(H892&lt;&gt;"","-" &amp;TEXT([1]comp!$H892,"0.0") &amp;TEXT(H$1,0),"")</f>
        <v/>
      </c>
      <c r="AM892" s="116" t="str">
        <f>IF(J892&lt;&gt;"","-" &amp;TEXT([1]comp!$J892,"0.0") &amp;TEXT(J$1,0),"")</f>
        <v/>
      </c>
      <c r="AN892" s="116" t="str">
        <f>IF(M892&lt;&gt;"","-" &amp;TEXT([1]comp!$M892,"0.0") &amp;TEXT(M$1,0),"")</f>
        <v>-2.0Ta</v>
      </c>
      <c r="AO892" s="116" t="str">
        <f>IF(N892&lt;&gt;"","-" &amp;TEXT([1]comp!$N892,"0.0") &amp;TEXT(N$1,0),"")</f>
        <v/>
      </c>
      <c r="AP892" s="116" t="str">
        <f>IF(O892&lt;&gt;"","-" &amp;TEXT([1]comp!$O892,"0.0") &amp;TEXT(O$1,0),"")</f>
        <v/>
      </c>
      <c r="AQ892" s="116" t="str">
        <f>IF(L892&lt;&gt;"","-" &amp;TEXT([1]comp!$L892,"0.0") &amp;TEXT(L$1,0),"")</f>
        <v/>
      </c>
      <c r="AR892" s="116" t="str">
        <f>IF(P892&lt;&gt;"","-" &amp;TEXT([1]comp!$P892,"0.0") &amp;TEXT(P$1,0),"")</f>
        <v/>
      </c>
      <c r="AS892" s="116" t="str">
        <f>IF(Q892&lt;&gt;"","-" &amp;TEXT([1]comp!$Q892,"0.00") &amp;TEXT(Q$1,0),"")</f>
        <v/>
      </c>
      <c r="AT892" s="116" t="str">
        <f>IF(R892&lt;&gt;"","-" &amp;TEXT([1]comp!$R892,"0.00") &amp;TEXT(R$1,0),"")</f>
        <v/>
      </c>
      <c r="AU892" s="116" t="str">
        <f>IF(S892&lt;&gt;"","-" &amp;TEXT([1]comp!$S892,"0.00") &amp;TEXT(S$1,0),"")</f>
        <v>-0.02B</v>
      </c>
      <c r="AV892" s="116" t="str">
        <f>IF(T892&lt;&gt;"","-" &amp;TEXT([1]comp!$T892,"0.0") &amp;TEXT(T$1,0),"")</f>
        <v/>
      </c>
      <c r="AW892" s="116" t="str">
        <f>IF(U892&lt;&gt;"","-" &amp;TEXT([1]comp!$U892,"0.0") &amp;TEXT(U$1,0),"")</f>
        <v/>
      </c>
      <c r="AX892" s="116" t="str">
        <f>IF(V892&lt;&gt;"","-" &amp;TEXT([1]comp!$V892,"0.0") &amp;TEXT(V$1,0),"")</f>
        <v/>
      </c>
      <c r="AY892" s="116" t="str">
        <f>IF(W892&lt;&gt;"","-" &amp;TEXT([1]comp!$W892,"0.0") &amp;TEXT(W$1,0),"")</f>
        <v/>
      </c>
      <c r="AZ892" s="116" t="str">
        <f>IF(X892&lt;&gt;"","-" &amp;TEXT([1]comp!$X892,"0.0") &amp;TEXT(X$1,0),"")</f>
        <v/>
      </c>
      <c r="BA892" s="116" t="str">
        <f>IF(Y892&lt;&gt;"","-" &amp;TEXT([1]comp!$Y892,"0.0") &amp;TEXT(Y$1,0),"")</f>
        <v/>
      </c>
      <c r="BB892" s="116" t="str">
        <f>IF(Z892&lt;&gt;"","-" &amp;TEXT([1]comp!$Z892,"0.0") &amp;TEXT(Z$1,0),"")</f>
        <v/>
      </c>
      <c r="BC892" s="116" t="str">
        <f>IF(AA892&lt;&gt;"","-" &amp;TEXT([1]comp!$AA892,"0.0") &amp;TEXT(AA$1,0),"")</f>
        <v/>
      </c>
      <c r="BD892" s="116" t="str">
        <f>IF(AB892&lt;&gt;"","-" &amp;TEXT([1]comp!$AB892,"0.0") &amp;TEXT(AB$1,0),"")</f>
        <v/>
      </c>
      <c r="BE892" s="116" t="str">
        <f>IF(AC892&lt;&gt;"","-" &amp;TEXT([1]comp!$AC892,"0.0") &amp;TEXT(AC$1,0),"")</f>
        <v/>
      </c>
      <c r="BF892" s="102" t="str">
        <f>IF(AD892&lt;&gt;"","-" &amp;TEXT([1]comp!$AD892,"0.00") &amp;TEXT(AD$1,0),"")</f>
        <v>-0.02Ce</v>
      </c>
      <c r="BG892" s="104" t="str">
        <f>IF(AE892&lt;&gt;"","-" &amp;TEXT([1]comp!$AE892,"0.#") &amp;TEXT(AE$1,0),"")</f>
        <v/>
      </c>
      <c r="BH892" s="113" t="str">
        <f>[1]comp!$D892 &amp; [1]comp!$E892</f>
        <v>Co-9Al-9W-2Ta-0.02B-0.02Ce (PX)Zhang, B. S., Yu, Y. X., Tao, Z. L., &amp; Sha, J. B. (2021). A comparative study on microstructures and tensile behaviours of a novel polycrystalline and single-crystal Co–9Al–9W–2Ta-0.02B-0.02Ce alloy at room and high temperatures. Intermetallics, 137. https://doi.org/10.1016/j.intermet.2021.107285</v>
      </c>
      <c r="BI892" s="96" t="str">
        <f t="shared" si="70"/>
        <v>Co-9.Al-9.0W-2.0Ta-0.02Ce-0.02B</v>
      </c>
      <c r="BJ892" s="113" t="s">
        <v>2123</v>
      </c>
      <c r="BK892" s="113"/>
      <c r="BL892" s="113"/>
      <c r="BM892" s="113"/>
      <c r="BN892" s="113"/>
      <c r="BO892" s="113"/>
    </row>
    <row r="893" spans="1:67" x14ac:dyDescent="0.3">
      <c r="A893" s="96" t="str">
        <f t="shared" si="67"/>
        <v>Co-8.0Ti-11.0V</v>
      </c>
      <c r="B893" s="113"/>
      <c r="C893" s="113" t="s">
        <v>2123</v>
      </c>
      <c r="D893" s="113" t="s">
        <v>3959</v>
      </c>
      <c r="E893" s="113" t="s">
        <v>3960</v>
      </c>
      <c r="F893" s="113">
        <f t="shared" si="72"/>
        <v>890</v>
      </c>
      <c r="G893" s="114">
        <f t="shared" si="71"/>
        <v>81</v>
      </c>
      <c r="H893" s="114"/>
      <c r="I893" s="114"/>
      <c r="J893" s="114"/>
      <c r="K893" s="114"/>
      <c r="L893" s="114">
        <v>8</v>
      </c>
      <c r="M893" s="114"/>
      <c r="N893" s="114"/>
      <c r="O893" s="114">
        <v>11</v>
      </c>
      <c r="P893" s="114"/>
      <c r="Q893" s="115"/>
      <c r="R893" s="115"/>
      <c r="S893" s="115"/>
      <c r="T893" s="114"/>
      <c r="U893" s="114"/>
      <c r="V893" s="114"/>
      <c r="W893" s="114"/>
      <c r="X893" s="114"/>
      <c r="Y893" s="114"/>
      <c r="Z893" s="114"/>
      <c r="AA893" s="114"/>
      <c r="AB893" s="114"/>
      <c r="AC893" s="114"/>
      <c r="AD893" s="114"/>
      <c r="AE893" s="113"/>
      <c r="AF893" s="101">
        <f t="shared" si="68"/>
        <v>8.2416600000000013</v>
      </c>
      <c r="AG893" s="113"/>
      <c r="AH893" s="113"/>
      <c r="AI893" s="116" t="s">
        <v>1</v>
      </c>
      <c r="AJ893" s="116" t="str">
        <f>IF(I893&lt;&gt;"","-" &amp;TEXT([1]comp!$I893,"0.#") &amp;TEXT(I$1,0),"")</f>
        <v/>
      </c>
      <c r="AK893" s="116" t="str">
        <f>IF(K893&lt;&gt;"","-" &amp;TEXT([1]comp!$K893,"0.0") &amp;TEXT(K$1,0),"")</f>
        <v/>
      </c>
      <c r="AL893" s="116" t="str">
        <f>IF(H893&lt;&gt;"","-" &amp;TEXT([1]comp!$H893,"0.0") &amp;TEXT(H$1,0),"")</f>
        <v/>
      </c>
      <c r="AM893" s="116" t="str">
        <f>IF(J893&lt;&gt;"","-" &amp;TEXT([1]comp!$J893,"0.0") &amp;TEXT(J$1,0),"")</f>
        <v/>
      </c>
      <c r="AN893" s="116" t="str">
        <f>IF(M893&lt;&gt;"","-" &amp;TEXT([1]comp!$M893,"0.0") &amp;TEXT(M$1,0),"")</f>
        <v/>
      </c>
      <c r="AO893" s="116" t="str">
        <f>IF(N893&lt;&gt;"","-" &amp;TEXT([1]comp!$N893,"0.0") &amp;TEXT(N$1,0),"")</f>
        <v/>
      </c>
      <c r="AP893" s="116" t="str">
        <f>IF(O893&lt;&gt;"","-" &amp;TEXT([1]comp!$O893,"0.0") &amp;TEXT(O$1,0),"")</f>
        <v>-11.0V</v>
      </c>
      <c r="AQ893" s="116" t="str">
        <f>IF(L893&lt;&gt;"","-" &amp;TEXT([1]comp!$L893,"0.0") &amp;TEXT(L$1,0),"")</f>
        <v>-8.0Ti</v>
      </c>
      <c r="AR893" s="116" t="str">
        <f>IF(P893&lt;&gt;"","-" &amp;TEXT([1]comp!$P893,"0.0") &amp;TEXT(P$1,0),"")</f>
        <v/>
      </c>
      <c r="AS893" s="116" t="str">
        <f>IF(Q893&lt;&gt;"","-" &amp;TEXT([1]comp!$Q893,"0.00") &amp;TEXT(Q$1,0),"")</f>
        <v/>
      </c>
      <c r="AT893" s="116" t="str">
        <f>IF(R893&lt;&gt;"","-" &amp;TEXT([1]comp!$R893,"0.00") &amp;TEXT(R$1,0),"")</f>
        <v/>
      </c>
      <c r="AU893" s="116" t="str">
        <f>IF(S893&lt;&gt;"","-" &amp;TEXT([1]comp!$S893,"0.00") &amp;TEXT(S$1,0),"")</f>
        <v/>
      </c>
      <c r="AV893" s="116" t="str">
        <f>IF(T893&lt;&gt;"","-" &amp;TEXT([1]comp!$T893,"0.0") &amp;TEXT(T$1,0),"")</f>
        <v/>
      </c>
      <c r="AW893" s="116" t="str">
        <f>IF(U893&lt;&gt;"","-" &amp;TEXT([1]comp!$U893,"0.0") &amp;TEXT(U$1,0),"")</f>
        <v/>
      </c>
      <c r="AX893" s="116" t="str">
        <f>IF(V893&lt;&gt;"","-" &amp;TEXT([1]comp!$V893,"0.0") &amp;TEXT(V$1,0),"")</f>
        <v/>
      </c>
      <c r="AY893" s="116" t="str">
        <f>IF(W893&lt;&gt;"","-" &amp;TEXT([1]comp!$W893,"0.0") &amp;TEXT(W$1,0),"")</f>
        <v/>
      </c>
      <c r="AZ893" s="116" t="str">
        <f>IF(X893&lt;&gt;"","-" &amp;TEXT([1]comp!$X893,"0.0") &amp;TEXT(X$1,0),"")</f>
        <v/>
      </c>
      <c r="BA893" s="116" t="str">
        <f>IF(Y893&lt;&gt;"","-" &amp;TEXT([1]comp!$Y893,"0.0") &amp;TEXT(Y$1,0),"")</f>
        <v/>
      </c>
      <c r="BB893" s="116" t="str">
        <f>IF(Z893&lt;&gt;"","-" &amp;TEXT([1]comp!$Z893,"0.0") &amp;TEXT(Z$1,0),"")</f>
        <v/>
      </c>
      <c r="BC893" s="116" t="str">
        <f>IF(AA893&lt;&gt;"","-" &amp;TEXT([1]comp!$AA893,"0.0") &amp;TEXT(AA$1,0),"")</f>
        <v/>
      </c>
      <c r="BD893" s="116" t="str">
        <f>IF(AB893&lt;&gt;"","-" &amp;TEXT([1]comp!$AB893,"0.0") &amp;TEXT(AB$1,0),"")</f>
        <v/>
      </c>
      <c r="BE893" s="116" t="str">
        <f>IF(AC893&lt;&gt;"","-" &amp;TEXT([1]comp!$AC893,"0.0") &amp;TEXT(AC$1,0),"")</f>
        <v/>
      </c>
      <c r="BF893" s="102" t="str">
        <f>IF(AD893&lt;&gt;"","-" &amp;TEXT([1]comp!$AD893,"0.00") &amp;TEXT(AD$1,0),"")</f>
        <v/>
      </c>
      <c r="BG893" s="104" t="str">
        <f>IF(AE893&lt;&gt;"","-" &amp;TEXT([1]comp!$AE893,"0.#") &amp;TEXT(AE$1,0),"")</f>
        <v/>
      </c>
      <c r="BH893" s="113" t="str">
        <f>[1]comp!$D893 &amp; [1]comp!$E893</f>
        <v>Co-8Ti-11VZhou, P., Gao, X., Song, D., Liu, Y., &amp; Cheng, J. (2021). Effect of Ni on Microstructure and Mechanical Property of a Co-Ti-V-Based Superalloy. Scanning, 2021. https://doi.org/10.1155/2021/6678085</v>
      </c>
      <c r="BI893" s="96" t="str">
        <f t="shared" si="70"/>
        <v>Co-8.0Ti-11.0V</v>
      </c>
      <c r="BJ893" s="113" t="s">
        <v>2123</v>
      </c>
      <c r="BK893" s="113"/>
      <c r="BL893" s="113"/>
      <c r="BM893" s="113"/>
      <c r="BN893" s="113"/>
      <c r="BO893" s="113"/>
    </row>
    <row r="894" spans="1:67" x14ac:dyDescent="0.3">
      <c r="A894" s="96" t="str">
        <f t="shared" si="67"/>
        <v>Co-5.0Ni-8.0Ti-11.0V</v>
      </c>
      <c r="B894" s="113"/>
      <c r="C894" s="113" t="s">
        <v>2123</v>
      </c>
      <c r="D894" s="113" t="s">
        <v>3962</v>
      </c>
      <c r="E894" s="113" t="s">
        <v>3963</v>
      </c>
      <c r="F894" s="113">
        <f t="shared" si="72"/>
        <v>891</v>
      </c>
      <c r="G894" s="114">
        <f t="shared" si="71"/>
        <v>76</v>
      </c>
      <c r="H894" s="114">
        <v>5</v>
      </c>
      <c r="I894" s="114"/>
      <c r="J894" s="114"/>
      <c r="K894" s="114"/>
      <c r="L894" s="114">
        <v>8</v>
      </c>
      <c r="M894" s="114"/>
      <c r="N894" s="114"/>
      <c r="O894" s="114">
        <v>11</v>
      </c>
      <c r="P894" s="114"/>
      <c r="Q894" s="115"/>
      <c r="R894" s="115"/>
      <c r="S894" s="115"/>
      <c r="T894" s="114"/>
      <c r="U894" s="114"/>
      <c r="V894" s="114"/>
      <c r="W894" s="114"/>
      <c r="X894" s="114"/>
      <c r="Y894" s="114"/>
      <c r="Z894" s="114"/>
      <c r="AA894" s="114"/>
      <c r="AB894" s="114"/>
      <c r="AC894" s="114"/>
      <c r="AD894" s="114"/>
      <c r="AE894" s="113"/>
      <c r="AF894" s="101">
        <f t="shared" si="68"/>
        <v>8.2420600000000004</v>
      </c>
      <c r="AG894" s="113"/>
      <c r="AH894" s="113"/>
      <c r="AI894" s="116" t="s">
        <v>1</v>
      </c>
      <c r="AJ894" s="116" t="str">
        <f>IF(I894&lt;&gt;"","-" &amp;TEXT([1]comp!$I894,"0.#") &amp;TEXT(I$1,0),"")</f>
        <v/>
      </c>
      <c r="AK894" s="116" t="str">
        <f>IF(K894&lt;&gt;"","-" &amp;TEXT([1]comp!$K894,"0.0") &amp;TEXT(K$1,0),"")</f>
        <v/>
      </c>
      <c r="AL894" s="116" t="str">
        <f>IF(H894&lt;&gt;"","-" &amp;TEXT([1]comp!$H894,"0.0") &amp;TEXT(H$1,0),"")</f>
        <v>-5.0Ni</v>
      </c>
      <c r="AM894" s="116" t="str">
        <f>IF(J894&lt;&gt;"","-" &amp;TEXT([1]comp!$J894,"0.0") &amp;TEXT(J$1,0),"")</f>
        <v/>
      </c>
      <c r="AN894" s="116" t="str">
        <f>IF(M894&lt;&gt;"","-" &amp;TEXT([1]comp!$M894,"0.0") &amp;TEXT(M$1,0),"")</f>
        <v/>
      </c>
      <c r="AO894" s="116" t="str">
        <f>IF(N894&lt;&gt;"","-" &amp;TEXT([1]comp!$N894,"0.0") &amp;TEXT(N$1,0),"")</f>
        <v/>
      </c>
      <c r="AP894" s="116" t="str">
        <f>IF(O894&lt;&gt;"","-" &amp;TEXT([1]comp!$O894,"0.0") &amp;TEXT(O$1,0),"")</f>
        <v>-11.0V</v>
      </c>
      <c r="AQ894" s="116" t="str">
        <f>IF(L894&lt;&gt;"","-" &amp;TEXT([1]comp!$L894,"0.0") &amp;TEXT(L$1,0),"")</f>
        <v>-8.0Ti</v>
      </c>
      <c r="AR894" s="116" t="str">
        <f>IF(P894&lt;&gt;"","-" &amp;TEXT([1]comp!$P894,"0.0") &amp;TEXT(P$1,0),"")</f>
        <v/>
      </c>
      <c r="AS894" s="116" t="str">
        <f>IF(Q894&lt;&gt;"","-" &amp;TEXT([1]comp!$Q894,"0.00") &amp;TEXT(Q$1,0),"")</f>
        <v/>
      </c>
      <c r="AT894" s="116" t="str">
        <f>IF(R894&lt;&gt;"","-" &amp;TEXT([1]comp!$R894,"0.00") &amp;TEXT(R$1,0),"")</f>
        <v/>
      </c>
      <c r="AU894" s="116" t="str">
        <f>IF(S894&lt;&gt;"","-" &amp;TEXT([1]comp!$S894,"0.00") &amp;TEXT(S$1,0),"")</f>
        <v/>
      </c>
      <c r="AV894" s="116" t="str">
        <f>IF(T894&lt;&gt;"","-" &amp;TEXT([1]comp!$T894,"0.0") &amp;TEXT(T$1,0),"")</f>
        <v/>
      </c>
      <c r="AW894" s="116" t="str">
        <f>IF(U894&lt;&gt;"","-" &amp;TEXT([1]comp!$U894,"0.0") &amp;TEXT(U$1,0),"")</f>
        <v/>
      </c>
      <c r="AX894" s="116" t="str">
        <f>IF(V894&lt;&gt;"","-" &amp;TEXT([1]comp!$V894,"0.0") &amp;TEXT(V$1,0),"")</f>
        <v/>
      </c>
      <c r="AY894" s="116" t="str">
        <f>IF(W894&lt;&gt;"","-" &amp;TEXT([1]comp!$W894,"0.0") &amp;TEXT(W$1,0),"")</f>
        <v/>
      </c>
      <c r="AZ894" s="116" t="str">
        <f>IF(X894&lt;&gt;"","-" &amp;TEXT([1]comp!$X894,"0.0") &amp;TEXT(X$1,0),"")</f>
        <v/>
      </c>
      <c r="BA894" s="116" t="str">
        <f>IF(Y894&lt;&gt;"","-" &amp;TEXT([1]comp!$Y894,"0.0") &amp;TEXT(Y$1,0),"")</f>
        <v/>
      </c>
      <c r="BB894" s="116" t="str">
        <f>IF(Z894&lt;&gt;"","-" &amp;TEXT([1]comp!$Z894,"0.0") &amp;TEXT(Z$1,0),"")</f>
        <v/>
      </c>
      <c r="BC894" s="116" t="str">
        <f>IF(AA894&lt;&gt;"","-" &amp;TEXT([1]comp!$AA894,"0.0") &amp;TEXT(AA$1,0),"")</f>
        <v/>
      </c>
      <c r="BD894" s="116" t="str">
        <f>IF(AB894&lt;&gt;"","-" &amp;TEXT([1]comp!$AB894,"0.0") &amp;TEXT(AB$1,0),"")</f>
        <v/>
      </c>
      <c r="BE894" s="116" t="str">
        <f>IF(AC894&lt;&gt;"","-" &amp;TEXT([1]comp!$AC894,"0.0") &amp;TEXT(AC$1,0),"")</f>
        <v/>
      </c>
      <c r="BF894" s="102" t="str">
        <f>IF(AD894&lt;&gt;"","-" &amp;TEXT([1]comp!$AD894,"0.00") &amp;TEXT(AD$1,0),"")</f>
        <v/>
      </c>
      <c r="BG894" s="104" t="str">
        <f>IF(AE894&lt;&gt;"","-" &amp;TEXT([1]comp!$AE894,"0.#") &amp;TEXT(AE$1,0),"")</f>
        <v/>
      </c>
      <c r="BH894" s="113" t="str">
        <f>[1]comp!$D894 &amp; [1]comp!$E894</f>
        <v>Co-8Ti-11V-5NiZhou, P., Gao, X., Song, D., Liu, Y., &amp; Cheng, J. (2021). Effect of Ni on Microstructure and Mechanical Property of a Co-Ti-V-Based Superalloy. Scanning, 2021. https://doi.org/10.1155/2021/6678086</v>
      </c>
      <c r="BI894" s="96" t="str">
        <f t="shared" si="70"/>
        <v>Co-5.0Ni-8.0Ti-11.0V</v>
      </c>
      <c r="BJ894" s="113" t="s">
        <v>2123</v>
      </c>
      <c r="BK894" s="113"/>
      <c r="BL894" s="113"/>
      <c r="BM894" s="113"/>
      <c r="BN894" s="113"/>
      <c r="BO894" s="113"/>
    </row>
    <row r="895" spans="1:67" x14ac:dyDescent="0.3">
      <c r="A895" s="96" t="str">
        <f t="shared" si="67"/>
        <v>Co-10.0Ni-8.0Ti-11.0V</v>
      </c>
      <c r="B895" s="113"/>
      <c r="C895" s="113" t="s">
        <v>2123</v>
      </c>
      <c r="D895" s="113" t="s">
        <v>3965</v>
      </c>
      <c r="E895" s="113" t="s">
        <v>3966</v>
      </c>
      <c r="F895" s="113">
        <f t="shared" si="72"/>
        <v>892</v>
      </c>
      <c r="G895" s="114">
        <f t="shared" si="71"/>
        <v>71</v>
      </c>
      <c r="H895" s="114">
        <v>10</v>
      </c>
      <c r="I895" s="114"/>
      <c r="J895" s="114"/>
      <c r="K895" s="114"/>
      <c r="L895" s="114">
        <v>8</v>
      </c>
      <c r="M895" s="114"/>
      <c r="N895" s="114"/>
      <c r="O895" s="114">
        <v>11</v>
      </c>
      <c r="P895" s="114"/>
      <c r="Q895" s="115"/>
      <c r="R895" s="115"/>
      <c r="S895" s="115"/>
      <c r="T895" s="114"/>
      <c r="U895" s="114"/>
      <c r="V895" s="114"/>
      <c r="W895" s="114"/>
      <c r="X895" s="114"/>
      <c r="Y895" s="114"/>
      <c r="Z895" s="114"/>
      <c r="AA895" s="114"/>
      <c r="AB895" s="114"/>
      <c r="AC895" s="114"/>
      <c r="AD895" s="114"/>
      <c r="AE895" s="113"/>
      <c r="AF895" s="101">
        <f t="shared" si="68"/>
        <v>8.2424600000000012</v>
      </c>
      <c r="AG895" s="113"/>
      <c r="AH895" s="113"/>
      <c r="AI895" s="116" t="s">
        <v>1</v>
      </c>
      <c r="AJ895" s="116" t="str">
        <f>IF(I895&lt;&gt;"","-" &amp;TEXT([1]comp!$I895,"0.#") &amp;TEXT(I$1,0),"")</f>
        <v/>
      </c>
      <c r="AK895" s="116" t="str">
        <f>IF(K895&lt;&gt;"","-" &amp;TEXT([1]comp!$K895,"0.0") &amp;TEXT(K$1,0),"")</f>
        <v/>
      </c>
      <c r="AL895" s="116" t="str">
        <f>IF(H895&lt;&gt;"","-" &amp;TEXT([1]comp!$H895,"0.0") &amp;TEXT(H$1,0),"")</f>
        <v>-10.0Ni</v>
      </c>
      <c r="AM895" s="116" t="str">
        <f>IF(J895&lt;&gt;"","-" &amp;TEXT([1]comp!$J895,"0.0") &amp;TEXT(J$1,0),"")</f>
        <v/>
      </c>
      <c r="AN895" s="116" t="str">
        <f>IF(M895&lt;&gt;"","-" &amp;TEXT([1]comp!$M895,"0.0") &amp;TEXT(M$1,0),"")</f>
        <v/>
      </c>
      <c r="AO895" s="116" t="str">
        <f>IF(N895&lt;&gt;"","-" &amp;TEXT([1]comp!$N895,"0.0") &amp;TEXT(N$1,0),"")</f>
        <v/>
      </c>
      <c r="AP895" s="116" t="str">
        <f>IF(O895&lt;&gt;"","-" &amp;TEXT([1]comp!$O895,"0.0") &amp;TEXT(O$1,0),"")</f>
        <v>-11.0V</v>
      </c>
      <c r="AQ895" s="116" t="str">
        <f>IF(L895&lt;&gt;"","-" &amp;TEXT([1]comp!$L895,"0.0") &amp;TEXT(L$1,0),"")</f>
        <v>-8.0Ti</v>
      </c>
      <c r="AR895" s="116" t="str">
        <f>IF(P895&lt;&gt;"","-" &amp;TEXT([1]comp!$P895,"0.0") &amp;TEXT(P$1,0),"")</f>
        <v/>
      </c>
      <c r="AS895" s="116" t="str">
        <f>IF(Q895&lt;&gt;"","-" &amp;TEXT([1]comp!$Q895,"0.00") &amp;TEXT(Q$1,0),"")</f>
        <v/>
      </c>
      <c r="AT895" s="116" t="str">
        <f>IF(R895&lt;&gt;"","-" &amp;TEXT([1]comp!$R895,"0.00") &amp;TEXT(R$1,0),"")</f>
        <v/>
      </c>
      <c r="AU895" s="116" t="str">
        <f>IF(S895&lt;&gt;"","-" &amp;TEXT([1]comp!$S895,"0.00") &amp;TEXT(S$1,0),"")</f>
        <v/>
      </c>
      <c r="AV895" s="116" t="str">
        <f>IF(T895&lt;&gt;"","-" &amp;TEXT([1]comp!$T895,"0.0") &amp;TEXT(T$1,0),"")</f>
        <v/>
      </c>
      <c r="AW895" s="116" t="str">
        <f>IF(U895&lt;&gt;"","-" &amp;TEXT([1]comp!$U895,"0.0") &amp;TEXT(U$1,0),"")</f>
        <v/>
      </c>
      <c r="AX895" s="116" t="str">
        <f>IF(V895&lt;&gt;"","-" &amp;TEXT([1]comp!$V895,"0.0") &amp;TEXT(V$1,0),"")</f>
        <v/>
      </c>
      <c r="AY895" s="116" t="str">
        <f>IF(W895&lt;&gt;"","-" &amp;TEXT([1]comp!$W895,"0.0") &amp;TEXT(W$1,0),"")</f>
        <v/>
      </c>
      <c r="AZ895" s="116" t="str">
        <f>IF(X895&lt;&gt;"","-" &amp;TEXT([1]comp!$X895,"0.0") &amp;TEXT(X$1,0),"")</f>
        <v/>
      </c>
      <c r="BA895" s="116" t="str">
        <f>IF(Y895&lt;&gt;"","-" &amp;TEXT([1]comp!$Y895,"0.0") &amp;TEXT(Y$1,0),"")</f>
        <v/>
      </c>
      <c r="BB895" s="116" t="str">
        <f>IF(Z895&lt;&gt;"","-" &amp;TEXT([1]comp!$Z895,"0.0") &amp;TEXT(Z$1,0),"")</f>
        <v/>
      </c>
      <c r="BC895" s="116" t="str">
        <f>IF(AA895&lt;&gt;"","-" &amp;TEXT([1]comp!$AA895,"0.0") &amp;TEXT(AA$1,0),"")</f>
        <v/>
      </c>
      <c r="BD895" s="116" t="str">
        <f>IF(AB895&lt;&gt;"","-" &amp;TEXT([1]comp!$AB895,"0.0") &amp;TEXT(AB$1,0),"")</f>
        <v/>
      </c>
      <c r="BE895" s="116" t="str">
        <f>IF(AC895&lt;&gt;"","-" &amp;TEXT([1]comp!$AC895,"0.0") &amp;TEXT(AC$1,0),"")</f>
        <v/>
      </c>
      <c r="BF895" s="102" t="str">
        <f>IF(AD895&lt;&gt;"","-" &amp;TEXT([1]comp!$AD895,"0.00") &amp;TEXT(AD$1,0),"")</f>
        <v/>
      </c>
      <c r="BG895" s="104" t="str">
        <f>IF(AE895&lt;&gt;"","-" &amp;TEXT([1]comp!$AE895,"0.#") &amp;TEXT(AE$1,0),"")</f>
        <v/>
      </c>
      <c r="BH895" s="113" t="str">
        <f>[1]comp!$D895 &amp; [1]comp!$E895</f>
        <v>Co-8Ti-11V-10NiZhou, P., Gao, X., Song, D., Liu, Y., &amp; Cheng, J. (2021). Effect of Ni on Microstructure and Mechanical Property of a Co-Ti-V-Based Superalloy. Scanning, 2021. https://doi.org/10.1155/2021/6678087</v>
      </c>
      <c r="BI895" s="96" t="str">
        <f t="shared" si="70"/>
        <v>Co-10.0Ni-8.0Ti-11.0V</v>
      </c>
      <c r="BJ895" s="113" t="s">
        <v>2123</v>
      </c>
      <c r="BK895" s="113"/>
      <c r="BL895" s="113"/>
      <c r="BM895" s="113"/>
      <c r="BN895" s="113"/>
      <c r="BO895" s="113"/>
    </row>
    <row r="896" spans="1:67" x14ac:dyDescent="0.3">
      <c r="A896" s="96" t="str">
        <f t="shared" si="67"/>
        <v>Co-29.8Ni-7.8Al-14.4Cr-2.0W-4.3Ti-0.9Ta</v>
      </c>
      <c r="B896" s="113"/>
      <c r="C896" s="113" t="s">
        <v>2123</v>
      </c>
      <c r="D896" s="113" t="s">
        <v>595</v>
      </c>
      <c r="E896" s="113" t="s">
        <v>3968</v>
      </c>
      <c r="F896" s="113">
        <f t="shared" si="72"/>
        <v>893</v>
      </c>
      <c r="G896" s="114">
        <f t="shared" si="71"/>
        <v>40.800000000000004</v>
      </c>
      <c r="H896" s="114">
        <v>29.8</v>
      </c>
      <c r="I896" s="114">
        <v>7.8</v>
      </c>
      <c r="J896" s="114">
        <v>14.4</v>
      </c>
      <c r="K896" s="114">
        <v>2</v>
      </c>
      <c r="L896" s="114">
        <v>4.3</v>
      </c>
      <c r="M896" s="114">
        <v>0.9</v>
      </c>
      <c r="N896" s="114"/>
      <c r="O896" s="114"/>
      <c r="P896" s="114"/>
      <c r="Q896" s="115"/>
      <c r="R896" s="115"/>
      <c r="S896" s="115"/>
      <c r="T896" s="114"/>
      <c r="U896" s="114"/>
      <c r="V896" s="114"/>
      <c r="W896" s="114"/>
      <c r="X896" s="114"/>
      <c r="Y896" s="114"/>
      <c r="Z896" s="114"/>
      <c r="AA896" s="114"/>
      <c r="AB896" s="114"/>
      <c r="AC896" s="114"/>
      <c r="AD896" s="114"/>
      <c r="AE896" s="113"/>
      <c r="AF896" s="101">
        <f t="shared" si="68"/>
        <v>8.2603950000000008</v>
      </c>
      <c r="AG896" s="113"/>
      <c r="AH896" s="113"/>
      <c r="AI896" s="116" t="s">
        <v>1</v>
      </c>
      <c r="AJ896" s="116" t="str">
        <f>IF(I896&lt;&gt;"","-" &amp;TEXT([1]comp!$I896,"0.#") &amp;TEXT(I$1,0),"")</f>
        <v>-7.8Al</v>
      </c>
      <c r="AK896" s="116" t="str">
        <f>IF(K896&lt;&gt;"","-" &amp;TEXT([1]comp!$K896,"0.0") &amp;TEXT(K$1,0),"")</f>
        <v>-2.0W</v>
      </c>
      <c r="AL896" s="116" t="str">
        <f>IF(H896&lt;&gt;"","-" &amp;TEXT([1]comp!$H896,"0.0") &amp;TEXT(H$1,0),"")</f>
        <v>-29.8Ni</v>
      </c>
      <c r="AM896" s="116" t="str">
        <f>IF(J896&lt;&gt;"","-" &amp;TEXT([1]comp!$J896,"0.0") &amp;TEXT(J$1,0),"")</f>
        <v>-14.4Cr</v>
      </c>
      <c r="AN896" s="116" t="str">
        <f>IF(M896&lt;&gt;"","-" &amp;TEXT([1]comp!$M896,"0.0") &amp;TEXT(M$1,0),"")</f>
        <v>-0.9Ta</v>
      </c>
      <c r="AO896" s="116" t="str">
        <f>IF(N896&lt;&gt;"","-" &amp;TEXT([1]comp!$N896,"0.0") &amp;TEXT(N$1,0),"")</f>
        <v/>
      </c>
      <c r="AP896" s="116" t="str">
        <f>IF(O896&lt;&gt;"","-" &amp;TEXT([1]comp!$O896,"0.0") &amp;TEXT(O$1,0),"")</f>
        <v/>
      </c>
      <c r="AQ896" s="116" t="str">
        <f>IF(L896&lt;&gt;"","-" &amp;TEXT([1]comp!$L896,"0.0") &amp;TEXT(L$1,0),"")</f>
        <v>-4.3Ti</v>
      </c>
      <c r="AR896" s="116" t="str">
        <f>IF(P896&lt;&gt;"","-" &amp;TEXT([1]comp!$P896,"0.0") &amp;TEXT(P$1,0),"")</f>
        <v/>
      </c>
      <c r="AS896" s="116" t="str">
        <f>IF(Q896&lt;&gt;"","-" &amp;TEXT([1]comp!$Q896,"0.00") &amp;TEXT(Q$1,0),"")</f>
        <v/>
      </c>
      <c r="AT896" s="116" t="str">
        <f>IF(R896&lt;&gt;"","-" &amp;TEXT([1]comp!$R896,"0.00") &amp;TEXT(R$1,0),"")</f>
        <v/>
      </c>
      <c r="AU896" s="116" t="str">
        <f>IF(S896&lt;&gt;"","-" &amp;TEXT([1]comp!$S896,"0.00") &amp;TEXT(S$1,0),"")</f>
        <v/>
      </c>
      <c r="AV896" s="116" t="str">
        <f>IF(T896&lt;&gt;"","-" &amp;TEXT([1]comp!$T896,"0.0") &amp;TEXT(T$1,0),"")</f>
        <v/>
      </c>
      <c r="AW896" s="116" t="str">
        <f>IF(U896&lt;&gt;"","-" &amp;TEXT([1]comp!$U896,"0.0") &amp;TEXT(U$1,0),"")</f>
        <v/>
      </c>
      <c r="AX896" s="116" t="str">
        <f>IF(V896&lt;&gt;"","-" &amp;TEXT([1]comp!$V896,"0.0") &amp;TEXT(V$1,0),"")</f>
        <v/>
      </c>
      <c r="AY896" s="116" t="str">
        <f>IF(W896&lt;&gt;"","-" &amp;TEXT([1]comp!$W896,"0.0") &amp;TEXT(W$1,0),"")</f>
        <v/>
      </c>
      <c r="AZ896" s="116" t="str">
        <f>IF(X896&lt;&gt;"","-" &amp;TEXT([1]comp!$X896,"0.0") &amp;TEXT(X$1,0),"")</f>
        <v/>
      </c>
      <c r="BA896" s="116" t="str">
        <f>IF(Y896&lt;&gt;"","-" &amp;TEXT([1]comp!$Y896,"0.0") &amp;TEXT(Y$1,0),"")</f>
        <v/>
      </c>
      <c r="BB896" s="116" t="str">
        <f>IF(Z896&lt;&gt;"","-" &amp;TEXT([1]comp!$Z896,"0.0") &amp;TEXT(Z$1,0),"")</f>
        <v/>
      </c>
      <c r="BC896" s="116" t="str">
        <f>IF(AA896&lt;&gt;"","-" &amp;TEXT([1]comp!$AA896,"0.0") &amp;TEXT(AA$1,0),"")</f>
        <v/>
      </c>
      <c r="BD896" s="116" t="str">
        <f>IF(AB896&lt;&gt;"","-" &amp;TEXT([1]comp!$AB896,"0.0") &amp;TEXT(AB$1,0),"")</f>
        <v/>
      </c>
      <c r="BE896" s="116" t="str">
        <f>IF(AC896&lt;&gt;"","-" &amp;TEXT([1]comp!$AC896,"0.0") &amp;TEXT(AC$1,0),"")</f>
        <v/>
      </c>
      <c r="BF896" s="102" t="str">
        <f>IF(AD896&lt;&gt;"","-" &amp;TEXT([1]comp!$AD896,"0.00") &amp;TEXT(AD$1,0),"")</f>
        <v/>
      </c>
      <c r="BG896" s="104" t="str">
        <f>IF(AE896&lt;&gt;"","-" &amp;TEXT([1]comp!$AE896,"0.#") &amp;TEXT(AE$1,0),"")</f>
        <v/>
      </c>
      <c r="BH896" s="113" t="str">
        <f>[1]comp!$D896 &amp; [1]comp!$E896</f>
        <v>baseZhuang, X., Antonov, S., Li, L., &amp; Feng, Q. (2021). Effect of alloying elements on the coarsening rate of γʹ precipitates in multi-component CoNi-based superalloys with high Cr content. Scripta Materialia, 202. https://doi.org/10.1016/j.scriptamat.2021.114004</v>
      </c>
      <c r="BI896" s="96" t="str">
        <f t="shared" si="70"/>
        <v>Co-29.8Ni-7.8Al-14.4Cr-2.0W-4.3Ti-0.9Ta</v>
      </c>
      <c r="BJ896" s="113" t="s">
        <v>2123</v>
      </c>
      <c r="BK896" s="113"/>
      <c r="BL896" s="113"/>
      <c r="BM896" s="113"/>
      <c r="BN896" s="113"/>
      <c r="BO896" s="113"/>
    </row>
    <row r="897" spans="1:67" x14ac:dyDescent="0.3">
      <c r="A897" s="96" t="str">
        <f t="shared" si="67"/>
        <v>Co-29.8Ni-8.Al-14.3Cr-2.9W-4.2Ti-1.0Ta</v>
      </c>
      <c r="B897" s="113"/>
      <c r="C897" s="113" t="s">
        <v>2123</v>
      </c>
      <c r="D897" s="119" t="s">
        <v>3970</v>
      </c>
      <c r="E897" s="113" t="s">
        <v>3971</v>
      </c>
      <c r="F897" s="113">
        <f t="shared" si="72"/>
        <v>894</v>
      </c>
      <c r="G897" s="114">
        <f t="shared" si="71"/>
        <v>39.800000000000004</v>
      </c>
      <c r="H897" s="114">
        <v>29.8</v>
      </c>
      <c r="I897" s="114">
        <v>8</v>
      </c>
      <c r="J897" s="114">
        <v>14.3</v>
      </c>
      <c r="K897" s="114">
        <v>2.9</v>
      </c>
      <c r="L897" s="114">
        <v>4.2</v>
      </c>
      <c r="M897" s="114">
        <v>1</v>
      </c>
      <c r="N897" s="114"/>
      <c r="O897" s="114"/>
      <c r="P897" s="114"/>
      <c r="Q897" s="115"/>
      <c r="R897" s="115"/>
      <c r="S897" s="115"/>
      <c r="T897" s="114"/>
      <c r="U897" s="114"/>
      <c r="V897" s="114"/>
      <c r="W897" s="114"/>
      <c r="X897" s="114"/>
      <c r="Y897" s="114"/>
      <c r="Z897" s="114"/>
      <c r="AA897" s="114"/>
      <c r="AB897" s="114"/>
      <c r="AC897" s="114"/>
      <c r="AD897" s="114"/>
      <c r="AE897" s="113"/>
      <c r="AF897" s="101">
        <f t="shared" si="68"/>
        <v>8.3549980000000001</v>
      </c>
      <c r="AG897" s="113"/>
      <c r="AH897" s="113"/>
      <c r="AI897" s="116" t="s">
        <v>1</v>
      </c>
      <c r="AJ897" s="118" t="str">
        <f>IF(I897&lt;&gt;"","-" &amp;TEXT([1]comp!$I897,"0.#") &amp;TEXT(I$1,0),"")</f>
        <v>-8.Al</v>
      </c>
      <c r="AK897" s="116" t="str">
        <f>IF(K897&lt;&gt;"","-" &amp;TEXT([1]comp!$K897,"0.0") &amp;TEXT(K$1,0),"")</f>
        <v>-2.9W</v>
      </c>
      <c r="AL897" s="116" t="str">
        <f>IF(H897&lt;&gt;"","-" &amp;TEXT([1]comp!$H897,"0.0") &amp;TEXT(H$1,0),"")</f>
        <v>-29.8Ni</v>
      </c>
      <c r="AM897" s="116" t="str">
        <f>IF(J897&lt;&gt;"","-" &amp;TEXT([1]comp!$J897,"0.0") &amp;TEXT(J$1,0),"")</f>
        <v>-14.3Cr</v>
      </c>
      <c r="AN897" s="116" t="str">
        <f>IF(M897&lt;&gt;"","-" &amp;TEXT([1]comp!$M897,"0.0") &amp;TEXT(M$1,0),"")</f>
        <v>-1.0Ta</v>
      </c>
      <c r="AO897" s="116" t="str">
        <f>IF(N897&lt;&gt;"","-" &amp;TEXT([1]comp!$N897,"0.0") &amp;TEXT(N$1,0),"")</f>
        <v/>
      </c>
      <c r="AP897" s="116" t="str">
        <f>IF(O897&lt;&gt;"","-" &amp;TEXT([1]comp!$O897,"0.0") &amp;TEXT(O$1,0),"")</f>
        <v/>
      </c>
      <c r="AQ897" s="116" t="str">
        <f>IF(L897&lt;&gt;"","-" &amp;TEXT([1]comp!$L897,"0.0") &amp;TEXT(L$1,0),"")</f>
        <v>-4.2Ti</v>
      </c>
      <c r="AR897" s="116" t="str">
        <f>IF(P897&lt;&gt;"","-" &amp;TEXT([1]comp!$P897,"0.0") &amp;TEXT(P$1,0),"")</f>
        <v/>
      </c>
      <c r="AS897" s="116" t="str">
        <f>IF(Q897&lt;&gt;"","-" &amp;TEXT([1]comp!$Q897,"0.00") &amp;TEXT(Q$1,0),"")</f>
        <v/>
      </c>
      <c r="AT897" s="116" t="str">
        <f>IF(R897&lt;&gt;"","-" &amp;TEXT([1]comp!$R897,"0.00") &amp;TEXT(R$1,0),"")</f>
        <v/>
      </c>
      <c r="AU897" s="116" t="str">
        <f>IF(S897&lt;&gt;"","-" &amp;TEXT([1]comp!$S897,"0.00") &amp;TEXT(S$1,0),"")</f>
        <v/>
      </c>
      <c r="AV897" s="116" t="str">
        <f>IF(T897&lt;&gt;"","-" &amp;TEXT([1]comp!$T897,"0.0") &amp;TEXT(T$1,0),"")</f>
        <v/>
      </c>
      <c r="AW897" s="116" t="str">
        <f>IF(U897&lt;&gt;"","-" &amp;TEXT([1]comp!$U897,"0.0") &amp;TEXT(U$1,0),"")</f>
        <v/>
      </c>
      <c r="AX897" s="116" t="str">
        <f>IF(V897&lt;&gt;"","-" &amp;TEXT([1]comp!$V897,"0.0") &amp;TEXT(V$1,0),"")</f>
        <v/>
      </c>
      <c r="AY897" s="116" t="str">
        <f>IF(W897&lt;&gt;"","-" &amp;TEXT([1]comp!$W897,"0.0") &amp;TEXT(W$1,0),"")</f>
        <v/>
      </c>
      <c r="AZ897" s="116" t="str">
        <f>IF(X897&lt;&gt;"","-" &amp;TEXT([1]comp!$X897,"0.0") &amp;TEXT(X$1,0),"")</f>
        <v/>
      </c>
      <c r="BA897" s="116" t="str">
        <f>IF(Y897&lt;&gt;"","-" &amp;TEXT([1]comp!$Y897,"0.0") &amp;TEXT(Y$1,0),"")</f>
        <v/>
      </c>
      <c r="BB897" s="116" t="str">
        <f>IF(Z897&lt;&gt;"","-" &amp;TEXT([1]comp!$Z897,"0.0") &amp;TEXT(Z$1,0),"")</f>
        <v/>
      </c>
      <c r="BC897" s="116" t="str">
        <f>IF(AA897&lt;&gt;"","-" &amp;TEXT([1]comp!$AA897,"0.0") &amp;TEXT(AA$1,0),"")</f>
        <v/>
      </c>
      <c r="BD897" s="116" t="str">
        <f>IF(AB897&lt;&gt;"","-" &amp;TEXT([1]comp!$AB897,"0.0") &amp;TEXT(AB$1,0),"")</f>
        <v/>
      </c>
      <c r="BE897" s="116" t="str">
        <f>IF(AC897&lt;&gt;"","-" &amp;TEXT([1]comp!$AC897,"0.0") &amp;TEXT(AC$1,0),"")</f>
        <v/>
      </c>
      <c r="BF897" s="102" t="str">
        <f>IF(AD897&lt;&gt;"","-" &amp;TEXT([1]comp!$AD897,"0.00") &amp;TEXT(AD$1,0),"")</f>
        <v/>
      </c>
      <c r="BG897" s="104" t="str">
        <f>IF(AE897&lt;&gt;"","-" &amp;TEXT([1]comp!$AE897,"0.#") &amp;TEXT(AE$1,0),"")</f>
        <v/>
      </c>
      <c r="BH897" s="113" t="str">
        <f>[1]comp!$D897 &amp; [1]comp!$E897</f>
        <v>+1WZhuang, X., Antonov, S., Li, L., &amp; Feng, Q. (2021). Effect of alloying elements on the coarsening rate of γʹ precipitates in multi-component CoNi-based superalloys with high Cr content. Scripta Materialia, 202. https://doi.org/10.1016/j.scriptamat.2021.114005</v>
      </c>
      <c r="BI897" s="96" t="str">
        <f t="shared" si="70"/>
        <v>Co-29.8Ni-8.Al-14.3Cr-2.9W-4.2Ti-1.0Ta</v>
      </c>
      <c r="BJ897" s="113" t="s">
        <v>2123</v>
      </c>
      <c r="BK897" s="113"/>
      <c r="BL897" s="113"/>
      <c r="BM897" s="113"/>
      <c r="BN897" s="113"/>
      <c r="BO897" s="113"/>
    </row>
    <row r="898" spans="1:67" x14ac:dyDescent="0.3">
      <c r="A898" s="96" t="str">
        <f t="shared" si="67"/>
        <v>Co-29.8Ni-7.9Al-14.2Cr-2.0W-4.2Ti-1.0Ta-1.0Mo</v>
      </c>
      <c r="B898" s="113"/>
      <c r="C898" s="113" t="s">
        <v>2123</v>
      </c>
      <c r="D898" s="119" t="s">
        <v>3973</v>
      </c>
      <c r="E898" s="113" t="s">
        <v>3974</v>
      </c>
      <c r="F898" s="113">
        <f t="shared" si="72"/>
        <v>895</v>
      </c>
      <c r="G898" s="114">
        <f t="shared" si="71"/>
        <v>39.899999999999991</v>
      </c>
      <c r="H898" s="114">
        <v>29.8</v>
      </c>
      <c r="I898" s="114">
        <v>7.9</v>
      </c>
      <c r="J898" s="114">
        <v>14.2</v>
      </c>
      <c r="K898" s="114">
        <v>2</v>
      </c>
      <c r="L898" s="114">
        <v>4.2</v>
      </c>
      <c r="M898" s="114">
        <v>1</v>
      </c>
      <c r="N898" s="114"/>
      <c r="O898" s="114"/>
      <c r="P898" s="114">
        <v>1</v>
      </c>
      <c r="Q898" s="115"/>
      <c r="R898" s="115"/>
      <c r="S898" s="115"/>
      <c r="T898" s="114"/>
      <c r="U898" s="114"/>
      <c r="V898" s="114"/>
      <c r="W898" s="114"/>
      <c r="X898" s="114"/>
      <c r="Y898" s="114"/>
      <c r="Z898" s="114"/>
      <c r="AA898" s="114"/>
      <c r="AB898" s="114"/>
      <c r="AC898" s="114"/>
      <c r="AD898" s="114"/>
      <c r="AE898" s="113"/>
      <c r="AF898" s="101">
        <f t="shared" si="68"/>
        <v>8.2835579999999975</v>
      </c>
      <c r="AG898" s="113"/>
      <c r="AH898" s="113"/>
      <c r="AI898" s="116" t="s">
        <v>1</v>
      </c>
      <c r="AJ898" s="116" t="str">
        <f>IF(I898&lt;&gt;"","-" &amp;TEXT([1]comp!$I898,"0.#") &amp;TEXT(I$1,0),"")</f>
        <v>-7.9Al</v>
      </c>
      <c r="AK898" s="116" t="str">
        <f>IF(K898&lt;&gt;"","-" &amp;TEXT([1]comp!$K898,"0.0") &amp;TEXT(K$1,0),"")</f>
        <v>-2.0W</v>
      </c>
      <c r="AL898" s="116" t="str">
        <f>IF(H898&lt;&gt;"","-" &amp;TEXT([1]comp!$H898,"0.0") &amp;TEXT(H$1,0),"")</f>
        <v>-29.8Ni</v>
      </c>
      <c r="AM898" s="116" t="str">
        <f>IF(J898&lt;&gt;"","-" &amp;TEXT([1]comp!$J898,"0.0") &amp;TEXT(J$1,0),"")</f>
        <v>-14.2Cr</v>
      </c>
      <c r="AN898" s="116" t="str">
        <f>IF(M898&lt;&gt;"","-" &amp;TEXT([1]comp!$M898,"0.0") &amp;TEXT(M$1,0),"")</f>
        <v>-1.0Ta</v>
      </c>
      <c r="AO898" s="116" t="str">
        <f>IF(N898&lt;&gt;"","-" &amp;TEXT([1]comp!$N898,"0.0") &amp;TEXT(N$1,0),"")</f>
        <v/>
      </c>
      <c r="AP898" s="116" t="str">
        <f>IF(O898&lt;&gt;"","-" &amp;TEXT([1]comp!$O898,"0.0") &amp;TEXT(O$1,0),"")</f>
        <v/>
      </c>
      <c r="AQ898" s="116" t="str">
        <f>IF(L898&lt;&gt;"","-" &amp;TEXT([1]comp!$L898,"0.0") &amp;TEXT(L$1,0),"")</f>
        <v>-4.2Ti</v>
      </c>
      <c r="AR898" s="116" t="str">
        <f>IF(P898&lt;&gt;"","-" &amp;TEXT([1]comp!$P898,"0.0") &amp;TEXT(P$1,0),"")</f>
        <v>-1.0Mo</v>
      </c>
      <c r="AS898" s="116" t="str">
        <f>IF(Q898&lt;&gt;"","-" &amp;TEXT([1]comp!$Q898,"0.00") &amp;TEXT(Q$1,0),"")</f>
        <v/>
      </c>
      <c r="AT898" s="116" t="str">
        <f>IF(R898&lt;&gt;"","-" &amp;TEXT([1]comp!$R898,"0.00") &amp;TEXT(R$1,0),"")</f>
        <v/>
      </c>
      <c r="AU898" s="116" t="str">
        <f>IF(S898&lt;&gt;"","-" &amp;TEXT([1]comp!$S898,"0.00") &amp;TEXT(S$1,0),"")</f>
        <v/>
      </c>
      <c r="AV898" s="116" t="str">
        <f>IF(T898&lt;&gt;"","-" &amp;TEXT([1]comp!$T898,"0.0") &amp;TEXT(T$1,0),"")</f>
        <v/>
      </c>
      <c r="AW898" s="116" t="str">
        <f>IF(U898&lt;&gt;"","-" &amp;TEXT([1]comp!$U898,"0.0") &amp;TEXT(U$1,0),"")</f>
        <v/>
      </c>
      <c r="AX898" s="116" t="str">
        <f>IF(V898&lt;&gt;"","-" &amp;TEXT([1]comp!$V898,"0.0") &amp;TEXT(V$1,0),"")</f>
        <v/>
      </c>
      <c r="AY898" s="116" t="str">
        <f>IF(W898&lt;&gt;"","-" &amp;TEXT([1]comp!$W898,"0.0") &amp;TEXT(W$1,0),"")</f>
        <v/>
      </c>
      <c r="AZ898" s="116" t="str">
        <f>IF(X898&lt;&gt;"","-" &amp;TEXT([1]comp!$X898,"0.0") &amp;TEXT(X$1,0),"")</f>
        <v/>
      </c>
      <c r="BA898" s="116" t="str">
        <f>IF(Y898&lt;&gt;"","-" &amp;TEXT([1]comp!$Y898,"0.0") &amp;TEXT(Y$1,0),"")</f>
        <v/>
      </c>
      <c r="BB898" s="116" t="str">
        <f>IF(Z898&lt;&gt;"","-" &amp;TEXT([1]comp!$Z898,"0.0") &amp;TEXT(Z$1,0),"")</f>
        <v/>
      </c>
      <c r="BC898" s="116" t="str">
        <f>IF(AA898&lt;&gt;"","-" &amp;TEXT([1]comp!$AA898,"0.0") &amp;TEXT(AA$1,0),"")</f>
        <v/>
      </c>
      <c r="BD898" s="116" t="str">
        <f>IF(AB898&lt;&gt;"","-" &amp;TEXT([1]comp!$AB898,"0.0") &amp;TEXT(AB$1,0),"")</f>
        <v/>
      </c>
      <c r="BE898" s="116" t="str">
        <f>IF(AC898&lt;&gt;"","-" &amp;TEXT([1]comp!$AC898,"0.0") &amp;TEXT(AC$1,0),"")</f>
        <v/>
      </c>
      <c r="BF898" s="102" t="str">
        <f>IF(AD898&lt;&gt;"","-" &amp;TEXT([1]comp!$AD898,"0.00") &amp;TEXT(AD$1,0),"")</f>
        <v/>
      </c>
      <c r="BG898" s="104" t="str">
        <f>IF(AE898&lt;&gt;"","-" &amp;TEXT([1]comp!$AE898,"0.#") &amp;TEXT(AE$1,0),"")</f>
        <v/>
      </c>
      <c r="BH898" s="113" t="str">
        <f>[1]comp!$D898 &amp; [1]comp!$E898</f>
        <v>+1MoZhuang, X., Antonov, S., Li, L., &amp; Feng, Q. (2021). Effect of alloying elements on the coarsening rate of γʹ precipitates in multi-component CoNi-based superalloys with high Cr content. Scripta Materialia, 202. https://doi.org/10.1016/j.scriptamat.2021.114006</v>
      </c>
      <c r="BI898" s="96" t="str">
        <f t="shared" ref="BI898:BI961" si="73">TEXT(AI898,0) &amp;TEXT(AL898,0) &amp;TEXT(AY898,0) &amp;TEXT(AJ898,0) &amp;TEXT(AM898,0) &amp;TEXT(AK898,0) &amp;TEXT(AQ898,0) &amp;TEXT(AN898,0) &amp;TEXT(AO898,0) &amp;TEXT(AP898,0) &amp;TEXT(AR898,0)&amp;TEXT(AV898,0) &amp;TEXT(AW898,0) &amp;TEXT(AX898,0) &amp;TEXT(BA898,0)  &amp;TEXT(BB898,0) &amp;TEXT(BC898,0) &amp;TEXT(BD898,0) &amp;TEXT(BE898,0) &amp;TEXT(BF898,0) &amp;TEXT(AS898,0) &amp;TEXT(AT898,0) &amp;TEXT(AU898,0) &amp;TEXT(AZ898,0) &amp;TEXT(BG898,0)</f>
        <v>Co-29.8Ni-7.9Al-14.2Cr-2.0W-4.2Ti-1.0Ta-1.0Mo</v>
      </c>
      <c r="BJ898" s="113" t="s">
        <v>2123</v>
      </c>
      <c r="BK898" s="113"/>
      <c r="BL898" s="113"/>
      <c r="BM898" s="113"/>
      <c r="BN898" s="113"/>
      <c r="BO898" s="113"/>
    </row>
    <row r="899" spans="1:67" x14ac:dyDescent="0.3">
      <c r="A899" s="96" t="str">
        <f t="shared" si="67"/>
        <v>Co-30.0Ni-7.8Al-14.3Cr-2.0W-5.3Ti-0.9Ta</v>
      </c>
      <c r="B899" s="113"/>
      <c r="C899" s="113" t="s">
        <v>2123</v>
      </c>
      <c r="D899" s="119" t="s">
        <v>3976</v>
      </c>
      <c r="E899" s="113" t="s">
        <v>3977</v>
      </c>
      <c r="F899" s="113">
        <f t="shared" si="72"/>
        <v>896</v>
      </c>
      <c r="G899" s="114">
        <f t="shared" si="71"/>
        <v>39.70000000000001</v>
      </c>
      <c r="H899" s="114">
        <v>30</v>
      </c>
      <c r="I899" s="114">
        <v>7.8</v>
      </c>
      <c r="J899" s="114">
        <v>14.3</v>
      </c>
      <c r="K899" s="114">
        <v>2</v>
      </c>
      <c r="L899" s="114">
        <v>5.3</v>
      </c>
      <c r="M899" s="114">
        <v>0.9</v>
      </c>
      <c r="N899" s="114"/>
      <c r="O899" s="114"/>
      <c r="P899" s="114"/>
      <c r="Q899" s="115"/>
      <c r="R899" s="115"/>
      <c r="S899" s="115"/>
      <c r="T899" s="114"/>
      <c r="U899" s="114"/>
      <c r="V899" s="114"/>
      <c r="W899" s="114"/>
      <c r="X899" s="114"/>
      <c r="Y899" s="114"/>
      <c r="Z899" s="114"/>
      <c r="AA899" s="114"/>
      <c r="AB899" s="114"/>
      <c r="AC899" s="114"/>
      <c r="AD899" s="114"/>
      <c r="AE899" s="113"/>
      <c r="AF899" s="101">
        <f t="shared" si="68"/>
        <v>8.2181910000000009</v>
      </c>
      <c r="AG899" s="113"/>
      <c r="AH899" s="113"/>
      <c r="AI899" s="116" t="s">
        <v>1</v>
      </c>
      <c r="AJ899" s="116" t="str">
        <f>IF(I899&lt;&gt;"","-" &amp;TEXT([1]comp!$I899,"0.#") &amp;TEXT(I$1,0),"")</f>
        <v>-7.8Al</v>
      </c>
      <c r="AK899" s="116" t="str">
        <f>IF(K899&lt;&gt;"","-" &amp;TEXT([1]comp!$K899,"0.0") &amp;TEXT(K$1,0),"")</f>
        <v>-2.0W</v>
      </c>
      <c r="AL899" s="116" t="str">
        <f>IF(H899&lt;&gt;"","-" &amp;TEXT([1]comp!$H899,"0.0") &amp;TEXT(H$1,0),"")</f>
        <v>-30.0Ni</v>
      </c>
      <c r="AM899" s="116" t="str">
        <f>IF(J899&lt;&gt;"","-" &amp;TEXT([1]comp!$J899,"0.0") &amp;TEXT(J$1,0),"")</f>
        <v>-14.3Cr</v>
      </c>
      <c r="AN899" s="116" t="str">
        <f>IF(M899&lt;&gt;"","-" &amp;TEXT([1]comp!$M899,"0.0") &amp;TEXT(M$1,0),"")</f>
        <v>-0.9Ta</v>
      </c>
      <c r="AO899" s="116" t="str">
        <f>IF(N899&lt;&gt;"","-" &amp;TEXT([1]comp!$N899,"0.0") &amp;TEXT(N$1,0),"")</f>
        <v/>
      </c>
      <c r="AP899" s="116" t="str">
        <f>IF(O899&lt;&gt;"","-" &amp;TEXT([1]comp!$O899,"0.0") &amp;TEXT(O$1,0),"")</f>
        <v/>
      </c>
      <c r="AQ899" s="116" t="str">
        <f>IF(L899&lt;&gt;"","-" &amp;TEXT([1]comp!$L899,"0.0") &amp;TEXT(L$1,0),"")</f>
        <v>-5.3Ti</v>
      </c>
      <c r="AR899" s="116" t="str">
        <f>IF(P899&lt;&gt;"","-" &amp;TEXT([1]comp!$P899,"0.0") &amp;TEXT(P$1,0),"")</f>
        <v/>
      </c>
      <c r="AS899" s="116" t="str">
        <f>IF(Q899&lt;&gt;"","-" &amp;TEXT([1]comp!$Q899,"0.00") &amp;TEXT(Q$1,0),"")</f>
        <v/>
      </c>
      <c r="AT899" s="116" t="str">
        <f>IF(R899&lt;&gt;"","-" &amp;TEXT([1]comp!$R899,"0.00") &amp;TEXT(R$1,0),"")</f>
        <v/>
      </c>
      <c r="AU899" s="116" t="str">
        <f>IF(S899&lt;&gt;"","-" &amp;TEXT([1]comp!$S899,"0.00") &amp;TEXT(S$1,0),"")</f>
        <v/>
      </c>
      <c r="AV899" s="116" t="str">
        <f>IF(T899&lt;&gt;"","-" &amp;TEXT([1]comp!$T899,"0.0") &amp;TEXT(T$1,0),"")</f>
        <v/>
      </c>
      <c r="AW899" s="116" t="str">
        <f>IF(U899&lt;&gt;"","-" &amp;TEXT([1]comp!$U899,"0.0") &amp;TEXT(U$1,0),"")</f>
        <v/>
      </c>
      <c r="AX899" s="116" t="str">
        <f>IF(V899&lt;&gt;"","-" &amp;TEXT([1]comp!$V899,"0.0") &amp;TEXT(V$1,0),"")</f>
        <v/>
      </c>
      <c r="AY899" s="116" t="str">
        <f>IF(W899&lt;&gt;"","-" &amp;TEXT([1]comp!$W899,"0.0") &amp;TEXT(W$1,0),"")</f>
        <v/>
      </c>
      <c r="AZ899" s="116" t="str">
        <f>IF(X899&lt;&gt;"","-" &amp;TEXT([1]comp!$X899,"0.0") &amp;TEXT(X$1,0),"")</f>
        <v/>
      </c>
      <c r="BA899" s="116" t="str">
        <f>IF(Y899&lt;&gt;"","-" &amp;TEXT([1]comp!$Y899,"0.0") &amp;TEXT(Y$1,0),"")</f>
        <v/>
      </c>
      <c r="BB899" s="116" t="str">
        <f>IF(Z899&lt;&gt;"","-" &amp;TEXT([1]comp!$Z899,"0.0") &amp;TEXT(Z$1,0),"")</f>
        <v/>
      </c>
      <c r="BC899" s="116" t="str">
        <f>IF(AA899&lt;&gt;"","-" &amp;TEXT([1]comp!$AA899,"0.0") &amp;TEXT(AA$1,0),"")</f>
        <v/>
      </c>
      <c r="BD899" s="116" t="str">
        <f>IF(AB899&lt;&gt;"","-" &amp;TEXT([1]comp!$AB899,"0.0") &amp;TEXT(AB$1,0),"")</f>
        <v/>
      </c>
      <c r="BE899" s="116" t="str">
        <f>IF(AC899&lt;&gt;"","-" &amp;TEXT([1]comp!$AC899,"0.0") &amp;TEXT(AC$1,0),"")</f>
        <v/>
      </c>
      <c r="BF899" s="102" t="str">
        <f>IF(AD899&lt;&gt;"","-" &amp;TEXT([1]comp!$AD899,"0.00") &amp;TEXT(AD$1,0),"")</f>
        <v/>
      </c>
      <c r="BG899" s="104" t="str">
        <f>IF(AE899&lt;&gt;"","-" &amp;TEXT([1]comp!$AE899,"0.#") &amp;TEXT(AE$1,0),"")</f>
        <v/>
      </c>
      <c r="BH899" s="113" t="str">
        <f>[1]comp!$D899 &amp; [1]comp!$E899</f>
        <v>+1TiZhuang, X., Antonov, S., Li, L., &amp; Feng, Q. (2021). Effect of alloying elements on the coarsening rate of γʹ precipitates in multi-component CoNi-based superalloys with high Cr content. Scripta Materialia, 202. https://doi.org/10.1016/j.scriptamat.2021.114007</v>
      </c>
      <c r="BI899" s="96" t="str">
        <f t="shared" si="73"/>
        <v>Co-30.0Ni-7.8Al-14.3Cr-2.0W-5.3Ti-0.9Ta</v>
      </c>
      <c r="BJ899" s="113" t="s">
        <v>2123</v>
      </c>
      <c r="BK899" s="113"/>
      <c r="BL899" s="113"/>
      <c r="BM899" s="113"/>
      <c r="BN899" s="113"/>
      <c r="BO899" s="113"/>
    </row>
    <row r="900" spans="1:67" x14ac:dyDescent="0.3">
      <c r="A900" s="96" t="str">
        <f t="shared" si="67"/>
        <v>Co-20.4Ni-9.8Al-7.4W-2.7Ti-0.40C-0.10B</v>
      </c>
      <c r="B900" s="113"/>
      <c r="C900" s="113" t="s">
        <v>2123</v>
      </c>
      <c r="D900" s="113" t="s">
        <v>3979</v>
      </c>
      <c r="E900" s="113" t="s">
        <v>3980</v>
      </c>
      <c r="F900" s="113">
        <f t="shared" si="72"/>
        <v>897</v>
      </c>
      <c r="G900" s="114">
        <f t="shared" si="71"/>
        <v>59.199999999999996</v>
      </c>
      <c r="H900" s="114">
        <v>20.399999999999999</v>
      </c>
      <c r="I900" s="114">
        <v>9.8000000000000007</v>
      </c>
      <c r="J900" s="114"/>
      <c r="K900" s="114">
        <v>7.4</v>
      </c>
      <c r="L900" s="114">
        <v>2.7</v>
      </c>
      <c r="M900" s="114"/>
      <c r="N900" s="114"/>
      <c r="O900" s="114"/>
      <c r="P900" s="114"/>
      <c r="Q900" s="115">
        <v>0.4</v>
      </c>
      <c r="R900" s="115"/>
      <c r="S900" s="115">
        <v>0.1</v>
      </c>
      <c r="T900" s="114"/>
      <c r="U900" s="114"/>
      <c r="V900" s="114"/>
      <c r="W900" s="114"/>
      <c r="X900" s="114"/>
      <c r="Y900" s="114"/>
      <c r="Z900" s="114"/>
      <c r="AA900" s="114"/>
      <c r="AB900" s="114"/>
      <c r="AC900" s="114"/>
      <c r="AD900" s="114"/>
      <c r="AE900" s="113"/>
      <c r="AF900" s="101">
        <f t="shared" si="68"/>
        <v>8.9083210000000008</v>
      </c>
      <c r="AG900" s="113"/>
      <c r="AH900" s="113"/>
      <c r="AI900" s="116" t="s">
        <v>1</v>
      </c>
      <c r="AJ900" s="116" t="str">
        <f>IF(I900&lt;&gt;"","-" &amp;TEXT([1]comp!$I900,"0.#") &amp;TEXT(I$1,0),"")</f>
        <v>-9.8Al</v>
      </c>
      <c r="AK900" s="116" t="str">
        <f>IF(K900&lt;&gt;"","-" &amp;TEXT([1]comp!$K900,"0.0") &amp;TEXT(K$1,0),"")</f>
        <v>-7.4W</v>
      </c>
      <c r="AL900" s="116" t="str">
        <f>IF(H900&lt;&gt;"","-" &amp;TEXT([1]comp!$H900,"0.0") &amp;TEXT(H$1,0),"")</f>
        <v>-20.4Ni</v>
      </c>
      <c r="AM900" s="116" t="str">
        <f>IF(J900&lt;&gt;"","-" &amp;TEXT([1]comp!$J900,"0.0") &amp;TEXT(J$1,0),"")</f>
        <v/>
      </c>
      <c r="AN900" s="116" t="str">
        <f>IF(M900&lt;&gt;"","-" &amp;TEXT([1]comp!$M900,"0.0") &amp;TEXT(M$1,0),"")</f>
        <v/>
      </c>
      <c r="AO900" s="116" t="str">
        <f>IF(N900&lt;&gt;"","-" &amp;TEXT([1]comp!$N900,"0.0") &amp;TEXT(N$1,0),"")</f>
        <v/>
      </c>
      <c r="AP900" s="116" t="str">
        <f>IF(O900&lt;&gt;"","-" &amp;TEXT([1]comp!$O900,"0.0") &amp;TEXT(O$1,0),"")</f>
        <v/>
      </c>
      <c r="AQ900" s="116" t="str">
        <f>IF(L900&lt;&gt;"","-" &amp;TEXT([1]comp!$L900,"0.0") &amp;TEXT(L$1,0),"")</f>
        <v>-2.7Ti</v>
      </c>
      <c r="AR900" s="116" t="str">
        <f>IF(P900&lt;&gt;"","-" &amp;TEXT([1]comp!$P900,"0.0") &amp;TEXT(P$1,0),"")</f>
        <v/>
      </c>
      <c r="AS900" s="116" t="str">
        <f>IF(Q900&lt;&gt;"","-" &amp;TEXT([1]comp!$Q900,"0.00") &amp;TEXT(Q$1,0),"")</f>
        <v>-0.40C</v>
      </c>
      <c r="AT900" s="116" t="str">
        <f>IF(R900&lt;&gt;"","-" &amp;TEXT([1]comp!$R900,"0.00") &amp;TEXT(R$1,0),"")</f>
        <v/>
      </c>
      <c r="AU900" s="116" t="str">
        <f>IF(S900&lt;&gt;"","-" &amp;TEXT([1]comp!$S900,"0.00") &amp;TEXT(S$1,0),"")</f>
        <v>-0.10B</v>
      </c>
      <c r="AV900" s="116" t="str">
        <f>IF(T900&lt;&gt;"","-" &amp;TEXT([1]comp!$T900,"0.0") &amp;TEXT(T$1,0),"")</f>
        <v/>
      </c>
      <c r="AW900" s="116" t="str">
        <f>IF(U900&lt;&gt;"","-" &amp;TEXT([1]comp!$U900,"0.0") &amp;TEXT(U$1,0),"")</f>
        <v/>
      </c>
      <c r="AX900" s="116" t="str">
        <f>IF(V900&lt;&gt;"","-" &amp;TEXT([1]comp!$V900,"0.0") &amp;TEXT(V$1,0),"")</f>
        <v/>
      </c>
      <c r="AY900" s="116" t="str">
        <f>IF(W900&lt;&gt;"","-" &amp;TEXT([1]comp!$W900,"0.0") &amp;TEXT(W$1,0),"")</f>
        <v/>
      </c>
      <c r="AZ900" s="116" t="str">
        <f>IF(X900&lt;&gt;"","-" &amp;TEXT([1]comp!$X900,"0.0") &amp;TEXT(X$1,0),"")</f>
        <v/>
      </c>
      <c r="BA900" s="116" t="str">
        <f>IF(Y900&lt;&gt;"","-" &amp;TEXT([1]comp!$Y900,"0.0") &amp;TEXT(Y$1,0),"")</f>
        <v/>
      </c>
      <c r="BB900" s="116" t="str">
        <f>IF(Z900&lt;&gt;"","-" &amp;TEXT([1]comp!$Z900,"0.0") &amp;TEXT(Z$1,0),"")</f>
        <v/>
      </c>
      <c r="BC900" s="116" t="str">
        <f>IF(AA900&lt;&gt;"","-" &amp;TEXT([1]comp!$AA900,"0.0") &amp;TEXT(AA$1,0),"")</f>
        <v/>
      </c>
      <c r="BD900" s="116" t="str">
        <f>IF(AB900&lt;&gt;"","-" &amp;TEXT([1]comp!$AB900,"0.0") &amp;TEXT(AB$1,0),"")</f>
        <v/>
      </c>
      <c r="BE900" s="116" t="str">
        <f>IF(AC900&lt;&gt;"","-" &amp;TEXT([1]comp!$AC900,"0.0") &amp;TEXT(AC$1,0),"")</f>
        <v/>
      </c>
      <c r="BF900" s="102" t="str">
        <f>IF(AD900&lt;&gt;"","-" &amp;TEXT([1]comp!$AD900,"0.00") &amp;TEXT(AD$1,0),"")</f>
        <v/>
      </c>
      <c r="BG900" s="104" t="str">
        <f>IF(AE900&lt;&gt;"","-" &amp;TEXT([1]comp!$AE900,"0.#") &amp;TEXT(AE$1,0),"")</f>
        <v/>
      </c>
      <c r="BH900" s="113" t="str">
        <f>[1]comp!$D900 &amp; [1]comp!$E900</f>
        <v>Aliakbari alloyAliakbari-Sani, S., Vafaeenezhad, H., Arabi, H., &amp; Ebrahimi, G. R. (2022). Quantitative kinetic analysis of γ′ precipitate evolution in a Co–Al–W superalloy during aging heat treatment. Journal of Materials Research and Technology, 21, 3425–3439. https://doi.org/10.1016/j.jmrt.2022.10.165</v>
      </c>
      <c r="BI900" s="96" t="str">
        <f t="shared" si="73"/>
        <v>Co-20.4Ni-9.8Al-7.4W-2.7Ti-0.40C-0.10B</v>
      </c>
      <c r="BJ900" s="113" t="s">
        <v>2123</v>
      </c>
      <c r="BK900" s="113"/>
      <c r="BL900" s="113"/>
      <c r="BM900" s="113"/>
      <c r="BN900" s="113"/>
      <c r="BO900" s="113"/>
    </row>
    <row r="901" spans="1:67" x14ac:dyDescent="0.3">
      <c r="A901" s="96" t="str">
        <f t="shared" si="67"/>
        <v>Co-30.0Ni-10.Al-2.0Ti-2.0Ta-5.0Mo</v>
      </c>
      <c r="B901" s="113"/>
      <c r="C901" s="113" t="s">
        <v>2123</v>
      </c>
      <c r="D901" s="113" t="s">
        <v>3982</v>
      </c>
      <c r="E901" s="113" t="s">
        <v>3983</v>
      </c>
      <c r="F901" s="113">
        <f t="shared" si="72"/>
        <v>898</v>
      </c>
      <c r="G901" s="114">
        <f t="shared" si="71"/>
        <v>51</v>
      </c>
      <c r="H901" s="114">
        <v>30</v>
      </c>
      <c r="I901" s="114">
        <v>10</v>
      </c>
      <c r="J901" s="114"/>
      <c r="K901" s="114"/>
      <c r="L901" s="114">
        <v>2</v>
      </c>
      <c r="M901" s="114">
        <v>2</v>
      </c>
      <c r="N901" s="114"/>
      <c r="O901" s="114"/>
      <c r="P901" s="114">
        <v>5</v>
      </c>
      <c r="Q901" s="115"/>
      <c r="R901" s="115"/>
      <c r="S901" s="115"/>
      <c r="T901" s="114"/>
      <c r="U901" s="114"/>
      <c r="V901" s="114"/>
      <c r="W901" s="114"/>
      <c r="X901" s="114"/>
      <c r="Y901" s="114"/>
      <c r="Z901" s="114"/>
      <c r="AA901" s="114"/>
      <c r="AB901" s="114"/>
      <c r="AC901" s="114"/>
      <c r="AD901" s="114"/>
      <c r="AE901" s="113"/>
      <c r="AF901" s="101">
        <f t="shared" si="68"/>
        <v>8.4185400000000001</v>
      </c>
      <c r="AG901" s="113"/>
      <c r="AH901" s="113"/>
      <c r="AI901" s="116" t="s">
        <v>1</v>
      </c>
      <c r="AJ901" s="118" t="str">
        <f>IF(I901&lt;&gt;"","-" &amp;TEXT([1]comp!$I901,"0.#") &amp;TEXT(I$1,0),"")</f>
        <v>-10.Al</v>
      </c>
      <c r="AK901" s="116" t="str">
        <f>IF(K901&lt;&gt;"","-" &amp;TEXT([1]comp!$K901,"0.0") &amp;TEXT(K$1,0),"")</f>
        <v/>
      </c>
      <c r="AL901" s="116" t="str">
        <f>IF(H901&lt;&gt;"","-" &amp;TEXT([1]comp!$H901,"0.0") &amp;TEXT(H$1,0),"")</f>
        <v>-30.0Ni</v>
      </c>
      <c r="AM901" s="116" t="str">
        <f>IF(J901&lt;&gt;"","-" &amp;TEXT([1]comp!$J901,"0.0") &amp;TEXT(J$1,0),"")</f>
        <v/>
      </c>
      <c r="AN901" s="116" t="str">
        <f>IF(M901&lt;&gt;"","-" &amp;TEXT([1]comp!$M901,"0.0") &amp;TEXT(M$1,0),"")</f>
        <v>-2.0Ta</v>
      </c>
      <c r="AO901" s="116" t="str">
        <f>IF(N901&lt;&gt;"","-" &amp;TEXT([1]comp!$N901,"0.0") &amp;TEXT(N$1,0),"")</f>
        <v/>
      </c>
      <c r="AP901" s="116" t="str">
        <f>IF(O901&lt;&gt;"","-" &amp;TEXT([1]comp!$O901,"0.0") &amp;TEXT(O$1,0),"")</f>
        <v/>
      </c>
      <c r="AQ901" s="116" t="str">
        <f>IF(L901&lt;&gt;"","-" &amp;TEXT([1]comp!$L901,"0.0") &amp;TEXT(L$1,0),"")</f>
        <v>-2.0Ti</v>
      </c>
      <c r="AR901" s="116" t="str">
        <f>IF(P901&lt;&gt;"","-" &amp;TEXT([1]comp!$P901,"0.0") &amp;TEXT(P$1,0),"")</f>
        <v>-5.0Mo</v>
      </c>
      <c r="AS901" s="116" t="str">
        <f>IF(Q901&lt;&gt;"","-" &amp;TEXT([1]comp!$Q901,"0.00") &amp;TEXT(Q$1,0),"")</f>
        <v/>
      </c>
      <c r="AT901" s="116" t="str">
        <f>IF(R901&lt;&gt;"","-" &amp;TEXT([1]comp!$R901,"0.00") &amp;TEXT(R$1,0),"")</f>
        <v/>
      </c>
      <c r="AU901" s="116" t="str">
        <f>IF(S901&lt;&gt;"","-" &amp;TEXT([1]comp!$S901,"0.00") &amp;TEXT(S$1,0),"")</f>
        <v/>
      </c>
      <c r="AV901" s="116" t="str">
        <f>IF(T901&lt;&gt;"","-" &amp;TEXT([1]comp!$T901,"0.0") &amp;TEXT(T$1,0),"")</f>
        <v/>
      </c>
      <c r="AW901" s="116" t="str">
        <f>IF(U901&lt;&gt;"","-" &amp;TEXT([1]comp!$U901,"0.0") &amp;TEXT(U$1,0),"")</f>
        <v/>
      </c>
      <c r="AX901" s="116" t="str">
        <f>IF(V901&lt;&gt;"","-" &amp;TEXT([1]comp!$V901,"0.0") &amp;TEXT(V$1,0),"")</f>
        <v/>
      </c>
      <c r="AY901" s="116" t="str">
        <f>IF(W901&lt;&gt;"","-" &amp;TEXT([1]comp!$W901,"0.0") &amp;TEXT(W$1,0),"")</f>
        <v/>
      </c>
      <c r="AZ901" s="116" t="str">
        <f>IF(X901&lt;&gt;"","-" &amp;TEXT([1]comp!$X901,"0.0") &amp;TEXT(X$1,0),"")</f>
        <v/>
      </c>
      <c r="BA901" s="116" t="str">
        <f>IF(Y901&lt;&gt;"","-" &amp;TEXT([1]comp!$Y901,"0.0") &amp;TEXT(Y$1,0),"")</f>
        <v/>
      </c>
      <c r="BB901" s="116" t="str">
        <f>IF(Z901&lt;&gt;"","-" &amp;TEXT([1]comp!$Z901,"0.0") &amp;TEXT(Z$1,0),"")</f>
        <v/>
      </c>
      <c r="BC901" s="116" t="str">
        <f>IF(AA901&lt;&gt;"","-" &amp;TEXT([1]comp!$AA901,"0.0") &amp;TEXT(AA$1,0),"")</f>
        <v/>
      </c>
      <c r="BD901" s="116" t="str">
        <f>IF(AB901&lt;&gt;"","-" &amp;TEXT([1]comp!$AB901,"0.0") &amp;TEXT(AB$1,0),"")</f>
        <v/>
      </c>
      <c r="BE901" s="116" t="str">
        <f>IF(AC901&lt;&gt;"","-" &amp;TEXT([1]comp!$AC901,"0.0") &amp;TEXT(AC$1,0),"")</f>
        <v/>
      </c>
      <c r="BF901" s="102" t="str">
        <f>IF(AD901&lt;&gt;"","-" &amp;TEXT([1]comp!$AD901,"0.00") &amp;TEXT(AD$1,0),"")</f>
        <v/>
      </c>
      <c r="BG901" s="104" t="str">
        <f>IF(AE901&lt;&gt;"","-" &amp;TEXT([1]comp!$AE901,"0.#") &amp;TEXT(AE$1,0),"")</f>
        <v/>
      </c>
      <c r="BH901" s="113" t="str">
        <f>[1]comp!$D901 &amp; [1]comp!$E901</f>
        <v>Athira alloyAthira, K. S., Pandey, P., Prabhakar, K. V. P., Chattopadhyay, K., &amp; Chatterjee, S. (2022). Laser welding of a W-free precipitation strengthened Co-base superalloy. Journal of Materials Science, 57(13), 7085–7100. https://doi.org/10.1007/s10853-022-07117-8</v>
      </c>
      <c r="BI901" s="96" t="str">
        <f t="shared" si="73"/>
        <v>Co-30.0Ni-10.Al-2.0Ti-2.0Ta-5.0Mo</v>
      </c>
      <c r="BJ901" s="113" t="s">
        <v>2123</v>
      </c>
      <c r="BK901" s="113"/>
      <c r="BL901" s="113"/>
      <c r="BM901" s="113"/>
      <c r="BN901" s="113"/>
      <c r="BO901" s="113"/>
    </row>
    <row r="902" spans="1:67" x14ac:dyDescent="0.3">
      <c r="A902" s="96" t="str">
        <f t="shared" si="67"/>
        <v>Co-32.0Ni-8.Al-6.0Cr-5.7W-2.8Ti-1.8Ta-0.4Si-0.1Hf</v>
      </c>
      <c r="B902" s="113"/>
      <c r="C902" s="113" t="s">
        <v>2123</v>
      </c>
      <c r="D902" s="113" t="s">
        <v>3985</v>
      </c>
      <c r="E902" s="113" t="s">
        <v>3986</v>
      </c>
      <c r="F902" s="113">
        <f t="shared" si="72"/>
        <v>899</v>
      </c>
      <c r="G902" s="114">
        <f t="shared" si="71"/>
        <v>43.2</v>
      </c>
      <c r="H902" s="114">
        <v>32</v>
      </c>
      <c r="I902" s="114">
        <v>8</v>
      </c>
      <c r="J902" s="114">
        <v>6</v>
      </c>
      <c r="K902" s="114">
        <v>5.7</v>
      </c>
      <c r="L902" s="114">
        <v>2.8</v>
      </c>
      <c r="M902" s="114">
        <v>1.8</v>
      </c>
      <c r="N902" s="114"/>
      <c r="O902" s="114"/>
      <c r="P902" s="114"/>
      <c r="Q902" s="115"/>
      <c r="R902" s="115"/>
      <c r="S902" s="115"/>
      <c r="T902" s="114"/>
      <c r="U902" s="114"/>
      <c r="V902" s="114">
        <v>0.4</v>
      </c>
      <c r="W902" s="114"/>
      <c r="X902" s="114"/>
      <c r="Y902" s="114">
        <v>0.1</v>
      </c>
      <c r="Z902" s="114"/>
      <c r="AA902" s="114"/>
      <c r="AB902" s="114"/>
      <c r="AC902" s="114"/>
      <c r="AD902" s="114"/>
      <c r="AE902" s="113"/>
      <c r="AF902" s="101">
        <f t="shared" si="68"/>
        <v>8.888536000000002</v>
      </c>
      <c r="AG902" s="113"/>
      <c r="AH902" s="113"/>
      <c r="AI902" s="116" t="s">
        <v>1</v>
      </c>
      <c r="AJ902" s="118" t="str">
        <f>IF(I902&lt;&gt;"","-" &amp;TEXT([1]comp!$I902,"0.#") &amp;TEXT(I$1,0),"")</f>
        <v>-8.Al</v>
      </c>
      <c r="AK902" s="116" t="str">
        <f>IF(K902&lt;&gt;"","-" &amp;TEXT([1]comp!$K902,"0.0") &amp;TEXT(K$1,0),"")</f>
        <v>-5.7W</v>
      </c>
      <c r="AL902" s="116" t="str">
        <f>IF(H902&lt;&gt;"","-" &amp;TEXT([1]comp!$H902,"0.0") &amp;TEXT(H$1,0),"")</f>
        <v>-32.0Ni</v>
      </c>
      <c r="AM902" s="116" t="str">
        <f>IF(J902&lt;&gt;"","-" &amp;TEXT([1]comp!$J902,"0.0") &amp;TEXT(J$1,0),"")</f>
        <v>-6.0Cr</v>
      </c>
      <c r="AN902" s="116" t="str">
        <f>IF(M902&lt;&gt;"","-" &amp;TEXT([1]comp!$M902,"0.0") &amp;TEXT(M$1,0),"")</f>
        <v>-1.8Ta</v>
      </c>
      <c r="AO902" s="116" t="str">
        <f>IF(N902&lt;&gt;"","-" &amp;TEXT([1]comp!$N902,"0.0") &amp;TEXT(N$1,0),"")</f>
        <v/>
      </c>
      <c r="AP902" s="116" t="str">
        <f>IF(O902&lt;&gt;"","-" &amp;TEXT([1]comp!$O902,"0.0") &amp;TEXT(O$1,0),"")</f>
        <v/>
      </c>
      <c r="AQ902" s="116" t="str">
        <f>IF(L902&lt;&gt;"","-" &amp;TEXT([1]comp!$L902,"0.0") &amp;TEXT(L$1,0),"")</f>
        <v>-2.8Ti</v>
      </c>
      <c r="AR902" s="116" t="str">
        <f>IF(P902&lt;&gt;"","-" &amp;TEXT([1]comp!$P902,"0.0") &amp;TEXT(P$1,0),"")</f>
        <v/>
      </c>
      <c r="AS902" s="116" t="str">
        <f>IF(Q902&lt;&gt;"","-" &amp;TEXT([1]comp!$Q902,"0.00") &amp;TEXT(Q$1,0),"")</f>
        <v/>
      </c>
      <c r="AT902" s="116" t="str">
        <f>IF(R902&lt;&gt;"","-" &amp;TEXT([1]comp!$R902,"0.00") &amp;TEXT(R$1,0),"")</f>
        <v/>
      </c>
      <c r="AU902" s="116" t="str">
        <f>IF(S902&lt;&gt;"","-" &amp;TEXT([1]comp!$S902,"0.00") &amp;TEXT(S$1,0),"")</f>
        <v/>
      </c>
      <c r="AV902" s="116" t="str">
        <f>IF(T902&lt;&gt;"","-" &amp;TEXT([1]comp!$T902,"0.0") &amp;TEXT(T$1,0),"")</f>
        <v/>
      </c>
      <c r="AW902" s="116" t="str">
        <f>IF(U902&lt;&gt;"","-" &amp;TEXT([1]comp!$U902,"0.0") &amp;TEXT(U$1,0),"")</f>
        <v/>
      </c>
      <c r="AX902" s="116" t="str">
        <f>IF(V902&lt;&gt;"","-" &amp;TEXT([1]comp!$V902,"0.0") &amp;TEXT(V$1,0),"")</f>
        <v>-0.4Si</v>
      </c>
      <c r="AY902" s="116" t="str">
        <f>IF(W902&lt;&gt;"","-" &amp;TEXT([1]comp!$W902,"0.0") &amp;TEXT(W$1,0),"")</f>
        <v/>
      </c>
      <c r="AZ902" s="116" t="str">
        <f>IF(X902&lt;&gt;"","-" &amp;TEXT([1]comp!$X902,"0.0") &amp;TEXT(X$1,0),"")</f>
        <v/>
      </c>
      <c r="BA902" s="116" t="str">
        <f>IF(Y902&lt;&gt;"","-" &amp;TEXT([1]comp!$Y902,"0.0") &amp;TEXT(Y$1,0),"")</f>
        <v>-0.1Hf</v>
      </c>
      <c r="BB902" s="116" t="str">
        <f>IF(Z902&lt;&gt;"","-" &amp;TEXT([1]comp!$Z902,"0.0") &amp;TEXT(Z$1,0),"")</f>
        <v/>
      </c>
      <c r="BC902" s="116" t="str">
        <f>IF(AA902&lt;&gt;"","-" &amp;TEXT([1]comp!$AA902,"0.0") &amp;TEXT(AA$1,0),"")</f>
        <v/>
      </c>
      <c r="BD902" s="116" t="str">
        <f>IF(AB902&lt;&gt;"","-" &amp;TEXT([1]comp!$AB902,"0.0") &amp;TEXT(AB$1,0),"")</f>
        <v/>
      </c>
      <c r="BE902" s="116" t="str">
        <f>IF(AC902&lt;&gt;"","-" &amp;TEXT([1]comp!$AC902,"0.0") &amp;TEXT(AC$1,0),"")</f>
        <v/>
      </c>
      <c r="BF902" s="102" t="str">
        <f>IF(AD902&lt;&gt;"","-" &amp;TEXT([1]comp!$AD902,"0.00") &amp;TEXT(AD$1,0),"")</f>
        <v/>
      </c>
      <c r="BG902" s="104" t="str">
        <f>IF(AE902&lt;&gt;"","-" &amp;TEXT([1]comp!$AE902,"0.#") &amp;TEXT(AE$1,0),"")</f>
        <v/>
      </c>
      <c r="BH902" s="113" t="str">
        <f>[1]comp!$D902 &amp; [1]comp!$E902</f>
        <v>ERBOCo-4 (SX)Bezold, A., Amon, L., Karpstein, N., Spiecker, E., Göken, M., &amp; Neumeier, S. (2023). Recovery of superlattice stacking faults at high temperatures. Scripta Materialia, 222. https://doi.org/10.1016/j.scriptamat.2022.115005</v>
      </c>
      <c r="BI902" s="96" t="str">
        <f t="shared" si="73"/>
        <v>Co-32.0Ni-8.Al-6.0Cr-5.7W-2.8Ti-1.8Ta-0.4Si-0.1Hf</v>
      </c>
      <c r="BJ902" s="113" t="s">
        <v>2123</v>
      </c>
      <c r="BK902" s="113"/>
      <c r="BL902" s="113"/>
      <c r="BM902" s="113"/>
      <c r="BN902" s="113"/>
      <c r="BO902" s="113"/>
    </row>
    <row r="903" spans="1:67" x14ac:dyDescent="0.3">
      <c r="A903" s="96" t="str">
        <f t="shared" si="67"/>
        <v>Co</v>
      </c>
      <c r="B903" s="113"/>
      <c r="C903" s="113" t="s">
        <v>2123</v>
      </c>
      <c r="D903" s="113" t="s">
        <v>469</v>
      </c>
      <c r="E903" s="113" t="s">
        <v>3987</v>
      </c>
      <c r="F903" s="113">
        <f t="shared" si="72"/>
        <v>900</v>
      </c>
      <c r="G903" s="114">
        <f t="shared" si="71"/>
        <v>100</v>
      </c>
      <c r="H903" s="114"/>
      <c r="I903" s="114"/>
      <c r="J903" s="114"/>
      <c r="K903" s="114"/>
      <c r="L903" s="114"/>
      <c r="M903" s="114"/>
      <c r="N903" s="114"/>
      <c r="O903" s="114"/>
      <c r="P903" s="114"/>
      <c r="Q903" s="115"/>
      <c r="R903" s="115"/>
      <c r="S903" s="115"/>
      <c r="T903" s="114"/>
      <c r="U903" s="114"/>
      <c r="V903" s="114"/>
      <c r="W903" s="114"/>
      <c r="X903" s="114"/>
      <c r="Y903" s="114"/>
      <c r="Z903" s="114"/>
      <c r="AA903" s="114"/>
      <c r="AB903" s="114"/>
      <c r="AC903" s="114"/>
      <c r="AD903" s="114"/>
      <c r="AE903" s="113"/>
      <c r="AF903" s="101">
        <f t="shared" si="68"/>
        <v>8.9</v>
      </c>
      <c r="AG903" s="113"/>
      <c r="AH903" s="113"/>
      <c r="AI903" s="116" t="s">
        <v>1</v>
      </c>
      <c r="AJ903" s="116" t="str">
        <f>IF(I903&lt;&gt;"","-" &amp;TEXT([1]comp!$I903,"0.#") &amp;TEXT(I$1,0),"")</f>
        <v/>
      </c>
      <c r="AK903" s="116" t="str">
        <f>IF(K903&lt;&gt;"","-" &amp;TEXT([1]comp!$K903,"0.0") &amp;TEXT(K$1,0),"")</f>
        <v/>
      </c>
      <c r="AL903" s="116" t="str">
        <f>IF(H903&lt;&gt;"","-" &amp;TEXT([1]comp!$H903,"0.0") &amp;TEXT(H$1,0),"")</f>
        <v/>
      </c>
      <c r="AM903" s="116" t="str">
        <f>IF(J903&lt;&gt;"","-" &amp;TEXT([1]comp!$J903,"0.0") &amp;TEXT(J$1,0),"")</f>
        <v/>
      </c>
      <c r="AN903" s="116" t="str">
        <f>IF(M903&lt;&gt;"","-" &amp;TEXT([1]comp!$M903,"0.0") &amp;TEXT(M$1,0),"")</f>
        <v/>
      </c>
      <c r="AO903" s="116" t="str">
        <f>IF(N903&lt;&gt;"","-" &amp;TEXT([1]comp!$N903,"0.0") &amp;TEXT(N$1,0),"")</f>
        <v/>
      </c>
      <c r="AP903" s="116" t="str">
        <f>IF(O903&lt;&gt;"","-" &amp;TEXT([1]comp!$O903,"0.0") &amp;TEXT(O$1,0),"")</f>
        <v/>
      </c>
      <c r="AQ903" s="116" t="str">
        <f>IF(L903&lt;&gt;"","-" &amp;TEXT([1]comp!$L903,"0.0") &amp;TEXT(L$1,0),"")</f>
        <v/>
      </c>
      <c r="AR903" s="116" t="str">
        <f>IF(P903&lt;&gt;"","-" &amp;TEXT([1]comp!$P903,"0.0") &amp;TEXT(P$1,0),"")</f>
        <v/>
      </c>
      <c r="AS903" s="116" t="str">
        <f>IF(Q903&lt;&gt;"","-" &amp;TEXT([1]comp!$Q903,"0.00") &amp;TEXT(Q$1,0),"")</f>
        <v/>
      </c>
      <c r="AT903" s="116" t="str">
        <f>IF(R903&lt;&gt;"","-" &amp;TEXT([1]comp!$R903,"0.00") &amp;TEXT(R$1,0),"")</f>
        <v/>
      </c>
      <c r="AU903" s="116" t="str">
        <f>IF(S903&lt;&gt;"","-" &amp;TEXT([1]comp!$S903,"0.00") &amp;TEXT(S$1,0),"")</f>
        <v/>
      </c>
      <c r="AV903" s="116" t="str">
        <f>IF(T903&lt;&gt;"","-" &amp;TEXT([1]comp!$T903,"0.0") &amp;TEXT(T$1,0),"")</f>
        <v/>
      </c>
      <c r="AW903" s="116" t="str">
        <f>IF(U903&lt;&gt;"","-" &amp;TEXT([1]comp!$U903,"0.0") &amp;TEXT(U$1,0),"")</f>
        <v/>
      </c>
      <c r="AX903" s="116" t="str">
        <f>IF(V903&lt;&gt;"","-" &amp;TEXT([1]comp!$V903,"0.0") &amp;TEXT(V$1,0),"")</f>
        <v/>
      </c>
      <c r="AY903" s="116" t="str">
        <f>IF(W903&lt;&gt;"","-" &amp;TEXT([1]comp!$W903,"0.0") &amp;TEXT(W$1,0),"")</f>
        <v/>
      </c>
      <c r="AZ903" s="116" t="str">
        <f>IF(X903&lt;&gt;"","-" &amp;TEXT([1]comp!$X903,"0.0") &amp;TEXT(X$1,0),"")</f>
        <v/>
      </c>
      <c r="BA903" s="116" t="str">
        <f>IF(Y903&lt;&gt;"","-" &amp;TEXT([1]comp!$Y903,"0.0") &amp;TEXT(Y$1,0),"")</f>
        <v/>
      </c>
      <c r="BB903" s="116" t="str">
        <f>IF(Z903&lt;&gt;"","-" &amp;TEXT([1]comp!$Z903,"0.0") &amp;TEXT(Z$1,0),"")</f>
        <v/>
      </c>
      <c r="BC903" s="116" t="str">
        <f>IF(AA903&lt;&gt;"","-" &amp;TEXT([1]comp!$AA903,"0.0") &amp;TEXT(AA$1,0),"")</f>
        <v/>
      </c>
      <c r="BD903" s="116" t="str">
        <f>IF(AB903&lt;&gt;"","-" &amp;TEXT([1]comp!$AB903,"0.0") &amp;TEXT(AB$1,0),"")</f>
        <v/>
      </c>
      <c r="BE903" s="116" t="str">
        <f>IF(AC903&lt;&gt;"","-" &amp;TEXT([1]comp!$AC903,"0.0") &amp;TEXT(AC$1,0),"")</f>
        <v/>
      </c>
      <c r="BF903" s="102" t="str">
        <f>IF(AD903&lt;&gt;"","-" &amp;TEXT([1]comp!$AD903,"0.00") &amp;TEXT(AD$1,0),"")</f>
        <v/>
      </c>
      <c r="BG903" s="104" t="str">
        <f>IF(AE903&lt;&gt;"","-" &amp;TEXT([1]comp!$AE903,"0.#") &amp;TEXT(AE$1,0),"")</f>
        <v/>
      </c>
      <c r="BH903" s="113" t="str">
        <f>[1]comp!$D903 &amp; [1]comp!$E903</f>
        <v>CoWAlloy1Bezold,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
      <c r="BI903" s="96" t="str">
        <f t="shared" si="73"/>
        <v>Co</v>
      </c>
      <c r="BJ903" s="113" t="s">
        <v>2123</v>
      </c>
      <c r="BK903" s="113"/>
      <c r="BL903" s="113"/>
      <c r="BM903" s="113"/>
      <c r="BN903" s="113"/>
      <c r="BO903" s="113"/>
    </row>
    <row r="904" spans="1:67" x14ac:dyDescent="0.3">
      <c r="A904" s="96" t="str">
        <f t="shared" si="67"/>
        <v>Co</v>
      </c>
      <c r="B904" s="113"/>
      <c r="C904" s="113" t="s">
        <v>2123</v>
      </c>
      <c r="D904" s="113" t="s">
        <v>447</v>
      </c>
      <c r="E904" s="113" t="s">
        <v>3987</v>
      </c>
      <c r="F904" s="113">
        <f t="shared" si="72"/>
        <v>901</v>
      </c>
      <c r="G904" s="114">
        <f t="shared" si="71"/>
        <v>100</v>
      </c>
      <c r="H904" s="114"/>
      <c r="I904" s="114"/>
      <c r="J904" s="114"/>
      <c r="K904" s="114"/>
      <c r="L904" s="114"/>
      <c r="M904" s="114"/>
      <c r="N904" s="114"/>
      <c r="O904" s="114"/>
      <c r="P904" s="114"/>
      <c r="Q904" s="115"/>
      <c r="R904" s="115"/>
      <c r="S904" s="115"/>
      <c r="T904" s="114"/>
      <c r="U904" s="114"/>
      <c r="V904" s="114"/>
      <c r="W904" s="114"/>
      <c r="X904" s="114"/>
      <c r="Y904" s="114"/>
      <c r="Z904" s="114"/>
      <c r="AA904" s="114"/>
      <c r="AB904" s="114"/>
      <c r="AC904" s="114"/>
      <c r="AD904" s="114"/>
      <c r="AE904" s="113"/>
      <c r="AF904" s="101">
        <f t="shared" si="68"/>
        <v>8.9</v>
      </c>
      <c r="AG904" s="113"/>
      <c r="AH904" s="113"/>
      <c r="AI904" s="116" t="s">
        <v>1</v>
      </c>
      <c r="AJ904" s="116" t="str">
        <f>IF(I904&lt;&gt;"","-" &amp;TEXT([1]comp!$I904,"0.#") &amp;TEXT(I$1,0),"")</f>
        <v/>
      </c>
      <c r="AK904" s="116" t="str">
        <f>IF(K904&lt;&gt;"","-" &amp;TEXT([1]comp!$K904,"0.0") &amp;TEXT(K$1,0),"")</f>
        <v/>
      </c>
      <c r="AL904" s="116" t="str">
        <f>IF(H904&lt;&gt;"","-" &amp;TEXT([1]comp!$H904,"0.0") &amp;TEXT(H$1,0),"")</f>
        <v/>
      </c>
      <c r="AM904" s="116" t="str">
        <f>IF(J904&lt;&gt;"","-" &amp;TEXT([1]comp!$J904,"0.0") &amp;TEXT(J$1,0),"")</f>
        <v/>
      </c>
      <c r="AN904" s="116" t="str">
        <f>IF(M904&lt;&gt;"","-" &amp;TEXT([1]comp!$M904,"0.0") &amp;TEXT(M$1,0),"")</f>
        <v/>
      </c>
      <c r="AO904" s="116" t="str">
        <f>IF(N904&lt;&gt;"","-" &amp;TEXT([1]comp!$N904,"0.0") &amp;TEXT(N$1,0),"")</f>
        <v/>
      </c>
      <c r="AP904" s="116" t="str">
        <f>IF(O904&lt;&gt;"","-" &amp;TEXT([1]comp!$O904,"0.0") &amp;TEXT(O$1,0),"")</f>
        <v/>
      </c>
      <c r="AQ904" s="116" t="str">
        <f>IF(L904&lt;&gt;"","-" &amp;TEXT([1]comp!$L904,"0.0") &amp;TEXT(L$1,0),"")</f>
        <v/>
      </c>
      <c r="AR904" s="116" t="str">
        <f>IF(P904&lt;&gt;"","-" &amp;TEXT([1]comp!$P904,"0.0") &amp;TEXT(P$1,0),"")</f>
        <v/>
      </c>
      <c r="AS904" s="116" t="str">
        <f>IF(Q904&lt;&gt;"","-" &amp;TEXT([1]comp!$Q904,"0.00") &amp;TEXT(Q$1,0),"")</f>
        <v/>
      </c>
      <c r="AT904" s="116" t="str">
        <f>IF(R904&lt;&gt;"","-" &amp;TEXT([1]comp!$R904,"0.00") &amp;TEXT(R$1,0),"")</f>
        <v/>
      </c>
      <c r="AU904" s="116" t="str">
        <f>IF(S904&lt;&gt;"","-" &amp;TEXT([1]comp!$S904,"0.00") &amp;TEXT(S$1,0),"")</f>
        <v/>
      </c>
      <c r="AV904" s="116" t="str">
        <f>IF(T904&lt;&gt;"","-" &amp;TEXT([1]comp!$T904,"0.0") &amp;TEXT(T$1,0),"")</f>
        <v/>
      </c>
      <c r="AW904" s="116" t="str">
        <f>IF(U904&lt;&gt;"","-" &amp;TEXT([1]comp!$U904,"0.0") &amp;TEXT(U$1,0),"")</f>
        <v/>
      </c>
      <c r="AX904" s="116" t="str">
        <f>IF(V904&lt;&gt;"","-" &amp;TEXT([1]comp!$V904,"0.0") &amp;TEXT(V$1,0),"")</f>
        <v/>
      </c>
      <c r="AY904" s="116" t="str">
        <f>IF(W904&lt;&gt;"","-" &amp;TEXT([1]comp!$W904,"0.0") &amp;TEXT(W$1,0),"")</f>
        <v/>
      </c>
      <c r="AZ904" s="116" t="str">
        <f>IF(X904&lt;&gt;"","-" &amp;TEXT([1]comp!$X904,"0.0") &amp;TEXT(X$1,0),"")</f>
        <v/>
      </c>
      <c r="BA904" s="116" t="str">
        <f>IF(Y904&lt;&gt;"","-" &amp;TEXT([1]comp!$Y904,"0.0") &amp;TEXT(Y$1,0),"")</f>
        <v/>
      </c>
      <c r="BB904" s="116" t="str">
        <f>IF(Z904&lt;&gt;"","-" &amp;TEXT([1]comp!$Z904,"0.0") &amp;TEXT(Z$1,0),"")</f>
        <v/>
      </c>
      <c r="BC904" s="116" t="str">
        <f>IF(AA904&lt;&gt;"","-" &amp;TEXT([1]comp!$AA904,"0.0") &amp;TEXT(AA$1,0),"")</f>
        <v/>
      </c>
      <c r="BD904" s="116" t="str">
        <f>IF(AB904&lt;&gt;"","-" &amp;TEXT([1]comp!$AB904,"0.0") &amp;TEXT(AB$1,0),"")</f>
        <v/>
      </c>
      <c r="BE904" s="116" t="str">
        <f>IF(AC904&lt;&gt;"","-" &amp;TEXT([1]comp!$AC904,"0.0") &amp;TEXT(AC$1,0),"")</f>
        <v/>
      </c>
      <c r="BF904" s="102" t="str">
        <f>IF(AD904&lt;&gt;"","-" &amp;TEXT([1]comp!$AD904,"0.00") &amp;TEXT(AD$1,0),"")</f>
        <v/>
      </c>
      <c r="BG904" s="104" t="str">
        <f>IF(AE904&lt;&gt;"","-" &amp;TEXT([1]comp!$AE904,"0.#") &amp;TEXT(AE$1,0),"")</f>
        <v/>
      </c>
      <c r="BH904" s="113" t="str">
        <f>[1]comp!$D904 &amp; [1]comp!$E904</f>
        <v>CoWAlloy2Bezold,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
      <c r="BI904" s="96" t="str">
        <f t="shared" si="73"/>
        <v>Co</v>
      </c>
      <c r="BJ904" s="113" t="s">
        <v>2123</v>
      </c>
      <c r="BK904" s="113"/>
      <c r="BL904" s="113"/>
      <c r="BM904" s="113"/>
      <c r="BN904" s="113"/>
      <c r="BO904" s="113"/>
    </row>
    <row r="905" spans="1:67" x14ac:dyDescent="0.3">
      <c r="A905" s="96" t="str">
        <f t="shared" si="67"/>
        <v>Co-35.0Ni-7.5Al-15.0Cr-5.0W-1.0Ti-1.0Ta-0.4Si-0.1Hf-0.08B</v>
      </c>
      <c r="B905" s="113"/>
      <c r="C905" s="113" t="s">
        <v>2123</v>
      </c>
      <c r="D905" s="113" t="s">
        <v>3989</v>
      </c>
      <c r="E905" s="113" t="s">
        <v>3987</v>
      </c>
      <c r="F905" s="113">
        <f t="shared" si="72"/>
        <v>902</v>
      </c>
      <c r="G905" s="114">
        <f t="shared" si="71"/>
        <v>34.92</v>
      </c>
      <c r="H905" s="114">
        <v>35</v>
      </c>
      <c r="I905" s="114">
        <v>7.5</v>
      </c>
      <c r="J905" s="114">
        <v>15</v>
      </c>
      <c r="K905" s="114">
        <v>5</v>
      </c>
      <c r="L905" s="114">
        <v>1</v>
      </c>
      <c r="M905" s="114">
        <v>1</v>
      </c>
      <c r="N905" s="114"/>
      <c r="O905" s="114"/>
      <c r="P905" s="114"/>
      <c r="Q905" s="115"/>
      <c r="R905" s="115"/>
      <c r="S905" s="115">
        <v>0.08</v>
      </c>
      <c r="T905" s="114"/>
      <c r="U905" s="114"/>
      <c r="V905" s="114">
        <v>0.4</v>
      </c>
      <c r="W905" s="114"/>
      <c r="X905" s="114"/>
      <c r="Y905" s="114">
        <v>0.1</v>
      </c>
      <c r="Z905" s="114"/>
      <c r="AA905" s="114"/>
      <c r="AB905" s="114"/>
      <c r="AC905" s="114"/>
      <c r="AD905" s="114"/>
      <c r="AE905" s="113"/>
      <c r="AF905" s="101">
        <f t="shared" si="68"/>
        <v>8.7053480000000008</v>
      </c>
      <c r="AG905" s="113"/>
      <c r="AH905" s="113"/>
      <c r="AI905" s="116" t="s">
        <v>1</v>
      </c>
      <c r="AJ905" s="116" t="str">
        <f>IF(I905&lt;&gt;"","-" &amp;TEXT([1]comp!$I905,"0.#") &amp;TEXT(I$1,0),"")</f>
        <v>-7.5Al</v>
      </c>
      <c r="AK905" s="116" t="str">
        <f>IF(K905&lt;&gt;"","-" &amp;TEXT([1]comp!$K905,"0.0") &amp;TEXT(K$1,0),"")</f>
        <v>-5.0W</v>
      </c>
      <c r="AL905" s="116" t="str">
        <f>IF(H905&lt;&gt;"","-" &amp;TEXT([1]comp!$H905,"0.0") &amp;TEXT(H$1,0),"")</f>
        <v>-35.0Ni</v>
      </c>
      <c r="AM905" s="116" t="str">
        <f>IF(J905&lt;&gt;"","-" &amp;TEXT([1]comp!$J905,"0.0") &amp;TEXT(J$1,0),"")</f>
        <v>-15.0Cr</v>
      </c>
      <c r="AN905" s="116" t="str">
        <f>IF(M905&lt;&gt;"","-" &amp;TEXT([1]comp!$M905,"0.0") &amp;TEXT(M$1,0),"")</f>
        <v>-1.0Ta</v>
      </c>
      <c r="AO905" s="116" t="str">
        <f>IF(N905&lt;&gt;"","-" &amp;TEXT([1]comp!$N905,"0.0") &amp;TEXT(N$1,0),"")</f>
        <v/>
      </c>
      <c r="AP905" s="116" t="str">
        <f>IF(O905&lt;&gt;"","-" &amp;TEXT([1]comp!$O905,"0.0") &amp;TEXT(O$1,0),"")</f>
        <v/>
      </c>
      <c r="AQ905" s="116" t="str">
        <f>IF(L905&lt;&gt;"","-" &amp;TEXT([1]comp!$L905,"0.0") &amp;TEXT(L$1,0),"")</f>
        <v>-1.0Ti</v>
      </c>
      <c r="AR905" s="116" t="str">
        <f>IF(P905&lt;&gt;"","-" &amp;TEXT([1]comp!$P905,"0.0") &amp;TEXT(P$1,0),"")</f>
        <v/>
      </c>
      <c r="AS905" s="116" t="str">
        <f>IF(Q905&lt;&gt;"","-" &amp;TEXT([1]comp!$Q905,"0.00") &amp;TEXT(Q$1,0),"")</f>
        <v/>
      </c>
      <c r="AT905" s="116" t="str">
        <f>IF(R905&lt;&gt;"","-" &amp;TEXT([1]comp!$R905,"0.00") &amp;TEXT(R$1,0),"")</f>
        <v/>
      </c>
      <c r="AU905" s="116" t="str">
        <f>IF(S905&lt;&gt;"","-" &amp;TEXT([1]comp!$S905,"0.00") &amp;TEXT(S$1,0),"")</f>
        <v>-0.08B</v>
      </c>
      <c r="AV905" s="116" t="str">
        <f>IF(T905&lt;&gt;"","-" &amp;TEXT([1]comp!$T905,"0.0") &amp;TEXT(T$1,0),"")</f>
        <v/>
      </c>
      <c r="AW905" s="116" t="str">
        <f>IF(U905&lt;&gt;"","-" &amp;TEXT([1]comp!$U905,"0.0") &amp;TEXT(U$1,0),"")</f>
        <v/>
      </c>
      <c r="AX905" s="116" t="str">
        <f>IF(V905&lt;&gt;"","-" &amp;TEXT([1]comp!$V905,"0.0") &amp;TEXT(V$1,0),"")</f>
        <v>-0.4Si</v>
      </c>
      <c r="AY905" s="116" t="str">
        <f>IF(W905&lt;&gt;"","-" &amp;TEXT([1]comp!$W905,"0.0") &amp;TEXT(W$1,0),"")</f>
        <v/>
      </c>
      <c r="AZ905" s="116" t="str">
        <f>IF(X905&lt;&gt;"","-" &amp;TEXT([1]comp!$X905,"0.0") &amp;TEXT(X$1,0),"")</f>
        <v/>
      </c>
      <c r="BA905" s="116" t="str">
        <f>IF(Y905&lt;&gt;"","-" &amp;TEXT([1]comp!$Y905,"0.0") &amp;TEXT(Y$1,0),"")</f>
        <v>-0.1Hf</v>
      </c>
      <c r="BB905" s="116" t="str">
        <f>IF(Z905&lt;&gt;"","-" &amp;TEXT([1]comp!$Z905,"0.0") &amp;TEXT(Z$1,0),"")</f>
        <v/>
      </c>
      <c r="BC905" s="116" t="str">
        <f>IF(AA905&lt;&gt;"","-" &amp;TEXT([1]comp!$AA905,"0.0") &amp;TEXT(AA$1,0),"")</f>
        <v/>
      </c>
      <c r="BD905" s="116" t="str">
        <f>IF(AB905&lt;&gt;"","-" &amp;TEXT([1]comp!$AB905,"0.0") &amp;TEXT(AB$1,0),"")</f>
        <v/>
      </c>
      <c r="BE905" s="116" t="str">
        <f>IF(AC905&lt;&gt;"","-" &amp;TEXT([1]comp!$AC905,"0.0") &amp;TEXT(AC$1,0),"")</f>
        <v/>
      </c>
      <c r="BF905" s="102" t="str">
        <f>IF(AD905&lt;&gt;"","-" &amp;TEXT([1]comp!$AD905,"0.00") &amp;TEXT(AD$1,0),"")</f>
        <v/>
      </c>
      <c r="BG905" s="104" t="str">
        <f>IF(AE905&lt;&gt;"","-" &amp;TEXT([1]comp!$AE905,"0.#") &amp;TEXT(AE$1,0),"")</f>
        <v/>
      </c>
      <c r="BH905" s="113" t="str">
        <f>[1]comp!$D905 &amp; [1]comp!$E905</f>
        <v>PHESA1Bezold,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
      <c r="BI905" s="96" t="str">
        <f t="shared" si="73"/>
        <v>Co-35.0Ni-7.5Al-15.0Cr-5.0W-1.0Ti-1.0Ta-0.4Si-0.1Hf-0.08B</v>
      </c>
      <c r="BJ905" s="113" t="s">
        <v>2123</v>
      </c>
      <c r="BK905" s="113"/>
      <c r="BL905" s="113"/>
      <c r="BM905" s="113"/>
      <c r="BN905" s="113"/>
      <c r="BO905" s="113"/>
    </row>
    <row r="906" spans="1:67" x14ac:dyDescent="0.3">
      <c r="A906" s="96" t="str">
        <f t="shared" si="67"/>
        <v>Co-35.0Ni-9.Al-15.0Cr-5.0W-0.3Ti-0.2Ta-0.4Si-0.1Hf-0.08B</v>
      </c>
      <c r="B906" s="113"/>
      <c r="C906" s="113" t="s">
        <v>2123</v>
      </c>
      <c r="D906" s="113" t="s">
        <v>3991</v>
      </c>
      <c r="E906" s="113" t="s">
        <v>3987</v>
      </c>
      <c r="F906" s="113">
        <f t="shared" si="72"/>
        <v>903</v>
      </c>
      <c r="G906" s="114">
        <f t="shared" si="71"/>
        <v>34.92</v>
      </c>
      <c r="H906" s="114">
        <v>35</v>
      </c>
      <c r="I906" s="114">
        <v>9</v>
      </c>
      <c r="J906" s="114">
        <v>15</v>
      </c>
      <c r="K906" s="114">
        <v>5</v>
      </c>
      <c r="L906" s="114">
        <v>0.3</v>
      </c>
      <c r="M906" s="114">
        <v>0.2</v>
      </c>
      <c r="N906" s="114"/>
      <c r="O906" s="114"/>
      <c r="P906" s="114"/>
      <c r="Q906" s="115"/>
      <c r="R906" s="115"/>
      <c r="S906" s="115">
        <v>0.08</v>
      </c>
      <c r="T906" s="114"/>
      <c r="U906" s="114"/>
      <c r="V906" s="114">
        <v>0.4</v>
      </c>
      <c r="W906" s="114"/>
      <c r="X906" s="114"/>
      <c r="Y906" s="114">
        <v>0.1</v>
      </c>
      <c r="Z906" s="114"/>
      <c r="AA906" s="114"/>
      <c r="AB906" s="114"/>
      <c r="AC906" s="114"/>
      <c r="AD906" s="114"/>
      <c r="AE906" s="113"/>
      <c r="AF906" s="101">
        <f t="shared" si="68"/>
        <v>8.581099</v>
      </c>
      <c r="AG906" s="113"/>
      <c r="AH906" s="113"/>
      <c r="AI906" s="116" t="s">
        <v>1</v>
      </c>
      <c r="AJ906" s="118" t="str">
        <f>IF(I906&lt;&gt;"","-" &amp;TEXT([1]comp!$I906,"0.#") &amp;TEXT(I$1,0),"")</f>
        <v>-9.Al</v>
      </c>
      <c r="AK906" s="116" t="str">
        <f>IF(K906&lt;&gt;"","-" &amp;TEXT([1]comp!$K906,"0.0") &amp;TEXT(K$1,0),"")</f>
        <v>-5.0W</v>
      </c>
      <c r="AL906" s="116" t="str">
        <f>IF(H906&lt;&gt;"","-" &amp;TEXT([1]comp!$H906,"0.0") &amp;TEXT(H$1,0),"")</f>
        <v>-35.0Ni</v>
      </c>
      <c r="AM906" s="116" t="str">
        <f>IF(J906&lt;&gt;"","-" &amp;TEXT([1]comp!$J906,"0.0") &amp;TEXT(J$1,0),"")</f>
        <v>-15.0Cr</v>
      </c>
      <c r="AN906" s="116" t="str">
        <f>IF(M906&lt;&gt;"","-" &amp;TEXT([1]comp!$M906,"0.0") &amp;TEXT(M$1,0),"")</f>
        <v>-0.2Ta</v>
      </c>
      <c r="AO906" s="116" t="str">
        <f>IF(N906&lt;&gt;"","-" &amp;TEXT([1]comp!$N906,"0.0") &amp;TEXT(N$1,0),"")</f>
        <v/>
      </c>
      <c r="AP906" s="116" t="str">
        <f>IF(O906&lt;&gt;"","-" &amp;TEXT([1]comp!$O906,"0.0") &amp;TEXT(O$1,0),"")</f>
        <v/>
      </c>
      <c r="AQ906" s="116" t="str">
        <f>IF(L906&lt;&gt;"","-" &amp;TEXT([1]comp!$L906,"0.0") &amp;TEXT(L$1,0),"")</f>
        <v>-0.3Ti</v>
      </c>
      <c r="AR906" s="116" t="str">
        <f>IF(P906&lt;&gt;"","-" &amp;TEXT([1]comp!$P906,"0.0") &amp;TEXT(P$1,0),"")</f>
        <v/>
      </c>
      <c r="AS906" s="116" t="str">
        <f>IF(Q906&lt;&gt;"","-" &amp;TEXT([1]comp!$Q906,"0.00") &amp;TEXT(Q$1,0),"")</f>
        <v/>
      </c>
      <c r="AT906" s="116" t="str">
        <f>IF(R906&lt;&gt;"","-" &amp;TEXT([1]comp!$R906,"0.00") &amp;TEXT(R$1,0),"")</f>
        <v/>
      </c>
      <c r="AU906" s="116" t="str">
        <f>IF(S906&lt;&gt;"","-" &amp;TEXT([1]comp!$S906,"0.00") &amp;TEXT(S$1,0),"")</f>
        <v>-0.08B</v>
      </c>
      <c r="AV906" s="116" t="str">
        <f>IF(T906&lt;&gt;"","-" &amp;TEXT([1]comp!$T906,"0.0") &amp;TEXT(T$1,0),"")</f>
        <v/>
      </c>
      <c r="AW906" s="116" t="str">
        <f>IF(U906&lt;&gt;"","-" &amp;TEXT([1]comp!$U906,"0.0") &amp;TEXT(U$1,0),"")</f>
        <v/>
      </c>
      <c r="AX906" s="116" t="str">
        <f>IF(V906&lt;&gt;"","-" &amp;TEXT([1]comp!$V906,"0.0") &amp;TEXT(V$1,0),"")</f>
        <v>-0.4Si</v>
      </c>
      <c r="AY906" s="116" t="str">
        <f>IF(W906&lt;&gt;"","-" &amp;TEXT([1]comp!$W906,"0.0") &amp;TEXT(W$1,0),"")</f>
        <v/>
      </c>
      <c r="AZ906" s="116" t="str">
        <f>IF(X906&lt;&gt;"","-" &amp;TEXT([1]comp!$X906,"0.0") &amp;TEXT(X$1,0),"")</f>
        <v/>
      </c>
      <c r="BA906" s="116" t="str">
        <f>IF(Y906&lt;&gt;"","-" &amp;TEXT([1]comp!$Y906,"0.0") &amp;TEXT(Y$1,0),"")</f>
        <v>-0.1Hf</v>
      </c>
      <c r="BB906" s="116" t="str">
        <f>IF(Z906&lt;&gt;"","-" &amp;TEXT([1]comp!$Z906,"0.0") &amp;TEXT(Z$1,0),"")</f>
        <v/>
      </c>
      <c r="BC906" s="116" t="str">
        <f>IF(AA906&lt;&gt;"","-" &amp;TEXT([1]comp!$AA906,"0.0") &amp;TEXT(AA$1,0),"")</f>
        <v/>
      </c>
      <c r="BD906" s="116" t="str">
        <f>IF(AB906&lt;&gt;"","-" &amp;TEXT([1]comp!$AB906,"0.0") &amp;TEXT(AB$1,0),"")</f>
        <v/>
      </c>
      <c r="BE906" s="116" t="str">
        <f>IF(AC906&lt;&gt;"","-" &amp;TEXT([1]comp!$AC906,"0.0") &amp;TEXT(AC$1,0),"")</f>
        <v/>
      </c>
      <c r="BF906" s="102" t="str">
        <f>IF(AD906&lt;&gt;"","-" &amp;TEXT([1]comp!$AD906,"0.00") &amp;TEXT(AD$1,0),"")</f>
        <v/>
      </c>
      <c r="BG906" s="104" t="str">
        <f>IF(AE906&lt;&gt;"","-" &amp;TEXT([1]comp!$AE906,"0.#") &amp;TEXT(AE$1,0),"")</f>
        <v/>
      </c>
      <c r="BH906" s="113" t="str">
        <f>[1]comp!$D906 &amp; [1]comp!$E906</f>
        <v>PHESA2Bezold,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v>
      </c>
      <c r="BI906" s="96" t="str">
        <f t="shared" si="73"/>
        <v>Co-35.0Ni-9.Al-15.0Cr-5.0W-0.3Ti-0.2Ta-0.4Si-0.1Hf-0.08B</v>
      </c>
      <c r="BJ906" s="113" t="s">
        <v>2123</v>
      </c>
      <c r="BK906" s="113"/>
      <c r="BL906" s="113"/>
      <c r="BM906" s="113"/>
      <c r="BN906" s="113"/>
      <c r="BO906" s="113"/>
    </row>
    <row r="907" spans="1:67" x14ac:dyDescent="0.3">
      <c r="A907" s="96" t="str">
        <f t="shared" si="67"/>
        <v>Co-34.8Ni-1.7Fe-4.3Al-19.7Cr-1.0Ti-1.9Nb-4.9Mo</v>
      </c>
      <c r="B907" s="113"/>
      <c r="C907" s="113" t="s">
        <v>2123</v>
      </c>
      <c r="D907" s="113" t="s">
        <v>3993</v>
      </c>
      <c r="E907" s="113" t="s">
        <v>3994</v>
      </c>
      <c r="F907" s="113">
        <f t="shared" si="72"/>
        <v>904</v>
      </c>
      <c r="G907" s="114">
        <f t="shared" si="71"/>
        <v>31.799999999999997</v>
      </c>
      <c r="H907" s="114">
        <v>34.82</v>
      </c>
      <c r="I907" s="114">
        <v>4.33</v>
      </c>
      <c r="J907" s="114">
        <v>19.649999999999999</v>
      </c>
      <c r="K907" s="114"/>
      <c r="L907" s="114">
        <v>0.97</v>
      </c>
      <c r="M907" s="114"/>
      <c r="N907" s="114">
        <v>1.89</v>
      </c>
      <c r="O907" s="114"/>
      <c r="P907" s="114">
        <v>4.87</v>
      </c>
      <c r="Q907" s="115"/>
      <c r="R907" s="115"/>
      <c r="S907" s="115"/>
      <c r="T907" s="114"/>
      <c r="U907" s="114"/>
      <c r="V907" s="114"/>
      <c r="W907" s="114">
        <v>1.67</v>
      </c>
      <c r="X907" s="114"/>
      <c r="Y907" s="114"/>
      <c r="Z907" s="114"/>
      <c r="AA907" s="114"/>
      <c r="AB907" s="114"/>
      <c r="AC907" s="114"/>
      <c r="AD907" s="114"/>
      <c r="AE907" s="113"/>
      <c r="AF907" s="101">
        <f t="shared" si="68"/>
        <v>8.2995333000000002</v>
      </c>
      <c r="AG907" s="113"/>
      <c r="AH907" s="113"/>
      <c r="AI907" s="116" t="s">
        <v>1</v>
      </c>
      <c r="AJ907" s="116" t="str">
        <f>IF(I907&lt;&gt;"","-" &amp;TEXT([1]comp!$I907,"0.#") &amp;TEXT(I$1,0),"")</f>
        <v>-4.3Al</v>
      </c>
      <c r="AK907" s="116" t="str">
        <f>IF(K907&lt;&gt;"","-" &amp;TEXT([1]comp!$K907,"0.0") &amp;TEXT(K$1,0),"")</f>
        <v/>
      </c>
      <c r="AL907" s="116" t="str">
        <f>IF(H907&lt;&gt;"","-" &amp;TEXT([1]comp!$H907,"0.0") &amp;TEXT(H$1,0),"")</f>
        <v>-34.8Ni</v>
      </c>
      <c r="AM907" s="116" t="str">
        <f>IF(J907&lt;&gt;"","-" &amp;TEXT([1]comp!$J907,"0.0") &amp;TEXT(J$1,0),"")</f>
        <v>-19.7Cr</v>
      </c>
      <c r="AN907" s="116" t="str">
        <f>IF(M907&lt;&gt;"","-" &amp;TEXT([1]comp!$M907,"0.0") &amp;TEXT(M$1,0),"")</f>
        <v/>
      </c>
      <c r="AO907" s="116" t="str">
        <f>IF(N907&lt;&gt;"","-" &amp;TEXT([1]comp!$N907,"0.0") &amp;TEXT(N$1,0),"")</f>
        <v>-1.9Nb</v>
      </c>
      <c r="AP907" s="116" t="str">
        <f>IF(O907&lt;&gt;"","-" &amp;TEXT([1]comp!$O907,"0.0") &amp;TEXT(O$1,0),"")</f>
        <v/>
      </c>
      <c r="AQ907" s="116" t="str">
        <f>IF(L907&lt;&gt;"","-" &amp;TEXT([1]comp!$L907,"0.0") &amp;TEXT(L$1,0),"")</f>
        <v>-1.0Ti</v>
      </c>
      <c r="AR907" s="116" t="str">
        <f>IF(P907&lt;&gt;"","-" &amp;TEXT([1]comp!$P907,"0.0") &amp;TEXT(P$1,0),"")</f>
        <v>-4.9Mo</v>
      </c>
      <c r="AS907" s="116" t="str">
        <f>IF(Q907&lt;&gt;"","-" &amp;TEXT([1]comp!$Q907,"0.00") &amp;TEXT(Q$1,0),"")</f>
        <v/>
      </c>
      <c r="AT907" s="116" t="str">
        <f>IF(R907&lt;&gt;"","-" &amp;TEXT([1]comp!$R907,"0.00") &amp;TEXT(R$1,0),"")</f>
        <v/>
      </c>
      <c r="AU907" s="116" t="str">
        <f>IF(S907&lt;&gt;"","-" &amp;TEXT([1]comp!$S907,"0.00") &amp;TEXT(S$1,0),"")</f>
        <v/>
      </c>
      <c r="AV907" s="116" t="str">
        <f>IF(T907&lt;&gt;"","-" &amp;TEXT([1]comp!$T907,"0.0") &amp;TEXT(T$1,0),"")</f>
        <v/>
      </c>
      <c r="AW907" s="116" t="str">
        <f>IF(U907&lt;&gt;"","-" &amp;TEXT([1]comp!$U907,"0.0") &amp;TEXT(U$1,0),"")</f>
        <v/>
      </c>
      <c r="AX907" s="116" t="str">
        <f>IF(V907&lt;&gt;"","-" &amp;TEXT([1]comp!$V907,"0.0") &amp;TEXT(V$1,0),"")</f>
        <v/>
      </c>
      <c r="AY907" s="116" t="str">
        <f>IF(W907&lt;&gt;"","-" &amp;TEXT([1]comp!$W907,"0.0") &amp;TEXT(W$1,0),"")</f>
        <v>-1.7Fe</v>
      </c>
      <c r="AZ907" s="116" t="str">
        <f>IF(X907&lt;&gt;"","-" &amp;TEXT([1]comp!$X907,"0.0") &amp;TEXT(X$1,0),"")</f>
        <v/>
      </c>
      <c r="BA907" s="116" t="str">
        <f>IF(Y907&lt;&gt;"","-" &amp;TEXT([1]comp!$Y907,"0.0") &amp;TEXT(Y$1,0),"")</f>
        <v/>
      </c>
      <c r="BB907" s="116" t="str">
        <f>IF(Z907&lt;&gt;"","-" &amp;TEXT([1]comp!$Z907,"0.0") &amp;TEXT(Z$1,0),"")</f>
        <v/>
      </c>
      <c r="BC907" s="116" t="str">
        <f>IF(AA907&lt;&gt;"","-" &amp;TEXT([1]comp!$AA907,"0.0") &amp;TEXT(AA$1,0),"")</f>
        <v/>
      </c>
      <c r="BD907" s="116" t="str">
        <f>IF(AB907&lt;&gt;"","-" &amp;TEXT([1]comp!$AB907,"0.0") &amp;TEXT(AB$1,0),"")</f>
        <v/>
      </c>
      <c r="BE907" s="116" t="str">
        <f>IF(AC907&lt;&gt;"","-" &amp;TEXT([1]comp!$AC907,"0.0") &amp;TEXT(AC$1,0),"")</f>
        <v/>
      </c>
      <c r="BF907" s="102" t="str">
        <f>IF(AD907&lt;&gt;"","-" &amp;TEXT([1]comp!$AD907,"0.00") &amp;TEXT(AD$1,0),"")</f>
        <v/>
      </c>
      <c r="BG907" s="104" t="str">
        <f>IF(AE907&lt;&gt;"","-" &amp;TEXT([1]comp!$AE907,"0.#") &amp;TEXT(AE$1,0),"")</f>
        <v/>
      </c>
      <c r="BH907" s="113" t="str">
        <f>[1]comp!$D907 &amp; [1]comp!$E907</f>
        <v>AGBian, H., Xu, X., Li, Y., Koizumi, Y., Wang, Z., Chen, M., Yamanaka, K., &amp; Chiba, A. (2015). Regulating the coarsening of the γ’ phase in superalloys. NPG Asia Materials, 7(8). https://doi.org/10.1038/am.2015.96</v>
      </c>
      <c r="BI907" s="96" t="str">
        <f t="shared" si="73"/>
        <v>Co-34.8Ni-1.7Fe-4.3Al-19.7Cr-1.0Ti-1.9Nb-4.9Mo</v>
      </c>
      <c r="BJ907" s="113" t="s">
        <v>2123</v>
      </c>
      <c r="BK907" s="113"/>
      <c r="BL907" s="113"/>
      <c r="BM907" s="113"/>
      <c r="BN907" s="113"/>
      <c r="BO907" s="113"/>
    </row>
    <row r="908" spans="1:67" x14ac:dyDescent="0.3">
      <c r="A908" s="96" t="str">
        <f t="shared" si="67"/>
        <v>Co-29.6Ni-10.5Al-3.0Nb</v>
      </c>
      <c r="B908" s="113"/>
      <c r="C908" s="113" t="s">
        <v>2123</v>
      </c>
      <c r="D908" s="113" t="s">
        <v>594</v>
      </c>
      <c r="E908" s="113" t="s">
        <v>3996</v>
      </c>
      <c r="F908" s="113">
        <f t="shared" si="72"/>
        <v>905</v>
      </c>
      <c r="G908" s="114">
        <f t="shared" si="71"/>
        <v>56.9</v>
      </c>
      <c r="H908" s="114">
        <v>29.6</v>
      </c>
      <c r="I908" s="114">
        <v>10.5</v>
      </c>
      <c r="J908" s="114"/>
      <c r="K908" s="114"/>
      <c r="L908" s="114"/>
      <c r="M908" s="114"/>
      <c r="N908" s="114">
        <v>3</v>
      </c>
      <c r="O908" s="114"/>
      <c r="P908" s="114"/>
      <c r="Q908" s="115"/>
      <c r="R908" s="115"/>
      <c r="S908" s="115"/>
      <c r="T908" s="114"/>
      <c r="U908" s="114"/>
      <c r="V908" s="114"/>
      <c r="W908" s="114"/>
      <c r="X908" s="114"/>
      <c r="Y908" s="114"/>
      <c r="Z908" s="114"/>
      <c r="AA908" s="114"/>
      <c r="AB908" s="114"/>
      <c r="AC908" s="114"/>
      <c r="AD908" s="114"/>
      <c r="AE908" s="113"/>
      <c r="AF908" s="101">
        <f t="shared" si="68"/>
        <v>8.2414679999999993</v>
      </c>
      <c r="AG908" s="113"/>
      <c r="AH908" s="113"/>
      <c r="AI908" s="116" t="s">
        <v>1</v>
      </c>
      <c r="AJ908" s="116" t="str">
        <f>IF(I908&lt;&gt;"","-" &amp;TEXT([1]comp!$I908,"0.#") &amp;TEXT(I$1,0),"")</f>
        <v>-10.5Al</v>
      </c>
      <c r="AK908" s="116" t="str">
        <f>IF(K908&lt;&gt;"","-" &amp;TEXT([1]comp!$K908,"0.0") &amp;TEXT(K$1,0),"")</f>
        <v/>
      </c>
      <c r="AL908" s="116" t="str">
        <f>IF(H908&lt;&gt;"","-" &amp;TEXT([1]comp!$H908,"0.0") &amp;TEXT(H$1,0),"")</f>
        <v>-29.6Ni</v>
      </c>
      <c r="AM908" s="116" t="str">
        <f>IF(J908&lt;&gt;"","-" &amp;TEXT([1]comp!$J908,"0.0") &amp;TEXT(J$1,0),"")</f>
        <v/>
      </c>
      <c r="AN908" s="116" t="str">
        <f>IF(M908&lt;&gt;"","-" &amp;TEXT([1]comp!$M908,"0.0") &amp;TEXT(M$1,0),"")</f>
        <v/>
      </c>
      <c r="AO908" s="116" t="str">
        <f>IF(N908&lt;&gt;"","-" &amp;TEXT([1]comp!$N908,"0.0") &amp;TEXT(N$1,0),"")</f>
        <v>-3.0Nb</v>
      </c>
      <c r="AP908" s="116" t="str">
        <f>IF(O908&lt;&gt;"","-" &amp;TEXT([1]comp!$O908,"0.0") &amp;TEXT(O$1,0),"")</f>
        <v/>
      </c>
      <c r="AQ908" s="116" t="str">
        <f>IF(L908&lt;&gt;"","-" &amp;TEXT([1]comp!$L908,"0.0") &amp;TEXT(L$1,0),"")</f>
        <v/>
      </c>
      <c r="AR908" s="116" t="str">
        <f>IF(P908&lt;&gt;"","-" &amp;TEXT([1]comp!$P908,"0.0") &amp;TEXT(P$1,0),"")</f>
        <v/>
      </c>
      <c r="AS908" s="116" t="str">
        <f>IF(Q908&lt;&gt;"","-" &amp;TEXT([1]comp!$Q908,"0.00") &amp;TEXT(Q$1,0),"")</f>
        <v/>
      </c>
      <c r="AT908" s="116" t="str">
        <f>IF(R908&lt;&gt;"","-" &amp;TEXT([1]comp!$R908,"0.00") &amp;TEXT(R$1,0),"")</f>
        <v/>
      </c>
      <c r="AU908" s="116" t="str">
        <f>IF(S908&lt;&gt;"","-" &amp;TEXT([1]comp!$S908,"0.00") &amp;TEXT(S$1,0),"")</f>
        <v/>
      </c>
      <c r="AV908" s="116" t="str">
        <f>IF(T908&lt;&gt;"","-" &amp;TEXT([1]comp!$T908,"0.0") &amp;TEXT(T$1,0),"")</f>
        <v/>
      </c>
      <c r="AW908" s="116" t="str">
        <f>IF(U908&lt;&gt;"","-" &amp;TEXT([1]comp!$U908,"0.0") &amp;TEXT(U$1,0),"")</f>
        <v/>
      </c>
      <c r="AX908" s="116" t="str">
        <f>IF(V908&lt;&gt;"","-" &amp;TEXT([1]comp!$V908,"0.0") &amp;TEXT(V$1,0),"")</f>
        <v/>
      </c>
      <c r="AY908" s="116" t="str">
        <f>IF(W908&lt;&gt;"","-" &amp;TEXT([1]comp!$W908,"0.0") &amp;TEXT(W$1,0),"")</f>
        <v/>
      </c>
      <c r="AZ908" s="116" t="str">
        <f>IF(X908&lt;&gt;"","-" &amp;TEXT([1]comp!$X908,"0.0") &amp;TEXT(X$1,0),"")</f>
        <v/>
      </c>
      <c r="BA908" s="116" t="str">
        <f>IF(Y908&lt;&gt;"","-" &amp;TEXT([1]comp!$Y908,"0.0") &amp;TEXT(Y$1,0),"")</f>
        <v/>
      </c>
      <c r="BB908" s="116" t="str">
        <f>IF(Z908&lt;&gt;"","-" &amp;TEXT([1]comp!$Z908,"0.0") &amp;TEXT(Z$1,0),"")</f>
        <v/>
      </c>
      <c r="BC908" s="116" t="str">
        <f>IF(AA908&lt;&gt;"","-" &amp;TEXT([1]comp!$AA908,"0.0") &amp;TEXT(AA$1,0),"")</f>
        <v/>
      </c>
      <c r="BD908" s="116" t="str">
        <f>IF(AB908&lt;&gt;"","-" &amp;TEXT([1]comp!$AB908,"0.0") &amp;TEXT(AB$1,0),"")</f>
        <v/>
      </c>
      <c r="BE908" s="116" t="str">
        <f>IF(AC908&lt;&gt;"","-" &amp;TEXT([1]comp!$AC908,"0.0") &amp;TEXT(AC$1,0),"")</f>
        <v/>
      </c>
      <c r="BF908" s="102" t="str">
        <f>IF(AD908&lt;&gt;"","-" &amp;TEXT([1]comp!$AD908,"0.00") &amp;TEXT(AD$1,0),"")</f>
        <v/>
      </c>
      <c r="BG908" s="104" t="str">
        <f>IF(AE908&lt;&gt;"","-" &amp;TEXT([1]comp!$AE908,"0.#") &amp;TEXT(AE$1,0),"")</f>
        <v/>
      </c>
      <c r="BH908" s="113" t="str">
        <f>[1]comp!$D908 &amp; [1]comp!$E908</f>
        <v>30NiCao,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https://doi.org/10.1016/j.actamat.2022.117763</v>
      </c>
      <c r="BI908" s="96" t="str">
        <f t="shared" si="73"/>
        <v>Co-29.6Ni-10.5Al-3.0Nb</v>
      </c>
      <c r="BJ908" s="113" t="s">
        <v>2123</v>
      </c>
      <c r="BK908" s="113"/>
      <c r="BL908" s="113"/>
      <c r="BM908" s="113"/>
      <c r="BN908" s="113"/>
      <c r="BO908" s="113"/>
    </row>
    <row r="909" spans="1:67" x14ac:dyDescent="0.3">
      <c r="A909" s="96" t="str">
        <f t="shared" si="67"/>
        <v>Co-28.9Ni-10.3Al-2.1Ti-3.1Nb</v>
      </c>
      <c r="B909" s="113"/>
      <c r="C909" s="113" t="s">
        <v>2123</v>
      </c>
      <c r="D909" s="113" t="s">
        <v>3998</v>
      </c>
      <c r="E909" s="113" t="s">
        <v>3999</v>
      </c>
      <c r="F909" s="113">
        <f t="shared" si="72"/>
        <v>906</v>
      </c>
      <c r="G909" s="114">
        <f t="shared" si="71"/>
        <v>55.599999999999994</v>
      </c>
      <c r="H909" s="114">
        <v>28.9</v>
      </c>
      <c r="I909" s="114">
        <v>10.3</v>
      </c>
      <c r="J909" s="114"/>
      <c r="K909" s="114"/>
      <c r="L909" s="114">
        <v>2.1</v>
      </c>
      <c r="M909" s="114"/>
      <c r="N909" s="114">
        <v>3.1</v>
      </c>
      <c r="O909" s="114"/>
      <c r="P909" s="114"/>
      <c r="Q909" s="115"/>
      <c r="R909" s="115"/>
      <c r="S909" s="115"/>
      <c r="T909" s="114"/>
      <c r="U909" s="114"/>
      <c r="V909" s="114"/>
      <c r="W909" s="114"/>
      <c r="X909" s="114"/>
      <c r="Y909" s="114"/>
      <c r="Z909" s="114"/>
      <c r="AA909" s="114"/>
      <c r="AB909" s="114"/>
      <c r="AC909" s="114"/>
      <c r="AD909" s="114"/>
      <c r="AE909" s="113"/>
      <c r="AF909" s="101">
        <f t="shared" si="68"/>
        <v>8.1612289999999987</v>
      </c>
      <c r="AG909" s="113"/>
      <c r="AH909" s="113"/>
      <c r="AI909" s="116" t="s">
        <v>1</v>
      </c>
      <c r="AJ909" s="116" t="str">
        <f>IF(I909&lt;&gt;"","-" &amp;TEXT([1]comp!$I909,"0.#") &amp;TEXT(I$1,0),"")</f>
        <v>-10.3Al</v>
      </c>
      <c r="AK909" s="116" t="str">
        <f>IF(K909&lt;&gt;"","-" &amp;TEXT([1]comp!$K909,"0.0") &amp;TEXT(K$1,0),"")</f>
        <v/>
      </c>
      <c r="AL909" s="116" t="str">
        <f>IF(H909&lt;&gt;"","-" &amp;TEXT([1]comp!$H909,"0.0") &amp;TEXT(H$1,0),"")</f>
        <v>-28.9Ni</v>
      </c>
      <c r="AM909" s="116" t="str">
        <f>IF(J909&lt;&gt;"","-" &amp;TEXT([1]comp!$J909,"0.0") &amp;TEXT(J$1,0),"")</f>
        <v/>
      </c>
      <c r="AN909" s="116" t="str">
        <f>IF(M909&lt;&gt;"","-" &amp;TEXT([1]comp!$M909,"0.0") &amp;TEXT(M$1,0),"")</f>
        <v/>
      </c>
      <c r="AO909" s="116" t="str">
        <f>IF(N909&lt;&gt;"","-" &amp;TEXT([1]comp!$N909,"0.0") &amp;TEXT(N$1,0),"")</f>
        <v>-3.1Nb</v>
      </c>
      <c r="AP909" s="116" t="str">
        <f>IF(O909&lt;&gt;"","-" &amp;TEXT([1]comp!$O909,"0.0") &amp;TEXT(O$1,0),"")</f>
        <v/>
      </c>
      <c r="AQ909" s="116" t="str">
        <f>IF(L909&lt;&gt;"","-" &amp;TEXT([1]comp!$L909,"0.0") &amp;TEXT(L$1,0),"")</f>
        <v>-2.1Ti</v>
      </c>
      <c r="AR909" s="116" t="str">
        <f>IF(P909&lt;&gt;"","-" &amp;TEXT([1]comp!$P909,"0.0") &amp;TEXT(P$1,0),"")</f>
        <v/>
      </c>
      <c r="AS909" s="116" t="str">
        <f>IF(Q909&lt;&gt;"","-" &amp;TEXT([1]comp!$Q909,"0.00") &amp;TEXT(Q$1,0),"")</f>
        <v/>
      </c>
      <c r="AT909" s="116" t="str">
        <f>IF(R909&lt;&gt;"","-" &amp;TEXT([1]comp!$R909,"0.00") &amp;TEXT(R$1,0),"")</f>
        <v/>
      </c>
      <c r="AU909" s="116" t="str">
        <f>IF(S909&lt;&gt;"","-" &amp;TEXT([1]comp!$S909,"0.00") &amp;TEXT(S$1,0),"")</f>
        <v/>
      </c>
      <c r="AV909" s="116" t="str">
        <f>IF(T909&lt;&gt;"","-" &amp;TEXT([1]comp!$T909,"0.0") &amp;TEXT(T$1,0),"")</f>
        <v/>
      </c>
      <c r="AW909" s="116" t="str">
        <f>IF(U909&lt;&gt;"","-" &amp;TEXT([1]comp!$U909,"0.0") &amp;TEXT(U$1,0),"")</f>
        <v/>
      </c>
      <c r="AX909" s="116" t="str">
        <f>IF(V909&lt;&gt;"","-" &amp;TEXT([1]comp!$V909,"0.0") &amp;TEXT(V$1,0),"")</f>
        <v/>
      </c>
      <c r="AY909" s="116" t="str">
        <f>IF(W909&lt;&gt;"","-" &amp;TEXT([1]comp!$W909,"0.0") &amp;TEXT(W$1,0),"")</f>
        <v/>
      </c>
      <c r="AZ909" s="116" t="str">
        <f>IF(X909&lt;&gt;"","-" &amp;TEXT([1]comp!$X909,"0.0") &amp;TEXT(X$1,0),"")</f>
        <v/>
      </c>
      <c r="BA909" s="116" t="str">
        <f>IF(Y909&lt;&gt;"","-" &amp;TEXT([1]comp!$Y909,"0.0") &amp;TEXT(Y$1,0),"")</f>
        <v/>
      </c>
      <c r="BB909" s="116" t="str">
        <f>IF(Z909&lt;&gt;"","-" &amp;TEXT([1]comp!$Z909,"0.0") &amp;TEXT(Z$1,0),"")</f>
        <v/>
      </c>
      <c r="BC909" s="116" t="str">
        <f>IF(AA909&lt;&gt;"","-" &amp;TEXT([1]comp!$AA909,"0.0") &amp;TEXT(AA$1,0),"")</f>
        <v/>
      </c>
      <c r="BD909" s="116" t="str">
        <f>IF(AB909&lt;&gt;"","-" &amp;TEXT([1]comp!$AB909,"0.0") &amp;TEXT(AB$1,0),"")</f>
        <v/>
      </c>
      <c r="BE909" s="116" t="str">
        <f>IF(AC909&lt;&gt;"","-" &amp;TEXT([1]comp!$AC909,"0.0") &amp;TEXT(AC$1,0),"")</f>
        <v/>
      </c>
      <c r="BF909" s="102" t="str">
        <f>IF(AD909&lt;&gt;"","-" &amp;TEXT([1]comp!$AD909,"0.00") &amp;TEXT(AD$1,0),"")</f>
        <v/>
      </c>
      <c r="BG909" s="104" t="str">
        <f>IF(AE909&lt;&gt;"","-" &amp;TEXT([1]comp!$AE909,"0.#") &amp;TEXT(AE$1,0),"")</f>
        <v/>
      </c>
      <c r="BH909" s="113" t="str">
        <f>[1]comp!$D909 &amp; [1]comp!$E909</f>
        <v>30Ni2TiCao,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https://doi.org/10.1016/j.actamat.2022.117764</v>
      </c>
      <c r="BI909" s="96" t="str">
        <f t="shared" si="73"/>
        <v>Co-28.9Ni-10.3Al-2.1Ti-3.1Nb</v>
      </c>
      <c r="BJ909" s="113" t="s">
        <v>2123</v>
      </c>
      <c r="BK909" s="113"/>
      <c r="BL909" s="113"/>
      <c r="BM909" s="113"/>
      <c r="BN909" s="113"/>
      <c r="BO909" s="113"/>
    </row>
    <row r="910" spans="1:67" x14ac:dyDescent="0.3">
      <c r="A910" s="96" t="str">
        <f t="shared" si="67"/>
        <v>Co-29.0Ni-10.1Al-2.2Ta-3.2Nb</v>
      </c>
      <c r="B910" s="113"/>
      <c r="C910" s="113" t="s">
        <v>2123</v>
      </c>
      <c r="D910" s="113" t="s">
        <v>682</v>
      </c>
      <c r="E910" s="113" t="s">
        <v>4001</v>
      </c>
      <c r="F910" s="113">
        <f t="shared" si="72"/>
        <v>907</v>
      </c>
      <c r="G910" s="114">
        <f t="shared" si="71"/>
        <v>55.499999999999993</v>
      </c>
      <c r="H910" s="114">
        <v>29</v>
      </c>
      <c r="I910" s="114">
        <v>10.1</v>
      </c>
      <c r="J910" s="114"/>
      <c r="K910" s="114"/>
      <c r="L910" s="114"/>
      <c r="M910" s="114">
        <v>2.2000000000000002</v>
      </c>
      <c r="N910" s="114">
        <v>3.2</v>
      </c>
      <c r="O910" s="114"/>
      <c r="P910" s="114"/>
      <c r="Q910" s="115"/>
      <c r="R910" s="115"/>
      <c r="S910" s="115"/>
      <c r="T910" s="114"/>
      <c r="U910" s="114"/>
      <c r="V910" s="114"/>
      <c r="W910" s="114"/>
      <c r="X910" s="114"/>
      <c r="Y910" s="114"/>
      <c r="Z910" s="114"/>
      <c r="AA910" s="114"/>
      <c r="AB910" s="114"/>
      <c r="AC910" s="114"/>
      <c r="AD910" s="114"/>
      <c r="AE910" s="113"/>
      <c r="AF910" s="101">
        <f t="shared" si="68"/>
        <v>8.4360599999999994</v>
      </c>
      <c r="AG910" s="113"/>
      <c r="AH910" s="113"/>
      <c r="AI910" s="116" t="s">
        <v>1</v>
      </c>
      <c r="AJ910" s="116" t="str">
        <f>IF(I910&lt;&gt;"","-" &amp;TEXT([1]comp!$I910,"0.#") &amp;TEXT(I$1,0),"")</f>
        <v>-10.1Al</v>
      </c>
      <c r="AK910" s="116" t="str">
        <f>IF(K910&lt;&gt;"","-" &amp;TEXT([1]comp!$K910,"0.0") &amp;TEXT(K$1,0),"")</f>
        <v/>
      </c>
      <c r="AL910" s="116" t="str">
        <f>IF(H910&lt;&gt;"","-" &amp;TEXT([1]comp!$H910,"0.0") &amp;TEXT(H$1,0),"")</f>
        <v>-29.0Ni</v>
      </c>
      <c r="AM910" s="116" t="str">
        <f>IF(J910&lt;&gt;"","-" &amp;TEXT([1]comp!$J910,"0.0") &amp;TEXT(J$1,0),"")</f>
        <v/>
      </c>
      <c r="AN910" s="116" t="str">
        <f>IF(M910&lt;&gt;"","-" &amp;TEXT([1]comp!$M910,"0.0") &amp;TEXT(M$1,0),"")</f>
        <v>-2.2Ta</v>
      </c>
      <c r="AO910" s="116" t="str">
        <f>IF(N910&lt;&gt;"","-" &amp;TEXT([1]comp!$N910,"0.0") &amp;TEXT(N$1,0),"")</f>
        <v>-3.2Nb</v>
      </c>
      <c r="AP910" s="116" t="str">
        <f>IF(O910&lt;&gt;"","-" &amp;TEXT([1]comp!$O910,"0.0") &amp;TEXT(O$1,0),"")</f>
        <v/>
      </c>
      <c r="AQ910" s="116" t="str">
        <f>IF(L910&lt;&gt;"","-" &amp;TEXT([1]comp!$L910,"0.0") &amp;TEXT(L$1,0),"")</f>
        <v/>
      </c>
      <c r="AR910" s="116" t="str">
        <f>IF(P910&lt;&gt;"","-" &amp;TEXT([1]comp!$P910,"0.0") &amp;TEXT(P$1,0),"")</f>
        <v/>
      </c>
      <c r="AS910" s="116" t="str">
        <f>IF(Q910&lt;&gt;"","-" &amp;TEXT([1]comp!$Q910,"0.00") &amp;TEXT(Q$1,0),"")</f>
        <v/>
      </c>
      <c r="AT910" s="116" t="str">
        <f>IF(R910&lt;&gt;"","-" &amp;TEXT([1]comp!$R910,"0.00") &amp;TEXT(R$1,0),"")</f>
        <v/>
      </c>
      <c r="AU910" s="116" t="str">
        <f>IF(S910&lt;&gt;"","-" &amp;TEXT([1]comp!$S910,"0.00") &amp;TEXT(S$1,0),"")</f>
        <v/>
      </c>
      <c r="AV910" s="116" t="str">
        <f>IF(T910&lt;&gt;"","-" &amp;TEXT([1]comp!$T910,"0.0") &amp;TEXT(T$1,0),"")</f>
        <v/>
      </c>
      <c r="AW910" s="116" t="str">
        <f>IF(U910&lt;&gt;"","-" &amp;TEXT([1]comp!$U910,"0.0") &amp;TEXT(U$1,0),"")</f>
        <v/>
      </c>
      <c r="AX910" s="116" t="str">
        <f>IF(V910&lt;&gt;"","-" &amp;TEXT([1]comp!$V910,"0.0") &amp;TEXT(V$1,0),"")</f>
        <v/>
      </c>
      <c r="AY910" s="116" t="str">
        <f>IF(W910&lt;&gt;"","-" &amp;TEXT([1]comp!$W910,"0.0") &amp;TEXT(W$1,0),"")</f>
        <v/>
      </c>
      <c r="AZ910" s="116" t="str">
        <f>IF(X910&lt;&gt;"","-" &amp;TEXT([1]comp!$X910,"0.0") &amp;TEXT(X$1,0),"")</f>
        <v/>
      </c>
      <c r="BA910" s="116" t="str">
        <f>IF(Y910&lt;&gt;"","-" &amp;TEXT([1]comp!$Y910,"0.0") &amp;TEXT(Y$1,0),"")</f>
        <v/>
      </c>
      <c r="BB910" s="116" t="str">
        <f>IF(Z910&lt;&gt;"","-" &amp;TEXT([1]comp!$Z910,"0.0") &amp;TEXT(Z$1,0),"")</f>
        <v/>
      </c>
      <c r="BC910" s="116" t="str">
        <f>IF(AA910&lt;&gt;"","-" &amp;TEXT([1]comp!$AA910,"0.0") &amp;TEXT(AA$1,0),"")</f>
        <v/>
      </c>
      <c r="BD910" s="116" t="str">
        <f>IF(AB910&lt;&gt;"","-" &amp;TEXT([1]comp!$AB910,"0.0") &amp;TEXT(AB$1,0),"")</f>
        <v/>
      </c>
      <c r="BE910" s="116" t="str">
        <f>IF(AC910&lt;&gt;"","-" &amp;TEXT([1]comp!$AC910,"0.0") &amp;TEXT(AC$1,0),"")</f>
        <v/>
      </c>
      <c r="BF910" s="102" t="str">
        <f>IF(AD910&lt;&gt;"","-" &amp;TEXT([1]comp!$AD910,"0.00") &amp;TEXT(AD$1,0),"")</f>
        <v/>
      </c>
      <c r="BG910" s="104" t="str">
        <f>IF(AE910&lt;&gt;"","-" &amp;TEXT([1]comp!$AE910,"0.#") &amp;TEXT(AE$1,0),"")</f>
        <v/>
      </c>
      <c r="BH910" s="113" t="str">
        <f>[1]comp!$D910 &amp; [1]comp!$E910</f>
        <v>30Ni2TaCao,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https://doi.org/10.1016/j.actamat.2022.117765</v>
      </c>
      <c r="BI910" s="96" t="str">
        <f t="shared" si="73"/>
        <v>Co-29.0Ni-10.1Al-2.2Ta-3.2Nb</v>
      </c>
      <c r="BJ910" s="113" t="s">
        <v>2123</v>
      </c>
      <c r="BK910" s="113"/>
      <c r="BL910" s="113"/>
      <c r="BM910" s="113"/>
      <c r="BN910" s="113"/>
      <c r="BO910" s="113"/>
    </row>
    <row r="911" spans="1:67" x14ac:dyDescent="0.3">
      <c r="A911" s="96" t="str">
        <f t="shared" si="67"/>
        <v>Co-29.2Ni-9.8Al-2.2Ti-2.0Ta-3.2Nb</v>
      </c>
      <c r="B911" s="113"/>
      <c r="C911" s="113" t="s">
        <v>2123</v>
      </c>
      <c r="D911" s="113" t="s">
        <v>4003</v>
      </c>
      <c r="E911" s="113" t="s">
        <v>4004</v>
      </c>
      <c r="F911" s="113">
        <f t="shared" si="72"/>
        <v>908</v>
      </c>
      <c r="G911" s="114">
        <f t="shared" si="71"/>
        <v>53.599999999999994</v>
      </c>
      <c r="H911" s="114">
        <v>29.2</v>
      </c>
      <c r="I911" s="114">
        <v>9.8000000000000007</v>
      </c>
      <c r="J911" s="114"/>
      <c r="K911" s="114"/>
      <c r="L911" s="114">
        <v>2.2000000000000002</v>
      </c>
      <c r="M911" s="114">
        <v>2</v>
      </c>
      <c r="N911" s="114">
        <v>3.2</v>
      </c>
      <c r="O911" s="114"/>
      <c r="P911" s="114"/>
      <c r="Q911" s="115"/>
      <c r="R911" s="115"/>
      <c r="S911" s="115"/>
      <c r="T911" s="114"/>
      <c r="U911" s="114"/>
      <c r="V911" s="114"/>
      <c r="W911" s="114"/>
      <c r="X911" s="114"/>
      <c r="Y911" s="114"/>
      <c r="Z911" s="114"/>
      <c r="AA911" s="114"/>
      <c r="AB911" s="114"/>
      <c r="AC911" s="114"/>
      <c r="AD911" s="114"/>
      <c r="AE911" s="113"/>
      <c r="AF911" s="101">
        <f t="shared" si="68"/>
        <v>8.3425299999999982</v>
      </c>
      <c r="AG911" s="113"/>
      <c r="AH911" s="113"/>
      <c r="AI911" s="116" t="s">
        <v>1</v>
      </c>
      <c r="AJ911" s="116" t="str">
        <f>IF(I911&lt;&gt;"","-" &amp;TEXT([1]comp!$I911,"0.#") &amp;TEXT(I$1,0),"")</f>
        <v>-9.8Al</v>
      </c>
      <c r="AK911" s="116" t="str">
        <f>IF(K911&lt;&gt;"","-" &amp;TEXT([1]comp!$K911,"0.0") &amp;TEXT(K$1,0),"")</f>
        <v/>
      </c>
      <c r="AL911" s="116" t="str">
        <f>IF(H911&lt;&gt;"","-" &amp;TEXT([1]comp!$H911,"0.0") &amp;TEXT(H$1,0),"")</f>
        <v>-29.2Ni</v>
      </c>
      <c r="AM911" s="116" t="str">
        <f>IF(J911&lt;&gt;"","-" &amp;TEXT([1]comp!$J911,"0.0") &amp;TEXT(J$1,0),"")</f>
        <v/>
      </c>
      <c r="AN911" s="116" t="str">
        <f>IF(M911&lt;&gt;"","-" &amp;TEXT([1]comp!$M911,"0.0") &amp;TEXT(M$1,0),"")</f>
        <v>-2.0Ta</v>
      </c>
      <c r="AO911" s="116" t="str">
        <f>IF(N911&lt;&gt;"","-" &amp;TEXT([1]comp!$N911,"0.0") &amp;TEXT(N$1,0),"")</f>
        <v>-3.2Nb</v>
      </c>
      <c r="AP911" s="116" t="str">
        <f>IF(O911&lt;&gt;"","-" &amp;TEXT([1]comp!$O911,"0.0") &amp;TEXT(O$1,0),"")</f>
        <v/>
      </c>
      <c r="AQ911" s="116" t="str">
        <f>IF(L911&lt;&gt;"","-" &amp;TEXT([1]comp!$L911,"0.0") &amp;TEXT(L$1,0),"")</f>
        <v>-2.2Ti</v>
      </c>
      <c r="AR911" s="116" t="str">
        <f>IF(P911&lt;&gt;"","-" &amp;TEXT([1]comp!$P911,"0.0") &amp;TEXT(P$1,0),"")</f>
        <v/>
      </c>
      <c r="AS911" s="116" t="str">
        <f>IF(Q911&lt;&gt;"","-" &amp;TEXT([1]comp!$Q911,"0.00") &amp;TEXT(Q$1,0),"")</f>
        <v/>
      </c>
      <c r="AT911" s="116" t="str">
        <f>IF(R911&lt;&gt;"","-" &amp;TEXT([1]comp!$R911,"0.00") &amp;TEXT(R$1,0),"")</f>
        <v/>
      </c>
      <c r="AU911" s="116" t="str">
        <f>IF(S911&lt;&gt;"","-" &amp;TEXT([1]comp!$S911,"0.00") &amp;TEXT(S$1,0),"")</f>
        <v/>
      </c>
      <c r="AV911" s="116" t="str">
        <f>IF(T911&lt;&gt;"","-" &amp;TEXT([1]comp!$T911,"0.0") &amp;TEXT(T$1,0),"")</f>
        <v/>
      </c>
      <c r="AW911" s="116" t="str">
        <f>IF(U911&lt;&gt;"","-" &amp;TEXT([1]comp!$U911,"0.0") &amp;TEXT(U$1,0),"")</f>
        <v/>
      </c>
      <c r="AX911" s="116" t="str">
        <f>IF(V911&lt;&gt;"","-" &amp;TEXT([1]comp!$V911,"0.0") &amp;TEXT(V$1,0),"")</f>
        <v/>
      </c>
      <c r="AY911" s="116" t="str">
        <f>IF(W911&lt;&gt;"","-" &amp;TEXT([1]comp!$W911,"0.0") &amp;TEXT(W$1,0),"")</f>
        <v/>
      </c>
      <c r="AZ911" s="116" t="str">
        <f>IF(X911&lt;&gt;"","-" &amp;TEXT([1]comp!$X911,"0.0") &amp;TEXT(X$1,0),"")</f>
        <v/>
      </c>
      <c r="BA911" s="116" t="str">
        <f>IF(Y911&lt;&gt;"","-" &amp;TEXT([1]comp!$Y911,"0.0") &amp;TEXT(Y$1,0),"")</f>
        <v/>
      </c>
      <c r="BB911" s="116" t="str">
        <f>IF(Z911&lt;&gt;"","-" &amp;TEXT([1]comp!$Z911,"0.0") &amp;TEXT(Z$1,0),"")</f>
        <v/>
      </c>
      <c r="BC911" s="116" t="str">
        <f>IF(AA911&lt;&gt;"","-" &amp;TEXT([1]comp!$AA911,"0.0") &amp;TEXT(AA$1,0),"")</f>
        <v/>
      </c>
      <c r="BD911" s="116" t="str">
        <f>IF(AB911&lt;&gt;"","-" &amp;TEXT([1]comp!$AB911,"0.0") &amp;TEXT(AB$1,0),"")</f>
        <v/>
      </c>
      <c r="BE911" s="116" t="str">
        <f>IF(AC911&lt;&gt;"","-" &amp;TEXT([1]comp!$AC911,"0.0") &amp;TEXT(AC$1,0),"")</f>
        <v/>
      </c>
      <c r="BF911" s="102" t="str">
        <f>IF(AD911&lt;&gt;"","-" &amp;TEXT([1]comp!$AD911,"0.00") &amp;TEXT(AD$1,0),"")</f>
        <v/>
      </c>
      <c r="BG911" s="104" t="str">
        <f>IF(AE911&lt;&gt;"","-" &amp;TEXT([1]comp!$AE911,"0.#") &amp;TEXT(AE$1,0),"")</f>
        <v/>
      </c>
      <c r="BH911" s="113" t="str">
        <f>[1]comp!$D911 &amp; [1]comp!$E911</f>
        <v>30Ni2Ti2TaCao,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https://doi.org/10.1016/j.actamat.2022.117766</v>
      </c>
      <c r="BI911" s="96" t="str">
        <f t="shared" si="73"/>
        <v>Co-29.2Ni-9.8Al-2.2Ti-2.0Ta-3.2Nb</v>
      </c>
      <c r="BJ911" s="113" t="s">
        <v>2123</v>
      </c>
      <c r="BK911" s="113"/>
      <c r="BL911" s="113"/>
      <c r="BM911" s="113"/>
      <c r="BN911" s="113"/>
      <c r="BO911" s="113"/>
    </row>
    <row r="912" spans="1:67" x14ac:dyDescent="0.3">
      <c r="A912" s="96" t="str">
        <f t="shared" si="67"/>
        <v>Co-10.Al-3.0Nb</v>
      </c>
      <c r="B912" s="113"/>
      <c r="C912" s="113" t="s">
        <v>2123</v>
      </c>
      <c r="D912" s="113" t="s">
        <v>4006</v>
      </c>
      <c r="E912" s="113" t="s">
        <v>4007</v>
      </c>
      <c r="F912" s="113">
        <f t="shared" si="72"/>
        <v>909</v>
      </c>
      <c r="G912" s="114">
        <f t="shared" si="71"/>
        <v>87</v>
      </c>
      <c r="H912" s="114"/>
      <c r="I912" s="114">
        <v>10</v>
      </c>
      <c r="J912" s="114"/>
      <c r="K912" s="114"/>
      <c r="L912" s="114"/>
      <c r="M912" s="114"/>
      <c r="N912" s="114">
        <v>3</v>
      </c>
      <c r="O912" s="114"/>
      <c r="P912" s="114"/>
      <c r="Q912" s="115"/>
      <c r="R912" s="115"/>
      <c r="S912" s="115"/>
      <c r="T912" s="114"/>
      <c r="U912" s="114"/>
      <c r="V912" s="114"/>
      <c r="W912" s="114"/>
      <c r="X912" s="114"/>
      <c r="Y912" s="114"/>
      <c r="Z912" s="114"/>
      <c r="AA912" s="114"/>
      <c r="AB912" s="114"/>
      <c r="AC912" s="114"/>
      <c r="AD912" s="114"/>
      <c r="AE912" s="113"/>
      <c r="AF912" s="101">
        <f t="shared" si="68"/>
        <v>8.2701000000000011</v>
      </c>
      <c r="AG912" s="113"/>
      <c r="AH912" s="113"/>
      <c r="AI912" s="116" t="s">
        <v>1</v>
      </c>
      <c r="AJ912" s="118" t="str">
        <f>IF(I912&lt;&gt;"","-" &amp;TEXT([1]comp!$I912,"0.#") &amp;TEXT(I$1,0),"")</f>
        <v>-10.Al</v>
      </c>
      <c r="AK912" s="116" t="str">
        <f>IF(K912&lt;&gt;"","-" &amp;TEXT([1]comp!$K912,"0.0") &amp;TEXT(K$1,0),"")</f>
        <v/>
      </c>
      <c r="AL912" s="116" t="str">
        <f>IF(H912&lt;&gt;"","-" &amp;TEXT([1]comp!$H912,"0.0") &amp;TEXT(H$1,0),"")</f>
        <v/>
      </c>
      <c r="AM912" s="116" t="str">
        <f>IF(J912&lt;&gt;"","-" &amp;TEXT([1]comp!$J912,"0.0") &amp;TEXT(J$1,0),"")</f>
        <v/>
      </c>
      <c r="AN912" s="116" t="str">
        <f>IF(M912&lt;&gt;"","-" &amp;TEXT([1]comp!$M912,"0.0") &amp;TEXT(M$1,0),"")</f>
        <v/>
      </c>
      <c r="AO912" s="116" t="str">
        <f>IF(N912&lt;&gt;"","-" &amp;TEXT([1]comp!$N912,"0.0") &amp;TEXT(N$1,0),"")</f>
        <v>-3.0Nb</v>
      </c>
      <c r="AP912" s="116" t="str">
        <f>IF(O912&lt;&gt;"","-" &amp;TEXT([1]comp!$O912,"0.0") &amp;TEXT(O$1,0),"")</f>
        <v/>
      </c>
      <c r="AQ912" s="116" t="str">
        <f>IF(L912&lt;&gt;"","-" &amp;TEXT([1]comp!$L912,"0.0") &amp;TEXT(L$1,0),"")</f>
        <v/>
      </c>
      <c r="AR912" s="116" t="str">
        <f>IF(P912&lt;&gt;"","-" &amp;TEXT([1]comp!$P912,"0.0") &amp;TEXT(P$1,0),"")</f>
        <v/>
      </c>
      <c r="AS912" s="116" t="str">
        <f>IF(Q912&lt;&gt;"","-" &amp;TEXT([1]comp!$Q912,"0.00") &amp;TEXT(Q$1,0),"")</f>
        <v/>
      </c>
      <c r="AT912" s="116" t="str">
        <f>IF(R912&lt;&gt;"","-" &amp;TEXT([1]comp!$R912,"0.00") &amp;TEXT(R$1,0),"")</f>
        <v/>
      </c>
      <c r="AU912" s="116" t="str">
        <f>IF(S912&lt;&gt;"","-" &amp;TEXT([1]comp!$S912,"0.00") &amp;TEXT(S$1,0),"")</f>
        <v/>
      </c>
      <c r="AV912" s="116" t="str">
        <f>IF(T912&lt;&gt;"","-" &amp;TEXT([1]comp!$T912,"0.0") &amp;TEXT(T$1,0),"")</f>
        <v/>
      </c>
      <c r="AW912" s="116" t="str">
        <f>IF(U912&lt;&gt;"","-" &amp;TEXT([1]comp!$U912,"0.0") &amp;TEXT(U$1,0),"")</f>
        <v/>
      </c>
      <c r="AX912" s="116" t="str">
        <f>IF(V912&lt;&gt;"","-" &amp;TEXT([1]comp!$V912,"0.0") &amp;TEXT(V$1,0),"")</f>
        <v/>
      </c>
      <c r="AY912" s="116" t="str">
        <f>IF(W912&lt;&gt;"","-" &amp;TEXT([1]comp!$W912,"0.0") &amp;TEXT(W$1,0),"")</f>
        <v/>
      </c>
      <c r="AZ912" s="116" t="str">
        <f>IF(X912&lt;&gt;"","-" &amp;TEXT([1]comp!$X912,"0.0") &amp;TEXT(X$1,0),"")</f>
        <v/>
      </c>
      <c r="BA912" s="116" t="str">
        <f>IF(Y912&lt;&gt;"","-" &amp;TEXT([1]comp!$Y912,"0.0") &amp;TEXT(Y$1,0),"")</f>
        <v/>
      </c>
      <c r="BB912" s="116" t="str">
        <f>IF(Z912&lt;&gt;"","-" &amp;TEXT([1]comp!$Z912,"0.0") &amp;TEXT(Z$1,0),"")</f>
        <v/>
      </c>
      <c r="BC912" s="116" t="str">
        <f>IF(AA912&lt;&gt;"","-" &amp;TEXT([1]comp!$AA912,"0.0") &amp;TEXT(AA$1,0),"")</f>
        <v/>
      </c>
      <c r="BD912" s="116" t="str">
        <f>IF(AB912&lt;&gt;"","-" &amp;TEXT([1]comp!$AB912,"0.0") &amp;TEXT(AB$1,0),"")</f>
        <v/>
      </c>
      <c r="BE912" s="116" t="str">
        <f>IF(AC912&lt;&gt;"","-" &amp;TEXT([1]comp!$AC912,"0.0") &amp;TEXT(AC$1,0),"")</f>
        <v/>
      </c>
      <c r="BF912" s="102" t="str">
        <f>IF(AD912&lt;&gt;"","-" &amp;TEXT([1]comp!$AD912,"0.00") &amp;TEXT(AD$1,0),"")</f>
        <v/>
      </c>
      <c r="BG912" s="104" t="str">
        <f>IF(AE912&lt;&gt;"","-" &amp;TEXT([1]comp!$AE912,"0.#") &amp;TEXT(AE$1,0),"")</f>
        <v/>
      </c>
      <c r="BH912" s="113" t="str">
        <f>[1]comp!$D912 &amp; [1]comp!$E912</f>
        <v>Co-10Al-3NbCao,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https://doi.org/10.1016/j.actamat.2022.117767</v>
      </c>
      <c r="BI912" s="96" t="str">
        <f t="shared" si="73"/>
        <v>Co-10.Al-3.0Nb</v>
      </c>
      <c r="BJ912" s="113" t="s">
        <v>2123</v>
      </c>
      <c r="BK912" s="113"/>
      <c r="BL912" s="113"/>
      <c r="BM912" s="113"/>
      <c r="BN912" s="113"/>
      <c r="BO912" s="113"/>
    </row>
    <row r="913" spans="1:67" x14ac:dyDescent="0.3">
      <c r="A913" s="96" t="str">
        <f t="shared" si="67"/>
        <v>Co-13.7Al-7.7W</v>
      </c>
      <c r="B913" s="113"/>
      <c r="C913" s="113" t="s">
        <v>2123</v>
      </c>
      <c r="D913" s="113" t="s">
        <v>4008</v>
      </c>
      <c r="E913" s="113" t="s">
        <v>4009</v>
      </c>
      <c r="F913" s="113">
        <f t="shared" si="72"/>
        <v>910</v>
      </c>
      <c r="G913" s="114">
        <f t="shared" si="71"/>
        <v>78.63</v>
      </c>
      <c r="H913" s="114"/>
      <c r="I913" s="114">
        <v>13.66</v>
      </c>
      <c r="J913" s="114"/>
      <c r="K913" s="114">
        <v>7.71</v>
      </c>
      <c r="L913" s="114"/>
      <c r="M913" s="114"/>
      <c r="N913" s="114"/>
      <c r="O913" s="114"/>
      <c r="P913" s="114"/>
      <c r="Q913" s="115"/>
      <c r="R913" s="115"/>
      <c r="S913" s="115"/>
      <c r="T913" s="114"/>
      <c r="U913" s="114"/>
      <c r="V913" s="114"/>
      <c r="W913" s="114"/>
      <c r="X913" s="114"/>
      <c r="Y913" s="114"/>
      <c r="Z913" s="114"/>
      <c r="AA913" s="114"/>
      <c r="AB913" s="114"/>
      <c r="AC913" s="114"/>
      <c r="AD913" s="114"/>
      <c r="AE913" s="113"/>
      <c r="AF913" s="101">
        <f t="shared" si="68"/>
        <v>8.8510650000000002</v>
      </c>
      <c r="AG913" s="113"/>
      <c r="AH913" s="113"/>
      <c r="AI913" s="116" t="s">
        <v>1</v>
      </c>
      <c r="AJ913" s="116" t="str">
        <f>IF(I913&lt;&gt;"","-" &amp;TEXT([1]comp!$I913,"0.#") &amp;TEXT(I$1,0),"")</f>
        <v>-13.7Al</v>
      </c>
      <c r="AK913" s="116" t="str">
        <f>IF(K913&lt;&gt;"","-" &amp;TEXT([1]comp!$K913,"0.0") &amp;TEXT(K$1,0),"")</f>
        <v>-7.7W</v>
      </c>
      <c r="AL913" s="116" t="str">
        <f>IF(H913&lt;&gt;"","-" &amp;TEXT([1]comp!$H913,"0.0") &amp;TEXT(H$1,0),"")</f>
        <v/>
      </c>
      <c r="AM913" s="116" t="str">
        <f>IF(J913&lt;&gt;"","-" &amp;TEXT([1]comp!$J913,"0.0") &amp;TEXT(J$1,0),"")</f>
        <v/>
      </c>
      <c r="AN913" s="116" t="str">
        <f>IF(M913&lt;&gt;"","-" &amp;TEXT([1]comp!$M913,"0.0") &amp;TEXT(M$1,0),"")</f>
        <v/>
      </c>
      <c r="AO913" s="116" t="str">
        <f>IF(N913&lt;&gt;"","-" &amp;TEXT([1]comp!$N913,"0.0") &amp;TEXT(N$1,0),"")</f>
        <v/>
      </c>
      <c r="AP913" s="116" t="str">
        <f>IF(O913&lt;&gt;"","-" &amp;TEXT([1]comp!$O913,"0.0") &amp;TEXT(O$1,0),"")</f>
        <v/>
      </c>
      <c r="AQ913" s="116" t="str">
        <f>IF(L913&lt;&gt;"","-" &amp;TEXT([1]comp!$L913,"0.0") &amp;TEXT(L$1,0),"")</f>
        <v/>
      </c>
      <c r="AR913" s="116" t="str">
        <f>IF(P913&lt;&gt;"","-" &amp;TEXT([1]comp!$P913,"0.0") &amp;TEXT(P$1,0),"")</f>
        <v/>
      </c>
      <c r="AS913" s="116" t="str">
        <f>IF(Q913&lt;&gt;"","-" &amp;TEXT([1]comp!$Q913,"0.00") &amp;TEXT(Q$1,0),"")</f>
        <v/>
      </c>
      <c r="AT913" s="116" t="str">
        <f>IF(R913&lt;&gt;"","-" &amp;TEXT([1]comp!$R913,"0.00") &amp;TEXT(R$1,0),"")</f>
        <v/>
      </c>
      <c r="AU913" s="116" t="str">
        <f>IF(S913&lt;&gt;"","-" &amp;TEXT([1]comp!$S913,"0.00") &amp;TEXT(S$1,0),"")</f>
        <v/>
      </c>
      <c r="AV913" s="116" t="str">
        <f>IF(T913&lt;&gt;"","-" &amp;TEXT([1]comp!$T913,"0.0") &amp;TEXT(T$1,0),"")</f>
        <v/>
      </c>
      <c r="AW913" s="116" t="str">
        <f>IF(U913&lt;&gt;"","-" &amp;TEXT([1]comp!$U913,"0.0") &amp;TEXT(U$1,0),"")</f>
        <v/>
      </c>
      <c r="AX913" s="116" t="str">
        <f>IF(V913&lt;&gt;"","-" &amp;TEXT([1]comp!$V913,"0.0") &amp;TEXT(V$1,0),"")</f>
        <v/>
      </c>
      <c r="AY913" s="116" t="str">
        <f>IF(W913&lt;&gt;"","-" &amp;TEXT([1]comp!$W913,"0.0") &amp;TEXT(W$1,0),"")</f>
        <v/>
      </c>
      <c r="AZ913" s="116" t="str">
        <f>IF(X913&lt;&gt;"","-" &amp;TEXT([1]comp!$X913,"0.0") &amp;TEXT(X$1,0),"")</f>
        <v/>
      </c>
      <c r="BA913" s="116" t="str">
        <f>IF(Y913&lt;&gt;"","-" &amp;TEXT([1]comp!$Y913,"0.0") &amp;TEXT(Y$1,0),"")</f>
        <v/>
      </c>
      <c r="BB913" s="116" t="str">
        <f>IF(Z913&lt;&gt;"","-" &amp;TEXT([1]comp!$Z913,"0.0") &amp;TEXT(Z$1,0),"")</f>
        <v/>
      </c>
      <c r="BC913" s="116" t="str">
        <f>IF(AA913&lt;&gt;"","-" &amp;TEXT([1]comp!$AA913,"0.0") &amp;TEXT(AA$1,0),"")</f>
        <v/>
      </c>
      <c r="BD913" s="116" t="str">
        <f>IF(AB913&lt;&gt;"","-" &amp;TEXT([1]comp!$AB913,"0.0") &amp;TEXT(AB$1,0),"")</f>
        <v/>
      </c>
      <c r="BE913" s="116" t="str">
        <f>IF(AC913&lt;&gt;"","-" &amp;TEXT([1]comp!$AC913,"0.0") &amp;TEXT(AC$1,0),"")</f>
        <v/>
      </c>
      <c r="BF913" s="102" t="str">
        <f>IF(AD913&lt;&gt;"","-" &amp;TEXT([1]comp!$AD913,"0.00") &amp;TEXT(AD$1,0),"")</f>
        <v/>
      </c>
      <c r="BG913" s="104" t="str">
        <f>IF(AE913&lt;&gt;"","-" &amp;TEXT([1]comp!$AE913,"0.#") &amp;TEXT(AE$1,0),"")</f>
        <v/>
      </c>
      <c r="BH913" s="113" t="str">
        <f>[1]comp!$D913 &amp; [1]comp!$E913</f>
        <v>Ternary T1Casas, R., Galvez, F., &amp; Campos, M. (2022). Microstructure stability and hardening determination through heat treatment of sintered Co γ/γ′ based alloys. Powder Metallurgy, 65(3), 242–252. https://doi.org/10.1080/00325899.2021.1994116</v>
      </c>
      <c r="BI913" s="96" t="str">
        <f t="shared" si="73"/>
        <v>Co-13.7Al-7.7W</v>
      </c>
      <c r="BJ913" s="113" t="s">
        <v>2123</v>
      </c>
      <c r="BK913" s="113"/>
      <c r="BL913" s="113"/>
      <c r="BM913" s="113"/>
      <c r="BN913" s="113"/>
      <c r="BO913" s="113"/>
    </row>
    <row r="914" spans="1:67" x14ac:dyDescent="0.3">
      <c r="A914" s="96" t="str">
        <f t="shared" si="67"/>
        <v>Co-11.7Al-9.0W-2.1Ti-1.7Ta</v>
      </c>
      <c r="B914" s="113"/>
      <c r="C914" s="113" t="s">
        <v>2123</v>
      </c>
      <c r="D914" s="113" t="s">
        <v>4011</v>
      </c>
      <c r="E914" s="113" t="s">
        <v>4009</v>
      </c>
      <c r="F914" s="113">
        <f t="shared" si="72"/>
        <v>911</v>
      </c>
      <c r="G914" s="114">
        <f t="shared" si="71"/>
        <v>75.489999999999995</v>
      </c>
      <c r="H914" s="114"/>
      <c r="I914" s="114">
        <v>11.65</v>
      </c>
      <c r="J914" s="114"/>
      <c r="K914" s="114">
        <v>9.0299999999999994</v>
      </c>
      <c r="L914" s="114">
        <v>2.14</v>
      </c>
      <c r="M914" s="114">
        <v>1.69</v>
      </c>
      <c r="N914" s="114"/>
      <c r="O914" s="114"/>
      <c r="P914" s="114"/>
      <c r="Q914" s="115"/>
      <c r="R914" s="115"/>
      <c r="S914" s="115"/>
      <c r="T914" s="114"/>
      <c r="U914" s="114"/>
      <c r="V914" s="114"/>
      <c r="W914" s="114"/>
      <c r="X914" s="114"/>
      <c r="Y914" s="114"/>
      <c r="Z914" s="114"/>
      <c r="AA914" s="114"/>
      <c r="AB914" s="114"/>
      <c r="AC914" s="114"/>
      <c r="AD914" s="114"/>
      <c r="AE914" s="113"/>
      <c r="AF914" s="101">
        <f t="shared" si="68"/>
        <v>9.1492698000000008</v>
      </c>
      <c r="AG914" s="113"/>
      <c r="AH914" s="113"/>
      <c r="AI914" s="116" t="s">
        <v>1</v>
      </c>
      <c r="AJ914" s="116" t="str">
        <f>IF(I914&lt;&gt;"","-" &amp;TEXT([1]comp!$I914,"0.#") &amp;TEXT(I$1,0),"")</f>
        <v>-11.7Al</v>
      </c>
      <c r="AK914" s="116" t="str">
        <f>IF(K914&lt;&gt;"","-" &amp;TEXT([1]comp!$K914,"0.0") &amp;TEXT(K$1,0),"")</f>
        <v>-9.0W</v>
      </c>
      <c r="AL914" s="116" t="str">
        <f>IF(H914&lt;&gt;"","-" &amp;TEXT([1]comp!$H914,"0.0") &amp;TEXT(H$1,0),"")</f>
        <v/>
      </c>
      <c r="AM914" s="116" t="str">
        <f>IF(J914&lt;&gt;"","-" &amp;TEXT([1]comp!$J914,"0.0") &amp;TEXT(J$1,0),"")</f>
        <v/>
      </c>
      <c r="AN914" s="116" t="str">
        <f>IF(M914&lt;&gt;"","-" &amp;TEXT([1]comp!$M914,"0.0") &amp;TEXT(M$1,0),"")</f>
        <v>-1.7Ta</v>
      </c>
      <c r="AO914" s="116" t="str">
        <f>IF(N914&lt;&gt;"","-" &amp;TEXT([1]comp!$N914,"0.0") &amp;TEXT(N$1,0),"")</f>
        <v/>
      </c>
      <c r="AP914" s="116" t="str">
        <f>IF(O914&lt;&gt;"","-" &amp;TEXT([1]comp!$O914,"0.0") &amp;TEXT(O$1,0),"")</f>
        <v/>
      </c>
      <c r="AQ914" s="116" t="str">
        <f>IF(L914&lt;&gt;"","-" &amp;TEXT([1]comp!$L914,"0.0") &amp;TEXT(L$1,0),"")</f>
        <v>-2.1Ti</v>
      </c>
      <c r="AR914" s="116" t="str">
        <f>IF(P914&lt;&gt;"","-" &amp;TEXT([1]comp!$P914,"0.0") &amp;TEXT(P$1,0),"")</f>
        <v/>
      </c>
      <c r="AS914" s="116" t="str">
        <f>IF(Q914&lt;&gt;"","-" &amp;TEXT([1]comp!$Q914,"0.00") &amp;TEXT(Q$1,0),"")</f>
        <v/>
      </c>
      <c r="AT914" s="116" t="str">
        <f>IF(R914&lt;&gt;"","-" &amp;TEXT([1]comp!$R914,"0.00") &amp;TEXT(R$1,0),"")</f>
        <v/>
      </c>
      <c r="AU914" s="116" t="str">
        <f>IF(S914&lt;&gt;"","-" &amp;TEXT([1]comp!$S914,"0.00") &amp;TEXT(S$1,0),"")</f>
        <v/>
      </c>
      <c r="AV914" s="116" t="str">
        <f>IF(T914&lt;&gt;"","-" &amp;TEXT([1]comp!$T914,"0.0") &amp;TEXT(T$1,0),"")</f>
        <v/>
      </c>
      <c r="AW914" s="116" t="str">
        <f>IF(U914&lt;&gt;"","-" &amp;TEXT([1]comp!$U914,"0.0") &amp;TEXT(U$1,0),"")</f>
        <v/>
      </c>
      <c r="AX914" s="116" t="str">
        <f>IF(V914&lt;&gt;"","-" &amp;TEXT([1]comp!$V914,"0.0") &amp;TEXT(V$1,0),"")</f>
        <v/>
      </c>
      <c r="AY914" s="116" t="str">
        <f>IF(W914&lt;&gt;"","-" &amp;TEXT([1]comp!$W914,"0.0") &amp;TEXT(W$1,0),"")</f>
        <v/>
      </c>
      <c r="AZ914" s="116" t="str">
        <f>IF(X914&lt;&gt;"","-" &amp;TEXT([1]comp!$X914,"0.0") &amp;TEXT(X$1,0),"")</f>
        <v/>
      </c>
      <c r="BA914" s="116" t="str">
        <f>IF(Y914&lt;&gt;"","-" &amp;TEXT([1]comp!$Y914,"0.0") &amp;TEXT(Y$1,0),"")</f>
        <v/>
      </c>
      <c r="BB914" s="116" t="str">
        <f>IF(Z914&lt;&gt;"","-" &amp;TEXT([1]comp!$Z914,"0.0") &amp;TEXT(Z$1,0),"")</f>
        <v/>
      </c>
      <c r="BC914" s="116" t="str">
        <f>IF(AA914&lt;&gt;"","-" &amp;TEXT([1]comp!$AA914,"0.0") &amp;TEXT(AA$1,0),"")</f>
        <v/>
      </c>
      <c r="BD914" s="116" t="str">
        <f>IF(AB914&lt;&gt;"","-" &amp;TEXT([1]comp!$AB914,"0.0") &amp;TEXT(AB$1,0),"")</f>
        <v/>
      </c>
      <c r="BE914" s="116" t="str">
        <f>IF(AC914&lt;&gt;"","-" &amp;TEXT([1]comp!$AC914,"0.0") &amp;TEXT(AC$1,0),"")</f>
        <v/>
      </c>
      <c r="BF914" s="102" t="str">
        <f>IF(AD914&lt;&gt;"","-" &amp;TEXT([1]comp!$AD914,"0.00") &amp;TEXT(AD$1,0),"")</f>
        <v/>
      </c>
      <c r="BG914" s="104" t="str">
        <f>IF(AE914&lt;&gt;"","-" &amp;TEXT([1]comp!$AE914,"0.#") &amp;TEXT(AE$1,0),"")</f>
        <v/>
      </c>
      <c r="BH914" s="113" t="str">
        <f>[1]comp!$D914 &amp; [1]comp!$E914</f>
        <v>Quinary T2Casas, R., Galvez, F., &amp; Campos, M. (2022). Microstructure stability and hardening determination through heat treatment of sintered Co γ/γ′ based alloys. Powder Metallurgy, 65(3), 242–252. https://doi.org/10.1080/00325899.2021.1994116</v>
      </c>
      <c r="BI914" s="96" t="str">
        <f t="shared" si="73"/>
        <v>Co-11.7Al-9.0W-2.1Ti-1.7Ta</v>
      </c>
      <c r="BJ914" s="113" t="s">
        <v>2123</v>
      </c>
      <c r="BK914" s="113"/>
      <c r="BL914" s="113"/>
      <c r="BM914" s="113"/>
      <c r="BN914" s="113"/>
      <c r="BO914" s="113"/>
    </row>
    <row r="915" spans="1:67" x14ac:dyDescent="0.3">
      <c r="A915" s="96" t="str">
        <f t="shared" si="67"/>
        <v>Co-7.7Ni-12.Al-11.0W</v>
      </c>
      <c r="B915" s="113"/>
      <c r="C915" s="113" t="s">
        <v>2123</v>
      </c>
      <c r="D915" s="113" t="s">
        <v>592</v>
      </c>
      <c r="E915" s="113" t="s">
        <v>4013</v>
      </c>
      <c r="F915" s="113">
        <f t="shared" si="72"/>
        <v>912</v>
      </c>
      <c r="G915" s="114">
        <f t="shared" si="71"/>
        <v>69.3</v>
      </c>
      <c r="H915" s="114">
        <v>7.7</v>
      </c>
      <c r="I915" s="114">
        <v>12</v>
      </c>
      <c r="J915" s="114"/>
      <c r="K915" s="114">
        <v>11</v>
      </c>
      <c r="L915" s="114"/>
      <c r="M915" s="114"/>
      <c r="N915" s="114"/>
      <c r="O915" s="114"/>
      <c r="P915" s="114"/>
      <c r="Q915" s="115"/>
      <c r="R915" s="115"/>
      <c r="S915" s="115"/>
      <c r="T915" s="114"/>
      <c r="U915" s="114"/>
      <c r="V915" s="114"/>
      <c r="W915" s="114"/>
      <c r="X915" s="114"/>
      <c r="Y915" s="114"/>
      <c r="Z915" s="114"/>
      <c r="AA915" s="114"/>
      <c r="AB915" s="114"/>
      <c r="AC915" s="114"/>
      <c r="AD915" s="114"/>
      <c r="AE915" s="113"/>
      <c r="AF915" s="101">
        <f t="shared" si="68"/>
        <v>9.2951160000000002</v>
      </c>
      <c r="AG915" s="113"/>
      <c r="AH915" s="113"/>
      <c r="AI915" s="116" t="s">
        <v>1</v>
      </c>
      <c r="AJ915" s="118" t="str">
        <f>IF(I915&lt;&gt;"","-" &amp;TEXT([1]comp!$I915,"0.#") &amp;TEXT(I$1,0),"")</f>
        <v>-12.Al</v>
      </c>
      <c r="AK915" s="116" t="str">
        <f>IF(K915&lt;&gt;"","-" &amp;TEXT([1]comp!$K915,"0.0") &amp;TEXT(K$1,0),"")</f>
        <v>-11.0W</v>
      </c>
      <c r="AL915" s="116" t="str">
        <f>IF(H915&lt;&gt;"","-" &amp;TEXT([1]comp!$H915,"0.0") &amp;TEXT(H$1,0),"")</f>
        <v>-7.7Ni</v>
      </c>
      <c r="AM915" s="116" t="str">
        <f>IF(J915&lt;&gt;"","-" &amp;TEXT([1]comp!$J915,"0.0") &amp;TEXT(J$1,0),"")</f>
        <v/>
      </c>
      <c r="AN915" s="116" t="str">
        <f>IF(M915&lt;&gt;"","-" &amp;TEXT([1]comp!$M915,"0.0") &amp;TEXT(M$1,0),"")</f>
        <v/>
      </c>
      <c r="AO915" s="116" t="str">
        <f>IF(N915&lt;&gt;"","-" &amp;TEXT([1]comp!$N915,"0.0") &amp;TEXT(N$1,0),"")</f>
        <v/>
      </c>
      <c r="AP915" s="116" t="str">
        <f>IF(O915&lt;&gt;"","-" &amp;TEXT([1]comp!$O915,"0.0") &amp;TEXT(O$1,0),"")</f>
        <v/>
      </c>
      <c r="AQ915" s="116" t="str">
        <f>IF(L915&lt;&gt;"","-" &amp;TEXT([1]comp!$L915,"0.0") &amp;TEXT(L$1,0),"")</f>
        <v/>
      </c>
      <c r="AR915" s="116" t="str">
        <f>IF(P915&lt;&gt;"","-" &amp;TEXT([1]comp!$P915,"0.0") &amp;TEXT(P$1,0),"")</f>
        <v/>
      </c>
      <c r="AS915" s="116" t="str">
        <f>IF(Q915&lt;&gt;"","-" &amp;TEXT([1]comp!$Q915,"0.00") &amp;TEXT(Q$1,0),"")</f>
        <v/>
      </c>
      <c r="AT915" s="116" t="str">
        <f>IF(R915&lt;&gt;"","-" &amp;TEXT([1]comp!$R915,"0.00") &amp;TEXT(R$1,0),"")</f>
        <v/>
      </c>
      <c r="AU915" s="116" t="str">
        <f>IF(S915&lt;&gt;"","-" &amp;TEXT([1]comp!$S915,"0.00") &amp;TEXT(S$1,0),"")</f>
        <v/>
      </c>
      <c r="AV915" s="116" t="str">
        <f>IF(T915&lt;&gt;"","-" &amp;TEXT([1]comp!$T915,"0.0") &amp;TEXT(T$1,0),"")</f>
        <v/>
      </c>
      <c r="AW915" s="116" t="str">
        <f>IF(U915&lt;&gt;"","-" &amp;TEXT([1]comp!$U915,"0.0") &amp;TEXT(U$1,0),"")</f>
        <v/>
      </c>
      <c r="AX915" s="116" t="str">
        <f>IF(V915&lt;&gt;"","-" &amp;TEXT([1]comp!$V915,"0.0") &amp;TEXT(V$1,0),"")</f>
        <v/>
      </c>
      <c r="AY915" s="116" t="str">
        <f>IF(W915&lt;&gt;"","-" &amp;TEXT([1]comp!$W915,"0.0") &amp;TEXT(W$1,0),"")</f>
        <v/>
      </c>
      <c r="AZ915" s="116" t="str">
        <f>IF(X915&lt;&gt;"","-" &amp;TEXT([1]comp!$X915,"0.0") &amp;TEXT(X$1,0),"")</f>
        <v/>
      </c>
      <c r="BA915" s="116" t="str">
        <f>IF(Y915&lt;&gt;"","-" &amp;TEXT([1]comp!$Y915,"0.0") &amp;TEXT(Y$1,0),"")</f>
        <v/>
      </c>
      <c r="BB915" s="116" t="str">
        <f>IF(Z915&lt;&gt;"","-" &amp;TEXT([1]comp!$Z915,"0.0") &amp;TEXT(Z$1,0),"")</f>
        <v/>
      </c>
      <c r="BC915" s="116" t="str">
        <f>IF(AA915&lt;&gt;"","-" &amp;TEXT([1]comp!$AA915,"0.0") &amp;TEXT(AA$1,0),"")</f>
        <v/>
      </c>
      <c r="BD915" s="116" t="str">
        <f>IF(AB915&lt;&gt;"","-" &amp;TEXT([1]comp!$AB915,"0.0") &amp;TEXT(AB$1,0),"")</f>
        <v/>
      </c>
      <c r="BE915" s="116" t="str">
        <f>IF(AC915&lt;&gt;"","-" &amp;TEXT([1]comp!$AC915,"0.0") &amp;TEXT(AC$1,0),"")</f>
        <v/>
      </c>
      <c r="BF915" s="102" t="str">
        <f>IF(AD915&lt;&gt;"","-" &amp;TEXT([1]comp!$AD915,"0.00") &amp;TEXT(AD$1,0),"")</f>
        <v/>
      </c>
      <c r="BG915" s="104" t="str">
        <f>IF(AE915&lt;&gt;"","-" &amp;TEXT([1]comp!$AE915,"0.#") &amp;TEXT(AE$1,0),"")</f>
        <v/>
      </c>
      <c r="BH915" s="113" t="str">
        <f>[1]comp!$D915 &amp; [1]comp!$E915</f>
        <v>10NiChen, Z., Kishida, K., Inui, H., Heilmaier, M., Glatzel, U., &amp; Eggeler, G. (2022). Improving the intermediate- and high-temperature strength of L12-Co3(Al,W) by Ni and Ta additions. Acta Materialia, 238. https://doi.org/10.1016/j.actamat.2022.118224</v>
      </c>
      <c r="BI915" s="96" t="str">
        <f t="shared" si="73"/>
        <v>Co-7.7Ni-12.Al-11.0W</v>
      </c>
      <c r="BJ915" s="113" t="s">
        <v>2123</v>
      </c>
      <c r="BK915" s="113"/>
      <c r="BL915" s="113"/>
      <c r="BM915" s="113"/>
      <c r="BN915" s="113"/>
      <c r="BO915" s="113"/>
    </row>
    <row r="916" spans="1:67" x14ac:dyDescent="0.3">
      <c r="A916" s="96" t="str">
        <f t="shared" si="67"/>
        <v>Co-15.4Ni-12.Al-11.0W</v>
      </c>
      <c r="B916" s="113"/>
      <c r="C916" s="113" t="s">
        <v>2123</v>
      </c>
      <c r="D916" s="113" t="s">
        <v>593</v>
      </c>
      <c r="E916" s="113" t="s">
        <v>4015</v>
      </c>
      <c r="F916" s="113">
        <f t="shared" si="72"/>
        <v>913</v>
      </c>
      <c r="G916" s="114">
        <f t="shared" si="71"/>
        <v>61.6</v>
      </c>
      <c r="H916" s="114">
        <v>15.4</v>
      </c>
      <c r="I916" s="114">
        <v>12</v>
      </c>
      <c r="J916" s="114"/>
      <c r="K916" s="114">
        <v>11</v>
      </c>
      <c r="L916" s="114"/>
      <c r="M916" s="114"/>
      <c r="N916" s="114"/>
      <c r="O916" s="114"/>
      <c r="P916" s="114"/>
      <c r="Q916" s="115"/>
      <c r="R916" s="115"/>
      <c r="S916" s="115"/>
      <c r="T916" s="114"/>
      <c r="U916" s="114"/>
      <c r="V916" s="114"/>
      <c r="W916" s="114"/>
      <c r="X916" s="114"/>
      <c r="Y916" s="114"/>
      <c r="Z916" s="114"/>
      <c r="AA916" s="114"/>
      <c r="AB916" s="114"/>
      <c r="AC916" s="114"/>
      <c r="AD916" s="114"/>
      <c r="AE916" s="113"/>
      <c r="AF916" s="101">
        <f t="shared" si="68"/>
        <v>9.295732000000001</v>
      </c>
      <c r="AG916" s="113"/>
      <c r="AH916" s="113"/>
      <c r="AI916" s="116" t="s">
        <v>1</v>
      </c>
      <c r="AJ916" s="118" t="str">
        <f>IF(I916&lt;&gt;"","-" &amp;TEXT([1]comp!$I916,"0.#") &amp;TEXT(I$1,0),"")</f>
        <v>-12.Al</v>
      </c>
      <c r="AK916" s="116" t="str">
        <f>IF(K916&lt;&gt;"","-" &amp;TEXT([1]comp!$K916,"0.0") &amp;TEXT(K$1,0),"")</f>
        <v>-11.0W</v>
      </c>
      <c r="AL916" s="116" t="str">
        <f>IF(H916&lt;&gt;"","-" &amp;TEXT([1]comp!$H916,"0.0") &amp;TEXT(H$1,0),"")</f>
        <v>-15.4Ni</v>
      </c>
      <c r="AM916" s="116" t="str">
        <f>IF(J916&lt;&gt;"","-" &amp;TEXT([1]comp!$J916,"0.0") &amp;TEXT(J$1,0),"")</f>
        <v/>
      </c>
      <c r="AN916" s="116" t="str">
        <f>IF(M916&lt;&gt;"","-" &amp;TEXT([1]comp!$M916,"0.0") &amp;TEXT(M$1,0),"")</f>
        <v/>
      </c>
      <c r="AO916" s="116" t="str">
        <f>IF(N916&lt;&gt;"","-" &amp;TEXT([1]comp!$N916,"0.0") &amp;TEXT(N$1,0),"")</f>
        <v/>
      </c>
      <c r="AP916" s="116" t="str">
        <f>IF(O916&lt;&gt;"","-" &amp;TEXT([1]comp!$O916,"0.0") &amp;TEXT(O$1,0),"")</f>
        <v/>
      </c>
      <c r="AQ916" s="116" t="str">
        <f>IF(L916&lt;&gt;"","-" &amp;TEXT([1]comp!$L916,"0.0") &amp;TEXT(L$1,0),"")</f>
        <v/>
      </c>
      <c r="AR916" s="116" t="str">
        <f>IF(P916&lt;&gt;"","-" &amp;TEXT([1]comp!$P916,"0.0") &amp;TEXT(P$1,0),"")</f>
        <v/>
      </c>
      <c r="AS916" s="116" t="str">
        <f>IF(Q916&lt;&gt;"","-" &amp;TEXT([1]comp!$Q916,"0.00") &amp;TEXT(Q$1,0),"")</f>
        <v/>
      </c>
      <c r="AT916" s="116" t="str">
        <f>IF(R916&lt;&gt;"","-" &amp;TEXT([1]comp!$R916,"0.00") &amp;TEXT(R$1,0),"")</f>
        <v/>
      </c>
      <c r="AU916" s="116" t="str">
        <f>IF(S916&lt;&gt;"","-" &amp;TEXT([1]comp!$S916,"0.00") &amp;TEXT(S$1,0),"")</f>
        <v/>
      </c>
      <c r="AV916" s="116" t="str">
        <f>IF(T916&lt;&gt;"","-" &amp;TEXT([1]comp!$T916,"0.0") &amp;TEXT(T$1,0),"")</f>
        <v/>
      </c>
      <c r="AW916" s="116" t="str">
        <f>IF(U916&lt;&gt;"","-" &amp;TEXT([1]comp!$U916,"0.0") &amp;TEXT(U$1,0),"")</f>
        <v/>
      </c>
      <c r="AX916" s="116" t="str">
        <f>IF(V916&lt;&gt;"","-" &amp;TEXT([1]comp!$V916,"0.0") &amp;TEXT(V$1,0),"")</f>
        <v/>
      </c>
      <c r="AY916" s="116" t="str">
        <f>IF(W916&lt;&gt;"","-" &amp;TEXT([1]comp!$W916,"0.0") &amp;TEXT(W$1,0),"")</f>
        <v/>
      </c>
      <c r="AZ916" s="116" t="str">
        <f>IF(X916&lt;&gt;"","-" &amp;TEXT([1]comp!$X916,"0.0") &amp;TEXT(X$1,0),"")</f>
        <v/>
      </c>
      <c r="BA916" s="116" t="str">
        <f>IF(Y916&lt;&gt;"","-" &amp;TEXT([1]comp!$Y916,"0.0") &amp;TEXT(Y$1,0),"")</f>
        <v/>
      </c>
      <c r="BB916" s="116" t="str">
        <f>IF(Z916&lt;&gt;"","-" &amp;TEXT([1]comp!$Z916,"0.0") &amp;TEXT(Z$1,0),"")</f>
        <v/>
      </c>
      <c r="BC916" s="116" t="str">
        <f>IF(AA916&lt;&gt;"","-" &amp;TEXT([1]comp!$AA916,"0.0") &amp;TEXT(AA$1,0),"")</f>
        <v/>
      </c>
      <c r="BD916" s="116" t="str">
        <f>IF(AB916&lt;&gt;"","-" &amp;TEXT([1]comp!$AB916,"0.0") &amp;TEXT(AB$1,0),"")</f>
        <v/>
      </c>
      <c r="BE916" s="116" t="str">
        <f>IF(AC916&lt;&gt;"","-" &amp;TEXT([1]comp!$AC916,"0.0") &amp;TEXT(AC$1,0),"")</f>
        <v/>
      </c>
      <c r="BF916" s="102" t="str">
        <f>IF(AD916&lt;&gt;"","-" &amp;TEXT([1]comp!$AD916,"0.00") &amp;TEXT(AD$1,0),"")</f>
        <v/>
      </c>
      <c r="BG916" s="104" t="str">
        <f>IF(AE916&lt;&gt;"","-" &amp;TEXT([1]comp!$AE916,"0.#") &amp;TEXT(AE$1,0),"")</f>
        <v/>
      </c>
      <c r="BH916" s="113" t="str">
        <f>[1]comp!$D916 &amp; [1]comp!$E916</f>
        <v>20NiChen, Z., Kishida, K., Inui, H., Heilmaier, M., Glatzel, U., &amp; Eggeler, G. (2022). Improving the intermediate- and high-temperature strength of L12-Co3(Al,W) by Ni and Ta additions. Acta Materialia, 238. https://doi.org/10.1016/j.actamat.2022.118225</v>
      </c>
      <c r="BI916" s="96" t="str">
        <f t="shared" si="73"/>
        <v>Co-15.4Ni-12.Al-11.0W</v>
      </c>
      <c r="BJ916" s="113" t="s">
        <v>2123</v>
      </c>
      <c r="BK916" s="113"/>
      <c r="BL916" s="113"/>
      <c r="BM916" s="113"/>
      <c r="BN916" s="113"/>
      <c r="BO916" s="113"/>
    </row>
    <row r="917" spans="1:67" x14ac:dyDescent="0.3">
      <c r="A917" s="96" t="str">
        <f t="shared" si="67"/>
        <v>Co-15.4Ni-12.Al-9.0W-2.0Ta</v>
      </c>
      <c r="B917" s="113"/>
      <c r="C917" s="113" t="s">
        <v>2123</v>
      </c>
      <c r="D917" s="113" t="s">
        <v>4017</v>
      </c>
      <c r="E917" s="113" t="s">
        <v>4018</v>
      </c>
      <c r="F917" s="113">
        <f t="shared" si="72"/>
        <v>914</v>
      </c>
      <c r="G917" s="114">
        <f t="shared" si="71"/>
        <v>61.6</v>
      </c>
      <c r="H917" s="114">
        <v>15.4</v>
      </c>
      <c r="I917" s="114">
        <v>12</v>
      </c>
      <c r="J917" s="114"/>
      <c r="K917" s="114">
        <v>9</v>
      </c>
      <c r="L917" s="114"/>
      <c r="M917" s="114">
        <v>2</v>
      </c>
      <c r="N917" s="114"/>
      <c r="O917" s="114"/>
      <c r="P917" s="114"/>
      <c r="Q917" s="115"/>
      <c r="R917" s="115"/>
      <c r="S917" s="115"/>
      <c r="T917" s="114"/>
      <c r="U917" s="114"/>
      <c r="V917" s="114"/>
      <c r="W917" s="114"/>
      <c r="X917" s="114"/>
      <c r="Y917" s="114"/>
      <c r="Z917" s="114"/>
      <c r="AA917" s="114"/>
      <c r="AB917" s="114"/>
      <c r="AC917" s="114"/>
      <c r="AD917" s="114"/>
      <c r="AE917" s="113"/>
      <c r="AF917" s="101">
        <f t="shared" si="68"/>
        <v>9.2437319999999996</v>
      </c>
      <c r="AG917" s="113"/>
      <c r="AH917" s="113"/>
      <c r="AI917" s="116" t="s">
        <v>1</v>
      </c>
      <c r="AJ917" s="118" t="str">
        <f>IF(I917&lt;&gt;"","-" &amp;TEXT([1]comp!$I917,"0.#") &amp;TEXT(I$1,0),"")</f>
        <v>-12.Al</v>
      </c>
      <c r="AK917" s="116" t="str">
        <f>IF(K917&lt;&gt;"","-" &amp;TEXT([1]comp!$K917,"0.0") &amp;TEXT(K$1,0),"")</f>
        <v>-9.0W</v>
      </c>
      <c r="AL917" s="116" t="str">
        <f>IF(H917&lt;&gt;"","-" &amp;TEXT([1]comp!$H917,"0.0") &amp;TEXT(H$1,0),"")</f>
        <v>-15.4Ni</v>
      </c>
      <c r="AM917" s="116" t="str">
        <f>IF(J917&lt;&gt;"","-" &amp;TEXT([1]comp!$J917,"0.0") &amp;TEXT(J$1,0),"")</f>
        <v/>
      </c>
      <c r="AN917" s="116" t="str">
        <f>IF(M917&lt;&gt;"","-" &amp;TEXT([1]comp!$M917,"0.0") &amp;TEXT(M$1,0),"")</f>
        <v>-2.0Ta</v>
      </c>
      <c r="AO917" s="116" t="str">
        <f>IF(N917&lt;&gt;"","-" &amp;TEXT([1]comp!$N917,"0.0") &amp;TEXT(N$1,0),"")</f>
        <v/>
      </c>
      <c r="AP917" s="116" t="str">
        <f>IF(O917&lt;&gt;"","-" &amp;TEXT([1]comp!$O917,"0.0") &amp;TEXT(O$1,0),"")</f>
        <v/>
      </c>
      <c r="AQ917" s="116" t="str">
        <f>IF(L917&lt;&gt;"","-" &amp;TEXT([1]comp!$L917,"0.0") &amp;TEXT(L$1,0),"")</f>
        <v/>
      </c>
      <c r="AR917" s="116" t="str">
        <f>IF(P917&lt;&gt;"","-" &amp;TEXT([1]comp!$P917,"0.0") &amp;TEXT(P$1,0),"")</f>
        <v/>
      </c>
      <c r="AS917" s="116" t="str">
        <f>IF(Q917&lt;&gt;"","-" &amp;TEXT([1]comp!$Q917,"0.00") &amp;TEXT(Q$1,0),"")</f>
        <v/>
      </c>
      <c r="AT917" s="116" t="str">
        <f>IF(R917&lt;&gt;"","-" &amp;TEXT([1]comp!$R917,"0.00") &amp;TEXT(R$1,0),"")</f>
        <v/>
      </c>
      <c r="AU917" s="116" t="str">
        <f>IF(S917&lt;&gt;"","-" &amp;TEXT([1]comp!$S917,"0.00") &amp;TEXT(S$1,0),"")</f>
        <v/>
      </c>
      <c r="AV917" s="116" t="str">
        <f>IF(T917&lt;&gt;"","-" &amp;TEXT([1]comp!$T917,"0.0") &amp;TEXT(T$1,0),"")</f>
        <v/>
      </c>
      <c r="AW917" s="116" t="str">
        <f>IF(U917&lt;&gt;"","-" &amp;TEXT([1]comp!$U917,"0.0") &amp;TEXT(U$1,0),"")</f>
        <v/>
      </c>
      <c r="AX917" s="116" t="str">
        <f>IF(V917&lt;&gt;"","-" &amp;TEXT([1]comp!$V917,"0.0") &amp;TEXT(V$1,0),"")</f>
        <v/>
      </c>
      <c r="AY917" s="116" t="str">
        <f>IF(W917&lt;&gt;"","-" &amp;TEXT([1]comp!$W917,"0.0") &amp;TEXT(W$1,0),"")</f>
        <v/>
      </c>
      <c r="AZ917" s="116" t="str">
        <f>IF(X917&lt;&gt;"","-" &amp;TEXT([1]comp!$X917,"0.0") &amp;TEXT(X$1,0),"")</f>
        <v/>
      </c>
      <c r="BA917" s="116" t="str">
        <f>IF(Y917&lt;&gt;"","-" &amp;TEXT([1]comp!$Y917,"0.0") &amp;TEXT(Y$1,0),"")</f>
        <v/>
      </c>
      <c r="BB917" s="116" t="str">
        <f>IF(Z917&lt;&gt;"","-" &amp;TEXT([1]comp!$Z917,"0.0") &amp;TEXT(Z$1,0),"")</f>
        <v/>
      </c>
      <c r="BC917" s="116" t="str">
        <f>IF(AA917&lt;&gt;"","-" &amp;TEXT([1]comp!$AA917,"0.0") &amp;TEXT(AA$1,0),"")</f>
        <v/>
      </c>
      <c r="BD917" s="116" t="str">
        <f>IF(AB917&lt;&gt;"","-" &amp;TEXT([1]comp!$AB917,"0.0") &amp;TEXT(AB$1,0),"")</f>
        <v/>
      </c>
      <c r="BE917" s="116" t="str">
        <f>IF(AC917&lt;&gt;"","-" &amp;TEXT([1]comp!$AC917,"0.0") &amp;TEXT(AC$1,0),"")</f>
        <v/>
      </c>
      <c r="BF917" s="102" t="str">
        <f>IF(AD917&lt;&gt;"","-" &amp;TEXT([1]comp!$AD917,"0.00") &amp;TEXT(AD$1,0),"")</f>
        <v/>
      </c>
      <c r="BG917" s="104" t="str">
        <f>IF(AE917&lt;&gt;"","-" &amp;TEXT([1]comp!$AE917,"0.#") &amp;TEXT(AE$1,0),"")</f>
        <v/>
      </c>
      <c r="BH917" s="113" t="str">
        <f>[1]comp!$D917 &amp; [1]comp!$E917</f>
        <v>20Ni-2TaChen, Z., Kishida, K., Inui, H., Heilmaier, M., Glatzel, U., &amp; Eggeler, G. (2022). Improving the intermediate- and high-temperature strength of L12-Co3(Al,W) by Ni and Ta additions. Acta Materialia, 238. https://doi.org/10.1016/j.actamat.2022.118226</v>
      </c>
      <c r="BI917" s="96" t="str">
        <f t="shared" si="73"/>
        <v>Co-15.4Ni-12.Al-9.0W-2.0Ta</v>
      </c>
      <c r="BJ917" s="113" t="s">
        <v>2123</v>
      </c>
      <c r="BK917" s="113"/>
      <c r="BL917" s="113"/>
      <c r="BM917" s="113"/>
      <c r="BN917" s="113"/>
      <c r="BO917" s="113"/>
    </row>
    <row r="918" spans="1:67" x14ac:dyDescent="0.3">
      <c r="A918" s="96" t="str">
        <f t="shared" si="67"/>
        <v>Co-5.Al-14.0V</v>
      </c>
      <c r="B918" s="113"/>
      <c r="C918" s="113" t="s">
        <v>2123</v>
      </c>
      <c r="D918" s="113" t="s">
        <v>259</v>
      </c>
      <c r="E918" s="113" t="s">
        <v>250</v>
      </c>
      <c r="F918" s="113">
        <f t="shared" si="72"/>
        <v>915</v>
      </c>
      <c r="G918" s="114">
        <f t="shared" si="71"/>
        <v>81</v>
      </c>
      <c r="H918" s="114"/>
      <c r="I918" s="114">
        <v>5</v>
      </c>
      <c r="J918" s="114"/>
      <c r="K918" s="114"/>
      <c r="L918" s="114"/>
      <c r="M918" s="114"/>
      <c r="N918" s="114"/>
      <c r="O918" s="114">
        <v>14</v>
      </c>
      <c r="P918" s="114"/>
      <c r="Q918" s="115"/>
      <c r="R918" s="115"/>
      <c r="S918" s="115"/>
      <c r="T918" s="114"/>
      <c r="U918" s="114"/>
      <c r="V918" s="114"/>
      <c r="W918" s="114"/>
      <c r="X918" s="114"/>
      <c r="Y918" s="114"/>
      <c r="Z918" s="114"/>
      <c r="AA918" s="114"/>
      <c r="AB918" s="114"/>
      <c r="AC918" s="114"/>
      <c r="AD918" s="114"/>
      <c r="AE918" s="113"/>
      <c r="AF918" s="101">
        <f t="shared" si="68"/>
        <v>8.1993999999999989</v>
      </c>
      <c r="AG918" s="113"/>
      <c r="AH918" s="113"/>
      <c r="AI918" s="116" t="s">
        <v>1</v>
      </c>
      <c r="AJ918" s="118" t="str">
        <f>IF(I918&lt;&gt;"","-" &amp;TEXT([1]comp!$I918,"0.#") &amp;TEXT(I$1,0),"")</f>
        <v>-5.Al</v>
      </c>
      <c r="AK918" s="116" t="str">
        <f>IF(K918&lt;&gt;"","-" &amp;TEXT([1]comp!$K918,"0.0") &amp;TEXT(K$1,0),"")</f>
        <v/>
      </c>
      <c r="AL918" s="116" t="str">
        <f>IF(H918&lt;&gt;"","-" &amp;TEXT([1]comp!$H918,"0.0") &amp;TEXT(H$1,0),"")</f>
        <v/>
      </c>
      <c r="AM918" s="116" t="str">
        <f>IF(J918&lt;&gt;"","-" &amp;TEXT([1]comp!$J918,"0.0") &amp;TEXT(J$1,0),"")</f>
        <v/>
      </c>
      <c r="AN918" s="116" t="str">
        <f>IF(M918&lt;&gt;"","-" &amp;TEXT([1]comp!$M918,"0.0") &amp;TEXT(M$1,0),"")</f>
        <v/>
      </c>
      <c r="AO918" s="116" t="str">
        <f>IF(N918&lt;&gt;"","-" &amp;TEXT([1]comp!$N918,"0.0") &amp;TEXT(N$1,0),"")</f>
        <v/>
      </c>
      <c r="AP918" s="116" t="str">
        <f>IF(O918&lt;&gt;"","-" &amp;TEXT([1]comp!$O918,"0.0") &amp;TEXT(O$1,0),"")</f>
        <v>-14.0V</v>
      </c>
      <c r="AQ918" s="116" t="str">
        <f>IF(L918&lt;&gt;"","-" &amp;TEXT([1]comp!$L918,"0.0") &amp;TEXT(L$1,0),"")</f>
        <v/>
      </c>
      <c r="AR918" s="116" t="str">
        <f>IF(P918&lt;&gt;"","-" &amp;TEXT([1]comp!$P918,"0.0") &amp;TEXT(P$1,0),"")</f>
        <v/>
      </c>
      <c r="AS918" s="116" t="str">
        <f>IF(Q918&lt;&gt;"","-" &amp;TEXT([1]comp!$Q918,"0.00") &amp;TEXT(Q$1,0),"")</f>
        <v/>
      </c>
      <c r="AT918" s="116" t="str">
        <f>IF(R918&lt;&gt;"","-" &amp;TEXT([1]comp!$R918,"0.00") &amp;TEXT(R$1,0),"")</f>
        <v/>
      </c>
      <c r="AU918" s="116" t="str">
        <f>IF(S918&lt;&gt;"","-" &amp;TEXT([1]comp!$S918,"0.00") &amp;TEXT(S$1,0),"")</f>
        <v/>
      </c>
      <c r="AV918" s="116" t="str">
        <f>IF(T918&lt;&gt;"","-" &amp;TEXT([1]comp!$T918,"0.0") &amp;TEXT(T$1,0),"")</f>
        <v/>
      </c>
      <c r="AW918" s="116" t="str">
        <f>IF(U918&lt;&gt;"","-" &amp;TEXT([1]comp!$U918,"0.0") &amp;TEXT(U$1,0),"")</f>
        <v/>
      </c>
      <c r="AX918" s="116" t="str">
        <f>IF(V918&lt;&gt;"","-" &amp;TEXT([1]comp!$V918,"0.0") &amp;TEXT(V$1,0),"")</f>
        <v/>
      </c>
      <c r="AY918" s="116" t="str">
        <f>IF(W918&lt;&gt;"","-" &amp;TEXT([1]comp!$W918,"0.0") &amp;TEXT(W$1,0),"")</f>
        <v/>
      </c>
      <c r="AZ918" s="116" t="str">
        <f>IF(X918&lt;&gt;"","-" &amp;TEXT([1]comp!$X918,"0.0") &amp;TEXT(X$1,0),"")</f>
        <v/>
      </c>
      <c r="BA918" s="116" t="str">
        <f>IF(Y918&lt;&gt;"","-" &amp;TEXT([1]comp!$Y918,"0.0") &amp;TEXT(Y$1,0),"")</f>
        <v/>
      </c>
      <c r="BB918" s="116" t="str">
        <f>IF(Z918&lt;&gt;"","-" &amp;TEXT([1]comp!$Z918,"0.0") &amp;TEXT(Z$1,0),"")</f>
        <v/>
      </c>
      <c r="BC918" s="116" t="str">
        <f>IF(AA918&lt;&gt;"","-" &amp;TEXT([1]comp!$AA918,"0.0") &amp;TEXT(AA$1,0),"")</f>
        <v/>
      </c>
      <c r="BD918" s="116" t="str">
        <f>IF(AB918&lt;&gt;"","-" &amp;TEXT([1]comp!$AB918,"0.0") &amp;TEXT(AB$1,0),"")</f>
        <v/>
      </c>
      <c r="BE918" s="116" t="str">
        <f>IF(AC918&lt;&gt;"","-" &amp;TEXT([1]comp!$AC918,"0.0") &amp;TEXT(AC$1,0),"")</f>
        <v/>
      </c>
      <c r="BF918" s="102" t="str">
        <f>IF(AD918&lt;&gt;"","-" &amp;TEXT([1]comp!$AD918,"0.00") &amp;TEXT(AD$1,0),"")</f>
        <v/>
      </c>
      <c r="BG918" s="104" t="str">
        <f>IF(AE918&lt;&gt;"","-" &amp;TEXT([1]comp!$AE918,"0.#") &amp;TEXT(AE$1,0),"")</f>
        <v/>
      </c>
      <c r="BH918" s="113" t="str">
        <f>[1]comp!$D918 &amp; [1]comp!$E918</f>
        <v>Co-5Al-14VChen, Y., Wang, C., Ruan, J., Omori, T., Kainuma, R., Ishida, K., &amp; Liu, X. (2019). High-strength Co–Al–V-base superalloys strengthened by γ′-Co 3 (Al,V) with high solvus temperature. Acta Materialia, 170, 62–74. https://doi.org/10.1016/j.actamat.2019.03.013</v>
      </c>
      <c r="BI918" s="96" t="str">
        <f t="shared" si="73"/>
        <v>Co-5.Al-14.0V</v>
      </c>
      <c r="BJ918" s="113" t="s">
        <v>2123</v>
      </c>
      <c r="BK918" s="113"/>
      <c r="BL918" s="113"/>
      <c r="BM918" s="113"/>
      <c r="BN918" s="113"/>
      <c r="BO918" s="113"/>
    </row>
    <row r="919" spans="1:67" x14ac:dyDescent="0.3">
      <c r="A919" s="96" t="str">
        <f t="shared" si="67"/>
        <v>Co-5.Al-2.0Ti-14.0V</v>
      </c>
      <c r="B919" s="113"/>
      <c r="C919" s="113" t="s">
        <v>2123</v>
      </c>
      <c r="D919" s="113" t="s">
        <v>1060</v>
      </c>
      <c r="E919" s="113" t="s">
        <v>255</v>
      </c>
      <c r="F919" s="113">
        <f t="shared" si="72"/>
        <v>916</v>
      </c>
      <c r="G919" s="114">
        <f t="shared" si="71"/>
        <v>79</v>
      </c>
      <c r="H919" s="114"/>
      <c r="I919" s="114">
        <v>5</v>
      </c>
      <c r="J919" s="114"/>
      <c r="K919" s="114"/>
      <c r="L919" s="114">
        <v>2</v>
      </c>
      <c r="M919" s="114"/>
      <c r="N919" s="114"/>
      <c r="O919" s="114">
        <v>14</v>
      </c>
      <c r="P919" s="114"/>
      <c r="Q919" s="115"/>
      <c r="R919" s="115"/>
      <c r="S919" s="115"/>
      <c r="T919" s="114"/>
      <c r="U919" s="114"/>
      <c r="V919" s="114"/>
      <c r="W919" s="114"/>
      <c r="X919" s="114"/>
      <c r="Y919" s="114"/>
      <c r="Z919" s="114"/>
      <c r="AA919" s="114"/>
      <c r="AB919" s="114"/>
      <c r="AC919" s="114"/>
      <c r="AD919" s="114"/>
      <c r="AE919" s="113"/>
      <c r="AF919" s="101">
        <f t="shared" si="68"/>
        <v>8.1115399999999998</v>
      </c>
      <c r="AG919" s="113"/>
      <c r="AH919" s="113"/>
      <c r="AI919" s="116" t="s">
        <v>1</v>
      </c>
      <c r="AJ919" s="118" t="str">
        <f>IF(I919&lt;&gt;"","-" &amp;TEXT([1]comp!$I919,"0.#") &amp;TEXT(I$1,0),"")</f>
        <v>-5.Al</v>
      </c>
      <c r="AK919" s="116" t="str">
        <f>IF(K919&lt;&gt;"","-" &amp;TEXT([1]comp!$K919,"0.0") &amp;TEXT(K$1,0),"")</f>
        <v/>
      </c>
      <c r="AL919" s="116" t="str">
        <f>IF(H919&lt;&gt;"","-" &amp;TEXT([1]comp!$H919,"0.0") &amp;TEXT(H$1,0),"")</f>
        <v/>
      </c>
      <c r="AM919" s="116" t="str">
        <f>IF(J919&lt;&gt;"","-" &amp;TEXT([1]comp!$J919,"0.0") &amp;TEXT(J$1,0),"")</f>
        <v/>
      </c>
      <c r="AN919" s="116" t="str">
        <f>IF(M919&lt;&gt;"","-" &amp;TEXT([1]comp!$M919,"0.0") &amp;TEXT(M$1,0),"")</f>
        <v/>
      </c>
      <c r="AO919" s="116" t="str">
        <f>IF(N919&lt;&gt;"","-" &amp;TEXT([1]comp!$N919,"0.0") &amp;TEXT(N$1,0),"")</f>
        <v/>
      </c>
      <c r="AP919" s="116" t="str">
        <f>IF(O919&lt;&gt;"","-" &amp;TEXT([1]comp!$O919,"0.0") &amp;TEXT(O$1,0),"")</f>
        <v>-14.0V</v>
      </c>
      <c r="AQ919" s="116" t="str">
        <f>IF(L919&lt;&gt;"","-" &amp;TEXT([1]comp!$L919,"0.0") &amp;TEXT(L$1,0),"")</f>
        <v>-2.0Ti</v>
      </c>
      <c r="AR919" s="116" t="str">
        <f>IF(P919&lt;&gt;"","-" &amp;TEXT([1]comp!$P919,"0.0") &amp;TEXT(P$1,0),"")</f>
        <v/>
      </c>
      <c r="AS919" s="116" t="str">
        <f>IF(Q919&lt;&gt;"","-" &amp;TEXT([1]comp!$Q919,"0.00") &amp;TEXT(Q$1,0),"")</f>
        <v/>
      </c>
      <c r="AT919" s="116" t="str">
        <f>IF(R919&lt;&gt;"","-" &amp;TEXT([1]comp!$R919,"0.00") &amp;TEXT(R$1,0),"")</f>
        <v/>
      </c>
      <c r="AU919" s="116" t="str">
        <f>IF(S919&lt;&gt;"","-" &amp;TEXT([1]comp!$S919,"0.00") &amp;TEXT(S$1,0),"")</f>
        <v/>
      </c>
      <c r="AV919" s="116" t="str">
        <f>IF(T919&lt;&gt;"","-" &amp;TEXT([1]comp!$T919,"0.0") &amp;TEXT(T$1,0),"")</f>
        <v/>
      </c>
      <c r="AW919" s="116" t="str">
        <f>IF(U919&lt;&gt;"","-" &amp;TEXT([1]comp!$U919,"0.0") &amp;TEXT(U$1,0),"")</f>
        <v/>
      </c>
      <c r="AX919" s="116" t="str">
        <f>IF(V919&lt;&gt;"","-" &amp;TEXT([1]comp!$V919,"0.0") &amp;TEXT(V$1,0),"")</f>
        <v/>
      </c>
      <c r="AY919" s="116" t="str">
        <f>IF(W919&lt;&gt;"","-" &amp;TEXT([1]comp!$W919,"0.0") &amp;TEXT(W$1,0),"")</f>
        <v/>
      </c>
      <c r="AZ919" s="116" t="str">
        <f>IF(X919&lt;&gt;"","-" &amp;TEXT([1]comp!$X919,"0.0") &amp;TEXT(X$1,0),"")</f>
        <v/>
      </c>
      <c r="BA919" s="116" t="str">
        <f>IF(Y919&lt;&gt;"","-" &amp;TEXT([1]comp!$Y919,"0.0") &amp;TEXT(Y$1,0),"")</f>
        <v/>
      </c>
      <c r="BB919" s="116" t="str">
        <f>IF(Z919&lt;&gt;"","-" &amp;TEXT([1]comp!$Z919,"0.0") &amp;TEXT(Z$1,0),"")</f>
        <v/>
      </c>
      <c r="BC919" s="116" t="str">
        <f>IF(AA919&lt;&gt;"","-" &amp;TEXT([1]comp!$AA919,"0.0") &amp;TEXT(AA$1,0),"")</f>
        <v/>
      </c>
      <c r="BD919" s="116" t="str">
        <f>IF(AB919&lt;&gt;"","-" &amp;TEXT([1]comp!$AB919,"0.0") &amp;TEXT(AB$1,0),"")</f>
        <v/>
      </c>
      <c r="BE919" s="116" t="str">
        <f>IF(AC919&lt;&gt;"","-" &amp;TEXT([1]comp!$AC919,"0.0") &amp;TEXT(AC$1,0),"")</f>
        <v/>
      </c>
      <c r="BF919" s="102" t="str">
        <f>IF(AD919&lt;&gt;"","-" &amp;TEXT([1]comp!$AD919,"0.00") &amp;TEXT(AD$1,0),"")</f>
        <v/>
      </c>
      <c r="BG919" s="104" t="str">
        <f>IF(AE919&lt;&gt;"","-" &amp;TEXT([1]comp!$AE919,"0.#") &amp;TEXT(AE$1,0),"")</f>
        <v/>
      </c>
      <c r="BH919" s="113" t="str">
        <f>[1]comp!$D919 &amp; [1]comp!$E919</f>
        <v>2TiChen, Y., Wang, C., Ruan, J., Omori, T., Kainuma, R., Ishida, K., &amp; Liu, X. (2019). High-strength Co–Al–V-base superalloys strengthened by γ′-Co 3 (Al,V) with high solvus temperature. Acta Materialia, 170, 62–74. https://doi.org/10.1016/j.actamat.2019.03.014</v>
      </c>
      <c r="BI919" s="96" t="str">
        <f t="shared" si="73"/>
        <v>Co-5.Al-2.0Ti-14.0V</v>
      </c>
      <c r="BJ919" s="113" t="s">
        <v>2123</v>
      </c>
      <c r="BK919" s="113"/>
      <c r="BL919" s="113"/>
      <c r="BM919" s="113"/>
      <c r="BN919" s="113"/>
      <c r="BO919" s="113"/>
    </row>
    <row r="920" spans="1:67" x14ac:dyDescent="0.3">
      <c r="A920" s="96" t="str">
        <f t="shared" si="67"/>
        <v>Co-5.Al-2.0Cr-14.0V</v>
      </c>
      <c r="B920" s="113"/>
      <c r="C920" s="113" t="s">
        <v>2123</v>
      </c>
      <c r="D920" s="113" t="s">
        <v>485</v>
      </c>
      <c r="E920" s="113" t="s">
        <v>256</v>
      </c>
      <c r="F920" s="113">
        <f t="shared" si="72"/>
        <v>917</v>
      </c>
      <c r="G920" s="114">
        <f t="shared" si="71"/>
        <v>79</v>
      </c>
      <c r="H920" s="114"/>
      <c r="I920" s="114">
        <v>5</v>
      </c>
      <c r="J920" s="114">
        <v>2</v>
      </c>
      <c r="K920" s="114"/>
      <c r="L920" s="114"/>
      <c r="M920" s="114"/>
      <c r="N920" s="114"/>
      <c r="O920" s="114">
        <v>14</v>
      </c>
      <c r="P920" s="114"/>
      <c r="Q920" s="115"/>
      <c r="R920" s="115"/>
      <c r="S920" s="115"/>
      <c r="T920" s="114"/>
      <c r="U920" s="114"/>
      <c r="V920" s="114"/>
      <c r="W920" s="114"/>
      <c r="X920" s="114"/>
      <c r="Y920" s="114"/>
      <c r="Z920" s="114"/>
      <c r="AA920" s="114"/>
      <c r="AB920" s="114"/>
      <c r="AC920" s="114"/>
      <c r="AD920" s="114"/>
      <c r="AE920" s="113"/>
      <c r="AF920" s="101">
        <f t="shared" si="68"/>
        <v>8.1652000000000005</v>
      </c>
      <c r="AG920" s="113"/>
      <c r="AH920" s="113"/>
      <c r="AI920" s="116" t="s">
        <v>1</v>
      </c>
      <c r="AJ920" s="118" t="str">
        <f>IF(I920&lt;&gt;"","-" &amp;TEXT([1]comp!$I920,"0.#") &amp;TEXT(I$1,0),"")</f>
        <v>-5.Al</v>
      </c>
      <c r="AK920" s="116" t="str">
        <f>IF(K920&lt;&gt;"","-" &amp;TEXT([1]comp!$K920,"0.0") &amp;TEXT(K$1,0),"")</f>
        <v/>
      </c>
      <c r="AL920" s="116" t="str">
        <f>IF(H920&lt;&gt;"","-" &amp;TEXT([1]comp!$H920,"0.0") &amp;TEXT(H$1,0),"")</f>
        <v/>
      </c>
      <c r="AM920" s="116" t="str">
        <f>IF(J920&lt;&gt;"","-" &amp;TEXT([1]comp!$J920,"0.0") &amp;TEXT(J$1,0),"")</f>
        <v>-2.0Cr</v>
      </c>
      <c r="AN920" s="116" t="str">
        <f>IF(M920&lt;&gt;"","-" &amp;TEXT([1]comp!$M920,"0.0") &amp;TEXT(M$1,0),"")</f>
        <v/>
      </c>
      <c r="AO920" s="116" t="str">
        <f>IF(N920&lt;&gt;"","-" &amp;TEXT([1]comp!$N920,"0.0") &amp;TEXT(N$1,0),"")</f>
        <v/>
      </c>
      <c r="AP920" s="116" t="str">
        <f>IF(O920&lt;&gt;"","-" &amp;TEXT([1]comp!$O920,"0.0") &amp;TEXT(O$1,0),"")</f>
        <v>-14.0V</v>
      </c>
      <c r="AQ920" s="116" t="str">
        <f>IF(L920&lt;&gt;"","-" &amp;TEXT([1]comp!$L920,"0.0") &amp;TEXT(L$1,0),"")</f>
        <v/>
      </c>
      <c r="AR920" s="116" t="str">
        <f>IF(P920&lt;&gt;"","-" &amp;TEXT([1]comp!$P920,"0.0") &amp;TEXT(P$1,0),"")</f>
        <v/>
      </c>
      <c r="AS920" s="116" t="str">
        <f>IF(Q920&lt;&gt;"","-" &amp;TEXT([1]comp!$Q920,"0.00") &amp;TEXT(Q$1,0),"")</f>
        <v/>
      </c>
      <c r="AT920" s="116" t="str">
        <f>IF(R920&lt;&gt;"","-" &amp;TEXT([1]comp!$R920,"0.00") &amp;TEXT(R$1,0),"")</f>
        <v/>
      </c>
      <c r="AU920" s="116" t="str">
        <f>IF(S920&lt;&gt;"","-" &amp;TEXT([1]comp!$S920,"0.00") &amp;TEXT(S$1,0),"")</f>
        <v/>
      </c>
      <c r="AV920" s="116" t="str">
        <f>IF(T920&lt;&gt;"","-" &amp;TEXT([1]comp!$T920,"0.0") &amp;TEXT(T$1,0),"")</f>
        <v/>
      </c>
      <c r="AW920" s="116" t="str">
        <f>IF(U920&lt;&gt;"","-" &amp;TEXT([1]comp!$U920,"0.0") &amp;TEXT(U$1,0),"")</f>
        <v/>
      </c>
      <c r="AX920" s="116" t="str">
        <f>IF(V920&lt;&gt;"","-" &amp;TEXT([1]comp!$V920,"0.0") &amp;TEXT(V$1,0),"")</f>
        <v/>
      </c>
      <c r="AY920" s="116" t="str">
        <f>IF(W920&lt;&gt;"","-" &amp;TEXT([1]comp!$W920,"0.0") &amp;TEXT(W$1,0),"")</f>
        <v/>
      </c>
      <c r="AZ920" s="116" t="str">
        <f>IF(X920&lt;&gt;"","-" &amp;TEXT([1]comp!$X920,"0.0") &amp;TEXT(X$1,0),"")</f>
        <v/>
      </c>
      <c r="BA920" s="116" t="str">
        <f>IF(Y920&lt;&gt;"","-" &amp;TEXT([1]comp!$Y920,"0.0") &amp;TEXT(Y$1,0),"")</f>
        <v/>
      </c>
      <c r="BB920" s="116" t="str">
        <f>IF(Z920&lt;&gt;"","-" &amp;TEXT([1]comp!$Z920,"0.0") &amp;TEXT(Z$1,0),"")</f>
        <v/>
      </c>
      <c r="BC920" s="116" t="str">
        <f>IF(AA920&lt;&gt;"","-" &amp;TEXT([1]comp!$AA920,"0.0") &amp;TEXT(AA$1,0),"")</f>
        <v/>
      </c>
      <c r="BD920" s="116" t="str">
        <f>IF(AB920&lt;&gt;"","-" &amp;TEXT([1]comp!$AB920,"0.0") &amp;TEXT(AB$1,0),"")</f>
        <v/>
      </c>
      <c r="BE920" s="116" t="str">
        <f>IF(AC920&lt;&gt;"","-" &amp;TEXT([1]comp!$AC920,"0.0") &amp;TEXT(AC$1,0),"")</f>
        <v/>
      </c>
      <c r="BF920" s="102" t="str">
        <f>IF(AD920&lt;&gt;"","-" &amp;TEXT([1]comp!$AD920,"0.00") &amp;TEXT(AD$1,0),"")</f>
        <v/>
      </c>
      <c r="BG920" s="104" t="str">
        <f>IF(AE920&lt;&gt;"","-" &amp;TEXT([1]comp!$AE920,"0.#") &amp;TEXT(AE$1,0),"")</f>
        <v/>
      </c>
      <c r="BH920" s="113" t="str">
        <f>[1]comp!$D920 &amp; [1]comp!$E920</f>
        <v>2CrChen, Y., Wang, C., Ruan, J., Omori, T., Kainuma, R., Ishida, K., &amp; Liu, X. (2019). High-strength Co–Al–V-base superalloys strengthened by γ′-Co 3 (Al,V) with high solvus temperature. Acta Materialia, 170, 62–74. https://doi.org/10.1016/j.actamat.2019.03.015</v>
      </c>
      <c r="BI920" s="96" t="str">
        <f t="shared" si="73"/>
        <v>Co-5.Al-2.0Cr-14.0V</v>
      </c>
      <c r="BJ920" s="113" t="s">
        <v>2123</v>
      </c>
      <c r="BK920" s="113"/>
      <c r="BL920" s="113"/>
      <c r="BM920" s="113"/>
      <c r="BN920" s="113"/>
      <c r="BO920" s="113"/>
    </row>
    <row r="921" spans="1:67" x14ac:dyDescent="0.3">
      <c r="A921" s="96" t="str">
        <f t="shared" si="67"/>
        <v>Co-5.Al-2.0Nb-14.0V</v>
      </c>
      <c r="B921" s="113"/>
      <c r="C921" s="113" t="s">
        <v>2123</v>
      </c>
      <c r="D921" s="113" t="s">
        <v>1062</v>
      </c>
      <c r="E921" s="113" t="s">
        <v>257</v>
      </c>
      <c r="F921" s="113">
        <f t="shared" si="72"/>
        <v>918</v>
      </c>
      <c r="G921" s="114">
        <f t="shared" si="71"/>
        <v>79</v>
      </c>
      <c r="H921" s="114"/>
      <c r="I921" s="114">
        <v>5</v>
      </c>
      <c r="J921" s="114"/>
      <c r="K921" s="114"/>
      <c r="L921" s="114"/>
      <c r="M921" s="114"/>
      <c r="N921" s="114">
        <v>2</v>
      </c>
      <c r="O921" s="114">
        <v>14</v>
      </c>
      <c r="P921" s="114"/>
      <c r="Q921" s="115"/>
      <c r="R921" s="115"/>
      <c r="S921" s="115"/>
      <c r="T921" s="114"/>
      <c r="U921" s="114"/>
      <c r="V921" s="114"/>
      <c r="W921" s="114"/>
      <c r="X921" s="114"/>
      <c r="Y921" s="114"/>
      <c r="Z921" s="114"/>
      <c r="AA921" s="114"/>
      <c r="AB921" s="114"/>
      <c r="AC921" s="114"/>
      <c r="AD921" s="114"/>
      <c r="AE921" s="113"/>
      <c r="AF921" s="101">
        <f t="shared" si="68"/>
        <v>8.1928000000000001</v>
      </c>
      <c r="AG921" s="113"/>
      <c r="AH921" s="113"/>
      <c r="AI921" s="116" t="s">
        <v>1</v>
      </c>
      <c r="AJ921" s="118" t="str">
        <f>IF(I921&lt;&gt;"","-" &amp;TEXT([1]comp!$I921,"0.#") &amp;TEXT(I$1,0),"")</f>
        <v>-5.Al</v>
      </c>
      <c r="AK921" s="116" t="str">
        <f>IF(K921&lt;&gt;"","-" &amp;TEXT([1]comp!$K921,"0.0") &amp;TEXT(K$1,0),"")</f>
        <v/>
      </c>
      <c r="AL921" s="116" t="str">
        <f>IF(H921&lt;&gt;"","-" &amp;TEXT([1]comp!$H921,"0.0") &amp;TEXT(H$1,0),"")</f>
        <v/>
      </c>
      <c r="AM921" s="116" t="str">
        <f>IF(J921&lt;&gt;"","-" &amp;TEXT([1]comp!$J921,"0.0") &amp;TEXT(J$1,0),"")</f>
        <v/>
      </c>
      <c r="AN921" s="116" t="str">
        <f>IF(M921&lt;&gt;"","-" &amp;TEXT([1]comp!$M921,"0.0") &amp;TEXT(M$1,0),"")</f>
        <v/>
      </c>
      <c r="AO921" s="116" t="str">
        <f>IF(N921&lt;&gt;"","-" &amp;TEXT([1]comp!$N921,"0.0") &amp;TEXT(N$1,0),"")</f>
        <v>-2.0Nb</v>
      </c>
      <c r="AP921" s="116" t="str">
        <f>IF(O921&lt;&gt;"","-" &amp;TEXT([1]comp!$O921,"0.0") &amp;TEXT(O$1,0),"")</f>
        <v>-14.0V</v>
      </c>
      <c r="AQ921" s="116" t="str">
        <f>IF(L921&lt;&gt;"","-" &amp;TEXT([1]comp!$L921,"0.0") &amp;TEXT(L$1,0),"")</f>
        <v/>
      </c>
      <c r="AR921" s="116" t="str">
        <f>IF(P921&lt;&gt;"","-" &amp;TEXT([1]comp!$P921,"0.0") &amp;TEXT(P$1,0),"")</f>
        <v/>
      </c>
      <c r="AS921" s="116" t="str">
        <f>IF(Q921&lt;&gt;"","-" &amp;TEXT([1]comp!$Q921,"0.00") &amp;TEXT(Q$1,0),"")</f>
        <v/>
      </c>
      <c r="AT921" s="116" t="str">
        <f>IF(R921&lt;&gt;"","-" &amp;TEXT([1]comp!$R921,"0.00") &amp;TEXT(R$1,0),"")</f>
        <v/>
      </c>
      <c r="AU921" s="116" t="str">
        <f>IF(S921&lt;&gt;"","-" &amp;TEXT([1]comp!$S921,"0.00") &amp;TEXT(S$1,0),"")</f>
        <v/>
      </c>
      <c r="AV921" s="116" t="str">
        <f>IF(T921&lt;&gt;"","-" &amp;TEXT([1]comp!$T921,"0.0") &amp;TEXT(T$1,0),"")</f>
        <v/>
      </c>
      <c r="AW921" s="116" t="str">
        <f>IF(U921&lt;&gt;"","-" &amp;TEXT([1]comp!$U921,"0.0") &amp;TEXT(U$1,0),"")</f>
        <v/>
      </c>
      <c r="AX921" s="116" t="str">
        <f>IF(V921&lt;&gt;"","-" &amp;TEXT([1]comp!$V921,"0.0") &amp;TEXT(V$1,0),"")</f>
        <v/>
      </c>
      <c r="AY921" s="116" t="str">
        <f>IF(W921&lt;&gt;"","-" &amp;TEXT([1]comp!$W921,"0.0") &amp;TEXT(W$1,0),"")</f>
        <v/>
      </c>
      <c r="AZ921" s="116" t="str">
        <f>IF(X921&lt;&gt;"","-" &amp;TEXT([1]comp!$X921,"0.0") &amp;TEXT(X$1,0),"")</f>
        <v/>
      </c>
      <c r="BA921" s="116" t="str">
        <f>IF(Y921&lt;&gt;"","-" &amp;TEXT([1]comp!$Y921,"0.0") &amp;TEXT(Y$1,0),"")</f>
        <v/>
      </c>
      <c r="BB921" s="116" t="str">
        <f>IF(Z921&lt;&gt;"","-" &amp;TEXT([1]comp!$Z921,"0.0") &amp;TEXT(Z$1,0),"")</f>
        <v/>
      </c>
      <c r="BC921" s="116" t="str">
        <f>IF(AA921&lt;&gt;"","-" &amp;TEXT([1]comp!$AA921,"0.0") &amp;TEXT(AA$1,0),"")</f>
        <v/>
      </c>
      <c r="BD921" s="116" t="str">
        <f>IF(AB921&lt;&gt;"","-" &amp;TEXT([1]comp!$AB921,"0.0") &amp;TEXT(AB$1,0),"")</f>
        <v/>
      </c>
      <c r="BE921" s="116" t="str">
        <f>IF(AC921&lt;&gt;"","-" &amp;TEXT([1]comp!$AC921,"0.0") &amp;TEXT(AC$1,0),"")</f>
        <v/>
      </c>
      <c r="BF921" s="102" t="str">
        <f>IF(AD921&lt;&gt;"","-" &amp;TEXT([1]comp!$AD921,"0.00") &amp;TEXT(AD$1,0),"")</f>
        <v/>
      </c>
      <c r="BG921" s="104" t="str">
        <f>IF(AE921&lt;&gt;"","-" &amp;TEXT([1]comp!$AE921,"0.#") &amp;TEXT(AE$1,0),"")</f>
        <v/>
      </c>
      <c r="BH921" s="113" t="str">
        <f>[1]comp!$D921 &amp; [1]comp!$E921</f>
        <v>2NbChen, Y., Wang, C., Ruan, J., Omori, T., Kainuma, R., Ishida, K., &amp; Liu, X. (2019). High-strength Co–Al–V-base superalloys strengthened by γ′-Co 3 (Al,V) with high solvus temperature. Acta Materialia, 170, 62–74. https://doi.org/10.1016/j.actamat.2019.03.016</v>
      </c>
      <c r="BI921" s="96" t="str">
        <f t="shared" si="73"/>
        <v>Co-5.Al-2.0Nb-14.0V</v>
      </c>
      <c r="BJ921" s="113" t="s">
        <v>2123</v>
      </c>
      <c r="BK921" s="113"/>
      <c r="BL921" s="113"/>
      <c r="BM921" s="113"/>
      <c r="BN921" s="113"/>
      <c r="BO921" s="113"/>
    </row>
    <row r="922" spans="1:67" x14ac:dyDescent="0.3">
      <c r="A922" s="96" t="str">
        <f t="shared" si="67"/>
        <v>Co-5.Al-14.0V-2.0Mo</v>
      </c>
      <c r="B922" s="113"/>
      <c r="C922" s="113" t="s">
        <v>2123</v>
      </c>
      <c r="D922" s="113" t="s">
        <v>429</v>
      </c>
      <c r="E922" s="113" t="s">
        <v>258</v>
      </c>
      <c r="F922" s="113">
        <f t="shared" si="72"/>
        <v>919</v>
      </c>
      <c r="G922" s="114">
        <f t="shared" si="71"/>
        <v>79</v>
      </c>
      <c r="H922" s="114"/>
      <c r="I922" s="114">
        <v>5</v>
      </c>
      <c r="J922" s="114"/>
      <c r="K922" s="114"/>
      <c r="L922" s="114"/>
      <c r="M922" s="114"/>
      <c r="N922" s="114"/>
      <c r="O922" s="114">
        <v>14</v>
      </c>
      <c r="P922" s="114">
        <v>2</v>
      </c>
      <c r="Q922" s="115"/>
      <c r="R922" s="115"/>
      <c r="S922" s="115"/>
      <c r="T922" s="114"/>
      <c r="U922" s="114"/>
      <c r="V922" s="114"/>
      <c r="W922" s="114"/>
      <c r="X922" s="114"/>
      <c r="Y922" s="114"/>
      <c r="Z922" s="114"/>
      <c r="AA922" s="114"/>
      <c r="AB922" s="114"/>
      <c r="AC922" s="114"/>
      <c r="AD922" s="114"/>
      <c r="AE922" s="113"/>
      <c r="AF922" s="101">
        <f t="shared" si="68"/>
        <v>8.2269999999999985</v>
      </c>
      <c r="AG922" s="113"/>
      <c r="AH922" s="113"/>
      <c r="AI922" s="116" t="s">
        <v>1</v>
      </c>
      <c r="AJ922" s="118" t="str">
        <f>IF(I922&lt;&gt;"","-" &amp;TEXT([1]comp!$I922,"0.#") &amp;TEXT(I$1,0),"")</f>
        <v>-5.Al</v>
      </c>
      <c r="AK922" s="116" t="str">
        <f>IF(K922&lt;&gt;"","-" &amp;TEXT([1]comp!$K922,"0.0") &amp;TEXT(K$1,0),"")</f>
        <v/>
      </c>
      <c r="AL922" s="116" t="str">
        <f>IF(H922&lt;&gt;"","-" &amp;TEXT([1]comp!$H922,"0.0") &amp;TEXT(H$1,0),"")</f>
        <v/>
      </c>
      <c r="AM922" s="116" t="str">
        <f>IF(J922&lt;&gt;"","-" &amp;TEXT([1]comp!$J922,"0.0") &amp;TEXT(J$1,0),"")</f>
        <v/>
      </c>
      <c r="AN922" s="116" t="str">
        <f>IF(M922&lt;&gt;"","-" &amp;TEXT([1]comp!$M922,"0.0") &amp;TEXT(M$1,0),"")</f>
        <v/>
      </c>
      <c r="AO922" s="116" t="str">
        <f>IF(N922&lt;&gt;"","-" &amp;TEXT([1]comp!$N922,"0.0") &amp;TEXT(N$1,0),"")</f>
        <v/>
      </c>
      <c r="AP922" s="116" t="str">
        <f>IF(O922&lt;&gt;"","-" &amp;TEXT([1]comp!$O922,"0.0") &amp;TEXT(O$1,0),"")</f>
        <v>-14.0V</v>
      </c>
      <c r="AQ922" s="116" t="str">
        <f>IF(L922&lt;&gt;"","-" &amp;TEXT([1]comp!$L922,"0.0") &amp;TEXT(L$1,0),"")</f>
        <v/>
      </c>
      <c r="AR922" s="116" t="str">
        <f>IF(P922&lt;&gt;"","-" &amp;TEXT([1]comp!$P922,"0.0") &amp;TEXT(P$1,0),"")</f>
        <v>-2.0Mo</v>
      </c>
      <c r="AS922" s="116" t="str">
        <f>IF(Q922&lt;&gt;"","-" &amp;TEXT([1]comp!$Q922,"0.00") &amp;TEXT(Q$1,0),"")</f>
        <v/>
      </c>
      <c r="AT922" s="116" t="str">
        <f>IF(R922&lt;&gt;"","-" &amp;TEXT([1]comp!$R922,"0.00") &amp;TEXT(R$1,0),"")</f>
        <v/>
      </c>
      <c r="AU922" s="116" t="str">
        <f>IF(S922&lt;&gt;"","-" &amp;TEXT([1]comp!$S922,"0.00") &amp;TEXT(S$1,0),"")</f>
        <v/>
      </c>
      <c r="AV922" s="116" t="str">
        <f>IF(T922&lt;&gt;"","-" &amp;TEXT([1]comp!$T922,"0.0") &amp;TEXT(T$1,0),"")</f>
        <v/>
      </c>
      <c r="AW922" s="116" t="str">
        <f>IF(U922&lt;&gt;"","-" &amp;TEXT([1]comp!$U922,"0.0") &amp;TEXT(U$1,0),"")</f>
        <v/>
      </c>
      <c r="AX922" s="116" t="str">
        <f>IF(V922&lt;&gt;"","-" &amp;TEXT([1]comp!$V922,"0.0") &amp;TEXT(V$1,0),"")</f>
        <v/>
      </c>
      <c r="AY922" s="116" t="str">
        <f>IF(W922&lt;&gt;"","-" &amp;TEXT([1]comp!$W922,"0.0") &amp;TEXT(W$1,0),"")</f>
        <v/>
      </c>
      <c r="AZ922" s="116" t="str">
        <f>IF(X922&lt;&gt;"","-" &amp;TEXT([1]comp!$X922,"0.0") &amp;TEXT(X$1,0),"")</f>
        <v/>
      </c>
      <c r="BA922" s="116" t="str">
        <f>IF(Y922&lt;&gt;"","-" &amp;TEXT([1]comp!$Y922,"0.0") &amp;TEXT(Y$1,0),"")</f>
        <v/>
      </c>
      <c r="BB922" s="116" t="str">
        <f>IF(Z922&lt;&gt;"","-" &amp;TEXT([1]comp!$Z922,"0.0") &amp;TEXT(Z$1,0),"")</f>
        <v/>
      </c>
      <c r="BC922" s="116" t="str">
        <f>IF(AA922&lt;&gt;"","-" &amp;TEXT([1]comp!$AA922,"0.0") &amp;TEXT(AA$1,0),"")</f>
        <v/>
      </c>
      <c r="BD922" s="116" t="str">
        <f>IF(AB922&lt;&gt;"","-" &amp;TEXT([1]comp!$AB922,"0.0") &amp;TEXT(AB$1,0),"")</f>
        <v/>
      </c>
      <c r="BE922" s="116" t="str">
        <f>IF(AC922&lt;&gt;"","-" &amp;TEXT([1]comp!$AC922,"0.0") &amp;TEXT(AC$1,0),"")</f>
        <v/>
      </c>
      <c r="BF922" s="102" t="str">
        <f>IF(AD922&lt;&gt;"","-" &amp;TEXT([1]comp!$AD922,"0.00") &amp;TEXT(AD$1,0),"")</f>
        <v/>
      </c>
      <c r="BG922" s="104" t="str">
        <f>IF(AE922&lt;&gt;"","-" &amp;TEXT([1]comp!$AE922,"0.#") &amp;TEXT(AE$1,0),"")</f>
        <v/>
      </c>
      <c r="BH922" s="113" t="str">
        <f>[1]comp!$D922 &amp; [1]comp!$E922</f>
        <v>2MoChen, Y., Wang, C., Ruan, J., Omori, T., Kainuma, R., Ishida, K., &amp; Liu, X. (2019). High-strength Co–Al–V-base superalloys strengthened by γ′-Co 3 (Al,V) with high solvus temperature. Acta Materialia, 170, 62–74. https://doi.org/10.1016/j.actamat.2019.03.017</v>
      </c>
      <c r="BI922" s="96" t="str">
        <f t="shared" si="73"/>
        <v>Co-5.Al-14.0V-2.0Mo</v>
      </c>
      <c r="BJ922" s="113" t="s">
        <v>2123</v>
      </c>
      <c r="BK922" s="113"/>
      <c r="BL922" s="113"/>
      <c r="BM922" s="113"/>
      <c r="BN922" s="113"/>
      <c r="BO922" s="113"/>
    </row>
    <row r="923" spans="1:67" x14ac:dyDescent="0.3">
      <c r="A923" s="96" t="str">
        <f t="shared" si="67"/>
        <v>Co-5.Al-2.0Ta-14.0V</v>
      </c>
      <c r="B923" s="113"/>
      <c r="C923" s="113" t="s">
        <v>2123</v>
      </c>
      <c r="D923" s="113" t="s">
        <v>162</v>
      </c>
      <c r="E923" s="113" t="s">
        <v>4025</v>
      </c>
      <c r="F923" s="113">
        <f t="shared" si="72"/>
        <v>920</v>
      </c>
      <c r="G923" s="114">
        <f t="shared" si="71"/>
        <v>79</v>
      </c>
      <c r="H923" s="114"/>
      <c r="I923" s="114">
        <v>5</v>
      </c>
      <c r="J923" s="114"/>
      <c r="K923" s="114"/>
      <c r="L923" s="114"/>
      <c r="M923" s="114">
        <v>2</v>
      </c>
      <c r="N923" s="114"/>
      <c r="O923" s="114">
        <v>14</v>
      </c>
      <c r="P923" s="114"/>
      <c r="Q923" s="115"/>
      <c r="R923" s="115"/>
      <c r="S923" s="115"/>
      <c r="T923" s="114"/>
      <c r="U923" s="114"/>
      <c r="V923" s="114"/>
      <c r="W923" s="114"/>
      <c r="X923" s="114"/>
      <c r="Y923" s="114"/>
      <c r="Z923" s="114"/>
      <c r="AA923" s="114"/>
      <c r="AB923" s="114"/>
      <c r="AC923" s="114"/>
      <c r="AD923" s="114"/>
      <c r="AE923" s="113"/>
      <c r="AF923" s="101">
        <f t="shared" si="68"/>
        <v>8.3544</v>
      </c>
      <c r="AG923" s="113"/>
      <c r="AH923" s="113"/>
      <c r="AI923" s="116" t="s">
        <v>1</v>
      </c>
      <c r="AJ923" s="118" t="str">
        <f>IF(I923&lt;&gt;"","-" &amp;TEXT([1]comp!$I923,"0.#") &amp;TEXT(I$1,0),"")</f>
        <v>-5.Al</v>
      </c>
      <c r="AK923" s="116" t="str">
        <f>IF(K923&lt;&gt;"","-" &amp;TEXT([1]comp!$K923,"0.0") &amp;TEXT(K$1,0),"")</f>
        <v/>
      </c>
      <c r="AL923" s="116" t="str">
        <f>IF(H923&lt;&gt;"","-" &amp;TEXT([1]comp!$H923,"0.0") &amp;TEXT(H$1,0),"")</f>
        <v/>
      </c>
      <c r="AM923" s="116" t="str">
        <f>IF(J923&lt;&gt;"","-" &amp;TEXT([1]comp!$J923,"0.0") &amp;TEXT(J$1,0),"")</f>
        <v/>
      </c>
      <c r="AN923" s="116" t="str">
        <f>IF(M923&lt;&gt;"","-" &amp;TEXT([1]comp!$M923,"0.0") &amp;TEXT(M$1,0),"")</f>
        <v>-2.0Ta</v>
      </c>
      <c r="AO923" s="116" t="str">
        <f>IF(N923&lt;&gt;"","-" &amp;TEXT([1]comp!$N923,"0.0") &amp;TEXT(N$1,0),"")</f>
        <v/>
      </c>
      <c r="AP923" s="116" t="str">
        <f>IF(O923&lt;&gt;"","-" &amp;TEXT([1]comp!$O923,"0.0") &amp;TEXT(O$1,0),"")</f>
        <v>-14.0V</v>
      </c>
      <c r="AQ923" s="116" t="str">
        <f>IF(L923&lt;&gt;"","-" &amp;TEXT([1]comp!$L923,"0.0") &amp;TEXT(L$1,0),"")</f>
        <v/>
      </c>
      <c r="AR923" s="116" t="str">
        <f>IF(P923&lt;&gt;"","-" &amp;TEXT([1]comp!$P923,"0.0") &amp;TEXT(P$1,0),"")</f>
        <v/>
      </c>
      <c r="AS923" s="116" t="str">
        <f>IF(Q923&lt;&gt;"","-" &amp;TEXT([1]comp!$Q923,"0.00") &amp;TEXT(Q$1,0),"")</f>
        <v/>
      </c>
      <c r="AT923" s="116" t="str">
        <f>IF(R923&lt;&gt;"","-" &amp;TEXT([1]comp!$R923,"0.00") &amp;TEXT(R$1,0),"")</f>
        <v/>
      </c>
      <c r="AU923" s="116" t="str">
        <f>IF(S923&lt;&gt;"","-" &amp;TEXT([1]comp!$S923,"0.00") &amp;TEXT(S$1,0),"")</f>
        <v/>
      </c>
      <c r="AV923" s="116" t="str">
        <f>IF(T923&lt;&gt;"","-" &amp;TEXT([1]comp!$T923,"0.0") &amp;TEXT(T$1,0),"")</f>
        <v/>
      </c>
      <c r="AW923" s="116" t="str">
        <f>IF(U923&lt;&gt;"","-" &amp;TEXT([1]comp!$U923,"0.0") &amp;TEXT(U$1,0),"")</f>
        <v/>
      </c>
      <c r="AX923" s="116" t="str">
        <f>IF(V923&lt;&gt;"","-" &amp;TEXT([1]comp!$V923,"0.0") &amp;TEXT(V$1,0),"")</f>
        <v/>
      </c>
      <c r="AY923" s="116" t="str">
        <f>IF(W923&lt;&gt;"","-" &amp;TEXT([1]comp!$W923,"0.0") &amp;TEXT(W$1,0),"")</f>
        <v/>
      </c>
      <c r="AZ923" s="116" t="str">
        <f>IF(X923&lt;&gt;"","-" &amp;TEXT([1]comp!$X923,"0.0") &amp;TEXT(X$1,0),"")</f>
        <v/>
      </c>
      <c r="BA923" s="116" t="str">
        <f>IF(Y923&lt;&gt;"","-" &amp;TEXT([1]comp!$Y923,"0.0") &amp;TEXT(Y$1,0),"")</f>
        <v/>
      </c>
      <c r="BB923" s="116" t="str">
        <f>IF(Z923&lt;&gt;"","-" &amp;TEXT([1]comp!$Z923,"0.0") &amp;TEXT(Z$1,0),"")</f>
        <v/>
      </c>
      <c r="BC923" s="116" t="str">
        <f>IF(AA923&lt;&gt;"","-" &amp;TEXT([1]comp!$AA923,"0.0") &amp;TEXT(AA$1,0),"")</f>
        <v/>
      </c>
      <c r="BD923" s="116" t="str">
        <f>IF(AB923&lt;&gt;"","-" &amp;TEXT([1]comp!$AB923,"0.0") &amp;TEXT(AB$1,0),"")</f>
        <v/>
      </c>
      <c r="BE923" s="116" t="str">
        <f>IF(AC923&lt;&gt;"","-" &amp;TEXT([1]comp!$AC923,"0.0") &amp;TEXT(AC$1,0),"")</f>
        <v/>
      </c>
      <c r="BF923" s="102" t="str">
        <f>IF(AD923&lt;&gt;"","-" &amp;TEXT([1]comp!$AD923,"0.00") &amp;TEXT(AD$1,0),"")</f>
        <v/>
      </c>
      <c r="BG923" s="104" t="str">
        <f>IF(AE923&lt;&gt;"","-" &amp;TEXT([1]comp!$AE923,"0.#") &amp;TEXT(AE$1,0),"")</f>
        <v/>
      </c>
      <c r="BH923" s="113" t="str">
        <f>[1]comp!$D923 &amp; [1]comp!$E923</f>
        <v>2TaChen, Y., Wang, C., Ruan, J., Omori, T., Kainuma, R., Ishida, K., &amp; Liu, X. (2019). High-strength Co–Al–V-base superalloys strengthened by γ′-Co 3 (Al,V) with high solvus temperature. Acta Materialia, 170, 62–74. https://doi.org/10.1016/j.actamat.2019.03.018</v>
      </c>
      <c r="BI923" s="96" t="str">
        <f t="shared" si="73"/>
        <v>Co-5.Al-2.0Ta-14.0V</v>
      </c>
      <c r="BJ923" s="113" t="s">
        <v>2123</v>
      </c>
      <c r="BK923" s="113"/>
      <c r="BL923" s="113"/>
      <c r="BM923" s="113"/>
      <c r="BN923" s="113"/>
      <c r="BO923" s="113"/>
    </row>
    <row r="924" spans="1:67" x14ac:dyDescent="0.3">
      <c r="A924" s="96" t="str">
        <f t="shared" si="67"/>
        <v>Co-5.Al-2.0W-14.0V</v>
      </c>
      <c r="B924" s="113"/>
      <c r="C924" s="113" t="s">
        <v>2123</v>
      </c>
      <c r="D924" s="113" t="s">
        <v>4027</v>
      </c>
      <c r="E924" s="113" t="s">
        <v>266</v>
      </c>
      <c r="F924" s="113">
        <f t="shared" si="72"/>
        <v>921</v>
      </c>
      <c r="G924" s="114">
        <f t="shared" si="71"/>
        <v>79</v>
      </c>
      <c r="H924" s="114"/>
      <c r="I924" s="114">
        <v>5</v>
      </c>
      <c r="J924" s="114"/>
      <c r="K924" s="114">
        <v>2</v>
      </c>
      <c r="L924" s="114"/>
      <c r="M924" s="114"/>
      <c r="N924" s="114"/>
      <c r="O924" s="114">
        <v>14</v>
      </c>
      <c r="P924" s="114"/>
      <c r="Q924" s="115"/>
      <c r="R924" s="115"/>
      <c r="S924" s="115"/>
      <c r="T924" s="114"/>
      <c r="U924" s="114"/>
      <c r="V924" s="114"/>
      <c r="W924" s="114"/>
      <c r="X924" s="114"/>
      <c r="Y924" s="114"/>
      <c r="Z924" s="114"/>
      <c r="AA924" s="114"/>
      <c r="AB924" s="114"/>
      <c r="AC924" s="114"/>
      <c r="AD924" s="114"/>
      <c r="AE924" s="113"/>
      <c r="AF924" s="101">
        <f t="shared" si="68"/>
        <v>8.4063999999999997</v>
      </c>
      <c r="AG924" s="113"/>
      <c r="AH924" s="113"/>
      <c r="AI924" s="116" t="s">
        <v>1</v>
      </c>
      <c r="AJ924" s="118" t="str">
        <f>IF(I924&lt;&gt;"","-" &amp;TEXT([1]comp!$I924,"0.#") &amp;TEXT(I$1,0),"")</f>
        <v>-5.Al</v>
      </c>
      <c r="AK924" s="116" t="str">
        <f>IF(K924&lt;&gt;"","-" &amp;TEXT([1]comp!$K924,"0.0") &amp;TEXT(K$1,0),"")</f>
        <v>-2.0W</v>
      </c>
      <c r="AL924" s="116" t="str">
        <f>IF(H924&lt;&gt;"","-" &amp;TEXT([1]comp!$H924,"0.0") &amp;TEXT(H$1,0),"")</f>
        <v/>
      </c>
      <c r="AM924" s="116" t="str">
        <f>IF(J924&lt;&gt;"","-" &amp;TEXT([1]comp!$J924,"0.0") &amp;TEXT(J$1,0),"")</f>
        <v/>
      </c>
      <c r="AN924" s="116" t="str">
        <f>IF(M924&lt;&gt;"","-" &amp;TEXT([1]comp!$M924,"0.0") &amp;TEXT(M$1,0),"")</f>
        <v/>
      </c>
      <c r="AO924" s="116" t="str">
        <f>IF(N924&lt;&gt;"","-" &amp;TEXT([1]comp!$N924,"0.0") &amp;TEXT(N$1,0),"")</f>
        <v/>
      </c>
      <c r="AP924" s="116" t="str">
        <f>IF(O924&lt;&gt;"","-" &amp;TEXT([1]comp!$O924,"0.0") &amp;TEXT(O$1,0),"")</f>
        <v>-14.0V</v>
      </c>
      <c r="AQ924" s="116" t="str">
        <f>IF(L924&lt;&gt;"","-" &amp;TEXT([1]comp!$L924,"0.0") &amp;TEXT(L$1,0),"")</f>
        <v/>
      </c>
      <c r="AR924" s="116" t="str">
        <f>IF(P924&lt;&gt;"","-" &amp;TEXT([1]comp!$P924,"0.0") &amp;TEXT(P$1,0),"")</f>
        <v/>
      </c>
      <c r="AS924" s="116" t="str">
        <f>IF(Q924&lt;&gt;"","-" &amp;TEXT([1]comp!$Q924,"0.00") &amp;TEXT(Q$1,0),"")</f>
        <v/>
      </c>
      <c r="AT924" s="116" t="str">
        <f>IF(R924&lt;&gt;"","-" &amp;TEXT([1]comp!$R924,"0.00") &amp;TEXT(R$1,0),"")</f>
        <v/>
      </c>
      <c r="AU924" s="116" t="str">
        <f>IF(S924&lt;&gt;"","-" &amp;TEXT([1]comp!$S924,"0.00") &amp;TEXT(S$1,0),"")</f>
        <v/>
      </c>
      <c r="AV924" s="116" t="str">
        <f>IF(T924&lt;&gt;"","-" &amp;TEXT([1]comp!$T924,"0.0") &amp;TEXT(T$1,0),"")</f>
        <v/>
      </c>
      <c r="AW924" s="116" t="str">
        <f>IF(U924&lt;&gt;"","-" &amp;TEXT([1]comp!$U924,"0.0") &amp;TEXT(U$1,0),"")</f>
        <v/>
      </c>
      <c r="AX924" s="116" t="str">
        <f>IF(V924&lt;&gt;"","-" &amp;TEXT([1]comp!$V924,"0.0") &amp;TEXT(V$1,0),"")</f>
        <v/>
      </c>
      <c r="AY924" s="116" t="str">
        <f>IF(W924&lt;&gt;"","-" &amp;TEXT([1]comp!$W924,"0.0") &amp;TEXT(W$1,0),"")</f>
        <v/>
      </c>
      <c r="AZ924" s="116" t="str">
        <f>IF(X924&lt;&gt;"","-" &amp;TEXT([1]comp!$X924,"0.0") &amp;TEXT(X$1,0),"")</f>
        <v/>
      </c>
      <c r="BA924" s="116" t="str">
        <f>IF(Y924&lt;&gt;"","-" &amp;TEXT([1]comp!$Y924,"0.0") &amp;TEXT(Y$1,0),"")</f>
        <v/>
      </c>
      <c r="BB924" s="116" t="str">
        <f>IF(Z924&lt;&gt;"","-" &amp;TEXT([1]comp!$Z924,"0.0") &amp;TEXT(Z$1,0),"")</f>
        <v/>
      </c>
      <c r="BC924" s="116" t="str">
        <f>IF(AA924&lt;&gt;"","-" &amp;TEXT([1]comp!$AA924,"0.0") &amp;TEXT(AA$1,0),"")</f>
        <v/>
      </c>
      <c r="BD924" s="116" t="str">
        <f>IF(AB924&lt;&gt;"","-" &amp;TEXT([1]comp!$AB924,"0.0") &amp;TEXT(AB$1,0),"")</f>
        <v/>
      </c>
      <c r="BE924" s="116" t="str">
        <f>IF(AC924&lt;&gt;"","-" &amp;TEXT([1]comp!$AC924,"0.0") &amp;TEXT(AC$1,0),"")</f>
        <v/>
      </c>
      <c r="BF924" s="102" t="str">
        <f>IF(AD924&lt;&gt;"","-" &amp;TEXT([1]comp!$AD924,"0.00") &amp;TEXT(AD$1,0),"")</f>
        <v/>
      </c>
      <c r="BG924" s="104" t="str">
        <f>IF(AE924&lt;&gt;"","-" &amp;TEXT([1]comp!$AE924,"0.#") &amp;TEXT(AE$1,0),"")</f>
        <v/>
      </c>
      <c r="BH924" s="113" t="str">
        <f>[1]comp!$D924 &amp; [1]comp!$E924</f>
        <v>2WChen, Y., Wang, C., Ruan, J., Omori, T., Kainuma, R., Ishida, K., &amp; Liu, X. (2019). High-strength Co–Al–V-base superalloys strengthened by γ′-Co 3 (Al,V) with high solvus temperature. Acta Materialia, 170, 62–74. https://doi.org/10.1016/j.actamat.2019.03.019</v>
      </c>
      <c r="BI924" s="96" t="str">
        <f t="shared" si="73"/>
        <v>Co-5.Al-2.0W-14.0V</v>
      </c>
      <c r="BJ924" s="113" t="s">
        <v>2123</v>
      </c>
      <c r="BK924" s="113"/>
      <c r="BL924" s="113"/>
      <c r="BM924" s="113"/>
      <c r="BN924" s="113"/>
      <c r="BO924" s="113"/>
    </row>
    <row r="925" spans="1:67" x14ac:dyDescent="0.3">
      <c r="A925" s="96" t="str">
        <f t="shared" si="67"/>
        <v>Co-10.0Ni-8.Al-12.0V</v>
      </c>
      <c r="B925" s="113"/>
      <c r="C925" s="113" t="s">
        <v>2123</v>
      </c>
      <c r="D925" s="113" t="s">
        <v>592</v>
      </c>
      <c r="E925" s="113" t="s">
        <v>267</v>
      </c>
      <c r="F925" s="113">
        <f t="shared" si="72"/>
        <v>922</v>
      </c>
      <c r="G925" s="114">
        <f t="shared" si="71"/>
        <v>70</v>
      </c>
      <c r="H925" s="114">
        <v>10</v>
      </c>
      <c r="I925" s="114">
        <v>8</v>
      </c>
      <c r="J925" s="114"/>
      <c r="K925" s="114"/>
      <c r="L925" s="114"/>
      <c r="M925" s="114"/>
      <c r="N925" s="114"/>
      <c r="O925" s="114">
        <v>12</v>
      </c>
      <c r="P925" s="114"/>
      <c r="Q925" s="115"/>
      <c r="R925" s="115"/>
      <c r="S925" s="115"/>
      <c r="T925" s="114"/>
      <c r="U925" s="114"/>
      <c r="V925" s="114"/>
      <c r="W925" s="114"/>
      <c r="X925" s="114"/>
      <c r="Y925" s="114"/>
      <c r="Z925" s="114"/>
      <c r="AA925" s="114"/>
      <c r="AB925" s="114"/>
      <c r="AC925" s="114"/>
      <c r="AD925" s="114"/>
      <c r="AE925" s="113"/>
      <c r="AF925" s="101">
        <f t="shared" si="68"/>
        <v>8.07</v>
      </c>
      <c r="AG925" s="113"/>
      <c r="AH925" s="113"/>
      <c r="AI925" s="116" t="s">
        <v>1</v>
      </c>
      <c r="AJ925" s="118" t="str">
        <f>IF(I925&lt;&gt;"","-" &amp;TEXT([1]comp!$I925,"0.#") &amp;TEXT(I$1,0),"")</f>
        <v>-8.Al</v>
      </c>
      <c r="AK925" s="116" t="str">
        <f>IF(K925&lt;&gt;"","-" &amp;TEXT([1]comp!$K925,"0.0") &amp;TEXT(K$1,0),"")</f>
        <v/>
      </c>
      <c r="AL925" s="116" t="str">
        <f>IF(H925&lt;&gt;"","-" &amp;TEXT([1]comp!$H925,"0.0") &amp;TEXT(H$1,0),"")</f>
        <v>-10.0Ni</v>
      </c>
      <c r="AM925" s="116" t="str">
        <f>IF(J925&lt;&gt;"","-" &amp;TEXT([1]comp!$J925,"0.0") &amp;TEXT(J$1,0),"")</f>
        <v/>
      </c>
      <c r="AN925" s="116" t="str">
        <f>IF(M925&lt;&gt;"","-" &amp;TEXT([1]comp!$M925,"0.0") &amp;TEXT(M$1,0),"")</f>
        <v/>
      </c>
      <c r="AO925" s="116" t="str">
        <f>IF(N925&lt;&gt;"","-" &amp;TEXT([1]comp!$N925,"0.0") &amp;TEXT(N$1,0),"")</f>
        <v/>
      </c>
      <c r="AP925" s="116" t="str">
        <f>IF(O925&lt;&gt;"","-" &amp;TEXT([1]comp!$O925,"0.0") &amp;TEXT(O$1,0),"")</f>
        <v>-12.0V</v>
      </c>
      <c r="AQ925" s="116" t="str">
        <f>IF(L925&lt;&gt;"","-" &amp;TEXT([1]comp!$L925,"0.0") &amp;TEXT(L$1,0),"")</f>
        <v/>
      </c>
      <c r="AR925" s="116" t="str">
        <f>IF(P925&lt;&gt;"","-" &amp;TEXT([1]comp!$P925,"0.0") &amp;TEXT(P$1,0),"")</f>
        <v/>
      </c>
      <c r="AS925" s="116" t="str">
        <f>IF(Q925&lt;&gt;"","-" &amp;TEXT([1]comp!$Q925,"0.00") &amp;TEXT(Q$1,0),"")</f>
        <v/>
      </c>
      <c r="AT925" s="116" t="str">
        <f>IF(R925&lt;&gt;"","-" &amp;TEXT([1]comp!$R925,"0.00") &amp;TEXT(R$1,0),"")</f>
        <v/>
      </c>
      <c r="AU925" s="116" t="str">
        <f>IF(S925&lt;&gt;"","-" &amp;TEXT([1]comp!$S925,"0.00") &amp;TEXT(S$1,0),"")</f>
        <v/>
      </c>
      <c r="AV925" s="116" t="str">
        <f>IF(T925&lt;&gt;"","-" &amp;TEXT([1]comp!$T925,"0.0") &amp;TEXT(T$1,0),"")</f>
        <v/>
      </c>
      <c r="AW925" s="116" t="str">
        <f>IF(U925&lt;&gt;"","-" &amp;TEXT([1]comp!$U925,"0.0") &amp;TEXT(U$1,0),"")</f>
        <v/>
      </c>
      <c r="AX925" s="116" t="str">
        <f>IF(V925&lt;&gt;"","-" &amp;TEXT([1]comp!$V925,"0.0") &amp;TEXT(V$1,0),"")</f>
        <v/>
      </c>
      <c r="AY925" s="116" t="str">
        <f>IF(W925&lt;&gt;"","-" &amp;TEXT([1]comp!$W925,"0.0") &amp;TEXT(W$1,0),"")</f>
        <v/>
      </c>
      <c r="AZ925" s="116" t="str">
        <f>IF(X925&lt;&gt;"","-" &amp;TEXT([1]comp!$X925,"0.0") &amp;TEXT(X$1,0),"")</f>
        <v/>
      </c>
      <c r="BA925" s="116" t="str">
        <f>IF(Y925&lt;&gt;"","-" &amp;TEXT([1]comp!$Y925,"0.0") &amp;TEXT(Y$1,0),"")</f>
        <v/>
      </c>
      <c r="BB925" s="116" t="str">
        <f>IF(Z925&lt;&gt;"","-" &amp;TEXT([1]comp!$Z925,"0.0") &amp;TEXT(Z$1,0),"")</f>
        <v/>
      </c>
      <c r="BC925" s="116" t="str">
        <f>IF(AA925&lt;&gt;"","-" &amp;TEXT([1]comp!$AA925,"0.0") &amp;TEXT(AA$1,0),"")</f>
        <v/>
      </c>
      <c r="BD925" s="116" t="str">
        <f>IF(AB925&lt;&gt;"","-" &amp;TEXT([1]comp!$AB925,"0.0") &amp;TEXT(AB$1,0),"")</f>
        <v/>
      </c>
      <c r="BE925" s="116" t="str">
        <f>IF(AC925&lt;&gt;"","-" &amp;TEXT([1]comp!$AC925,"0.0") &amp;TEXT(AC$1,0),"")</f>
        <v/>
      </c>
      <c r="BF925" s="102" t="str">
        <f>IF(AD925&lt;&gt;"","-" &amp;TEXT([1]comp!$AD925,"0.00") &amp;TEXT(AD$1,0),"")</f>
        <v/>
      </c>
      <c r="BG925" s="104" t="str">
        <f>IF(AE925&lt;&gt;"","-" &amp;TEXT([1]comp!$AE925,"0.#") &amp;TEXT(AE$1,0),"")</f>
        <v/>
      </c>
      <c r="BH925" s="113" t="str">
        <f>[1]comp!$D925 &amp; [1]comp!$E925</f>
        <v>10NiChen, Y., Wang, C., Ruan, J., Omori, T., Kainuma, R., Ishida, K., &amp; Liu, X. (2019). High-strength Co–Al–V-base superalloys strengthened by γ′-Co 3 (Al,V) with high solvus temperature. Acta Materialia, 170, 62–74. https://doi.org/10.1016/j.actamat.2019.03.020</v>
      </c>
      <c r="BI925" s="96" t="str">
        <f t="shared" si="73"/>
        <v>Co-10.0Ni-8.Al-12.0V</v>
      </c>
      <c r="BJ925" s="113" t="s">
        <v>2123</v>
      </c>
      <c r="BK925" s="113"/>
      <c r="BL925" s="113"/>
      <c r="BM925" s="113"/>
      <c r="BN925" s="113"/>
      <c r="BO925" s="113"/>
    </row>
    <row r="926" spans="1:67" x14ac:dyDescent="0.3">
      <c r="A926" s="96" t="str">
        <f t="shared" si="67"/>
        <v>Co-20.0Ni-8.Al-12.0V</v>
      </c>
      <c r="B926" s="113"/>
      <c r="C926" s="113" t="s">
        <v>2123</v>
      </c>
      <c r="D926" s="113" t="s">
        <v>593</v>
      </c>
      <c r="E926" s="113" t="s">
        <v>268</v>
      </c>
      <c r="F926" s="113">
        <f t="shared" si="72"/>
        <v>923</v>
      </c>
      <c r="G926" s="114">
        <f t="shared" si="71"/>
        <v>60</v>
      </c>
      <c r="H926" s="114">
        <v>20</v>
      </c>
      <c r="I926" s="114">
        <v>8</v>
      </c>
      <c r="J926" s="114"/>
      <c r="K926" s="114"/>
      <c r="L926" s="114"/>
      <c r="M926" s="114"/>
      <c r="N926" s="114"/>
      <c r="O926" s="114">
        <v>12</v>
      </c>
      <c r="P926" s="114"/>
      <c r="Q926" s="115"/>
      <c r="R926" s="115"/>
      <c r="S926" s="115"/>
      <c r="T926" s="114"/>
      <c r="U926" s="114"/>
      <c r="V926" s="114"/>
      <c r="W926" s="114"/>
      <c r="X926" s="114"/>
      <c r="Y926" s="114"/>
      <c r="Z926" s="114"/>
      <c r="AA926" s="114"/>
      <c r="AB926" s="114"/>
      <c r="AC926" s="114"/>
      <c r="AD926" s="114"/>
      <c r="AE926" s="113"/>
      <c r="AF926" s="101">
        <f t="shared" si="68"/>
        <v>8.0708000000000002</v>
      </c>
      <c r="AG926" s="113"/>
      <c r="AH926" s="113"/>
      <c r="AI926" s="116" t="s">
        <v>1</v>
      </c>
      <c r="AJ926" s="118" t="str">
        <f>IF(I926&lt;&gt;"","-" &amp;TEXT([1]comp!$I926,"0.#") &amp;TEXT(I$1,0),"")</f>
        <v>-8.Al</v>
      </c>
      <c r="AK926" s="116" t="str">
        <f>IF(K926&lt;&gt;"","-" &amp;TEXT([1]comp!$K926,"0.0") &amp;TEXT(K$1,0),"")</f>
        <v/>
      </c>
      <c r="AL926" s="116" t="str">
        <f>IF(H926&lt;&gt;"","-" &amp;TEXT([1]comp!$H926,"0.0") &amp;TEXT(H$1,0),"")</f>
        <v>-20.0Ni</v>
      </c>
      <c r="AM926" s="116" t="str">
        <f>IF(J926&lt;&gt;"","-" &amp;TEXT([1]comp!$J926,"0.0") &amp;TEXT(J$1,0),"")</f>
        <v/>
      </c>
      <c r="AN926" s="116" t="str">
        <f>IF(M926&lt;&gt;"","-" &amp;TEXT([1]comp!$M926,"0.0") &amp;TEXT(M$1,0),"")</f>
        <v/>
      </c>
      <c r="AO926" s="116" t="str">
        <f>IF(N926&lt;&gt;"","-" &amp;TEXT([1]comp!$N926,"0.0") &amp;TEXT(N$1,0),"")</f>
        <v/>
      </c>
      <c r="AP926" s="116" t="str">
        <f>IF(O926&lt;&gt;"","-" &amp;TEXT([1]comp!$O926,"0.0") &amp;TEXT(O$1,0),"")</f>
        <v>-12.0V</v>
      </c>
      <c r="AQ926" s="116" t="str">
        <f>IF(L926&lt;&gt;"","-" &amp;TEXT([1]comp!$L926,"0.0") &amp;TEXT(L$1,0),"")</f>
        <v/>
      </c>
      <c r="AR926" s="116" t="str">
        <f>IF(P926&lt;&gt;"","-" &amp;TEXT([1]comp!$P926,"0.0") &amp;TEXT(P$1,0),"")</f>
        <v/>
      </c>
      <c r="AS926" s="116" t="str">
        <f>IF(Q926&lt;&gt;"","-" &amp;TEXT([1]comp!$Q926,"0.00") &amp;TEXT(Q$1,0),"")</f>
        <v/>
      </c>
      <c r="AT926" s="116" t="str">
        <f>IF(R926&lt;&gt;"","-" &amp;TEXT([1]comp!$R926,"0.00") &amp;TEXT(R$1,0),"")</f>
        <v/>
      </c>
      <c r="AU926" s="116" t="str">
        <f>IF(S926&lt;&gt;"","-" &amp;TEXT([1]comp!$S926,"0.00") &amp;TEXT(S$1,0),"")</f>
        <v/>
      </c>
      <c r="AV926" s="116" t="str">
        <f>IF(T926&lt;&gt;"","-" &amp;TEXT([1]comp!$T926,"0.0") &amp;TEXT(T$1,0),"")</f>
        <v/>
      </c>
      <c r="AW926" s="116" t="str">
        <f>IF(U926&lt;&gt;"","-" &amp;TEXT([1]comp!$U926,"0.0") &amp;TEXT(U$1,0),"")</f>
        <v/>
      </c>
      <c r="AX926" s="116" t="str">
        <f>IF(V926&lt;&gt;"","-" &amp;TEXT([1]comp!$V926,"0.0") &amp;TEXT(V$1,0),"")</f>
        <v/>
      </c>
      <c r="AY926" s="116" t="str">
        <f>IF(W926&lt;&gt;"","-" &amp;TEXT([1]comp!$W926,"0.0") &amp;TEXT(W$1,0),"")</f>
        <v/>
      </c>
      <c r="AZ926" s="116" t="str">
        <f>IF(X926&lt;&gt;"","-" &amp;TEXT([1]comp!$X926,"0.0") &amp;TEXT(X$1,0),"")</f>
        <v/>
      </c>
      <c r="BA926" s="116" t="str">
        <f>IF(Y926&lt;&gt;"","-" &amp;TEXT([1]comp!$Y926,"0.0") &amp;TEXT(Y$1,0),"")</f>
        <v/>
      </c>
      <c r="BB926" s="116" t="str">
        <f>IF(Z926&lt;&gt;"","-" &amp;TEXT([1]comp!$Z926,"0.0") &amp;TEXT(Z$1,0),"")</f>
        <v/>
      </c>
      <c r="BC926" s="116" t="str">
        <f>IF(AA926&lt;&gt;"","-" &amp;TEXT([1]comp!$AA926,"0.0") &amp;TEXT(AA$1,0),"")</f>
        <v/>
      </c>
      <c r="BD926" s="116" t="str">
        <f>IF(AB926&lt;&gt;"","-" &amp;TEXT([1]comp!$AB926,"0.0") &amp;TEXT(AB$1,0),"")</f>
        <v/>
      </c>
      <c r="BE926" s="116" t="str">
        <f>IF(AC926&lt;&gt;"","-" &amp;TEXT([1]comp!$AC926,"0.0") &amp;TEXT(AC$1,0),"")</f>
        <v/>
      </c>
      <c r="BF926" s="102" t="str">
        <f>IF(AD926&lt;&gt;"","-" &amp;TEXT([1]comp!$AD926,"0.00") &amp;TEXT(AD$1,0),"")</f>
        <v/>
      </c>
      <c r="BG926" s="104" t="str">
        <f>IF(AE926&lt;&gt;"","-" &amp;TEXT([1]comp!$AE926,"0.#") &amp;TEXT(AE$1,0),"")</f>
        <v/>
      </c>
      <c r="BH926" s="113" t="str">
        <f>[1]comp!$D926 &amp; [1]comp!$E926</f>
        <v>20NiChen, Y., Wang, C., Ruan, J., Omori, T., Kainuma, R., Ishida, K., &amp; Liu, X. (2019). High-strength Co–Al–V-base superalloys strengthened by γ′-Co 3 (Al,V) with high solvus temperature. Acta Materialia, 170, 62–74. https://doi.org/10.1016/j.actamat.2019.03.021</v>
      </c>
      <c r="BI926" s="96" t="str">
        <f t="shared" si="73"/>
        <v>Co-20.0Ni-8.Al-12.0V</v>
      </c>
      <c r="BJ926" s="113" t="s">
        <v>2123</v>
      </c>
      <c r="BK926" s="113"/>
      <c r="BL926" s="113"/>
      <c r="BM926" s="113"/>
      <c r="BN926" s="113"/>
      <c r="BO926" s="113"/>
    </row>
    <row r="927" spans="1:67" x14ac:dyDescent="0.3">
      <c r="A927" s="96" t="str">
        <f t="shared" si="67"/>
        <v>Co-30.0Ni-8.Al-12.0V</v>
      </c>
      <c r="B927" s="113"/>
      <c r="C927" s="113" t="s">
        <v>2123</v>
      </c>
      <c r="D927" s="113" t="s">
        <v>594</v>
      </c>
      <c r="E927" s="113" t="s">
        <v>269</v>
      </c>
      <c r="F927" s="113">
        <f t="shared" si="72"/>
        <v>924</v>
      </c>
      <c r="G927" s="114">
        <f t="shared" si="71"/>
        <v>50</v>
      </c>
      <c r="H927" s="114">
        <v>30</v>
      </c>
      <c r="I927" s="114">
        <v>8</v>
      </c>
      <c r="J927" s="114"/>
      <c r="K927" s="114"/>
      <c r="L927" s="114"/>
      <c r="M927" s="114"/>
      <c r="N927" s="114"/>
      <c r="O927" s="114">
        <v>12</v>
      </c>
      <c r="P927" s="114"/>
      <c r="Q927" s="115"/>
      <c r="R927" s="115"/>
      <c r="S927" s="115"/>
      <c r="T927" s="114"/>
      <c r="U927" s="114"/>
      <c r="V927" s="114"/>
      <c r="W927" s="114"/>
      <c r="X927" s="114"/>
      <c r="Y927" s="114"/>
      <c r="Z927" s="114"/>
      <c r="AA927" s="114"/>
      <c r="AB927" s="114"/>
      <c r="AC927" s="114"/>
      <c r="AD927" s="114"/>
      <c r="AE927" s="113"/>
      <c r="AF927" s="101">
        <f t="shared" si="68"/>
        <v>8.0716000000000001</v>
      </c>
      <c r="AG927" s="113"/>
      <c r="AH927" s="113"/>
      <c r="AI927" s="116" t="s">
        <v>1</v>
      </c>
      <c r="AJ927" s="118" t="str">
        <f>IF(I927&lt;&gt;"","-" &amp;TEXT([1]comp!$I927,"0.#") &amp;TEXT(I$1,0),"")</f>
        <v>-8.Al</v>
      </c>
      <c r="AK927" s="116" t="str">
        <f>IF(K927&lt;&gt;"","-" &amp;TEXT([1]comp!$K927,"0.0") &amp;TEXT(K$1,0),"")</f>
        <v/>
      </c>
      <c r="AL927" s="116" t="str">
        <f>IF(H927&lt;&gt;"","-" &amp;TEXT([1]comp!$H927,"0.0") &amp;TEXT(H$1,0),"")</f>
        <v>-30.0Ni</v>
      </c>
      <c r="AM927" s="116" t="str">
        <f>IF(J927&lt;&gt;"","-" &amp;TEXT([1]comp!$J927,"0.0") &amp;TEXT(J$1,0),"")</f>
        <v/>
      </c>
      <c r="AN927" s="116" t="str">
        <f>IF(M927&lt;&gt;"","-" &amp;TEXT([1]comp!$M927,"0.0") &amp;TEXT(M$1,0),"")</f>
        <v/>
      </c>
      <c r="AO927" s="116" t="str">
        <f>IF(N927&lt;&gt;"","-" &amp;TEXT([1]comp!$N927,"0.0") &amp;TEXT(N$1,0),"")</f>
        <v/>
      </c>
      <c r="AP927" s="116" t="str">
        <f>IF(O927&lt;&gt;"","-" &amp;TEXT([1]comp!$O927,"0.0") &amp;TEXT(O$1,0),"")</f>
        <v>-12.0V</v>
      </c>
      <c r="AQ927" s="116" t="str">
        <f>IF(L927&lt;&gt;"","-" &amp;TEXT([1]comp!$L927,"0.0") &amp;TEXT(L$1,0),"")</f>
        <v/>
      </c>
      <c r="AR927" s="116" t="str">
        <f>IF(P927&lt;&gt;"","-" &amp;TEXT([1]comp!$P927,"0.0") &amp;TEXT(P$1,0),"")</f>
        <v/>
      </c>
      <c r="AS927" s="116" t="str">
        <f>IF(Q927&lt;&gt;"","-" &amp;TEXT([1]comp!$Q927,"0.00") &amp;TEXT(Q$1,0),"")</f>
        <v/>
      </c>
      <c r="AT927" s="116" t="str">
        <f>IF(R927&lt;&gt;"","-" &amp;TEXT([1]comp!$R927,"0.00") &amp;TEXT(R$1,0),"")</f>
        <v/>
      </c>
      <c r="AU927" s="116" t="str">
        <f>IF(S927&lt;&gt;"","-" &amp;TEXT([1]comp!$S927,"0.00") &amp;TEXT(S$1,0),"")</f>
        <v/>
      </c>
      <c r="AV927" s="116" t="str">
        <f>IF(T927&lt;&gt;"","-" &amp;TEXT([1]comp!$T927,"0.0") &amp;TEXT(T$1,0),"")</f>
        <v/>
      </c>
      <c r="AW927" s="116" t="str">
        <f>IF(U927&lt;&gt;"","-" &amp;TEXT([1]comp!$U927,"0.0") &amp;TEXT(U$1,0),"")</f>
        <v/>
      </c>
      <c r="AX927" s="116" t="str">
        <f>IF(V927&lt;&gt;"","-" &amp;TEXT([1]comp!$V927,"0.0") &amp;TEXT(V$1,0),"")</f>
        <v/>
      </c>
      <c r="AY927" s="116" t="str">
        <f>IF(W927&lt;&gt;"","-" &amp;TEXT([1]comp!$W927,"0.0") &amp;TEXT(W$1,0),"")</f>
        <v/>
      </c>
      <c r="AZ927" s="116" t="str">
        <f>IF(X927&lt;&gt;"","-" &amp;TEXT([1]comp!$X927,"0.0") &amp;TEXT(X$1,0),"")</f>
        <v/>
      </c>
      <c r="BA927" s="116" t="str">
        <f>IF(Y927&lt;&gt;"","-" &amp;TEXT([1]comp!$Y927,"0.0") &amp;TEXT(Y$1,0),"")</f>
        <v/>
      </c>
      <c r="BB927" s="116" t="str">
        <f>IF(Z927&lt;&gt;"","-" &amp;TEXT([1]comp!$Z927,"0.0") &amp;TEXT(Z$1,0),"")</f>
        <v/>
      </c>
      <c r="BC927" s="116" t="str">
        <f>IF(AA927&lt;&gt;"","-" &amp;TEXT([1]comp!$AA927,"0.0") &amp;TEXT(AA$1,0),"")</f>
        <v/>
      </c>
      <c r="BD927" s="116" t="str">
        <f>IF(AB927&lt;&gt;"","-" &amp;TEXT([1]comp!$AB927,"0.0") &amp;TEXT(AB$1,0),"")</f>
        <v/>
      </c>
      <c r="BE927" s="116" t="str">
        <f>IF(AC927&lt;&gt;"","-" &amp;TEXT([1]comp!$AC927,"0.0") &amp;TEXT(AC$1,0),"")</f>
        <v/>
      </c>
      <c r="BF927" s="102" t="str">
        <f>IF(AD927&lt;&gt;"","-" &amp;TEXT([1]comp!$AD927,"0.00") &amp;TEXT(AD$1,0),"")</f>
        <v/>
      </c>
      <c r="BG927" s="104" t="str">
        <f>IF(AE927&lt;&gt;"","-" &amp;TEXT([1]comp!$AE927,"0.#") &amp;TEXT(AE$1,0),"")</f>
        <v/>
      </c>
      <c r="BH927" s="113" t="str">
        <f>[1]comp!$D927 &amp; [1]comp!$E927</f>
        <v>30NiChen, Y., Wang, C., Ruan, J., Omori, T., Kainuma, R., Ishida, K., &amp; Liu, X. (2019). High-strength Co–Al–V-base superalloys strengthened by γ′-Co 3 (Al,V) with high solvus temperature. Acta Materialia, 170, 62–74. https://doi.org/10.1016/j.actamat.2019.03.022</v>
      </c>
      <c r="BI927" s="96" t="str">
        <f t="shared" si="73"/>
        <v>Co-30.0Ni-8.Al-12.0V</v>
      </c>
      <c r="BJ927" s="113" t="s">
        <v>2123</v>
      </c>
      <c r="BK927" s="113"/>
      <c r="BL927" s="113"/>
      <c r="BM927" s="113"/>
      <c r="BN927" s="113"/>
      <c r="BO927" s="113"/>
    </row>
    <row r="928" spans="1:67" x14ac:dyDescent="0.3">
      <c r="A928" s="96" t="str">
        <f t="shared" si="67"/>
        <v>Co-30.0Ni-5.Al-4.0Ta-10.0V</v>
      </c>
      <c r="B928" s="113"/>
      <c r="C928" s="113" t="s">
        <v>2123</v>
      </c>
      <c r="D928" s="113" t="s">
        <v>280</v>
      </c>
      <c r="E928" s="113" t="s">
        <v>270</v>
      </c>
      <c r="F928" s="113">
        <f t="shared" si="72"/>
        <v>925</v>
      </c>
      <c r="G928" s="114">
        <f t="shared" si="71"/>
        <v>51</v>
      </c>
      <c r="H928" s="114">
        <v>30</v>
      </c>
      <c r="I928" s="114">
        <v>5</v>
      </c>
      <c r="J928" s="114"/>
      <c r="K928" s="114"/>
      <c r="L928" s="114"/>
      <c r="M928" s="114">
        <v>4</v>
      </c>
      <c r="N928" s="114"/>
      <c r="O928" s="114">
        <v>10</v>
      </c>
      <c r="P928" s="114"/>
      <c r="Q928" s="115"/>
      <c r="R928" s="115"/>
      <c r="S928" s="115"/>
      <c r="T928" s="114"/>
      <c r="U928" s="114"/>
      <c r="V928" s="114"/>
      <c r="W928" s="114"/>
      <c r="X928" s="114"/>
      <c r="Y928" s="114"/>
      <c r="Z928" s="114"/>
      <c r="AA928" s="114"/>
      <c r="AB928" s="114"/>
      <c r="AC928" s="114"/>
      <c r="AD928" s="114"/>
      <c r="AE928" s="113"/>
      <c r="AF928" s="101">
        <f t="shared" si="68"/>
        <v>8.623400000000002</v>
      </c>
      <c r="AG928" s="113"/>
      <c r="AH928" s="113"/>
      <c r="AI928" s="116" t="s">
        <v>1</v>
      </c>
      <c r="AJ928" s="118" t="str">
        <f>IF(I928&lt;&gt;"","-" &amp;TEXT([1]comp!$I928,"0.#") &amp;TEXT(I$1,0),"")</f>
        <v>-5.Al</v>
      </c>
      <c r="AK928" s="116" t="str">
        <f>IF(K928&lt;&gt;"","-" &amp;TEXT([1]comp!$K928,"0.0") &amp;TEXT(K$1,0),"")</f>
        <v/>
      </c>
      <c r="AL928" s="116" t="str">
        <f>IF(H928&lt;&gt;"","-" &amp;TEXT([1]comp!$H928,"0.0") &amp;TEXT(H$1,0),"")</f>
        <v>-30.0Ni</v>
      </c>
      <c r="AM928" s="116" t="str">
        <f>IF(J928&lt;&gt;"","-" &amp;TEXT([1]comp!$J928,"0.0") &amp;TEXT(J$1,0),"")</f>
        <v/>
      </c>
      <c r="AN928" s="116" t="str">
        <f>IF(M928&lt;&gt;"","-" &amp;TEXT([1]comp!$M928,"0.0") &amp;TEXT(M$1,0),"")</f>
        <v>-4.0Ta</v>
      </c>
      <c r="AO928" s="116" t="str">
        <f>IF(N928&lt;&gt;"","-" &amp;TEXT([1]comp!$N928,"0.0") &amp;TEXT(N$1,0),"")</f>
        <v/>
      </c>
      <c r="AP928" s="116" t="str">
        <f>IF(O928&lt;&gt;"","-" &amp;TEXT([1]comp!$O928,"0.0") &amp;TEXT(O$1,0),"")</f>
        <v>-10.0V</v>
      </c>
      <c r="AQ928" s="116" t="str">
        <f>IF(L928&lt;&gt;"","-" &amp;TEXT([1]comp!$L928,"0.0") &amp;TEXT(L$1,0),"")</f>
        <v/>
      </c>
      <c r="AR928" s="116" t="str">
        <f>IF(P928&lt;&gt;"","-" &amp;TEXT([1]comp!$P928,"0.0") &amp;TEXT(P$1,0),"")</f>
        <v/>
      </c>
      <c r="AS928" s="116" t="str">
        <f>IF(Q928&lt;&gt;"","-" &amp;TEXT([1]comp!$Q928,"0.00") &amp;TEXT(Q$1,0),"")</f>
        <v/>
      </c>
      <c r="AT928" s="116" t="str">
        <f>IF(R928&lt;&gt;"","-" &amp;TEXT([1]comp!$R928,"0.00") &amp;TEXT(R$1,0),"")</f>
        <v/>
      </c>
      <c r="AU928" s="116" t="str">
        <f>IF(S928&lt;&gt;"","-" &amp;TEXT([1]comp!$S928,"0.00") &amp;TEXT(S$1,0),"")</f>
        <v/>
      </c>
      <c r="AV928" s="116" t="str">
        <f>IF(T928&lt;&gt;"","-" &amp;TEXT([1]comp!$T928,"0.0") &amp;TEXT(T$1,0),"")</f>
        <v/>
      </c>
      <c r="AW928" s="116" t="str">
        <f>IF(U928&lt;&gt;"","-" &amp;TEXT([1]comp!$U928,"0.0") &amp;TEXT(U$1,0),"")</f>
        <v/>
      </c>
      <c r="AX928" s="116" t="str">
        <f>IF(V928&lt;&gt;"","-" &amp;TEXT([1]comp!$V928,"0.0") &amp;TEXT(V$1,0),"")</f>
        <v/>
      </c>
      <c r="AY928" s="116" t="str">
        <f>IF(W928&lt;&gt;"","-" &amp;TEXT([1]comp!$W928,"0.0") &amp;TEXT(W$1,0),"")</f>
        <v/>
      </c>
      <c r="AZ928" s="116" t="str">
        <f>IF(X928&lt;&gt;"","-" &amp;TEXT([1]comp!$X928,"0.0") &amp;TEXT(X$1,0),"")</f>
        <v/>
      </c>
      <c r="BA928" s="116" t="str">
        <f>IF(Y928&lt;&gt;"","-" &amp;TEXT([1]comp!$Y928,"0.0") &amp;TEXT(Y$1,0),"")</f>
        <v/>
      </c>
      <c r="BB928" s="116" t="str">
        <f>IF(Z928&lt;&gt;"","-" &amp;TEXT([1]comp!$Z928,"0.0") &amp;TEXT(Z$1,0),"")</f>
        <v/>
      </c>
      <c r="BC928" s="116" t="str">
        <f>IF(AA928&lt;&gt;"","-" &amp;TEXT([1]comp!$AA928,"0.0") &amp;TEXT(AA$1,0),"")</f>
        <v/>
      </c>
      <c r="BD928" s="116" t="str">
        <f>IF(AB928&lt;&gt;"","-" &amp;TEXT([1]comp!$AB928,"0.0") &amp;TEXT(AB$1,0),"")</f>
        <v/>
      </c>
      <c r="BE928" s="116" t="str">
        <f>IF(AC928&lt;&gt;"","-" &amp;TEXT([1]comp!$AC928,"0.0") &amp;TEXT(AC$1,0),"")</f>
        <v/>
      </c>
      <c r="BF928" s="102" t="str">
        <f>IF(AD928&lt;&gt;"","-" &amp;TEXT([1]comp!$AD928,"0.00") &amp;TEXT(AD$1,0),"")</f>
        <v/>
      </c>
      <c r="BG928" s="104" t="str">
        <f>IF(AE928&lt;&gt;"","-" &amp;TEXT([1]comp!$AE928,"0.#") &amp;TEXT(AE$1,0),"")</f>
        <v/>
      </c>
      <c r="BH928" s="113" t="str">
        <f>[1]comp!$D928 &amp; [1]comp!$E928</f>
        <v>Co-30Ni-5Al-10V-4TaChen, Y., Wang, C., Ruan, J., Omori, T., Kainuma, R., Ishida, K., &amp; Liu, X. (2019). High-strength Co–Al–V-base superalloys strengthened by γ′-Co 3 (Al,V) with high solvus temperature. Acta Materialia, 170, 62–74. https://doi.org/10.1016/j.actamat.2019.03.023</v>
      </c>
      <c r="BI928" s="96" t="str">
        <f t="shared" si="73"/>
        <v>Co-30.0Ni-5.Al-4.0Ta-10.0V</v>
      </c>
      <c r="BJ928" s="113" t="s">
        <v>2123</v>
      </c>
      <c r="BK928" s="113"/>
      <c r="BL928" s="113"/>
      <c r="BM928" s="113"/>
      <c r="BN928" s="113"/>
      <c r="BO928" s="113"/>
    </row>
    <row r="929" spans="1:67" x14ac:dyDescent="0.3">
      <c r="A929" s="96" t="str">
        <f t="shared" si="67"/>
        <v>Co-30.0Ni-7.5Al-4.0Ta-7.5V</v>
      </c>
      <c r="B929" s="113"/>
      <c r="C929" s="113" t="s">
        <v>2123</v>
      </c>
      <c r="D929" s="113" t="s">
        <v>281</v>
      </c>
      <c r="E929" s="113" t="s">
        <v>271</v>
      </c>
      <c r="F929" s="113">
        <f t="shared" si="72"/>
        <v>926</v>
      </c>
      <c r="G929" s="114">
        <f t="shared" si="71"/>
        <v>51</v>
      </c>
      <c r="H929" s="114">
        <v>30</v>
      </c>
      <c r="I929" s="114">
        <v>7.5</v>
      </c>
      <c r="J929" s="114"/>
      <c r="K929" s="114"/>
      <c r="L929" s="114"/>
      <c r="M929" s="114">
        <v>4</v>
      </c>
      <c r="N929" s="114"/>
      <c r="O929" s="114">
        <v>7.5</v>
      </c>
      <c r="P929" s="114"/>
      <c r="Q929" s="115"/>
      <c r="R929" s="115"/>
      <c r="S929" s="115"/>
      <c r="T929" s="114"/>
      <c r="U929" s="114"/>
      <c r="V929" s="114"/>
      <c r="W929" s="114"/>
      <c r="X929" s="114"/>
      <c r="Y929" s="114"/>
      <c r="Z929" s="114"/>
      <c r="AA929" s="114"/>
      <c r="AB929" s="114"/>
      <c r="AC929" s="114"/>
      <c r="AD929" s="114"/>
      <c r="AE929" s="113"/>
      <c r="AF929" s="101">
        <f t="shared" si="68"/>
        <v>8.5381500000000017</v>
      </c>
      <c r="AG929" s="113"/>
      <c r="AH929" s="113"/>
      <c r="AI929" s="116" t="s">
        <v>1</v>
      </c>
      <c r="AJ929" s="116" t="str">
        <f>IF(I929&lt;&gt;"","-" &amp;TEXT([1]comp!$I929,"0.#") &amp;TEXT(I$1,0),"")</f>
        <v>-7.5Al</v>
      </c>
      <c r="AK929" s="116" t="str">
        <f>IF(K929&lt;&gt;"","-" &amp;TEXT([1]comp!$K929,"0.0") &amp;TEXT(K$1,0),"")</f>
        <v/>
      </c>
      <c r="AL929" s="116" t="str">
        <f>IF(H929&lt;&gt;"","-" &amp;TEXT([1]comp!$H929,"0.0") &amp;TEXT(H$1,0),"")</f>
        <v>-30.0Ni</v>
      </c>
      <c r="AM929" s="116" t="str">
        <f>IF(J929&lt;&gt;"","-" &amp;TEXT([1]comp!$J929,"0.0") &amp;TEXT(J$1,0),"")</f>
        <v/>
      </c>
      <c r="AN929" s="116" t="str">
        <f>IF(M929&lt;&gt;"","-" &amp;TEXT([1]comp!$M929,"0.0") &amp;TEXT(M$1,0),"")</f>
        <v>-4.0Ta</v>
      </c>
      <c r="AO929" s="116" t="str">
        <f>IF(N929&lt;&gt;"","-" &amp;TEXT([1]comp!$N929,"0.0") &amp;TEXT(N$1,0),"")</f>
        <v/>
      </c>
      <c r="AP929" s="116" t="str">
        <f>IF(O929&lt;&gt;"","-" &amp;TEXT([1]comp!$O929,"0.0") &amp;TEXT(O$1,0),"")</f>
        <v>-7.5V</v>
      </c>
      <c r="AQ929" s="116" t="str">
        <f>IF(L929&lt;&gt;"","-" &amp;TEXT([1]comp!$L929,"0.0") &amp;TEXT(L$1,0),"")</f>
        <v/>
      </c>
      <c r="AR929" s="116" t="str">
        <f>IF(P929&lt;&gt;"","-" &amp;TEXT([1]comp!$P929,"0.0") &amp;TEXT(P$1,0),"")</f>
        <v/>
      </c>
      <c r="AS929" s="116" t="str">
        <f>IF(Q929&lt;&gt;"","-" &amp;TEXT([1]comp!$Q929,"0.00") &amp;TEXT(Q$1,0),"")</f>
        <v/>
      </c>
      <c r="AT929" s="116" t="str">
        <f>IF(R929&lt;&gt;"","-" &amp;TEXT([1]comp!$R929,"0.00") &amp;TEXT(R$1,0),"")</f>
        <v/>
      </c>
      <c r="AU929" s="116" t="str">
        <f>IF(S929&lt;&gt;"","-" &amp;TEXT([1]comp!$S929,"0.00") &amp;TEXT(S$1,0),"")</f>
        <v/>
      </c>
      <c r="AV929" s="116" t="str">
        <f>IF(T929&lt;&gt;"","-" &amp;TEXT([1]comp!$T929,"0.0") &amp;TEXT(T$1,0),"")</f>
        <v/>
      </c>
      <c r="AW929" s="116" t="str">
        <f>IF(U929&lt;&gt;"","-" &amp;TEXT([1]comp!$U929,"0.0") &amp;TEXT(U$1,0),"")</f>
        <v/>
      </c>
      <c r="AX929" s="116" t="str">
        <f>IF(V929&lt;&gt;"","-" &amp;TEXT([1]comp!$V929,"0.0") &amp;TEXT(V$1,0),"")</f>
        <v/>
      </c>
      <c r="AY929" s="116" t="str">
        <f>IF(W929&lt;&gt;"","-" &amp;TEXT([1]comp!$W929,"0.0") &amp;TEXT(W$1,0),"")</f>
        <v/>
      </c>
      <c r="AZ929" s="116" t="str">
        <f>IF(X929&lt;&gt;"","-" &amp;TEXT([1]comp!$X929,"0.0") &amp;TEXT(X$1,0),"")</f>
        <v/>
      </c>
      <c r="BA929" s="116" t="str">
        <f>IF(Y929&lt;&gt;"","-" &amp;TEXT([1]comp!$Y929,"0.0") &amp;TEXT(Y$1,0),"")</f>
        <v/>
      </c>
      <c r="BB929" s="116" t="str">
        <f>IF(Z929&lt;&gt;"","-" &amp;TEXT([1]comp!$Z929,"0.0") &amp;TEXT(Z$1,0),"")</f>
        <v/>
      </c>
      <c r="BC929" s="116" t="str">
        <f>IF(AA929&lt;&gt;"","-" &amp;TEXT([1]comp!$AA929,"0.0") &amp;TEXT(AA$1,0),"")</f>
        <v/>
      </c>
      <c r="BD929" s="116" t="str">
        <f>IF(AB929&lt;&gt;"","-" &amp;TEXT([1]comp!$AB929,"0.0") &amp;TEXT(AB$1,0),"")</f>
        <v/>
      </c>
      <c r="BE929" s="116" t="str">
        <f>IF(AC929&lt;&gt;"","-" &amp;TEXT([1]comp!$AC929,"0.0") &amp;TEXT(AC$1,0),"")</f>
        <v/>
      </c>
      <c r="BF929" s="102" t="str">
        <f>IF(AD929&lt;&gt;"","-" &amp;TEXT([1]comp!$AD929,"0.00") &amp;TEXT(AD$1,0),"")</f>
        <v/>
      </c>
      <c r="BG929" s="104" t="str">
        <f>IF(AE929&lt;&gt;"","-" &amp;TEXT([1]comp!$AE929,"0.#") &amp;TEXT(AE$1,0),"")</f>
        <v/>
      </c>
      <c r="BH929" s="113" t="str">
        <f>[1]comp!$D929 &amp; [1]comp!$E929</f>
        <v>Co-30Ni-7.5Al-7.5V-4TaChen, Y., Wang, C., Ruan, J., Omori, T., Kainuma, R., Ishida, K., &amp; Liu, X. (2019). High-strength Co–Al–V-base superalloys strengthened by γ′-Co 3 (Al,V) with high solvus temperature. Acta Materialia, 170, 62–74. https://doi.org/10.1016/j.actamat.2019.03.024</v>
      </c>
      <c r="BI929" s="96" t="str">
        <f t="shared" si="73"/>
        <v>Co-30.0Ni-7.5Al-4.0Ta-7.5V</v>
      </c>
      <c r="BJ929" s="113" t="s">
        <v>2123</v>
      </c>
      <c r="BK929" s="113"/>
      <c r="BL929" s="113"/>
      <c r="BM929" s="113"/>
      <c r="BN929" s="113"/>
      <c r="BO929" s="113"/>
    </row>
    <row r="930" spans="1:67" x14ac:dyDescent="0.3">
      <c r="A930" s="96" t="str">
        <f t="shared" si="67"/>
        <v>Co-30.0Ni-10.Al-4.0Ta-5.0V</v>
      </c>
      <c r="B930" s="113"/>
      <c r="C930" s="113" t="s">
        <v>2123</v>
      </c>
      <c r="D930" s="113" t="s">
        <v>282</v>
      </c>
      <c r="E930" s="113" t="s">
        <v>276</v>
      </c>
      <c r="F930" s="113">
        <f t="shared" si="72"/>
        <v>927</v>
      </c>
      <c r="G930" s="114">
        <f t="shared" si="71"/>
        <v>51</v>
      </c>
      <c r="H930" s="114">
        <v>30</v>
      </c>
      <c r="I930" s="114">
        <v>10</v>
      </c>
      <c r="J930" s="114"/>
      <c r="K930" s="114"/>
      <c r="L930" s="114"/>
      <c r="M930" s="114">
        <v>4</v>
      </c>
      <c r="N930" s="114"/>
      <c r="O930" s="114">
        <v>5</v>
      </c>
      <c r="P930" s="114"/>
      <c r="Q930" s="115"/>
      <c r="R930" s="115"/>
      <c r="S930" s="115"/>
      <c r="T930" s="114"/>
      <c r="U930" s="114"/>
      <c r="V930" s="114"/>
      <c r="W930" s="114"/>
      <c r="X930" s="114"/>
      <c r="Y930" s="114"/>
      <c r="Z930" s="114"/>
      <c r="AA930" s="114"/>
      <c r="AB930" s="114"/>
      <c r="AC930" s="114"/>
      <c r="AD930" s="114"/>
      <c r="AE930" s="113"/>
      <c r="AF930" s="101">
        <f t="shared" si="68"/>
        <v>8.4529000000000014</v>
      </c>
      <c r="AG930" s="113"/>
      <c r="AH930" s="113"/>
      <c r="AI930" s="116" t="s">
        <v>1</v>
      </c>
      <c r="AJ930" s="118" t="str">
        <f>IF(I930&lt;&gt;"","-" &amp;TEXT([1]comp!$I930,"0.#") &amp;TEXT(I$1,0),"")</f>
        <v>-10.Al</v>
      </c>
      <c r="AK930" s="116" t="str">
        <f>IF(K930&lt;&gt;"","-" &amp;TEXT([1]comp!$K930,"0.0") &amp;TEXT(K$1,0),"")</f>
        <v/>
      </c>
      <c r="AL930" s="116" t="str">
        <f>IF(H930&lt;&gt;"","-" &amp;TEXT([1]comp!$H930,"0.0") &amp;TEXT(H$1,0),"")</f>
        <v>-30.0Ni</v>
      </c>
      <c r="AM930" s="116" t="str">
        <f>IF(J930&lt;&gt;"","-" &amp;TEXT([1]comp!$J930,"0.0") &amp;TEXT(J$1,0),"")</f>
        <v/>
      </c>
      <c r="AN930" s="116" t="str">
        <f>IF(M930&lt;&gt;"","-" &amp;TEXT([1]comp!$M930,"0.0") &amp;TEXT(M$1,0),"")</f>
        <v>-4.0Ta</v>
      </c>
      <c r="AO930" s="116" t="str">
        <f>IF(N930&lt;&gt;"","-" &amp;TEXT([1]comp!$N930,"0.0") &amp;TEXT(N$1,0),"")</f>
        <v/>
      </c>
      <c r="AP930" s="116" t="str">
        <f>IF(O930&lt;&gt;"","-" &amp;TEXT([1]comp!$O930,"0.0") &amp;TEXT(O$1,0),"")</f>
        <v>-5.0V</v>
      </c>
      <c r="AQ930" s="116" t="str">
        <f>IF(L930&lt;&gt;"","-" &amp;TEXT([1]comp!$L930,"0.0") &amp;TEXT(L$1,0),"")</f>
        <v/>
      </c>
      <c r="AR930" s="116" t="str">
        <f>IF(P930&lt;&gt;"","-" &amp;TEXT([1]comp!$P930,"0.0") &amp;TEXT(P$1,0),"")</f>
        <v/>
      </c>
      <c r="AS930" s="116" t="str">
        <f>IF(Q930&lt;&gt;"","-" &amp;TEXT([1]comp!$Q930,"0.00") &amp;TEXT(Q$1,0),"")</f>
        <v/>
      </c>
      <c r="AT930" s="116" t="str">
        <f>IF(R930&lt;&gt;"","-" &amp;TEXT([1]comp!$R930,"0.00") &amp;TEXT(R$1,0),"")</f>
        <v/>
      </c>
      <c r="AU930" s="116" t="str">
        <f>IF(S930&lt;&gt;"","-" &amp;TEXT([1]comp!$S930,"0.00") &amp;TEXT(S$1,0),"")</f>
        <v/>
      </c>
      <c r="AV930" s="116" t="str">
        <f>IF(T930&lt;&gt;"","-" &amp;TEXT([1]comp!$T930,"0.0") &amp;TEXT(T$1,0),"")</f>
        <v/>
      </c>
      <c r="AW930" s="116" t="str">
        <f>IF(U930&lt;&gt;"","-" &amp;TEXT([1]comp!$U930,"0.0") &amp;TEXT(U$1,0),"")</f>
        <v/>
      </c>
      <c r="AX930" s="116" t="str">
        <f>IF(V930&lt;&gt;"","-" &amp;TEXT([1]comp!$V930,"0.0") &amp;TEXT(V$1,0),"")</f>
        <v/>
      </c>
      <c r="AY930" s="116" t="str">
        <f>IF(W930&lt;&gt;"","-" &amp;TEXT([1]comp!$W930,"0.0") &amp;TEXT(W$1,0),"")</f>
        <v/>
      </c>
      <c r="AZ930" s="116" t="str">
        <f>IF(X930&lt;&gt;"","-" &amp;TEXT([1]comp!$X930,"0.0") &amp;TEXT(X$1,0),"")</f>
        <v/>
      </c>
      <c r="BA930" s="116" t="str">
        <f>IF(Y930&lt;&gt;"","-" &amp;TEXT([1]comp!$Y930,"0.0") &amp;TEXT(Y$1,0),"")</f>
        <v/>
      </c>
      <c r="BB930" s="116" t="str">
        <f>IF(Z930&lt;&gt;"","-" &amp;TEXT([1]comp!$Z930,"0.0") &amp;TEXT(Z$1,0),"")</f>
        <v/>
      </c>
      <c r="BC930" s="116" t="str">
        <f>IF(AA930&lt;&gt;"","-" &amp;TEXT([1]comp!$AA930,"0.0") &amp;TEXT(AA$1,0),"")</f>
        <v/>
      </c>
      <c r="BD930" s="116" t="str">
        <f>IF(AB930&lt;&gt;"","-" &amp;TEXT([1]comp!$AB930,"0.0") &amp;TEXT(AB$1,0),"")</f>
        <v/>
      </c>
      <c r="BE930" s="116" t="str">
        <f>IF(AC930&lt;&gt;"","-" &amp;TEXT([1]comp!$AC930,"0.0") &amp;TEXT(AC$1,0),"")</f>
        <v/>
      </c>
      <c r="BF930" s="102" t="str">
        <f>IF(AD930&lt;&gt;"","-" &amp;TEXT([1]comp!$AD930,"0.00") &amp;TEXT(AD$1,0),"")</f>
        <v/>
      </c>
      <c r="BG930" s="104" t="str">
        <f>IF(AE930&lt;&gt;"","-" &amp;TEXT([1]comp!$AE930,"0.#") &amp;TEXT(AE$1,0),"")</f>
        <v/>
      </c>
      <c r="BH930" s="113" t="str">
        <f>[1]comp!$D930 &amp; [1]comp!$E930</f>
        <v>Co-30Ni-10Al-5V-4TaChen, Y., Wang, C., Ruan, J., Omori, T., Kainuma, R., Ishida, K., &amp; Liu, X. (2019). High-strength Co–Al–V-base superalloys strengthened by γ′-Co 3 (Al,V) with high solvus temperature. Acta Materialia, 170, 62–74. https://doi.org/10.1016/j.actamat.2019.03.025</v>
      </c>
      <c r="BI930" s="96" t="str">
        <f t="shared" si="73"/>
        <v>Co-30.0Ni-10.Al-4.0Ta-5.0V</v>
      </c>
      <c r="BJ930" s="113" t="s">
        <v>2123</v>
      </c>
      <c r="BK930" s="113"/>
      <c r="BL930" s="113"/>
      <c r="BM930" s="113"/>
      <c r="BN930" s="113"/>
      <c r="BO930" s="113"/>
    </row>
    <row r="931" spans="1:67" x14ac:dyDescent="0.3">
      <c r="A931" s="96" t="str">
        <f t="shared" si="67"/>
        <v>Co-30.0Ni-10.Al-2.0Ti-4.0Ta-5.0V</v>
      </c>
      <c r="B931" s="113"/>
      <c r="C931" s="113" t="s">
        <v>2123</v>
      </c>
      <c r="D931" s="113" t="s">
        <v>4035</v>
      </c>
      <c r="E931" s="113" t="s">
        <v>277</v>
      </c>
      <c r="F931" s="113">
        <f t="shared" si="72"/>
        <v>928</v>
      </c>
      <c r="G931" s="114">
        <f t="shared" si="71"/>
        <v>49</v>
      </c>
      <c r="H931" s="114">
        <v>30</v>
      </c>
      <c r="I931" s="114">
        <v>10</v>
      </c>
      <c r="J931" s="114"/>
      <c r="K931" s="114"/>
      <c r="L931" s="114">
        <v>2</v>
      </c>
      <c r="M931" s="114">
        <v>4</v>
      </c>
      <c r="N931" s="114"/>
      <c r="O931" s="114">
        <v>5</v>
      </c>
      <c r="P931" s="114"/>
      <c r="Q931" s="115"/>
      <c r="R931" s="115"/>
      <c r="S931" s="115"/>
      <c r="T931" s="114"/>
      <c r="U931" s="114"/>
      <c r="V931" s="114"/>
      <c r="W931" s="114"/>
      <c r="X931" s="114"/>
      <c r="Y931" s="114"/>
      <c r="Z931" s="114"/>
      <c r="AA931" s="114"/>
      <c r="AB931" s="114"/>
      <c r="AC931" s="114"/>
      <c r="AD931" s="114"/>
      <c r="AE931" s="113"/>
      <c r="AF931" s="101">
        <f t="shared" si="68"/>
        <v>8.3650400000000005</v>
      </c>
      <c r="AG931" s="113"/>
      <c r="AH931" s="113"/>
      <c r="AI931" s="116" t="s">
        <v>1</v>
      </c>
      <c r="AJ931" s="118" t="str">
        <f>IF(I931&lt;&gt;"","-" &amp;TEXT([1]comp!$I931,"0.#") &amp;TEXT(I$1,0),"")</f>
        <v>-10.Al</v>
      </c>
      <c r="AK931" s="116" t="str">
        <f>IF(K931&lt;&gt;"","-" &amp;TEXT([1]comp!$K931,"0.0") &amp;TEXT(K$1,0),"")</f>
        <v/>
      </c>
      <c r="AL931" s="116" t="str">
        <f>IF(H931&lt;&gt;"","-" &amp;TEXT([1]comp!$H931,"0.0") &amp;TEXT(H$1,0),"")</f>
        <v>-30.0Ni</v>
      </c>
      <c r="AM931" s="116" t="str">
        <f>IF(J931&lt;&gt;"","-" &amp;TEXT([1]comp!$J931,"0.0") &amp;TEXT(J$1,0),"")</f>
        <v/>
      </c>
      <c r="AN931" s="116" t="str">
        <f>IF(M931&lt;&gt;"","-" &amp;TEXT([1]comp!$M931,"0.0") &amp;TEXT(M$1,0),"")</f>
        <v>-4.0Ta</v>
      </c>
      <c r="AO931" s="116" t="str">
        <f>IF(N931&lt;&gt;"","-" &amp;TEXT([1]comp!$N931,"0.0") &amp;TEXT(N$1,0),"")</f>
        <v/>
      </c>
      <c r="AP931" s="116" t="str">
        <f>IF(O931&lt;&gt;"","-" &amp;TEXT([1]comp!$O931,"0.0") &amp;TEXT(O$1,0),"")</f>
        <v>-5.0V</v>
      </c>
      <c r="AQ931" s="116" t="str">
        <f>IF(L931&lt;&gt;"","-" &amp;TEXT([1]comp!$L931,"0.0") &amp;TEXT(L$1,0),"")</f>
        <v>-2.0Ti</v>
      </c>
      <c r="AR931" s="116" t="str">
        <f>IF(P931&lt;&gt;"","-" &amp;TEXT([1]comp!$P931,"0.0") &amp;TEXT(P$1,0),"")</f>
        <v/>
      </c>
      <c r="AS931" s="116" t="str">
        <f>IF(Q931&lt;&gt;"","-" &amp;TEXT([1]comp!$Q931,"0.00") &amp;TEXT(Q$1,0),"")</f>
        <v/>
      </c>
      <c r="AT931" s="116" t="str">
        <f>IF(R931&lt;&gt;"","-" &amp;TEXT([1]comp!$R931,"0.00") &amp;TEXT(R$1,0),"")</f>
        <v/>
      </c>
      <c r="AU931" s="116" t="str">
        <f>IF(S931&lt;&gt;"","-" &amp;TEXT([1]comp!$S931,"0.00") &amp;TEXT(S$1,0),"")</f>
        <v/>
      </c>
      <c r="AV931" s="116" t="str">
        <f>IF(T931&lt;&gt;"","-" &amp;TEXT([1]comp!$T931,"0.0") &amp;TEXT(T$1,0),"")</f>
        <v/>
      </c>
      <c r="AW931" s="116" t="str">
        <f>IF(U931&lt;&gt;"","-" &amp;TEXT([1]comp!$U931,"0.0") &amp;TEXT(U$1,0),"")</f>
        <v/>
      </c>
      <c r="AX931" s="116" t="str">
        <f>IF(V931&lt;&gt;"","-" &amp;TEXT([1]comp!$V931,"0.0") &amp;TEXT(V$1,0),"")</f>
        <v/>
      </c>
      <c r="AY931" s="116" t="str">
        <f>IF(W931&lt;&gt;"","-" &amp;TEXT([1]comp!$W931,"0.0") &amp;TEXT(W$1,0),"")</f>
        <v/>
      </c>
      <c r="AZ931" s="116" t="str">
        <f>IF(X931&lt;&gt;"","-" &amp;TEXT([1]comp!$X931,"0.0") &amp;TEXT(X$1,0),"")</f>
        <v/>
      </c>
      <c r="BA931" s="116" t="str">
        <f>IF(Y931&lt;&gt;"","-" &amp;TEXT([1]comp!$Y931,"0.0") &amp;TEXT(Y$1,0),"")</f>
        <v/>
      </c>
      <c r="BB931" s="116" t="str">
        <f>IF(Z931&lt;&gt;"","-" &amp;TEXT([1]comp!$Z931,"0.0") &amp;TEXT(Z$1,0),"")</f>
        <v/>
      </c>
      <c r="BC931" s="116" t="str">
        <f>IF(AA931&lt;&gt;"","-" &amp;TEXT([1]comp!$AA931,"0.0") &amp;TEXT(AA$1,0),"")</f>
        <v/>
      </c>
      <c r="BD931" s="116" t="str">
        <f>IF(AB931&lt;&gt;"","-" &amp;TEXT([1]comp!$AB931,"0.0") &amp;TEXT(AB$1,0),"")</f>
        <v/>
      </c>
      <c r="BE931" s="116" t="str">
        <f>IF(AC931&lt;&gt;"","-" &amp;TEXT([1]comp!$AC931,"0.0") &amp;TEXT(AC$1,0),"")</f>
        <v/>
      </c>
      <c r="BF931" s="102" t="str">
        <f>IF(AD931&lt;&gt;"","-" &amp;TEXT([1]comp!$AD931,"0.00") &amp;TEXT(AD$1,0),"")</f>
        <v/>
      </c>
      <c r="BG931" s="104" t="str">
        <f>IF(AE931&lt;&gt;"","-" &amp;TEXT([1]comp!$AE931,"0.#") &amp;TEXT(AE$1,0),"")</f>
        <v/>
      </c>
      <c r="BH931" s="113" t="str">
        <f>[1]comp!$D931 &amp; [1]comp!$E931</f>
        <v>30Ni4Ta2TiChen, Y., Wang, C., Ruan, J., Omori, T., Kainuma, R., Ishida, K., &amp; Liu, X. (2019). High-strength Co–Al–V-base superalloys strengthened by γ′-Co 3 (Al,V) with high solvus temperature. Acta Materialia, 170, 62–74. https://doi.org/10.1016/j.actamat.2019.03.026</v>
      </c>
      <c r="BI931" s="96" t="str">
        <f t="shared" si="73"/>
        <v>Co-30.0Ni-10.Al-2.0Ti-4.0Ta-5.0V</v>
      </c>
      <c r="BJ931" s="113" t="s">
        <v>2123</v>
      </c>
      <c r="BK931" s="113"/>
      <c r="BL931" s="113"/>
      <c r="BM931" s="113"/>
      <c r="BN931" s="113"/>
      <c r="BO931" s="113"/>
    </row>
    <row r="932" spans="1:67" x14ac:dyDescent="0.3">
      <c r="A932" s="96" t="str">
        <f t="shared" si="67"/>
        <v>Co-30.0Ni-9.Al-6.7Cr-6.0W-1.5Ta-0.10C</v>
      </c>
      <c r="B932" s="113"/>
      <c r="C932" s="113" t="s">
        <v>2123</v>
      </c>
      <c r="D932" s="113" t="s">
        <v>4415</v>
      </c>
      <c r="E932" s="113" t="s">
        <v>4037</v>
      </c>
      <c r="F932" s="113">
        <f t="shared" si="72"/>
        <v>929</v>
      </c>
      <c r="G932" s="114">
        <f t="shared" si="71"/>
        <v>46.699999999999996</v>
      </c>
      <c r="H932" s="114">
        <v>30</v>
      </c>
      <c r="I932" s="114">
        <v>9</v>
      </c>
      <c r="J932" s="114">
        <v>6.7</v>
      </c>
      <c r="K932" s="114">
        <v>6</v>
      </c>
      <c r="L932" s="114"/>
      <c r="M932" s="114">
        <v>1.5</v>
      </c>
      <c r="N932" s="114"/>
      <c r="O932" s="114"/>
      <c r="P932" s="114"/>
      <c r="Q932" s="115">
        <v>0.1</v>
      </c>
      <c r="R932" s="115"/>
      <c r="S932" s="115"/>
      <c r="T932" s="114"/>
      <c r="U932" s="114"/>
      <c r="V932" s="114"/>
      <c r="W932" s="114"/>
      <c r="X932" s="114"/>
      <c r="Y932" s="114"/>
      <c r="Z932" s="114"/>
      <c r="AA932" s="114"/>
      <c r="AB932" s="114"/>
      <c r="AC932" s="114"/>
      <c r="AD932" s="114"/>
      <c r="AE932" s="113"/>
      <c r="AF932" s="101">
        <f t="shared" si="68"/>
        <v>8.9604400000000002</v>
      </c>
      <c r="AG932" s="113"/>
      <c r="AH932" s="113"/>
      <c r="AI932" s="116" t="s">
        <v>1</v>
      </c>
      <c r="AJ932" s="118" t="str">
        <f>IF(I932&lt;&gt;"","-" &amp;TEXT([1]comp!$I932,"0.#") &amp;TEXT(I$1,0),"")</f>
        <v>-9.Al</v>
      </c>
      <c r="AK932" s="116" t="str">
        <f>IF(K932&lt;&gt;"","-" &amp;TEXT([1]comp!$K932,"0.0") &amp;TEXT(K$1,0),"")</f>
        <v>-6.0W</v>
      </c>
      <c r="AL932" s="116" t="str">
        <f>IF(H932&lt;&gt;"","-" &amp;TEXT([1]comp!$H932,"0.0") &amp;TEXT(H$1,0),"")</f>
        <v>-30.0Ni</v>
      </c>
      <c r="AM932" s="116" t="str">
        <f>IF(J932&lt;&gt;"","-" &amp;TEXT([1]comp!$J932,"0.0") &amp;TEXT(J$1,0),"")</f>
        <v>-6.7Cr</v>
      </c>
      <c r="AN932" s="116" t="str">
        <f>IF(M932&lt;&gt;"","-" &amp;TEXT([1]comp!$M932,"0.0") &amp;TEXT(M$1,0),"")</f>
        <v>-1.5Ta</v>
      </c>
      <c r="AO932" s="116" t="str">
        <f>IF(N932&lt;&gt;"","-" &amp;TEXT([1]comp!$N932,"0.0") &amp;TEXT(N$1,0),"")</f>
        <v/>
      </c>
      <c r="AP932" s="116" t="str">
        <f>IF(O932&lt;&gt;"","-" &amp;TEXT([1]comp!$O932,"0.0") &amp;TEXT(O$1,0),"")</f>
        <v/>
      </c>
      <c r="AQ932" s="116" t="str">
        <f>IF(L932&lt;&gt;"","-" &amp;TEXT([1]comp!$L932,"0.0") &amp;TEXT(L$1,0),"")</f>
        <v/>
      </c>
      <c r="AR932" s="116" t="str">
        <f>IF(P932&lt;&gt;"","-" &amp;TEXT([1]comp!$P932,"0.0") &amp;TEXT(P$1,0),"")</f>
        <v/>
      </c>
      <c r="AS932" s="116" t="str">
        <f>IF(Q932&lt;&gt;"","-" &amp;TEXT([1]comp!$Q932,"0.00") &amp;TEXT(Q$1,0),"")</f>
        <v>-0.10C</v>
      </c>
      <c r="AT932" s="116" t="str">
        <f>IF(R932&lt;&gt;"","-" &amp;TEXT([1]comp!$R932,"0.00") &amp;TEXT(R$1,0),"")</f>
        <v/>
      </c>
      <c r="AU932" s="116" t="str">
        <f>IF(S932&lt;&gt;"","-" &amp;TEXT([1]comp!$S932,"0.00") &amp;TEXT(S$1,0),"")</f>
        <v/>
      </c>
      <c r="AV932" s="116" t="str">
        <f>IF(T932&lt;&gt;"","-" &amp;TEXT([1]comp!$T932,"0.0") &amp;TEXT(T$1,0),"")</f>
        <v/>
      </c>
      <c r="AW932" s="116" t="str">
        <f>IF(U932&lt;&gt;"","-" &amp;TEXT([1]comp!$U932,"0.0") &amp;TEXT(U$1,0),"")</f>
        <v/>
      </c>
      <c r="AX932" s="116" t="str">
        <f>IF(V932&lt;&gt;"","-" &amp;TEXT([1]comp!$V932,"0.0") &amp;TEXT(V$1,0),"")</f>
        <v/>
      </c>
      <c r="AY932" s="116" t="str">
        <f>IF(W932&lt;&gt;"","-" &amp;TEXT([1]comp!$W932,"0.0") &amp;TEXT(W$1,0),"")</f>
        <v/>
      </c>
      <c r="AZ932" s="116" t="str">
        <f>IF(X932&lt;&gt;"","-" &amp;TEXT([1]comp!$X932,"0.0") &amp;TEXT(X$1,0),"")</f>
        <v/>
      </c>
      <c r="BA932" s="116" t="str">
        <f>IF(Y932&lt;&gt;"","-" &amp;TEXT([1]comp!$Y932,"0.0") &amp;TEXT(Y$1,0),"")</f>
        <v/>
      </c>
      <c r="BB932" s="116" t="str">
        <f>IF(Z932&lt;&gt;"","-" &amp;TEXT([1]comp!$Z932,"0.0") &amp;TEXT(Z$1,0),"")</f>
        <v/>
      </c>
      <c r="BC932" s="116" t="str">
        <f>IF(AA932&lt;&gt;"","-" &amp;TEXT([1]comp!$AA932,"0.0") &amp;TEXT(AA$1,0),"")</f>
        <v/>
      </c>
      <c r="BD932" s="116" t="str">
        <f>IF(AB932&lt;&gt;"","-" &amp;TEXT([1]comp!$AB932,"0.0") &amp;TEXT(AB$1,0),"")</f>
        <v/>
      </c>
      <c r="BE932" s="116" t="str">
        <f>IF(AC932&lt;&gt;"","-" &amp;TEXT([1]comp!$AC932,"0.0") &amp;TEXT(AC$1,0),"")</f>
        <v/>
      </c>
      <c r="BF932" s="102" t="str">
        <f>IF(AD932&lt;&gt;"","-" &amp;TEXT([1]comp!$AD932,"0.00") &amp;TEXT(AD$1,0),"")</f>
        <v/>
      </c>
      <c r="BG932" s="104" t="str">
        <f>IF(AE932&lt;&gt;"","-" &amp;TEXT([1]comp!$AE932,"0.#") &amp;TEXT(AE$1,0),"")</f>
        <v/>
      </c>
      <c r="BH932" s="113" t="str">
        <f>[1]comp!$D932 &amp; [1]comp!$E932</f>
        <v xml:space="preserve"> Co–30Ni–9Al–6W-6.7Cr-1.5Ta-0.1CChu, C., Li, C., Guan, Y., &amp; Liu, Y. (2022). Microstructure-dependent coarsening behavior of γ′ precipitates in CoNi-based superalloys. Intermetallics, 140. https://doi.org/10.1016/j.intermet.2021.107396</v>
      </c>
      <c r="BI932" s="96" t="str">
        <f t="shared" si="73"/>
        <v>Co-30.0Ni-9.Al-6.7Cr-6.0W-1.5Ta-0.10C</v>
      </c>
      <c r="BJ932" s="113" t="s">
        <v>2123</v>
      </c>
      <c r="BK932" s="113"/>
      <c r="BL932" s="113"/>
      <c r="BM932" s="113"/>
      <c r="BN932" s="113"/>
      <c r="BO932" s="113"/>
    </row>
    <row r="933" spans="1:67" x14ac:dyDescent="0.3">
      <c r="A933" s="96" t="str">
        <f t="shared" si="67"/>
        <v>Co-30.0Ni-9.5Al-6.5Cr-5.5W-4.0Ti-2.0Ta-0.10C</v>
      </c>
      <c r="B933" s="113"/>
      <c r="C933" s="113" t="s">
        <v>2123</v>
      </c>
      <c r="D933" s="113" t="s">
        <v>4039</v>
      </c>
      <c r="E933" s="113" t="s">
        <v>4040</v>
      </c>
      <c r="F933" s="113">
        <f t="shared" si="72"/>
        <v>930</v>
      </c>
      <c r="G933" s="114">
        <f t="shared" si="71"/>
        <v>42.4</v>
      </c>
      <c r="H933" s="114">
        <v>30</v>
      </c>
      <c r="I933" s="114">
        <v>9.5</v>
      </c>
      <c r="J933" s="114">
        <v>6.5</v>
      </c>
      <c r="K933" s="114">
        <v>5.5</v>
      </c>
      <c r="L933" s="114">
        <v>4</v>
      </c>
      <c r="M933" s="114">
        <v>2</v>
      </c>
      <c r="N933" s="114"/>
      <c r="O933" s="114"/>
      <c r="P933" s="114"/>
      <c r="Q933" s="115">
        <v>0.1</v>
      </c>
      <c r="R933" s="115"/>
      <c r="S933" s="115"/>
      <c r="T933" s="114"/>
      <c r="U933" s="114"/>
      <c r="V933" s="114"/>
      <c r="W933" s="114"/>
      <c r="X933" s="114"/>
      <c r="Y933" s="114"/>
      <c r="Z933" s="114"/>
      <c r="AA933" s="114"/>
      <c r="AB933" s="114"/>
      <c r="AC933" s="114"/>
      <c r="AD933" s="114"/>
      <c r="AE933" s="113"/>
      <c r="AF933" s="101">
        <f t="shared" si="68"/>
        <v>8.7441399999999998</v>
      </c>
      <c r="AG933" s="113"/>
      <c r="AH933" s="113"/>
      <c r="AI933" s="116" t="s">
        <v>1</v>
      </c>
      <c r="AJ933" s="116" t="str">
        <f>IF(I933&lt;&gt;"","-" &amp;TEXT([1]comp!$I933,"0.#") &amp;TEXT(I$1,0),"")</f>
        <v>-9.5Al</v>
      </c>
      <c r="AK933" s="116" t="str">
        <f>IF(K933&lt;&gt;"","-" &amp;TEXT([1]comp!$K933,"0.0") &amp;TEXT(K$1,0),"")</f>
        <v>-5.5W</v>
      </c>
      <c r="AL933" s="116" t="str">
        <f>IF(H933&lt;&gt;"","-" &amp;TEXT([1]comp!$H933,"0.0") &amp;TEXT(H$1,0),"")</f>
        <v>-30.0Ni</v>
      </c>
      <c r="AM933" s="116" t="str">
        <f>IF(J933&lt;&gt;"","-" &amp;TEXT([1]comp!$J933,"0.0") &amp;TEXT(J$1,0),"")</f>
        <v>-6.5Cr</v>
      </c>
      <c r="AN933" s="116" t="str">
        <f>IF(M933&lt;&gt;"","-" &amp;TEXT([1]comp!$M933,"0.0") &amp;TEXT(M$1,0),"")</f>
        <v>-2.0Ta</v>
      </c>
      <c r="AO933" s="116" t="str">
        <f>IF(N933&lt;&gt;"","-" &amp;TEXT([1]comp!$N933,"0.0") &amp;TEXT(N$1,0),"")</f>
        <v/>
      </c>
      <c r="AP933" s="116" t="str">
        <f>IF(O933&lt;&gt;"","-" &amp;TEXT([1]comp!$O933,"0.0") &amp;TEXT(O$1,0),"")</f>
        <v/>
      </c>
      <c r="AQ933" s="116" t="str">
        <f>IF(L933&lt;&gt;"","-" &amp;TEXT([1]comp!$L933,"0.0") &amp;TEXT(L$1,0),"")</f>
        <v>-4.0Ti</v>
      </c>
      <c r="AR933" s="116" t="str">
        <f>IF(P933&lt;&gt;"","-" &amp;TEXT([1]comp!$P933,"0.0") &amp;TEXT(P$1,0),"")</f>
        <v/>
      </c>
      <c r="AS933" s="116" t="str">
        <f>IF(Q933&lt;&gt;"","-" &amp;TEXT([1]comp!$Q933,"0.00") &amp;TEXT(Q$1,0),"")</f>
        <v>-0.10C</v>
      </c>
      <c r="AT933" s="116" t="str">
        <f>IF(R933&lt;&gt;"","-" &amp;TEXT([1]comp!$R933,"0.00") &amp;TEXT(R$1,0),"")</f>
        <v/>
      </c>
      <c r="AU933" s="116" t="str">
        <f>IF(S933&lt;&gt;"","-" &amp;TEXT([1]comp!$S933,"0.00") &amp;TEXT(S$1,0),"")</f>
        <v/>
      </c>
      <c r="AV933" s="116" t="str">
        <f>IF(T933&lt;&gt;"","-" &amp;TEXT([1]comp!$T933,"0.0") &amp;TEXT(T$1,0),"")</f>
        <v/>
      </c>
      <c r="AW933" s="116" t="str">
        <f>IF(U933&lt;&gt;"","-" &amp;TEXT([1]comp!$U933,"0.0") &amp;TEXT(U$1,0),"")</f>
        <v/>
      </c>
      <c r="AX933" s="116" t="str">
        <f>IF(V933&lt;&gt;"","-" &amp;TEXT([1]comp!$V933,"0.0") &amp;TEXT(V$1,0),"")</f>
        <v/>
      </c>
      <c r="AY933" s="116" t="str">
        <f>IF(W933&lt;&gt;"","-" &amp;TEXT([1]comp!$W933,"0.0") &amp;TEXT(W$1,0),"")</f>
        <v/>
      </c>
      <c r="AZ933" s="116" t="str">
        <f>IF(X933&lt;&gt;"","-" &amp;TEXT([1]comp!$X933,"0.0") &amp;TEXT(X$1,0),"")</f>
        <v/>
      </c>
      <c r="BA933" s="116" t="str">
        <f>IF(Y933&lt;&gt;"","-" &amp;TEXT([1]comp!$Y933,"0.0") &amp;TEXT(Y$1,0),"")</f>
        <v/>
      </c>
      <c r="BB933" s="116" t="str">
        <f>IF(Z933&lt;&gt;"","-" &amp;TEXT([1]comp!$Z933,"0.0") &amp;TEXT(Z$1,0),"")</f>
        <v/>
      </c>
      <c r="BC933" s="116" t="str">
        <f>IF(AA933&lt;&gt;"","-" &amp;TEXT([1]comp!$AA933,"0.0") &amp;TEXT(AA$1,0),"")</f>
        <v/>
      </c>
      <c r="BD933" s="116" t="str">
        <f>IF(AB933&lt;&gt;"","-" &amp;TEXT([1]comp!$AB933,"0.0") &amp;TEXT(AB$1,0),"")</f>
        <v/>
      </c>
      <c r="BE933" s="116" t="str">
        <f>IF(AC933&lt;&gt;"","-" &amp;TEXT([1]comp!$AC933,"0.0") &amp;TEXT(AC$1,0),"")</f>
        <v/>
      </c>
      <c r="BF933" s="102" t="str">
        <f>IF(AD933&lt;&gt;"","-" &amp;TEXT([1]comp!$AD933,"0.00") &amp;TEXT(AD$1,0),"")</f>
        <v/>
      </c>
      <c r="BG933" s="104" t="str">
        <f>IF(AE933&lt;&gt;"","-" &amp;TEXT([1]comp!$AE933,"0.#") &amp;TEXT(AE$1,0),"")</f>
        <v/>
      </c>
      <c r="BH933" s="113" t="str">
        <f>[1]comp!$D933 &amp; [1]comp!$E933</f>
        <v>CoNiChu, C., Guo, Q., Guan, Y., Qiao, Z., &amp; Liu, Y. (2022). Deformation mechanisms of a γʹ phase strengthened CoNi-based superalloy at high temperatures. Materials Science and Engineering A, 833. https://doi.org/10.1016/j.msea.2021.142587</v>
      </c>
      <c r="BI933" s="96" t="str">
        <f t="shared" si="73"/>
        <v>Co-30.0Ni-9.5Al-6.5Cr-5.5W-4.0Ti-2.0Ta-0.10C</v>
      </c>
      <c r="BJ933" s="113" t="s">
        <v>2123</v>
      </c>
      <c r="BK933" s="113"/>
      <c r="BL933" s="113"/>
      <c r="BM933" s="113"/>
      <c r="BN933" s="113"/>
      <c r="BO933" s="113"/>
    </row>
    <row r="934" spans="1:67" x14ac:dyDescent="0.3">
      <c r="A934" s="96" t="str">
        <f t="shared" si="67"/>
        <v>Co-40.0Ni-10.Al-10.0Cr-7.5W-3.0Nb-0.60C-0.06B</v>
      </c>
      <c r="B934" s="113"/>
      <c r="C934" s="113" t="s">
        <v>2123</v>
      </c>
      <c r="D934" s="113" t="s">
        <v>373</v>
      </c>
      <c r="E934" s="113" t="s">
        <v>4042</v>
      </c>
      <c r="F934" s="113">
        <f t="shared" si="72"/>
        <v>931</v>
      </c>
      <c r="G934" s="114">
        <f t="shared" si="71"/>
        <v>28.840000000000003</v>
      </c>
      <c r="H934" s="114">
        <v>40</v>
      </c>
      <c r="I934" s="114">
        <v>10</v>
      </c>
      <c r="J934" s="114">
        <v>10</v>
      </c>
      <c r="K934" s="114">
        <v>7.5</v>
      </c>
      <c r="L934" s="114"/>
      <c r="M934" s="114"/>
      <c r="N934" s="114">
        <v>3</v>
      </c>
      <c r="O934" s="114"/>
      <c r="P934" s="114"/>
      <c r="Q934" s="115">
        <v>0.6</v>
      </c>
      <c r="R934" s="115"/>
      <c r="S934" s="115">
        <v>0.06</v>
      </c>
      <c r="T934" s="114"/>
      <c r="U934" s="114"/>
      <c r="V934" s="114"/>
      <c r="W934" s="114"/>
      <c r="X934" s="114"/>
      <c r="Y934" s="114"/>
      <c r="Z934" s="114"/>
      <c r="AA934" s="114"/>
      <c r="AB934" s="114"/>
      <c r="AC934" s="114"/>
      <c r="AD934" s="114"/>
      <c r="AE934" s="113"/>
      <c r="AF934" s="101">
        <f t="shared" si="68"/>
        <v>8.8348460000000006</v>
      </c>
      <c r="AG934" s="113"/>
      <c r="AH934" s="113"/>
      <c r="AI934" s="116" t="s">
        <v>1</v>
      </c>
      <c r="AJ934" s="118" t="str">
        <f>IF(I934&lt;&gt;"","-" &amp;TEXT([1]comp!$I934,"0.#") &amp;TEXT(I$1,0),"")</f>
        <v>-10.Al</v>
      </c>
      <c r="AK934" s="116" t="str">
        <f>IF(K934&lt;&gt;"","-" &amp;TEXT([1]comp!$K934,"0.0") &amp;TEXT(K$1,0),"")</f>
        <v>-7.5W</v>
      </c>
      <c r="AL934" s="116" t="str">
        <f>IF(H934&lt;&gt;"","-" &amp;TEXT([1]comp!$H934,"0.0") &amp;TEXT(H$1,0),"")</f>
        <v>-40.0Ni</v>
      </c>
      <c r="AM934" s="116" t="str">
        <f>IF(J934&lt;&gt;"","-" &amp;TEXT([1]comp!$J934,"0.0") &amp;TEXT(J$1,0),"")</f>
        <v>-10.0Cr</v>
      </c>
      <c r="AN934" s="116" t="str">
        <f>IF(M934&lt;&gt;"","-" &amp;TEXT([1]comp!$M934,"0.0") &amp;TEXT(M$1,0),"")</f>
        <v/>
      </c>
      <c r="AO934" s="116" t="str">
        <f>IF(N934&lt;&gt;"","-" &amp;TEXT([1]comp!$N934,"0.0") &amp;TEXT(N$1,0),"")</f>
        <v>-3.0Nb</v>
      </c>
      <c r="AP934" s="116" t="str">
        <f>IF(O934&lt;&gt;"","-" &amp;TEXT([1]comp!$O934,"0.0") &amp;TEXT(O$1,0),"")</f>
        <v/>
      </c>
      <c r="AQ934" s="116" t="str">
        <f>IF(L934&lt;&gt;"","-" &amp;TEXT([1]comp!$L934,"0.0") &amp;TEXT(L$1,0),"")</f>
        <v/>
      </c>
      <c r="AR934" s="116" t="str">
        <f>IF(P934&lt;&gt;"","-" &amp;TEXT([1]comp!$P934,"0.0") &amp;TEXT(P$1,0),"")</f>
        <v/>
      </c>
      <c r="AS934" s="116" t="str">
        <f>IF(Q934&lt;&gt;"","-" &amp;TEXT([1]comp!$Q934,"0.00") &amp;TEXT(Q$1,0),"")</f>
        <v>-0.60C</v>
      </c>
      <c r="AT934" s="116" t="str">
        <f>IF(R934&lt;&gt;"","-" &amp;TEXT([1]comp!$R934,"0.00") &amp;TEXT(R$1,0),"")</f>
        <v/>
      </c>
      <c r="AU934" s="116" t="str">
        <f>IF(S934&lt;&gt;"","-" &amp;TEXT([1]comp!$S934,"0.00") &amp;TEXT(S$1,0),"")</f>
        <v>-0.06B</v>
      </c>
      <c r="AV934" s="116" t="str">
        <f>IF(T934&lt;&gt;"","-" &amp;TEXT([1]comp!$T934,"0.0") &amp;TEXT(T$1,0),"")</f>
        <v/>
      </c>
      <c r="AW934" s="116" t="str">
        <f>IF(U934&lt;&gt;"","-" &amp;TEXT([1]comp!$U934,"0.0") &amp;TEXT(U$1,0),"")</f>
        <v/>
      </c>
      <c r="AX934" s="116" t="str">
        <f>IF(V934&lt;&gt;"","-" &amp;TEXT([1]comp!$V934,"0.0") &amp;TEXT(V$1,0),"")</f>
        <v/>
      </c>
      <c r="AY934" s="116" t="str">
        <f>IF(W934&lt;&gt;"","-" &amp;TEXT([1]comp!$W934,"0.0") &amp;TEXT(W$1,0),"")</f>
        <v/>
      </c>
      <c r="AZ934" s="116" t="str">
        <f>IF(X934&lt;&gt;"","-" &amp;TEXT([1]comp!$X934,"0.0") &amp;TEXT(X$1,0),"")</f>
        <v/>
      </c>
      <c r="BA934" s="116" t="str">
        <f>IF(Y934&lt;&gt;"","-" &amp;TEXT([1]comp!$Y934,"0.0") &amp;TEXT(Y$1,0),"")</f>
        <v/>
      </c>
      <c r="BB934" s="116" t="str">
        <f>IF(Z934&lt;&gt;"","-" &amp;TEXT([1]comp!$Z934,"0.0") &amp;TEXT(Z$1,0),"")</f>
        <v/>
      </c>
      <c r="BC934" s="116" t="str">
        <f>IF(AA934&lt;&gt;"","-" &amp;TEXT([1]comp!$AA934,"0.0") &amp;TEXT(AA$1,0),"")</f>
        <v/>
      </c>
      <c r="BD934" s="116" t="str">
        <f>IF(AB934&lt;&gt;"","-" &amp;TEXT([1]comp!$AB934,"0.0") &amp;TEXT(AB$1,0),"")</f>
        <v/>
      </c>
      <c r="BE934" s="116" t="str">
        <f>IF(AC934&lt;&gt;"","-" &amp;TEXT([1]comp!$AC934,"0.0") &amp;TEXT(AC$1,0),"")</f>
        <v/>
      </c>
      <c r="BF934" s="102" t="str">
        <f>IF(AD934&lt;&gt;"","-" &amp;TEXT([1]comp!$AD934,"0.00") &amp;TEXT(AD$1,0),"")</f>
        <v/>
      </c>
      <c r="BG934" s="104" t="str">
        <f>IF(AE934&lt;&gt;"","-" &amp;TEXT([1]comp!$AE934,"0.#") &amp;TEXT(AE$1,0),"")</f>
        <v/>
      </c>
      <c r="BH934" s="113" t="str">
        <f>[1]comp!$D934 &amp; [1]comp!$E934</f>
        <v>3NbCosta, A. M. S., Oliveira, J. P., Escobar, J. D., Salvador, C. A. F., Monteiro, M. J., Poplawsky, J. D., Nunes, C. A., Ramirez, A. J., &amp; Tschiptschin, A. P. (2022). On the effect of elemental partitioning to secondary phases after solution and aging heat treatments in a Co-Ni-based superalloy. Materials Letters, 309. https://doi.org/10.1016/j.matlet.2021.131377</v>
      </c>
      <c r="BI934" s="96" t="str">
        <f t="shared" si="73"/>
        <v>Co-40.0Ni-10.Al-10.0Cr-7.5W-3.0Nb-0.60C-0.06B</v>
      </c>
      <c r="BJ934" s="113" t="s">
        <v>2123</v>
      </c>
      <c r="BK934" s="113"/>
      <c r="BL934" s="113"/>
      <c r="BM934" s="113"/>
      <c r="BN934" s="113"/>
      <c r="BO934" s="113"/>
    </row>
    <row r="935" spans="1:67" x14ac:dyDescent="0.3">
      <c r="A935" s="96" t="str">
        <f t="shared" si="67"/>
        <v>Co-9.5Al-4.0Nb-2.9Mo</v>
      </c>
      <c r="B935" s="113"/>
      <c r="C935" s="113" t="s">
        <v>2123</v>
      </c>
      <c r="D935" s="113" t="s">
        <v>4044</v>
      </c>
      <c r="E935" s="113" t="s">
        <v>4045</v>
      </c>
      <c r="F935" s="113">
        <f t="shared" si="72"/>
        <v>932</v>
      </c>
      <c r="G935" s="114">
        <f t="shared" si="71"/>
        <v>83.64</v>
      </c>
      <c r="H935" s="114"/>
      <c r="I935" s="114">
        <v>9.4600000000000009</v>
      </c>
      <c r="J935" s="114"/>
      <c r="K935" s="114"/>
      <c r="L935" s="114"/>
      <c r="M935" s="114"/>
      <c r="N935" s="114">
        <v>4</v>
      </c>
      <c r="O935" s="114"/>
      <c r="P935" s="114">
        <v>2.9</v>
      </c>
      <c r="Q935" s="115"/>
      <c r="R935" s="115"/>
      <c r="S935" s="115"/>
      <c r="T935" s="114"/>
      <c r="U935" s="114"/>
      <c r="V935" s="114"/>
      <c r="W935" s="114"/>
      <c r="X935" s="114"/>
      <c r="Y935" s="114"/>
      <c r="Z935" s="114"/>
      <c r="AA935" s="114"/>
      <c r="AB935" s="114"/>
      <c r="AC935" s="114"/>
      <c r="AD935" s="114"/>
      <c r="AE935" s="113"/>
      <c r="AF935" s="101">
        <f t="shared" si="68"/>
        <v>8.3403000000000009</v>
      </c>
      <c r="AG935" s="113"/>
      <c r="AH935" s="113"/>
      <c r="AI935" s="116" t="s">
        <v>1</v>
      </c>
      <c r="AJ935" s="116" t="str">
        <f>IF(I935&lt;&gt;"","-" &amp;TEXT([1]comp!$I935,"0.#") &amp;TEXT(I$1,0),"")</f>
        <v>-9.5Al</v>
      </c>
      <c r="AK935" s="116" t="str">
        <f>IF(K935&lt;&gt;"","-" &amp;TEXT([1]comp!$K935,"0.0") &amp;TEXT(K$1,0),"")</f>
        <v/>
      </c>
      <c r="AL935" s="116" t="str">
        <f>IF(H935&lt;&gt;"","-" &amp;TEXT([1]comp!$H935,"0.0") &amp;TEXT(H$1,0),"")</f>
        <v/>
      </c>
      <c r="AM935" s="116" t="str">
        <f>IF(J935&lt;&gt;"","-" &amp;TEXT([1]comp!$J935,"0.0") &amp;TEXT(J$1,0),"")</f>
        <v/>
      </c>
      <c r="AN935" s="116" t="str">
        <f>IF(M935&lt;&gt;"","-" &amp;TEXT([1]comp!$M935,"0.0") &amp;TEXT(M$1,0),"")</f>
        <v/>
      </c>
      <c r="AO935" s="116" t="str">
        <f>IF(N935&lt;&gt;"","-" &amp;TEXT([1]comp!$N935,"0.0") &amp;TEXT(N$1,0),"")</f>
        <v>-4.0Nb</v>
      </c>
      <c r="AP935" s="116" t="str">
        <f>IF(O935&lt;&gt;"","-" &amp;TEXT([1]comp!$O935,"0.0") &amp;TEXT(O$1,0),"")</f>
        <v/>
      </c>
      <c r="AQ935" s="116" t="str">
        <f>IF(L935&lt;&gt;"","-" &amp;TEXT([1]comp!$L935,"0.0") &amp;TEXT(L$1,0),"")</f>
        <v/>
      </c>
      <c r="AR935" s="116" t="str">
        <f>IF(P935&lt;&gt;"","-" &amp;TEXT([1]comp!$P935,"0.0") &amp;TEXT(P$1,0),"")</f>
        <v>-2.9Mo</v>
      </c>
      <c r="AS935" s="116" t="str">
        <f>IF(Q935&lt;&gt;"","-" &amp;TEXT([1]comp!$Q935,"0.00") &amp;TEXT(Q$1,0),"")</f>
        <v/>
      </c>
      <c r="AT935" s="116" t="str">
        <f>IF(R935&lt;&gt;"","-" &amp;TEXT([1]comp!$R935,"0.00") &amp;TEXT(R$1,0),"")</f>
        <v/>
      </c>
      <c r="AU935" s="116" t="str">
        <f>IF(S935&lt;&gt;"","-" &amp;TEXT([1]comp!$S935,"0.00") &amp;TEXT(S$1,0),"")</f>
        <v/>
      </c>
      <c r="AV935" s="116" t="str">
        <f>IF(T935&lt;&gt;"","-" &amp;TEXT([1]comp!$T935,"0.0") &amp;TEXT(T$1,0),"")</f>
        <v/>
      </c>
      <c r="AW935" s="116" t="str">
        <f>IF(U935&lt;&gt;"","-" &amp;TEXT([1]comp!$U935,"0.0") &amp;TEXT(U$1,0),"")</f>
        <v/>
      </c>
      <c r="AX935" s="116" t="str">
        <f>IF(V935&lt;&gt;"","-" &amp;TEXT([1]comp!$V935,"0.0") &amp;TEXT(V$1,0),"")</f>
        <v/>
      </c>
      <c r="AY935" s="116" t="str">
        <f>IF(W935&lt;&gt;"","-" &amp;TEXT([1]comp!$W935,"0.0") &amp;TEXT(W$1,0),"")</f>
        <v/>
      </c>
      <c r="AZ935" s="116" t="str">
        <f>IF(X935&lt;&gt;"","-" &amp;TEXT([1]comp!$X935,"0.0") &amp;TEXT(X$1,0),"")</f>
        <v/>
      </c>
      <c r="BA935" s="116" t="str">
        <f>IF(Y935&lt;&gt;"","-" &amp;TEXT([1]comp!$Y935,"0.0") &amp;TEXT(Y$1,0),"")</f>
        <v/>
      </c>
      <c r="BB935" s="116" t="str">
        <f>IF(Z935&lt;&gt;"","-" &amp;TEXT([1]comp!$Z935,"0.0") &amp;TEXT(Z$1,0),"")</f>
        <v/>
      </c>
      <c r="BC935" s="116" t="str">
        <f>IF(AA935&lt;&gt;"","-" &amp;TEXT([1]comp!$AA935,"0.0") &amp;TEXT(AA$1,0),"")</f>
        <v/>
      </c>
      <c r="BD935" s="116" t="str">
        <f>IF(AB935&lt;&gt;"","-" &amp;TEXT([1]comp!$AB935,"0.0") &amp;TEXT(AB$1,0),"")</f>
        <v/>
      </c>
      <c r="BE935" s="116" t="str">
        <f>IF(AC935&lt;&gt;"","-" &amp;TEXT([1]comp!$AC935,"0.0") &amp;TEXT(AC$1,0),"")</f>
        <v/>
      </c>
      <c r="BF935" s="102" t="str">
        <f>IF(AD935&lt;&gt;"","-" &amp;TEXT([1]comp!$AD935,"0.00") &amp;TEXT(AD$1,0),"")</f>
        <v/>
      </c>
      <c r="BG935" s="104" t="str">
        <f>IF(AE935&lt;&gt;"","-" &amp;TEXT([1]comp!$AE935,"0.#") &amp;TEXT(AE$1,0),"")</f>
        <v/>
      </c>
      <c r="BH935" s="113" t="str">
        <f>[1]comp!$D935 &amp; [1]comp!$E935</f>
        <v>Co-10Al-2.5Mo-4.5NbDavydov, D. I., Kazantseva, N. v., Ezhov, I. v., Popov, N. A., &amp; Vinogradova, N. I. (2022). Study of structural cobalt heat resistant alloys with cuboidal morphology. AIP Conference Proceedings, 2509. https://doi.org/10.1063/5.0085552</v>
      </c>
      <c r="BI935" s="96" t="str">
        <f t="shared" si="73"/>
        <v>Co-9.5Al-4.0Nb-2.9Mo</v>
      </c>
      <c r="BJ935" s="113" t="s">
        <v>2123</v>
      </c>
      <c r="BK935" s="113"/>
      <c r="BL935" s="113"/>
      <c r="BM935" s="113"/>
      <c r="BN935" s="113"/>
      <c r="BO935" s="113"/>
    </row>
    <row r="936" spans="1:67" x14ac:dyDescent="0.3">
      <c r="A936" s="96" t="str">
        <f t="shared" si="67"/>
        <v>Co-9.1Al-4.7Nb-5.2Mo</v>
      </c>
      <c r="B936" s="113"/>
      <c r="C936" s="113" t="s">
        <v>2123</v>
      </c>
      <c r="D936" s="113" t="s">
        <v>4047</v>
      </c>
      <c r="E936" s="113" t="s">
        <v>4048</v>
      </c>
      <c r="F936" s="113">
        <f t="shared" si="72"/>
        <v>933</v>
      </c>
      <c r="G936" s="114">
        <f t="shared" si="71"/>
        <v>81</v>
      </c>
      <c r="H936" s="114"/>
      <c r="I936" s="114">
        <v>9.1</v>
      </c>
      <c r="J936" s="114"/>
      <c r="K936" s="114"/>
      <c r="L936" s="114"/>
      <c r="M936" s="114"/>
      <c r="N936" s="114">
        <v>4.7</v>
      </c>
      <c r="O936" s="114"/>
      <c r="P936" s="114">
        <v>5.2</v>
      </c>
      <c r="Q936" s="115"/>
      <c r="R936" s="115"/>
      <c r="S936" s="115"/>
      <c r="T936" s="114"/>
      <c r="U936" s="114"/>
      <c r="V936" s="114"/>
      <c r="W936" s="114"/>
      <c r="X936" s="114"/>
      <c r="Y936" s="114"/>
      <c r="Z936" s="114"/>
      <c r="AA936" s="114"/>
      <c r="AB936" s="114"/>
      <c r="AC936" s="114"/>
      <c r="AD936" s="114"/>
      <c r="AE936" s="113"/>
      <c r="AF936" s="101">
        <f t="shared" si="68"/>
        <v>8.3920500000000011</v>
      </c>
      <c r="AG936" s="113"/>
      <c r="AH936" s="113"/>
      <c r="AI936" s="116" t="s">
        <v>1</v>
      </c>
      <c r="AJ936" s="116" t="str">
        <f>IF(I936&lt;&gt;"","-" &amp;TEXT([1]comp!$I936,"0.#") &amp;TEXT(I$1,0),"")</f>
        <v>-9.1Al</v>
      </c>
      <c r="AK936" s="116" t="str">
        <f>IF(K936&lt;&gt;"","-" &amp;TEXT([1]comp!$K936,"0.0") &amp;TEXT(K$1,0),"")</f>
        <v/>
      </c>
      <c r="AL936" s="116" t="str">
        <f>IF(H936&lt;&gt;"","-" &amp;TEXT([1]comp!$H936,"0.0") &amp;TEXT(H$1,0),"")</f>
        <v/>
      </c>
      <c r="AM936" s="116" t="str">
        <f>IF(J936&lt;&gt;"","-" &amp;TEXT([1]comp!$J936,"0.0") &amp;TEXT(J$1,0),"")</f>
        <v/>
      </c>
      <c r="AN936" s="116" t="str">
        <f>IF(M936&lt;&gt;"","-" &amp;TEXT([1]comp!$M936,"0.0") &amp;TEXT(M$1,0),"")</f>
        <v/>
      </c>
      <c r="AO936" s="116" t="str">
        <f>IF(N936&lt;&gt;"","-" &amp;TEXT([1]comp!$N936,"0.0") &amp;TEXT(N$1,0),"")</f>
        <v>-4.7Nb</v>
      </c>
      <c r="AP936" s="116" t="str">
        <f>IF(O936&lt;&gt;"","-" &amp;TEXT([1]comp!$O936,"0.0") &amp;TEXT(O$1,0),"")</f>
        <v/>
      </c>
      <c r="AQ936" s="116" t="str">
        <f>IF(L936&lt;&gt;"","-" &amp;TEXT([1]comp!$L936,"0.0") &amp;TEXT(L$1,0),"")</f>
        <v/>
      </c>
      <c r="AR936" s="116" t="str">
        <f>IF(P936&lt;&gt;"","-" &amp;TEXT([1]comp!$P936,"0.0") &amp;TEXT(P$1,0),"")</f>
        <v>-5.2Mo</v>
      </c>
      <c r="AS936" s="116" t="str">
        <f>IF(Q936&lt;&gt;"","-" &amp;TEXT([1]comp!$Q936,"0.00") &amp;TEXT(Q$1,0),"")</f>
        <v/>
      </c>
      <c r="AT936" s="116" t="str">
        <f>IF(R936&lt;&gt;"","-" &amp;TEXT([1]comp!$R936,"0.00") &amp;TEXT(R$1,0),"")</f>
        <v/>
      </c>
      <c r="AU936" s="116" t="str">
        <f>IF(S936&lt;&gt;"","-" &amp;TEXT([1]comp!$S936,"0.00") &amp;TEXT(S$1,0),"")</f>
        <v/>
      </c>
      <c r="AV936" s="116" t="str">
        <f>IF(T936&lt;&gt;"","-" &amp;TEXT([1]comp!$T936,"0.0") &amp;TEXT(T$1,0),"")</f>
        <v/>
      </c>
      <c r="AW936" s="116" t="str">
        <f>IF(U936&lt;&gt;"","-" &amp;TEXT([1]comp!$U936,"0.0") &amp;TEXT(U$1,0),"")</f>
        <v/>
      </c>
      <c r="AX936" s="116" t="str">
        <f>IF(V936&lt;&gt;"","-" &amp;TEXT([1]comp!$V936,"0.0") &amp;TEXT(V$1,0),"")</f>
        <v/>
      </c>
      <c r="AY936" s="116" t="str">
        <f>IF(W936&lt;&gt;"","-" &amp;TEXT([1]comp!$W936,"0.0") &amp;TEXT(W$1,0),"")</f>
        <v/>
      </c>
      <c r="AZ936" s="116" t="str">
        <f>IF(X936&lt;&gt;"","-" &amp;TEXT([1]comp!$X936,"0.0") &amp;TEXT(X$1,0),"")</f>
        <v/>
      </c>
      <c r="BA936" s="116" t="str">
        <f>IF(Y936&lt;&gt;"","-" &amp;TEXT([1]comp!$Y936,"0.0") &amp;TEXT(Y$1,0),"")</f>
        <v/>
      </c>
      <c r="BB936" s="116" t="str">
        <f>IF(Z936&lt;&gt;"","-" &amp;TEXT([1]comp!$Z936,"0.0") &amp;TEXT(Z$1,0),"")</f>
        <v/>
      </c>
      <c r="BC936" s="116" t="str">
        <f>IF(AA936&lt;&gt;"","-" &amp;TEXT([1]comp!$AA936,"0.0") &amp;TEXT(AA$1,0),"")</f>
        <v/>
      </c>
      <c r="BD936" s="116" t="str">
        <f>IF(AB936&lt;&gt;"","-" &amp;TEXT([1]comp!$AB936,"0.0") &amp;TEXT(AB$1,0),"")</f>
        <v/>
      </c>
      <c r="BE936" s="116" t="str">
        <f>IF(AC936&lt;&gt;"","-" &amp;TEXT([1]comp!$AC936,"0.0") &amp;TEXT(AC$1,0),"")</f>
        <v/>
      </c>
      <c r="BF936" s="102" t="str">
        <f>IF(AD936&lt;&gt;"","-" &amp;TEXT([1]comp!$AD936,"0.00") &amp;TEXT(AD$1,0),"")</f>
        <v/>
      </c>
      <c r="BG936" s="104" t="str">
        <f>IF(AE936&lt;&gt;"","-" &amp;TEXT([1]comp!$AE936,"0.#") &amp;TEXT(AE$1,0),"")</f>
        <v/>
      </c>
      <c r="BH936" s="113" t="str">
        <f>[1]comp!$D936 &amp; [1]comp!$E936</f>
        <v>Co-10Al-5Mo-5NbDavydov, D. I., Kazantseva, N. v., Ezhov, I. v., Popov, N. A., &amp; Vinogradova, N. I. (2022). Study of structural cobalt heat resistant alloys with cuboidal morphology. AIP Conference Proceedings, 2509. https://doi.org/10.1063/5.0085553</v>
      </c>
      <c r="BI936" s="96" t="str">
        <f t="shared" si="73"/>
        <v>Co-9.1Al-4.7Nb-5.2Mo</v>
      </c>
      <c r="BJ936" s="113" t="s">
        <v>2123</v>
      </c>
      <c r="BK936" s="113"/>
      <c r="BL936" s="113"/>
      <c r="BM936" s="113"/>
      <c r="BN936" s="113"/>
      <c r="BO936" s="113"/>
    </row>
    <row r="937" spans="1:67" x14ac:dyDescent="0.3">
      <c r="A937" s="96" t="str">
        <f t="shared" si="67"/>
        <v>Co-10.5Al-2.8Nb-7.2Mo</v>
      </c>
      <c r="B937" s="113"/>
      <c r="C937" s="113" t="s">
        <v>2123</v>
      </c>
      <c r="D937" s="113">
        <v>1</v>
      </c>
      <c r="E937" s="113" t="s">
        <v>4049</v>
      </c>
      <c r="F937" s="113">
        <f t="shared" si="72"/>
        <v>934</v>
      </c>
      <c r="G937" s="114">
        <f t="shared" si="71"/>
        <v>79.5</v>
      </c>
      <c r="H937" s="114"/>
      <c r="I937" s="114">
        <v>10.5</v>
      </c>
      <c r="J937" s="114"/>
      <c r="K937" s="114"/>
      <c r="L937" s="114"/>
      <c r="M937" s="114"/>
      <c r="N937" s="114">
        <v>2.8</v>
      </c>
      <c r="O937" s="114"/>
      <c r="P937" s="114">
        <v>7.2</v>
      </c>
      <c r="Q937" s="115"/>
      <c r="R937" s="115"/>
      <c r="S937" s="115"/>
      <c r="T937" s="114"/>
      <c r="U937" s="114"/>
      <c r="V937" s="114"/>
      <c r="W937" s="114"/>
      <c r="X937" s="114"/>
      <c r="Y937" s="114"/>
      <c r="Z937" s="114"/>
      <c r="AA937" s="114"/>
      <c r="AB937" s="114"/>
      <c r="AC937" s="114"/>
      <c r="AD937" s="114"/>
      <c r="AE937" s="113"/>
      <c r="AF937" s="101">
        <f t="shared" si="68"/>
        <v>8.3391200000000012</v>
      </c>
      <c r="AG937" s="113"/>
      <c r="AH937" s="113"/>
      <c r="AI937" s="116" t="s">
        <v>1</v>
      </c>
      <c r="AJ937" s="116" t="str">
        <f>IF(I937&lt;&gt;"","-" &amp;TEXT([1]comp!$I937,"0.#") &amp;TEXT(I$1,0),"")</f>
        <v>-10.5Al</v>
      </c>
      <c r="AK937" s="116" t="str">
        <f>IF(K937&lt;&gt;"","-" &amp;TEXT([1]comp!$K937,"0.0") &amp;TEXT(K$1,0),"")</f>
        <v/>
      </c>
      <c r="AL937" s="116" t="str">
        <f>IF(H937&lt;&gt;"","-" &amp;TEXT([1]comp!$H937,"0.0") &amp;TEXT(H$1,0),"")</f>
        <v/>
      </c>
      <c r="AM937" s="116" t="str">
        <f>IF(J937&lt;&gt;"","-" &amp;TEXT([1]comp!$J937,"0.0") &amp;TEXT(J$1,0),"")</f>
        <v/>
      </c>
      <c r="AN937" s="116" t="str">
        <f>IF(M937&lt;&gt;"","-" &amp;TEXT([1]comp!$M937,"0.0") &amp;TEXT(M$1,0),"")</f>
        <v/>
      </c>
      <c r="AO937" s="116" t="str">
        <f>IF(N937&lt;&gt;"","-" &amp;TEXT([1]comp!$N937,"0.0") &amp;TEXT(N$1,0),"")</f>
        <v>-2.8Nb</v>
      </c>
      <c r="AP937" s="116" t="str">
        <f>IF(O937&lt;&gt;"","-" &amp;TEXT([1]comp!$O937,"0.0") &amp;TEXT(O$1,0),"")</f>
        <v/>
      </c>
      <c r="AQ937" s="116" t="str">
        <f>IF(L937&lt;&gt;"","-" &amp;TEXT([1]comp!$L937,"0.0") &amp;TEXT(L$1,0),"")</f>
        <v/>
      </c>
      <c r="AR937" s="116" t="str">
        <f>IF(P937&lt;&gt;"","-" &amp;TEXT([1]comp!$P937,"0.0") &amp;TEXT(P$1,0),"")</f>
        <v>-7.2Mo</v>
      </c>
      <c r="AS937" s="116" t="str">
        <f>IF(Q937&lt;&gt;"","-" &amp;TEXT([1]comp!$Q937,"0.00") &amp;TEXT(Q$1,0),"")</f>
        <v/>
      </c>
      <c r="AT937" s="116" t="str">
        <f>IF(R937&lt;&gt;"","-" &amp;TEXT([1]comp!$R937,"0.00") &amp;TEXT(R$1,0),"")</f>
        <v/>
      </c>
      <c r="AU937" s="116" t="str">
        <f>IF(S937&lt;&gt;"","-" &amp;TEXT([1]comp!$S937,"0.00") &amp;TEXT(S$1,0),"")</f>
        <v/>
      </c>
      <c r="AV937" s="116" t="str">
        <f>IF(T937&lt;&gt;"","-" &amp;TEXT([1]comp!$T937,"0.0") &amp;TEXT(T$1,0),"")</f>
        <v/>
      </c>
      <c r="AW937" s="116" t="str">
        <f>IF(U937&lt;&gt;"","-" &amp;TEXT([1]comp!$U937,"0.0") &amp;TEXT(U$1,0),"")</f>
        <v/>
      </c>
      <c r="AX937" s="116" t="str">
        <f>IF(V937&lt;&gt;"","-" &amp;TEXT([1]comp!$V937,"0.0") &amp;TEXT(V$1,0),"")</f>
        <v/>
      </c>
      <c r="AY937" s="116" t="str">
        <f>IF(W937&lt;&gt;"","-" &amp;TEXT([1]comp!$W937,"0.0") &amp;TEXT(W$1,0),"")</f>
        <v/>
      </c>
      <c r="AZ937" s="116" t="str">
        <f>IF(X937&lt;&gt;"","-" &amp;TEXT([1]comp!$X937,"0.0") &amp;TEXT(X$1,0),"")</f>
        <v/>
      </c>
      <c r="BA937" s="116" t="str">
        <f>IF(Y937&lt;&gt;"","-" &amp;TEXT([1]comp!$Y937,"0.0") &amp;TEXT(Y$1,0),"")</f>
        <v/>
      </c>
      <c r="BB937" s="116" t="str">
        <f>IF(Z937&lt;&gt;"","-" &amp;TEXT([1]comp!$Z937,"0.0") &amp;TEXT(Z$1,0),"")</f>
        <v/>
      </c>
      <c r="BC937" s="116" t="str">
        <f>IF(AA937&lt;&gt;"","-" &amp;TEXT([1]comp!$AA937,"0.0") &amp;TEXT(AA$1,0),"")</f>
        <v/>
      </c>
      <c r="BD937" s="116" t="str">
        <f>IF(AB937&lt;&gt;"","-" &amp;TEXT([1]comp!$AB937,"0.0") &amp;TEXT(AB$1,0),"")</f>
        <v/>
      </c>
      <c r="BE937" s="116" t="str">
        <f>IF(AC937&lt;&gt;"","-" &amp;TEXT([1]comp!$AC937,"0.0") &amp;TEXT(AC$1,0),"")</f>
        <v/>
      </c>
      <c r="BF937" s="102" t="str">
        <f>IF(AD937&lt;&gt;"","-" &amp;TEXT([1]comp!$AD937,"0.00") &amp;TEXT(AD$1,0),"")</f>
        <v/>
      </c>
      <c r="BG937" s="104" t="str">
        <f>IF(AE937&lt;&gt;"","-" &amp;TEXT([1]comp!$AE937,"0.#") &amp;TEXT(AE$1,0),"")</f>
        <v/>
      </c>
      <c r="BH937" s="113" t="str">
        <f>[1]comp!$D937 &amp; [1]comp!$E937</f>
        <v>1Davydov, D. I., Kazantseva, N. v., Popov, N. A., Narygina, I. v., &amp; Popova, E. N. (2020). Structure and Phase Composition of Refractory Alloys of the Co – Al – Mo – Nb System. Metal Science and Heat Treatment, 62(7–8), 475–478. https://doi.org/10.1007/s11041-020-00587-0</v>
      </c>
      <c r="BI937" s="96" t="str">
        <f t="shared" si="73"/>
        <v>Co-10.5Al-2.8Nb-7.2Mo</v>
      </c>
      <c r="BJ937" s="113" t="s">
        <v>2123</v>
      </c>
      <c r="BK937" s="113"/>
      <c r="BL937" s="113"/>
      <c r="BM937" s="113"/>
      <c r="BN937" s="113"/>
      <c r="BO937" s="113"/>
    </row>
    <row r="938" spans="1:67" x14ac:dyDescent="0.3">
      <c r="A938" s="96" t="str">
        <f t="shared" si="67"/>
        <v>Co-10.2Al-2.1Nb-5.5Mo</v>
      </c>
      <c r="B938" s="113"/>
      <c r="C938" s="113" t="s">
        <v>2123</v>
      </c>
      <c r="D938" s="113">
        <v>2</v>
      </c>
      <c r="E938" s="113" t="s">
        <v>4051</v>
      </c>
      <c r="F938" s="113">
        <f t="shared" si="72"/>
        <v>935</v>
      </c>
      <c r="G938" s="114">
        <f t="shared" si="71"/>
        <v>82.2</v>
      </c>
      <c r="H938" s="114"/>
      <c r="I938" s="114">
        <v>10.199999999999999</v>
      </c>
      <c r="J938" s="114"/>
      <c r="K938" s="114"/>
      <c r="L938" s="114"/>
      <c r="M938" s="114"/>
      <c r="N938" s="114">
        <v>2.1</v>
      </c>
      <c r="O938" s="114"/>
      <c r="P938" s="114">
        <v>5.5</v>
      </c>
      <c r="Q938" s="115"/>
      <c r="R938" s="115"/>
      <c r="S938" s="115"/>
      <c r="T938" s="114"/>
      <c r="U938" s="114"/>
      <c r="V938" s="114"/>
      <c r="W938" s="114"/>
      <c r="X938" s="114"/>
      <c r="Y938" s="114"/>
      <c r="Z938" s="114"/>
      <c r="AA938" s="114"/>
      <c r="AB938" s="114"/>
      <c r="AC938" s="114"/>
      <c r="AD938" s="114"/>
      <c r="AE938" s="113"/>
      <c r="AF938" s="101">
        <f t="shared" si="68"/>
        <v>8.33657</v>
      </c>
      <c r="AG938" s="113"/>
      <c r="AH938" s="113"/>
      <c r="AI938" s="116" t="s">
        <v>1</v>
      </c>
      <c r="AJ938" s="116" t="str">
        <f>IF(I938&lt;&gt;"","-" &amp;TEXT([1]comp!$I938,"0.#") &amp;TEXT(I$1,0),"")</f>
        <v>-10.2Al</v>
      </c>
      <c r="AK938" s="116" t="str">
        <f>IF(K938&lt;&gt;"","-" &amp;TEXT([1]comp!$K938,"0.0") &amp;TEXT(K$1,0),"")</f>
        <v/>
      </c>
      <c r="AL938" s="116" t="str">
        <f>IF(H938&lt;&gt;"","-" &amp;TEXT([1]comp!$H938,"0.0") &amp;TEXT(H$1,0),"")</f>
        <v/>
      </c>
      <c r="AM938" s="116" t="str">
        <f>IF(J938&lt;&gt;"","-" &amp;TEXT([1]comp!$J938,"0.0") &amp;TEXT(J$1,0),"")</f>
        <v/>
      </c>
      <c r="AN938" s="116" t="str">
        <f>IF(M938&lt;&gt;"","-" &amp;TEXT([1]comp!$M938,"0.0") &amp;TEXT(M$1,0),"")</f>
        <v/>
      </c>
      <c r="AO938" s="116" t="str">
        <f>IF(N938&lt;&gt;"","-" &amp;TEXT([1]comp!$N938,"0.0") &amp;TEXT(N$1,0),"")</f>
        <v>-2.1Nb</v>
      </c>
      <c r="AP938" s="116" t="str">
        <f>IF(O938&lt;&gt;"","-" &amp;TEXT([1]comp!$O938,"0.0") &amp;TEXT(O$1,0),"")</f>
        <v/>
      </c>
      <c r="AQ938" s="116" t="str">
        <f>IF(L938&lt;&gt;"","-" &amp;TEXT([1]comp!$L938,"0.0") &amp;TEXT(L$1,0),"")</f>
        <v/>
      </c>
      <c r="AR938" s="116" t="str">
        <f>IF(P938&lt;&gt;"","-" &amp;TEXT([1]comp!$P938,"0.0") &amp;TEXT(P$1,0),"")</f>
        <v>-5.5Mo</v>
      </c>
      <c r="AS938" s="116" t="str">
        <f>IF(Q938&lt;&gt;"","-" &amp;TEXT([1]comp!$Q938,"0.00") &amp;TEXT(Q$1,0),"")</f>
        <v/>
      </c>
      <c r="AT938" s="116" t="str">
        <f>IF(R938&lt;&gt;"","-" &amp;TEXT([1]comp!$R938,"0.00") &amp;TEXT(R$1,0),"")</f>
        <v/>
      </c>
      <c r="AU938" s="116" t="str">
        <f>IF(S938&lt;&gt;"","-" &amp;TEXT([1]comp!$S938,"0.00") &amp;TEXT(S$1,0),"")</f>
        <v/>
      </c>
      <c r="AV938" s="116" t="str">
        <f>IF(T938&lt;&gt;"","-" &amp;TEXT([1]comp!$T938,"0.0") &amp;TEXT(T$1,0),"")</f>
        <v/>
      </c>
      <c r="AW938" s="116" t="str">
        <f>IF(U938&lt;&gt;"","-" &amp;TEXT([1]comp!$U938,"0.0") &amp;TEXT(U$1,0),"")</f>
        <v/>
      </c>
      <c r="AX938" s="116" t="str">
        <f>IF(V938&lt;&gt;"","-" &amp;TEXT([1]comp!$V938,"0.0") &amp;TEXT(V$1,0),"")</f>
        <v/>
      </c>
      <c r="AY938" s="116" t="str">
        <f>IF(W938&lt;&gt;"","-" &amp;TEXT([1]comp!$W938,"0.0") &amp;TEXT(W$1,0),"")</f>
        <v/>
      </c>
      <c r="AZ938" s="116" t="str">
        <f>IF(X938&lt;&gt;"","-" &amp;TEXT([1]comp!$X938,"0.0") &amp;TEXT(X$1,0),"")</f>
        <v/>
      </c>
      <c r="BA938" s="116" t="str">
        <f>IF(Y938&lt;&gt;"","-" &amp;TEXT([1]comp!$Y938,"0.0") &amp;TEXT(Y$1,0),"")</f>
        <v/>
      </c>
      <c r="BB938" s="116" t="str">
        <f>IF(Z938&lt;&gt;"","-" &amp;TEXT([1]comp!$Z938,"0.0") &amp;TEXT(Z$1,0),"")</f>
        <v/>
      </c>
      <c r="BC938" s="116" t="str">
        <f>IF(AA938&lt;&gt;"","-" &amp;TEXT([1]comp!$AA938,"0.0") &amp;TEXT(AA$1,0),"")</f>
        <v/>
      </c>
      <c r="BD938" s="116" t="str">
        <f>IF(AB938&lt;&gt;"","-" &amp;TEXT([1]comp!$AB938,"0.0") &amp;TEXT(AB$1,0),"")</f>
        <v/>
      </c>
      <c r="BE938" s="116" t="str">
        <f>IF(AC938&lt;&gt;"","-" &amp;TEXT([1]comp!$AC938,"0.0") &amp;TEXT(AC$1,0),"")</f>
        <v/>
      </c>
      <c r="BF938" s="102" t="str">
        <f>IF(AD938&lt;&gt;"","-" &amp;TEXT([1]comp!$AD938,"0.00") &amp;TEXT(AD$1,0),"")</f>
        <v/>
      </c>
      <c r="BG938" s="104" t="str">
        <f>IF(AE938&lt;&gt;"","-" &amp;TEXT([1]comp!$AE938,"0.#") &amp;TEXT(AE$1,0),"")</f>
        <v/>
      </c>
      <c r="BH938" s="113" t="str">
        <f>[1]comp!$D938 &amp; [1]comp!$E938</f>
        <v>2Davydov, D. I., Kazantseva, N. v., Popov, N. A., Narygina, I. v., &amp; Popova, E. N. (2020). Structure and Phase Composition of Refractory Alloys of the Co – Al – Mo – Nb System. Metal Science and Heat Treatment, 62(7–8), 475–478. https://doi.org/10.1007/s11041-020-00587-1</v>
      </c>
      <c r="BI938" s="96" t="str">
        <f t="shared" si="73"/>
        <v>Co-10.2Al-2.1Nb-5.5Mo</v>
      </c>
      <c r="BJ938" s="113" t="s">
        <v>2123</v>
      </c>
      <c r="BK938" s="113"/>
      <c r="BL938" s="113"/>
      <c r="BM938" s="113"/>
      <c r="BN938" s="113"/>
      <c r="BO938" s="113"/>
    </row>
    <row r="939" spans="1:67" x14ac:dyDescent="0.3">
      <c r="A939" s="96" t="str">
        <f t="shared" si="67"/>
        <v>Co-10.9Al-1.6Nb-4.2Mo</v>
      </c>
      <c r="B939" s="113"/>
      <c r="C939" s="113" t="s">
        <v>2123</v>
      </c>
      <c r="D939" s="113">
        <v>3</v>
      </c>
      <c r="E939" s="113" t="s">
        <v>4052</v>
      </c>
      <c r="F939" s="113">
        <f t="shared" si="72"/>
        <v>936</v>
      </c>
      <c r="G939" s="114">
        <f t="shared" si="71"/>
        <v>83.3</v>
      </c>
      <c r="H939" s="114"/>
      <c r="I939" s="114">
        <v>10.9</v>
      </c>
      <c r="J939" s="114"/>
      <c r="K939" s="114"/>
      <c r="L939" s="114"/>
      <c r="M939" s="114"/>
      <c r="N939" s="114">
        <v>1.6</v>
      </c>
      <c r="O939" s="114"/>
      <c r="P939" s="114">
        <v>4.2</v>
      </c>
      <c r="Q939" s="115"/>
      <c r="R939" s="115"/>
      <c r="S939" s="115"/>
      <c r="T939" s="114"/>
      <c r="U939" s="114"/>
      <c r="V939" s="114"/>
      <c r="W939" s="114"/>
      <c r="X939" s="114"/>
      <c r="Y939" s="114"/>
      <c r="Z939" s="114"/>
      <c r="AA939" s="114"/>
      <c r="AB939" s="114"/>
      <c r="AC939" s="114"/>
      <c r="AD939" s="114"/>
      <c r="AE939" s="113"/>
      <c r="AF939" s="101">
        <f t="shared" si="68"/>
        <v>8.2768800000000002</v>
      </c>
      <c r="AG939" s="113"/>
      <c r="AH939" s="113"/>
      <c r="AI939" s="116" t="s">
        <v>1</v>
      </c>
      <c r="AJ939" s="116" t="str">
        <f>IF(I939&lt;&gt;"","-" &amp;TEXT([1]comp!$I939,"0.#") &amp;TEXT(I$1,0),"")</f>
        <v>-10.9Al</v>
      </c>
      <c r="AK939" s="116" t="str">
        <f>IF(K939&lt;&gt;"","-" &amp;TEXT([1]comp!$K939,"0.0") &amp;TEXT(K$1,0),"")</f>
        <v/>
      </c>
      <c r="AL939" s="116" t="str">
        <f>IF(H939&lt;&gt;"","-" &amp;TEXT([1]comp!$H939,"0.0") &amp;TEXT(H$1,0),"")</f>
        <v/>
      </c>
      <c r="AM939" s="116" t="str">
        <f>IF(J939&lt;&gt;"","-" &amp;TEXT([1]comp!$J939,"0.0") &amp;TEXT(J$1,0),"")</f>
        <v/>
      </c>
      <c r="AN939" s="116" t="str">
        <f>IF(M939&lt;&gt;"","-" &amp;TEXT([1]comp!$M939,"0.0") &amp;TEXT(M$1,0),"")</f>
        <v/>
      </c>
      <c r="AO939" s="116" t="str">
        <f>IF(N939&lt;&gt;"","-" &amp;TEXT([1]comp!$N939,"0.0") &amp;TEXT(N$1,0),"")</f>
        <v>-1.6Nb</v>
      </c>
      <c r="AP939" s="116" t="str">
        <f>IF(O939&lt;&gt;"","-" &amp;TEXT([1]comp!$O939,"0.0") &amp;TEXT(O$1,0),"")</f>
        <v/>
      </c>
      <c r="AQ939" s="116" t="str">
        <f>IF(L939&lt;&gt;"","-" &amp;TEXT([1]comp!$L939,"0.0") &amp;TEXT(L$1,0),"")</f>
        <v/>
      </c>
      <c r="AR939" s="116" t="str">
        <f>IF(P939&lt;&gt;"","-" &amp;TEXT([1]comp!$P939,"0.0") &amp;TEXT(P$1,0),"")</f>
        <v>-4.2Mo</v>
      </c>
      <c r="AS939" s="116" t="str">
        <f>IF(Q939&lt;&gt;"","-" &amp;TEXT([1]comp!$Q939,"0.00") &amp;TEXT(Q$1,0),"")</f>
        <v/>
      </c>
      <c r="AT939" s="116" t="str">
        <f>IF(R939&lt;&gt;"","-" &amp;TEXT([1]comp!$R939,"0.00") &amp;TEXT(R$1,0),"")</f>
        <v/>
      </c>
      <c r="AU939" s="116" t="str">
        <f>IF(S939&lt;&gt;"","-" &amp;TEXT([1]comp!$S939,"0.00") &amp;TEXT(S$1,0),"")</f>
        <v/>
      </c>
      <c r="AV939" s="116" t="str">
        <f>IF(T939&lt;&gt;"","-" &amp;TEXT([1]comp!$T939,"0.0") &amp;TEXT(T$1,0),"")</f>
        <v/>
      </c>
      <c r="AW939" s="116" t="str">
        <f>IF(U939&lt;&gt;"","-" &amp;TEXT([1]comp!$U939,"0.0") &amp;TEXT(U$1,0),"")</f>
        <v/>
      </c>
      <c r="AX939" s="116" t="str">
        <f>IF(V939&lt;&gt;"","-" &amp;TEXT([1]comp!$V939,"0.0") &amp;TEXT(V$1,0),"")</f>
        <v/>
      </c>
      <c r="AY939" s="116" t="str">
        <f>IF(W939&lt;&gt;"","-" &amp;TEXT([1]comp!$W939,"0.0") &amp;TEXT(W$1,0),"")</f>
        <v/>
      </c>
      <c r="AZ939" s="116" t="str">
        <f>IF(X939&lt;&gt;"","-" &amp;TEXT([1]comp!$X939,"0.0") &amp;TEXT(X$1,0),"")</f>
        <v/>
      </c>
      <c r="BA939" s="116" t="str">
        <f>IF(Y939&lt;&gt;"","-" &amp;TEXT([1]comp!$Y939,"0.0") &amp;TEXT(Y$1,0),"")</f>
        <v/>
      </c>
      <c r="BB939" s="116" t="str">
        <f>IF(Z939&lt;&gt;"","-" &amp;TEXT([1]comp!$Z939,"0.0") &amp;TEXT(Z$1,0),"")</f>
        <v/>
      </c>
      <c r="BC939" s="116" t="str">
        <f>IF(AA939&lt;&gt;"","-" &amp;TEXT([1]comp!$AA939,"0.0") &amp;TEXT(AA$1,0),"")</f>
        <v/>
      </c>
      <c r="BD939" s="116" t="str">
        <f>IF(AB939&lt;&gt;"","-" &amp;TEXT([1]comp!$AB939,"0.0") &amp;TEXT(AB$1,0),"")</f>
        <v/>
      </c>
      <c r="BE939" s="116" t="str">
        <f>IF(AC939&lt;&gt;"","-" &amp;TEXT([1]comp!$AC939,"0.0") &amp;TEXT(AC$1,0),"")</f>
        <v/>
      </c>
      <c r="BF939" s="102" t="str">
        <f>IF(AD939&lt;&gt;"","-" &amp;TEXT([1]comp!$AD939,"0.00") &amp;TEXT(AD$1,0),"")</f>
        <v/>
      </c>
      <c r="BG939" s="104" t="str">
        <f>IF(AE939&lt;&gt;"","-" &amp;TEXT([1]comp!$AE939,"0.#") &amp;TEXT(AE$1,0),"")</f>
        <v/>
      </c>
      <c r="BH939" s="113" t="str">
        <f>[1]comp!$D939 &amp; [1]comp!$E939</f>
        <v>3Davydov, D. I., Kazantseva, N. v., Popov, N. A., Narygina, I. v., &amp; Popova, E. N. (2020). Structure and Phase Composition of Refractory Alloys of the Co – Al – Mo – Nb System. Metal Science and Heat Treatment, 62(7–8), 475–478. https://doi.org/10.1007/s11041-020-00587-2</v>
      </c>
      <c r="BI939" s="96" t="str">
        <f t="shared" si="73"/>
        <v>Co-10.9Al-1.6Nb-4.2Mo</v>
      </c>
      <c r="BJ939" s="113" t="s">
        <v>2123</v>
      </c>
      <c r="BK939" s="113"/>
      <c r="BL939" s="113"/>
      <c r="BM939" s="113"/>
      <c r="BN939" s="113"/>
      <c r="BO939" s="113"/>
    </row>
    <row r="940" spans="1:67" x14ac:dyDescent="0.3">
      <c r="A940" s="96" t="str">
        <f t="shared" si="67"/>
        <v>Co-10.1Al-1.0Nb-5.6Mo</v>
      </c>
      <c r="B940" s="113"/>
      <c r="C940" s="113" t="s">
        <v>2123</v>
      </c>
      <c r="D940" s="113">
        <v>4</v>
      </c>
      <c r="E940" s="113" t="s">
        <v>4053</v>
      </c>
      <c r="F940" s="113">
        <f t="shared" si="72"/>
        <v>937</v>
      </c>
      <c r="G940" s="114">
        <f t="shared" si="71"/>
        <v>83.3</v>
      </c>
      <c r="H940" s="114"/>
      <c r="I940" s="114">
        <v>10.1</v>
      </c>
      <c r="J940" s="114"/>
      <c r="K940" s="114"/>
      <c r="L940" s="114"/>
      <c r="M940" s="114"/>
      <c r="N940" s="114">
        <v>1</v>
      </c>
      <c r="O940" s="114"/>
      <c r="P940" s="114">
        <v>5.6</v>
      </c>
      <c r="Q940" s="115"/>
      <c r="R940" s="115"/>
      <c r="S940" s="115"/>
      <c r="T940" s="114"/>
      <c r="U940" s="114"/>
      <c r="V940" s="114"/>
      <c r="W940" s="114"/>
      <c r="X940" s="114"/>
      <c r="Y940" s="114"/>
      <c r="Z940" s="114"/>
      <c r="AA940" s="114"/>
      <c r="AB940" s="114"/>
      <c r="AC940" s="114"/>
      <c r="AD940" s="114"/>
      <c r="AE940" s="113"/>
      <c r="AF940" s="101">
        <f t="shared" si="68"/>
        <v>8.3477800000000002</v>
      </c>
      <c r="AG940" s="113"/>
      <c r="AH940" s="113"/>
      <c r="AI940" s="116" t="s">
        <v>1</v>
      </c>
      <c r="AJ940" s="116" t="str">
        <f>IF(I940&lt;&gt;"","-" &amp;TEXT([1]comp!$I940,"0.#") &amp;TEXT(I$1,0),"")</f>
        <v>-10.1Al</v>
      </c>
      <c r="AK940" s="116" t="str">
        <f>IF(K940&lt;&gt;"","-" &amp;TEXT([1]comp!$K940,"0.0") &amp;TEXT(K$1,0),"")</f>
        <v/>
      </c>
      <c r="AL940" s="116" t="str">
        <f>IF(H940&lt;&gt;"","-" &amp;TEXT([1]comp!$H940,"0.0") &amp;TEXT(H$1,0),"")</f>
        <v/>
      </c>
      <c r="AM940" s="116" t="str">
        <f>IF(J940&lt;&gt;"","-" &amp;TEXT([1]comp!$J940,"0.0") &amp;TEXT(J$1,0),"")</f>
        <v/>
      </c>
      <c r="AN940" s="116" t="str">
        <f>IF(M940&lt;&gt;"","-" &amp;TEXT([1]comp!$M940,"0.0") &amp;TEXT(M$1,0),"")</f>
        <v/>
      </c>
      <c r="AO940" s="116" t="str">
        <f>IF(N940&lt;&gt;"","-" &amp;TEXT([1]comp!$N940,"0.0") &amp;TEXT(N$1,0),"")</f>
        <v>-1.0Nb</v>
      </c>
      <c r="AP940" s="116" t="str">
        <f>IF(O940&lt;&gt;"","-" &amp;TEXT([1]comp!$O940,"0.0") &amp;TEXT(O$1,0),"")</f>
        <v/>
      </c>
      <c r="AQ940" s="116" t="str">
        <f>IF(L940&lt;&gt;"","-" &amp;TEXT([1]comp!$L940,"0.0") &amp;TEXT(L$1,0),"")</f>
        <v/>
      </c>
      <c r="AR940" s="116" t="str">
        <f>IF(P940&lt;&gt;"","-" &amp;TEXT([1]comp!$P940,"0.0") &amp;TEXT(P$1,0),"")</f>
        <v>-5.6Mo</v>
      </c>
      <c r="AS940" s="116" t="str">
        <f>IF(Q940&lt;&gt;"","-" &amp;TEXT([1]comp!$Q940,"0.00") &amp;TEXT(Q$1,0),"")</f>
        <v/>
      </c>
      <c r="AT940" s="116" t="str">
        <f>IF(R940&lt;&gt;"","-" &amp;TEXT([1]comp!$R940,"0.00") &amp;TEXT(R$1,0),"")</f>
        <v/>
      </c>
      <c r="AU940" s="116" t="str">
        <f>IF(S940&lt;&gt;"","-" &amp;TEXT([1]comp!$S940,"0.00") &amp;TEXT(S$1,0),"")</f>
        <v/>
      </c>
      <c r="AV940" s="116" t="str">
        <f>IF(T940&lt;&gt;"","-" &amp;TEXT([1]comp!$T940,"0.0") &amp;TEXT(T$1,0),"")</f>
        <v/>
      </c>
      <c r="AW940" s="116" t="str">
        <f>IF(U940&lt;&gt;"","-" &amp;TEXT([1]comp!$U940,"0.0") &amp;TEXT(U$1,0),"")</f>
        <v/>
      </c>
      <c r="AX940" s="116" t="str">
        <f>IF(V940&lt;&gt;"","-" &amp;TEXT([1]comp!$V940,"0.0") &amp;TEXT(V$1,0),"")</f>
        <v/>
      </c>
      <c r="AY940" s="116" t="str">
        <f>IF(W940&lt;&gt;"","-" &amp;TEXT([1]comp!$W940,"0.0") &amp;TEXT(W$1,0),"")</f>
        <v/>
      </c>
      <c r="AZ940" s="116" t="str">
        <f>IF(X940&lt;&gt;"","-" &amp;TEXT([1]comp!$X940,"0.0") &amp;TEXT(X$1,0),"")</f>
        <v/>
      </c>
      <c r="BA940" s="116" t="str">
        <f>IF(Y940&lt;&gt;"","-" &amp;TEXT([1]comp!$Y940,"0.0") &amp;TEXT(Y$1,0),"")</f>
        <v/>
      </c>
      <c r="BB940" s="116" t="str">
        <f>IF(Z940&lt;&gt;"","-" &amp;TEXT([1]comp!$Z940,"0.0") &amp;TEXT(Z$1,0),"")</f>
        <v/>
      </c>
      <c r="BC940" s="116" t="str">
        <f>IF(AA940&lt;&gt;"","-" &amp;TEXT([1]comp!$AA940,"0.0") &amp;TEXT(AA$1,0),"")</f>
        <v/>
      </c>
      <c r="BD940" s="116" t="str">
        <f>IF(AB940&lt;&gt;"","-" &amp;TEXT([1]comp!$AB940,"0.0") &amp;TEXT(AB$1,0),"")</f>
        <v/>
      </c>
      <c r="BE940" s="116" t="str">
        <f>IF(AC940&lt;&gt;"","-" &amp;TEXT([1]comp!$AC940,"0.0") &amp;TEXT(AC$1,0),"")</f>
        <v/>
      </c>
      <c r="BF940" s="102" t="str">
        <f>IF(AD940&lt;&gt;"","-" &amp;TEXT([1]comp!$AD940,"0.00") &amp;TEXT(AD$1,0),"")</f>
        <v/>
      </c>
      <c r="BG940" s="104" t="str">
        <f>IF(AE940&lt;&gt;"","-" &amp;TEXT([1]comp!$AE940,"0.#") &amp;TEXT(AE$1,0),"")</f>
        <v/>
      </c>
      <c r="BH940" s="113" t="str">
        <f>[1]comp!$D940 &amp; [1]comp!$E940</f>
        <v>4Davydov, D. I., Kazantseva, N. v., Popov, N. A., Narygina, I. v., &amp; Popova, E. N. (2020). Structure and Phase Composition of Refractory Alloys of the Co – Al – Mo – Nb System. Metal Science and Heat Treatment, 62(7–8), 475–478. https://doi.org/10.1007/s11041-020-00587-3</v>
      </c>
      <c r="BI940" s="96" t="str">
        <f t="shared" si="73"/>
        <v>Co-10.1Al-1.0Nb-5.6Mo</v>
      </c>
      <c r="BJ940" s="113" t="s">
        <v>2123</v>
      </c>
      <c r="BK940" s="113"/>
      <c r="BL940" s="113"/>
      <c r="BM940" s="113"/>
      <c r="BN940" s="113"/>
      <c r="BO940" s="113"/>
    </row>
    <row r="941" spans="1:67" x14ac:dyDescent="0.3">
      <c r="A941" s="96" t="str">
        <f t="shared" si="67"/>
        <v>Co-30.0Ni-9.Al-6.0W-3.0Ti-1.0Ta-0.05Zr-0.12B</v>
      </c>
      <c r="B941" s="113"/>
      <c r="C941" s="113" t="s">
        <v>2123</v>
      </c>
      <c r="D941" s="113" t="s">
        <v>4055</v>
      </c>
      <c r="E941" s="113" t="s">
        <v>4056</v>
      </c>
      <c r="F941" s="113">
        <f t="shared" si="72"/>
        <v>938</v>
      </c>
      <c r="G941" s="114">
        <f t="shared" si="71"/>
        <v>50.830000000000005</v>
      </c>
      <c r="H941" s="114">
        <v>30</v>
      </c>
      <c r="I941" s="114">
        <v>9</v>
      </c>
      <c r="J941" s="114"/>
      <c r="K941" s="114">
        <v>6</v>
      </c>
      <c r="L941" s="114">
        <v>3</v>
      </c>
      <c r="M941" s="114">
        <v>1</v>
      </c>
      <c r="N941" s="114"/>
      <c r="O941" s="114"/>
      <c r="P941" s="114"/>
      <c r="Q941" s="115"/>
      <c r="R941" s="115">
        <v>0.05</v>
      </c>
      <c r="S941" s="115">
        <v>0.12</v>
      </c>
      <c r="T941" s="114"/>
      <c r="U941" s="114"/>
      <c r="V941" s="114"/>
      <c r="W941" s="114"/>
      <c r="X941" s="114"/>
      <c r="Y941" s="114"/>
      <c r="Z941" s="114"/>
      <c r="AA941" s="114"/>
      <c r="AB941" s="114"/>
      <c r="AC941" s="114"/>
      <c r="AD941" s="114"/>
      <c r="AE941" s="113"/>
      <c r="AF941" s="101">
        <f t="shared" si="68"/>
        <v>8.9021875000000019</v>
      </c>
      <c r="AG941" s="113"/>
      <c r="AH941" s="113"/>
      <c r="AI941" s="116" t="s">
        <v>1</v>
      </c>
      <c r="AJ941" s="118" t="str">
        <f>IF(I941&lt;&gt;"","-" &amp;TEXT([1]comp!$I941,"0.#") &amp;TEXT(I$1,0),"")</f>
        <v>-9.Al</v>
      </c>
      <c r="AK941" s="116" t="str">
        <f>IF(K941&lt;&gt;"","-" &amp;TEXT([1]comp!$K941,"0.0") &amp;TEXT(K$1,0),"")</f>
        <v>-6.0W</v>
      </c>
      <c r="AL941" s="116" t="str">
        <f>IF(H941&lt;&gt;"","-" &amp;TEXT([1]comp!$H941,"0.0") &amp;TEXT(H$1,0),"")</f>
        <v>-30.0Ni</v>
      </c>
      <c r="AM941" s="116" t="str">
        <f>IF(J941&lt;&gt;"","-" &amp;TEXT([1]comp!$J941,"0.0") &amp;TEXT(J$1,0),"")</f>
        <v/>
      </c>
      <c r="AN941" s="116" t="str">
        <f>IF(M941&lt;&gt;"","-" &amp;TEXT([1]comp!$M941,"0.0") &amp;TEXT(M$1,0),"")</f>
        <v>-1.0Ta</v>
      </c>
      <c r="AO941" s="116" t="str">
        <f>IF(N941&lt;&gt;"","-" &amp;TEXT([1]comp!$N941,"0.0") &amp;TEXT(N$1,0),"")</f>
        <v/>
      </c>
      <c r="AP941" s="116" t="str">
        <f>IF(O941&lt;&gt;"","-" &amp;TEXT([1]comp!$O941,"0.0") &amp;TEXT(O$1,0),"")</f>
        <v/>
      </c>
      <c r="AQ941" s="116" t="str">
        <f>IF(L941&lt;&gt;"","-" &amp;TEXT([1]comp!$L941,"0.0") &amp;TEXT(L$1,0),"")</f>
        <v>-3.0Ti</v>
      </c>
      <c r="AR941" s="116" t="str">
        <f>IF(P941&lt;&gt;"","-" &amp;TEXT([1]comp!$P941,"0.0") &amp;TEXT(P$1,0),"")</f>
        <v/>
      </c>
      <c r="AS941" s="116" t="str">
        <f>IF(Q941&lt;&gt;"","-" &amp;TEXT([1]comp!$Q941,"0.00") &amp;TEXT(Q$1,0),"")</f>
        <v/>
      </c>
      <c r="AT941" s="116" t="str">
        <f>IF(R941&lt;&gt;"","-" &amp;TEXT([1]comp!$R941,"0.00") &amp;TEXT(R$1,0),"")</f>
        <v>-0.05Zr</v>
      </c>
      <c r="AU941" s="116" t="str">
        <f>IF(S941&lt;&gt;"","-" &amp;TEXT([1]comp!$S941,"0.00") &amp;TEXT(S$1,0),"")</f>
        <v>-0.12B</v>
      </c>
      <c r="AV941" s="116" t="str">
        <f>IF(T941&lt;&gt;"","-" &amp;TEXT([1]comp!$T941,"0.0") &amp;TEXT(T$1,0),"")</f>
        <v/>
      </c>
      <c r="AW941" s="116" t="str">
        <f>IF(U941&lt;&gt;"","-" &amp;TEXT([1]comp!$U941,"0.0") &amp;TEXT(U$1,0),"")</f>
        <v/>
      </c>
      <c r="AX941" s="116" t="str">
        <f>IF(V941&lt;&gt;"","-" &amp;TEXT([1]comp!$V941,"0.0") &amp;TEXT(V$1,0),"")</f>
        <v/>
      </c>
      <c r="AY941" s="116" t="str">
        <f>IF(W941&lt;&gt;"","-" &amp;TEXT([1]comp!$W941,"0.0") &amp;TEXT(W$1,0),"")</f>
        <v/>
      </c>
      <c r="AZ941" s="116" t="str">
        <f>IF(X941&lt;&gt;"","-" &amp;TEXT([1]comp!$X941,"0.0") &amp;TEXT(X$1,0),"")</f>
        <v/>
      </c>
      <c r="BA941" s="116" t="str">
        <f>IF(Y941&lt;&gt;"","-" &amp;TEXT([1]comp!$Y941,"0.0") &amp;TEXT(Y$1,0),"")</f>
        <v/>
      </c>
      <c r="BB941" s="116" t="str">
        <f>IF(Z941&lt;&gt;"","-" &amp;TEXT([1]comp!$Z941,"0.0") &amp;TEXT(Z$1,0),"")</f>
        <v/>
      </c>
      <c r="BC941" s="116" t="str">
        <f>IF(AA941&lt;&gt;"","-" &amp;TEXT([1]comp!$AA941,"0.0") &amp;TEXT(AA$1,0),"")</f>
        <v/>
      </c>
      <c r="BD941" s="116" t="str">
        <f>IF(AB941&lt;&gt;"","-" &amp;TEXT([1]comp!$AB941,"0.0") &amp;TEXT(AB$1,0),"")</f>
        <v/>
      </c>
      <c r="BE941" s="116" t="str">
        <f>IF(AC941&lt;&gt;"","-" &amp;TEXT([1]comp!$AC941,"0.0") &amp;TEXT(AC$1,0),"")</f>
        <v/>
      </c>
      <c r="BF941" s="102" t="str">
        <f>IF(AD941&lt;&gt;"","-" &amp;TEXT([1]comp!$AD941,"0.00") &amp;TEXT(AD$1,0),"")</f>
        <v/>
      </c>
      <c r="BG941" s="104" t="str">
        <f>IF(AE941&lt;&gt;"","-" &amp;TEXT([1]comp!$AE941,"0.#") &amp;TEXT(AE$1,0),"")</f>
        <v/>
      </c>
      <c r="BH941" s="113" t="str">
        <f>[1]comp!$D941 &amp; [1]comp!$E941</f>
        <v>superalloyFallah Sheykhlari, A., Arabi, H., &amp; Boutorabi, S. M. A. (2023). Directional coalescence of γ’ precipitates during long time aging of CoNiAlW superalloy. Materials Characterization, 196. https://doi.org/10.1016/j.matchar.2022.112597</v>
      </c>
      <c r="BI941" s="96" t="str">
        <f t="shared" si="73"/>
        <v>Co-30.0Ni-9.Al-6.0W-3.0Ti-1.0Ta-0.05Zr-0.12B</v>
      </c>
      <c r="BJ941" s="113" t="s">
        <v>2123</v>
      </c>
      <c r="BK941" s="113"/>
      <c r="BL941" s="113"/>
      <c r="BM941" s="113"/>
      <c r="BN941" s="113"/>
      <c r="BO941" s="113"/>
    </row>
    <row r="942" spans="1:67" x14ac:dyDescent="0.3">
      <c r="A942" s="96" t="str">
        <f t="shared" si="67"/>
        <v>Co-30.0Ni-9.Al-0.0Cr-6.0W-3.0Ti-1.0Ta-0.05Zr-0.12B</v>
      </c>
      <c r="B942" s="113"/>
      <c r="C942" s="113" t="s">
        <v>2123</v>
      </c>
      <c r="D942" s="113" t="s">
        <v>9</v>
      </c>
      <c r="E942" s="113" t="s">
        <v>4058</v>
      </c>
      <c r="F942" s="113">
        <f t="shared" si="72"/>
        <v>939</v>
      </c>
      <c r="G942" s="114">
        <f t="shared" si="71"/>
        <v>50.830000000000005</v>
      </c>
      <c r="H942" s="114">
        <v>30</v>
      </c>
      <c r="I942" s="114">
        <v>9</v>
      </c>
      <c r="J942" s="114">
        <v>0</v>
      </c>
      <c r="K942" s="114">
        <v>6</v>
      </c>
      <c r="L942" s="114">
        <v>3</v>
      </c>
      <c r="M942" s="114">
        <v>1</v>
      </c>
      <c r="N942" s="114"/>
      <c r="O942" s="114"/>
      <c r="P942" s="114"/>
      <c r="Q942" s="115"/>
      <c r="R942" s="115">
        <v>0.05</v>
      </c>
      <c r="S942" s="115">
        <v>0.12</v>
      </c>
      <c r="T942" s="114"/>
      <c r="U942" s="114"/>
      <c r="V942" s="114"/>
      <c r="W942" s="114"/>
      <c r="X942" s="114"/>
      <c r="Y942" s="114"/>
      <c r="Z942" s="114"/>
      <c r="AA942" s="114"/>
      <c r="AB942" s="114"/>
      <c r="AC942" s="114"/>
      <c r="AD942" s="114"/>
      <c r="AE942" s="113"/>
      <c r="AF942" s="101">
        <f t="shared" si="68"/>
        <v>8.9021875000000019</v>
      </c>
      <c r="AG942" s="113"/>
      <c r="AH942" s="113"/>
      <c r="AI942" s="116" t="s">
        <v>1</v>
      </c>
      <c r="AJ942" s="118" t="str">
        <f>IF(I942&lt;&gt;"","-" &amp;TEXT([1]comp!$I942,"0.#") &amp;TEXT(I$1,0),"")</f>
        <v>-9.Al</v>
      </c>
      <c r="AK942" s="116" t="str">
        <f>IF(K942&lt;&gt;"","-" &amp;TEXT([1]comp!$K942,"0.0") &amp;TEXT(K$1,0),"")</f>
        <v>-6.0W</v>
      </c>
      <c r="AL942" s="116" t="str">
        <f>IF(H942&lt;&gt;"","-" &amp;TEXT([1]comp!$H942,"0.0") &amp;TEXT(H$1,0),"")</f>
        <v>-30.0Ni</v>
      </c>
      <c r="AM942" s="116" t="str">
        <f>IF(J942&lt;&gt;"","-" &amp;TEXT([1]comp!$J942,"0.0") &amp;TEXT(J$1,0),"")</f>
        <v>-0.0Cr</v>
      </c>
      <c r="AN942" s="116" t="str">
        <f>IF(M942&lt;&gt;"","-" &amp;TEXT([1]comp!$M942,"0.0") &amp;TEXT(M$1,0),"")</f>
        <v>-1.0Ta</v>
      </c>
      <c r="AO942" s="116" t="str">
        <f>IF(N942&lt;&gt;"","-" &amp;TEXT([1]comp!$N942,"0.0") &amp;TEXT(N$1,0),"")</f>
        <v/>
      </c>
      <c r="AP942" s="116" t="str">
        <f>IF(O942&lt;&gt;"","-" &amp;TEXT([1]comp!$O942,"0.0") &amp;TEXT(O$1,0),"")</f>
        <v/>
      </c>
      <c r="AQ942" s="116" t="str">
        <f>IF(L942&lt;&gt;"","-" &amp;TEXT([1]comp!$L942,"0.0") &amp;TEXT(L$1,0),"")</f>
        <v>-3.0Ti</v>
      </c>
      <c r="AR942" s="116" t="str">
        <f>IF(P942&lt;&gt;"","-" &amp;TEXT([1]comp!$P942,"0.0") &amp;TEXT(P$1,0),"")</f>
        <v/>
      </c>
      <c r="AS942" s="116" t="str">
        <f>IF(Q942&lt;&gt;"","-" &amp;TEXT([1]comp!$Q942,"0.00") &amp;TEXT(Q$1,0),"")</f>
        <v/>
      </c>
      <c r="AT942" s="116" t="str">
        <f>IF(R942&lt;&gt;"","-" &amp;TEXT([1]comp!$R942,"0.00") &amp;TEXT(R$1,0),"")</f>
        <v>-0.05Zr</v>
      </c>
      <c r="AU942" s="116" t="str">
        <f>IF(S942&lt;&gt;"","-" &amp;TEXT([1]comp!$S942,"0.00") &amp;TEXT(S$1,0),"")</f>
        <v>-0.12B</v>
      </c>
      <c r="AV942" s="116" t="str">
        <f>IF(T942&lt;&gt;"","-" &amp;TEXT([1]comp!$T942,"0.0") &amp;TEXT(T$1,0),"")</f>
        <v/>
      </c>
      <c r="AW942" s="116" t="str">
        <f>IF(U942&lt;&gt;"","-" &amp;TEXT([1]comp!$U942,"0.0") &amp;TEXT(U$1,0),"")</f>
        <v/>
      </c>
      <c r="AX942" s="116" t="str">
        <f>IF(V942&lt;&gt;"","-" &amp;TEXT([1]comp!$V942,"0.0") &amp;TEXT(V$1,0),"")</f>
        <v/>
      </c>
      <c r="AY942" s="116" t="str">
        <f>IF(W942&lt;&gt;"","-" &amp;TEXT([1]comp!$W942,"0.0") &amp;TEXT(W$1,0),"")</f>
        <v/>
      </c>
      <c r="AZ942" s="116" t="str">
        <f>IF(X942&lt;&gt;"","-" &amp;TEXT([1]comp!$X942,"0.0") &amp;TEXT(X$1,0),"")</f>
        <v/>
      </c>
      <c r="BA942" s="116" t="str">
        <f>IF(Y942&lt;&gt;"","-" &amp;TEXT([1]comp!$Y942,"0.0") &amp;TEXT(Y$1,0),"")</f>
        <v/>
      </c>
      <c r="BB942" s="116" t="str">
        <f>IF(Z942&lt;&gt;"","-" &amp;TEXT([1]comp!$Z942,"0.0") &amp;TEXT(Z$1,0),"")</f>
        <v/>
      </c>
      <c r="BC942" s="116" t="str">
        <f>IF(AA942&lt;&gt;"","-" &amp;TEXT([1]comp!$AA942,"0.0") &amp;TEXT(AA$1,0),"")</f>
        <v/>
      </c>
      <c r="BD942" s="116" t="str">
        <f>IF(AB942&lt;&gt;"","-" &amp;TEXT([1]comp!$AB942,"0.0") &amp;TEXT(AB$1,0),"")</f>
        <v/>
      </c>
      <c r="BE942" s="116" t="str">
        <f>IF(AC942&lt;&gt;"","-" &amp;TEXT([1]comp!$AC942,"0.0") &amp;TEXT(AC$1,0),"")</f>
        <v/>
      </c>
      <c r="BF942" s="102" t="str">
        <f>IF(AD942&lt;&gt;"","-" &amp;TEXT([1]comp!$AD942,"0.00") &amp;TEXT(AD$1,0),"")</f>
        <v/>
      </c>
      <c r="BG942" s="104" t="str">
        <f>IF(AE942&lt;&gt;"","-" &amp;TEXT([1]comp!$AE942,"0.#") &amp;TEXT(AE$1,0),"")</f>
        <v/>
      </c>
      <c r="BH942" s="113" t="str">
        <f>[1]comp!$D942 &amp; [1]comp!$E942</f>
        <v>BFallah Sheykhlari, A., Arabi, H., Boutorabi, S. M. A., &amp; Cayron, C. (2022). Effect of chromium content on microstructural evolution of CoNiAlW superalloy. Applied Physics A: Materials Science and Processing, 128(8). https://doi.org/10.1007/s00339-022-05768-7</v>
      </c>
      <c r="BI942" s="96" t="str">
        <f t="shared" si="73"/>
        <v>Co-30.0Ni-9.Al-0.0Cr-6.0W-3.0Ti-1.0Ta-0.05Zr-0.12B</v>
      </c>
      <c r="BJ942" s="113" t="s">
        <v>2123</v>
      </c>
      <c r="BK942" s="113"/>
      <c r="BL942" s="113"/>
      <c r="BM942" s="113"/>
      <c r="BN942" s="113"/>
      <c r="BO942" s="113"/>
    </row>
    <row r="943" spans="1:67" x14ac:dyDescent="0.3">
      <c r="A943" s="96" t="str">
        <f t="shared" si="67"/>
        <v>Co-30.0Ni-9.Al-6.0Cr-6.0W-3.0Ti-1.0Ta-0.05Zr-0.12B</v>
      </c>
      <c r="B943" s="113"/>
      <c r="C943" s="113" t="s">
        <v>2123</v>
      </c>
      <c r="D943" s="113" t="s">
        <v>4060</v>
      </c>
      <c r="E943" s="113" t="s">
        <v>4061</v>
      </c>
      <c r="F943" s="113">
        <f t="shared" si="72"/>
        <v>940</v>
      </c>
      <c r="G943" s="114">
        <f t="shared" si="71"/>
        <v>44.830000000000005</v>
      </c>
      <c r="H943" s="114">
        <v>30</v>
      </c>
      <c r="I943" s="114">
        <v>9</v>
      </c>
      <c r="J943" s="114">
        <v>6</v>
      </c>
      <c r="K943" s="114">
        <v>6</v>
      </c>
      <c r="L943" s="114">
        <v>3</v>
      </c>
      <c r="M943" s="114">
        <v>1</v>
      </c>
      <c r="N943" s="114"/>
      <c r="O943" s="114"/>
      <c r="P943" s="114"/>
      <c r="Q943" s="115"/>
      <c r="R943" s="115">
        <v>0.05</v>
      </c>
      <c r="S943" s="115">
        <v>0.12</v>
      </c>
      <c r="T943" s="114"/>
      <c r="U943" s="114"/>
      <c r="V943" s="114"/>
      <c r="W943" s="114"/>
      <c r="X943" s="114"/>
      <c r="Y943" s="114"/>
      <c r="Z943" s="114"/>
      <c r="AA943" s="114"/>
      <c r="AB943" s="114"/>
      <c r="AC943" s="114"/>
      <c r="AD943" s="114"/>
      <c r="AE943" s="113"/>
      <c r="AF943" s="101">
        <f t="shared" si="68"/>
        <v>8.7995874999999995</v>
      </c>
      <c r="AG943" s="113"/>
      <c r="AH943" s="113"/>
      <c r="AI943" s="116" t="s">
        <v>1</v>
      </c>
      <c r="AJ943" s="118" t="str">
        <f>IF(I943&lt;&gt;"","-" &amp;TEXT([1]comp!$I943,"0.#") &amp;TEXT(I$1,0),"")</f>
        <v>-9.Al</v>
      </c>
      <c r="AK943" s="116" t="str">
        <f>IF(K943&lt;&gt;"","-" &amp;TEXT([1]comp!$K943,"0.0") &amp;TEXT(K$1,0),"")</f>
        <v>-6.0W</v>
      </c>
      <c r="AL943" s="116" t="str">
        <f>IF(H943&lt;&gt;"","-" &amp;TEXT([1]comp!$H943,"0.0") &amp;TEXT(H$1,0),"")</f>
        <v>-30.0Ni</v>
      </c>
      <c r="AM943" s="116" t="str">
        <f>IF(J943&lt;&gt;"","-" &amp;TEXT([1]comp!$J943,"0.0") &amp;TEXT(J$1,0),"")</f>
        <v>-6.0Cr</v>
      </c>
      <c r="AN943" s="116" t="str">
        <f>IF(M943&lt;&gt;"","-" &amp;TEXT([1]comp!$M943,"0.0") &amp;TEXT(M$1,0),"")</f>
        <v>-1.0Ta</v>
      </c>
      <c r="AO943" s="116" t="str">
        <f>IF(N943&lt;&gt;"","-" &amp;TEXT([1]comp!$N943,"0.0") &amp;TEXT(N$1,0),"")</f>
        <v/>
      </c>
      <c r="AP943" s="116" t="str">
        <f>IF(O943&lt;&gt;"","-" &amp;TEXT([1]comp!$O943,"0.0") &amp;TEXT(O$1,0),"")</f>
        <v/>
      </c>
      <c r="AQ943" s="116" t="str">
        <f>IF(L943&lt;&gt;"","-" &amp;TEXT([1]comp!$L943,"0.0") &amp;TEXT(L$1,0),"")</f>
        <v>-3.0Ti</v>
      </c>
      <c r="AR943" s="116" t="str">
        <f>IF(P943&lt;&gt;"","-" &amp;TEXT([1]comp!$P943,"0.0") &amp;TEXT(P$1,0),"")</f>
        <v/>
      </c>
      <c r="AS943" s="116" t="str">
        <f>IF(Q943&lt;&gt;"","-" &amp;TEXT([1]comp!$Q943,"0.00") &amp;TEXT(Q$1,0),"")</f>
        <v/>
      </c>
      <c r="AT943" s="116" t="str">
        <f>IF(R943&lt;&gt;"","-" &amp;TEXT([1]comp!$R943,"0.00") &amp;TEXT(R$1,0),"")</f>
        <v>-0.05Zr</v>
      </c>
      <c r="AU943" s="116" t="str">
        <f>IF(S943&lt;&gt;"","-" &amp;TEXT([1]comp!$S943,"0.00") &amp;TEXT(S$1,0),"")</f>
        <v>-0.12B</v>
      </c>
      <c r="AV943" s="116" t="str">
        <f>IF(T943&lt;&gt;"","-" &amp;TEXT([1]comp!$T943,"0.0") &amp;TEXT(T$1,0),"")</f>
        <v/>
      </c>
      <c r="AW943" s="116" t="str">
        <f>IF(U943&lt;&gt;"","-" &amp;TEXT([1]comp!$U943,"0.0") &amp;TEXT(U$1,0),"")</f>
        <v/>
      </c>
      <c r="AX943" s="116" t="str">
        <f>IF(V943&lt;&gt;"","-" &amp;TEXT([1]comp!$V943,"0.0") &amp;TEXT(V$1,0),"")</f>
        <v/>
      </c>
      <c r="AY943" s="116" t="str">
        <f>IF(W943&lt;&gt;"","-" &amp;TEXT([1]comp!$W943,"0.0") &amp;TEXT(W$1,0),"")</f>
        <v/>
      </c>
      <c r="AZ943" s="116" t="str">
        <f>IF(X943&lt;&gt;"","-" &amp;TEXT([1]comp!$X943,"0.0") &amp;TEXT(X$1,0),"")</f>
        <v/>
      </c>
      <c r="BA943" s="116" t="str">
        <f>IF(Y943&lt;&gt;"","-" &amp;TEXT([1]comp!$Y943,"0.0") &amp;TEXT(Y$1,0),"")</f>
        <v/>
      </c>
      <c r="BB943" s="116" t="str">
        <f>IF(Z943&lt;&gt;"","-" &amp;TEXT([1]comp!$Z943,"0.0") &amp;TEXT(Z$1,0),"")</f>
        <v/>
      </c>
      <c r="BC943" s="116" t="str">
        <f>IF(AA943&lt;&gt;"","-" &amp;TEXT([1]comp!$AA943,"0.0") &amp;TEXT(AA$1,0),"")</f>
        <v/>
      </c>
      <c r="BD943" s="116" t="str">
        <f>IF(AB943&lt;&gt;"","-" &amp;TEXT([1]comp!$AB943,"0.0") &amp;TEXT(AB$1,0),"")</f>
        <v/>
      </c>
      <c r="BE943" s="116" t="str">
        <f>IF(AC943&lt;&gt;"","-" &amp;TEXT([1]comp!$AC943,"0.0") &amp;TEXT(AC$1,0),"")</f>
        <v/>
      </c>
      <c r="BF943" s="102" t="str">
        <f>IF(AD943&lt;&gt;"","-" &amp;TEXT([1]comp!$AD943,"0.00") &amp;TEXT(AD$1,0),"")</f>
        <v/>
      </c>
      <c r="BG943" s="104" t="str">
        <f>IF(AE943&lt;&gt;"","-" &amp;TEXT([1]comp!$AE943,"0.#") &amp;TEXT(AE$1,0),"")</f>
        <v/>
      </c>
      <c r="BH943" s="113" t="str">
        <f>[1]comp!$D943 &amp; [1]comp!$E943</f>
        <v>B6CrFallah Sheykhlari, A., Arabi, H., Boutorabi, S. M. A., &amp; Cayron, C. (2022). Effect of chromium content on microstructural evolution of CoNiAlW superalloy. Applied Physics A: Materials Science and Processing, 128(8). https://doi.org/10.1007/s00339-022-05768-8</v>
      </c>
      <c r="BI943" s="96" t="str">
        <f t="shared" si="73"/>
        <v>Co-30.0Ni-9.Al-6.0Cr-6.0W-3.0Ti-1.0Ta-0.05Zr-0.12B</v>
      </c>
      <c r="BJ943" s="113" t="s">
        <v>2123</v>
      </c>
      <c r="BK943" s="113"/>
      <c r="BL943" s="113"/>
      <c r="BM943" s="113"/>
      <c r="BN943" s="113"/>
      <c r="BO943" s="113"/>
    </row>
    <row r="944" spans="1:67" x14ac:dyDescent="0.3">
      <c r="A944" s="96" t="str">
        <f t="shared" si="67"/>
        <v>Co-30.0Ni-9.Al-10.0Cr-6.0W-3.0Ti-1.0Ta-0.05Zr-0.12B</v>
      </c>
      <c r="B944" s="113"/>
      <c r="C944" s="113" t="s">
        <v>2123</v>
      </c>
      <c r="D944" s="113" t="s">
        <v>4063</v>
      </c>
      <c r="E944" s="113" t="s">
        <v>4064</v>
      </c>
      <c r="F944" s="113">
        <f t="shared" si="72"/>
        <v>941</v>
      </c>
      <c r="G944" s="114">
        <f t="shared" si="71"/>
        <v>40.830000000000005</v>
      </c>
      <c r="H944" s="114">
        <v>30</v>
      </c>
      <c r="I944" s="114">
        <v>9</v>
      </c>
      <c r="J944" s="114">
        <v>10</v>
      </c>
      <c r="K944" s="114">
        <v>6</v>
      </c>
      <c r="L944" s="114">
        <v>3</v>
      </c>
      <c r="M944" s="114">
        <v>1</v>
      </c>
      <c r="N944" s="114"/>
      <c r="O944" s="114"/>
      <c r="P944" s="114"/>
      <c r="Q944" s="115"/>
      <c r="R944" s="115">
        <v>0.05</v>
      </c>
      <c r="S944" s="115">
        <v>0.12</v>
      </c>
      <c r="T944" s="114"/>
      <c r="U944" s="114"/>
      <c r="V944" s="114"/>
      <c r="W944" s="114"/>
      <c r="X944" s="114"/>
      <c r="Y944" s="114"/>
      <c r="Z944" s="114"/>
      <c r="AA944" s="114"/>
      <c r="AB944" s="114"/>
      <c r="AC944" s="114"/>
      <c r="AD944" s="114"/>
      <c r="AE944" s="113"/>
      <c r="AF944" s="101">
        <f t="shared" si="68"/>
        <v>8.7311875000000008</v>
      </c>
      <c r="AG944" s="113"/>
      <c r="AH944" s="113"/>
      <c r="AI944" s="116" t="s">
        <v>1</v>
      </c>
      <c r="AJ944" s="118" t="str">
        <f>IF(I944&lt;&gt;"","-" &amp;TEXT([1]comp!$I944,"0.#") &amp;TEXT(I$1,0),"")</f>
        <v>-9.Al</v>
      </c>
      <c r="AK944" s="116" t="str">
        <f>IF(K944&lt;&gt;"","-" &amp;TEXT([1]comp!$K944,"0.0") &amp;TEXT(K$1,0),"")</f>
        <v>-6.0W</v>
      </c>
      <c r="AL944" s="116" t="str">
        <f>IF(H944&lt;&gt;"","-" &amp;TEXT([1]comp!$H944,"0.0") &amp;TEXT(H$1,0),"")</f>
        <v>-30.0Ni</v>
      </c>
      <c r="AM944" s="116" t="str">
        <f>IF(J944&lt;&gt;"","-" &amp;TEXT([1]comp!$J944,"0.0") &amp;TEXT(J$1,0),"")</f>
        <v>-10.0Cr</v>
      </c>
      <c r="AN944" s="116" t="str">
        <f>IF(M944&lt;&gt;"","-" &amp;TEXT([1]comp!$M944,"0.0") &amp;TEXT(M$1,0),"")</f>
        <v>-1.0Ta</v>
      </c>
      <c r="AO944" s="116" t="str">
        <f>IF(N944&lt;&gt;"","-" &amp;TEXT([1]comp!$N944,"0.0") &amp;TEXT(N$1,0),"")</f>
        <v/>
      </c>
      <c r="AP944" s="116" t="str">
        <f>IF(O944&lt;&gt;"","-" &amp;TEXT([1]comp!$O944,"0.0") &amp;TEXT(O$1,0),"")</f>
        <v/>
      </c>
      <c r="AQ944" s="116" t="str">
        <f>IF(L944&lt;&gt;"","-" &amp;TEXT([1]comp!$L944,"0.0") &amp;TEXT(L$1,0),"")</f>
        <v>-3.0Ti</v>
      </c>
      <c r="AR944" s="116" t="str">
        <f>IF(P944&lt;&gt;"","-" &amp;TEXT([1]comp!$P944,"0.0") &amp;TEXT(P$1,0),"")</f>
        <v/>
      </c>
      <c r="AS944" s="116" t="str">
        <f>IF(Q944&lt;&gt;"","-" &amp;TEXT([1]comp!$Q944,"0.00") &amp;TEXT(Q$1,0),"")</f>
        <v/>
      </c>
      <c r="AT944" s="116" t="str">
        <f>IF(R944&lt;&gt;"","-" &amp;TEXT([1]comp!$R944,"0.00") &amp;TEXT(R$1,0),"")</f>
        <v>-0.05Zr</v>
      </c>
      <c r="AU944" s="116" t="str">
        <f>IF(S944&lt;&gt;"","-" &amp;TEXT([1]comp!$S944,"0.00") &amp;TEXT(S$1,0),"")</f>
        <v>-0.12B</v>
      </c>
      <c r="AV944" s="116" t="str">
        <f>IF(T944&lt;&gt;"","-" &amp;TEXT([1]comp!$T944,"0.0") &amp;TEXT(T$1,0),"")</f>
        <v/>
      </c>
      <c r="AW944" s="116" t="str">
        <f>IF(U944&lt;&gt;"","-" &amp;TEXT([1]comp!$U944,"0.0") &amp;TEXT(U$1,0),"")</f>
        <v/>
      </c>
      <c r="AX944" s="116" t="str">
        <f>IF(V944&lt;&gt;"","-" &amp;TEXT([1]comp!$V944,"0.0") &amp;TEXT(V$1,0),"")</f>
        <v/>
      </c>
      <c r="AY944" s="116" t="str">
        <f>IF(W944&lt;&gt;"","-" &amp;TEXT([1]comp!$W944,"0.0") &amp;TEXT(W$1,0),"")</f>
        <v/>
      </c>
      <c r="AZ944" s="116" t="str">
        <f>IF(X944&lt;&gt;"","-" &amp;TEXT([1]comp!$X944,"0.0") &amp;TEXT(X$1,0),"")</f>
        <v/>
      </c>
      <c r="BA944" s="116" t="str">
        <f>IF(Y944&lt;&gt;"","-" &amp;TEXT([1]comp!$Y944,"0.0") &amp;TEXT(Y$1,0),"")</f>
        <v/>
      </c>
      <c r="BB944" s="116" t="str">
        <f>IF(Z944&lt;&gt;"","-" &amp;TEXT([1]comp!$Z944,"0.0") &amp;TEXT(Z$1,0),"")</f>
        <v/>
      </c>
      <c r="BC944" s="116" t="str">
        <f>IF(AA944&lt;&gt;"","-" &amp;TEXT([1]comp!$AA944,"0.0") &amp;TEXT(AA$1,0),"")</f>
        <v/>
      </c>
      <c r="BD944" s="116" t="str">
        <f>IF(AB944&lt;&gt;"","-" &amp;TEXT([1]comp!$AB944,"0.0") &amp;TEXT(AB$1,0),"")</f>
        <v/>
      </c>
      <c r="BE944" s="116" t="str">
        <f>IF(AC944&lt;&gt;"","-" &amp;TEXT([1]comp!$AC944,"0.0") &amp;TEXT(AC$1,0),"")</f>
        <v/>
      </c>
      <c r="BF944" s="102" t="str">
        <f>IF(AD944&lt;&gt;"","-" &amp;TEXT([1]comp!$AD944,"0.00") &amp;TEXT(AD$1,0),"")</f>
        <v/>
      </c>
      <c r="BG944" s="104" t="str">
        <f>IF(AE944&lt;&gt;"","-" &amp;TEXT([1]comp!$AE944,"0.#") &amp;TEXT(AE$1,0),"")</f>
        <v/>
      </c>
      <c r="BH944" s="113" t="str">
        <f>[1]comp!$D944 &amp; [1]comp!$E944</f>
        <v>B10CrFallah Sheykhlari, A., Arabi, H., Boutorabi, S. M. A., &amp; Cayron, C. (2022). Effect of chromium content on microstructural evolution of CoNiAlW superalloy. Applied Physics A: Materials Science and Processing, 128(8). https://doi.org/10.1007/s00339-022-05768-9</v>
      </c>
      <c r="BI944" s="96" t="str">
        <f t="shared" si="73"/>
        <v>Co-30.0Ni-9.Al-10.0Cr-6.0W-3.0Ti-1.0Ta-0.05Zr-0.12B</v>
      </c>
      <c r="BJ944" s="113" t="s">
        <v>2123</v>
      </c>
      <c r="BK944" s="113"/>
      <c r="BL944" s="113"/>
      <c r="BM944" s="113"/>
      <c r="BN944" s="113"/>
      <c r="BO944" s="113"/>
    </row>
    <row r="945" spans="1:67" x14ac:dyDescent="0.3">
      <c r="A945" s="96" t="str">
        <f t="shared" si="67"/>
        <v>Co-30.0Ni-9.Al-14.0Cr-6.0W-3.0Ti-1.0Ta-0.05Zr-0.12B</v>
      </c>
      <c r="B945" s="113"/>
      <c r="C945" s="113" t="s">
        <v>2123</v>
      </c>
      <c r="D945" s="113" t="s">
        <v>4066</v>
      </c>
      <c r="E945" s="113" t="s">
        <v>4067</v>
      </c>
      <c r="F945" s="113">
        <f t="shared" si="72"/>
        <v>942</v>
      </c>
      <c r="G945" s="114">
        <f t="shared" si="71"/>
        <v>36.830000000000005</v>
      </c>
      <c r="H945" s="114">
        <v>30</v>
      </c>
      <c r="I945" s="114">
        <v>9</v>
      </c>
      <c r="J945" s="114">
        <v>14</v>
      </c>
      <c r="K945" s="114">
        <v>6</v>
      </c>
      <c r="L945" s="114">
        <v>3</v>
      </c>
      <c r="M945" s="114">
        <v>1</v>
      </c>
      <c r="N945" s="114"/>
      <c r="O945" s="114"/>
      <c r="P945" s="114"/>
      <c r="Q945" s="115"/>
      <c r="R945" s="115">
        <v>0.05</v>
      </c>
      <c r="S945" s="115">
        <v>0.12</v>
      </c>
      <c r="T945" s="114"/>
      <c r="U945" s="114"/>
      <c r="V945" s="114"/>
      <c r="W945" s="114"/>
      <c r="X945" s="114"/>
      <c r="Y945" s="114"/>
      <c r="Z945" s="114"/>
      <c r="AA945" s="114"/>
      <c r="AB945" s="114"/>
      <c r="AC945" s="114"/>
      <c r="AD945" s="114"/>
      <c r="AE945" s="113"/>
      <c r="AF945" s="101">
        <f t="shared" si="68"/>
        <v>8.6627875000000003</v>
      </c>
      <c r="AG945" s="113"/>
      <c r="AH945" s="113"/>
      <c r="AI945" s="116" t="s">
        <v>1</v>
      </c>
      <c r="AJ945" s="118" t="str">
        <f>IF(I945&lt;&gt;"","-" &amp;TEXT([1]comp!$I945,"0.#") &amp;TEXT(I$1,0),"")</f>
        <v>-9.Al</v>
      </c>
      <c r="AK945" s="116" t="str">
        <f>IF(K945&lt;&gt;"","-" &amp;TEXT([1]comp!$K945,"0.0") &amp;TEXT(K$1,0),"")</f>
        <v>-6.0W</v>
      </c>
      <c r="AL945" s="116" t="str">
        <f>IF(H945&lt;&gt;"","-" &amp;TEXT([1]comp!$H945,"0.0") &amp;TEXT(H$1,0),"")</f>
        <v>-30.0Ni</v>
      </c>
      <c r="AM945" s="116" t="str">
        <f>IF(J945&lt;&gt;"","-" &amp;TEXT([1]comp!$J945,"0.0") &amp;TEXT(J$1,0),"")</f>
        <v>-14.0Cr</v>
      </c>
      <c r="AN945" s="116" t="str">
        <f>IF(M945&lt;&gt;"","-" &amp;TEXT([1]comp!$M945,"0.0") &amp;TEXT(M$1,0),"")</f>
        <v>-1.0Ta</v>
      </c>
      <c r="AO945" s="116" t="str">
        <f>IF(N945&lt;&gt;"","-" &amp;TEXT([1]comp!$N945,"0.0") &amp;TEXT(N$1,0),"")</f>
        <v/>
      </c>
      <c r="AP945" s="116" t="str">
        <f>IF(O945&lt;&gt;"","-" &amp;TEXT([1]comp!$O945,"0.0") &amp;TEXT(O$1,0),"")</f>
        <v/>
      </c>
      <c r="AQ945" s="116" t="str">
        <f>IF(L945&lt;&gt;"","-" &amp;TEXT([1]comp!$L945,"0.0") &amp;TEXT(L$1,0),"")</f>
        <v>-3.0Ti</v>
      </c>
      <c r="AR945" s="116" t="str">
        <f>IF(P945&lt;&gt;"","-" &amp;TEXT([1]comp!$P945,"0.0") &amp;TEXT(P$1,0),"")</f>
        <v/>
      </c>
      <c r="AS945" s="116" t="str">
        <f>IF(Q945&lt;&gt;"","-" &amp;TEXT([1]comp!$Q945,"0.00") &amp;TEXT(Q$1,0),"")</f>
        <v/>
      </c>
      <c r="AT945" s="116" t="str">
        <f>IF(R945&lt;&gt;"","-" &amp;TEXT([1]comp!$R945,"0.00") &amp;TEXT(R$1,0),"")</f>
        <v>-0.05Zr</v>
      </c>
      <c r="AU945" s="116" t="str">
        <f>IF(S945&lt;&gt;"","-" &amp;TEXT([1]comp!$S945,"0.00") &amp;TEXT(S$1,0),"")</f>
        <v>-0.12B</v>
      </c>
      <c r="AV945" s="116" t="str">
        <f>IF(T945&lt;&gt;"","-" &amp;TEXT([1]comp!$T945,"0.0") &amp;TEXT(T$1,0),"")</f>
        <v/>
      </c>
      <c r="AW945" s="116" t="str">
        <f>IF(U945&lt;&gt;"","-" &amp;TEXT([1]comp!$U945,"0.0") &amp;TEXT(U$1,0),"")</f>
        <v/>
      </c>
      <c r="AX945" s="116" t="str">
        <f>IF(V945&lt;&gt;"","-" &amp;TEXT([1]comp!$V945,"0.0") &amp;TEXT(V$1,0),"")</f>
        <v/>
      </c>
      <c r="AY945" s="116" t="str">
        <f>IF(W945&lt;&gt;"","-" &amp;TEXT([1]comp!$W945,"0.0") &amp;TEXT(W$1,0),"")</f>
        <v/>
      </c>
      <c r="AZ945" s="116" t="str">
        <f>IF(X945&lt;&gt;"","-" &amp;TEXT([1]comp!$X945,"0.0") &amp;TEXT(X$1,0),"")</f>
        <v/>
      </c>
      <c r="BA945" s="116" t="str">
        <f>IF(Y945&lt;&gt;"","-" &amp;TEXT([1]comp!$Y945,"0.0") &amp;TEXT(Y$1,0),"")</f>
        <v/>
      </c>
      <c r="BB945" s="116" t="str">
        <f>IF(Z945&lt;&gt;"","-" &amp;TEXT([1]comp!$Z945,"0.0") &amp;TEXT(Z$1,0),"")</f>
        <v/>
      </c>
      <c r="BC945" s="116" t="str">
        <f>IF(AA945&lt;&gt;"","-" &amp;TEXT([1]comp!$AA945,"0.0") &amp;TEXT(AA$1,0),"")</f>
        <v/>
      </c>
      <c r="BD945" s="116" t="str">
        <f>IF(AB945&lt;&gt;"","-" &amp;TEXT([1]comp!$AB945,"0.0") &amp;TEXT(AB$1,0),"")</f>
        <v/>
      </c>
      <c r="BE945" s="116" t="str">
        <f>IF(AC945&lt;&gt;"","-" &amp;TEXT([1]comp!$AC945,"0.0") &amp;TEXT(AC$1,0),"")</f>
        <v/>
      </c>
      <c r="BF945" s="102" t="str">
        <f>IF(AD945&lt;&gt;"","-" &amp;TEXT([1]comp!$AD945,"0.00") &amp;TEXT(AD$1,0),"")</f>
        <v/>
      </c>
      <c r="BG945" s="104" t="str">
        <f>IF(AE945&lt;&gt;"","-" &amp;TEXT([1]comp!$AE945,"0.#") &amp;TEXT(AE$1,0),"")</f>
        <v/>
      </c>
      <c r="BH945" s="113" t="str">
        <f>[1]comp!$D945 &amp; [1]comp!$E945</f>
        <v>B14CrFallah Sheykhlari, A., Arabi, H., Boutorabi, S. M. A., &amp; Cayron, C. (2022). Effect of chromium content on microstructural evolution of CoNiAlW superalloy. Applied Physics A: Materials Science and Processing, 128(8). https://doi.org/10.1007/s00339-022-05768-10</v>
      </c>
      <c r="BI945" s="96" t="str">
        <f t="shared" si="73"/>
        <v>Co-30.0Ni-9.Al-14.0Cr-6.0W-3.0Ti-1.0Ta-0.05Zr-0.12B</v>
      </c>
      <c r="BJ945" s="113" t="s">
        <v>2123</v>
      </c>
      <c r="BK945" s="113"/>
      <c r="BL945" s="113"/>
      <c r="BM945" s="113"/>
      <c r="BN945" s="113"/>
      <c r="BO945" s="113"/>
    </row>
    <row r="946" spans="1:67" x14ac:dyDescent="0.3">
      <c r="A946" s="96" t="str">
        <f t="shared" si="67"/>
        <v>Co-29.1Ni-8.7Al-6.4Cr-5.8W-1.9Ti-0.11C</v>
      </c>
      <c r="B946" s="113"/>
      <c r="C946" s="113" t="s">
        <v>2123</v>
      </c>
      <c r="D946" s="113" t="s">
        <v>4069</v>
      </c>
      <c r="E946" s="113" t="s">
        <v>4070</v>
      </c>
      <c r="F946" s="113">
        <f t="shared" ref="F946:F1009" si="74">F945+1</f>
        <v>943</v>
      </c>
      <c r="G946" s="114">
        <f t="shared" si="71"/>
        <v>48.07</v>
      </c>
      <c r="H946" s="114">
        <v>29.1</v>
      </c>
      <c r="I946" s="114">
        <v>8.66</v>
      </c>
      <c r="J946" s="114">
        <v>6.4</v>
      </c>
      <c r="K946" s="114">
        <v>5.8</v>
      </c>
      <c r="L946" s="114">
        <v>1.86</v>
      </c>
      <c r="M946" s="114"/>
      <c r="N946" s="114"/>
      <c r="O946" s="114"/>
      <c r="P946" s="114"/>
      <c r="Q946" s="115">
        <v>0.11</v>
      </c>
      <c r="R946" s="115"/>
      <c r="S946" s="115"/>
      <c r="T946" s="114"/>
      <c r="U946" s="114"/>
      <c r="V946" s="114"/>
      <c r="W946" s="114"/>
      <c r="X946" s="114"/>
      <c r="Y946" s="114"/>
      <c r="Z946" s="114"/>
      <c r="AA946" s="114"/>
      <c r="AB946" s="114"/>
      <c r="AC946" s="114"/>
      <c r="AD946" s="114"/>
      <c r="AE946" s="113"/>
      <c r="AF946" s="101">
        <f t="shared" si="68"/>
        <v>8.7672542</v>
      </c>
      <c r="AG946" s="113"/>
      <c r="AH946" s="113"/>
      <c r="AI946" s="116" t="s">
        <v>1</v>
      </c>
      <c r="AJ946" s="116" t="str">
        <f>IF(I946&lt;&gt;"","-" &amp;TEXT([1]comp!$I946,"0.#") &amp;TEXT(I$1,0),"")</f>
        <v>-8.7Al</v>
      </c>
      <c r="AK946" s="116" t="str">
        <f>IF(K946&lt;&gt;"","-" &amp;TEXT([1]comp!$K946,"0.0") &amp;TEXT(K$1,0),"")</f>
        <v>-5.8W</v>
      </c>
      <c r="AL946" s="116" t="str">
        <f>IF(H946&lt;&gt;"","-" &amp;TEXT([1]comp!$H946,"0.0") &amp;TEXT(H$1,0),"")</f>
        <v>-29.1Ni</v>
      </c>
      <c r="AM946" s="116" t="str">
        <f>IF(J946&lt;&gt;"","-" &amp;TEXT([1]comp!$J946,"0.0") &amp;TEXT(J$1,0),"")</f>
        <v>-6.4Cr</v>
      </c>
      <c r="AN946" s="116" t="str">
        <f>IF(M946&lt;&gt;"","-" &amp;TEXT([1]comp!$M946,"0.0") &amp;TEXT(M$1,0),"")</f>
        <v/>
      </c>
      <c r="AO946" s="116" t="str">
        <f>IF(N946&lt;&gt;"","-" &amp;TEXT([1]comp!$N946,"0.0") &amp;TEXT(N$1,0),"")</f>
        <v/>
      </c>
      <c r="AP946" s="116" t="str">
        <f>IF(O946&lt;&gt;"","-" &amp;TEXT([1]comp!$O946,"0.0") &amp;TEXT(O$1,0),"")</f>
        <v/>
      </c>
      <c r="AQ946" s="116" t="str">
        <f>IF(L946&lt;&gt;"","-" &amp;TEXT([1]comp!$L946,"0.0") &amp;TEXT(L$1,0),"")</f>
        <v>-1.9Ti</v>
      </c>
      <c r="AR946" s="116" t="str">
        <f>IF(P946&lt;&gt;"","-" &amp;TEXT([1]comp!$P946,"0.0") &amp;TEXT(P$1,0),"")</f>
        <v/>
      </c>
      <c r="AS946" s="116" t="str">
        <f>IF(Q946&lt;&gt;"","-" &amp;TEXT([1]comp!$Q946,"0.00") &amp;TEXT(Q$1,0),"")</f>
        <v>-0.11C</v>
      </c>
      <c r="AT946" s="116" t="str">
        <f>IF(R946&lt;&gt;"","-" &amp;TEXT([1]comp!$R946,"0.00") &amp;TEXT(R$1,0),"")</f>
        <v/>
      </c>
      <c r="AU946" s="116" t="str">
        <f>IF(S946&lt;&gt;"","-" &amp;TEXT([1]comp!$S946,"0.00") &amp;TEXT(S$1,0),"")</f>
        <v/>
      </c>
      <c r="AV946" s="116" t="str">
        <f>IF(T946&lt;&gt;"","-" &amp;TEXT([1]comp!$T946,"0.0") &amp;TEXT(T$1,0),"")</f>
        <v/>
      </c>
      <c r="AW946" s="116" t="str">
        <f>IF(U946&lt;&gt;"","-" &amp;TEXT([1]comp!$U946,"0.0") &amp;TEXT(U$1,0),"")</f>
        <v/>
      </c>
      <c r="AX946" s="116" t="str">
        <f>IF(V946&lt;&gt;"","-" &amp;TEXT([1]comp!$V946,"0.0") &amp;TEXT(V$1,0),"")</f>
        <v/>
      </c>
      <c r="AY946" s="116" t="str">
        <f>IF(W946&lt;&gt;"","-" &amp;TEXT([1]comp!$W946,"0.0") &amp;TEXT(W$1,0),"")</f>
        <v/>
      </c>
      <c r="AZ946" s="116" t="str">
        <f>IF(X946&lt;&gt;"","-" &amp;TEXT([1]comp!$X946,"0.0") &amp;TEXT(X$1,0),"")</f>
        <v/>
      </c>
      <c r="BA946" s="116" t="str">
        <f>IF(Y946&lt;&gt;"","-" &amp;TEXT([1]comp!$Y946,"0.0") &amp;TEXT(Y$1,0),"")</f>
        <v/>
      </c>
      <c r="BB946" s="116" t="str">
        <f>IF(Z946&lt;&gt;"","-" &amp;TEXT([1]comp!$Z946,"0.0") &amp;TEXT(Z$1,0),"")</f>
        <v/>
      </c>
      <c r="BC946" s="116" t="str">
        <f>IF(AA946&lt;&gt;"","-" &amp;TEXT([1]comp!$AA946,"0.0") &amp;TEXT(AA$1,0),"")</f>
        <v/>
      </c>
      <c r="BD946" s="116" t="str">
        <f>IF(AB946&lt;&gt;"","-" &amp;TEXT([1]comp!$AB946,"0.0") &amp;TEXT(AB$1,0),"")</f>
        <v/>
      </c>
      <c r="BE946" s="116" t="str">
        <f>IF(AC946&lt;&gt;"","-" &amp;TEXT([1]comp!$AC946,"0.0") &amp;TEXT(AC$1,0),"")</f>
        <v/>
      </c>
      <c r="BF946" s="102" t="str">
        <f>IF(AD946&lt;&gt;"","-" &amp;TEXT([1]comp!$AD946,"0.00") &amp;TEXT(AD$1,0),"")</f>
        <v/>
      </c>
      <c r="BG946" s="104" t="str">
        <f>IF(AE946&lt;&gt;"","-" &amp;TEXT([1]comp!$AE946,"0.#") &amp;TEXT(AE$1,0),"")</f>
        <v/>
      </c>
      <c r="BH946" s="113" t="str">
        <f>[1]comp!$D946 &amp; [1]comp!$E946</f>
        <v>CoNi-based superalloy (UD)Guan, Y., Liu, Y., Ma, Z., Li, H., &amp; Yu, H. (2022). Effect of microstructure on temperature dependence of deformation behavior in polycrystalline CoNi-based superalloy. Journal of Materials Science, 57(1), 687–699. https://doi.org/10.1007/s10853-021-06582-x</v>
      </c>
      <c r="BI946" s="96" t="str">
        <f t="shared" si="73"/>
        <v>Co-29.1Ni-8.7Al-6.4Cr-5.8W-1.9Ti-0.11C</v>
      </c>
      <c r="BJ946" s="113" t="s">
        <v>2123</v>
      </c>
      <c r="BK946" s="113"/>
      <c r="BL946" s="113"/>
      <c r="BM946" s="113"/>
      <c r="BN946" s="113"/>
      <c r="BO946" s="113"/>
    </row>
    <row r="947" spans="1:67" x14ac:dyDescent="0.3">
      <c r="A947" s="96" t="str">
        <f t="shared" si="67"/>
        <v>Co-28.7Ni-9.Al-14.2Cr-4.6W-0.3Ti-0.2Ta-0.1Hf-0.40C-0.06B-0.1Y</v>
      </c>
      <c r="B947" s="113"/>
      <c r="C947" s="113" t="s">
        <v>2123</v>
      </c>
      <c r="D947" s="113" t="s">
        <v>4072</v>
      </c>
      <c r="E947" s="113" t="s">
        <v>4073</v>
      </c>
      <c r="F947" s="113">
        <f t="shared" si="74"/>
        <v>944</v>
      </c>
      <c r="G947" s="114">
        <f t="shared" si="71"/>
        <v>42.339999999999989</v>
      </c>
      <c r="H947" s="114">
        <v>28.7</v>
      </c>
      <c r="I947" s="114">
        <v>9</v>
      </c>
      <c r="J947" s="115">
        <v>14.2</v>
      </c>
      <c r="K947" s="114">
        <v>4.5999999999999996</v>
      </c>
      <c r="L947" s="114">
        <v>0.3</v>
      </c>
      <c r="M947" s="114">
        <v>0.2</v>
      </c>
      <c r="N947" s="114"/>
      <c r="O947" s="114"/>
      <c r="P947" s="114"/>
      <c r="Q947" s="115">
        <v>0.4</v>
      </c>
      <c r="R947" s="115"/>
      <c r="S947" s="115">
        <v>0.06</v>
      </c>
      <c r="T947" s="114"/>
      <c r="U947" s="114"/>
      <c r="V947" s="114"/>
      <c r="W947" s="114"/>
      <c r="X947" s="114">
        <v>0.1</v>
      </c>
      <c r="Y947" s="114">
        <v>0.1</v>
      </c>
      <c r="Z947" s="114"/>
      <c r="AA947" s="114"/>
      <c r="AB947" s="114"/>
      <c r="AC947" s="114"/>
      <c r="AD947" s="114"/>
      <c r="AE947" s="113"/>
      <c r="AF947" s="101">
        <f t="shared" si="68"/>
        <v>8.5494549999999983</v>
      </c>
      <c r="AG947" s="113"/>
      <c r="AH947" s="113"/>
      <c r="AI947" s="116" t="s">
        <v>1</v>
      </c>
      <c r="AJ947" s="118" t="str">
        <f>IF(I947&lt;&gt;"","-" &amp;TEXT([1]comp!$I947,"0.#") &amp;TEXT(I$1,0),"")</f>
        <v>-9.Al</v>
      </c>
      <c r="AK947" s="116" t="str">
        <f>IF(K947&lt;&gt;"","-" &amp;TEXT([1]comp!$K947,"0.0") &amp;TEXT(K$1,0),"")</f>
        <v>-4.6W</v>
      </c>
      <c r="AL947" s="116" t="str">
        <f>IF(H947&lt;&gt;"","-" &amp;TEXT([1]comp!$H947,"0.0") &amp;TEXT(H$1,0),"")</f>
        <v>-28.7Ni</v>
      </c>
      <c r="AM947" s="116" t="str">
        <f>IF(J947&lt;&gt;"","-" &amp;TEXT([1]comp!$J947,"0.0") &amp;TEXT(J$1,0),"")</f>
        <v>-14.2Cr</v>
      </c>
      <c r="AN947" s="116" t="str">
        <f>IF(M947&lt;&gt;"","-" &amp;TEXT([1]comp!$M947,"0.0") &amp;TEXT(M$1,0),"")</f>
        <v>-0.2Ta</v>
      </c>
      <c r="AO947" s="116" t="str">
        <f>IF(N947&lt;&gt;"","-" &amp;TEXT([1]comp!$N947,"0.0") &amp;TEXT(N$1,0),"")</f>
        <v/>
      </c>
      <c r="AP947" s="116" t="str">
        <f>IF(O947&lt;&gt;"","-" &amp;TEXT([1]comp!$O947,"0.0") &amp;TEXT(O$1,0),"")</f>
        <v/>
      </c>
      <c r="AQ947" s="116" t="str">
        <f>IF(L947&lt;&gt;"","-" &amp;TEXT([1]comp!$L947,"0.0") &amp;TEXT(L$1,0),"")</f>
        <v>-0.3Ti</v>
      </c>
      <c r="AR947" s="116" t="str">
        <f>IF(P947&lt;&gt;"","-" &amp;TEXT([1]comp!$P947,"0.0") &amp;TEXT(P$1,0),"")</f>
        <v/>
      </c>
      <c r="AS947" s="116" t="str">
        <f>IF(Q947&lt;&gt;"","-" &amp;TEXT([1]comp!$Q947,"0.00") &amp;TEXT(Q$1,0),"")</f>
        <v>-0.40C</v>
      </c>
      <c r="AT947" s="116" t="str">
        <f>IF(R947&lt;&gt;"","-" &amp;TEXT([1]comp!$R947,"0.00") &amp;TEXT(R$1,0),"")</f>
        <v/>
      </c>
      <c r="AU947" s="116" t="str">
        <f>IF(S947&lt;&gt;"","-" &amp;TEXT([1]comp!$S947,"0.00") &amp;TEXT(S$1,0),"")</f>
        <v>-0.06B</v>
      </c>
      <c r="AV947" s="116" t="str">
        <f>IF(T947&lt;&gt;"","-" &amp;TEXT([1]comp!$T947,"0.0") &amp;TEXT(T$1,0),"")</f>
        <v/>
      </c>
      <c r="AW947" s="116" t="str">
        <f>IF(U947&lt;&gt;"","-" &amp;TEXT([1]comp!$U947,"0.0") &amp;TEXT(U$1,0),"")</f>
        <v/>
      </c>
      <c r="AX947" s="116" t="str">
        <f>IF(V947&lt;&gt;"","-" &amp;TEXT([1]comp!$V947,"0.0") &amp;TEXT(V$1,0),"")</f>
        <v/>
      </c>
      <c r="AY947" s="116" t="str">
        <f>IF(W947&lt;&gt;"","-" &amp;TEXT([1]comp!$W947,"0.0") &amp;TEXT(W$1,0),"")</f>
        <v/>
      </c>
      <c r="AZ947" s="116" t="str">
        <f>IF(X947&lt;&gt;"","-" &amp;TEXT([1]comp!$X947,"0.0") &amp;TEXT(X$1,0),"")</f>
        <v>-0.1Y</v>
      </c>
      <c r="BA947" s="116" t="str">
        <f>IF(Y947&lt;&gt;"","-" &amp;TEXT([1]comp!$Y947,"0.0") &amp;TEXT(Y$1,0),"")</f>
        <v>-0.1Hf</v>
      </c>
      <c r="BB947" s="116" t="str">
        <f>IF(Z947&lt;&gt;"","-" &amp;TEXT([1]comp!$Z947,"0.0") &amp;TEXT(Z$1,0),"")</f>
        <v/>
      </c>
      <c r="BC947" s="116" t="str">
        <f>IF(AA947&lt;&gt;"","-" &amp;TEXT([1]comp!$AA947,"0.0") &amp;TEXT(AA$1,0),"")</f>
        <v/>
      </c>
      <c r="BD947" s="116" t="str">
        <f>IF(AB947&lt;&gt;"","-" &amp;TEXT([1]comp!$AB947,"0.0") &amp;TEXT(AB$1,0),"")</f>
        <v/>
      </c>
      <c r="BE947" s="116" t="str">
        <f>IF(AC947&lt;&gt;"","-" &amp;TEXT([1]comp!$AC947,"0.0") &amp;TEXT(AC$1,0),"")</f>
        <v/>
      </c>
      <c r="BF947" s="102" t="str">
        <f>IF(AD947&lt;&gt;"","-" &amp;TEXT([1]comp!$AD947,"0.00") &amp;TEXT(AD$1,0),"")</f>
        <v/>
      </c>
      <c r="BG947" s="104" t="str">
        <f>IF(AE947&lt;&gt;"","-" &amp;TEXT([1]comp!$AE947,"0.#") &amp;TEXT(AE$1,0),"")</f>
        <v/>
      </c>
      <c r="BH947" s="113" t="str">
        <f>[1]comp!$D947 &amp; [1]comp!$E947</f>
        <v>CoWAlloy2ModHaußmann, L., Burbaum, B., Stöhr, B., Förner, A., Freund, L., Göken, M., &amp; Neumeier, S. (2022). Crack-Free Welding of a Co-Base Superalloy with High γ’ Precipitate Fraction. Advanced Engineering Materials. https://doi.org/10.1002/adem.202200609</v>
      </c>
      <c r="BI947" s="96" t="str">
        <f t="shared" si="73"/>
        <v>Co-28.7Ni-9.Al-14.2Cr-4.6W-0.3Ti-0.2Ta-0.1Hf-0.40C-0.06B-0.1Y</v>
      </c>
      <c r="BJ947" s="113" t="s">
        <v>2123</v>
      </c>
      <c r="BK947" s="113"/>
      <c r="BL947" s="113"/>
      <c r="BM947" s="113"/>
      <c r="BN947" s="113"/>
      <c r="BO947" s="113"/>
    </row>
    <row r="948" spans="1:67" x14ac:dyDescent="0.3">
      <c r="A948" s="96" t="str">
        <f t="shared" si="67"/>
        <v>Co-7.3Al-7.6W-4.2Ti</v>
      </c>
      <c r="B948" s="113"/>
      <c r="C948" s="113" t="s">
        <v>2123</v>
      </c>
      <c r="D948" s="113" t="s">
        <v>4075</v>
      </c>
      <c r="E948" s="113" t="s">
        <v>4076</v>
      </c>
      <c r="F948" s="113">
        <f t="shared" si="74"/>
        <v>945</v>
      </c>
      <c r="G948" s="114">
        <f t="shared" si="71"/>
        <v>80.900000000000006</v>
      </c>
      <c r="H948" s="114"/>
      <c r="I948" s="114">
        <v>7.3</v>
      </c>
      <c r="J948" s="114"/>
      <c r="K948" s="114">
        <v>7.6</v>
      </c>
      <c r="L948" s="114">
        <v>4.2</v>
      </c>
      <c r="M948" s="114"/>
      <c r="N948" s="114"/>
      <c r="O948" s="114"/>
      <c r="P948" s="114"/>
      <c r="Q948" s="115"/>
      <c r="R948" s="115"/>
      <c r="S948" s="115"/>
      <c r="T948" s="114"/>
      <c r="U948" s="114"/>
      <c r="V948" s="114"/>
      <c r="W948" s="114"/>
      <c r="X948" s="114"/>
      <c r="Y948" s="114"/>
      <c r="Z948" s="114"/>
      <c r="AA948" s="114"/>
      <c r="AB948" s="114"/>
      <c r="AC948" s="114"/>
      <c r="AD948" s="114"/>
      <c r="AE948" s="113"/>
      <c r="AF948" s="101">
        <f t="shared" si="68"/>
        <v>9.049494000000001</v>
      </c>
      <c r="AG948" s="113"/>
      <c r="AH948" s="113"/>
      <c r="AI948" s="116" t="s">
        <v>1</v>
      </c>
      <c r="AJ948" s="116" t="str">
        <f>IF(I948&lt;&gt;"","-" &amp;TEXT([1]comp!$I948,"0.#") &amp;TEXT(I$1,0),"")</f>
        <v>-7.3Al</v>
      </c>
      <c r="AK948" s="116" t="str">
        <f>IF(K948&lt;&gt;"","-" &amp;TEXT([1]comp!$K948,"0.0") &amp;TEXT(K$1,0),"")</f>
        <v>-7.6W</v>
      </c>
      <c r="AL948" s="116" t="str">
        <f>IF(H948&lt;&gt;"","-" &amp;TEXT([1]comp!$H948,"0.0") &amp;TEXT(H$1,0),"")</f>
        <v/>
      </c>
      <c r="AM948" s="116" t="str">
        <f>IF(J948&lt;&gt;"","-" &amp;TEXT([1]comp!$J948,"0.0") &amp;TEXT(J$1,0),"")</f>
        <v/>
      </c>
      <c r="AN948" s="116" t="str">
        <f>IF(M948&lt;&gt;"","-" &amp;TEXT([1]comp!$M948,"0.0") &amp;TEXT(M$1,0),"")</f>
        <v/>
      </c>
      <c r="AO948" s="116" t="str">
        <f>IF(N948&lt;&gt;"","-" &amp;TEXT([1]comp!$N948,"0.0") &amp;TEXT(N$1,0),"")</f>
        <v/>
      </c>
      <c r="AP948" s="116" t="str">
        <f>IF(O948&lt;&gt;"","-" &amp;TEXT([1]comp!$O948,"0.0") &amp;TEXT(O$1,0),"")</f>
        <v/>
      </c>
      <c r="AQ948" s="116" t="str">
        <f>IF(L948&lt;&gt;"","-" &amp;TEXT([1]comp!$L948,"0.0") &amp;TEXT(L$1,0),"")</f>
        <v>-4.2Ti</v>
      </c>
      <c r="AR948" s="116" t="str">
        <f>IF(P948&lt;&gt;"","-" &amp;TEXT([1]comp!$P948,"0.0") &amp;TEXT(P$1,0),"")</f>
        <v/>
      </c>
      <c r="AS948" s="116" t="str">
        <f>IF(Q948&lt;&gt;"","-" &amp;TEXT([1]comp!$Q948,"0.00") &amp;TEXT(Q$1,0),"")</f>
        <v/>
      </c>
      <c r="AT948" s="116" t="str">
        <f>IF(R948&lt;&gt;"","-" &amp;TEXT([1]comp!$R948,"0.00") &amp;TEXT(R$1,0),"")</f>
        <v/>
      </c>
      <c r="AU948" s="116" t="str">
        <f>IF(S948&lt;&gt;"","-" &amp;TEXT([1]comp!$S948,"0.00") &amp;TEXT(S$1,0),"")</f>
        <v/>
      </c>
      <c r="AV948" s="116" t="str">
        <f>IF(T948&lt;&gt;"","-" &amp;TEXT([1]comp!$T948,"0.0") &amp;TEXT(T$1,0),"")</f>
        <v/>
      </c>
      <c r="AW948" s="116" t="str">
        <f>IF(U948&lt;&gt;"","-" &amp;TEXT([1]comp!$U948,"0.0") &amp;TEXT(U$1,0),"")</f>
        <v/>
      </c>
      <c r="AX948" s="116" t="str">
        <f>IF(V948&lt;&gt;"","-" &amp;TEXT([1]comp!$V948,"0.0") &amp;TEXT(V$1,0),"")</f>
        <v/>
      </c>
      <c r="AY948" s="116" t="str">
        <f>IF(W948&lt;&gt;"","-" &amp;TEXT([1]comp!$W948,"0.0") &amp;TEXT(W$1,0),"")</f>
        <v/>
      </c>
      <c r="AZ948" s="116" t="str">
        <f>IF(X948&lt;&gt;"","-" &amp;TEXT([1]comp!$X948,"0.0") &amp;TEXT(X$1,0),"")</f>
        <v/>
      </c>
      <c r="BA948" s="116" t="str">
        <f>IF(Y948&lt;&gt;"","-" &amp;TEXT([1]comp!$Y948,"0.0") &amp;TEXT(Y$1,0),"")</f>
        <v/>
      </c>
      <c r="BB948" s="116" t="str">
        <f>IF(Z948&lt;&gt;"","-" &amp;TEXT([1]comp!$Z948,"0.0") &amp;TEXT(Z$1,0),"")</f>
        <v/>
      </c>
      <c r="BC948" s="116" t="str">
        <f>IF(AA948&lt;&gt;"","-" &amp;TEXT([1]comp!$AA948,"0.0") &amp;TEXT(AA$1,0),"")</f>
        <v/>
      </c>
      <c r="BD948" s="116" t="str">
        <f>IF(AB948&lt;&gt;"","-" &amp;TEXT([1]comp!$AB948,"0.0") &amp;TEXT(AB$1,0),"")</f>
        <v/>
      </c>
      <c r="BE948" s="116" t="str">
        <f>IF(AC948&lt;&gt;"","-" &amp;TEXT([1]comp!$AC948,"0.0") &amp;TEXT(AC$1,0),"")</f>
        <v/>
      </c>
      <c r="BF948" s="102" t="str">
        <f>IF(AD948&lt;&gt;"","-" &amp;TEXT([1]comp!$AD948,"0.00") &amp;TEXT(AD$1,0),"")</f>
        <v/>
      </c>
      <c r="BG948" s="104" t="str">
        <f>IF(AE948&lt;&gt;"","-" &amp;TEXT([1]comp!$AE948,"0.#") &amp;TEXT(AE$1,0),"")</f>
        <v/>
      </c>
      <c r="BH948" s="113" t="str">
        <f>[1]comp!$D948 &amp; [1]comp!$E948</f>
        <v>Co-7.3Al-7.6 W-4.2TiHe, J., Wang, X., Zhou, H., &amp; Wang, X. (2022). Low cycle fatigue of a γ’-strengthened Co-based single crystal superalloy at 900 °C. Materials Characterization, 185. https://doi.org/10.1016/j.matchar.2022.111720</v>
      </c>
      <c r="BI948" s="96" t="str">
        <f t="shared" si="73"/>
        <v>Co-7.3Al-7.6W-4.2Ti</v>
      </c>
      <c r="BJ948" s="113" t="s">
        <v>2123</v>
      </c>
      <c r="BK948" s="113"/>
      <c r="BL948" s="113"/>
      <c r="BM948" s="113"/>
      <c r="BN948" s="113"/>
      <c r="BO948" s="113"/>
    </row>
    <row r="949" spans="1:67" x14ac:dyDescent="0.3">
      <c r="A949" s="96" t="str">
        <f t="shared" si="67"/>
        <v>Co-10.Al-9.0W-1.00C</v>
      </c>
      <c r="B949" s="113"/>
      <c r="C949" s="113" t="s">
        <v>2123</v>
      </c>
      <c r="D949" s="13" t="s">
        <v>4078</v>
      </c>
      <c r="E949" s="113" t="s">
        <v>4079</v>
      </c>
      <c r="F949" s="113">
        <f t="shared" si="74"/>
        <v>946</v>
      </c>
      <c r="G949" s="114">
        <f t="shared" si="71"/>
        <v>80</v>
      </c>
      <c r="H949" s="114"/>
      <c r="I949" s="114">
        <v>10</v>
      </c>
      <c r="J949" s="114"/>
      <c r="K949" s="114">
        <v>9</v>
      </c>
      <c r="L949" s="114"/>
      <c r="M949" s="114"/>
      <c r="N949" s="114"/>
      <c r="O949" s="114"/>
      <c r="P949" s="114"/>
      <c r="Q949" s="115">
        <v>1</v>
      </c>
      <c r="R949" s="115"/>
      <c r="S949" s="115"/>
      <c r="T949" s="114"/>
      <c r="U949" s="114"/>
      <c r="V949" s="114"/>
      <c r="W949" s="114"/>
      <c r="X949" s="114"/>
      <c r="Y949" s="114"/>
      <c r="Z949" s="114"/>
      <c r="AA949" s="114"/>
      <c r="AB949" s="114"/>
      <c r="AC949" s="114"/>
      <c r="AD949" s="114"/>
      <c r="AE949" s="113"/>
      <c r="AF949" s="101">
        <f t="shared" si="68"/>
        <v>9.1450999999999993</v>
      </c>
      <c r="AG949" s="113"/>
      <c r="AH949" s="113"/>
      <c r="AI949" s="116" t="s">
        <v>1</v>
      </c>
      <c r="AJ949" s="118" t="str">
        <f>IF(I949&lt;&gt;"","-" &amp;TEXT([1]comp!$I949,"0.#") &amp;TEXT(I$1,0),"")</f>
        <v>-10.Al</v>
      </c>
      <c r="AK949" s="116" t="str">
        <f>IF(K949&lt;&gt;"","-" &amp;TEXT([1]comp!$K949,"0.0") &amp;TEXT(K$1,0),"")</f>
        <v>-9.0W</v>
      </c>
      <c r="AL949" s="116" t="str">
        <f>IF(H949&lt;&gt;"","-" &amp;TEXT([1]comp!$H949,"0.0") &amp;TEXT(H$1,0),"")</f>
        <v/>
      </c>
      <c r="AM949" s="116" t="str">
        <f>IF(J949&lt;&gt;"","-" &amp;TEXT([1]comp!$J949,"0.0") &amp;TEXT(J$1,0),"")</f>
        <v/>
      </c>
      <c r="AN949" s="116" t="str">
        <f>IF(M949&lt;&gt;"","-" &amp;TEXT([1]comp!$M949,"0.0") &amp;TEXT(M$1,0),"")</f>
        <v/>
      </c>
      <c r="AO949" s="116" t="str">
        <f>IF(N949&lt;&gt;"","-" &amp;TEXT([1]comp!$N949,"0.0") &amp;TEXT(N$1,0),"")</f>
        <v/>
      </c>
      <c r="AP949" s="116" t="str">
        <f>IF(O949&lt;&gt;"","-" &amp;TEXT([1]comp!$O949,"0.0") &amp;TEXT(O$1,0),"")</f>
        <v/>
      </c>
      <c r="AQ949" s="116" t="str">
        <f>IF(L949&lt;&gt;"","-" &amp;TEXT([1]comp!$L949,"0.0") &amp;TEXT(L$1,0),"")</f>
        <v/>
      </c>
      <c r="AR949" s="116" t="str">
        <f>IF(P949&lt;&gt;"","-" &amp;TEXT([1]comp!$P949,"0.0") &amp;TEXT(P$1,0),"")</f>
        <v/>
      </c>
      <c r="AS949" s="116" t="str">
        <f>IF(Q949&lt;&gt;"","-" &amp;TEXT([1]comp!$Q949,"0.00") &amp;TEXT(Q$1,0),"")</f>
        <v>-1.00C</v>
      </c>
      <c r="AT949" s="116" t="str">
        <f>IF(R949&lt;&gt;"","-" &amp;TEXT([1]comp!$R949,"0.00") &amp;TEXT(R$1,0),"")</f>
        <v/>
      </c>
      <c r="AU949" s="116" t="str">
        <f>IF(S949&lt;&gt;"","-" &amp;TEXT([1]comp!$S949,"0.00") &amp;TEXT(S$1,0),"")</f>
        <v/>
      </c>
      <c r="AV949" s="116" t="str">
        <f>IF(T949&lt;&gt;"","-" &amp;TEXT([1]comp!$T949,"0.0") &amp;TEXT(T$1,0),"")</f>
        <v/>
      </c>
      <c r="AW949" s="116" t="str">
        <f>IF(U949&lt;&gt;"","-" &amp;TEXT([1]comp!$U949,"0.0") &amp;TEXT(U$1,0),"")</f>
        <v/>
      </c>
      <c r="AX949" s="116" t="str">
        <f>IF(V949&lt;&gt;"","-" &amp;TEXT([1]comp!$V949,"0.0") &amp;TEXT(V$1,0),"")</f>
        <v/>
      </c>
      <c r="AY949" s="116" t="str">
        <f>IF(W949&lt;&gt;"","-" &amp;TEXT([1]comp!$W949,"0.0") &amp;TEXT(W$1,0),"")</f>
        <v/>
      </c>
      <c r="AZ949" s="116" t="str">
        <f>IF(X949&lt;&gt;"","-" &amp;TEXT([1]comp!$X949,"0.0") &amp;TEXT(X$1,0),"")</f>
        <v/>
      </c>
      <c r="BA949" s="116" t="str">
        <f>IF(Y949&lt;&gt;"","-" &amp;TEXT([1]comp!$Y949,"0.0") &amp;TEXT(Y$1,0),"")</f>
        <v/>
      </c>
      <c r="BB949" s="116" t="str">
        <f>IF(Z949&lt;&gt;"","-" &amp;TEXT([1]comp!$Z949,"0.0") &amp;TEXT(Z$1,0),"")</f>
        <v/>
      </c>
      <c r="BC949" s="116" t="str">
        <f>IF(AA949&lt;&gt;"","-" &amp;TEXT([1]comp!$AA949,"0.0") &amp;TEXT(AA$1,0),"")</f>
        <v/>
      </c>
      <c r="BD949" s="116" t="str">
        <f>IF(AB949&lt;&gt;"","-" &amp;TEXT([1]comp!$AB949,"0.0") &amp;TEXT(AB$1,0),"")</f>
        <v/>
      </c>
      <c r="BE949" s="116" t="str">
        <f>IF(AC949&lt;&gt;"","-" &amp;TEXT([1]comp!$AC949,"0.0") &amp;TEXT(AC$1,0),"")</f>
        <v/>
      </c>
      <c r="BF949" s="102" t="str">
        <f>IF(AD949&lt;&gt;"","-" &amp;TEXT([1]comp!$AD949,"0.00") &amp;TEXT(AD$1,0),"")</f>
        <v/>
      </c>
      <c r="BG949" s="104" t="str">
        <f>IF(AE949&lt;&gt;"","-" &amp;TEXT([1]comp!$AE949,"0.#") &amp;TEXT(AE$1,0),"")</f>
        <v/>
      </c>
      <c r="BH949" s="113" t="str">
        <f>[1]comp!$D949 &amp; [1]comp!$E949</f>
        <v>Co–10Al–9W–1CKamali, H., Field, R. D., Clarke, A. J., Nedjad, S. H., &amp; Kaufman, M. J. (2021). Development of the γ′ Stability in Co–Al–W Alloys at 800 °C by Alloying with Carbon. Metallurgical and Materials Transactions A: Physical Metallurgy and Materials Science, 52(12), 5314–5328. https://doi.org/10.1007/s11661-021-06470-8</v>
      </c>
      <c r="BI949" s="96" t="str">
        <f t="shared" si="73"/>
        <v>Co-10.Al-9.0W-1.00C</v>
      </c>
      <c r="BJ949" s="113" t="s">
        <v>2123</v>
      </c>
      <c r="BK949" s="113"/>
      <c r="BL949" s="113"/>
      <c r="BM949" s="113"/>
      <c r="BN949" s="113"/>
      <c r="BO949" s="113"/>
    </row>
    <row r="950" spans="1:67" x14ac:dyDescent="0.3">
      <c r="A950" s="96" t="str">
        <f t="shared" si="67"/>
        <v>Co-7.Al-5.0W-1.00C</v>
      </c>
      <c r="B950" s="113"/>
      <c r="C950" s="113" t="s">
        <v>2123</v>
      </c>
      <c r="D950" s="13" t="s">
        <v>4081</v>
      </c>
      <c r="E950" s="113" t="s">
        <v>4079</v>
      </c>
      <c r="F950" s="113">
        <f t="shared" si="74"/>
        <v>947</v>
      </c>
      <c r="G950" s="114">
        <f t="shared" si="71"/>
        <v>87</v>
      </c>
      <c r="H950" s="114"/>
      <c r="I950" s="114">
        <v>7</v>
      </c>
      <c r="J950" s="114"/>
      <c r="K950" s="114">
        <v>5</v>
      </c>
      <c r="L950" s="114"/>
      <c r="M950" s="114"/>
      <c r="N950" s="114"/>
      <c r="O950" s="114"/>
      <c r="P950" s="114"/>
      <c r="Q950" s="115">
        <v>1</v>
      </c>
      <c r="R950" s="115"/>
      <c r="S950" s="115"/>
      <c r="T950" s="114"/>
      <c r="U950" s="114"/>
      <c r="V950" s="114"/>
      <c r="W950" s="114"/>
      <c r="X950" s="114"/>
      <c r="Y950" s="114"/>
      <c r="Z950" s="114"/>
      <c r="AA950" s="114"/>
      <c r="AB950" s="114"/>
      <c r="AC950" s="114"/>
      <c r="AD950" s="114"/>
      <c r="AE950" s="113"/>
      <c r="AF950" s="101">
        <f t="shared" si="68"/>
        <v>8.9170999999999996</v>
      </c>
      <c r="AG950" s="113"/>
      <c r="AH950" s="113"/>
      <c r="AI950" s="116" t="s">
        <v>1</v>
      </c>
      <c r="AJ950" s="118" t="str">
        <f>IF(I950&lt;&gt;"","-" &amp;TEXT([1]comp!$I950,"0.#") &amp;TEXT(I$1,0),"")</f>
        <v>-7.Al</v>
      </c>
      <c r="AK950" s="116" t="str">
        <f>IF(K950&lt;&gt;"","-" &amp;TEXT([1]comp!$K950,"0.0") &amp;TEXT(K$1,0),"")</f>
        <v>-5.0W</v>
      </c>
      <c r="AL950" s="116" t="str">
        <f>IF(H950&lt;&gt;"","-" &amp;TEXT([1]comp!$H950,"0.0") &amp;TEXT(H$1,0),"")</f>
        <v/>
      </c>
      <c r="AM950" s="116" t="str">
        <f>IF(J950&lt;&gt;"","-" &amp;TEXT([1]comp!$J950,"0.0") &amp;TEXT(J$1,0),"")</f>
        <v/>
      </c>
      <c r="AN950" s="116" t="str">
        <f>IF(M950&lt;&gt;"","-" &amp;TEXT([1]comp!$M950,"0.0") &amp;TEXT(M$1,0),"")</f>
        <v/>
      </c>
      <c r="AO950" s="116" t="str">
        <f>IF(N950&lt;&gt;"","-" &amp;TEXT([1]comp!$N950,"0.0") &amp;TEXT(N$1,0),"")</f>
        <v/>
      </c>
      <c r="AP950" s="116" t="str">
        <f>IF(O950&lt;&gt;"","-" &amp;TEXT([1]comp!$O950,"0.0") &amp;TEXT(O$1,0),"")</f>
        <v/>
      </c>
      <c r="AQ950" s="116" t="str">
        <f>IF(L950&lt;&gt;"","-" &amp;TEXT([1]comp!$L950,"0.0") &amp;TEXT(L$1,0),"")</f>
        <v/>
      </c>
      <c r="AR950" s="116" t="str">
        <f>IF(P950&lt;&gt;"","-" &amp;TEXT([1]comp!$P950,"0.0") &amp;TEXT(P$1,0),"")</f>
        <v/>
      </c>
      <c r="AS950" s="116" t="str">
        <f>IF(Q950&lt;&gt;"","-" &amp;TEXT([1]comp!$Q950,"0.00") &amp;TEXT(Q$1,0),"")</f>
        <v>-1.00C</v>
      </c>
      <c r="AT950" s="116" t="str">
        <f>IF(R950&lt;&gt;"","-" &amp;TEXT([1]comp!$R950,"0.00") &amp;TEXT(R$1,0),"")</f>
        <v/>
      </c>
      <c r="AU950" s="116" t="str">
        <f>IF(S950&lt;&gt;"","-" &amp;TEXT([1]comp!$S950,"0.00") &amp;TEXT(S$1,0),"")</f>
        <v/>
      </c>
      <c r="AV950" s="116" t="str">
        <f>IF(T950&lt;&gt;"","-" &amp;TEXT([1]comp!$T950,"0.0") &amp;TEXT(T$1,0),"")</f>
        <v/>
      </c>
      <c r="AW950" s="116" t="str">
        <f>IF(U950&lt;&gt;"","-" &amp;TEXT([1]comp!$U950,"0.0") &amp;TEXT(U$1,0),"")</f>
        <v/>
      </c>
      <c r="AX950" s="116" t="str">
        <f>IF(V950&lt;&gt;"","-" &amp;TEXT([1]comp!$V950,"0.0") &amp;TEXT(V$1,0),"")</f>
        <v/>
      </c>
      <c r="AY950" s="116" t="str">
        <f>IF(W950&lt;&gt;"","-" &amp;TEXT([1]comp!$W950,"0.0") &amp;TEXT(W$1,0),"")</f>
        <v/>
      </c>
      <c r="AZ950" s="116" t="str">
        <f>IF(X950&lt;&gt;"","-" &amp;TEXT([1]comp!$X950,"0.0") &amp;TEXT(X$1,0),"")</f>
        <v/>
      </c>
      <c r="BA950" s="116" t="str">
        <f>IF(Y950&lt;&gt;"","-" &amp;TEXT([1]comp!$Y950,"0.0") &amp;TEXT(Y$1,0),"")</f>
        <v/>
      </c>
      <c r="BB950" s="116" t="str">
        <f>IF(Z950&lt;&gt;"","-" &amp;TEXT([1]comp!$Z950,"0.0") &amp;TEXT(Z$1,0),"")</f>
        <v/>
      </c>
      <c r="BC950" s="116" t="str">
        <f>IF(AA950&lt;&gt;"","-" &amp;TEXT([1]comp!$AA950,"0.0") &amp;TEXT(AA$1,0),"")</f>
        <v/>
      </c>
      <c r="BD950" s="116" t="str">
        <f>IF(AB950&lt;&gt;"","-" &amp;TEXT([1]comp!$AB950,"0.0") &amp;TEXT(AB$1,0),"")</f>
        <v/>
      </c>
      <c r="BE950" s="116" t="str">
        <f>IF(AC950&lt;&gt;"","-" &amp;TEXT([1]comp!$AC950,"0.0") &amp;TEXT(AC$1,0),"")</f>
        <v/>
      </c>
      <c r="BF950" s="102" t="str">
        <f>IF(AD950&lt;&gt;"","-" &amp;TEXT([1]comp!$AD950,"0.00") &amp;TEXT(AD$1,0),"")</f>
        <v/>
      </c>
      <c r="BG950" s="104" t="str">
        <f>IF(AE950&lt;&gt;"","-" &amp;TEXT([1]comp!$AE950,"0.#") &amp;TEXT(AE$1,0),"")</f>
        <v/>
      </c>
      <c r="BH950" s="113" t="str">
        <f>[1]comp!$D950 &amp; [1]comp!$E950</f>
        <v>Co–7Al–5W–1CKamali, H., Field, R. D., Clarke, A. J., Nedjad, S. H., &amp; Kaufman, M. J. (2021). Development of the γ′ Stability in Co–Al–W Alloys at 800 °C by Alloying with Carbon. Metallurgical and Materials Transactions A: Physical Metallurgy and Materials Science, 52(12), 5314–5328. https://doi.org/10.1007/s11661-021-06470-8</v>
      </c>
      <c r="BI950" s="96" t="str">
        <f t="shared" si="73"/>
        <v>Co-7.Al-5.0W-1.00C</v>
      </c>
      <c r="BJ950" s="113" t="s">
        <v>2123</v>
      </c>
      <c r="BK950" s="113"/>
      <c r="BL950" s="113"/>
      <c r="BM950" s="113"/>
      <c r="BN950" s="113"/>
      <c r="BO950" s="113"/>
    </row>
    <row r="951" spans="1:67" x14ac:dyDescent="0.3">
      <c r="A951" s="96" t="str">
        <f t="shared" si="67"/>
        <v>Co-7.Al-5.0W</v>
      </c>
      <c r="B951" s="113"/>
      <c r="C951" s="113" t="s">
        <v>2123</v>
      </c>
      <c r="D951" s="13" t="s">
        <v>4083</v>
      </c>
      <c r="E951" s="113" t="s">
        <v>4079</v>
      </c>
      <c r="F951" s="113">
        <f t="shared" si="74"/>
        <v>948</v>
      </c>
      <c r="G951" s="114">
        <f t="shared" si="71"/>
        <v>88</v>
      </c>
      <c r="H951" s="114"/>
      <c r="I951" s="114">
        <v>7</v>
      </c>
      <c r="J951" s="114"/>
      <c r="K951" s="114">
        <v>5</v>
      </c>
      <c r="L951" s="114"/>
      <c r="M951" s="114"/>
      <c r="N951" s="114"/>
      <c r="O951" s="114"/>
      <c r="P951" s="114"/>
      <c r="Q951" s="115"/>
      <c r="R951" s="115"/>
      <c r="S951" s="115"/>
      <c r="T951" s="114"/>
      <c r="U951" s="114"/>
      <c r="V951" s="114"/>
      <c r="W951" s="114"/>
      <c r="X951" s="114"/>
      <c r="Y951" s="114"/>
      <c r="Z951" s="114"/>
      <c r="AA951" s="114"/>
      <c r="AB951" s="114"/>
      <c r="AC951" s="114"/>
      <c r="AD951" s="114"/>
      <c r="AE951" s="113"/>
      <c r="AF951" s="101">
        <f t="shared" si="68"/>
        <v>8.9834999999999994</v>
      </c>
      <c r="AG951" s="113"/>
      <c r="AH951" s="113"/>
      <c r="AI951" s="116" t="s">
        <v>1</v>
      </c>
      <c r="AJ951" s="118" t="str">
        <f>IF(I951&lt;&gt;"","-" &amp;TEXT([1]comp!$I951,"0.#") &amp;TEXT(I$1,0),"")</f>
        <v>-7.Al</v>
      </c>
      <c r="AK951" s="116" t="str">
        <f>IF(K951&lt;&gt;"","-" &amp;TEXT([1]comp!$K951,"0.0") &amp;TEXT(K$1,0),"")</f>
        <v>-5.0W</v>
      </c>
      <c r="AL951" s="116" t="str">
        <f>IF(H951&lt;&gt;"","-" &amp;TEXT([1]comp!$H951,"0.0") &amp;TEXT(H$1,0),"")</f>
        <v/>
      </c>
      <c r="AM951" s="116" t="str">
        <f>IF(J951&lt;&gt;"","-" &amp;TEXT([1]comp!$J951,"0.0") &amp;TEXT(J$1,0),"")</f>
        <v/>
      </c>
      <c r="AN951" s="116" t="str">
        <f>IF(M951&lt;&gt;"","-" &amp;TEXT([1]comp!$M951,"0.0") &amp;TEXT(M$1,0),"")</f>
        <v/>
      </c>
      <c r="AO951" s="116" t="str">
        <f>IF(N951&lt;&gt;"","-" &amp;TEXT([1]comp!$N951,"0.0") &amp;TEXT(N$1,0),"")</f>
        <v/>
      </c>
      <c r="AP951" s="116" t="str">
        <f>IF(O951&lt;&gt;"","-" &amp;TEXT([1]comp!$O951,"0.0") &amp;TEXT(O$1,0),"")</f>
        <v/>
      </c>
      <c r="AQ951" s="116" t="str">
        <f>IF(L951&lt;&gt;"","-" &amp;TEXT([1]comp!$L951,"0.0") &amp;TEXT(L$1,0),"")</f>
        <v/>
      </c>
      <c r="AR951" s="116" t="str">
        <f>IF(P951&lt;&gt;"","-" &amp;TEXT([1]comp!$P951,"0.0") &amp;TEXT(P$1,0),"")</f>
        <v/>
      </c>
      <c r="AS951" s="116" t="str">
        <f>IF(Q951&lt;&gt;"","-" &amp;TEXT([1]comp!$Q951,"0.00") &amp;TEXT(Q$1,0),"")</f>
        <v/>
      </c>
      <c r="AT951" s="116" t="str">
        <f>IF(R951&lt;&gt;"","-" &amp;TEXT([1]comp!$R951,"0.00") &amp;TEXT(R$1,0),"")</f>
        <v/>
      </c>
      <c r="AU951" s="116" t="str">
        <f>IF(S951&lt;&gt;"","-" &amp;TEXT([1]comp!$S951,"0.00") &amp;TEXT(S$1,0),"")</f>
        <v/>
      </c>
      <c r="AV951" s="116" t="str">
        <f>IF(T951&lt;&gt;"","-" &amp;TEXT([1]comp!$T951,"0.0") &amp;TEXT(T$1,0),"")</f>
        <v/>
      </c>
      <c r="AW951" s="116" t="str">
        <f>IF(U951&lt;&gt;"","-" &amp;TEXT([1]comp!$U951,"0.0") &amp;TEXT(U$1,0),"")</f>
        <v/>
      </c>
      <c r="AX951" s="116" t="str">
        <f>IF(V951&lt;&gt;"","-" &amp;TEXT([1]comp!$V951,"0.0") &amp;TEXT(V$1,0),"")</f>
        <v/>
      </c>
      <c r="AY951" s="116" t="str">
        <f>IF(W951&lt;&gt;"","-" &amp;TEXT([1]comp!$W951,"0.0") &amp;TEXT(W$1,0),"")</f>
        <v/>
      </c>
      <c r="AZ951" s="116" t="str">
        <f>IF(X951&lt;&gt;"","-" &amp;TEXT([1]comp!$X951,"0.0") &amp;TEXT(X$1,0),"")</f>
        <v/>
      </c>
      <c r="BA951" s="116" t="str">
        <f>IF(Y951&lt;&gt;"","-" &amp;TEXT([1]comp!$Y951,"0.0") &amp;TEXT(Y$1,0),"")</f>
        <v/>
      </c>
      <c r="BB951" s="116" t="str">
        <f>IF(Z951&lt;&gt;"","-" &amp;TEXT([1]comp!$Z951,"0.0") &amp;TEXT(Z$1,0),"")</f>
        <v/>
      </c>
      <c r="BC951" s="116" t="str">
        <f>IF(AA951&lt;&gt;"","-" &amp;TEXT([1]comp!$AA951,"0.0") &amp;TEXT(AA$1,0),"")</f>
        <v/>
      </c>
      <c r="BD951" s="116" t="str">
        <f>IF(AB951&lt;&gt;"","-" &amp;TEXT([1]comp!$AB951,"0.0") &amp;TEXT(AB$1,0),"")</f>
        <v/>
      </c>
      <c r="BE951" s="116" t="str">
        <f>IF(AC951&lt;&gt;"","-" &amp;TEXT([1]comp!$AC951,"0.0") &amp;TEXT(AC$1,0),"")</f>
        <v/>
      </c>
      <c r="BF951" s="102" t="str">
        <f>IF(AD951&lt;&gt;"","-" &amp;TEXT([1]comp!$AD951,"0.00") &amp;TEXT(AD$1,0),"")</f>
        <v/>
      </c>
      <c r="BG951" s="104" t="str">
        <f>IF(AE951&lt;&gt;"","-" &amp;TEXT([1]comp!$AE951,"0.#") &amp;TEXT(AE$1,0),"")</f>
        <v/>
      </c>
      <c r="BH951" s="113" t="str">
        <f>[1]comp!$D951 &amp; [1]comp!$E951</f>
        <v>Co–7Al–5WKamali, H., Field, R. D., Clarke, A. J., Nedjad, S. H., &amp; Kaufman, M. J. (2021). Development of the γ′ Stability in Co–Al–W Alloys at 800 °C by Alloying with Carbon. Metallurgical and Materials Transactions A: Physical Metallurgy and Materials Science, 52(12), 5314–5328. https://doi.org/10.1007/s11661-021-06470-8</v>
      </c>
      <c r="BI951" s="96" t="str">
        <f t="shared" si="73"/>
        <v>Co-7.Al-5.0W</v>
      </c>
      <c r="BJ951" s="113" t="s">
        <v>2123</v>
      </c>
      <c r="BK951" s="113"/>
      <c r="BL951" s="113"/>
      <c r="BM951" s="113"/>
      <c r="BN951" s="113"/>
      <c r="BO951" s="113"/>
    </row>
    <row r="952" spans="1:67" x14ac:dyDescent="0.3">
      <c r="A952" s="96" t="str">
        <f t="shared" si="67"/>
        <v>Co-30.1Ni-7.4Al-14.1Cr-2.0W-4.1Ti-1.0Ta-1.0Mo-0.02C-0.15B</v>
      </c>
      <c r="B952" s="113"/>
      <c r="C952" s="113" t="s">
        <v>2123</v>
      </c>
      <c r="D952" s="113" t="s">
        <v>4085</v>
      </c>
      <c r="E952" s="113" t="s">
        <v>4086</v>
      </c>
      <c r="F952" s="113">
        <f t="shared" si="74"/>
        <v>949</v>
      </c>
      <c r="G952" s="114">
        <f t="shared" si="71"/>
        <v>40.18</v>
      </c>
      <c r="H952" s="114">
        <v>30.08</v>
      </c>
      <c r="I952" s="114">
        <v>7.4</v>
      </c>
      <c r="J952" s="114">
        <v>14.09</v>
      </c>
      <c r="K952" s="114">
        <v>2</v>
      </c>
      <c r="L952" s="114">
        <v>4.0599999999999996</v>
      </c>
      <c r="M952" s="114">
        <v>1</v>
      </c>
      <c r="N952" s="114"/>
      <c r="O952" s="114"/>
      <c r="P952" s="114">
        <v>1.02</v>
      </c>
      <c r="Q952" s="115">
        <v>0.02</v>
      </c>
      <c r="R952" s="115"/>
      <c r="S952" s="115">
        <v>0.15</v>
      </c>
      <c r="T952" s="114"/>
      <c r="U952" s="114"/>
      <c r="V952" s="114"/>
      <c r="W952" s="114"/>
      <c r="X952" s="114"/>
      <c r="Y952" s="114"/>
      <c r="Z952" s="114"/>
      <c r="AA952" s="114"/>
      <c r="AB952" s="114"/>
      <c r="AC952" s="114"/>
      <c r="AD952" s="114"/>
      <c r="AE952" s="113"/>
      <c r="AF952" s="101">
        <f t="shared" si="68"/>
        <v>8.3118996000000003</v>
      </c>
      <c r="AG952" s="113"/>
      <c r="AH952" s="113"/>
      <c r="AI952" s="116" t="s">
        <v>1</v>
      </c>
      <c r="AJ952" s="116" t="str">
        <f>IF(I952&lt;&gt;"","-" &amp;TEXT([1]comp!$I952,"0.#") &amp;TEXT(I$1,0),"")</f>
        <v>-7.4Al</v>
      </c>
      <c r="AK952" s="116" t="str">
        <f>IF(K952&lt;&gt;"","-" &amp;TEXT([1]comp!$K952,"0.0") &amp;TEXT(K$1,0),"")</f>
        <v>-2.0W</v>
      </c>
      <c r="AL952" s="116" t="str">
        <f>IF(H952&lt;&gt;"","-" &amp;TEXT([1]comp!$H952,"0.0") &amp;TEXT(H$1,0),"")</f>
        <v>-30.1Ni</v>
      </c>
      <c r="AM952" s="116" t="str">
        <f>IF(J952&lt;&gt;"","-" &amp;TEXT([1]comp!$J952,"0.0") &amp;TEXT(J$1,0),"")</f>
        <v>-14.1Cr</v>
      </c>
      <c r="AN952" s="116" t="str">
        <f>IF(M952&lt;&gt;"","-" &amp;TEXT([1]comp!$M952,"0.0") &amp;TEXT(M$1,0),"")</f>
        <v>-1.0Ta</v>
      </c>
      <c r="AO952" s="116" t="str">
        <f>IF(N952&lt;&gt;"","-" &amp;TEXT([1]comp!$N952,"0.0") &amp;TEXT(N$1,0),"")</f>
        <v/>
      </c>
      <c r="AP952" s="116" t="str">
        <f>IF(O952&lt;&gt;"","-" &amp;TEXT([1]comp!$O952,"0.0") &amp;TEXT(O$1,0),"")</f>
        <v/>
      </c>
      <c r="AQ952" s="116" t="str">
        <f>IF(L952&lt;&gt;"","-" &amp;TEXT([1]comp!$L952,"0.0") &amp;TEXT(L$1,0),"")</f>
        <v>-4.1Ti</v>
      </c>
      <c r="AR952" s="116" t="str">
        <f>IF(P952&lt;&gt;"","-" &amp;TEXT([1]comp!$P952,"0.0") &amp;TEXT(P$1,0),"")</f>
        <v>-1.0Mo</v>
      </c>
      <c r="AS952" s="116" t="str">
        <f>IF(Q952&lt;&gt;"","-" &amp;TEXT([1]comp!$Q952,"0.00") &amp;TEXT(Q$1,0),"")</f>
        <v>-0.02C</v>
      </c>
      <c r="AT952" s="116" t="str">
        <f>IF(R952&lt;&gt;"","-" &amp;TEXT([1]comp!$R952,"0.00") &amp;TEXT(R$1,0),"")</f>
        <v/>
      </c>
      <c r="AU952" s="116" t="str">
        <f>IF(S952&lt;&gt;"","-" &amp;TEXT([1]comp!$S952,"0.00") &amp;TEXT(S$1,0),"")</f>
        <v>-0.15B</v>
      </c>
      <c r="AV952" s="116" t="str">
        <f>IF(T952&lt;&gt;"","-" &amp;TEXT([1]comp!$T952,"0.0") &amp;TEXT(T$1,0),"")</f>
        <v/>
      </c>
      <c r="AW952" s="116" t="str">
        <f>IF(U952&lt;&gt;"","-" &amp;TEXT([1]comp!$U952,"0.0") &amp;TEXT(U$1,0),"")</f>
        <v/>
      </c>
      <c r="AX952" s="116" t="str">
        <f>IF(V952&lt;&gt;"","-" &amp;TEXT([1]comp!$V952,"0.0") &amp;TEXT(V$1,0),"")</f>
        <v/>
      </c>
      <c r="AY952" s="116" t="str">
        <f>IF(W952&lt;&gt;"","-" &amp;TEXT([1]comp!$W952,"0.0") &amp;TEXT(W$1,0),"")</f>
        <v/>
      </c>
      <c r="AZ952" s="116" t="str">
        <f>IF(X952&lt;&gt;"","-" &amp;TEXT([1]comp!$X952,"0.0") &amp;TEXT(X$1,0),"")</f>
        <v/>
      </c>
      <c r="BA952" s="116" t="str">
        <f>IF(Y952&lt;&gt;"","-" &amp;TEXT([1]comp!$Y952,"0.0") &amp;TEXT(Y$1,0),"")</f>
        <v/>
      </c>
      <c r="BB952" s="116" t="str">
        <f>IF(Z952&lt;&gt;"","-" &amp;TEXT([1]comp!$Z952,"0.0") &amp;TEXT(Z$1,0),"")</f>
        <v/>
      </c>
      <c r="BC952" s="116" t="str">
        <f>IF(AA952&lt;&gt;"","-" &amp;TEXT([1]comp!$AA952,"0.0") &amp;TEXT(AA$1,0),"")</f>
        <v/>
      </c>
      <c r="BD952" s="116" t="str">
        <f>IF(AB952&lt;&gt;"","-" &amp;TEXT([1]comp!$AB952,"0.0") &amp;TEXT(AB$1,0),"")</f>
        <v/>
      </c>
      <c r="BE952" s="116" t="str">
        <f>IF(AC952&lt;&gt;"","-" &amp;TEXT([1]comp!$AC952,"0.0") &amp;TEXT(AC$1,0),"")</f>
        <v/>
      </c>
      <c r="BF952" s="102" t="str">
        <f>IF(AD952&lt;&gt;"","-" &amp;TEXT([1]comp!$AD952,"0.00") &amp;TEXT(AD$1,0),"")</f>
        <v/>
      </c>
      <c r="BG952" s="104" t="str">
        <f>IF(AE952&lt;&gt;"","-" &amp;TEXT([1]comp!$AE952,"0.#") &amp;TEXT(AE$1,0),"")</f>
        <v/>
      </c>
      <c r="BH952" s="113" t="str">
        <f>[1]comp!$D952 &amp; [1]comp!$E952</f>
        <v>alloy1LiLi, H., Zhuang, X., Lu, S., Antonov, S., Li, L., &amp; Feng, Q. (2022). Hot deformation behavior and flow stress modeling of a novel CoNi-based wrought superalloy. Journal of Alloys and Compounds, 894. https://doi.org/10.1016/j.jallcom.2021.162489</v>
      </c>
      <c r="BI952" s="96" t="str">
        <f t="shared" si="73"/>
        <v>Co-30.1Ni-7.4Al-14.1Cr-2.0W-4.1Ti-1.0Ta-1.0Mo-0.02C-0.15B</v>
      </c>
      <c r="BJ952" s="113" t="s">
        <v>2123</v>
      </c>
      <c r="BK952" s="113"/>
      <c r="BL952" s="113"/>
      <c r="BM952" s="113"/>
      <c r="BN952" s="113"/>
      <c r="BO952" s="113"/>
    </row>
    <row r="953" spans="1:67" x14ac:dyDescent="0.3">
      <c r="A953" s="96" t="str">
        <f t="shared" si="67"/>
        <v>Co-20.0Ni-7.Al-8.0W-4.0Ti-1.0Ta</v>
      </c>
      <c r="B953" s="113"/>
      <c r="C953" s="113" t="s">
        <v>2123</v>
      </c>
      <c r="D953" s="113" t="s">
        <v>541</v>
      </c>
      <c r="E953" s="113" t="s">
        <v>4087</v>
      </c>
      <c r="F953" s="113">
        <f t="shared" si="74"/>
        <v>950</v>
      </c>
      <c r="G953" s="114">
        <f t="shared" si="71"/>
        <v>60</v>
      </c>
      <c r="H953" s="114">
        <v>20</v>
      </c>
      <c r="I953" s="114">
        <v>7</v>
      </c>
      <c r="J953" s="114"/>
      <c r="K953" s="114">
        <v>8</v>
      </c>
      <c r="L953" s="114">
        <v>4</v>
      </c>
      <c r="M953" s="114">
        <v>1</v>
      </c>
      <c r="N953" s="114"/>
      <c r="O953" s="114"/>
      <c r="P953" s="114"/>
      <c r="Q953" s="115"/>
      <c r="R953" s="115"/>
      <c r="S953" s="115"/>
      <c r="T953" s="114"/>
      <c r="U953" s="114"/>
      <c r="V953" s="114"/>
      <c r="W953" s="114"/>
      <c r="X953" s="114"/>
      <c r="Y953" s="114"/>
      <c r="Z953" s="114"/>
      <c r="AA953" s="114"/>
      <c r="AB953" s="114"/>
      <c r="AC953" s="114"/>
      <c r="AD953" s="114"/>
      <c r="AE953" s="113"/>
      <c r="AF953" s="101">
        <f t="shared" si="68"/>
        <v>9.197379999999999</v>
      </c>
      <c r="AG953" s="113"/>
      <c r="AH953" s="113"/>
      <c r="AI953" s="116" t="s">
        <v>1</v>
      </c>
      <c r="AJ953" s="118" t="str">
        <f>IF(I953&lt;&gt;"","-" &amp;TEXT([1]comp!$I953,"0.#") &amp;TEXT(I$1,0),"")</f>
        <v>-7.Al</v>
      </c>
      <c r="AK953" s="116" t="str">
        <f>IF(K953&lt;&gt;"","-" &amp;TEXT([1]comp!$K953,"0.0") &amp;TEXT(K$1,0),"")</f>
        <v>-8.0W</v>
      </c>
      <c r="AL953" s="116" t="str">
        <f>IF(H953&lt;&gt;"","-" &amp;TEXT([1]comp!$H953,"0.0") &amp;TEXT(H$1,0),"")</f>
        <v>-20.0Ni</v>
      </c>
      <c r="AM953" s="116" t="str">
        <f>IF(J953&lt;&gt;"","-" &amp;TEXT([1]comp!$J953,"0.0") &amp;TEXT(J$1,0),"")</f>
        <v/>
      </c>
      <c r="AN953" s="116" t="str">
        <f>IF(M953&lt;&gt;"","-" &amp;TEXT([1]comp!$M953,"0.0") &amp;TEXT(M$1,0),"")</f>
        <v>-1.0Ta</v>
      </c>
      <c r="AO953" s="116" t="str">
        <f>IF(N953&lt;&gt;"","-" &amp;TEXT([1]comp!$N953,"0.0") &amp;TEXT(N$1,0),"")</f>
        <v/>
      </c>
      <c r="AP953" s="116" t="str">
        <f>IF(O953&lt;&gt;"","-" &amp;TEXT([1]comp!$O953,"0.0") &amp;TEXT(O$1,0),"")</f>
        <v/>
      </c>
      <c r="AQ953" s="116" t="str">
        <f>IF(L953&lt;&gt;"","-" &amp;TEXT([1]comp!$L953,"0.0") &amp;TEXT(L$1,0),"")</f>
        <v>-4.0Ti</v>
      </c>
      <c r="AR953" s="116" t="str">
        <f>IF(P953&lt;&gt;"","-" &amp;TEXT([1]comp!$P953,"0.0") &amp;TEXT(P$1,0),"")</f>
        <v/>
      </c>
      <c r="AS953" s="116" t="str">
        <f>IF(Q953&lt;&gt;"","-" &amp;TEXT([1]comp!$Q953,"0.00") &amp;TEXT(Q$1,0),"")</f>
        <v/>
      </c>
      <c r="AT953" s="116" t="str">
        <f>IF(R953&lt;&gt;"","-" &amp;TEXT([1]comp!$R953,"0.00") &amp;TEXT(R$1,0),"")</f>
        <v/>
      </c>
      <c r="AU953" s="116" t="str">
        <f>IF(S953&lt;&gt;"","-" &amp;TEXT([1]comp!$S953,"0.00") &amp;TEXT(S$1,0),"")</f>
        <v/>
      </c>
      <c r="AV953" s="116" t="str">
        <f>IF(T953&lt;&gt;"","-" &amp;TEXT([1]comp!$T953,"0.0") &amp;TEXT(T$1,0),"")</f>
        <v/>
      </c>
      <c r="AW953" s="116" t="str">
        <f>IF(U953&lt;&gt;"","-" &amp;TEXT([1]comp!$U953,"0.0") &amp;TEXT(U$1,0),"")</f>
        <v/>
      </c>
      <c r="AX953" s="116" t="str">
        <f>IF(V953&lt;&gt;"","-" &amp;TEXT([1]comp!$V953,"0.0") &amp;TEXT(V$1,0),"")</f>
        <v/>
      </c>
      <c r="AY953" s="116" t="str">
        <f>IF(W953&lt;&gt;"","-" &amp;TEXT([1]comp!$W953,"0.0") &amp;TEXT(W$1,0),"")</f>
        <v/>
      </c>
      <c r="AZ953" s="116" t="str">
        <f>IF(X953&lt;&gt;"","-" &amp;TEXT([1]comp!$X953,"0.0") &amp;TEXT(X$1,0),"")</f>
        <v/>
      </c>
      <c r="BA953" s="116" t="str">
        <f>IF(Y953&lt;&gt;"","-" &amp;TEXT([1]comp!$Y953,"0.0") &amp;TEXT(Y$1,0),"")</f>
        <v/>
      </c>
      <c r="BB953" s="116" t="str">
        <f>IF(Z953&lt;&gt;"","-" &amp;TEXT([1]comp!$Z953,"0.0") &amp;TEXT(Z$1,0),"")</f>
        <v/>
      </c>
      <c r="BC953" s="116" t="str">
        <f>IF(AA953&lt;&gt;"","-" &amp;TEXT([1]comp!$AA953,"0.0") &amp;TEXT(AA$1,0),"")</f>
        <v/>
      </c>
      <c r="BD953" s="116" t="str">
        <f>IF(AB953&lt;&gt;"","-" &amp;TEXT([1]comp!$AB953,"0.0") &amp;TEXT(AB$1,0),"")</f>
        <v/>
      </c>
      <c r="BE953" s="116" t="str">
        <f>IF(AC953&lt;&gt;"","-" &amp;TEXT([1]comp!$AC953,"0.0") &amp;TEXT(AC$1,0),"")</f>
        <v/>
      </c>
      <c r="BF953" s="102" t="str">
        <f>IF(AD953&lt;&gt;"","-" &amp;TEXT([1]comp!$AD953,"0.00") &amp;TEXT(AD$1,0),"")</f>
        <v/>
      </c>
      <c r="BG953" s="104" t="str">
        <f>IF(AE953&lt;&gt;"","-" &amp;TEXT([1]comp!$AE953,"0.#") &amp;TEXT(AE$1,0),"")</f>
        <v/>
      </c>
      <c r="BH953" s="113" t="str">
        <f>[1]comp!$D953 &amp; [1]comp!$E953</f>
        <v>BaseLi, W., Li, L., Wei, C., Zhao, J. C., &amp; Feng, Q. (2021). Effects of Ni, Cr and W on the microstructural stability of multicomponent CoNi-base superalloys studied using CALPHAD and diffusion-multiple approaches. Journal of Materials Science and Technology, 80, 139–149. https://doi.org/10.1016/j.jmst.2020.10.080</v>
      </c>
      <c r="BI953" s="96" t="str">
        <f t="shared" si="73"/>
        <v>Co-20.0Ni-7.Al-8.0W-4.0Ti-1.0Ta</v>
      </c>
      <c r="BJ953" s="113" t="s">
        <v>2123</v>
      </c>
      <c r="BK953" s="113"/>
      <c r="BL953" s="113"/>
      <c r="BM953" s="113"/>
      <c r="BN953" s="113"/>
      <c r="BO953" s="113"/>
    </row>
    <row r="954" spans="1:67" x14ac:dyDescent="0.3">
      <c r="A954" s="96" t="str">
        <f t="shared" si="67"/>
        <v>Co-40.0Ni-7.Al-8.0W-4.0Ti-1.0Ta</v>
      </c>
      <c r="B954" s="113"/>
      <c r="C954" s="113" t="s">
        <v>2123</v>
      </c>
      <c r="D954" s="113" t="s">
        <v>4089</v>
      </c>
      <c r="E954" s="113" t="s">
        <v>4090</v>
      </c>
      <c r="F954" s="113">
        <f t="shared" si="74"/>
        <v>951</v>
      </c>
      <c r="G954" s="114">
        <f t="shared" si="71"/>
        <v>40</v>
      </c>
      <c r="H954" s="114">
        <v>40</v>
      </c>
      <c r="I954" s="114">
        <v>7</v>
      </c>
      <c r="J954" s="114"/>
      <c r="K954" s="114">
        <v>8</v>
      </c>
      <c r="L954" s="114">
        <v>4</v>
      </c>
      <c r="M954" s="114">
        <v>1</v>
      </c>
      <c r="N954" s="114"/>
      <c r="O954" s="114"/>
      <c r="P954" s="114"/>
      <c r="Q954" s="115"/>
      <c r="R954" s="115"/>
      <c r="S954" s="115"/>
      <c r="T954" s="114"/>
      <c r="U954" s="114"/>
      <c r="V954" s="114"/>
      <c r="W954" s="114"/>
      <c r="X954" s="114"/>
      <c r="Y954" s="114"/>
      <c r="Z954" s="114"/>
      <c r="AA954" s="114"/>
      <c r="AB954" s="114"/>
      <c r="AC954" s="114"/>
      <c r="AD954" s="114"/>
      <c r="AE954" s="113"/>
      <c r="AF954" s="101">
        <f t="shared" si="68"/>
        <v>9.1989800000000006</v>
      </c>
      <c r="AG954" s="113"/>
      <c r="AH954" s="113"/>
      <c r="AI954" s="116" t="s">
        <v>1</v>
      </c>
      <c r="AJ954" s="118" t="str">
        <f>IF(I954&lt;&gt;"","-" &amp;TEXT([1]comp!$I954,"0.#") &amp;TEXT(I$1,0),"")</f>
        <v>-7.Al</v>
      </c>
      <c r="AK954" s="116" t="str">
        <f>IF(K954&lt;&gt;"","-" &amp;TEXT([1]comp!$K954,"0.0") &amp;TEXT(K$1,0),"")</f>
        <v>-8.0W</v>
      </c>
      <c r="AL954" s="116" t="str">
        <f>IF(H954&lt;&gt;"","-" &amp;TEXT([1]comp!$H954,"0.0") &amp;TEXT(H$1,0),"")</f>
        <v>-40.0Ni</v>
      </c>
      <c r="AM954" s="116" t="str">
        <f>IF(J954&lt;&gt;"","-" &amp;TEXT([1]comp!$J954,"0.0") &amp;TEXT(J$1,0),"")</f>
        <v/>
      </c>
      <c r="AN954" s="116" t="str">
        <f>IF(M954&lt;&gt;"","-" &amp;TEXT([1]comp!$M954,"0.0") &amp;TEXT(M$1,0),"")</f>
        <v>-1.0Ta</v>
      </c>
      <c r="AO954" s="116" t="str">
        <f>IF(N954&lt;&gt;"","-" &amp;TEXT([1]comp!$N954,"0.0") &amp;TEXT(N$1,0),"")</f>
        <v/>
      </c>
      <c r="AP954" s="116" t="str">
        <f>IF(O954&lt;&gt;"","-" &amp;TEXT([1]comp!$O954,"0.0") &amp;TEXT(O$1,0),"")</f>
        <v/>
      </c>
      <c r="AQ954" s="116" t="str">
        <f>IF(L954&lt;&gt;"","-" &amp;TEXT([1]comp!$L954,"0.0") &amp;TEXT(L$1,0),"")</f>
        <v>-4.0Ti</v>
      </c>
      <c r="AR954" s="116" t="str">
        <f>IF(P954&lt;&gt;"","-" &amp;TEXT([1]comp!$P954,"0.0") &amp;TEXT(P$1,0),"")</f>
        <v/>
      </c>
      <c r="AS954" s="116" t="str">
        <f>IF(Q954&lt;&gt;"","-" &amp;TEXT([1]comp!$Q954,"0.00") &amp;TEXT(Q$1,0),"")</f>
        <v/>
      </c>
      <c r="AT954" s="116" t="str">
        <f>IF(R954&lt;&gt;"","-" &amp;TEXT([1]comp!$R954,"0.00") &amp;TEXT(R$1,0),"")</f>
        <v/>
      </c>
      <c r="AU954" s="116" t="str">
        <f>IF(S954&lt;&gt;"","-" &amp;TEXT([1]comp!$S954,"0.00") &amp;TEXT(S$1,0),"")</f>
        <v/>
      </c>
      <c r="AV954" s="116" t="str">
        <f>IF(T954&lt;&gt;"","-" &amp;TEXT([1]comp!$T954,"0.0") &amp;TEXT(T$1,0),"")</f>
        <v/>
      </c>
      <c r="AW954" s="116" t="str">
        <f>IF(U954&lt;&gt;"","-" &amp;TEXT([1]comp!$U954,"0.0") &amp;TEXT(U$1,0),"")</f>
        <v/>
      </c>
      <c r="AX954" s="116" t="str">
        <f>IF(V954&lt;&gt;"","-" &amp;TEXT([1]comp!$V954,"0.0") &amp;TEXT(V$1,0),"")</f>
        <v/>
      </c>
      <c r="AY954" s="116" t="str">
        <f>IF(W954&lt;&gt;"","-" &amp;TEXT([1]comp!$W954,"0.0") &amp;TEXT(W$1,0),"")</f>
        <v/>
      </c>
      <c r="AZ954" s="116" t="str">
        <f>IF(X954&lt;&gt;"","-" &amp;TEXT([1]comp!$X954,"0.0") &amp;TEXT(X$1,0),"")</f>
        <v/>
      </c>
      <c r="BA954" s="116" t="str">
        <f>IF(Y954&lt;&gt;"","-" &amp;TEXT([1]comp!$Y954,"0.0") &amp;TEXT(Y$1,0),"")</f>
        <v/>
      </c>
      <c r="BB954" s="116" t="str">
        <f>IF(Z954&lt;&gt;"","-" &amp;TEXT([1]comp!$Z954,"0.0") &amp;TEXT(Z$1,0),"")</f>
        <v/>
      </c>
      <c r="BC954" s="116" t="str">
        <f>IF(AA954&lt;&gt;"","-" &amp;TEXT([1]comp!$AA954,"0.0") &amp;TEXT(AA$1,0),"")</f>
        <v/>
      </c>
      <c r="BD954" s="116" t="str">
        <f>IF(AB954&lt;&gt;"","-" &amp;TEXT([1]comp!$AB954,"0.0") &amp;TEXT(AB$1,0),"")</f>
        <v/>
      </c>
      <c r="BE954" s="116" t="str">
        <f>IF(AC954&lt;&gt;"","-" &amp;TEXT([1]comp!$AC954,"0.0") &amp;TEXT(AC$1,0),"")</f>
        <v/>
      </c>
      <c r="BF954" s="102" t="str">
        <f>IF(AD954&lt;&gt;"","-" &amp;TEXT([1]comp!$AD954,"0.00") &amp;TEXT(AD$1,0),"")</f>
        <v/>
      </c>
      <c r="BG954" s="104" t="str">
        <f>IF(AE954&lt;&gt;"","-" &amp;TEXT([1]comp!$AE954,"0.#") &amp;TEXT(AE$1,0),"")</f>
        <v/>
      </c>
      <c r="BH954" s="113" t="str">
        <f>[1]comp!$D954 &amp; [1]comp!$E954</f>
        <v>40NiLi, W., Li, L., Wei, C., Zhao, J. C., &amp; Feng, Q. (2021). Effects of Ni, Cr and W on the microstructural stability of multicomponent CoNi-base superalloys studied using CALPHAD and diffusion-multiple approaches. Journal of Materials Science and Technology, 80, 139–149. https://doi.org/10.1016/j.jmst.2020.10.081</v>
      </c>
      <c r="BI954" s="96" t="str">
        <f t="shared" si="73"/>
        <v>Co-40.0Ni-7.Al-8.0W-4.0Ti-1.0Ta</v>
      </c>
      <c r="BJ954" s="113" t="s">
        <v>2123</v>
      </c>
      <c r="BK954" s="113"/>
      <c r="BL954" s="113"/>
      <c r="BM954" s="113"/>
      <c r="BN954" s="113"/>
      <c r="BO954" s="113"/>
    </row>
    <row r="955" spans="1:67" x14ac:dyDescent="0.3">
      <c r="A955" s="96" t="str">
        <f t="shared" si="67"/>
        <v>Co-20.0Ni-7.Al-4.0Ti-1.0Ta</v>
      </c>
      <c r="B955" s="113"/>
      <c r="C955" s="113" t="s">
        <v>2123</v>
      </c>
      <c r="D955" s="113" t="s">
        <v>4092</v>
      </c>
      <c r="E955" s="113" t="s">
        <v>4093</v>
      </c>
      <c r="F955" s="113">
        <f t="shared" si="74"/>
        <v>952</v>
      </c>
      <c r="G955" s="114">
        <f t="shared" si="71"/>
        <v>68</v>
      </c>
      <c r="H955" s="114">
        <v>20</v>
      </c>
      <c r="I955" s="114">
        <v>7</v>
      </c>
      <c r="J955" s="114"/>
      <c r="K955" s="114"/>
      <c r="L955" s="114">
        <v>4</v>
      </c>
      <c r="M955" s="114">
        <v>1</v>
      </c>
      <c r="N955" s="114"/>
      <c r="O955" s="114"/>
      <c r="P955" s="114"/>
      <c r="Q955" s="115"/>
      <c r="R955" s="115"/>
      <c r="S955" s="115"/>
      <c r="T955" s="114"/>
      <c r="U955" s="114"/>
      <c r="V955" s="114"/>
      <c r="W955" s="114"/>
      <c r="X955" s="114"/>
      <c r="Y955" s="114"/>
      <c r="Z955" s="114"/>
      <c r="AA955" s="114"/>
      <c r="AB955" s="114"/>
      <c r="AC955" s="114"/>
      <c r="AD955" s="114"/>
      <c r="AE955" s="113"/>
      <c r="AF955" s="101">
        <f t="shared" si="68"/>
        <v>8.3693799999999996</v>
      </c>
      <c r="AG955" s="113"/>
      <c r="AH955" s="113"/>
      <c r="AI955" s="116" t="s">
        <v>1</v>
      </c>
      <c r="AJ955" s="118" t="str">
        <f>IF(I955&lt;&gt;"","-" &amp;TEXT([1]comp!$I955,"0.#") &amp;TEXT(I$1,0),"")</f>
        <v>-7.Al</v>
      </c>
      <c r="AK955" s="116" t="str">
        <f>IF(K955&lt;&gt;"","-" &amp;TEXT([1]comp!$K955,"0.0") &amp;TEXT(K$1,0),"")</f>
        <v/>
      </c>
      <c r="AL955" s="116" t="str">
        <f>IF(H955&lt;&gt;"","-" &amp;TEXT([1]comp!$H955,"0.0") &amp;TEXT(H$1,0),"")</f>
        <v>-20.0Ni</v>
      </c>
      <c r="AM955" s="116" t="str">
        <f>IF(J955&lt;&gt;"","-" &amp;TEXT([1]comp!$J955,"0.0") &amp;TEXT(J$1,0),"")</f>
        <v/>
      </c>
      <c r="AN955" s="116" t="str">
        <f>IF(M955&lt;&gt;"","-" &amp;TEXT([1]comp!$M955,"0.0") &amp;TEXT(M$1,0),"")</f>
        <v>-1.0Ta</v>
      </c>
      <c r="AO955" s="116" t="str">
        <f>IF(N955&lt;&gt;"","-" &amp;TEXT([1]comp!$N955,"0.0") &amp;TEXT(N$1,0),"")</f>
        <v/>
      </c>
      <c r="AP955" s="116" t="str">
        <f>IF(O955&lt;&gt;"","-" &amp;TEXT([1]comp!$O955,"0.0") &amp;TEXT(O$1,0),"")</f>
        <v/>
      </c>
      <c r="AQ955" s="116" t="str">
        <f>IF(L955&lt;&gt;"","-" &amp;TEXT([1]comp!$L955,"0.0") &amp;TEXT(L$1,0),"")</f>
        <v>-4.0Ti</v>
      </c>
      <c r="AR955" s="116" t="str">
        <f>IF(P955&lt;&gt;"","-" &amp;TEXT([1]comp!$P955,"0.0") &amp;TEXT(P$1,0),"")</f>
        <v/>
      </c>
      <c r="AS955" s="116" t="str">
        <f>IF(Q955&lt;&gt;"","-" &amp;TEXT([1]comp!$Q955,"0.00") &amp;TEXT(Q$1,0),"")</f>
        <v/>
      </c>
      <c r="AT955" s="116" t="str">
        <f>IF(R955&lt;&gt;"","-" &amp;TEXT([1]comp!$R955,"0.00") &amp;TEXT(R$1,0),"")</f>
        <v/>
      </c>
      <c r="AU955" s="116" t="str">
        <f>IF(S955&lt;&gt;"","-" &amp;TEXT([1]comp!$S955,"0.00") &amp;TEXT(S$1,0),"")</f>
        <v/>
      </c>
      <c r="AV955" s="116" t="str">
        <f>IF(T955&lt;&gt;"","-" &amp;TEXT([1]comp!$T955,"0.0") &amp;TEXT(T$1,0),"")</f>
        <v/>
      </c>
      <c r="AW955" s="116" t="str">
        <f>IF(U955&lt;&gt;"","-" &amp;TEXT([1]comp!$U955,"0.0") &amp;TEXT(U$1,0),"")</f>
        <v/>
      </c>
      <c r="AX955" s="116" t="str">
        <f>IF(V955&lt;&gt;"","-" &amp;TEXT([1]comp!$V955,"0.0") &amp;TEXT(V$1,0),"")</f>
        <v/>
      </c>
      <c r="AY955" s="116" t="str">
        <f>IF(W955&lt;&gt;"","-" &amp;TEXT([1]comp!$W955,"0.0") &amp;TEXT(W$1,0),"")</f>
        <v/>
      </c>
      <c r="AZ955" s="116" t="str">
        <f>IF(X955&lt;&gt;"","-" &amp;TEXT([1]comp!$X955,"0.0") &amp;TEXT(X$1,0),"")</f>
        <v/>
      </c>
      <c r="BA955" s="116" t="str">
        <f>IF(Y955&lt;&gt;"","-" &amp;TEXT([1]comp!$Y955,"0.0") &amp;TEXT(Y$1,0),"")</f>
        <v/>
      </c>
      <c r="BB955" s="116" t="str">
        <f>IF(Z955&lt;&gt;"","-" &amp;TEXT([1]comp!$Z955,"0.0") &amp;TEXT(Z$1,0),"")</f>
        <v/>
      </c>
      <c r="BC955" s="116" t="str">
        <f>IF(AA955&lt;&gt;"","-" &amp;TEXT([1]comp!$AA955,"0.0") &amp;TEXT(AA$1,0),"")</f>
        <v/>
      </c>
      <c r="BD955" s="116" t="str">
        <f>IF(AB955&lt;&gt;"","-" &amp;TEXT([1]comp!$AB955,"0.0") &amp;TEXT(AB$1,0),"")</f>
        <v/>
      </c>
      <c r="BE955" s="116" t="str">
        <f>IF(AC955&lt;&gt;"","-" &amp;TEXT([1]comp!$AC955,"0.0") &amp;TEXT(AC$1,0),"")</f>
        <v/>
      </c>
      <c r="BF955" s="102" t="str">
        <f>IF(AD955&lt;&gt;"","-" &amp;TEXT([1]comp!$AD955,"0.00") &amp;TEXT(AD$1,0),"")</f>
        <v/>
      </c>
      <c r="BG955" s="104" t="str">
        <f>IF(AE955&lt;&gt;"","-" &amp;TEXT([1]comp!$AE955,"0.#") &amp;TEXT(AE$1,0),"")</f>
        <v/>
      </c>
      <c r="BH955" s="113" t="str">
        <f>[1]comp!$D955 &amp; [1]comp!$E955</f>
        <v>0WLi, W., Li, L., Wei, C., Zhao, J. C., &amp; Feng, Q. (2021). Effects of Ni, Cr and W on the microstructural stability of multicomponent CoNi-base superalloys studied using CALPHAD and diffusion-multiple approaches. Journal of Materials Science and Technology, 80, 139–149. https://doi.org/10.1016/j.jmst.2020.10.082</v>
      </c>
      <c r="BI955" s="96" t="str">
        <f t="shared" si="73"/>
        <v>Co-20.0Ni-7.Al-4.0Ti-1.0Ta</v>
      </c>
      <c r="BJ955" s="113" t="s">
        <v>2123</v>
      </c>
      <c r="BK955" s="113"/>
      <c r="BL955" s="113"/>
      <c r="BM955" s="113"/>
      <c r="BN955" s="113"/>
      <c r="BO955" s="113"/>
    </row>
    <row r="956" spans="1:67" x14ac:dyDescent="0.3">
      <c r="A956" s="96" t="str">
        <f t="shared" si="67"/>
        <v>Co-20.0Ni-7.Al-15.0Cr-4.0Ti-1.0Ta</v>
      </c>
      <c r="B956" s="113"/>
      <c r="C956" s="113" t="s">
        <v>2123</v>
      </c>
      <c r="D956" s="113" t="s">
        <v>4095</v>
      </c>
      <c r="E956" s="113" t="s">
        <v>4096</v>
      </c>
      <c r="F956" s="113">
        <f t="shared" si="74"/>
        <v>953</v>
      </c>
      <c r="G956" s="114">
        <f t="shared" si="71"/>
        <v>53</v>
      </c>
      <c r="H956" s="114">
        <v>20</v>
      </c>
      <c r="I956" s="114">
        <v>7</v>
      </c>
      <c r="J956" s="114">
        <v>15</v>
      </c>
      <c r="K956" s="114"/>
      <c r="L956" s="114">
        <v>4</v>
      </c>
      <c r="M956" s="114">
        <v>1</v>
      </c>
      <c r="N956" s="114"/>
      <c r="O956" s="114"/>
      <c r="P956" s="114"/>
      <c r="Q956" s="115"/>
      <c r="R956" s="115"/>
      <c r="S956" s="115"/>
      <c r="T956" s="114"/>
      <c r="U956" s="114"/>
      <c r="V956" s="114"/>
      <c r="W956" s="114"/>
      <c r="X956" s="114"/>
      <c r="Y956" s="114"/>
      <c r="Z956" s="114"/>
      <c r="AA956" s="114"/>
      <c r="AB956" s="114"/>
      <c r="AC956" s="114"/>
      <c r="AD956" s="114"/>
      <c r="AE956" s="113"/>
      <c r="AF956" s="101">
        <f t="shared" si="68"/>
        <v>8.1128800000000005</v>
      </c>
      <c r="AG956" s="113"/>
      <c r="AH956" s="113"/>
      <c r="AI956" s="116" t="s">
        <v>1</v>
      </c>
      <c r="AJ956" s="118" t="str">
        <f>IF(I956&lt;&gt;"","-" &amp;TEXT([1]comp!$I956,"0.#") &amp;TEXT(I$1,0),"")</f>
        <v>-7.Al</v>
      </c>
      <c r="AK956" s="116" t="str">
        <f>IF(K956&lt;&gt;"","-" &amp;TEXT([1]comp!$K956,"0.0") &amp;TEXT(K$1,0),"")</f>
        <v/>
      </c>
      <c r="AL956" s="116" t="str">
        <f>IF(H956&lt;&gt;"","-" &amp;TEXT([1]comp!$H956,"0.0") &amp;TEXT(H$1,0),"")</f>
        <v>-20.0Ni</v>
      </c>
      <c r="AM956" s="116" t="str">
        <f>IF(J956&lt;&gt;"","-" &amp;TEXT([1]comp!$J956,"0.0") &amp;TEXT(J$1,0),"")</f>
        <v>-15.0Cr</v>
      </c>
      <c r="AN956" s="116" t="str">
        <f>IF(M956&lt;&gt;"","-" &amp;TEXT([1]comp!$M956,"0.0") &amp;TEXT(M$1,0),"")</f>
        <v>-1.0Ta</v>
      </c>
      <c r="AO956" s="116" t="str">
        <f>IF(N956&lt;&gt;"","-" &amp;TEXT([1]comp!$N956,"0.0") &amp;TEXT(N$1,0),"")</f>
        <v/>
      </c>
      <c r="AP956" s="116" t="str">
        <f>IF(O956&lt;&gt;"","-" &amp;TEXT([1]comp!$O956,"0.0") &amp;TEXT(O$1,0),"")</f>
        <v/>
      </c>
      <c r="AQ956" s="116" t="str">
        <f>IF(L956&lt;&gt;"","-" &amp;TEXT([1]comp!$L956,"0.0") &amp;TEXT(L$1,0),"")</f>
        <v>-4.0Ti</v>
      </c>
      <c r="AR956" s="116" t="str">
        <f>IF(P956&lt;&gt;"","-" &amp;TEXT([1]comp!$P956,"0.0") &amp;TEXT(P$1,0),"")</f>
        <v/>
      </c>
      <c r="AS956" s="116" t="str">
        <f>IF(Q956&lt;&gt;"","-" &amp;TEXT([1]comp!$Q956,"0.00") &amp;TEXT(Q$1,0),"")</f>
        <v/>
      </c>
      <c r="AT956" s="116" t="str">
        <f>IF(R956&lt;&gt;"","-" &amp;TEXT([1]comp!$R956,"0.00") &amp;TEXT(R$1,0),"")</f>
        <v/>
      </c>
      <c r="AU956" s="116" t="str">
        <f>IF(S956&lt;&gt;"","-" &amp;TEXT([1]comp!$S956,"0.00") &amp;TEXT(S$1,0),"")</f>
        <v/>
      </c>
      <c r="AV956" s="116" t="str">
        <f>IF(T956&lt;&gt;"","-" &amp;TEXT([1]comp!$T956,"0.0") &amp;TEXT(T$1,0),"")</f>
        <v/>
      </c>
      <c r="AW956" s="116" t="str">
        <f>IF(U956&lt;&gt;"","-" &amp;TEXT([1]comp!$U956,"0.0") &amp;TEXT(U$1,0),"")</f>
        <v/>
      </c>
      <c r="AX956" s="116" t="str">
        <f>IF(V956&lt;&gt;"","-" &amp;TEXT([1]comp!$V956,"0.0") &amp;TEXT(V$1,0),"")</f>
        <v/>
      </c>
      <c r="AY956" s="116" t="str">
        <f>IF(W956&lt;&gt;"","-" &amp;TEXT([1]comp!$W956,"0.0") &amp;TEXT(W$1,0),"")</f>
        <v/>
      </c>
      <c r="AZ956" s="116" t="str">
        <f>IF(X956&lt;&gt;"","-" &amp;TEXT([1]comp!$X956,"0.0") &amp;TEXT(X$1,0),"")</f>
        <v/>
      </c>
      <c r="BA956" s="116" t="str">
        <f>IF(Y956&lt;&gt;"","-" &amp;TEXT([1]comp!$Y956,"0.0") &amp;TEXT(Y$1,0),"")</f>
        <v/>
      </c>
      <c r="BB956" s="116" t="str">
        <f>IF(Z956&lt;&gt;"","-" &amp;TEXT([1]comp!$Z956,"0.0") &amp;TEXT(Z$1,0),"")</f>
        <v/>
      </c>
      <c r="BC956" s="116" t="str">
        <f>IF(AA956&lt;&gt;"","-" &amp;TEXT([1]comp!$AA956,"0.0") &amp;TEXT(AA$1,0),"")</f>
        <v/>
      </c>
      <c r="BD956" s="116" t="str">
        <f>IF(AB956&lt;&gt;"","-" &amp;TEXT([1]comp!$AB956,"0.0") &amp;TEXT(AB$1,0),"")</f>
        <v/>
      </c>
      <c r="BE956" s="116" t="str">
        <f>IF(AC956&lt;&gt;"","-" &amp;TEXT([1]comp!$AC956,"0.0") &amp;TEXT(AC$1,0),"")</f>
        <v/>
      </c>
      <c r="BF956" s="102" t="str">
        <f>IF(AD956&lt;&gt;"","-" &amp;TEXT([1]comp!$AD956,"0.00") &amp;TEXT(AD$1,0),"")</f>
        <v/>
      </c>
      <c r="BG956" s="104" t="str">
        <f>IF(AE956&lt;&gt;"","-" &amp;TEXT([1]comp!$AE956,"0.#") &amp;TEXT(AE$1,0),"")</f>
        <v/>
      </c>
      <c r="BH956" s="113" t="str">
        <f>[1]comp!$D956 &amp; [1]comp!$E956</f>
        <v>15Cr0WLi, W., Li, L., Wei, C., Zhao, J. C., &amp; Feng, Q. (2021). Effects of Ni, Cr and W on the microstructural stability of multicomponent CoNi-base superalloys studied using CALPHAD and diffusion-multiple approaches. Journal of Materials Science and Technology, 80, 139–149. https://doi.org/10.1016/j.jmst.2020.10.083</v>
      </c>
      <c r="BI956" s="96" t="str">
        <f t="shared" si="73"/>
        <v>Co-20.0Ni-7.Al-15.0Cr-4.0Ti-1.0Ta</v>
      </c>
      <c r="BJ956" s="113" t="s">
        <v>2123</v>
      </c>
      <c r="BK956" s="113"/>
      <c r="BL956" s="113"/>
      <c r="BM956" s="113"/>
      <c r="BN956" s="113"/>
      <c r="BO956" s="113"/>
    </row>
    <row r="957" spans="1:67" x14ac:dyDescent="0.3">
      <c r="A957" s="96" t="str">
        <f t="shared" si="67"/>
        <v>Co-30.1Ni-11.Al-5.0Cr-4.1W-3.9Ti-1.0Ta</v>
      </c>
      <c r="B957" s="113"/>
      <c r="C957" s="113" t="s">
        <v>2123</v>
      </c>
      <c r="D957" s="113" t="s">
        <v>4098</v>
      </c>
      <c r="E957" s="113" t="s">
        <v>4099</v>
      </c>
      <c r="F957" s="113">
        <f t="shared" si="74"/>
        <v>954</v>
      </c>
      <c r="G957" s="114">
        <f t="shared" si="71"/>
        <v>44.9</v>
      </c>
      <c r="H957" s="114">
        <v>30.1</v>
      </c>
      <c r="I957" s="114">
        <v>11</v>
      </c>
      <c r="J957" s="114">
        <v>5</v>
      </c>
      <c r="K957" s="114">
        <v>4.0999999999999996</v>
      </c>
      <c r="L957" s="114">
        <v>3.9</v>
      </c>
      <c r="M957" s="114">
        <v>1</v>
      </c>
      <c r="N957" s="114"/>
      <c r="O957" s="114"/>
      <c r="P957" s="114"/>
      <c r="Q957" s="115"/>
      <c r="R957" s="115"/>
      <c r="S957" s="115"/>
      <c r="T957" s="114"/>
      <c r="U957" s="114"/>
      <c r="V957" s="114"/>
      <c r="W957" s="114"/>
      <c r="X957" s="114"/>
      <c r="Y957" s="114"/>
      <c r="Z957" s="114"/>
      <c r="AA957" s="114"/>
      <c r="AB957" s="114"/>
      <c r="AC957" s="114"/>
      <c r="AD957" s="114"/>
      <c r="AE957" s="113"/>
      <c r="AF957" s="101">
        <f t="shared" si="68"/>
        <v>8.4654310000000006</v>
      </c>
      <c r="AG957" s="113"/>
      <c r="AH957" s="113"/>
      <c r="AI957" s="116" t="s">
        <v>1</v>
      </c>
      <c r="AJ957" s="118" t="str">
        <f>IF(I957&lt;&gt;"","-" &amp;TEXT([1]comp!$I957,"0.#") &amp;TEXT(I$1,0),"")</f>
        <v>-11.Al</v>
      </c>
      <c r="AK957" s="116" t="str">
        <f>IF(K957&lt;&gt;"","-" &amp;TEXT([1]comp!$K957,"0.0") &amp;TEXT(K$1,0),"")</f>
        <v>-4.1W</v>
      </c>
      <c r="AL957" s="116" t="str">
        <f>IF(H957&lt;&gt;"","-" &amp;TEXT([1]comp!$H957,"0.0") &amp;TEXT(H$1,0),"")</f>
        <v>-30.1Ni</v>
      </c>
      <c r="AM957" s="116" t="str">
        <f>IF(J957&lt;&gt;"","-" &amp;TEXT([1]comp!$J957,"0.0") &amp;TEXT(J$1,0),"")</f>
        <v>-5.0Cr</v>
      </c>
      <c r="AN957" s="116" t="str">
        <f>IF(M957&lt;&gt;"","-" &amp;TEXT([1]comp!$M957,"0.0") &amp;TEXT(M$1,0),"")</f>
        <v>-1.0Ta</v>
      </c>
      <c r="AO957" s="116" t="str">
        <f>IF(N957&lt;&gt;"","-" &amp;TEXT([1]comp!$N957,"0.0") &amp;TEXT(N$1,0),"")</f>
        <v/>
      </c>
      <c r="AP957" s="116" t="str">
        <f>IF(O957&lt;&gt;"","-" &amp;TEXT([1]comp!$O957,"0.0") &amp;TEXT(O$1,0),"")</f>
        <v/>
      </c>
      <c r="AQ957" s="116" t="str">
        <f>IF(L957&lt;&gt;"","-" &amp;TEXT([1]comp!$L957,"0.0") &amp;TEXT(L$1,0),"")</f>
        <v>-3.9Ti</v>
      </c>
      <c r="AR957" s="116" t="str">
        <f>IF(P957&lt;&gt;"","-" &amp;TEXT([1]comp!$P957,"0.0") &amp;TEXT(P$1,0),"")</f>
        <v/>
      </c>
      <c r="AS957" s="116" t="str">
        <f>IF(Q957&lt;&gt;"","-" &amp;TEXT([1]comp!$Q957,"0.00") &amp;TEXT(Q$1,0),"")</f>
        <v/>
      </c>
      <c r="AT957" s="116" t="str">
        <f>IF(R957&lt;&gt;"","-" &amp;TEXT([1]comp!$R957,"0.00") &amp;TEXT(R$1,0),"")</f>
        <v/>
      </c>
      <c r="AU957" s="116" t="str">
        <f>IF(S957&lt;&gt;"","-" &amp;TEXT([1]comp!$S957,"0.00") &amp;TEXT(S$1,0),"")</f>
        <v/>
      </c>
      <c r="AV957" s="116" t="str">
        <f>IF(T957&lt;&gt;"","-" &amp;TEXT([1]comp!$T957,"0.0") &amp;TEXT(T$1,0),"")</f>
        <v/>
      </c>
      <c r="AW957" s="116" t="str">
        <f>IF(U957&lt;&gt;"","-" &amp;TEXT([1]comp!$U957,"0.0") &amp;TEXT(U$1,0),"")</f>
        <v/>
      </c>
      <c r="AX957" s="116" t="str">
        <f>IF(V957&lt;&gt;"","-" &amp;TEXT([1]comp!$V957,"0.0") &amp;TEXT(V$1,0),"")</f>
        <v/>
      </c>
      <c r="AY957" s="116" t="str">
        <f>IF(W957&lt;&gt;"","-" &amp;TEXT([1]comp!$W957,"0.0") &amp;TEXT(W$1,0),"")</f>
        <v/>
      </c>
      <c r="AZ957" s="116" t="str">
        <f>IF(X957&lt;&gt;"","-" &amp;TEXT([1]comp!$X957,"0.0") &amp;TEXT(X$1,0),"")</f>
        <v/>
      </c>
      <c r="BA957" s="116" t="str">
        <f>IF(Y957&lt;&gt;"","-" &amp;TEXT([1]comp!$Y957,"0.0") &amp;TEXT(Y$1,0),"")</f>
        <v/>
      </c>
      <c r="BB957" s="116" t="str">
        <f>IF(Z957&lt;&gt;"","-" &amp;TEXT([1]comp!$Z957,"0.0") &amp;TEXT(Z$1,0),"")</f>
        <v/>
      </c>
      <c r="BC957" s="116" t="str">
        <f>IF(AA957&lt;&gt;"","-" &amp;TEXT([1]comp!$AA957,"0.0") &amp;TEXT(AA$1,0),"")</f>
        <v/>
      </c>
      <c r="BD957" s="116" t="str">
        <f>IF(AB957&lt;&gt;"","-" &amp;TEXT([1]comp!$AB957,"0.0") &amp;TEXT(AB$1,0),"")</f>
        <v/>
      </c>
      <c r="BE957" s="116" t="str">
        <f>IF(AC957&lt;&gt;"","-" &amp;TEXT([1]comp!$AC957,"0.0") &amp;TEXT(AC$1,0),"")</f>
        <v/>
      </c>
      <c r="BF957" s="102" t="str">
        <f>IF(AD957&lt;&gt;"","-" &amp;TEXT([1]comp!$AD957,"0.00") &amp;TEXT(AD$1,0),"")</f>
        <v/>
      </c>
      <c r="BG957" s="104" t="str">
        <f>IF(AE957&lt;&gt;"","-" &amp;TEXT([1]comp!$AE957,"0.#") &amp;TEXT(AE$1,0),"")</f>
        <v/>
      </c>
      <c r="BH957" s="113" t="str">
        <f>[1]comp!$D957 &amp; [1]comp!$E957</f>
        <v>CoNi-based single crystalLian, Y., Gao, L., Hu, P., Yin, Q., Wang, X., Wen, Z., &amp; Wang, J. (2022). Effect of withdrawal rate on the microstructure and mechanical properties of a novel monocrystalline CoNi-based superalloy. Materials Today Communications, 30. https://doi.org/10.1016/j.mtcomm.2021.103053</v>
      </c>
      <c r="BI957" s="96" t="str">
        <f t="shared" si="73"/>
        <v>Co-30.1Ni-11.Al-5.0Cr-4.1W-3.9Ti-1.0Ta</v>
      </c>
      <c r="BJ957" s="113" t="s">
        <v>2123</v>
      </c>
      <c r="BK957" s="113"/>
      <c r="BL957" s="113"/>
      <c r="BM957" s="113"/>
      <c r="BN957" s="113"/>
      <c r="BO957" s="113"/>
    </row>
    <row r="958" spans="1:67" x14ac:dyDescent="0.3">
      <c r="A958" s="96" t="str">
        <f t="shared" si="67"/>
        <v>Co-30.4Ni-10.5Al-5.0Cr-4.1W-3.9Ti-1.0Ta-0.09C-0.05B</v>
      </c>
      <c r="B958" s="113"/>
      <c r="C958" s="113" t="s">
        <v>2123</v>
      </c>
      <c r="D958" s="113" t="s">
        <v>4101</v>
      </c>
      <c r="E958" s="113" t="s">
        <v>4102</v>
      </c>
      <c r="F958" s="113">
        <f t="shared" si="74"/>
        <v>955</v>
      </c>
      <c r="G958" s="114">
        <f t="shared" si="71"/>
        <v>44.980000000000004</v>
      </c>
      <c r="H958" s="114">
        <v>30.4</v>
      </c>
      <c r="I958" s="114">
        <v>10.5</v>
      </c>
      <c r="J958" s="114">
        <v>5.03</v>
      </c>
      <c r="K958" s="114">
        <v>4.05</v>
      </c>
      <c r="L958" s="114">
        <v>3.9</v>
      </c>
      <c r="M958" s="114">
        <v>1</v>
      </c>
      <c r="N958" s="114"/>
      <c r="O958" s="114"/>
      <c r="P958" s="114"/>
      <c r="Q958" s="115">
        <v>0.09</v>
      </c>
      <c r="R958" s="115"/>
      <c r="S958" s="115">
        <v>0.05</v>
      </c>
      <c r="T958" s="114"/>
      <c r="U958" s="114"/>
      <c r="V958" s="114"/>
      <c r="W958" s="114"/>
      <c r="X958" s="114"/>
      <c r="Y958" s="114"/>
      <c r="Z958" s="114"/>
      <c r="AA958" s="114"/>
      <c r="AB958" s="114"/>
      <c r="AC958" s="114"/>
      <c r="AD958" s="114"/>
      <c r="AE958" s="113"/>
      <c r="AF958" s="101">
        <f t="shared" si="68"/>
        <v>8.4815710000000006</v>
      </c>
      <c r="AG958" s="113"/>
      <c r="AH958" s="113"/>
      <c r="AI958" s="116" t="s">
        <v>1</v>
      </c>
      <c r="AJ958" s="116" t="str">
        <f>IF(I958&lt;&gt;"","-" &amp;TEXT([1]comp!$I958,"0.#") &amp;TEXT(I$1,0),"")</f>
        <v>-10.5Al</v>
      </c>
      <c r="AK958" s="116" t="str">
        <f>IF(K958&lt;&gt;"","-" &amp;TEXT([1]comp!$K958,"0.0") &amp;TEXT(K$1,0),"")</f>
        <v>-4.1W</v>
      </c>
      <c r="AL958" s="116" t="str">
        <f>IF(H958&lt;&gt;"","-" &amp;TEXT([1]comp!$H958,"0.0") &amp;TEXT(H$1,0),"")</f>
        <v>-30.4Ni</v>
      </c>
      <c r="AM958" s="116" t="str">
        <f>IF(J958&lt;&gt;"","-" &amp;TEXT([1]comp!$J958,"0.0") &amp;TEXT(J$1,0),"")</f>
        <v>-5.0Cr</v>
      </c>
      <c r="AN958" s="116" t="str">
        <f>IF(M958&lt;&gt;"","-" &amp;TEXT([1]comp!$M958,"0.0") &amp;TEXT(M$1,0),"")</f>
        <v>-1.0Ta</v>
      </c>
      <c r="AO958" s="116" t="str">
        <f>IF(N958&lt;&gt;"","-" &amp;TEXT([1]comp!$N958,"0.0") &amp;TEXT(N$1,0),"")</f>
        <v/>
      </c>
      <c r="AP958" s="116" t="str">
        <f>IF(O958&lt;&gt;"","-" &amp;TEXT([1]comp!$O958,"0.0") &amp;TEXT(O$1,0),"")</f>
        <v/>
      </c>
      <c r="AQ958" s="116" t="str">
        <f>IF(L958&lt;&gt;"","-" &amp;TEXT([1]comp!$L958,"0.0") &amp;TEXT(L$1,0),"")</f>
        <v>-3.9Ti</v>
      </c>
      <c r="AR958" s="116" t="str">
        <f>IF(P958&lt;&gt;"","-" &amp;TEXT([1]comp!$P958,"0.0") &amp;TEXT(P$1,0),"")</f>
        <v/>
      </c>
      <c r="AS958" s="116" t="str">
        <f>IF(Q958&lt;&gt;"","-" &amp;TEXT([1]comp!$Q958,"0.00") &amp;TEXT(Q$1,0),"")</f>
        <v>-0.09C</v>
      </c>
      <c r="AT958" s="116" t="str">
        <f>IF(R958&lt;&gt;"","-" &amp;TEXT([1]comp!$R958,"0.00") &amp;TEXT(R$1,0),"")</f>
        <v/>
      </c>
      <c r="AU958" s="116" t="str">
        <f>IF(S958&lt;&gt;"","-" &amp;TEXT([1]comp!$S958,"0.00") &amp;TEXT(S$1,0),"")</f>
        <v>-0.05B</v>
      </c>
      <c r="AV958" s="116" t="str">
        <f>IF(T958&lt;&gt;"","-" &amp;TEXT([1]comp!$T958,"0.0") &amp;TEXT(T$1,0),"")</f>
        <v/>
      </c>
      <c r="AW958" s="116" t="str">
        <f>IF(U958&lt;&gt;"","-" &amp;TEXT([1]comp!$U958,"0.0") &amp;TEXT(U$1,0),"")</f>
        <v/>
      </c>
      <c r="AX958" s="116" t="str">
        <f>IF(V958&lt;&gt;"","-" &amp;TEXT([1]comp!$V958,"0.0") &amp;TEXT(V$1,0),"")</f>
        <v/>
      </c>
      <c r="AY958" s="116" t="str">
        <f>IF(W958&lt;&gt;"","-" &amp;TEXT([1]comp!$W958,"0.0") &amp;TEXT(W$1,0),"")</f>
        <v/>
      </c>
      <c r="AZ958" s="116" t="str">
        <f>IF(X958&lt;&gt;"","-" &amp;TEXT([1]comp!$X958,"0.0") &amp;TEXT(X$1,0),"")</f>
        <v/>
      </c>
      <c r="BA958" s="116" t="str">
        <f>IF(Y958&lt;&gt;"","-" &amp;TEXT([1]comp!$Y958,"0.0") &amp;TEXT(Y$1,0),"")</f>
        <v/>
      </c>
      <c r="BB958" s="116" t="str">
        <f>IF(Z958&lt;&gt;"","-" &amp;TEXT([1]comp!$Z958,"0.0") &amp;TEXT(Z$1,0),"")</f>
        <v/>
      </c>
      <c r="BC958" s="116" t="str">
        <f>IF(AA958&lt;&gt;"","-" &amp;TEXT([1]comp!$AA958,"0.0") &amp;TEXT(AA$1,0),"")</f>
        <v/>
      </c>
      <c r="BD958" s="116" t="str">
        <f>IF(AB958&lt;&gt;"","-" &amp;TEXT([1]comp!$AB958,"0.0") &amp;TEXT(AB$1,0),"")</f>
        <v/>
      </c>
      <c r="BE958" s="116" t="str">
        <f>IF(AC958&lt;&gt;"","-" &amp;TEXT([1]comp!$AC958,"0.0") &amp;TEXT(AC$1,0),"")</f>
        <v/>
      </c>
      <c r="BF958" s="102" t="str">
        <f>IF(AD958&lt;&gt;"","-" &amp;TEXT([1]comp!$AD958,"0.00") &amp;TEXT(AD$1,0),"")</f>
        <v/>
      </c>
      <c r="BG958" s="104" t="str">
        <f>IF(AE958&lt;&gt;"","-" &amp;TEXT([1]comp!$AE958,"0.#") &amp;TEXT(AE$1,0),"")</f>
        <v/>
      </c>
      <c r="BH958" s="113" t="str">
        <f>[1]comp!$D958 &amp; [1]comp!$E958</f>
        <v>Lian alloyLian, Y., Wang, X., Gao, L., Yin, Q., Hu, P., Wen, Z., &amp; Wang, J. (2022). Microstructure and Tensile Behavior of a Novel Monocrystalline Co-Based Superalloy at Different Temperatures. Advanced Engineering Materials, 24(4). https://doi.org/10.1002/adem.202101037</v>
      </c>
      <c r="BI958" s="96" t="str">
        <f t="shared" si="73"/>
        <v>Co-30.4Ni-10.5Al-5.0Cr-4.1W-3.9Ti-1.0Ta-0.09C-0.05B</v>
      </c>
      <c r="BJ958" s="113" t="s">
        <v>2123</v>
      </c>
      <c r="BK958" s="113"/>
      <c r="BL958" s="113"/>
      <c r="BM958" s="113"/>
      <c r="BN958" s="113"/>
      <c r="BO958" s="113"/>
    </row>
    <row r="959" spans="1:67" x14ac:dyDescent="0.3">
      <c r="A959" s="96" t="str">
        <f t="shared" si="67"/>
        <v>Co-5.3Al-15.1Cr-5.3Ti</v>
      </c>
      <c r="B959" s="113"/>
      <c r="C959" s="113" t="s">
        <v>2123</v>
      </c>
      <c r="D959" s="113" t="s">
        <v>4103</v>
      </c>
      <c r="E959" s="113" t="s">
        <v>4104</v>
      </c>
      <c r="F959" s="113">
        <f t="shared" si="74"/>
        <v>956</v>
      </c>
      <c r="G959" s="114">
        <f t="shared" si="71"/>
        <v>74.3</v>
      </c>
      <c r="H959" s="114"/>
      <c r="I959" s="114">
        <v>5.3</v>
      </c>
      <c r="J959" s="114">
        <v>15.1</v>
      </c>
      <c r="K959" s="114"/>
      <c r="L959" s="114">
        <v>5.3</v>
      </c>
      <c r="M959" s="114"/>
      <c r="N959" s="114"/>
      <c r="O959" s="114"/>
      <c r="P959" s="114"/>
      <c r="Q959" s="115"/>
      <c r="R959" s="115"/>
      <c r="S959" s="115"/>
      <c r="T959" s="114"/>
      <c r="U959" s="114"/>
      <c r="V959" s="114"/>
      <c r="W959" s="114"/>
      <c r="X959" s="114"/>
      <c r="Y959" s="114"/>
      <c r="Z959" s="114"/>
      <c r="AA959" s="114"/>
      <c r="AB959" s="114"/>
      <c r="AC959" s="114"/>
      <c r="AD959" s="114"/>
      <c r="AE959" s="113"/>
      <c r="AF959" s="101">
        <f t="shared" si="68"/>
        <v>8.0803609999999999</v>
      </c>
      <c r="AG959" s="113"/>
      <c r="AH959" s="113"/>
      <c r="AI959" s="116" t="s">
        <v>1</v>
      </c>
      <c r="AJ959" s="116" t="str">
        <f>IF(I959&lt;&gt;"","-" &amp;TEXT([1]comp!$I959,"0.#") &amp;TEXT(I$1,0),"")</f>
        <v>-5.3Al</v>
      </c>
      <c r="AK959" s="116" t="str">
        <f>IF(K959&lt;&gt;"","-" &amp;TEXT([1]comp!$K959,"0.0") &amp;TEXT(K$1,0),"")</f>
        <v/>
      </c>
      <c r="AL959" s="116" t="str">
        <f>IF(H959&lt;&gt;"","-" &amp;TEXT([1]comp!$H959,"0.0") &amp;TEXT(H$1,0),"")</f>
        <v/>
      </c>
      <c r="AM959" s="116" t="str">
        <f>IF(J959&lt;&gt;"","-" &amp;TEXT([1]comp!$J959,"0.0") &amp;TEXT(J$1,0),"")</f>
        <v>-15.1Cr</v>
      </c>
      <c r="AN959" s="116" t="str">
        <f>IF(M959&lt;&gt;"","-" &amp;TEXT([1]comp!$M959,"0.0") &amp;TEXT(M$1,0),"")</f>
        <v/>
      </c>
      <c r="AO959" s="116" t="str">
        <f>IF(N959&lt;&gt;"","-" &amp;TEXT([1]comp!$N959,"0.0") &amp;TEXT(N$1,0),"")</f>
        <v/>
      </c>
      <c r="AP959" s="116" t="str">
        <f>IF(O959&lt;&gt;"","-" &amp;TEXT([1]comp!$O959,"0.0") &amp;TEXT(O$1,0),"")</f>
        <v/>
      </c>
      <c r="AQ959" s="116" t="str">
        <f>IF(L959&lt;&gt;"","-" &amp;TEXT([1]comp!$L959,"0.0") &amp;TEXT(L$1,0),"")</f>
        <v>-5.3Ti</v>
      </c>
      <c r="AR959" s="116" t="str">
        <f>IF(P959&lt;&gt;"","-" &amp;TEXT([1]comp!$P959,"0.0") &amp;TEXT(P$1,0),"")</f>
        <v/>
      </c>
      <c r="AS959" s="116" t="str">
        <f>IF(Q959&lt;&gt;"","-" &amp;TEXT([1]comp!$Q959,"0.00") &amp;TEXT(Q$1,0),"")</f>
        <v/>
      </c>
      <c r="AT959" s="116" t="str">
        <f>IF(R959&lt;&gt;"","-" &amp;TEXT([1]comp!$R959,"0.00") &amp;TEXT(R$1,0),"")</f>
        <v/>
      </c>
      <c r="AU959" s="116" t="str">
        <f>IF(S959&lt;&gt;"","-" &amp;TEXT([1]comp!$S959,"0.00") &amp;TEXT(S$1,0),"")</f>
        <v/>
      </c>
      <c r="AV959" s="116" t="str">
        <f>IF(T959&lt;&gt;"","-" &amp;TEXT([1]comp!$T959,"0.0") &amp;TEXT(T$1,0),"")</f>
        <v/>
      </c>
      <c r="AW959" s="116" t="str">
        <f>IF(U959&lt;&gt;"","-" &amp;TEXT([1]comp!$U959,"0.0") &amp;TEXT(U$1,0),"")</f>
        <v/>
      </c>
      <c r="AX959" s="116" t="str">
        <f>IF(V959&lt;&gt;"","-" &amp;TEXT([1]comp!$V959,"0.0") &amp;TEXT(V$1,0),"")</f>
        <v/>
      </c>
      <c r="AY959" s="116" t="str">
        <f>IF(W959&lt;&gt;"","-" &amp;TEXT([1]comp!$W959,"0.0") &amp;TEXT(W$1,0),"")</f>
        <v/>
      </c>
      <c r="AZ959" s="116" t="str">
        <f>IF(X959&lt;&gt;"","-" &amp;TEXT([1]comp!$X959,"0.0") &amp;TEXT(X$1,0),"")</f>
        <v/>
      </c>
      <c r="BA959" s="116" t="str">
        <f>IF(Y959&lt;&gt;"","-" &amp;TEXT([1]comp!$Y959,"0.0") &amp;TEXT(Y$1,0),"")</f>
        <v/>
      </c>
      <c r="BB959" s="116" t="str">
        <f>IF(Z959&lt;&gt;"","-" &amp;TEXT([1]comp!$Z959,"0.0") &amp;TEXT(Z$1,0),"")</f>
        <v/>
      </c>
      <c r="BC959" s="116" t="str">
        <f>IF(AA959&lt;&gt;"","-" &amp;TEXT([1]comp!$AA959,"0.0") &amp;TEXT(AA$1,0),"")</f>
        <v/>
      </c>
      <c r="BD959" s="116" t="str">
        <f>IF(AB959&lt;&gt;"","-" &amp;TEXT([1]comp!$AB959,"0.0") &amp;TEXT(AB$1,0),"")</f>
        <v/>
      </c>
      <c r="BE959" s="116" t="str">
        <f>IF(AC959&lt;&gt;"","-" &amp;TEXT([1]comp!$AC959,"0.0") &amp;TEXT(AC$1,0),"")</f>
        <v/>
      </c>
      <c r="BF959" s="102" t="str">
        <f>IF(AD959&lt;&gt;"","-" &amp;TEXT([1]comp!$AD959,"0.00") &amp;TEXT(AD$1,0),"")</f>
        <v/>
      </c>
      <c r="BG959" s="104" t="str">
        <f>IF(AE959&lt;&gt;"","-" &amp;TEXT([1]comp!$AE959,"0.#") &amp;TEXT(AE$1,0),"")</f>
        <v/>
      </c>
      <c r="BH959" s="113" t="str">
        <f>[1]comp!$D959 &amp; [1]comp!$E959</f>
        <v>Co-15Cr-5Al-5TiLiang, Z., Neumeier, S., Rao, Z., Göken, M., &amp; Pyczak, F. (2022). CALPHAD informed design of multicomponent CoNiCr-based superalloys exhibiting large lattice misfit and high yield stress. Materials Science and Engineering A, 854. https://doi.org/10.1016/j.msea.2022.143798</v>
      </c>
      <c r="BI959" s="96" t="str">
        <f t="shared" si="73"/>
        <v>Co-5.3Al-15.1Cr-5.3Ti</v>
      </c>
      <c r="BJ959" s="113" t="s">
        <v>2123</v>
      </c>
      <c r="BK959" s="113"/>
      <c r="BL959" s="113"/>
      <c r="BM959" s="113"/>
      <c r="BN959" s="113"/>
      <c r="BO959" s="113"/>
    </row>
    <row r="960" spans="1:67" x14ac:dyDescent="0.3">
      <c r="A960" s="96" t="str">
        <f t="shared" si="67"/>
        <v>Co-15.0Ni-6.2Al-15.2Cr-5.2Ti</v>
      </c>
      <c r="B960" s="113"/>
      <c r="C960" s="113" t="s">
        <v>2123</v>
      </c>
      <c r="D960" s="113" t="s">
        <v>4105</v>
      </c>
      <c r="E960" s="113" t="s">
        <v>4104</v>
      </c>
      <c r="F960" s="113">
        <f t="shared" si="74"/>
        <v>957</v>
      </c>
      <c r="G960" s="114">
        <f t="shared" si="71"/>
        <v>58.4</v>
      </c>
      <c r="H960" s="114">
        <v>15</v>
      </c>
      <c r="I960" s="114">
        <v>6.2</v>
      </c>
      <c r="J960" s="114">
        <v>15.2</v>
      </c>
      <c r="K960" s="114"/>
      <c r="L960" s="114">
        <v>5.2</v>
      </c>
      <c r="M960" s="114"/>
      <c r="N960" s="114"/>
      <c r="O960" s="114"/>
      <c r="P960" s="114"/>
      <c r="Q960" s="115"/>
      <c r="R960" s="115"/>
      <c r="S960" s="115"/>
      <c r="T960" s="114"/>
      <c r="U960" s="114"/>
      <c r="V960" s="114"/>
      <c r="W960" s="114"/>
      <c r="X960" s="114"/>
      <c r="Y960" s="114"/>
      <c r="Z960" s="114"/>
      <c r="AA960" s="114"/>
      <c r="AB960" s="114"/>
      <c r="AC960" s="114"/>
      <c r="AD960" s="114"/>
      <c r="AE960" s="113"/>
      <c r="AF960" s="101">
        <f t="shared" si="68"/>
        <v>8.0284440000000004</v>
      </c>
      <c r="AG960" s="113"/>
      <c r="AH960" s="113"/>
      <c r="AI960" s="116" t="s">
        <v>1</v>
      </c>
      <c r="AJ960" s="116" t="str">
        <f>IF(I960&lt;&gt;"","-" &amp;TEXT([1]comp!$I960,"0.#") &amp;TEXT(I$1,0),"")</f>
        <v>-6.2Al</v>
      </c>
      <c r="AK960" s="116" t="str">
        <f>IF(K960&lt;&gt;"","-" &amp;TEXT([1]comp!$K960,"0.0") &amp;TEXT(K$1,0),"")</f>
        <v/>
      </c>
      <c r="AL960" s="116" t="str">
        <f>IF(H960&lt;&gt;"","-" &amp;TEXT([1]comp!$H960,"0.0") &amp;TEXT(H$1,0),"")</f>
        <v>-15.0Ni</v>
      </c>
      <c r="AM960" s="116" t="str">
        <f>IF(J960&lt;&gt;"","-" &amp;TEXT([1]comp!$J960,"0.0") &amp;TEXT(J$1,0),"")</f>
        <v>-15.2Cr</v>
      </c>
      <c r="AN960" s="116" t="str">
        <f>IF(M960&lt;&gt;"","-" &amp;TEXT([1]comp!$M960,"0.0") &amp;TEXT(M$1,0),"")</f>
        <v/>
      </c>
      <c r="AO960" s="116" t="str">
        <f>IF(N960&lt;&gt;"","-" &amp;TEXT([1]comp!$N960,"0.0") &amp;TEXT(N$1,0),"")</f>
        <v/>
      </c>
      <c r="AP960" s="116" t="str">
        <f>IF(O960&lt;&gt;"","-" &amp;TEXT([1]comp!$O960,"0.0") &amp;TEXT(O$1,0),"")</f>
        <v/>
      </c>
      <c r="AQ960" s="116" t="str">
        <f>IF(L960&lt;&gt;"","-" &amp;TEXT([1]comp!$L960,"0.0") &amp;TEXT(L$1,0),"")</f>
        <v>-5.2Ti</v>
      </c>
      <c r="AR960" s="116" t="str">
        <f>IF(P960&lt;&gt;"","-" &amp;TEXT([1]comp!$P960,"0.0") &amp;TEXT(P$1,0),"")</f>
        <v/>
      </c>
      <c r="AS960" s="116" t="str">
        <f>IF(Q960&lt;&gt;"","-" &amp;TEXT([1]comp!$Q960,"0.00") &amp;TEXT(Q$1,0),"")</f>
        <v/>
      </c>
      <c r="AT960" s="116" t="str">
        <f>IF(R960&lt;&gt;"","-" &amp;TEXT([1]comp!$R960,"0.00") &amp;TEXT(R$1,0),"")</f>
        <v/>
      </c>
      <c r="AU960" s="116" t="str">
        <f>IF(S960&lt;&gt;"","-" &amp;TEXT([1]comp!$S960,"0.00") &amp;TEXT(S$1,0),"")</f>
        <v/>
      </c>
      <c r="AV960" s="116" t="str">
        <f>IF(T960&lt;&gt;"","-" &amp;TEXT([1]comp!$T960,"0.0") &amp;TEXT(T$1,0),"")</f>
        <v/>
      </c>
      <c r="AW960" s="116" t="str">
        <f>IF(U960&lt;&gt;"","-" &amp;TEXT([1]comp!$U960,"0.0") &amp;TEXT(U$1,0),"")</f>
        <v/>
      </c>
      <c r="AX960" s="116" t="str">
        <f>IF(V960&lt;&gt;"","-" &amp;TEXT([1]comp!$V960,"0.0") &amp;TEXT(V$1,0),"")</f>
        <v/>
      </c>
      <c r="AY960" s="116" t="str">
        <f>IF(W960&lt;&gt;"","-" &amp;TEXT([1]comp!$W960,"0.0") &amp;TEXT(W$1,0),"")</f>
        <v/>
      </c>
      <c r="AZ960" s="116" t="str">
        <f>IF(X960&lt;&gt;"","-" &amp;TEXT([1]comp!$X960,"0.0") &amp;TEXT(X$1,0),"")</f>
        <v/>
      </c>
      <c r="BA960" s="116" t="str">
        <f>IF(Y960&lt;&gt;"","-" &amp;TEXT([1]comp!$Y960,"0.0") &amp;TEXT(Y$1,0),"")</f>
        <v/>
      </c>
      <c r="BB960" s="116" t="str">
        <f>IF(Z960&lt;&gt;"","-" &amp;TEXT([1]comp!$Z960,"0.0") &amp;TEXT(Z$1,0),"")</f>
        <v/>
      </c>
      <c r="BC960" s="116" t="str">
        <f>IF(AA960&lt;&gt;"","-" &amp;TEXT([1]comp!$AA960,"0.0") &amp;TEXT(AA$1,0),"")</f>
        <v/>
      </c>
      <c r="BD960" s="116" t="str">
        <f>IF(AB960&lt;&gt;"","-" &amp;TEXT([1]comp!$AB960,"0.0") &amp;TEXT(AB$1,0),"")</f>
        <v/>
      </c>
      <c r="BE960" s="116" t="str">
        <f>IF(AC960&lt;&gt;"","-" &amp;TEXT([1]comp!$AC960,"0.0") &amp;TEXT(AC$1,0),"")</f>
        <v/>
      </c>
      <c r="BF960" s="102" t="str">
        <f>IF(AD960&lt;&gt;"","-" &amp;TEXT([1]comp!$AD960,"0.00") &amp;TEXT(AD$1,0),"")</f>
        <v/>
      </c>
      <c r="BG960" s="104" t="str">
        <f>IF(AE960&lt;&gt;"","-" &amp;TEXT([1]comp!$AE960,"0.#") &amp;TEXT(AE$1,0),"")</f>
        <v/>
      </c>
      <c r="BH960" s="113" t="str">
        <f>[1]comp!$D960 &amp; [1]comp!$E960</f>
        <v>Co-15Ni-15Cr-5Al-5TiLiang, Z., Neumeier, S., Rao, Z., Göken, M., &amp; Pyczak, F. (2022). CALPHAD informed design of multicomponent CoNiCr-based superalloys exhibiting large lattice misfit and high yield stress. Materials Science and Engineering A, 854. https://doi.org/10.1016/j.msea.2022.143798</v>
      </c>
      <c r="BI960" s="96" t="str">
        <f t="shared" si="73"/>
        <v>Co-15.0Ni-6.2Al-15.2Cr-5.2Ti</v>
      </c>
      <c r="BJ960" s="113" t="s">
        <v>2123</v>
      </c>
      <c r="BK960" s="113"/>
      <c r="BL960" s="113"/>
      <c r="BM960" s="113"/>
      <c r="BN960" s="113"/>
      <c r="BO960" s="113"/>
    </row>
    <row r="961" spans="1:67" x14ac:dyDescent="0.3">
      <c r="A961" s="96" t="str">
        <f t="shared" si="67"/>
        <v>Co-29.5Ni-4.7Al-30.8Cr-4.9Ti</v>
      </c>
      <c r="B961" s="113"/>
      <c r="C961" s="113" t="s">
        <v>2123</v>
      </c>
      <c r="D961" s="113" t="s">
        <v>4106</v>
      </c>
      <c r="E961" s="113" t="s">
        <v>4104</v>
      </c>
      <c r="F961" s="113">
        <f t="shared" si="74"/>
        <v>958</v>
      </c>
      <c r="G961" s="114">
        <f t="shared" si="71"/>
        <v>30.099999999999994</v>
      </c>
      <c r="H961" s="114">
        <v>29.5</v>
      </c>
      <c r="I961" s="114">
        <v>4.7</v>
      </c>
      <c r="J961" s="114">
        <v>30.8</v>
      </c>
      <c r="K961" s="114"/>
      <c r="L961" s="114">
        <v>4.9000000000000004</v>
      </c>
      <c r="M961" s="114"/>
      <c r="N961" s="114"/>
      <c r="O961" s="114"/>
      <c r="P961" s="114"/>
      <c r="Q961" s="115"/>
      <c r="R961" s="115"/>
      <c r="S961" s="115"/>
      <c r="T961" s="114"/>
      <c r="U961" s="114"/>
      <c r="V961" s="114"/>
      <c r="W961" s="114"/>
      <c r="X961" s="114"/>
      <c r="Y961" s="114"/>
      <c r="Z961" s="114"/>
      <c r="AA961" s="114"/>
      <c r="AB961" s="114"/>
      <c r="AC961" s="114"/>
      <c r="AD961" s="114"/>
      <c r="AE961" s="113"/>
      <c r="AF961" s="101">
        <f t="shared" si="68"/>
        <v>7.8690229999999994</v>
      </c>
      <c r="AG961" s="113"/>
      <c r="AH961" s="113"/>
      <c r="AI961" s="116" t="s">
        <v>1</v>
      </c>
      <c r="AJ961" s="116" t="str">
        <f>IF(I961&lt;&gt;"","-" &amp;TEXT([1]comp!$I961,"0.#") &amp;TEXT(I$1,0),"")</f>
        <v>-4.7Al</v>
      </c>
      <c r="AK961" s="116" t="str">
        <f>IF(K961&lt;&gt;"","-" &amp;TEXT([1]comp!$K961,"0.0") &amp;TEXT(K$1,0),"")</f>
        <v/>
      </c>
      <c r="AL961" s="116" t="str">
        <f>IF(H961&lt;&gt;"","-" &amp;TEXT([1]comp!$H961,"0.0") &amp;TEXT(H$1,0),"")</f>
        <v>-29.5Ni</v>
      </c>
      <c r="AM961" s="116" t="str">
        <f>IF(J961&lt;&gt;"","-" &amp;TEXT([1]comp!$J961,"0.0") &amp;TEXT(J$1,0),"")</f>
        <v>-30.8Cr</v>
      </c>
      <c r="AN961" s="116" t="str">
        <f>IF(M961&lt;&gt;"","-" &amp;TEXT([1]comp!$M961,"0.0") &amp;TEXT(M$1,0),"")</f>
        <v/>
      </c>
      <c r="AO961" s="116" t="str">
        <f>IF(N961&lt;&gt;"","-" &amp;TEXT([1]comp!$N961,"0.0") &amp;TEXT(N$1,0),"")</f>
        <v/>
      </c>
      <c r="AP961" s="116" t="str">
        <f>IF(O961&lt;&gt;"","-" &amp;TEXT([1]comp!$O961,"0.0") &amp;TEXT(O$1,0),"")</f>
        <v/>
      </c>
      <c r="AQ961" s="116" t="str">
        <f>IF(L961&lt;&gt;"","-" &amp;TEXT([1]comp!$L961,"0.0") &amp;TEXT(L$1,0),"")</f>
        <v>-4.9Ti</v>
      </c>
      <c r="AR961" s="116" t="str">
        <f>IF(P961&lt;&gt;"","-" &amp;TEXT([1]comp!$P961,"0.0") &amp;TEXT(P$1,0),"")</f>
        <v/>
      </c>
      <c r="AS961" s="116" t="str">
        <f>IF(Q961&lt;&gt;"","-" &amp;TEXT([1]comp!$Q961,"0.00") &amp;TEXT(Q$1,0),"")</f>
        <v/>
      </c>
      <c r="AT961" s="116" t="str">
        <f>IF(R961&lt;&gt;"","-" &amp;TEXT([1]comp!$R961,"0.00") &amp;TEXT(R$1,0),"")</f>
        <v/>
      </c>
      <c r="AU961" s="116" t="str">
        <f>IF(S961&lt;&gt;"","-" &amp;TEXT([1]comp!$S961,"0.00") &amp;TEXT(S$1,0),"")</f>
        <v/>
      </c>
      <c r="AV961" s="116" t="str">
        <f>IF(T961&lt;&gt;"","-" &amp;TEXT([1]comp!$T961,"0.0") &amp;TEXT(T$1,0),"")</f>
        <v/>
      </c>
      <c r="AW961" s="116" t="str">
        <f>IF(U961&lt;&gt;"","-" &amp;TEXT([1]comp!$U961,"0.0") &amp;TEXT(U$1,0),"")</f>
        <v/>
      </c>
      <c r="AX961" s="116" t="str">
        <f>IF(V961&lt;&gt;"","-" &amp;TEXT([1]comp!$V961,"0.0") &amp;TEXT(V$1,0),"")</f>
        <v/>
      </c>
      <c r="AY961" s="116" t="str">
        <f>IF(W961&lt;&gt;"","-" &amp;TEXT([1]comp!$W961,"0.0") &amp;TEXT(W$1,0),"")</f>
        <v/>
      </c>
      <c r="AZ961" s="116" t="str">
        <f>IF(X961&lt;&gt;"","-" &amp;TEXT([1]comp!$X961,"0.0") &amp;TEXT(X$1,0),"")</f>
        <v/>
      </c>
      <c r="BA961" s="116" t="str">
        <f>IF(Y961&lt;&gt;"","-" &amp;TEXT([1]comp!$Y961,"0.0") &amp;TEXT(Y$1,0),"")</f>
        <v/>
      </c>
      <c r="BB961" s="116" t="str">
        <f>IF(Z961&lt;&gt;"","-" &amp;TEXT([1]comp!$Z961,"0.0") &amp;TEXT(Z$1,0),"")</f>
        <v/>
      </c>
      <c r="BC961" s="116" t="str">
        <f>IF(AA961&lt;&gt;"","-" &amp;TEXT([1]comp!$AA961,"0.0") &amp;TEXT(AA$1,0),"")</f>
        <v/>
      </c>
      <c r="BD961" s="116" t="str">
        <f>IF(AB961&lt;&gt;"","-" &amp;TEXT([1]comp!$AB961,"0.0") &amp;TEXT(AB$1,0),"")</f>
        <v/>
      </c>
      <c r="BE961" s="116" t="str">
        <f>IF(AC961&lt;&gt;"","-" &amp;TEXT([1]comp!$AC961,"0.0") &amp;TEXT(AC$1,0),"")</f>
        <v/>
      </c>
      <c r="BF961" s="102" t="str">
        <f>IF(AD961&lt;&gt;"","-" &amp;TEXT([1]comp!$AD961,"0.00") &amp;TEXT(AD$1,0),"")</f>
        <v/>
      </c>
      <c r="BG961" s="104" t="str">
        <f>IF(AE961&lt;&gt;"","-" &amp;TEXT([1]comp!$AE961,"0.#") &amp;TEXT(AE$1,0),"")</f>
        <v/>
      </c>
      <c r="BH961" s="113" t="str">
        <f>[1]comp!$D961 &amp; [1]comp!$E961</f>
        <v>Co-30Ni-30Cr-5Al-5TiLiang, Z., Neumeier, S., Rao, Z., Göken, M., &amp; Pyczak, F. (2022). CALPHAD informed design of multicomponent CoNiCr-based superalloys exhibiting large lattice misfit and high yield stress. Materials Science and Engineering A, 854. https://doi.org/10.1016/j.msea.2022.143798</v>
      </c>
      <c r="BI961" s="96" t="str">
        <f t="shared" si="73"/>
        <v>Co-29.5Ni-4.7Al-30.8Cr-4.9Ti</v>
      </c>
      <c r="BJ961" s="113" t="s">
        <v>2123</v>
      </c>
      <c r="BK961" s="113"/>
      <c r="BL961" s="113"/>
      <c r="BM961" s="113"/>
      <c r="BN961" s="113"/>
      <c r="BO961" s="113"/>
    </row>
    <row r="962" spans="1:67" x14ac:dyDescent="0.3">
      <c r="A962" s="96" t="str">
        <f t="shared" si="67"/>
        <v>Co-29.3Ni-4.7Al-15.5Cr-5.3Ti</v>
      </c>
      <c r="B962" s="113"/>
      <c r="C962" s="113" t="s">
        <v>2123</v>
      </c>
      <c r="D962" s="113" t="s">
        <v>4108</v>
      </c>
      <c r="E962" s="113" t="s">
        <v>4104</v>
      </c>
      <c r="F962" s="113">
        <f t="shared" si="74"/>
        <v>959</v>
      </c>
      <c r="G962" s="114">
        <f t="shared" si="71"/>
        <v>45.2</v>
      </c>
      <c r="H962" s="114">
        <v>29.3</v>
      </c>
      <c r="I962" s="114">
        <v>4.7</v>
      </c>
      <c r="J962" s="114">
        <v>15.5</v>
      </c>
      <c r="K962" s="114"/>
      <c r="L962" s="114">
        <v>5.3</v>
      </c>
      <c r="M962" s="114"/>
      <c r="N962" s="114"/>
      <c r="O962" s="114"/>
      <c r="P962" s="114"/>
      <c r="Q962" s="115"/>
      <c r="R962" s="115"/>
      <c r="S962" s="115"/>
      <c r="T962" s="114"/>
      <c r="U962" s="114"/>
      <c r="V962" s="114"/>
      <c r="W962" s="114"/>
      <c r="X962" s="114"/>
      <c r="Y962" s="114"/>
      <c r="Z962" s="114"/>
      <c r="AA962" s="114"/>
      <c r="AB962" s="114"/>
      <c r="AC962" s="114"/>
      <c r="AD962" s="114"/>
      <c r="AE962" s="113"/>
      <c r="AF962" s="101">
        <f t="shared" si="68"/>
        <v>8.1130650000000006</v>
      </c>
      <c r="AG962" s="113"/>
      <c r="AH962" s="113"/>
      <c r="AI962" s="116" t="s">
        <v>1</v>
      </c>
      <c r="AJ962" s="116" t="str">
        <f>IF(I962&lt;&gt;"","-" &amp;TEXT([1]comp!$I962,"0.#") &amp;TEXT(I$1,0),"")</f>
        <v>-4.7Al</v>
      </c>
      <c r="AK962" s="116" t="str">
        <f>IF(K962&lt;&gt;"","-" &amp;TEXT([1]comp!$K962,"0.0") &amp;TEXT(K$1,0),"")</f>
        <v/>
      </c>
      <c r="AL962" s="116" t="str">
        <f>IF(H962&lt;&gt;"","-" &amp;TEXT([1]comp!$H962,"0.0") &amp;TEXT(H$1,0),"")</f>
        <v>-29.3Ni</v>
      </c>
      <c r="AM962" s="116" t="str">
        <f>IF(J962&lt;&gt;"","-" &amp;TEXT([1]comp!$J962,"0.0") &amp;TEXT(J$1,0),"")</f>
        <v>-15.5Cr</v>
      </c>
      <c r="AN962" s="116" t="str">
        <f>IF(M962&lt;&gt;"","-" &amp;TEXT([1]comp!$M962,"0.0") &amp;TEXT(M$1,0),"")</f>
        <v/>
      </c>
      <c r="AO962" s="116" t="str">
        <f>IF(N962&lt;&gt;"","-" &amp;TEXT([1]comp!$N962,"0.0") &amp;TEXT(N$1,0),"")</f>
        <v/>
      </c>
      <c r="AP962" s="116" t="str">
        <f>IF(O962&lt;&gt;"","-" &amp;TEXT([1]comp!$O962,"0.0") &amp;TEXT(O$1,0),"")</f>
        <v/>
      </c>
      <c r="AQ962" s="116" t="str">
        <f>IF(L962&lt;&gt;"","-" &amp;TEXT([1]comp!$L962,"0.0") &amp;TEXT(L$1,0),"")</f>
        <v>-5.3Ti</v>
      </c>
      <c r="AR962" s="116" t="str">
        <f>IF(P962&lt;&gt;"","-" &amp;TEXT([1]comp!$P962,"0.0") &amp;TEXT(P$1,0),"")</f>
        <v/>
      </c>
      <c r="AS962" s="116" t="str">
        <f>IF(Q962&lt;&gt;"","-" &amp;TEXT([1]comp!$Q962,"0.00") &amp;TEXT(Q$1,0),"")</f>
        <v/>
      </c>
      <c r="AT962" s="116" t="str">
        <f>IF(R962&lt;&gt;"","-" &amp;TEXT([1]comp!$R962,"0.00") &amp;TEXT(R$1,0),"")</f>
        <v/>
      </c>
      <c r="AU962" s="116" t="str">
        <f>IF(S962&lt;&gt;"","-" &amp;TEXT([1]comp!$S962,"0.00") &amp;TEXT(S$1,0),"")</f>
        <v/>
      </c>
      <c r="AV962" s="116" t="str">
        <f>IF(T962&lt;&gt;"","-" &amp;TEXT([1]comp!$T962,"0.0") &amp;TEXT(T$1,0),"")</f>
        <v/>
      </c>
      <c r="AW962" s="116" t="str">
        <f>IF(U962&lt;&gt;"","-" &amp;TEXT([1]comp!$U962,"0.0") &amp;TEXT(U$1,0),"")</f>
        <v/>
      </c>
      <c r="AX962" s="116" t="str">
        <f>IF(V962&lt;&gt;"","-" &amp;TEXT([1]comp!$V962,"0.0") &amp;TEXT(V$1,0),"")</f>
        <v/>
      </c>
      <c r="AY962" s="116" t="str">
        <f>IF(W962&lt;&gt;"","-" &amp;TEXT([1]comp!$W962,"0.0") &amp;TEXT(W$1,0),"")</f>
        <v/>
      </c>
      <c r="AZ962" s="116" t="str">
        <f>IF(X962&lt;&gt;"","-" &amp;TEXT([1]comp!$X962,"0.0") &amp;TEXT(X$1,0),"")</f>
        <v/>
      </c>
      <c r="BA962" s="116" t="str">
        <f>IF(Y962&lt;&gt;"","-" &amp;TEXT([1]comp!$Y962,"0.0") &amp;TEXT(Y$1,0),"")</f>
        <v/>
      </c>
      <c r="BB962" s="116" t="str">
        <f>IF(Z962&lt;&gt;"","-" &amp;TEXT([1]comp!$Z962,"0.0") &amp;TEXT(Z$1,0),"")</f>
        <v/>
      </c>
      <c r="BC962" s="116" t="str">
        <f>IF(AA962&lt;&gt;"","-" &amp;TEXT([1]comp!$AA962,"0.0") &amp;TEXT(AA$1,0),"")</f>
        <v/>
      </c>
      <c r="BD962" s="116" t="str">
        <f>IF(AB962&lt;&gt;"","-" &amp;TEXT([1]comp!$AB962,"0.0") &amp;TEXT(AB$1,0),"")</f>
        <v/>
      </c>
      <c r="BE962" s="116" t="str">
        <f>IF(AC962&lt;&gt;"","-" &amp;TEXT([1]comp!$AC962,"0.0") &amp;TEXT(AC$1,0),"")</f>
        <v/>
      </c>
      <c r="BF962" s="102" t="str">
        <f>IF(AD962&lt;&gt;"","-" &amp;TEXT([1]comp!$AD962,"0.00") &amp;TEXT(AD$1,0),"")</f>
        <v/>
      </c>
      <c r="BG962" s="104" t="str">
        <f>IF(AE962&lt;&gt;"","-" &amp;TEXT([1]comp!$AE962,"0.#") &amp;TEXT(AE$1,0),"")</f>
        <v/>
      </c>
      <c r="BH962" s="113" t="str">
        <f>[1]comp!$D962 &amp; [1]comp!$E962</f>
        <v>Co-30Ni-15Cr-5Al-5TiLiang, Z., Neumeier, S., Rao, Z., Göken, M., &amp; Pyczak, F. (2022). CALPHAD informed design of multicomponent CoNiCr-based superalloys exhibiting large lattice misfit and high yield stress. Materials Science and Engineering A, 854. https://doi.org/10.1016/j.msea.2022.143798</v>
      </c>
      <c r="BI962" s="96" t="str">
        <f t="shared" ref="BI962:BI1025" si="75">TEXT(AI962,0) &amp;TEXT(AL962,0) &amp;TEXT(AY962,0) &amp;TEXT(AJ962,0) &amp;TEXT(AM962,0) &amp;TEXT(AK962,0) &amp;TEXT(AQ962,0) &amp;TEXT(AN962,0) &amp;TEXT(AO962,0) &amp;TEXT(AP962,0) &amp;TEXT(AR962,0)&amp;TEXT(AV962,0) &amp;TEXT(AW962,0) &amp;TEXT(AX962,0) &amp;TEXT(BA962,0)  &amp;TEXT(BB962,0) &amp;TEXT(BC962,0) &amp;TEXT(BD962,0) &amp;TEXT(BE962,0) &amp;TEXT(BF962,0) &amp;TEXT(AS962,0) &amp;TEXT(AT962,0) &amp;TEXT(AU962,0) &amp;TEXT(AZ962,0) &amp;TEXT(BG962,0)</f>
        <v>Co-29.3Ni-4.7Al-15.5Cr-5.3Ti</v>
      </c>
      <c r="BJ962" s="113" t="s">
        <v>2123</v>
      </c>
      <c r="BK962" s="113"/>
      <c r="BL962" s="113"/>
      <c r="BM962" s="113"/>
      <c r="BN962" s="113"/>
      <c r="BO962" s="113"/>
    </row>
    <row r="963" spans="1:67" x14ac:dyDescent="0.3">
      <c r="A963" s="96" t="str">
        <f t="shared" si="67"/>
        <v>Co-29.3Ni-6.4Al-15.2Cr-5.1Ti-2.1Ta</v>
      </c>
      <c r="B963" s="113"/>
      <c r="C963" s="113" t="s">
        <v>2123</v>
      </c>
      <c r="D963" s="113" t="s">
        <v>4110</v>
      </c>
      <c r="E963" s="113" t="s">
        <v>4104</v>
      </c>
      <c r="F963" s="113">
        <f t="shared" si="74"/>
        <v>960</v>
      </c>
      <c r="G963" s="114">
        <f t="shared" si="71"/>
        <v>41.899999999999991</v>
      </c>
      <c r="H963" s="114">
        <v>29.3</v>
      </c>
      <c r="I963" s="114">
        <v>6.4</v>
      </c>
      <c r="J963" s="114">
        <v>15.2</v>
      </c>
      <c r="K963" s="114"/>
      <c r="L963" s="114">
        <v>5.0999999999999996</v>
      </c>
      <c r="M963" s="114">
        <v>2.1</v>
      </c>
      <c r="N963" s="114"/>
      <c r="O963" s="114"/>
      <c r="P963" s="114"/>
      <c r="Q963" s="115"/>
      <c r="R963" s="115"/>
      <c r="S963" s="115"/>
      <c r="T963" s="114"/>
      <c r="U963" s="114"/>
      <c r="V963" s="114"/>
      <c r="W963" s="114"/>
      <c r="X963" s="114"/>
      <c r="Y963" s="114"/>
      <c r="Z963" s="114"/>
      <c r="AA963" s="114"/>
      <c r="AB963" s="114"/>
      <c r="AC963" s="114"/>
      <c r="AD963" s="114"/>
      <c r="AE963" s="113"/>
      <c r="AF963" s="101">
        <f t="shared" si="68"/>
        <v>8.1843309999999985</v>
      </c>
      <c r="AG963" s="113"/>
      <c r="AH963" s="113"/>
      <c r="AI963" s="116" t="s">
        <v>1</v>
      </c>
      <c r="AJ963" s="116" t="str">
        <f>IF(I963&lt;&gt;"","-" &amp;TEXT([1]comp!$I963,"0.#") &amp;TEXT(I$1,0),"")</f>
        <v>-6.4Al</v>
      </c>
      <c r="AK963" s="116" t="str">
        <f>IF(K963&lt;&gt;"","-" &amp;TEXT([1]comp!$K963,"0.0") &amp;TEXT(K$1,0),"")</f>
        <v/>
      </c>
      <c r="AL963" s="116" t="str">
        <f>IF(H963&lt;&gt;"","-" &amp;TEXT([1]comp!$H963,"0.0") &amp;TEXT(H$1,0),"")</f>
        <v>-29.3Ni</v>
      </c>
      <c r="AM963" s="116" t="str">
        <f>IF(J963&lt;&gt;"","-" &amp;TEXT([1]comp!$J963,"0.0") &amp;TEXT(J$1,0),"")</f>
        <v>-15.2Cr</v>
      </c>
      <c r="AN963" s="116" t="str">
        <f>IF(M963&lt;&gt;"","-" &amp;TEXT([1]comp!$M963,"0.0") &amp;TEXT(M$1,0),"")</f>
        <v>-2.1Ta</v>
      </c>
      <c r="AO963" s="116" t="str">
        <f>IF(N963&lt;&gt;"","-" &amp;TEXT([1]comp!$N963,"0.0") &amp;TEXT(N$1,0),"")</f>
        <v/>
      </c>
      <c r="AP963" s="116" t="str">
        <f>IF(O963&lt;&gt;"","-" &amp;TEXT([1]comp!$O963,"0.0") &amp;TEXT(O$1,0),"")</f>
        <v/>
      </c>
      <c r="AQ963" s="116" t="str">
        <f>IF(L963&lt;&gt;"","-" &amp;TEXT([1]comp!$L963,"0.0") &amp;TEXT(L$1,0),"")</f>
        <v>-5.1Ti</v>
      </c>
      <c r="AR963" s="116" t="str">
        <f>IF(P963&lt;&gt;"","-" &amp;TEXT([1]comp!$P963,"0.0") &amp;TEXT(P$1,0),"")</f>
        <v/>
      </c>
      <c r="AS963" s="116" t="str">
        <f>IF(Q963&lt;&gt;"","-" &amp;TEXT([1]comp!$Q963,"0.00") &amp;TEXT(Q$1,0),"")</f>
        <v/>
      </c>
      <c r="AT963" s="116" t="str">
        <f>IF(R963&lt;&gt;"","-" &amp;TEXT([1]comp!$R963,"0.00") &amp;TEXT(R$1,0),"")</f>
        <v/>
      </c>
      <c r="AU963" s="116" t="str">
        <f>IF(S963&lt;&gt;"","-" &amp;TEXT([1]comp!$S963,"0.00") &amp;TEXT(S$1,0),"")</f>
        <v/>
      </c>
      <c r="AV963" s="116" t="str">
        <f>IF(T963&lt;&gt;"","-" &amp;TEXT([1]comp!$T963,"0.0") &amp;TEXT(T$1,0),"")</f>
        <v/>
      </c>
      <c r="AW963" s="116" t="str">
        <f>IF(U963&lt;&gt;"","-" &amp;TEXT([1]comp!$U963,"0.0") &amp;TEXT(U$1,0),"")</f>
        <v/>
      </c>
      <c r="AX963" s="116" t="str">
        <f>IF(V963&lt;&gt;"","-" &amp;TEXT([1]comp!$V963,"0.0") &amp;TEXT(V$1,0),"")</f>
        <v/>
      </c>
      <c r="AY963" s="116" t="str">
        <f>IF(W963&lt;&gt;"","-" &amp;TEXT([1]comp!$W963,"0.0") &amp;TEXT(W$1,0),"")</f>
        <v/>
      </c>
      <c r="AZ963" s="116" t="str">
        <f>IF(X963&lt;&gt;"","-" &amp;TEXT([1]comp!$X963,"0.0") &amp;TEXT(X$1,0),"")</f>
        <v/>
      </c>
      <c r="BA963" s="116" t="str">
        <f>IF(Y963&lt;&gt;"","-" &amp;TEXT([1]comp!$Y963,"0.0") &amp;TEXT(Y$1,0),"")</f>
        <v/>
      </c>
      <c r="BB963" s="116" t="str">
        <f>IF(Z963&lt;&gt;"","-" &amp;TEXT([1]comp!$Z963,"0.0") &amp;TEXT(Z$1,0),"")</f>
        <v/>
      </c>
      <c r="BC963" s="116" t="str">
        <f>IF(AA963&lt;&gt;"","-" &amp;TEXT([1]comp!$AA963,"0.0") &amp;TEXT(AA$1,0),"")</f>
        <v/>
      </c>
      <c r="BD963" s="116" t="str">
        <f>IF(AB963&lt;&gt;"","-" &amp;TEXT([1]comp!$AB963,"0.0") &amp;TEXT(AB$1,0),"")</f>
        <v/>
      </c>
      <c r="BE963" s="116" t="str">
        <f>IF(AC963&lt;&gt;"","-" &amp;TEXT([1]comp!$AC963,"0.0") &amp;TEXT(AC$1,0),"")</f>
        <v/>
      </c>
      <c r="BF963" s="102" t="str">
        <f>IF(AD963&lt;&gt;"","-" &amp;TEXT([1]comp!$AD963,"0.00") &amp;TEXT(AD$1,0),"")</f>
        <v/>
      </c>
      <c r="BG963" s="104" t="str">
        <f>IF(AE963&lt;&gt;"","-" &amp;TEXT([1]comp!$AE963,"0.#") &amp;TEXT(AE$1,0),"")</f>
        <v/>
      </c>
      <c r="BH963" s="113" t="str">
        <f>[1]comp!$D963 &amp; [1]comp!$E963</f>
        <v>Co-30Ni-15Cr-5Al-5Ti-2TaLiang, Z., Neumeier, S., Rao, Z., Göken, M., &amp; Pyczak, F. (2022). CALPHAD informed design of multicomponent CoNiCr-based superalloys exhibiting large lattice misfit and high yield stress. Materials Science and Engineering A, 854. https://doi.org/10.1016/j.msea.2022.143798</v>
      </c>
      <c r="BI963" s="96" t="str">
        <f t="shared" si="75"/>
        <v>Co-29.3Ni-6.4Al-15.2Cr-5.1Ti-2.1Ta</v>
      </c>
      <c r="BJ963" s="113" t="s">
        <v>2123</v>
      </c>
      <c r="BK963" s="113"/>
      <c r="BL963" s="113"/>
      <c r="BM963" s="113"/>
      <c r="BN963" s="113"/>
      <c r="BO963" s="113"/>
    </row>
    <row r="964" spans="1:67" x14ac:dyDescent="0.3">
      <c r="A964" s="96" t="str">
        <f t="shared" si="67"/>
        <v>Co-34.0Ni-4.5Al-15.6Cr-5.5Ti</v>
      </c>
      <c r="B964" s="113"/>
      <c r="C964" s="113" t="s">
        <v>2123</v>
      </c>
      <c r="D964" s="113" t="s">
        <v>4112</v>
      </c>
      <c r="E964" s="113" t="s">
        <v>4113</v>
      </c>
      <c r="F964" s="113">
        <f t="shared" si="74"/>
        <v>961</v>
      </c>
      <c r="G964" s="114">
        <f t="shared" si="71"/>
        <v>40.4</v>
      </c>
      <c r="H964" s="114">
        <v>34</v>
      </c>
      <c r="I964" s="114">
        <v>4.5</v>
      </c>
      <c r="J964" s="114">
        <v>15.6</v>
      </c>
      <c r="K964" s="114"/>
      <c r="L964" s="114">
        <v>5.5</v>
      </c>
      <c r="M964" s="114"/>
      <c r="N964" s="114"/>
      <c r="O964" s="114"/>
      <c r="P964" s="114"/>
      <c r="Q964" s="115"/>
      <c r="R964" s="115"/>
      <c r="S964" s="115"/>
      <c r="T964" s="114"/>
      <c r="U964" s="114"/>
      <c r="V964" s="114"/>
      <c r="W964" s="114"/>
      <c r="X964" s="114"/>
      <c r="Y964" s="114"/>
      <c r="Z964" s="114"/>
      <c r="AA964" s="114"/>
      <c r="AB964" s="114"/>
      <c r="AC964" s="114"/>
      <c r="AD964" s="114"/>
      <c r="AE964" s="113"/>
      <c r="AF964" s="101">
        <f t="shared" si="68"/>
        <v>8.1153449999999978</v>
      </c>
      <c r="AG964" s="113"/>
      <c r="AH964" s="113"/>
      <c r="AI964" s="116" t="s">
        <v>1</v>
      </c>
      <c r="AJ964" s="116" t="str">
        <f>IF(I964&lt;&gt;"","-" &amp;TEXT([1]comp!$I964,"0.#") &amp;TEXT(I$1,0),"")</f>
        <v>-4.5Al</v>
      </c>
      <c r="AK964" s="116" t="str">
        <f>IF(K964&lt;&gt;"","-" &amp;TEXT([1]comp!$K964,"0.0") &amp;TEXT(K$1,0),"")</f>
        <v/>
      </c>
      <c r="AL964" s="116" t="str">
        <f>IF(H964&lt;&gt;"","-" &amp;TEXT([1]comp!$H964,"0.0") &amp;TEXT(H$1,0),"")</f>
        <v>-34.0Ni</v>
      </c>
      <c r="AM964" s="116" t="str">
        <f>IF(J964&lt;&gt;"","-" &amp;TEXT([1]comp!$J964,"0.0") &amp;TEXT(J$1,0),"")</f>
        <v>-15.6Cr</v>
      </c>
      <c r="AN964" s="116" t="str">
        <f>IF(M964&lt;&gt;"","-" &amp;TEXT([1]comp!$M964,"0.0") &amp;TEXT(M$1,0),"")</f>
        <v/>
      </c>
      <c r="AO964" s="116" t="str">
        <f>IF(N964&lt;&gt;"","-" &amp;TEXT([1]comp!$N964,"0.0") &amp;TEXT(N$1,0),"")</f>
        <v/>
      </c>
      <c r="AP964" s="116" t="str">
        <f>IF(O964&lt;&gt;"","-" &amp;TEXT([1]comp!$O964,"0.0") &amp;TEXT(O$1,0),"")</f>
        <v/>
      </c>
      <c r="AQ964" s="116" t="str">
        <f>IF(L964&lt;&gt;"","-" &amp;TEXT([1]comp!$L964,"0.0") &amp;TEXT(L$1,0),"")</f>
        <v>-5.5Ti</v>
      </c>
      <c r="AR964" s="116" t="str">
        <f>IF(P964&lt;&gt;"","-" &amp;TEXT([1]comp!$P964,"0.0") &amp;TEXT(P$1,0),"")</f>
        <v/>
      </c>
      <c r="AS964" s="116" t="str">
        <f>IF(Q964&lt;&gt;"","-" &amp;TEXT([1]comp!$Q964,"0.00") &amp;TEXT(Q$1,0),"")</f>
        <v/>
      </c>
      <c r="AT964" s="116" t="str">
        <f>IF(R964&lt;&gt;"","-" &amp;TEXT([1]comp!$R964,"0.00") &amp;TEXT(R$1,0),"")</f>
        <v/>
      </c>
      <c r="AU964" s="116" t="str">
        <f>IF(S964&lt;&gt;"","-" &amp;TEXT([1]comp!$S964,"0.00") &amp;TEXT(S$1,0),"")</f>
        <v/>
      </c>
      <c r="AV964" s="116" t="str">
        <f>IF(T964&lt;&gt;"","-" &amp;TEXT([1]comp!$T964,"0.0") &amp;TEXT(T$1,0),"")</f>
        <v/>
      </c>
      <c r="AW964" s="116" t="str">
        <f>IF(U964&lt;&gt;"","-" &amp;TEXT([1]comp!$U964,"0.0") &amp;TEXT(U$1,0),"")</f>
        <v/>
      </c>
      <c r="AX964" s="116" t="str">
        <f>IF(V964&lt;&gt;"","-" &amp;TEXT([1]comp!$V964,"0.0") &amp;TEXT(V$1,0),"")</f>
        <v/>
      </c>
      <c r="AY964" s="116" t="str">
        <f>IF(W964&lt;&gt;"","-" &amp;TEXT([1]comp!$W964,"0.0") &amp;TEXT(W$1,0),"")</f>
        <v/>
      </c>
      <c r="AZ964" s="116" t="str">
        <f>IF(X964&lt;&gt;"","-" &amp;TEXT([1]comp!$X964,"0.0") &amp;TEXT(X$1,0),"")</f>
        <v/>
      </c>
      <c r="BA964" s="116" t="str">
        <f>IF(Y964&lt;&gt;"","-" &amp;TEXT([1]comp!$Y964,"0.0") &amp;TEXT(Y$1,0),"")</f>
        <v/>
      </c>
      <c r="BB964" s="116" t="str">
        <f>IF(Z964&lt;&gt;"","-" &amp;TEXT([1]comp!$Z964,"0.0") &amp;TEXT(Z$1,0),"")</f>
        <v/>
      </c>
      <c r="BC964" s="116" t="str">
        <f>IF(AA964&lt;&gt;"","-" &amp;TEXT([1]comp!$AA964,"0.0") &amp;TEXT(AA$1,0),"")</f>
        <v/>
      </c>
      <c r="BD964" s="116" t="str">
        <f>IF(AB964&lt;&gt;"","-" &amp;TEXT([1]comp!$AB964,"0.0") &amp;TEXT(AB$1,0),"")</f>
        <v/>
      </c>
      <c r="BE964" s="116" t="str">
        <f>IF(AC964&lt;&gt;"","-" &amp;TEXT([1]comp!$AC964,"0.0") &amp;TEXT(AC$1,0),"")</f>
        <v/>
      </c>
      <c r="BF964" s="102" t="str">
        <f>IF(AD964&lt;&gt;"","-" &amp;TEXT([1]comp!$AD964,"0.00") &amp;TEXT(AD$1,0),"")</f>
        <v/>
      </c>
      <c r="BG964" s="104" t="str">
        <f>IF(AE964&lt;&gt;"","-" &amp;TEXT([1]comp!$AE964,"0.#") &amp;TEXT(AE$1,0),"")</f>
        <v/>
      </c>
      <c r="BH964" s="113" t="str">
        <f>[1]comp!$D964 &amp; [1]comp!$E964</f>
        <v>CoNi-baselineLiang,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64" s="96" t="str">
        <f t="shared" si="75"/>
        <v>Co-34.0Ni-4.5Al-15.6Cr-5.5Ti</v>
      </c>
      <c r="BJ964" s="113" t="s">
        <v>2123</v>
      </c>
      <c r="BK964" s="113"/>
      <c r="BL964" s="113"/>
      <c r="BM964" s="113"/>
      <c r="BN964" s="113"/>
      <c r="BO964" s="113"/>
    </row>
    <row r="965" spans="1:67" x14ac:dyDescent="0.3">
      <c r="A965" s="96" t="str">
        <f t="shared" si="67"/>
        <v>Co-34.3Ni-4.7Al-15.6Cr-5.1Ti-1.9Ta</v>
      </c>
      <c r="B965" s="113"/>
      <c r="C965" s="113" t="s">
        <v>2123</v>
      </c>
      <c r="D965" s="113" t="s">
        <v>4115</v>
      </c>
      <c r="E965" s="113" t="s">
        <v>4113</v>
      </c>
      <c r="F965" s="113">
        <f t="shared" si="74"/>
        <v>962</v>
      </c>
      <c r="G965" s="114">
        <f t="shared" si="71"/>
        <v>38.4</v>
      </c>
      <c r="H965" s="114">
        <v>34.299999999999997</v>
      </c>
      <c r="I965" s="114">
        <v>4.7</v>
      </c>
      <c r="J965" s="114">
        <v>15.6</v>
      </c>
      <c r="K965" s="114"/>
      <c r="L965" s="114">
        <v>5.0999999999999996</v>
      </c>
      <c r="M965" s="114">
        <v>1.9</v>
      </c>
      <c r="N965" s="114"/>
      <c r="O965" s="114"/>
      <c r="P965" s="114"/>
      <c r="Q965" s="115"/>
      <c r="R965" s="115"/>
      <c r="S965" s="115"/>
      <c r="T965" s="114"/>
      <c r="U965" s="114"/>
      <c r="V965" s="114"/>
      <c r="W965" s="114"/>
      <c r="X965" s="114"/>
      <c r="Y965" s="114"/>
      <c r="Z965" s="114"/>
      <c r="AA965" s="114"/>
      <c r="AB965" s="114"/>
      <c r="AC965" s="114"/>
      <c r="AD965" s="114"/>
      <c r="AE965" s="113"/>
      <c r="AF965" s="101">
        <f t="shared" si="68"/>
        <v>8.267790999999999</v>
      </c>
      <c r="AG965" s="113"/>
      <c r="AH965" s="113"/>
      <c r="AI965" s="116" t="s">
        <v>1</v>
      </c>
      <c r="AJ965" s="116" t="str">
        <f>IF(I965&lt;&gt;"","-" &amp;TEXT([1]comp!$I965,"0.#") &amp;TEXT(I$1,0),"")</f>
        <v>-4.7Al</v>
      </c>
      <c r="AK965" s="116" t="str">
        <f>IF(K965&lt;&gt;"","-" &amp;TEXT([1]comp!$K965,"0.0") &amp;TEXT(K$1,0),"")</f>
        <v/>
      </c>
      <c r="AL965" s="116" t="str">
        <f>IF(H965&lt;&gt;"","-" &amp;TEXT([1]comp!$H965,"0.0") &amp;TEXT(H$1,0),"")</f>
        <v>-34.3Ni</v>
      </c>
      <c r="AM965" s="116" t="str">
        <f>IF(J965&lt;&gt;"","-" &amp;TEXT([1]comp!$J965,"0.0") &amp;TEXT(J$1,0),"")</f>
        <v>-15.6Cr</v>
      </c>
      <c r="AN965" s="116" t="str">
        <f>IF(M965&lt;&gt;"","-" &amp;TEXT([1]comp!$M965,"0.0") &amp;TEXT(M$1,0),"")</f>
        <v>-1.9Ta</v>
      </c>
      <c r="AO965" s="116" t="str">
        <f>IF(N965&lt;&gt;"","-" &amp;TEXT([1]comp!$N965,"0.0") &amp;TEXT(N$1,0),"")</f>
        <v/>
      </c>
      <c r="AP965" s="116" t="str">
        <f>IF(O965&lt;&gt;"","-" &amp;TEXT([1]comp!$O965,"0.0") &amp;TEXT(O$1,0),"")</f>
        <v/>
      </c>
      <c r="AQ965" s="116" t="str">
        <f>IF(L965&lt;&gt;"","-" &amp;TEXT([1]comp!$L965,"0.0") &amp;TEXT(L$1,0),"")</f>
        <v>-5.1Ti</v>
      </c>
      <c r="AR965" s="116" t="str">
        <f>IF(P965&lt;&gt;"","-" &amp;TEXT([1]comp!$P965,"0.0") &amp;TEXT(P$1,0),"")</f>
        <v/>
      </c>
      <c r="AS965" s="116" t="str">
        <f>IF(Q965&lt;&gt;"","-" &amp;TEXT([1]comp!$Q965,"0.00") &amp;TEXT(Q$1,0),"")</f>
        <v/>
      </c>
      <c r="AT965" s="116" t="str">
        <f>IF(R965&lt;&gt;"","-" &amp;TEXT([1]comp!$R965,"0.00") &amp;TEXT(R$1,0),"")</f>
        <v/>
      </c>
      <c r="AU965" s="116" t="str">
        <f>IF(S965&lt;&gt;"","-" &amp;TEXT([1]comp!$S965,"0.00") &amp;TEXT(S$1,0),"")</f>
        <v/>
      </c>
      <c r="AV965" s="116" t="str">
        <f>IF(T965&lt;&gt;"","-" &amp;TEXT([1]comp!$T965,"0.0") &amp;TEXT(T$1,0),"")</f>
        <v/>
      </c>
      <c r="AW965" s="116" t="str">
        <f>IF(U965&lt;&gt;"","-" &amp;TEXT([1]comp!$U965,"0.0") &amp;TEXT(U$1,0),"")</f>
        <v/>
      </c>
      <c r="AX965" s="116" t="str">
        <f>IF(V965&lt;&gt;"","-" &amp;TEXT([1]comp!$V965,"0.0") &amp;TEXT(V$1,0),"")</f>
        <v/>
      </c>
      <c r="AY965" s="116" t="str">
        <f>IF(W965&lt;&gt;"","-" &amp;TEXT([1]comp!$W965,"0.0") &amp;TEXT(W$1,0),"")</f>
        <v/>
      </c>
      <c r="AZ965" s="116" t="str">
        <f>IF(X965&lt;&gt;"","-" &amp;TEXT([1]comp!$X965,"0.0") &amp;TEXT(X$1,0),"")</f>
        <v/>
      </c>
      <c r="BA965" s="116" t="str">
        <f>IF(Y965&lt;&gt;"","-" &amp;TEXT([1]comp!$Y965,"0.0") &amp;TEXT(Y$1,0),"")</f>
        <v/>
      </c>
      <c r="BB965" s="116" t="str">
        <f>IF(Z965&lt;&gt;"","-" &amp;TEXT([1]comp!$Z965,"0.0") &amp;TEXT(Z$1,0),"")</f>
        <v/>
      </c>
      <c r="BC965" s="116" t="str">
        <f>IF(AA965&lt;&gt;"","-" &amp;TEXT([1]comp!$AA965,"0.0") &amp;TEXT(AA$1,0),"")</f>
        <v/>
      </c>
      <c r="BD965" s="116" t="str">
        <f>IF(AB965&lt;&gt;"","-" &amp;TEXT([1]comp!$AB965,"0.0") &amp;TEXT(AB$1,0),"")</f>
        <v/>
      </c>
      <c r="BE965" s="116" t="str">
        <f>IF(AC965&lt;&gt;"","-" &amp;TEXT([1]comp!$AC965,"0.0") &amp;TEXT(AC$1,0),"")</f>
        <v/>
      </c>
      <c r="BF965" s="102" t="str">
        <f>IF(AD965&lt;&gt;"","-" &amp;TEXT([1]comp!$AD965,"0.00") &amp;TEXT(AD$1,0),"")</f>
        <v/>
      </c>
      <c r="BG965" s="104" t="str">
        <f>IF(AE965&lt;&gt;"","-" &amp;TEXT([1]comp!$AE965,"0.#") &amp;TEXT(AE$1,0),"")</f>
        <v/>
      </c>
      <c r="BH965" s="113" t="str">
        <f>[1]comp!$D965 &amp; [1]comp!$E965</f>
        <v>CoNi-2TaLiang,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65" s="96" t="str">
        <f t="shared" si="75"/>
        <v>Co-34.3Ni-4.7Al-15.6Cr-5.1Ti-1.9Ta</v>
      </c>
      <c r="BJ965" s="113" t="s">
        <v>2123</v>
      </c>
      <c r="BK965" s="113"/>
      <c r="BL965" s="113"/>
      <c r="BM965" s="113"/>
      <c r="BN965" s="113"/>
      <c r="BO965" s="113"/>
    </row>
    <row r="966" spans="1:67" x14ac:dyDescent="0.3">
      <c r="A966" s="96" t="str">
        <f t="shared" si="67"/>
        <v>Co-34.7Ni-4.5Al-15.5Cr-4.9Ti-1.8Nb</v>
      </c>
      <c r="B966" s="113"/>
      <c r="C966" s="113" t="s">
        <v>2123</v>
      </c>
      <c r="D966" s="113" t="s">
        <v>4117</v>
      </c>
      <c r="E966" s="113" t="s">
        <v>4113</v>
      </c>
      <c r="F966" s="113">
        <f t="shared" si="74"/>
        <v>963</v>
      </c>
      <c r="G966" s="114">
        <f t="shared" si="71"/>
        <v>38.6</v>
      </c>
      <c r="H966" s="114">
        <v>34.700000000000003</v>
      </c>
      <c r="I966" s="114">
        <v>4.5</v>
      </c>
      <c r="J966" s="114">
        <v>15.5</v>
      </c>
      <c r="K966" s="114"/>
      <c r="L966" s="114">
        <v>4.9000000000000004</v>
      </c>
      <c r="M966" s="114"/>
      <c r="N966" s="114">
        <v>1.8</v>
      </c>
      <c r="O966" s="114"/>
      <c r="P966" s="114"/>
      <c r="Q966" s="115"/>
      <c r="R966" s="115"/>
      <c r="S966" s="115"/>
      <c r="T966" s="114"/>
      <c r="U966" s="114"/>
      <c r="V966" s="114"/>
      <c r="W966" s="114"/>
      <c r="X966" s="114"/>
      <c r="Y966" s="114"/>
      <c r="Z966" s="114"/>
      <c r="AA966" s="114"/>
      <c r="AB966" s="114"/>
      <c r="AC966" s="114"/>
      <c r="AD966" s="114"/>
      <c r="AE966" s="113"/>
      <c r="AF966" s="101">
        <f t="shared" si="68"/>
        <v>8.1375290000000007</v>
      </c>
      <c r="AG966" s="113"/>
      <c r="AH966" s="113"/>
      <c r="AI966" s="116" t="s">
        <v>1</v>
      </c>
      <c r="AJ966" s="116" t="str">
        <f>IF(I966&lt;&gt;"","-" &amp;TEXT([1]comp!$I966,"0.#") &amp;TEXT(I$1,0),"")</f>
        <v>-4.5Al</v>
      </c>
      <c r="AK966" s="116" t="str">
        <f>IF(K966&lt;&gt;"","-" &amp;TEXT([1]comp!$K966,"0.0") &amp;TEXT(K$1,0),"")</f>
        <v/>
      </c>
      <c r="AL966" s="116" t="str">
        <f>IF(H966&lt;&gt;"","-" &amp;TEXT([1]comp!$H966,"0.0") &amp;TEXT(H$1,0),"")</f>
        <v>-34.7Ni</v>
      </c>
      <c r="AM966" s="116" t="str">
        <f>IF(J966&lt;&gt;"","-" &amp;TEXT([1]comp!$J966,"0.0") &amp;TEXT(J$1,0),"")</f>
        <v>-15.5Cr</v>
      </c>
      <c r="AN966" s="116" t="str">
        <f>IF(M966&lt;&gt;"","-" &amp;TEXT([1]comp!$M966,"0.0") &amp;TEXT(M$1,0),"")</f>
        <v/>
      </c>
      <c r="AO966" s="116" t="str">
        <f>IF(N966&lt;&gt;"","-" &amp;TEXT([1]comp!$N966,"0.0") &amp;TEXT(N$1,0),"")</f>
        <v>-1.8Nb</v>
      </c>
      <c r="AP966" s="116" t="str">
        <f>IF(O966&lt;&gt;"","-" &amp;TEXT([1]comp!$O966,"0.0") &amp;TEXT(O$1,0),"")</f>
        <v/>
      </c>
      <c r="AQ966" s="116" t="str">
        <f>IF(L966&lt;&gt;"","-" &amp;TEXT([1]comp!$L966,"0.0") &amp;TEXT(L$1,0),"")</f>
        <v>-4.9Ti</v>
      </c>
      <c r="AR966" s="116" t="str">
        <f>IF(P966&lt;&gt;"","-" &amp;TEXT([1]comp!$P966,"0.0") &amp;TEXT(P$1,0),"")</f>
        <v/>
      </c>
      <c r="AS966" s="116" t="str">
        <f>IF(Q966&lt;&gt;"","-" &amp;TEXT([1]comp!$Q966,"0.00") &amp;TEXT(Q$1,0),"")</f>
        <v/>
      </c>
      <c r="AT966" s="116" t="str">
        <f>IF(R966&lt;&gt;"","-" &amp;TEXT([1]comp!$R966,"0.00") &amp;TEXT(R$1,0),"")</f>
        <v/>
      </c>
      <c r="AU966" s="116" t="str">
        <f>IF(S966&lt;&gt;"","-" &amp;TEXT([1]comp!$S966,"0.00") &amp;TEXT(S$1,0),"")</f>
        <v/>
      </c>
      <c r="AV966" s="116" t="str">
        <f>IF(T966&lt;&gt;"","-" &amp;TEXT([1]comp!$T966,"0.0") &amp;TEXT(T$1,0),"")</f>
        <v/>
      </c>
      <c r="AW966" s="116" t="str">
        <f>IF(U966&lt;&gt;"","-" &amp;TEXT([1]comp!$U966,"0.0") &amp;TEXT(U$1,0),"")</f>
        <v/>
      </c>
      <c r="AX966" s="116" t="str">
        <f>IF(V966&lt;&gt;"","-" &amp;TEXT([1]comp!$V966,"0.0") &amp;TEXT(V$1,0),"")</f>
        <v/>
      </c>
      <c r="AY966" s="116" t="str">
        <f>IF(W966&lt;&gt;"","-" &amp;TEXT([1]comp!$W966,"0.0") &amp;TEXT(W$1,0),"")</f>
        <v/>
      </c>
      <c r="AZ966" s="116" t="str">
        <f>IF(X966&lt;&gt;"","-" &amp;TEXT([1]comp!$X966,"0.0") &amp;TEXT(X$1,0),"")</f>
        <v/>
      </c>
      <c r="BA966" s="116" t="str">
        <f>IF(Y966&lt;&gt;"","-" &amp;TEXT([1]comp!$Y966,"0.0") &amp;TEXT(Y$1,0),"")</f>
        <v/>
      </c>
      <c r="BB966" s="116" t="str">
        <f>IF(Z966&lt;&gt;"","-" &amp;TEXT([1]comp!$Z966,"0.0") &amp;TEXT(Z$1,0),"")</f>
        <v/>
      </c>
      <c r="BC966" s="116" t="str">
        <f>IF(AA966&lt;&gt;"","-" &amp;TEXT([1]comp!$AA966,"0.0") &amp;TEXT(AA$1,0),"")</f>
        <v/>
      </c>
      <c r="BD966" s="116" t="str">
        <f>IF(AB966&lt;&gt;"","-" &amp;TEXT([1]comp!$AB966,"0.0") &amp;TEXT(AB$1,0),"")</f>
        <v/>
      </c>
      <c r="BE966" s="116" t="str">
        <f>IF(AC966&lt;&gt;"","-" &amp;TEXT([1]comp!$AC966,"0.0") &amp;TEXT(AC$1,0),"")</f>
        <v/>
      </c>
      <c r="BF966" s="102" t="str">
        <f>IF(AD966&lt;&gt;"","-" &amp;TEXT([1]comp!$AD966,"0.00") &amp;TEXT(AD$1,0),"")</f>
        <v/>
      </c>
      <c r="BG966" s="104" t="str">
        <f>IF(AE966&lt;&gt;"","-" &amp;TEXT([1]comp!$AE966,"0.#") &amp;TEXT(AE$1,0),"")</f>
        <v/>
      </c>
      <c r="BH966" s="113" t="str">
        <f>[1]comp!$D966 &amp; [1]comp!$E966</f>
        <v>CoNi-2NbLiang,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66" s="96" t="str">
        <f t="shared" si="75"/>
        <v>Co-34.7Ni-4.5Al-15.5Cr-4.9Ti-1.8Nb</v>
      </c>
      <c r="BJ966" s="113" t="s">
        <v>2123</v>
      </c>
      <c r="BK966" s="113"/>
      <c r="BL966" s="113"/>
      <c r="BM966" s="113"/>
      <c r="BN966" s="113"/>
      <c r="BO966" s="113"/>
    </row>
    <row r="967" spans="1:67" x14ac:dyDescent="0.3">
      <c r="A967" s="96" t="str">
        <f t="shared" si="67"/>
        <v>Co-34.6Ni-4.4Al-15.4Cr-0.9W-5.2Ti-2.0Mo</v>
      </c>
      <c r="B967" s="113"/>
      <c r="C967" s="113" t="s">
        <v>2123</v>
      </c>
      <c r="D967" s="113" t="s">
        <v>4119</v>
      </c>
      <c r="E967" s="113" t="s">
        <v>4113</v>
      </c>
      <c r="F967" s="113">
        <f t="shared" si="74"/>
        <v>964</v>
      </c>
      <c r="G967" s="114">
        <f t="shared" si="71"/>
        <v>37.5</v>
      </c>
      <c r="H967" s="114">
        <v>34.6</v>
      </c>
      <c r="I967" s="114">
        <v>4.4000000000000004</v>
      </c>
      <c r="J967" s="114">
        <v>15.4</v>
      </c>
      <c r="K967" s="114">
        <v>0.9</v>
      </c>
      <c r="L967" s="114">
        <v>5.2</v>
      </c>
      <c r="M967" s="114"/>
      <c r="N967" s="114"/>
      <c r="O967" s="114"/>
      <c r="P967" s="114">
        <v>2</v>
      </c>
      <c r="Q967" s="115"/>
      <c r="R967" s="115"/>
      <c r="S967" s="115"/>
      <c r="T967" s="114"/>
      <c r="U967" s="114"/>
      <c r="V967" s="114"/>
      <c r="W967" s="114"/>
      <c r="X967" s="114"/>
      <c r="Y967" s="114"/>
      <c r="Z967" s="114"/>
      <c r="AA967" s="114"/>
      <c r="AB967" s="114"/>
      <c r="AC967" s="114"/>
      <c r="AD967" s="114"/>
      <c r="AE967" s="113"/>
      <c r="AF967" s="101">
        <f t="shared" si="68"/>
        <v>8.2589419999999993</v>
      </c>
      <c r="AG967" s="113"/>
      <c r="AH967" s="113"/>
      <c r="AI967" s="116" t="s">
        <v>1</v>
      </c>
      <c r="AJ967" s="116" t="str">
        <f>IF(I967&lt;&gt;"","-" &amp;TEXT([1]comp!$I967,"0.#") &amp;TEXT(I$1,0),"")</f>
        <v>-4.4Al</v>
      </c>
      <c r="AK967" s="116" t="str">
        <f>IF(K967&lt;&gt;"","-" &amp;TEXT([1]comp!$K967,"0.0") &amp;TEXT(K$1,0),"")</f>
        <v>-0.9W</v>
      </c>
      <c r="AL967" s="116" t="str">
        <f>IF(H967&lt;&gt;"","-" &amp;TEXT([1]comp!$H967,"0.0") &amp;TEXT(H$1,0),"")</f>
        <v>-34.6Ni</v>
      </c>
      <c r="AM967" s="116" t="str">
        <f>IF(J967&lt;&gt;"","-" &amp;TEXT([1]comp!$J967,"0.0") &amp;TEXT(J$1,0),"")</f>
        <v>-15.4Cr</v>
      </c>
      <c r="AN967" s="116" t="str">
        <f>IF(M967&lt;&gt;"","-" &amp;TEXT([1]comp!$M967,"0.0") &amp;TEXT(M$1,0),"")</f>
        <v/>
      </c>
      <c r="AO967" s="116" t="str">
        <f>IF(N967&lt;&gt;"","-" &amp;TEXT([1]comp!$N967,"0.0") &amp;TEXT(N$1,0),"")</f>
        <v/>
      </c>
      <c r="AP967" s="116" t="str">
        <f>IF(O967&lt;&gt;"","-" &amp;TEXT([1]comp!$O967,"0.0") &amp;TEXT(O$1,0),"")</f>
        <v/>
      </c>
      <c r="AQ967" s="116" t="str">
        <f>IF(L967&lt;&gt;"","-" &amp;TEXT([1]comp!$L967,"0.0") &amp;TEXT(L$1,0),"")</f>
        <v>-5.2Ti</v>
      </c>
      <c r="AR967" s="116" t="str">
        <f>IF(P967&lt;&gt;"","-" &amp;TEXT([1]comp!$P967,"0.0") &amp;TEXT(P$1,0),"")</f>
        <v>-2.0Mo</v>
      </c>
      <c r="AS967" s="116" t="str">
        <f>IF(Q967&lt;&gt;"","-" &amp;TEXT([1]comp!$Q967,"0.00") &amp;TEXT(Q$1,0),"")</f>
        <v/>
      </c>
      <c r="AT967" s="116" t="str">
        <f>IF(R967&lt;&gt;"","-" &amp;TEXT([1]comp!$R967,"0.00") &amp;TEXT(R$1,0),"")</f>
        <v/>
      </c>
      <c r="AU967" s="116" t="str">
        <f>IF(S967&lt;&gt;"","-" &amp;TEXT([1]comp!$S967,"0.00") &amp;TEXT(S$1,0),"")</f>
        <v/>
      </c>
      <c r="AV967" s="116" t="str">
        <f>IF(T967&lt;&gt;"","-" &amp;TEXT([1]comp!$T967,"0.0") &amp;TEXT(T$1,0),"")</f>
        <v/>
      </c>
      <c r="AW967" s="116" t="str">
        <f>IF(U967&lt;&gt;"","-" &amp;TEXT([1]comp!$U967,"0.0") &amp;TEXT(U$1,0),"")</f>
        <v/>
      </c>
      <c r="AX967" s="116" t="str">
        <f>IF(V967&lt;&gt;"","-" &amp;TEXT([1]comp!$V967,"0.0") &amp;TEXT(V$1,0),"")</f>
        <v/>
      </c>
      <c r="AY967" s="116" t="str">
        <f>IF(W967&lt;&gt;"","-" &amp;TEXT([1]comp!$W967,"0.0") &amp;TEXT(W$1,0),"")</f>
        <v/>
      </c>
      <c r="AZ967" s="116" t="str">
        <f>IF(X967&lt;&gt;"","-" &amp;TEXT([1]comp!$X967,"0.0") &amp;TEXT(X$1,0),"")</f>
        <v/>
      </c>
      <c r="BA967" s="116" t="str">
        <f>IF(Y967&lt;&gt;"","-" &amp;TEXT([1]comp!$Y967,"0.0") &amp;TEXT(Y$1,0),"")</f>
        <v/>
      </c>
      <c r="BB967" s="116" t="str">
        <f>IF(Z967&lt;&gt;"","-" &amp;TEXT([1]comp!$Z967,"0.0") &amp;TEXT(Z$1,0),"")</f>
        <v/>
      </c>
      <c r="BC967" s="116" t="str">
        <f>IF(AA967&lt;&gt;"","-" &amp;TEXT([1]comp!$AA967,"0.0") &amp;TEXT(AA$1,0),"")</f>
        <v/>
      </c>
      <c r="BD967" s="116" t="str">
        <f>IF(AB967&lt;&gt;"","-" &amp;TEXT([1]comp!$AB967,"0.0") &amp;TEXT(AB$1,0),"")</f>
        <v/>
      </c>
      <c r="BE967" s="116" t="str">
        <f>IF(AC967&lt;&gt;"","-" &amp;TEXT([1]comp!$AC967,"0.0") &amp;TEXT(AC$1,0),"")</f>
        <v/>
      </c>
      <c r="BF967" s="102" t="str">
        <f>IF(AD967&lt;&gt;"","-" &amp;TEXT([1]comp!$AD967,"0.00") &amp;TEXT(AD$1,0),"")</f>
        <v/>
      </c>
      <c r="BG967" s="104" t="str">
        <f>IF(AE967&lt;&gt;"","-" &amp;TEXT([1]comp!$AE967,"0.#") &amp;TEXT(AE$1,0),"")</f>
        <v/>
      </c>
      <c r="BH967" s="113" t="str">
        <f>[1]comp!$D967 &amp; [1]comp!$E967</f>
        <v>CoNi-3WLiang,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67" s="96" t="str">
        <f t="shared" si="75"/>
        <v>Co-34.6Ni-4.4Al-15.4Cr-0.9W-5.2Ti-2.0Mo</v>
      </c>
      <c r="BJ967" s="113" t="s">
        <v>2123</v>
      </c>
      <c r="BK967" s="113"/>
      <c r="BL967" s="113"/>
      <c r="BM967" s="113"/>
      <c r="BN967" s="113"/>
      <c r="BO967" s="113"/>
    </row>
    <row r="968" spans="1:67" x14ac:dyDescent="0.3">
      <c r="A968" s="96" t="str">
        <f t="shared" si="67"/>
        <v>Co-34.8Ni-4.7Al-15.3Cr-3.1W-5.1Ti</v>
      </c>
      <c r="B968" s="113"/>
      <c r="C968" s="113" t="s">
        <v>2123</v>
      </c>
      <c r="D968" s="113" t="s">
        <v>4121</v>
      </c>
      <c r="E968" s="113" t="s">
        <v>4113</v>
      </c>
      <c r="F968" s="113">
        <f t="shared" si="74"/>
        <v>965</v>
      </c>
      <c r="G968" s="114">
        <f t="shared" si="71"/>
        <v>37</v>
      </c>
      <c r="H968" s="114">
        <v>34.799999999999997</v>
      </c>
      <c r="I968" s="114">
        <v>4.7</v>
      </c>
      <c r="J968" s="114">
        <v>15.3</v>
      </c>
      <c r="K968" s="114">
        <v>3.1</v>
      </c>
      <c r="L968" s="114">
        <v>5.0999999999999996</v>
      </c>
      <c r="M968" s="114"/>
      <c r="N968" s="114"/>
      <c r="O968" s="114"/>
      <c r="P968" s="114"/>
      <c r="Q968" s="115"/>
      <c r="R968" s="115"/>
      <c r="S968" s="115"/>
      <c r="T968" s="114"/>
      <c r="U968" s="114"/>
      <c r="V968" s="114"/>
      <c r="W968" s="114"/>
      <c r="X968" s="114"/>
      <c r="Y968" s="114"/>
      <c r="Z968" s="114"/>
      <c r="AA968" s="114"/>
      <c r="AB968" s="114"/>
      <c r="AC968" s="114"/>
      <c r="AD968" s="114"/>
      <c r="AE968" s="113"/>
      <c r="AF968" s="101">
        <f t="shared" si="68"/>
        <v>8.4465609999999991</v>
      </c>
      <c r="AG968" s="113"/>
      <c r="AH968" s="113"/>
      <c r="AI968" s="116" t="s">
        <v>1</v>
      </c>
      <c r="AJ968" s="116" t="str">
        <f>IF(I968&lt;&gt;"","-" &amp;TEXT([1]comp!$I968,"0.#") &amp;TEXT(I$1,0),"")</f>
        <v>-4.7Al</v>
      </c>
      <c r="AK968" s="116" t="str">
        <f>IF(K968&lt;&gt;"","-" &amp;TEXT([1]comp!$K968,"0.0") &amp;TEXT(K$1,0),"")</f>
        <v>-3.1W</v>
      </c>
      <c r="AL968" s="116" t="str">
        <f>IF(H968&lt;&gt;"","-" &amp;TEXT([1]comp!$H968,"0.0") &amp;TEXT(H$1,0),"")</f>
        <v>-34.8Ni</v>
      </c>
      <c r="AM968" s="116" t="str">
        <f>IF(J968&lt;&gt;"","-" &amp;TEXT([1]comp!$J968,"0.0") &amp;TEXT(J$1,0),"")</f>
        <v>-15.3Cr</v>
      </c>
      <c r="AN968" s="116" t="str">
        <f>IF(M968&lt;&gt;"","-" &amp;TEXT([1]comp!$M968,"0.0") &amp;TEXT(M$1,0),"")</f>
        <v/>
      </c>
      <c r="AO968" s="116" t="str">
        <f>IF(N968&lt;&gt;"","-" &amp;TEXT([1]comp!$N968,"0.0") &amp;TEXT(N$1,0),"")</f>
        <v/>
      </c>
      <c r="AP968" s="116" t="str">
        <f>IF(O968&lt;&gt;"","-" &amp;TEXT([1]comp!$O968,"0.0") &amp;TEXT(O$1,0),"")</f>
        <v/>
      </c>
      <c r="AQ968" s="116" t="str">
        <f>IF(L968&lt;&gt;"","-" &amp;TEXT([1]comp!$L968,"0.0") &amp;TEXT(L$1,0),"")</f>
        <v>-5.1Ti</v>
      </c>
      <c r="AR968" s="116" t="str">
        <f>IF(P968&lt;&gt;"","-" &amp;TEXT([1]comp!$P968,"0.0") &amp;TEXT(P$1,0),"")</f>
        <v/>
      </c>
      <c r="AS968" s="116" t="str">
        <f>IF(Q968&lt;&gt;"","-" &amp;TEXT([1]comp!$Q968,"0.00") &amp;TEXT(Q$1,0),"")</f>
        <v/>
      </c>
      <c r="AT968" s="116" t="str">
        <f>IF(R968&lt;&gt;"","-" &amp;TEXT([1]comp!$R968,"0.00") &amp;TEXT(R$1,0),"")</f>
        <v/>
      </c>
      <c r="AU968" s="116" t="str">
        <f>IF(S968&lt;&gt;"","-" &amp;TEXT([1]comp!$S968,"0.00") &amp;TEXT(S$1,0),"")</f>
        <v/>
      </c>
      <c r="AV968" s="116" t="str">
        <f>IF(T968&lt;&gt;"","-" &amp;TEXT([1]comp!$T968,"0.0") &amp;TEXT(T$1,0),"")</f>
        <v/>
      </c>
      <c r="AW968" s="116" t="str">
        <f>IF(U968&lt;&gt;"","-" &amp;TEXT([1]comp!$U968,"0.0") &amp;TEXT(U$1,0),"")</f>
        <v/>
      </c>
      <c r="AX968" s="116" t="str">
        <f>IF(V968&lt;&gt;"","-" &amp;TEXT([1]comp!$V968,"0.0") &amp;TEXT(V$1,0),"")</f>
        <v/>
      </c>
      <c r="AY968" s="116" t="str">
        <f>IF(W968&lt;&gt;"","-" &amp;TEXT([1]comp!$W968,"0.0") &amp;TEXT(W$1,0),"")</f>
        <v/>
      </c>
      <c r="AZ968" s="116" t="str">
        <f>IF(X968&lt;&gt;"","-" &amp;TEXT([1]comp!$X968,"0.0") &amp;TEXT(X$1,0),"")</f>
        <v/>
      </c>
      <c r="BA968" s="116" t="str">
        <f>IF(Y968&lt;&gt;"","-" &amp;TEXT([1]comp!$Y968,"0.0") &amp;TEXT(Y$1,0),"")</f>
        <v/>
      </c>
      <c r="BB968" s="116" t="str">
        <f>IF(Z968&lt;&gt;"","-" &amp;TEXT([1]comp!$Z968,"0.0") &amp;TEXT(Z$1,0),"")</f>
        <v/>
      </c>
      <c r="BC968" s="116" t="str">
        <f>IF(AA968&lt;&gt;"","-" &amp;TEXT([1]comp!$AA968,"0.0") &amp;TEXT(AA$1,0),"")</f>
        <v/>
      </c>
      <c r="BD968" s="116" t="str">
        <f>IF(AB968&lt;&gt;"","-" &amp;TEXT([1]comp!$AB968,"0.0") &amp;TEXT(AB$1,0),"")</f>
        <v/>
      </c>
      <c r="BE968" s="116" t="str">
        <f>IF(AC968&lt;&gt;"","-" &amp;TEXT([1]comp!$AC968,"0.0") &amp;TEXT(AC$1,0),"")</f>
        <v/>
      </c>
      <c r="BF968" s="102" t="str">
        <f>IF(AD968&lt;&gt;"","-" &amp;TEXT([1]comp!$AD968,"0.00") &amp;TEXT(AD$1,0),"")</f>
        <v/>
      </c>
      <c r="BG968" s="104" t="str">
        <f>IF(AE968&lt;&gt;"","-" &amp;TEXT([1]comp!$AE968,"0.#") &amp;TEXT(AE$1,0),"")</f>
        <v/>
      </c>
      <c r="BH968" s="113" t="str">
        <f>[1]comp!$D968 &amp; [1]comp!$E968</f>
        <v>CoNi-2Mo1WLiang,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68" s="96" t="str">
        <f t="shared" si="75"/>
        <v>Co-34.8Ni-4.7Al-15.3Cr-3.1W-5.1Ti</v>
      </c>
      <c r="BJ968" s="113" t="s">
        <v>2123</v>
      </c>
      <c r="BK968" s="113"/>
      <c r="BL968" s="113"/>
      <c r="BM968" s="113"/>
      <c r="BN968" s="113"/>
      <c r="BO968" s="113"/>
    </row>
    <row r="969" spans="1:67" x14ac:dyDescent="0.3">
      <c r="A969" s="96" t="str">
        <f t="shared" si="67"/>
        <v>Co-36.4Ni-4.7Al-15.2Cr-1.2W-5.2Ti-1.0Ta-2.1Mo</v>
      </c>
      <c r="B969" s="113"/>
      <c r="C969" s="113" t="s">
        <v>2123</v>
      </c>
      <c r="D969" s="113" t="s">
        <v>4123</v>
      </c>
      <c r="E969" s="113" t="s">
        <v>4113</v>
      </c>
      <c r="F969" s="113">
        <f t="shared" si="74"/>
        <v>966</v>
      </c>
      <c r="G969" s="114">
        <f t="shared" si="71"/>
        <v>34.200000000000003</v>
      </c>
      <c r="H969" s="114">
        <v>36.4</v>
      </c>
      <c r="I969" s="114">
        <v>4.7</v>
      </c>
      <c r="J969" s="114">
        <v>15.2</v>
      </c>
      <c r="K969" s="114">
        <v>1.2</v>
      </c>
      <c r="L969" s="114">
        <v>5.2</v>
      </c>
      <c r="M969" s="114">
        <v>1</v>
      </c>
      <c r="N969" s="114"/>
      <c r="O969" s="114"/>
      <c r="P969" s="114">
        <v>2.1</v>
      </c>
      <c r="Q969" s="115"/>
      <c r="R969" s="115"/>
      <c r="S969" s="115"/>
      <c r="T969" s="114"/>
      <c r="U969" s="114"/>
      <c r="V969" s="114"/>
      <c r="W969" s="114"/>
      <c r="X969" s="114"/>
      <c r="Y969" s="114"/>
      <c r="Z969" s="114"/>
      <c r="AA969" s="114"/>
      <c r="AB969" s="114"/>
      <c r="AC969" s="114"/>
      <c r="AD969" s="114"/>
      <c r="AE969" s="113"/>
      <c r="AF969" s="101">
        <f t="shared" si="68"/>
        <v>8.3538359999999994</v>
      </c>
      <c r="AG969" s="113"/>
      <c r="AH969" s="113"/>
      <c r="AI969" s="116" t="s">
        <v>1</v>
      </c>
      <c r="AJ969" s="116" t="str">
        <f>IF(I969&lt;&gt;"","-" &amp;TEXT([1]comp!$I969,"0.#") &amp;TEXT(I$1,0),"")</f>
        <v>-4.7Al</v>
      </c>
      <c r="AK969" s="116" t="str">
        <f>IF(K969&lt;&gt;"","-" &amp;TEXT([1]comp!$K969,"0.0") &amp;TEXT(K$1,0),"")</f>
        <v>-1.2W</v>
      </c>
      <c r="AL969" s="116" t="str">
        <f>IF(H969&lt;&gt;"","-" &amp;TEXT([1]comp!$H969,"0.0") &amp;TEXT(H$1,0),"")</f>
        <v>-36.4Ni</v>
      </c>
      <c r="AM969" s="116" t="str">
        <f>IF(J969&lt;&gt;"","-" &amp;TEXT([1]comp!$J969,"0.0") &amp;TEXT(J$1,0),"")</f>
        <v>-15.2Cr</v>
      </c>
      <c r="AN969" s="116" t="str">
        <f>IF(M969&lt;&gt;"","-" &amp;TEXT([1]comp!$M969,"0.0") &amp;TEXT(M$1,0),"")</f>
        <v>-1.0Ta</v>
      </c>
      <c r="AO969" s="116" t="str">
        <f>IF(N969&lt;&gt;"","-" &amp;TEXT([1]comp!$N969,"0.0") &amp;TEXT(N$1,0),"")</f>
        <v/>
      </c>
      <c r="AP969" s="116" t="str">
        <f>IF(O969&lt;&gt;"","-" &amp;TEXT([1]comp!$O969,"0.0") &amp;TEXT(O$1,0),"")</f>
        <v/>
      </c>
      <c r="AQ969" s="116" t="str">
        <f>IF(L969&lt;&gt;"","-" &amp;TEXT([1]comp!$L969,"0.0") &amp;TEXT(L$1,0),"")</f>
        <v>-5.2Ti</v>
      </c>
      <c r="AR969" s="116" t="str">
        <f>IF(P969&lt;&gt;"","-" &amp;TEXT([1]comp!$P969,"0.0") &amp;TEXT(P$1,0),"")</f>
        <v>-2.1Mo</v>
      </c>
      <c r="AS969" s="116" t="str">
        <f>IF(Q969&lt;&gt;"","-" &amp;TEXT([1]comp!$Q969,"0.00") &amp;TEXT(Q$1,0),"")</f>
        <v/>
      </c>
      <c r="AT969" s="116" t="str">
        <f>IF(R969&lt;&gt;"","-" &amp;TEXT([1]comp!$R969,"0.00") &amp;TEXT(R$1,0),"")</f>
        <v/>
      </c>
      <c r="AU969" s="116" t="str">
        <f>IF(S969&lt;&gt;"","-" &amp;TEXT([1]comp!$S969,"0.00") &amp;TEXT(S$1,0),"")</f>
        <v/>
      </c>
      <c r="AV969" s="116" t="str">
        <f>IF(T969&lt;&gt;"","-" &amp;TEXT([1]comp!$T969,"0.0") &amp;TEXT(T$1,0),"")</f>
        <v/>
      </c>
      <c r="AW969" s="116" t="str">
        <f>IF(U969&lt;&gt;"","-" &amp;TEXT([1]comp!$U969,"0.0") &amp;TEXT(U$1,0),"")</f>
        <v/>
      </c>
      <c r="AX969" s="116" t="str">
        <f>IF(V969&lt;&gt;"","-" &amp;TEXT([1]comp!$V969,"0.0") &amp;TEXT(V$1,0),"")</f>
        <v/>
      </c>
      <c r="AY969" s="116" t="str">
        <f>IF(W969&lt;&gt;"","-" &amp;TEXT([1]comp!$W969,"0.0") &amp;TEXT(W$1,0),"")</f>
        <v/>
      </c>
      <c r="AZ969" s="116" t="str">
        <f>IF(X969&lt;&gt;"","-" &amp;TEXT([1]comp!$X969,"0.0") &amp;TEXT(X$1,0),"")</f>
        <v/>
      </c>
      <c r="BA969" s="116" t="str">
        <f>IF(Y969&lt;&gt;"","-" &amp;TEXT([1]comp!$Y969,"0.0") &amp;TEXT(Y$1,0),"")</f>
        <v/>
      </c>
      <c r="BB969" s="116" t="str">
        <f>IF(Z969&lt;&gt;"","-" &amp;TEXT([1]comp!$Z969,"0.0") &amp;TEXT(Z$1,0),"")</f>
        <v/>
      </c>
      <c r="BC969" s="116" t="str">
        <f>IF(AA969&lt;&gt;"","-" &amp;TEXT([1]comp!$AA969,"0.0") &amp;TEXT(AA$1,0),"")</f>
        <v/>
      </c>
      <c r="BD969" s="116" t="str">
        <f>IF(AB969&lt;&gt;"","-" &amp;TEXT([1]comp!$AB969,"0.0") &amp;TEXT(AB$1,0),"")</f>
        <v/>
      </c>
      <c r="BE969" s="116" t="str">
        <f>IF(AC969&lt;&gt;"","-" &amp;TEXT([1]comp!$AC969,"0.0") &amp;TEXT(AC$1,0),"")</f>
        <v/>
      </c>
      <c r="BF969" s="102" t="str">
        <f>IF(AD969&lt;&gt;"","-" &amp;TEXT([1]comp!$AD969,"0.00") &amp;TEXT(AD$1,0),"")</f>
        <v/>
      </c>
      <c r="BG969" s="104" t="str">
        <f>IF(AE969&lt;&gt;"","-" &amp;TEXT([1]comp!$AE969,"0.#") &amp;TEXT(AE$1,0),"")</f>
        <v/>
      </c>
      <c r="BH969" s="113" t="str">
        <f>[1]comp!$D969 &amp; [1]comp!$E969</f>
        <v>CoNi-2Mo1W2TiLiang,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69" s="96" t="str">
        <f t="shared" si="75"/>
        <v>Co-36.4Ni-4.7Al-15.2Cr-1.2W-5.2Ti-1.0Ta-2.1Mo</v>
      </c>
      <c r="BJ969" s="113" t="s">
        <v>2123</v>
      </c>
      <c r="BK969" s="113"/>
      <c r="BL969" s="113"/>
      <c r="BM969" s="113"/>
      <c r="BN969" s="113"/>
      <c r="BO969" s="113"/>
    </row>
    <row r="970" spans="1:67" x14ac:dyDescent="0.3">
      <c r="A970" s="96" t="str">
        <f t="shared" si="67"/>
        <v>Co-34.4Ni-4.5Al-15.7Cr-1.1W-7.4Ti-1.8Mo</v>
      </c>
      <c r="B970" s="113"/>
      <c r="C970" s="113" t="s">
        <v>2123</v>
      </c>
      <c r="D970" s="113" t="s">
        <v>4125</v>
      </c>
      <c r="E970" s="113" t="s">
        <v>4113</v>
      </c>
      <c r="F970" s="113">
        <f t="shared" si="74"/>
        <v>967</v>
      </c>
      <c r="G970" s="114">
        <f t="shared" si="71"/>
        <v>35.100000000000009</v>
      </c>
      <c r="H970" s="114">
        <v>34.4</v>
      </c>
      <c r="I970" s="114">
        <v>4.5</v>
      </c>
      <c r="J970" s="114">
        <v>15.7</v>
      </c>
      <c r="K970" s="114">
        <v>1.1000000000000001</v>
      </c>
      <c r="L970" s="114">
        <v>7.4</v>
      </c>
      <c r="M970" s="114"/>
      <c r="N970" s="114"/>
      <c r="O970" s="114"/>
      <c r="P970" s="114">
        <v>1.8</v>
      </c>
      <c r="Q970" s="115"/>
      <c r="R970" s="115"/>
      <c r="S970" s="115"/>
      <c r="T970" s="114"/>
      <c r="U970" s="114"/>
      <c r="V970" s="114"/>
      <c r="W970" s="114"/>
      <c r="X970" s="114"/>
      <c r="Y970" s="114"/>
      <c r="Z970" s="114"/>
      <c r="AA970" s="114"/>
      <c r="AB970" s="114"/>
      <c r="AC970" s="114"/>
      <c r="AD970" s="114"/>
      <c r="AE970" s="113"/>
      <c r="AF970" s="101">
        <f t="shared" si="68"/>
        <v>8.1688900000000011</v>
      </c>
      <c r="AG970" s="113"/>
      <c r="AH970" s="113"/>
      <c r="AI970" s="116" t="s">
        <v>1</v>
      </c>
      <c r="AJ970" s="116" t="str">
        <f>IF(I970&lt;&gt;"","-" &amp;TEXT([1]comp!$I970,"0.#") &amp;TEXT(I$1,0),"")</f>
        <v>-4.5Al</v>
      </c>
      <c r="AK970" s="116" t="str">
        <f>IF(K970&lt;&gt;"","-" &amp;TEXT([1]comp!$K970,"0.0") &amp;TEXT(K$1,0),"")</f>
        <v>-1.1W</v>
      </c>
      <c r="AL970" s="116" t="str">
        <f>IF(H970&lt;&gt;"","-" &amp;TEXT([1]comp!$H970,"0.0") &amp;TEXT(H$1,0),"")</f>
        <v>-34.4Ni</v>
      </c>
      <c r="AM970" s="116" t="str">
        <f>IF(J970&lt;&gt;"","-" &amp;TEXT([1]comp!$J970,"0.0") &amp;TEXT(J$1,0),"")</f>
        <v>-15.7Cr</v>
      </c>
      <c r="AN970" s="116" t="str">
        <f>IF(M970&lt;&gt;"","-" &amp;TEXT([1]comp!$M970,"0.0") &amp;TEXT(M$1,0),"")</f>
        <v/>
      </c>
      <c r="AO970" s="116" t="str">
        <f>IF(N970&lt;&gt;"","-" &amp;TEXT([1]comp!$N970,"0.0") &amp;TEXT(N$1,0),"")</f>
        <v/>
      </c>
      <c r="AP970" s="116" t="str">
        <f>IF(O970&lt;&gt;"","-" &amp;TEXT([1]comp!$O970,"0.0") &amp;TEXT(O$1,0),"")</f>
        <v/>
      </c>
      <c r="AQ970" s="116" t="str">
        <f>IF(L970&lt;&gt;"","-" &amp;TEXT([1]comp!$L970,"0.0") &amp;TEXT(L$1,0),"")</f>
        <v>-7.4Ti</v>
      </c>
      <c r="AR970" s="116" t="str">
        <f>IF(P970&lt;&gt;"","-" &amp;TEXT([1]comp!$P970,"0.0") &amp;TEXT(P$1,0),"")</f>
        <v>-1.8Mo</v>
      </c>
      <c r="AS970" s="116" t="str">
        <f>IF(Q970&lt;&gt;"","-" &amp;TEXT([1]comp!$Q970,"0.00") &amp;TEXT(Q$1,0),"")</f>
        <v/>
      </c>
      <c r="AT970" s="116" t="str">
        <f>IF(R970&lt;&gt;"","-" &amp;TEXT([1]comp!$R970,"0.00") &amp;TEXT(R$1,0),"")</f>
        <v/>
      </c>
      <c r="AU970" s="116" t="str">
        <f>IF(S970&lt;&gt;"","-" &amp;TEXT([1]comp!$S970,"0.00") &amp;TEXT(S$1,0),"")</f>
        <v/>
      </c>
      <c r="AV970" s="116" t="str">
        <f>IF(T970&lt;&gt;"","-" &amp;TEXT([1]comp!$T970,"0.0") &amp;TEXT(T$1,0),"")</f>
        <v/>
      </c>
      <c r="AW970" s="116" t="str">
        <f>IF(U970&lt;&gt;"","-" &amp;TEXT([1]comp!$U970,"0.0") &amp;TEXT(U$1,0),"")</f>
        <v/>
      </c>
      <c r="AX970" s="116" t="str">
        <f>IF(V970&lt;&gt;"","-" &amp;TEXT([1]comp!$V970,"0.0") &amp;TEXT(V$1,0),"")</f>
        <v/>
      </c>
      <c r="AY970" s="116" t="str">
        <f>IF(W970&lt;&gt;"","-" &amp;TEXT([1]comp!$W970,"0.0") &amp;TEXT(W$1,0),"")</f>
        <v/>
      </c>
      <c r="AZ970" s="116" t="str">
        <f>IF(X970&lt;&gt;"","-" &amp;TEXT([1]comp!$X970,"0.0") &amp;TEXT(X$1,0),"")</f>
        <v/>
      </c>
      <c r="BA970" s="116" t="str">
        <f>IF(Y970&lt;&gt;"","-" &amp;TEXT([1]comp!$Y970,"0.0") &amp;TEXT(Y$1,0),"")</f>
        <v/>
      </c>
      <c r="BB970" s="116" t="str">
        <f>IF(Z970&lt;&gt;"","-" &amp;TEXT([1]comp!$Z970,"0.0") &amp;TEXT(Z$1,0),"")</f>
        <v/>
      </c>
      <c r="BC970" s="116" t="str">
        <f>IF(AA970&lt;&gt;"","-" &amp;TEXT([1]comp!$AA970,"0.0") &amp;TEXT(AA$1,0),"")</f>
        <v/>
      </c>
      <c r="BD970" s="116" t="str">
        <f>IF(AB970&lt;&gt;"","-" &amp;TEXT([1]comp!$AB970,"0.0") &amp;TEXT(AB$1,0),"")</f>
        <v/>
      </c>
      <c r="BE970" s="116" t="str">
        <f>IF(AC970&lt;&gt;"","-" &amp;TEXT([1]comp!$AC970,"0.0") &amp;TEXT(AC$1,0),"")</f>
        <v/>
      </c>
      <c r="BF970" s="102" t="str">
        <f>IF(AD970&lt;&gt;"","-" &amp;TEXT([1]comp!$AD970,"0.00") &amp;TEXT(AD$1,0),"")</f>
        <v/>
      </c>
      <c r="BG970" s="104" t="str">
        <f>IF(AE970&lt;&gt;"","-" &amp;TEXT([1]comp!$AE970,"0.#") &amp;TEXT(AE$1,0),"")</f>
        <v/>
      </c>
      <c r="BH970" s="113" t="str">
        <f>[1]comp!$D970 &amp; [1]comp!$E970</f>
        <v>CoNi-2Mo1W1TaLiang,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c r="BI970" s="96" t="str">
        <f t="shared" si="75"/>
        <v>Co-34.4Ni-4.5Al-15.7Cr-1.1W-7.4Ti-1.8Mo</v>
      </c>
      <c r="BJ970" s="113" t="s">
        <v>2123</v>
      </c>
      <c r="BK970" s="113"/>
      <c r="BL970" s="113"/>
      <c r="BM970" s="113"/>
      <c r="BN970" s="113"/>
      <c r="BO970" s="113"/>
    </row>
    <row r="971" spans="1:67" x14ac:dyDescent="0.3">
      <c r="A971" s="96" t="str">
        <f t="shared" si="67"/>
        <v>Co-29.5Ni-10.8Al-3.0Cr-2.2W-2.0Ti-2.1Ta-1.0Mo</v>
      </c>
      <c r="B971" s="113"/>
      <c r="C971" s="113" t="s">
        <v>2123</v>
      </c>
      <c r="D971" s="113" t="s">
        <v>4127</v>
      </c>
      <c r="E971" s="113" t="s">
        <v>4128</v>
      </c>
      <c r="F971" s="113">
        <f t="shared" si="74"/>
        <v>968</v>
      </c>
      <c r="G971" s="114">
        <f t="shared" si="71"/>
        <v>49.4</v>
      </c>
      <c r="H971" s="114">
        <v>29.5</v>
      </c>
      <c r="I971" s="114">
        <v>10.8</v>
      </c>
      <c r="J971" s="114">
        <v>3</v>
      </c>
      <c r="K971" s="114">
        <v>2.2000000000000002</v>
      </c>
      <c r="L971" s="114">
        <v>2</v>
      </c>
      <c r="M971" s="114">
        <v>2.1</v>
      </c>
      <c r="N971" s="114"/>
      <c r="O971" s="114"/>
      <c r="P971" s="114">
        <v>1</v>
      </c>
      <c r="Q971" s="115"/>
      <c r="R971" s="115"/>
      <c r="S971" s="115"/>
      <c r="T971" s="114"/>
      <c r="U971" s="114"/>
      <c r="V971" s="114"/>
      <c r="W971" s="114"/>
      <c r="X971" s="114"/>
      <c r="Y971" s="114"/>
      <c r="Z971" s="114"/>
      <c r="AA971" s="114"/>
      <c r="AB971" s="114"/>
      <c r="AC971" s="114"/>
      <c r="AD971" s="114"/>
      <c r="AE971" s="113"/>
      <c r="AF971" s="101">
        <f t="shared" si="68"/>
        <v>8.4978500000000015</v>
      </c>
      <c r="AG971" s="113"/>
      <c r="AH971" s="113"/>
      <c r="AI971" s="116" t="s">
        <v>1</v>
      </c>
      <c r="AJ971" s="116" t="str">
        <f>IF(I971&lt;&gt;"","-" &amp;TEXT([1]comp!$I971,"0.#") &amp;TEXT(I$1,0),"")</f>
        <v>-10.8Al</v>
      </c>
      <c r="AK971" s="116" t="str">
        <f>IF(K971&lt;&gt;"","-" &amp;TEXT([1]comp!$K971,"0.0") &amp;TEXT(K$1,0),"")</f>
        <v>-2.2W</v>
      </c>
      <c r="AL971" s="116" t="str">
        <f>IF(H971&lt;&gt;"","-" &amp;TEXT([1]comp!$H971,"0.0") &amp;TEXT(H$1,0),"")</f>
        <v>-29.5Ni</v>
      </c>
      <c r="AM971" s="116" t="str">
        <f>IF(J971&lt;&gt;"","-" &amp;TEXT([1]comp!$J971,"0.0") &amp;TEXT(J$1,0),"")</f>
        <v>-3.0Cr</v>
      </c>
      <c r="AN971" s="116" t="str">
        <f>IF(M971&lt;&gt;"","-" &amp;TEXT([1]comp!$M971,"0.0") &amp;TEXT(M$1,0),"")</f>
        <v>-2.1Ta</v>
      </c>
      <c r="AO971" s="116" t="str">
        <f>IF(N971&lt;&gt;"","-" &amp;TEXT([1]comp!$N971,"0.0") &amp;TEXT(N$1,0),"")</f>
        <v/>
      </c>
      <c r="AP971" s="116" t="str">
        <f>IF(O971&lt;&gt;"","-" &amp;TEXT([1]comp!$O971,"0.0") &amp;TEXT(O$1,0),"")</f>
        <v/>
      </c>
      <c r="AQ971" s="116" t="str">
        <f>IF(L971&lt;&gt;"","-" &amp;TEXT([1]comp!$L971,"0.0") &amp;TEXT(L$1,0),"")</f>
        <v>-2.0Ti</v>
      </c>
      <c r="AR971" s="116" t="str">
        <f>IF(P971&lt;&gt;"","-" &amp;TEXT([1]comp!$P971,"0.0") &amp;TEXT(P$1,0),"")</f>
        <v>-1.0Mo</v>
      </c>
      <c r="AS971" s="116" t="str">
        <f>IF(Q971&lt;&gt;"","-" &amp;TEXT([1]comp!$Q971,"0.00") &amp;TEXT(Q$1,0),"")</f>
        <v/>
      </c>
      <c r="AT971" s="116" t="str">
        <f>IF(R971&lt;&gt;"","-" &amp;TEXT([1]comp!$R971,"0.00") &amp;TEXT(R$1,0),"")</f>
        <v/>
      </c>
      <c r="AU971" s="116" t="str">
        <f>IF(S971&lt;&gt;"","-" &amp;TEXT([1]comp!$S971,"0.00") &amp;TEXT(S$1,0),"")</f>
        <v/>
      </c>
      <c r="AV971" s="116" t="str">
        <f>IF(T971&lt;&gt;"","-" &amp;TEXT([1]comp!$T971,"0.0") &amp;TEXT(T$1,0),"")</f>
        <v/>
      </c>
      <c r="AW971" s="116" t="str">
        <f>IF(U971&lt;&gt;"","-" &amp;TEXT([1]comp!$U971,"0.0") &amp;TEXT(U$1,0),"")</f>
        <v/>
      </c>
      <c r="AX971" s="116" t="str">
        <f>IF(V971&lt;&gt;"","-" &amp;TEXT([1]comp!$V971,"0.0") &amp;TEXT(V$1,0),"")</f>
        <v/>
      </c>
      <c r="AY971" s="116" t="str">
        <f>IF(W971&lt;&gt;"","-" &amp;TEXT([1]comp!$W971,"0.0") &amp;TEXT(W$1,0),"")</f>
        <v/>
      </c>
      <c r="AZ971" s="116" t="str">
        <f>IF(X971&lt;&gt;"","-" &amp;TEXT([1]comp!$X971,"0.0") &amp;TEXT(X$1,0),"")</f>
        <v/>
      </c>
      <c r="BA971" s="116" t="str">
        <f>IF(Y971&lt;&gt;"","-" &amp;TEXT([1]comp!$Y971,"0.0") &amp;TEXT(Y$1,0),"")</f>
        <v/>
      </c>
      <c r="BB971" s="116" t="str">
        <f>IF(Z971&lt;&gt;"","-" &amp;TEXT([1]comp!$Z971,"0.0") &amp;TEXT(Z$1,0),"")</f>
        <v/>
      </c>
      <c r="BC971" s="116" t="str">
        <f>IF(AA971&lt;&gt;"","-" &amp;TEXT([1]comp!$AA971,"0.0") &amp;TEXT(AA$1,0),"")</f>
        <v/>
      </c>
      <c r="BD971" s="116" t="str">
        <f>IF(AB971&lt;&gt;"","-" &amp;TEXT([1]comp!$AB971,"0.0") &amp;TEXT(AB$1,0),"")</f>
        <v/>
      </c>
      <c r="BE971" s="116" t="str">
        <f>IF(AC971&lt;&gt;"","-" &amp;TEXT([1]comp!$AC971,"0.0") &amp;TEXT(AC$1,0),"")</f>
        <v/>
      </c>
      <c r="BF971" s="102" t="str">
        <f>IF(AD971&lt;&gt;"","-" &amp;TEXT([1]comp!$AD971,"0.00") &amp;TEXT(AD$1,0),"")</f>
        <v/>
      </c>
      <c r="BG971" s="104" t="str">
        <f>IF(AE971&lt;&gt;"","-" &amp;TEXT([1]comp!$AE971,"0.#") &amp;TEXT(AE$1,0),"")</f>
        <v/>
      </c>
      <c r="BH971" s="113" t="str">
        <f>[1]comp!$D971 &amp; [1]comp!$E971</f>
        <v>MGE-baseLiu, P., Huang, H., Jiang, X., Zhang, Y., Omori, T., Lookman, T., &amp; Su, Y. (2022). Evolution analysis of γ’ precipitate coarsening in Co-based superalloys using kinetic theory and machine learning. Acta Materialia, 235. https://doi.org/10.1016/j.actamat.2022.118101</v>
      </c>
      <c r="BI971" s="96" t="str">
        <f t="shared" si="75"/>
        <v>Co-29.5Ni-10.8Al-3.0Cr-2.2W-2.0Ti-2.1Ta-1.0Mo</v>
      </c>
      <c r="BJ971" s="113" t="s">
        <v>2123</v>
      </c>
      <c r="BK971" s="113"/>
      <c r="BL971" s="113"/>
      <c r="BM971" s="113"/>
      <c r="BN971" s="113"/>
      <c r="BO971" s="113"/>
    </row>
    <row r="972" spans="1:67" x14ac:dyDescent="0.3">
      <c r="A972" s="96" t="str">
        <f t="shared" si="67"/>
        <v>Co-29.4Ni-10.8Al-3.0Cr-2.2W-3.6Ti-2.1Ta-1.0Mo</v>
      </c>
      <c r="B972" s="113"/>
      <c r="C972" s="113" t="s">
        <v>2123</v>
      </c>
      <c r="D972" s="113" t="s">
        <v>4130</v>
      </c>
      <c r="E972" s="113" t="s">
        <v>4128</v>
      </c>
      <c r="F972" s="113">
        <f t="shared" si="74"/>
        <v>969</v>
      </c>
      <c r="G972" s="114">
        <f t="shared" si="71"/>
        <v>47.899999999999991</v>
      </c>
      <c r="H972" s="114">
        <v>29.4</v>
      </c>
      <c r="I972" s="114">
        <v>10.8</v>
      </c>
      <c r="J972" s="114">
        <v>3</v>
      </c>
      <c r="K972" s="114">
        <v>2.2000000000000002</v>
      </c>
      <c r="L972" s="114">
        <v>3.6</v>
      </c>
      <c r="M972" s="114">
        <v>2.1</v>
      </c>
      <c r="N972" s="114"/>
      <c r="O972" s="114"/>
      <c r="P972" s="114">
        <v>1</v>
      </c>
      <c r="Q972" s="115"/>
      <c r="R972" s="115"/>
      <c r="S972" s="115"/>
      <c r="T972" s="114"/>
      <c r="U972" s="114"/>
      <c r="V972" s="114"/>
      <c r="W972" s="114"/>
      <c r="X972" s="114"/>
      <c r="Y972" s="114"/>
      <c r="Z972" s="114"/>
      <c r="AA972" s="114"/>
      <c r="AB972" s="114"/>
      <c r="AC972" s="114"/>
      <c r="AD972" s="114"/>
      <c r="AE972" s="113"/>
      <c r="AF972" s="101">
        <f t="shared" si="68"/>
        <v>8.4275540000000007</v>
      </c>
      <c r="AG972" s="113"/>
      <c r="AH972" s="113"/>
      <c r="AI972" s="116" t="s">
        <v>1</v>
      </c>
      <c r="AJ972" s="116" t="str">
        <f>IF(I972&lt;&gt;"","-" &amp;TEXT([1]comp!$I972,"0.#") &amp;TEXT(I$1,0),"")</f>
        <v>-10.8Al</v>
      </c>
      <c r="AK972" s="116" t="str">
        <f>IF(K972&lt;&gt;"","-" &amp;TEXT([1]comp!$K972,"0.0") &amp;TEXT(K$1,0),"")</f>
        <v>-2.2W</v>
      </c>
      <c r="AL972" s="116" t="str">
        <f>IF(H972&lt;&gt;"","-" &amp;TEXT([1]comp!$H972,"0.0") &amp;TEXT(H$1,0),"")</f>
        <v>-29.4Ni</v>
      </c>
      <c r="AM972" s="116" t="str">
        <f>IF(J972&lt;&gt;"","-" &amp;TEXT([1]comp!$J972,"0.0") &amp;TEXT(J$1,0),"")</f>
        <v>-3.0Cr</v>
      </c>
      <c r="AN972" s="116" t="str">
        <f>IF(M972&lt;&gt;"","-" &amp;TEXT([1]comp!$M972,"0.0") &amp;TEXT(M$1,0),"")</f>
        <v>-2.1Ta</v>
      </c>
      <c r="AO972" s="116" t="str">
        <f>IF(N972&lt;&gt;"","-" &amp;TEXT([1]comp!$N972,"0.0") &amp;TEXT(N$1,0),"")</f>
        <v/>
      </c>
      <c r="AP972" s="116" t="str">
        <f>IF(O972&lt;&gt;"","-" &amp;TEXT([1]comp!$O972,"0.0") &amp;TEXT(O$1,0),"")</f>
        <v/>
      </c>
      <c r="AQ972" s="116" t="str">
        <f>IF(L972&lt;&gt;"","-" &amp;TEXT([1]comp!$L972,"0.0") &amp;TEXT(L$1,0),"")</f>
        <v>-3.6Ti</v>
      </c>
      <c r="AR972" s="116" t="str">
        <f>IF(P972&lt;&gt;"","-" &amp;TEXT([1]comp!$P972,"0.0") &amp;TEXT(P$1,0),"")</f>
        <v>-1.0Mo</v>
      </c>
      <c r="AS972" s="116" t="str">
        <f>IF(Q972&lt;&gt;"","-" &amp;TEXT([1]comp!$Q972,"0.00") &amp;TEXT(Q$1,0),"")</f>
        <v/>
      </c>
      <c r="AT972" s="116" t="str">
        <f>IF(R972&lt;&gt;"","-" &amp;TEXT([1]comp!$R972,"0.00") &amp;TEXT(R$1,0),"")</f>
        <v/>
      </c>
      <c r="AU972" s="116" t="str">
        <f>IF(S972&lt;&gt;"","-" &amp;TEXT([1]comp!$S972,"0.00") &amp;TEXT(S$1,0),"")</f>
        <v/>
      </c>
      <c r="AV972" s="116" t="str">
        <f>IF(T972&lt;&gt;"","-" &amp;TEXT([1]comp!$T972,"0.0") &amp;TEXT(T$1,0),"")</f>
        <v/>
      </c>
      <c r="AW972" s="116" t="str">
        <f>IF(U972&lt;&gt;"","-" &amp;TEXT([1]comp!$U972,"0.0") &amp;TEXT(U$1,0),"")</f>
        <v/>
      </c>
      <c r="AX972" s="116" t="str">
        <f>IF(V972&lt;&gt;"","-" &amp;TEXT([1]comp!$V972,"0.0") &amp;TEXT(V$1,0),"")</f>
        <v/>
      </c>
      <c r="AY972" s="116" t="str">
        <f>IF(W972&lt;&gt;"","-" &amp;TEXT([1]comp!$W972,"0.0") &amp;TEXT(W$1,0),"")</f>
        <v/>
      </c>
      <c r="AZ972" s="116" t="str">
        <f>IF(X972&lt;&gt;"","-" &amp;TEXT([1]comp!$X972,"0.0") &amp;TEXT(X$1,0),"")</f>
        <v/>
      </c>
      <c r="BA972" s="116" t="str">
        <f>IF(Y972&lt;&gt;"","-" &amp;TEXT([1]comp!$Y972,"0.0") &amp;TEXT(Y$1,0),"")</f>
        <v/>
      </c>
      <c r="BB972" s="116" t="str">
        <f>IF(Z972&lt;&gt;"","-" &amp;TEXT([1]comp!$Z972,"0.0") &amp;TEXT(Z$1,0),"")</f>
        <v/>
      </c>
      <c r="BC972" s="116" t="str">
        <f>IF(AA972&lt;&gt;"","-" &amp;TEXT([1]comp!$AA972,"0.0") &amp;TEXT(AA$1,0),"")</f>
        <v/>
      </c>
      <c r="BD972" s="116" t="str">
        <f>IF(AB972&lt;&gt;"","-" &amp;TEXT([1]comp!$AB972,"0.0") &amp;TEXT(AB$1,0),"")</f>
        <v/>
      </c>
      <c r="BE972" s="116" t="str">
        <f>IF(AC972&lt;&gt;"","-" &amp;TEXT([1]comp!$AC972,"0.0") &amp;TEXT(AC$1,0),"")</f>
        <v/>
      </c>
      <c r="BF972" s="102" t="str">
        <f>IF(AD972&lt;&gt;"","-" &amp;TEXT([1]comp!$AD972,"0.00") &amp;TEXT(AD$1,0),"")</f>
        <v/>
      </c>
      <c r="BG972" s="104" t="str">
        <f>IF(AE972&lt;&gt;"","-" &amp;TEXT([1]comp!$AE972,"0.#") &amp;TEXT(AE$1,0),"")</f>
        <v/>
      </c>
      <c r="BH972" s="113" t="str">
        <f>[1]comp!$D972 &amp; [1]comp!$E972</f>
        <v>MGE-TiLiu, P., Huang, H., Jiang, X., Zhang, Y., Omori, T., Lookman, T., &amp; Su, Y. (2022). Evolution analysis of γ’ precipitate coarsening in Co-based superalloys using kinetic theory and machine learning. Acta Materialia, 235. https://doi.org/10.1016/j.actamat.2022.118101</v>
      </c>
      <c r="BI972" s="96" t="str">
        <f t="shared" si="75"/>
        <v>Co-29.4Ni-10.8Al-3.0Cr-2.2W-3.6Ti-2.1Ta-1.0Mo</v>
      </c>
      <c r="BJ972" s="113" t="s">
        <v>2123</v>
      </c>
      <c r="BK972" s="113"/>
      <c r="BL972" s="113"/>
      <c r="BM972" s="113"/>
      <c r="BN972" s="113"/>
      <c r="BO972" s="113"/>
    </row>
    <row r="973" spans="1:67" x14ac:dyDescent="0.3">
      <c r="A973" s="96" t="str">
        <f t="shared" si="67"/>
        <v>Co-29.4Ni-10.8Al-3.0Cr-2.2W-2.1Ti-3.6Ta-1.0Mo</v>
      </c>
      <c r="B973" s="113"/>
      <c r="C973" s="113" t="s">
        <v>2123</v>
      </c>
      <c r="D973" s="113" t="s">
        <v>4132</v>
      </c>
      <c r="E973" s="113" t="s">
        <v>4128</v>
      </c>
      <c r="F973" s="113">
        <f t="shared" si="74"/>
        <v>970</v>
      </c>
      <c r="G973" s="114">
        <f t="shared" si="71"/>
        <v>47.899999999999991</v>
      </c>
      <c r="H973" s="114">
        <v>29.4</v>
      </c>
      <c r="I973" s="114">
        <v>10.8</v>
      </c>
      <c r="J973" s="114">
        <v>3</v>
      </c>
      <c r="K973" s="114">
        <v>2.2000000000000002</v>
      </c>
      <c r="L973" s="114">
        <v>2.1</v>
      </c>
      <c r="M973" s="114">
        <v>3.6</v>
      </c>
      <c r="N973" s="114"/>
      <c r="O973" s="114"/>
      <c r="P973" s="114">
        <v>1</v>
      </c>
      <c r="Q973" s="115"/>
      <c r="R973" s="115"/>
      <c r="S973" s="115"/>
      <c r="T973" s="114"/>
      <c r="U973" s="114"/>
      <c r="V973" s="114"/>
      <c r="W973" s="114"/>
      <c r="X973" s="114"/>
      <c r="Y973" s="114"/>
      <c r="Z973" s="114"/>
      <c r="AA973" s="114"/>
      <c r="AB973" s="114"/>
      <c r="AC973" s="114"/>
      <c r="AD973" s="114"/>
      <c r="AE973" s="113"/>
      <c r="AF973" s="101">
        <f t="shared" si="68"/>
        <v>8.6096990000000009</v>
      </c>
      <c r="AG973" s="113"/>
      <c r="AH973" s="113"/>
      <c r="AI973" s="116" t="s">
        <v>1</v>
      </c>
      <c r="AJ973" s="116" t="str">
        <f>IF(I973&lt;&gt;"","-" &amp;TEXT([1]comp!$I973,"0.#") &amp;TEXT(I$1,0),"")</f>
        <v>-10.8Al</v>
      </c>
      <c r="AK973" s="116" t="str">
        <f>IF(K973&lt;&gt;"","-" &amp;TEXT([1]comp!$K973,"0.0") &amp;TEXT(K$1,0),"")</f>
        <v>-2.2W</v>
      </c>
      <c r="AL973" s="116" t="str">
        <f>IF(H973&lt;&gt;"","-" &amp;TEXT([1]comp!$H973,"0.0") &amp;TEXT(H$1,0),"")</f>
        <v>-29.4Ni</v>
      </c>
      <c r="AM973" s="116" t="str">
        <f>IF(J973&lt;&gt;"","-" &amp;TEXT([1]comp!$J973,"0.0") &amp;TEXT(J$1,0),"")</f>
        <v>-3.0Cr</v>
      </c>
      <c r="AN973" s="116" t="str">
        <f>IF(M973&lt;&gt;"","-" &amp;TEXT([1]comp!$M973,"0.0") &amp;TEXT(M$1,0),"")</f>
        <v>-3.6Ta</v>
      </c>
      <c r="AO973" s="116" t="str">
        <f>IF(N973&lt;&gt;"","-" &amp;TEXT([1]comp!$N973,"0.0") &amp;TEXT(N$1,0),"")</f>
        <v/>
      </c>
      <c r="AP973" s="116" t="str">
        <f>IF(O973&lt;&gt;"","-" &amp;TEXT([1]comp!$O973,"0.0") &amp;TEXT(O$1,0),"")</f>
        <v/>
      </c>
      <c r="AQ973" s="116" t="str">
        <f>IF(L973&lt;&gt;"","-" &amp;TEXT([1]comp!$L973,"0.0") &amp;TEXT(L$1,0),"")</f>
        <v>-2.1Ti</v>
      </c>
      <c r="AR973" s="116" t="str">
        <f>IF(P973&lt;&gt;"","-" &amp;TEXT([1]comp!$P973,"0.0") &amp;TEXT(P$1,0),"")</f>
        <v>-1.0Mo</v>
      </c>
      <c r="AS973" s="116" t="str">
        <f>IF(Q973&lt;&gt;"","-" &amp;TEXT([1]comp!$Q973,"0.00") &amp;TEXT(Q$1,0),"")</f>
        <v/>
      </c>
      <c r="AT973" s="116" t="str">
        <f>IF(R973&lt;&gt;"","-" &amp;TEXT([1]comp!$R973,"0.00") &amp;TEXT(R$1,0),"")</f>
        <v/>
      </c>
      <c r="AU973" s="116" t="str">
        <f>IF(S973&lt;&gt;"","-" &amp;TEXT([1]comp!$S973,"0.00") &amp;TEXT(S$1,0),"")</f>
        <v/>
      </c>
      <c r="AV973" s="116" t="str">
        <f>IF(T973&lt;&gt;"","-" &amp;TEXT([1]comp!$T973,"0.0") &amp;TEXT(T$1,0),"")</f>
        <v/>
      </c>
      <c r="AW973" s="116" t="str">
        <f>IF(U973&lt;&gt;"","-" &amp;TEXT([1]comp!$U973,"0.0") &amp;TEXT(U$1,0),"")</f>
        <v/>
      </c>
      <c r="AX973" s="116" t="str">
        <f>IF(V973&lt;&gt;"","-" &amp;TEXT([1]comp!$V973,"0.0") &amp;TEXT(V$1,0),"")</f>
        <v/>
      </c>
      <c r="AY973" s="116" t="str">
        <f>IF(W973&lt;&gt;"","-" &amp;TEXT([1]comp!$W973,"0.0") &amp;TEXT(W$1,0),"")</f>
        <v/>
      </c>
      <c r="AZ973" s="116" t="str">
        <f>IF(X973&lt;&gt;"","-" &amp;TEXT([1]comp!$X973,"0.0") &amp;TEXT(X$1,0),"")</f>
        <v/>
      </c>
      <c r="BA973" s="116" t="str">
        <f>IF(Y973&lt;&gt;"","-" &amp;TEXT([1]comp!$Y973,"0.0") &amp;TEXT(Y$1,0),"")</f>
        <v/>
      </c>
      <c r="BB973" s="116" t="str">
        <f>IF(Z973&lt;&gt;"","-" &amp;TEXT([1]comp!$Z973,"0.0") &amp;TEXT(Z$1,0),"")</f>
        <v/>
      </c>
      <c r="BC973" s="116" t="str">
        <f>IF(AA973&lt;&gt;"","-" &amp;TEXT([1]comp!$AA973,"0.0") &amp;TEXT(AA$1,0),"")</f>
        <v/>
      </c>
      <c r="BD973" s="116" t="str">
        <f>IF(AB973&lt;&gt;"","-" &amp;TEXT([1]comp!$AB973,"0.0") &amp;TEXT(AB$1,0),"")</f>
        <v/>
      </c>
      <c r="BE973" s="116" t="str">
        <f>IF(AC973&lt;&gt;"","-" &amp;TEXT([1]comp!$AC973,"0.0") &amp;TEXT(AC$1,0),"")</f>
        <v/>
      </c>
      <c r="BF973" s="102" t="str">
        <f>IF(AD973&lt;&gt;"","-" &amp;TEXT([1]comp!$AD973,"0.00") &amp;TEXT(AD$1,0),"")</f>
        <v/>
      </c>
      <c r="BG973" s="104" t="str">
        <f>IF(AE973&lt;&gt;"","-" &amp;TEXT([1]comp!$AE973,"0.#") &amp;TEXT(AE$1,0),"")</f>
        <v/>
      </c>
      <c r="BH973" s="113" t="str">
        <f>[1]comp!$D973 &amp; [1]comp!$E973</f>
        <v>MGE-TaLiu, P., Huang, H., Jiang, X., Zhang, Y., Omori, T., Lookman, T., &amp; Su, Y. (2022). Evolution analysis of γ’ precipitate coarsening in Co-based superalloys using kinetic theory and machine learning. Acta Materialia, 235. https://doi.org/10.1016/j.actamat.2022.118101</v>
      </c>
      <c r="BI973" s="96" t="str">
        <f t="shared" si="75"/>
        <v>Co-29.4Ni-10.8Al-3.0Cr-2.2W-2.1Ti-3.6Ta-1.0Mo</v>
      </c>
      <c r="BJ973" s="113" t="s">
        <v>2123</v>
      </c>
      <c r="BK973" s="113"/>
      <c r="BL973" s="113"/>
      <c r="BM973" s="113"/>
      <c r="BN973" s="113"/>
      <c r="BO973" s="113"/>
    </row>
    <row r="974" spans="1:67" x14ac:dyDescent="0.3">
      <c r="A974" s="96" t="str">
        <f t="shared" si="67"/>
        <v>Co-29.6Ni-10.5Al-3.1Cr-1.5W-2.0Ti-2.1Ta-2.5Mo</v>
      </c>
      <c r="B974" s="113"/>
      <c r="C974" s="113" t="s">
        <v>2123</v>
      </c>
      <c r="D974" s="113" t="s">
        <v>4134</v>
      </c>
      <c r="E974" s="113" t="s">
        <v>4128</v>
      </c>
      <c r="F974" s="113">
        <f t="shared" si="74"/>
        <v>971</v>
      </c>
      <c r="G974" s="114">
        <f t="shared" si="71"/>
        <v>48.699999999999996</v>
      </c>
      <c r="H974" s="114">
        <v>29.6</v>
      </c>
      <c r="I974" s="114">
        <v>10.5</v>
      </c>
      <c r="J974" s="114">
        <v>3.1</v>
      </c>
      <c r="K974" s="114">
        <v>1.5</v>
      </c>
      <c r="L974" s="114">
        <v>2</v>
      </c>
      <c r="M974" s="114">
        <v>2.1</v>
      </c>
      <c r="N974" s="114"/>
      <c r="O974" s="114"/>
      <c r="P974" s="114">
        <v>2.5</v>
      </c>
      <c r="Q974" s="115"/>
      <c r="R974" s="115"/>
      <c r="S974" s="115"/>
      <c r="T974" s="114"/>
      <c r="U974" s="114"/>
      <c r="V974" s="114"/>
      <c r="W974" s="114"/>
      <c r="X974" s="114"/>
      <c r="Y974" s="114"/>
      <c r="Z974" s="114"/>
      <c r="AA974" s="114"/>
      <c r="AB974" s="114"/>
      <c r="AC974" s="114"/>
      <c r="AD974" s="114"/>
      <c r="AE974" s="113"/>
      <c r="AF974" s="101">
        <f t="shared" si="68"/>
        <v>8.4629980000000007</v>
      </c>
      <c r="AG974" s="113"/>
      <c r="AH974" s="113"/>
      <c r="AI974" s="116" t="s">
        <v>1</v>
      </c>
      <c r="AJ974" s="116" t="str">
        <f>IF(I974&lt;&gt;"","-" &amp;TEXT([1]comp!$I974,"0.#") &amp;TEXT(I$1,0),"")</f>
        <v>-10.5Al</v>
      </c>
      <c r="AK974" s="116" t="str">
        <f>IF(K974&lt;&gt;"","-" &amp;TEXT([1]comp!$K974,"0.0") &amp;TEXT(K$1,0),"")</f>
        <v>-1.5W</v>
      </c>
      <c r="AL974" s="116" t="str">
        <f>IF(H974&lt;&gt;"","-" &amp;TEXT([1]comp!$H974,"0.0") &amp;TEXT(H$1,0),"")</f>
        <v>-29.6Ni</v>
      </c>
      <c r="AM974" s="116" t="str">
        <f>IF(J974&lt;&gt;"","-" &amp;TEXT([1]comp!$J974,"0.0") &amp;TEXT(J$1,0),"")</f>
        <v>-3.1Cr</v>
      </c>
      <c r="AN974" s="116" t="str">
        <f>IF(M974&lt;&gt;"","-" &amp;TEXT([1]comp!$M974,"0.0") &amp;TEXT(M$1,0),"")</f>
        <v>-2.1Ta</v>
      </c>
      <c r="AO974" s="116" t="str">
        <f>IF(N974&lt;&gt;"","-" &amp;TEXT([1]comp!$N974,"0.0") &amp;TEXT(N$1,0),"")</f>
        <v/>
      </c>
      <c r="AP974" s="116" t="str">
        <f>IF(O974&lt;&gt;"","-" &amp;TEXT([1]comp!$O974,"0.0") &amp;TEXT(O$1,0),"")</f>
        <v/>
      </c>
      <c r="AQ974" s="116" t="str">
        <f>IF(L974&lt;&gt;"","-" &amp;TEXT([1]comp!$L974,"0.0") &amp;TEXT(L$1,0),"")</f>
        <v>-2.0Ti</v>
      </c>
      <c r="AR974" s="116" t="str">
        <f>IF(P974&lt;&gt;"","-" &amp;TEXT([1]comp!$P974,"0.0") &amp;TEXT(P$1,0),"")</f>
        <v>-2.5Mo</v>
      </c>
      <c r="AS974" s="116" t="str">
        <f>IF(Q974&lt;&gt;"","-" &amp;TEXT([1]comp!$Q974,"0.00") &amp;TEXT(Q$1,0),"")</f>
        <v/>
      </c>
      <c r="AT974" s="116" t="str">
        <f>IF(R974&lt;&gt;"","-" &amp;TEXT([1]comp!$R974,"0.00") &amp;TEXT(R$1,0),"")</f>
        <v/>
      </c>
      <c r="AU974" s="116" t="str">
        <f>IF(S974&lt;&gt;"","-" &amp;TEXT([1]comp!$S974,"0.00") &amp;TEXT(S$1,0),"")</f>
        <v/>
      </c>
      <c r="AV974" s="116" t="str">
        <f>IF(T974&lt;&gt;"","-" &amp;TEXT([1]comp!$T974,"0.0") &amp;TEXT(T$1,0),"")</f>
        <v/>
      </c>
      <c r="AW974" s="116" t="str">
        <f>IF(U974&lt;&gt;"","-" &amp;TEXT([1]comp!$U974,"0.0") &amp;TEXT(U$1,0),"")</f>
        <v/>
      </c>
      <c r="AX974" s="116" t="str">
        <f>IF(V974&lt;&gt;"","-" &amp;TEXT([1]comp!$V974,"0.0") &amp;TEXT(V$1,0),"")</f>
        <v/>
      </c>
      <c r="AY974" s="116" t="str">
        <f>IF(W974&lt;&gt;"","-" &amp;TEXT([1]comp!$W974,"0.0") &amp;TEXT(W$1,0),"")</f>
        <v/>
      </c>
      <c r="AZ974" s="116" t="str">
        <f>IF(X974&lt;&gt;"","-" &amp;TEXT([1]comp!$X974,"0.0") &amp;TEXT(X$1,0),"")</f>
        <v/>
      </c>
      <c r="BA974" s="116" t="str">
        <f>IF(Y974&lt;&gt;"","-" &amp;TEXT([1]comp!$Y974,"0.0") &amp;TEXT(Y$1,0),"")</f>
        <v/>
      </c>
      <c r="BB974" s="116" t="str">
        <f>IF(Z974&lt;&gt;"","-" &amp;TEXT([1]comp!$Z974,"0.0") &amp;TEXT(Z$1,0),"")</f>
        <v/>
      </c>
      <c r="BC974" s="116" t="str">
        <f>IF(AA974&lt;&gt;"","-" &amp;TEXT([1]comp!$AA974,"0.0") &amp;TEXT(AA$1,0),"")</f>
        <v/>
      </c>
      <c r="BD974" s="116" t="str">
        <f>IF(AB974&lt;&gt;"","-" &amp;TEXT([1]comp!$AB974,"0.0") &amp;TEXT(AB$1,0),"")</f>
        <v/>
      </c>
      <c r="BE974" s="116" t="str">
        <f>IF(AC974&lt;&gt;"","-" &amp;TEXT([1]comp!$AC974,"0.0") &amp;TEXT(AC$1,0),"")</f>
        <v/>
      </c>
      <c r="BF974" s="102" t="str">
        <f>IF(AD974&lt;&gt;"","-" &amp;TEXT([1]comp!$AD974,"0.00") &amp;TEXT(AD$1,0),"")</f>
        <v/>
      </c>
      <c r="BG974" s="104" t="str">
        <f>IF(AE974&lt;&gt;"","-" &amp;TEXT([1]comp!$AE974,"0.#") &amp;TEXT(AE$1,0),"")</f>
        <v/>
      </c>
      <c r="BH974" s="113" t="str">
        <f>[1]comp!$D974 &amp; [1]comp!$E974</f>
        <v>MGE-MoLiu, P., Huang, H., Jiang, X., Zhang, Y., Omori, T., Lookman, T., &amp; Su, Y. (2022). Evolution analysis of γ’ precipitate coarsening in Co-based superalloys using kinetic theory and machine learning. Acta Materialia, 235. https://doi.org/10.1016/j.actamat.2022.118101</v>
      </c>
      <c r="BI974" s="96" t="str">
        <f t="shared" si="75"/>
        <v>Co-29.6Ni-10.5Al-3.1Cr-1.5W-2.0Ti-2.1Ta-2.5Mo</v>
      </c>
      <c r="BJ974" s="113" t="s">
        <v>2123</v>
      </c>
      <c r="BK974" s="113"/>
      <c r="BL974" s="113"/>
      <c r="BM974" s="113"/>
      <c r="BN974" s="113"/>
      <c r="BO974" s="113"/>
    </row>
    <row r="975" spans="1:67" x14ac:dyDescent="0.3">
      <c r="A975" s="96" t="str">
        <f t="shared" si="67"/>
        <v>Co-29.7Ni-10.5Al-4.4Cr-1.9W-2.0Ti-2.1Ta-1.0Mo</v>
      </c>
      <c r="B975" s="113"/>
      <c r="C975" s="113" t="s">
        <v>2123</v>
      </c>
      <c r="D975" s="113" t="s">
        <v>4136</v>
      </c>
      <c r="E975" s="113" t="s">
        <v>4128</v>
      </c>
      <c r="F975" s="113">
        <f t="shared" si="74"/>
        <v>972</v>
      </c>
      <c r="G975" s="114">
        <f t="shared" si="71"/>
        <v>48.4</v>
      </c>
      <c r="H975" s="114">
        <v>29.7</v>
      </c>
      <c r="I975" s="114">
        <v>10.5</v>
      </c>
      <c r="J975" s="114">
        <v>4.4000000000000004</v>
      </c>
      <c r="K975" s="114">
        <v>1.9</v>
      </c>
      <c r="L975" s="114">
        <v>2</v>
      </c>
      <c r="M975" s="114">
        <v>2.1</v>
      </c>
      <c r="N975" s="114"/>
      <c r="O975" s="114"/>
      <c r="P975" s="114">
        <v>1</v>
      </c>
      <c r="Q975" s="115"/>
      <c r="R975" s="115"/>
      <c r="S975" s="115"/>
      <c r="T975" s="114"/>
      <c r="U975" s="114"/>
      <c r="V975" s="114"/>
      <c r="W975" s="114"/>
      <c r="X975" s="114"/>
      <c r="Y975" s="114"/>
      <c r="Z975" s="114"/>
      <c r="AA975" s="114"/>
      <c r="AB975" s="114"/>
      <c r="AC975" s="114"/>
      <c r="AD975" s="114"/>
      <c r="AE975" s="113"/>
      <c r="AF975" s="101">
        <f t="shared" si="68"/>
        <v>8.4614759999999993</v>
      </c>
      <c r="AG975" s="113"/>
      <c r="AH975" s="113"/>
      <c r="AI975" s="116" t="s">
        <v>1</v>
      </c>
      <c r="AJ975" s="116" t="str">
        <f>IF(I975&lt;&gt;"","-" &amp;TEXT([1]comp!$I975,"0.#") &amp;TEXT(I$1,0),"")</f>
        <v>-10.5Al</v>
      </c>
      <c r="AK975" s="116" t="str">
        <f>IF(K975&lt;&gt;"","-" &amp;TEXT([1]comp!$K975,"0.0") &amp;TEXT(K$1,0),"")</f>
        <v>-1.9W</v>
      </c>
      <c r="AL975" s="116" t="str">
        <f>IF(H975&lt;&gt;"","-" &amp;TEXT([1]comp!$H975,"0.0") &amp;TEXT(H$1,0),"")</f>
        <v>-29.7Ni</v>
      </c>
      <c r="AM975" s="116" t="str">
        <f>IF(J975&lt;&gt;"","-" &amp;TEXT([1]comp!$J975,"0.0") &amp;TEXT(J$1,0),"")</f>
        <v>-4.4Cr</v>
      </c>
      <c r="AN975" s="116" t="str">
        <f>IF(M975&lt;&gt;"","-" &amp;TEXT([1]comp!$M975,"0.0") &amp;TEXT(M$1,0),"")</f>
        <v>-2.1Ta</v>
      </c>
      <c r="AO975" s="116" t="str">
        <f>IF(N975&lt;&gt;"","-" &amp;TEXT([1]comp!$N975,"0.0") &amp;TEXT(N$1,0),"")</f>
        <v/>
      </c>
      <c r="AP975" s="116" t="str">
        <f>IF(O975&lt;&gt;"","-" &amp;TEXT([1]comp!$O975,"0.0") &amp;TEXT(O$1,0),"")</f>
        <v/>
      </c>
      <c r="AQ975" s="116" t="str">
        <f>IF(L975&lt;&gt;"","-" &amp;TEXT([1]comp!$L975,"0.0") &amp;TEXT(L$1,0),"")</f>
        <v>-2.0Ti</v>
      </c>
      <c r="AR975" s="116" t="str">
        <f>IF(P975&lt;&gt;"","-" &amp;TEXT([1]comp!$P975,"0.0") &amp;TEXT(P$1,0),"")</f>
        <v>-1.0Mo</v>
      </c>
      <c r="AS975" s="116" t="str">
        <f>IF(Q975&lt;&gt;"","-" &amp;TEXT([1]comp!$Q975,"0.00") &amp;TEXT(Q$1,0),"")</f>
        <v/>
      </c>
      <c r="AT975" s="116" t="str">
        <f>IF(R975&lt;&gt;"","-" &amp;TEXT([1]comp!$R975,"0.00") &amp;TEXT(R$1,0),"")</f>
        <v/>
      </c>
      <c r="AU975" s="116" t="str">
        <f>IF(S975&lt;&gt;"","-" &amp;TEXT([1]comp!$S975,"0.00") &amp;TEXT(S$1,0),"")</f>
        <v/>
      </c>
      <c r="AV975" s="116" t="str">
        <f>IF(T975&lt;&gt;"","-" &amp;TEXT([1]comp!$T975,"0.0") &amp;TEXT(T$1,0),"")</f>
        <v/>
      </c>
      <c r="AW975" s="116" t="str">
        <f>IF(U975&lt;&gt;"","-" &amp;TEXT([1]comp!$U975,"0.0") &amp;TEXT(U$1,0),"")</f>
        <v/>
      </c>
      <c r="AX975" s="116" t="str">
        <f>IF(V975&lt;&gt;"","-" &amp;TEXT([1]comp!$V975,"0.0") &amp;TEXT(V$1,0),"")</f>
        <v/>
      </c>
      <c r="AY975" s="116" t="str">
        <f>IF(W975&lt;&gt;"","-" &amp;TEXT([1]comp!$W975,"0.0") &amp;TEXT(W$1,0),"")</f>
        <v/>
      </c>
      <c r="AZ975" s="116" t="str">
        <f>IF(X975&lt;&gt;"","-" &amp;TEXT([1]comp!$X975,"0.0") &amp;TEXT(X$1,0),"")</f>
        <v/>
      </c>
      <c r="BA975" s="116" t="str">
        <f>IF(Y975&lt;&gt;"","-" &amp;TEXT([1]comp!$Y975,"0.0") &amp;TEXT(Y$1,0),"")</f>
        <v/>
      </c>
      <c r="BB975" s="116" t="str">
        <f>IF(Z975&lt;&gt;"","-" &amp;TEXT([1]comp!$Z975,"0.0") &amp;TEXT(Z$1,0),"")</f>
        <v/>
      </c>
      <c r="BC975" s="116" t="str">
        <f>IF(AA975&lt;&gt;"","-" &amp;TEXT([1]comp!$AA975,"0.0") &amp;TEXT(AA$1,0),"")</f>
        <v/>
      </c>
      <c r="BD975" s="116" t="str">
        <f>IF(AB975&lt;&gt;"","-" &amp;TEXT([1]comp!$AB975,"0.0") &amp;TEXT(AB$1,0),"")</f>
        <v/>
      </c>
      <c r="BE975" s="116" t="str">
        <f>IF(AC975&lt;&gt;"","-" &amp;TEXT([1]comp!$AC975,"0.0") &amp;TEXT(AC$1,0),"")</f>
        <v/>
      </c>
      <c r="BF975" s="102" t="str">
        <f>IF(AD975&lt;&gt;"","-" &amp;TEXT([1]comp!$AD975,"0.00") &amp;TEXT(AD$1,0),"")</f>
        <v/>
      </c>
      <c r="BG975" s="104" t="str">
        <f>IF(AE975&lt;&gt;"","-" &amp;TEXT([1]comp!$AE975,"0.#") &amp;TEXT(AE$1,0),"")</f>
        <v/>
      </c>
      <c r="BH975" s="113" t="str">
        <f>[1]comp!$D975 &amp; [1]comp!$E975</f>
        <v>MGE-CrLiu, P., Huang, H., Jiang, X., Zhang, Y., Omori, T., Lookman, T., &amp; Su, Y. (2022). Evolution analysis of γ’ precipitate coarsening in Co-based superalloys using kinetic theory and machine learning. Acta Materialia, 235. https://doi.org/10.1016/j.actamat.2022.118101</v>
      </c>
      <c r="BI975" s="96" t="str">
        <f t="shared" si="75"/>
        <v>Co-29.7Ni-10.5Al-4.4Cr-1.9W-2.0Ti-2.1Ta-1.0Mo</v>
      </c>
      <c r="BJ975" s="113" t="s">
        <v>2123</v>
      </c>
      <c r="BK975" s="113"/>
      <c r="BL975" s="113"/>
      <c r="BM975" s="113"/>
      <c r="BN975" s="113"/>
      <c r="BO975" s="113"/>
    </row>
    <row r="976" spans="1:67" x14ac:dyDescent="0.3">
      <c r="A976" s="96" t="str">
        <f t="shared" si="67"/>
        <v>Co-29.4Ni-10.8Al-3.0Cr-2.2W-2.0Ti-2.1Ta-1.5Nb-1.0Mo</v>
      </c>
      <c r="B976" s="113"/>
      <c r="C976" s="113" t="s">
        <v>2123</v>
      </c>
      <c r="D976" s="113" t="s">
        <v>4138</v>
      </c>
      <c r="E976" s="113" t="s">
        <v>4128</v>
      </c>
      <c r="F976" s="113">
        <f t="shared" si="74"/>
        <v>973</v>
      </c>
      <c r="G976" s="114">
        <f t="shared" si="71"/>
        <v>47.999999999999993</v>
      </c>
      <c r="H976" s="114">
        <v>29.4</v>
      </c>
      <c r="I976" s="114">
        <v>10.8</v>
      </c>
      <c r="J976" s="114">
        <v>3</v>
      </c>
      <c r="K976" s="114">
        <v>2.2000000000000002</v>
      </c>
      <c r="L976" s="114">
        <v>2</v>
      </c>
      <c r="M976" s="114">
        <v>2.1</v>
      </c>
      <c r="N976" s="114">
        <v>1.5</v>
      </c>
      <c r="O976" s="114"/>
      <c r="P976" s="114">
        <v>1</v>
      </c>
      <c r="Q976" s="115"/>
      <c r="R976" s="115"/>
      <c r="S976" s="115"/>
      <c r="T976" s="114"/>
      <c r="U976" s="114"/>
      <c r="V976" s="114"/>
      <c r="W976" s="114"/>
      <c r="X976" s="114"/>
      <c r="Y976" s="114"/>
      <c r="Z976" s="114"/>
      <c r="AA976" s="114"/>
      <c r="AB976" s="114"/>
      <c r="AC976" s="114"/>
      <c r="AD976" s="114"/>
      <c r="AE976" s="113"/>
      <c r="AF976" s="101">
        <f t="shared" si="68"/>
        <v>8.4928920000000012</v>
      </c>
      <c r="AG976" s="113"/>
      <c r="AH976" s="113"/>
      <c r="AI976" s="116" t="s">
        <v>1</v>
      </c>
      <c r="AJ976" s="116" t="str">
        <f>IF(I976&lt;&gt;"","-" &amp;TEXT([1]comp!$I976,"0.#") &amp;TEXT(I$1,0),"")</f>
        <v>-10.8Al</v>
      </c>
      <c r="AK976" s="116" t="str">
        <f>IF(K976&lt;&gt;"","-" &amp;TEXT([1]comp!$K976,"0.0") &amp;TEXT(K$1,0),"")</f>
        <v>-2.2W</v>
      </c>
      <c r="AL976" s="116" t="str">
        <f>IF(H976&lt;&gt;"","-" &amp;TEXT([1]comp!$H976,"0.0") &amp;TEXT(H$1,0),"")</f>
        <v>-29.4Ni</v>
      </c>
      <c r="AM976" s="116" t="str">
        <f>IF(J976&lt;&gt;"","-" &amp;TEXT([1]comp!$J976,"0.0") &amp;TEXT(J$1,0),"")</f>
        <v>-3.0Cr</v>
      </c>
      <c r="AN976" s="116" t="str">
        <f>IF(M976&lt;&gt;"","-" &amp;TEXT([1]comp!$M976,"0.0") &amp;TEXT(M$1,0),"")</f>
        <v>-2.1Ta</v>
      </c>
      <c r="AO976" s="116" t="str">
        <f>IF(N976&lt;&gt;"","-" &amp;TEXT([1]comp!$N976,"0.0") &amp;TEXT(N$1,0),"")</f>
        <v>-1.5Nb</v>
      </c>
      <c r="AP976" s="116" t="str">
        <f>IF(O976&lt;&gt;"","-" &amp;TEXT([1]comp!$O976,"0.0") &amp;TEXT(O$1,0),"")</f>
        <v/>
      </c>
      <c r="AQ976" s="116" t="str">
        <f>IF(L976&lt;&gt;"","-" &amp;TEXT([1]comp!$L976,"0.0") &amp;TEXT(L$1,0),"")</f>
        <v>-2.0Ti</v>
      </c>
      <c r="AR976" s="116" t="str">
        <f>IF(P976&lt;&gt;"","-" &amp;TEXT([1]comp!$P976,"0.0") &amp;TEXT(P$1,0),"")</f>
        <v>-1.0Mo</v>
      </c>
      <c r="AS976" s="116" t="str">
        <f>IF(Q976&lt;&gt;"","-" &amp;TEXT([1]comp!$Q976,"0.00") &amp;TEXT(Q$1,0),"")</f>
        <v/>
      </c>
      <c r="AT976" s="116" t="str">
        <f>IF(R976&lt;&gt;"","-" &amp;TEXT([1]comp!$R976,"0.00") &amp;TEXT(R$1,0),"")</f>
        <v/>
      </c>
      <c r="AU976" s="116" t="str">
        <f>IF(S976&lt;&gt;"","-" &amp;TEXT([1]comp!$S976,"0.00") &amp;TEXT(S$1,0),"")</f>
        <v/>
      </c>
      <c r="AV976" s="116" t="str">
        <f>IF(T976&lt;&gt;"","-" &amp;TEXT([1]comp!$T976,"0.0") &amp;TEXT(T$1,0),"")</f>
        <v/>
      </c>
      <c r="AW976" s="116" t="str">
        <f>IF(U976&lt;&gt;"","-" &amp;TEXT([1]comp!$U976,"0.0") &amp;TEXT(U$1,0),"")</f>
        <v/>
      </c>
      <c r="AX976" s="116" t="str">
        <f>IF(V976&lt;&gt;"","-" &amp;TEXT([1]comp!$V976,"0.0") &amp;TEXT(V$1,0),"")</f>
        <v/>
      </c>
      <c r="AY976" s="116" t="str">
        <f>IF(W976&lt;&gt;"","-" &amp;TEXT([1]comp!$W976,"0.0") &amp;TEXT(W$1,0),"")</f>
        <v/>
      </c>
      <c r="AZ976" s="116" t="str">
        <f>IF(X976&lt;&gt;"","-" &amp;TEXT([1]comp!$X976,"0.0") &amp;TEXT(X$1,0),"")</f>
        <v/>
      </c>
      <c r="BA976" s="116" t="str">
        <f>IF(Y976&lt;&gt;"","-" &amp;TEXT([1]comp!$Y976,"0.0") &amp;TEXT(Y$1,0),"")</f>
        <v/>
      </c>
      <c r="BB976" s="116" t="str">
        <f>IF(Z976&lt;&gt;"","-" &amp;TEXT([1]comp!$Z976,"0.0") &amp;TEXT(Z$1,0),"")</f>
        <v/>
      </c>
      <c r="BC976" s="116" t="str">
        <f>IF(AA976&lt;&gt;"","-" &amp;TEXT([1]comp!$AA976,"0.0") &amp;TEXT(AA$1,0),"")</f>
        <v/>
      </c>
      <c r="BD976" s="116" t="str">
        <f>IF(AB976&lt;&gt;"","-" &amp;TEXT([1]comp!$AB976,"0.0") &amp;TEXT(AB$1,0),"")</f>
        <v/>
      </c>
      <c r="BE976" s="116" t="str">
        <f>IF(AC976&lt;&gt;"","-" &amp;TEXT([1]comp!$AC976,"0.0") &amp;TEXT(AC$1,0),"")</f>
        <v/>
      </c>
      <c r="BF976" s="102" t="str">
        <f>IF(AD976&lt;&gt;"","-" &amp;TEXT([1]comp!$AD976,"0.00") &amp;TEXT(AD$1,0),"")</f>
        <v/>
      </c>
      <c r="BG976" s="104" t="str">
        <f>IF(AE976&lt;&gt;"","-" &amp;TEXT([1]comp!$AE976,"0.#") &amp;TEXT(AE$1,0),"")</f>
        <v/>
      </c>
      <c r="BH976" s="113" t="str">
        <f>[1]comp!$D976 &amp; [1]comp!$E976</f>
        <v>MGE-NbLiu, P., Huang, H., Jiang, X., Zhang, Y., Omori, T., Lookman, T., &amp; Su, Y. (2022). Evolution analysis of γ’ precipitate coarsening in Co-based superalloys using kinetic theory and machine learning. Acta Materialia, 235. https://doi.org/10.1016/j.actamat.2022.118101</v>
      </c>
      <c r="BI976" s="96" t="str">
        <f t="shared" si="75"/>
        <v>Co-29.4Ni-10.8Al-3.0Cr-2.2W-2.0Ti-2.1Ta-1.5Nb-1.0Mo</v>
      </c>
      <c r="BJ976" s="113" t="s">
        <v>2123</v>
      </c>
      <c r="BK976" s="113"/>
      <c r="BL976" s="113"/>
      <c r="BM976" s="113"/>
      <c r="BN976" s="113"/>
      <c r="BO976" s="113"/>
    </row>
    <row r="977" spans="1:67" x14ac:dyDescent="0.3">
      <c r="A977" s="96" t="str">
        <f t="shared" si="67"/>
        <v>Co-29.5Ni-11.Al-3.0Cr-1.8W-2.0Ti-2.0Ta-1.0Mo-1.1Re</v>
      </c>
      <c r="B977" s="113"/>
      <c r="C977" s="113" t="s">
        <v>2123</v>
      </c>
      <c r="D977" s="113" t="s">
        <v>4140</v>
      </c>
      <c r="E977" s="113" t="s">
        <v>4128</v>
      </c>
      <c r="F977" s="113">
        <f t="shared" si="74"/>
        <v>974</v>
      </c>
      <c r="G977" s="114">
        <f t="shared" si="71"/>
        <v>48.6</v>
      </c>
      <c r="H977" s="114">
        <v>29.5</v>
      </c>
      <c r="I977" s="114">
        <v>11</v>
      </c>
      <c r="J977" s="114">
        <v>3</v>
      </c>
      <c r="K977" s="114">
        <v>1.8</v>
      </c>
      <c r="L977" s="114">
        <v>2</v>
      </c>
      <c r="M977" s="114">
        <v>2</v>
      </c>
      <c r="N977" s="114"/>
      <c r="O977" s="114"/>
      <c r="P977" s="114">
        <v>1</v>
      </c>
      <c r="Q977" s="115"/>
      <c r="R977" s="115"/>
      <c r="S977" s="115"/>
      <c r="T977" s="114"/>
      <c r="U977" s="114">
        <v>1.1000000000000001</v>
      </c>
      <c r="V977" s="114"/>
      <c r="W977" s="114"/>
      <c r="X977" s="114"/>
      <c r="Y977" s="114"/>
      <c r="Z977" s="114"/>
      <c r="AA977" s="114"/>
      <c r="AB977" s="114"/>
      <c r="AC977" s="114"/>
      <c r="AD977" s="114"/>
      <c r="AE977" s="113"/>
      <c r="AF977" s="101">
        <f t="shared" si="68"/>
        <v>8.5696199999999987</v>
      </c>
      <c r="AG977" s="113"/>
      <c r="AH977" s="113"/>
      <c r="AI977" s="116" t="s">
        <v>1</v>
      </c>
      <c r="AJ977" s="118" t="str">
        <f>IF(I977&lt;&gt;"","-" &amp;TEXT([1]comp!$I977,"0.#") &amp;TEXT(I$1,0),"")</f>
        <v>-11.Al</v>
      </c>
      <c r="AK977" s="116" t="str">
        <f>IF(K977&lt;&gt;"","-" &amp;TEXT([1]comp!$K977,"0.0") &amp;TEXT(K$1,0),"")</f>
        <v>-1.8W</v>
      </c>
      <c r="AL977" s="116" t="str">
        <f>IF(H977&lt;&gt;"","-" &amp;TEXT([1]comp!$H977,"0.0") &amp;TEXT(H$1,0),"")</f>
        <v>-29.5Ni</v>
      </c>
      <c r="AM977" s="116" t="str">
        <f>IF(J977&lt;&gt;"","-" &amp;TEXT([1]comp!$J977,"0.0") &amp;TEXT(J$1,0),"")</f>
        <v>-3.0Cr</v>
      </c>
      <c r="AN977" s="116" t="str">
        <f>IF(M977&lt;&gt;"","-" &amp;TEXT([1]comp!$M977,"0.0") &amp;TEXT(M$1,0),"")</f>
        <v>-2.0Ta</v>
      </c>
      <c r="AO977" s="116" t="str">
        <f>IF(N977&lt;&gt;"","-" &amp;TEXT([1]comp!$N977,"0.0") &amp;TEXT(N$1,0),"")</f>
        <v/>
      </c>
      <c r="AP977" s="116" t="str">
        <f>IF(O977&lt;&gt;"","-" &amp;TEXT([1]comp!$O977,"0.0") &amp;TEXT(O$1,0),"")</f>
        <v/>
      </c>
      <c r="AQ977" s="116" t="str">
        <f>IF(L977&lt;&gt;"","-" &amp;TEXT([1]comp!$L977,"0.0") &amp;TEXT(L$1,0),"")</f>
        <v>-2.0Ti</v>
      </c>
      <c r="AR977" s="116" t="str">
        <f>IF(P977&lt;&gt;"","-" &amp;TEXT([1]comp!$P977,"0.0") &amp;TEXT(P$1,0),"")</f>
        <v>-1.0Mo</v>
      </c>
      <c r="AS977" s="116" t="str">
        <f>IF(Q977&lt;&gt;"","-" &amp;TEXT([1]comp!$Q977,"0.00") &amp;TEXT(Q$1,0),"")</f>
        <v/>
      </c>
      <c r="AT977" s="116" t="str">
        <f>IF(R977&lt;&gt;"","-" &amp;TEXT([1]comp!$R977,"0.00") &amp;TEXT(R$1,0),"")</f>
        <v/>
      </c>
      <c r="AU977" s="116" t="str">
        <f>IF(S977&lt;&gt;"","-" &amp;TEXT([1]comp!$S977,"0.00") &amp;TEXT(S$1,0),"")</f>
        <v/>
      </c>
      <c r="AV977" s="116" t="str">
        <f>IF(T977&lt;&gt;"","-" &amp;TEXT([1]comp!$T977,"0.0") &amp;TEXT(T$1,0),"")</f>
        <v/>
      </c>
      <c r="AW977" s="116" t="str">
        <f>IF(U977&lt;&gt;"","-" &amp;TEXT([1]comp!$U977,"0.0") &amp;TEXT(U$1,0),"")</f>
        <v>-1.1Re</v>
      </c>
      <c r="AX977" s="116" t="str">
        <f>IF(V977&lt;&gt;"","-" &amp;TEXT([1]comp!$V977,"0.0") &amp;TEXT(V$1,0),"")</f>
        <v/>
      </c>
      <c r="AY977" s="116" t="str">
        <f>IF(W977&lt;&gt;"","-" &amp;TEXT([1]comp!$W977,"0.0") &amp;TEXT(W$1,0),"")</f>
        <v/>
      </c>
      <c r="AZ977" s="116" t="str">
        <f>IF(X977&lt;&gt;"","-" &amp;TEXT([1]comp!$X977,"0.0") &amp;TEXT(X$1,0),"")</f>
        <v/>
      </c>
      <c r="BA977" s="116" t="str">
        <f>IF(Y977&lt;&gt;"","-" &amp;TEXT([1]comp!$Y977,"0.0") &amp;TEXT(Y$1,0),"")</f>
        <v/>
      </c>
      <c r="BB977" s="116" t="str">
        <f>IF(Z977&lt;&gt;"","-" &amp;TEXT([1]comp!$Z977,"0.0") &amp;TEXT(Z$1,0),"")</f>
        <v/>
      </c>
      <c r="BC977" s="116" t="str">
        <f>IF(AA977&lt;&gt;"","-" &amp;TEXT([1]comp!$AA977,"0.0") &amp;TEXT(AA$1,0),"")</f>
        <v/>
      </c>
      <c r="BD977" s="116" t="str">
        <f>IF(AB977&lt;&gt;"","-" &amp;TEXT([1]comp!$AB977,"0.0") &amp;TEXT(AB$1,0),"")</f>
        <v/>
      </c>
      <c r="BE977" s="116" t="str">
        <f>IF(AC977&lt;&gt;"","-" &amp;TEXT([1]comp!$AC977,"0.0") &amp;TEXT(AC$1,0),"")</f>
        <v/>
      </c>
      <c r="BF977" s="102" t="str">
        <f>IF(AD977&lt;&gt;"","-" &amp;TEXT([1]comp!$AD977,"0.00") &amp;TEXT(AD$1,0),"")</f>
        <v/>
      </c>
      <c r="BG977" s="104" t="str">
        <f>IF(AE977&lt;&gt;"","-" &amp;TEXT([1]comp!$AE977,"0.#") &amp;TEXT(AE$1,0),"")</f>
        <v/>
      </c>
      <c r="BH977" s="113" t="str">
        <f>[1]comp!$D977 &amp; [1]comp!$E977</f>
        <v>MGE-ReLiu, P., Huang, H., Jiang, X., Zhang, Y., Omori, T., Lookman, T., &amp; Su, Y. (2022). Evolution analysis of γ’ precipitate coarsening in Co-based superalloys using kinetic theory and machine learning. Acta Materialia, 235. https://doi.org/10.1016/j.actamat.2022.118101</v>
      </c>
      <c r="BI977" s="96" t="str">
        <f t="shared" si="75"/>
        <v>Co-29.5Ni-11.Al-3.0Cr-1.8W-2.0Ti-2.0Ta-1.0Mo-1.1Re</v>
      </c>
      <c r="BJ977" s="113" t="s">
        <v>2123</v>
      </c>
      <c r="BK977" s="113"/>
      <c r="BL977" s="113"/>
      <c r="BM977" s="113"/>
      <c r="BN977" s="113"/>
      <c r="BO977" s="113"/>
    </row>
    <row r="978" spans="1:67" x14ac:dyDescent="0.3">
      <c r="A978" s="96" t="str">
        <f t="shared" si="67"/>
        <v>Co-34.7Ni-11.1Al-2.8Cr-1.1W-2.0Ti-2.2Ta-1.1Mo</v>
      </c>
      <c r="B978" s="113"/>
      <c r="C978" s="113" t="s">
        <v>2123</v>
      </c>
      <c r="D978" s="113" t="s">
        <v>4142</v>
      </c>
      <c r="E978" s="113" t="s">
        <v>4128</v>
      </c>
      <c r="F978" s="113">
        <f t="shared" si="74"/>
        <v>975</v>
      </c>
      <c r="G978" s="114">
        <f t="shared" si="71"/>
        <v>44.999999999999993</v>
      </c>
      <c r="H978" s="114">
        <v>34.700000000000003</v>
      </c>
      <c r="I978" s="114">
        <v>11.1</v>
      </c>
      <c r="J978" s="114">
        <v>2.8</v>
      </c>
      <c r="K978" s="114">
        <v>1.1000000000000001</v>
      </c>
      <c r="L978" s="114">
        <v>2</v>
      </c>
      <c r="M978" s="114">
        <v>2.2000000000000002</v>
      </c>
      <c r="N978" s="114"/>
      <c r="O978" s="114"/>
      <c r="P978" s="114">
        <v>1.1000000000000001</v>
      </c>
      <c r="Q978" s="115"/>
      <c r="R978" s="115"/>
      <c r="S978" s="115"/>
      <c r="T978" s="114"/>
      <c r="U978" s="114"/>
      <c r="V978" s="114"/>
      <c r="W978" s="114"/>
      <c r="X978" s="114"/>
      <c r="Y978" s="114"/>
      <c r="Z978" s="114"/>
      <c r="AA978" s="114"/>
      <c r="AB978" s="114"/>
      <c r="AC978" s="114"/>
      <c r="AD978" s="114"/>
      <c r="AE978" s="113"/>
      <c r="AF978" s="101">
        <f t="shared" si="68"/>
        <v>8.3783659999999998</v>
      </c>
      <c r="AG978" s="113"/>
      <c r="AH978" s="113"/>
      <c r="AI978" s="116" t="s">
        <v>1</v>
      </c>
      <c r="AJ978" s="116" t="str">
        <f>IF(I978&lt;&gt;"","-" &amp;TEXT([1]comp!$I978,"0.#") &amp;TEXT(I$1,0),"")</f>
        <v>-11.1Al</v>
      </c>
      <c r="AK978" s="116" t="str">
        <f>IF(K978&lt;&gt;"","-" &amp;TEXT([1]comp!$K978,"0.0") &amp;TEXT(K$1,0),"")</f>
        <v>-1.1W</v>
      </c>
      <c r="AL978" s="116" t="str">
        <f>IF(H978&lt;&gt;"","-" &amp;TEXT([1]comp!$H978,"0.0") &amp;TEXT(H$1,0),"")</f>
        <v>-34.7Ni</v>
      </c>
      <c r="AM978" s="116" t="str">
        <f>IF(J978&lt;&gt;"","-" &amp;TEXT([1]comp!$J978,"0.0") &amp;TEXT(J$1,0),"")</f>
        <v>-2.8Cr</v>
      </c>
      <c r="AN978" s="116" t="str">
        <f>IF(M978&lt;&gt;"","-" &amp;TEXT([1]comp!$M978,"0.0") &amp;TEXT(M$1,0),"")</f>
        <v>-2.2Ta</v>
      </c>
      <c r="AO978" s="116" t="str">
        <f>IF(N978&lt;&gt;"","-" &amp;TEXT([1]comp!$N978,"0.0") &amp;TEXT(N$1,0),"")</f>
        <v/>
      </c>
      <c r="AP978" s="116" t="str">
        <f>IF(O978&lt;&gt;"","-" &amp;TEXT([1]comp!$O978,"0.0") &amp;TEXT(O$1,0),"")</f>
        <v/>
      </c>
      <c r="AQ978" s="116" t="str">
        <f>IF(L978&lt;&gt;"","-" &amp;TEXT([1]comp!$L978,"0.0") &amp;TEXT(L$1,0),"")</f>
        <v>-2.0Ti</v>
      </c>
      <c r="AR978" s="116" t="str">
        <f>IF(P978&lt;&gt;"","-" &amp;TEXT([1]comp!$P978,"0.0") &amp;TEXT(P$1,0),"")</f>
        <v>-1.1Mo</v>
      </c>
      <c r="AS978" s="116" t="str">
        <f>IF(Q978&lt;&gt;"","-" &amp;TEXT([1]comp!$Q978,"0.00") &amp;TEXT(Q$1,0),"")</f>
        <v/>
      </c>
      <c r="AT978" s="116" t="str">
        <f>IF(R978&lt;&gt;"","-" &amp;TEXT([1]comp!$R978,"0.00") &amp;TEXT(R$1,0),"")</f>
        <v/>
      </c>
      <c r="AU978" s="116" t="str">
        <f>IF(S978&lt;&gt;"","-" &amp;TEXT([1]comp!$S978,"0.00") &amp;TEXT(S$1,0),"")</f>
        <v/>
      </c>
      <c r="AV978" s="116" t="str">
        <f>IF(T978&lt;&gt;"","-" &amp;TEXT([1]comp!$T978,"0.0") &amp;TEXT(T$1,0),"")</f>
        <v/>
      </c>
      <c r="AW978" s="116" t="str">
        <f>IF(U978&lt;&gt;"","-" &amp;TEXT([1]comp!$U978,"0.0") &amp;TEXT(U$1,0),"")</f>
        <v/>
      </c>
      <c r="AX978" s="116" t="str">
        <f>IF(V978&lt;&gt;"","-" &amp;TEXT([1]comp!$V978,"0.0") &amp;TEXT(V$1,0),"")</f>
        <v/>
      </c>
      <c r="AY978" s="116" t="str">
        <f>IF(W978&lt;&gt;"","-" &amp;TEXT([1]comp!$W978,"0.0") &amp;TEXT(W$1,0),"")</f>
        <v/>
      </c>
      <c r="AZ978" s="116" t="str">
        <f>IF(X978&lt;&gt;"","-" &amp;TEXT([1]comp!$X978,"0.0") &amp;TEXT(X$1,0),"")</f>
        <v/>
      </c>
      <c r="BA978" s="116" t="str">
        <f>IF(Y978&lt;&gt;"","-" &amp;TEXT([1]comp!$Y978,"0.0") &amp;TEXT(Y$1,0),"")</f>
        <v/>
      </c>
      <c r="BB978" s="116" t="str">
        <f>IF(Z978&lt;&gt;"","-" &amp;TEXT([1]comp!$Z978,"0.0") &amp;TEXT(Z$1,0),"")</f>
        <v/>
      </c>
      <c r="BC978" s="116" t="str">
        <f>IF(AA978&lt;&gt;"","-" &amp;TEXT([1]comp!$AA978,"0.0") &amp;TEXT(AA$1,0),"")</f>
        <v/>
      </c>
      <c r="BD978" s="116" t="str">
        <f>IF(AB978&lt;&gt;"","-" &amp;TEXT([1]comp!$AB978,"0.0") &amp;TEXT(AB$1,0),"")</f>
        <v/>
      </c>
      <c r="BE978" s="116" t="str">
        <f>IF(AC978&lt;&gt;"","-" &amp;TEXT([1]comp!$AC978,"0.0") &amp;TEXT(AC$1,0),"")</f>
        <v/>
      </c>
      <c r="BF978" s="102" t="str">
        <f>IF(AD978&lt;&gt;"","-" &amp;TEXT([1]comp!$AD978,"0.00") &amp;TEXT(AD$1,0),"")</f>
        <v/>
      </c>
      <c r="BG978" s="104" t="str">
        <f>IF(AE978&lt;&gt;"","-" &amp;TEXT([1]comp!$AE978,"0.#") &amp;TEXT(AE$1,0),"")</f>
        <v/>
      </c>
      <c r="BH978" s="113" t="str">
        <f>[1]comp!$D978 &amp; [1]comp!$E978</f>
        <v>MGE-NiLiu, P., Huang, H., Jiang, X., Zhang, Y., Omori, T., Lookman, T., &amp; Su, Y. (2022). Evolution analysis of γ’ precipitate coarsening in Co-based superalloys using kinetic theory and machine learning. Acta Materialia, 235. https://doi.org/10.1016/j.actamat.2022.118101</v>
      </c>
      <c r="BI978" s="96" t="str">
        <f t="shared" si="75"/>
        <v>Co-34.7Ni-11.1Al-2.8Cr-1.1W-2.0Ti-2.2Ta-1.1Mo</v>
      </c>
      <c r="BJ978" s="113" t="s">
        <v>2123</v>
      </c>
      <c r="BK978" s="113"/>
      <c r="BL978" s="113"/>
      <c r="BM978" s="113"/>
      <c r="BN978" s="113"/>
      <c r="BO978" s="113"/>
    </row>
    <row r="979" spans="1:67" x14ac:dyDescent="0.3">
      <c r="A979" s="96" t="str">
        <f t="shared" si="67"/>
        <v>Co-29.4Ni-11.8Al-3.0Cr-1.8W-2.0Ti-2.1Ta-1.1Mo</v>
      </c>
      <c r="B979" s="113"/>
      <c r="C979" s="113" t="s">
        <v>2123</v>
      </c>
      <c r="D979" s="113" t="s">
        <v>4144</v>
      </c>
      <c r="E979" s="113" t="s">
        <v>4128</v>
      </c>
      <c r="F979" s="113">
        <f t="shared" si="74"/>
        <v>976</v>
      </c>
      <c r="G979" s="114">
        <f t="shared" si="71"/>
        <v>48.8</v>
      </c>
      <c r="H979" s="114">
        <v>29.4</v>
      </c>
      <c r="I979" s="114">
        <v>11.8</v>
      </c>
      <c r="J979" s="114">
        <v>3</v>
      </c>
      <c r="K979" s="114">
        <v>1.8</v>
      </c>
      <c r="L979" s="114">
        <v>2</v>
      </c>
      <c r="M979" s="114">
        <v>2.1</v>
      </c>
      <c r="N979" s="114"/>
      <c r="O979" s="114"/>
      <c r="P979" s="114">
        <v>1.1000000000000001</v>
      </c>
      <c r="Q979" s="115"/>
      <c r="R979" s="115"/>
      <c r="S979" s="115"/>
      <c r="T979" s="114"/>
      <c r="U979" s="114"/>
      <c r="V979" s="114"/>
      <c r="W979" s="114"/>
      <c r="X979" s="114"/>
      <c r="Y979" s="114"/>
      <c r="Z979" s="114"/>
      <c r="AA979" s="114"/>
      <c r="AB979" s="114"/>
      <c r="AC979" s="114"/>
      <c r="AD979" s="114"/>
      <c r="AE979" s="113"/>
      <c r="AF979" s="101">
        <f t="shared" si="68"/>
        <v>8.3958220000000008</v>
      </c>
      <c r="AG979" s="113"/>
      <c r="AH979" s="113"/>
      <c r="AI979" s="116" t="s">
        <v>1</v>
      </c>
      <c r="AJ979" s="116" t="str">
        <f>IF(I979&lt;&gt;"","-" &amp;TEXT([1]comp!$I979,"0.#") &amp;TEXT(I$1,0),"")</f>
        <v>-11.8Al</v>
      </c>
      <c r="AK979" s="116" t="str">
        <f>IF(K979&lt;&gt;"","-" &amp;TEXT([1]comp!$K979,"0.0") &amp;TEXT(K$1,0),"")</f>
        <v>-1.8W</v>
      </c>
      <c r="AL979" s="116" t="str">
        <f>IF(H979&lt;&gt;"","-" &amp;TEXT([1]comp!$H979,"0.0") &amp;TEXT(H$1,0),"")</f>
        <v>-29.4Ni</v>
      </c>
      <c r="AM979" s="116" t="str">
        <f>IF(J979&lt;&gt;"","-" &amp;TEXT([1]comp!$J979,"0.0") &amp;TEXT(J$1,0),"")</f>
        <v>-3.0Cr</v>
      </c>
      <c r="AN979" s="116" t="str">
        <f>IF(M979&lt;&gt;"","-" &amp;TEXT([1]comp!$M979,"0.0") &amp;TEXT(M$1,0),"")</f>
        <v>-2.1Ta</v>
      </c>
      <c r="AO979" s="116" t="str">
        <f>IF(N979&lt;&gt;"","-" &amp;TEXT([1]comp!$N979,"0.0") &amp;TEXT(N$1,0),"")</f>
        <v/>
      </c>
      <c r="AP979" s="116" t="str">
        <f>IF(O979&lt;&gt;"","-" &amp;TEXT([1]comp!$O979,"0.0") &amp;TEXT(O$1,0),"")</f>
        <v/>
      </c>
      <c r="AQ979" s="116" t="str">
        <f>IF(L979&lt;&gt;"","-" &amp;TEXT([1]comp!$L979,"0.0") &amp;TEXT(L$1,0),"")</f>
        <v>-2.0Ti</v>
      </c>
      <c r="AR979" s="116" t="str">
        <f>IF(P979&lt;&gt;"","-" &amp;TEXT([1]comp!$P979,"0.0") &amp;TEXT(P$1,0),"")</f>
        <v>-1.1Mo</v>
      </c>
      <c r="AS979" s="116" t="str">
        <f>IF(Q979&lt;&gt;"","-" &amp;TEXT([1]comp!$Q979,"0.00") &amp;TEXT(Q$1,0),"")</f>
        <v/>
      </c>
      <c r="AT979" s="116" t="str">
        <f>IF(R979&lt;&gt;"","-" &amp;TEXT([1]comp!$R979,"0.00") &amp;TEXT(R$1,0),"")</f>
        <v/>
      </c>
      <c r="AU979" s="116" t="str">
        <f>IF(S979&lt;&gt;"","-" &amp;TEXT([1]comp!$S979,"0.00") &amp;TEXT(S$1,0),"")</f>
        <v/>
      </c>
      <c r="AV979" s="116" t="str">
        <f>IF(T979&lt;&gt;"","-" &amp;TEXT([1]comp!$T979,"0.0") &amp;TEXT(T$1,0),"")</f>
        <v/>
      </c>
      <c r="AW979" s="116" t="str">
        <f>IF(U979&lt;&gt;"","-" &amp;TEXT([1]comp!$U979,"0.0") &amp;TEXT(U$1,0),"")</f>
        <v/>
      </c>
      <c r="AX979" s="116" t="str">
        <f>IF(V979&lt;&gt;"","-" &amp;TEXT([1]comp!$V979,"0.0") &amp;TEXT(V$1,0),"")</f>
        <v/>
      </c>
      <c r="AY979" s="116" t="str">
        <f>IF(W979&lt;&gt;"","-" &amp;TEXT([1]comp!$W979,"0.0") &amp;TEXT(W$1,0),"")</f>
        <v/>
      </c>
      <c r="AZ979" s="116" t="str">
        <f>IF(X979&lt;&gt;"","-" &amp;TEXT([1]comp!$X979,"0.0") &amp;TEXT(X$1,0),"")</f>
        <v/>
      </c>
      <c r="BA979" s="116" t="str">
        <f>IF(Y979&lt;&gt;"","-" &amp;TEXT([1]comp!$Y979,"0.0") &amp;TEXT(Y$1,0),"")</f>
        <v/>
      </c>
      <c r="BB979" s="116" t="str">
        <f>IF(Z979&lt;&gt;"","-" &amp;TEXT([1]comp!$Z979,"0.0") &amp;TEXT(Z$1,0),"")</f>
        <v/>
      </c>
      <c r="BC979" s="116" t="str">
        <f>IF(AA979&lt;&gt;"","-" &amp;TEXT([1]comp!$AA979,"0.0") &amp;TEXT(AA$1,0),"")</f>
        <v/>
      </c>
      <c r="BD979" s="116" t="str">
        <f>IF(AB979&lt;&gt;"","-" &amp;TEXT([1]comp!$AB979,"0.0") &amp;TEXT(AB$1,0),"")</f>
        <v/>
      </c>
      <c r="BE979" s="116" t="str">
        <f>IF(AC979&lt;&gt;"","-" &amp;TEXT([1]comp!$AC979,"0.0") &amp;TEXT(AC$1,0),"")</f>
        <v/>
      </c>
      <c r="BF979" s="102" t="str">
        <f>IF(AD979&lt;&gt;"","-" &amp;TEXT([1]comp!$AD979,"0.00") &amp;TEXT(AD$1,0),"")</f>
        <v/>
      </c>
      <c r="BG979" s="104" t="str">
        <f>IF(AE979&lt;&gt;"","-" &amp;TEXT([1]comp!$AE979,"0.#") &amp;TEXT(AE$1,0),"")</f>
        <v/>
      </c>
      <c r="BH979" s="113" t="str">
        <f>[1]comp!$D979 &amp; [1]comp!$E979</f>
        <v>MGE-AlLiu, P., Huang, H., Jiang, X., Zhang, Y., Omori, T., Lookman, T., &amp; Su, Y. (2022). Evolution analysis of γ’ precipitate coarsening in Co-based superalloys using kinetic theory and machine learning. Acta Materialia, 235. https://doi.org/10.1016/j.actamat.2022.118101</v>
      </c>
      <c r="BI979" s="96" t="str">
        <f t="shared" si="75"/>
        <v>Co-29.4Ni-11.8Al-3.0Cr-1.8W-2.0Ti-2.1Ta-1.1Mo</v>
      </c>
      <c r="BJ979" s="113" t="s">
        <v>2123</v>
      </c>
      <c r="BK979" s="113"/>
      <c r="BL979" s="113"/>
      <c r="BM979" s="113"/>
      <c r="BN979" s="113"/>
      <c r="BO979" s="113"/>
    </row>
    <row r="980" spans="1:67" x14ac:dyDescent="0.3">
      <c r="A980" s="96" t="str">
        <f t="shared" si="67"/>
        <v>Co-29.6Ni-11.1Al-3.0Cr-2.8W-2.1Ti-2.2Ta-1.0Mo</v>
      </c>
      <c r="B980" s="113"/>
      <c r="C980" s="113" t="s">
        <v>2123</v>
      </c>
      <c r="D980" s="113" t="s">
        <v>4146</v>
      </c>
      <c r="E980" s="113" t="s">
        <v>4128</v>
      </c>
      <c r="F980" s="113">
        <f t="shared" si="74"/>
        <v>977</v>
      </c>
      <c r="G980" s="114">
        <f t="shared" si="71"/>
        <v>48.199999999999996</v>
      </c>
      <c r="H980" s="114">
        <v>29.6</v>
      </c>
      <c r="I980" s="114">
        <v>11.1</v>
      </c>
      <c r="J980" s="114">
        <v>3</v>
      </c>
      <c r="K980" s="114">
        <v>2.8</v>
      </c>
      <c r="L980" s="114">
        <v>2.1</v>
      </c>
      <c r="M980" s="114">
        <v>2.2000000000000002</v>
      </c>
      <c r="N980" s="114"/>
      <c r="O980" s="114"/>
      <c r="P980" s="114">
        <v>1</v>
      </c>
      <c r="Q980" s="115"/>
      <c r="R980" s="115"/>
      <c r="S980" s="115"/>
      <c r="T980" s="114"/>
      <c r="U980" s="114"/>
      <c r="V980" s="114"/>
      <c r="W980" s="114"/>
      <c r="X980" s="114"/>
      <c r="Y980" s="114"/>
      <c r="Z980" s="114"/>
      <c r="AA980" s="114"/>
      <c r="AB980" s="114"/>
      <c r="AC980" s="114"/>
      <c r="AD980" s="114"/>
      <c r="AE980" s="113"/>
      <c r="AF980" s="101">
        <f t="shared" si="68"/>
        <v>8.5447150000000018</v>
      </c>
      <c r="AG980" s="113"/>
      <c r="AH980" s="113"/>
      <c r="AI980" s="116" t="s">
        <v>1</v>
      </c>
      <c r="AJ980" s="116" t="str">
        <f>IF(I980&lt;&gt;"","-" &amp;TEXT([1]comp!$I980,"0.#") &amp;TEXT(I$1,0),"")</f>
        <v>-11.1Al</v>
      </c>
      <c r="AK980" s="116" t="str">
        <f>IF(K980&lt;&gt;"","-" &amp;TEXT([1]comp!$K980,"0.0") &amp;TEXT(K$1,0),"")</f>
        <v>-2.8W</v>
      </c>
      <c r="AL980" s="116" t="str">
        <f>IF(H980&lt;&gt;"","-" &amp;TEXT([1]comp!$H980,"0.0") &amp;TEXT(H$1,0),"")</f>
        <v>-29.6Ni</v>
      </c>
      <c r="AM980" s="116" t="str">
        <f>IF(J980&lt;&gt;"","-" &amp;TEXT([1]comp!$J980,"0.0") &amp;TEXT(J$1,0),"")</f>
        <v>-3.0Cr</v>
      </c>
      <c r="AN980" s="116" t="str">
        <f>IF(M980&lt;&gt;"","-" &amp;TEXT([1]comp!$M980,"0.0") &amp;TEXT(M$1,0),"")</f>
        <v>-2.2Ta</v>
      </c>
      <c r="AO980" s="116" t="str">
        <f>IF(N980&lt;&gt;"","-" &amp;TEXT([1]comp!$N980,"0.0") &amp;TEXT(N$1,0),"")</f>
        <v/>
      </c>
      <c r="AP980" s="116" t="str">
        <f>IF(O980&lt;&gt;"","-" &amp;TEXT([1]comp!$O980,"0.0") &amp;TEXT(O$1,0),"")</f>
        <v/>
      </c>
      <c r="AQ980" s="116" t="str">
        <f>IF(L980&lt;&gt;"","-" &amp;TEXT([1]comp!$L980,"0.0") &amp;TEXT(L$1,0),"")</f>
        <v>-2.1Ti</v>
      </c>
      <c r="AR980" s="116" t="str">
        <f>IF(P980&lt;&gt;"","-" &amp;TEXT([1]comp!$P980,"0.0") &amp;TEXT(P$1,0),"")</f>
        <v>-1.0Mo</v>
      </c>
      <c r="AS980" s="116" t="str">
        <f>IF(Q980&lt;&gt;"","-" &amp;TEXT([1]comp!$Q980,"0.00") &amp;TEXT(Q$1,0),"")</f>
        <v/>
      </c>
      <c r="AT980" s="116" t="str">
        <f>IF(R980&lt;&gt;"","-" &amp;TEXT([1]comp!$R980,"0.00") &amp;TEXT(R$1,0),"")</f>
        <v/>
      </c>
      <c r="AU980" s="116" t="str">
        <f>IF(S980&lt;&gt;"","-" &amp;TEXT([1]comp!$S980,"0.00") &amp;TEXT(S$1,0),"")</f>
        <v/>
      </c>
      <c r="AV980" s="116" t="str">
        <f>IF(T980&lt;&gt;"","-" &amp;TEXT([1]comp!$T980,"0.0") &amp;TEXT(T$1,0),"")</f>
        <v/>
      </c>
      <c r="AW980" s="116" t="str">
        <f>IF(U980&lt;&gt;"","-" &amp;TEXT([1]comp!$U980,"0.0") &amp;TEXT(U$1,0),"")</f>
        <v/>
      </c>
      <c r="AX980" s="116" t="str">
        <f>IF(V980&lt;&gt;"","-" &amp;TEXT([1]comp!$V980,"0.0") &amp;TEXT(V$1,0),"")</f>
        <v/>
      </c>
      <c r="AY980" s="116" t="str">
        <f>IF(W980&lt;&gt;"","-" &amp;TEXT([1]comp!$W980,"0.0") &amp;TEXT(W$1,0),"")</f>
        <v/>
      </c>
      <c r="AZ980" s="116" t="str">
        <f>IF(X980&lt;&gt;"","-" &amp;TEXT([1]comp!$X980,"0.0") &amp;TEXT(X$1,0),"")</f>
        <v/>
      </c>
      <c r="BA980" s="116" t="str">
        <f>IF(Y980&lt;&gt;"","-" &amp;TEXT([1]comp!$Y980,"0.0") &amp;TEXT(Y$1,0),"")</f>
        <v/>
      </c>
      <c r="BB980" s="116" t="str">
        <f>IF(Z980&lt;&gt;"","-" &amp;TEXT([1]comp!$Z980,"0.0") &amp;TEXT(Z$1,0),"")</f>
        <v/>
      </c>
      <c r="BC980" s="116" t="str">
        <f>IF(AA980&lt;&gt;"","-" &amp;TEXT([1]comp!$AA980,"0.0") &amp;TEXT(AA$1,0),"")</f>
        <v/>
      </c>
      <c r="BD980" s="116" t="str">
        <f>IF(AB980&lt;&gt;"","-" &amp;TEXT([1]comp!$AB980,"0.0") &amp;TEXT(AB$1,0),"")</f>
        <v/>
      </c>
      <c r="BE980" s="116" t="str">
        <f>IF(AC980&lt;&gt;"","-" &amp;TEXT([1]comp!$AC980,"0.0") &amp;TEXT(AC$1,0),"")</f>
        <v/>
      </c>
      <c r="BF980" s="102" t="str">
        <f>IF(AD980&lt;&gt;"","-" &amp;TEXT([1]comp!$AD980,"0.00") &amp;TEXT(AD$1,0),"")</f>
        <v/>
      </c>
      <c r="BG980" s="104" t="str">
        <f>IF(AE980&lt;&gt;"","-" &amp;TEXT([1]comp!$AE980,"0.#") &amp;TEXT(AE$1,0),"")</f>
        <v/>
      </c>
      <c r="BH980" s="113" t="str">
        <f>[1]comp!$D980 &amp; [1]comp!$E980</f>
        <v>MGE-WLiu, P., Huang, H., Jiang, X., Zhang, Y., Omori, T., Lookman, T., &amp; Su, Y. (2022). Evolution analysis of γ’ precipitate coarsening in Co-based superalloys using kinetic theory and machine learning. Acta Materialia, 235. https://doi.org/10.1016/j.actamat.2022.118101</v>
      </c>
      <c r="BI980" s="96" t="str">
        <f t="shared" si="75"/>
        <v>Co-29.6Ni-11.1Al-3.0Cr-2.8W-2.1Ti-2.2Ta-1.0Mo</v>
      </c>
      <c r="BJ980" s="113" t="s">
        <v>2123</v>
      </c>
      <c r="BK980" s="113"/>
      <c r="BL980" s="113"/>
      <c r="BM980" s="113"/>
      <c r="BN980" s="113"/>
      <c r="BO980" s="113"/>
    </row>
    <row r="981" spans="1:67" x14ac:dyDescent="0.3">
      <c r="A981" s="96" t="str">
        <f t="shared" si="67"/>
        <v>Co-2.0W-4.0Ti-2.0Ta-10.0V</v>
      </c>
      <c r="B981" s="113"/>
      <c r="C981" s="113" t="s">
        <v>2123</v>
      </c>
      <c r="D981" s="113" t="s">
        <v>4148</v>
      </c>
      <c r="E981" s="113" t="s">
        <v>4149</v>
      </c>
      <c r="F981" s="113">
        <f t="shared" si="74"/>
        <v>978</v>
      </c>
      <c r="G981" s="114">
        <f t="shared" si="71"/>
        <v>82</v>
      </c>
      <c r="H981" s="114"/>
      <c r="I981" s="114"/>
      <c r="J981" s="114"/>
      <c r="K981" s="114">
        <v>2</v>
      </c>
      <c r="L981" s="114">
        <v>4</v>
      </c>
      <c r="M981" s="114">
        <v>2</v>
      </c>
      <c r="N981" s="114"/>
      <c r="O981" s="114">
        <v>10</v>
      </c>
      <c r="P981" s="114"/>
      <c r="Q981" s="115"/>
      <c r="R981" s="115"/>
      <c r="S981" s="115"/>
      <c r="T981" s="114"/>
      <c r="U981" s="114"/>
      <c r="V981" s="114"/>
      <c r="W981" s="114"/>
      <c r="X981" s="114"/>
      <c r="Y981" s="114"/>
      <c r="Z981" s="114"/>
      <c r="AA981" s="114"/>
      <c r="AB981" s="114"/>
      <c r="AC981" s="114"/>
      <c r="AD981" s="114"/>
      <c r="AE981" s="113"/>
      <c r="AF981" s="101">
        <f t="shared" si="68"/>
        <v>8.8072800000000004</v>
      </c>
      <c r="AG981" s="113"/>
      <c r="AH981" s="113"/>
      <c r="AI981" s="116" t="s">
        <v>1</v>
      </c>
      <c r="AJ981" s="116" t="str">
        <f>IF(I981&lt;&gt;"","-" &amp;TEXT([1]comp!$I981,"0.#") &amp;TEXT(I$1,0),"")</f>
        <v/>
      </c>
      <c r="AK981" s="116" t="str">
        <f>IF(K981&lt;&gt;"","-" &amp;TEXT([1]comp!$K981,"0.0") &amp;TEXT(K$1,0),"")</f>
        <v>-2.0W</v>
      </c>
      <c r="AL981" s="116" t="str">
        <f>IF(H981&lt;&gt;"","-" &amp;TEXT([1]comp!$H981,"0.0") &amp;TEXT(H$1,0),"")</f>
        <v/>
      </c>
      <c r="AM981" s="116" t="str">
        <f>IF(J981&lt;&gt;"","-" &amp;TEXT([1]comp!$J981,"0.0") &amp;TEXT(J$1,0),"")</f>
        <v/>
      </c>
      <c r="AN981" s="116" t="str">
        <f>IF(M981&lt;&gt;"","-" &amp;TEXT([1]comp!$M981,"0.0") &amp;TEXT(M$1,0),"")</f>
        <v>-2.0Ta</v>
      </c>
      <c r="AO981" s="116" t="str">
        <f>IF(N981&lt;&gt;"","-" &amp;TEXT([1]comp!$N981,"0.0") &amp;TEXT(N$1,0),"")</f>
        <v/>
      </c>
      <c r="AP981" s="116" t="str">
        <f>IF(O981&lt;&gt;"","-" &amp;TEXT([1]comp!$O981,"0.0") &amp;TEXT(O$1,0),"")</f>
        <v>-10.0V</v>
      </c>
      <c r="AQ981" s="116" t="str">
        <f>IF(L981&lt;&gt;"","-" &amp;TEXT([1]comp!$L981,"0.0") &amp;TEXT(L$1,0),"")</f>
        <v>-4.0Ti</v>
      </c>
      <c r="AR981" s="116" t="str">
        <f>IF(P981&lt;&gt;"","-" &amp;TEXT([1]comp!$P981,"0.0") &amp;TEXT(P$1,0),"")</f>
        <v/>
      </c>
      <c r="AS981" s="116" t="str">
        <f>IF(Q981&lt;&gt;"","-" &amp;TEXT([1]comp!$Q981,"0.00") &amp;TEXT(Q$1,0),"")</f>
        <v/>
      </c>
      <c r="AT981" s="116" t="str">
        <f>IF(R981&lt;&gt;"","-" &amp;TEXT([1]comp!$R981,"0.00") &amp;TEXT(R$1,0),"")</f>
        <v/>
      </c>
      <c r="AU981" s="116" t="str">
        <f>IF(S981&lt;&gt;"","-" &amp;TEXT([1]comp!$S981,"0.00") &amp;TEXT(S$1,0),"")</f>
        <v/>
      </c>
      <c r="AV981" s="116" t="str">
        <f>IF(T981&lt;&gt;"","-" &amp;TEXT([1]comp!$T981,"0.0") &amp;TEXT(T$1,0),"")</f>
        <v/>
      </c>
      <c r="AW981" s="116" t="str">
        <f>IF(U981&lt;&gt;"","-" &amp;TEXT([1]comp!$U981,"0.0") &amp;TEXT(U$1,0),"")</f>
        <v/>
      </c>
      <c r="AX981" s="116" t="str">
        <f>IF(V981&lt;&gt;"","-" &amp;TEXT([1]comp!$V981,"0.0") &amp;TEXT(V$1,0),"")</f>
        <v/>
      </c>
      <c r="AY981" s="116" t="str">
        <f>IF(W981&lt;&gt;"","-" &amp;TEXT([1]comp!$W981,"0.0") &amp;TEXT(W$1,0),"")</f>
        <v/>
      </c>
      <c r="AZ981" s="116" t="str">
        <f>IF(X981&lt;&gt;"","-" &amp;TEXT([1]comp!$X981,"0.0") &amp;TEXT(X$1,0),"")</f>
        <v/>
      </c>
      <c r="BA981" s="116" t="str">
        <f>IF(Y981&lt;&gt;"","-" &amp;TEXT([1]comp!$Y981,"0.0") &amp;TEXT(Y$1,0),"")</f>
        <v/>
      </c>
      <c r="BB981" s="116" t="str">
        <f>IF(Z981&lt;&gt;"","-" &amp;TEXT([1]comp!$Z981,"0.0") &amp;TEXT(Z$1,0),"")</f>
        <v/>
      </c>
      <c r="BC981" s="116" t="str">
        <f>IF(AA981&lt;&gt;"","-" &amp;TEXT([1]comp!$AA981,"0.0") &amp;TEXT(AA$1,0),"")</f>
        <v/>
      </c>
      <c r="BD981" s="116" t="str">
        <f>IF(AB981&lt;&gt;"","-" &amp;TEXT([1]comp!$AB981,"0.0") &amp;TEXT(AB$1,0),"")</f>
        <v/>
      </c>
      <c r="BE981" s="116" t="str">
        <f>IF(AC981&lt;&gt;"","-" &amp;TEXT([1]comp!$AC981,"0.0") &amp;TEXT(AC$1,0),"")</f>
        <v/>
      </c>
      <c r="BF981" s="102" t="str">
        <f>IF(AD981&lt;&gt;"","-" &amp;TEXT([1]comp!$AD981,"0.00") &amp;TEXT(AD$1,0),"")</f>
        <v/>
      </c>
      <c r="BG981" s="104" t="str">
        <f>IF(AE981&lt;&gt;"","-" &amp;TEXT([1]comp!$AE981,"0.#") &amp;TEXT(AE$1,0),"")</f>
        <v/>
      </c>
      <c r="BH981" s="113" t="str">
        <f>[1]comp!$D981 &amp; [1]comp!$E981</f>
        <v>Co-4Ti-10V-2W-2TaLiu, X., Chen, Z., Chen, Y., Yang, S., Pan, Y., Lu, Y., Qu, S., Li, Y., Yang, Y., &amp; Wang, C. (2021). Multicomponent Co-Ti-based superalloy with high solvus temperature and low lattice misfit. Materials Letters, 284. https://doi.org/10.1016/j.matlet.2020.128910</v>
      </c>
      <c r="BI981" s="96" t="str">
        <f t="shared" si="75"/>
        <v>Co-2.0W-4.0Ti-2.0Ta-10.0V</v>
      </c>
      <c r="BJ981" s="113" t="s">
        <v>2123</v>
      </c>
      <c r="BK981" s="113"/>
      <c r="BL981" s="113"/>
      <c r="BM981" s="113"/>
      <c r="BN981" s="113"/>
      <c r="BO981" s="113"/>
    </row>
    <row r="982" spans="1:67" x14ac:dyDescent="0.3">
      <c r="A982" s="96" t="str">
        <f t="shared" si="67"/>
        <v>Co-19.7Ni-10.3Al-6.9Cr-1.0W-5.1Ti-4.1Ta</v>
      </c>
      <c r="B982" s="113"/>
      <c r="C982" s="113" t="s">
        <v>2123</v>
      </c>
      <c r="D982" s="119" t="s">
        <v>4416</v>
      </c>
      <c r="E982" s="113" t="s">
        <v>4151</v>
      </c>
      <c r="F982" s="113">
        <f t="shared" si="74"/>
        <v>979</v>
      </c>
      <c r="G982" s="114">
        <f t="shared" si="71"/>
        <v>52.9</v>
      </c>
      <c r="H982" s="114">
        <v>19.7</v>
      </c>
      <c r="I982" s="114">
        <v>10.3</v>
      </c>
      <c r="J982" s="114">
        <v>6.9</v>
      </c>
      <c r="K982" s="114">
        <v>1</v>
      </c>
      <c r="L982" s="114">
        <v>5.0999999999999996</v>
      </c>
      <c r="M982" s="114">
        <v>4.0999999999999996</v>
      </c>
      <c r="N982" s="114"/>
      <c r="O982" s="114"/>
      <c r="P982" s="114"/>
      <c r="Q982" s="115"/>
      <c r="R982" s="115"/>
      <c r="S982" s="115"/>
      <c r="T982" s="114"/>
      <c r="U982" s="114"/>
      <c r="V982" s="114"/>
      <c r="W982" s="114"/>
      <c r="X982" s="114"/>
      <c r="Y982" s="114"/>
      <c r="Z982" s="114"/>
      <c r="AA982" s="114"/>
      <c r="AB982" s="114"/>
      <c r="AC982" s="114"/>
      <c r="AD982" s="114"/>
      <c r="AE982" s="113"/>
      <c r="AF982" s="101">
        <f t="shared" si="68"/>
        <v>8.342193</v>
      </c>
      <c r="AG982" s="113"/>
      <c r="AH982" s="113"/>
      <c r="AI982" s="116" t="s">
        <v>1</v>
      </c>
      <c r="AJ982" s="116" t="str">
        <f>IF(I982&lt;&gt;"","-" &amp;TEXT([1]comp!$I982,"0.#") &amp;TEXT(I$1,0),"")</f>
        <v>-10.3Al</v>
      </c>
      <c r="AK982" s="116" t="str">
        <f>IF(K982&lt;&gt;"","-" &amp;TEXT([1]comp!$K982,"0.0") &amp;TEXT(K$1,0),"")</f>
        <v>-1.0W</v>
      </c>
      <c r="AL982" s="116" t="str">
        <f>IF(H982&lt;&gt;"","-" &amp;TEXT([1]comp!$H982,"0.0") &amp;TEXT(H$1,0),"")</f>
        <v>-19.7Ni</v>
      </c>
      <c r="AM982" s="116" t="str">
        <f>IF(J982&lt;&gt;"","-" &amp;TEXT([1]comp!$J982,"0.0") &amp;TEXT(J$1,0),"")</f>
        <v>-6.9Cr</v>
      </c>
      <c r="AN982" s="116" t="str">
        <f>IF(M982&lt;&gt;"","-" &amp;TEXT([1]comp!$M982,"0.0") &amp;TEXT(M$1,0),"")</f>
        <v>-4.1Ta</v>
      </c>
      <c r="AO982" s="116" t="str">
        <f>IF(N982&lt;&gt;"","-" &amp;TEXT([1]comp!$N982,"0.0") &amp;TEXT(N$1,0),"")</f>
        <v/>
      </c>
      <c r="AP982" s="116" t="str">
        <f>IF(O982&lt;&gt;"","-" &amp;TEXT([1]comp!$O982,"0.0") &amp;TEXT(O$1,0),"")</f>
        <v/>
      </c>
      <c r="AQ982" s="116" t="str">
        <f>IF(L982&lt;&gt;"","-" &amp;TEXT([1]comp!$L982,"0.0") &amp;TEXT(L$1,0),"")</f>
        <v>-5.1Ti</v>
      </c>
      <c r="AR982" s="116" t="str">
        <f>IF(P982&lt;&gt;"","-" &amp;TEXT([1]comp!$P982,"0.0") &amp;TEXT(P$1,0),"")</f>
        <v/>
      </c>
      <c r="AS982" s="116" t="str">
        <f>IF(Q982&lt;&gt;"","-" &amp;TEXT([1]comp!$Q982,"0.00") &amp;TEXT(Q$1,0),"")</f>
        <v/>
      </c>
      <c r="AT982" s="116" t="str">
        <f>IF(R982&lt;&gt;"","-" &amp;TEXT([1]comp!$R982,"0.00") &amp;TEXT(R$1,0),"")</f>
        <v/>
      </c>
      <c r="AU982" s="116" t="str">
        <f>IF(S982&lt;&gt;"","-" &amp;TEXT([1]comp!$S982,"0.00") &amp;TEXT(S$1,0),"")</f>
        <v/>
      </c>
      <c r="AV982" s="116" t="str">
        <f>IF(T982&lt;&gt;"","-" &amp;TEXT([1]comp!$T982,"0.0") &amp;TEXT(T$1,0),"")</f>
        <v/>
      </c>
      <c r="AW982" s="116" t="str">
        <f>IF(U982&lt;&gt;"","-" &amp;TEXT([1]comp!$U982,"0.0") &amp;TEXT(U$1,0),"")</f>
        <v/>
      </c>
      <c r="AX982" s="116" t="str">
        <f>IF(V982&lt;&gt;"","-" &amp;TEXT([1]comp!$V982,"0.0") &amp;TEXT(V$1,0),"")</f>
        <v/>
      </c>
      <c r="AY982" s="116" t="str">
        <f>IF(W982&lt;&gt;"","-" &amp;TEXT([1]comp!$W982,"0.0") &amp;TEXT(W$1,0),"")</f>
        <v/>
      </c>
      <c r="AZ982" s="116" t="str">
        <f>IF(X982&lt;&gt;"","-" &amp;TEXT([1]comp!$X982,"0.0") &amp;TEXT(X$1,0),"")</f>
        <v/>
      </c>
      <c r="BA982" s="116" t="str">
        <f>IF(Y982&lt;&gt;"","-" &amp;TEXT([1]comp!$Y982,"0.0") &amp;TEXT(Y$1,0),"")</f>
        <v/>
      </c>
      <c r="BB982" s="116" t="str">
        <f>IF(Z982&lt;&gt;"","-" &amp;TEXT([1]comp!$Z982,"0.0") &amp;TEXT(Z$1,0),"")</f>
        <v/>
      </c>
      <c r="BC982" s="116" t="str">
        <f>IF(AA982&lt;&gt;"","-" &amp;TEXT([1]comp!$AA982,"0.0") &amp;TEXT(AA$1,0),"")</f>
        <v/>
      </c>
      <c r="BD982" s="116" t="str">
        <f>IF(AB982&lt;&gt;"","-" &amp;TEXT([1]comp!$AB982,"0.0") &amp;TEXT(AB$1,0),"")</f>
        <v/>
      </c>
      <c r="BE982" s="116" t="str">
        <f>IF(AC982&lt;&gt;"","-" &amp;TEXT([1]comp!$AC982,"0.0") &amp;TEXT(AC$1,0),"")</f>
        <v/>
      </c>
      <c r="BF982" s="102" t="str">
        <f>IF(AD982&lt;&gt;"","-" &amp;TEXT([1]comp!$AD982,"0.00") &amp;TEXT(AD$1,0),"")</f>
        <v/>
      </c>
      <c r="BG982" s="104" t="str">
        <f>IF(AE982&lt;&gt;"","-" &amp;TEXT([1]comp!$AE982,"0.#") &amp;TEXT(AE$1,0),"")</f>
        <v/>
      </c>
      <c r="BH982" s="113" t="str">
        <f>[1]comp!$D982 &amp; [1]comp!$E982</f>
        <v>1-1Liu, P., Huang, H., Antonov, S., Wen, C., Xue, D., Chen, H., Li, L., Feng, Q., Omori, T., &amp; Su, Y. (2020). Machine learning assisted design of γ′-strengthened Co-base superalloys with multi-performance optimization. Npj Computational Materials, 6(1). https://doi.org/10.1038/s41524-020-0334-5</v>
      </c>
      <c r="BI982" s="96" t="str">
        <f t="shared" si="75"/>
        <v>Co-19.7Ni-10.3Al-6.9Cr-1.0W-5.1Ti-4.1Ta</v>
      </c>
      <c r="BJ982" s="113" t="s">
        <v>2123</v>
      </c>
      <c r="BK982" s="113"/>
      <c r="BL982" s="113"/>
      <c r="BM982" s="113"/>
      <c r="BN982" s="113"/>
      <c r="BO982" s="113"/>
    </row>
    <row r="983" spans="1:67" x14ac:dyDescent="0.3">
      <c r="A983" s="96" t="str">
        <f t="shared" si="67"/>
        <v>Co-35.6Ni-11.9Al-2.1Cr-1.3W-2.2Ti-4.3Ta</v>
      </c>
      <c r="B983" s="113"/>
      <c r="C983" s="113" t="s">
        <v>2123</v>
      </c>
      <c r="D983" s="119" t="s">
        <v>4417</v>
      </c>
      <c r="E983" s="113" t="s">
        <v>4151</v>
      </c>
      <c r="F983" s="113">
        <f t="shared" si="74"/>
        <v>980</v>
      </c>
      <c r="G983" s="114">
        <f t="shared" si="71"/>
        <v>42.6</v>
      </c>
      <c r="H983" s="114">
        <v>35.6</v>
      </c>
      <c r="I983" s="114">
        <v>11.9</v>
      </c>
      <c r="J983" s="114">
        <v>2.1</v>
      </c>
      <c r="K983" s="114">
        <v>1.3</v>
      </c>
      <c r="L983" s="114">
        <v>2.2000000000000002</v>
      </c>
      <c r="M983" s="114">
        <v>4.3</v>
      </c>
      <c r="N983" s="114"/>
      <c r="O983" s="114"/>
      <c r="P983" s="114"/>
      <c r="Q983" s="115"/>
      <c r="R983" s="115"/>
      <c r="S983" s="115"/>
      <c r="T983" s="114"/>
      <c r="U983" s="114"/>
      <c r="V983" s="114"/>
      <c r="W983" s="114"/>
      <c r="X983" s="114"/>
      <c r="Y983" s="114"/>
      <c r="Z983" s="114"/>
      <c r="AA983" s="114"/>
      <c r="AB983" s="114"/>
      <c r="AC983" s="114"/>
      <c r="AD983" s="114"/>
      <c r="AE983" s="113"/>
      <c r="AF983" s="101">
        <f t="shared" si="68"/>
        <v>8.500292</v>
      </c>
      <c r="AG983" s="113"/>
      <c r="AH983" s="113"/>
      <c r="AI983" s="116" t="s">
        <v>1</v>
      </c>
      <c r="AJ983" s="116" t="str">
        <f>IF(I983&lt;&gt;"","-" &amp;TEXT([1]comp!$I983,"0.#") &amp;TEXT(I$1,0),"")</f>
        <v>-11.9Al</v>
      </c>
      <c r="AK983" s="116" t="str">
        <f>IF(K983&lt;&gt;"","-" &amp;TEXT([1]comp!$K983,"0.0") &amp;TEXT(K$1,0),"")</f>
        <v>-1.3W</v>
      </c>
      <c r="AL983" s="116" t="str">
        <f>IF(H983&lt;&gt;"","-" &amp;TEXT([1]comp!$H983,"0.0") &amp;TEXT(H$1,0),"")</f>
        <v>-35.6Ni</v>
      </c>
      <c r="AM983" s="116" t="str">
        <f>IF(J983&lt;&gt;"","-" &amp;TEXT([1]comp!$J983,"0.0") &amp;TEXT(J$1,0),"")</f>
        <v>-2.1Cr</v>
      </c>
      <c r="AN983" s="116" t="str">
        <f>IF(M983&lt;&gt;"","-" &amp;TEXT([1]comp!$M983,"0.0") &amp;TEXT(M$1,0),"")</f>
        <v>-4.3Ta</v>
      </c>
      <c r="AO983" s="116" t="str">
        <f>IF(N983&lt;&gt;"","-" &amp;TEXT([1]comp!$N983,"0.0") &amp;TEXT(N$1,0),"")</f>
        <v/>
      </c>
      <c r="AP983" s="116" t="str">
        <f>IF(O983&lt;&gt;"","-" &amp;TEXT([1]comp!$O983,"0.0") &amp;TEXT(O$1,0),"")</f>
        <v/>
      </c>
      <c r="AQ983" s="116" t="str">
        <f>IF(L983&lt;&gt;"","-" &amp;TEXT([1]comp!$L983,"0.0") &amp;TEXT(L$1,0),"")</f>
        <v>-2.2Ti</v>
      </c>
      <c r="AR983" s="116" t="str">
        <f>IF(P983&lt;&gt;"","-" &amp;TEXT([1]comp!$P983,"0.0") &amp;TEXT(P$1,0),"")</f>
        <v/>
      </c>
      <c r="AS983" s="116" t="str">
        <f>IF(Q983&lt;&gt;"","-" &amp;TEXT([1]comp!$Q983,"0.00") &amp;TEXT(Q$1,0),"")</f>
        <v/>
      </c>
      <c r="AT983" s="116" t="str">
        <f>IF(R983&lt;&gt;"","-" &amp;TEXT([1]comp!$R983,"0.00") &amp;TEXT(R$1,0),"")</f>
        <v/>
      </c>
      <c r="AU983" s="116" t="str">
        <f>IF(S983&lt;&gt;"","-" &amp;TEXT([1]comp!$S983,"0.00") &amp;TEXT(S$1,0),"")</f>
        <v/>
      </c>
      <c r="AV983" s="116" t="str">
        <f>IF(T983&lt;&gt;"","-" &amp;TEXT([1]comp!$T983,"0.0") &amp;TEXT(T$1,0),"")</f>
        <v/>
      </c>
      <c r="AW983" s="116" t="str">
        <f>IF(U983&lt;&gt;"","-" &amp;TEXT([1]comp!$U983,"0.0") &amp;TEXT(U$1,0),"")</f>
        <v/>
      </c>
      <c r="AX983" s="116" t="str">
        <f>IF(V983&lt;&gt;"","-" &amp;TEXT([1]comp!$V983,"0.0") &amp;TEXT(V$1,0),"")</f>
        <v/>
      </c>
      <c r="AY983" s="116" t="str">
        <f>IF(W983&lt;&gt;"","-" &amp;TEXT([1]comp!$W983,"0.0") &amp;TEXT(W$1,0),"")</f>
        <v/>
      </c>
      <c r="AZ983" s="116" t="str">
        <f>IF(X983&lt;&gt;"","-" &amp;TEXT([1]comp!$X983,"0.0") &amp;TEXT(X$1,0),"")</f>
        <v/>
      </c>
      <c r="BA983" s="116" t="str">
        <f>IF(Y983&lt;&gt;"","-" &amp;TEXT([1]comp!$Y983,"0.0") &amp;TEXT(Y$1,0),"")</f>
        <v/>
      </c>
      <c r="BB983" s="116" t="str">
        <f>IF(Z983&lt;&gt;"","-" &amp;TEXT([1]comp!$Z983,"0.0") &amp;TEXT(Z$1,0),"")</f>
        <v/>
      </c>
      <c r="BC983" s="116" t="str">
        <f>IF(AA983&lt;&gt;"","-" &amp;TEXT([1]comp!$AA983,"0.0") &amp;TEXT(AA$1,0),"")</f>
        <v/>
      </c>
      <c r="BD983" s="116" t="str">
        <f>IF(AB983&lt;&gt;"","-" &amp;TEXT([1]comp!$AB983,"0.0") &amp;TEXT(AB$1,0),"")</f>
        <v/>
      </c>
      <c r="BE983" s="116" t="str">
        <f>IF(AC983&lt;&gt;"","-" &amp;TEXT([1]comp!$AC983,"0.0") &amp;TEXT(AC$1,0),"")</f>
        <v/>
      </c>
      <c r="BF983" s="102" t="str">
        <f>IF(AD983&lt;&gt;"","-" &amp;TEXT([1]comp!$AD983,"0.00") &amp;TEXT(AD$1,0),"")</f>
        <v/>
      </c>
      <c r="BG983" s="104" t="str">
        <f>IF(AE983&lt;&gt;"","-" &amp;TEXT([1]comp!$AE983,"0.#") &amp;TEXT(AE$1,0),"")</f>
        <v/>
      </c>
      <c r="BH983" s="113" t="str">
        <f>[1]comp!$D983 &amp; [1]comp!$E983</f>
        <v>1-2Liu, P., Huang, H., Antonov, S., Wen, C., Xue, D., Chen, H., Li, L., Feng, Q., Omori, T., &amp; Su, Y. (2020). Machine learning assisted design of γ′-strengthened Co-base superalloys with multi-performance optimization. Npj Computational Materials, 6(1). https://doi.org/10.1038/s41524-020-0334-5</v>
      </c>
      <c r="BI983" s="96" t="str">
        <f t="shared" si="75"/>
        <v>Co-35.6Ni-11.9Al-2.1Cr-1.3W-2.2Ti-4.3Ta</v>
      </c>
      <c r="BJ983" s="113" t="s">
        <v>2123</v>
      </c>
      <c r="BK983" s="113"/>
      <c r="BL983" s="113"/>
      <c r="BM983" s="113"/>
      <c r="BN983" s="113"/>
      <c r="BO983" s="113"/>
    </row>
    <row r="984" spans="1:67" x14ac:dyDescent="0.3">
      <c r="A984" s="96" t="str">
        <f t="shared" si="67"/>
        <v>Co-20.2Ni-9.8Al-7.0Cr-1.4W-4.9Ti-4.4Ta</v>
      </c>
      <c r="B984" s="113"/>
      <c r="C984" s="113" t="s">
        <v>2123</v>
      </c>
      <c r="D984" s="119" t="s">
        <v>4418</v>
      </c>
      <c r="E984" s="113" t="s">
        <v>4151</v>
      </c>
      <c r="F984" s="113">
        <f t="shared" si="74"/>
        <v>981</v>
      </c>
      <c r="G984" s="114">
        <f t="shared" si="71"/>
        <v>52.300000000000004</v>
      </c>
      <c r="H984" s="114">
        <v>20.2</v>
      </c>
      <c r="I984" s="114">
        <v>9.8000000000000007</v>
      </c>
      <c r="J984" s="114">
        <v>7</v>
      </c>
      <c r="K984" s="114">
        <v>1.4</v>
      </c>
      <c r="L984" s="114">
        <v>4.9000000000000004</v>
      </c>
      <c r="M984" s="114">
        <v>4.4000000000000004</v>
      </c>
      <c r="N984" s="114"/>
      <c r="O984" s="114"/>
      <c r="P984" s="114"/>
      <c r="Q984" s="115"/>
      <c r="R984" s="115"/>
      <c r="S984" s="115"/>
      <c r="T984" s="114"/>
      <c r="U984" s="114"/>
      <c r="V984" s="114"/>
      <c r="W984" s="114"/>
      <c r="X984" s="114"/>
      <c r="Y984" s="114"/>
      <c r="Z984" s="114"/>
      <c r="AA984" s="114"/>
      <c r="AB984" s="114"/>
      <c r="AC984" s="114"/>
      <c r="AD984" s="114"/>
      <c r="AE984" s="113"/>
      <c r="AF984" s="101">
        <f t="shared" si="68"/>
        <v>8.4449590000000008</v>
      </c>
      <c r="AG984" s="113"/>
      <c r="AH984" s="113"/>
      <c r="AI984" s="116" t="s">
        <v>1</v>
      </c>
      <c r="AJ984" s="116" t="str">
        <f>IF(I984&lt;&gt;"","-" &amp;TEXT([1]comp!$I984,"0.#") &amp;TEXT(I$1,0),"")</f>
        <v>-9.8Al</v>
      </c>
      <c r="AK984" s="116" t="str">
        <f>IF(K984&lt;&gt;"","-" &amp;TEXT([1]comp!$K984,"0.0") &amp;TEXT(K$1,0),"")</f>
        <v>-1.4W</v>
      </c>
      <c r="AL984" s="116" t="str">
        <f>IF(H984&lt;&gt;"","-" &amp;TEXT([1]comp!$H984,"0.0") &amp;TEXT(H$1,0),"")</f>
        <v>-20.2Ni</v>
      </c>
      <c r="AM984" s="116" t="str">
        <f>IF(J984&lt;&gt;"","-" &amp;TEXT([1]comp!$J984,"0.0") &amp;TEXT(J$1,0),"")</f>
        <v>-7.0Cr</v>
      </c>
      <c r="AN984" s="116" t="str">
        <f>IF(M984&lt;&gt;"","-" &amp;TEXT([1]comp!$M984,"0.0") &amp;TEXT(M$1,0),"")</f>
        <v>-4.4Ta</v>
      </c>
      <c r="AO984" s="116" t="str">
        <f>IF(N984&lt;&gt;"","-" &amp;TEXT([1]comp!$N984,"0.0") &amp;TEXT(N$1,0),"")</f>
        <v/>
      </c>
      <c r="AP984" s="116" t="str">
        <f>IF(O984&lt;&gt;"","-" &amp;TEXT([1]comp!$O984,"0.0") &amp;TEXT(O$1,0),"")</f>
        <v/>
      </c>
      <c r="AQ984" s="116" t="str">
        <f>IF(L984&lt;&gt;"","-" &amp;TEXT([1]comp!$L984,"0.0") &amp;TEXT(L$1,0),"")</f>
        <v>-4.9Ti</v>
      </c>
      <c r="AR984" s="116" t="str">
        <f>IF(P984&lt;&gt;"","-" &amp;TEXT([1]comp!$P984,"0.0") &amp;TEXT(P$1,0),"")</f>
        <v/>
      </c>
      <c r="AS984" s="116" t="str">
        <f>IF(Q984&lt;&gt;"","-" &amp;TEXT([1]comp!$Q984,"0.00") &amp;TEXT(Q$1,0),"")</f>
        <v/>
      </c>
      <c r="AT984" s="116" t="str">
        <f>IF(R984&lt;&gt;"","-" &amp;TEXT([1]comp!$R984,"0.00") &amp;TEXT(R$1,0),"")</f>
        <v/>
      </c>
      <c r="AU984" s="116" t="str">
        <f>IF(S984&lt;&gt;"","-" &amp;TEXT([1]comp!$S984,"0.00") &amp;TEXT(S$1,0),"")</f>
        <v/>
      </c>
      <c r="AV984" s="116" t="str">
        <f>IF(T984&lt;&gt;"","-" &amp;TEXT([1]comp!$T984,"0.0") &amp;TEXT(T$1,0),"")</f>
        <v/>
      </c>
      <c r="AW984" s="116" t="str">
        <f>IF(U984&lt;&gt;"","-" &amp;TEXT([1]comp!$U984,"0.0") &amp;TEXT(U$1,0),"")</f>
        <v/>
      </c>
      <c r="AX984" s="116" t="str">
        <f>IF(V984&lt;&gt;"","-" &amp;TEXT([1]comp!$V984,"0.0") &amp;TEXT(V$1,0),"")</f>
        <v/>
      </c>
      <c r="AY984" s="116" t="str">
        <f>IF(W984&lt;&gt;"","-" &amp;TEXT([1]comp!$W984,"0.0") &amp;TEXT(W$1,0),"")</f>
        <v/>
      </c>
      <c r="AZ984" s="116" t="str">
        <f>IF(X984&lt;&gt;"","-" &amp;TEXT([1]comp!$X984,"0.0") &amp;TEXT(X$1,0),"")</f>
        <v/>
      </c>
      <c r="BA984" s="116" t="str">
        <f>IF(Y984&lt;&gt;"","-" &amp;TEXT([1]comp!$Y984,"0.0") &amp;TEXT(Y$1,0),"")</f>
        <v/>
      </c>
      <c r="BB984" s="116" t="str">
        <f>IF(Z984&lt;&gt;"","-" &amp;TEXT([1]comp!$Z984,"0.0") &amp;TEXT(Z$1,0),"")</f>
        <v/>
      </c>
      <c r="BC984" s="116" t="str">
        <f>IF(AA984&lt;&gt;"","-" &amp;TEXT([1]comp!$AA984,"0.0") &amp;TEXT(AA$1,0),"")</f>
        <v/>
      </c>
      <c r="BD984" s="116" t="str">
        <f>IF(AB984&lt;&gt;"","-" &amp;TEXT([1]comp!$AB984,"0.0") &amp;TEXT(AB$1,0),"")</f>
        <v/>
      </c>
      <c r="BE984" s="116" t="str">
        <f>IF(AC984&lt;&gt;"","-" &amp;TEXT([1]comp!$AC984,"0.0") &amp;TEXT(AC$1,0),"")</f>
        <v/>
      </c>
      <c r="BF984" s="102" t="str">
        <f>IF(AD984&lt;&gt;"","-" &amp;TEXT([1]comp!$AD984,"0.00") &amp;TEXT(AD$1,0),"")</f>
        <v/>
      </c>
      <c r="BG984" s="104" t="str">
        <f>IF(AE984&lt;&gt;"","-" &amp;TEXT([1]comp!$AE984,"0.#") &amp;TEXT(AE$1,0),"")</f>
        <v/>
      </c>
      <c r="BH984" s="113" t="str">
        <f>[1]comp!$D984 &amp; [1]comp!$E984</f>
        <v>1-3Liu, P., Huang, H., Antonov, S., Wen, C., Xue, D., Chen, H., Li, L., Feng, Q., Omori, T., &amp; Su, Y. (2020). Machine learning assisted design of γ′-strengthened Co-base superalloys with multi-performance optimization. Npj Computational Materials, 6(1). https://doi.org/10.1038/s41524-020-0334-5</v>
      </c>
      <c r="BI984" s="96" t="str">
        <f t="shared" si="75"/>
        <v>Co-20.2Ni-9.8Al-7.0Cr-1.4W-4.9Ti-4.4Ta</v>
      </c>
      <c r="BJ984" s="113" t="s">
        <v>2123</v>
      </c>
      <c r="BK984" s="113"/>
      <c r="BL984" s="113"/>
      <c r="BM984" s="113"/>
      <c r="BN984" s="113"/>
      <c r="BO984" s="113"/>
    </row>
    <row r="985" spans="1:67" x14ac:dyDescent="0.3">
      <c r="A985" s="96" t="str">
        <f t="shared" si="67"/>
        <v>Co-24.5Ni-12.5Al-10.0Cr-1.2W-2.0Ti-4.2Ta</v>
      </c>
      <c r="B985" s="113"/>
      <c r="C985" s="113" t="s">
        <v>2123</v>
      </c>
      <c r="D985" s="119" t="s">
        <v>4419</v>
      </c>
      <c r="E985" s="113" t="s">
        <v>4151</v>
      </c>
      <c r="F985" s="113">
        <f t="shared" si="74"/>
        <v>982</v>
      </c>
      <c r="G985" s="114">
        <f t="shared" si="71"/>
        <v>45.599999999999994</v>
      </c>
      <c r="H985" s="114">
        <v>24.5</v>
      </c>
      <c r="I985" s="114">
        <v>12.5</v>
      </c>
      <c r="J985" s="114">
        <v>10</v>
      </c>
      <c r="K985" s="114">
        <v>1.2</v>
      </c>
      <c r="L985" s="114">
        <v>2</v>
      </c>
      <c r="M985" s="114">
        <v>4.2</v>
      </c>
      <c r="N985" s="114"/>
      <c r="O985" s="114"/>
      <c r="P985" s="114"/>
      <c r="Q985" s="115"/>
      <c r="R985" s="115"/>
      <c r="S985" s="115"/>
      <c r="T985" s="114"/>
      <c r="U985" s="114"/>
      <c r="V985" s="114"/>
      <c r="W985" s="114"/>
      <c r="X985" s="114"/>
      <c r="Y985" s="114"/>
      <c r="Z985" s="114"/>
      <c r="AA985" s="114"/>
      <c r="AB985" s="114"/>
      <c r="AC985" s="114"/>
      <c r="AD985" s="114"/>
      <c r="AE985" s="113"/>
      <c r="AF985" s="101">
        <f t="shared" si="68"/>
        <v>8.3177999999999983</v>
      </c>
      <c r="AG985" s="113"/>
      <c r="AH985" s="113"/>
      <c r="AI985" s="116" t="s">
        <v>1</v>
      </c>
      <c r="AJ985" s="116" t="str">
        <f>IF(I985&lt;&gt;"","-" &amp;TEXT([1]comp!$I985,"0.#") &amp;TEXT(I$1,0),"")</f>
        <v>-12.5Al</v>
      </c>
      <c r="AK985" s="116" t="str">
        <f>IF(K985&lt;&gt;"","-" &amp;TEXT([1]comp!$K985,"0.0") &amp;TEXT(K$1,0),"")</f>
        <v>-1.2W</v>
      </c>
      <c r="AL985" s="116" t="str">
        <f>IF(H985&lt;&gt;"","-" &amp;TEXT([1]comp!$H985,"0.0") &amp;TEXT(H$1,0),"")</f>
        <v>-24.5Ni</v>
      </c>
      <c r="AM985" s="116" t="str">
        <f>IF(J985&lt;&gt;"","-" &amp;TEXT([1]comp!$J985,"0.0") &amp;TEXT(J$1,0),"")</f>
        <v>-10.0Cr</v>
      </c>
      <c r="AN985" s="116" t="str">
        <f>IF(M985&lt;&gt;"","-" &amp;TEXT([1]comp!$M985,"0.0") &amp;TEXT(M$1,0),"")</f>
        <v>-4.2Ta</v>
      </c>
      <c r="AO985" s="116" t="str">
        <f>IF(N985&lt;&gt;"","-" &amp;TEXT([1]comp!$N985,"0.0") &amp;TEXT(N$1,0),"")</f>
        <v/>
      </c>
      <c r="AP985" s="116" t="str">
        <f>IF(O985&lt;&gt;"","-" &amp;TEXT([1]comp!$O985,"0.0") &amp;TEXT(O$1,0),"")</f>
        <v/>
      </c>
      <c r="AQ985" s="116" t="str">
        <f>IF(L985&lt;&gt;"","-" &amp;TEXT([1]comp!$L985,"0.0") &amp;TEXT(L$1,0),"")</f>
        <v>-2.0Ti</v>
      </c>
      <c r="AR985" s="116" t="str">
        <f>IF(P985&lt;&gt;"","-" &amp;TEXT([1]comp!$P985,"0.0") &amp;TEXT(P$1,0),"")</f>
        <v/>
      </c>
      <c r="AS985" s="116" t="str">
        <f>IF(Q985&lt;&gt;"","-" &amp;TEXT([1]comp!$Q985,"0.00") &amp;TEXT(Q$1,0),"")</f>
        <v/>
      </c>
      <c r="AT985" s="116" t="str">
        <f>IF(R985&lt;&gt;"","-" &amp;TEXT([1]comp!$R985,"0.00") &amp;TEXT(R$1,0),"")</f>
        <v/>
      </c>
      <c r="AU985" s="116" t="str">
        <f>IF(S985&lt;&gt;"","-" &amp;TEXT([1]comp!$S985,"0.00") &amp;TEXT(S$1,0),"")</f>
        <v/>
      </c>
      <c r="AV985" s="116" t="str">
        <f>IF(T985&lt;&gt;"","-" &amp;TEXT([1]comp!$T985,"0.0") &amp;TEXT(T$1,0),"")</f>
        <v/>
      </c>
      <c r="AW985" s="116" t="str">
        <f>IF(U985&lt;&gt;"","-" &amp;TEXT([1]comp!$U985,"0.0") &amp;TEXT(U$1,0),"")</f>
        <v/>
      </c>
      <c r="AX985" s="116" t="str">
        <f>IF(V985&lt;&gt;"","-" &amp;TEXT([1]comp!$V985,"0.0") &amp;TEXT(V$1,0),"")</f>
        <v/>
      </c>
      <c r="AY985" s="116" t="str">
        <f>IF(W985&lt;&gt;"","-" &amp;TEXT([1]comp!$W985,"0.0") &amp;TEXT(W$1,0),"")</f>
        <v/>
      </c>
      <c r="AZ985" s="116" t="str">
        <f>IF(X985&lt;&gt;"","-" &amp;TEXT([1]comp!$X985,"0.0") &amp;TEXT(X$1,0),"")</f>
        <v/>
      </c>
      <c r="BA985" s="116" t="str">
        <f>IF(Y985&lt;&gt;"","-" &amp;TEXT([1]comp!$Y985,"0.0") &amp;TEXT(Y$1,0),"")</f>
        <v/>
      </c>
      <c r="BB985" s="116" t="str">
        <f>IF(Z985&lt;&gt;"","-" &amp;TEXT([1]comp!$Z985,"0.0") &amp;TEXT(Z$1,0),"")</f>
        <v/>
      </c>
      <c r="BC985" s="116" t="str">
        <f>IF(AA985&lt;&gt;"","-" &amp;TEXT([1]comp!$AA985,"0.0") &amp;TEXT(AA$1,0),"")</f>
        <v/>
      </c>
      <c r="BD985" s="116" t="str">
        <f>IF(AB985&lt;&gt;"","-" &amp;TEXT([1]comp!$AB985,"0.0") &amp;TEXT(AB$1,0),"")</f>
        <v/>
      </c>
      <c r="BE985" s="116" t="str">
        <f>IF(AC985&lt;&gt;"","-" &amp;TEXT([1]comp!$AC985,"0.0") &amp;TEXT(AC$1,0),"")</f>
        <v/>
      </c>
      <c r="BF985" s="102" t="str">
        <f>IF(AD985&lt;&gt;"","-" &amp;TEXT([1]comp!$AD985,"0.00") &amp;TEXT(AD$1,0),"")</f>
        <v/>
      </c>
      <c r="BG985" s="104" t="str">
        <f>IF(AE985&lt;&gt;"","-" &amp;TEXT([1]comp!$AE985,"0.#") &amp;TEXT(AE$1,0),"")</f>
        <v/>
      </c>
      <c r="BH985" s="113" t="str">
        <f>[1]comp!$D985 &amp; [1]comp!$E985</f>
        <v>1-4Liu, P., Huang, H., Antonov, S., Wen, C., Xue, D., Chen, H., Li, L., Feng, Q., Omori, T., &amp; Su, Y. (2020). Machine learning assisted design of γ′-strengthened Co-base superalloys with multi-performance optimization. Npj Computational Materials, 6(1). https://doi.org/10.1038/s41524-020-0334-5</v>
      </c>
      <c r="BI985" s="96" t="str">
        <f t="shared" si="75"/>
        <v>Co-24.5Ni-12.5Al-10.0Cr-1.2W-2.0Ti-4.2Ta</v>
      </c>
      <c r="BJ985" s="113" t="s">
        <v>2123</v>
      </c>
      <c r="BK985" s="113"/>
      <c r="BL985" s="113"/>
      <c r="BM985" s="113"/>
      <c r="BN985" s="113"/>
      <c r="BO985" s="113"/>
    </row>
    <row r="986" spans="1:67" x14ac:dyDescent="0.3">
      <c r="A986" s="96" t="str">
        <f t="shared" si="67"/>
        <v>Co-35.6Ni-11.6Al-2.0Cr-1.2W-3.0Ti-4.2Ta</v>
      </c>
      <c r="B986" s="113"/>
      <c r="C986" s="113" t="s">
        <v>2123</v>
      </c>
      <c r="D986" s="119" t="s">
        <v>4420</v>
      </c>
      <c r="E986" s="113" t="s">
        <v>4151</v>
      </c>
      <c r="F986" s="113">
        <f t="shared" si="74"/>
        <v>983</v>
      </c>
      <c r="G986" s="114">
        <f t="shared" si="71"/>
        <v>42.399999999999991</v>
      </c>
      <c r="H986" s="114">
        <v>35.6</v>
      </c>
      <c r="I986" s="114">
        <v>11.6</v>
      </c>
      <c r="J986" s="114">
        <v>2</v>
      </c>
      <c r="K986" s="114">
        <v>1.2</v>
      </c>
      <c r="L986" s="114">
        <v>3</v>
      </c>
      <c r="M986" s="114">
        <v>4.2</v>
      </c>
      <c r="N986" s="114"/>
      <c r="O986" s="114"/>
      <c r="P986" s="114"/>
      <c r="Q986" s="115"/>
      <c r="R986" s="115"/>
      <c r="S986" s="115"/>
      <c r="T986" s="114"/>
      <c r="U986" s="114"/>
      <c r="V986" s="114"/>
      <c r="W986" s="114"/>
      <c r="X986" s="114"/>
      <c r="Y986" s="114"/>
      <c r="Z986" s="114"/>
      <c r="AA986" s="114"/>
      <c r="AB986" s="114"/>
      <c r="AC986" s="114"/>
      <c r="AD986" s="114"/>
      <c r="AE986" s="113"/>
      <c r="AF986" s="101">
        <f t="shared" si="68"/>
        <v>8.4673579999999991</v>
      </c>
      <c r="AG986" s="113"/>
      <c r="AH986" s="113"/>
      <c r="AI986" s="116" t="s">
        <v>1</v>
      </c>
      <c r="AJ986" s="116" t="str">
        <f>IF(I986&lt;&gt;"","-" &amp;TEXT([1]comp!$I986,"0.#") &amp;TEXT(I$1,0),"")</f>
        <v>-11.6Al</v>
      </c>
      <c r="AK986" s="116" t="str">
        <f>IF(K986&lt;&gt;"","-" &amp;TEXT([1]comp!$K986,"0.0") &amp;TEXT(K$1,0),"")</f>
        <v>-1.2W</v>
      </c>
      <c r="AL986" s="116" t="str">
        <f>IF(H986&lt;&gt;"","-" &amp;TEXT([1]comp!$H986,"0.0") &amp;TEXT(H$1,0),"")</f>
        <v>-35.6Ni</v>
      </c>
      <c r="AM986" s="116" t="str">
        <f>IF(J986&lt;&gt;"","-" &amp;TEXT([1]comp!$J986,"0.0") &amp;TEXT(J$1,0),"")</f>
        <v>-2.0Cr</v>
      </c>
      <c r="AN986" s="116" t="str">
        <f>IF(M986&lt;&gt;"","-" &amp;TEXT([1]comp!$M986,"0.0") &amp;TEXT(M$1,0),"")</f>
        <v>-4.2Ta</v>
      </c>
      <c r="AO986" s="116" t="str">
        <f>IF(N986&lt;&gt;"","-" &amp;TEXT([1]comp!$N986,"0.0") &amp;TEXT(N$1,0),"")</f>
        <v/>
      </c>
      <c r="AP986" s="116" t="str">
        <f>IF(O986&lt;&gt;"","-" &amp;TEXT([1]comp!$O986,"0.0") &amp;TEXT(O$1,0),"")</f>
        <v/>
      </c>
      <c r="AQ986" s="116" t="str">
        <f>IF(L986&lt;&gt;"","-" &amp;TEXT([1]comp!$L986,"0.0") &amp;TEXT(L$1,0),"")</f>
        <v>-3.0Ti</v>
      </c>
      <c r="AR986" s="116" t="str">
        <f>IF(P986&lt;&gt;"","-" &amp;TEXT([1]comp!$P986,"0.0") &amp;TEXT(P$1,0),"")</f>
        <v/>
      </c>
      <c r="AS986" s="116" t="str">
        <f>IF(Q986&lt;&gt;"","-" &amp;TEXT([1]comp!$Q986,"0.00") &amp;TEXT(Q$1,0),"")</f>
        <v/>
      </c>
      <c r="AT986" s="116" t="str">
        <f>IF(R986&lt;&gt;"","-" &amp;TEXT([1]comp!$R986,"0.00") &amp;TEXT(R$1,0),"")</f>
        <v/>
      </c>
      <c r="AU986" s="116" t="str">
        <f>IF(S986&lt;&gt;"","-" &amp;TEXT([1]comp!$S986,"0.00") &amp;TEXT(S$1,0),"")</f>
        <v/>
      </c>
      <c r="AV986" s="116" t="str">
        <f>IF(T986&lt;&gt;"","-" &amp;TEXT([1]comp!$T986,"0.0") &amp;TEXT(T$1,0),"")</f>
        <v/>
      </c>
      <c r="AW986" s="116" t="str">
        <f>IF(U986&lt;&gt;"","-" &amp;TEXT([1]comp!$U986,"0.0") &amp;TEXT(U$1,0),"")</f>
        <v/>
      </c>
      <c r="AX986" s="116" t="str">
        <f>IF(V986&lt;&gt;"","-" &amp;TEXT([1]comp!$V986,"0.0") &amp;TEXT(V$1,0),"")</f>
        <v/>
      </c>
      <c r="AY986" s="116" t="str">
        <f>IF(W986&lt;&gt;"","-" &amp;TEXT([1]comp!$W986,"0.0") &amp;TEXT(W$1,0),"")</f>
        <v/>
      </c>
      <c r="AZ986" s="116" t="str">
        <f>IF(X986&lt;&gt;"","-" &amp;TEXT([1]comp!$X986,"0.0") &amp;TEXT(X$1,0),"")</f>
        <v/>
      </c>
      <c r="BA986" s="116" t="str">
        <f>IF(Y986&lt;&gt;"","-" &amp;TEXT([1]comp!$Y986,"0.0") &amp;TEXT(Y$1,0),"")</f>
        <v/>
      </c>
      <c r="BB986" s="116" t="str">
        <f>IF(Z986&lt;&gt;"","-" &amp;TEXT([1]comp!$Z986,"0.0") &amp;TEXT(Z$1,0),"")</f>
        <v/>
      </c>
      <c r="BC986" s="116" t="str">
        <f>IF(AA986&lt;&gt;"","-" &amp;TEXT([1]comp!$AA986,"0.0") &amp;TEXT(AA$1,0),"")</f>
        <v/>
      </c>
      <c r="BD986" s="116" t="str">
        <f>IF(AB986&lt;&gt;"","-" &amp;TEXT([1]comp!$AB986,"0.0") &amp;TEXT(AB$1,0),"")</f>
        <v/>
      </c>
      <c r="BE986" s="116" t="str">
        <f>IF(AC986&lt;&gt;"","-" &amp;TEXT([1]comp!$AC986,"0.0") &amp;TEXT(AC$1,0),"")</f>
        <v/>
      </c>
      <c r="BF986" s="102" t="str">
        <f>IF(AD986&lt;&gt;"","-" &amp;TEXT([1]comp!$AD986,"0.00") &amp;TEXT(AD$1,0),"")</f>
        <v/>
      </c>
      <c r="BG986" s="104" t="str">
        <f>IF(AE986&lt;&gt;"","-" &amp;TEXT([1]comp!$AE986,"0.#") &amp;TEXT(AE$1,0),"")</f>
        <v/>
      </c>
      <c r="BH986" s="113" t="str">
        <f>[1]comp!$D986 &amp; [1]comp!$E986</f>
        <v>2-2Liu, P., Huang, H., Antonov, S., Wen, C., Xue, D., Chen, H., Li, L., Feng, Q., Omori, T., &amp; Su, Y. (2020). Machine learning assisted design of γ′-strengthened Co-base superalloys with multi-performance optimization. Npj Computational Materials, 6(1). https://doi.org/10.1038/s41524-020-0334-5</v>
      </c>
      <c r="BI986" s="96" t="str">
        <f t="shared" si="75"/>
        <v>Co-35.6Ni-11.6Al-2.0Cr-1.2W-3.0Ti-4.2Ta</v>
      </c>
      <c r="BJ986" s="113" t="s">
        <v>2123</v>
      </c>
      <c r="BK986" s="113"/>
      <c r="BL986" s="113"/>
      <c r="BM986" s="113"/>
      <c r="BN986" s="113"/>
      <c r="BO986" s="113"/>
    </row>
    <row r="987" spans="1:67" x14ac:dyDescent="0.3">
      <c r="A987" s="96" t="str">
        <f t="shared" si="67"/>
        <v>Co-35.7Ni-11.3Al-1.8Cr-1.5W-3.0Ti-4.2Ta</v>
      </c>
      <c r="B987" s="113"/>
      <c r="C987" s="113" t="s">
        <v>2123</v>
      </c>
      <c r="D987" s="119" t="s">
        <v>4421</v>
      </c>
      <c r="E987" s="113" t="s">
        <v>4151</v>
      </c>
      <c r="F987" s="113">
        <f t="shared" si="74"/>
        <v>984</v>
      </c>
      <c r="G987" s="114">
        <f t="shared" si="71"/>
        <v>42.5</v>
      </c>
      <c r="H987" s="114">
        <v>35.700000000000003</v>
      </c>
      <c r="I987" s="114">
        <v>11.3</v>
      </c>
      <c r="J987" s="114">
        <v>1.8</v>
      </c>
      <c r="K987" s="114">
        <v>1.5</v>
      </c>
      <c r="L987" s="114">
        <v>3</v>
      </c>
      <c r="M987" s="114">
        <v>4.2</v>
      </c>
      <c r="N987" s="114"/>
      <c r="O987" s="114"/>
      <c r="P987" s="114"/>
      <c r="Q987" s="115"/>
      <c r="R987" s="115"/>
      <c r="S987" s="115"/>
      <c r="T987" s="114"/>
      <c r="U987" s="114"/>
      <c r="V987" s="114"/>
      <c r="W987" s="114"/>
      <c r="X987" s="114"/>
      <c r="Y987" s="114"/>
      <c r="Z987" s="114"/>
      <c r="AA987" s="114"/>
      <c r="AB987" s="114"/>
      <c r="AC987" s="114"/>
      <c r="AD987" s="114"/>
      <c r="AE987" s="113"/>
      <c r="AF987" s="101">
        <f t="shared" si="68"/>
        <v>8.5204359999999983</v>
      </c>
      <c r="AG987" s="113"/>
      <c r="AH987" s="113"/>
      <c r="AI987" s="116" t="s">
        <v>1</v>
      </c>
      <c r="AJ987" s="116" t="str">
        <f>IF(I987&lt;&gt;"","-" &amp;TEXT([1]comp!$I987,"0.#") &amp;TEXT(I$1,0),"")</f>
        <v>-11.3Al</v>
      </c>
      <c r="AK987" s="116" t="str">
        <f>IF(K987&lt;&gt;"","-" &amp;TEXT([1]comp!$K987,"0.0") &amp;TEXT(K$1,0),"")</f>
        <v>-1.5W</v>
      </c>
      <c r="AL987" s="116" t="str">
        <f>IF(H987&lt;&gt;"","-" &amp;TEXT([1]comp!$H987,"0.0") &amp;TEXT(H$1,0),"")</f>
        <v>-35.7Ni</v>
      </c>
      <c r="AM987" s="116" t="str">
        <f>IF(J987&lt;&gt;"","-" &amp;TEXT([1]comp!$J987,"0.0") &amp;TEXT(J$1,0),"")</f>
        <v>-1.8Cr</v>
      </c>
      <c r="AN987" s="116" t="str">
        <f>IF(M987&lt;&gt;"","-" &amp;TEXT([1]comp!$M987,"0.0") &amp;TEXT(M$1,0),"")</f>
        <v>-4.2Ta</v>
      </c>
      <c r="AO987" s="116" t="str">
        <f>IF(N987&lt;&gt;"","-" &amp;TEXT([1]comp!$N987,"0.0") &amp;TEXT(N$1,0),"")</f>
        <v/>
      </c>
      <c r="AP987" s="116" t="str">
        <f>IF(O987&lt;&gt;"","-" &amp;TEXT([1]comp!$O987,"0.0") &amp;TEXT(O$1,0),"")</f>
        <v/>
      </c>
      <c r="AQ987" s="116" t="str">
        <f>IF(L987&lt;&gt;"","-" &amp;TEXT([1]comp!$L987,"0.0") &amp;TEXT(L$1,0),"")</f>
        <v>-3.0Ti</v>
      </c>
      <c r="AR987" s="116" t="str">
        <f>IF(P987&lt;&gt;"","-" &amp;TEXT([1]comp!$P987,"0.0") &amp;TEXT(P$1,0),"")</f>
        <v/>
      </c>
      <c r="AS987" s="116" t="str">
        <f>IF(Q987&lt;&gt;"","-" &amp;TEXT([1]comp!$Q987,"0.00") &amp;TEXT(Q$1,0),"")</f>
        <v/>
      </c>
      <c r="AT987" s="116" t="str">
        <f>IF(R987&lt;&gt;"","-" &amp;TEXT([1]comp!$R987,"0.00") &amp;TEXT(R$1,0),"")</f>
        <v/>
      </c>
      <c r="AU987" s="116" t="str">
        <f>IF(S987&lt;&gt;"","-" &amp;TEXT([1]comp!$S987,"0.00") &amp;TEXT(S$1,0),"")</f>
        <v/>
      </c>
      <c r="AV987" s="116" t="str">
        <f>IF(T987&lt;&gt;"","-" &amp;TEXT([1]comp!$T987,"0.0") &amp;TEXT(T$1,0),"")</f>
        <v/>
      </c>
      <c r="AW987" s="116" t="str">
        <f>IF(U987&lt;&gt;"","-" &amp;TEXT([1]comp!$U987,"0.0") &amp;TEXT(U$1,0),"")</f>
        <v/>
      </c>
      <c r="AX987" s="116" t="str">
        <f>IF(V987&lt;&gt;"","-" &amp;TEXT([1]comp!$V987,"0.0") &amp;TEXT(V$1,0),"")</f>
        <v/>
      </c>
      <c r="AY987" s="116" t="str">
        <f>IF(W987&lt;&gt;"","-" &amp;TEXT([1]comp!$W987,"0.0") &amp;TEXT(W$1,0),"")</f>
        <v/>
      </c>
      <c r="AZ987" s="116" t="str">
        <f>IF(X987&lt;&gt;"","-" &amp;TEXT([1]comp!$X987,"0.0") &amp;TEXT(X$1,0),"")</f>
        <v/>
      </c>
      <c r="BA987" s="116" t="str">
        <f>IF(Y987&lt;&gt;"","-" &amp;TEXT([1]comp!$Y987,"0.0") &amp;TEXT(Y$1,0),"")</f>
        <v/>
      </c>
      <c r="BB987" s="116" t="str">
        <f>IF(Z987&lt;&gt;"","-" &amp;TEXT([1]comp!$Z987,"0.0") &amp;TEXT(Z$1,0),"")</f>
        <v/>
      </c>
      <c r="BC987" s="116" t="str">
        <f>IF(AA987&lt;&gt;"","-" &amp;TEXT([1]comp!$AA987,"0.0") &amp;TEXT(AA$1,0),"")</f>
        <v/>
      </c>
      <c r="BD987" s="116" t="str">
        <f>IF(AB987&lt;&gt;"","-" &amp;TEXT([1]comp!$AB987,"0.0") &amp;TEXT(AB$1,0),"")</f>
        <v/>
      </c>
      <c r="BE987" s="116" t="str">
        <f>IF(AC987&lt;&gt;"","-" &amp;TEXT([1]comp!$AC987,"0.0") &amp;TEXT(AC$1,0),"")</f>
        <v/>
      </c>
      <c r="BF987" s="102" t="str">
        <f>IF(AD987&lt;&gt;"","-" &amp;TEXT([1]comp!$AD987,"0.00") &amp;TEXT(AD$1,0),"")</f>
        <v/>
      </c>
      <c r="BG987" s="104" t="str">
        <f>IF(AE987&lt;&gt;"","-" &amp;TEXT([1]comp!$AE987,"0.#") &amp;TEXT(AE$1,0),"")</f>
        <v/>
      </c>
      <c r="BH987" s="113" t="str">
        <f>[1]comp!$D987 &amp; [1]comp!$E987</f>
        <v>2-3Liu, P., Huang, H., Antonov, S., Wen, C., Xue, D., Chen, H., Li, L., Feng, Q., Omori, T., &amp; Su, Y. (2020). Machine learning assisted design of γ′-strengthened Co-base superalloys with multi-performance optimization. Npj Computational Materials, 6(1). https://doi.org/10.1038/s41524-020-0334-5</v>
      </c>
      <c r="BI987" s="96" t="str">
        <f t="shared" si="75"/>
        <v>Co-35.7Ni-11.3Al-1.8Cr-1.5W-3.0Ti-4.2Ta</v>
      </c>
      <c r="BJ987" s="113" t="s">
        <v>2123</v>
      </c>
      <c r="BK987" s="113"/>
      <c r="BL987" s="113"/>
      <c r="BM987" s="113"/>
      <c r="BN987" s="113"/>
      <c r="BO987" s="113"/>
    </row>
    <row r="988" spans="1:67" x14ac:dyDescent="0.3">
      <c r="A988" s="96" t="str">
        <f t="shared" si="67"/>
        <v>Co-36.0Ni-12.5Al-2.0Cr-1.3W-1.9Ti-4.1Ta</v>
      </c>
      <c r="B988" s="113"/>
      <c r="C988" s="113" t="s">
        <v>2123</v>
      </c>
      <c r="D988" s="119" t="s">
        <v>4422</v>
      </c>
      <c r="E988" s="113" t="s">
        <v>4151</v>
      </c>
      <c r="F988" s="113">
        <f t="shared" si="74"/>
        <v>985</v>
      </c>
      <c r="G988" s="114">
        <f t="shared" si="71"/>
        <v>42.2</v>
      </c>
      <c r="H988" s="114">
        <v>36</v>
      </c>
      <c r="I988" s="114">
        <v>12.5</v>
      </c>
      <c r="J988" s="114">
        <v>2</v>
      </c>
      <c r="K988" s="114">
        <v>1.3</v>
      </c>
      <c r="L988" s="114">
        <v>1.9</v>
      </c>
      <c r="M988" s="114">
        <v>4.0999999999999996</v>
      </c>
      <c r="N988" s="114"/>
      <c r="O988" s="114"/>
      <c r="P988" s="114"/>
      <c r="Q988" s="115"/>
      <c r="R988" s="115"/>
      <c r="S988" s="115"/>
      <c r="T988" s="114"/>
      <c r="U988" s="114"/>
      <c r="V988" s="114"/>
      <c r="W988" s="114"/>
      <c r="X988" s="114"/>
      <c r="Y988" s="114"/>
      <c r="Z988" s="114"/>
      <c r="AA988" s="114"/>
      <c r="AB988" s="114"/>
      <c r="AC988" s="114"/>
      <c r="AD988" s="114"/>
      <c r="AE988" s="113"/>
      <c r="AF988" s="101">
        <f t="shared" si="68"/>
        <v>8.4625129999999995</v>
      </c>
      <c r="AG988" s="113"/>
      <c r="AH988" s="113"/>
      <c r="AI988" s="116" t="s">
        <v>1</v>
      </c>
      <c r="AJ988" s="116" t="str">
        <f>IF(I988&lt;&gt;"","-" &amp;TEXT([1]comp!$I988,"0.#") &amp;TEXT(I$1,0),"")</f>
        <v>-12.5Al</v>
      </c>
      <c r="AK988" s="116" t="str">
        <f>IF(K988&lt;&gt;"","-" &amp;TEXT([1]comp!$K988,"0.0") &amp;TEXT(K$1,0),"")</f>
        <v>-1.3W</v>
      </c>
      <c r="AL988" s="116" t="str">
        <f>IF(H988&lt;&gt;"","-" &amp;TEXT([1]comp!$H988,"0.0") &amp;TEXT(H$1,0),"")</f>
        <v>-36.0Ni</v>
      </c>
      <c r="AM988" s="116" t="str">
        <f>IF(J988&lt;&gt;"","-" &amp;TEXT([1]comp!$J988,"0.0") &amp;TEXT(J$1,0),"")</f>
        <v>-2.0Cr</v>
      </c>
      <c r="AN988" s="116" t="str">
        <f>IF(M988&lt;&gt;"","-" &amp;TEXT([1]comp!$M988,"0.0") &amp;TEXT(M$1,0),"")</f>
        <v>-4.1Ta</v>
      </c>
      <c r="AO988" s="116" t="str">
        <f>IF(N988&lt;&gt;"","-" &amp;TEXT([1]comp!$N988,"0.0") &amp;TEXT(N$1,0),"")</f>
        <v/>
      </c>
      <c r="AP988" s="116" t="str">
        <f>IF(O988&lt;&gt;"","-" &amp;TEXT([1]comp!$O988,"0.0") &amp;TEXT(O$1,0),"")</f>
        <v/>
      </c>
      <c r="AQ988" s="116" t="str">
        <f>IF(L988&lt;&gt;"","-" &amp;TEXT([1]comp!$L988,"0.0") &amp;TEXT(L$1,0),"")</f>
        <v>-1.9Ti</v>
      </c>
      <c r="AR988" s="116" t="str">
        <f>IF(P988&lt;&gt;"","-" &amp;TEXT([1]comp!$P988,"0.0") &amp;TEXT(P$1,0),"")</f>
        <v/>
      </c>
      <c r="AS988" s="116" t="str">
        <f>IF(Q988&lt;&gt;"","-" &amp;TEXT([1]comp!$Q988,"0.00") &amp;TEXT(Q$1,0),"")</f>
        <v/>
      </c>
      <c r="AT988" s="116" t="str">
        <f>IF(R988&lt;&gt;"","-" &amp;TEXT([1]comp!$R988,"0.00") &amp;TEXT(R$1,0),"")</f>
        <v/>
      </c>
      <c r="AU988" s="116" t="str">
        <f>IF(S988&lt;&gt;"","-" &amp;TEXT([1]comp!$S988,"0.00") &amp;TEXT(S$1,0),"")</f>
        <v/>
      </c>
      <c r="AV988" s="116" t="str">
        <f>IF(T988&lt;&gt;"","-" &amp;TEXT([1]comp!$T988,"0.0") &amp;TEXT(T$1,0),"")</f>
        <v/>
      </c>
      <c r="AW988" s="116" t="str">
        <f>IF(U988&lt;&gt;"","-" &amp;TEXT([1]comp!$U988,"0.0") &amp;TEXT(U$1,0),"")</f>
        <v/>
      </c>
      <c r="AX988" s="116" t="str">
        <f>IF(V988&lt;&gt;"","-" &amp;TEXT([1]comp!$V988,"0.0") &amp;TEXT(V$1,0),"")</f>
        <v/>
      </c>
      <c r="AY988" s="116" t="str">
        <f>IF(W988&lt;&gt;"","-" &amp;TEXT([1]comp!$W988,"0.0") &amp;TEXT(W$1,0),"")</f>
        <v/>
      </c>
      <c r="AZ988" s="116" t="str">
        <f>IF(X988&lt;&gt;"","-" &amp;TEXT([1]comp!$X988,"0.0") &amp;TEXT(X$1,0),"")</f>
        <v/>
      </c>
      <c r="BA988" s="116" t="str">
        <f>IF(Y988&lt;&gt;"","-" &amp;TEXT([1]comp!$Y988,"0.0") &amp;TEXT(Y$1,0),"")</f>
        <v/>
      </c>
      <c r="BB988" s="116" t="str">
        <f>IF(Z988&lt;&gt;"","-" &amp;TEXT([1]comp!$Z988,"0.0") &amp;TEXT(Z$1,0),"")</f>
        <v/>
      </c>
      <c r="BC988" s="116" t="str">
        <f>IF(AA988&lt;&gt;"","-" &amp;TEXT([1]comp!$AA988,"0.0") &amp;TEXT(AA$1,0),"")</f>
        <v/>
      </c>
      <c r="BD988" s="116" t="str">
        <f>IF(AB988&lt;&gt;"","-" &amp;TEXT([1]comp!$AB988,"0.0") &amp;TEXT(AB$1,0),"")</f>
        <v/>
      </c>
      <c r="BE988" s="116" t="str">
        <f>IF(AC988&lt;&gt;"","-" &amp;TEXT([1]comp!$AC988,"0.0") &amp;TEXT(AC$1,0),"")</f>
        <v/>
      </c>
      <c r="BF988" s="102" t="str">
        <f>IF(AD988&lt;&gt;"","-" &amp;TEXT([1]comp!$AD988,"0.00") &amp;TEXT(AD$1,0),"")</f>
        <v/>
      </c>
      <c r="BG988" s="104" t="str">
        <f>IF(AE988&lt;&gt;"","-" &amp;TEXT([1]comp!$AE988,"0.#") &amp;TEXT(AE$1,0),"")</f>
        <v/>
      </c>
      <c r="BH988" s="113" t="str">
        <f>[1]comp!$D988 &amp; [1]comp!$E988</f>
        <v>2-4Liu, P., Huang, H., Antonov, S., Wen, C., Xue, D., Chen, H., Li, L., Feng, Q., Omori, T., &amp; Su, Y. (2020). Machine learning assisted design of γ′-strengthened Co-base superalloys with multi-performance optimization. Npj Computational Materials, 6(1). https://doi.org/10.1038/s41524-020-0334-5</v>
      </c>
      <c r="BI988" s="96" t="str">
        <f t="shared" si="75"/>
        <v>Co-36.0Ni-12.5Al-2.0Cr-1.3W-1.9Ti-4.1Ta</v>
      </c>
      <c r="BJ988" s="113" t="s">
        <v>2123</v>
      </c>
      <c r="BK988" s="113"/>
      <c r="BL988" s="113"/>
      <c r="BM988" s="113"/>
      <c r="BN988" s="113"/>
      <c r="BO988" s="113"/>
    </row>
    <row r="989" spans="1:67" x14ac:dyDescent="0.3">
      <c r="A989" s="96" t="str">
        <f t="shared" si="67"/>
        <v>Co-37.3Ni-13.3Al-2.0Cr-1.1W-2.0Ti-4.1Ta</v>
      </c>
      <c r="B989" s="113"/>
      <c r="C989" s="113" t="s">
        <v>2123</v>
      </c>
      <c r="D989" s="119" t="s">
        <v>4423</v>
      </c>
      <c r="E989" s="113" t="s">
        <v>4151</v>
      </c>
      <c r="F989" s="113">
        <f t="shared" si="74"/>
        <v>986</v>
      </c>
      <c r="G989" s="114">
        <f t="shared" si="71"/>
        <v>40.200000000000003</v>
      </c>
      <c r="H989" s="114">
        <v>37.299999999999997</v>
      </c>
      <c r="I989" s="114">
        <v>13.3</v>
      </c>
      <c r="J989" s="114">
        <v>2</v>
      </c>
      <c r="K989" s="114">
        <v>1.1000000000000001</v>
      </c>
      <c r="L989" s="114">
        <v>2</v>
      </c>
      <c r="M989" s="114">
        <v>4.0999999999999996</v>
      </c>
      <c r="N989" s="114"/>
      <c r="O989" s="114"/>
      <c r="P989" s="114"/>
      <c r="Q989" s="115"/>
      <c r="R989" s="115"/>
      <c r="S989" s="115"/>
      <c r="T989" s="114"/>
      <c r="U989" s="114"/>
      <c r="V989" s="114"/>
      <c r="W989" s="114"/>
      <c r="X989" s="114"/>
      <c r="Y989" s="114"/>
      <c r="Z989" s="114"/>
      <c r="AA989" s="114"/>
      <c r="AB989" s="114"/>
      <c r="AC989" s="114"/>
      <c r="AD989" s="114"/>
      <c r="AE989" s="113"/>
      <c r="AF989" s="101">
        <f t="shared" si="68"/>
        <v>8.3879239999999999</v>
      </c>
      <c r="AG989" s="113"/>
      <c r="AH989" s="113"/>
      <c r="AI989" s="116" t="s">
        <v>1</v>
      </c>
      <c r="AJ989" s="116" t="str">
        <f>IF(I989&lt;&gt;"","-" &amp;TEXT([1]comp!$I989,"0.#") &amp;TEXT(I$1,0),"")</f>
        <v>-13.3Al</v>
      </c>
      <c r="AK989" s="116" t="str">
        <f>IF(K989&lt;&gt;"","-" &amp;TEXT([1]comp!$K989,"0.0") &amp;TEXT(K$1,0),"")</f>
        <v>-1.1W</v>
      </c>
      <c r="AL989" s="116" t="str">
        <f>IF(H989&lt;&gt;"","-" &amp;TEXT([1]comp!$H989,"0.0") &amp;TEXT(H$1,0),"")</f>
        <v>-37.3Ni</v>
      </c>
      <c r="AM989" s="116" t="str">
        <f>IF(J989&lt;&gt;"","-" &amp;TEXT([1]comp!$J989,"0.0") &amp;TEXT(J$1,0),"")</f>
        <v>-2.0Cr</v>
      </c>
      <c r="AN989" s="116" t="str">
        <f>IF(M989&lt;&gt;"","-" &amp;TEXT([1]comp!$M989,"0.0") &amp;TEXT(M$1,0),"")</f>
        <v>-4.1Ta</v>
      </c>
      <c r="AO989" s="116" t="str">
        <f>IF(N989&lt;&gt;"","-" &amp;TEXT([1]comp!$N989,"0.0") &amp;TEXT(N$1,0),"")</f>
        <v/>
      </c>
      <c r="AP989" s="116" t="str">
        <f>IF(O989&lt;&gt;"","-" &amp;TEXT([1]comp!$O989,"0.0") &amp;TEXT(O$1,0),"")</f>
        <v/>
      </c>
      <c r="AQ989" s="116" t="str">
        <f>IF(L989&lt;&gt;"","-" &amp;TEXT([1]comp!$L989,"0.0") &amp;TEXT(L$1,0),"")</f>
        <v>-2.0Ti</v>
      </c>
      <c r="AR989" s="116" t="str">
        <f>IF(P989&lt;&gt;"","-" &amp;TEXT([1]comp!$P989,"0.0") &amp;TEXT(P$1,0),"")</f>
        <v/>
      </c>
      <c r="AS989" s="116" t="str">
        <f>IF(Q989&lt;&gt;"","-" &amp;TEXT([1]comp!$Q989,"0.00") &amp;TEXT(Q$1,0),"")</f>
        <v/>
      </c>
      <c r="AT989" s="116" t="str">
        <f>IF(R989&lt;&gt;"","-" &amp;TEXT([1]comp!$R989,"0.00") &amp;TEXT(R$1,0),"")</f>
        <v/>
      </c>
      <c r="AU989" s="116" t="str">
        <f>IF(S989&lt;&gt;"","-" &amp;TEXT([1]comp!$S989,"0.00") &amp;TEXT(S$1,0),"")</f>
        <v/>
      </c>
      <c r="AV989" s="116" t="str">
        <f>IF(T989&lt;&gt;"","-" &amp;TEXT([1]comp!$T989,"0.0") &amp;TEXT(T$1,0),"")</f>
        <v/>
      </c>
      <c r="AW989" s="116" t="str">
        <f>IF(U989&lt;&gt;"","-" &amp;TEXT([1]comp!$U989,"0.0") &amp;TEXT(U$1,0),"")</f>
        <v/>
      </c>
      <c r="AX989" s="116" t="str">
        <f>IF(V989&lt;&gt;"","-" &amp;TEXT([1]comp!$V989,"0.0") &amp;TEXT(V$1,0),"")</f>
        <v/>
      </c>
      <c r="AY989" s="116" t="str">
        <f>IF(W989&lt;&gt;"","-" &amp;TEXT([1]comp!$W989,"0.0") &amp;TEXT(W$1,0),"")</f>
        <v/>
      </c>
      <c r="AZ989" s="116" t="str">
        <f>IF(X989&lt;&gt;"","-" &amp;TEXT([1]comp!$X989,"0.0") &amp;TEXT(X$1,0),"")</f>
        <v/>
      </c>
      <c r="BA989" s="116" t="str">
        <f>IF(Y989&lt;&gt;"","-" &amp;TEXT([1]comp!$Y989,"0.0") &amp;TEXT(Y$1,0),"")</f>
        <v/>
      </c>
      <c r="BB989" s="116" t="str">
        <f>IF(Z989&lt;&gt;"","-" &amp;TEXT([1]comp!$Z989,"0.0") &amp;TEXT(Z$1,0),"")</f>
        <v/>
      </c>
      <c r="BC989" s="116" t="str">
        <f>IF(AA989&lt;&gt;"","-" &amp;TEXT([1]comp!$AA989,"0.0") &amp;TEXT(AA$1,0),"")</f>
        <v/>
      </c>
      <c r="BD989" s="116" t="str">
        <f>IF(AB989&lt;&gt;"","-" &amp;TEXT([1]comp!$AB989,"0.0") &amp;TEXT(AB$1,0),"")</f>
        <v/>
      </c>
      <c r="BE989" s="116" t="str">
        <f>IF(AC989&lt;&gt;"","-" &amp;TEXT([1]comp!$AC989,"0.0") &amp;TEXT(AC$1,0),"")</f>
        <v/>
      </c>
      <c r="BF989" s="102" t="str">
        <f>IF(AD989&lt;&gt;"","-" &amp;TEXT([1]comp!$AD989,"0.00") &amp;TEXT(AD$1,0),"")</f>
        <v/>
      </c>
      <c r="BG989" s="104" t="str">
        <f>IF(AE989&lt;&gt;"","-" &amp;TEXT([1]comp!$AE989,"0.#") &amp;TEXT(AE$1,0),"")</f>
        <v/>
      </c>
      <c r="BH989" s="113" t="str">
        <f>[1]comp!$D989 &amp; [1]comp!$E989</f>
        <v>4-1Liu, P., Huang, H., Antonov, S., Wen, C., Xue, D., Chen, H., Li, L., Feng, Q., Omori, T., &amp; Su, Y. (2020). Machine learning assisted design of γ′-strengthened Co-base superalloys with multi-performance optimization. Npj Computational Materials, 6(1). https://doi.org/10.1038/s41524-020-0334-5</v>
      </c>
      <c r="BI989" s="96" t="str">
        <f t="shared" si="75"/>
        <v>Co-37.3Ni-13.3Al-2.0Cr-1.1W-2.0Ti-4.1Ta</v>
      </c>
      <c r="BJ989" s="113" t="s">
        <v>2123</v>
      </c>
      <c r="BK989" s="113"/>
      <c r="BL989" s="113"/>
      <c r="BM989" s="113"/>
      <c r="BN989" s="113"/>
      <c r="BO989" s="113"/>
    </row>
    <row r="990" spans="1:67" x14ac:dyDescent="0.3">
      <c r="A990" s="96" t="str">
        <f t="shared" si="67"/>
        <v>Co-35.6Ni-11.3Al-2.0Cr-1.8W-2.0Ti-4.1Ta</v>
      </c>
      <c r="B990" s="113"/>
      <c r="C990" s="113" t="s">
        <v>2123</v>
      </c>
      <c r="D990" s="119" t="s">
        <v>4424</v>
      </c>
      <c r="E990" s="113" t="s">
        <v>4151</v>
      </c>
      <c r="F990" s="113">
        <f t="shared" si="74"/>
        <v>987</v>
      </c>
      <c r="G990" s="114">
        <f t="shared" si="71"/>
        <v>43.199999999999996</v>
      </c>
      <c r="H990" s="114">
        <v>35.6</v>
      </c>
      <c r="I990" s="114">
        <v>11.3</v>
      </c>
      <c r="J990" s="114">
        <v>2</v>
      </c>
      <c r="K990" s="114">
        <v>1.8</v>
      </c>
      <c r="L990" s="114">
        <v>2</v>
      </c>
      <c r="M990" s="114">
        <v>4.0999999999999996</v>
      </c>
      <c r="N990" s="114"/>
      <c r="O990" s="114"/>
      <c r="P990" s="114"/>
      <c r="Q990" s="115"/>
      <c r="R990" s="115"/>
      <c r="S990" s="115"/>
      <c r="T990" s="114"/>
      <c r="U990" s="114"/>
      <c r="V990" s="114"/>
      <c r="W990" s="114"/>
      <c r="X990" s="114"/>
      <c r="Y990" s="114"/>
      <c r="Z990" s="114"/>
      <c r="AA990" s="114"/>
      <c r="AB990" s="114"/>
      <c r="AC990" s="114"/>
      <c r="AD990" s="114"/>
      <c r="AE990" s="113"/>
      <c r="AF990" s="101">
        <f t="shared" si="68"/>
        <v>8.5842379999999991</v>
      </c>
      <c r="AG990" s="113"/>
      <c r="AH990" s="113"/>
      <c r="AI990" s="116" t="s">
        <v>1</v>
      </c>
      <c r="AJ990" s="116" t="str">
        <f>IF(I990&lt;&gt;"","-" &amp;TEXT([1]comp!$I990,"0.#") &amp;TEXT(I$1,0),"")</f>
        <v>-11.3Al</v>
      </c>
      <c r="AK990" s="116" t="str">
        <f>IF(K990&lt;&gt;"","-" &amp;TEXT([1]comp!$K990,"0.0") &amp;TEXT(K$1,0),"")</f>
        <v>-1.8W</v>
      </c>
      <c r="AL990" s="116" t="str">
        <f>IF(H990&lt;&gt;"","-" &amp;TEXT([1]comp!$H990,"0.0") &amp;TEXT(H$1,0),"")</f>
        <v>-35.6Ni</v>
      </c>
      <c r="AM990" s="116" t="str">
        <f>IF(J990&lt;&gt;"","-" &amp;TEXT([1]comp!$J990,"0.0") &amp;TEXT(J$1,0),"")</f>
        <v>-2.0Cr</v>
      </c>
      <c r="AN990" s="116" t="str">
        <f>IF(M990&lt;&gt;"","-" &amp;TEXT([1]comp!$M990,"0.0") &amp;TEXT(M$1,0),"")</f>
        <v>-4.1Ta</v>
      </c>
      <c r="AO990" s="116" t="str">
        <f>IF(N990&lt;&gt;"","-" &amp;TEXT([1]comp!$N990,"0.0") &amp;TEXT(N$1,0),"")</f>
        <v/>
      </c>
      <c r="AP990" s="116" t="str">
        <f>IF(O990&lt;&gt;"","-" &amp;TEXT([1]comp!$O990,"0.0") &amp;TEXT(O$1,0),"")</f>
        <v/>
      </c>
      <c r="AQ990" s="116" t="str">
        <f>IF(L990&lt;&gt;"","-" &amp;TEXT([1]comp!$L990,"0.0") &amp;TEXT(L$1,0),"")</f>
        <v>-2.0Ti</v>
      </c>
      <c r="AR990" s="116" t="str">
        <f>IF(P990&lt;&gt;"","-" &amp;TEXT([1]comp!$P990,"0.0") &amp;TEXT(P$1,0),"")</f>
        <v/>
      </c>
      <c r="AS990" s="116" t="str">
        <f>IF(Q990&lt;&gt;"","-" &amp;TEXT([1]comp!$Q990,"0.00") &amp;TEXT(Q$1,0),"")</f>
        <v/>
      </c>
      <c r="AT990" s="116" t="str">
        <f>IF(R990&lt;&gt;"","-" &amp;TEXT([1]comp!$R990,"0.00") &amp;TEXT(R$1,0),"")</f>
        <v/>
      </c>
      <c r="AU990" s="116" t="str">
        <f>IF(S990&lt;&gt;"","-" &amp;TEXT([1]comp!$S990,"0.00") &amp;TEXT(S$1,0),"")</f>
        <v/>
      </c>
      <c r="AV990" s="116" t="str">
        <f>IF(T990&lt;&gt;"","-" &amp;TEXT([1]comp!$T990,"0.0") &amp;TEXT(T$1,0),"")</f>
        <v/>
      </c>
      <c r="AW990" s="116" t="str">
        <f>IF(U990&lt;&gt;"","-" &amp;TEXT([1]comp!$U990,"0.0") &amp;TEXT(U$1,0),"")</f>
        <v/>
      </c>
      <c r="AX990" s="116" t="str">
        <f>IF(V990&lt;&gt;"","-" &amp;TEXT([1]comp!$V990,"0.0") &amp;TEXT(V$1,0),"")</f>
        <v/>
      </c>
      <c r="AY990" s="116" t="str">
        <f>IF(W990&lt;&gt;"","-" &amp;TEXT([1]comp!$W990,"0.0") &amp;TEXT(W$1,0),"")</f>
        <v/>
      </c>
      <c r="AZ990" s="116" t="str">
        <f>IF(X990&lt;&gt;"","-" &amp;TEXT([1]comp!$X990,"0.0") &amp;TEXT(X$1,0),"")</f>
        <v/>
      </c>
      <c r="BA990" s="116" t="str">
        <f>IF(Y990&lt;&gt;"","-" &amp;TEXT([1]comp!$Y990,"0.0") &amp;TEXT(Y$1,0),"")</f>
        <v/>
      </c>
      <c r="BB990" s="116" t="str">
        <f>IF(Z990&lt;&gt;"","-" &amp;TEXT([1]comp!$Z990,"0.0") &amp;TEXT(Z$1,0),"")</f>
        <v/>
      </c>
      <c r="BC990" s="116" t="str">
        <f>IF(AA990&lt;&gt;"","-" &amp;TEXT([1]comp!$AA990,"0.0") &amp;TEXT(AA$1,0),"")</f>
        <v/>
      </c>
      <c r="BD990" s="116" t="str">
        <f>IF(AB990&lt;&gt;"","-" &amp;TEXT([1]comp!$AB990,"0.0") &amp;TEXT(AB$1,0),"")</f>
        <v/>
      </c>
      <c r="BE990" s="116" t="str">
        <f>IF(AC990&lt;&gt;"","-" &amp;TEXT([1]comp!$AC990,"0.0") &amp;TEXT(AC$1,0),"")</f>
        <v/>
      </c>
      <c r="BF990" s="102" t="str">
        <f>IF(AD990&lt;&gt;"","-" &amp;TEXT([1]comp!$AD990,"0.00") &amp;TEXT(AD$1,0),"")</f>
        <v/>
      </c>
      <c r="BG990" s="104" t="str">
        <f>IF(AE990&lt;&gt;"","-" &amp;TEXT([1]comp!$AE990,"0.#") &amp;TEXT(AE$1,0),"")</f>
        <v/>
      </c>
      <c r="BH990" s="113" t="str">
        <f>[1]comp!$D990 &amp; [1]comp!$E990</f>
        <v>3-3Liu, P., Huang, H., Antonov, S., Wen, C., Xue, D., Chen, H., Li, L., Feng, Q., Omori, T., &amp; Su, Y. (2020). Machine learning assisted design of γ′-strengthened Co-base superalloys with multi-performance optimization. Npj Computational Materials, 6(1). https://doi.org/10.1038/s41524-020-0334-5</v>
      </c>
      <c r="BI990" s="96" t="str">
        <f t="shared" si="75"/>
        <v>Co-35.6Ni-11.3Al-2.0Cr-1.8W-2.0Ti-4.1Ta</v>
      </c>
      <c r="BJ990" s="113" t="s">
        <v>2123</v>
      </c>
      <c r="BK990" s="113"/>
      <c r="BL990" s="113"/>
      <c r="BM990" s="113"/>
      <c r="BN990" s="113"/>
      <c r="BO990" s="113"/>
    </row>
    <row r="991" spans="1:67" x14ac:dyDescent="0.3">
      <c r="A991" s="96" t="str">
        <f t="shared" si="67"/>
        <v>Co-35.5Ni-13.2Al-2.2Cr-1.2W-1.0Ti-4.0Ta</v>
      </c>
      <c r="B991" s="113"/>
      <c r="C991" s="113" t="s">
        <v>2123</v>
      </c>
      <c r="D991" s="119" t="s">
        <v>4425</v>
      </c>
      <c r="E991" s="113" t="s">
        <v>4151</v>
      </c>
      <c r="F991" s="113">
        <f t="shared" si="74"/>
        <v>988</v>
      </c>
      <c r="G991" s="114">
        <f t="shared" si="71"/>
        <v>42.899999999999991</v>
      </c>
      <c r="H991" s="114">
        <v>35.5</v>
      </c>
      <c r="I991" s="114">
        <v>13.2</v>
      </c>
      <c r="J991" s="114">
        <v>2.2000000000000002</v>
      </c>
      <c r="K991" s="114">
        <v>1.2</v>
      </c>
      <c r="L991" s="114">
        <v>1</v>
      </c>
      <c r="M991" s="114">
        <v>4</v>
      </c>
      <c r="N991" s="114"/>
      <c r="O991" s="114"/>
      <c r="P991" s="114"/>
      <c r="Q991" s="115"/>
      <c r="R991" s="115"/>
      <c r="S991" s="115"/>
      <c r="T991" s="114"/>
      <c r="U991" s="114"/>
      <c r="V991" s="114"/>
      <c r="W991" s="114"/>
      <c r="X991" s="114"/>
      <c r="Y991" s="114"/>
      <c r="Z991" s="114"/>
      <c r="AA991" s="114"/>
      <c r="AB991" s="114"/>
      <c r="AC991" s="114"/>
      <c r="AD991" s="114"/>
      <c r="AE991" s="113"/>
      <c r="AF991" s="101">
        <f t="shared" si="68"/>
        <v>8.4370899999999978</v>
      </c>
      <c r="AG991" s="113"/>
      <c r="AH991" s="113"/>
      <c r="AI991" s="116" t="s">
        <v>1</v>
      </c>
      <c r="AJ991" s="116" t="str">
        <f>IF(I991&lt;&gt;"","-" &amp;TEXT([1]comp!$I991,"0.#") &amp;TEXT(I$1,0),"")</f>
        <v>-13.2Al</v>
      </c>
      <c r="AK991" s="116" t="str">
        <f>IF(K991&lt;&gt;"","-" &amp;TEXT([1]comp!$K991,"0.0") &amp;TEXT(K$1,0),"")</f>
        <v>-1.2W</v>
      </c>
      <c r="AL991" s="116" t="str">
        <f>IF(H991&lt;&gt;"","-" &amp;TEXT([1]comp!$H991,"0.0") &amp;TEXT(H$1,0),"")</f>
        <v>-35.5Ni</v>
      </c>
      <c r="AM991" s="116" t="str">
        <f>IF(J991&lt;&gt;"","-" &amp;TEXT([1]comp!$J991,"0.0") &amp;TEXT(J$1,0),"")</f>
        <v>-2.2Cr</v>
      </c>
      <c r="AN991" s="116" t="str">
        <f>IF(M991&lt;&gt;"","-" &amp;TEXT([1]comp!$M991,"0.0") &amp;TEXT(M$1,0),"")</f>
        <v>-4.0Ta</v>
      </c>
      <c r="AO991" s="116" t="str">
        <f>IF(N991&lt;&gt;"","-" &amp;TEXT([1]comp!$N991,"0.0") &amp;TEXT(N$1,0),"")</f>
        <v/>
      </c>
      <c r="AP991" s="116" t="str">
        <f>IF(O991&lt;&gt;"","-" &amp;TEXT([1]comp!$O991,"0.0") &amp;TEXT(O$1,0),"")</f>
        <v/>
      </c>
      <c r="AQ991" s="116" t="str">
        <f>IF(L991&lt;&gt;"","-" &amp;TEXT([1]comp!$L991,"0.0") &amp;TEXT(L$1,0),"")</f>
        <v>-1.0Ti</v>
      </c>
      <c r="AR991" s="116" t="str">
        <f>IF(P991&lt;&gt;"","-" &amp;TEXT([1]comp!$P991,"0.0") &amp;TEXT(P$1,0),"")</f>
        <v/>
      </c>
      <c r="AS991" s="116" t="str">
        <f>IF(Q991&lt;&gt;"","-" &amp;TEXT([1]comp!$Q991,"0.00") &amp;TEXT(Q$1,0),"")</f>
        <v/>
      </c>
      <c r="AT991" s="116" t="str">
        <f>IF(R991&lt;&gt;"","-" &amp;TEXT([1]comp!$R991,"0.00") &amp;TEXT(R$1,0),"")</f>
        <v/>
      </c>
      <c r="AU991" s="116" t="str">
        <f>IF(S991&lt;&gt;"","-" &amp;TEXT([1]comp!$S991,"0.00") &amp;TEXT(S$1,0),"")</f>
        <v/>
      </c>
      <c r="AV991" s="116" t="str">
        <f>IF(T991&lt;&gt;"","-" &amp;TEXT([1]comp!$T991,"0.0") &amp;TEXT(T$1,0),"")</f>
        <v/>
      </c>
      <c r="AW991" s="116" t="str">
        <f>IF(U991&lt;&gt;"","-" &amp;TEXT([1]comp!$U991,"0.0") &amp;TEXT(U$1,0),"")</f>
        <v/>
      </c>
      <c r="AX991" s="116" t="str">
        <f>IF(V991&lt;&gt;"","-" &amp;TEXT([1]comp!$V991,"0.0") &amp;TEXT(V$1,0),"")</f>
        <v/>
      </c>
      <c r="AY991" s="116" t="str">
        <f>IF(W991&lt;&gt;"","-" &amp;TEXT([1]comp!$W991,"0.0") &amp;TEXT(W$1,0),"")</f>
        <v/>
      </c>
      <c r="AZ991" s="116" t="str">
        <f>IF(X991&lt;&gt;"","-" &amp;TEXT([1]comp!$X991,"0.0") &amp;TEXT(X$1,0),"")</f>
        <v/>
      </c>
      <c r="BA991" s="116" t="str">
        <f>IF(Y991&lt;&gt;"","-" &amp;TEXT([1]comp!$Y991,"0.0") &amp;TEXT(Y$1,0),"")</f>
        <v/>
      </c>
      <c r="BB991" s="116" t="str">
        <f>IF(Z991&lt;&gt;"","-" &amp;TEXT([1]comp!$Z991,"0.0") &amp;TEXT(Z$1,0),"")</f>
        <v/>
      </c>
      <c r="BC991" s="116" t="str">
        <f>IF(AA991&lt;&gt;"","-" &amp;TEXT([1]comp!$AA991,"0.0") &amp;TEXT(AA$1,0),"")</f>
        <v/>
      </c>
      <c r="BD991" s="116" t="str">
        <f>IF(AB991&lt;&gt;"","-" &amp;TEXT([1]comp!$AB991,"0.0") &amp;TEXT(AB$1,0),"")</f>
        <v/>
      </c>
      <c r="BE991" s="116" t="str">
        <f>IF(AC991&lt;&gt;"","-" &amp;TEXT([1]comp!$AC991,"0.0") &amp;TEXT(AC$1,0),"")</f>
        <v/>
      </c>
      <c r="BF991" s="102" t="str">
        <f>IF(AD991&lt;&gt;"","-" &amp;TEXT([1]comp!$AD991,"0.00") &amp;TEXT(AD$1,0),"")</f>
        <v/>
      </c>
      <c r="BG991" s="104" t="str">
        <f>IF(AE991&lt;&gt;"","-" &amp;TEXT([1]comp!$AE991,"0.#") &amp;TEXT(AE$1,0),"")</f>
        <v/>
      </c>
      <c r="BH991" s="113" t="str">
        <f>[1]comp!$D991 &amp; [1]comp!$E991</f>
        <v>3-4Liu, P., Huang, H., Antonov, S., Wen, C., Xue, D., Chen, H., Li, L., Feng, Q., Omori, T., &amp; Su, Y. (2020). Machine learning assisted design of γ′-strengthened Co-base superalloys with multi-performance optimization. Npj Computational Materials, 6(1). https://doi.org/10.1038/s41524-020-0334-5</v>
      </c>
      <c r="BI991" s="96" t="str">
        <f t="shared" si="75"/>
        <v>Co-35.5Ni-13.2Al-2.2Cr-1.2W-1.0Ti-4.0Ta</v>
      </c>
      <c r="BJ991" s="113" t="s">
        <v>2123</v>
      </c>
      <c r="BK991" s="113"/>
      <c r="BL991" s="113"/>
      <c r="BM991" s="113"/>
      <c r="BN991" s="113"/>
      <c r="BO991" s="113"/>
    </row>
    <row r="992" spans="1:67" x14ac:dyDescent="0.3">
      <c r="A992" s="96" t="str">
        <f t="shared" si="67"/>
        <v>Co-30.0Ni-10.Al-2.0Ta-5.0V</v>
      </c>
      <c r="B992" s="113"/>
      <c r="C992" s="113" t="s">
        <v>2123</v>
      </c>
      <c r="D992" s="113" t="s">
        <v>595</v>
      </c>
      <c r="E992" s="113" t="s">
        <v>4162</v>
      </c>
      <c r="F992" s="113">
        <f t="shared" si="74"/>
        <v>989</v>
      </c>
      <c r="G992" s="114">
        <f t="shared" si="71"/>
        <v>53</v>
      </c>
      <c r="H992" s="114">
        <v>30</v>
      </c>
      <c r="I992" s="114">
        <v>10</v>
      </c>
      <c r="J992" s="114"/>
      <c r="K992" s="114"/>
      <c r="L992" s="114"/>
      <c r="M992" s="114">
        <v>2</v>
      </c>
      <c r="N992" s="114"/>
      <c r="O992" s="114">
        <v>5</v>
      </c>
      <c r="P992" s="114"/>
      <c r="Q992" s="115"/>
      <c r="R992" s="115"/>
      <c r="S992" s="115"/>
      <c r="T992" s="114"/>
      <c r="U992" s="114"/>
      <c r="V992" s="114"/>
      <c r="W992" s="114"/>
      <c r="X992" s="114"/>
      <c r="Y992" s="114"/>
      <c r="Z992" s="114"/>
      <c r="AA992" s="114"/>
      <c r="AB992" s="114"/>
      <c r="AC992" s="114"/>
      <c r="AD992" s="114"/>
      <c r="AE992" s="113"/>
      <c r="AF992" s="101">
        <f t="shared" si="68"/>
        <v>8.2979000000000003</v>
      </c>
      <c r="AG992" s="113"/>
      <c r="AH992" s="113"/>
      <c r="AI992" s="116" t="s">
        <v>1</v>
      </c>
      <c r="AJ992" s="118" t="str">
        <f>IF(I992&lt;&gt;"","-" &amp;TEXT([1]comp!$I992,"0.#") &amp;TEXT(I$1,0),"")</f>
        <v>-10.Al</v>
      </c>
      <c r="AK992" s="116" t="str">
        <f>IF(K992&lt;&gt;"","-" &amp;TEXT([1]comp!$K992,"0.0") &amp;TEXT(K$1,0),"")</f>
        <v/>
      </c>
      <c r="AL992" s="116" t="str">
        <f>IF(H992&lt;&gt;"","-" &amp;TEXT([1]comp!$H992,"0.0") &amp;TEXT(H$1,0),"")</f>
        <v>-30.0Ni</v>
      </c>
      <c r="AM992" s="116" t="str">
        <f>IF(J992&lt;&gt;"","-" &amp;TEXT([1]comp!$J992,"0.0") &amp;TEXT(J$1,0),"")</f>
        <v/>
      </c>
      <c r="AN992" s="116" t="str">
        <f>IF(M992&lt;&gt;"","-" &amp;TEXT([1]comp!$M992,"0.0") &amp;TEXT(M$1,0),"")</f>
        <v>-2.0Ta</v>
      </c>
      <c r="AO992" s="116" t="str">
        <f>IF(N992&lt;&gt;"","-" &amp;TEXT([1]comp!$N992,"0.0") &amp;TEXT(N$1,0),"")</f>
        <v/>
      </c>
      <c r="AP992" s="116" t="str">
        <f>IF(O992&lt;&gt;"","-" &amp;TEXT([1]comp!$O992,"0.0") &amp;TEXT(O$1,0),"")</f>
        <v>-5.0V</v>
      </c>
      <c r="AQ992" s="116" t="str">
        <f>IF(L992&lt;&gt;"","-" &amp;TEXT([1]comp!$L992,"0.0") &amp;TEXT(L$1,0),"")</f>
        <v/>
      </c>
      <c r="AR992" s="116" t="str">
        <f>IF(P992&lt;&gt;"","-" &amp;TEXT([1]comp!$P992,"0.0") &amp;TEXT(P$1,0),"")</f>
        <v/>
      </c>
      <c r="AS992" s="116" t="str">
        <f>IF(Q992&lt;&gt;"","-" &amp;TEXT([1]comp!$Q992,"0.00") &amp;TEXT(Q$1,0),"")</f>
        <v/>
      </c>
      <c r="AT992" s="116" t="str">
        <f>IF(R992&lt;&gt;"","-" &amp;TEXT([1]comp!$R992,"0.00") &amp;TEXT(R$1,0),"")</f>
        <v/>
      </c>
      <c r="AU992" s="116" t="str">
        <f>IF(S992&lt;&gt;"","-" &amp;TEXT([1]comp!$S992,"0.00") &amp;TEXT(S$1,0),"")</f>
        <v/>
      </c>
      <c r="AV992" s="116" t="str">
        <f>IF(T992&lt;&gt;"","-" &amp;TEXT([1]comp!$T992,"0.0") &amp;TEXT(T$1,0),"")</f>
        <v/>
      </c>
      <c r="AW992" s="116" t="str">
        <f>IF(U992&lt;&gt;"","-" &amp;TEXT([1]comp!$U992,"0.0") &amp;TEXT(U$1,0),"")</f>
        <v/>
      </c>
      <c r="AX992" s="116" t="str">
        <f>IF(V992&lt;&gt;"","-" &amp;TEXT([1]comp!$V992,"0.0") &amp;TEXT(V$1,0),"")</f>
        <v/>
      </c>
      <c r="AY992" s="116" t="str">
        <f>IF(W992&lt;&gt;"","-" &amp;TEXT([1]comp!$W992,"0.0") &amp;TEXT(W$1,0),"")</f>
        <v/>
      </c>
      <c r="AZ992" s="116" t="str">
        <f>IF(X992&lt;&gt;"","-" &amp;TEXT([1]comp!$X992,"0.0") &amp;TEXT(X$1,0),"")</f>
        <v/>
      </c>
      <c r="BA992" s="116" t="str">
        <f>IF(Y992&lt;&gt;"","-" &amp;TEXT([1]comp!$Y992,"0.0") &amp;TEXT(Y$1,0),"")</f>
        <v/>
      </c>
      <c r="BB992" s="116" t="str">
        <f>IF(Z992&lt;&gt;"","-" &amp;TEXT([1]comp!$Z992,"0.0") &amp;TEXT(Z$1,0),"")</f>
        <v/>
      </c>
      <c r="BC992" s="116" t="str">
        <f>IF(AA992&lt;&gt;"","-" &amp;TEXT([1]comp!$AA992,"0.0") &amp;TEXT(AA$1,0),"")</f>
        <v/>
      </c>
      <c r="BD992" s="116" t="str">
        <f>IF(AB992&lt;&gt;"","-" &amp;TEXT([1]comp!$AB992,"0.0") &amp;TEXT(AB$1,0),"")</f>
        <v/>
      </c>
      <c r="BE992" s="116" t="str">
        <f>IF(AC992&lt;&gt;"","-" &amp;TEXT([1]comp!$AC992,"0.0") &amp;TEXT(AC$1,0),"")</f>
        <v/>
      </c>
      <c r="BF992" s="102" t="str">
        <f>IF(AD992&lt;&gt;"","-" &amp;TEXT([1]comp!$AD992,"0.00") &amp;TEXT(AD$1,0),"")</f>
        <v/>
      </c>
      <c r="BG992" s="104" t="str">
        <f>IF(AE992&lt;&gt;"","-" &amp;TEXT([1]comp!$AE992,"0.#") &amp;TEXT(AE$1,0),"")</f>
        <v/>
      </c>
      <c r="BH992" s="113" t="str">
        <f>[1]comp!$D992 &amp; [1]comp!$E992</f>
        <v>baseLiu, X., Cai, W., Chen, Z., Chen, Y., Chen, X., Yang, S., Lu, Y., Han, J., &amp; Wang, C. (2022). Effects of alloying additions on the microstructure, lattice misfit, and solvus temperature of a novel Co–Ni-based superalloy. Intermetallics, 141. https://doi.org/10.1016/j.intermet.2021.107431</v>
      </c>
      <c r="BI992" s="96" t="str">
        <f t="shared" si="75"/>
        <v>Co-30.0Ni-10.Al-2.0Ta-5.0V</v>
      </c>
      <c r="BJ992" s="113" t="s">
        <v>2123</v>
      </c>
      <c r="BK992" s="113"/>
      <c r="BL992" s="113"/>
      <c r="BM992" s="113"/>
      <c r="BN992" s="113"/>
      <c r="BO992" s="113"/>
    </row>
    <row r="993" spans="1:67" x14ac:dyDescent="0.3">
      <c r="A993" s="96" t="str">
        <f t="shared" si="67"/>
        <v>Co-30.0Ni-10.Al-2.0Ti-2.0Ta-5.0V</v>
      </c>
      <c r="B993" s="113"/>
      <c r="C993" s="113" t="s">
        <v>2123</v>
      </c>
      <c r="D993" s="113" t="s">
        <v>1060</v>
      </c>
      <c r="E993" s="113" t="s">
        <v>4162</v>
      </c>
      <c r="F993" s="113">
        <f t="shared" si="74"/>
        <v>990</v>
      </c>
      <c r="G993" s="114">
        <f t="shared" si="71"/>
        <v>51</v>
      </c>
      <c r="H993" s="114">
        <v>30</v>
      </c>
      <c r="I993" s="114">
        <v>10</v>
      </c>
      <c r="J993" s="114"/>
      <c r="K993" s="114"/>
      <c r="L993" s="114">
        <v>2</v>
      </c>
      <c r="M993" s="114">
        <v>2</v>
      </c>
      <c r="N993" s="114"/>
      <c r="O993" s="114">
        <v>5</v>
      </c>
      <c r="P993" s="114"/>
      <c r="Q993" s="115"/>
      <c r="R993" s="115"/>
      <c r="S993" s="115"/>
      <c r="T993" s="114"/>
      <c r="U993" s="114"/>
      <c r="V993" s="114"/>
      <c r="W993" s="114"/>
      <c r="X993" s="114"/>
      <c r="Y993" s="114"/>
      <c r="Z993" s="114"/>
      <c r="AA993" s="114"/>
      <c r="AB993" s="114"/>
      <c r="AC993" s="114"/>
      <c r="AD993" s="114"/>
      <c r="AE993" s="113"/>
      <c r="AF993" s="101">
        <f t="shared" si="68"/>
        <v>8.2100399999999993</v>
      </c>
      <c r="AG993" s="113"/>
      <c r="AH993" s="113"/>
      <c r="AI993" s="116" t="s">
        <v>1</v>
      </c>
      <c r="AJ993" s="118" t="str">
        <f>IF(I993&lt;&gt;"","-" &amp;TEXT([1]comp!$I993,"0.#") &amp;TEXT(I$1,0),"")</f>
        <v>-10.Al</v>
      </c>
      <c r="AK993" s="116" t="str">
        <f>IF(K993&lt;&gt;"","-" &amp;TEXT([1]comp!$K993,"0.0") &amp;TEXT(K$1,0),"")</f>
        <v/>
      </c>
      <c r="AL993" s="116" t="str">
        <f>IF(H993&lt;&gt;"","-" &amp;TEXT([1]comp!$H993,"0.0") &amp;TEXT(H$1,0),"")</f>
        <v>-30.0Ni</v>
      </c>
      <c r="AM993" s="116" t="str">
        <f>IF(J993&lt;&gt;"","-" &amp;TEXT([1]comp!$J993,"0.0") &amp;TEXT(J$1,0),"")</f>
        <v/>
      </c>
      <c r="AN993" s="116" t="str">
        <f>IF(M993&lt;&gt;"","-" &amp;TEXT([1]comp!$M993,"0.0") &amp;TEXT(M$1,0),"")</f>
        <v>-2.0Ta</v>
      </c>
      <c r="AO993" s="116" t="str">
        <f>IF(N993&lt;&gt;"","-" &amp;TEXT([1]comp!$N993,"0.0") &amp;TEXT(N$1,0),"")</f>
        <v/>
      </c>
      <c r="AP993" s="116" t="str">
        <f>IF(O993&lt;&gt;"","-" &amp;TEXT([1]comp!$O993,"0.0") &amp;TEXT(O$1,0),"")</f>
        <v>-5.0V</v>
      </c>
      <c r="AQ993" s="116" t="str">
        <f>IF(L993&lt;&gt;"","-" &amp;TEXT([1]comp!$L993,"0.0") &amp;TEXT(L$1,0),"")</f>
        <v>-2.0Ti</v>
      </c>
      <c r="AR993" s="116" t="str">
        <f>IF(P993&lt;&gt;"","-" &amp;TEXT([1]comp!$P993,"0.0") &amp;TEXT(P$1,0),"")</f>
        <v/>
      </c>
      <c r="AS993" s="116" t="str">
        <f>IF(Q993&lt;&gt;"","-" &amp;TEXT([1]comp!$Q993,"0.00") &amp;TEXT(Q$1,0),"")</f>
        <v/>
      </c>
      <c r="AT993" s="116" t="str">
        <f>IF(R993&lt;&gt;"","-" &amp;TEXT([1]comp!$R993,"0.00") &amp;TEXT(R$1,0),"")</f>
        <v/>
      </c>
      <c r="AU993" s="116" t="str">
        <f>IF(S993&lt;&gt;"","-" &amp;TEXT([1]comp!$S993,"0.00") &amp;TEXT(S$1,0),"")</f>
        <v/>
      </c>
      <c r="AV993" s="116" t="str">
        <f>IF(T993&lt;&gt;"","-" &amp;TEXT([1]comp!$T993,"0.0") &amp;TEXT(T$1,0),"")</f>
        <v/>
      </c>
      <c r="AW993" s="116" t="str">
        <f>IF(U993&lt;&gt;"","-" &amp;TEXT([1]comp!$U993,"0.0") &amp;TEXT(U$1,0),"")</f>
        <v/>
      </c>
      <c r="AX993" s="116" t="str">
        <f>IF(V993&lt;&gt;"","-" &amp;TEXT([1]comp!$V993,"0.0") &amp;TEXT(V$1,0),"")</f>
        <v/>
      </c>
      <c r="AY993" s="116" t="str">
        <f>IF(W993&lt;&gt;"","-" &amp;TEXT([1]comp!$W993,"0.0") &amp;TEXT(W$1,0),"")</f>
        <v/>
      </c>
      <c r="AZ993" s="116" t="str">
        <f>IF(X993&lt;&gt;"","-" &amp;TEXT([1]comp!$X993,"0.0") &amp;TEXT(X$1,0),"")</f>
        <v/>
      </c>
      <c r="BA993" s="116" t="str">
        <f>IF(Y993&lt;&gt;"","-" &amp;TEXT([1]comp!$Y993,"0.0") &amp;TEXT(Y$1,0),"")</f>
        <v/>
      </c>
      <c r="BB993" s="116" t="str">
        <f>IF(Z993&lt;&gt;"","-" &amp;TEXT([1]comp!$Z993,"0.0") &amp;TEXT(Z$1,0),"")</f>
        <v/>
      </c>
      <c r="BC993" s="116" t="str">
        <f>IF(AA993&lt;&gt;"","-" &amp;TEXT([1]comp!$AA993,"0.0") &amp;TEXT(AA$1,0),"")</f>
        <v/>
      </c>
      <c r="BD993" s="116" t="str">
        <f>IF(AB993&lt;&gt;"","-" &amp;TEXT([1]comp!$AB993,"0.0") &amp;TEXT(AB$1,0),"")</f>
        <v/>
      </c>
      <c r="BE993" s="116" t="str">
        <f>IF(AC993&lt;&gt;"","-" &amp;TEXT([1]comp!$AC993,"0.0") &amp;TEXT(AC$1,0),"")</f>
        <v/>
      </c>
      <c r="BF993" s="102" t="str">
        <f>IF(AD993&lt;&gt;"","-" &amp;TEXT([1]comp!$AD993,"0.00") &amp;TEXT(AD$1,0),"")</f>
        <v/>
      </c>
      <c r="BG993" s="104" t="str">
        <f>IF(AE993&lt;&gt;"","-" &amp;TEXT([1]comp!$AE993,"0.#") &amp;TEXT(AE$1,0),"")</f>
        <v/>
      </c>
      <c r="BH993" s="113" t="str">
        <f>[1]comp!$D993 &amp; [1]comp!$E993</f>
        <v>2TiLiu, X., Cai, W., Chen, Z., Chen, Y., Chen, X., Yang, S., Lu, Y., Han, J., &amp; Wang, C. (2022). Effects of alloying additions on the microstructure, lattice misfit, and solvus temperature of a novel Co–Ni-based superalloy. Intermetallics, 141. https://doi.org/10.1016/j.intermet.2021.107431</v>
      </c>
      <c r="BI993" s="96" t="str">
        <f t="shared" si="75"/>
        <v>Co-30.0Ni-10.Al-2.0Ti-2.0Ta-5.0V</v>
      </c>
      <c r="BJ993" s="113" t="s">
        <v>2123</v>
      </c>
      <c r="BK993" s="113"/>
      <c r="BL993" s="113"/>
      <c r="BM993" s="113"/>
      <c r="BN993" s="113"/>
      <c r="BO993" s="113"/>
    </row>
    <row r="994" spans="1:67" x14ac:dyDescent="0.3">
      <c r="A994" s="96" t="str">
        <f t="shared" si="67"/>
        <v>Co-30.0Ni-10.Al-2.0Ta-2.0Nb-5.0V</v>
      </c>
      <c r="B994" s="113"/>
      <c r="C994" s="113" t="s">
        <v>2123</v>
      </c>
      <c r="D994" s="113" t="s">
        <v>1062</v>
      </c>
      <c r="E994" s="113" t="s">
        <v>4162</v>
      </c>
      <c r="F994" s="113">
        <f t="shared" si="74"/>
        <v>991</v>
      </c>
      <c r="G994" s="114">
        <f t="shared" si="71"/>
        <v>51</v>
      </c>
      <c r="H994" s="114">
        <v>30</v>
      </c>
      <c r="I994" s="114">
        <v>10</v>
      </c>
      <c r="J994" s="114"/>
      <c r="K994" s="114"/>
      <c r="L994" s="114"/>
      <c r="M994" s="114">
        <v>2</v>
      </c>
      <c r="N994" s="114">
        <v>2</v>
      </c>
      <c r="O994" s="114">
        <v>5</v>
      </c>
      <c r="P994" s="114"/>
      <c r="Q994" s="115"/>
      <c r="R994" s="115"/>
      <c r="S994" s="115"/>
      <c r="T994" s="114"/>
      <c r="U994" s="114"/>
      <c r="V994" s="114"/>
      <c r="W994" s="114"/>
      <c r="X994" s="114"/>
      <c r="Y994" s="114"/>
      <c r="Z994" s="114"/>
      <c r="AA994" s="114"/>
      <c r="AB994" s="114"/>
      <c r="AC994" s="114"/>
      <c r="AD994" s="114"/>
      <c r="AE994" s="113"/>
      <c r="AF994" s="101">
        <f t="shared" si="68"/>
        <v>8.2912999999999997</v>
      </c>
      <c r="AG994" s="113"/>
      <c r="AH994" s="113"/>
      <c r="AI994" s="116" t="s">
        <v>1</v>
      </c>
      <c r="AJ994" s="118" t="str">
        <f>IF(I994&lt;&gt;"","-" &amp;TEXT([1]comp!$I994,"0.#") &amp;TEXT(I$1,0),"")</f>
        <v>-10.Al</v>
      </c>
      <c r="AK994" s="116" t="str">
        <f>IF(K994&lt;&gt;"","-" &amp;TEXT([1]comp!$K994,"0.0") &amp;TEXT(K$1,0),"")</f>
        <v/>
      </c>
      <c r="AL994" s="116" t="str">
        <f>IF(H994&lt;&gt;"","-" &amp;TEXT([1]comp!$H994,"0.0") &amp;TEXT(H$1,0),"")</f>
        <v>-30.0Ni</v>
      </c>
      <c r="AM994" s="116" t="str">
        <f>IF(J994&lt;&gt;"","-" &amp;TEXT([1]comp!$J994,"0.0") &amp;TEXT(J$1,0),"")</f>
        <v/>
      </c>
      <c r="AN994" s="116" t="str">
        <f>IF(M994&lt;&gt;"","-" &amp;TEXT([1]comp!$M994,"0.0") &amp;TEXT(M$1,0),"")</f>
        <v>-2.0Ta</v>
      </c>
      <c r="AO994" s="116" t="str">
        <f>IF(N994&lt;&gt;"","-" &amp;TEXT([1]comp!$N994,"0.0") &amp;TEXT(N$1,0),"")</f>
        <v>-2.0Nb</v>
      </c>
      <c r="AP994" s="116" t="str">
        <f>IF(O994&lt;&gt;"","-" &amp;TEXT([1]comp!$O994,"0.0") &amp;TEXT(O$1,0),"")</f>
        <v>-5.0V</v>
      </c>
      <c r="AQ994" s="116" t="str">
        <f>IF(L994&lt;&gt;"","-" &amp;TEXT([1]comp!$L994,"0.0") &amp;TEXT(L$1,0),"")</f>
        <v/>
      </c>
      <c r="AR994" s="116" t="str">
        <f>IF(P994&lt;&gt;"","-" &amp;TEXT([1]comp!$P994,"0.0") &amp;TEXT(P$1,0),"")</f>
        <v/>
      </c>
      <c r="AS994" s="116" t="str">
        <f>IF(Q994&lt;&gt;"","-" &amp;TEXT([1]comp!$Q994,"0.00") &amp;TEXT(Q$1,0),"")</f>
        <v/>
      </c>
      <c r="AT994" s="116" t="str">
        <f>IF(R994&lt;&gt;"","-" &amp;TEXT([1]comp!$R994,"0.00") &amp;TEXT(R$1,0),"")</f>
        <v/>
      </c>
      <c r="AU994" s="116" t="str">
        <f>IF(S994&lt;&gt;"","-" &amp;TEXT([1]comp!$S994,"0.00") &amp;TEXT(S$1,0),"")</f>
        <v/>
      </c>
      <c r="AV994" s="116" t="str">
        <f>IF(T994&lt;&gt;"","-" &amp;TEXT([1]comp!$T994,"0.0") &amp;TEXT(T$1,0),"")</f>
        <v/>
      </c>
      <c r="AW994" s="116" t="str">
        <f>IF(U994&lt;&gt;"","-" &amp;TEXT([1]comp!$U994,"0.0") &amp;TEXT(U$1,0),"")</f>
        <v/>
      </c>
      <c r="AX994" s="116" t="str">
        <f>IF(V994&lt;&gt;"","-" &amp;TEXT([1]comp!$V994,"0.0") &amp;TEXT(V$1,0),"")</f>
        <v/>
      </c>
      <c r="AY994" s="116" t="str">
        <f>IF(W994&lt;&gt;"","-" &amp;TEXT([1]comp!$W994,"0.0") &amp;TEXT(W$1,0),"")</f>
        <v/>
      </c>
      <c r="AZ994" s="116" t="str">
        <f>IF(X994&lt;&gt;"","-" &amp;TEXT([1]comp!$X994,"0.0") &amp;TEXT(X$1,0),"")</f>
        <v/>
      </c>
      <c r="BA994" s="116" t="str">
        <f>IF(Y994&lt;&gt;"","-" &amp;TEXT([1]comp!$Y994,"0.0") &amp;TEXT(Y$1,0),"")</f>
        <v/>
      </c>
      <c r="BB994" s="116" t="str">
        <f>IF(Z994&lt;&gt;"","-" &amp;TEXT([1]comp!$Z994,"0.0") &amp;TEXT(Z$1,0),"")</f>
        <v/>
      </c>
      <c r="BC994" s="116" t="str">
        <f>IF(AA994&lt;&gt;"","-" &amp;TEXT([1]comp!$AA994,"0.0") &amp;TEXT(AA$1,0),"")</f>
        <v/>
      </c>
      <c r="BD994" s="116" t="str">
        <f>IF(AB994&lt;&gt;"","-" &amp;TEXT([1]comp!$AB994,"0.0") &amp;TEXT(AB$1,0),"")</f>
        <v/>
      </c>
      <c r="BE994" s="116" t="str">
        <f>IF(AC994&lt;&gt;"","-" &amp;TEXT([1]comp!$AC994,"0.0") &amp;TEXT(AC$1,0),"")</f>
        <v/>
      </c>
      <c r="BF994" s="102" t="str">
        <f>IF(AD994&lt;&gt;"","-" &amp;TEXT([1]comp!$AD994,"0.00") &amp;TEXT(AD$1,0),"")</f>
        <v/>
      </c>
      <c r="BG994" s="104" t="str">
        <f>IF(AE994&lt;&gt;"","-" &amp;TEXT([1]comp!$AE994,"0.#") &amp;TEXT(AE$1,0),"")</f>
        <v/>
      </c>
      <c r="BH994" s="113" t="str">
        <f>[1]comp!$D994 &amp; [1]comp!$E994</f>
        <v>2NbLiu, X., Cai, W., Chen, Z., Chen, Y., Chen, X., Yang, S., Lu, Y., Han, J., &amp; Wang, C. (2022). Effects of alloying additions on the microstructure, lattice misfit, and solvus temperature of a novel Co–Ni-based superalloy. Intermetallics, 141. https://doi.org/10.1016/j.intermet.2021.107431</v>
      </c>
      <c r="BI994" s="96" t="str">
        <f t="shared" si="75"/>
        <v>Co-30.0Ni-10.Al-2.0Ta-2.0Nb-5.0V</v>
      </c>
      <c r="BJ994" s="113" t="s">
        <v>2123</v>
      </c>
      <c r="BK994" s="113"/>
      <c r="BL994" s="113"/>
      <c r="BM994" s="113"/>
      <c r="BN994" s="113"/>
      <c r="BO994" s="113"/>
    </row>
    <row r="995" spans="1:67" x14ac:dyDescent="0.3">
      <c r="A995" s="96" t="str">
        <f t="shared" si="67"/>
        <v>Co-30.0Ni-10.Al-2.0Ta-5.0V-2.0Mo</v>
      </c>
      <c r="B995" s="113"/>
      <c r="C995" s="113" t="s">
        <v>2123</v>
      </c>
      <c r="D995" s="113" t="s">
        <v>429</v>
      </c>
      <c r="E995" s="113" t="s">
        <v>4162</v>
      </c>
      <c r="F995" s="113">
        <f t="shared" si="74"/>
        <v>992</v>
      </c>
      <c r="G995" s="114">
        <f t="shared" si="71"/>
        <v>51</v>
      </c>
      <c r="H995" s="114">
        <v>30</v>
      </c>
      <c r="I995" s="114">
        <v>10</v>
      </c>
      <c r="J995" s="114"/>
      <c r="K995" s="114"/>
      <c r="L995" s="114"/>
      <c r="M995" s="114">
        <v>2</v>
      </c>
      <c r="N995" s="114"/>
      <c r="O995" s="114">
        <v>5</v>
      </c>
      <c r="P995" s="114">
        <v>2</v>
      </c>
      <c r="Q995" s="115"/>
      <c r="R995" s="115"/>
      <c r="S995" s="115"/>
      <c r="T995" s="114"/>
      <c r="U995" s="114"/>
      <c r="V995" s="114"/>
      <c r="W995" s="114"/>
      <c r="X995" s="114"/>
      <c r="Y995" s="114"/>
      <c r="Z995" s="114"/>
      <c r="AA995" s="114"/>
      <c r="AB995" s="114"/>
      <c r="AC995" s="114"/>
      <c r="AD995" s="114"/>
      <c r="AE995" s="113"/>
      <c r="AF995" s="101">
        <f t="shared" si="68"/>
        <v>8.3254999999999999</v>
      </c>
      <c r="AG995" s="113"/>
      <c r="AH995" s="113"/>
      <c r="AI995" s="116" t="s">
        <v>1</v>
      </c>
      <c r="AJ995" s="118" t="str">
        <f>IF(I995&lt;&gt;"","-" &amp;TEXT([1]comp!$I995,"0.#") &amp;TEXT(I$1,0),"")</f>
        <v>-10.Al</v>
      </c>
      <c r="AK995" s="116" t="str">
        <f>IF(K995&lt;&gt;"","-" &amp;TEXT([1]comp!$K995,"0.0") &amp;TEXT(K$1,0),"")</f>
        <v/>
      </c>
      <c r="AL995" s="116" t="str">
        <f>IF(H995&lt;&gt;"","-" &amp;TEXT([1]comp!$H995,"0.0") &amp;TEXT(H$1,0),"")</f>
        <v>-30.0Ni</v>
      </c>
      <c r="AM995" s="116" t="str">
        <f>IF(J995&lt;&gt;"","-" &amp;TEXT([1]comp!$J995,"0.0") &amp;TEXT(J$1,0),"")</f>
        <v/>
      </c>
      <c r="AN995" s="116" t="str">
        <f>IF(M995&lt;&gt;"","-" &amp;TEXT([1]comp!$M995,"0.0") &amp;TEXT(M$1,0),"")</f>
        <v>-2.0Ta</v>
      </c>
      <c r="AO995" s="116" t="str">
        <f>IF(N995&lt;&gt;"","-" &amp;TEXT([1]comp!$N995,"0.0") &amp;TEXT(N$1,0),"")</f>
        <v/>
      </c>
      <c r="AP995" s="116" t="str">
        <f>IF(O995&lt;&gt;"","-" &amp;TEXT([1]comp!$O995,"0.0") &amp;TEXT(O$1,0),"")</f>
        <v>-5.0V</v>
      </c>
      <c r="AQ995" s="116" t="str">
        <f>IF(L995&lt;&gt;"","-" &amp;TEXT([1]comp!$L995,"0.0") &amp;TEXT(L$1,0),"")</f>
        <v/>
      </c>
      <c r="AR995" s="116" t="str">
        <f>IF(P995&lt;&gt;"","-" &amp;TEXT([1]comp!$P995,"0.0") &amp;TEXT(P$1,0),"")</f>
        <v>-2.0Mo</v>
      </c>
      <c r="AS995" s="116" t="str">
        <f>IF(Q995&lt;&gt;"","-" &amp;TEXT([1]comp!$Q995,"0.00") &amp;TEXT(Q$1,0),"")</f>
        <v/>
      </c>
      <c r="AT995" s="116" t="str">
        <f>IF(R995&lt;&gt;"","-" &amp;TEXT([1]comp!$R995,"0.00") &amp;TEXT(R$1,0),"")</f>
        <v/>
      </c>
      <c r="AU995" s="116" t="str">
        <f>IF(S995&lt;&gt;"","-" &amp;TEXT([1]comp!$S995,"0.00") &amp;TEXT(S$1,0),"")</f>
        <v/>
      </c>
      <c r="AV995" s="116" t="str">
        <f>IF(T995&lt;&gt;"","-" &amp;TEXT([1]comp!$T995,"0.0") &amp;TEXT(T$1,0),"")</f>
        <v/>
      </c>
      <c r="AW995" s="116" t="str">
        <f>IF(U995&lt;&gt;"","-" &amp;TEXT([1]comp!$U995,"0.0") &amp;TEXT(U$1,0),"")</f>
        <v/>
      </c>
      <c r="AX995" s="116" t="str">
        <f>IF(V995&lt;&gt;"","-" &amp;TEXT([1]comp!$V995,"0.0") &amp;TEXT(V$1,0),"")</f>
        <v/>
      </c>
      <c r="AY995" s="116" t="str">
        <f>IF(W995&lt;&gt;"","-" &amp;TEXT([1]comp!$W995,"0.0") &amp;TEXT(W$1,0),"")</f>
        <v/>
      </c>
      <c r="AZ995" s="116" t="str">
        <f>IF(X995&lt;&gt;"","-" &amp;TEXT([1]comp!$X995,"0.0") &amp;TEXT(X$1,0),"")</f>
        <v/>
      </c>
      <c r="BA995" s="116" t="str">
        <f>IF(Y995&lt;&gt;"","-" &amp;TEXT([1]comp!$Y995,"0.0") &amp;TEXT(Y$1,0),"")</f>
        <v/>
      </c>
      <c r="BB995" s="116" t="str">
        <f>IF(Z995&lt;&gt;"","-" &amp;TEXT([1]comp!$Z995,"0.0") &amp;TEXT(Z$1,0),"")</f>
        <v/>
      </c>
      <c r="BC995" s="116" t="str">
        <f>IF(AA995&lt;&gt;"","-" &amp;TEXT([1]comp!$AA995,"0.0") &amp;TEXT(AA$1,0),"")</f>
        <v/>
      </c>
      <c r="BD995" s="116" t="str">
        <f>IF(AB995&lt;&gt;"","-" &amp;TEXT([1]comp!$AB995,"0.0") &amp;TEXT(AB$1,0),"")</f>
        <v/>
      </c>
      <c r="BE995" s="116" t="str">
        <f>IF(AC995&lt;&gt;"","-" &amp;TEXT([1]comp!$AC995,"0.0") &amp;TEXT(AC$1,0),"")</f>
        <v/>
      </c>
      <c r="BF995" s="102" t="str">
        <f>IF(AD995&lt;&gt;"","-" &amp;TEXT([1]comp!$AD995,"0.00") &amp;TEXT(AD$1,0),"")</f>
        <v/>
      </c>
      <c r="BG995" s="104" t="str">
        <f>IF(AE995&lt;&gt;"","-" &amp;TEXT([1]comp!$AE995,"0.#") &amp;TEXT(AE$1,0),"")</f>
        <v/>
      </c>
      <c r="BH995" s="113" t="str">
        <f>[1]comp!$D995 &amp; [1]comp!$E995</f>
        <v>2MoLiu, X., Cai, W., Chen, Z., Chen, Y., Chen, X., Yang, S., Lu, Y., Han, J., &amp; Wang, C. (2022). Effects of alloying additions on the microstructure, lattice misfit, and solvus temperature of a novel Co–Ni-based superalloy. Intermetallics, 141. https://doi.org/10.1016/j.intermet.2021.107431</v>
      </c>
      <c r="BI995" s="96" t="str">
        <f t="shared" si="75"/>
        <v>Co-30.0Ni-10.Al-2.0Ta-5.0V-2.0Mo</v>
      </c>
      <c r="BJ995" s="113" t="s">
        <v>2123</v>
      </c>
      <c r="BK995" s="113"/>
      <c r="BL995" s="113"/>
      <c r="BM995" s="113"/>
      <c r="BN995" s="113"/>
      <c r="BO995" s="113"/>
    </row>
    <row r="996" spans="1:67" x14ac:dyDescent="0.3">
      <c r="A996" s="96" t="str">
        <f t="shared" si="67"/>
        <v>Co-30.0Ni-10.Al-2.0W-2.0Ta-5.0V</v>
      </c>
      <c r="B996" s="113"/>
      <c r="C996" s="113" t="s">
        <v>2123</v>
      </c>
      <c r="D996" s="113" t="s">
        <v>4027</v>
      </c>
      <c r="E996" s="113" t="s">
        <v>4162</v>
      </c>
      <c r="F996" s="113">
        <f t="shared" si="74"/>
        <v>993</v>
      </c>
      <c r="G996" s="114">
        <f t="shared" si="71"/>
        <v>51</v>
      </c>
      <c r="H996" s="114">
        <v>30</v>
      </c>
      <c r="I996" s="114">
        <v>10</v>
      </c>
      <c r="J996" s="114"/>
      <c r="K996" s="114">
        <v>2</v>
      </c>
      <c r="L996" s="114"/>
      <c r="M996" s="114">
        <v>2</v>
      </c>
      <c r="N996" s="114"/>
      <c r="O996" s="114">
        <v>5</v>
      </c>
      <c r="P996" s="114"/>
      <c r="Q996" s="115"/>
      <c r="R996" s="115"/>
      <c r="S996" s="115"/>
      <c r="T996" s="114"/>
      <c r="U996" s="114"/>
      <c r="V996" s="114"/>
      <c r="W996" s="114"/>
      <c r="X996" s="114"/>
      <c r="Y996" s="114"/>
      <c r="Z996" s="114"/>
      <c r="AA996" s="114"/>
      <c r="AB996" s="114"/>
      <c r="AC996" s="114"/>
      <c r="AD996" s="114"/>
      <c r="AE996" s="113"/>
      <c r="AF996" s="101">
        <f t="shared" si="68"/>
        <v>8.5048999999999992</v>
      </c>
      <c r="AG996" s="113"/>
      <c r="AH996" s="113"/>
      <c r="AI996" s="116" t="s">
        <v>1</v>
      </c>
      <c r="AJ996" s="118" t="str">
        <f>IF(I996&lt;&gt;"","-" &amp;TEXT([1]comp!$I996,"0.#") &amp;TEXT(I$1,0),"")</f>
        <v>-10.Al</v>
      </c>
      <c r="AK996" s="116" t="str">
        <f>IF(K996&lt;&gt;"","-" &amp;TEXT([1]comp!$K996,"0.0") &amp;TEXT(K$1,0),"")</f>
        <v>-2.0W</v>
      </c>
      <c r="AL996" s="116" t="str">
        <f>IF(H996&lt;&gt;"","-" &amp;TEXT([1]comp!$H996,"0.0") &amp;TEXT(H$1,0),"")</f>
        <v>-30.0Ni</v>
      </c>
      <c r="AM996" s="116" t="str">
        <f>IF(J996&lt;&gt;"","-" &amp;TEXT([1]comp!$J996,"0.0") &amp;TEXT(J$1,0),"")</f>
        <v/>
      </c>
      <c r="AN996" s="116" t="str">
        <f>IF(M996&lt;&gt;"","-" &amp;TEXT([1]comp!$M996,"0.0") &amp;TEXT(M$1,0),"")</f>
        <v>-2.0Ta</v>
      </c>
      <c r="AO996" s="116" t="str">
        <f>IF(N996&lt;&gt;"","-" &amp;TEXT([1]comp!$N996,"0.0") &amp;TEXT(N$1,0),"")</f>
        <v/>
      </c>
      <c r="AP996" s="116" t="str">
        <f>IF(O996&lt;&gt;"","-" &amp;TEXT([1]comp!$O996,"0.0") &amp;TEXT(O$1,0),"")</f>
        <v>-5.0V</v>
      </c>
      <c r="AQ996" s="116" t="str">
        <f>IF(L996&lt;&gt;"","-" &amp;TEXT([1]comp!$L996,"0.0") &amp;TEXT(L$1,0),"")</f>
        <v/>
      </c>
      <c r="AR996" s="116" t="str">
        <f>IF(P996&lt;&gt;"","-" &amp;TEXT([1]comp!$P996,"0.0") &amp;TEXT(P$1,0),"")</f>
        <v/>
      </c>
      <c r="AS996" s="116" t="str">
        <f>IF(Q996&lt;&gt;"","-" &amp;TEXT([1]comp!$Q996,"0.00") &amp;TEXT(Q$1,0),"")</f>
        <v/>
      </c>
      <c r="AT996" s="116" t="str">
        <f>IF(R996&lt;&gt;"","-" &amp;TEXT([1]comp!$R996,"0.00") &amp;TEXT(R$1,0),"")</f>
        <v/>
      </c>
      <c r="AU996" s="116" t="str">
        <f>IF(S996&lt;&gt;"","-" &amp;TEXT([1]comp!$S996,"0.00") &amp;TEXT(S$1,0),"")</f>
        <v/>
      </c>
      <c r="AV996" s="116" t="str">
        <f>IF(T996&lt;&gt;"","-" &amp;TEXT([1]comp!$T996,"0.0") &amp;TEXT(T$1,0),"")</f>
        <v/>
      </c>
      <c r="AW996" s="116" t="str">
        <f>IF(U996&lt;&gt;"","-" &amp;TEXT([1]comp!$U996,"0.0") &amp;TEXT(U$1,0),"")</f>
        <v/>
      </c>
      <c r="AX996" s="116" t="str">
        <f>IF(V996&lt;&gt;"","-" &amp;TEXT([1]comp!$V996,"0.0") &amp;TEXT(V$1,0),"")</f>
        <v/>
      </c>
      <c r="AY996" s="116" t="str">
        <f>IF(W996&lt;&gt;"","-" &amp;TEXT([1]comp!$W996,"0.0") &amp;TEXT(W$1,0),"")</f>
        <v/>
      </c>
      <c r="AZ996" s="116" t="str">
        <f>IF(X996&lt;&gt;"","-" &amp;TEXT([1]comp!$X996,"0.0") &amp;TEXT(X$1,0),"")</f>
        <v/>
      </c>
      <c r="BA996" s="116" t="str">
        <f>IF(Y996&lt;&gt;"","-" &amp;TEXT([1]comp!$Y996,"0.0") &amp;TEXT(Y$1,0),"")</f>
        <v/>
      </c>
      <c r="BB996" s="116" t="str">
        <f>IF(Z996&lt;&gt;"","-" &amp;TEXT([1]comp!$Z996,"0.0") &amp;TEXT(Z$1,0),"")</f>
        <v/>
      </c>
      <c r="BC996" s="116" t="str">
        <f>IF(AA996&lt;&gt;"","-" &amp;TEXT([1]comp!$AA996,"0.0") &amp;TEXT(AA$1,0),"")</f>
        <v/>
      </c>
      <c r="BD996" s="116" t="str">
        <f>IF(AB996&lt;&gt;"","-" &amp;TEXT([1]comp!$AB996,"0.0") &amp;TEXT(AB$1,0),"")</f>
        <v/>
      </c>
      <c r="BE996" s="116" t="str">
        <f>IF(AC996&lt;&gt;"","-" &amp;TEXT([1]comp!$AC996,"0.0") &amp;TEXT(AC$1,0),"")</f>
        <v/>
      </c>
      <c r="BF996" s="102" t="str">
        <f>IF(AD996&lt;&gt;"","-" &amp;TEXT([1]comp!$AD996,"0.00") &amp;TEXT(AD$1,0),"")</f>
        <v/>
      </c>
      <c r="BG996" s="104" t="str">
        <f>IF(AE996&lt;&gt;"","-" &amp;TEXT([1]comp!$AE996,"0.#") &amp;TEXT(AE$1,0),"")</f>
        <v/>
      </c>
      <c r="BH996" s="113" t="str">
        <f>[1]comp!$D996 &amp; [1]comp!$E996</f>
        <v>2WLiu, X., Cai, W., Chen, Z., Chen, Y., Chen, X., Yang, S., Lu, Y., Han, J., &amp; Wang, C. (2022). Effects of alloying additions on the microstructure, lattice misfit, and solvus temperature of a novel Co–Ni-based superalloy. Intermetallics, 141. https://doi.org/10.1016/j.intermet.2021.107431</v>
      </c>
      <c r="BI996" s="96" t="str">
        <f t="shared" si="75"/>
        <v>Co-30.0Ni-10.Al-2.0W-2.0Ta-5.0V</v>
      </c>
      <c r="BJ996" s="113" t="s">
        <v>2123</v>
      </c>
      <c r="BK996" s="113"/>
      <c r="BL996" s="113"/>
      <c r="BM996" s="113"/>
      <c r="BN996" s="113"/>
      <c r="BO996" s="113"/>
    </row>
    <row r="997" spans="1:67" x14ac:dyDescent="0.3">
      <c r="A997" s="96" t="str">
        <f t="shared" si="67"/>
        <v>Co-74.9Ni-4.9Al-14.9Cr-5.3Ti</v>
      </c>
      <c r="B997" s="113"/>
      <c r="C997" s="113" t="s">
        <v>2123</v>
      </c>
      <c r="D997" s="113" t="s">
        <v>4168</v>
      </c>
      <c r="E997" s="113" t="s">
        <v>4169</v>
      </c>
      <c r="F997" s="113">
        <f t="shared" si="74"/>
        <v>994</v>
      </c>
      <c r="G997" s="114">
        <f t="shared" si="71"/>
        <v>1.9999999999996021E-2</v>
      </c>
      <c r="H997" s="114">
        <v>74.88</v>
      </c>
      <c r="I997" s="114">
        <v>4.93</v>
      </c>
      <c r="J997" s="114">
        <v>14.9</v>
      </c>
      <c r="K997" s="114"/>
      <c r="L997" s="114">
        <v>5.27</v>
      </c>
      <c r="M997" s="114"/>
      <c r="N997" s="114"/>
      <c r="O997" s="114"/>
      <c r="P997" s="114"/>
      <c r="Q997" s="115"/>
      <c r="R997" s="115"/>
      <c r="S997" s="115"/>
      <c r="T997" s="114"/>
      <c r="U997" s="114"/>
      <c r="V997" s="114"/>
      <c r="W997" s="114"/>
      <c r="X997" s="114"/>
      <c r="Y997" s="114"/>
      <c r="Z997" s="114"/>
      <c r="AA997" s="114"/>
      <c r="AB997" s="114"/>
      <c r="AC997" s="114"/>
      <c r="AD997" s="114"/>
      <c r="AE997" s="113"/>
      <c r="AF997" s="101">
        <f t="shared" si="68"/>
        <v>8.1140292999999986</v>
      </c>
      <c r="AG997" s="113"/>
      <c r="AH997" s="113"/>
      <c r="AI997" s="116" t="s">
        <v>1</v>
      </c>
      <c r="AJ997" s="116" t="str">
        <f>IF(I997&lt;&gt;"","-" &amp;TEXT([1]comp!$I997,"0.#") &amp;TEXT(I$1,0),"")</f>
        <v>-4.9Al</v>
      </c>
      <c r="AK997" s="116" t="str">
        <f>IF(K997&lt;&gt;"","-" &amp;TEXT([1]comp!$K997,"0.0") &amp;TEXT(K$1,0),"")</f>
        <v/>
      </c>
      <c r="AL997" s="116" t="str">
        <f>IF(H997&lt;&gt;"","-" &amp;TEXT([1]comp!$H997,"0.0") &amp;TEXT(H$1,0),"")</f>
        <v>-74.9Ni</v>
      </c>
      <c r="AM997" s="116" t="str">
        <f>IF(J997&lt;&gt;"","-" &amp;TEXT([1]comp!$J997,"0.0") &amp;TEXT(J$1,0),"")</f>
        <v>-14.9Cr</v>
      </c>
      <c r="AN997" s="116" t="str">
        <f>IF(M997&lt;&gt;"","-" &amp;TEXT([1]comp!$M997,"0.0") &amp;TEXT(M$1,0),"")</f>
        <v/>
      </c>
      <c r="AO997" s="116" t="str">
        <f>IF(N997&lt;&gt;"","-" &amp;TEXT([1]comp!$N997,"0.0") &amp;TEXT(N$1,0),"")</f>
        <v/>
      </c>
      <c r="AP997" s="116" t="str">
        <f>IF(O997&lt;&gt;"","-" &amp;TEXT([1]comp!$O997,"0.0") &amp;TEXT(O$1,0),"")</f>
        <v/>
      </c>
      <c r="AQ997" s="116" t="str">
        <f>IF(L997&lt;&gt;"","-" &amp;TEXT([1]comp!$L997,"0.0") &amp;TEXT(L$1,0),"")</f>
        <v>-5.3Ti</v>
      </c>
      <c r="AR997" s="116" t="str">
        <f>IF(P997&lt;&gt;"","-" &amp;TEXT([1]comp!$P997,"0.0") &amp;TEXT(P$1,0),"")</f>
        <v/>
      </c>
      <c r="AS997" s="116" t="str">
        <f>IF(Q997&lt;&gt;"","-" &amp;TEXT([1]comp!$Q997,"0.00") &amp;TEXT(Q$1,0),"")</f>
        <v/>
      </c>
      <c r="AT997" s="116" t="str">
        <f>IF(R997&lt;&gt;"","-" &amp;TEXT([1]comp!$R997,"0.00") &amp;TEXT(R$1,0),"")</f>
        <v/>
      </c>
      <c r="AU997" s="116" t="str">
        <f>IF(S997&lt;&gt;"","-" &amp;TEXT([1]comp!$S997,"0.00") &amp;TEXT(S$1,0),"")</f>
        <v/>
      </c>
      <c r="AV997" s="116" t="str">
        <f>IF(T997&lt;&gt;"","-" &amp;TEXT([1]comp!$T997,"0.0") &amp;TEXT(T$1,0),"")</f>
        <v/>
      </c>
      <c r="AW997" s="116" t="str">
        <f>IF(U997&lt;&gt;"","-" &amp;TEXT([1]comp!$U997,"0.0") &amp;TEXT(U$1,0),"")</f>
        <v/>
      </c>
      <c r="AX997" s="116" t="str">
        <f>IF(V997&lt;&gt;"","-" &amp;TEXT([1]comp!$V997,"0.0") &amp;TEXT(V$1,0),"")</f>
        <v/>
      </c>
      <c r="AY997" s="116" t="str">
        <f>IF(W997&lt;&gt;"","-" &amp;TEXT([1]comp!$W997,"0.0") &amp;TEXT(W$1,0),"")</f>
        <v/>
      </c>
      <c r="AZ997" s="116" t="str">
        <f>IF(X997&lt;&gt;"","-" &amp;TEXT([1]comp!$X997,"0.0") &amp;TEXT(X$1,0),"")</f>
        <v/>
      </c>
      <c r="BA997" s="116" t="str">
        <f>IF(Y997&lt;&gt;"","-" &amp;TEXT([1]comp!$Y997,"0.0") &amp;TEXT(Y$1,0),"")</f>
        <v/>
      </c>
      <c r="BB997" s="116" t="str">
        <f>IF(Z997&lt;&gt;"","-" &amp;TEXT([1]comp!$Z997,"0.0") &amp;TEXT(Z$1,0),"")</f>
        <v/>
      </c>
      <c r="BC997" s="116" t="str">
        <f>IF(AA997&lt;&gt;"","-" &amp;TEXT([1]comp!$AA997,"0.0") &amp;TEXT(AA$1,0),"")</f>
        <v/>
      </c>
      <c r="BD997" s="116" t="str">
        <f>IF(AB997&lt;&gt;"","-" &amp;TEXT([1]comp!$AB997,"0.0") &amp;TEXT(AB$1,0),"")</f>
        <v/>
      </c>
      <c r="BE997" s="116" t="str">
        <f>IF(AC997&lt;&gt;"","-" &amp;TEXT([1]comp!$AC997,"0.0") &amp;TEXT(AC$1,0),"")</f>
        <v/>
      </c>
      <c r="BF997" s="102" t="str">
        <f>IF(AD997&lt;&gt;"","-" &amp;TEXT([1]comp!$AD997,"0.00") &amp;TEXT(AD$1,0),"")</f>
        <v/>
      </c>
      <c r="BG997" s="104" t="str">
        <f>IF(AE997&lt;&gt;"","-" &amp;TEXT([1]comp!$AE997,"0.#") &amp;TEXT(AE$1,0),"")</f>
        <v/>
      </c>
      <c r="BH997" s="113" t="str">
        <f>[1]comp!$D997 &amp; [1]comp!$E997</f>
        <v>0CoLlewelyn, S. C. H., Owen, L. R., Playford, H. Y., Jones, N. G., Dye, D., Hardy, M. C., &amp; Stone, H. J. (2023). Influence of Ni:Co ratio and temperature on the lattice misfit of γ-γ’ Ni-Co-Al-Ti-Cr alloys. Journal of Alloys and Compounds, 937. https://doi.org/10.1016/j.jallcom.2022.168253</v>
      </c>
      <c r="BI997" s="96" t="str">
        <f t="shared" si="75"/>
        <v>Co-74.9Ni-4.9Al-14.9Cr-5.3Ti</v>
      </c>
      <c r="BJ997" s="113" t="s">
        <v>2123</v>
      </c>
      <c r="BK997" s="113"/>
      <c r="BL997" s="113"/>
      <c r="BM997" s="113"/>
      <c r="BN997" s="113"/>
      <c r="BO997" s="113"/>
    </row>
    <row r="998" spans="1:67" x14ac:dyDescent="0.3">
      <c r="A998" s="96" t="str">
        <f t="shared" si="67"/>
        <v>Co-65.2Ni-5.1Al-14.9Cr-5.2Ti</v>
      </c>
      <c r="B998" s="113"/>
      <c r="C998" s="113" t="s">
        <v>2123</v>
      </c>
      <c r="D998" s="113" t="s">
        <v>4171</v>
      </c>
      <c r="E998" s="113" t="s">
        <v>4169</v>
      </c>
      <c r="F998" s="113">
        <f t="shared" si="74"/>
        <v>995</v>
      </c>
      <c r="G998" s="114">
        <f t="shared" si="71"/>
        <v>9.6099999999999852</v>
      </c>
      <c r="H998" s="114">
        <v>65.2</v>
      </c>
      <c r="I998" s="114">
        <v>5.09</v>
      </c>
      <c r="J998" s="114">
        <v>14.9</v>
      </c>
      <c r="K998" s="114"/>
      <c r="L998" s="114">
        <v>5.2</v>
      </c>
      <c r="M998" s="114"/>
      <c r="N998" s="114"/>
      <c r="O998" s="114"/>
      <c r="P998" s="114"/>
      <c r="Q998" s="115"/>
      <c r="R998" s="115"/>
      <c r="S998" s="115"/>
      <c r="T998" s="114"/>
      <c r="U998" s="114"/>
      <c r="V998" s="114"/>
      <c r="W998" s="114"/>
      <c r="X998" s="114"/>
      <c r="Y998" s="114"/>
      <c r="Z998" s="114"/>
      <c r="AA998" s="114"/>
      <c r="AB998" s="114"/>
      <c r="AC998" s="114"/>
      <c r="AD998" s="114"/>
      <c r="AE998" s="113"/>
      <c r="AF998" s="101">
        <f t="shared" si="68"/>
        <v>8.1064099999999986</v>
      </c>
      <c r="AG998" s="113"/>
      <c r="AH998" s="113"/>
      <c r="AI998" s="116" t="s">
        <v>1</v>
      </c>
      <c r="AJ998" s="116" t="str">
        <f>IF(I998&lt;&gt;"","-" &amp;TEXT([1]comp!$I998,"0.#") &amp;TEXT(I$1,0),"")</f>
        <v>-5.1Al</v>
      </c>
      <c r="AK998" s="116" t="str">
        <f>IF(K998&lt;&gt;"","-" &amp;TEXT([1]comp!$K998,"0.0") &amp;TEXT(K$1,0),"")</f>
        <v/>
      </c>
      <c r="AL998" s="116" t="str">
        <f>IF(H998&lt;&gt;"","-" &amp;TEXT([1]comp!$H998,"0.0") &amp;TEXT(H$1,0),"")</f>
        <v>-65.2Ni</v>
      </c>
      <c r="AM998" s="116" t="str">
        <f>IF(J998&lt;&gt;"","-" &amp;TEXT([1]comp!$J998,"0.0") &amp;TEXT(J$1,0),"")</f>
        <v>-14.9Cr</v>
      </c>
      <c r="AN998" s="116" t="str">
        <f>IF(M998&lt;&gt;"","-" &amp;TEXT([1]comp!$M998,"0.0") &amp;TEXT(M$1,0),"")</f>
        <v/>
      </c>
      <c r="AO998" s="116" t="str">
        <f>IF(N998&lt;&gt;"","-" &amp;TEXT([1]comp!$N998,"0.0") &amp;TEXT(N$1,0),"")</f>
        <v/>
      </c>
      <c r="AP998" s="116" t="str">
        <f>IF(O998&lt;&gt;"","-" &amp;TEXT([1]comp!$O998,"0.0") &amp;TEXT(O$1,0),"")</f>
        <v/>
      </c>
      <c r="AQ998" s="116" t="str">
        <f>IF(L998&lt;&gt;"","-" &amp;TEXT([1]comp!$L998,"0.0") &amp;TEXT(L$1,0),"")</f>
        <v>-5.2Ti</v>
      </c>
      <c r="AR998" s="116" t="str">
        <f>IF(P998&lt;&gt;"","-" &amp;TEXT([1]comp!$P998,"0.0") &amp;TEXT(P$1,0),"")</f>
        <v/>
      </c>
      <c r="AS998" s="116" t="str">
        <f>IF(Q998&lt;&gt;"","-" &amp;TEXT([1]comp!$Q998,"0.00") &amp;TEXT(Q$1,0),"")</f>
        <v/>
      </c>
      <c r="AT998" s="116" t="str">
        <f>IF(R998&lt;&gt;"","-" &amp;TEXT([1]comp!$R998,"0.00") &amp;TEXT(R$1,0),"")</f>
        <v/>
      </c>
      <c r="AU998" s="116" t="str">
        <f>IF(S998&lt;&gt;"","-" &amp;TEXT([1]comp!$S998,"0.00") &amp;TEXT(S$1,0),"")</f>
        <v/>
      </c>
      <c r="AV998" s="116" t="str">
        <f>IF(T998&lt;&gt;"","-" &amp;TEXT([1]comp!$T998,"0.0") &amp;TEXT(T$1,0),"")</f>
        <v/>
      </c>
      <c r="AW998" s="116" t="str">
        <f>IF(U998&lt;&gt;"","-" &amp;TEXT([1]comp!$U998,"0.0") &amp;TEXT(U$1,0),"")</f>
        <v/>
      </c>
      <c r="AX998" s="116" t="str">
        <f>IF(V998&lt;&gt;"","-" &amp;TEXT([1]comp!$V998,"0.0") &amp;TEXT(V$1,0),"")</f>
        <v/>
      </c>
      <c r="AY998" s="116" t="str">
        <f>IF(W998&lt;&gt;"","-" &amp;TEXT([1]comp!$W998,"0.0") &amp;TEXT(W$1,0),"")</f>
        <v/>
      </c>
      <c r="AZ998" s="116" t="str">
        <f>IF(X998&lt;&gt;"","-" &amp;TEXT([1]comp!$X998,"0.0") &amp;TEXT(X$1,0),"")</f>
        <v/>
      </c>
      <c r="BA998" s="116" t="str">
        <f>IF(Y998&lt;&gt;"","-" &amp;TEXT([1]comp!$Y998,"0.0") &amp;TEXT(Y$1,0),"")</f>
        <v/>
      </c>
      <c r="BB998" s="116" t="str">
        <f>IF(Z998&lt;&gt;"","-" &amp;TEXT([1]comp!$Z998,"0.0") &amp;TEXT(Z$1,0),"")</f>
        <v/>
      </c>
      <c r="BC998" s="116" t="str">
        <f>IF(AA998&lt;&gt;"","-" &amp;TEXT([1]comp!$AA998,"0.0") &amp;TEXT(AA$1,0),"")</f>
        <v/>
      </c>
      <c r="BD998" s="116" t="str">
        <f>IF(AB998&lt;&gt;"","-" &amp;TEXT([1]comp!$AB998,"0.0") &amp;TEXT(AB$1,0),"")</f>
        <v/>
      </c>
      <c r="BE998" s="116" t="str">
        <f>IF(AC998&lt;&gt;"","-" &amp;TEXT([1]comp!$AC998,"0.0") &amp;TEXT(AC$1,0),"")</f>
        <v/>
      </c>
      <c r="BF998" s="102" t="str">
        <f>IF(AD998&lt;&gt;"","-" &amp;TEXT([1]comp!$AD998,"0.00") &amp;TEXT(AD$1,0),"")</f>
        <v/>
      </c>
      <c r="BG998" s="104" t="str">
        <f>IF(AE998&lt;&gt;"","-" &amp;TEXT([1]comp!$AE998,"0.#") &amp;TEXT(AE$1,0),"")</f>
        <v/>
      </c>
      <c r="BH998" s="113" t="str">
        <f>[1]comp!$D998 &amp; [1]comp!$E998</f>
        <v>9CoLlewelyn, S. C. H., Owen, L. R., Playford, H. Y., Jones, N. G., Dye, D., Hardy, M. C., &amp; Stone, H. J. (2023). Influence of Ni:Co ratio and temperature on the lattice misfit of γ-γ’ Ni-Co-Al-Ti-Cr alloys. Journal of Alloys and Compounds, 937. https://doi.org/10.1016/j.jallcom.2022.168253</v>
      </c>
      <c r="BI998" s="96" t="str">
        <f t="shared" si="75"/>
        <v>Co-65.2Ni-5.1Al-14.9Cr-5.2Ti</v>
      </c>
      <c r="BJ998" s="113" t="s">
        <v>2123</v>
      </c>
      <c r="BK998" s="113"/>
      <c r="BL998" s="113"/>
      <c r="BM998" s="113"/>
      <c r="BN998" s="113"/>
      <c r="BO998" s="113"/>
    </row>
    <row r="999" spans="1:67" x14ac:dyDescent="0.3">
      <c r="A999" s="96" t="str">
        <f t="shared" si="67"/>
        <v>Co-56.2Ni-5.1Al-14.8Cr-5.3Ti</v>
      </c>
      <c r="B999" s="113"/>
      <c r="C999" s="113" t="s">
        <v>2123</v>
      </c>
      <c r="D999" s="113" t="s">
        <v>4173</v>
      </c>
      <c r="E999" s="113" t="s">
        <v>4169</v>
      </c>
      <c r="F999" s="113">
        <f t="shared" si="74"/>
        <v>996</v>
      </c>
      <c r="G999" s="114">
        <f t="shared" si="71"/>
        <v>18.64</v>
      </c>
      <c r="H999" s="114">
        <v>56.21</v>
      </c>
      <c r="I999" s="114">
        <v>5.08</v>
      </c>
      <c r="J999" s="114">
        <v>14.8</v>
      </c>
      <c r="K999" s="114"/>
      <c r="L999" s="114">
        <v>5.27</v>
      </c>
      <c r="M999" s="114"/>
      <c r="N999" s="114"/>
      <c r="O999" s="114"/>
      <c r="P999" s="114"/>
      <c r="Q999" s="115"/>
      <c r="R999" s="115"/>
      <c r="S999" s="115"/>
      <c r="T999" s="114"/>
      <c r="U999" s="114"/>
      <c r="V999" s="114"/>
      <c r="W999" s="114"/>
      <c r="X999" s="114"/>
      <c r="Y999" s="114"/>
      <c r="Z999" s="114"/>
      <c r="AA999" s="114"/>
      <c r="AB999" s="114"/>
      <c r="AC999" s="114"/>
      <c r="AD999" s="114"/>
      <c r="AE999" s="113"/>
      <c r="AF999" s="101">
        <f t="shared" si="68"/>
        <v>8.1049457</v>
      </c>
      <c r="AG999" s="113"/>
      <c r="AH999" s="113"/>
      <c r="AI999" s="116" t="s">
        <v>1</v>
      </c>
      <c r="AJ999" s="116" t="str">
        <f>IF(I999&lt;&gt;"","-" &amp;TEXT([1]comp!$I999,"0.#") &amp;TEXT(I$1,0),"")</f>
        <v>-5.1Al</v>
      </c>
      <c r="AK999" s="116" t="str">
        <f>IF(K999&lt;&gt;"","-" &amp;TEXT([1]comp!$K999,"0.0") &amp;TEXT(K$1,0),"")</f>
        <v/>
      </c>
      <c r="AL999" s="116" t="str">
        <f>IF(H999&lt;&gt;"","-" &amp;TEXT([1]comp!$H999,"0.0") &amp;TEXT(H$1,0),"")</f>
        <v>-56.2Ni</v>
      </c>
      <c r="AM999" s="116" t="str">
        <f>IF(J999&lt;&gt;"","-" &amp;TEXT([1]comp!$J999,"0.0") &amp;TEXT(J$1,0),"")</f>
        <v>-14.8Cr</v>
      </c>
      <c r="AN999" s="116" t="str">
        <f>IF(M999&lt;&gt;"","-" &amp;TEXT([1]comp!$M999,"0.0") &amp;TEXT(M$1,0),"")</f>
        <v/>
      </c>
      <c r="AO999" s="116" t="str">
        <f>IF(N999&lt;&gt;"","-" &amp;TEXT([1]comp!$N999,"0.0") &amp;TEXT(N$1,0),"")</f>
        <v/>
      </c>
      <c r="AP999" s="116" t="str">
        <f>IF(O999&lt;&gt;"","-" &amp;TEXT([1]comp!$O999,"0.0") &amp;TEXT(O$1,0),"")</f>
        <v/>
      </c>
      <c r="AQ999" s="116" t="str">
        <f>IF(L999&lt;&gt;"","-" &amp;TEXT([1]comp!$L999,"0.0") &amp;TEXT(L$1,0),"")</f>
        <v>-5.3Ti</v>
      </c>
      <c r="AR999" s="116" t="str">
        <f>IF(P999&lt;&gt;"","-" &amp;TEXT([1]comp!$P999,"0.0") &amp;TEXT(P$1,0),"")</f>
        <v/>
      </c>
      <c r="AS999" s="116" t="str">
        <f>IF(Q999&lt;&gt;"","-" &amp;TEXT([1]comp!$Q999,"0.00") &amp;TEXT(Q$1,0),"")</f>
        <v/>
      </c>
      <c r="AT999" s="116" t="str">
        <f>IF(R999&lt;&gt;"","-" &amp;TEXT([1]comp!$R999,"0.00") &amp;TEXT(R$1,0),"")</f>
        <v/>
      </c>
      <c r="AU999" s="116" t="str">
        <f>IF(S999&lt;&gt;"","-" &amp;TEXT([1]comp!$S999,"0.00") &amp;TEXT(S$1,0),"")</f>
        <v/>
      </c>
      <c r="AV999" s="116" t="str">
        <f>IF(T999&lt;&gt;"","-" &amp;TEXT([1]comp!$T999,"0.0") &amp;TEXT(T$1,0),"")</f>
        <v/>
      </c>
      <c r="AW999" s="116" t="str">
        <f>IF(U999&lt;&gt;"","-" &amp;TEXT([1]comp!$U999,"0.0") &amp;TEXT(U$1,0),"")</f>
        <v/>
      </c>
      <c r="AX999" s="116" t="str">
        <f>IF(V999&lt;&gt;"","-" &amp;TEXT([1]comp!$V999,"0.0") &amp;TEXT(V$1,0),"")</f>
        <v/>
      </c>
      <c r="AY999" s="116" t="str">
        <f>IF(W999&lt;&gt;"","-" &amp;TEXT([1]comp!$W999,"0.0") &amp;TEXT(W$1,0),"")</f>
        <v/>
      </c>
      <c r="AZ999" s="116" t="str">
        <f>IF(X999&lt;&gt;"","-" &amp;TEXT([1]comp!$X999,"0.0") &amp;TEXT(X$1,0),"")</f>
        <v/>
      </c>
      <c r="BA999" s="116" t="str">
        <f>IF(Y999&lt;&gt;"","-" &amp;TEXT([1]comp!$Y999,"0.0") &amp;TEXT(Y$1,0),"")</f>
        <v/>
      </c>
      <c r="BB999" s="116" t="str">
        <f>IF(Z999&lt;&gt;"","-" &amp;TEXT([1]comp!$Z999,"0.0") &amp;TEXT(Z$1,0),"")</f>
        <v/>
      </c>
      <c r="BC999" s="116" t="str">
        <f>IF(AA999&lt;&gt;"","-" &amp;TEXT([1]comp!$AA999,"0.0") &amp;TEXT(AA$1,0),"")</f>
        <v/>
      </c>
      <c r="BD999" s="116" t="str">
        <f>IF(AB999&lt;&gt;"","-" &amp;TEXT([1]comp!$AB999,"0.0") &amp;TEXT(AB$1,0),"")</f>
        <v/>
      </c>
      <c r="BE999" s="116" t="str">
        <f>IF(AC999&lt;&gt;"","-" &amp;TEXT([1]comp!$AC999,"0.0") &amp;TEXT(AC$1,0),"")</f>
        <v/>
      </c>
      <c r="BF999" s="102" t="str">
        <f>IF(AD999&lt;&gt;"","-" &amp;TEXT([1]comp!$AD999,"0.00") &amp;TEXT(AD$1,0),"")</f>
        <v/>
      </c>
      <c r="BG999" s="104" t="str">
        <f>IF(AE999&lt;&gt;"","-" &amp;TEXT([1]comp!$AE999,"0.#") &amp;TEXT(AE$1,0),"")</f>
        <v/>
      </c>
      <c r="BH999" s="113" t="str">
        <f>[1]comp!$D999 &amp; [1]comp!$E999</f>
        <v>19CoLlewelyn, S. C. H., Owen, L. R., Playford, H. Y., Jones, N. G., Dye, D., Hardy, M. C., &amp; Stone, H. J. (2023). Influence of Ni:Co ratio and temperature on the lattice misfit of γ-γ’ Ni-Co-Al-Ti-Cr alloys. Journal of Alloys and Compounds, 937. https://doi.org/10.1016/j.jallcom.2022.168253</v>
      </c>
      <c r="BI999" s="96" t="str">
        <f t="shared" si="75"/>
        <v>Co-56.2Ni-5.1Al-14.8Cr-5.3Ti</v>
      </c>
      <c r="BJ999" s="113" t="s">
        <v>2123</v>
      </c>
      <c r="BK999" s="113"/>
      <c r="BL999" s="113"/>
      <c r="BM999" s="113"/>
      <c r="BN999" s="113"/>
      <c r="BO999" s="113"/>
    </row>
    <row r="1000" spans="1:67" x14ac:dyDescent="0.3">
      <c r="A1000" s="96" t="str">
        <f t="shared" si="67"/>
        <v>Co-47.2Ni-5.Al-14.8Cr-5.2Ti</v>
      </c>
      <c r="B1000" s="113"/>
      <c r="C1000" s="113" t="s">
        <v>2123</v>
      </c>
      <c r="D1000" s="113" t="s">
        <v>4175</v>
      </c>
      <c r="E1000" s="113" t="s">
        <v>4169</v>
      </c>
      <c r="F1000" s="113">
        <f t="shared" si="74"/>
        <v>997</v>
      </c>
      <c r="G1000" s="114">
        <f t="shared" si="71"/>
        <v>27.759999999999991</v>
      </c>
      <c r="H1000" s="114">
        <v>47.2</v>
      </c>
      <c r="I1000" s="114">
        <v>5.01</v>
      </c>
      <c r="J1000" s="114">
        <v>14.8</v>
      </c>
      <c r="K1000" s="114"/>
      <c r="L1000" s="114">
        <v>5.23</v>
      </c>
      <c r="M1000" s="114"/>
      <c r="N1000" s="114"/>
      <c r="O1000" s="114"/>
      <c r="P1000" s="114"/>
      <c r="Q1000" s="115"/>
      <c r="R1000" s="115"/>
      <c r="S1000" s="115"/>
      <c r="T1000" s="114"/>
      <c r="U1000" s="114"/>
      <c r="V1000" s="114"/>
      <c r="W1000" s="114"/>
      <c r="X1000" s="114"/>
      <c r="Y1000" s="114"/>
      <c r="Z1000" s="114"/>
      <c r="AA1000" s="114"/>
      <c r="AB1000" s="114"/>
      <c r="AC1000" s="114"/>
      <c r="AD1000" s="114"/>
      <c r="AE1000" s="113"/>
      <c r="AF1000" s="101">
        <f t="shared" si="68"/>
        <v>8.1103220999999994</v>
      </c>
      <c r="AG1000" s="113"/>
      <c r="AH1000" s="113"/>
      <c r="AI1000" s="116" t="s">
        <v>1</v>
      </c>
      <c r="AJ1000" s="118" t="str">
        <f>IF(I1000&lt;&gt;"","-" &amp;TEXT([1]comp!$I1000,"0.#") &amp;TEXT(I$1,0),"")</f>
        <v>-5.Al</v>
      </c>
      <c r="AK1000" s="116" t="str">
        <f>IF(K1000&lt;&gt;"","-" &amp;TEXT([1]comp!$K1000,"0.0") &amp;TEXT(K$1,0),"")</f>
        <v/>
      </c>
      <c r="AL1000" s="116" t="str">
        <f>IF(H1000&lt;&gt;"","-" &amp;TEXT([1]comp!$H1000,"0.0") &amp;TEXT(H$1,0),"")</f>
        <v>-47.2Ni</v>
      </c>
      <c r="AM1000" s="116" t="str">
        <f>IF(J1000&lt;&gt;"","-" &amp;TEXT([1]comp!$J1000,"0.0") &amp;TEXT(J$1,0),"")</f>
        <v>-14.8Cr</v>
      </c>
      <c r="AN1000" s="116" t="str">
        <f>IF(M1000&lt;&gt;"","-" &amp;TEXT([1]comp!$M1000,"0.0") &amp;TEXT(M$1,0),"")</f>
        <v/>
      </c>
      <c r="AO1000" s="116" t="str">
        <f>IF(N1000&lt;&gt;"","-" &amp;TEXT([1]comp!$N1000,"0.0") &amp;TEXT(N$1,0),"")</f>
        <v/>
      </c>
      <c r="AP1000" s="116" t="str">
        <f>IF(O1000&lt;&gt;"","-" &amp;TEXT([1]comp!$O1000,"0.0") &amp;TEXT(O$1,0),"")</f>
        <v/>
      </c>
      <c r="AQ1000" s="116" t="str">
        <f>IF(L1000&lt;&gt;"","-" &amp;TEXT([1]comp!$L1000,"0.0") &amp;TEXT(L$1,0),"")</f>
        <v>-5.2Ti</v>
      </c>
      <c r="AR1000" s="116" t="str">
        <f>IF(P1000&lt;&gt;"","-" &amp;TEXT([1]comp!$P1000,"0.0") &amp;TEXT(P$1,0),"")</f>
        <v/>
      </c>
      <c r="AS1000" s="116" t="str">
        <f>IF(Q1000&lt;&gt;"","-" &amp;TEXT([1]comp!$Q1000,"0.00") &amp;TEXT(Q$1,0),"")</f>
        <v/>
      </c>
      <c r="AT1000" s="116" t="str">
        <f>IF(R1000&lt;&gt;"","-" &amp;TEXT([1]comp!$R1000,"0.00") &amp;TEXT(R$1,0),"")</f>
        <v/>
      </c>
      <c r="AU1000" s="116" t="str">
        <f>IF(S1000&lt;&gt;"","-" &amp;TEXT([1]comp!$S1000,"0.00") &amp;TEXT(S$1,0),"")</f>
        <v/>
      </c>
      <c r="AV1000" s="116" t="str">
        <f>IF(T1000&lt;&gt;"","-" &amp;TEXT([1]comp!$T1000,"0.0") &amp;TEXT(T$1,0),"")</f>
        <v/>
      </c>
      <c r="AW1000" s="116" t="str">
        <f>IF(U1000&lt;&gt;"","-" &amp;TEXT([1]comp!$U1000,"0.0") &amp;TEXT(U$1,0),"")</f>
        <v/>
      </c>
      <c r="AX1000" s="116" t="str">
        <f>IF(V1000&lt;&gt;"","-" &amp;TEXT([1]comp!$V1000,"0.0") &amp;TEXT(V$1,0),"")</f>
        <v/>
      </c>
      <c r="AY1000" s="116" t="str">
        <f>IF(W1000&lt;&gt;"","-" &amp;TEXT([1]comp!$W1000,"0.0") &amp;TEXT(W$1,0),"")</f>
        <v/>
      </c>
      <c r="AZ1000" s="116" t="str">
        <f>IF(X1000&lt;&gt;"","-" &amp;TEXT([1]comp!$X1000,"0.0") &amp;TEXT(X$1,0),"")</f>
        <v/>
      </c>
      <c r="BA1000" s="116" t="str">
        <f>IF(Y1000&lt;&gt;"","-" &amp;TEXT([1]comp!$Y1000,"0.0") &amp;TEXT(Y$1,0),"")</f>
        <v/>
      </c>
      <c r="BB1000" s="116" t="str">
        <f>IF(Z1000&lt;&gt;"","-" &amp;TEXT([1]comp!$Z1000,"0.0") &amp;TEXT(Z$1,0),"")</f>
        <v/>
      </c>
      <c r="BC1000" s="116" t="str">
        <f>IF(AA1000&lt;&gt;"","-" &amp;TEXT([1]comp!$AA1000,"0.0") &amp;TEXT(AA$1,0),"")</f>
        <v/>
      </c>
      <c r="BD1000" s="116" t="str">
        <f>IF(AB1000&lt;&gt;"","-" &amp;TEXT([1]comp!$AB1000,"0.0") &amp;TEXT(AB$1,0),"")</f>
        <v/>
      </c>
      <c r="BE1000" s="116" t="str">
        <f>IF(AC1000&lt;&gt;"","-" &amp;TEXT([1]comp!$AC1000,"0.0") &amp;TEXT(AC$1,0),"")</f>
        <v/>
      </c>
      <c r="BF1000" s="102" t="str">
        <f>IF(AD1000&lt;&gt;"","-" &amp;TEXT([1]comp!$AD1000,"0.00") &amp;TEXT(AD$1,0),"")</f>
        <v/>
      </c>
      <c r="BG1000" s="104" t="str">
        <f>IF(AE1000&lt;&gt;"","-" &amp;TEXT([1]comp!$AE1000,"0.#") &amp;TEXT(AE$1,0),"")</f>
        <v/>
      </c>
      <c r="BH1000" s="113" t="str">
        <f>[1]comp!$D1000 &amp; [1]comp!$E1000</f>
        <v>28CoLlewelyn, S. C. H., Owen, L. R., Playford, H. Y., Jones, N. G., Dye, D., Hardy, M. C., &amp; Stone, H. J. (2023). Influence of Ni:Co ratio and temperature on the lattice misfit of γ-γ’ Ni-Co-Al-Ti-Cr alloys. Journal of Alloys and Compounds, 937. https://doi.org/10.1016/j.jallcom.2022.168253</v>
      </c>
      <c r="BI1000" s="96" t="str">
        <f t="shared" si="75"/>
        <v>Co-47.2Ni-5.Al-14.8Cr-5.2Ti</v>
      </c>
      <c r="BJ1000" s="113" t="s">
        <v>2123</v>
      </c>
      <c r="BK1000" s="113"/>
      <c r="BL1000" s="113"/>
      <c r="BM1000" s="113"/>
      <c r="BN1000" s="113"/>
      <c r="BO1000" s="113"/>
    </row>
    <row r="1001" spans="1:67" x14ac:dyDescent="0.3">
      <c r="A1001" s="96" t="str">
        <f t="shared" si="67"/>
        <v>Co-37.7Ni-5.Al-15.0Cr-5.1Ti</v>
      </c>
      <c r="B1001" s="113"/>
      <c r="C1001" s="113" t="s">
        <v>2123</v>
      </c>
      <c r="D1001" s="113" t="s">
        <v>4177</v>
      </c>
      <c r="E1001" s="113" t="s">
        <v>4169</v>
      </c>
      <c r="F1001" s="113">
        <f t="shared" si="74"/>
        <v>998</v>
      </c>
      <c r="G1001" s="114">
        <f t="shared" si="71"/>
        <v>37.21</v>
      </c>
      <c r="H1001" s="114">
        <v>37.700000000000003</v>
      </c>
      <c r="I1001" s="114">
        <v>5.01</v>
      </c>
      <c r="J1001" s="114">
        <v>15</v>
      </c>
      <c r="K1001" s="114"/>
      <c r="L1001" s="114">
        <v>5.08</v>
      </c>
      <c r="M1001" s="114"/>
      <c r="N1001" s="114"/>
      <c r="O1001" s="114"/>
      <c r="P1001" s="114"/>
      <c r="Q1001" s="115"/>
      <c r="R1001" s="115"/>
      <c r="S1001" s="115"/>
      <c r="T1001" s="114"/>
      <c r="U1001" s="114"/>
      <c r="V1001" s="114"/>
      <c r="W1001" s="114"/>
      <c r="X1001" s="114"/>
      <c r="Y1001" s="114"/>
      <c r="Z1001" s="114"/>
      <c r="AA1001" s="114"/>
      <c r="AB1001" s="114"/>
      <c r="AC1001" s="114"/>
      <c r="AD1001" s="114"/>
      <c r="AE1001" s="113"/>
      <c r="AF1001" s="101">
        <f t="shared" si="68"/>
        <v>8.1127316</v>
      </c>
      <c r="AG1001" s="113"/>
      <c r="AH1001" s="113"/>
      <c r="AI1001" s="116" t="s">
        <v>1</v>
      </c>
      <c r="AJ1001" s="118" t="str">
        <f>IF(I1001&lt;&gt;"","-" &amp;TEXT([1]comp!$I1001,"0.#") &amp;TEXT(I$1,0),"")</f>
        <v>-5.Al</v>
      </c>
      <c r="AK1001" s="116" t="str">
        <f>IF(K1001&lt;&gt;"","-" &amp;TEXT([1]comp!$K1001,"0.0") &amp;TEXT(K$1,0),"")</f>
        <v/>
      </c>
      <c r="AL1001" s="116" t="str">
        <f>IF(H1001&lt;&gt;"","-" &amp;TEXT([1]comp!$H1001,"0.0") &amp;TEXT(H$1,0),"")</f>
        <v>-37.7Ni</v>
      </c>
      <c r="AM1001" s="116" t="str">
        <f>IF(J1001&lt;&gt;"","-" &amp;TEXT([1]comp!$J1001,"0.0") &amp;TEXT(J$1,0),"")</f>
        <v>-15.0Cr</v>
      </c>
      <c r="AN1001" s="116" t="str">
        <f>IF(M1001&lt;&gt;"","-" &amp;TEXT([1]comp!$M1001,"0.0") &amp;TEXT(M$1,0),"")</f>
        <v/>
      </c>
      <c r="AO1001" s="116" t="str">
        <f>IF(N1001&lt;&gt;"","-" &amp;TEXT([1]comp!$N1001,"0.0") &amp;TEXT(N$1,0),"")</f>
        <v/>
      </c>
      <c r="AP1001" s="116" t="str">
        <f>IF(O1001&lt;&gt;"","-" &amp;TEXT([1]comp!$O1001,"0.0") &amp;TEXT(O$1,0),"")</f>
        <v/>
      </c>
      <c r="AQ1001" s="116" t="str">
        <f>IF(L1001&lt;&gt;"","-" &amp;TEXT([1]comp!$L1001,"0.0") &amp;TEXT(L$1,0),"")</f>
        <v>-5.1Ti</v>
      </c>
      <c r="AR1001" s="116" t="str">
        <f>IF(P1001&lt;&gt;"","-" &amp;TEXT([1]comp!$P1001,"0.0") &amp;TEXT(P$1,0),"")</f>
        <v/>
      </c>
      <c r="AS1001" s="116" t="str">
        <f>IF(Q1001&lt;&gt;"","-" &amp;TEXT([1]comp!$Q1001,"0.00") &amp;TEXT(Q$1,0),"")</f>
        <v/>
      </c>
      <c r="AT1001" s="116" t="str">
        <f>IF(R1001&lt;&gt;"","-" &amp;TEXT([1]comp!$R1001,"0.00") &amp;TEXT(R$1,0),"")</f>
        <v/>
      </c>
      <c r="AU1001" s="116" t="str">
        <f>IF(S1001&lt;&gt;"","-" &amp;TEXT([1]comp!$S1001,"0.00") &amp;TEXT(S$1,0),"")</f>
        <v/>
      </c>
      <c r="AV1001" s="116" t="str">
        <f>IF(T1001&lt;&gt;"","-" &amp;TEXT([1]comp!$T1001,"0.0") &amp;TEXT(T$1,0),"")</f>
        <v/>
      </c>
      <c r="AW1001" s="116" t="str">
        <f>IF(U1001&lt;&gt;"","-" &amp;TEXT([1]comp!$U1001,"0.0") &amp;TEXT(U$1,0),"")</f>
        <v/>
      </c>
      <c r="AX1001" s="116" t="str">
        <f>IF(V1001&lt;&gt;"","-" &amp;TEXT([1]comp!$V1001,"0.0") &amp;TEXT(V$1,0),"")</f>
        <v/>
      </c>
      <c r="AY1001" s="116" t="str">
        <f>IF(W1001&lt;&gt;"","-" &amp;TEXT([1]comp!$W1001,"0.0") &amp;TEXT(W$1,0),"")</f>
        <v/>
      </c>
      <c r="AZ1001" s="116" t="str">
        <f>IF(X1001&lt;&gt;"","-" &amp;TEXT([1]comp!$X1001,"0.0") &amp;TEXT(X$1,0),"")</f>
        <v/>
      </c>
      <c r="BA1001" s="116" t="str">
        <f>IF(Y1001&lt;&gt;"","-" &amp;TEXT([1]comp!$Y1001,"0.0") &amp;TEXT(Y$1,0),"")</f>
        <v/>
      </c>
      <c r="BB1001" s="116" t="str">
        <f>IF(Z1001&lt;&gt;"","-" &amp;TEXT([1]comp!$Z1001,"0.0") &amp;TEXT(Z$1,0),"")</f>
        <v/>
      </c>
      <c r="BC1001" s="116" t="str">
        <f>IF(AA1001&lt;&gt;"","-" &amp;TEXT([1]comp!$AA1001,"0.0") &amp;TEXT(AA$1,0),"")</f>
        <v/>
      </c>
      <c r="BD1001" s="116" t="str">
        <f>IF(AB1001&lt;&gt;"","-" &amp;TEXT([1]comp!$AB1001,"0.0") &amp;TEXT(AB$1,0),"")</f>
        <v/>
      </c>
      <c r="BE1001" s="116" t="str">
        <f>IF(AC1001&lt;&gt;"","-" &amp;TEXT([1]comp!$AC1001,"0.0") &amp;TEXT(AC$1,0),"")</f>
        <v/>
      </c>
      <c r="BF1001" s="102" t="str">
        <f>IF(AD1001&lt;&gt;"","-" &amp;TEXT([1]comp!$AD1001,"0.00") &amp;TEXT(AD$1,0),"")</f>
        <v/>
      </c>
      <c r="BG1001" s="104" t="str">
        <f>IF(AE1001&lt;&gt;"","-" &amp;TEXT([1]comp!$AE1001,"0.#") &amp;TEXT(AE$1,0),"")</f>
        <v/>
      </c>
      <c r="BH1001" s="113" t="str">
        <f>[1]comp!$D1001 &amp; [1]comp!$E1001</f>
        <v>38CoLlewelyn, S. C. H., Owen, L. R., Playford, H. Y., Jones, N. G., Dye, D., Hardy, M. C., &amp; Stone, H. J. (2023). Influence of Ni:Co ratio and temperature on the lattice misfit of γ-γ’ Ni-Co-Al-Ti-Cr alloys. Journal of Alloys and Compounds, 937. https://doi.org/10.1016/j.jallcom.2022.168253</v>
      </c>
      <c r="BI1001" s="96" t="str">
        <f t="shared" si="75"/>
        <v>Co-37.7Ni-5.Al-15.0Cr-5.1Ti</v>
      </c>
      <c r="BJ1001" s="113" t="s">
        <v>2123</v>
      </c>
      <c r="BK1001" s="113"/>
      <c r="BL1001" s="113"/>
      <c r="BM1001" s="113"/>
      <c r="BN1001" s="113"/>
      <c r="BO1001" s="113"/>
    </row>
    <row r="1002" spans="1:67" x14ac:dyDescent="0.3">
      <c r="A1002" s="96" t="str">
        <f t="shared" si="67"/>
        <v>Co-28.4Ni-5.Al-15.0Cr-5.2Ti</v>
      </c>
      <c r="B1002" s="113"/>
      <c r="C1002" s="113" t="s">
        <v>2123</v>
      </c>
      <c r="D1002" s="113" t="s">
        <v>648</v>
      </c>
      <c r="E1002" s="113" t="s">
        <v>4169</v>
      </c>
      <c r="F1002" s="113">
        <f t="shared" si="74"/>
        <v>999</v>
      </c>
      <c r="G1002" s="114">
        <f t="shared" si="71"/>
        <v>46.37</v>
      </c>
      <c r="H1002" s="114">
        <v>28.43</v>
      </c>
      <c r="I1002" s="114">
        <v>5</v>
      </c>
      <c r="J1002" s="114">
        <v>15</v>
      </c>
      <c r="K1002" s="114"/>
      <c r="L1002" s="114">
        <v>5.2</v>
      </c>
      <c r="M1002" s="114"/>
      <c r="N1002" s="114"/>
      <c r="O1002" s="114"/>
      <c r="P1002" s="114"/>
      <c r="Q1002" s="115"/>
      <c r="R1002" s="115"/>
      <c r="S1002" s="115"/>
      <c r="T1002" s="114"/>
      <c r="U1002" s="114"/>
      <c r="V1002" s="114"/>
      <c r="W1002" s="114"/>
      <c r="X1002" s="114"/>
      <c r="Y1002" s="114"/>
      <c r="Z1002" s="114"/>
      <c r="AA1002" s="114"/>
      <c r="AB1002" s="114"/>
      <c r="AC1002" s="114"/>
      <c r="AD1002" s="114"/>
      <c r="AE1002" s="113"/>
      <c r="AF1002" s="101">
        <f t="shared" si="68"/>
        <v>8.1073383999999997</v>
      </c>
      <c r="AG1002" s="113"/>
      <c r="AH1002" s="113"/>
      <c r="AI1002" s="116" t="s">
        <v>1</v>
      </c>
      <c r="AJ1002" s="118" t="str">
        <f>IF(I1002&lt;&gt;"","-" &amp;TEXT([1]comp!$I1002,"0.#") &amp;TEXT(I$1,0),"")</f>
        <v>-5.Al</v>
      </c>
      <c r="AK1002" s="116" t="str">
        <f>IF(K1002&lt;&gt;"","-" &amp;TEXT([1]comp!$K1002,"0.0") &amp;TEXT(K$1,0),"")</f>
        <v/>
      </c>
      <c r="AL1002" s="116" t="str">
        <f>IF(H1002&lt;&gt;"","-" &amp;TEXT([1]comp!$H1002,"0.0") &amp;TEXT(H$1,0),"")</f>
        <v>-28.4Ni</v>
      </c>
      <c r="AM1002" s="116" t="str">
        <f>IF(J1002&lt;&gt;"","-" &amp;TEXT([1]comp!$J1002,"0.0") &amp;TEXT(J$1,0),"")</f>
        <v>-15.0Cr</v>
      </c>
      <c r="AN1002" s="116" t="str">
        <f>IF(M1002&lt;&gt;"","-" &amp;TEXT([1]comp!$M1002,"0.0") &amp;TEXT(M$1,0),"")</f>
        <v/>
      </c>
      <c r="AO1002" s="116" t="str">
        <f>IF(N1002&lt;&gt;"","-" &amp;TEXT([1]comp!$N1002,"0.0") &amp;TEXT(N$1,0),"")</f>
        <v/>
      </c>
      <c r="AP1002" s="116" t="str">
        <f>IF(O1002&lt;&gt;"","-" &amp;TEXT([1]comp!$O1002,"0.0") &amp;TEXT(O$1,0),"")</f>
        <v/>
      </c>
      <c r="AQ1002" s="116" t="str">
        <f>IF(L1002&lt;&gt;"","-" &amp;TEXT([1]comp!$L1002,"0.0") &amp;TEXT(L$1,0),"")</f>
        <v>-5.2Ti</v>
      </c>
      <c r="AR1002" s="116" t="str">
        <f>IF(P1002&lt;&gt;"","-" &amp;TEXT([1]comp!$P1002,"0.0") &amp;TEXT(P$1,0),"")</f>
        <v/>
      </c>
      <c r="AS1002" s="116" t="str">
        <f>IF(Q1002&lt;&gt;"","-" &amp;TEXT([1]comp!$Q1002,"0.00") &amp;TEXT(Q$1,0),"")</f>
        <v/>
      </c>
      <c r="AT1002" s="116" t="str">
        <f>IF(R1002&lt;&gt;"","-" &amp;TEXT([1]comp!$R1002,"0.00") &amp;TEXT(R$1,0),"")</f>
        <v/>
      </c>
      <c r="AU1002" s="116" t="str">
        <f>IF(S1002&lt;&gt;"","-" &amp;TEXT([1]comp!$S1002,"0.00") &amp;TEXT(S$1,0),"")</f>
        <v/>
      </c>
      <c r="AV1002" s="116" t="str">
        <f>IF(T1002&lt;&gt;"","-" &amp;TEXT([1]comp!$T1002,"0.0") &amp;TEXT(T$1,0),"")</f>
        <v/>
      </c>
      <c r="AW1002" s="116" t="str">
        <f>IF(U1002&lt;&gt;"","-" &amp;TEXT([1]comp!$U1002,"0.0") &amp;TEXT(U$1,0),"")</f>
        <v/>
      </c>
      <c r="AX1002" s="116" t="str">
        <f>IF(V1002&lt;&gt;"","-" &amp;TEXT([1]comp!$V1002,"0.0") &amp;TEXT(V$1,0),"")</f>
        <v/>
      </c>
      <c r="AY1002" s="116" t="str">
        <f>IF(W1002&lt;&gt;"","-" &amp;TEXT([1]comp!$W1002,"0.0") &amp;TEXT(W$1,0),"")</f>
        <v/>
      </c>
      <c r="AZ1002" s="116" t="str">
        <f>IF(X1002&lt;&gt;"","-" &amp;TEXT([1]comp!$X1002,"0.0") &amp;TEXT(X$1,0),"")</f>
        <v/>
      </c>
      <c r="BA1002" s="116" t="str">
        <f>IF(Y1002&lt;&gt;"","-" &amp;TEXT([1]comp!$Y1002,"0.0") &amp;TEXT(Y$1,0),"")</f>
        <v/>
      </c>
      <c r="BB1002" s="116" t="str">
        <f>IF(Z1002&lt;&gt;"","-" &amp;TEXT([1]comp!$Z1002,"0.0") &amp;TEXT(Z$1,0),"")</f>
        <v/>
      </c>
      <c r="BC1002" s="116" t="str">
        <f>IF(AA1002&lt;&gt;"","-" &amp;TEXT([1]comp!$AA1002,"0.0") &amp;TEXT(AA$1,0),"")</f>
        <v/>
      </c>
      <c r="BD1002" s="116" t="str">
        <f>IF(AB1002&lt;&gt;"","-" &amp;TEXT([1]comp!$AB1002,"0.0") &amp;TEXT(AB$1,0),"")</f>
        <v/>
      </c>
      <c r="BE1002" s="116" t="str">
        <f>IF(AC1002&lt;&gt;"","-" &amp;TEXT([1]comp!$AC1002,"0.0") &amp;TEXT(AC$1,0),"")</f>
        <v/>
      </c>
      <c r="BF1002" s="102" t="str">
        <f>IF(AD1002&lt;&gt;"","-" &amp;TEXT([1]comp!$AD1002,"0.00") &amp;TEXT(AD$1,0),"")</f>
        <v/>
      </c>
      <c r="BG1002" s="104" t="str">
        <f>IF(AE1002&lt;&gt;"","-" &amp;TEXT([1]comp!$AE1002,"0.#") &amp;TEXT(AE$1,0),"")</f>
        <v/>
      </c>
      <c r="BH1002" s="113" t="str">
        <f>[1]comp!$D1002 &amp; [1]comp!$E1002</f>
        <v>47CoLlewelyn, S. C. H., Owen, L. R., Playford, H. Y., Jones, N. G., Dye, D., Hardy, M. C., &amp; Stone, H. J. (2023). Influence of Ni:Co ratio and temperature on the lattice misfit of γ-γ’ Ni-Co-Al-Ti-Cr alloys. Journal of Alloys and Compounds, 937. https://doi.org/10.1016/j.jallcom.2022.168253</v>
      </c>
      <c r="BI1002" s="96" t="str">
        <f t="shared" si="75"/>
        <v>Co-28.4Ni-5.Al-15.0Cr-5.2Ti</v>
      </c>
      <c r="BJ1002" s="113" t="s">
        <v>2123</v>
      </c>
      <c r="BK1002" s="113"/>
      <c r="BL1002" s="113"/>
      <c r="BM1002" s="113"/>
      <c r="BN1002" s="113"/>
      <c r="BO1002" s="113"/>
    </row>
    <row r="1003" spans="1:67" x14ac:dyDescent="0.3">
      <c r="A1003" s="96" t="str">
        <f t="shared" si="67"/>
        <v>Co-18.5Ni-4.9Al-15.1Cr-5.2Ti</v>
      </c>
      <c r="B1003" s="113"/>
      <c r="C1003" s="113" t="s">
        <v>2123</v>
      </c>
      <c r="D1003" s="113" t="s">
        <v>649</v>
      </c>
      <c r="E1003" s="113" t="s">
        <v>4169</v>
      </c>
      <c r="F1003" s="113">
        <f t="shared" si="74"/>
        <v>1000</v>
      </c>
      <c r="G1003" s="114">
        <f t="shared" si="71"/>
        <v>56.339999999999996</v>
      </c>
      <c r="H1003" s="114">
        <v>18.53</v>
      </c>
      <c r="I1003" s="114">
        <v>4.8600000000000003</v>
      </c>
      <c r="J1003" s="114">
        <v>15.09</v>
      </c>
      <c r="K1003" s="114"/>
      <c r="L1003" s="114">
        <v>5.18</v>
      </c>
      <c r="M1003" s="114"/>
      <c r="N1003" s="114"/>
      <c r="O1003" s="114"/>
      <c r="P1003" s="114"/>
      <c r="Q1003" s="115"/>
      <c r="R1003" s="115"/>
      <c r="S1003" s="115"/>
      <c r="T1003" s="114"/>
      <c r="U1003" s="114"/>
      <c r="V1003" s="114"/>
      <c r="W1003" s="114"/>
      <c r="X1003" s="114"/>
      <c r="Y1003" s="114"/>
      <c r="Z1003" s="114"/>
      <c r="AA1003" s="114"/>
      <c r="AB1003" s="114"/>
      <c r="AC1003" s="114"/>
      <c r="AD1003" s="114"/>
      <c r="AE1003" s="113"/>
      <c r="AF1003" s="101">
        <f t="shared" si="68"/>
        <v>8.1145660000000017</v>
      </c>
      <c r="AG1003" s="113"/>
      <c r="AH1003" s="113"/>
      <c r="AI1003" s="116" t="s">
        <v>1</v>
      </c>
      <c r="AJ1003" s="116" t="str">
        <f>IF(I1003&lt;&gt;"","-" &amp;TEXT([1]comp!$I1003,"0.#") &amp;TEXT(I$1,0),"")</f>
        <v>-4.9Al</v>
      </c>
      <c r="AK1003" s="116" t="str">
        <f>IF(K1003&lt;&gt;"","-" &amp;TEXT([1]comp!$K1003,"0.0") &amp;TEXT(K$1,0),"")</f>
        <v/>
      </c>
      <c r="AL1003" s="116" t="str">
        <f>IF(H1003&lt;&gt;"","-" &amp;TEXT([1]comp!$H1003,"0.0") &amp;TEXT(H$1,0),"")</f>
        <v>-18.5Ni</v>
      </c>
      <c r="AM1003" s="116" t="str">
        <f>IF(J1003&lt;&gt;"","-" &amp;TEXT([1]comp!$J1003,"0.0") &amp;TEXT(J$1,0),"")</f>
        <v>-15.1Cr</v>
      </c>
      <c r="AN1003" s="116" t="str">
        <f>IF(M1003&lt;&gt;"","-" &amp;TEXT([1]comp!$M1003,"0.0") &amp;TEXT(M$1,0),"")</f>
        <v/>
      </c>
      <c r="AO1003" s="116" t="str">
        <f>IF(N1003&lt;&gt;"","-" &amp;TEXT([1]comp!$N1003,"0.0") &amp;TEXT(N$1,0),"")</f>
        <v/>
      </c>
      <c r="AP1003" s="116" t="str">
        <f>IF(O1003&lt;&gt;"","-" &amp;TEXT([1]comp!$O1003,"0.0") &amp;TEXT(O$1,0),"")</f>
        <v/>
      </c>
      <c r="AQ1003" s="116" t="str">
        <f>IF(L1003&lt;&gt;"","-" &amp;TEXT([1]comp!$L1003,"0.0") &amp;TEXT(L$1,0),"")</f>
        <v>-5.2Ti</v>
      </c>
      <c r="AR1003" s="116" t="str">
        <f>IF(P1003&lt;&gt;"","-" &amp;TEXT([1]comp!$P1003,"0.0") &amp;TEXT(P$1,0),"")</f>
        <v/>
      </c>
      <c r="AS1003" s="116" t="str">
        <f>IF(Q1003&lt;&gt;"","-" &amp;TEXT([1]comp!$Q1003,"0.00") &amp;TEXT(Q$1,0),"")</f>
        <v/>
      </c>
      <c r="AT1003" s="116" t="str">
        <f>IF(R1003&lt;&gt;"","-" &amp;TEXT([1]comp!$R1003,"0.00") &amp;TEXT(R$1,0),"")</f>
        <v/>
      </c>
      <c r="AU1003" s="116" t="str">
        <f>IF(S1003&lt;&gt;"","-" &amp;TEXT([1]comp!$S1003,"0.00") &amp;TEXT(S$1,0),"")</f>
        <v/>
      </c>
      <c r="AV1003" s="116" t="str">
        <f>IF(T1003&lt;&gt;"","-" &amp;TEXT([1]comp!$T1003,"0.0") &amp;TEXT(T$1,0),"")</f>
        <v/>
      </c>
      <c r="AW1003" s="116" t="str">
        <f>IF(U1003&lt;&gt;"","-" &amp;TEXT([1]comp!$U1003,"0.0") &amp;TEXT(U$1,0),"")</f>
        <v/>
      </c>
      <c r="AX1003" s="116" t="str">
        <f>IF(V1003&lt;&gt;"","-" &amp;TEXT([1]comp!$V1003,"0.0") &amp;TEXT(V$1,0),"")</f>
        <v/>
      </c>
      <c r="AY1003" s="116" t="str">
        <f>IF(W1003&lt;&gt;"","-" &amp;TEXT([1]comp!$W1003,"0.0") &amp;TEXT(W$1,0),"")</f>
        <v/>
      </c>
      <c r="AZ1003" s="116" t="str">
        <f>IF(X1003&lt;&gt;"","-" &amp;TEXT([1]comp!$X1003,"0.0") &amp;TEXT(X$1,0),"")</f>
        <v/>
      </c>
      <c r="BA1003" s="116" t="str">
        <f>IF(Y1003&lt;&gt;"","-" &amp;TEXT([1]comp!$Y1003,"0.0") &amp;TEXT(Y$1,0),"")</f>
        <v/>
      </c>
      <c r="BB1003" s="116" t="str">
        <f>IF(Z1003&lt;&gt;"","-" &amp;TEXT([1]comp!$Z1003,"0.0") &amp;TEXT(Z$1,0),"")</f>
        <v/>
      </c>
      <c r="BC1003" s="116" t="str">
        <f>IF(AA1003&lt;&gt;"","-" &amp;TEXT([1]comp!$AA1003,"0.0") &amp;TEXT(AA$1,0),"")</f>
        <v/>
      </c>
      <c r="BD1003" s="116" t="str">
        <f>IF(AB1003&lt;&gt;"","-" &amp;TEXT([1]comp!$AB1003,"0.0") &amp;TEXT(AB$1,0),"")</f>
        <v/>
      </c>
      <c r="BE1003" s="116" t="str">
        <f>IF(AC1003&lt;&gt;"","-" &amp;TEXT([1]comp!$AC1003,"0.0") &amp;TEXT(AC$1,0),"")</f>
        <v/>
      </c>
      <c r="BF1003" s="102" t="str">
        <f>IF(AD1003&lt;&gt;"","-" &amp;TEXT([1]comp!$AD1003,"0.00") &amp;TEXT(AD$1,0),"")</f>
        <v/>
      </c>
      <c r="BG1003" s="104" t="str">
        <f>IF(AE1003&lt;&gt;"","-" &amp;TEXT([1]comp!$AE1003,"0.#") &amp;TEXT(AE$1,0),"")</f>
        <v/>
      </c>
      <c r="BH1003" s="113" t="str">
        <f>[1]comp!$D1003 &amp; [1]comp!$E1003</f>
        <v>56CoLlewelyn, S. C. H., Owen, L. R., Playford, H. Y., Jones, N. G., Dye, D., Hardy, M. C., &amp; Stone, H. J. (2023). Influence of Ni:Co ratio and temperature on the lattice misfit of γ-γ’ Ni-Co-Al-Ti-Cr alloys. Journal of Alloys and Compounds, 937. https://doi.org/10.1016/j.jallcom.2022.168253</v>
      </c>
      <c r="BI1003" s="96" t="str">
        <f t="shared" si="75"/>
        <v>Co-18.5Ni-4.9Al-15.1Cr-5.2Ti</v>
      </c>
      <c r="BJ1003" s="113" t="s">
        <v>2123</v>
      </c>
      <c r="BK1003" s="113"/>
      <c r="BL1003" s="113"/>
      <c r="BM1003" s="113"/>
      <c r="BN1003" s="113"/>
      <c r="BO1003" s="113"/>
    </row>
    <row r="1004" spans="1:67" x14ac:dyDescent="0.3">
      <c r="A1004" s="96" t="str">
        <f t="shared" si="67"/>
        <v>Co-30.0Ni-11.7Al-5.5W-4.1Ti-2.5Ta-0.08B</v>
      </c>
      <c r="B1004" s="113"/>
      <c r="C1004" s="113" t="s">
        <v>2123</v>
      </c>
      <c r="D1004" s="113" t="s">
        <v>4181</v>
      </c>
      <c r="E1004" s="113" t="s">
        <v>4182</v>
      </c>
      <c r="F1004" s="113">
        <f t="shared" si="74"/>
        <v>1001</v>
      </c>
      <c r="G1004" s="114">
        <f t="shared" si="71"/>
        <v>46.150000000000006</v>
      </c>
      <c r="H1004" s="114">
        <v>29.99</v>
      </c>
      <c r="I1004" s="114">
        <v>11.74</v>
      </c>
      <c r="J1004" s="114"/>
      <c r="K1004" s="114">
        <v>5.48</v>
      </c>
      <c r="L1004" s="114">
        <v>4.0599999999999996</v>
      </c>
      <c r="M1004" s="114">
        <v>2.5</v>
      </c>
      <c r="N1004" s="114"/>
      <c r="O1004" s="114"/>
      <c r="P1004" s="114"/>
      <c r="Q1004" s="115"/>
      <c r="R1004" s="115"/>
      <c r="S1004" s="115">
        <v>0.08</v>
      </c>
      <c r="T1004" s="114"/>
      <c r="U1004" s="114"/>
      <c r="V1004" s="114"/>
      <c r="W1004" s="114"/>
      <c r="X1004" s="114"/>
      <c r="Y1004" s="114"/>
      <c r="Z1004" s="114"/>
      <c r="AA1004" s="114"/>
      <c r="AB1004" s="114"/>
      <c r="AC1004" s="114"/>
      <c r="AD1004" s="114"/>
      <c r="AE1004" s="113"/>
      <c r="AF1004" s="101">
        <f t="shared" si="68"/>
        <v>8.7519413999999998</v>
      </c>
      <c r="AG1004" s="113"/>
      <c r="AH1004" s="113"/>
      <c r="AI1004" s="116" t="s">
        <v>1</v>
      </c>
      <c r="AJ1004" s="116" t="str">
        <f>IF(I1004&lt;&gt;"","-" &amp;TEXT([1]comp!$I1004,"0.#") &amp;TEXT(I$1,0),"")</f>
        <v>-11.7Al</v>
      </c>
      <c r="AK1004" s="116" t="str">
        <f>IF(K1004&lt;&gt;"","-" &amp;TEXT([1]comp!$K1004,"0.0") &amp;TEXT(K$1,0),"")</f>
        <v>-5.5W</v>
      </c>
      <c r="AL1004" s="116" t="str">
        <f>IF(H1004&lt;&gt;"","-" &amp;TEXT([1]comp!$H1004,"0.0") &amp;TEXT(H$1,0),"")</f>
        <v>-30.0Ni</v>
      </c>
      <c r="AM1004" s="116" t="str">
        <f>IF(J1004&lt;&gt;"","-" &amp;TEXT([1]comp!$J1004,"0.0") &amp;TEXT(J$1,0),"")</f>
        <v/>
      </c>
      <c r="AN1004" s="116" t="str">
        <f>IF(M1004&lt;&gt;"","-" &amp;TEXT([1]comp!$M1004,"0.0") &amp;TEXT(M$1,0),"")</f>
        <v>-2.5Ta</v>
      </c>
      <c r="AO1004" s="116" t="str">
        <f>IF(N1004&lt;&gt;"","-" &amp;TEXT([1]comp!$N1004,"0.0") &amp;TEXT(N$1,0),"")</f>
        <v/>
      </c>
      <c r="AP1004" s="116" t="str">
        <f>IF(O1004&lt;&gt;"","-" &amp;TEXT([1]comp!$O1004,"0.0") &amp;TEXT(O$1,0),"")</f>
        <v/>
      </c>
      <c r="AQ1004" s="116" t="str">
        <f>IF(L1004&lt;&gt;"","-" &amp;TEXT([1]comp!$L1004,"0.0") &amp;TEXT(L$1,0),"")</f>
        <v>-4.1Ti</v>
      </c>
      <c r="AR1004" s="116" t="str">
        <f>IF(P1004&lt;&gt;"","-" &amp;TEXT([1]comp!$P1004,"0.0") &amp;TEXT(P$1,0),"")</f>
        <v/>
      </c>
      <c r="AS1004" s="116" t="str">
        <f>IF(Q1004&lt;&gt;"","-" &amp;TEXT([1]comp!$Q1004,"0.00") &amp;TEXT(Q$1,0),"")</f>
        <v/>
      </c>
      <c r="AT1004" s="116" t="str">
        <f>IF(R1004&lt;&gt;"","-" &amp;TEXT([1]comp!$R1004,"0.00") &amp;TEXT(R$1,0),"")</f>
        <v/>
      </c>
      <c r="AU1004" s="116" t="str">
        <f>IF(S1004&lt;&gt;"","-" &amp;TEXT([1]comp!$S1004,"0.00") &amp;TEXT(S$1,0),"")</f>
        <v>-0.08B</v>
      </c>
      <c r="AV1004" s="116" t="str">
        <f>IF(T1004&lt;&gt;"","-" &amp;TEXT([1]comp!$T1004,"0.0") &amp;TEXT(T$1,0),"")</f>
        <v/>
      </c>
      <c r="AW1004" s="116" t="str">
        <f>IF(U1004&lt;&gt;"","-" &amp;TEXT([1]comp!$U1004,"0.0") &amp;TEXT(U$1,0),"")</f>
        <v/>
      </c>
      <c r="AX1004" s="116" t="str">
        <f>IF(V1004&lt;&gt;"","-" &amp;TEXT([1]comp!$V1004,"0.0") &amp;TEXT(V$1,0),"")</f>
        <v/>
      </c>
      <c r="AY1004" s="116" t="str">
        <f>IF(W1004&lt;&gt;"","-" &amp;TEXT([1]comp!$W1004,"0.0") &amp;TEXT(W$1,0),"")</f>
        <v/>
      </c>
      <c r="AZ1004" s="116" t="str">
        <f>IF(X1004&lt;&gt;"","-" &amp;TEXT([1]comp!$X1004,"0.0") &amp;TEXT(X$1,0),"")</f>
        <v/>
      </c>
      <c r="BA1004" s="116" t="str">
        <f>IF(Y1004&lt;&gt;"","-" &amp;TEXT([1]comp!$Y1004,"0.0") &amp;TEXT(Y$1,0),"")</f>
        <v/>
      </c>
      <c r="BB1004" s="116" t="str">
        <f>IF(Z1004&lt;&gt;"","-" &amp;TEXT([1]comp!$Z1004,"0.0") &amp;TEXT(Z$1,0),"")</f>
        <v/>
      </c>
      <c r="BC1004" s="116" t="str">
        <f>IF(AA1004&lt;&gt;"","-" &amp;TEXT([1]comp!$AA1004,"0.0") &amp;TEXT(AA$1,0),"")</f>
        <v/>
      </c>
      <c r="BD1004" s="116" t="str">
        <f>IF(AB1004&lt;&gt;"","-" &amp;TEXT([1]comp!$AB1004,"0.0") &amp;TEXT(AB$1,0),"")</f>
        <v/>
      </c>
      <c r="BE1004" s="116" t="str">
        <f>IF(AC1004&lt;&gt;"","-" &amp;TEXT([1]comp!$AC1004,"0.0") &amp;TEXT(AC$1,0),"")</f>
        <v/>
      </c>
      <c r="BF1004" s="102" t="str">
        <f>IF(AD1004&lt;&gt;"","-" &amp;TEXT([1]comp!$AD1004,"0.00") &amp;TEXT(AD$1,0),"")</f>
        <v/>
      </c>
      <c r="BG1004" s="104" t="str">
        <f>IF(AE1004&lt;&gt;"","-" &amp;TEXT([1]comp!$AE1004,"0.#") &amp;TEXT(AE$1,0),"")</f>
        <v/>
      </c>
      <c r="BH1004" s="113" t="str">
        <f>[1]comp!$D1004 &amp; [1]comp!$E1004</f>
        <v>L26Long, F. R., Baik, S. I., Chung, D. W., Xue, F., Lass, E. A., Seidman, D. N., &amp; Dunand, D. C. (2020). Microstructure and creep performance of a multicomponent co-based L12–ordered intermetallic alloy. Acta Materialia, 196, 396–408. https://doi.org/10.1016/j.actamat.2020.06.050</v>
      </c>
      <c r="BI1004" s="96" t="str">
        <f t="shared" si="75"/>
        <v>Co-30.0Ni-11.7Al-5.5W-4.1Ti-2.5Ta-0.08B</v>
      </c>
      <c r="BJ1004" s="113" t="s">
        <v>2123</v>
      </c>
      <c r="BK1004" s="113"/>
      <c r="BL1004" s="113"/>
      <c r="BM1004" s="113"/>
      <c r="BN1004" s="113"/>
      <c r="BO1004" s="113"/>
    </row>
    <row r="1005" spans="1:67" x14ac:dyDescent="0.3">
      <c r="A1005" s="96" t="str">
        <f t="shared" si="67"/>
        <v>Co-7.Al-8.0W-4.0Ti-1.0Ta</v>
      </c>
      <c r="B1005" s="113"/>
      <c r="C1005" s="113" t="s">
        <v>2123</v>
      </c>
      <c r="D1005" s="13" t="s">
        <v>4183</v>
      </c>
      <c r="E1005" s="113" t="s">
        <v>4184</v>
      </c>
      <c r="F1005" s="113">
        <f t="shared" si="74"/>
        <v>1002</v>
      </c>
      <c r="G1005" s="114">
        <f t="shared" si="71"/>
        <v>80</v>
      </c>
      <c r="H1005" s="114"/>
      <c r="I1005" s="114">
        <v>7</v>
      </c>
      <c r="J1005" s="114"/>
      <c r="K1005" s="114">
        <v>8</v>
      </c>
      <c r="L1005" s="114">
        <v>4</v>
      </c>
      <c r="M1005" s="114">
        <v>1</v>
      </c>
      <c r="N1005" s="114"/>
      <c r="O1005" s="114"/>
      <c r="P1005" s="114"/>
      <c r="Q1005" s="115"/>
      <c r="R1005" s="115"/>
      <c r="S1005" s="115"/>
      <c r="T1005" s="114"/>
      <c r="U1005" s="114"/>
      <c r="V1005" s="114"/>
      <c r="W1005" s="114"/>
      <c r="X1005" s="114"/>
      <c r="Y1005" s="114"/>
      <c r="Z1005" s="114"/>
      <c r="AA1005" s="114"/>
      <c r="AB1005" s="114"/>
      <c r="AC1005" s="114"/>
      <c r="AD1005" s="114"/>
      <c r="AE1005" s="113"/>
      <c r="AF1005" s="101">
        <f t="shared" si="68"/>
        <v>9.1957799999999992</v>
      </c>
      <c r="AG1005" s="113"/>
      <c r="AH1005" s="113"/>
      <c r="AI1005" s="116" t="s">
        <v>1</v>
      </c>
      <c r="AJ1005" s="118" t="str">
        <f>IF(I1005&lt;&gt;"","-" &amp;TEXT([1]comp!$I1005,"0.#") &amp;TEXT(I$1,0),"")</f>
        <v>-7.Al</v>
      </c>
      <c r="AK1005" s="116" t="str">
        <f>IF(K1005&lt;&gt;"","-" &amp;TEXT([1]comp!$K1005,"0.0") &amp;TEXT(K$1,0),"")</f>
        <v>-8.0W</v>
      </c>
      <c r="AL1005" s="116" t="str">
        <f>IF(H1005&lt;&gt;"","-" &amp;TEXT([1]comp!$H1005,"0.0") &amp;TEXT(H$1,0),"")</f>
        <v/>
      </c>
      <c r="AM1005" s="116" t="str">
        <f>IF(J1005&lt;&gt;"","-" &amp;TEXT([1]comp!$J1005,"0.0") &amp;TEXT(J$1,0),"")</f>
        <v/>
      </c>
      <c r="AN1005" s="116" t="str">
        <f>IF(M1005&lt;&gt;"","-" &amp;TEXT([1]comp!$M1005,"0.0") &amp;TEXT(M$1,0),"")</f>
        <v>-1.0Ta</v>
      </c>
      <c r="AO1005" s="116" t="str">
        <f>IF(N1005&lt;&gt;"","-" &amp;TEXT([1]comp!$N1005,"0.0") &amp;TEXT(N$1,0),"")</f>
        <v/>
      </c>
      <c r="AP1005" s="116" t="str">
        <f>IF(O1005&lt;&gt;"","-" &amp;TEXT([1]comp!$O1005,"0.0") &amp;TEXT(O$1,0),"")</f>
        <v/>
      </c>
      <c r="AQ1005" s="116" t="str">
        <f>IF(L1005&lt;&gt;"","-" &amp;TEXT([1]comp!$L1005,"0.0") &amp;TEXT(L$1,0),"")</f>
        <v>-4.0Ti</v>
      </c>
      <c r="AR1005" s="116" t="str">
        <f>IF(P1005&lt;&gt;"","-" &amp;TEXT([1]comp!$P1005,"0.0") &amp;TEXT(P$1,0),"")</f>
        <v/>
      </c>
      <c r="AS1005" s="116" t="str">
        <f>IF(Q1005&lt;&gt;"","-" &amp;TEXT([1]comp!$Q1005,"0.00") &amp;TEXT(Q$1,0),"")</f>
        <v/>
      </c>
      <c r="AT1005" s="116" t="str">
        <f>IF(R1005&lt;&gt;"","-" &amp;TEXT([1]comp!$R1005,"0.00") &amp;TEXT(R$1,0),"")</f>
        <v/>
      </c>
      <c r="AU1005" s="116" t="str">
        <f>IF(S1005&lt;&gt;"","-" &amp;TEXT([1]comp!$S1005,"0.00") &amp;TEXT(S$1,0),"")</f>
        <v/>
      </c>
      <c r="AV1005" s="116" t="str">
        <f>IF(T1005&lt;&gt;"","-" &amp;TEXT([1]comp!$T1005,"0.0") &amp;TEXT(T$1,0),"")</f>
        <v/>
      </c>
      <c r="AW1005" s="116" t="str">
        <f>IF(U1005&lt;&gt;"","-" &amp;TEXT([1]comp!$U1005,"0.0") &amp;TEXT(U$1,0),"")</f>
        <v/>
      </c>
      <c r="AX1005" s="116" t="str">
        <f>IF(V1005&lt;&gt;"","-" &amp;TEXT([1]comp!$V1005,"0.0") &amp;TEXT(V$1,0),"")</f>
        <v/>
      </c>
      <c r="AY1005" s="116" t="str">
        <f>IF(W1005&lt;&gt;"","-" &amp;TEXT([1]comp!$W1005,"0.0") &amp;TEXT(W$1,0),"")</f>
        <v/>
      </c>
      <c r="AZ1005" s="116" t="str">
        <f>IF(X1005&lt;&gt;"","-" &amp;TEXT([1]comp!$X1005,"0.0") &amp;TEXT(X$1,0),"")</f>
        <v/>
      </c>
      <c r="BA1005" s="116" t="str">
        <f>IF(Y1005&lt;&gt;"","-" &amp;TEXT([1]comp!$Y1005,"0.0") &amp;TEXT(Y$1,0),"")</f>
        <v/>
      </c>
      <c r="BB1005" s="116" t="str">
        <f>IF(Z1005&lt;&gt;"","-" &amp;TEXT([1]comp!$Z1005,"0.0") &amp;TEXT(Z$1,0),"")</f>
        <v/>
      </c>
      <c r="BC1005" s="116" t="str">
        <f>IF(AA1005&lt;&gt;"","-" &amp;TEXT([1]comp!$AA1005,"0.0") &amp;TEXT(AA$1,0),"")</f>
        <v/>
      </c>
      <c r="BD1005" s="116" t="str">
        <f>IF(AB1005&lt;&gt;"","-" &amp;TEXT([1]comp!$AB1005,"0.0") &amp;TEXT(AB$1,0),"")</f>
        <v/>
      </c>
      <c r="BE1005" s="116" t="str">
        <f>IF(AC1005&lt;&gt;"","-" &amp;TEXT([1]comp!$AC1005,"0.0") &amp;TEXT(AC$1,0),"")</f>
        <v/>
      </c>
      <c r="BF1005" s="102" t="str">
        <f>IF(AD1005&lt;&gt;"","-" &amp;TEXT([1]comp!$AD1005,"0.00") &amp;TEXT(AD$1,0),"")</f>
        <v/>
      </c>
      <c r="BG1005" s="104" t="str">
        <f>IF(AE1005&lt;&gt;"","-" &amp;TEXT([1]comp!$AE1005,"0.#") &amp;TEXT(AE$1,0),"")</f>
        <v/>
      </c>
      <c r="BH1005" s="113" t="str">
        <f>[1]comp!$D1005 &amp; [1]comp!$E1005</f>
        <v>5CoLu, S., Luo, Z., Li, L., &amp; Feng, Q. (2022). Comparison of Creep Mechanisms Between Co-Al-W- and CoNi-Based Single Crystal Superalloys at Low Temperature and High Stresses. Metallurgical and Materials Transactions A: Physical Metallurgy and Materials Science. https://doi.org/10.1007/s11661-022-06892-y</v>
      </c>
      <c r="BI1005" s="96" t="str">
        <f t="shared" si="75"/>
        <v>Co-7.Al-8.0W-4.0Ti-1.0Ta</v>
      </c>
      <c r="BJ1005" s="113" t="s">
        <v>2123</v>
      </c>
      <c r="BK1005" s="113"/>
      <c r="BL1005" s="113"/>
      <c r="BM1005" s="113"/>
      <c r="BN1005" s="113"/>
      <c r="BO1005" s="113"/>
    </row>
    <row r="1006" spans="1:67" x14ac:dyDescent="0.3">
      <c r="A1006" s="96" t="str">
        <f t="shared" si="67"/>
        <v>Co-30.0Ni-11.Al-5.0Cr-4.0W-4.0Ti-1.0Ta</v>
      </c>
      <c r="B1006" s="113"/>
      <c r="C1006" s="113" t="s">
        <v>2123</v>
      </c>
      <c r="D1006" s="13" t="s">
        <v>4186</v>
      </c>
      <c r="E1006" s="113" t="s">
        <v>4184</v>
      </c>
      <c r="F1006" s="113">
        <f t="shared" si="74"/>
        <v>1003</v>
      </c>
      <c r="G1006" s="114">
        <f t="shared" si="71"/>
        <v>45</v>
      </c>
      <c r="H1006" s="114">
        <v>30</v>
      </c>
      <c r="I1006" s="114">
        <v>11</v>
      </c>
      <c r="J1006" s="114">
        <v>5</v>
      </c>
      <c r="K1006" s="114">
        <v>4</v>
      </c>
      <c r="L1006" s="114">
        <v>4</v>
      </c>
      <c r="M1006" s="114">
        <v>1</v>
      </c>
      <c r="N1006" s="114"/>
      <c r="O1006" s="114"/>
      <c r="P1006" s="114"/>
      <c r="Q1006" s="115"/>
      <c r="R1006" s="115"/>
      <c r="S1006" s="115"/>
      <c r="T1006" s="114"/>
      <c r="U1006" s="114"/>
      <c r="V1006" s="114"/>
      <c r="W1006" s="114"/>
      <c r="X1006" s="114"/>
      <c r="Y1006" s="114"/>
      <c r="Z1006" s="114"/>
      <c r="AA1006" s="114"/>
      <c r="AB1006" s="114"/>
      <c r="AC1006" s="114"/>
      <c r="AD1006" s="114"/>
      <c r="AE1006" s="113"/>
      <c r="AF1006" s="101">
        <f t="shared" si="68"/>
        <v>8.4506800000000002</v>
      </c>
      <c r="AG1006" s="113"/>
      <c r="AH1006" s="113"/>
      <c r="AI1006" s="116" t="s">
        <v>1</v>
      </c>
      <c r="AJ1006" s="118" t="str">
        <f>IF(I1006&lt;&gt;"","-" &amp;TEXT([1]comp!$I1006,"0.#") &amp;TEXT(I$1,0),"")</f>
        <v>-11.Al</v>
      </c>
      <c r="AK1006" s="116" t="str">
        <f>IF(K1006&lt;&gt;"","-" &amp;TEXT([1]comp!$K1006,"0.0") &amp;TEXT(K$1,0),"")</f>
        <v>-4.0W</v>
      </c>
      <c r="AL1006" s="116" t="str">
        <f>IF(H1006&lt;&gt;"","-" &amp;TEXT([1]comp!$H1006,"0.0") &amp;TEXT(H$1,0),"")</f>
        <v>-30.0Ni</v>
      </c>
      <c r="AM1006" s="116" t="str">
        <f>IF(J1006&lt;&gt;"","-" &amp;TEXT([1]comp!$J1006,"0.0") &amp;TEXT(J$1,0),"")</f>
        <v>-5.0Cr</v>
      </c>
      <c r="AN1006" s="116" t="str">
        <f>IF(M1006&lt;&gt;"","-" &amp;TEXT([1]comp!$M1006,"0.0") &amp;TEXT(M$1,0),"")</f>
        <v>-1.0Ta</v>
      </c>
      <c r="AO1006" s="116" t="str">
        <f>IF(N1006&lt;&gt;"","-" &amp;TEXT([1]comp!$N1006,"0.0") &amp;TEXT(N$1,0),"")</f>
        <v/>
      </c>
      <c r="AP1006" s="116" t="str">
        <f>IF(O1006&lt;&gt;"","-" &amp;TEXT([1]comp!$O1006,"0.0") &amp;TEXT(O$1,0),"")</f>
        <v/>
      </c>
      <c r="AQ1006" s="116" t="str">
        <f>IF(L1006&lt;&gt;"","-" &amp;TEXT([1]comp!$L1006,"0.0") &amp;TEXT(L$1,0),"")</f>
        <v>-4.0Ti</v>
      </c>
      <c r="AR1006" s="116" t="str">
        <f>IF(P1006&lt;&gt;"","-" &amp;TEXT([1]comp!$P1006,"0.0") &amp;TEXT(P$1,0),"")</f>
        <v/>
      </c>
      <c r="AS1006" s="116" t="str">
        <f>IF(Q1006&lt;&gt;"","-" &amp;TEXT([1]comp!$Q1006,"0.00") &amp;TEXT(Q$1,0),"")</f>
        <v/>
      </c>
      <c r="AT1006" s="116" t="str">
        <f>IF(R1006&lt;&gt;"","-" &amp;TEXT([1]comp!$R1006,"0.00") &amp;TEXT(R$1,0),"")</f>
        <v/>
      </c>
      <c r="AU1006" s="116" t="str">
        <f>IF(S1006&lt;&gt;"","-" &amp;TEXT([1]comp!$S1006,"0.00") &amp;TEXT(S$1,0),"")</f>
        <v/>
      </c>
      <c r="AV1006" s="116" t="str">
        <f>IF(T1006&lt;&gt;"","-" &amp;TEXT([1]comp!$T1006,"0.0") &amp;TEXT(T$1,0),"")</f>
        <v/>
      </c>
      <c r="AW1006" s="116" t="str">
        <f>IF(U1006&lt;&gt;"","-" &amp;TEXT([1]comp!$U1006,"0.0") &amp;TEXT(U$1,0),"")</f>
        <v/>
      </c>
      <c r="AX1006" s="116" t="str">
        <f>IF(V1006&lt;&gt;"","-" &amp;TEXT([1]comp!$V1006,"0.0") &amp;TEXT(V$1,0),"")</f>
        <v/>
      </c>
      <c r="AY1006" s="116" t="str">
        <f>IF(W1006&lt;&gt;"","-" &amp;TEXT([1]comp!$W1006,"0.0") &amp;TEXT(W$1,0),"")</f>
        <v/>
      </c>
      <c r="AZ1006" s="116" t="str">
        <f>IF(X1006&lt;&gt;"","-" &amp;TEXT([1]comp!$X1006,"0.0") &amp;TEXT(X$1,0),"")</f>
        <v/>
      </c>
      <c r="BA1006" s="116" t="str">
        <f>IF(Y1006&lt;&gt;"","-" &amp;TEXT([1]comp!$Y1006,"0.0") &amp;TEXT(Y$1,0),"")</f>
        <v/>
      </c>
      <c r="BB1006" s="116" t="str">
        <f>IF(Z1006&lt;&gt;"","-" &amp;TEXT([1]comp!$Z1006,"0.0") &amp;TEXT(Z$1,0),"")</f>
        <v/>
      </c>
      <c r="BC1006" s="116" t="str">
        <f>IF(AA1006&lt;&gt;"","-" &amp;TEXT([1]comp!$AA1006,"0.0") &amp;TEXT(AA$1,0),"")</f>
        <v/>
      </c>
      <c r="BD1006" s="116" t="str">
        <f>IF(AB1006&lt;&gt;"","-" &amp;TEXT([1]comp!$AB1006,"0.0") &amp;TEXT(AB$1,0),"")</f>
        <v/>
      </c>
      <c r="BE1006" s="116" t="str">
        <f>IF(AC1006&lt;&gt;"","-" &amp;TEXT([1]comp!$AC1006,"0.0") &amp;TEXT(AC$1,0),"")</f>
        <v/>
      </c>
      <c r="BF1006" s="102" t="str">
        <f>IF(AD1006&lt;&gt;"","-" &amp;TEXT([1]comp!$AD1006,"0.00") &amp;TEXT(AD$1,0),"")</f>
        <v/>
      </c>
      <c r="BG1006" s="104" t="str">
        <f>IF(AE1006&lt;&gt;"","-" &amp;TEXT([1]comp!$AE1006,"0.#") &amp;TEXT(AE$1,0),"")</f>
        <v/>
      </c>
      <c r="BH1006" s="113" t="str">
        <f>[1]comp!$D1006 &amp; [1]comp!$E1006</f>
        <v>7CoNiLu, S., Luo, Z., Li, L., &amp; Feng, Q. (2022). Comparison of Creep Mechanisms Between Co-Al-W- and CoNi-Based Single Crystal Superalloys at Low Temperature and High Stresses. Metallurgical and Materials Transactions A: Physical Metallurgy and Materials Science. https://doi.org/10.1007/s11661-022-06892-y</v>
      </c>
      <c r="BI1006" s="96" t="str">
        <f t="shared" si="75"/>
        <v>Co-30.0Ni-11.Al-5.0Cr-4.0W-4.0Ti-1.0Ta</v>
      </c>
      <c r="BJ1006" s="113" t="s">
        <v>2123</v>
      </c>
      <c r="BK1006" s="113"/>
      <c r="BL1006" s="113"/>
      <c r="BM1006" s="113"/>
      <c r="BN1006" s="113"/>
      <c r="BO1006" s="113"/>
    </row>
    <row r="1007" spans="1:67" x14ac:dyDescent="0.3">
      <c r="A1007" s="96" t="str">
        <f t="shared" si="67"/>
        <v>Co-30.0Ni-7.Al-2.0Ti-2.0Nb</v>
      </c>
      <c r="B1007" s="113"/>
      <c r="C1007" s="113" t="s">
        <v>2123</v>
      </c>
      <c r="D1007" s="113" t="s">
        <v>1060</v>
      </c>
      <c r="E1007" s="113" t="s">
        <v>4188</v>
      </c>
      <c r="F1007" s="113">
        <f t="shared" si="74"/>
        <v>1004</v>
      </c>
      <c r="G1007" s="114">
        <f t="shared" si="71"/>
        <v>59</v>
      </c>
      <c r="H1007" s="114">
        <v>30</v>
      </c>
      <c r="I1007" s="114">
        <v>7</v>
      </c>
      <c r="J1007" s="114"/>
      <c r="K1007" s="114"/>
      <c r="L1007" s="114">
        <v>2</v>
      </c>
      <c r="M1007" s="114"/>
      <c r="N1007" s="114">
        <v>2</v>
      </c>
      <c r="O1007" s="114"/>
      <c r="P1007" s="114"/>
      <c r="Q1007" s="115"/>
      <c r="R1007" s="115"/>
      <c r="S1007" s="115"/>
      <c r="T1007" s="114"/>
      <c r="U1007" s="114"/>
      <c r="V1007" s="114"/>
      <c r="W1007" s="114"/>
      <c r="X1007" s="114"/>
      <c r="Y1007" s="114"/>
      <c r="Z1007" s="114"/>
      <c r="AA1007" s="114"/>
      <c r="AB1007" s="114"/>
      <c r="AC1007" s="114"/>
      <c r="AD1007" s="114"/>
      <c r="AE1007" s="113"/>
      <c r="AF1007" s="101">
        <f t="shared" si="68"/>
        <v>8.3739399999999993</v>
      </c>
      <c r="AG1007" s="113"/>
      <c r="AH1007" s="113"/>
      <c r="AI1007" s="116" t="s">
        <v>1</v>
      </c>
      <c r="AJ1007" s="118" t="str">
        <f>IF(I1007&lt;&gt;"","-" &amp;TEXT([1]comp!$I1007,"0.#") &amp;TEXT(I$1,0),"")</f>
        <v>-7.Al</v>
      </c>
      <c r="AK1007" s="116" t="str">
        <f>IF(K1007&lt;&gt;"","-" &amp;TEXT([1]comp!$K1007,"0.0") &amp;TEXT(K$1,0),"")</f>
        <v/>
      </c>
      <c r="AL1007" s="116" t="str">
        <f>IF(H1007&lt;&gt;"","-" &amp;TEXT([1]comp!$H1007,"0.0") &amp;TEXT(H$1,0),"")</f>
        <v>-30.0Ni</v>
      </c>
      <c r="AM1007" s="116" t="str">
        <f>IF(J1007&lt;&gt;"","-" &amp;TEXT([1]comp!$J1007,"0.0") &amp;TEXT(J$1,0),"")</f>
        <v/>
      </c>
      <c r="AN1007" s="116" t="str">
        <f>IF(M1007&lt;&gt;"","-" &amp;TEXT([1]comp!$M1007,"0.0") &amp;TEXT(M$1,0),"")</f>
        <v/>
      </c>
      <c r="AO1007" s="116" t="str">
        <f>IF(N1007&lt;&gt;"","-" &amp;TEXT([1]comp!$N1007,"0.0") &amp;TEXT(N$1,0),"")</f>
        <v>-2.0Nb</v>
      </c>
      <c r="AP1007" s="116" t="str">
        <f>IF(O1007&lt;&gt;"","-" &amp;TEXT([1]comp!$O1007,"0.0") &amp;TEXT(O$1,0),"")</f>
        <v/>
      </c>
      <c r="AQ1007" s="116" t="str">
        <f>IF(L1007&lt;&gt;"","-" &amp;TEXT([1]comp!$L1007,"0.0") &amp;TEXT(L$1,0),"")</f>
        <v>-2.0Ti</v>
      </c>
      <c r="AR1007" s="116" t="str">
        <f>IF(P1007&lt;&gt;"","-" &amp;TEXT([1]comp!$P1007,"0.0") &amp;TEXT(P$1,0),"")</f>
        <v/>
      </c>
      <c r="AS1007" s="116" t="str">
        <f>IF(Q1007&lt;&gt;"","-" &amp;TEXT([1]comp!$Q1007,"0.00") &amp;TEXT(Q$1,0),"")</f>
        <v/>
      </c>
      <c r="AT1007" s="116" t="str">
        <f>IF(R1007&lt;&gt;"","-" &amp;TEXT([1]comp!$R1007,"0.00") &amp;TEXT(R$1,0),"")</f>
        <v/>
      </c>
      <c r="AU1007" s="116" t="str">
        <f>IF(S1007&lt;&gt;"","-" &amp;TEXT([1]comp!$S1007,"0.00") &amp;TEXT(S$1,0),"")</f>
        <v/>
      </c>
      <c r="AV1007" s="116" t="str">
        <f>IF(T1007&lt;&gt;"","-" &amp;TEXT([1]comp!$T1007,"0.0") &amp;TEXT(T$1,0),"")</f>
        <v/>
      </c>
      <c r="AW1007" s="116" t="str">
        <f>IF(U1007&lt;&gt;"","-" &amp;TEXT([1]comp!$U1007,"0.0") &amp;TEXT(U$1,0),"")</f>
        <v/>
      </c>
      <c r="AX1007" s="116" t="str">
        <f>IF(V1007&lt;&gt;"","-" &amp;TEXT([1]comp!$V1007,"0.0") &amp;TEXT(V$1,0),"")</f>
        <v/>
      </c>
      <c r="AY1007" s="116" t="str">
        <f>IF(W1007&lt;&gt;"","-" &amp;TEXT([1]comp!$W1007,"0.0") &amp;TEXT(W$1,0),"")</f>
        <v/>
      </c>
      <c r="AZ1007" s="116" t="str">
        <f>IF(X1007&lt;&gt;"","-" &amp;TEXT([1]comp!$X1007,"0.0") &amp;TEXT(X$1,0),"")</f>
        <v/>
      </c>
      <c r="BA1007" s="116" t="str">
        <f>IF(Y1007&lt;&gt;"","-" &amp;TEXT([1]comp!$Y1007,"0.0") &amp;TEXT(Y$1,0),"")</f>
        <v/>
      </c>
      <c r="BB1007" s="116" t="str">
        <f>IF(Z1007&lt;&gt;"","-" &amp;TEXT([1]comp!$Z1007,"0.0") &amp;TEXT(Z$1,0),"")</f>
        <v/>
      </c>
      <c r="BC1007" s="116" t="str">
        <f>IF(AA1007&lt;&gt;"","-" &amp;TEXT([1]comp!$AA1007,"0.0") &amp;TEXT(AA$1,0),"")</f>
        <v/>
      </c>
      <c r="BD1007" s="116" t="str">
        <f>IF(AB1007&lt;&gt;"","-" &amp;TEXT([1]comp!$AB1007,"0.0") &amp;TEXT(AB$1,0),"")</f>
        <v/>
      </c>
      <c r="BE1007" s="116" t="str">
        <f>IF(AC1007&lt;&gt;"","-" &amp;TEXT([1]comp!$AC1007,"0.0") &amp;TEXT(AC$1,0),"")</f>
        <v/>
      </c>
      <c r="BF1007" s="102" t="str">
        <f>IF(AD1007&lt;&gt;"","-" &amp;TEXT([1]comp!$AD1007,"0.00") &amp;TEXT(AD$1,0),"")</f>
        <v/>
      </c>
      <c r="BG1007" s="104" t="str">
        <f>IF(AE1007&lt;&gt;"","-" &amp;TEXT([1]comp!$AE1007,"0.#") &amp;TEXT(AE$1,0),"")</f>
        <v/>
      </c>
      <c r="BH1007" s="113" t="str">
        <f>[1]comp!$D1007 &amp; [1]comp!$E1007</f>
        <v>2TiMazumder, N., Kumar, D., Singh, M. P., Makineni, S. K., Mukhopadhyay, N. K., &amp; Chattopadhyay, K. (2023). Synergistic effect of multimodal γ’ precipitates tuned through Ti addition on phase stability and strength of Co-Ni based superalloy. Scripta Materialia, 223. https://doi.org/10.1016/j.scriptamat.2022.115105</v>
      </c>
      <c r="BI1007" s="96" t="str">
        <f t="shared" si="75"/>
        <v>Co-30.0Ni-7.Al-2.0Ti-2.0Nb</v>
      </c>
      <c r="BJ1007" s="113" t="s">
        <v>2123</v>
      </c>
      <c r="BK1007" s="113"/>
      <c r="BL1007" s="113"/>
      <c r="BM1007" s="113"/>
      <c r="BN1007" s="113"/>
      <c r="BO1007" s="113"/>
    </row>
    <row r="1008" spans="1:67" x14ac:dyDescent="0.3">
      <c r="A1008" s="96" t="str">
        <f t="shared" si="67"/>
        <v>Co-30.0Ni-7.Al-4.0Ti-2.0Nb</v>
      </c>
      <c r="B1008" s="113"/>
      <c r="C1008" s="113" t="s">
        <v>2123</v>
      </c>
      <c r="D1008" s="113" t="s">
        <v>1061</v>
      </c>
      <c r="E1008" s="113" t="s">
        <v>4190</v>
      </c>
      <c r="F1008" s="113">
        <f t="shared" si="74"/>
        <v>1005</v>
      </c>
      <c r="G1008" s="114">
        <f t="shared" si="71"/>
        <v>57</v>
      </c>
      <c r="H1008" s="114">
        <v>30</v>
      </c>
      <c r="I1008" s="114">
        <v>7</v>
      </c>
      <c r="J1008" s="114"/>
      <c r="K1008" s="114"/>
      <c r="L1008" s="114">
        <v>4</v>
      </c>
      <c r="M1008" s="114"/>
      <c r="N1008" s="114">
        <v>2</v>
      </c>
      <c r="O1008" s="114"/>
      <c r="P1008" s="114"/>
      <c r="Q1008" s="115"/>
      <c r="R1008" s="115"/>
      <c r="S1008" s="115"/>
      <c r="T1008" s="114"/>
      <c r="U1008" s="114"/>
      <c r="V1008" s="114"/>
      <c r="W1008" s="114"/>
      <c r="X1008" s="114"/>
      <c r="Y1008" s="114"/>
      <c r="Z1008" s="114"/>
      <c r="AA1008" s="114"/>
      <c r="AB1008" s="114"/>
      <c r="AC1008" s="114"/>
      <c r="AD1008" s="114"/>
      <c r="AE1008" s="113"/>
      <c r="AF1008" s="101">
        <f t="shared" si="68"/>
        <v>8.2860800000000001</v>
      </c>
      <c r="AG1008" s="113"/>
      <c r="AH1008" s="113"/>
      <c r="AI1008" s="116" t="s">
        <v>1</v>
      </c>
      <c r="AJ1008" s="118" t="str">
        <f>IF(I1008&lt;&gt;"","-" &amp;TEXT([1]comp!$I1008,"0.#") &amp;TEXT(I$1,0),"")</f>
        <v>-7.Al</v>
      </c>
      <c r="AK1008" s="116" t="str">
        <f>IF(K1008&lt;&gt;"","-" &amp;TEXT([1]comp!$K1008,"0.0") &amp;TEXT(K$1,0),"")</f>
        <v/>
      </c>
      <c r="AL1008" s="116" t="str">
        <f>IF(H1008&lt;&gt;"","-" &amp;TEXT([1]comp!$H1008,"0.0") &amp;TEXT(H$1,0),"")</f>
        <v>-30.0Ni</v>
      </c>
      <c r="AM1008" s="116" t="str">
        <f>IF(J1008&lt;&gt;"","-" &amp;TEXT([1]comp!$J1008,"0.0") &amp;TEXT(J$1,0),"")</f>
        <v/>
      </c>
      <c r="AN1008" s="116" t="str">
        <f>IF(M1008&lt;&gt;"","-" &amp;TEXT([1]comp!$M1008,"0.0") &amp;TEXT(M$1,0),"")</f>
        <v/>
      </c>
      <c r="AO1008" s="116" t="str">
        <f>IF(N1008&lt;&gt;"","-" &amp;TEXT([1]comp!$N1008,"0.0") &amp;TEXT(N$1,0),"")</f>
        <v>-2.0Nb</v>
      </c>
      <c r="AP1008" s="116" t="str">
        <f>IF(O1008&lt;&gt;"","-" &amp;TEXT([1]comp!$O1008,"0.0") &amp;TEXT(O$1,0),"")</f>
        <v/>
      </c>
      <c r="AQ1008" s="116" t="str">
        <f>IF(L1008&lt;&gt;"","-" &amp;TEXT([1]comp!$L1008,"0.0") &amp;TEXT(L$1,0),"")</f>
        <v>-4.0Ti</v>
      </c>
      <c r="AR1008" s="116" t="str">
        <f>IF(P1008&lt;&gt;"","-" &amp;TEXT([1]comp!$P1008,"0.0") &amp;TEXT(P$1,0),"")</f>
        <v/>
      </c>
      <c r="AS1008" s="116" t="str">
        <f>IF(Q1008&lt;&gt;"","-" &amp;TEXT([1]comp!$Q1008,"0.00") &amp;TEXT(Q$1,0),"")</f>
        <v/>
      </c>
      <c r="AT1008" s="116" t="str">
        <f>IF(R1008&lt;&gt;"","-" &amp;TEXT([1]comp!$R1008,"0.00") &amp;TEXT(R$1,0),"")</f>
        <v/>
      </c>
      <c r="AU1008" s="116" t="str">
        <f>IF(S1008&lt;&gt;"","-" &amp;TEXT([1]comp!$S1008,"0.00") &amp;TEXT(S$1,0),"")</f>
        <v/>
      </c>
      <c r="AV1008" s="116" t="str">
        <f>IF(T1008&lt;&gt;"","-" &amp;TEXT([1]comp!$T1008,"0.0") &amp;TEXT(T$1,0),"")</f>
        <v/>
      </c>
      <c r="AW1008" s="116" t="str">
        <f>IF(U1008&lt;&gt;"","-" &amp;TEXT([1]comp!$U1008,"0.0") &amp;TEXT(U$1,0),"")</f>
        <v/>
      </c>
      <c r="AX1008" s="116" t="str">
        <f>IF(V1008&lt;&gt;"","-" &amp;TEXT([1]comp!$V1008,"0.0") &amp;TEXT(V$1,0),"")</f>
        <v/>
      </c>
      <c r="AY1008" s="116" t="str">
        <f>IF(W1008&lt;&gt;"","-" &amp;TEXT([1]comp!$W1008,"0.0") &amp;TEXT(W$1,0),"")</f>
        <v/>
      </c>
      <c r="AZ1008" s="116" t="str">
        <f>IF(X1008&lt;&gt;"","-" &amp;TEXT([1]comp!$X1008,"0.0") &amp;TEXT(X$1,0),"")</f>
        <v/>
      </c>
      <c r="BA1008" s="116" t="str">
        <f>IF(Y1008&lt;&gt;"","-" &amp;TEXT([1]comp!$Y1008,"0.0") &amp;TEXT(Y$1,0),"")</f>
        <v/>
      </c>
      <c r="BB1008" s="116" t="str">
        <f>IF(Z1008&lt;&gt;"","-" &amp;TEXT([1]comp!$Z1008,"0.0") &amp;TEXT(Z$1,0),"")</f>
        <v/>
      </c>
      <c r="BC1008" s="116" t="str">
        <f>IF(AA1008&lt;&gt;"","-" &amp;TEXT([1]comp!$AA1008,"0.0") &amp;TEXT(AA$1,0),"")</f>
        <v/>
      </c>
      <c r="BD1008" s="116" t="str">
        <f>IF(AB1008&lt;&gt;"","-" &amp;TEXT([1]comp!$AB1008,"0.0") &amp;TEXT(AB$1,0),"")</f>
        <v/>
      </c>
      <c r="BE1008" s="116" t="str">
        <f>IF(AC1008&lt;&gt;"","-" &amp;TEXT([1]comp!$AC1008,"0.0") &amp;TEXT(AC$1,0),"")</f>
        <v/>
      </c>
      <c r="BF1008" s="102" t="str">
        <f>IF(AD1008&lt;&gt;"","-" &amp;TEXT([1]comp!$AD1008,"0.00") &amp;TEXT(AD$1,0),"")</f>
        <v/>
      </c>
      <c r="BG1008" s="104" t="str">
        <f>IF(AE1008&lt;&gt;"","-" &amp;TEXT([1]comp!$AE1008,"0.#") &amp;TEXT(AE$1,0),"")</f>
        <v/>
      </c>
      <c r="BH1008" s="113" t="str">
        <f>[1]comp!$D1008 &amp; [1]comp!$E1008</f>
        <v>4TiMazumder, N., Kumar, D., Singh, M. P., Makineni, S. K., Mukhopadhyay, N. K., &amp; Chattopadhyay, K. (2023). Synergistic effect of multimodal γ’ precipitates tuned through Ti addition on phase stability and strength of Co-Ni based superalloy. Scripta Materialia, 223. https://doi.org/10.1016/j.scriptamat.2022.115106</v>
      </c>
      <c r="BI1008" s="96" t="str">
        <f t="shared" si="75"/>
        <v>Co-30.0Ni-7.Al-4.0Ti-2.0Nb</v>
      </c>
      <c r="BJ1008" s="113" t="s">
        <v>2123</v>
      </c>
      <c r="BK1008" s="113"/>
      <c r="BL1008" s="113"/>
      <c r="BM1008" s="113"/>
      <c r="BN1008" s="113"/>
      <c r="BO1008" s="113"/>
    </row>
    <row r="1009" spans="1:67" x14ac:dyDescent="0.3">
      <c r="A1009" s="96" t="str">
        <f t="shared" si="67"/>
        <v>Co-30.0Ni-7.Al-6.0Ti-2.0Nb</v>
      </c>
      <c r="B1009" s="113"/>
      <c r="C1009" s="113" t="s">
        <v>2123</v>
      </c>
      <c r="D1009" s="113" t="s">
        <v>971</v>
      </c>
      <c r="E1009" s="113" t="s">
        <v>4192</v>
      </c>
      <c r="F1009" s="113">
        <f t="shared" si="74"/>
        <v>1006</v>
      </c>
      <c r="G1009" s="114">
        <f t="shared" si="71"/>
        <v>55</v>
      </c>
      <c r="H1009" s="114">
        <v>30</v>
      </c>
      <c r="I1009" s="114">
        <v>7</v>
      </c>
      <c r="J1009" s="114"/>
      <c r="K1009" s="114"/>
      <c r="L1009" s="114">
        <v>6</v>
      </c>
      <c r="M1009" s="114"/>
      <c r="N1009" s="114">
        <v>2</v>
      </c>
      <c r="O1009" s="114"/>
      <c r="P1009" s="114"/>
      <c r="Q1009" s="115"/>
      <c r="R1009" s="115"/>
      <c r="S1009" s="115"/>
      <c r="T1009" s="114"/>
      <c r="U1009" s="114"/>
      <c r="V1009" s="114"/>
      <c r="W1009" s="114"/>
      <c r="X1009" s="114"/>
      <c r="Y1009" s="114"/>
      <c r="Z1009" s="114"/>
      <c r="AA1009" s="114"/>
      <c r="AB1009" s="114"/>
      <c r="AC1009" s="114"/>
      <c r="AD1009" s="114"/>
      <c r="AE1009" s="113"/>
      <c r="AF1009" s="101">
        <f t="shared" si="68"/>
        <v>8.1982199999999992</v>
      </c>
      <c r="AG1009" s="113"/>
      <c r="AH1009" s="113"/>
      <c r="AI1009" s="116" t="s">
        <v>1</v>
      </c>
      <c r="AJ1009" s="118" t="str">
        <f>IF(I1009&lt;&gt;"","-" &amp;TEXT([1]comp!$I1009,"0.#") &amp;TEXT(I$1,0),"")</f>
        <v>-7.Al</v>
      </c>
      <c r="AK1009" s="116" t="str">
        <f>IF(K1009&lt;&gt;"","-" &amp;TEXT([1]comp!$K1009,"0.0") &amp;TEXT(K$1,0),"")</f>
        <v/>
      </c>
      <c r="AL1009" s="116" t="str">
        <f>IF(H1009&lt;&gt;"","-" &amp;TEXT([1]comp!$H1009,"0.0") &amp;TEXT(H$1,0),"")</f>
        <v>-30.0Ni</v>
      </c>
      <c r="AM1009" s="116" t="str">
        <f>IF(J1009&lt;&gt;"","-" &amp;TEXT([1]comp!$J1009,"0.0") &amp;TEXT(J$1,0),"")</f>
        <v/>
      </c>
      <c r="AN1009" s="116" t="str">
        <f>IF(M1009&lt;&gt;"","-" &amp;TEXT([1]comp!$M1009,"0.0") &amp;TEXT(M$1,0),"")</f>
        <v/>
      </c>
      <c r="AO1009" s="116" t="str">
        <f>IF(N1009&lt;&gt;"","-" &amp;TEXT([1]comp!$N1009,"0.0") &amp;TEXT(N$1,0),"")</f>
        <v>-2.0Nb</v>
      </c>
      <c r="AP1009" s="116" t="str">
        <f>IF(O1009&lt;&gt;"","-" &amp;TEXT([1]comp!$O1009,"0.0") &amp;TEXT(O$1,0),"")</f>
        <v/>
      </c>
      <c r="AQ1009" s="116" t="str">
        <f>IF(L1009&lt;&gt;"","-" &amp;TEXT([1]comp!$L1009,"0.0") &amp;TEXT(L$1,0),"")</f>
        <v>-6.0Ti</v>
      </c>
      <c r="AR1009" s="116" t="str">
        <f>IF(P1009&lt;&gt;"","-" &amp;TEXT([1]comp!$P1009,"0.0") &amp;TEXT(P$1,0),"")</f>
        <v/>
      </c>
      <c r="AS1009" s="116" t="str">
        <f>IF(Q1009&lt;&gt;"","-" &amp;TEXT([1]comp!$Q1009,"0.00") &amp;TEXT(Q$1,0),"")</f>
        <v/>
      </c>
      <c r="AT1009" s="116" t="str">
        <f>IF(R1009&lt;&gt;"","-" &amp;TEXT([1]comp!$R1009,"0.00") &amp;TEXT(R$1,0),"")</f>
        <v/>
      </c>
      <c r="AU1009" s="116" t="str">
        <f>IF(S1009&lt;&gt;"","-" &amp;TEXT([1]comp!$S1009,"0.00") &amp;TEXT(S$1,0),"")</f>
        <v/>
      </c>
      <c r="AV1009" s="116" t="str">
        <f>IF(T1009&lt;&gt;"","-" &amp;TEXT([1]comp!$T1009,"0.0") &amp;TEXT(T$1,0),"")</f>
        <v/>
      </c>
      <c r="AW1009" s="116" t="str">
        <f>IF(U1009&lt;&gt;"","-" &amp;TEXT([1]comp!$U1009,"0.0") &amp;TEXT(U$1,0),"")</f>
        <v/>
      </c>
      <c r="AX1009" s="116" t="str">
        <f>IF(V1009&lt;&gt;"","-" &amp;TEXT([1]comp!$V1009,"0.0") &amp;TEXT(V$1,0),"")</f>
        <v/>
      </c>
      <c r="AY1009" s="116" t="str">
        <f>IF(W1009&lt;&gt;"","-" &amp;TEXT([1]comp!$W1009,"0.0") &amp;TEXT(W$1,0),"")</f>
        <v/>
      </c>
      <c r="AZ1009" s="116" t="str">
        <f>IF(X1009&lt;&gt;"","-" &amp;TEXT([1]comp!$X1009,"0.0") &amp;TEXT(X$1,0),"")</f>
        <v/>
      </c>
      <c r="BA1009" s="116" t="str">
        <f>IF(Y1009&lt;&gt;"","-" &amp;TEXT([1]comp!$Y1009,"0.0") &amp;TEXT(Y$1,0),"")</f>
        <v/>
      </c>
      <c r="BB1009" s="116" t="str">
        <f>IF(Z1009&lt;&gt;"","-" &amp;TEXT([1]comp!$Z1009,"0.0") &amp;TEXT(Z$1,0),"")</f>
        <v/>
      </c>
      <c r="BC1009" s="116" t="str">
        <f>IF(AA1009&lt;&gt;"","-" &amp;TEXT([1]comp!$AA1009,"0.0") &amp;TEXT(AA$1,0),"")</f>
        <v/>
      </c>
      <c r="BD1009" s="116" t="str">
        <f>IF(AB1009&lt;&gt;"","-" &amp;TEXT([1]comp!$AB1009,"0.0") &amp;TEXT(AB$1,0),"")</f>
        <v/>
      </c>
      <c r="BE1009" s="116" t="str">
        <f>IF(AC1009&lt;&gt;"","-" &amp;TEXT([1]comp!$AC1009,"0.0") &amp;TEXT(AC$1,0),"")</f>
        <v/>
      </c>
      <c r="BF1009" s="102" t="str">
        <f>IF(AD1009&lt;&gt;"","-" &amp;TEXT([1]comp!$AD1009,"0.00") &amp;TEXT(AD$1,0),"")</f>
        <v/>
      </c>
      <c r="BG1009" s="104" t="str">
        <f>IF(AE1009&lt;&gt;"","-" &amp;TEXT([1]comp!$AE1009,"0.#") &amp;TEXT(AE$1,0),"")</f>
        <v/>
      </c>
      <c r="BH1009" s="113" t="str">
        <f>[1]comp!$D1009 &amp; [1]comp!$E1009</f>
        <v>6TiMazumder, N., Kumar, D., Singh, M. P., Makineni, S. K., Mukhopadhyay, N. K., &amp; Chattopadhyay, K. (2023). Synergistic effect of multimodal γ’ precipitates tuned through Ti addition on phase stability and strength of Co-Ni based superalloy. Scripta Materialia, 223. https://doi.org/10.1016/j.scriptamat.2022.115107</v>
      </c>
      <c r="BI1009" s="96" t="str">
        <f t="shared" si="75"/>
        <v>Co-30.0Ni-7.Al-6.0Ti-2.0Nb</v>
      </c>
      <c r="BJ1009" s="113" t="s">
        <v>2123</v>
      </c>
      <c r="BK1009" s="113"/>
      <c r="BL1009" s="113"/>
      <c r="BM1009" s="113"/>
      <c r="BN1009" s="113"/>
      <c r="BO1009" s="113"/>
    </row>
    <row r="1010" spans="1:67" x14ac:dyDescent="0.3">
      <c r="A1010" s="96" t="str">
        <f t="shared" si="67"/>
        <v>Co-30.2Ni-9.1Al-2.3Nb-5.5Mo-2.1Ru</v>
      </c>
      <c r="B1010" s="113"/>
      <c r="C1010" s="113" t="s">
        <v>2123</v>
      </c>
      <c r="D1010" s="113" t="s">
        <v>4194</v>
      </c>
      <c r="E1010" s="113" t="s">
        <v>4195</v>
      </c>
      <c r="F1010" s="113">
        <f t="shared" ref="F1010:F1073" si="76">F1009+1</f>
        <v>1007</v>
      </c>
      <c r="G1010" s="114">
        <f t="shared" si="71"/>
        <v>50.800000000000004</v>
      </c>
      <c r="H1010" s="114">
        <v>30.2</v>
      </c>
      <c r="I1010" s="114">
        <v>9.1</v>
      </c>
      <c r="J1010" s="114"/>
      <c r="K1010" s="114"/>
      <c r="L1010" s="114"/>
      <c r="M1010" s="114"/>
      <c r="N1010" s="114">
        <v>2.2999999999999998</v>
      </c>
      <c r="O1010" s="114"/>
      <c r="P1010" s="114">
        <v>5.5</v>
      </c>
      <c r="Q1010" s="115"/>
      <c r="R1010" s="115"/>
      <c r="S1010" s="115"/>
      <c r="T1010" s="114"/>
      <c r="U1010" s="114"/>
      <c r="V1010" s="114"/>
      <c r="W1010" s="114"/>
      <c r="X1010" s="114"/>
      <c r="Y1010" s="114"/>
      <c r="Z1010" s="114"/>
      <c r="AA1010" s="114"/>
      <c r="AB1010" s="114"/>
      <c r="AC1010" s="114">
        <v>2.1</v>
      </c>
      <c r="AD1010" s="114"/>
      <c r="AE1010" s="113"/>
      <c r="AF1010" s="101">
        <f t="shared" si="68"/>
        <v>8.4793960000000013</v>
      </c>
      <c r="AG1010" s="113"/>
      <c r="AH1010" s="113"/>
      <c r="AI1010" s="116" t="s">
        <v>1</v>
      </c>
      <c r="AJ1010" s="116" t="str">
        <f>IF(I1010&lt;&gt;"","-" &amp;TEXT([1]comp!$I1010,"0.#") &amp;TEXT(I$1,0),"")</f>
        <v>-9.1Al</v>
      </c>
      <c r="AK1010" s="116" t="str">
        <f>IF(K1010&lt;&gt;"","-" &amp;TEXT([1]comp!$K1010,"0.0") &amp;TEXT(K$1,0),"")</f>
        <v/>
      </c>
      <c r="AL1010" s="116" t="str">
        <f>IF(H1010&lt;&gt;"","-" &amp;TEXT([1]comp!$H1010,"0.0") &amp;TEXT(H$1,0),"")</f>
        <v>-30.2Ni</v>
      </c>
      <c r="AM1010" s="116" t="str">
        <f>IF(J1010&lt;&gt;"","-" &amp;TEXT([1]comp!$J1010,"0.0") &amp;TEXT(J$1,0),"")</f>
        <v/>
      </c>
      <c r="AN1010" s="116" t="str">
        <f>IF(M1010&lt;&gt;"","-" &amp;TEXT([1]comp!$M1010,"0.0") &amp;TEXT(M$1,0),"")</f>
        <v/>
      </c>
      <c r="AO1010" s="116" t="str">
        <f>IF(N1010&lt;&gt;"","-" &amp;TEXT([1]comp!$N1010,"0.0") &amp;TEXT(N$1,0),"")</f>
        <v>-2.3Nb</v>
      </c>
      <c r="AP1010" s="116" t="str">
        <f>IF(O1010&lt;&gt;"","-" &amp;TEXT([1]comp!$O1010,"0.0") &amp;TEXT(O$1,0),"")</f>
        <v/>
      </c>
      <c r="AQ1010" s="116" t="str">
        <f>IF(L1010&lt;&gt;"","-" &amp;TEXT([1]comp!$L1010,"0.0") &amp;TEXT(L$1,0),"")</f>
        <v/>
      </c>
      <c r="AR1010" s="116" t="str">
        <f>IF(P1010&lt;&gt;"","-" &amp;TEXT([1]comp!$P1010,"0.0") &amp;TEXT(P$1,0),"")</f>
        <v>-5.5Mo</v>
      </c>
      <c r="AS1010" s="116" t="str">
        <f>IF(Q1010&lt;&gt;"","-" &amp;TEXT([1]comp!$Q1010,"0.00") &amp;TEXT(Q$1,0),"")</f>
        <v/>
      </c>
      <c r="AT1010" s="116" t="str">
        <f>IF(R1010&lt;&gt;"","-" &amp;TEXT([1]comp!$R1010,"0.00") &amp;TEXT(R$1,0),"")</f>
        <v/>
      </c>
      <c r="AU1010" s="116" t="str">
        <f>IF(S1010&lt;&gt;"","-" &amp;TEXT([1]comp!$S1010,"0.00") &amp;TEXT(S$1,0),"")</f>
        <v/>
      </c>
      <c r="AV1010" s="116" t="str">
        <f>IF(T1010&lt;&gt;"","-" &amp;TEXT([1]comp!$T1010,"0.0") &amp;TEXT(T$1,0),"")</f>
        <v/>
      </c>
      <c r="AW1010" s="116" t="str">
        <f>IF(U1010&lt;&gt;"","-" &amp;TEXT([1]comp!$U1010,"0.0") &amp;TEXT(U$1,0),"")</f>
        <v/>
      </c>
      <c r="AX1010" s="116" t="str">
        <f>IF(V1010&lt;&gt;"","-" &amp;TEXT([1]comp!$V1010,"0.0") &amp;TEXT(V$1,0),"")</f>
        <v/>
      </c>
      <c r="AY1010" s="116" t="str">
        <f>IF(W1010&lt;&gt;"","-" &amp;TEXT([1]comp!$W1010,"0.0") &amp;TEXT(W$1,0),"")</f>
        <v/>
      </c>
      <c r="AZ1010" s="116" t="str">
        <f>IF(X1010&lt;&gt;"","-" &amp;TEXT([1]comp!$X1010,"0.0") &amp;TEXT(X$1,0),"")</f>
        <v/>
      </c>
      <c r="BA1010" s="116" t="str">
        <f>IF(Y1010&lt;&gt;"","-" &amp;TEXT([1]comp!$Y1010,"0.0") &amp;TEXT(Y$1,0),"")</f>
        <v/>
      </c>
      <c r="BB1010" s="116" t="str">
        <f>IF(Z1010&lt;&gt;"","-" &amp;TEXT([1]comp!$Z1010,"0.0") &amp;TEXT(Z$1,0),"")</f>
        <v/>
      </c>
      <c r="BC1010" s="116" t="str">
        <f>IF(AA1010&lt;&gt;"","-" &amp;TEXT([1]comp!$AA1010,"0.0") &amp;TEXT(AA$1,0),"")</f>
        <v/>
      </c>
      <c r="BD1010" s="116" t="str">
        <f>IF(AB1010&lt;&gt;"","-" &amp;TEXT([1]comp!$AB1010,"0.0") &amp;TEXT(AB$1,0),"")</f>
        <v/>
      </c>
      <c r="BE1010" s="116" t="str">
        <f>IF(AC1010&lt;&gt;"","-" &amp;TEXT([1]comp!$AC1010,"0.0") &amp;TEXT(AC$1,0),"")</f>
        <v>-2.1Ru</v>
      </c>
      <c r="BF1010" s="102" t="str">
        <f>IF(AD1010&lt;&gt;"","-" &amp;TEXT([1]comp!$AD1010,"0.00") &amp;TEXT(AD$1,0),"")</f>
        <v/>
      </c>
      <c r="BG1010" s="104" t="str">
        <f>IF(AE1010&lt;&gt;"","-" &amp;TEXT([1]comp!$AE1010,"0.#") &amp;TEXT(AE$1,0),"")</f>
        <v/>
      </c>
      <c r="BH1010" s="113" t="str">
        <f>[1]comp!$D1010 &amp; [1]comp!$E1010</f>
        <v>2Nb2RuPandey, P., Sawant, A., Baler, N., Makineni, S. K., &amp; Chattopadhyay, K. (2022). Effect of Ru addition on γ/γ′ microstructural stability in a low-density CoNi based superalloy. Scripta Materialia, 208. https://doi.org/10.1016/j.scriptamat.2021.114318</v>
      </c>
      <c r="BI1010" s="96" t="str">
        <f t="shared" si="75"/>
        <v>Co-30.2Ni-9.1Al-2.3Nb-5.5Mo-2.1Ru</v>
      </c>
      <c r="BJ1010" s="113" t="s">
        <v>2123</v>
      </c>
      <c r="BK1010" s="113"/>
      <c r="BL1010" s="113"/>
      <c r="BM1010" s="113"/>
      <c r="BN1010" s="113"/>
      <c r="BO1010" s="113"/>
    </row>
    <row r="1011" spans="1:67" x14ac:dyDescent="0.3">
      <c r="A1011" s="96" t="str">
        <f t="shared" si="67"/>
        <v>Co-29.9Ni-7.3Al-2.0Cr-2.5Ti</v>
      </c>
      <c r="B1011" s="113"/>
      <c r="C1011" s="113" t="s">
        <v>2123</v>
      </c>
      <c r="D1011" s="113" t="s">
        <v>485</v>
      </c>
      <c r="E1011" s="120" t="s">
        <v>4426</v>
      </c>
      <c r="F1011" s="113">
        <f t="shared" si="76"/>
        <v>1008</v>
      </c>
      <c r="G1011" s="114">
        <f t="shared" si="71"/>
        <v>58.300000000000004</v>
      </c>
      <c r="H1011" s="114">
        <v>29.9</v>
      </c>
      <c r="I1011" s="114">
        <v>7.3</v>
      </c>
      <c r="J1011" s="114">
        <v>2</v>
      </c>
      <c r="K1011" s="114"/>
      <c r="L1011" s="114">
        <v>2.5</v>
      </c>
      <c r="M1011" s="114"/>
      <c r="N1011" s="114"/>
      <c r="O1011" s="114"/>
      <c r="P1011" s="114"/>
      <c r="Q1011" s="115"/>
      <c r="R1011" s="115"/>
      <c r="S1011" s="115"/>
      <c r="T1011" s="114"/>
      <c r="U1011" s="114"/>
      <c r="V1011" s="114"/>
      <c r="W1011" s="114"/>
      <c r="X1011" s="114"/>
      <c r="Y1011" s="114"/>
      <c r="Z1011" s="114"/>
      <c r="AA1011" s="114"/>
      <c r="AB1011" s="114"/>
      <c r="AC1011" s="114"/>
      <c r="AD1011" s="114"/>
      <c r="AE1011" s="113"/>
      <c r="AF1011" s="101">
        <f t="shared" si="68"/>
        <v>8.3057670000000012</v>
      </c>
      <c r="AG1011" s="113"/>
      <c r="AH1011" s="113"/>
      <c r="AI1011" s="116" t="s">
        <v>1</v>
      </c>
      <c r="AJ1011" s="116" t="str">
        <f>IF(I1011&lt;&gt;"","-" &amp;TEXT([1]comp!$I1011,"0.#") &amp;TEXT(I$1,0),"")</f>
        <v>-7.3Al</v>
      </c>
      <c r="AK1011" s="116" t="str">
        <f>IF(K1011&lt;&gt;"","-" &amp;TEXT([1]comp!$K1011,"0.0") &amp;TEXT(K$1,0),"")</f>
        <v/>
      </c>
      <c r="AL1011" s="116" t="str">
        <f>IF(H1011&lt;&gt;"","-" &amp;TEXT([1]comp!$H1011,"0.0") &amp;TEXT(H$1,0),"")</f>
        <v>-29.9Ni</v>
      </c>
      <c r="AM1011" s="116" t="str">
        <f>IF(J1011&lt;&gt;"","-" &amp;TEXT([1]comp!$J1011,"0.0") &amp;TEXT(J$1,0),"")</f>
        <v>-2.0Cr</v>
      </c>
      <c r="AN1011" s="116" t="str">
        <f>IF(M1011&lt;&gt;"","-" &amp;TEXT([1]comp!$M1011,"0.0") &amp;TEXT(M$1,0),"")</f>
        <v/>
      </c>
      <c r="AO1011" s="116" t="str">
        <f>IF(N1011&lt;&gt;"","-" &amp;TEXT([1]comp!$N1011,"0.0") &amp;TEXT(N$1,0),"")</f>
        <v/>
      </c>
      <c r="AP1011" s="116" t="str">
        <f>IF(O1011&lt;&gt;"","-" &amp;TEXT([1]comp!$O1011,"0.0") &amp;TEXT(O$1,0),"")</f>
        <v/>
      </c>
      <c r="AQ1011" s="116" t="str">
        <f>IF(L1011&lt;&gt;"","-" &amp;TEXT([1]comp!$L1011,"0.0") &amp;TEXT(L$1,0),"")</f>
        <v>-2.5Ti</v>
      </c>
      <c r="AR1011" s="116" t="str">
        <f>IF(P1011&lt;&gt;"","-" &amp;TEXT([1]comp!$P1011,"0.0") &amp;TEXT(P$1,0),"")</f>
        <v/>
      </c>
      <c r="AS1011" s="116" t="str">
        <f>IF(Q1011&lt;&gt;"","-" &amp;TEXT([1]comp!$Q1011,"0.00") &amp;TEXT(Q$1,0),"")</f>
        <v/>
      </c>
      <c r="AT1011" s="116" t="str">
        <f>IF(R1011&lt;&gt;"","-" &amp;TEXT([1]comp!$R1011,"0.00") &amp;TEXT(R$1,0),"")</f>
        <v/>
      </c>
      <c r="AU1011" s="116" t="str">
        <f>IF(S1011&lt;&gt;"","-" &amp;TEXT([1]comp!$S1011,"0.00") &amp;TEXT(S$1,0),"")</f>
        <v/>
      </c>
      <c r="AV1011" s="116" t="str">
        <f>IF(T1011&lt;&gt;"","-" &amp;TEXT([1]comp!$T1011,"0.0") &amp;TEXT(T$1,0),"")</f>
        <v/>
      </c>
      <c r="AW1011" s="116" t="str">
        <f>IF(U1011&lt;&gt;"","-" &amp;TEXT([1]comp!$U1011,"0.0") &amp;TEXT(U$1,0),"")</f>
        <v/>
      </c>
      <c r="AX1011" s="116" t="str">
        <f>IF(V1011&lt;&gt;"","-" &amp;TEXT([1]comp!$V1011,"0.0") &amp;TEXT(V$1,0),"")</f>
        <v/>
      </c>
      <c r="AY1011" s="116" t="str">
        <f>IF(W1011&lt;&gt;"","-" &amp;TEXT([1]comp!$W1011,"0.0") &amp;TEXT(W$1,0),"")</f>
        <v/>
      </c>
      <c r="AZ1011" s="116" t="str">
        <f>IF(X1011&lt;&gt;"","-" &amp;TEXT([1]comp!$X1011,"0.0") &amp;TEXT(X$1,0),"")</f>
        <v/>
      </c>
      <c r="BA1011" s="116" t="str">
        <f>IF(Y1011&lt;&gt;"","-" &amp;TEXT([1]comp!$Y1011,"0.0") &amp;TEXT(Y$1,0),"")</f>
        <v/>
      </c>
      <c r="BB1011" s="116" t="str">
        <f>IF(Z1011&lt;&gt;"","-" &amp;TEXT([1]comp!$Z1011,"0.0") &amp;TEXT(Z$1,0),"")</f>
        <v/>
      </c>
      <c r="BC1011" s="116" t="str">
        <f>IF(AA1011&lt;&gt;"","-" &amp;TEXT([1]comp!$AA1011,"0.0") &amp;TEXT(AA$1,0),"")</f>
        <v/>
      </c>
      <c r="BD1011" s="116" t="str">
        <f>IF(AB1011&lt;&gt;"","-" &amp;TEXT([1]comp!$AB1011,"0.0") &amp;TEXT(AB$1,0),"")</f>
        <v/>
      </c>
      <c r="BE1011" s="116" t="str">
        <f>IF(AC1011&lt;&gt;"","-" &amp;TEXT([1]comp!$AC1011,"0.0") &amp;TEXT(AC$1,0),"")</f>
        <v/>
      </c>
      <c r="BF1011" s="102" t="str">
        <f>IF(AD1011&lt;&gt;"","-" &amp;TEXT([1]comp!$AD1011,"0.00") &amp;TEXT(AD$1,0),"")</f>
        <v/>
      </c>
      <c r="BG1011" s="104" t="str">
        <f>IF(AE1011&lt;&gt;"","-" &amp;TEXT([1]comp!$AE1011,"0.#") &amp;TEXT(AE$1,0),"")</f>
        <v/>
      </c>
      <c r="BH1011" s="113" t="str">
        <f>[1]comp!$D1011 &amp; [1]comp!$E1011</f>
        <v>2CrShang, H., Ma, Q., Gao, Q., Zhang, H., Li, H., Zhang, H., &amp; Sun, L. (2022). Yield strength anomaly evaluation of W-free Co-Ni-Al-based superalloys during high temperature tensile tests. Materials Characterization, 192. https://doi.org/10.1016/j.matchar.2022.112242</v>
      </c>
      <c r="BI1011" s="96" t="str">
        <f t="shared" si="75"/>
        <v>Co-29.9Ni-7.3Al-2.0Cr-2.5Ti</v>
      </c>
      <c r="BJ1011" s="113" t="s">
        <v>2123</v>
      </c>
      <c r="BK1011" s="113"/>
      <c r="BL1011" s="113"/>
      <c r="BM1011" s="113"/>
      <c r="BN1011" s="113"/>
      <c r="BO1011" s="113"/>
    </row>
    <row r="1012" spans="1:67" x14ac:dyDescent="0.3">
      <c r="A1012" s="96" t="str">
        <f t="shared" si="67"/>
        <v>Co-29.2Ni-7.5Al-2.5Ti-2.0Mo</v>
      </c>
      <c r="B1012" s="113"/>
      <c r="C1012" s="113" t="s">
        <v>2123</v>
      </c>
      <c r="D1012" s="113" t="s">
        <v>429</v>
      </c>
      <c r="E1012" s="113" t="s">
        <v>4199</v>
      </c>
      <c r="F1012" s="113">
        <f t="shared" si="76"/>
        <v>1009</v>
      </c>
      <c r="G1012" s="114">
        <f t="shared" si="71"/>
        <v>58.8</v>
      </c>
      <c r="H1012" s="114">
        <v>29.2</v>
      </c>
      <c r="I1012" s="114">
        <v>7.5</v>
      </c>
      <c r="J1012" s="114"/>
      <c r="K1012" s="114"/>
      <c r="L1012" s="114">
        <v>2.5</v>
      </c>
      <c r="M1012" s="114"/>
      <c r="N1012" s="114"/>
      <c r="O1012" s="114"/>
      <c r="P1012" s="114">
        <v>2</v>
      </c>
      <c r="Q1012" s="115"/>
      <c r="R1012" s="115"/>
      <c r="S1012" s="115"/>
      <c r="T1012" s="114"/>
      <c r="U1012" s="114"/>
      <c r="V1012" s="114"/>
      <c r="W1012" s="114"/>
      <c r="X1012" s="114"/>
      <c r="Y1012" s="114"/>
      <c r="Z1012" s="114"/>
      <c r="AA1012" s="114"/>
      <c r="AB1012" s="114"/>
      <c r="AC1012" s="114"/>
      <c r="AD1012" s="114"/>
      <c r="AE1012" s="113"/>
      <c r="AF1012" s="101">
        <f t="shared" si="68"/>
        <v>8.3551110000000008</v>
      </c>
      <c r="AG1012" s="113"/>
      <c r="AH1012" s="113"/>
      <c r="AI1012" s="116" t="s">
        <v>1</v>
      </c>
      <c r="AJ1012" s="116" t="str">
        <f>IF(I1012&lt;&gt;"","-" &amp;TEXT([1]comp!$I1012,"0.#") &amp;TEXT(I$1,0),"")</f>
        <v>-7.5Al</v>
      </c>
      <c r="AK1012" s="116" t="str">
        <f>IF(K1012&lt;&gt;"","-" &amp;TEXT([1]comp!$K1012,"0.0") &amp;TEXT(K$1,0),"")</f>
        <v/>
      </c>
      <c r="AL1012" s="116" t="str">
        <f>IF(H1012&lt;&gt;"","-" &amp;TEXT([1]comp!$H1012,"0.0") &amp;TEXT(H$1,0),"")</f>
        <v>-29.2Ni</v>
      </c>
      <c r="AM1012" s="116" t="str">
        <f>IF(J1012&lt;&gt;"","-" &amp;TEXT([1]comp!$J1012,"0.0") &amp;TEXT(J$1,0),"")</f>
        <v/>
      </c>
      <c r="AN1012" s="116" t="str">
        <f>IF(M1012&lt;&gt;"","-" &amp;TEXT([1]comp!$M1012,"0.0") &amp;TEXT(M$1,0),"")</f>
        <v/>
      </c>
      <c r="AO1012" s="116" t="str">
        <f>IF(N1012&lt;&gt;"","-" &amp;TEXT([1]comp!$N1012,"0.0") &amp;TEXT(N$1,0),"")</f>
        <v/>
      </c>
      <c r="AP1012" s="116" t="str">
        <f>IF(O1012&lt;&gt;"","-" &amp;TEXT([1]comp!$O1012,"0.0") &amp;TEXT(O$1,0),"")</f>
        <v/>
      </c>
      <c r="AQ1012" s="116" t="str">
        <f>IF(L1012&lt;&gt;"","-" &amp;TEXT([1]comp!$L1012,"0.0") &amp;TEXT(L$1,0),"")</f>
        <v>-2.5Ti</v>
      </c>
      <c r="AR1012" s="116" t="str">
        <f>IF(P1012&lt;&gt;"","-" &amp;TEXT([1]comp!$P1012,"0.0") &amp;TEXT(P$1,0),"")</f>
        <v>-2.0Mo</v>
      </c>
      <c r="AS1012" s="116" t="str">
        <f>IF(Q1012&lt;&gt;"","-" &amp;TEXT([1]comp!$Q1012,"0.00") &amp;TEXT(Q$1,0),"")</f>
        <v/>
      </c>
      <c r="AT1012" s="116" t="str">
        <f>IF(R1012&lt;&gt;"","-" &amp;TEXT([1]comp!$R1012,"0.00") &amp;TEXT(R$1,0),"")</f>
        <v/>
      </c>
      <c r="AU1012" s="116" t="str">
        <f>IF(S1012&lt;&gt;"","-" &amp;TEXT([1]comp!$S1012,"0.00") &amp;TEXT(S$1,0),"")</f>
        <v/>
      </c>
      <c r="AV1012" s="116" t="str">
        <f>IF(T1012&lt;&gt;"","-" &amp;TEXT([1]comp!$T1012,"0.0") &amp;TEXT(T$1,0),"")</f>
        <v/>
      </c>
      <c r="AW1012" s="116" t="str">
        <f>IF(U1012&lt;&gt;"","-" &amp;TEXT([1]comp!$U1012,"0.0") &amp;TEXT(U$1,0),"")</f>
        <v/>
      </c>
      <c r="AX1012" s="116" t="str">
        <f>IF(V1012&lt;&gt;"","-" &amp;TEXT([1]comp!$V1012,"0.0") &amp;TEXT(V$1,0),"")</f>
        <v/>
      </c>
      <c r="AY1012" s="116" t="str">
        <f>IF(W1012&lt;&gt;"","-" &amp;TEXT([1]comp!$W1012,"0.0") &amp;TEXT(W$1,0),"")</f>
        <v/>
      </c>
      <c r="AZ1012" s="116" t="str">
        <f>IF(X1012&lt;&gt;"","-" &amp;TEXT([1]comp!$X1012,"0.0") &amp;TEXT(X$1,0),"")</f>
        <v/>
      </c>
      <c r="BA1012" s="116" t="str">
        <f>IF(Y1012&lt;&gt;"","-" &amp;TEXT([1]comp!$Y1012,"0.0") &amp;TEXT(Y$1,0),"")</f>
        <v/>
      </c>
      <c r="BB1012" s="116" t="str">
        <f>IF(Z1012&lt;&gt;"","-" &amp;TEXT([1]comp!$Z1012,"0.0") &amp;TEXT(Z$1,0),"")</f>
        <v/>
      </c>
      <c r="BC1012" s="116" t="str">
        <f>IF(AA1012&lt;&gt;"","-" &amp;TEXT([1]comp!$AA1012,"0.0") &amp;TEXT(AA$1,0),"")</f>
        <v/>
      </c>
      <c r="BD1012" s="116" t="str">
        <f>IF(AB1012&lt;&gt;"","-" &amp;TEXT([1]comp!$AB1012,"0.0") &amp;TEXT(AB$1,0),"")</f>
        <v/>
      </c>
      <c r="BE1012" s="116" t="str">
        <f>IF(AC1012&lt;&gt;"","-" &amp;TEXT([1]comp!$AC1012,"0.0") &amp;TEXT(AC$1,0),"")</f>
        <v/>
      </c>
      <c r="BF1012" s="102" t="str">
        <f>IF(AD1012&lt;&gt;"","-" &amp;TEXT([1]comp!$AD1012,"0.00") &amp;TEXT(AD$1,0),"")</f>
        <v/>
      </c>
      <c r="BG1012" s="104" t="str">
        <f>IF(AE1012&lt;&gt;"","-" &amp;TEXT([1]comp!$AE1012,"0.#") &amp;TEXT(AE$1,0),"")</f>
        <v/>
      </c>
      <c r="BH1012" s="113" t="str">
        <f>[1]comp!$D1012 &amp; [1]comp!$E1012</f>
        <v>2MoShang, H., Ma, Q., Gao, Q., Zhang, H., Li, H., Zhang, H., &amp; Sun, L. (2022). Yield strength anomaly evaluation of W-free Co-Ni-Al-based superalloys during high temperature tensile tests. Materials Characterization, 192. https://doi.org/10.1016/j.matchar.2022.112243</v>
      </c>
      <c r="BI1012" s="96" t="str">
        <f t="shared" si="75"/>
        <v>Co-29.2Ni-7.5Al-2.5Ti-2.0Mo</v>
      </c>
      <c r="BJ1012" s="113" t="s">
        <v>2123</v>
      </c>
      <c r="BK1012" s="113"/>
      <c r="BL1012" s="113"/>
      <c r="BM1012" s="113"/>
      <c r="BN1012" s="113"/>
      <c r="BO1012" s="113"/>
    </row>
    <row r="1013" spans="1:67" x14ac:dyDescent="0.3">
      <c r="A1013" s="96" t="str">
        <f t="shared" si="67"/>
        <v>Co-30.3Ni-9.7Al-1.9Ti-2.1Ta-5.3Mo</v>
      </c>
      <c r="B1013" s="113"/>
      <c r="C1013" s="113" t="s">
        <v>2123</v>
      </c>
      <c r="D1013" s="113" t="s">
        <v>4201</v>
      </c>
      <c r="E1013" s="113" t="s">
        <v>4202</v>
      </c>
      <c r="F1013" s="113">
        <f t="shared" si="76"/>
        <v>1010</v>
      </c>
      <c r="G1013" s="114">
        <f t="shared" si="71"/>
        <v>50.7</v>
      </c>
      <c r="H1013" s="114">
        <v>30.3</v>
      </c>
      <c r="I1013" s="114">
        <v>9.6999999999999993</v>
      </c>
      <c r="J1013" s="114"/>
      <c r="K1013" s="114"/>
      <c r="L1013" s="114">
        <v>1.9</v>
      </c>
      <c r="M1013" s="114">
        <v>2.1</v>
      </c>
      <c r="N1013" s="114"/>
      <c r="O1013" s="114"/>
      <c r="P1013" s="114">
        <v>5.3</v>
      </c>
      <c r="Q1013" s="115"/>
      <c r="R1013" s="115"/>
      <c r="S1013" s="115"/>
      <c r="T1013" s="114"/>
      <c r="U1013" s="114"/>
      <c r="V1013" s="114"/>
      <c r="W1013" s="114"/>
      <c r="X1013" s="114"/>
      <c r="Y1013" s="114"/>
      <c r="Z1013" s="114"/>
      <c r="AA1013" s="114"/>
      <c r="AB1013" s="114"/>
      <c r="AC1013" s="114"/>
      <c r="AD1013" s="114"/>
      <c r="AE1013" s="113"/>
      <c r="AF1013" s="101">
        <f t="shared" si="68"/>
        <v>8.4534470000000006</v>
      </c>
      <c r="AG1013" s="113"/>
      <c r="AH1013" s="113"/>
      <c r="AI1013" s="116" t="s">
        <v>1</v>
      </c>
      <c r="AJ1013" s="116" t="str">
        <f>IF(I1013&lt;&gt;"","-" &amp;TEXT([1]comp!$I1013,"0.#") &amp;TEXT(I$1,0),"")</f>
        <v>-9.7Al</v>
      </c>
      <c r="AK1013" s="116" t="str">
        <f>IF(K1013&lt;&gt;"","-" &amp;TEXT([1]comp!$K1013,"0.0") &amp;TEXT(K$1,0),"")</f>
        <v/>
      </c>
      <c r="AL1013" s="116" t="str">
        <f>IF(H1013&lt;&gt;"","-" &amp;TEXT([1]comp!$H1013,"0.0") &amp;TEXT(H$1,0),"")</f>
        <v>-30.3Ni</v>
      </c>
      <c r="AM1013" s="116" t="str">
        <f>IF(J1013&lt;&gt;"","-" &amp;TEXT([1]comp!$J1013,"0.0") &amp;TEXT(J$1,0),"")</f>
        <v/>
      </c>
      <c r="AN1013" s="116" t="str">
        <f>IF(M1013&lt;&gt;"","-" &amp;TEXT([1]comp!$M1013,"0.0") &amp;TEXT(M$1,0),"")</f>
        <v>-2.1Ta</v>
      </c>
      <c r="AO1013" s="116" t="str">
        <f>IF(N1013&lt;&gt;"","-" &amp;TEXT([1]comp!$N1013,"0.0") &amp;TEXT(N$1,0),"")</f>
        <v/>
      </c>
      <c r="AP1013" s="116" t="str">
        <f>IF(O1013&lt;&gt;"","-" &amp;TEXT([1]comp!$O1013,"0.0") &amp;TEXT(O$1,0),"")</f>
        <v/>
      </c>
      <c r="AQ1013" s="116" t="str">
        <f>IF(L1013&lt;&gt;"","-" &amp;TEXT([1]comp!$L1013,"0.0") &amp;TEXT(L$1,0),"")</f>
        <v>-1.9Ti</v>
      </c>
      <c r="AR1013" s="116" t="str">
        <f>IF(P1013&lt;&gt;"","-" &amp;TEXT([1]comp!$P1013,"0.0") &amp;TEXT(P$1,0),"")</f>
        <v>-5.3Mo</v>
      </c>
      <c r="AS1013" s="116" t="str">
        <f>IF(Q1013&lt;&gt;"","-" &amp;TEXT([1]comp!$Q1013,"0.00") &amp;TEXT(Q$1,0),"")</f>
        <v/>
      </c>
      <c r="AT1013" s="116" t="str">
        <f>IF(R1013&lt;&gt;"","-" &amp;TEXT([1]comp!$R1013,"0.00") &amp;TEXT(R$1,0),"")</f>
        <v/>
      </c>
      <c r="AU1013" s="116" t="str">
        <f>IF(S1013&lt;&gt;"","-" &amp;TEXT([1]comp!$S1013,"0.00") &amp;TEXT(S$1,0),"")</f>
        <v/>
      </c>
      <c r="AV1013" s="116" t="str">
        <f>IF(T1013&lt;&gt;"","-" &amp;TEXT([1]comp!$T1013,"0.0") &amp;TEXT(T$1,0),"")</f>
        <v/>
      </c>
      <c r="AW1013" s="116" t="str">
        <f>IF(U1013&lt;&gt;"","-" &amp;TEXT([1]comp!$U1013,"0.0") &amp;TEXT(U$1,0),"")</f>
        <v/>
      </c>
      <c r="AX1013" s="116" t="str">
        <f>IF(V1013&lt;&gt;"","-" &amp;TEXT([1]comp!$V1013,"0.0") &amp;TEXT(V$1,0),"")</f>
        <v/>
      </c>
      <c r="AY1013" s="116" t="str">
        <f>IF(W1013&lt;&gt;"","-" &amp;TEXT([1]comp!$W1013,"0.0") &amp;TEXT(W$1,0),"")</f>
        <v/>
      </c>
      <c r="AZ1013" s="116" t="str">
        <f>IF(X1013&lt;&gt;"","-" &amp;TEXT([1]comp!$X1013,"0.0") &amp;TEXT(X$1,0),"")</f>
        <v/>
      </c>
      <c r="BA1013" s="116" t="str">
        <f>IF(Y1013&lt;&gt;"","-" &amp;TEXT([1]comp!$Y1013,"0.0") &amp;TEXT(Y$1,0),"")</f>
        <v/>
      </c>
      <c r="BB1013" s="116" t="str">
        <f>IF(Z1013&lt;&gt;"","-" &amp;TEXT([1]comp!$Z1013,"0.0") &amp;TEXT(Z$1,0),"")</f>
        <v/>
      </c>
      <c r="BC1013" s="116" t="str">
        <f>IF(AA1013&lt;&gt;"","-" &amp;TEXT([1]comp!$AA1013,"0.0") &amp;TEXT(AA$1,0),"")</f>
        <v/>
      </c>
      <c r="BD1013" s="116" t="str">
        <f>IF(AB1013&lt;&gt;"","-" &amp;TEXT([1]comp!$AB1013,"0.0") &amp;TEXT(AB$1,0),"")</f>
        <v/>
      </c>
      <c r="BE1013" s="116" t="str">
        <f>IF(AC1013&lt;&gt;"","-" &amp;TEXT([1]comp!$AC1013,"0.0") &amp;TEXT(AC$1,0),"")</f>
        <v/>
      </c>
      <c r="BF1013" s="102" t="str">
        <f>IF(AD1013&lt;&gt;"","-" &amp;TEXT([1]comp!$AD1013,"0.00") &amp;TEXT(AD$1,0),"")</f>
        <v/>
      </c>
      <c r="BG1013" s="104" t="str">
        <f>IF(AE1013&lt;&gt;"","-" &amp;TEXT([1]comp!$AE1013,"0.#") &amp;TEXT(AE$1,0),"")</f>
        <v/>
      </c>
      <c r="BH1013" s="113" t="str">
        <f>[1]comp!$D1013 &amp; [1]comp!$E1013</f>
        <v>0BSharma,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https://doi.org/10.1016/j.msea.2022.143899</v>
      </c>
      <c r="BI1013" s="96" t="str">
        <f t="shared" si="75"/>
        <v>Co-30.3Ni-9.7Al-1.9Ti-2.1Ta-5.3Mo</v>
      </c>
      <c r="BJ1013" s="113" t="s">
        <v>2123</v>
      </c>
      <c r="BK1013" s="113"/>
      <c r="BL1013" s="113"/>
      <c r="BM1013" s="113"/>
      <c r="BN1013" s="113"/>
      <c r="BO1013" s="113"/>
    </row>
    <row r="1014" spans="1:67" x14ac:dyDescent="0.3">
      <c r="A1014" s="96" t="str">
        <f t="shared" si="67"/>
        <v>Co-30.2Ni-10.1Al-2.1Ti-2.1Ta-5.1Mo-0.02B</v>
      </c>
      <c r="B1014" s="113"/>
      <c r="C1014" s="113" t="s">
        <v>2123</v>
      </c>
      <c r="D1014" s="113" t="s">
        <v>4204</v>
      </c>
      <c r="E1014" s="113" t="s">
        <v>4205</v>
      </c>
      <c r="F1014" s="113">
        <f t="shared" si="76"/>
        <v>1011</v>
      </c>
      <c r="G1014" s="114">
        <f t="shared" si="71"/>
        <v>50.381999999999998</v>
      </c>
      <c r="H1014" s="114">
        <v>30.2</v>
      </c>
      <c r="I1014" s="114">
        <v>10.1</v>
      </c>
      <c r="J1014" s="114"/>
      <c r="K1014" s="114"/>
      <c r="L1014" s="114">
        <v>2.1</v>
      </c>
      <c r="M1014" s="114">
        <v>2.1</v>
      </c>
      <c r="N1014" s="114"/>
      <c r="O1014" s="114"/>
      <c r="P1014" s="114">
        <v>5.0999999999999996</v>
      </c>
      <c r="Q1014" s="115"/>
      <c r="R1014" s="115"/>
      <c r="S1014" s="115">
        <v>1.7999999999999999E-2</v>
      </c>
      <c r="T1014" s="114"/>
      <c r="U1014" s="114"/>
      <c r="V1014" s="114"/>
      <c r="W1014" s="114"/>
      <c r="X1014" s="114"/>
      <c r="Y1014" s="114"/>
      <c r="Z1014" s="114"/>
      <c r="AA1014" s="114"/>
      <c r="AB1014" s="114"/>
      <c r="AC1014" s="114"/>
      <c r="AD1014" s="114"/>
      <c r="AE1014" s="113"/>
      <c r="AF1014" s="101">
        <f t="shared" si="68"/>
        <v>8.4159337999999995</v>
      </c>
      <c r="AG1014" s="113"/>
      <c r="AH1014" s="113"/>
      <c r="AI1014" s="116" t="s">
        <v>1</v>
      </c>
      <c r="AJ1014" s="116" t="str">
        <f>IF(I1014&lt;&gt;"","-" &amp;TEXT([1]comp!$I1014,"0.#") &amp;TEXT(I$1,0),"")</f>
        <v>-10.1Al</v>
      </c>
      <c r="AK1014" s="116" t="str">
        <f>IF(K1014&lt;&gt;"","-" &amp;TEXT([1]comp!$K1014,"0.0") &amp;TEXT(K$1,0),"")</f>
        <v/>
      </c>
      <c r="AL1014" s="116" t="str">
        <f>IF(H1014&lt;&gt;"","-" &amp;TEXT([1]comp!$H1014,"0.0") &amp;TEXT(H$1,0),"")</f>
        <v>-30.2Ni</v>
      </c>
      <c r="AM1014" s="116" t="str">
        <f>IF(J1014&lt;&gt;"","-" &amp;TEXT([1]comp!$J1014,"0.0") &amp;TEXT(J$1,0),"")</f>
        <v/>
      </c>
      <c r="AN1014" s="116" t="str">
        <f>IF(M1014&lt;&gt;"","-" &amp;TEXT([1]comp!$M1014,"0.0") &amp;TEXT(M$1,0),"")</f>
        <v>-2.1Ta</v>
      </c>
      <c r="AO1014" s="116" t="str">
        <f>IF(N1014&lt;&gt;"","-" &amp;TEXT([1]comp!$N1014,"0.0") &amp;TEXT(N$1,0),"")</f>
        <v/>
      </c>
      <c r="AP1014" s="116" t="str">
        <f>IF(O1014&lt;&gt;"","-" &amp;TEXT([1]comp!$O1014,"0.0") &amp;TEXT(O$1,0),"")</f>
        <v/>
      </c>
      <c r="AQ1014" s="116" t="str">
        <f>IF(L1014&lt;&gt;"","-" &amp;TEXT([1]comp!$L1014,"0.0") &amp;TEXT(L$1,0),"")</f>
        <v>-2.1Ti</v>
      </c>
      <c r="AR1014" s="116" t="str">
        <f>IF(P1014&lt;&gt;"","-" &amp;TEXT([1]comp!$P1014,"0.0") &amp;TEXT(P$1,0),"")</f>
        <v>-5.1Mo</v>
      </c>
      <c r="AS1014" s="116" t="str">
        <f>IF(Q1014&lt;&gt;"","-" &amp;TEXT([1]comp!$Q1014,"0.00") &amp;TEXT(Q$1,0),"")</f>
        <v/>
      </c>
      <c r="AT1014" s="116" t="str">
        <f>IF(R1014&lt;&gt;"","-" &amp;TEXT([1]comp!$R1014,"0.00") &amp;TEXT(R$1,0),"")</f>
        <v/>
      </c>
      <c r="AU1014" s="116" t="str">
        <f>IF(S1014&lt;&gt;"","-" &amp;TEXT([1]comp!$S1014,"0.00") &amp;TEXT(S$1,0),"")</f>
        <v>-0.02B</v>
      </c>
      <c r="AV1014" s="116" t="str">
        <f>IF(T1014&lt;&gt;"","-" &amp;TEXT([1]comp!$T1014,"0.0") &amp;TEXT(T$1,0),"")</f>
        <v/>
      </c>
      <c r="AW1014" s="116" t="str">
        <f>IF(U1014&lt;&gt;"","-" &amp;TEXT([1]comp!$U1014,"0.0") &amp;TEXT(U$1,0),"")</f>
        <v/>
      </c>
      <c r="AX1014" s="116" t="str">
        <f>IF(V1014&lt;&gt;"","-" &amp;TEXT([1]comp!$V1014,"0.0") &amp;TEXT(V$1,0),"")</f>
        <v/>
      </c>
      <c r="AY1014" s="116" t="str">
        <f>IF(W1014&lt;&gt;"","-" &amp;TEXT([1]comp!$W1014,"0.0") &amp;TEXT(W$1,0),"")</f>
        <v/>
      </c>
      <c r="AZ1014" s="116" t="str">
        <f>IF(X1014&lt;&gt;"","-" &amp;TEXT([1]comp!$X1014,"0.0") &amp;TEXT(X$1,0),"")</f>
        <v/>
      </c>
      <c r="BA1014" s="116" t="str">
        <f>IF(Y1014&lt;&gt;"","-" &amp;TEXT([1]comp!$Y1014,"0.0") &amp;TEXT(Y$1,0),"")</f>
        <v/>
      </c>
      <c r="BB1014" s="116" t="str">
        <f>IF(Z1014&lt;&gt;"","-" &amp;TEXT([1]comp!$Z1014,"0.0") &amp;TEXT(Z$1,0),"")</f>
        <v/>
      </c>
      <c r="BC1014" s="116" t="str">
        <f>IF(AA1014&lt;&gt;"","-" &amp;TEXT([1]comp!$AA1014,"0.0") &amp;TEXT(AA$1,0),"")</f>
        <v/>
      </c>
      <c r="BD1014" s="116" t="str">
        <f>IF(AB1014&lt;&gt;"","-" &amp;TEXT([1]comp!$AB1014,"0.0") &amp;TEXT(AB$1,0),"")</f>
        <v/>
      </c>
      <c r="BE1014" s="116" t="str">
        <f>IF(AC1014&lt;&gt;"","-" &amp;TEXT([1]comp!$AC1014,"0.0") &amp;TEXT(AC$1,0),"")</f>
        <v/>
      </c>
      <c r="BF1014" s="102" t="str">
        <f>IF(AD1014&lt;&gt;"","-" &amp;TEXT([1]comp!$AD1014,"0.00") &amp;TEXT(AD$1,0),"")</f>
        <v/>
      </c>
      <c r="BG1014" s="104" t="str">
        <f>IF(AE1014&lt;&gt;"","-" &amp;TEXT([1]comp!$AE1014,"0.#") &amp;TEXT(AE$1,0),"")</f>
        <v/>
      </c>
      <c r="BH1014" s="113" t="str">
        <f>[1]comp!$D1014 &amp; [1]comp!$E1014</f>
        <v>0.02BSharma,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https://doi.org/10.1016/j.msea.2022.143900</v>
      </c>
      <c r="BI1014" s="96" t="str">
        <f t="shared" si="75"/>
        <v>Co-30.2Ni-10.1Al-2.1Ti-2.1Ta-5.1Mo-0.02B</v>
      </c>
      <c r="BJ1014" s="113" t="s">
        <v>2123</v>
      </c>
      <c r="BK1014" s="113"/>
      <c r="BL1014" s="113"/>
      <c r="BM1014" s="113"/>
      <c r="BN1014" s="113"/>
      <c r="BO1014" s="113"/>
    </row>
    <row r="1015" spans="1:67" x14ac:dyDescent="0.3">
      <c r="A1015" s="96" t="str">
        <f t="shared" si="67"/>
        <v>Co-30.1Ni-9.1Al-2.2Ti-2.5Ta-5.2Mo-0.04B</v>
      </c>
      <c r="B1015" s="113"/>
      <c r="C1015" s="113" t="s">
        <v>2123</v>
      </c>
      <c r="D1015" s="113" t="s">
        <v>551</v>
      </c>
      <c r="E1015" s="113" t="s">
        <v>4207</v>
      </c>
      <c r="F1015" s="113">
        <f t="shared" si="76"/>
        <v>1012</v>
      </c>
      <c r="G1015" s="114">
        <f t="shared" si="71"/>
        <v>50.862999999999992</v>
      </c>
      <c r="H1015" s="114">
        <v>30.1</v>
      </c>
      <c r="I1015" s="114">
        <v>9.1</v>
      </c>
      <c r="J1015" s="114"/>
      <c r="K1015" s="114"/>
      <c r="L1015" s="114">
        <v>2.2000000000000002</v>
      </c>
      <c r="M1015" s="114">
        <v>2.5</v>
      </c>
      <c r="N1015" s="114"/>
      <c r="O1015" s="114"/>
      <c r="P1015" s="114">
        <v>5.2</v>
      </c>
      <c r="Q1015" s="115"/>
      <c r="R1015" s="115"/>
      <c r="S1015" s="115">
        <v>3.6999999999999998E-2</v>
      </c>
      <c r="T1015" s="114"/>
      <c r="U1015" s="114"/>
      <c r="V1015" s="114"/>
      <c r="W1015" s="114"/>
      <c r="X1015" s="114"/>
      <c r="Y1015" s="114"/>
      <c r="Z1015" s="114"/>
      <c r="AA1015" s="114"/>
      <c r="AB1015" s="114"/>
      <c r="AC1015" s="114"/>
      <c r="AD1015" s="114"/>
      <c r="AE1015" s="113"/>
      <c r="AF1015" s="101">
        <f t="shared" si="68"/>
        <v>8.5046891999999996</v>
      </c>
      <c r="AG1015" s="113"/>
      <c r="AH1015" s="113"/>
      <c r="AI1015" s="116" t="s">
        <v>1</v>
      </c>
      <c r="AJ1015" s="116" t="str">
        <f>IF(I1015&lt;&gt;"","-" &amp;TEXT([1]comp!$I1015,"0.#") &amp;TEXT(I$1,0),"")</f>
        <v>-9.1Al</v>
      </c>
      <c r="AK1015" s="116" t="str">
        <f>IF(K1015&lt;&gt;"","-" &amp;TEXT([1]comp!$K1015,"0.0") &amp;TEXT(K$1,0),"")</f>
        <v/>
      </c>
      <c r="AL1015" s="116" t="str">
        <f>IF(H1015&lt;&gt;"","-" &amp;TEXT([1]comp!$H1015,"0.0") &amp;TEXT(H$1,0),"")</f>
        <v>-30.1Ni</v>
      </c>
      <c r="AM1015" s="116" t="str">
        <f>IF(J1015&lt;&gt;"","-" &amp;TEXT([1]comp!$J1015,"0.0") &amp;TEXT(J$1,0),"")</f>
        <v/>
      </c>
      <c r="AN1015" s="116" t="str">
        <f>IF(M1015&lt;&gt;"","-" &amp;TEXT([1]comp!$M1015,"0.0") &amp;TEXT(M$1,0),"")</f>
        <v>-2.5Ta</v>
      </c>
      <c r="AO1015" s="116" t="str">
        <f>IF(N1015&lt;&gt;"","-" &amp;TEXT([1]comp!$N1015,"0.0") &amp;TEXT(N$1,0),"")</f>
        <v/>
      </c>
      <c r="AP1015" s="116" t="str">
        <f>IF(O1015&lt;&gt;"","-" &amp;TEXT([1]comp!$O1015,"0.0") &amp;TEXT(O$1,0),"")</f>
        <v/>
      </c>
      <c r="AQ1015" s="116" t="str">
        <f>IF(L1015&lt;&gt;"","-" &amp;TEXT([1]comp!$L1015,"0.0") &amp;TEXT(L$1,0),"")</f>
        <v>-2.2Ti</v>
      </c>
      <c r="AR1015" s="116" t="str">
        <f>IF(P1015&lt;&gt;"","-" &amp;TEXT([1]comp!$P1015,"0.0") &amp;TEXT(P$1,0),"")</f>
        <v>-5.2Mo</v>
      </c>
      <c r="AS1015" s="116" t="str">
        <f>IF(Q1015&lt;&gt;"","-" &amp;TEXT([1]comp!$Q1015,"0.00") &amp;TEXT(Q$1,0),"")</f>
        <v/>
      </c>
      <c r="AT1015" s="116" t="str">
        <f>IF(R1015&lt;&gt;"","-" &amp;TEXT([1]comp!$R1015,"0.00") &amp;TEXT(R$1,0),"")</f>
        <v/>
      </c>
      <c r="AU1015" s="116" t="str">
        <f>IF(S1015&lt;&gt;"","-" &amp;TEXT([1]comp!$S1015,"0.00") &amp;TEXT(S$1,0),"")</f>
        <v>-0.04B</v>
      </c>
      <c r="AV1015" s="116" t="str">
        <f>IF(T1015&lt;&gt;"","-" &amp;TEXT([1]comp!$T1015,"0.0") &amp;TEXT(T$1,0),"")</f>
        <v/>
      </c>
      <c r="AW1015" s="116" t="str">
        <f>IF(U1015&lt;&gt;"","-" &amp;TEXT([1]comp!$U1015,"0.0") &amp;TEXT(U$1,0),"")</f>
        <v/>
      </c>
      <c r="AX1015" s="116" t="str">
        <f>IF(V1015&lt;&gt;"","-" &amp;TEXT([1]comp!$V1015,"0.0") &amp;TEXT(V$1,0),"")</f>
        <v/>
      </c>
      <c r="AY1015" s="116" t="str">
        <f>IF(W1015&lt;&gt;"","-" &amp;TEXT([1]comp!$W1015,"0.0") &amp;TEXT(W$1,0),"")</f>
        <v/>
      </c>
      <c r="AZ1015" s="116" t="str">
        <f>IF(X1015&lt;&gt;"","-" &amp;TEXT([1]comp!$X1015,"0.0") &amp;TEXT(X$1,0),"")</f>
        <v/>
      </c>
      <c r="BA1015" s="116" t="str">
        <f>IF(Y1015&lt;&gt;"","-" &amp;TEXT([1]comp!$Y1015,"0.0") &amp;TEXT(Y$1,0),"")</f>
        <v/>
      </c>
      <c r="BB1015" s="116" t="str">
        <f>IF(Z1015&lt;&gt;"","-" &amp;TEXT([1]comp!$Z1015,"0.0") &amp;TEXT(Z$1,0),"")</f>
        <v/>
      </c>
      <c r="BC1015" s="116" t="str">
        <f>IF(AA1015&lt;&gt;"","-" &amp;TEXT([1]comp!$AA1015,"0.0") &amp;TEXT(AA$1,0),"")</f>
        <v/>
      </c>
      <c r="BD1015" s="116" t="str">
        <f>IF(AB1015&lt;&gt;"","-" &amp;TEXT([1]comp!$AB1015,"0.0") &amp;TEXT(AB$1,0),"")</f>
        <v/>
      </c>
      <c r="BE1015" s="116" t="str">
        <f>IF(AC1015&lt;&gt;"","-" &amp;TEXT([1]comp!$AC1015,"0.0") &amp;TEXT(AC$1,0),"")</f>
        <v/>
      </c>
      <c r="BF1015" s="102" t="str">
        <f>IF(AD1015&lt;&gt;"","-" &amp;TEXT([1]comp!$AD1015,"0.00") &amp;TEXT(AD$1,0),"")</f>
        <v/>
      </c>
      <c r="BG1015" s="104" t="str">
        <f>IF(AE1015&lt;&gt;"","-" &amp;TEXT([1]comp!$AE1015,"0.#") &amp;TEXT(AE$1,0),"")</f>
        <v/>
      </c>
      <c r="BH1015" s="113" t="str">
        <f>[1]comp!$D1015 &amp; [1]comp!$E1015</f>
        <v>0.04BSharma,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https://doi.org/10.1016/j.msea.2022.143901</v>
      </c>
      <c r="BI1015" s="96" t="str">
        <f t="shared" si="75"/>
        <v>Co-30.1Ni-9.1Al-2.2Ti-2.5Ta-5.2Mo-0.04B</v>
      </c>
      <c r="BJ1015" s="113" t="s">
        <v>2123</v>
      </c>
      <c r="BK1015" s="113"/>
      <c r="BL1015" s="113"/>
      <c r="BM1015" s="113"/>
      <c r="BN1015" s="113"/>
      <c r="BO1015" s="113"/>
    </row>
    <row r="1016" spans="1:67" x14ac:dyDescent="0.3">
      <c r="A1016" s="96" t="str">
        <f t="shared" si="67"/>
        <v>Co-31.4Ni-10.2Al-2.1Ti-2.2Ta-5.4Mo-0.08B</v>
      </c>
      <c r="B1016" s="113"/>
      <c r="C1016" s="113" t="s">
        <v>2123</v>
      </c>
      <c r="D1016" s="113" t="s">
        <v>962</v>
      </c>
      <c r="E1016" s="113" t="s">
        <v>4209</v>
      </c>
      <c r="F1016" s="113">
        <f t="shared" si="76"/>
        <v>1013</v>
      </c>
      <c r="G1016" s="114">
        <f t="shared" si="71"/>
        <v>48.624000000000002</v>
      </c>
      <c r="H1016" s="114">
        <v>31.4</v>
      </c>
      <c r="I1016" s="114">
        <v>10.199999999999999</v>
      </c>
      <c r="J1016" s="114"/>
      <c r="K1016" s="114"/>
      <c r="L1016" s="114">
        <v>2.1</v>
      </c>
      <c r="M1016" s="114">
        <v>2.2000000000000002</v>
      </c>
      <c r="N1016" s="114"/>
      <c r="O1016" s="114"/>
      <c r="P1016" s="114">
        <v>5.4</v>
      </c>
      <c r="Q1016" s="115"/>
      <c r="R1016" s="115"/>
      <c r="S1016" s="115">
        <v>7.5999999999999998E-2</v>
      </c>
      <c r="T1016" s="114"/>
      <c r="U1016" s="114"/>
      <c r="V1016" s="114"/>
      <c r="W1016" s="114"/>
      <c r="X1016" s="114"/>
      <c r="Y1016" s="114"/>
      <c r="Z1016" s="114"/>
      <c r="AA1016" s="114"/>
      <c r="AB1016" s="114"/>
      <c r="AC1016" s="114"/>
      <c r="AD1016" s="114"/>
      <c r="AE1016" s="113"/>
      <c r="AF1016" s="101">
        <f t="shared" si="68"/>
        <v>8.4179846000000005</v>
      </c>
      <c r="AG1016" s="113"/>
      <c r="AH1016" s="113"/>
      <c r="AI1016" s="116" t="s">
        <v>1</v>
      </c>
      <c r="AJ1016" s="116" t="str">
        <f>IF(I1016&lt;&gt;"","-" &amp;TEXT([1]comp!$I1016,"0.#") &amp;TEXT(I$1,0),"")</f>
        <v>-10.2Al</v>
      </c>
      <c r="AK1016" s="116" t="str">
        <f>IF(K1016&lt;&gt;"","-" &amp;TEXT([1]comp!$K1016,"0.0") &amp;TEXT(K$1,0),"")</f>
        <v/>
      </c>
      <c r="AL1016" s="116" t="str">
        <f>IF(H1016&lt;&gt;"","-" &amp;TEXT([1]comp!$H1016,"0.0") &amp;TEXT(H$1,0),"")</f>
        <v>-31.4Ni</v>
      </c>
      <c r="AM1016" s="116" t="str">
        <f>IF(J1016&lt;&gt;"","-" &amp;TEXT([1]comp!$J1016,"0.0") &amp;TEXT(J$1,0),"")</f>
        <v/>
      </c>
      <c r="AN1016" s="116" t="str">
        <f>IF(M1016&lt;&gt;"","-" &amp;TEXT([1]comp!$M1016,"0.0") &amp;TEXT(M$1,0),"")</f>
        <v>-2.2Ta</v>
      </c>
      <c r="AO1016" s="116" t="str">
        <f>IF(N1016&lt;&gt;"","-" &amp;TEXT([1]comp!$N1016,"0.0") &amp;TEXT(N$1,0),"")</f>
        <v/>
      </c>
      <c r="AP1016" s="116" t="str">
        <f>IF(O1016&lt;&gt;"","-" &amp;TEXT([1]comp!$O1016,"0.0") &amp;TEXT(O$1,0),"")</f>
        <v/>
      </c>
      <c r="AQ1016" s="116" t="str">
        <f>IF(L1016&lt;&gt;"","-" &amp;TEXT([1]comp!$L1016,"0.0") &amp;TEXT(L$1,0),"")</f>
        <v>-2.1Ti</v>
      </c>
      <c r="AR1016" s="116" t="str">
        <f>IF(P1016&lt;&gt;"","-" &amp;TEXT([1]comp!$P1016,"0.0") &amp;TEXT(P$1,0),"")</f>
        <v>-5.4Mo</v>
      </c>
      <c r="AS1016" s="116" t="str">
        <f>IF(Q1016&lt;&gt;"","-" &amp;TEXT([1]comp!$Q1016,"0.00") &amp;TEXT(Q$1,0),"")</f>
        <v/>
      </c>
      <c r="AT1016" s="116" t="str">
        <f>IF(R1016&lt;&gt;"","-" &amp;TEXT([1]comp!$R1016,"0.00") &amp;TEXT(R$1,0),"")</f>
        <v/>
      </c>
      <c r="AU1016" s="116" t="str">
        <f>IF(S1016&lt;&gt;"","-" &amp;TEXT([1]comp!$S1016,"0.00") &amp;TEXT(S$1,0),"")</f>
        <v>-0.08B</v>
      </c>
      <c r="AV1016" s="116" t="str">
        <f>IF(T1016&lt;&gt;"","-" &amp;TEXT([1]comp!$T1016,"0.0") &amp;TEXT(T$1,0),"")</f>
        <v/>
      </c>
      <c r="AW1016" s="116" t="str">
        <f>IF(U1016&lt;&gt;"","-" &amp;TEXT([1]comp!$U1016,"0.0") &amp;TEXT(U$1,0),"")</f>
        <v/>
      </c>
      <c r="AX1016" s="116" t="str">
        <f>IF(V1016&lt;&gt;"","-" &amp;TEXT([1]comp!$V1016,"0.0") &amp;TEXT(V$1,0),"")</f>
        <v/>
      </c>
      <c r="AY1016" s="116" t="str">
        <f>IF(W1016&lt;&gt;"","-" &amp;TEXT([1]comp!$W1016,"0.0") &amp;TEXT(W$1,0),"")</f>
        <v/>
      </c>
      <c r="AZ1016" s="116" t="str">
        <f>IF(X1016&lt;&gt;"","-" &amp;TEXT([1]comp!$X1016,"0.0") &amp;TEXT(X$1,0),"")</f>
        <v/>
      </c>
      <c r="BA1016" s="116" t="str">
        <f>IF(Y1016&lt;&gt;"","-" &amp;TEXT([1]comp!$Y1016,"0.0") &amp;TEXT(Y$1,0),"")</f>
        <v/>
      </c>
      <c r="BB1016" s="116" t="str">
        <f>IF(Z1016&lt;&gt;"","-" &amp;TEXT([1]comp!$Z1016,"0.0") &amp;TEXT(Z$1,0),"")</f>
        <v/>
      </c>
      <c r="BC1016" s="116" t="str">
        <f>IF(AA1016&lt;&gt;"","-" &amp;TEXT([1]comp!$AA1016,"0.0") &amp;TEXT(AA$1,0),"")</f>
        <v/>
      </c>
      <c r="BD1016" s="116" t="str">
        <f>IF(AB1016&lt;&gt;"","-" &amp;TEXT([1]comp!$AB1016,"0.0") &amp;TEXT(AB$1,0),"")</f>
        <v/>
      </c>
      <c r="BE1016" s="116" t="str">
        <f>IF(AC1016&lt;&gt;"","-" &amp;TEXT([1]comp!$AC1016,"0.0") &amp;TEXT(AC$1,0),"")</f>
        <v/>
      </c>
      <c r="BF1016" s="102" t="str">
        <f>IF(AD1016&lt;&gt;"","-" &amp;TEXT([1]comp!$AD1016,"0.00") &amp;TEXT(AD$1,0),"")</f>
        <v/>
      </c>
      <c r="BG1016" s="104" t="str">
        <f>IF(AE1016&lt;&gt;"","-" &amp;TEXT([1]comp!$AE1016,"0.#") &amp;TEXT(AE$1,0),"")</f>
        <v/>
      </c>
      <c r="BH1016" s="113" t="str">
        <f>[1]comp!$D1016 &amp; [1]comp!$E1016</f>
        <v>0.08BSharma,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https://doi.org/10.1016/j.msea.2022.143902</v>
      </c>
      <c r="BI1016" s="96" t="str">
        <f t="shared" si="75"/>
        <v>Co-31.4Ni-10.2Al-2.1Ti-2.2Ta-5.4Mo-0.08B</v>
      </c>
      <c r="BJ1016" s="113" t="s">
        <v>2123</v>
      </c>
      <c r="BK1016" s="113"/>
      <c r="BL1016" s="113"/>
      <c r="BM1016" s="113"/>
      <c r="BN1016" s="113"/>
      <c r="BO1016" s="113"/>
    </row>
    <row r="1017" spans="1:67" x14ac:dyDescent="0.3">
      <c r="A1017" s="96" t="str">
        <f t="shared" si="67"/>
        <v>Co-29.7Ni-9.5Al-1.8Ti-1.9Ta-5.1Mo-0.18B</v>
      </c>
      <c r="B1017" s="113"/>
      <c r="C1017" s="113" t="s">
        <v>2123</v>
      </c>
      <c r="D1017" s="113" t="s">
        <v>4211</v>
      </c>
      <c r="E1017" s="113" t="s">
        <v>4212</v>
      </c>
      <c r="F1017" s="113">
        <f t="shared" si="76"/>
        <v>1014</v>
      </c>
      <c r="G1017" s="114">
        <f t="shared" si="71"/>
        <v>51.823</v>
      </c>
      <c r="H1017" s="114">
        <v>29.7</v>
      </c>
      <c r="I1017" s="114">
        <v>9.5</v>
      </c>
      <c r="J1017" s="114"/>
      <c r="K1017" s="114"/>
      <c r="L1017" s="114">
        <v>1.8</v>
      </c>
      <c r="M1017" s="114">
        <v>1.9</v>
      </c>
      <c r="N1017" s="114"/>
      <c r="O1017" s="114"/>
      <c r="P1017" s="114">
        <v>5.0999999999999996</v>
      </c>
      <c r="Q1017" s="115"/>
      <c r="R1017" s="115"/>
      <c r="S1017" s="115">
        <v>0.17699999999999999</v>
      </c>
      <c r="T1017" s="114"/>
      <c r="U1017" s="114"/>
      <c r="V1017" s="114"/>
      <c r="W1017" s="114"/>
      <c r="X1017" s="114"/>
      <c r="Y1017" s="114"/>
      <c r="Z1017" s="114"/>
      <c r="AA1017" s="114"/>
      <c r="AB1017" s="114"/>
      <c r="AC1017" s="114"/>
      <c r="AD1017" s="114"/>
      <c r="AE1017" s="113"/>
      <c r="AF1017" s="101">
        <f t="shared" si="68"/>
        <v>8.4405331999999991</v>
      </c>
      <c r="AG1017" s="113"/>
      <c r="AH1017" s="113"/>
      <c r="AI1017" s="116" t="s">
        <v>1</v>
      </c>
      <c r="AJ1017" s="116" t="str">
        <f>IF(I1017&lt;&gt;"","-" &amp;TEXT([1]comp!$I1017,"0.#") &amp;TEXT(I$1,0),"")</f>
        <v>-9.5Al</v>
      </c>
      <c r="AK1017" s="116" t="str">
        <f>IF(K1017&lt;&gt;"","-" &amp;TEXT([1]comp!$K1017,"0.0") &amp;TEXT(K$1,0),"")</f>
        <v/>
      </c>
      <c r="AL1017" s="116" t="str">
        <f>IF(H1017&lt;&gt;"","-" &amp;TEXT([1]comp!$H1017,"0.0") &amp;TEXT(H$1,0),"")</f>
        <v>-29.7Ni</v>
      </c>
      <c r="AM1017" s="116" t="str">
        <f>IF(J1017&lt;&gt;"","-" &amp;TEXT([1]comp!$J1017,"0.0") &amp;TEXT(J$1,0),"")</f>
        <v/>
      </c>
      <c r="AN1017" s="116" t="str">
        <f>IF(M1017&lt;&gt;"","-" &amp;TEXT([1]comp!$M1017,"0.0") &amp;TEXT(M$1,0),"")</f>
        <v>-1.9Ta</v>
      </c>
      <c r="AO1017" s="116" t="str">
        <f>IF(N1017&lt;&gt;"","-" &amp;TEXT([1]comp!$N1017,"0.0") &amp;TEXT(N$1,0),"")</f>
        <v/>
      </c>
      <c r="AP1017" s="116" t="str">
        <f>IF(O1017&lt;&gt;"","-" &amp;TEXT([1]comp!$O1017,"0.0") &amp;TEXT(O$1,0),"")</f>
        <v/>
      </c>
      <c r="AQ1017" s="116" t="str">
        <f>IF(L1017&lt;&gt;"","-" &amp;TEXT([1]comp!$L1017,"0.0") &amp;TEXT(L$1,0),"")</f>
        <v>-1.8Ti</v>
      </c>
      <c r="AR1017" s="116" t="str">
        <f>IF(P1017&lt;&gt;"","-" &amp;TEXT([1]comp!$P1017,"0.0") &amp;TEXT(P$1,0),"")</f>
        <v>-5.1Mo</v>
      </c>
      <c r="AS1017" s="116" t="str">
        <f>IF(Q1017&lt;&gt;"","-" &amp;TEXT([1]comp!$Q1017,"0.00") &amp;TEXT(Q$1,0),"")</f>
        <v/>
      </c>
      <c r="AT1017" s="116" t="str">
        <f>IF(R1017&lt;&gt;"","-" &amp;TEXT([1]comp!$R1017,"0.00") &amp;TEXT(R$1,0),"")</f>
        <v/>
      </c>
      <c r="AU1017" s="116" t="str">
        <f>IF(S1017&lt;&gt;"","-" &amp;TEXT([1]comp!$S1017,"0.00") &amp;TEXT(S$1,0),"")</f>
        <v>-0.18B</v>
      </c>
      <c r="AV1017" s="116" t="str">
        <f>IF(T1017&lt;&gt;"","-" &amp;TEXT([1]comp!$T1017,"0.0") &amp;TEXT(T$1,0),"")</f>
        <v/>
      </c>
      <c r="AW1017" s="116" t="str">
        <f>IF(U1017&lt;&gt;"","-" &amp;TEXT([1]comp!$U1017,"0.0") &amp;TEXT(U$1,0),"")</f>
        <v/>
      </c>
      <c r="AX1017" s="116" t="str">
        <f>IF(V1017&lt;&gt;"","-" &amp;TEXT([1]comp!$V1017,"0.0") &amp;TEXT(V$1,0),"")</f>
        <v/>
      </c>
      <c r="AY1017" s="116" t="str">
        <f>IF(W1017&lt;&gt;"","-" &amp;TEXT([1]comp!$W1017,"0.0") &amp;TEXT(W$1,0),"")</f>
        <v/>
      </c>
      <c r="AZ1017" s="116" t="str">
        <f>IF(X1017&lt;&gt;"","-" &amp;TEXT([1]comp!$X1017,"0.0") &amp;TEXT(X$1,0),"")</f>
        <v/>
      </c>
      <c r="BA1017" s="116" t="str">
        <f>IF(Y1017&lt;&gt;"","-" &amp;TEXT([1]comp!$Y1017,"0.0") &amp;TEXT(Y$1,0),"")</f>
        <v/>
      </c>
      <c r="BB1017" s="116" t="str">
        <f>IF(Z1017&lt;&gt;"","-" &amp;TEXT([1]comp!$Z1017,"0.0") &amp;TEXT(Z$1,0),"")</f>
        <v/>
      </c>
      <c r="BC1017" s="116" t="str">
        <f>IF(AA1017&lt;&gt;"","-" &amp;TEXT([1]comp!$AA1017,"0.0") &amp;TEXT(AA$1,0),"")</f>
        <v/>
      </c>
      <c r="BD1017" s="116" t="str">
        <f>IF(AB1017&lt;&gt;"","-" &amp;TEXT([1]comp!$AB1017,"0.0") &amp;TEXT(AB$1,0),"")</f>
        <v/>
      </c>
      <c r="BE1017" s="116" t="str">
        <f>IF(AC1017&lt;&gt;"","-" &amp;TEXT([1]comp!$AC1017,"0.0") &amp;TEXT(AC$1,0),"")</f>
        <v/>
      </c>
      <c r="BF1017" s="102" t="str">
        <f>IF(AD1017&lt;&gt;"","-" &amp;TEXT([1]comp!$AD1017,"0.00") &amp;TEXT(AD$1,0),"")</f>
        <v/>
      </c>
      <c r="BG1017" s="104" t="str">
        <f>IF(AE1017&lt;&gt;"","-" &amp;TEXT([1]comp!$AE1017,"0.#") &amp;TEXT(AE$1,0),"")</f>
        <v/>
      </c>
      <c r="BH1017" s="113" t="str">
        <f>[1]comp!$D1017 &amp; [1]comp!$E1017</f>
        <v>0.2BSharma,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https://doi.org/10.1016/j.msea.2022.143903</v>
      </c>
      <c r="BI1017" s="96" t="str">
        <f t="shared" si="75"/>
        <v>Co-29.7Ni-9.5Al-1.8Ti-1.9Ta-5.1Mo-0.18B</v>
      </c>
      <c r="BJ1017" s="113" t="s">
        <v>2123</v>
      </c>
      <c r="BK1017" s="113"/>
      <c r="BL1017" s="113"/>
      <c r="BM1017" s="113"/>
      <c r="BN1017" s="113"/>
      <c r="BO1017" s="113"/>
    </row>
    <row r="1018" spans="1:67" x14ac:dyDescent="0.3">
      <c r="A1018" s="96" t="str">
        <f t="shared" si="67"/>
        <v>Co-30.4Ni-9.8Al-2.1Ti-2.1Ta-4.9Mo-0.37B</v>
      </c>
      <c r="B1018" s="113"/>
      <c r="C1018" s="113" t="s">
        <v>2123</v>
      </c>
      <c r="D1018" s="113" t="s">
        <v>4214</v>
      </c>
      <c r="E1018" s="113" t="s">
        <v>4215</v>
      </c>
      <c r="F1018" s="113">
        <f t="shared" si="76"/>
        <v>1015</v>
      </c>
      <c r="G1018" s="114">
        <f t="shared" si="71"/>
        <v>50.326999999999998</v>
      </c>
      <c r="H1018" s="114">
        <v>30.4</v>
      </c>
      <c r="I1018" s="114">
        <v>9.8000000000000007</v>
      </c>
      <c r="J1018" s="114"/>
      <c r="K1018" s="114"/>
      <c r="L1018" s="114">
        <v>2.1</v>
      </c>
      <c r="M1018" s="114">
        <v>2.1</v>
      </c>
      <c r="N1018" s="114"/>
      <c r="O1018" s="114"/>
      <c r="P1018" s="114">
        <v>4.9000000000000004</v>
      </c>
      <c r="Q1018" s="115"/>
      <c r="R1018" s="115"/>
      <c r="S1018" s="115">
        <v>0.373</v>
      </c>
      <c r="T1018" s="114"/>
      <c r="U1018" s="114"/>
      <c r="V1018" s="114"/>
      <c r="W1018" s="114"/>
      <c r="X1018" s="114"/>
      <c r="Y1018" s="114"/>
      <c r="Z1018" s="114"/>
      <c r="AA1018" s="114"/>
      <c r="AB1018" s="114"/>
      <c r="AC1018" s="114"/>
      <c r="AD1018" s="114"/>
      <c r="AE1018" s="113"/>
      <c r="AF1018" s="101">
        <f t="shared" si="68"/>
        <v>8.408927799999999</v>
      </c>
      <c r="AG1018" s="113"/>
      <c r="AH1018" s="113"/>
      <c r="AI1018" s="116" t="s">
        <v>1</v>
      </c>
      <c r="AJ1018" s="116" t="str">
        <f>IF(I1018&lt;&gt;"","-" &amp;TEXT([1]comp!$I1018,"0.#") &amp;TEXT(I$1,0),"")</f>
        <v>-9.8Al</v>
      </c>
      <c r="AK1018" s="116" t="str">
        <f>IF(K1018&lt;&gt;"","-" &amp;TEXT([1]comp!$K1018,"0.0") &amp;TEXT(K$1,0),"")</f>
        <v/>
      </c>
      <c r="AL1018" s="116" t="str">
        <f>IF(H1018&lt;&gt;"","-" &amp;TEXT([1]comp!$H1018,"0.0") &amp;TEXT(H$1,0),"")</f>
        <v>-30.4Ni</v>
      </c>
      <c r="AM1018" s="116" t="str">
        <f>IF(J1018&lt;&gt;"","-" &amp;TEXT([1]comp!$J1018,"0.0") &amp;TEXT(J$1,0),"")</f>
        <v/>
      </c>
      <c r="AN1018" s="116" t="str">
        <f>IF(M1018&lt;&gt;"","-" &amp;TEXT([1]comp!$M1018,"0.0") &amp;TEXT(M$1,0),"")</f>
        <v>-2.1Ta</v>
      </c>
      <c r="AO1018" s="116" t="str">
        <f>IF(N1018&lt;&gt;"","-" &amp;TEXT([1]comp!$N1018,"0.0") &amp;TEXT(N$1,0),"")</f>
        <v/>
      </c>
      <c r="AP1018" s="116" t="str">
        <f>IF(O1018&lt;&gt;"","-" &amp;TEXT([1]comp!$O1018,"0.0") &amp;TEXT(O$1,0),"")</f>
        <v/>
      </c>
      <c r="AQ1018" s="116" t="str">
        <f>IF(L1018&lt;&gt;"","-" &amp;TEXT([1]comp!$L1018,"0.0") &amp;TEXT(L$1,0),"")</f>
        <v>-2.1Ti</v>
      </c>
      <c r="AR1018" s="116" t="str">
        <f>IF(P1018&lt;&gt;"","-" &amp;TEXT([1]comp!$P1018,"0.0") &amp;TEXT(P$1,0),"")</f>
        <v>-4.9Mo</v>
      </c>
      <c r="AS1018" s="116" t="str">
        <f>IF(Q1018&lt;&gt;"","-" &amp;TEXT([1]comp!$Q1018,"0.00") &amp;TEXT(Q$1,0),"")</f>
        <v/>
      </c>
      <c r="AT1018" s="116" t="str">
        <f>IF(R1018&lt;&gt;"","-" &amp;TEXT([1]comp!$R1018,"0.00") &amp;TEXT(R$1,0),"")</f>
        <v/>
      </c>
      <c r="AU1018" s="116" t="str">
        <f>IF(S1018&lt;&gt;"","-" &amp;TEXT([1]comp!$S1018,"0.00") &amp;TEXT(S$1,0),"")</f>
        <v>-0.37B</v>
      </c>
      <c r="AV1018" s="116" t="str">
        <f>IF(T1018&lt;&gt;"","-" &amp;TEXT([1]comp!$T1018,"0.0") &amp;TEXT(T$1,0),"")</f>
        <v/>
      </c>
      <c r="AW1018" s="116" t="str">
        <f>IF(U1018&lt;&gt;"","-" &amp;TEXT([1]comp!$U1018,"0.0") &amp;TEXT(U$1,0),"")</f>
        <v/>
      </c>
      <c r="AX1018" s="116" t="str">
        <f>IF(V1018&lt;&gt;"","-" &amp;TEXT([1]comp!$V1018,"0.0") &amp;TEXT(V$1,0),"")</f>
        <v/>
      </c>
      <c r="AY1018" s="116" t="str">
        <f>IF(W1018&lt;&gt;"","-" &amp;TEXT([1]comp!$W1018,"0.0") &amp;TEXT(W$1,0),"")</f>
        <v/>
      </c>
      <c r="AZ1018" s="116" t="str">
        <f>IF(X1018&lt;&gt;"","-" &amp;TEXT([1]comp!$X1018,"0.0") &amp;TEXT(X$1,0),"")</f>
        <v/>
      </c>
      <c r="BA1018" s="116" t="str">
        <f>IF(Y1018&lt;&gt;"","-" &amp;TEXT([1]comp!$Y1018,"0.0") &amp;TEXT(Y$1,0),"")</f>
        <v/>
      </c>
      <c r="BB1018" s="116" t="str">
        <f>IF(Z1018&lt;&gt;"","-" &amp;TEXT([1]comp!$Z1018,"0.0") &amp;TEXT(Z$1,0),"")</f>
        <v/>
      </c>
      <c r="BC1018" s="116" t="str">
        <f>IF(AA1018&lt;&gt;"","-" &amp;TEXT([1]comp!$AA1018,"0.0") &amp;TEXT(AA$1,0),"")</f>
        <v/>
      </c>
      <c r="BD1018" s="116" t="str">
        <f>IF(AB1018&lt;&gt;"","-" &amp;TEXT([1]comp!$AB1018,"0.0") &amp;TEXT(AB$1,0),"")</f>
        <v/>
      </c>
      <c r="BE1018" s="116" t="str">
        <f>IF(AC1018&lt;&gt;"","-" &amp;TEXT([1]comp!$AC1018,"0.0") &amp;TEXT(AC$1,0),"")</f>
        <v/>
      </c>
      <c r="BF1018" s="102" t="str">
        <f>IF(AD1018&lt;&gt;"","-" &amp;TEXT([1]comp!$AD1018,"0.00") &amp;TEXT(AD$1,0),"")</f>
        <v/>
      </c>
      <c r="BG1018" s="104" t="str">
        <f>IF(AE1018&lt;&gt;"","-" &amp;TEXT([1]comp!$AE1018,"0.#") &amp;TEXT(AE$1,0),"")</f>
        <v/>
      </c>
      <c r="BH1018" s="113" t="str">
        <f>[1]comp!$D1018 &amp; [1]comp!$E1018</f>
        <v>0.4BSharma,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https://doi.org/10.1016/j.msea.2022.143904</v>
      </c>
      <c r="BI1018" s="96" t="str">
        <f t="shared" si="75"/>
        <v>Co-30.4Ni-9.8Al-2.1Ti-2.1Ta-4.9Mo-0.37B</v>
      </c>
      <c r="BJ1018" s="113" t="s">
        <v>2123</v>
      </c>
      <c r="BK1018" s="113"/>
      <c r="BL1018" s="113"/>
      <c r="BM1018" s="113"/>
      <c r="BN1018" s="113"/>
      <c r="BO1018" s="113"/>
    </row>
    <row r="1019" spans="1:67" x14ac:dyDescent="0.3">
      <c r="A1019" s="96" t="str">
        <f t="shared" si="67"/>
        <v>Co-31.2Ni-10.4Al-2.1Ti-2.2Ta-5.3Mo-0.78B</v>
      </c>
      <c r="B1019" s="113"/>
      <c r="C1019" s="113" t="s">
        <v>2123</v>
      </c>
      <c r="D1019" s="113" t="s">
        <v>4217</v>
      </c>
      <c r="E1019" s="113" t="s">
        <v>4218</v>
      </c>
      <c r="F1019" s="113">
        <f t="shared" si="76"/>
        <v>1016</v>
      </c>
      <c r="G1019" s="114">
        <f t="shared" si="71"/>
        <v>48.018000000000001</v>
      </c>
      <c r="H1019" s="114">
        <v>31.2</v>
      </c>
      <c r="I1019" s="114">
        <v>10.4</v>
      </c>
      <c r="J1019" s="114"/>
      <c r="K1019" s="114"/>
      <c r="L1019" s="114">
        <v>2.1</v>
      </c>
      <c r="M1019" s="114">
        <v>2.2000000000000002</v>
      </c>
      <c r="N1019" s="114"/>
      <c r="O1019" s="114"/>
      <c r="P1019" s="114">
        <v>5.3</v>
      </c>
      <c r="Q1019" s="115"/>
      <c r="R1019" s="115"/>
      <c r="S1019" s="115">
        <v>0.78200000000000003</v>
      </c>
      <c r="T1019" s="114"/>
      <c r="U1019" s="114"/>
      <c r="V1019" s="114"/>
      <c r="W1019" s="114"/>
      <c r="X1019" s="114"/>
      <c r="Y1019" s="114"/>
      <c r="Z1019" s="114"/>
      <c r="AA1019" s="114"/>
      <c r="AB1019" s="114"/>
      <c r="AC1019" s="114"/>
      <c r="AD1019" s="114"/>
      <c r="AE1019" s="113"/>
      <c r="AF1019" s="101">
        <f t="shared" si="68"/>
        <v>8.358722199999999</v>
      </c>
      <c r="AG1019" s="113"/>
      <c r="AH1019" s="113"/>
      <c r="AI1019" s="116" t="s">
        <v>1</v>
      </c>
      <c r="AJ1019" s="116" t="str">
        <f>IF(I1019&lt;&gt;"","-" &amp;TEXT([1]comp!$I1019,"0.#") &amp;TEXT(I$1,0),"")</f>
        <v>-10.4Al</v>
      </c>
      <c r="AK1019" s="116" t="str">
        <f>IF(K1019&lt;&gt;"","-" &amp;TEXT([1]comp!$K1019,"0.0") &amp;TEXT(K$1,0),"")</f>
        <v/>
      </c>
      <c r="AL1019" s="116" t="str">
        <f>IF(H1019&lt;&gt;"","-" &amp;TEXT([1]comp!$H1019,"0.0") &amp;TEXT(H$1,0),"")</f>
        <v>-31.2Ni</v>
      </c>
      <c r="AM1019" s="116" t="str">
        <f>IF(J1019&lt;&gt;"","-" &amp;TEXT([1]comp!$J1019,"0.0") &amp;TEXT(J$1,0),"")</f>
        <v/>
      </c>
      <c r="AN1019" s="116" t="str">
        <f>IF(M1019&lt;&gt;"","-" &amp;TEXT([1]comp!$M1019,"0.0") &amp;TEXT(M$1,0),"")</f>
        <v>-2.2Ta</v>
      </c>
      <c r="AO1019" s="116" t="str">
        <f>IF(N1019&lt;&gt;"","-" &amp;TEXT([1]comp!$N1019,"0.0") &amp;TEXT(N$1,0),"")</f>
        <v/>
      </c>
      <c r="AP1019" s="116" t="str">
        <f>IF(O1019&lt;&gt;"","-" &amp;TEXT([1]comp!$O1019,"0.0") &amp;TEXT(O$1,0),"")</f>
        <v/>
      </c>
      <c r="AQ1019" s="116" t="str">
        <f>IF(L1019&lt;&gt;"","-" &amp;TEXT([1]comp!$L1019,"0.0") &amp;TEXT(L$1,0),"")</f>
        <v>-2.1Ti</v>
      </c>
      <c r="AR1019" s="116" t="str">
        <f>IF(P1019&lt;&gt;"","-" &amp;TEXT([1]comp!$P1019,"0.0") &amp;TEXT(P$1,0),"")</f>
        <v>-5.3Mo</v>
      </c>
      <c r="AS1019" s="116" t="str">
        <f>IF(Q1019&lt;&gt;"","-" &amp;TEXT([1]comp!$Q1019,"0.00") &amp;TEXT(Q$1,0),"")</f>
        <v/>
      </c>
      <c r="AT1019" s="116" t="str">
        <f>IF(R1019&lt;&gt;"","-" &amp;TEXT([1]comp!$R1019,"0.00") &amp;TEXT(R$1,0),"")</f>
        <v/>
      </c>
      <c r="AU1019" s="116" t="str">
        <f>IF(S1019&lt;&gt;"","-" &amp;TEXT([1]comp!$S1019,"0.00") &amp;TEXT(S$1,0),"")</f>
        <v>-0.78B</v>
      </c>
      <c r="AV1019" s="116" t="str">
        <f>IF(T1019&lt;&gt;"","-" &amp;TEXT([1]comp!$T1019,"0.0") &amp;TEXT(T$1,0),"")</f>
        <v/>
      </c>
      <c r="AW1019" s="116" t="str">
        <f>IF(U1019&lt;&gt;"","-" &amp;TEXT([1]comp!$U1019,"0.0") &amp;TEXT(U$1,0),"")</f>
        <v/>
      </c>
      <c r="AX1019" s="116" t="str">
        <f>IF(V1019&lt;&gt;"","-" &amp;TEXT([1]comp!$V1019,"0.0") &amp;TEXT(V$1,0),"")</f>
        <v/>
      </c>
      <c r="AY1019" s="116" t="str">
        <f>IF(W1019&lt;&gt;"","-" &amp;TEXT([1]comp!$W1019,"0.0") &amp;TEXT(W$1,0),"")</f>
        <v/>
      </c>
      <c r="AZ1019" s="116" t="str">
        <f>IF(X1019&lt;&gt;"","-" &amp;TEXT([1]comp!$X1019,"0.0") &amp;TEXT(X$1,0),"")</f>
        <v/>
      </c>
      <c r="BA1019" s="116" t="str">
        <f>IF(Y1019&lt;&gt;"","-" &amp;TEXT([1]comp!$Y1019,"0.0") &amp;TEXT(Y$1,0),"")</f>
        <v/>
      </c>
      <c r="BB1019" s="116" t="str">
        <f>IF(Z1019&lt;&gt;"","-" &amp;TEXT([1]comp!$Z1019,"0.0") &amp;TEXT(Z$1,0),"")</f>
        <v/>
      </c>
      <c r="BC1019" s="116" t="str">
        <f>IF(AA1019&lt;&gt;"","-" &amp;TEXT([1]comp!$AA1019,"0.0") &amp;TEXT(AA$1,0),"")</f>
        <v/>
      </c>
      <c r="BD1019" s="116" t="str">
        <f>IF(AB1019&lt;&gt;"","-" &amp;TEXT([1]comp!$AB1019,"0.0") &amp;TEXT(AB$1,0),"")</f>
        <v/>
      </c>
      <c r="BE1019" s="116" t="str">
        <f>IF(AC1019&lt;&gt;"","-" &amp;TEXT([1]comp!$AC1019,"0.0") &amp;TEXT(AC$1,0),"")</f>
        <v/>
      </c>
      <c r="BF1019" s="102" t="str">
        <f>IF(AD1019&lt;&gt;"","-" &amp;TEXT([1]comp!$AD1019,"0.00") &amp;TEXT(AD$1,0),"")</f>
        <v/>
      </c>
      <c r="BG1019" s="104" t="str">
        <f>IF(AE1019&lt;&gt;"","-" &amp;TEXT([1]comp!$AE1019,"0.#") &amp;TEXT(AE$1,0),"")</f>
        <v/>
      </c>
      <c r="BH1019" s="113" t="str">
        <f>[1]comp!$D1019 &amp; [1]comp!$E1019</f>
        <v>0.8BSharma,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https://doi.org/10.1016/j.msea.2022.143905</v>
      </c>
      <c r="BI1019" s="96" t="str">
        <f t="shared" si="75"/>
        <v>Co-31.2Ni-10.4Al-2.1Ti-2.2Ta-5.3Mo-0.78B</v>
      </c>
      <c r="BJ1019" s="113" t="s">
        <v>2123</v>
      </c>
      <c r="BK1019" s="113"/>
      <c r="BL1019" s="113"/>
      <c r="BM1019" s="113"/>
      <c r="BN1019" s="113"/>
      <c r="BO1019" s="113"/>
    </row>
    <row r="1020" spans="1:67" x14ac:dyDescent="0.3">
      <c r="A1020" s="96" t="str">
        <f t="shared" si="67"/>
        <v>Co-30.1Ni-9.1Al-2.2Ti-2.5Ta-5.2Mo-0.40C</v>
      </c>
      <c r="B1020" s="113"/>
      <c r="C1020" s="113" t="s">
        <v>2123</v>
      </c>
      <c r="D1020" s="113" t="s">
        <v>4220</v>
      </c>
      <c r="E1020" s="113" t="s">
        <v>4221</v>
      </c>
      <c r="F1020" s="113">
        <f t="shared" si="76"/>
        <v>1017</v>
      </c>
      <c r="G1020" s="114">
        <f t="shared" si="71"/>
        <v>50.499999999999993</v>
      </c>
      <c r="H1020" s="114">
        <v>30.1</v>
      </c>
      <c r="I1020" s="114">
        <v>9.1</v>
      </c>
      <c r="J1020" s="114"/>
      <c r="K1020" s="114"/>
      <c r="L1020" s="114">
        <v>2.2000000000000002</v>
      </c>
      <c r="M1020" s="114">
        <v>2.5</v>
      </c>
      <c r="N1020" s="114"/>
      <c r="O1020" s="114"/>
      <c r="P1020" s="114">
        <v>5.2</v>
      </c>
      <c r="Q1020" s="115">
        <v>0.4</v>
      </c>
      <c r="R1020" s="115"/>
      <c r="S1020" s="115"/>
      <c r="T1020" s="114"/>
      <c r="U1020" s="114"/>
      <c r="V1020" s="114"/>
      <c r="W1020" s="114"/>
      <c r="X1020" s="114"/>
      <c r="Y1020" s="114"/>
      <c r="Z1020" s="114"/>
      <c r="AA1020" s="114"/>
      <c r="AB1020" s="114"/>
      <c r="AC1020" s="114"/>
      <c r="AD1020" s="114"/>
      <c r="AE1020" s="113"/>
      <c r="AF1020" s="101">
        <f t="shared" si="68"/>
        <v>8.4805119999999992</v>
      </c>
      <c r="AG1020" s="113"/>
      <c r="AH1020" s="113"/>
      <c r="AI1020" s="116" t="s">
        <v>1</v>
      </c>
      <c r="AJ1020" s="116" t="str">
        <f>IF(I1020&lt;&gt;"","-" &amp;TEXT([1]comp!$I1020,"0.#") &amp;TEXT(I$1,0),"")</f>
        <v>-9.1Al</v>
      </c>
      <c r="AK1020" s="116" t="str">
        <f>IF(K1020&lt;&gt;"","-" &amp;TEXT([1]comp!$K1020,"0.0") &amp;TEXT(K$1,0),"")</f>
        <v/>
      </c>
      <c r="AL1020" s="116" t="str">
        <f>IF(H1020&lt;&gt;"","-" &amp;TEXT([1]comp!$H1020,"0.0") &amp;TEXT(H$1,0),"")</f>
        <v>-30.1Ni</v>
      </c>
      <c r="AM1020" s="116" t="str">
        <f>IF(J1020&lt;&gt;"","-" &amp;TEXT([1]comp!$J1020,"0.0") &amp;TEXT(J$1,0),"")</f>
        <v/>
      </c>
      <c r="AN1020" s="116" t="str">
        <f>IF(M1020&lt;&gt;"","-" &amp;TEXT([1]comp!$M1020,"0.0") &amp;TEXT(M$1,0),"")</f>
        <v>-2.5Ta</v>
      </c>
      <c r="AO1020" s="116" t="str">
        <f>IF(N1020&lt;&gt;"","-" &amp;TEXT([1]comp!$N1020,"0.0") &amp;TEXT(N$1,0),"")</f>
        <v/>
      </c>
      <c r="AP1020" s="116" t="str">
        <f>IF(O1020&lt;&gt;"","-" &amp;TEXT([1]comp!$O1020,"0.0") &amp;TEXT(O$1,0),"")</f>
        <v/>
      </c>
      <c r="AQ1020" s="116" t="str">
        <f>IF(L1020&lt;&gt;"","-" &amp;TEXT([1]comp!$L1020,"0.0") &amp;TEXT(L$1,0),"")</f>
        <v>-2.2Ti</v>
      </c>
      <c r="AR1020" s="116" t="str">
        <f>IF(P1020&lt;&gt;"","-" &amp;TEXT([1]comp!$P1020,"0.0") &amp;TEXT(P$1,0),"")</f>
        <v>-5.2Mo</v>
      </c>
      <c r="AS1020" s="116" t="str">
        <f>IF(Q1020&lt;&gt;"","-" &amp;TEXT([1]comp!$Q1020,"0.00") &amp;TEXT(Q$1,0),"")</f>
        <v>-0.40C</v>
      </c>
      <c r="AT1020" s="116" t="str">
        <f>IF(R1020&lt;&gt;"","-" &amp;TEXT([1]comp!$R1020,"0.00") &amp;TEXT(R$1,0),"")</f>
        <v/>
      </c>
      <c r="AU1020" s="116" t="str">
        <f>IF(S1020&lt;&gt;"","-" &amp;TEXT([1]comp!$S1020,"0.00") &amp;TEXT(S$1,0),"")</f>
        <v/>
      </c>
      <c r="AV1020" s="116" t="str">
        <f>IF(T1020&lt;&gt;"","-" &amp;TEXT([1]comp!$T1020,"0.0") &amp;TEXT(T$1,0),"")</f>
        <v/>
      </c>
      <c r="AW1020" s="116" t="str">
        <f>IF(U1020&lt;&gt;"","-" &amp;TEXT([1]comp!$U1020,"0.0") &amp;TEXT(U$1,0),"")</f>
        <v/>
      </c>
      <c r="AX1020" s="116" t="str">
        <f>IF(V1020&lt;&gt;"","-" &amp;TEXT([1]comp!$V1020,"0.0") &amp;TEXT(V$1,0),"")</f>
        <v/>
      </c>
      <c r="AY1020" s="116" t="str">
        <f>IF(W1020&lt;&gt;"","-" &amp;TEXT([1]comp!$W1020,"0.0") &amp;TEXT(W$1,0),"")</f>
        <v/>
      </c>
      <c r="AZ1020" s="116" t="str">
        <f>IF(X1020&lt;&gt;"","-" &amp;TEXT([1]comp!$X1020,"0.0") &amp;TEXT(X$1,0),"")</f>
        <v/>
      </c>
      <c r="BA1020" s="116" t="str">
        <f>IF(Y1020&lt;&gt;"","-" &amp;TEXT([1]comp!$Y1020,"0.0") &amp;TEXT(Y$1,0),"")</f>
        <v/>
      </c>
      <c r="BB1020" s="116" t="str">
        <f>IF(Z1020&lt;&gt;"","-" &amp;TEXT([1]comp!$Z1020,"0.0") &amp;TEXT(Z$1,0),"")</f>
        <v/>
      </c>
      <c r="BC1020" s="116" t="str">
        <f>IF(AA1020&lt;&gt;"","-" &amp;TEXT([1]comp!$AA1020,"0.0") &amp;TEXT(AA$1,0),"")</f>
        <v/>
      </c>
      <c r="BD1020" s="116" t="str">
        <f>IF(AB1020&lt;&gt;"","-" &amp;TEXT([1]comp!$AB1020,"0.0") &amp;TEXT(AB$1,0),"")</f>
        <v/>
      </c>
      <c r="BE1020" s="116" t="str">
        <f>IF(AC1020&lt;&gt;"","-" &amp;TEXT([1]comp!$AC1020,"0.0") &amp;TEXT(AC$1,0),"")</f>
        <v/>
      </c>
      <c r="BF1020" s="102" t="str">
        <f>IF(AD1020&lt;&gt;"","-" &amp;TEXT([1]comp!$AD1020,"0.00") &amp;TEXT(AD$1,0),"")</f>
        <v/>
      </c>
      <c r="BG1020" s="104" t="str">
        <f>IF(AE1020&lt;&gt;"","-" &amp;TEXT([1]comp!$AE1020,"0.#") &amp;TEXT(AE$1,0),"")</f>
        <v/>
      </c>
      <c r="BH1020" s="113" t="str">
        <f>[1]comp!$D1020 &amp; [1]comp!$E1020</f>
        <v>DS cast alloySharma, A., Mondal, C., Makineni, S. K., Chattopadhyay, K., &amp; Banerjee, D. (2022). Exploring the correlation between microscopic mechanisms and macroscopic behaviour in creep of a directionally solidified tungsten-free γ/γ′ CoNi-base superalloy. Acta Materialia, 228. https://doi.org/10.1016/j.actamat.2022.117738</v>
      </c>
      <c r="BI1020" s="96" t="str">
        <f t="shared" si="75"/>
        <v>Co-30.1Ni-9.1Al-2.2Ti-2.5Ta-5.2Mo-0.40C</v>
      </c>
      <c r="BJ1020" s="113" t="s">
        <v>2123</v>
      </c>
      <c r="BK1020" s="113"/>
      <c r="BL1020" s="113"/>
      <c r="BM1020" s="113"/>
      <c r="BN1020" s="113"/>
      <c r="BO1020" s="113"/>
    </row>
    <row r="1021" spans="1:67" x14ac:dyDescent="0.3">
      <c r="A1021" s="96" t="str">
        <f t="shared" si="67"/>
        <v>Co-10.1Al-2.1Nb-1.0V-3.8Mo</v>
      </c>
      <c r="B1021" s="113"/>
      <c r="C1021" s="113" t="s">
        <v>2123</v>
      </c>
      <c r="D1021" s="113" t="s">
        <v>4223</v>
      </c>
      <c r="E1021" s="113" t="s">
        <v>4224</v>
      </c>
      <c r="F1021" s="113">
        <f t="shared" si="76"/>
        <v>1018</v>
      </c>
      <c r="G1021" s="114">
        <f t="shared" si="71"/>
        <v>83.05</v>
      </c>
      <c r="H1021" s="114"/>
      <c r="I1021" s="114">
        <v>10.1</v>
      </c>
      <c r="J1021" s="114"/>
      <c r="K1021" s="114"/>
      <c r="L1021" s="114"/>
      <c r="M1021" s="114"/>
      <c r="N1021" s="114">
        <v>2.1</v>
      </c>
      <c r="O1021" s="114">
        <v>0.95</v>
      </c>
      <c r="P1021" s="114">
        <v>3.8</v>
      </c>
      <c r="Q1021" s="115"/>
      <c r="R1021" s="115"/>
      <c r="S1021" s="115"/>
      <c r="T1021" s="114"/>
      <c r="U1021" s="114"/>
      <c r="V1021" s="114"/>
      <c r="W1021" s="114"/>
      <c r="X1021" s="114"/>
      <c r="Y1021" s="114"/>
      <c r="Z1021" s="114"/>
      <c r="AA1021" s="114"/>
      <c r="AB1021" s="114"/>
      <c r="AC1021" s="114"/>
      <c r="AD1021" s="114"/>
      <c r="AE1021" s="113"/>
      <c r="AF1021" s="101">
        <f t="shared" si="68"/>
        <v>8.2928049999999978</v>
      </c>
      <c r="AG1021" s="113"/>
      <c r="AH1021" s="113"/>
      <c r="AI1021" s="116" t="s">
        <v>1</v>
      </c>
      <c r="AJ1021" s="116" t="str">
        <f>IF(I1021&lt;&gt;"","-" &amp;TEXT([1]comp!$I1021,"0.#") &amp;TEXT(I$1,0),"")</f>
        <v>-10.1Al</v>
      </c>
      <c r="AK1021" s="116" t="str">
        <f>IF(K1021&lt;&gt;"","-" &amp;TEXT([1]comp!$K1021,"0.0") &amp;TEXT(K$1,0),"")</f>
        <v/>
      </c>
      <c r="AL1021" s="116" t="str">
        <f>IF(H1021&lt;&gt;"","-" &amp;TEXT([1]comp!$H1021,"0.0") &amp;TEXT(H$1,0),"")</f>
        <v/>
      </c>
      <c r="AM1021" s="116" t="str">
        <f>IF(J1021&lt;&gt;"","-" &amp;TEXT([1]comp!$J1021,"0.0") &amp;TEXT(J$1,0),"")</f>
        <v/>
      </c>
      <c r="AN1021" s="116" t="str">
        <f>IF(M1021&lt;&gt;"","-" &amp;TEXT([1]comp!$M1021,"0.0") &amp;TEXT(M$1,0),"")</f>
        <v/>
      </c>
      <c r="AO1021" s="116" t="str">
        <f>IF(N1021&lt;&gt;"","-" &amp;TEXT([1]comp!$N1021,"0.0") &amp;TEXT(N$1,0),"")</f>
        <v>-2.1Nb</v>
      </c>
      <c r="AP1021" s="116" t="str">
        <f>IF(O1021&lt;&gt;"","-" &amp;TEXT([1]comp!$O1021,"0.0") &amp;TEXT(O$1,0),"")</f>
        <v>-1.0V</v>
      </c>
      <c r="AQ1021" s="116" t="str">
        <f>IF(L1021&lt;&gt;"","-" &amp;TEXT([1]comp!$L1021,"0.0") &amp;TEXT(L$1,0),"")</f>
        <v/>
      </c>
      <c r="AR1021" s="116" t="str">
        <f>IF(P1021&lt;&gt;"","-" &amp;TEXT([1]comp!$P1021,"0.0") &amp;TEXT(P$1,0),"")</f>
        <v>-3.8Mo</v>
      </c>
      <c r="AS1021" s="116" t="str">
        <f>IF(Q1021&lt;&gt;"","-" &amp;TEXT([1]comp!$Q1021,"0.00") &amp;TEXT(Q$1,0),"")</f>
        <v/>
      </c>
      <c r="AT1021" s="116" t="str">
        <f>IF(R1021&lt;&gt;"","-" &amp;TEXT([1]comp!$R1021,"0.00") &amp;TEXT(R$1,0),"")</f>
        <v/>
      </c>
      <c r="AU1021" s="116" t="str">
        <f>IF(S1021&lt;&gt;"","-" &amp;TEXT([1]comp!$S1021,"0.00") &amp;TEXT(S$1,0),"")</f>
        <v/>
      </c>
      <c r="AV1021" s="116" t="str">
        <f>IF(T1021&lt;&gt;"","-" &amp;TEXT([1]comp!$T1021,"0.0") &amp;TEXT(T$1,0),"")</f>
        <v/>
      </c>
      <c r="AW1021" s="116" t="str">
        <f>IF(U1021&lt;&gt;"","-" &amp;TEXT([1]comp!$U1021,"0.0") &amp;TEXT(U$1,0),"")</f>
        <v/>
      </c>
      <c r="AX1021" s="116" t="str">
        <f>IF(V1021&lt;&gt;"","-" &amp;TEXT([1]comp!$V1021,"0.0") &amp;TEXT(V$1,0),"")</f>
        <v/>
      </c>
      <c r="AY1021" s="116" t="str">
        <f>IF(W1021&lt;&gt;"","-" &amp;TEXT([1]comp!$W1021,"0.0") &amp;TEXT(W$1,0),"")</f>
        <v/>
      </c>
      <c r="AZ1021" s="116" t="str">
        <f>IF(X1021&lt;&gt;"","-" &amp;TEXT([1]comp!$X1021,"0.0") &amp;TEXT(X$1,0),"")</f>
        <v/>
      </c>
      <c r="BA1021" s="116" t="str">
        <f>IF(Y1021&lt;&gt;"","-" &amp;TEXT([1]comp!$Y1021,"0.0") &amp;TEXT(Y$1,0),"")</f>
        <v/>
      </c>
      <c r="BB1021" s="116" t="str">
        <f>IF(Z1021&lt;&gt;"","-" &amp;TEXT([1]comp!$Z1021,"0.0") &amp;TEXT(Z$1,0),"")</f>
        <v/>
      </c>
      <c r="BC1021" s="116" t="str">
        <f>IF(AA1021&lt;&gt;"","-" &amp;TEXT([1]comp!$AA1021,"0.0") &amp;TEXT(AA$1,0),"")</f>
        <v/>
      </c>
      <c r="BD1021" s="116" t="str">
        <f>IF(AB1021&lt;&gt;"","-" &amp;TEXT([1]comp!$AB1021,"0.0") &amp;TEXT(AB$1,0),"")</f>
        <v/>
      </c>
      <c r="BE1021" s="116" t="str">
        <f>IF(AC1021&lt;&gt;"","-" &amp;TEXT([1]comp!$AC1021,"0.0") &amp;TEXT(AC$1,0),"")</f>
        <v/>
      </c>
      <c r="BF1021" s="102" t="str">
        <f>IF(AD1021&lt;&gt;"","-" &amp;TEXT([1]comp!$AD1021,"0.00") &amp;TEXT(AD$1,0),"")</f>
        <v/>
      </c>
      <c r="BG1021" s="104" t="str">
        <f>IF(AE1021&lt;&gt;"","-" &amp;TEXT([1]comp!$AE1021,"0.#") &amp;TEXT(AE$1,0),"")</f>
        <v/>
      </c>
      <c r="BH1021" s="113" t="str">
        <f>[1]comp!$D1021 &amp; [1]comp!$E1021</f>
        <v>4Mo1VSingh, M. P., Makineni, S. K., &amp; Chattopadhyay, K. (2020). Achieving lower mass density with high strength in Nb stabilised γ/γ′ Co–Al–Mo–Nb base superalloy by the replacement of Mo with V. Materials Science and Engineering A, 794. https://doi.org/10.1016/j.msea.2020.139826</v>
      </c>
      <c r="BI1021" s="96" t="str">
        <f t="shared" si="75"/>
        <v>Co-10.1Al-2.1Nb-1.0V-3.8Mo</v>
      </c>
      <c r="BJ1021" s="113" t="s">
        <v>2123</v>
      </c>
      <c r="BK1021" s="113"/>
      <c r="BL1021" s="113"/>
      <c r="BM1021" s="113"/>
      <c r="BN1021" s="113"/>
      <c r="BO1021" s="113"/>
    </row>
    <row r="1022" spans="1:67" x14ac:dyDescent="0.3">
      <c r="A1022" s="96" t="str">
        <f t="shared" si="67"/>
        <v>Co-9.3Al-1.9Nb-2.1V-2.9Mo</v>
      </c>
      <c r="B1022" s="113"/>
      <c r="C1022" s="113" t="s">
        <v>2123</v>
      </c>
      <c r="D1022" s="113" t="s">
        <v>4226</v>
      </c>
      <c r="E1022" s="113" t="s">
        <v>4227</v>
      </c>
      <c r="F1022" s="113">
        <f t="shared" si="76"/>
        <v>1019</v>
      </c>
      <c r="G1022" s="114">
        <f t="shared" si="71"/>
        <v>83.8</v>
      </c>
      <c r="H1022" s="114"/>
      <c r="I1022" s="114">
        <v>9.3000000000000007</v>
      </c>
      <c r="J1022" s="114"/>
      <c r="K1022" s="114"/>
      <c r="L1022" s="114"/>
      <c r="M1022" s="114"/>
      <c r="N1022" s="114">
        <v>1.9</v>
      </c>
      <c r="O1022" s="114">
        <v>2.1</v>
      </c>
      <c r="P1022" s="114">
        <v>2.9</v>
      </c>
      <c r="Q1022" s="115"/>
      <c r="R1022" s="115"/>
      <c r="S1022" s="115"/>
      <c r="T1022" s="114"/>
      <c r="U1022" s="114"/>
      <c r="V1022" s="114"/>
      <c r="W1022" s="114"/>
      <c r="X1022" s="114"/>
      <c r="Y1022" s="114"/>
      <c r="Z1022" s="114"/>
      <c r="AA1022" s="114"/>
      <c r="AB1022" s="114"/>
      <c r="AC1022" s="114"/>
      <c r="AD1022" s="114"/>
      <c r="AE1022" s="113"/>
      <c r="AF1022" s="101">
        <f t="shared" si="68"/>
        <v>8.2985600000000019</v>
      </c>
      <c r="AG1022" s="113"/>
      <c r="AH1022" s="113"/>
      <c r="AI1022" s="116" t="s">
        <v>1</v>
      </c>
      <c r="AJ1022" s="116" t="str">
        <f>IF(I1022&lt;&gt;"","-" &amp;TEXT([1]comp!$I1022,"0.#") &amp;TEXT(I$1,0),"")</f>
        <v>-9.3Al</v>
      </c>
      <c r="AK1022" s="116" t="str">
        <f>IF(K1022&lt;&gt;"","-" &amp;TEXT([1]comp!$K1022,"0.0") &amp;TEXT(K$1,0),"")</f>
        <v/>
      </c>
      <c r="AL1022" s="116" t="str">
        <f>IF(H1022&lt;&gt;"","-" &amp;TEXT([1]comp!$H1022,"0.0") &amp;TEXT(H$1,0),"")</f>
        <v/>
      </c>
      <c r="AM1022" s="116" t="str">
        <f>IF(J1022&lt;&gt;"","-" &amp;TEXT([1]comp!$J1022,"0.0") &amp;TEXT(J$1,0),"")</f>
        <v/>
      </c>
      <c r="AN1022" s="116" t="str">
        <f>IF(M1022&lt;&gt;"","-" &amp;TEXT([1]comp!$M1022,"0.0") &amp;TEXT(M$1,0),"")</f>
        <v/>
      </c>
      <c r="AO1022" s="116" t="str">
        <f>IF(N1022&lt;&gt;"","-" &amp;TEXT([1]comp!$N1022,"0.0") &amp;TEXT(N$1,0),"")</f>
        <v>-1.9Nb</v>
      </c>
      <c r="AP1022" s="116" t="str">
        <f>IF(O1022&lt;&gt;"","-" &amp;TEXT([1]comp!$O1022,"0.0") &amp;TEXT(O$1,0),"")</f>
        <v>-2.1V</v>
      </c>
      <c r="AQ1022" s="116" t="str">
        <f>IF(L1022&lt;&gt;"","-" &amp;TEXT([1]comp!$L1022,"0.0") &amp;TEXT(L$1,0),"")</f>
        <v/>
      </c>
      <c r="AR1022" s="116" t="str">
        <f>IF(P1022&lt;&gt;"","-" &amp;TEXT([1]comp!$P1022,"0.0") &amp;TEXT(P$1,0),"")</f>
        <v>-2.9Mo</v>
      </c>
      <c r="AS1022" s="116" t="str">
        <f>IF(Q1022&lt;&gt;"","-" &amp;TEXT([1]comp!$Q1022,"0.00") &amp;TEXT(Q$1,0),"")</f>
        <v/>
      </c>
      <c r="AT1022" s="116" t="str">
        <f>IF(R1022&lt;&gt;"","-" &amp;TEXT([1]comp!$R1022,"0.00") &amp;TEXT(R$1,0),"")</f>
        <v/>
      </c>
      <c r="AU1022" s="116" t="str">
        <f>IF(S1022&lt;&gt;"","-" &amp;TEXT([1]comp!$S1022,"0.00") &amp;TEXT(S$1,0),"")</f>
        <v/>
      </c>
      <c r="AV1022" s="116" t="str">
        <f>IF(T1022&lt;&gt;"","-" &amp;TEXT([1]comp!$T1022,"0.0") &amp;TEXT(T$1,0),"")</f>
        <v/>
      </c>
      <c r="AW1022" s="116" t="str">
        <f>IF(U1022&lt;&gt;"","-" &amp;TEXT([1]comp!$U1022,"0.0") &amp;TEXT(U$1,0),"")</f>
        <v/>
      </c>
      <c r="AX1022" s="116" t="str">
        <f>IF(V1022&lt;&gt;"","-" &amp;TEXT([1]comp!$V1022,"0.0") &amp;TEXT(V$1,0),"")</f>
        <v/>
      </c>
      <c r="AY1022" s="116" t="str">
        <f>IF(W1022&lt;&gt;"","-" &amp;TEXT([1]comp!$W1022,"0.0") &amp;TEXT(W$1,0),"")</f>
        <v/>
      </c>
      <c r="AZ1022" s="116" t="str">
        <f>IF(X1022&lt;&gt;"","-" &amp;TEXT([1]comp!$X1022,"0.0") &amp;TEXT(X$1,0),"")</f>
        <v/>
      </c>
      <c r="BA1022" s="116" t="str">
        <f>IF(Y1022&lt;&gt;"","-" &amp;TEXT([1]comp!$Y1022,"0.0") &amp;TEXT(Y$1,0),"")</f>
        <v/>
      </c>
      <c r="BB1022" s="116" t="str">
        <f>IF(Z1022&lt;&gt;"","-" &amp;TEXT([1]comp!$Z1022,"0.0") &amp;TEXT(Z$1,0),"")</f>
        <v/>
      </c>
      <c r="BC1022" s="116" t="str">
        <f>IF(AA1022&lt;&gt;"","-" &amp;TEXT([1]comp!$AA1022,"0.0") &amp;TEXT(AA$1,0),"")</f>
        <v/>
      </c>
      <c r="BD1022" s="116" t="str">
        <f>IF(AB1022&lt;&gt;"","-" &amp;TEXT([1]comp!$AB1022,"0.0") &amp;TEXT(AB$1,0),"")</f>
        <v/>
      </c>
      <c r="BE1022" s="116" t="str">
        <f>IF(AC1022&lt;&gt;"","-" &amp;TEXT([1]comp!$AC1022,"0.0") &amp;TEXT(AC$1,0),"")</f>
        <v/>
      </c>
      <c r="BF1022" s="102" t="str">
        <f>IF(AD1022&lt;&gt;"","-" &amp;TEXT([1]comp!$AD1022,"0.00") &amp;TEXT(AD$1,0),"")</f>
        <v/>
      </c>
      <c r="BG1022" s="104" t="str">
        <f>IF(AE1022&lt;&gt;"","-" &amp;TEXT([1]comp!$AE1022,"0.#") &amp;TEXT(AE$1,0),"")</f>
        <v/>
      </c>
      <c r="BH1022" s="113" t="str">
        <f>[1]comp!$D1022 &amp; [1]comp!$E1022</f>
        <v>3Mo2VSingh, M. P., Makineni, S. K., &amp; Chattopadhyay, K. (2020). Achieving lower mass density with high strength in Nb stabilised γ/γ′ Co–Al–Mo–Nb base superalloy by the replacement of Mo with V. Materials Science and Engineering A, 794. https://doi.org/10.1016/j.msea.2020.139827</v>
      </c>
      <c r="BI1022" s="96" t="str">
        <f t="shared" si="75"/>
        <v>Co-9.3Al-1.9Nb-2.1V-2.9Mo</v>
      </c>
      <c r="BJ1022" s="113" t="s">
        <v>2123</v>
      </c>
      <c r="BK1022" s="113"/>
      <c r="BL1022" s="113"/>
      <c r="BM1022" s="113"/>
      <c r="BN1022" s="113"/>
      <c r="BO1022" s="113"/>
    </row>
    <row r="1023" spans="1:67" x14ac:dyDescent="0.3">
      <c r="A1023" s="96" t="str">
        <f t="shared" si="67"/>
        <v>Co-9.8Al-2.0Nb-2.9V-2.0Mo</v>
      </c>
      <c r="B1023" s="113"/>
      <c r="C1023" s="113" t="s">
        <v>2123</v>
      </c>
      <c r="D1023" s="113" t="s">
        <v>4229</v>
      </c>
      <c r="E1023" s="113" t="s">
        <v>4230</v>
      </c>
      <c r="F1023" s="113">
        <f t="shared" si="76"/>
        <v>1020</v>
      </c>
      <c r="G1023" s="114">
        <f t="shared" si="71"/>
        <v>83.3</v>
      </c>
      <c r="H1023" s="114"/>
      <c r="I1023" s="114">
        <v>9.8000000000000007</v>
      </c>
      <c r="J1023" s="114"/>
      <c r="K1023" s="114"/>
      <c r="L1023" s="114"/>
      <c r="M1023" s="114"/>
      <c r="N1023" s="114">
        <v>2</v>
      </c>
      <c r="O1023" s="114">
        <v>2.9</v>
      </c>
      <c r="P1023" s="114">
        <v>2</v>
      </c>
      <c r="Q1023" s="115"/>
      <c r="R1023" s="115"/>
      <c r="S1023" s="115"/>
      <c r="T1023" s="114"/>
      <c r="U1023" s="114"/>
      <c r="V1023" s="114"/>
      <c r="W1023" s="114"/>
      <c r="X1023" s="114"/>
      <c r="Y1023" s="114"/>
      <c r="Z1023" s="114"/>
      <c r="AA1023" s="114"/>
      <c r="AB1023" s="114"/>
      <c r="AC1023" s="114"/>
      <c r="AD1023" s="114"/>
      <c r="AE1023" s="113"/>
      <c r="AF1023" s="101">
        <f t="shared" si="68"/>
        <v>8.2324900000000003</v>
      </c>
      <c r="AG1023" s="113"/>
      <c r="AH1023" s="113"/>
      <c r="AI1023" s="116" t="s">
        <v>1</v>
      </c>
      <c r="AJ1023" s="116" t="str">
        <f>IF(I1023&lt;&gt;"","-" &amp;TEXT([1]comp!$I1023,"0.#") &amp;TEXT(I$1,0),"")</f>
        <v>-9.8Al</v>
      </c>
      <c r="AK1023" s="116" t="str">
        <f>IF(K1023&lt;&gt;"","-" &amp;TEXT([1]comp!$K1023,"0.0") &amp;TEXT(K$1,0),"")</f>
        <v/>
      </c>
      <c r="AL1023" s="116" t="str">
        <f>IF(H1023&lt;&gt;"","-" &amp;TEXT([1]comp!$H1023,"0.0") &amp;TEXT(H$1,0),"")</f>
        <v/>
      </c>
      <c r="AM1023" s="116" t="str">
        <f>IF(J1023&lt;&gt;"","-" &amp;TEXT([1]comp!$J1023,"0.0") &amp;TEXT(J$1,0),"")</f>
        <v/>
      </c>
      <c r="AN1023" s="116" t="str">
        <f>IF(M1023&lt;&gt;"","-" &amp;TEXT([1]comp!$M1023,"0.0") &amp;TEXT(M$1,0),"")</f>
        <v/>
      </c>
      <c r="AO1023" s="116" t="str">
        <f>IF(N1023&lt;&gt;"","-" &amp;TEXT([1]comp!$N1023,"0.0") &amp;TEXT(N$1,0),"")</f>
        <v>-2.0Nb</v>
      </c>
      <c r="AP1023" s="116" t="str">
        <f>IF(O1023&lt;&gt;"","-" &amp;TEXT([1]comp!$O1023,"0.0") &amp;TEXT(O$1,0),"")</f>
        <v>-2.9V</v>
      </c>
      <c r="AQ1023" s="116" t="str">
        <f>IF(L1023&lt;&gt;"","-" &amp;TEXT([1]comp!$L1023,"0.0") &amp;TEXT(L$1,0),"")</f>
        <v/>
      </c>
      <c r="AR1023" s="116" t="str">
        <f>IF(P1023&lt;&gt;"","-" &amp;TEXT([1]comp!$P1023,"0.0") &amp;TEXT(P$1,0),"")</f>
        <v>-2.0Mo</v>
      </c>
      <c r="AS1023" s="116" t="str">
        <f>IF(Q1023&lt;&gt;"","-" &amp;TEXT([1]comp!$Q1023,"0.00") &amp;TEXT(Q$1,0),"")</f>
        <v/>
      </c>
      <c r="AT1023" s="116" t="str">
        <f>IF(R1023&lt;&gt;"","-" &amp;TEXT([1]comp!$R1023,"0.00") &amp;TEXT(R$1,0),"")</f>
        <v/>
      </c>
      <c r="AU1023" s="116" t="str">
        <f>IF(S1023&lt;&gt;"","-" &amp;TEXT([1]comp!$S1023,"0.00") &amp;TEXT(S$1,0),"")</f>
        <v/>
      </c>
      <c r="AV1023" s="116" t="str">
        <f>IF(T1023&lt;&gt;"","-" &amp;TEXT([1]comp!$T1023,"0.0") &amp;TEXT(T$1,0),"")</f>
        <v/>
      </c>
      <c r="AW1023" s="116" t="str">
        <f>IF(U1023&lt;&gt;"","-" &amp;TEXT([1]comp!$U1023,"0.0") &amp;TEXT(U$1,0),"")</f>
        <v/>
      </c>
      <c r="AX1023" s="116" t="str">
        <f>IF(V1023&lt;&gt;"","-" &amp;TEXT([1]comp!$V1023,"0.0") &amp;TEXT(V$1,0),"")</f>
        <v/>
      </c>
      <c r="AY1023" s="116" t="str">
        <f>IF(W1023&lt;&gt;"","-" &amp;TEXT([1]comp!$W1023,"0.0") &amp;TEXT(W$1,0),"")</f>
        <v/>
      </c>
      <c r="AZ1023" s="116" t="str">
        <f>IF(X1023&lt;&gt;"","-" &amp;TEXT([1]comp!$X1023,"0.0") &amp;TEXT(X$1,0),"")</f>
        <v/>
      </c>
      <c r="BA1023" s="116" t="str">
        <f>IF(Y1023&lt;&gt;"","-" &amp;TEXT([1]comp!$Y1023,"0.0") &amp;TEXT(Y$1,0),"")</f>
        <v/>
      </c>
      <c r="BB1023" s="116" t="str">
        <f>IF(Z1023&lt;&gt;"","-" &amp;TEXT([1]comp!$Z1023,"0.0") &amp;TEXT(Z$1,0),"")</f>
        <v/>
      </c>
      <c r="BC1023" s="116" t="str">
        <f>IF(AA1023&lt;&gt;"","-" &amp;TEXT([1]comp!$AA1023,"0.0") &amp;TEXT(AA$1,0),"")</f>
        <v/>
      </c>
      <c r="BD1023" s="116" t="str">
        <f>IF(AB1023&lt;&gt;"","-" &amp;TEXT([1]comp!$AB1023,"0.0") &amp;TEXT(AB$1,0),"")</f>
        <v/>
      </c>
      <c r="BE1023" s="116" t="str">
        <f>IF(AC1023&lt;&gt;"","-" &amp;TEXT([1]comp!$AC1023,"0.0") &amp;TEXT(AC$1,0),"")</f>
        <v/>
      </c>
      <c r="BF1023" s="102" t="str">
        <f>IF(AD1023&lt;&gt;"","-" &amp;TEXT([1]comp!$AD1023,"0.00") &amp;TEXT(AD$1,0),"")</f>
        <v/>
      </c>
      <c r="BG1023" s="104" t="str">
        <f>IF(AE1023&lt;&gt;"","-" &amp;TEXT([1]comp!$AE1023,"0.#") &amp;TEXT(AE$1,0),"")</f>
        <v/>
      </c>
      <c r="BH1023" s="113" t="str">
        <f>[1]comp!$D1023 &amp; [1]comp!$E1023</f>
        <v>2Mo3VSingh, M. P., Makineni, S. K., &amp; Chattopadhyay, K. (2020). Achieving lower mass density with high strength in Nb stabilised γ/γ′ Co–Al–Mo–Nb base superalloy by the replacement of Mo with V. Materials Science and Engineering A, 794. https://doi.org/10.1016/j.msea.2020.139828</v>
      </c>
      <c r="BI1023" s="96" t="str">
        <f t="shared" si="75"/>
        <v>Co-9.8Al-2.0Nb-2.9V-2.0Mo</v>
      </c>
      <c r="BJ1023" s="113" t="s">
        <v>2123</v>
      </c>
      <c r="BK1023" s="113"/>
      <c r="BL1023" s="113"/>
      <c r="BM1023" s="113"/>
      <c r="BN1023" s="113"/>
      <c r="BO1023" s="113"/>
    </row>
    <row r="1024" spans="1:67" x14ac:dyDescent="0.3">
      <c r="A1024" s="96" t="str">
        <f t="shared" si="67"/>
        <v>Co-9.7Al-1.9Nb-3.9V-1.1Mo</v>
      </c>
      <c r="B1024" s="113"/>
      <c r="C1024" s="113" t="s">
        <v>2123</v>
      </c>
      <c r="D1024" s="113" t="s">
        <v>4232</v>
      </c>
      <c r="E1024" s="113" t="s">
        <v>4233</v>
      </c>
      <c r="F1024" s="113">
        <f t="shared" si="76"/>
        <v>1021</v>
      </c>
      <c r="G1024" s="114">
        <f t="shared" si="71"/>
        <v>83.4</v>
      </c>
      <c r="H1024" s="114"/>
      <c r="I1024" s="114">
        <v>9.6999999999999993</v>
      </c>
      <c r="J1024" s="114"/>
      <c r="K1024" s="114"/>
      <c r="L1024" s="114"/>
      <c r="M1024" s="114"/>
      <c r="N1024" s="114">
        <v>1.9</v>
      </c>
      <c r="O1024" s="114">
        <v>3.9</v>
      </c>
      <c r="P1024" s="114">
        <v>1.1000000000000001</v>
      </c>
      <c r="Q1024" s="115"/>
      <c r="R1024" s="115"/>
      <c r="S1024" s="115"/>
      <c r="T1024" s="114"/>
      <c r="U1024" s="114"/>
      <c r="V1024" s="114"/>
      <c r="W1024" s="114"/>
      <c r="X1024" s="114"/>
      <c r="Y1024" s="114"/>
      <c r="Z1024" s="114"/>
      <c r="AA1024" s="114"/>
      <c r="AB1024" s="114"/>
      <c r="AC1024" s="114"/>
      <c r="AD1024" s="114"/>
      <c r="AE1024" s="113"/>
      <c r="AF1024" s="101">
        <f t="shared" si="68"/>
        <v>8.1987000000000005</v>
      </c>
      <c r="AG1024" s="113"/>
      <c r="AH1024" s="113"/>
      <c r="AI1024" s="116" t="s">
        <v>1</v>
      </c>
      <c r="AJ1024" s="116" t="str">
        <f>IF(I1024&lt;&gt;"","-" &amp;TEXT([1]comp!$I1024,"0.#") &amp;TEXT(I$1,0),"")</f>
        <v>-9.7Al</v>
      </c>
      <c r="AK1024" s="116" t="str">
        <f>IF(K1024&lt;&gt;"","-" &amp;TEXT([1]comp!$K1024,"0.0") &amp;TEXT(K$1,0),"")</f>
        <v/>
      </c>
      <c r="AL1024" s="116" t="str">
        <f>IF(H1024&lt;&gt;"","-" &amp;TEXT([1]comp!$H1024,"0.0") &amp;TEXT(H$1,0),"")</f>
        <v/>
      </c>
      <c r="AM1024" s="116" t="str">
        <f>IF(J1024&lt;&gt;"","-" &amp;TEXT([1]comp!$J1024,"0.0") &amp;TEXT(J$1,0),"")</f>
        <v/>
      </c>
      <c r="AN1024" s="116" t="str">
        <f>IF(M1024&lt;&gt;"","-" &amp;TEXT([1]comp!$M1024,"0.0") &amp;TEXT(M$1,0),"")</f>
        <v/>
      </c>
      <c r="AO1024" s="116" t="str">
        <f>IF(N1024&lt;&gt;"","-" &amp;TEXT([1]comp!$N1024,"0.0") &amp;TEXT(N$1,0),"")</f>
        <v>-1.9Nb</v>
      </c>
      <c r="AP1024" s="116" t="str">
        <f>IF(O1024&lt;&gt;"","-" &amp;TEXT([1]comp!$O1024,"0.0") &amp;TEXT(O$1,0),"")</f>
        <v>-3.9V</v>
      </c>
      <c r="AQ1024" s="116" t="str">
        <f>IF(L1024&lt;&gt;"","-" &amp;TEXT([1]comp!$L1024,"0.0") &amp;TEXT(L$1,0),"")</f>
        <v/>
      </c>
      <c r="AR1024" s="116" t="str">
        <f>IF(P1024&lt;&gt;"","-" &amp;TEXT([1]comp!$P1024,"0.0") &amp;TEXT(P$1,0),"")</f>
        <v>-1.1Mo</v>
      </c>
      <c r="AS1024" s="116" t="str">
        <f>IF(Q1024&lt;&gt;"","-" &amp;TEXT([1]comp!$Q1024,"0.00") &amp;TEXT(Q$1,0),"")</f>
        <v/>
      </c>
      <c r="AT1024" s="116" t="str">
        <f>IF(R1024&lt;&gt;"","-" &amp;TEXT([1]comp!$R1024,"0.00") &amp;TEXT(R$1,0),"")</f>
        <v/>
      </c>
      <c r="AU1024" s="116" t="str">
        <f>IF(S1024&lt;&gt;"","-" &amp;TEXT([1]comp!$S1024,"0.00") &amp;TEXT(S$1,0),"")</f>
        <v/>
      </c>
      <c r="AV1024" s="116" t="str">
        <f>IF(T1024&lt;&gt;"","-" &amp;TEXT([1]comp!$T1024,"0.0") &amp;TEXT(T$1,0),"")</f>
        <v/>
      </c>
      <c r="AW1024" s="116" t="str">
        <f>IF(U1024&lt;&gt;"","-" &amp;TEXT([1]comp!$U1024,"0.0") &amp;TEXT(U$1,0),"")</f>
        <v/>
      </c>
      <c r="AX1024" s="116" t="str">
        <f>IF(V1024&lt;&gt;"","-" &amp;TEXT([1]comp!$V1024,"0.0") &amp;TEXT(V$1,0),"")</f>
        <v/>
      </c>
      <c r="AY1024" s="116" t="str">
        <f>IF(W1024&lt;&gt;"","-" &amp;TEXT([1]comp!$W1024,"0.0") &amp;TEXT(W$1,0),"")</f>
        <v/>
      </c>
      <c r="AZ1024" s="116" t="str">
        <f>IF(X1024&lt;&gt;"","-" &amp;TEXT([1]comp!$X1024,"0.0") &amp;TEXT(X$1,0),"")</f>
        <v/>
      </c>
      <c r="BA1024" s="116" t="str">
        <f>IF(Y1024&lt;&gt;"","-" &amp;TEXT([1]comp!$Y1024,"0.0") &amp;TEXT(Y$1,0),"")</f>
        <v/>
      </c>
      <c r="BB1024" s="116" t="str">
        <f>IF(Z1024&lt;&gt;"","-" &amp;TEXT([1]comp!$Z1024,"0.0") &amp;TEXT(Z$1,0),"")</f>
        <v/>
      </c>
      <c r="BC1024" s="116" t="str">
        <f>IF(AA1024&lt;&gt;"","-" &amp;TEXT([1]comp!$AA1024,"0.0") &amp;TEXT(AA$1,0),"")</f>
        <v/>
      </c>
      <c r="BD1024" s="116" t="str">
        <f>IF(AB1024&lt;&gt;"","-" &amp;TEXT([1]comp!$AB1024,"0.0") &amp;TEXT(AB$1,0),"")</f>
        <v/>
      </c>
      <c r="BE1024" s="116" t="str">
        <f>IF(AC1024&lt;&gt;"","-" &amp;TEXT([1]comp!$AC1024,"0.0") &amp;TEXT(AC$1,0),"")</f>
        <v/>
      </c>
      <c r="BF1024" s="102" t="str">
        <f>IF(AD1024&lt;&gt;"","-" &amp;TEXT([1]comp!$AD1024,"0.00") &amp;TEXT(AD$1,0),"")</f>
        <v/>
      </c>
      <c r="BG1024" s="104" t="str">
        <f>IF(AE1024&lt;&gt;"","-" &amp;TEXT([1]comp!$AE1024,"0.#") &amp;TEXT(AE$1,0),"")</f>
        <v/>
      </c>
      <c r="BH1024" s="113" t="str">
        <f>[1]comp!$D1024 &amp; [1]comp!$E1024</f>
        <v>1Mo4VSingh, M. P., Makineni, S. K., &amp; Chattopadhyay, K. (2020). Achieving lower mass density with high strength in Nb stabilised γ/γ′ Co–Al–Mo–Nb base superalloy by the replacement of Mo with V. Materials Science and Engineering A, 794. https://doi.org/10.1016/j.msea.2020.139829</v>
      </c>
      <c r="BI1024" s="96" t="str">
        <f t="shared" si="75"/>
        <v>Co-9.7Al-1.9Nb-3.9V-1.1Mo</v>
      </c>
      <c r="BJ1024" s="113" t="s">
        <v>2123</v>
      </c>
      <c r="BK1024" s="113"/>
      <c r="BL1024" s="113"/>
      <c r="BM1024" s="113"/>
      <c r="BN1024" s="113"/>
      <c r="BO1024" s="113"/>
    </row>
    <row r="1025" spans="1:67" x14ac:dyDescent="0.3">
      <c r="A1025" s="96" t="str">
        <f t="shared" si="67"/>
        <v>Co-9.8Al-2.0Nb-5.3V</v>
      </c>
      <c r="B1025" s="113"/>
      <c r="C1025" s="113" t="s">
        <v>2123</v>
      </c>
      <c r="D1025" s="113" t="s">
        <v>4235</v>
      </c>
      <c r="E1025" s="113" t="s">
        <v>4236</v>
      </c>
      <c r="F1025" s="113">
        <f t="shared" si="76"/>
        <v>1022</v>
      </c>
      <c r="G1025" s="114">
        <f t="shared" si="71"/>
        <v>82.9</v>
      </c>
      <c r="H1025" s="114"/>
      <c r="I1025" s="114">
        <v>9.8000000000000007</v>
      </c>
      <c r="J1025" s="114"/>
      <c r="K1025" s="114"/>
      <c r="L1025" s="114"/>
      <c r="M1025" s="114"/>
      <c r="N1025" s="114">
        <v>2</v>
      </c>
      <c r="O1025" s="114">
        <v>5.3</v>
      </c>
      <c r="P1025" s="114"/>
      <c r="Q1025" s="115"/>
      <c r="R1025" s="115"/>
      <c r="S1025" s="115"/>
      <c r="T1025" s="114"/>
      <c r="U1025" s="114"/>
      <c r="V1025" s="114"/>
      <c r="W1025" s="114"/>
      <c r="X1025" s="114"/>
      <c r="Y1025" s="114"/>
      <c r="Z1025" s="114"/>
      <c r="AA1025" s="114"/>
      <c r="AB1025" s="114"/>
      <c r="AC1025" s="114"/>
      <c r="AD1025" s="114"/>
      <c r="AE1025" s="113"/>
      <c r="AF1025" s="101">
        <f t="shared" si="68"/>
        <v>8.1379300000000008</v>
      </c>
      <c r="AG1025" s="113"/>
      <c r="AH1025" s="113"/>
      <c r="AI1025" s="116" t="s">
        <v>1</v>
      </c>
      <c r="AJ1025" s="116" t="str">
        <f>IF(I1025&lt;&gt;"","-" &amp;TEXT([1]comp!$I1025,"0.#") &amp;TEXT(I$1,0),"")</f>
        <v>-9.8Al</v>
      </c>
      <c r="AK1025" s="116" t="str">
        <f>IF(K1025&lt;&gt;"","-" &amp;TEXT([1]comp!$K1025,"0.0") &amp;TEXT(K$1,0),"")</f>
        <v/>
      </c>
      <c r="AL1025" s="116" t="str">
        <f>IF(H1025&lt;&gt;"","-" &amp;TEXT([1]comp!$H1025,"0.0") &amp;TEXT(H$1,0),"")</f>
        <v/>
      </c>
      <c r="AM1025" s="116" t="str">
        <f>IF(J1025&lt;&gt;"","-" &amp;TEXT([1]comp!$J1025,"0.0") &amp;TEXT(J$1,0),"")</f>
        <v/>
      </c>
      <c r="AN1025" s="116" t="str">
        <f>IF(M1025&lt;&gt;"","-" &amp;TEXT([1]comp!$M1025,"0.0") &amp;TEXT(M$1,0),"")</f>
        <v/>
      </c>
      <c r="AO1025" s="116" t="str">
        <f>IF(N1025&lt;&gt;"","-" &amp;TEXT([1]comp!$N1025,"0.0") &amp;TEXT(N$1,0),"")</f>
        <v>-2.0Nb</v>
      </c>
      <c r="AP1025" s="116" t="str">
        <f>IF(O1025&lt;&gt;"","-" &amp;TEXT([1]comp!$O1025,"0.0") &amp;TEXT(O$1,0),"")</f>
        <v>-5.3V</v>
      </c>
      <c r="AQ1025" s="116" t="str">
        <f>IF(L1025&lt;&gt;"","-" &amp;TEXT([1]comp!$L1025,"0.0") &amp;TEXT(L$1,0),"")</f>
        <v/>
      </c>
      <c r="AR1025" s="116" t="str">
        <f>IF(P1025&lt;&gt;"","-" &amp;TEXT([1]comp!$P1025,"0.0") &amp;TEXT(P$1,0),"")</f>
        <v/>
      </c>
      <c r="AS1025" s="116" t="str">
        <f>IF(Q1025&lt;&gt;"","-" &amp;TEXT([1]comp!$Q1025,"0.00") &amp;TEXT(Q$1,0),"")</f>
        <v/>
      </c>
      <c r="AT1025" s="116" t="str">
        <f>IF(R1025&lt;&gt;"","-" &amp;TEXT([1]comp!$R1025,"0.00") &amp;TEXT(R$1,0),"")</f>
        <v/>
      </c>
      <c r="AU1025" s="116" t="str">
        <f>IF(S1025&lt;&gt;"","-" &amp;TEXT([1]comp!$S1025,"0.00") &amp;TEXT(S$1,0),"")</f>
        <v/>
      </c>
      <c r="AV1025" s="116" t="str">
        <f>IF(T1025&lt;&gt;"","-" &amp;TEXT([1]comp!$T1025,"0.0") &amp;TEXT(T$1,0),"")</f>
        <v/>
      </c>
      <c r="AW1025" s="116" t="str">
        <f>IF(U1025&lt;&gt;"","-" &amp;TEXT([1]comp!$U1025,"0.0") &amp;TEXT(U$1,0),"")</f>
        <v/>
      </c>
      <c r="AX1025" s="116" t="str">
        <f>IF(V1025&lt;&gt;"","-" &amp;TEXT([1]comp!$V1025,"0.0") &amp;TEXT(V$1,0),"")</f>
        <v/>
      </c>
      <c r="AY1025" s="116" t="str">
        <f>IF(W1025&lt;&gt;"","-" &amp;TEXT([1]comp!$W1025,"0.0") &amp;TEXT(W$1,0),"")</f>
        <v/>
      </c>
      <c r="AZ1025" s="116" t="str">
        <f>IF(X1025&lt;&gt;"","-" &amp;TEXT([1]comp!$X1025,"0.0") &amp;TEXT(X$1,0),"")</f>
        <v/>
      </c>
      <c r="BA1025" s="116" t="str">
        <f>IF(Y1025&lt;&gt;"","-" &amp;TEXT([1]comp!$Y1025,"0.0") &amp;TEXT(Y$1,0),"")</f>
        <v/>
      </c>
      <c r="BB1025" s="116" t="str">
        <f>IF(Z1025&lt;&gt;"","-" &amp;TEXT([1]comp!$Z1025,"0.0") &amp;TEXT(Z$1,0),"")</f>
        <v/>
      </c>
      <c r="BC1025" s="116" t="str">
        <f>IF(AA1025&lt;&gt;"","-" &amp;TEXT([1]comp!$AA1025,"0.0") &amp;TEXT(AA$1,0),"")</f>
        <v/>
      </c>
      <c r="BD1025" s="116" t="str">
        <f>IF(AB1025&lt;&gt;"","-" &amp;TEXT([1]comp!$AB1025,"0.0") &amp;TEXT(AB$1,0),"")</f>
        <v/>
      </c>
      <c r="BE1025" s="116" t="str">
        <f>IF(AC1025&lt;&gt;"","-" &amp;TEXT([1]comp!$AC1025,"0.0") &amp;TEXT(AC$1,0),"")</f>
        <v/>
      </c>
      <c r="BF1025" s="102" t="str">
        <f>IF(AD1025&lt;&gt;"","-" &amp;TEXT([1]comp!$AD1025,"0.00") &amp;TEXT(AD$1,0),"")</f>
        <v/>
      </c>
      <c r="BG1025" s="104" t="str">
        <f>IF(AE1025&lt;&gt;"","-" &amp;TEXT([1]comp!$AE1025,"0.#") &amp;TEXT(AE$1,0),"")</f>
        <v/>
      </c>
      <c r="BH1025" s="113" t="str">
        <f>[1]comp!$D1025 &amp; [1]comp!$E1025</f>
        <v>0Mo5VSingh, M. P., Makineni, S. K., &amp; Chattopadhyay, K. (2020). Achieving lower mass density with high strength in Nb stabilised γ/γ′ Co–Al–Mo–Nb base superalloy by the replacement of Mo with V. Materials Science and Engineering A, 794. https://doi.org/10.1016/j.msea.2020.139830</v>
      </c>
      <c r="BI1025" s="96" t="str">
        <f t="shared" si="75"/>
        <v>Co-9.8Al-2.0Nb-5.3V</v>
      </c>
      <c r="BJ1025" s="113" t="s">
        <v>2123</v>
      </c>
      <c r="BK1025" s="113"/>
      <c r="BL1025" s="113"/>
      <c r="BM1025" s="113"/>
      <c r="BN1025" s="113"/>
      <c r="BO1025" s="113"/>
    </row>
    <row r="1026" spans="1:67" x14ac:dyDescent="0.3">
      <c r="A1026" s="96" t="str">
        <f t="shared" si="67"/>
        <v>Co-30.0Ni-9.8Al-2.0Nb-5.3V</v>
      </c>
      <c r="B1026" s="113"/>
      <c r="C1026" s="113" t="s">
        <v>2123</v>
      </c>
      <c r="D1026" s="113" t="s">
        <v>4238</v>
      </c>
      <c r="E1026" s="113" t="s">
        <v>4239</v>
      </c>
      <c r="F1026" s="113">
        <f t="shared" si="76"/>
        <v>1023</v>
      </c>
      <c r="G1026" s="114">
        <f t="shared" si="71"/>
        <v>52.900000000000006</v>
      </c>
      <c r="H1026" s="114">
        <v>30</v>
      </c>
      <c r="I1026" s="114">
        <v>9.8000000000000007</v>
      </c>
      <c r="J1026" s="114"/>
      <c r="K1026" s="114"/>
      <c r="L1026" s="114"/>
      <c r="M1026" s="114"/>
      <c r="N1026" s="114">
        <v>2</v>
      </c>
      <c r="O1026" s="114">
        <v>5.3</v>
      </c>
      <c r="P1026" s="114"/>
      <c r="Q1026" s="115"/>
      <c r="R1026" s="115"/>
      <c r="S1026" s="115"/>
      <c r="T1026" s="114"/>
      <c r="U1026" s="114"/>
      <c r="V1026" s="114"/>
      <c r="W1026" s="114"/>
      <c r="X1026" s="114"/>
      <c r="Y1026" s="114"/>
      <c r="Z1026" s="114"/>
      <c r="AA1026" s="114"/>
      <c r="AB1026" s="114"/>
      <c r="AC1026" s="114"/>
      <c r="AD1026" s="114"/>
      <c r="AE1026" s="113"/>
      <c r="AF1026" s="101">
        <f t="shared" si="68"/>
        <v>8.1403300000000005</v>
      </c>
      <c r="AG1026" s="113"/>
      <c r="AH1026" s="113"/>
      <c r="AI1026" s="116" t="s">
        <v>1</v>
      </c>
      <c r="AJ1026" s="116" t="str">
        <f>IF(I1026&lt;&gt;"","-" &amp;TEXT([1]comp!$I1026,"0.#") &amp;TEXT(I$1,0),"")</f>
        <v>-9.8Al</v>
      </c>
      <c r="AK1026" s="116" t="str">
        <f>IF(K1026&lt;&gt;"","-" &amp;TEXT([1]comp!$K1026,"0.0") &amp;TEXT(K$1,0),"")</f>
        <v/>
      </c>
      <c r="AL1026" s="116" t="str">
        <f>IF(H1026&lt;&gt;"","-" &amp;TEXT([1]comp!$H1026,"0.0") &amp;TEXT(H$1,0),"")</f>
        <v>-30.0Ni</v>
      </c>
      <c r="AM1026" s="116" t="str">
        <f>IF(J1026&lt;&gt;"","-" &amp;TEXT([1]comp!$J1026,"0.0") &amp;TEXT(J$1,0),"")</f>
        <v/>
      </c>
      <c r="AN1026" s="116" t="str">
        <f>IF(M1026&lt;&gt;"","-" &amp;TEXT([1]comp!$M1026,"0.0") &amp;TEXT(M$1,0),"")</f>
        <v/>
      </c>
      <c r="AO1026" s="116" t="str">
        <f>IF(N1026&lt;&gt;"","-" &amp;TEXT([1]comp!$N1026,"0.0") &amp;TEXT(N$1,0),"")</f>
        <v>-2.0Nb</v>
      </c>
      <c r="AP1026" s="116" t="str">
        <f>IF(O1026&lt;&gt;"","-" &amp;TEXT([1]comp!$O1026,"0.0") &amp;TEXT(O$1,0),"")</f>
        <v>-5.3V</v>
      </c>
      <c r="AQ1026" s="116" t="str">
        <f>IF(L1026&lt;&gt;"","-" &amp;TEXT([1]comp!$L1026,"0.0") &amp;TEXT(L$1,0),"")</f>
        <v/>
      </c>
      <c r="AR1026" s="116" t="str">
        <f>IF(P1026&lt;&gt;"","-" &amp;TEXT([1]comp!$P1026,"0.0") &amp;TEXT(P$1,0),"")</f>
        <v/>
      </c>
      <c r="AS1026" s="116" t="str">
        <f>IF(Q1026&lt;&gt;"","-" &amp;TEXT([1]comp!$Q1026,"0.00") &amp;TEXT(Q$1,0),"")</f>
        <v/>
      </c>
      <c r="AT1026" s="116" t="str">
        <f>IF(R1026&lt;&gt;"","-" &amp;TEXT([1]comp!$R1026,"0.00") &amp;TEXT(R$1,0),"")</f>
        <v/>
      </c>
      <c r="AU1026" s="116" t="str">
        <f>IF(S1026&lt;&gt;"","-" &amp;TEXT([1]comp!$S1026,"0.00") &amp;TEXT(S$1,0),"")</f>
        <v/>
      </c>
      <c r="AV1026" s="116" t="str">
        <f>IF(T1026&lt;&gt;"","-" &amp;TEXT([1]comp!$T1026,"0.0") &amp;TEXT(T$1,0),"")</f>
        <v/>
      </c>
      <c r="AW1026" s="116" t="str">
        <f>IF(U1026&lt;&gt;"","-" &amp;TEXT([1]comp!$U1026,"0.0") &amp;TEXT(U$1,0),"")</f>
        <v/>
      </c>
      <c r="AX1026" s="116" t="str">
        <f>IF(V1026&lt;&gt;"","-" &amp;TEXT([1]comp!$V1026,"0.0") &amp;TEXT(V$1,0),"")</f>
        <v/>
      </c>
      <c r="AY1026" s="116" t="str">
        <f>IF(W1026&lt;&gt;"","-" &amp;TEXT([1]comp!$W1026,"0.0") &amp;TEXT(W$1,0),"")</f>
        <v/>
      </c>
      <c r="AZ1026" s="116" t="str">
        <f>IF(X1026&lt;&gt;"","-" &amp;TEXT([1]comp!$X1026,"0.0") &amp;TEXT(X$1,0),"")</f>
        <v/>
      </c>
      <c r="BA1026" s="116" t="str">
        <f>IF(Y1026&lt;&gt;"","-" &amp;TEXT([1]comp!$Y1026,"0.0") &amp;TEXT(Y$1,0),"")</f>
        <v/>
      </c>
      <c r="BB1026" s="116" t="str">
        <f>IF(Z1026&lt;&gt;"","-" &amp;TEXT([1]comp!$Z1026,"0.0") &amp;TEXT(Z$1,0),"")</f>
        <v/>
      </c>
      <c r="BC1026" s="116" t="str">
        <f>IF(AA1026&lt;&gt;"","-" &amp;TEXT([1]comp!$AA1026,"0.0") &amp;TEXT(AA$1,0),"")</f>
        <v/>
      </c>
      <c r="BD1026" s="116" t="str">
        <f>IF(AB1026&lt;&gt;"","-" &amp;TEXT([1]comp!$AB1026,"0.0") &amp;TEXT(AB$1,0),"")</f>
        <v/>
      </c>
      <c r="BE1026" s="116" t="str">
        <f>IF(AC1026&lt;&gt;"","-" &amp;TEXT([1]comp!$AC1026,"0.0") &amp;TEXT(AC$1,0),"")</f>
        <v/>
      </c>
      <c r="BF1026" s="102" t="str">
        <f>IF(AD1026&lt;&gt;"","-" &amp;TEXT([1]comp!$AD1026,"0.00") &amp;TEXT(AD$1,0),"")</f>
        <v/>
      </c>
      <c r="BG1026" s="104" t="str">
        <f>IF(AE1026&lt;&gt;"","-" &amp;TEXT([1]comp!$AE1026,"0.#") &amp;TEXT(AE$1,0),"")</f>
        <v/>
      </c>
      <c r="BH1026" s="113" t="str">
        <f>[1]comp!$D1026 &amp; [1]comp!$E1026</f>
        <v>30Ni0Mo5VSingh, M. P., Makineni, S. K., &amp; Chattopadhyay, K. (2020). Achieving lower mass density with high strength in Nb stabilised γ/γ′ Co–Al–Mo–Nb base superalloy by the replacement of Mo with V. Materials Science and Engineering A, 794. https://doi.org/10.1016/j.msea.2020.139831</v>
      </c>
      <c r="BI1026" s="96" t="str">
        <f t="shared" ref="BI1026:BI1094" si="77">TEXT(AI1026,0) &amp;TEXT(AL1026,0) &amp;TEXT(AY1026,0) &amp;TEXT(AJ1026,0) &amp;TEXT(AM1026,0) &amp;TEXT(AK1026,0) &amp;TEXT(AQ1026,0) &amp;TEXT(AN1026,0) &amp;TEXT(AO1026,0) &amp;TEXT(AP1026,0) &amp;TEXT(AR1026,0)&amp;TEXT(AV1026,0) &amp;TEXT(AW1026,0) &amp;TEXT(AX1026,0) &amp;TEXT(BA1026,0)  &amp;TEXT(BB1026,0) &amp;TEXT(BC1026,0) &amp;TEXT(BD1026,0) &amp;TEXT(BE1026,0) &amp;TEXT(BF1026,0) &amp;TEXT(AS1026,0) &amp;TEXT(AT1026,0) &amp;TEXT(AU1026,0) &amp;TEXT(AZ1026,0) &amp;TEXT(BG1026,0)</f>
        <v>Co-30.0Ni-9.8Al-2.0Nb-5.3V</v>
      </c>
      <c r="BJ1026" s="113" t="s">
        <v>2123</v>
      </c>
      <c r="BK1026" s="113"/>
      <c r="BL1026" s="113"/>
      <c r="BM1026" s="113"/>
      <c r="BN1026" s="113"/>
      <c r="BO1026" s="113"/>
    </row>
    <row r="1027" spans="1:67" x14ac:dyDescent="0.3">
      <c r="A1027" s="96" t="str">
        <f t="shared" si="67"/>
        <v>Co-9.8Al-7.4W-2.7Ti-0.40C-0.10B</v>
      </c>
      <c r="B1027" s="113"/>
      <c r="C1027" s="113" t="s">
        <v>2123</v>
      </c>
      <c r="D1027" s="113" t="s">
        <v>4241</v>
      </c>
      <c r="E1027" s="113" t="s">
        <v>4242</v>
      </c>
      <c r="F1027" s="113">
        <f t="shared" si="76"/>
        <v>1024</v>
      </c>
      <c r="G1027" s="114">
        <f t="shared" si="71"/>
        <v>79.599999999999994</v>
      </c>
      <c r="H1027" s="114"/>
      <c r="I1027" s="114">
        <v>9.8000000000000007</v>
      </c>
      <c r="J1027" s="114"/>
      <c r="K1027" s="114">
        <v>7.4</v>
      </c>
      <c r="L1027" s="114">
        <v>2.7</v>
      </c>
      <c r="M1027" s="114"/>
      <c r="N1027" s="114"/>
      <c r="O1027" s="114"/>
      <c r="P1027" s="114"/>
      <c r="Q1027" s="115">
        <v>0.4</v>
      </c>
      <c r="R1027" s="115"/>
      <c r="S1027" s="115">
        <v>0.1</v>
      </c>
      <c r="T1027" s="114"/>
      <c r="U1027" s="114"/>
      <c r="V1027" s="114"/>
      <c r="W1027" s="114"/>
      <c r="X1027" s="114"/>
      <c r="Y1027" s="114"/>
      <c r="Z1027" s="114"/>
      <c r="AA1027" s="114"/>
      <c r="AB1027" s="114"/>
      <c r="AC1027" s="114"/>
      <c r="AD1027" s="114"/>
      <c r="AE1027" s="113"/>
      <c r="AF1027" s="101">
        <f t="shared" si="68"/>
        <v>8.9066890000000001</v>
      </c>
      <c r="AG1027" s="113"/>
      <c r="AH1027" s="113"/>
      <c r="AI1027" s="116" t="s">
        <v>1</v>
      </c>
      <c r="AJ1027" s="116" t="str">
        <f>IF(I1027&lt;&gt;"","-" &amp;TEXT([1]comp!$I1027,"0.#") &amp;TEXT(I$1,0),"")</f>
        <v>-9.8Al</v>
      </c>
      <c r="AK1027" s="116" t="str">
        <f>IF(K1027&lt;&gt;"","-" &amp;TEXT([1]comp!$K1027,"0.0") &amp;TEXT(K$1,0),"")</f>
        <v>-7.4W</v>
      </c>
      <c r="AL1027" s="116" t="str">
        <f>IF(H1027&lt;&gt;"","-" &amp;TEXT([1]comp!$H1027,"0.0") &amp;TEXT(H$1,0),"")</f>
        <v/>
      </c>
      <c r="AM1027" s="116" t="str">
        <f>IF(J1027&lt;&gt;"","-" &amp;TEXT([1]comp!$J1027,"0.0") &amp;TEXT(J$1,0),"")</f>
        <v/>
      </c>
      <c r="AN1027" s="116" t="str">
        <f>IF(M1027&lt;&gt;"","-" &amp;TEXT([1]comp!$M1027,"0.0") &amp;TEXT(M$1,0),"")</f>
        <v/>
      </c>
      <c r="AO1027" s="116" t="str">
        <f>IF(N1027&lt;&gt;"","-" &amp;TEXT([1]comp!$N1027,"0.0") &amp;TEXT(N$1,0),"")</f>
        <v/>
      </c>
      <c r="AP1027" s="116" t="str">
        <f>IF(O1027&lt;&gt;"","-" &amp;TEXT([1]comp!$O1027,"0.0") &amp;TEXT(O$1,0),"")</f>
        <v/>
      </c>
      <c r="AQ1027" s="116" t="str">
        <f>IF(L1027&lt;&gt;"","-" &amp;TEXT([1]comp!$L1027,"0.0") &amp;TEXT(L$1,0),"")</f>
        <v>-2.7Ti</v>
      </c>
      <c r="AR1027" s="116" t="str">
        <f>IF(P1027&lt;&gt;"","-" &amp;TEXT([1]comp!$P1027,"0.0") &amp;TEXT(P$1,0),"")</f>
        <v/>
      </c>
      <c r="AS1027" s="116" t="str">
        <f>IF(Q1027&lt;&gt;"","-" &amp;TEXT([1]comp!$Q1027,"0.00") &amp;TEXT(Q$1,0),"")</f>
        <v>-0.40C</v>
      </c>
      <c r="AT1027" s="116" t="str">
        <f>IF(R1027&lt;&gt;"","-" &amp;TEXT([1]comp!$R1027,"0.00") &amp;TEXT(R$1,0),"")</f>
        <v/>
      </c>
      <c r="AU1027" s="116" t="str">
        <f>IF(S1027&lt;&gt;"","-" &amp;TEXT([1]comp!$S1027,"0.00") &amp;TEXT(S$1,0),"")</f>
        <v>-0.10B</v>
      </c>
      <c r="AV1027" s="116" t="str">
        <f>IF(T1027&lt;&gt;"","-" &amp;TEXT([1]comp!$T1027,"0.0") &amp;TEXT(T$1,0),"")</f>
        <v/>
      </c>
      <c r="AW1027" s="116" t="str">
        <f>IF(U1027&lt;&gt;"","-" &amp;TEXT([1]comp!$U1027,"0.0") &amp;TEXT(U$1,0),"")</f>
        <v/>
      </c>
      <c r="AX1027" s="116" t="str">
        <f>IF(V1027&lt;&gt;"","-" &amp;TEXT([1]comp!$V1027,"0.0") &amp;TEXT(V$1,0),"")</f>
        <v/>
      </c>
      <c r="AY1027" s="116" t="str">
        <f>IF(W1027&lt;&gt;"","-" &amp;TEXT([1]comp!$W1027,"0.0") &amp;TEXT(W$1,0),"")</f>
        <v/>
      </c>
      <c r="AZ1027" s="116" t="str">
        <f>IF(X1027&lt;&gt;"","-" &amp;TEXT([1]comp!$X1027,"0.0") &amp;TEXT(X$1,0),"")</f>
        <v/>
      </c>
      <c r="BA1027" s="116" t="str">
        <f>IF(Y1027&lt;&gt;"","-" &amp;TEXT([1]comp!$Y1027,"0.0") &amp;TEXT(Y$1,0),"")</f>
        <v/>
      </c>
      <c r="BB1027" s="116" t="str">
        <f>IF(Z1027&lt;&gt;"","-" &amp;TEXT([1]comp!$Z1027,"0.0") &amp;TEXT(Z$1,0),"")</f>
        <v/>
      </c>
      <c r="BC1027" s="116" t="str">
        <f>IF(AA1027&lt;&gt;"","-" &amp;TEXT([1]comp!$AA1027,"0.0") &amp;TEXT(AA$1,0),"")</f>
        <v/>
      </c>
      <c r="BD1027" s="116" t="str">
        <f>IF(AB1027&lt;&gt;"","-" &amp;TEXT([1]comp!$AB1027,"0.0") &amp;TEXT(AB$1,0),"")</f>
        <v/>
      </c>
      <c r="BE1027" s="116" t="str">
        <f>IF(AC1027&lt;&gt;"","-" &amp;TEXT([1]comp!$AC1027,"0.0") &amp;TEXT(AC$1,0),"")</f>
        <v/>
      </c>
      <c r="BF1027" s="102" t="str">
        <f>IF(AD1027&lt;&gt;"","-" &amp;TEXT([1]comp!$AD1027,"0.00") &amp;TEXT(AD$1,0),"")</f>
        <v/>
      </c>
      <c r="BG1027" s="104" t="str">
        <f>IF(AE1027&lt;&gt;"","-" &amp;TEXT([1]comp!$AE1027,"0.#") &amp;TEXT(AE$1,0),"")</f>
        <v/>
      </c>
      <c r="BH1027" s="113" t="str">
        <f>[1]comp!$D1027 &amp; [1]comp!$E1027</f>
        <v>Co-Al-W superalloyVafaeenezhad, H., Aliakbari-Sani, S., Seyedein, S. H., Ghosh, A., &amp; Eivani, A. R. (2022). Flow behavior and strain rate sensitivity assessment of γand γ’ phases in Co-Al-W-based superalloy using experimental and computational approaches. Journal of Materials Research and Technology, 18, 4617–4630. https://doi.org/10.1016/j.jmrt.2022.03.166</v>
      </c>
      <c r="BI1027" s="96" t="str">
        <f t="shared" si="77"/>
        <v>Co-9.8Al-7.4W-2.7Ti-0.40C-0.10B</v>
      </c>
      <c r="BJ1027" s="113" t="s">
        <v>2123</v>
      </c>
      <c r="BK1027" s="113"/>
      <c r="BL1027" s="113"/>
      <c r="BM1027" s="113"/>
      <c r="BN1027" s="113"/>
      <c r="BO1027" s="113"/>
    </row>
    <row r="1028" spans="1:67" x14ac:dyDescent="0.3">
      <c r="A1028" s="96" t="str">
        <f t="shared" si="67"/>
        <v>Co-12.0Ti</v>
      </c>
      <c r="B1028" s="113"/>
      <c r="C1028" s="113" t="s">
        <v>2123</v>
      </c>
      <c r="D1028" s="113" t="s">
        <v>4243</v>
      </c>
      <c r="E1028" s="113" t="s">
        <v>4244</v>
      </c>
      <c r="F1028" s="113">
        <f t="shared" si="76"/>
        <v>1025</v>
      </c>
      <c r="G1028" s="114">
        <f t="shared" si="71"/>
        <v>88</v>
      </c>
      <c r="H1028" s="114"/>
      <c r="I1028" s="114"/>
      <c r="J1028" s="114"/>
      <c r="K1028" s="114"/>
      <c r="L1028" s="114">
        <v>12</v>
      </c>
      <c r="M1028" s="114"/>
      <c r="N1028" s="114"/>
      <c r="O1028" s="114"/>
      <c r="P1028" s="114"/>
      <c r="Q1028" s="115"/>
      <c r="R1028" s="115"/>
      <c r="S1028" s="115"/>
      <c r="T1028" s="114"/>
      <c r="U1028" s="114"/>
      <c r="V1028" s="114"/>
      <c r="W1028" s="114"/>
      <c r="X1028" s="114"/>
      <c r="Y1028" s="114"/>
      <c r="Z1028" s="114"/>
      <c r="AA1028" s="114"/>
      <c r="AB1028" s="114"/>
      <c r="AC1028" s="114"/>
      <c r="AD1028" s="114"/>
      <c r="AE1028" s="113"/>
      <c r="AF1028" s="101">
        <f t="shared" si="68"/>
        <v>8.3728400000000001</v>
      </c>
      <c r="AG1028" s="113"/>
      <c r="AH1028" s="113"/>
      <c r="AI1028" s="116" t="s">
        <v>1</v>
      </c>
      <c r="AJ1028" s="116" t="str">
        <f>IF(I1028&lt;&gt;"","-" &amp;TEXT([1]comp!$I1028,"0.#") &amp;TEXT(I$1,0),"")</f>
        <v/>
      </c>
      <c r="AK1028" s="116" t="str">
        <f>IF(K1028&lt;&gt;"","-" &amp;TEXT([1]comp!$K1028,"0.0") &amp;TEXT(K$1,0),"")</f>
        <v/>
      </c>
      <c r="AL1028" s="116" t="str">
        <f>IF(H1028&lt;&gt;"","-" &amp;TEXT([1]comp!$H1028,"0.0") &amp;TEXT(H$1,0),"")</f>
        <v/>
      </c>
      <c r="AM1028" s="116" t="str">
        <f>IF(J1028&lt;&gt;"","-" &amp;TEXT([1]comp!$J1028,"0.0") &amp;TEXT(J$1,0),"")</f>
        <v/>
      </c>
      <c r="AN1028" s="116" t="str">
        <f>IF(M1028&lt;&gt;"","-" &amp;TEXT([1]comp!$M1028,"0.0") &amp;TEXT(M$1,0),"")</f>
        <v/>
      </c>
      <c r="AO1028" s="116" t="str">
        <f>IF(N1028&lt;&gt;"","-" &amp;TEXT([1]comp!$N1028,"0.0") &amp;TEXT(N$1,0),"")</f>
        <v/>
      </c>
      <c r="AP1028" s="116" t="str">
        <f>IF(O1028&lt;&gt;"","-" &amp;TEXT([1]comp!$O1028,"0.0") &amp;TEXT(O$1,0),"")</f>
        <v/>
      </c>
      <c r="AQ1028" s="116" t="str">
        <f>IF(L1028&lt;&gt;"","-" &amp;TEXT([1]comp!$L1028,"0.0") &amp;TEXT(L$1,0),"")</f>
        <v>-12.0Ti</v>
      </c>
      <c r="AR1028" s="116" t="str">
        <f>IF(P1028&lt;&gt;"","-" &amp;TEXT([1]comp!$P1028,"0.0") &amp;TEXT(P$1,0),"")</f>
        <v/>
      </c>
      <c r="AS1028" s="116" t="str">
        <f>IF(Q1028&lt;&gt;"","-" &amp;TEXT([1]comp!$Q1028,"0.00") &amp;TEXT(Q$1,0),"")</f>
        <v/>
      </c>
      <c r="AT1028" s="116" t="str">
        <f>IF(R1028&lt;&gt;"","-" &amp;TEXT([1]comp!$R1028,"0.00") &amp;TEXT(R$1,0),"")</f>
        <v/>
      </c>
      <c r="AU1028" s="116" t="str">
        <f>IF(S1028&lt;&gt;"","-" &amp;TEXT([1]comp!$S1028,"0.00") &amp;TEXT(S$1,0),"")</f>
        <v/>
      </c>
      <c r="AV1028" s="116" t="str">
        <f>IF(T1028&lt;&gt;"","-" &amp;TEXT([1]comp!$T1028,"0.0") &amp;TEXT(T$1,0),"")</f>
        <v/>
      </c>
      <c r="AW1028" s="116" t="str">
        <f>IF(U1028&lt;&gt;"","-" &amp;TEXT([1]comp!$U1028,"0.0") &amp;TEXT(U$1,0),"")</f>
        <v/>
      </c>
      <c r="AX1028" s="116" t="str">
        <f>IF(V1028&lt;&gt;"","-" &amp;TEXT([1]comp!$V1028,"0.0") &amp;TEXT(V$1,0),"")</f>
        <v/>
      </c>
      <c r="AY1028" s="116" t="str">
        <f>IF(W1028&lt;&gt;"","-" &amp;TEXT([1]comp!$W1028,"0.0") &amp;TEXT(W$1,0),"")</f>
        <v/>
      </c>
      <c r="AZ1028" s="116" t="str">
        <f>IF(X1028&lt;&gt;"","-" &amp;TEXT([1]comp!$X1028,"0.0") &amp;TEXT(X$1,0),"")</f>
        <v/>
      </c>
      <c r="BA1028" s="116" t="str">
        <f>IF(Y1028&lt;&gt;"","-" &amp;TEXT([1]comp!$Y1028,"0.0") &amp;TEXT(Y$1,0),"")</f>
        <v/>
      </c>
      <c r="BB1028" s="116" t="str">
        <f>IF(Z1028&lt;&gt;"","-" &amp;TEXT([1]comp!$Z1028,"0.0") &amp;TEXT(Z$1,0),"")</f>
        <v/>
      </c>
      <c r="BC1028" s="116" t="str">
        <f>IF(AA1028&lt;&gt;"","-" &amp;TEXT([1]comp!$AA1028,"0.0") &amp;TEXT(AA$1,0),"")</f>
        <v/>
      </c>
      <c r="BD1028" s="116" t="str">
        <f>IF(AB1028&lt;&gt;"","-" &amp;TEXT([1]comp!$AB1028,"0.0") &amp;TEXT(AB$1,0),"")</f>
        <v/>
      </c>
      <c r="BE1028" s="116" t="str">
        <f>IF(AC1028&lt;&gt;"","-" &amp;TEXT([1]comp!$AC1028,"0.0") &amp;TEXT(AC$1,0),"")</f>
        <v/>
      </c>
      <c r="BF1028" s="102" t="str">
        <f>IF(AD1028&lt;&gt;"","-" &amp;TEXT([1]comp!$AD1028,"0.00") &amp;TEXT(AD$1,0),"")</f>
        <v/>
      </c>
      <c r="BG1028" s="104" t="str">
        <f>IF(AE1028&lt;&gt;"","-" &amp;TEXT([1]comp!$AE1028,"0.#") &amp;TEXT(AE$1,0),"")</f>
        <v/>
      </c>
      <c r="BH1028" s="113" t="str">
        <f>[1]comp!$D1028 &amp; [1]comp!$E1028</f>
        <v>Co-14 As CastVerma,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v>
      </c>
      <c r="BI1028" s="96" t="str">
        <f t="shared" si="77"/>
        <v>Co-12.0Ti</v>
      </c>
      <c r="BJ1028" s="113" t="s">
        <v>2123</v>
      </c>
      <c r="BK1028" s="113"/>
      <c r="BL1028" s="113"/>
      <c r="BM1028" s="113"/>
      <c r="BN1028" s="113"/>
      <c r="BO1028" s="113"/>
    </row>
    <row r="1029" spans="1:67" x14ac:dyDescent="0.3">
      <c r="A1029" s="96" t="str">
        <f t="shared" si="67"/>
        <v>Co-10.2Ti-6.2V</v>
      </c>
      <c r="B1029" s="113"/>
      <c r="C1029" s="113" t="s">
        <v>2123</v>
      </c>
      <c r="D1029" s="113" t="s">
        <v>4246</v>
      </c>
      <c r="E1029" s="113" t="s">
        <v>4244</v>
      </c>
      <c r="F1029" s="113">
        <f t="shared" si="76"/>
        <v>1026</v>
      </c>
      <c r="G1029" s="114">
        <f t="shared" si="71"/>
        <v>83.61</v>
      </c>
      <c r="H1029" s="114"/>
      <c r="I1029" s="114"/>
      <c r="J1029" s="114"/>
      <c r="K1029" s="114"/>
      <c r="L1029" s="114">
        <v>10.199999999999999</v>
      </c>
      <c r="M1029" s="114"/>
      <c r="N1029" s="114"/>
      <c r="O1029" s="114">
        <v>6.19</v>
      </c>
      <c r="P1029" s="114"/>
      <c r="Q1029" s="115"/>
      <c r="R1029" s="115"/>
      <c r="S1029" s="115"/>
      <c r="T1029" s="114"/>
      <c r="U1029" s="114"/>
      <c r="V1029" s="114"/>
      <c r="W1029" s="114"/>
      <c r="X1029" s="114"/>
      <c r="Y1029" s="114"/>
      <c r="Z1029" s="114"/>
      <c r="AA1029" s="114"/>
      <c r="AB1029" s="114"/>
      <c r="AC1029" s="114"/>
      <c r="AD1029" s="114"/>
      <c r="AE1029" s="113"/>
      <c r="AF1029" s="101">
        <f t="shared" si="68"/>
        <v>8.2792130000000004</v>
      </c>
      <c r="AG1029" s="113"/>
      <c r="AH1029" s="113"/>
      <c r="AI1029" s="116" t="s">
        <v>1</v>
      </c>
      <c r="AJ1029" s="116" t="str">
        <f>IF(I1029&lt;&gt;"","-" &amp;TEXT([1]comp!$I1029,"0.#") &amp;TEXT(I$1,0),"")</f>
        <v/>
      </c>
      <c r="AK1029" s="116" t="str">
        <f>IF(K1029&lt;&gt;"","-" &amp;TEXT([1]comp!$K1029,"0.0") &amp;TEXT(K$1,0),"")</f>
        <v/>
      </c>
      <c r="AL1029" s="116" t="str">
        <f>IF(H1029&lt;&gt;"","-" &amp;TEXT([1]comp!$H1029,"0.0") &amp;TEXT(H$1,0),"")</f>
        <v/>
      </c>
      <c r="AM1029" s="116" t="str">
        <f>IF(J1029&lt;&gt;"","-" &amp;TEXT([1]comp!$J1029,"0.0") &amp;TEXT(J$1,0),"")</f>
        <v/>
      </c>
      <c r="AN1029" s="116" t="str">
        <f>IF(M1029&lt;&gt;"","-" &amp;TEXT([1]comp!$M1029,"0.0") &amp;TEXT(M$1,0),"")</f>
        <v/>
      </c>
      <c r="AO1029" s="116" t="str">
        <f>IF(N1029&lt;&gt;"","-" &amp;TEXT([1]comp!$N1029,"0.0") &amp;TEXT(N$1,0),"")</f>
        <v/>
      </c>
      <c r="AP1029" s="116" t="str">
        <f>IF(O1029&lt;&gt;"","-" &amp;TEXT([1]comp!$O1029,"0.0") &amp;TEXT(O$1,0),"")</f>
        <v>-6.2V</v>
      </c>
      <c r="AQ1029" s="116" t="str">
        <f>IF(L1029&lt;&gt;"","-" &amp;TEXT([1]comp!$L1029,"0.0") &amp;TEXT(L$1,0),"")</f>
        <v>-10.2Ti</v>
      </c>
      <c r="AR1029" s="116" t="str">
        <f>IF(P1029&lt;&gt;"","-" &amp;TEXT([1]comp!$P1029,"0.0") &amp;TEXT(P$1,0),"")</f>
        <v/>
      </c>
      <c r="AS1029" s="116" t="str">
        <f>IF(Q1029&lt;&gt;"","-" &amp;TEXT([1]comp!$Q1029,"0.00") &amp;TEXT(Q$1,0),"")</f>
        <v/>
      </c>
      <c r="AT1029" s="116" t="str">
        <f>IF(R1029&lt;&gt;"","-" &amp;TEXT([1]comp!$R1029,"0.00") &amp;TEXT(R$1,0),"")</f>
        <v/>
      </c>
      <c r="AU1029" s="116" t="str">
        <f>IF(S1029&lt;&gt;"","-" &amp;TEXT([1]comp!$S1029,"0.00") &amp;TEXT(S$1,0),"")</f>
        <v/>
      </c>
      <c r="AV1029" s="116" t="str">
        <f>IF(T1029&lt;&gt;"","-" &amp;TEXT([1]comp!$T1029,"0.0") &amp;TEXT(T$1,0),"")</f>
        <v/>
      </c>
      <c r="AW1029" s="116" t="str">
        <f>IF(U1029&lt;&gt;"","-" &amp;TEXT([1]comp!$U1029,"0.0") &amp;TEXT(U$1,0),"")</f>
        <v/>
      </c>
      <c r="AX1029" s="116" t="str">
        <f>IF(V1029&lt;&gt;"","-" &amp;TEXT([1]comp!$V1029,"0.0") &amp;TEXT(V$1,0),"")</f>
        <v/>
      </c>
      <c r="AY1029" s="116" t="str">
        <f>IF(W1029&lt;&gt;"","-" &amp;TEXT([1]comp!$W1029,"0.0") &amp;TEXT(W$1,0),"")</f>
        <v/>
      </c>
      <c r="AZ1029" s="116" t="str">
        <f>IF(X1029&lt;&gt;"","-" &amp;TEXT([1]comp!$X1029,"0.0") &amp;TEXT(X$1,0),"")</f>
        <v/>
      </c>
      <c r="BA1029" s="116" t="str">
        <f>IF(Y1029&lt;&gt;"","-" &amp;TEXT([1]comp!$Y1029,"0.0") &amp;TEXT(Y$1,0),"")</f>
        <v/>
      </c>
      <c r="BB1029" s="116" t="str">
        <f>IF(Z1029&lt;&gt;"","-" &amp;TEXT([1]comp!$Z1029,"0.0") &amp;TEXT(Z$1,0),"")</f>
        <v/>
      </c>
      <c r="BC1029" s="116" t="str">
        <f>IF(AA1029&lt;&gt;"","-" &amp;TEXT([1]comp!$AA1029,"0.0") &amp;TEXT(AA$1,0),"")</f>
        <v/>
      </c>
      <c r="BD1029" s="116" t="str">
        <f>IF(AB1029&lt;&gt;"","-" &amp;TEXT([1]comp!$AB1029,"0.0") &amp;TEXT(AB$1,0),"")</f>
        <v/>
      </c>
      <c r="BE1029" s="116" t="str">
        <f>IF(AC1029&lt;&gt;"","-" &amp;TEXT([1]comp!$AC1029,"0.0") &amp;TEXT(AC$1,0),"")</f>
        <v/>
      </c>
      <c r="BF1029" s="102" t="str">
        <f>IF(AD1029&lt;&gt;"","-" &amp;TEXT([1]comp!$AD1029,"0.00") &amp;TEXT(AD$1,0),"")</f>
        <v/>
      </c>
      <c r="BG1029" s="104" t="str">
        <f>IF(AE1029&lt;&gt;"","-" &amp;TEXT([1]comp!$AE1029,"0.#") &amp;TEXT(AE$1,0),"")</f>
        <v/>
      </c>
      <c r="BH1029" s="113" t="str">
        <f>[1]comp!$D1029 &amp; [1]comp!$E1029</f>
        <v>Co-10-6 homogenizedVerma,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v>
      </c>
      <c r="BI1029" s="96" t="str">
        <f t="shared" si="77"/>
        <v>Co-10.2Ti-6.2V</v>
      </c>
      <c r="BJ1029" s="113" t="s">
        <v>2123</v>
      </c>
      <c r="BK1029" s="113"/>
      <c r="BL1029" s="113"/>
      <c r="BM1029" s="113"/>
      <c r="BN1029" s="113"/>
      <c r="BO1029" s="113"/>
    </row>
    <row r="1030" spans="1:67" x14ac:dyDescent="0.3">
      <c r="A1030" s="96" t="str">
        <f t="shared" si="67"/>
        <v>Co-6.3Ti-11.4V</v>
      </c>
      <c r="B1030" s="113"/>
      <c r="C1030" s="113" t="s">
        <v>2123</v>
      </c>
      <c r="D1030" s="113" t="s">
        <v>4248</v>
      </c>
      <c r="E1030" s="113" t="s">
        <v>4244</v>
      </c>
      <c r="F1030" s="113">
        <f t="shared" si="76"/>
        <v>1027</v>
      </c>
      <c r="G1030" s="114">
        <f t="shared" si="71"/>
        <v>82.31</v>
      </c>
      <c r="H1030" s="114"/>
      <c r="I1030" s="114"/>
      <c r="J1030" s="114"/>
      <c r="K1030" s="114"/>
      <c r="L1030" s="114">
        <v>6.28</v>
      </c>
      <c r="M1030" s="114"/>
      <c r="N1030" s="114"/>
      <c r="O1030" s="114">
        <v>11.41</v>
      </c>
      <c r="P1030" s="114"/>
      <c r="Q1030" s="115"/>
      <c r="R1030" s="115"/>
      <c r="S1030" s="115"/>
      <c r="T1030" s="114"/>
      <c r="U1030" s="114"/>
      <c r="V1030" s="114"/>
      <c r="W1030" s="114"/>
      <c r="X1030" s="114"/>
      <c r="Y1030" s="114"/>
      <c r="Z1030" s="114"/>
      <c r="AA1030" s="114"/>
      <c r="AB1030" s="114"/>
      <c r="AC1030" s="114"/>
      <c r="AD1030" s="114"/>
      <c r="AE1030" s="113"/>
      <c r="AF1030" s="101">
        <f t="shared" si="68"/>
        <v>8.3057806000000003</v>
      </c>
      <c r="AG1030" s="113"/>
      <c r="AH1030" s="113"/>
      <c r="AI1030" s="116" t="s">
        <v>1</v>
      </c>
      <c r="AJ1030" s="116" t="str">
        <f>IF(I1030&lt;&gt;"","-" &amp;TEXT([1]comp!$I1030,"0.#") &amp;TEXT(I$1,0),"")</f>
        <v/>
      </c>
      <c r="AK1030" s="116" t="str">
        <f>IF(K1030&lt;&gt;"","-" &amp;TEXT([1]comp!$K1030,"0.0") &amp;TEXT(K$1,0),"")</f>
        <v/>
      </c>
      <c r="AL1030" s="116" t="str">
        <f>IF(H1030&lt;&gt;"","-" &amp;TEXT([1]comp!$H1030,"0.0") &amp;TEXT(H$1,0),"")</f>
        <v/>
      </c>
      <c r="AM1030" s="116" t="str">
        <f>IF(J1030&lt;&gt;"","-" &amp;TEXT([1]comp!$J1030,"0.0") &amp;TEXT(J$1,0),"")</f>
        <v/>
      </c>
      <c r="AN1030" s="116" t="str">
        <f>IF(M1030&lt;&gt;"","-" &amp;TEXT([1]comp!$M1030,"0.0") &amp;TEXT(M$1,0),"")</f>
        <v/>
      </c>
      <c r="AO1030" s="116" t="str">
        <f>IF(N1030&lt;&gt;"","-" &amp;TEXT([1]comp!$N1030,"0.0") &amp;TEXT(N$1,0),"")</f>
        <v/>
      </c>
      <c r="AP1030" s="116" t="str">
        <f>IF(O1030&lt;&gt;"","-" &amp;TEXT([1]comp!$O1030,"0.0") &amp;TEXT(O$1,0),"")</f>
        <v>-11.4V</v>
      </c>
      <c r="AQ1030" s="116" t="str">
        <f>IF(L1030&lt;&gt;"","-" &amp;TEXT([1]comp!$L1030,"0.0") &amp;TEXT(L$1,0),"")</f>
        <v>-6.3Ti</v>
      </c>
      <c r="AR1030" s="116" t="str">
        <f>IF(P1030&lt;&gt;"","-" &amp;TEXT([1]comp!$P1030,"0.0") &amp;TEXT(P$1,0),"")</f>
        <v/>
      </c>
      <c r="AS1030" s="116" t="str">
        <f>IF(Q1030&lt;&gt;"","-" &amp;TEXT([1]comp!$Q1030,"0.00") &amp;TEXT(Q$1,0),"")</f>
        <v/>
      </c>
      <c r="AT1030" s="116" t="str">
        <f>IF(R1030&lt;&gt;"","-" &amp;TEXT([1]comp!$R1030,"0.00") &amp;TEXT(R$1,0),"")</f>
        <v/>
      </c>
      <c r="AU1030" s="116" t="str">
        <f>IF(S1030&lt;&gt;"","-" &amp;TEXT([1]comp!$S1030,"0.00") &amp;TEXT(S$1,0),"")</f>
        <v/>
      </c>
      <c r="AV1030" s="116" t="str">
        <f>IF(T1030&lt;&gt;"","-" &amp;TEXT([1]comp!$T1030,"0.0") &amp;TEXT(T$1,0),"")</f>
        <v/>
      </c>
      <c r="AW1030" s="116" t="str">
        <f>IF(U1030&lt;&gt;"","-" &amp;TEXT([1]comp!$U1030,"0.0") &amp;TEXT(U$1,0),"")</f>
        <v/>
      </c>
      <c r="AX1030" s="116" t="str">
        <f>IF(V1030&lt;&gt;"","-" &amp;TEXT([1]comp!$V1030,"0.0") &amp;TEXT(V$1,0),"")</f>
        <v/>
      </c>
      <c r="AY1030" s="116" t="str">
        <f>IF(W1030&lt;&gt;"","-" &amp;TEXT([1]comp!$W1030,"0.0") &amp;TEXT(W$1,0),"")</f>
        <v/>
      </c>
      <c r="AZ1030" s="116" t="str">
        <f>IF(X1030&lt;&gt;"","-" &amp;TEXT([1]comp!$X1030,"0.0") &amp;TEXT(X$1,0),"")</f>
        <v/>
      </c>
      <c r="BA1030" s="116" t="str">
        <f>IF(Y1030&lt;&gt;"","-" &amp;TEXT([1]comp!$Y1030,"0.0") &amp;TEXT(Y$1,0),"")</f>
        <v/>
      </c>
      <c r="BB1030" s="116" t="str">
        <f>IF(Z1030&lt;&gt;"","-" &amp;TEXT([1]comp!$Z1030,"0.0") &amp;TEXT(Z$1,0),"")</f>
        <v/>
      </c>
      <c r="BC1030" s="116" t="str">
        <f>IF(AA1030&lt;&gt;"","-" &amp;TEXT([1]comp!$AA1030,"0.0") &amp;TEXT(AA$1,0),"")</f>
        <v/>
      </c>
      <c r="BD1030" s="116" t="str">
        <f>IF(AB1030&lt;&gt;"","-" &amp;TEXT([1]comp!$AB1030,"0.0") &amp;TEXT(AB$1,0),"")</f>
        <v/>
      </c>
      <c r="BE1030" s="116" t="str">
        <f>IF(AC1030&lt;&gt;"","-" &amp;TEXT([1]comp!$AC1030,"0.0") &amp;TEXT(AC$1,0),"")</f>
        <v/>
      </c>
      <c r="BF1030" s="102" t="str">
        <f>IF(AD1030&lt;&gt;"","-" &amp;TEXT([1]comp!$AD1030,"0.00") &amp;TEXT(AD$1,0),"")</f>
        <v/>
      </c>
      <c r="BG1030" s="104" t="str">
        <f>IF(AE1030&lt;&gt;"","-" &amp;TEXT([1]comp!$AE1030,"0.#") &amp;TEXT(AE$1,0),"")</f>
        <v/>
      </c>
      <c r="BH1030" s="113" t="str">
        <f>[1]comp!$D1030 &amp; [1]comp!$E1030</f>
        <v>Co-6-11 homogenizedVerma,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v>
      </c>
      <c r="BI1030" s="96" t="str">
        <f t="shared" si="77"/>
        <v>Co-6.3Ti-11.4V</v>
      </c>
      <c r="BJ1030" s="113" t="s">
        <v>2123</v>
      </c>
      <c r="BK1030" s="113"/>
      <c r="BL1030" s="113"/>
      <c r="BM1030" s="113"/>
      <c r="BN1030" s="113"/>
      <c r="BO1030" s="113"/>
    </row>
    <row r="1031" spans="1:67" x14ac:dyDescent="0.3">
      <c r="A1031" s="96" t="str">
        <f t="shared" si="67"/>
        <v>Co-75.0Ni-9.Al-8.0Cr-8.0W</v>
      </c>
      <c r="B1031" s="113"/>
      <c r="C1031" s="113" t="s">
        <v>2123</v>
      </c>
      <c r="D1031" s="113" t="s">
        <v>4250</v>
      </c>
      <c r="E1031" s="113" t="s">
        <v>4251</v>
      </c>
      <c r="F1031" s="113">
        <f t="shared" si="76"/>
        <v>1028</v>
      </c>
      <c r="G1031" s="114">
        <f t="shared" si="71"/>
        <v>0</v>
      </c>
      <c r="H1031" s="114">
        <v>75</v>
      </c>
      <c r="I1031" s="114">
        <v>9</v>
      </c>
      <c r="J1031" s="114">
        <v>8</v>
      </c>
      <c r="K1031" s="114">
        <v>8</v>
      </c>
      <c r="L1031" s="114"/>
      <c r="M1031" s="114"/>
      <c r="N1031" s="114"/>
      <c r="O1031" s="114"/>
      <c r="P1031" s="114"/>
      <c r="Q1031" s="115"/>
      <c r="R1031" s="115"/>
      <c r="S1031" s="115"/>
      <c r="T1031" s="114"/>
      <c r="U1031" s="114"/>
      <c r="V1031" s="114"/>
      <c r="W1031" s="114"/>
      <c r="X1031" s="114"/>
      <c r="Y1031" s="114"/>
      <c r="Z1031" s="114"/>
      <c r="AA1031" s="114"/>
      <c r="AB1031" s="114"/>
      <c r="AC1031" s="114"/>
      <c r="AD1031" s="114"/>
      <c r="AE1031" s="113"/>
      <c r="AF1031" s="101">
        <f t="shared" si="68"/>
        <v>9.0391999999999992</v>
      </c>
      <c r="AG1031" s="113"/>
      <c r="AH1031" s="113"/>
      <c r="AI1031" s="116" t="s">
        <v>1</v>
      </c>
      <c r="AJ1031" s="118" t="str">
        <f>IF(I1031&lt;&gt;"","-" &amp;TEXT([1]comp!$I1031,"0.#") &amp;TEXT(I$1,0),"")</f>
        <v>-9.Al</v>
      </c>
      <c r="AK1031" s="116" t="str">
        <f>IF(K1031&lt;&gt;"","-" &amp;TEXT([1]comp!$K1031,"0.0") &amp;TEXT(K$1,0),"")</f>
        <v>-8.0W</v>
      </c>
      <c r="AL1031" s="116" t="str">
        <f>IF(H1031&lt;&gt;"","-" &amp;TEXT([1]comp!$H1031,"0.0") &amp;TEXT(H$1,0),"")</f>
        <v>-75.0Ni</v>
      </c>
      <c r="AM1031" s="116" t="str">
        <f>IF(J1031&lt;&gt;"","-" &amp;TEXT([1]comp!$J1031,"0.0") &amp;TEXT(J$1,0),"")</f>
        <v>-8.0Cr</v>
      </c>
      <c r="AN1031" s="116" t="str">
        <f>IF(M1031&lt;&gt;"","-" &amp;TEXT([1]comp!$M1031,"0.0") &amp;TEXT(M$1,0),"")</f>
        <v/>
      </c>
      <c r="AO1031" s="116" t="str">
        <f>IF(N1031&lt;&gt;"","-" &amp;TEXT([1]comp!$N1031,"0.0") &amp;TEXT(N$1,0),"")</f>
        <v/>
      </c>
      <c r="AP1031" s="116" t="str">
        <f>IF(O1031&lt;&gt;"","-" &amp;TEXT([1]comp!$O1031,"0.0") &amp;TEXT(O$1,0),"")</f>
        <v/>
      </c>
      <c r="AQ1031" s="116" t="str">
        <f>IF(L1031&lt;&gt;"","-" &amp;TEXT([1]comp!$L1031,"0.0") &amp;TEXT(L$1,0),"")</f>
        <v/>
      </c>
      <c r="AR1031" s="116" t="str">
        <f>IF(P1031&lt;&gt;"","-" &amp;TEXT([1]comp!$P1031,"0.0") &amp;TEXT(P$1,0),"")</f>
        <v/>
      </c>
      <c r="AS1031" s="116" t="str">
        <f>IF(Q1031&lt;&gt;"","-" &amp;TEXT([1]comp!$Q1031,"0.00") &amp;TEXT(Q$1,0),"")</f>
        <v/>
      </c>
      <c r="AT1031" s="116" t="str">
        <f>IF(R1031&lt;&gt;"","-" &amp;TEXT([1]comp!$R1031,"0.00") &amp;TEXT(R$1,0),"")</f>
        <v/>
      </c>
      <c r="AU1031" s="116" t="str">
        <f>IF(S1031&lt;&gt;"","-" &amp;TEXT([1]comp!$S1031,"0.00") &amp;TEXT(S$1,0),"")</f>
        <v/>
      </c>
      <c r="AV1031" s="116" t="str">
        <f>IF(T1031&lt;&gt;"","-" &amp;TEXT([1]comp!$T1031,"0.0") &amp;TEXT(T$1,0),"")</f>
        <v/>
      </c>
      <c r="AW1031" s="116" t="str">
        <f>IF(U1031&lt;&gt;"","-" &amp;TEXT([1]comp!$U1031,"0.0") &amp;TEXT(U$1,0),"")</f>
        <v/>
      </c>
      <c r="AX1031" s="116" t="str">
        <f>IF(V1031&lt;&gt;"","-" &amp;TEXT([1]comp!$V1031,"0.0") &amp;TEXT(V$1,0),"")</f>
        <v/>
      </c>
      <c r="AY1031" s="116" t="str">
        <f>IF(W1031&lt;&gt;"","-" &amp;TEXT([1]comp!$W1031,"0.0") &amp;TEXT(W$1,0),"")</f>
        <v/>
      </c>
      <c r="AZ1031" s="116" t="str">
        <f>IF(X1031&lt;&gt;"","-" &amp;TEXT([1]comp!$X1031,"0.0") &amp;TEXT(X$1,0),"")</f>
        <v/>
      </c>
      <c r="BA1031" s="116" t="str">
        <f>IF(Y1031&lt;&gt;"","-" &amp;TEXT([1]comp!$Y1031,"0.0") &amp;TEXT(Y$1,0),"")</f>
        <v/>
      </c>
      <c r="BB1031" s="116" t="str">
        <f>IF(Z1031&lt;&gt;"","-" &amp;TEXT([1]comp!$Z1031,"0.0") &amp;TEXT(Z$1,0),"")</f>
        <v/>
      </c>
      <c r="BC1031" s="116" t="str">
        <f>IF(AA1031&lt;&gt;"","-" &amp;TEXT([1]comp!$AA1031,"0.0") &amp;TEXT(AA$1,0),"")</f>
        <v/>
      </c>
      <c r="BD1031" s="116" t="str">
        <f>IF(AB1031&lt;&gt;"","-" &amp;TEXT([1]comp!$AB1031,"0.0") &amp;TEXT(AB$1,0),"")</f>
        <v/>
      </c>
      <c r="BE1031" s="116" t="str">
        <f>IF(AC1031&lt;&gt;"","-" &amp;TEXT([1]comp!$AC1031,"0.0") &amp;TEXT(AC$1,0),"")</f>
        <v/>
      </c>
      <c r="BF1031" s="102" t="str">
        <f>IF(AD1031&lt;&gt;"","-" &amp;TEXT([1]comp!$AD1031,"0.00") &amp;TEXT(AD$1,0),"")</f>
        <v/>
      </c>
      <c r="BG1031" s="104" t="str">
        <f>IF(AE1031&lt;&gt;"","-" &amp;TEXT([1]comp!$AE1031,"0.#") &amp;TEXT(AE$1,0),"")</f>
        <v/>
      </c>
      <c r="BH1031" s="113" t="str">
        <f>[1]comp!$D1031 &amp; [1]comp!$E1031</f>
        <v>NC0Volz, N., Zenk, C. H., Karpstein, N., Lenz, M., Spiecker, E., Göken, M., &amp; Neumeier, S. (2022). Creep properties and deformation mechanisms of single-crystalline γ′-strengthened superalloys in dependence of the Co/Ni ratio. Philosophical Magazine, 102(8), 718–744. https://doi.org/10.1080/14786435.2021.2017051</v>
      </c>
      <c r="BI1031" s="96" t="str">
        <f t="shared" si="77"/>
        <v>Co-75.0Ni-9.Al-8.0Cr-8.0W</v>
      </c>
      <c r="BJ1031" s="113" t="s">
        <v>2123</v>
      </c>
      <c r="BK1031" s="113"/>
      <c r="BL1031" s="113"/>
      <c r="BM1031" s="113"/>
      <c r="BN1031" s="113"/>
      <c r="BO1031" s="113"/>
    </row>
    <row r="1032" spans="1:67" x14ac:dyDescent="0.3">
      <c r="A1032" s="96" t="str">
        <f t="shared" si="67"/>
        <v>Co-56.3Ni-9.Al-8.0Cr-8.0W</v>
      </c>
      <c r="B1032" s="113"/>
      <c r="C1032" s="113" t="s">
        <v>2123</v>
      </c>
      <c r="D1032" s="113" t="s">
        <v>4253</v>
      </c>
      <c r="E1032" s="113" t="s">
        <v>4254</v>
      </c>
      <c r="F1032" s="113">
        <f t="shared" si="76"/>
        <v>1029</v>
      </c>
      <c r="G1032" s="114">
        <f t="shared" si="71"/>
        <v>18.75</v>
      </c>
      <c r="H1032" s="114">
        <v>56.25</v>
      </c>
      <c r="I1032" s="114">
        <v>9</v>
      </c>
      <c r="J1032" s="114">
        <v>8</v>
      </c>
      <c r="K1032" s="114">
        <v>8</v>
      </c>
      <c r="L1032" s="114"/>
      <c r="M1032" s="114"/>
      <c r="N1032" s="114"/>
      <c r="O1032" s="114"/>
      <c r="P1032" s="114"/>
      <c r="Q1032" s="115"/>
      <c r="R1032" s="115"/>
      <c r="S1032" s="115"/>
      <c r="T1032" s="114"/>
      <c r="U1032" s="114"/>
      <c r="V1032" s="114"/>
      <c r="W1032" s="114"/>
      <c r="X1032" s="114"/>
      <c r="Y1032" s="114"/>
      <c r="Z1032" s="114"/>
      <c r="AA1032" s="114"/>
      <c r="AB1032" s="114"/>
      <c r="AC1032" s="114"/>
      <c r="AD1032" s="114"/>
      <c r="AE1032" s="113"/>
      <c r="AF1032" s="101">
        <f t="shared" si="68"/>
        <v>9.0376999999999992</v>
      </c>
      <c r="AG1032" s="113"/>
      <c r="AH1032" s="113"/>
      <c r="AI1032" s="116" t="s">
        <v>1</v>
      </c>
      <c r="AJ1032" s="118" t="str">
        <f>IF(I1032&lt;&gt;"","-" &amp;TEXT([1]comp!$I1032,"0.#") &amp;TEXT(I$1,0),"")</f>
        <v>-9.Al</v>
      </c>
      <c r="AK1032" s="116" t="str">
        <f>IF(K1032&lt;&gt;"","-" &amp;TEXT([1]comp!$K1032,"0.0") &amp;TEXT(K$1,0),"")</f>
        <v>-8.0W</v>
      </c>
      <c r="AL1032" s="116" t="str">
        <f>IF(H1032&lt;&gt;"","-" &amp;TEXT([1]comp!$H1032,"0.0") &amp;TEXT(H$1,0),"")</f>
        <v>-56.3Ni</v>
      </c>
      <c r="AM1032" s="116" t="str">
        <f>IF(J1032&lt;&gt;"","-" &amp;TEXT([1]comp!$J1032,"0.0") &amp;TEXT(J$1,0),"")</f>
        <v>-8.0Cr</v>
      </c>
      <c r="AN1032" s="116" t="str">
        <f>IF(M1032&lt;&gt;"","-" &amp;TEXT([1]comp!$M1032,"0.0") &amp;TEXT(M$1,0),"")</f>
        <v/>
      </c>
      <c r="AO1032" s="116" t="str">
        <f>IF(N1032&lt;&gt;"","-" &amp;TEXT([1]comp!$N1032,"0.0") &amp;TEXT(N$1,0),"")</f>
        <v/>
      </c>
      <c r="AP1032" s="116" t="str">
        <f>IF(O1032&lt;&gt;"","-" &amp;TEXT([1]comp!$O1032,"0.0") &amp;TEXT(O$1,0),"")</f>
        <v/>
      </c>
      <c r="AQ1032" s="116" t="str">
        <f>IF(L1032&lt;&gt;"","-" &amp;TEXT([1]comp!$L1032,"0.0") &amp;TEXT(L$1,0),"")</f>
        <v/>
      </c>
      <c r="AR1032" s="116" t="str">
        <f>IF(P1032&lt;&gt;"","-" &amp;TEXT([1]comp!$P1032,"0.0") &amp;TEXT(P$1,0),"")</f>
        <v/>
      </c>
      <c r="AS1032" s="116" t="str">
        <f>IF(Q1032&lt;&gt;"","-" &amp;TEXT([1]comp!$Q1032,"0.00") &amp;TEXT(Q$1,0),"")</f>
        <v/>
      </c>
      <c r="AT1032" s="116" t="str">
        <f>IF(R1032&lt;&gt;"","-" &amp;TEXT([1]comp!$R1032,"0.00") &amp;TEXT(R$1,0),"")</f>
        <v/>
      </c>
      <c r="AU1032" s="116" t="str">
        <f>IF(S1032&lt;&gt;"","-" &amp;TEXT([1]comp!$S1032,"0.00") &amp;TEXT(S$1,0),"")</f>
        <v/>
      </c>
      <c r="AV1032" s="116" t="str">
        <f>IF(T1032&lt;&gt;"","-" &amp;TEXT([1]comp!$T1032,"0.0") &amp;TEXT(T$1,0),"")</f>
        <v/>
      </c>
      <c r="AW1032" s="116" t="str">
        <f>IF(U1032&lt;&gt;"","-" &amp;TEXT([1]comp!$U1032,"0.0") &amp;TEXT(U$1,0),"")</f>
        <v/>
      </c>
      <c r="AX1032" s="116" t="str">
        <f>IF(V1032&lt;&gt;"","-" &amp;TEXT([1]comp!$V1032,"0.0") &amp;TEXT(V$1,0),"")</f>
        <v/>
      </c>
      <c r="AY1032" s="116" t="str">
        <f>IF(W1032&lt;&gt;"","-" &amp;TEXT([1]comp!$W1032,"0.0") &amp;TEXT(W$1,0),"")</f>
        <v/>
      </c>
      <c r="AZ1032" s="116" t="str">
        <f>IF(X1032&lt;&gt;"","-" &amp;TEXT([1]comp!$X1032,"0.0") &amp;TEXT(X$1,0),"")</f>
        <v/>
      </c>
      <c r="BA1032" s="116" t="str">
        <f>IF(Y1032&lt;&gt;"","-" &amp;TEXT([1]comp!$Y1032,"0.0") &amp;TEXT(Y$1,0),"")</f>
        <v/>
      </c>
      <c r="BB1032" s="116" t="str">
        <f>IF(Z1032&lt;&gt;"","-" &amp;TEXT([1]comp!$Z1032,"0.0") &amp;TEXT(Z$1,0),"")</f>
        <v/>
      </c>
      <c r="BC1032" s="116" t="str">
        <f>IF(AA1032&lt;&gt;"","-" &amp;TEXT([1]comp!$AA1032,"0.0") &amp;TEXT(AA$1,0),"")</f>
        <v/>
      </c>
      <c r="BD1032" s="116" t="str">
        <f>IF(AB1032&lt;&gt;"","-" &amp;TEXT([1]comp!$AB1032,"0.0") &amp;TEXT(AB$1,0),"")</f>
        <v/>
      </c>
      <c r="BE1032" s="116" t="str">
        <f>IF(AC1032&lt;&gt;"","-" &amp;TEXT([1]comp!$AC1032,"0.0") &amp;TEXT(AC$1,0),"")</f>
        <v/>
      </c>
      <c r="BF1032" s="102" t="str">
        <f>IF(AD1032&lt;&gt;"","-" &amp;TEXT([1]comp!$AD1032,"0.00") &amp;TEXT(AD$1,0),"")</f>
        <v/>
      </c>
      <c r="BG1032" s="104" t="str">
        <f>IF(AE1032&lt;&gt;"","-" &amp;TEXT([1]comp!$AE1032,"0.#") &amp;TEXT(AE$1,0),"")</f>
        <v/>
      </c>
      <c r="BH1032" s="113" t="str">
        <f>[1]comp!$D1032 &amp; [1]comp!$E1032</f>
        <v>NC25Volz, N., Zenk, C. H., Karpstein, N., Lenz, M., Spiecker, E., Göken, M., &amp; Neumeier, S. (2022). Creep properties and deformation mechanisms of single-crystalline γ′-strengthened superalloys in dependence of the Co/Ni ratio. Philosophical Magazine, 102(8), 718–744. https://doi.org/10.1080/14786435.2021.2017052</v>
      </c>
      <c r="BI1032" s="96" t="str">
        <f t="shared" si="77"/>
        <v>Co-56.3Ni-9.Al-8.0Cr-8.0W</v>
      </c>
      <c r="BJ1032" s="113" t="s">
        <v>2123</v>
      </c>
      <c r="BK1032" s="113"/>
      <c r="BL1032" s="113"/>
      <c r="BM1032" s="113"/>
      <c r="BN1032" s="113"/>
      <c r="BO1032" s="113"/>
    </row>
    <row r="1033" spans="1:67" x14ac:dyDescent="0.3">
      <c r="A1033" s="96" t="str">
        <f t="shared" si="67"/>
        <v>Co-37.5Ni-9.Al-8.0Cr-8.0W</v>
      </c>
      <c r="B1033" s="113"/>
      <c r="C1033" s="113" t="s">
        <v>2123</v>
      </c>
      <c r="D1033" s="113" t="s">
        <v>1129</v>
      </c>
      <c r="E1033" s="113" t="s">
        <v>4256</v>
      </c>
      <c r="F1033" s="113">
        <f t="shared" si="76"/>
        <v>1030</v>
      </c>
      <c r="G1033" s="114">
        <f t="shared" si="71"/>
        <v>37.5</v>
      </c>
      <c r="H1033" s="114">
        <v>37.5</v>
      </c>
      <c r="I1033" s="114">
        <v>9</v>
      </c>
      <c r="J1033" s="114">
        <v>8</v>
      </c>
      <c r="K1033" s="114">
        <v>8</v>
      </c>
      <c r="L1033" s="114"/>
      <c r="M1033" s="114"/>
      <c r="N1033" s="114"/>
      <c r="O1033" s="114"/>
      <c r="P1033" s="114"/>
      <c r="Q1033" s="115"/>
      <c r="R1033" s="115"/>
      <c r="S1033" s="115"/>
      <c r="T1033" s="114"/>
      <c r="U1033" s="114"/>
      <c r="V1033" s="114"/>
      <c r="W1033" s="114"/>
      <c r="X1033" s="114"/>
      <c r="Y1033" s="114"/>
      <c r="Z1033" s="114"/>
      <c r="AA1033" s="114"/>
      <c r="AB1033" s="114"/>
      <c r="AC1033" s="114"/>
      <c r="AD1033" s="114"/>
      <c r="AE1033" s="113"/>
      <c r="AF1033" s="101">
        <f t="shared" si="68"/>
        <v>9.0361999999999991</v>
      </c>
      <c r="AG1033" s="113"/>
      <c r="AH1033" s="113"/>
      <c r="AI1033" s="116" t="s">
        <v>1</v>
      </c>
      <c r="AJ1033" s="118" t="str">
        <f>IF(I1033&lt;&gt;"","-" &amp;TEXT([1]comp!$I1033,"0.#") &amp;TEXT(I$1,0),"")</f>
        <v>-9.Al</v>
      </c>
      <c r="AK1033" s="116" t="str">
        <f>IF(K1033&lt;&gt;"","-" &amp;TEXT([1]comp!$K1033,"0.0") &amp;TEXT(K$1,0),"")</f>
        <v>-8.0W</v>
      </c>
      <c r="AL1033" s="116" t="str">
        <f>IF(H1033&lt;&gt;"","-" &amp;TEXT([1]comp!$H1033,"0.0") &amp;TEXT(H$1,0),"")</f>
        <v>-37.5Ni</v>
      </c>
      <c r="AM1033" s="116" t="str">
        <f>IF(J1033&lt;&gt;"","-" &amp;TEXT([1]comp!$J1033,"0.0") &amp;TEXT(J$1,0),"")</f>
        <v>-8.0Cr</v>
      </c>
      <c r="AN1033" s="116" t="str">
        <f>IF(M1033&lt;&gt;"","-" &amp;TEXT([1]comp!$M1033,"0.0") &amp;TEXT(M$1,0),"")</f>
        <v/>
      </c>
      <c r="AO1033" s="116" t="str">
        <f>IF(N1033&lt;&gt;"","-" &amp;TEXT([1]comp!$N1033,"0.0") &amp;TEXT(N$1,0),"")</f>
        <v/>
      </c>
      <c r="AP1033" s="116" t="str">
        <f>IF(O1033&lt;&gt;"","-" &amp;TEXT([1]comp!$O1033,"0.0") &amp;TEXT(O$1,0),"")</f>
        <v/>
      </c>
      <c r="AQ1033" s="116" t="str">
        <f>IF(L1033&lt;&gt;"","-" &amp;TEXT([1]comp!$L1033,"0.0") &amp;TEXT(L$1,0),"")</f>
        <v/>
      </c>
      <c r="AR1033" s="116" t="str">
        <f>IF(P1033&lt;&gt;"","-" &amp;TEXT([1]comp!$P1033,"0.0") &amp;TEXT(P$1,0),"")</f>
        <v/>
      </c>
      <c r="AS1033" s="116" t="str">
        <f>IF(Q1033&lt;&gt;"","-" &amp;TEXT([1]comp!$Q1033,"0.00") &amp;TEXT(Q$1,0),"")</f>
        <v/>
      </c>
      <c r="AT1033" s="116" t="str">
        <f>IF(R1033&lt;&gt;"","-" &amp;TEXT([1]comp!$R1033,"0.00") &amp;TEXT(R$1,0),"")</f>
        <v/>
      </c>
      <c r="AU1033" s="116" t="str">
        <f>IF(S1033&lt;&gt;"","-" &amp;TEXT([1]comp!$S1033,"0.00") &amp;TEXT(S$1,0),"")</f>
        <v/>
      </c>
      <c r="AV1033" s="116" t="str">
        <f>IF(T1033&lt;&gt;"","-" &amp;TEXT([1]comp!$T1033,"0.0") &amp;TEXT(T$1,0),"")</f>
        <v/>
      </c>
      <c r="AW1033" s="116" t="str">
        <f>IF(U1033&lt;&gt;"","-" &amp;TEXT([1]comp!$U1033,"0.0") &amp;TEXT(U$1,0),"")</f>
        <v/>
      </c>
      <c r="AX1033" s="116" t="str">
        <f>IF(V1033&lt;&gt;"","-" &amp;TEXT([1]comp!$V1033,"0.0") &amp;TEXT(V$1,0),"")</f>
        <v/>
      </c>
      <c r="AY1033" s="116" t="str">
        <f>IF(W1033&lt;&gt;"","-" &amp;TEXT([1]comp!$W1033,"0.0") &amp;TEXT(W$1,0),"")</f>
        <v/>
      </c>
      <c r="AZ1033" s="116" t="str">
        <f>IF(X1033&lt;&gt;"","-" &amp;TEXT([1]comp!$X1033,"0.0") &amp;TEXT(X$1,0),"")</f>
        <v/>
      </c>
      <c r="BA1033" s="116" t="str">
        <f>IF(Y1033&lt;&gt;"","-" &amp;TEXT([1]comp!$Y1033,"0.0") &amp;TEXT(Y$1,0),"")</f>
        <v/>
      </c>
      <c r="BB1033" s="116" t="str">
        <f>IF(Z1033&lt;&gt;"","-" &amp;TEXT([1]comp!$Z1033,"0.0") &amp;TEXT(Z$1,0),"")</f>
        <v/>
      </c>
      <c r="BC1033" s="116" t="str">
        <f>IF(AA1033&lt;&gt;"","-" &amp;TEXT([1]comp!$AA1033,"0.0") &amp;TEXT(AA$1,0),"")</f>
        <v/>
      </c>
      <c r="BD1033" s="116" t="str">
        <f>IF(AB1033&lt;&gt;"","-" &amp;TEXT([1]comp!$AB1033,"0.0") &amp;TEXT(AB$1,0),"")</f>
        <v/>
      </c>
      <c r="BE1033" s="116" t="str">
        <f>IF(AC1033&lt;&gt;"","-" &amp;TEXT([1]comp!$AC1033,"0.0") &amp;TEXT(AC$1,0),"")</f>
        <v/>
      </c>
      <c r="BF1033" s="102" t="str">
        <f>IF(AD1033&lt;&gt;"","-" &amp;TEXT([1]comp!$AD1033,"0.00") &amp;TEXT(AD$1,0),"")</f>
        <v/>
      </c>
      <c r="BG1033" s="104" t="str">
        <f>IF(AE1033&lt;&gt;"","-" &amp;TEXT([1]comp!$AE1033,"0.#") &amp;TEXT(AE$1,0),"")</f>
        <v/>
      </c>
      <c r="BH1033" s="113" t="str">
        <f>[1]comp!$D1033 &amp; [1]comp!$E1033</f>
        <v>NC50Volz, N., Zenk, C. H., Karpstein, N., Lenz, M., Spiecker, E., Göken, M., &amp; Neumeier, S. (2022). Creep properties and deformation mechanisms of single-crystalline γ′-strengthened superalloys in dependence of the Co/Ni ratio. Philosophical Magazine, 102(8), 718–744. https://doi.org/10.1080/14786435.2021.2017053</v>
      </c>
      <c r="BI1033" s="96" t="str">
        <f t="shared" si="77"/>
        <v>Co-37.5Ni-9.Al-8.0Cr-8.0W</v>
      </c>
      <c r="BJ1033" s="113" t="s">
        <v>2123</v>
      </c>
      <c r="BK1033" s="113"/>
      <c r="BL1033" s="113"/>
      <c r="BM1033" s="113"/>
      <c r="BN1033" s="113"/>
      <c r="BO1033" s="113"/>
    </row>
    <row r="1034" spans="1:67" x14ac:dyDescent="0.3">
      <c r="A1034" s="96" t="str">
        <f t="shared" si="67"/>
        <v>Co-18.8Ni-9.Al-8.0Cr-8.0W</v>
      </c>
      <c r="B1034" s="113"/>
      <c r="C1034" s="113" t="s">
        <v>2123</v>
      </c>
      <c r="D1034" s="113" t="s">
        <v>1130</v>
      </c>
      <c r="E1034" s="113" t="s">
        <v>4258</v>
      </c>
      <c r="F1034" s="113">
        <f t="shared" si="76"/>
        <v>1031</v>
      </c>
      <c r="G1034" s="114">
        <f t="shared" si="71"/>
        <v>56.25</v>
      </c>
      <c r="H1034" s="114">
        <v>18.75</v>
      </c>
      <c r="I1034" s="114">
        <v>9</v>
      </c>
      <c r="J1034" s="114">
        <v>8</v>
      </c>
      <c r="K1034" s="114">
        <v>8</v>
      </c>
      <c r="L1034" s="114"/>
      <c r="M1034" s="114"/>
      <c r="N1034" s="114"/>
      <c r="O1034" s="114"/>
      <c r="P1034" s="114"/>
      <c r="Q1034" s="115"/>
      <c r="R1034" s="115"/>
      <c r="S1034" s="115"/>
      <c r="T1034" s="114"/>
      <c r="U1034" s="114"/>
      <c r="V1034" s="114"/>
      <c r="W1034" s="114"/>
      <c r="X1034" s="114"/>
      <c r="Y1034" s="114"/>
      <c r="Z1034" s="114"/>
      <c r="AA1034" s="114"/>
      <c r="AB1034" s="114"/>
      <c r="AC1034" s="114"/>
      <c r="AD1034" s="114"/>
      <c r="AE1034" s="113"/>
      <c r="AF1034" s="101">
        <f t="shared" si="68"/>
        <v>9.0346999999999991</v>
      </c>
      <c r="AG1034" s="113"/>
      <c r="AH1034" s="113"/>
      <c r="AI1034" s="116" t="s">
        <v>1</v>
      </c>
      <c r="AJ1034" s="118" t="str">
        <f>IF(I1034&lt;&gt;"","-" &amp;TEXT([1]comp!$I1034,"0.#") &amp;TEXT(I$1,0),"")</f>
        <v>-9.Al</v>
      </c>
      <c r="AK1034" s="116" t="str">
        <f>IF(K1034&lt;&gt;"","-" &amp;TEXT([1]comp!$K1034,"0.0") &amp;TEXT(K$1,0),"")</f>
        <v>-8.0W</v>
      </c>
      <c r="AL1034" s="116" t="str">
        <f>IF(H1034&lt;&gt;"","-" &amp;TEXT([1]comp!$H1034,"0.0") &amp;TEXT(H$1,0),"")</f>
        <v>-18.8Ni</v>
      </c>
      <c r="AM1034" s="116" t="str">
        <f>IF(J1034&lt;&gt;"","-" &amp;TEXT([1]comp!$J1034,"0.0") &amp;TEXT(J$1,0),"")</f>
        <v>-8.0Cr</v>
      </c>
      <c r="AN1034" s="116" t="str">
        <f>IF(M1034&lt;&gt;"","-" &amp;TEXT([1]comp!$M1034,"0.0") &amp;TEXT(M$1,0),"")</f>
        <v/>
      </c>
      <c r="AO1034" s="116" t="str">
        <f>IF(N1034&lt;&gt;"","-" &amp;TEXT([1]comp!$N1034,"0.0") &amp;TEXT(N$1,0),"")</f>
        <v/>
      </c>
      <c r="AP1034" s="116" t="str">
        <f>IF(O1034&lt;&gt;"","-" &amp;TEXT([1]comp!$O1034,"0.0") &amp;TEXT(O$1,0),"")</f>
        <v/>
      </c>
      <c r="AQ1034" s="116" t="str">
        <f>IF(L1034&lt;&gt;"","-" &amp;TEXT([1]comp!$L1034,"0.0") &amp;TEXT(L$1,0),"")</f>
        <v/>
      </c>
      <c r="AR1034" s="116" t="str">
        <f>IF(P1034&lt;&gt;"","-" &amp;TEXT([1]comp!$P1034,"0.0") &amp;TEXT(P$1,0),"")</f>
        <v/>
      </c>
      <c r="AS1034" s="116" t="str">
        <f>IF(Q1034&lt;&gt;"","-" &amp;TEXT([1]comp!$Q1034,"0.00") &amp;TEXT(Q$1,0),"")</f>
        <v/>
      </c>
      <c r="AT1034" s="116" t="str">
        <f>IF(R1034&lt;&gt;"","-" &amp;TEXT([1]comp!$R1034,"0.00") &amp;TEXT(R$1,0),"")</f>
        <v/>
      </c>
      <c r="AU1034" s="116" t="str">
        <f>IF(S1034&lt;&gt;"","-" &amp;TEXT([1]comp!$S1034,"0.00") &amp;TEXT(S$1,0),"")</f>
        <v/>
      </c>
      <c r="AV1034" s="116" t="str">
        <f>IF(T1034&lt;&gt;"","-" &amp;TEXT([1]comp!$T1034,"0.0") &amp;TEXT(T$1,0),"")</f>
        <v/>
      </c>
      <c r="AW1034" s="116" t="str">
        <f>IF(U1034&lt;&gt;"","-" &amp;TEXT([1]comp!$U1034,"0.0") &amp;TEXT(U$1,0),"")</f>
        <v/>
      </c>
      <c r="AX1034" s="116" t="str">
        <f>IF(V1034&lt;&gt;"","-" &amp;TEXT([1]comp!$V1034,"0.0") &amp;TEXT(V$1,0),"")</f>
        <v/>
      </c>
      <c r="AY1034" s="116" t="str">
        <f>IF(W1034&lt;&gt;"","-" &amp;TEXT([1]comp!$W1034,"0.0") &amp;TEXT(W$1,0),"")</f>
        <v/>
      </c>
      <c r="AZ1034" s="116" t="str">
        <f>IF(X1034&lt;&gt;"","-" &amp;TEXT([1]comp!$X1034,"0.0") &amp;TEXT(X$1,0),"")</f>
        <v/>
      </c>
      <c r="BA1034" s="116" t="str">
        <f>IF(Y1034&lt;&gt;"","-" &amp;TEXT([1]comp!$Y1034,"0.0") &amp;TEXT(Y$1,0),"")</f>
        <v/>
      </c>
      <c r="BB1034" s="116" t="str">
        <f>IF(Z1034&lt;&gt;"","-" &amp;TEXT([1]comp!$Z1034,"0.0") &amp;TEXT(Z$1,0),"")</f>
        <v/>
      </c>
      <c r="BC1034" s="116" t="str">
        <f>IF(AA1034&lt;&gt;"","-" &amp;TEXT([1]comp!$AA1034,"0.0") &amp;TEXT(AA$1,0),"")</f>
        <v/>
      </c>
      <c r="BD1034" s="116" t="str">
        <f>IF(AB1034&lt;&gt;"","-" &amp;TEXT([1]comp!$AB1034,"0.0") &amp;TEXT(AB$1,0),"")</f>
        <v/>
      </c>
      <c r="BE1034" s="116" t="str">
        <f>IF(AC1034&lt;&gt;"","-" &amp;TEXT([1]comp!$AC1034,"0.0") &amp;TEXT(AC$1,0),"")</f>
        <v/>
      </c>
      <c r="BF1034" s="102" t="str">
        <f>IF(AD1034&lt;&gt;"","-" &amp;TEXT([1]comp!$AD1034,"0.00") &amp;TEXT(AD$1,0),"")</f>
        <v/>
      </c>
      <c r="BG1034" s="104" t="str">
        <f>IF(AE1034&lt;&gt;"","-" &amp;TEXT([1]comp!$AE1034,"0.#") &amp;TEXT(AE$1,0),"")</f>
        <v/>
      </c>
      <c r="BH1034" s="113" t="str">
        <f>[1]comp!$D1034 &amp; [1]comp!$E1034</f>
        <v>NC75Volz, N., Zenk, C. H., Karpstein, N., Lenz, M., Spiecker, E., Göken, M., &amp; Neumeier, S. (2022). Creep properties and deformation mechanisms of single-crystalline γ′-strengthened superalloys in dependence of the Co/Ni ratio. Philosophical Magazine, 102(8), 718–744. https://doi.org/10.1080/14786435.2021.2017054</v>
      </c>
      <c r="BI1034" s="96" t="str">
        <f t="shared" si="77"/>
        <v>Co-18.8Ni-9.Al-8.0Cr-8.0W</v>
      </c>
      <c r="BJ1034" s="113" t="s">
        <v>2123</v>
      </c>
      <c r="BK1034" s="113"/>
      <c r="BL1034" s="113"/>
      <c r="BM1034" s="113"/>
      <c r="BN1034" s="113"/>
      <c r="BO1034" s="113"/>
    </row>
    <row r="1035" spans="1:67" x14ac:dyDescent="0.3">
      <c r="A1035" s="96" t="str">
        <f t="shared" si="67"/>
        <v>Co-9.Al-8.0Cr-8.0W</v>
      </c>
      <c r="B1035" s="113"/>
      <c r="C1035" s="113" t="s">
        <v>2123</v>
      </c>
      <c r="D1035" s="113" t="s">
        <v>1131</v>
      </c>
      <c r="E1035" s="113" t="s">
        <v>4260</v>
      </c>
      <c r="F1035" s="113">
        <f t="shared" si="76"/>
        <v>1032</v>
      </c>
      <c r="G1035" s="114">
        <f t="shared" si="71"/>
        <v>75</v>
      </c>
      <c r="H1035" s="114"/>
      <c r="I1035" s="114">
        <v>9</v>
      </c>
      <c r="J1035" s="114">
        <v>8</v>
      </c>
      <c r="K1035" s="114">
        <v>8</v>
      </c>
      <c r="L1035" s="114"/>
      <c r="M1035" s="114"/>
      <c r="N1035" s="114"/>
      <c r="O1035" s="114"/>
      <c r="P1035" s="114"/>
      <c r="Q1035" s="115"/>
      <c r="R1035" s="115"/>
      <c r="S1035" s="115"/>
      <c r="T1035" s="114"/>
      <c r="U1035" s="114"/>
      <c r="V1035" s="114"/>
      <c r="W1035" s="114"/>
      <c r="X1035" s="114"/>
      <c r="Y1035" s="114"/>
      <c r="Z1035" s="114"/>
      <c r="AA1035" s="114"/>
      <c r="AB1035" s="114"/>
      <c r="AC1035" s="114"/>
      <c r="AD1035" s="114"/>
      <c r="AE1035" s="113"/>
      <c r="AF1035" s="101">
        <f t="shared" si="68"/>
        <v>9.033199999999999</v>
      </c>
      <c r="AG1035" s="113"/>
      <c r="AH1035" s="113"/>
      <c r="AI1035" s="116" t="s">
        <v>1</v>
      </c>
      <c r="AJ1035" s="118" t="str">
        <f>IF(I1035&lt;&gt;"","-" &amp;TEXT([1]comp!$I1035,"0.#") &amp;TEXT(I$1,0),"")</f>
        <v>-9.Al</v>
      </c>
      <c r="AK1035" s="116" t="str">
        <f>IF(K1035&lt;&gt;"","-" &amp;TEXT([1]comp!$K1035,"0.0") &amp;TEXT(K$1,0),"")</f>
        <v>-8.0W</v>
      </c>
      <c r="AL1035" s="116" t="str">
        <f>IF(H1035&lt;&gt;"","-" &amp;TEXT([1]comp!$H1035,"0.0") &amp;TEXT(H$1,0),"")</f>
        <v/>
      </c>
      <c r="AM1035" s="116" t="str">
        <f>IF(J1035&lt;&gt;"","-" &amp;TEXT([1]comp!$J1035,"0.0") &amp;TEXT(J$1,0),"")</f>
        <v>-8.0Cr</v>
      </c>
      <c r="AN1035" s="116" t="str">
        <f>IF(M1035&lt;&gt;"","-" &amp;TEXT([1]comp!$M1035,"0.0") &amp;TEXT(M$1,0),"")</f>
        <v/>
      </c>
      <c r="AO1035" s="116" t="str">
        <f>IF(N1035&lt;&gt;"","-" &amp;TEXT([1]comp!$N1035,"0.0") &amp;TEXT(N$1,0),"")</f>
        <v/>
      </c>
      <c r="AP1035" s="116" t="str">
        <f>IF(O1035&lt;&gt;"","-" &amp;TEXT([1]comp!$O1035,"0.0") &amp;TEXT(O$1,0),"")</f>
        <v/>
      </c>
      <c r="AQ1035" s="116" t="str">
        <f>IF(L1035&lt;&gt;"","-" &amp;TEXT([1]comp!$L1035,"0.0") &amp;TEXT(L$1,0),"")</f>
        <v/>
      </c>
      <c r="AR1035" s="116" t="str">
        <f>IF(P1035&lt;&gt;"","-" &amp;TEXT([1]comp!$P1035,"0.0") &amp;TEXT(P$1,0),"")</f>
        <v/>
      </c>
      <c r="AS1035" s="116" t="str">
        <f>IF(Q1035&lt;&gt;"","-" &amp;TEXT([1]comp!$Q1035,"0.00") &amp;TEXT(Q$1,0),"")</f>
        <v/>
      </c>
      <c r="AT1035" s="116" t="str">
        <f>IF(R1035&lt;&gt;"","-" &amp;TEXT([1]comp!$R1035,"0.00") &amp;TEXT(R$1,0),"")</f>
        <v/>
      </c>
      <c r="AU1035" s="116" t="str">
        <f>IF(S1035&lt;&gt;"","-" &amp;TEXT([1]comp!$S1035,"0.00") &amp;TEXT(S$1,0),"")</f>
        <v/>
      </c>
      <c r="AV1035" s="116" t="str">
        <f>IF(T1035&lt;&gt;"","-" &amp;TEXT([1]comp!$T1035,"0.0") &amp;TEXT(T$1,0),"")</f>
        <v/>
      </c>
      <c r="AW1035" s="116" t="str">
        <f>IF(U1035&lt;&gt;"","-" &amp;TEXT([1]comp!$U1035,"0.0") &amp;TEXT(U$1,0),"")</f>
        <v/>
      </c>
      <c r="AX1035" s="116" t="str">
        <f>IF(V1035&lt;&gt;"","-" &amp;TEXT([1]comp!$V1035,"0.0") &amp;TEXT(V$1,0),"")</f>
        <v/>
      </c>
      <c r="AY1035" s="116" t="str">
        <f>IF(W1035&lt;&gt;"","-" &amp;TEXT([1]comp!$W1035,"0.0") &amp;TEXT(W$1,0),"")</f>
        <v/>
      </c>
      <c r="AZ1035" s="116" t="str">
        <f>IF(X1035&lt;&gt;"","-" &amp;TEXT([1]comp!$X1035,"0.0") &amp;TEXT(X$1,0),"")</f>
        <v/>
      </c>
      <c r="BA1035" s="116" t="str">
        <f>IF(Y1035&lt;&gt;"","-" &amp;TEXT([1]comp!$Y1035,"0.0") &amp;TEXT(Y$1,0),"")</f>
        <v/>
      </c>
      <c r="BB1035" s="116" t="str">
        <f>IF(Z1035&lt;&gt;"","-" &amp;TEXT([1]comp!$Z1035,"0.0") &amp;TEXT(Z$1,0),"")</f>
        <v/>
      </c>
      <c r="BC1035" s="116" t="str">
        <f>IF(AA1035&lt;&gt;"","-" &amp;TEXT([1]comp!$AA1035,"0.0") &amp;TEXT(AA$1,0),"")</f>
        <v/>
      </c>
      <c r="BD1035" s="116" t="str">
        <f>IF(AB1035&lt;&gt;"","-" &amp;TEXT([1]comp!$AB1035,"0.0") &amp;TEXT(AB$1,0),"")</f>
        <v/>
      </c>
      <c r="BE1035" s="116" t="str">
        <f>IF(AC1035&lt;&gt;"","-" &amp;TEXT([1]comp!$AC1035,"0.0") &amp;TEXT(AC$1,0),"")</f>
        <v/>
      </c>
      <c r="BF1035" s="102" t="str">
        <f>IF(AD1035&lt;&gt;"","-" &amp;TEXT([1]comp!$AD1035,"0.00") &amp;TEXT(AD$1,0),"")</f>
        <v/>
      </c>
      <c r="BG1035" s="104" t="str">
        <f>IF(AE1035&lt;&gt;"","-" &amp;TEXT([1]comp!$AE1035,"0.#") &amp;TEXT(AE$1,0),"")</f>
        <v/>
      </c>
      <c r="BH1035" s="113" t="str">
        <f>[1]comp!$D1035 &amp; [1]comp!$E1035</f>
        <v>NC100Volz, N., Zenk, C. H., Karpstein, N., Lenz, M., Spiecker, E., Göken, M., &amp; Neumeier, S. (2022). Creep properties and deformation mechanisms of single-crystalline γ′-strengthened superalloys in dependence of the Co/Ni ratio. Philosophical Magazine, 102(8), 718–744. https://doi.org/10.1080/14786435.2021.2017055</v>
      </c>
      <c r="BI1035" s="96" t="str">
        <f t="shared" si="77"/>
        <v>Co-9.Al-8.0Cr-8.0W</v>
      </c>
      <c r="BJ1035" s="113" t="s">
        <v>2123</v>
      </c>
      <c r="BK1035" s="113"/>
      <c r="BL1035" s="113"/>
      <c r="BM1035" s="113"/>
      <c r="BN1035" s="113"/>
      <c r="BO1035" s="113"/>
    </row>
    <row r="1036" spans="1:67" x14ac:dyDescent="0.3">
      <c r="A1036" s="96" t="str">
        <f t="shared" si="67"/>
        <v>Co-34.0Ni-10.5Al-15.0Cr-3.0W-1.0Ta-0.15C-0.04Zr-0.20B</v>
      </c>
      <c r="B1036" s="113"/>
      <c r="C1036" s="113" t="s">
        <v>2123</v>
      </c>
      <c r="D1036" s="113" t="s">
        <v>534</v>
      </c>
      <c r="E1036" s="113" t="s">
        <v>4262</v>
      </c>
      <c r="F1036" s="113">
        <f t="shared" si="76"/>
        <v>1033</v>
      </c>
      <c r="G1036" s="114">
        <f t="shared" si="71"/>
        <v>36.11</v>
      </c>
      <c r="H1036" s="114">
        <v>34</v>
      </c>
      <c r="I1036" s="114">
        <v>10.5</v>
      </c>
      <c r="J1036" s="114">
        <v>15</v>
      </c>
      <c r="K1036" s="114">
        <v>3</v>
      </c>
      <c r="L1036" s="114"/>
      <c r="M1036" s="114">
        <v>1</v>
      </c>
      <c r="N1036" s="114"/>
      <c r="O1036" s="114"/>
      <c r="P1036" s="114"/>
      <c r="Q1036" s="115">
        <v>0.15</v>
      </c>
      <c r="R1036" s="115">
        <v>0.04</v>
      </c>
      <c r="S1036" s="115">
        <v>0.2</v>
      </c>
      <c r="T1036" s="114"/>
      <c r="U1036" s="114"/>
      <c r="V1036" s="114"/>
      <c r="W1036" s="114"/>
      <c r="X1036" s="114"/>
      <c r="Y1036" s="114"/>
      <c r="Z1036" s="114"/>
      <c r="AA1036" s="114"/>
      <c r="AB1036" s="114"/>
      <c r="AC1036" s="114"/>
      <c r="AD1036" s="114"/>
      <c r="AE1036" s="113"/>
      <c r="AF1036" s="101">
        <f t="shared" si="68"/>
        <v>8.3594244</v>
      </c>
      <c r="AG1036" s="113"/>
      <c r="AH1036" s="113"/>
      <c r="AI1036" s="116" t="s">
        <v>1</v>
      </c>
      <c r="AJ1036" s="116" t="str">
        <f>IF(I1036&lt;&gt;"","-" &amp;TEXT([1]comp!$I1036,"0.#") &amp;TEXT(I$1,0),"")</f>
        <v>-10.5Al</v>
      </c>
      <c r="AK1036" s="116" t="str">
        <f>IF(K1036&lt;&gt;"","-" &amp;TEXT([1]comp!$K1036,"0.0") &amp;TEXT(K$1,0),"")</f>
        <v>-3.0W</v>
      </c>
      <c r="AL1036" s="116" t="str">
        <f>IF(H1036&lt;&gt;"","-" &amp;TEXT([1]comp!$H1036,"0.0") &amp;TEXT(H$1,0),"")</f>
        <v>-34.0Ni</v>
      </c>
      <c r="AM1036" s="116" t="str">
        <f>IF(J1036&lt;&gt;"","-" &amp;TEXT([1]comp!$J1036,"0.0") &amp;TEXT(J$1,0),"")</f>
        <v>-15.0Cr</v>
      </c>
      <c r="AN1036" s="116" t="str">
        <f>IF(M1036&lt;&gt;"","-" &amp;TEXT([1]comp!$M1036,"0.0") &amp;TEXT(M$1,0),"")</f>
        <v>-1.0Ta</v>
      </c>
      <c r="AO1036" s="116" t="str">
        <f>IF(N1036&lt;&gt;"","-" &amp;TEXT([1]comp!$N1036,"0.0") &amp;TEXT(N$1,0),"")</f>
        <v/>
      </c>
      <c r="AP1036" s="116" t="str">
        <f>IF(O1036&lt;&gt;"","-" &amp;TEXT([1]comp!$O1036,"0.0") &amp;TEXT(O$1,0),"")</f>
        <v/>
      </c>
      <c r="AQ1036" s="116" t="str">
        <f>IF(L1036&lt;&gt;"","-" &amp;TEXT([1]comp!$L1036,"0.0") &amp;TEXT(L$1,0),"")</f>
        <v/>
      </c>
      <c r="AR1036" s="116" t="str">
        <f>IF(P1036&lt;&gt;"","-" &amp;TEXT([1]comp!$P1036,"0.0") &amp;TEXT(P$1,0),"")</f>
        <v/>
      </c>
      <c r="AS1036" s="116" t="str">
        <f>IF(Q1036&lt;&gt;"","-" &amp;TEXT([1]comp!$Q1036,"0.00") &amp;TEXT(Q$1,0),"")</f>
        <v>-0.15C</v>
      </c>
      <c r="AT1036" s="116" t="str">
        <f>IF(R1036&lt;&gt;"","-" &amp;TEXT([1]comp!$R1036,"0.00") &amp;TEXT(R$1,0),"")</f>
        <v>-0.04Zr</v>
      </c>
      <c r="AU1036" s="116" t="str">
        <f>IF(S1036&lt;&gt;"","-" &amp;TEXT([1]comp!$S1036,"0.00") &amp;TEXT(S$1,0),"")</f>
        <v>-0.20B</v>
      </c>
      <c r="AV1036" s="116" t="str">
        <f>IF(T1036&lt;&gt;"","-" &amp;TEXT([1]comp!$T1036,"0.0") &amp;TEXT(T$1,0),"")</f>
        <v/>
      </c>
      <c r="AW1036" s="116" t="str">
        <f>IF(U1036&lt;&gt;"","-" &amp;TEXT([1]comp!$U1036,"0.0") &amp;TEXT(U$1,0),"")</f>
        <v/>
      </c>
      <c r="AX1036" s="116" t="str">
        <f>IF(V1036&lt;&gt;"","-" &amp;TEXT([1]comp!$V1036,"0.0") &amp;TEXT(V$1,0),"")</f>
        <v/>
      </c>
      <c r="AY1036" s="116" t="str">
        <f>IF(W1036&lt;&gt;"","-" &amp;TEXT([1]comp!$W1036,"0.0") &amp;TEXT(W$1,0),"")</f>
        <v/>
      </c>
      <c r="AZ1036" s="116" t="str">
        <f>IF(X1036&lt;&gt;"","-" &amp;TEXT([1]comp!$X1036,"0.0") &amp;TEXT(X$1,0),"")</f>
        <v/>
      </c>
      <c r="BA1036" s="116" t="str">
        <f>IF(Y1036&lt;&gt;"","-" &amp;TEXT([1]comp!$Y1036,"0.0") &amp;TEXT(Y$1,0),"")</f>
        <v/>
      </c>
      <c r="BB1036" s="116" t="str">
        <f>IF(Z1036&lt;&gt;"","-" &amp;TEXT([1]comp!$Z1036,"0.0") &amp;TEXT(Z$1,0),"")</f>
        <v/>
      </c>
      <c r="BC1036" s="116" t="str">
        <f>IF(AA1036&lt;&gt;"","-" &amp;TEXT([1]comp!$AA1036,"0.0") &amp;TEXT(AA$1,0),"")</f>
        <v/>
      </c>
      <c r="BD1036" s="116" t="str">
        <f>IF(AB1036&lt;&gt;"","-" &amp;TEXT([1]comp!$AB1036,"0.0") &amp;TEXT(AB$1,0),"")</f>
        <v/>
      </c>
      <c r="BE1036" s="116" t="str">
        <f>IF(AC1036&lt;&gt;"","-" &amp;TEXT([1]comp!$AC1036,"0.0") &amp;TEXT(AC$1,0),"")</f>
        <v/>
      </c>
      <c r="BF1036" s="102" t="str">
        <f>IF(AD1036&lt;&gt;"","-" &amp;TEXT([1]comp!$AD1036,"0.00") &amp;TEXT(AD$1,0),"")</f>
        <v/>
      </c>
      <c r="BG1036" s="104" t="str">
        <f>IF(AE1036&lt;&gt;"","-" &amp;TEXT([1]comp!$AE1036,"0.#") &amp;TEXT(AE$1,0),"")</f>
        <v/>
      </c>
      <c r="BH1036" s="113" t="str">
        <f>[1]comp!$D1036 &amp; [1]comp!$E1036</f>
        <v>V208CVorontsov, V. A., McAuliffe, T. P., Hardy, M. C., Dye, D., &amp; Bantounas, I. (2022). Precipitate dissolution during deformation induced twin thickening in a CoNi-base superalloy subject to creep. Acta Materialia, 232. https://doi.org/10.1016/j.actamat.2022.117936</v>
      </c>
      <c r="BI1036" s="96" t="str">
        <f t="shared" si="77"/>
        <v>Co-34.0Ni-10.5Al-15.0Cr-3.0W-1.0Ta-0.15C-0.04Zr-0.20B</v>
      </c>
      <c r="BJ1036" s="113" t="s">
        <v>2123</v>
      </c>
      <c r="BK1036" s="113"/>
      <c r="BL1036" s="113"/>
      <c r="BM1036" s="113"/>
      <c r="BN1036" s="113"/>
      <c r="BO1036" s="113"/>
    </row>
    <row r="1037" spans="1:67" x14ac:dyDescent="0.3">
      <c r="A1037" s="96" t="str">
        <f t="shared" si="67"/>
        <v>Co-36.1Ni-13.1Al-7.6Cr-3.0W-3.9Ti-0.1Mo</v>
      </c>
      <c r="B1037" s="113"/>
      <c r="C1037" s="113" t="s">
        <v>2123</v>
      </c>
      <c r="D1037" s="113" t="s">
        <v>4264</v>
      </c>
      <c r="E1037" s="113" t="s">
        <v>4265</v>
      </c>
      <c r="F1037" s="113">
        <f t="shared" si="76"/>
        <v>1034</v>
      </c>
      <c r="G1037" s="114">
        <f t="shared" si="71"/>
        <v>36.199999999999996</v>
      </c>
      <c r="H1037" s="114">
        <v>36.1</v>
      </c>
      <c r="I1037" s="114">
        <v>13.1</v>
      </c>
      <c r="J1037" s="114">
        <v>7.6</v>
      </c>
      <c r="K1037" s="114">
        <v>3</v>
      </c>
      <c r="L1037" s="114">
        <v>3.9</v>
      </c>
      <c r="M1037" s="114"/>
      <c r="N1037" s="114"/>
      <c r="O1037" s="114"/>
      <c r="P1037" s="114">
        <v>0.1</v>
      </c>
      <c r="Q1037" s="115"/>
      <c r="R1037" s="115"/>
      <c r="S1037" s="115"/>
      <c r="T1037" s="114"/>
      <c r="U1037" s="114"/>
      <c r="V1037" s="114"/>
      <c r="W1037" s="114"/>
      <c r="X1037" s="114"/>
      <c r="Y1037" s="114"/>
      <c r="Z1037" s="114"/>
      <c r="AA1037" s="114"/>
      <c r="AB1037" s="114"/>
      <c r="AC1037" s="114"/>
      <c r="AD1037" s="114"/>
      <c r="AE1037" s="113"/>
      <c r="AF1037" s="101">
        <f t="shared" si="68"/>
        <v>8.1012810000000002</v>
      </c>
      <c r="AG1037" s="113"/>
      <c r="AH1037" s="113"/>
      <c r="AI1037" s="116" t="s">
        <v>1</v>
      </c>
      <c r="AJ1037" s="116" t="str">
        <f>IF(I1037&lt;&gt;"","-" &amp;TEXT([1]comp!$I1037,"0.#") &amp;TEXT(I$1,0),"")</f>
        <v>-13.1Al</v>
      </c>
      <c r="AK1037" s="116" t="str">
        <f>IF(K1037&lt;&gt;"","-" &amp;TEXT([1]comp!$K1037,"0.0") &amp;TEXT(K$1,0),"")</f>
        <v>-3.0W</v>
      </c>
      <c r="AL1037" s="116" t="str">
        <f>IF(H1037&lt;&gt;"","-" &amp;TEXT([1]comp!$H1037,"0.0") &amp;TEXT(H$1,0),"")</f>
        <v>-36.1Ni</v>
      </c>
      <c r="AM1037" s="116" t="str">
        <f>IF(J1037&lt;&gt;"","-" &amp;TEXT([1]comp!$J1037,"0.0") &amp;TEXT(J$1,0),"")</f>
        <v>-7.6Cr</v>
      </c>
      <c r="AN1037" s="116" t="str">
        <f>IF(M1037&lt;&gt;"","-" &amp;TEXT([1]comp!$M1037,"0.0") &amp;TEXT(M$1,0),"")</f>
        <v/>
      </c>
      <c r="AO1037" s="116" t="str">
        <f>IF(N1037&lt;&gt;"","-" &amp;TEXT([1]comp!$N1037,"0.0") &amp;TEXT(N$1,0),"")</f>
        <v/>
      </c>
      <c r="AP1037" s="116" t="str">
        <f>IF(O1037&lt;&gt;"","-" &amp;TEXT([1]comp!$O1037,"0.0") &amp;TEXT(O$1,0),"")</f>
        <v/>
      </c>
      <c r="AQ1037" s="116" t="str">
        <f>IF(L1037&lt;&gt;"","-" &amp;TEXT([1]comp!$L1037,"0.0") &amp;TEXT(L$1,0),"")</f>
        <v>-3.9Ti</v>
      </c>
      <c r="AR1037" s="116" t="str">
        <f>IF(P1037&lt;&gt;"","-" &amp;TEXT([1]comp!$P1037,"0.0") &amp;TEXT(P$1,0),"")</f>
        <v>-0.1Mo</v>
      </c>
      <c r="AS1037" s="116" t="str">
        <f>IF(Q1037&lt;&gt;"","-" &amp;TEXT([1]comp!$Q1037,"0.00") &amp;TEXT(Q$1,0),"")</f>
        <v/>
      </c>
      <c r="AT1037" s="116" t="str">
        <f>IF(R1037&lt;&gt;"","-" &amp;TEXT([1]comp!$R1037,"0.00") &amp;TEXT(R$1,0),"")</f>
        <v/>
      </c>
      <c r="AU1037" s="116" t="str">
        <f>IF(S1037&lt;&gt;"","-" &amp;TEXT([1]comp!$S1037,"0.00") &amp;TEXT(S$1,0),"")</f>
        <v/>
      </c>
      <c r="AV1037" s="116" t="str">
        <f>IF(T1037&lt;&gt;"","-" &amp;TEXT([1]comp!$T1037,"0.0") &amp;TEXT(T$1,0),"")</f>
        <v/>
      </c>
      <c r="AW1037" s="116" t="str">
        <f>IF(U1037&lt;&gt;"","-" &amp;TEXT([1]comp!$U1037,"0.0") &amp;TEXT(U$1,0),"")</f>
        <v/>
      </c>
      <c r="AX1037" s="116" t="str">
        <f>IF(V1037&lt;&gt;"","-" &amp;TEXT([1]comp!$V1037,"0.0") &amp;TEXT(V$1,0),"")</f>
        <v/>
      </c>
      <c r="AY1037" s="116" t="str">
        <f>IF(W1037&lt;&gt;"","-" &amp;TEXT([1]comp!$W1037,"0.0") &amp;TEXT(W$1,0),"")</f>
        <v/>
      </c>
      <c r="AZ1037" s="116" t="str">
        <f>IF(X1037&lt;&gt;"","-" &amp;TEXT([1]comp!$X1037,"0.0") &amp;TEXT(X$1,0),"")</f>
        <v/>
      </c>
      <c r="BA1037" s="116" t="str">
        <f>IF(Y1037&lt;&gt;"","-" &amp;TEXT([1]comp!$Y1037,"0.0") &amp;TEXT(Y$1,0),"")</f>
        <v/>
      </c>
      <c r="BB1037" s="116" t="str">
        <f>IF(Z1037&lt;&gt;"","-" &amp;TEXT([1]comp!$Z1037,"0.0") &amp;TEXT(Z$1,0),"")</f>
        <v/>
      </c>
      <c r="BC1037" s="116" t="str">
        <f>IF(AA1037&lt;&gt;"","-" &amp;TEXT([1]comp!$AA1037,"0.0") &amp;TEXT(AA$1,0),"")</f>
        <v/>
      </c>
      <c r="BD1037" s="116" t="str">
        <f>IF(AB1037&lt;&gt;"","-" &amp;TEXT([1]comp!$AB1037,"0.0") &amp;TEXT(AB$1,0),"")</f>
        <v/>
      </c>
      <c r="BE1037" s="116" t="str">
        <f>IF(AC1037&lt;&gt;"","-" &amp;TEXT([1]comp!$AC1037,"0.0") &amp;TEXT(AC$1,0),"")</f>
        <v/>
      </c>
      <c r="BF1037" s="102" t="str">
        <f>IF(AD1037&lt;&gt;"","-" &amp;TEXT([1]comp!$AD1037,"0.00") &amp;TEXT(AD$1,0),"")</f>
        <v/>
      </c>
      <c r="BG1037" s="104" t="str">
        <f>IF(AE1037&lt;&gt;"","-" &amp;TEXT([1]comp!$AE1037,"0.#") &amp;TEXT(AE$1,0),"")</f>
        <v/>
      </c>
      <c r="BH1037" s="113" t="str">
        <f>[1]comp!$D1037 &amp; [1]comp!$E1037</f>
        <v>ERBOCo-5Wahlmann, B., Bandorf, J., Volz, N., Förner, A., Pröbstle, J., Multerer, K., Göken, M., Markl, M., Neumeier, S., &amp; Körner, C. (2022). Numerical Design of CoNi-Base Superalloys With Improved Casting Structure. Metallurgical and Materials Transactions A. https://doi.org/10.1007/s11661-022-06870-4</v>
      </c>
      <c r="BI1037" s="96" t="str">
        <f t="shared" si="77"/>
        <v>Co-36.1Ni-13.1Al-7.6Cr-3.0W-3.9Ti-0.1Mo</v>
      </c>
      <c r="BJ1037" s="113" t="s">
        <v>2123</v>
      </c>
      <c r="BK1037" s="113"/>
      <c r="BL1037" s="113"/>
      <c r="BM1037" s="113"/>
      <c r="BN1037" s="113"/>
      <c r="BO1037" s="113"/>
    </row>
    <row r="1038" spans="1:67" x14ac:dyDescent="0.3">
      <c r="A1038" s="96" t="str">
        <f t="shared" si="67"/>
        <v>Co-37.3Ni-9.6Al-7.6Cr-2.1W-0.8Ti-5.9Mo</v>
      </c>
      <c r="B1038" s="113"/>
      <c r="C1038" s="113" t="s">
        <v>2123</v>
      </c>
      <c r="D1038" s="113" t="s">
        <v>4267</v>
      </c>
      <c r="E1038" s="113" t="s">
        <v>4268</v>
      </c>
      <c r="F1038" s="113">
        <f t="shared" si="76"/>
        <v>1035</v>
      </c>
      <c r="G1038" s="114">
        <f t="shared" si="71"/>
        <v>36.700000000000003</v>
      </c>
      <c r="H1038" s="114">
        <v>37.299999999999997</v>
      </c>
      <c r="I1038" s="114">
        <v>9.6</v>
      </c>
      <c r="J1038" s="114">
        <v>7.6</v>
      </c>
      <c r="K1038" s="114">
        <v>2.1</v>
      </c>
      <c r="L1038" s="114">
        <v>0.8</v>
      </c>
      <c r="M1038" s="114"/>
      <c r="N1038" s="114"/>
      <c r="O1038" s="114"/>
      <c r="P1038" s="114">
        <v>5.9</v>
      </c>
      <c r="Q1038" s="115"/>
      <c r="R1038" s="115"/>
      <c r="S1038" s="115"/>
      <c r="T1038" s="114"/>
      <c r="U1038" s="114"/>
      <c r="V1038" s="114"/>
      <c r="W1038" s="114"/>
      <c r="X1038" s="114"/>
      <c r="Y1038" s="114"/>
      <c r="Z1038" s="114"/>
      <c r="AA1038" s="114"/>
      <c r="AB1038" s="114"/>
      <c r="AC1038" s="114"/>
      <c r="AD1038" s="114"/>
      <c r="AE1038" s="113"/>
      <c r="AF1038" s="101">
        <f t="shared" si="68"/>
        <v>8.4414500000000015</v>
      </c>
      <c r="AG1038" s="113"/>
      <c r="AH1038" s="113"/>
      <c r="AI1038" s="116" t="s">
        <v>1</v>
      </c>
      <c r="AJ1038" s="116" t="str">
        <f>IF(I1038&lt;&gt;"","-" &amp;TEXT([1]comp!$I1038,"0.#") &amp;TEXT(I$1,0),"")</f>
        <v>-9.6Al</v>
      </c>
      <c r="AK1038" s="116" t="str">
        <f>IF(K1038&lt;&gt;"","-" &amp;TEXT([1]comp!$K1038,"0.0") &amp;TEXT(K$1,0),"")</f>
        <v>-2.1W</v>
      </c>
      <c r="AL1038" s="116" t="str">
        <f>IF(H1038&lt;&gt;"","-" &amp;TEXT([1]comp!$H1038,"0.0") &amp;TEXT(H$1,0),"")</f>
        <v>-37.3Ni</v>
      </c>
      <c r="AM1038" s="116" t="str">
        <f>IF(J1038&lt;&gt;"","-" &amp;TEXT([1]comp!$J1038,"0.0") &amp;TEXT(J$1,0),"")</f>
        <v>-7.6Cr</v>
      </c>
      <c r="AN1038" s="116" t="str">
        <f>IF(M1038&lt;&gt;"","-" &amp;TEXT([1]comp!$M1038,"0.0") &amp;TEXT(M$1,0),"")</f>
        <v/>
      </c>
      <c r="AO1038" s="116" t="str">
        <f>IF(N1038&lt;&gt;"","-" &amp;TEXT([1]comp!$N1038,"0.0") &amp;TEXT(N$1,0),"")</f>
        <v/>
      </c>
      <c r="AP1038" s="116" t="str">
        <f>IF(O1038&lt;&gt;"","-" &amp;TEXT([1]comp!$O1038,"0.0") &amp;TEXT(O$1,0),"")</f>
        <v/>
      </c>
      <c r="AQ1038" s="116" t="str">
        <f>IF(L1038&lt;&gt;"","-" &amp;TEXT([1]comp!$L1038,"0.0") &amp;TEXT(L$1,0),"")</f>
        <v>-0.8Ti</v>
      </c>
      <c r="AR1038" s="116" t="str">
        <f>IF(P1038&lt;&gt;"","-" &amp;TEXT([1]comp!$P1038,"0.0") &amp;TEXT(P$1,0),"")</f>
        <v>-5.9Mo</v>
      </c>
      <c r="AS1038" s="116" t="str">
        <f>IF(Q1038&lt;&gt;"","-" &amp;TEXT([1]comp!$Q1038,"0.00") &amp;TEXT(Q$1,0),"")</f>
        <v/>
      </c>
      <c r="AT1038" s="116" t="str">
        <f>IF(R1038&lt;&gt;"","-" &amp;TEXT([1]comp!$R1038,"0.00") &amp;TEXT(R$1,0),"")</f>
        <v/>
      </c>
      <c r="AU1038" s="116" t="str">
        <f>IF(S1038&lt;&gt;"","-" &amp;TEXT([1]comp!$S1038,"0.00") &amp;TEXT(S$1,0),"")</f>
        <v/>
      </c>
      <c r="AV1038" s="116" t="str">
        <f>IF(T1038&lt;&gt;"","-" &amp;TEXT([1]comp!$T1038,"0.0") &amp;TEXT(T$1,0),"")</f>
        <v/>
      </c>
      <c r="AW1038" s="116" t="str">
        <f>IF(U1038&lt;&gt;"","-" &amp;TEXT([1]comp!$U1038,"0.0") &amp;TEXT(U$1,0),"")</f>
        <v/>
      </c>
      <c r="AX1038" s="116" t="str">
        <f>IF(V1038&lt;&gt;"","-" &amp;TEXT([1]comp!$V1038,"0.0") &amp;TEXT(V$1,0),"")</f>
        <v/>
      </c>
      <c r="AY1038" s="116" t="str">
        <f>IF(W1038&lt;&gt;"","-" &amp;TEXT([1]comp!$W1038,"0.0") &amp;TEXT(W$1,0),"")</f>
        <v/>
      </c>
      <c r="AZ1038" s="116" t="str">
        <f>IF(X1038&lt;&gt;"","-" &amp;TEXT([1]comp!$X1038,"0.0") &amp;TEXT(X$1,0),"")</f>
        <v/>
      </c>
      <c r="BA1038" s="116" t="str">
        <f>IF(Y1038&lt;&gt;"","-" &amp;TEXT([1]comp!$Y1038,"0.0") &amp;TEXT(Y$1,0),"")</f>
        <v/>
      </c>
      <c r="BB1038" s="116" t="str">
        <f>IF(Z1038&lt;&gt;"","-" &amp;TEXT([1]comp!$Z1038,"0.0") &amp;TEXT(Z$1,0),"")</f>
        <v/>
      </c>
      <c r="BC1038" s="116" t="str">
        <f>IF(AA1038&lt;&gt;"","-" &amp;TEXT([1]comp!$AA1038,"0.0") &amp;TEXT(AA$1,0),"")</f>
        <v/>
      </c>
      <c r="BD1038" s="116" t="str">
        <f>IF(AB1038&lt;&gt;"","-" &amp;TEXT([1]comp!$AB1038,"0.0") &amp;TEXT(AB$1,0),"")</f>
        <v/>
      </c>
      <c r="BE1038" s="116" t="str">
        <f>IF(AC1038&lt;&gt;"","-" &amp;TEXT([1]comp!$AC1038,"0.0") &amp;TEXT(AC$1,0),"")</f>
        <v/>
      </c>
      <c r="BF1038" s="102" t="str">
        <f>IF(AD1038&lt;&gt;"","-" &amp;TEXT([1]comp!$AD1038,"0.00") &amp;TEXT(AD$1,0),"")</f>
        <v/>
      </c>
      <c r="BG1038" s="104" t="str">
        <f>IF(AE1038&lt;&gt;"","-" &amp;TEXT([1]comp!$AE1038,"0.#") &amp;TEXT(AE$1,0),"")</f>
        <v/>
      </c>
      <c r="BH1038" s="113" t="str">
        <f>[1]comp!$D1038 &amp; [1]comp!$E1038</f>
        <v>ERBOCo-6Wahlmann, B., Bandorf, J., Volz, N., Förner, A., Pröbstle, J., Multerer, K., Göken, M., Markl, M., Neumeier, S., &amp; Körner, C. (2022). Numerical Design of CoNi-Base Superalloys With Improved Casting Structure. Metallurgical and Materials Transactions A. https://doi.org/10.1007/s11661-022-06870-5</v>
      </c>
      <c r="BI1038" s="96" t="str">
        <f t="shared" si="77"/>
        <v>Co-37.3Ni-9.6Al-7.6Cr-2.1W-0.8Ti-5.9Mo</v>
      </c>
      <c r="BJ1038" s="113" t="s">
        <v>2123</v>
      </c>
      <c r="BK1038" s="113"/>
      <c r="BL1038" s="113"/>
      <c r="BM1038" s="113"/>
      <c r="BN1038" s="113"/>
      <c r="BO1038" s="113"/>
    </row>
    <row r="1039" spans="1:67" x14ac:dyDescent="0.3">
      <c r="A1039" s="96" t="str">
        <f t="shared" si="67"/>
        <v>Co-38.3Ni-8.1Al-7.6Cr-2.6W-6.9Mo</v>
      </c>
      <c r="B1039" s="113"/>
      <c r="C1039" s="113" t="s">
        <v>2123</v>
      </c>
      <c r="D1039" s="113" t="s">
        <v>4270</v>
      </c>
      <c r="E1039" s="113" t="s">
        <v>4271</v>
      </c>
      <c r="F1039" s="113">
        <f t="shared" si="76"/>
        <v>1036</v>
      </c>
      <c r="G1039" s="114">
        <f t="shared" si="71"/>
        <v>36.5</v>
      </c>
      <c r="H1039" s="114">
        <v>38.299999999999997</v>
      </c>
      <c r="I1039" s="114">
        <v>8.1</v>
      </c>
      <c r="J1039" s="114">
        <v>7.6</v>
      </c>
      <c r="K1039" s="114">
        <v>2.6</v>
      </c>
      <c r="L1039" s="114"/>
      <c r="M1039" s="114"/>
      <c r="N1039" s="114"/>
      <c r="O1039" s="114"/>
      <c r="P1039" s="114">
        <v>6.9</v>
      </c>
      <c r="Q1039" s="115"/>
      <c r="R1039" s="115"/>
      <c r="S1039" s="115"/>
      <c r="T1039" s="114"/>
      <c r="U1039" s="114"/>
      <c r="V1039" s="114"/>
      <c r="W1039" s="114"/>
      <c r="X1039" s="114"/>
      <c r="Y1039" s="114"/>
      <c r="Z1039" s="114"/>
      <c r="AA1039" s="114"/>
      <c r="AB1039" s="114"/>
      <c r="AC1039" s="114"/>
      <c r="AD1039" s="114"/>
      <c r="AE1039" s="113"/>
      <c r="AF1039" s="101">
        <f t="shared" si="68"/>
        <v>8.6352240000000009</v>
      </c>
      <c r="AG1039" s="113"/>
      <c r="AH1039" s="113"/>
      <c r="AI1039" s="116" t="s">
        <v>1</v>
      </c>
      <c r="AJ1039" s="116" t="str">
        <f>IF(I1039&lt;&gt;"","-" &amp;TEXT([1]comp!$I1039,"0.#") &amp;TEXT(I$1,0),"")</f>
        <v>-8.1Al</v>
      </c>
      <c r="AK1039" s="116" t="str">
        <f>IF(K1039&lt;&gt;"","-" &amp;TEXT([1]comp!$K1039,"0.0") &amp;TEXT(K$1,0),"")</f>
        <v>-2.6W</v>
      </c>
      <c r="AL1039" s="116" t="str">
        <f>IF(H1039&lt;&gt;"","-" &amp;TEXT([1]comp!$H1039,"0.0") &amp;TEXT(H$1,0),"")</f>
        <v>-38.3Ni</v>
      </c>
      <c r="AM1039" s="116" t="str">
        <f>IF(J1039&lt;&gt;"","-" &amp;TEXT([1]comp!$J1039,"0.0") &amp;TEXT(J$1,0),"")</f>
        <v>-7.6Cr</v>
      </c>
      <c r="AN1039" s="116" t="str">
        <f>IF(M1039&lt;&gt;"","-" &amp;TEXT([1]comp!$M1039,"0.0") &amp;TEXT(M$1,0),"")</f>
        <v/>
      </c>
      <c r="AO1039" s="116" t="str">
        <f>IF(N1039&lt;&gt;"","-" &amp;TEXT([1]comp!$N1039,"0.0") &amp;TEXT(N$1,0),"")</f>
        <v/>
      </c>
      <c r="AP1039" s="116" t="str">
        <f>IF(O1039&lt;&gt;"","-" &amp;TEXT([1]comp!$O1039,"0.0") &amp;TEXT(O$1,0),"")</f>
        <v/>
      </c>
      <c r="AQ1039" s="116" t="str">
        <f>IF(L1039&lt;&gt;"","-" &amp;TEXT([1]comp!$L1039,"0.0") &amp;TEXT(L$1,0),"")</f>
        <v/>
      </c>
      <c r="AR1039" s="116" t="str">
        <f>IF(P1039&lt;&gt;"","-" &amp;TEXT([1]comp!$P1039,"0.0") &amp;TEXT(P$1,0),"")</f>
        <v>-6.9Mo</v>
      </c>
      <c r="AS1039" s="116" t="str">
        <f>IF(Q1039&lt;&gt;"","-" &amp;TEXT([1]comp!$Q1039,"0.00") &amp;TEXT(Q$1,0),"")</f>
        <v/>
      </c>
      <c r="AT1039" s="116" t="str">
        <f>IF(R1039&lt;&gt;"","-" &amp;TEXT([1]comp!$R1039,"0.00") &amp;TEXT(R$1,0),"")</f>
        <v/>
      </c>
      <c r="AU1039" s="116" t="str">
        <f>IF(S1039&lt;&gt;"","-" &amp;TEXT([1]comp!$S1039,"0.00") &amp;TEXT(S$1,0),"")</f>
        <v/>
      </c>
      <c r="AV1039" s="116" t="str">
        <f>IF(T1039&lt;&gt;"","-" &amp;TEXT([1]comp!$T1039,"0.0") &amp;TEXT(T$1,0),"")</f>
        <v/>
      </c>
      <c r="AW1039" s="116" t="str">
        <f>IF(U1039&lt;&gt;"","-" &amp;TEXT([1]comp!$U1039,"0.0") &amp;TEXT(U$1,0),"")</f>
        <v/>
      </c>
      <c r="AX1039" s="116" t="str">
        <f>IF(V1039&lt;&gt;"","-" &amp;TEXT([1]comp!$V1039,"0.0") &amp;TEXT(V$1,0),"")</f>
        <v/>
      </c>
      <c r="AY1039" s="116" t="str">
        <f>IF(W1039&lt;&gt;"","-" &amp;TEXT([1]comp!$W1039,"0.0") &amp;TEXT(W$1,0),"")</f>
        <v/>
      </c>
      <c r="AZ1039" s="116" t="str">
        <f>IF(X1039&lt;&gt;"","-" &amp;TEXT([1]comp!$X1039,"0.0") &amp;TEXT(X$1,0),"")</f>
        <v/>
      </c>
      <c r="BA1039" s="116" t="str">
        <f>IF(Y1039&lt;&gt;"","-" &amp;TEXT([1]comp!$Y1039,"0.0") &amp;TEXT(Y$1,0),"")</f>
        <v/>
      </c>
      <c r="BB1039" s="116" t="str">
        <f>IF(Z1039&lt;&gt;"","-" &amp;TEXT([1]comp!$Z1039,"0.0") &amp;TEXT(Z$1,0),"")</f>
        <v/>
      </c>
      <c r="BC1039" s="116" t="str">
        <f>IF(AA1039&lt;&gt;"","-" &amp;TEXT([1]comp!$AA1039,"0.0") &amp;TEXT(AA$1,0),"")</f>
        <v/>
      </c>
      <c r="BD1039" s="116" t="str">
        <f>IF(AB1039&lt;&gt;"","-" &amp;TEXT([1]comp!$AB1039,"0.0") &amp;TEXT(AB$1,0),"")</f>
        <v/>
      </c>
      <c r="BE1039" s="116" t="str">
        <f>IF(AC1039&lt;&gt;"","-" &amp;TEXT([1]comp!$AC1039,"0.0") &amp;TEXT(AC$1,0),"")</f>
        <v/>
      </c>
      <c r="BF1039" s="102" t="str">
        <f>IF(AD1039&lt;&gt;"","-" &amp;TEXT([1]comp!$AD1039,"0.00") &amp;TEXT(AD$1,0),"")</f>
        <v/>
      </c>
      <c r="BG1039" s="104" t="str">
        <f>IF(AE1039&lt;&gt;"","-" &amp;TEXT([1]comp!$AE1039,"0.#") &amp;TEXT(AE$1,0),"")</f>
        <v/>
      </c>
      <c r="BH1039" s="113" t="str">
        <f>[1]comp!$D1039 &amp; [1]comp!$E1039</f>
        <v>ERBOCo-7Wahlmann, B., Bandorf, J., Volz, N., Förner, A., Pröbstle, J., Multerer, K., Göken, M., Markl, M., Neumeier, S., &amp; Körner, C. (2022). Numerical Design of CoNi-Base Superalloys With Improved Casting Structure. Metallurgical and Materials Transactions A. https://doi.org/10.1007/s11661-022-06870-6</v>
      </c>
      <c r="BI1039" s="96" t="str">
        <f t="shared" si="77"/>
        <v>Co-38.3Ni-8.1Al-7.6Cr-2.6W-6.9Mo</v>
      </c>
      <c r="BJ1039" s="113" t="s">
        <v>2123</v>
      </c>
      <c r="BK1039" s="113"/>
      <c r="BL1039" s="113"/>
      <c r="BM1039" s="113"/>
      <c r="BN1039" s="113"/>
      <c r="BO1039" s="113"/>
    </row>
    <row r="1040" spans="1:67" x14ac:dyDescent="0.3">
      <c r="A1040" s="96" t="str">
        <f t="shared" si="67"/>
        <v>Co-16.8Ni-9.7Al-6.3Cr-5.3W-2.9Ta</v>
      </c>
      <c r="B1040" s="113"/>
      <c r="C1040" s="113" t="s">
        <v>2123</v>
      </c>
      <c r="D1040" s="113" t="s">
        <v>4273</v>
      </c>
      <c r="E1040" s="113" t="s">
        <v>4274</v>
      </c>
      <c r="F1040" s="113">
        <f t="shared" si="76"/>
        <v>1037</v>
      </c>
      <c r="G1040" s="114">
        <f t="shared" si="71"/>
        <v>59.000000000000007</v>
      </c>
      <c r="H1040" s="114">
        <v>16.8</v>
      </c>
      <c r="I1040" s="114">
        <v>9.6999999999999993</v>
      </c>
      <c r="J1040" s="114">
        <v>6.3</v>
      </c>
      <c r="K1040" s="114">
        <v>5.3</v>
      </c>
      <c r="L1040" s="114"/>
      <c r="M1040" s="114">
        <v>2.9</v>
      </c>
      <c r="N1040" s="114"/>
      <c r="O1040" s="114"/>
      <c r="P1040" s="114"/>
      <c r="Q1040" s="115"/>
      <c r="R1040" s="115"/>
      <c r="S1040" s="115"/>
      <c r="T1040" s="114"/>
      <c r="U1040" s="114"/>
      <c r="V1040" s="114"/>
      <c r="W1040" s="114"/>
      <c r="X1040" s="114"/>
      <c r="Y1040" s="114"/>
      <c r="Z1040" s="114"/>
      <c r="AA1040" s="114"/>
      <c r="AB1040" s="114"/>
      <c r="AC1040" s="114"/>
      <c r="AD1040" s="114"/>
      <c r="AE1040" s="113"/>
      <c r="AF1040" s="101">
        <f t="shared" si="68"/>
        <v>8.9655140000000024</v>
      </c>
      <c r="AG1040" s="113"/>
      <c r="AH1040" s="113"/>
      <c r="AI1040" s="116" t="s">
        <v>1</v>
      </c>
      <c r="AJ1040" s="116" t="str">
        <f>IF(I1040&lt;&gt;"","-" &amp;TEXT([1]comp!$I1040,"0.#") &amp;TEXT(I$1,0),"")</f>
        <v>-9.7Al</v>
      </c>
      <c r="AK1040" s="116" t="str">
        <f>IF(K1040&lt;&gt;"","-" &amp;TEXT([1]comp!$K1040,"0.0") &amp;TEXT(K$1,0),"")</f>
        <v>-5.3W</v>
      </c>
      <c r="AL1040" s="116" t="str">
        <f>IF(H1040&lt;&gt;"","-" &amp;TEXT([1]comp!$H1040,"0.0") &amp;TEXT(H$1,0),"")</f>
        <v>-16.8Ni</v>
      </c>
      <c r="AM1040" s="116" t="str">
        <f>IF(J1040&lt;&gt;"","-" &amp;TEXT([1]comp!$J1040,"0.0") &amp;TEXT(J$1,0),"")</f>
        <v>-6.3Cr</v>
      </c>
      <c r="AN1040" s="116" t="str">
        <f>IF(M1040&lt;&gt;"","-" &amp;TEXT([1]comp!$M1040,"0.0") &amp;TEXT(M$1,0),"")</f>
        <v>-2.9Ta</v>
      </c>
      <c r="AO1040" s="116" t="str">
        <f>IF(N1040&lt;&gt;"","-" &amp;TEXT([1]comp!$N1040,"0.0") &amp;TEXT(N$1,0),"")</f>
        <v/>
      </c>
      <c r="AP1040" s="116" t="str">
        <f>IF(O1040&lt;&gt;"","-" &amp;TEXT([1]comp!$O1040,"0.0") &amp;TEXT(O$1,0),"")</f>
        <v/>
      </c>
      <c r="AQ1040" s="116" t="str">
        <f>IF(L1040&lt;&gt;"","-" &amp;TEXT([1]comp!$L1040,"0.0") &amp;TEXT(L$1,0),"")</f>
        <v/>
      </c>
      <c r="AR1040" s="116" t="str">
        <f>IF(P1040&lt;&gt;"","-" &amp;TEXT([1]comp!$P1040,"0.0") &amp;TEXT(P$1,0),"")</f>
        <v/>
      </c>
      <c r="AS1040" s="116" t="str">
        <f>IF(Q1040&lt;&gt;"","-" &amp;TEXT([1]comp!$Q1040,"0.00") &amp;TEXT(Q$1,0),"")</f>
        <v/>
      </c>
      <c r="AT1040" s="116" t="str">
        <f>IF(R1040&lt;&gt;"","-" &amp;TEXT([1]comp!$R1040,"0.00") &amp;TEXT(R$1,0),"")</f>
        <v/>
      </c>
      <c r="AU1040" s="116" t="str">
        <f>IF(S1040&lt;&gt;"","-" &amp;TEXT([1]comp!$S1040,"0.00") &amp;TEXT(S$1,0),"")</f>
        <v/>
      </c>
      <c r="AV1040" s="116" t="str">
        <f>IF(T1040&lt;&gt;"","-" &amp;TEXT([1]comp!$T1040,"0.0") &amp;TEXT(T$1,0),"")</f>
        <v/>
      </c>
      <c r="AW1040" s="116" t="str">
        <f>IF(U1040&lt;&gt;"","-" &amp;TEXT([1]comp!$U1040,"0.0") &amp;TEXT(U$1,0),"")</f>
        <v/>
      </c>
      <c r="AX1040" s="116" t="str">
        <f>IF(V1040&lt;&gt;"","-" &amp;TEXT([1]comp!$V1040,"0.0") &amp;TEXT(V$1,0),"")</f>
        <v/>
      </c>
      <c r="AY1040" s="116" t="str">
        <f>IF(W1040&lt;&gt;"","-" &amp;TEXT([1]comp!$W1040,"0.0") &amp;TEXT(W$1,0),"")</f>
        <v/>
      </c>
      <c r="AZ1040" s="116" t="str">
        <f>IF(X1040&lt;&gt;"","-" &amp;TEXT([1]comp!$X1040,"0.0") &amp;TEXT(X$1,0),"")</f>
        <v/>
      </c>
      <c r="BA1040" s="116" t="str">
        <f>IF(Y1040&lt;&gt;"","-" &amp;TEXT([1]comp!$Y1040,"0.0") &amp;TEXT(Y$1,0),"")</f>
        <v/>
      </c>
      <c r="BB1040" s="116" t="str">
        <f>IF(Z1040&lt;&gt;"","-" &amp;TEXT([1]comp!$Z1040,"0.0") &amp;TEXT(Z$1,0),"")</f>
        <v/>
      </c>
      <c r="BC1040" s="116" t="str">
        <f>IF(AA1040&lt;&gt;"","-" &amp;TEXT([1]comp!$AA1040,"0.0") &amp;TEXT(AA$1,0),"")</f>
        <v/>
      </c>
      <c r="BD1040" s="116" t="str">
        <f>IF(AB1040&lt;&gt;"","-" &amp;TEXT([1]comp!$AB1040,"0.0") &amp;TEXT(AB$1,0),"")</f>
        <v/>
      </c>
      <c r="BE1040" s="116" t="str">
        <f>IF(AC1040&lt;&gt;"","-" &amp;TEXT([1]comp!$AC1040,"0.0") &amp;TEXT(AC$1,0),"")</f>
        <v/>
      </c>
      <c r="BF1040" s="102" t="str">
        <f>IF(AD1040&lt;&gt;"","-" &amp;TEXT([1]comp!$AD1040,"0.00") &amp;TEXT(AD$1,0),"")</f>
        <v/>
      </c>
      <c r="BG1040" s="104" t="str">
        <f>IF(AE1040&lt;&gt;"","-" &amp;TEXT([1]comp!$AE1040,"0.#") &amp;TEXT(AE$1,0),"")</f>
        <v/>
      </c>
      <c r="BH1040" s="113" t="str">
        <f>[1]comp!$D1040 &amp; [1]comp!$E1040</f>
        <v>Base metalWang, S. Y., Hou, X. Y., Cheng, Y., Sun, Y., Yang, Y. H., Li, J. G., Zhang, H. W., &amp; Zhou, Y. Z. (2022). Effect of temperature on the tensile deformation behavior and fracture mechanism of a transient liquid-phase bonding joint of γ′-strengthened Co-based single-crystal superalloy. Journal of Materials Science, 57(25), 12012–12033. https://doi.org/10.1007/s10853-022-07351-0</v>
      </c>
      <c r="BI1040" s="96" t="str">
        <f t="shared" si="77"/>
        <v>Co-16.8Ni-9.7Al-6.3Cr-5.3W-2.9Ta</v>
      </c>
      <c r="BJ1040" s="113" t="s">
        <v>2123</v>
      </c>
      <c r="BK1040" s="113"/>
      <c r="BL1040" s="113"/>
      <c r="BM1040" s="113"/>
      <c r="BN1040" s="113"/>
      <c r="BO1040" s="113"/>
    </row>
    <row r="1041" spans="1:67" x14ac:dyDescent="0.3">
      <c r="A1041" s="96" t="str">
        <f t="shared" si="67"/>
        <v>Co-51.0Ni-6.3Al-11.1Cr-0.6W-5.0Ti-0.5Nb-1.5Mo</v>
      </c>
      <c r="B1041" s="113"/>
      <c r="C1041" s="113" t="s">
        <v>2123</v>
      </c>
      <c r="D1041" s="113" t="s">
        <v>4276</v>
      </c>
      <c r="E1041" s="113" t="s">
        <v>4277</v>
      </c>
      <c r="F1041" s="113">
        <f t="shared" si="76"/>
        <v>1038</v>
      </c>
      <c r="G1041" s="114">
        <f t="shared" si="71"/>
        <v>24.000000000000014</v>
      </c>
      <c r="H1041" s="114">
        <v>51</v>
      </c>
      <c r="I1041" s="114">
        <v>6.3</v>
      </c>
      <c r="J1041" s="114">
        <v>11.1</v>
      </c>
      <c r="K1041" s="114">
        <v>0.6</v>
      </c>
      <c r="L1041" s="114">
        <v>5</v>
      </c>
      <c r="M1041" s="114"/>
      <c r="N1041" s="114">
        <v>0.5</v>
      </c>
      <c r="O1041" s="114"/>
      <c r="P1041" s="114">
        <v>1.5</v>
      </c>
      <c r="Q1041" s="115"/>
      <c r="R1041" s="115"/>
      <c r="S1041" s="115"/>
      <c r="T1041" s="114"/>
      <c r="U1041" s="114"/>
      <c r="V1041" s="114"/>
      <c r="W1041" s="114"/>
      <c r="X1041" s="114"/>
      <c r="Y1041" s="114"/>
      <c r="Z1041" s="114"/>
      <c r="AA1041" s="114"/>
      <c r="AB1041" s="114"/>
      <c r="AC1041" s="114"/>
      <c r="AD1041" s="114"/>
      <c r="AE1041" s="113"/>
      <c r="AF1041" s="101">
        <f t="shared" si="68"/>
        <v>8.1851699999999994</v>
      </c>
      <c r="AG1041" s="113"/>
      <c r="AH1041" s="113"/>
      <c r="AI1041" s="116" t="s">
        <v>1</v>
      </c>
      <c r="AJ1041" s="116" t="str">
        <f>IF(I1041&lt;&gt;"","-" &amp;TEXT([1]comp!$I1041,"0.#") &amp;TEXT(I$1,0),"")</f>
        <v>-6.3Al</v>
      </c>
      <c r="AK1041" s="116" t="str">
        <f>IF(K1041&lt;&gt;"","-" &amp;TEXT([1]comp!$K1041,"0.0") &amp;TEXT(K$1,0),"")</f>
        <v>-0.6W</v>
      </c>
      <c r="AL1041" s="116" t="str">
        <f>IF(H1041&lt;&gt;"","-" &amp;TEXT([1]comp!$H1041,"0.0") &amp;TEXT(H$1,0),"")</f>
        <v>-51.0Ni</v>
      </c>
      <c r="AM1041" s="116" t="str">
        <f>IF(J1041&lt;&gt;"","-" &amp;TEXT([1]comp!$J1041,"0.0") &amp;TEXT(J$1,0),"")</f>
        <v>-11.1Cr</v>
      </c>
      <c r="AN1041" s="116" t="str">
        <f>IF(M1041&lt;&gt;"","-" &amp;TEXT([1]comp!$M1041,"0.0") &amp;TEXT(M$1,0),"")</f>
        <v/>
      </c>
      <c r="AO1041" s="116" t="str">
        <f>IF(N1041&lt;&gt;"","-" &amp;TEXT([1]comp!$N1041,"0.0") &amp;TEXT(N$1,0),"")</f>
        <v>-0.5Nb</v>
      </c>
      <c r="AP1041" s="116" t="str">
        <f>IF(O1041&lt;&gt;"","-" &amp;TEXT([1]comp!$O1041,"0.0") &amp;TEXT(O$1,0),"")</f>
        <v/>
      </c>
      <c r="AQ1041" s="116" t="str">
        <f>IF(L1041&lt;&gt;"","-" &amp;TEXT([1]comp!$L1041,"0.0") &amp;TEXT(L$1,0),"")</f>
        <v>-5.0Ti</v>
      </c>
      <c r="AR1041" s="116" t="str">
        <f>IF(P1041&lt;&gt;"","-" &amp;TEXT([1]comp!$P1041,"0.0") &amp;TEXT(P$1,0),"")</f>
        <v>-1.5Mo</v>
      </c>
      <c r="AS1041" s="116" t="str">
        <f>IF(Q1041&lt;&gt;"","-" &amp;TEXT([1]comp!$Q1041,"0.00") &amp;TEXT(Q$1,0),"")</f>
        <v/>
      </c>
      <c r="AT1041" s="116" t="str">
        <f>IF(R1041&lt;&gt;"","-" &amp;TEXT([1]comp!$R1041,"0.00") &amp;TEXT(R$1,0),"")</f>
        <v/>
      </c>
      <c r="AU1041" s="116" t="str">
        <f>IF(S1041&lt;&gt;"","-" &amp;TEXT([1]comp!$S1041,"0.00") &amp;TEXT(S$1,0),"")</f>
        <v/>
      </c>
      <c r="AV1041" s="116" t="str">
        <f>IF(T1041&lt;&gt;"","-" &amp;TEXT([1]comp!$T1041,"0.0") &amp;TEXT(T$1,0),"")</f>
        <v/>
      </c>
      <c r="AW1041" s="116" t="str">
        <f>IF(U1041&lt;&gt;"","-" &amp;TEXT([1]comp!$U1041,"0.0") &amp;TEXT(U$1,0),"")</f>
        <v/>
      </c>
      <c r="AX1041" s="116" t="str">
        <f>IF(V1041&lt;&gt;"","-" &amp;TEXT([1]comp!$V1041,"0.0") &amp;TEXT(V$1,0),"")</f>
        <v/>
      </c>
      <c r="AY1041" s="116" t="str">
        <f>IF(W1041&lt;&gt;"","-" &amp;TEXT([1]comp!$W1041,"0.0") &amp;TEXT(W$1,0),"")</f>
        <v/>
      </c>
      <c r="AZ1041" s="116" t="str">
        <f>IF(X1041&lt;&gt;"","-" &amp;TEXT([1]comp!$X1041,"0.0") &amp;TEXT(X$1,0),"")</f>
        <v/>
      </c>
      <c r="BA1041" s="116" t="str">
        <f>IF(Y1041&lt;&gt;"","-" &amp;TEXT([1]comp!$Y1041,"0.0") &amp;TEXT(Y$1,0),"")</f>
        <v/>
      </c>
      <c r="BB1041" s="116" t="str">
        <f>IF(Z1041&lt;&gt;"","-" &amp;TEXT([1]comp!$Z1041,"0.0") &amp;TEXT(Z$1,0),"")</f>
        <v/>
      </c>
      <c r="BC1041" s="116" t="str">
        <f>IF(AA1041&lt;&gt;"","-" &amp;TEXT([1]comp!$AA1041,"0.0") &amp;TEXT(AA$1,0),"")</f>
        <v/>
      </c>
      <c r="BD1041" s="116" t="str">
        <f>IF(AB1041&lt;&gt;"","-" &amp;TEXT([1]comp!$AB1041,"0.0") &amp;TEXT(AB$1,0),"")</f>
        <v/>
      </c>
      <c r="BE1041" s="116" t="str">
        <f>IF(AC1041&lt;&gt;"","-" &amp;TEXT([1]comp!$AC1041,"0.0") &amp;TEXT(AC$1,0),"")</f>
        <v/>
      </c>
      <c r="BF1041" s="102" t="str">
        <f>IF(AD1041&lt;&gt;"","-" &amp;TEXT([1]comp!$AD1041,"0.00") &amp;TEXT(AD$1,0),"")</f>
        <v/>
      </c>
      <c r="BG1041" s="104" t="str">
        <f>IF(AE1041&lt;&gt;"","-" &amp;TEXT([1]comp!$AE1041,"0.#") &amp;TEXT(AE$1,0),"")</f>
        <v/>
      </c>
      <c r="BH1041" s="113" t="str">
        <f>[1]comp!$D1041 &amp; [1]comp!$E1041</f>
        <v>Xiao alloyXiao, Z., He, J., Gu, J., Gan, B., Yu, H., Bi, Z., Du, J., &amp; Song, M. (2022). Tensile properties and deformation mechanisms of a new Ni–Co base superalloy from room temperature up to 750 °C. Intermetallics, 150. https://doi.org/10.1016/j.intermet.2022.107697</v>
      </c>
      <c r="BI1041" s="96" t="str">
        <f t="shared" si="77"/>
        <v>Co-51.0Ni-6.3Al-11.1Cr-0.6W-5.0Ti-0.5Nb-1.5Mo</v>
      </c>
      <c r="BJ1041" s="113" t="s">
        <v>2123</v>
      </c>
      <c r="BK1041" s="113"/>
      <c r="BL1041" s="113"/>
      <c r="BM1041" s="113"/>
      <c r="BN1041" s="113"/>
      <c r="BO1041" s="113"/>
    </row>
    <row r="1042" spans="1:67" x14ac:dyDescent="0.3">
      <c r="A1042" s="96" t="str">
        <f t="shared" si="67"/>
        <v>Co-8.7Al-10.1W</v>
      </c>
      <c r="B1042" s="113"/>
      <c r="C1042" s="113" t="s">
        <v>2123</v>
      </c>
      <c r="D1042" s="113" t="s">
        <v>3470</v>
      </c>
      <c r="E1042" s="113" t="s">
        <v>4279</v>
      </c>
      <c r="F1042" s="113">
        <f t="shared" si="76"/>
        <v>1039</v>
      </c>
      <c r="G1042" s="114">
        <f t="shared" si="71"/>
        <v>81.2</v>
      </c>
      <c r="H1042" s="114"/>
      <c r="I1042" s="114">
        <v>8.6999999999999993</v>
      </c>
      <c r="J1042" s="114"/>
      <c r="K1042" s="114">
        <v>10.1</v>
      </c>
      <c r="L1042" s="114"/>
      <c r="M1042" s="114"/>
      <c r="N1042" s="114"/>
      <c r="O1042" s="114"/>
      <c r="P1042" s="114"/>
      <c r="Q1042" s="115"/>
      <c r="R1042" s="115"/>
      <c r="S1042" s="115"/>
      <c r="T1042" s="114"/>
      <c r="U1042" s="114"/>
      <c r="V1042" s="114"/>
      <c r="W1042" s="114"/>
      <c r="X1042" s="114"/>
      <c r="Y1042" s="114"/>
      <c r="Z1042" s="114"/>
      <c r="AA1042" s="114"/>
      <c r="AB1042" s="114"/>
      <c r="AC1042" s="114"/>
      <c r="AD1042" s="114"/>
      <c r="AE1042" s="113"/>
      <c r="AF1042" s="101">
        <f t="shared" si="68"/>
        <v>9.4059500000000007</v>
      </c>
      <c r="AG1042" s="113"/>
      <c r="AH1042" s="113"/>
      <c r="AI1042" s="116" t="s">
        <v>1</v>
      </c>
      <c r="AJ1042" s="116" t="str">
        <f>IF(I1042&lt;&gt;"","-" &amp;TEXT([1]comp!$I1042,"0.#") &amp;TEXT(I$1,0),"")</f>
        <v>-8.7Al</v>
      </c>
      <c r="AK1042" s="116" t="str">
        <f>IF(K1042&lt;&gt;"","-" &amp;TEXT([1]comp!$K1042,"0.0") &amp;TEXT(K$1,0),"")</f>
        <v>-10.1W</v>
      </c>
      <c r="AL1042" s="116" t="str">
        <f>IF(H1042&lt;&gt;"","-" &amp;TEXT([1]comp!$H1042,"0.0") &amp;TEXT(H$1,0),"")</f>
        <v/>
      </c>
      <c r="AM1042" s="116" t="str">
        <f>IF(J1042&lt;&gt;"","-" &amp;TEXT([1]comp!$J1042,"0.0") &amp;TEXT(J$1,0),"")</f>
        <v/>
      </c>
      <c r="AN1042" s="116" t="str">
        <f>IF(M1042&lt;&gt;"","-" &amp;TEXT([1]comp!$M1042,"0.0") &amp;TEXT(M$1,0),"")</f>
        <v/>
      </c>
      <c r="AO1042" s="116" t="str">
        <f>IF(N1042&lt;&gt;"","-" &amp;TEXT([1]comp!$N1042,"0.0") &amp;TEXT(N$1,0),"")</f>
        <v/>
      </c>
      <c r="AP1042" s="116" t="str">
        <f>IF(O1042&lt;&gt;"","-" &amp;TEXT([1]comp!$O1042,"0.0") &amp;TEXT(O$1,0),"")</f>
        <v/>
      </c>
      <c r="AQ1042" s="116" t="str">
        <f>IF(L1042&lt;&gt;"","-" &amp;TEXT([1]comp!$L1042,"0.0") &amp;TEXT(L$1,0),"")</f>
        <v/>
      </c>
      <c r="AR1042" s="116" t="str">
        <f>IF(P1042&lt;&gt;"","-" &amp;TEXT([1]comp!$P1042,"0.0") &amp;TEXT(P$1,0),"")</f>
        <v/>
      </c>
      <c r="AS1042" s="116" t="str">
        <f>IF(Q1042&lt;&gt;"","-" &amp;TEXT([1]comp!$Q1042,"0.00") &amp;TEXT(Q$1,0),"")</f>
        <v/>
      </c>
      <c r="AT1042" s="116" t="str">
        <f>IF(R1042&lt;&gt;"","-" &amp;TEXT([1]comp!$R1042,"0.00") &amp;TEXT(R$1,0),"")</f>
        <v/>
      </c>
      <c r="AU1042" s="116" t="str">
        <f>IF(S1042&lt;&gt;"","-" &amp;TEXT([1]comp!$S1042,"0.00") &amp;TEXT(S$1,0),"")</f>
        <v/>
      </c>
      <c r="AV1042" s="116" t="str">
        <f>IF(T1042&lt;&gt;"","-" &amp;TEXT([1]comp!$T1042,"0.0") &amp;TEXT(T$1,0),"")</f>
        <v/>
      </c>
      <c r="AW1042" s="116" t="str">
        <f>IF(U1042&lt;&gt;"","-" &amp;TEXT([1]comp!$U1042,"0.0") &amp;TEXT(U$1,0),"")</f>
        <v/>
      </c>
      <c r="AX1042" s="116" t="str">
        <f>IF(V1042&lt;&gt;"","-" &amp;TEXT([1]comp!$V1042,"0.0") &amp;TEXT(V$1,0),"")</f>
        <v/>
      </c>
      <c r="AY1042" s="116" t="str">
        <f>IF(W1042&lt;&gt;"","-" &amp;TEXT([1]comp!$W1042,"0.0") &amp;TEXT(W$1,0),"")</f>
        <v/>
      </c>
      <c r="AZ1042" s="116" t="str">
        <f>IF(X1042&lt;&gt;"","-" &amp;TEXT([1]comp!$X1042,"0.0") &amp;TEXT(X$1,0),"")</f>
        <v/>
      </c>
      <c r="BA1042" s="116" t="str">
        <f>IF(Y1042&lt;&gt;"","-" &amp;TEXT([1]comp!$Y1042,"0.0") &amp;TEXT(Y$1,0),"")</f>
        <v/>
      </c>
      <c r="BB1042" s="116" t="str">
        <f>IF(Z1042&lt;&gt;"","-" &amp;TEXT([1]comp!$Z1042,"0.0") &amp;TEXT(Z$1,0),"")</f>
        <v/>
      </c>
      <c r="BC1042" s="116" t="str">
        <f>IF(AA1042&lt;&gt;"","-" &amp;TEXT([1]comp!$AA1042,"0.0") &amp;TEXT(AA$1,0),"")</f>
        <v/>
      </c>
      <c r="BD1042" s="116" t="str">
        <f>IF(AB1042&lt;&gt;"","-" &amp;TEXT([1]comp!$AB1042,"0.0") &amp;TEXT(AB$1,0),"")</f>
        <v/>
      </c>
      <c r="BE1042" s="116" t="str">
        <f>IF(AC1042&lt;&gt;"","-" &amp;TEXT([1]comp!$AC1042,"0.0") &amp;TEXT(AC$1,0),"")</f>
        <v/>
      </c>
      <c r="BF1042" s="102" t="str">
        <f>IF(AD1042&lt;&gt;"","-" &amp;TEXT([1]comp!$AD1042,"0.00") &amp;TEXT(AD$1,0),"")</f>
        <v/>
      </c>
      <c r="BG1042" s="104" t="str">
        <f>IF(AE1042&lt;&gt;"","-" &amp;TEXT([1]comp!$AE1042,"0.#") &amp;TEXT(AE$1,0),"")</f>
        <v/>
      </c>
      <c r="BH1042" s="113" t="str">
        <f>[1]comp!$D1042 &amp; [1]comp!$E1042</f>
        <v>Co-8.8Al-9.8WXu, Y., Lv, X., Ma, T., Li, H., &amp; Wang, T. (2022). Effect of Ta and Ni on γ′ phase morphology and compression behavior of Co-8.8Al-9.8W superalloys. Materials Science and Engineering A, 839. https://doi.org/10.1016/j.msea.2022.142739</v>
      </c>
      <c r="BI1042" s="96" t="str">
        <f t="shared" si="77"/>
        <v>Co-8.7Al-10.1W</v>
      </c>
      <c r="BJ1042" s="113" t="s">
        <v>2123</v>
      </c>
      <c r="BK1042" s="113"/>
      <c r="BL1042" s="113"/>
      <c r="BM1042" s="113"/>
      <c r="BN1042" s="113"/>
      <c r="BO1042" s="113"/>
    </row>
    <row r="1043" spans="1:67" x14ac:dyDescent="0.3">
      <c r="A1043" s="96" t="str">
        <f t="shared" si="67"/>
        <v>Co-8.6Al-10.1W-2.1Ta</v>
      </c>
      <c r="B1043" s="113"/>
      <c r="C1043" s="113" t="s">
        <v>2123</v>
      </c>
      <c r="D1043" s="113" t="s">
        <v>162</v>
      </c>
      <c r="E1043" s="113" t="s">
        <v>4279</v>
      </c>
      <c r="F1043" s="113">
        <f t="shared" si="76"/>
        <v>1040</v>
      </c>
      <c r="G1043" s="114">
        <f t="shared" si="71"/>
        <v>79.2</v>
      </c>
      <c r="H1043" s="114"/>
      <c r="I1043" s="114">
        <v>8.6</v>
      </c>
      <c r="J1043" s="114"/>
      <c r="K1043" s="114">
        <v>10.1</v>
      </c>
      <c r="L1043" s="114"/>
      <c r="M1043" s="114">
        <v>2.1</v>
      </c>
      <c r="N1043" s="114"/>
      <c r="O1043" s="114"/>
      <c r="P1043" s="114"/>
      <c r="Q1043" s="115"/>
      <c r="R1043" s="115"/>
      <c r="S1043" s="115"/>
      <c r="T1043" s="114"/>
      <c r="U1043" s="114"/>
      <c r="V1043" s="114"/>
      <c r="W1043" s="114"/>
      <c r="X1043" s="114"/>
      <c r="Y1043" s="114"/>
      <c r="Z1043" s="114"/>
      <c r="AA1043" s="114"/>
      <c r="AB1043" s="114"/>
      <c r="AC1043" s="114"/>
      <c r="AD1043" s="114"/>
      <c r="AE1043" s="113"/>
      <c r="AF1043" s="101">
        <f t="shared" si="68"/>
        <v>9.5749000000000013</v>
      </c>
      <c r="AG1043" s="113"/>
      <c r="AH1043" s="113"/>
      <c r="AI1043" s="116" t="s">
        <v>1</v>
      </c>
      <c r="AJ1043" s="116" t="str">
        <f>IF(I1043&lt;&gt;"","-" &amp;TEXT([1]comp!$I1043,"0.#") &amp;TEXT(I$1,0),"")</f>
        <v>-8.6Al</v>
      </c>
      <c r="AK1043" s="116" t="str">
        <f>IF(K1043&lt;&gt;"","-" &amp;TEXT([1]comp!$K1043,"0.0") &amp;TEXT(K$1,0),"")</f>
        <v>-10.1W</v>
      </c>
      <c r="AL1043" s="116" t="str">
        <f>IF(H1043&lt;&gt;"","-" &amp;TEXT([1]comp!$H1043,"0.0") &amp;TEXT(H$1,0),"")</f>
        <v/>
      </c>
      <c r="AM1043" s="116" t="str">
        <f>IF(J1043&lt;&gt;"","-" &amp;TEXT([1]comp!$J1043,"0.0") &amp;TEXT(J$1,0),"")</f>
        <v/>
      </c>
      <c r="AN1043" s="116" t="str">
        <f>IF(M1043&lt;&gt;"","-" &amp;TEXT([1]comp!$M1043,"0.0") &amp;TEXT(M$1,0),"")</f>
        <v>-2.1Ta</v>
      </c>
      <c r="AO1043" s="116" t="str">
        <f>IF(N1043&lt;&gt;"","-" &amp;TEXT([1]comp!$N1043,"0.0") &amp;TEXT(N$1,0),"")</f>
        <v/>
      </c>
      <c r="AP1043" s="116" t="str">
        <f>IF(O1043&lt;&gt;"","-" &amp;TEXT([1]comp!$O1043,"0.0") &amp;TEXT(O$1,0),"")</f>
        <v/>
      </c>
      <c r="AQ1043" s="116" t="str">
        <f>IF(L1043&lt;&gt;"","-" &amp;TEXT([1]comp!$L1043,"0.0") &amp;TEXT(L$1,0),"")</f>
        <v/>
      </c>
      <c r="AR1043" s="116" t="str">
        <f>IF(P1043&lt;&gt;"","-" &amp;TEXT([1]comp!$P1043,"0.0") &amp;TEXT(P$1,0),"")</f>
        <v/>
      </c>
      <c r="AS1043" s="116" t="str">
        <f>IF(Q1043&lt;&gt;"","-" &amp;TEXT([1]comp!$Q1043,"0.00") &amp;TEXT(Q$1,0),"")</f>
        <v/>
      </c>
      <c r="AT1043" s="116" t="str">
        <f>IF(R1043&lt;&gt;"","-" &amp;TEXT([1]comp!$R1043,"0.00") &amp;TEXT(R$1,0),"")</f>
        <v/>
      </c>
      <c r="AU1043" s="116" t="str">
        <f>IF(S1043&lt;&gt;"","-" &amp;TEXT([1]comp!$S1043,"0.00") &amp;TEXT(S$1,0),"")</f>
        <v/>
      </c>
      <c r="AV1043" s="116" t="str">
        <f>IF(T1043&lt;&gt;"","-" &amp;TEXT([1]comp!$T1043,"0.0") &amp;TEXT(T$1,0),"")</f>
        <v/>
      </c>
      <c r="AW1043" s="116" t="str">
        <f>IF(U1043&lt;&gt;"","-" &amp;TEXT([1]comp!$U1043,"0.0") &amp;TEXT(U$1,0),"")</f>
        <v/>
      </c>
      <c r="AX1043" s="116" t="str">
        <f>IF(V1043&lt;&gt;"","-" &amp;TEXT([1]comp!$V1043,"0.0") &amp;TEXT(V$1,0),"")</f>
        <v/>
      </c>
      <c r="AY1043" s="116" t="str">
        <f>IF(W1043&lt;&gt;"","-" &amp;TEXT([1]comp!$W1043,"0.0") &amp;TEXT(W$1,0),"")</f>
        <v/>
      </c>
      <c r="AZ1043" s="116" t="str">
        <f>IF(X1043&lt;&gt;"","-" &amp;TEXT([1]comp!$X1043,"0.0") &amp;TEXT(X$1,0),"")</f>
        <v/>
      </c>
      <c r="BA1043" s="116" t="str">
        <f>IF(Y1043&lt;&gt;"","-" &amp;TEXT([1]comp!$Y1043,"0.0") &amp;TEXT(Y$1,0),"")</f>
        <v/>
      </c>
      <c r="BB1043" s="116" t="str">
        <f>IF(Z1043&lt;&gt;"","-" &amp;TEXT([1]comp!$Z1043,"0.0") &amp;TEXT(Z$1,0),"")</f>
        <v/>
      </c>
      <c r="BC1043" s="116" t="str">
        <f>IF(AA1043&lt;&gt;"","-" &amp;TEXT([1]comp!$AA1043,"0.0") &amp;TEXT(AA$1,0),"")</f>
        <v/>
      </c>
      <c r="BD1043" s="116" t="str">
        <f>IF(AB1043&lt;&gt;"","-" &amp;TEXT([1]comp!$AB1043,"0.0") &amp;TEXT(AB$1,0),"")</f>
        <v/>
      </c>
      <c r="BE1043" s="116" t="str">
        <f>IF(AC1043&lt;&gt;"","-" &amp;TEXT([1]comp!$AC1043,"0.0") &amp;TEXT(AC$1,0),"")</f>
        <v/>
      </c>
      <c r="BF1043" s="102" t="str">
        <f>IF(AD1043&lt;&gt;"","-" &amp;TEXT([1]comp!$AD1043,"0.00") &amp;TEXT(AD$1,0),"")</f>
        <v/>
      </c>
      <c r="BG1043" s="104" t="str">
        <f>IF(AE1043&lt;&gt;"","-" &amp;TEXT([1]comp!$AE1043,"0.#") &amp;TEXT(AE$1,0),"")</f>
        <v/>
      </c>
      <c r="BH1043" s="113" t="str">
        <f>[1]comp!$D1043 &amp; [1]comp!$E1043</f>
        <v>2TaXu, Y., Lv, X., Ma, T., Li, H., &amp; Wang, T. (2022). Effect of Ta and Ni on γ′ phase morphology and compression behavior of Co-8.8Al-9.8W superalloys. Materials Science and Engineering A, 839. https://doi.org/10.1016/j.msea.2022.142739</v>
      </c>
      <c r="BI1043" s="96" t="str">
        <f t="shared" si="77"/>
        <v>Co-8.6Al-10.1W-2.1Ta</v>
      </c>
      <c r="BJ1043" s="113" t="s">
        <v>2123</v>
      </c>
      <c r="BK1043" s="113"/>
      <c r="BL1043" s="113"/>
      <c r="BM1043" s="113"/>
      <c r="BN1043" s="113"/>
      <c r="BO1043" s="113"/>
    </row>
    <row r="1044" spans="1:67" x14ac:dyDescent="0.3">
      <c r="A1044" s="96" t="str">
        <f t="shared" si="67"/>
        <v>Co-2.3Ni-8.8Al-10.5W</v>
      </c>
      <c r="B1044" s="113"/>
      <c r="C1044" s="113" t="s">
        <v>2123</v>
      </c>
      <c r="D1044" s="113" t="s">
        <v>4282</v>
      </c>
      <c r="E1044" s="113" t="s">
        <v>4279</v>
      </c>
      <c r="F1044" s="113">
        <f t="shared" si="76"/>
        <v>1041</v>
      </c>
      <c r="G1044" s="114">
        <f t="shared" si="71"/>
        <v>78.400000000000006</v>
      </c>
      <c r="H1044" s="114">
        <v>2.2999999999999998</v>
      </c>
      <c r="I1044" s="114">
        <v>8.8000000000000007</v>
      </c>
      <c r="J1044" s="114"/>
      <c r="K1044" s="114">
        <v>10.5</v>
      </c>
      <c r="L1044" s="114"/>
      <c r="M1044" s="114"/>
      <c r="N1044" s="114"/>
      <c r="O1044" s="114"/>
      <c r="P1044" s="114"/>
      <c r="Q1044" s="115"/>
      <c r="R1044" s="115"/>
      <c r="S1044" s="115"/>
      <c r="T1044" s="114"/>
      <c r="U1044" s="114"/>
      <c r="V1044" s="114"/>
      <c r="W1044" s="114"/>
      <c r="X1044" s="114"/>
      <c r="Y1044" s="114"/>
      <c r="Z1044" s="114"/>
      <c r="AA1044" s="114"/>
      <c r="AB1044" s="114"/>
      <c r="AC1044" s="114"/>
      <c r="AD1044" s="114"/>
      <c r="AE1044" s="113"/>
      <c r="AF1044" s="101">
        <f t="shared" si="68"/>
        <v>9.4413340000000012</v>
      </c>
      <c r="AG1044" s="113"/>
      <c r="AH1044" s="113"/>
      <c r="AI1044" s="116" t="s">
        <v>1</v>
      </c>
      <c r="AJ1044" s="116" t="str">
        <f>IF(I1044&lt;&gt;"","-" &amp;TEXT([1]comp!$I1044,"0.#") &amp;TEXT(I$1,0),"")</f>
        <v>-8.8Al</v>
      </c>
      <c r="AK1044" s="116" t="str">
        <f>IF(K1044&lt;&gt;"","-" &amp;TEXT([1]comp!$K1044,"0.0") &amp;TEXT(K$1,0),"")</f>
        <v>-10.5W</v>
      </c>
      <c r="AL1044" s="116" t="str">
        <f>IF(H1044&lt;&gt;"","-" &amp;TEXT([1]comp!$H1044,"0.0") &amp;TEXT(H$1,0),"")</f>
        <v>-2.3Ni</v>
      </c>
      <c r="AM1044" s="116" t="str">
        <f>IF(J1044&lt;&gt;"","-" &amp;TEXT([1]comp!$J1044,"0.0") &amp;TEXT(J$1,0),"")</f>
        <v/>
      </c>
      <c r="AN1044" s="116" t="str">
        <f>IF(M1044&lt;&gt;"","-" &amp;TEXT([1]comp!$M1044,"0.0") &amp;TEXT(M$1,0),"")</f>
        <v/>
      </c>
      <c r="AO1044" s="116" t="str">
        <f>IF(N1044&lt;&gt;"","-" &amp;TEXT([1]comp!$N1044,"0.0") &amp;TEXT(N$1,0),"")</f>
        <v/>
      </c>
      <c r="AP1044" s="116" t="str">
        <f>IF(O1044&lt;&gt;"","-" &amp;TEXT([1]comp!$O1044,"0.0") &amp;TEXT(O$1,0),"")</f>
        <v/>
      </c>
      <c r="AQ1044" s="116" t="str">
        <f>IF(L1044&lt;&gt;"","-" &amp;TEXT([1]comp!$L1044,"0.0") &amp;TEXT(L$1,0),"")</f>
        <v/>
      </c>
      <c r="AR1044" s="116" t="str">
        <f>IF(P1044&lt;&gt;"","-" &amp;TEXT([1]comp!$P1044,"0.0") &amp;TEXT(P$1,0),"")</f>
        <v/>
      </c>
      <c r="AS1044" s="116" t="str">
        <f>IF(Q1044&lt;&gt;"","-" &amp;TEXT([1]comp!$Q1044,"0.00") &amp;TEXT(Q$1,0),"")</f>
        <v/>
      </c>
      <c r="AT1044" s="116" t="str">
        <f>IF(R1044&lt;&gt;"","-" &amp;TEXT([1]comp!$R1044,"0.00") &amp;TEXT(R$1,0),"")</f>
        <v/>
      </c>
      <c r="AU1044" s="116" t="str">
        <f>IF(S1044&lt;&gt;"","-" &amp;TEXT([1]comp!$S1044,"0.00") &amp;TEXT(S$1,0),"")</f>
        <v/>
      </c>
      <c r="AV1044" s="116" t="str">
        <f>IF(T1044&lt;&gt;"","-" &amp;TEXT([1]comp!$T1044,"0.0") &amp;TEXT(T$1,0),"")</f>
        <v/>
      </c>
      <c r="AW1044" s="116" t="str">
        <f>IF(U1044&lt;&gt;"","-" &amp;TEXT([1]comp!$U1044,"0.0") &amp;TEXT(U$1,0),"")</f>
        <v/>
      </c>
      <c r="AX1044" s="116" t="str">
        <f>IF(V1044&lt;&gt;"","-" &amp;TEXT([1]comp!$V1044,"0.0") &amp;TEXT(V$1,0),"")</f>
        <v/>
      </c>
      <c r="AY1044" s="116" t="str">
        <f>IF(W1044&lt;&gt;"","-" &amp;TEXT([1]comp!$W1044,"0.0") &amp;TEXT(W$1,0),"")</f>
        <v/>
      </c>
      <c r="AZ1044" s="116" t="str">
        <f>IF(X1044&lt;&gt;"","-" &amp;TEXT([1]comp!$X1044,"0.0") &amp;TEXT(X$1,0),"")</f>
        <v/>
      </c>
      <c r="BA1044" s="116" t="str">
        <f>IF(Y1044&lt;&gt;"","-" &amp;TEXT([1]comp!$Y1044,"0.0") &amp;TEXT(Y$1,0),"")</f>
        <v/>
      </c>
      <c r="BB1044" s="116" t="str">
        <f>IF(Z1044&lt;&gt;"","-" &amp;TEXT([1]comp!$Z1044,"0.0") &amp;TEXT(Z$1,0),"")</f>
        <v/>
      </c>
      <c r="BC1044" s="116" t="str">
        <f>IF(AA1044&lt;&gt;"","-" &amp;TEXT([1]comp!$AA1044,"0.0") &amp;TEXT(AA$1,0),"")</f>
        <v/>
      </c>
      <c r="BD1044" s="116" t="str">
        <f>IF(AB1044&lt;&gt;"","-" &amp;TEXT([1]comp!$AB1044,"0.0") &amp;TEXT(AB$1,0),"")</f>
        <v/>
      </c>
      <c r="BE1044" s="116" t="str">
        <f>IF(AC1044&lt;&gt;"","-" &amp;TEXT([1]comp!$AC1044,"0.0") &amp;TEXT(AC$1,0),"")</f>
        <v/>
      </c>
      <c r="BF1044" s="102" t="str">
        <f>IF(AD1044&lt;&gt;"","-" &amp;TEXT([1]comp!$AD1044,"0.00") &amp;TEXT(AD$1,0),"")</f>
        <v/>
      </c>
      <c r="BG1044" s="104" t="str">
        <f>IF(AE1044&lt;&gt;"","-" &amp;TEXT([1]comp!$AE1044,"0.#") &amp;TEXT(AE$1,0),"")</f>
        <v/>
      </c>
      <c r="BH1044" s="113" t="str">
        <f>[1]comp!$D1044 &amp; [1]comp!$E1044</f>
        <v>2NiXu, Y., Lv, X., Ma, T., Li, H., &amp; Wang, T. (2022). Effect of Ta and Ni on γ′ phase morphology and compression behavior of Co-8.8Al-9.8W superalloys. Materials Science and Engineering A, 839. https://doi.org/10.1016/j.msea.2022.142739</v>
      </c>
      <c r="BI1044" s="96" t="str">
        <f t="shared" si="77"/>
        <v>Co-2.3Ni-8.8Al-10.5W</v>
      </c>
      <c r="BJ1044" s="113" t="s">
        <v>2123</v>
      </c>
      <c r="BK1044" s="113"/>
      <c r="BL1044" s="113"/>
      <c r="BM1044" s="113"/>
      <c r="BN1044" s="113"/>
      <c r="BO1044" s="113"/>
    </row>
    <row r="1045" spans="1:67" x14ac:dyDescent="0.3">
      <c r="A1045" s="96" t="str">
        <f t="shared" si="67"/>
        <v>Co-35.3Ni-10.6Al-5.3Cr-2.0W-1.0Ti-3.4Ta-1.0V-1.9Mo</v>
      </c>
      <c r="B1045" s="113"/>
      <c r="C1045" s="113" t="s">
        <v>2123</v>
      </c>
      <c r="D1045" s="113" t="s">
        <v>541</v>
      </c>
      <c r="E1045" s="113" t="s">
        <v>4284</v>
      </c>
      <c r="F1045" s="113">
        <f t="shared" si="76"/>
        <v>1042</v>
      </c>
      <c r="G1045" s="114">
        <f t="shared" si="71"/>
        <v>39.679999999999993</v>
      </c>
      <c r="H1045" s="114">
        <v>35.29</v>
      </c>
      <c r="I1045" s="114">
        <v>10.61</v>
      </c>
      <c r="J1045" s="114">
        <v>5.25</v>
      </c>
      <c r="K1045" s="114">
        <v>1.95</v>
      </c>
      <c r="L1045" s="114">
        <v>1.02</v>
      </c>
      <c r="M1045" s="114">
        <v>3.36</v>
      </c>
      <c r="N1045" s="114"/>
      <c r="O1045" s="114">
        <v>0.95</v>
      </c>
      <c r="P1045" s="114">
        <v>1.89</v>
      </c>
      <c r="Q1045" s="115"/>
      <c r="R1045" s="115"/>
      <c r="S1045" s="115"/>
      <c r="T1045" s="114"/>
      <c r="U1045" s="114"/>
      <c r="V1045" s="114"/>
      <c r="W1045" s="114"/>
      <c r="X1045" s="114"/>
      <c r="Y1045" s="114"/>
      <c r="Z1045" s="114"/>
      <c r="AA1045" s="114"/>
      <c r="AB1045" s="114"/>
      <c r="AC1045" s="114"/>
      <c r="AD1045" s="114"/>
      <c r="AE1045" s="113"/>
      <c r="AF1045" s="101">
        <f t="shared" si="68"/>
        <v>8.5722215999999989</v>
      </c>
      <c r="AG1045" s="113"/>
      <c r="AH1045" s="113"/>
      <c r="AI1045" s="116" t="s">
        <v>1</v>
      </c>
      <c r="AJ1045" s="116" t="str">
        <f>IF(I1045&lt;&gt;"","-" &amp;TEXT([1]comp!$I1045,"0.#") &amp;TEXT(I$1,0),"")</f>
        <v>-10.6Al</v>
      </c>
      <c r="AK1045" s="116" t="str">
        <f>IF(K1045&lt;&gt;"","-" &amp;TEXT([1]comp!$K1045,"0.0") &amp;TEXT(K$1,0),"")</f>
        <v>-2.0W</v>
      </c>
      <c r="AL1045" s="116" t="str">
        <f>IF(H1045&lt;&gt;"","-" &amp;TEXT([1]comp!$H1045,"0.0") &amp;TEXT(H$1,0),"")</f>
        <v>-35.3Ni</v>
      </c>
      <c r="AM1045" s="116" t="str">
        <f>IF(J1045&lt;&gt;"","-" &amp;TEXT([1]comp!$J1045,"0.0") &amp;TEXT(J$1,0),"")</f>
        <v>-5.3Cr</v>
      </c>
      <c r="AN1045" s="116" t="str">
        <f>IF(M1045&lt;&gt;"","-" &amp;TEXT([1]comp!$M1045,"0.0") &amp;TEXT(M$1,0),"")</f>
        <v>-3.4Ta</v>
      </c>
      <c r="AO1045" s="116" t="str">
        <f>IF(N1045&lt;&gt;"","-" &amp;TEXT([1]comp!$N1045,"0.0") &amp;TEXT(N$1,0),"")</f>
        <v/>
      </c>
      <c r="AP1045" s="116" t="str">
        <f>IF(O1045&lt;&gt;"","-" &amp;TEXT([1]comp!$O1045,"0.0") &amp;TEXT(O$1,0),"")</f>
        <v>-1.0V</v>
      </c>
      <c r="AQ1045" s="116" t="str">
        <f>IF(L1045&lt;&gt;"","-" &amp;TEXT([1]comp!$L1045,"0.0") &amp;TEXT(L$1,0),"")</f>
        <v>-1.0Ti</v>
      </c>
      <c r="AR1045" s="116" t="str">
        <f>IF(P1045&lt;&gt;"","-" &amp;TEXT([1]comp!$P1045,"0.0") &amp;TEXT(P$1,0),"")</f>
        <v>-1.9Mo</v>
      </c>
      <c r="AS1045" s="116" t="str">
        <f>IF(Q1045&lt;&gt;"","-" &amp;TEXT([1]comp!$Q1045,"0.00") &amp;TEXT(Q$1,0),"")</f>
        <v/>
      </c>
      <c r="AT1045" s="116" t="str">
        <f>IF(R1045&lt;&gt;"","-" &amp;TEXT([1]comp!$R1045,"0.00") &amp;TEXT(R$1,0),"")</f>
        <v/>
      </c>
      <c r="AU1045" s="116" t="str">
        <f>IF(S1045&lt;&gt;"","-" &amp;TEXT([1]comp!$S1045,"0.00") &amp;TEXT(S$1,0),"")</f>
        <v/>
      </c>
      <c r="AV1045" s="116" t="str">
        <f>IF(T1045&lt;&gt;"","-" &amp;TEXT([1]comp!$T1045,"0.0") &amp;TEXT(T$1,0),"")</f>
        <v/>
      </c>
      <c r="AW1045" s="116" t="str">
        <f>IF(U1045&lt;&gt;"","-" &amp;TEXT([1]comp!$U1045,"0.0") &amp;TEXT(U$1,0),"")</f>
        <v/>
      </c>
      <c r="AX1045" s="116" t="str">
        <f>IF(V1045&lt;&gt;"","-" &amp;TEXT([1]comp!$V1045,"0.0") &amp;TEXT(V$1,0),"")</f>
        <v/>
      </c>
      <c r="AY1045" s="116" t="str">
        <f>IF(W1045&lt;&gt;"","-" &amp;TEXT([1]comp!$W1045,"0.0") &amp;TEXT(W$1,0),"")</f>
        <v/>
      </c>
      <c r="AZ1045" s="116" t="str">
        <f>IF(X1045&lt;&gt;"","-" &amp;TEXT([1]comp!$X1045,"0.0") &amp;TEXT(X$1,0),"")</f>
        <v/>
      </c>
      <c r="BA1045" s="116" t="str">
        <f>IF(Y1045&lt;&gt;"","-" &amp;TEXT([1]comp!$Y1045,"0.0") &amp;TEXT(Y$1,0),"")</f>
        <v/>
      </c>
      <c r="BB1045" s="116" t="str">
        <f>IF(Z1045&lt;&gt;"","-" &amp;TEXT([1]comp!$Z1045,"0.0") &amp;TEXT(Z$1,0),"")</f>
        <v/>
      </c>
      <c r="BC1045" s="116" t="str">
        <f>IF(AA1045&lt;&gt;"","-" &amp;TEXT([1]comp!$AA1045,"0.0") &amp;TEXT(AA$1,0),"")</f>
        <v/>
      </c>
      <c r="BD1045" s="116" t="str">
        <f>IF(AB1045&lt;&gt;"","-" &amp;TEXT([1]comp!$AB1045,"0.0") &amp;TEXT(AB$1,0),"")</f>
        <v/>
      </c>
      <c r="BE1045" s="116" t="str">
        <f>IF(AC1045&lt;&gt;"","-" &amp;TEXT([1]comp!$AC1045,"0.0") &amp;TEXT(AC$1,0),"")</f>
        <v/>
      </c>
      <c r="BF1045" s="102" t="str">
        <f>IF(AD1045&lt;&gt;"","-" &amp;TEXT([1]comp!$AD1045,"0.00") &amp;TEXT(AD$1,0),"")</f>
        <v/>
      </c>
      <c r="BG1045" s="104" t="str">
        <f>IF(AE1045&lt;&gt;"","-" &amp;TEXT([1]comp!$AE1045,"0.#") &amp;TEXT(AE$1,0),"")</f>
        <v/>
      </c>
      <c r="BH1045" s="113" t="str">
        <f>[1]comp!$D1045 &amp; [1]comp!$E1045</f>
        <v>BaseXu, H., Zhang, Y., Fu, H., Xue, F., Zhou, X., &amp; Xie, J. (2022). Effects of boron or carbon on solidification behavior of Co-Ni-Al-W-based superalloys. Journal of Alloys and Compounds, 891. https://doi.org/10.1016/j.jallcom.2021.161965</v>
      </c>
      <c r="BI1045" s="96" t="str">
        <f t="shared" si="77"/>
        <v>Co-35.3Ni-10.6Al-5.3Cr-2.0W-1.0Ti-3.4Ta-1.0V-1.9Mo</v>
      </c>
      <c r="BJ1045" s="113" t="s">
        <v>2123</v>
      </c>
      <c r="BK1045" s="113"/>
      <c r="BL1045" s="113"/>
      <c r="BM1045" s="113"/>
      <c r="BN1045" s="113"/>
      <c r="BO1045" s="113"/>
    </row>
    <row r="1046" spans="1:67" x14ac:dyDescent="0.3">
      <c r="A1046" s="96" t="str">
        <f t="shared" si="67"/>
        <v>Co-36.0Ni-10.1Al-5.2Cr-2.0W-1.0Ti-3.5Ta-0.9V-1.9Mo-0.05B</v>
      </c>
      <c r="B1046" s="113"/>
      <c r="C1046" s="113" t="s">
        <v>2123</v>
      </c>
      <c r="D1046" s="113" t="s">
        <v>1169</v>
      </c>
      <c r="E1046" s="113" t="s">
        <v>4286</v>
      </c>
      <c r="F1046" s="113">
        <f t="shared" si="76"/>
        <v>1043</v>
      </c>
      <c r="G1046" s="114">
        <f t="shared" si="71"/>
        <v>39.383000000000003</v>
      </c>
      <c r="H1046" s="114">
        <v>35.950000000000003</v>
      </c>
      <c r="I1046" s="114">
        <v>10.130000000000001</v>
      </c>
      <c r="J1046" s="114">
        <v>5.17</v>
      </c>
      <c r="K1046" s="114">
        <v>2.0099999999999998</v>
      </c>
      <c r="L1046" s="114">
        <v>0.98</v>
      </c>
      <c r="M1046" s="114">
        <v>3.48</v>
      </c>
      <c r="N1046" s="114"/>
      <c r="O1046" s="114">
        <v>0.93</v>
      </c>
      <c r="P1046" s="114">
        <v>1.92</v>
      </c>
      <c r="Q1046" s="115"/>
      <c r="R1046" s="115"/>
      <c r="S1046" s="115">
        <v>4.7E-2</v>
      </c>
      <c r="T1046" s="114"/>
      <c r="U1046" s="114"/>
      <c r="V1046" s="114"/>
      <c r="W1046" s="114"/>
      <c r="X1046" s="114"/>
      <c r="Y1046" s="114"/>
      <c r="Z1046" s="114"/>
      <c r="AA1046" s="114"/>
      <c r="AB1046" s="114"/>
      <c r="AC1046" s="114"/>
      <c r="AD1046" s="114"/>
      <c r="AE1046" s="113"/>
      <c r="AF1046" s="101">
        <f t="shared" si="68"/>
        <v>8.6186148000000014</v>
      </c>
      <c r="AG1046" s="113"/>
      <c r="AH1046" s="113"/>
      <c r="AI1046" s="116" t="s">
        <v>1</v>
      </c>
      <c r="AJ1046" s="116" t="str">
        <f>IF(I1046&lt;&gt;"","-" &amp;TEXT([1]comp!$I1046,"0.#") &amp;TEXT(I$1,0),"")</f>
        <v>-10.1Al</v>
      </c>
      <c r="AK1046" s="116" t="str">
        <f>IF(K1046&lt;&gt;"","-" &amp;TEXT([1]comp!$K1046,"0.0") &amp;TEXT(K$1,0),"")</f>
        <v>-2.0W</v>
      </c>
      <c r="AL1046" s="116" t="str">
        <f>IF(H1046&lt;&gt;"","-" &amp;TEXT([1]comp!$H1046,"0.0") &amp;TEXT(H$1,0),"")</f>
        <v>-36.0Ni</v>
      </c>
      <c r="AM1046" s="116" t="str">
        <f>IF(J1046&lt;&gt;"","-" &amp;TEXT([1]comp!$J1046,"0.0") &amp;TEXT(J$1,0),"")</f>
        <v>-5.2Cr</v>
      </c>
      <c r="AN1046" s="116" t="str">
        <f>IF(M1046&lt;&gt;"","-" &amp;TEXT([1]comp!$M1046,"0.0") &amp;TEXT(M$1,0),"")</f>
        <v>-3.5Ta</v>
      </c>
      <c r="AO1046" s="116" t="str">
        <f>IF(N1046&lt;&gt;"","-" &amp;TEXT([1]comp!$N1046,"0.0") &amp;TEXT(N$1,0),"")</f>
        <v/>
      </c>
      <c r="AP1046" s="116" t="str">
        <f>IF(O1046&lt;&gt;"","-" &amp;TEXT([1]comp!$O1046,"0.0") &amp;TEXT(O$1,0),"")</f>
        <v>-0.9V</v>
      </c>
      <c r="AQ1046" s="116" t="str">
        <f>IF(L1046&lt;&gt;"","-" &amp;TEXT([1]comp!$L1046,"0.0") &amp;TEXT(L$1,0),"")</f>
        <v>-1.0Ti</v>
      </c>
      <c r="AR1046" s="116" t="str">
        <f>IF(P1046&lt;&gt;"","-" &amp;TEXT([1]comp!$P1046,"0.0") &amp;TEXT(P$1,0),"")</f>
        <v>-1.9Mo</v>
      </c>
      <c r="AS1046" s="116" t="str">
        <f>IF(Q1046&lt;&gt;"","-" &amp;TEXT([1]comp!$Q1046,"0.00") &amp;TEXT(Q$1,0),"")</f>
        <v/>
      </c>
      <c r="AT1046" s="116" t="str">
        <f>IF(R1046&lt;&gt;"","-" &amp;TEXT([1]comp!$R1046,"0.00") &amp;TEXT(R$1,0),"")</f>
        <v/>
      </c>
      <c r="AU1046" s="116" t="str">
        <f>IF(S1046&lt;&gt;"","-" &amp;TEXT([1]comp!$S1046,"0.00") &amp;TEXT(S$1,0),"")</f>
        <v>-0.05B</v>
      </c>
      <c r="AV1046" s="116" t="str">
        <f>IF(T1046&lt;&gt;"","-" &amp;TEXT([1]comp!$T1046,"0.0") &amp;TEXT(T$1,0),"")</f>
        <v/>
      </c>
      <c r="AW1046" s="116" t="str">
        <f>IF(U1046&lt;&gt;"","-" &amp;TEXT([1]comp!$U1046,"0.0") &amp;TEXT(U$1,0),"")</f>
        <v/>
      </c>
      <c r="AX1046" s="116" t="str">
        <f>IF(V1046&lt;&gt;"","-" &amp;TEXT([1]comp!$V1046,"0.0") &amp;TEXT(V$1,0),"")</f>
        <v/>
      </c>
      <c r="AY1046" s="116" t="str">
        <f>IF(W1046&lt;&gt;"","-" &amp;TEXT([1]comp!$W1046,"0.0") &amp;TEXT(W$1,0),"")</f>
        <v/>
      </c>
      <c r="AZ1046" s="116" t="str">
        <f>IF(X1046&lt;&gt;"","-" &amp;TEXT([1]comp!$X1046,"0.0") &amp;TEXT(X$1,0),"")</f>
        <v/>
      </c>
      <c r="BA1046" s="116" t="str">
        <f>IF(Y1046&lt;&gt;"","-" &amp;TEXT([1]comp!$Y1046,"0.0") &amp;TEXT(Y$1,0),"")</f>
        <v/>
      </c>
      <c r="BB1046" s="116" t="str">
        <f>IF(Z1046&lt;&gt;"","-" &amp;TEXT([1]comp!$Z1046,"0.0") &amp;TEXT(Z$1,0),"")</f>
        <v/>
      </c>
      <c r="BC1046" s="116" t="str">
        <f>IF(AA1046&lt;&gt;"","-" &amp;TEXT([1]comp!$AA1046,"0.0") &amp;TEXT(AA$1,0),"")</f>
        <v/>
      </c>
      <c r="BD1046" s="116" t="str">
        <f>IF(AB1046&lt;&gt;"","-" &amp;TEXT([1]comp!$AB1046,"0.0") &amp;TEXT(AB$1,0),"")</f>
        <v/>
      </c>
      <c r="BE1046" s="116" t="str">
        <f>IF(AC1046&lt;&gt;"","-" &amp;TEXT([1]comp!$AC1046,"0.0") &amp;TEXT(AC$1,0),"")</f>
        <v/>
      </c>
      <c r="BF1046" s="102" t="str">
        <f>IF(AD1046&lt;&gt;"","-" &amp;TEXT([1]comp!$AD1046,"0.00") &amp;TEXT(AD$1,0),"")</f>
        <v/>
      </c>
      <c r="BG1046" s="104" t="str">
        <f>IF(AE1046&lt;&gt;"","-" &amp;TEXT([1]comp!$AE1046,"0.#") &amp;TEXT(AE$1,0),"")</f>
        <v/>
      </c>
      <c r="BH1046" s="113" t="str">
        <f>[1]comp!$D1046 &amp; [1]comp!$E1046</f>
        <v>B1Xu, H., Zhang, Y., Fu, H., Xue, F., Zhou, X., &amp; Xie, J. (2022). Effects of boron or carbon on solidification behavior of Co-Ni-Al-W-based superalloys. Journal of Alloys and Compounds, 891. https://doi.org/10.1016/j.jallcom.2021.161966</v>
      </c>
      <c r="BI1046" s="96" t="str">
        <f t="shared" si="77"/>
        <v>Co-36.0Ni-10.1Al-5.2Cr-2.0W-1.0Ti-3.5Ta-0.9V-1.9Mo-0.05B</v>
      </c>
      <c r="BJ1046" s="113" t="s">
        <v>2123</v>
      </c>
      <c r="BK1046" s="113"/>
      <c r="BL1046" s="113"/>
      <c r="BM1046" s="113"/>
      <c r="BN1046" s="113"/>
      <c r="BO1046" s="113"/>
    </row>
    <row r="1047" spans="1:67" x14ac:dyDescent="0.3">
      <c r="A1047" s="96" t="str">
        <f t="shared" si="67"/>
        <v>Co-35.9Ni-10.1Al-5.2Cr-1.9W-1.1Ti-3.4Ta-0.9V-1.9Mo-0.08B</v>
      </c>
      <c r="B1047" s="113"/>
      <c r="C1047" s="113" t="s">
        <v>2123</v>
      </c>
      <c r="D1047" s="113" t="s">
        <v>1170</v>
      </c>
      <c r="E1047" s="113" t="s">
        <v>4288</v>
      </c>
      <c r="F1047" s="113">
        <f t="shared" si="76"/>
        <v>1044</v>
      </c>
      <c r="G1047" s="114">
        <f t="shared" si="71"/>
        <v>39.448</v>
      </c>
      <c r="H1047" s="114">
        <v>35.93</v>
      </c>
      <c r="I1047" s="114">
        <v>10.119999999999999</v>
      </c>
      <c r="J1047" s="114">
        <v>5.2</v>
      </c>
      <c r="K1047" s="114">
        <v>1.94</v>
      </c>
      <c r="L1047" s="114">
        <v>1.05</v>
      </c>
      <c r="M1047" s="114">
        <v>3.42</v>
      </c>
      <c r="N1047" s="114"/>
      <c r="O1047" s="114">
        <v>0.92</v>
      </c>
      <c r="P1047" s="114">
        <v>1.89</v>
      </c>
      <c r="Q1047" s="115"/>
      <c r="R1047" s="115"/>
      <c r="S1047" s="115">
        <v>8.2000000000000003E-2</v>
      </c>
      <c r="T1047" s="114"/>
      <c r="U1047" s="114"/>
      <c r="V1047" s="114"/>
      <c r="W1047" s="114"/>
      <c r="X1047" s="114"/>
      <c r="Y1047" s="114"/>
      <c r="Z1047" s="114"/>
      <c r="AA1047" s="114"/>
      <c r="AB1047" s="114"/>
      <c r="AC1047" s="114"/>
      <c r="AD1047" s="114"/>
      <c r="AE1047" s="113"/>
      <c r="AF1047" s="101">
        <f t="shared" si="68"/>
        <v>8.6013611000000019</v>
      </c>
      <c r="AG1047" s="113"/>
      <c r="AH1047" s="113"/>
      <c r="AI1047" s="116" t="s">
        <v>1</v>
      </c>
      <c r="AJ1047" s="116" t="str">
        <f>IF(I1047&lt;&gt;"","-" &amp;TEXT([1]comp!$I1047,"0.#") &amp;TEXT(I$1,0),"")</f>
        <v>-10.1Al</v>
      </c>
      <c r="AK1047" s="116" t="str">
        <f>IF(K1047&lt;&gt;"","-" &amp;TEXT([1]comp!$K1047,"0.0") &amp;TEXT(K$1,0),"")</f>
        <v>-1.9W</v>
      </c>
      <c r="AL1047" s="116" t="str">
        <f>IF(H1047&lt;&gt;"","-" &amp;TEXT([1]comp!$H1047,"0.0") &amp;TEXT(H$1,0),"")</f>
        <v>-35.9Ni</v>
      </c>
      <c r="AM1047" s="116" t="str">
        <f>IF(J1047&lt;&gt;"","-" &amp;TEXT([1]comp!$J1047,"0.0") &amp;TEXT(J$1,0),"")</f>
        <v>-5.2Cr</v>
      </c>
      <c r="AN1047" s="116" t="str">
        <f>IF(M1047&lt;&gt;"","-" &amp;TEXT([1]comp!$M1047,"0.0") &amp;TEXT(M$1,0),"")</f>
        <v>-3.4Ta</v>
      </c>
      <c r="AO1047" s="116" t="str">
        <f>IF(N1047&lt;&gt;"","-" &amp;TEXT([1]comp!$N1047,"0.0") &amp;TEXT(N$1,0),"")</f>
        <v/>
      </c>
      <c r="AP1047" s="116" t="str">
        <f>IF(O1047&lt;&gt;"","-" &amp;TEXT([1]comp!$O1047,"0.0") &amp;TEXT(O$1,0),"")</f>
        <v>-0.9V</v>
      </c>
      <c r="AQ1047" s="116" t="str">
        <f>IF(L1047&lt;&gt;"","-" &amp;TEXT([1]comp!$L1047,"0.0") &amp;TEXT(L$1,0),"")</f>
        <v>-1.1Ti</v>
      </c>
      <c r="AR1047" s="116" t="str">
        <f>IF(P1047&lt;&gt;"","-" &amp;TEXT([1]comp!$P1047,"0.0") &amp;TEXT(P$1,0),"")</f>
        <v>-1.9Mo</v>
      </c>
      <c r="AS1047" s="116" t="str">
        <f>IF(Q1047&lt;&gt;"","-" &amp;TEXT([1]comp!$Q1047,"0.00") &amp;TEXT(Q$1,0),"")</f>
        <v/>
      </c>
      <c r="AT1047" s="116" t="str">
        <f>IF(R1047&lt;&gt;"","-" &amp;TEXT([1]comp!$R1047,"0.00") &amp;TEXT(R$1,0),"")</f>
        <v/>
      </c>
      <c r="AU1047" s="116" t="str">
        <f>IF(S1047&lt;&gt;"","-" &amp;TEXT([1]comp!$S1047,"0.00") &amp;TEXT(S$1,0),"")</f>
        <v>-0.08B</v>
      </c>
      <c r="AV1047" s="116" t="str">
        <f>IF(T1047&lt;&gt;"","-" &amp;TEXT([1]comp!$T1047,"0.0") &amp;TEXT(T$1,0),"")</f>
        <v/>
      </c>
      <c r="AW1047" s="116" t="str">
        <f>IF(U1047&lt;&gt;"","-" &amp;TEXT([1]comp!$U1047,"0.0") &amp;TEXT(U$1,0),"")</f>
        <v/>
      </c>
      <c r="AX1047" s="116" t="str">
        <f>IF(V1047&lt;&gt;"","-" &amp;TEXT([1]comp!$V1047,"0.0") &amp;TEXT(V$1,0),"")</f>
        <v/>
      </c>
      <c r="AY1047" s="116" t="str">
        <f>IF(W1047&lt;&gt;"","-" &amp;TEXT([1]comp!$W1047,"0.0") &amp;TEXT(W$1,0),"")</f>
        <v/>
      </c>
      <c r="AZ1047" s="116" t="str">
        <f>IF(X1047&lt;&gt;"","-" &amp;TEXT([1]comp!$X1047,"0.0") &amp;TEXT(X$1,0),"")</f>
        <v/>
      </c>
      <c r="BA1047" s="116" t="str">
        <f>IF(Y1047&lt;&gt;"","-" &amp;TEXT([1]comp!$Y1047,"0.0") &amp;TEXT(Y$1,0),"")</f>
        <v/>
      </c>
      <c r="BB1047" s="116" t="str">
        <f>IF(Z1047&lt;&gt;"","-" &amp;TEXT([1]comp!$Z1047,"0.0") &amp;TEXT(Z$1,0),"")</f>
        <v/>
      </c>
      <c r="BC1047" s="116" t="str">
        <f>IF(AA1047&lt;&gt;"","-" &amp;TEXT([1]comp!$AA1047,"0.0") &amp;TEXT(AA$1,0),"")</f>
        <v/>
      </c>
      <c r="BD1047" s="116" t="str">
        <f>IF(AB1047&lt;&gt;"","-" &amp;TEXT([1]comp!$AB1047,"0.0") &amp;TEXT(AB$1,0),"")</f>
        <v/>
      </c>
      <c r="BE1047" s="116" t="str">
        <f>IF(AC1047&lt;&gt;"","-" &amp;TEXT([1]comp!$AC1047,"0.0") &amp;TEXT(AC$1,0),"")</f>
        <v/>
      </c>
      <c r="BF1047" s="102" t="str">
        <f>IF(AD1047&lt;&gt;"","-" &amp;TEXT([1]comp!$AD1047,"0.00") &amp;TEXT(AD$1,0),"")</f>
        <v/>
      </c>
      <c r="BG1047" s="104" t="str">
        <f>IF(AE1047&lt;&gt;"","-" &amp;TEXT([1]comp!$AE1047,"0.#") &amp;TEXT(AE$1,0),"")</f>
        <v/>
      </c>
      <c r="BH1047" s="113" t="str">
        <f>[1]comp!$D1047 &amp; [1]comp!$E1047</f>
        <v>B2Xu, H., Zhang, Y., Fu, H., Xue, F., Zhou, X., &amp; Xie, J. (2022). Effects of boron or carbon on solidification behavior of Co-Ni-Al-W-based superalloys. Journal of Alloys and Compounds, 891. https://doi.org/10.1016/j.jallcom.2021.161967</v>
      </c>
      <c r="BI1047" s="96" t="str">
        <f t="shared" si="77"/>
        <v>Co-35.9Ni-10.1Al-5.2Cr-1.9W-1.1Ti-3.4Ta-0.9V-1.9Mo-0.08B</v>
      </c>
      <c r="BJ1047" s="113" t="s">
        <v>2123</v>
      </c>
      <c r="BK1047" s="113"/>
      <c r="BL1047" s="113"/>
      <c r="BM1047" s="113"/>
      <c r="BN1047" s="113"/>
      <c r="BO1047" s="113"/>
    </row>
    <row r="1048" spans="1:67" x14ac:dyDescent="0.3">
      <c r="A1048" s="96" t="str">
        <f t="shared" si="67"/>
        <v>Co-35.0Ni-10.5Al-5.3Cr-1.9W-1.0Ti-3.6Ta-0.9V-1.9Mo-0.27B</v>
      </c>
      <c r="B1048" s="113"/>
      <c r="C1048" s="113" t="s">
        <v>2123</v>
      </c>
      <c r="D1048" s="113" t="s">
        <v>1171</v>
      </c>
      <c r="E1048" s="113" t="s">
        <v>4290</v>
      </c>
      <c r="F1048" s="113">
        <f t="shared" si="76"/>
        <v>1045</v>
      </c>
      <c r="G1048" s="114">
        <f t="shared" si="71"/>
        <v>39.620000000000012</v>
      </c>
      <c r="H1048" s="114">
        <v>35</v>
      </c>
      <c r="I1048" s="114">
        <v>10.5</v>
      </c>
      <c r="J1048" s="114">
        <v>5.26</v>
      </c>
      <c r="K1048" s="114">
        <v>1.91</v>
      </c>
      <c r="L1048" s="114">
        <v>1</v>
      </c>
      <c r="M1048" s="114">
        <v>3.59</v>
      </c>
      <c r="N1048" s="114"/>
      <c r="O1048" s="114">
        <v>0.94</v>
      </c>
      <c r="P1048" s="114">
        <v>1.91</v>
      </c>
      <c r="Q1048" s="115"/>
      <c r="R1048" s="115"/>
      <c r="S1048" s="115">
        <v>0.27</v>
      </c>
      <c r="T1048" s="114"/>
      <c r="U1048" s="114"/>
      <c r="V1048" s="114"/>
      <c r="W1048" s="114"/>
      <c r="X1048" s="114"/>
      <c r="Y1048" s="114"/>
      <c r="Z1048" s="114"/>
      <c r="AA1048" s="114"/>
      <c r="AB1048" s="114"/>
      <c r="AC1048" s="114"/>
      <c r="AD1048" s="114"/>
      <c r="AE1048" s="113"/>
      <c r="AF1048" s="101">
        <f t="shared" si="68"/>
        <v>8.5765780000000014</v>
      </c>
      <c r="AG1048" s="113"/>
      <c r="AH1048" s="113"/>
      <c r="AI1048" s="116" t="s">
        <v>1</v>
      </c>
      <c r="AJ1048" s="116" t="str">
        <f>IF(I1048&lt;&gt;"","-" &amp;TEXT([1]comp!$I1048,"0.#") &amp;TEXT(I$1,0),"")</f>
        <v>-10.5Al</v>
      </c>
      <c r="AK1048" s="116" t="str">
        <f>IF(K1048&lt;&gt;"","-" &amp;TEXT([1]comp!$K1048,"0.0") &amp;TEXT(K$1,0),"")</f>
        <v>-1.9W</v>
      </c>
      <c r="AL1048" s="116" t="str">
        <f>IF(H1048&lt;&gt;"","-" &amp;TEXT([1]comp!$H1048,"0.0") &amp;TEXT(H$1,0),"")</f>
        <v>-35.0Ni</v>
      </c>
      <c r="AM1048" s="116" t="str">
        <f>IF(J1048&lt;&gt;"","-" &amp;TEXT([1]comp!$J1048,"0.0") &amp;TEXT(J$1,0),"")</f>
        <v>-5.3Cr</v>
      </c>
      <c r="AN1048" s="116" t="str">
        <f>IF(M1048&lt;&gt;"","-" &amp;TEXT([1]comp!$M1048,"0.0") &amp;TEXT(M$1,0),"")</f>
        <v>-3.6Ta</v>
      </c>
      <c r="AO1048" s="116" t="str">
        <f>IF(N1048&lt;&gt;"","-" &amp;TEXT([1]comp!$N1048,"0.0") &amp;TEXT(N$1,0),"")</f>
        <v/>
      </c>
      <c r="AP1048" s="116" t="str">
        <f>IF(O1048&lt;&gt;"","-" &amp;TEXT([1]comp!$O1048,"0.0") &amp;TEXT(O$1,0),"")</f>
        <v>-0.9V</v>
      </c>
      <c r="AQ1048" s="116" t="str">
        <f>IF(L1048&lt;&gt;"","-" &amp;TEXT([1]comp!$L1048,"0.0") &amp;TEXT(L$1,0),"")</f>
        <v>-1.0Ti</v>
      </c>
      <c r="AR1048" s="116" t="str">
        <f>IF(P1048&lt;&gt;"","-" &amp;TEXT([1]comp!$P1048,"0.0") &amp;TEXT(P$1,0),"")</f>
        <v>-1.9Mo</v>
      </c>
      <c r="AS1048" s="116" t="str">
        <f>IF(Q1048&lt;&gt;"","-" &amp;TEXT([1]comp!$Q1048,"0.00") &amp;TEXT(Q$1,0),"")</f>
        <v/>
      </c>
      <c r="AT1048" s="116" t="str">
        <f>IF(R1048&lt;&gt;"","-" &amp;TEXT([1]comp!$R1048,"0.00") &amp;TEXT(R$1,0),"")</f>
        <v/>
      </c>
      <c r="AU1048" s="116" t="str">
        <f>IF(S1048&lt;&gt;"","-" &amp;TEXT([1]comp!$S1048,"0.00") &amp;TEXT(S$1,0),"")</f>
        <v>-0.27B</v>
      </c>
      <c r="AV1048" s="116" t="str">
        <f>IF(T1048&lt;&gt;"","-" &amp;TEXT([1]comp!$T1048,"0.0") &amp;TEXT(T$1,0),"")</f>
        <v/>
      </c>
      <c r="AW1048" s="116" t="str">
        <f>IF(U1048&lt;&gt;"","-" &amp;TEXT([1]comp!$U1048,"0.0") &amp;TEXT(U$1,0),"")</f>
        <v/>
      </c>
      <c r="AX1048" s="116" t="str">
        <f>IF(V1048&lt;&gt;"","-" &amp;TEXT([1]comp!$V1048,"0.0") &amp;TEXT(V$1,0),"")</f>
        <v/>
      </c>
      <c r="AY1048" s="116" t="str">
        <f>IF(W1048&lt;&gt;"","-" &amp;TEXT([1]comp!$W1048,"0.0") &amp;TEXT(W$1,0),"")</f>
        <v/>
      </c>
      <c r="AZ1048" s="116" t="str">
        <f>IF(X1048&lt;&gt;"","-" &amp;TEXT([1]comp!$X1048,"0.0") &amp;TEXT(X$1,0),"")</f>
        <v/>
      </c>
      <c r="BA1048" s="116" t="str">
        <f>IF(Y1048&lt;&gt;"","-" &amp;TEXT([1]comp!$Y1048,"0.0") &amp;TEXT(Y$1,0),"")</f>
        <v/>
      </c>
      <c r="BB1048" s="116" t="str">
        <f>IF(Z1048&lt;&gt;"","-" &amp;TEXT([1]comp!$Z1048,"0.0") &amp;TEXT(Z$1,0),"")</f>
        <v/>
      </c>
      <c r="BC1048" s="116" t="str">
        <f>IF(AA1048&lt;&gt;"","-" &amp;TEXT([1]comp!$AA1048,"0.0") &amp;TEXT(AA$1,0),"")</f>
        <v/>
      </c>
      <c r="BD1048" s="116" t="str">
        <f>IF(AB1048&lt;&gt;"","-" &amp;TEXT([1]comp!$AB1048,"0.0") &amp;TEXT(AB$1,0),"")</f>
        <v/>
      </c>
      <c r="BE1048" s="116" t="str">
        <f>IF(AC1048&lt;&gt;"","-" &amp;TEXT([1]comp!$AC1048,"0.0") &amp;TEXT(AC$1,0),"")</f>
        <v/>
      </c>
      <c r="BF1048" s="102" t="str">
        <f>IF(AD1048&lt;&gt;"","-" &amp;TEXT([1]comp!$AD1048,"0.00") &amp;TEXT(AD$1,0),"")</f>
        <v/>
      </c>
      <c r="BG1048" s="104" t="str">
        <f>IF(AE1048&lt;&gt;"","-" &amp;TEXT([1]comp!$AE1048,"0.#") &amp;TEXT(AE$1,0),"")</f>
        <v/>
      </c>
      <c r="BH1048" s="113" t="str">
        <f>[1]comp!$D1048 &amp; [1]comp!$E1048</f>
        <v>B3Xu, H., Zhang, Y., Fu, H., Xue, F., Zhou, X., &amp; Xie, J. (2022). Effects of boron or carbon on solidification behavior of Co-Ni-Al-W-based superalloys. Journal of Alloys and Compounds, 891. https://doi.org/10.1016/j.jallcom.2021.161968</v>
      </c>
      <c r="BI1048" s="96" t="str">
        <f t="shared" si="77"/>
        <v>Co-35.0Ni-10.5Al-5.3Cr-1.9W-1.0Ti-3.6Ta-0.9V-1.9Mo-0.27B</v>
      </c>
      <c r="BJ1048" s="113" t="s">
        <v>2123</v>
      </c>
      <c r="BK1048" s="113"/>
      <c r="BL1048" s="113"/>
      <c r="BM1048" s="113"/>
      <c r="BN1048" s="113"/>
      <c r="BO1048" s="113"/>
    </row>
    <row r="1049" spans="1:67" x14ac:dyDescent="0.3">
      <c r="A1049" s="96" t="str">
        <f t="shared" si="67"/>
        <v>Co-35.6Ni-10.2Al-5.4Cr-2.0W-0.9Ti-3.5Ta-1.0V-1.9Mo-0.54B</v>
      </c>
      <c r="B1049" s="113"/>
      <c r="C1049" s="113" t="s">
        <v>2123</v>
      </c>
      <c r="D1049" s="113" t="s">
        <v>1172</v>
      </c>
      <c r="E1049" s="113" t="s">
        <v>4292</v>
      </c>
      <c r="F1049" s="113">
        <f t="shared" si="76"/>
        <v>1046</v>
      </c>
      <c r="G1049" s="114">
        <f t="shared" si="71"/>
        <v>38.930000000000007</v>
      </c>
      <c r="H1049" s="114">
        <v>35.6</v>
      </c>
      <c r="I1049" s="114">
        <v>10.199999999999999</v>
      </c>
      <c r="J1049" s="114">
        <v>5.39</v>
      </c>
      <c r="K1049" s="114">
        <v>2</v>
      </c>
      <c r="L1049" s="114">
        <v>0.9</v>
      </c>
      <c r="M1049" s="114">
        <v>3.54</v>
      </c>
      <c r="N1049" s="114"/>
      <c r="O1049" s="114">
        <v>0.96</v>
      </c>
      <c r="P1049" s="114">
        <v>1.94</v>
      </c>
      <c r="Q1049" s="115"/>
      <c r="R1049" s="115"/>
      <c r="S1049" s="115">
        <v>0.54</v>
      </c>
      <c r="T1049" s="114"/>
      <c r="U1049" s="114"/>
      <c r="V1049" s="114"/>
      <c r="W1049" s="114"/>
      <c r="X1049" s="114"/>
      <c r="Y1049" s="114"/>
      <c r="Z1049" s="114"/>
      <c r="AA1049" s="114"/>
      <c r="AB1049" s="114"/>
      <c r="AC1049" s="114"/>
      <c r="AD1049" s="114"/>
      <c r="AE1049" s="113"/>
      <c r="AF1049" s="101">
        <f t="shared" si="68"/>
        <v>8.5853040000000007</v>
      </c>
      <c r="AG1049" s="113"/>
      <c r="AH1049" s="113"/>
      <c r="AI1049" s="116" t="s">
        <v>1</v>
      </c>
      <c r="AJ1049" s="116" t="str">
        <f>IF(I1049&lt;&gt;"","-" &amp;TEXT([1]comp!$I1049,"0.#") &amp;TEXT(I$1,0),"")</f>
        <v>-10.2Al</v>
      </c>
      <c r="AK1049" s="116" t="str">
        <f>IF(K1049&lt;&gt;"","-" &amp;TEXT([1]comp!$K1049,"0.0") &amp;TEXT(K$1,0),"")</f>
        <v>-2.0W</v>
      </c>
      <c r="AL1049" s="116" t="str">
        <f>IF(H1049&lt;&gt;"","-" &amp;TEXT([1]comp!$H1049,"0.0") &amp;TEXT(H$1,0),"")</f>
        <v>-35.6Ni</v>
      </c>
      <c r="AM1049" s="116" t="str">
        <f>IF(J1049&lt;&gt;"","-" &amp;TEXT([1]comp!$J1049,"0.0") &amp;TEXT(J$1,0),"")</f>
        <v>-5.4Cr</v>
      </c>
      <c r="AN1049" s="116" t="str">
        <f>IF(M1049&lt;&gt;"","-" &amp;TEXT([1]comp!$M1049,"0.0") &amp;TEXT(M$1,0),"")</f>
        <v>-3.5Ta</v>
      </c>
      <c r="AO1049" s="116" t="str">
        <f>IF(N1049&lt;&gt;"","-" &amp;TEXT([1]comp!$N1049,"0.0") &amp;TEXT(N$1,0),"")</f>
        <v/>
      </c>
      <c r="AP1049" s="116" t="str">
        <f>IF(O1049&lt;&gt;"","-" &amp;TEXT([1]comp!$O1049,"0.0") &amp;TEXT(O$1,0),"")</f>
        <v>-1.0V</v>
      </c>
      <c r="AQ1049" s="116" t="str">
        <f>IF(L1049&lt;&gt;"","-" &amp;TEXT([1]comp!$L1049,"0.0") &amp;TEXT(L$1,0),"")</f>
        <v>-0.9Ti</v>
      </c>
      <c r="AR1049" s="116" t="str">
        <f>IF(P1049&lt;&gt;"","-" &amp;TEXT([1]comp!$P1049,"0.0") &amp;TEXT(P$1,0),"")</f>
        <v>-1.9Mo</v>
      </c>
      <c r="AS1049" s="116" t="str">
        <f>IF(Q1049&lt;&gt;"","-" &amp;TEXT([1]comp!$Q1049,"0.00") &amp;TEXT(Q$1,0),"")</f>
        <v/>
      </c>
      <c r="AT1049" s="116" t="str">
        <f>IF(R1049&lt;&gt;"","-" &amp;TEXT([1]comp!$R1049,"0.00") &amp;TEXT(R$1,0),"")</f>
        <v/>
      </c>
      <c r="AU1049" s="116" t="str">
        <f>IF(S1049&lt;&gt;"","-" &amp;TEXT([1]comp!$S1049,"0.00") &amp;TEXT(S$1,0),"")</f>
        <v>-0.54B</v>
      </c>
      <c r="AV1049" s="116" t="str">
        <f>IF(T1049&lt;&gt;"","-" &amp;TEXT([1]comp!$T1049,"0.0") &amp;TEXT(T$1,0),"")</f>
        <v/>
      </c>
      <c r="AW1049" s="116" t="str">
        <f>IF(U1049&lt;&gt;"","-" &amp;TEXT([1]comp!$U1049,"0.0") &amp;TEXT(U$1,0),"")</f>
        <v/>
      </c>
      <c r="AX1049" s="116" t="str">
        <f>IF(V1049&lt;&gt;"","-" &amp;TEXT([1]comp!$V1049,"0.0") &amp;TEXT(V$1,0),"")</f>
        <v/>
      </c>
      <c r="AY1049" s="116" t="str">
        <f>IF(W1049&lt;&gt;"","-" &amp;TEXT([1]comp!$W1049,"0.0") &amp;TEXT(W$1,0),"")</f>
        <v/>
      </c>
      <c r="AZ1049" s="116" t="str">
        <f>IF(X1049&lt;&gt;"","-" &amp;TEXT([1]comp!$X1049,"0.0") &amp;TEXT(X$1,0),"")</f>
        <v/>
      </c>
      <c r="BA1049" s="116" t="str">
        <f>IF(Y1049&lt;&gt;"","-" &amp;TEXT([1]comp!$Y1049,"0.0") &amp;TEXT(Y$1,0),"")</f>
        <v/>
      </c>
      <c r="BB1049" s="116" t="str">
        <f>IF(Z1049&lt;&gt;"","-" &amp;TEXT([1]comp!$Z1049,"0.0") &amp;TEXT(Z$1,0),"")</f>
        <v/>
      </c>
      <c r="BC1049" s="116" t="str">
        <f>IF(AA1049&lt;&gt;"","-" &amp;TEXT([1]comp!$AA1049,"0.0") &amp;TEXT(AA$1,0),"")</f>
        <v/>
      </c>
      <c r="BD1049" s="116" t="str">
        <f>IF(AB1049&lt;&gt;"","-" &amp;TEXT([1]comp!$AB1049,"0.0") &amp;TEXT(AB$1,0),"")</f>
        <v/>
      </c>
      <c r="BE1049" s="116" t="str">
        <f>IF(AC1049&lt;&gt;"","-" &amp;TEXT([1]comp!$AC1049,"0.0") &amp;TEXT(AC$1,0),"")</f>
        <v/>
      </c>
      <c r="BF1049" s="102" t="str">
        <f>IF(AD1049&lt;&gt;"","-" &amp;TEXT([1]comp!$AD1049,"0.00") &amp;TEXT(AD$1,0),"")</f>
        <v/>
      </c>
      <c r="BG1049" s="104" t="str">
        <f>IF(AE1049&lt;&gt;"","-" &amp;TEXT([1]comp!$AE1049,"0.#") &amp;TEXT(AE$1,0),"")</f>
        <v/>
      </c>
      <c r="BH1049" s="113" t="str">
        <f>[1]comp!$D1049 &amp; [1]comp!$E1049</f>
        <v>B4Xu, H., Zhang, Y., Fu, H., Xue, F., Zhou, X., &amp; Xie, J. (2022). Effects of boron or carbon on solidification behavior of Co-Ni-Al-W-based superalloys. Journal of Alloys and Compounds, 891. https://doi.org/10.1016/j.jallcom.2021.161969</v>
      </c>
      <c r="BI1049" s="96" t="str">
        <f t="shared" si="77"/>
        <v>Co-35.6Ni-10.2Al-5.4Cr-2.0W-0.9Ti-3.5Ta-1.0V-1.9Mo-0.54B</v>
      </c>
      <c r="BJ1049" s="113" t="s">
        <v>2123</v>
      </c>
      <c r="BK1049" s="113"/>
      <c r="BL1049" s="113"/>
      <c r="BM1049" s="113"/>
      <c r="BN1049" s="113"/>
      <c r="BO1049" s="113"/>
    </row>
    <row r="1050" spans="1:67" x14ac:dyDescent="0.3">
      <c r="A1050" s="96" t="str">
        <f t="shared" si="67"/>
        <v>Co-37.0Ni-10.2Al-4.9Cr-1.8W-1.0Ti-3.4Ta-0.9V-1.8Mo-0.05Zr</v>
      </c>
      <c r="B1050" s="113"/>
      <c r="C1050" s="113" t="s">
        <v>2123</v>
      </c>
      <c r="D1050" s="113" t="s">
        <v>4294</v>
      </c>
      <c r="E1050" s="113" t="s">
        <v>4295</v>
      </c>
      <c r="F1050" s="113">
        <f t="shared" si="76"/>
        <v>1047</v>
      </c>
      <c r="G1050" s="114">
        <f t="shared" si="71"/>
        <v>38.935000000000002</v>
      </c>
      <c r="H1050" s="114">
        <v>36.99</v>
      </c>
      <c r="I1050" s="114">
        <v>10.220000000000001</v>
      </c>
      <c r="J1050" s="114">
        <v>4.87</v>
      </c>
      <c r="K1050" s="114">
        <v>1.84</v>
      </c>
      <c r="L1050" s="114">
        <v>0.98</v>
      </c>
      <c r="M1050" s="114">
        <v>3.4</v>
      </c>
      <c r="N1050" s="114"/>
      <c r="O1050" s="114">
        <v>0.92</v>
      </c>
      <c r="P1050" s="114">
        <v>1.8</v>
      </c>
      <c r="Q1050" s="115"/>
      <c r="R1050" s="115">
        <v>4.4999999999999998E-2</v>
      </c>
      <c r="S1050" s="115"/>
      <c r="T1050" s="114"/>
      <c r="U1050" s="114"/>
      <c r="V1050" s="114"/>
      <c r="W1050" s="114"/>
      <c r="X1050" s="114"/>
      <c r="Y1050" s="114"/>
      <c r="Z1050" s="114"/>
      <c r="AA1050" s="114"/>
      <c r="AB1050" s="114"/>
      <c r="AC1050" s="114"/>
      <c r="AD1050" s="114"/>
      <c r="AE1050" s="113"/>
      <c r="AF1050" s="101">
        <f t="shared" si="68"/>
        <v>8.5950277500000016</v>
      </c>
      <c r="AG1050" s="113"/>
      <c r="AH1050" s="113"/>
      <c r="AI1050" s="116" t="s">
        <v>1</v>
      </c>
      <c r="AJ1050" s="116" t="str">
        <f>IF(I1050&lt;&gt;"","-" &amp;TEXT([1]comp!$I1050,"0.#") &amp;TEXT(I$1,0),"")</f>
        <v>-10.2Al</v>
      </c>
      <c r="AK1050" s="116" t="str">
        <f>IF(K1050&lt;&gt;"","-" &amp;TEXT([1]comp!$K1050,"0.0") &amp;TEXT(K$1,0),"")</f>
        <v>-1.8W</v>
      </c>
      <c r="AL1050" s="116" t="str">
        <f>IF(H1050&lt;&gt;"","-" &amp;TEXT([1]comp!$H1050,"0.0") &amp;TEXT(H$1,0),"")</f>
        <v>-37.0Ni</v>
      </c>
      <c r="AM1050" s="116" t="str">
        <f>IF(J1050&lt;&gt;"","-" &amp;TEXT([1]comp!$J1050,"0.0") &amp;TEXT(J$1,0),"")</f>
        <v>-4.9Cr</v>
      </c>
      <c r="AN1050" s="116" t="str">
        <f>IF(M1050&lt;&gt;"","-" &amp;TEXT([1]comp!$M1050,"0.0") &amp;TEXT(M$1,0),"")</f>
        <v>-3.4Ta</v>
      </c>
      <c r="AO1050" s="116" t="str">
        <f>IF(N1050&lt;&gt;"","-" &amp;TEXT([1]comp!$N1050,"0.0") &amp;TEXT(N$1,0),"")</f>
        <v/>
      </c>
      <c r="AP1050" s="116" t="str">
        <f>IF(O1050&lt;&gt;"","-" &amp;TEXT([1]comp!$O1050,"0.0") &amp;TEXT(O$1,0),"")</f>
        <v>-0.9V</v>
      </c>
      <c r="AQ1050" s="116" t="str">
        <f>IF(L1050&lt;&gt;"","-" &amp;TEXT([1]comp!$L1050,"0.0") &amp;TEXT(L$1,0),"")</f>
        <v>-1.0Ti</v>
      </c>
      <c r="AR1050" s="116" t="str">
        <f>IF(P1050&lt;&gt;"","-" &amp;TEXT([1]comp!$P1050,"0.0") &amp;TEXT(P$1,0),"")</f>
        <v>-1.8Mo</v>
      </c>
      <c r="AS1050" s="116" t="str">
        <f>IF(Q1050&lt;&gt;"","-" &amp;TEXT([1]comp!$Q1050,"0.00") &amp;TEXT(Q$1,0),"")</f>
        <v/>
      </c>
      <c r="AT1050" s="116" t="str">
        <f>IF(R1050&lt;&gt;"","-" &amp;TEXT([1]comp!$R1050,"0.00") &amp;TEXT(R$1,0),"")</f>
        <v>-0.05Zr</v>
      </c>
      <c r="AU1050" s="116" t="str">
        <f>IF(S1050&lt;&gt;"","-" &amp;TEXT([1]comp!$S1050,"0.00") &amp;TEXT(S$1,0),"")</f>
        <v/>
      </c>
      <c r="AV1050" s="116" t="str">
        <f>IF(T1050&lt;&gt;"","-" &amp;TEXT([1]comp!$T1050,"0.0") &amp;TEXT(T$1,0),"")</f>
        <v/>
      </c>
      <c r="AW1050" s="116" t="str">
        <f>IF(U1050&lt;&gt;"","-" &amp;TEXT([1]comp!$U1050,"0.0") &amp;TEXT(U$1,0),"")</f>
        <v/>
      </c>
      <c r="AX1050" s="116" t="str">
        <f>IF(V1050&lt;&gt;"","-" &amp;TEXT([1]comp!$V1050,"0.0") &amp;TEXT(V$1,0),"")</f>
        <v/>
      </c>
      <c r="AY1050" s="116" t="str">
        <f>IF(W1050&lt;&gt;"","-" &amp;TEXT([1]comp!$W1050,"0.0") &amp;TEXT(W$1,0),"")</f>
        <v/>
      </c>
      <c r="AZ1050" s="116" t="str">
        <f>IF(X1050&lt;&gt;"","-" &amp;TEXT([1]comp!$X1050,"0.0") &amp;TEXT(X$1,0),"")</f>
        <v/>
      </c>
      <c r="BA1050" s="116" t="str">
        <f>IF(Y1050&lt;&gt;"","-" &amp;TEXT([1]comp!$Y1050,"0.0") &amp;TEXT(Y$1,0),"")</f>
        <v/>
      </c>
      <c r="BB1050" s="116" t="str">
        <f>IF(Z1050&lt;&gt;"","-" &amp;TEXT([1]comp!$Z1050,"0.0") &amp;TEXT(Z$1,0),"")</f>
        <v/>
      </c>
      <c r="BC1050" s="116" t="str">
        <f>IF(AA1050&lt;&gt;"","-" &amp;TEXT([1]comp!$AA1050,"0.0") &amp;TEXT(AA$1,0),"")</f>
        <v/>
      </c>
      <c r="BD1050" s="116" t="str">
        <f>IF(AB1050&lt;&gt;"","-" &amp;TEXT([1]comp!$AB1050,"0.0") &amp;TEXT(AB$1,0),"")</f>
        <v/>
      </c>
      <c r="BE1050" s="116" t="str">
        <f>IF(AC1050&lt;&gt;"","-" &amp;TEXT([1]comp!$AC1050,"0.0") &amp;TEXT(AC$1,0),"")</f>
        <v/>
      </c>
      <c r="BF1050" s="102" t="str">
        <f>IF(AD1050&lt;&gt;"","-" &amp;TEXT([1]comp!$AD1050,"0.00") &amp;TEXT(AD$1,0),"")</f>
        <v/>
      </c>
      <c r="BG1050" s="104" t="str">
        <f>IF(AE1050&lt;&gt;"","-" &amp;TEXT([1]comp!$AE1050,"0.#") &amp;TEXT(AE$1,0),"")</f>
        <v/>
      </c>
      <c r="BH1050" s="113" t="str">
        <f>[1]comp!$D1050 &amp; [1]comp!$E1050</f>
        <v>C1Xu, H., Zhang, Y., Fu, H., Xue, F., Zhou, X., &amp; Xie, J. (2022). Effects of boron or carbon on solidification behavior of Co-Ni-Al-W-based superalloys. Journal of Alloys and Compounds, 891. https://doi.org/10.1016/j.jallcom.2021.161970</v>
      </c>
      <c r="BI1050" s="96" t="str">
        <f t="shared" si="77"/>
        <v>Co-37.0Ni-10.2Al-4.9Cr-1.8W-1.0Ti-3.4Ta-0.9V-1.8Mo-0.05Zr</v>
      </c>
      <c r="BJ1050" s="113" t="s">
        <v>2123</v>
      </c>
      <c r="BK1050" s="113"/>
      <c r="BL1050" s="113"/>
      <c r="BM1050" s="113"/>
      <c r="BN1050" s="113"/>
      <c r="BO1050" s="113"/>
    </row>
    <row r="1051" spans="1:67" x14ac:dyDescent="0.3">
      <c r="A1051" s="96" t="str">
        <f t="shared" si="67"/>
        <v>Co-36.5Ni-10.4Al-4.8Cr-1.8W-1.0Ti-3.4Ta-1.0V-1.7Mo-0.09Zr</v>
      </c>
      <c r="B1051" s="113"/>
      <c r="C1051" s="113" t="s">
        <v>2123</v>
      </c>
      <c r="D1051" s="113" t="s">
        <v>4297</v>
      </c>
      <c r="E1051" s="113" t="s">
        <v>4298</v>
      </c>
      <c r="F1051" s="113">
        <f t="shared" si="76"/>
        <v>1048</v>
      </c>
      <c r="G1051" s="114">
        <f t="shared" si="71"/>
        <v>39.351999999999997</v>
      </c>
      <c r="H1051" s="114">
        <v>36.5</v>
      </c>
      <c r="I1051" s="114">
        <v>10.4</v>
      </c>
      <c r="J1051" s="114">
        <v>4.7699999999999996</v>
      </c>
      <c r="K1051" s="114">
        <v>1.79</v>
      </c>
      <c r="L1051" s="114">
        <v>1</v>
      </c>
      <c r="M1051" s="114">
        <v>3.4</v>
      </c>
      <c r="N1051" s="114"/>
      <c r="O1051" s="114">
        <v>0.96</v>
      </c>
      <c r="P1051" s="114">
        <v>1.74</v>
      </c>
      <c r="Q1051" s="115"/>
      <c r="R1051" s="115">
        <v>8.7999999999999995E-2</v>
      </c>
      <c r="S1051" s="115"/>
      <c r="T1051" s="114"/>
      <c r="U1051" s="114"/>
      <c r="V1051" s="114"/>
      <c r="W1051" s="114"/>
      <c r="X1051" s="114"/>
      <c r="Y1051" s="114"/>
      <c r="Z1051" s="114"/>
      <c r="AA1051" s="114"/>
      <c r="AB1051" s="114"/>
      <c r="AC1051" s="114"/>
      <c r="AD1051" s="114"/>
      <c r="AE1051" s="113"/>
      <c r="AF1051" s="101">
        <f t="shared" si="68"/>
        <v>8.5765136799999979</v>
      </c>
      <c r="AG1051" s="113"/>
      <c r="AH1051" s="113"/>
      <c r="AI1051" s="116" t="s">
        <v>1</v>
      </c>
      <c r="AJ1051" s="116" t="str">
        <f>IF(I1051&lt;&gt;"","-" &amp;TEXT([1]comp!$I1051,"0.#") &amp;TEXT(I$1,0),"")</f>
        <v>-10.4Al</v>
      </c>
      <c r="AK1051" s="116" t="str">
        <f>IF(K1051&lt;&gt;"","-" &amp;TEXT([1]comp!$K1051,"0.0") &amp;TEXT(K$1,0),"")</f>
        <v>-1.8W</v>
      </c>
      <c r="AL1051" s="116" t="str">
        <f>IF(H1051&lt;&gt;"","-" &amp;TEXT([1]comp!$H1051,"0.0") &amp;TEXT(H$1,0),"")</f>
        <v>-36.5Ni</v>
      </c>
      <c r="AM1051" s="116" t="str">
        <f>IF(J1051&lt;&gt;"","-" &amp;TEXT([1]comp!$J1051,"0.0") &amp;TEXT(J$1,0),"")</f>
        <v>-4.8Cr</v>
      </c>
      <c r="AN1051" s="116" t="str">
        <f>IF(M1051&lt;&gt;"","-" &amp;TEXT([1]comp!$M1051,"0.0") &amp;TEXT(M$1,0),"")</f>
        <v>-3.4Ta</v>
      </c>
      <c r="AO1051" s="116" t="str">
        <f>IF(N1051&lt;&gt;"","-" &amp;TEXT([1]comp!$N1051,"0.0") &amp;TEXT(N$1,0),"")</f>
        <v/>
      </c>
      <c r="AP1051" s="116" t="str">
        <f>IF(O1051&lt;&gt;"","-" &amp;TEXT([1]comp!$O1051,"0.0") &amp;TEXT(O$1,0),"")</f>
        <v>-1.0V</v>
      </c>
      <c r="AQ1051" s="116" t="str">
        <f>IF(L1051&lt;&gt;"","-" &amp;TEXT([1]comp!$L1051,"0.0") &amp;TEXT(L$1,0),"")</f>
        <v>-1.0Ti</v>
      </c>
      <c r="AR1051" s="116" t="str">
        <f>IF(P1051&lt;&gt;"","-" &amp;TEXT([1]comp!$P1051,"0.0") &amp;TEXT(P$1,0),"")</f>
        <v>-1.7Mo</v>
      </c>
      <c r="AS1051" s="116" t="str">
        <f>IF(Q1051&lt;&gt;"","-" &amp;TEXT([1]comp!$Q1051,"0.00") &amp;TEXT(Q$1,0),"")</f>
        <v/>
      </c>
      <c r="AT1051" s="116" t="str">
        <f>IF(R1051&lt;&gt;"","-" &amp;TEXT([1]comp!$R1051,"0.00") &amp;TEXT(R$1,0),"")</f>
        <v>-0.09Zr</v>
      </c>
      <c r="AU1051" s="116" t="str">
        <f>IF(S1051&lt;&gt;"","-" &amp;TEXT([1]comp!$S1051,"0.00") &amp;TEXT(S$1,0),"")</f>
        <v/>
      </c>
      <c r="AV1051" s="116" t="str">
        <f>IF(T1051&lt;&gt;"","-" &amp;TEXT([1]comp!$T1051,"0.0") &amp;TEXT(T$1,0),"")</f>
        <v/>
      </c>
      <c r="AW1051" s="116" t="str">
        <f>IF(U1051&lt;&gt;"","-" &amp;TEXT([1]comp!$U1051,"0.0") &amp;TEXT(U$1,0),"")</f>
        <v/>
      </c>
      <c r="AX1051" s="116" t="str">
        <f>IF(V1051&lt;&gt;"","-" &amp;TEXT([1]comp!$V1051,"0.0") &amp;TEXT(V$1,0),"")</f>
        <v/>
      </c>
      <c r="AY1051" s="116" t="str">
        <f>IF(W1051&lt;&gt;"","-" &amp;TEXT([1]comp!$W1051,"0.0") &amp;TEXT(W$1,0),"")</f>
        <v/>
      </c>
      <c r="AZ1051" s="116" t="str">
        <f>IF(X1051&lt;&gt;"","-" &amp;TEXT([1]comp!$X1051,"0.0") &amp;TEXT(X$1,0),"")</f>
        <v/>
      </c>
      <c r="BA1051" s="116" t="str">
        <f>IF(Y1051&lt;&gt;"","-" &amp;TEXT([1]comp!$Y1051,"0.0") &amp;TEXT(Y$1,0),"")</f>
        <v/>
      </c>
      <c r="BB1051" s="116" t="str">
        <f>IF(Z1051&lt;&gt;"","-" &amp;TEXT([1]comp!$Z1051,"0.0") &amp;TEXT(Z$1,0),"")</f>
        <v/>
      </c>
      <c r="BC1051" s="116" t="str">
        <f>IF(AA1051&lt;&gt;"","-" &amp;TEXT([1]comp!$AA1051,"0.0") &amp;TEXT(AA$1,0),"")</f>
        <v/>
      </c>
      <c r="BD1051" s="116" t="str">
        <f>IF(AB1051&lt;&gt;"","-" &amp;TEXT([1]comp!$AB1051,"0.0") &amp;TEXT(AB$1,0),"")</f>
        <v/>
      </c>
      <c r="BE1051" s="116" t="str">
        <f>IF(AC1051&lt;&gt;"","-" &amp;TEXT([1]comp!$AC1051,"0.0") &amp;TEXT(AC$1,0),"")</f>
        <v/>
      </c>
      <c r="BF1051" s="102" t="str">
        <f>IF(AD1051&lt;&gt;"","-" &amp;TEXT([1]comp!$AD1051,"0.00") &amp;TEXT(AD$1,0),"")</f>
        <v/>
      </c>
      <c r="BG1051" s="104" t="str">
        <f>IF(AE1051&lt;&gt;"","-" &amp;TEXT([1]comp!$AE1051,"0.#") &amp;TEXT(AE$1,0),"")</f>
        <v/>
      </c>
      <c r="BH1051" s="113" t="str">
        <f>[1]comp!$D1051 &amp; [1]comp!$E1051</f>
        <v>C2Xu, H., Zhang, Y., Fu, H., Xue, F., Zhou, X., &amp; Xie, J. (2022). Effects of boron or carbon on solidification behavior of Co-Ni-Al-W-based superalloys. Journal of Alloys and Compounds, 891. https://doi.org/10.1016/j.jallcom.2021.161971</v>
      </c>
      <c r="BI1051" s="96" t="str">
        <f t="shared" si="77"/>
        <v>Co-36.5Ni-10.4Al-4.8Cr-1.8W-1.0Ti-3.4Ta-1.0V-1.7Mo-0.09Zr</v>
      </c>
      <c r="BJ1051" s="113" t="s">
        <v>2123</v>
      </c>
      <c r="BK1051" s="113"/>
      <c r="BL1051" s="113"/>
      <c r="BM1051" s="113"/>
      <c r="BN1051" s="113"/>
      <c r="BO1051" s="113"/>
    </row>
    <row r="1052" spans="1:67" x14ac:dyDescent="0.3">
      <c r="A1052" s="96" t="str">
        <f t="shared" si="67"/>
        <v>Co-36.7Ni-10.1Al-5.1Cr-1.9W-1.0Ti-3.2Ta-0.9V-1.9Mo-0.21Zr</v>
      </c>
      <c r="B1052" s="113"/>
      <c r="C1052" s="113" t="s">
        <v>2123</v>
      </c>
      <c r="D1052" s="113" t="s">
        <v>4300</v>
      </c>
      <c r="E1052" s="113" t="s">
        <v>4301</v>
      </c>
      <c r="F1052" s="113">
        <f t="shared" si="76"/>
        <v>1049</v>
      </c>
      <c r="G1052" s="114">
        <f t="shared" si="71"/>
        <v>38.969999999999992</v>
      </c>
      <c r="H1052" s="114">
        <v>36.700000000000003</v>
      </c>
      <c r="I1052" s="114">
        <v>10.130000000000001</v>
      </c>
      <c r="J1052" s="114">
        <v>5.14</v>
      </c>
      <c r="K1052" s="114">
        <v>1.93</v>
      </c>
      <c r="L1052" s="114">
        <v>0.96</v>
      </c>
      <c r="M1052" s="114">
        <v>3.2</v>
      </c>
      <c r="N1052" s="114"/>
      <c r="O1052" s="114">
        <v>0.87</v>
      </c>
      <c r="P1052" s="114">
        <v>1.89</v>
      </c>
      <c r="Q1052" s="115"/>
      <c r="R1052" s="115">
        <v>0.21</v>
      </c>
      <c r="S1052" s="115"/>
      <c r="T1052" s="114"/>
      <c r="U1052" s="114"/>
      <c r="V1052" s="114"/>
      <c r="W1052" s="114"/>
      <c r="X1052" s="114"/>
      <c r="Y1052" s="114"/>
      <c r="Z1052" s="114"/>
      <c r="AA1052" s="114"/>
      <c r="AB1052" s="114"/>
      <c r="AC1052" s="114"/>
      <c r="AD1052" s="114"/>
      <c r="AE1052" s="113"/>
      <c r="AF1052" s="101">
        <f t="shared" si="68"/>
        <v>8.5893562999999986</v>
      </c>
      <c r="AG1052" s="113"/>
      <c r="AH1052" s="113"/>
      <c r="AI1052" s="116" t="s">
        <v>1</v>
      </c>
      <c r="AJ1052" s="116" t="str">
        <f>IF(I1052&lt;&gt;"","-" &amp;TEXT([1]comp!$I1052,"0.#") &amp;TEXT(I$1,0),"")</f>
        <v>-10.1Al</v>
      </c>
      <c r="AK1052" s="116" t="str">
        <f>IF(K1052&lt;&gt;"","-" &amp;TEXT([1]comp!$K1052,"0.0") &amp;TEXT(K$1,0),"")</f>
        <v>-1.9W</v>
      </c>
      <c r="AL1052" s="116" t="str">
        <f>IF(H1052&lt;&gt;"","-" &amp;TEXT([1]comp!$H1052,"0.0") &amp;TEXT(H$1,0),"")</f>
        <v>-36.7Ni</v>
      </c>
      <c r="AM1052" s="116" t="str">
        <f>IF(J1052&lt;&gt;"","-" &amp;TEXT([1]comp!$J1052,"0.0") &amp;TEXT(J$1,0),"")</f>
        <v>-5.1Cr</v>
      </c>
      <c r="AN1052" s="116" t="str">
        <f>IF(M1052&lt;&gt;"","-" &amp;TEXT([1]comp!$M1052,"0.0") &amp;TEXT(M$1,0),"")</f>
        <v>-3.2Ta</v>
      </c>
      <c r="AO1052" s="116" t="str">
        <f>IF(N1052&lt;&gt;"","-" &amp;TEXT([1]comp!$N1052,"0.0") &amp;TEXT(N$1,0),"")</f>
        <v/>
      </c>
      <c r="AP1052" s="116" t="str">
        <f>IF(O1052&lt;&gt;"","-" &amp;TEXT([1]comp!$O1052,"0.0") &amp;TEXT(O$1,0),"")</f>
        <v>-0.9V</v>
      </c>
      <c r="AQ1052" s="116" t="str">
        <f>IF(L1052&lt;&gt;"","-" &amp;TEXT([1]comp!$L1052,"0.0") &amp;TEXT(L$1,0),"")</f>
        <v>-1.0Ti</v>
      </c>
      <c r="AR1052" s="116" t="str">
        <f>IF(P1052&lt;&gt;"","-" &amp;TEXT([1]comp!$P1052,"0.0") &amp;TEXT(P$1,0),"")</f>
        <v>-1.9Mo</v>
      </c>
      <c r="AS1052" s="116" t="str">
        <f>IF(Q1052&lt;&gt;"","-" &amp;TEXT([1]comp!$Q1052,"0.00") &amp;TEXT(Q$1,0),"")</f>
        <v/>
      </c>
      <c r="AT1052" s="116" t="str">
        <f>IF(R1052&lt;&gt;"","-" &amp;TEXT([1]comp!$R1052,"0.00") &amp;TEXT(R$1,0),"")</f>
        <v>-0.21Zr</v>
      </c>
      <c r="AU1052" s="116" t="str">
        <f>IF(S1052&lt;&gt;"","-" &amp;TEXT([1]comp!$S1052,"0.00") &amp;TEXT(S$1,0),"")</f>
        <v/>
      </c>
      <c r="AV1052" s="116" t="str">
        <f>IF(T1052&lt;&gt;"","-" &amp;TEXT([1]comp!$T1052,"0.0") &amp;TEXT(T$1,0),"")</f>
        <v/>
      </c>
      <c r="AW1052" s="116" t="str">
        <f>IF(U1052&lt;&gt;"","-" &amp;TEXT([1]comp!$U1052,"0.0") &amp;TEXT(U$1,0),"")</f>
        <v/>
      </c>
      <c r="AX1052" s="116" t="str">
        <f>IF(V1052&lt;&gt;"","-" &amp;TEXT([1]comp!$V1052,"0.0") &amp;TEXT(V$1,0),"")</f>
        <v/>
      </c>
      <c r="AY1052" s="116" t="str">
        <f>IF(W1052&lt;&gt;"","-" &amp;TEXT([1]comp!$W1052,"0.0") &amp;TEXT(W$1,0),"")</f>
        <v/>
      </c>
      <c r="AZ1052" s="116" t="str">
        <f>IF(X1052&lt;&gt;"","-" &amp;TEXT([1]comp!$X1052,"0.0") &amp;TEXT(X$1,0),"")</f>
        <v/>
      </c>
      <c r="BA1052" s="116" t="str">
        <f>IF(Y1052&lt;&gt;"","-" &amp;TEXT([1]comp!$Y1052,"0.0") &amp;TEXT(Y$1,0),"")</f>
        <v/>
      </c>
      <c r="BB1052" s="116" t="str">
        <f>IF(Z1052&lt;&gt;"","-" &amp;TEXT([1]comp!$Z1052,"0.0") &amp;TEXT(Z$1,0),"")</f>
        <v/>
      </c>
      <c r="BC1052" s="116" t="str">
        <f>IF(AA1052&lt;&gt;"","-" &amp;TEXT([1]comp!$AA1052,"0.0") &amp;TEXT(AA$1,0),"")</f>
        <v/>
      </c>
      <c r="BD1052" s="116" t="str">
        <f>IF(AB1052&lt;&gt;"","-" &amp;TEXT([1]comp!$AB1052,"0.0") &amp;TEXT(AB$1,0),"")</f>
        <v/>
      </c>
      <c r="BE1052" s="116" t="str">
        <f>IF(AC1052&lt;&gt;"","-" &amp;TEXT([1]comp!$AC1052,"0.0") &amp;TEXT(AC$1,0),"")</f>
        <v/>
      </c>
      <c r="BF1052" s="102" t="str">
        <f>IF(AD1052&lt;&gt;"","-" &amp;TEXT([1]comp!$AD1052,"0.00") &amp;TEXT(AD$1,0),"")</f>
        <v/>
      </c>
      <c r="BG1052" s="104" t="str">
        <f>IF(AE1052&lt;&gt;"","-" &amp;TEXT([1]comp!$AE1052,"0.#") &amp;TEXT(AE$1,0),"")</f>
        <v/>
      </c>
      <c r="BH1052" s="113" t="str">
        <f>[1]comp!$D1052 &amp; [1]comp!$E1052</f>
        <v>C3Xu, H., Zhang, Y., Fu, H., Xue, F., Zhou, X., &amp; Xie, J. (2022). Effects of boron or carbon on solidification behavior of Co-Ni-Al-W-based superalloys. Journal of Alloys and Compounds, 891. https://doi.org/10.1016/j.jallcom.2021.161972</v>
      </c>
      <c r="BI1052" s="96" t="str">
        <f t="shared" si="77"/>
        <v>Co-36.7Ni-10.1Al-5.1Cr-1.9W-1.0Ti-3.2Ta-0.9V-1.9Mo-0.21Zr</v>
      </c>
      <c r="BJ1052" s="113" t="s">
        <v>2123</v>
      </c>
      <c r="BK1052" s="113"/>
      <c r="BL1052" s="113"/>
      <c r="BM1052" s="113"/>
      <c r="BN1052" s="113"/>
      <c r="BO1052" s="113"/>
    </row>
    <row r="1053" spans="1:67" x14ac:dyDescent="0.3">
      <c r="A1053" s="96" t="str">
        <f t="shared" si="67"/>
        <v>Co-37.0Ni-10.2Al-4.9Cr-1.8W-1.0Ti-3.4Ta-0.9V-1.8Mo-0.48Zr</v>
      </c>
      <c r="B1053" s="113"/>
      <c r="C1053" s="113" t="s">
        <v>2123</v>
      </c>
      <c r="D1053" s="113" t="s">
        <v>4303</v>
      </c>
      <c r="E1053" s="113" t="s">
        <v>4304</v>
      </c>
      <c r="F1053" s="113">
        <f t="shared" si="76"/>
        <v>1050</v>
      </c>
      <c r="G1053" s="114">
        <f t="shared" si="71"/>
        <v>38.490000000000009</v>
      </c>
      <c r="H1053" s="114">
        <v>37</v>
      </c>
      <c r="I1053" s="114">
        <v>10.220000000000001</v>
      </c>
      <c r="J1053" s="114">
        <v>4.87</v>
      </c>
      <c r="K1053" s="114">
        <v>1.84</v>
      </c>
      <c r="L1053" s="114">
        <v>0.98</v>
      </c>
      <c r="M1053" s="114">
        <v>3.4</v>
      </c>
      <c r="N1053" s="114"/>
      <c r="O1053" s="114">
        <v>0.92</v>
      </c>
      <c r="P1053" s="114">
        <v>1.8</v>
      </c>
      <c r="Q1053" s="115"/>
      <c r="R1053" s="115">
        <v>0.48</v>
      </c>
      <c r="S1053" s="115"/>
      <c r="T1053" s="114"/>
      <c r="U1053" s="114"/>
      <c r="V1053" s="114"/>
      <c r="W1053" s="114"/>
      <c r="X1053" s="114"/>
      <c r="Y1053" s="114"/>
      <c r="Z1053" s="114"/>
      <c r="AA1053" s="114"/>
      <c r="AB1053" s="114"/>
      <c r="AC1053" s="114"/>
      <c r="AD1053" s="114"/>
      <c r="AE1053" s="113"/>
      <c r="AF1053" s="101">
        <f t="shared" si="68"/>
        <v>8.5846364000000008</v>
      </c>
      <c r="AG1053" s="113"/>
      <c r="AH1053" s="113"/>
      <c r="AI1053" s="116" t="s">
        <v>1</v>
      </c>
      <c r="AJ1053" s="116" t="str">
        <f>IF(I1053&lt;&gt;"","-" &amp;TEXT([1]comp!$I1053,"0.#") &amp;TEXT(I$1,0),"")</f>
        <v>-10.2Al</v>
      </c>
      <c r="AK1053" s="116" t="str">
        <f>IF(K1053&lt;&gt;"","-" &amp;TEXT([1]comp!$K1053,"0.0") &amp;TEXT(K$1,0),"")</f>
        <v>-1.8W</v>
      </c>
      <c r="AL1053" s="116" t="str">
        <f>IF(H1053&lt;&gt;"","-" &amp;TEXT([1]comp!$H1053,"0.0") &amp;TEXT(H$1,0),"")</f>
        <v>-37.0Ni</v>
      </c>
      <c r="AM1053" s="116" t="str">
        <f>IF(J1053&lt;&gt;"","-" &amp;TEXT([1]comp!$J1053,"0.0") &amp;TEXT(J$1,0),"")</f>
        <v>-4.9Cr</v>
      </c>
      <c r="AN1053" s="116" t="str">
        <f>IF(M1053&lt;&gt;"","-" &amp;TEXT([1]comp!$M1053,"0.0") &amp;TEXT(M$1,0),"")</f>
        <v>-3.4Ta</v>
      </c>
      <c r="AO1053" s="116" t="str">
        <f>IF(N1053&lt;&gt;"","-" &amp;TEXT([1]comp!$N1053,"0.0") &amp;TEXT(N$1,0),"")</f>
        <v/>
      </c>
      <c r="AP1053" s="116" t="str">
        <f>IF(O1053&lt;&gt;"","-" &amp;TEXT([1]comp!$O1053,"0.0") &amp;TEXT(O$1,0),"")</f>
        <v>-0.9V</v>
      </c>
      <c r="AQ1053" s="116" t="str">
        <f>IF(L1053&lt;&gt;"","-" &amp;TEXT([1]comp!$L1053,"0.0") &amp;TEXT(L$1,0),"")</f>
        <v>-1.0Ti</v>
      </c>
      <c r="AR1053" s="116" t="str">
        <f>IF(P1053&lt;&gt;"","-" &amp;TEXT([1]comp!$P1053,"0.0") &amp;TEXT(P$1,0),"")</f>
        <v>-1.8Mo</v>
      </c>
      <c r="AS1053" s="116" t="str">
        <f>IF(Q1053&lt;&gt;"","-" &amp;TEXT([1]comp!$Q1053,"0.00") &amp;TEXT(Q$1,0),"")</f>
        <v/>
      </c>
      <c r="AT1053" s="116" t="str">
        <f>IF(R1053&lt;&gt;"","-" &amp;TEXT([1]comp!$R1053,"0.00") &amp;TEXT(R$1,0),"")</f>
        <v>-0.48Zr</v>
      </c>
      <c r="AU1053" s="116" t="str">
        <f>IF(S1053&lt;&gt;"","-" &amp;TEXT([1]comp!$S1053,"0.00") &amp;TEXT(S$1,0),"")</f>
        <v/>
      </c>
      <c r="AV1053" s="116" t="str">
        <f>IF(T1053&lt;&gt;"","-" &amp;TEXT([1]comp!$T1053,"0.0") &amp;TEXT(T$1,0),"")</f>
        <v/>
      </c>
      <c r="AW1053" s="116" t="str">
        <f>IF(U1053&lt;&gt;"","-" &amp;TEXT([1]comp!$U1053,"0.0") &amp;TEXT(U$1,0),"")</f>
        <v/>
      </c>
      <c r="AX1053" s="116" t="str">
        <f>IF(V1053&lt;&gt;"","-" &amp;TEXT([1]comp!$V1053,"0.0") &amp;TEXT(V$1,0),"")</f>
        <v/>
      </c>
      <c r="AY1053" s="116" t="str">
        <f>IF(W1053&lt;&gt;"","-" &amp;TEXT([1]comp!$W1053,"0.0") &amp;TEXT(W$1,0),"")</f>
        <v/>
      </c>
      <c r="AZ1053" s="116" t="str">
        <f>IF(X1053&lt;&gt;"","-" &amp;TEXT([1]comp!$X1053,"0.0") &amp;TEXT(X$1,0),"")</f>
        <v/>
      </c>
      <c r="BA1053" s="116" t="str">
        <f>IF(Y1053&lt;&gt;"","-" &amp;TEXT([1]comp!$Y1053,"0.0") &amp;TEXT(Y$1,0),"")</f>
        <v/>
      </c>
      <c r="BB1053" s="116" t="str">
        <f>IF(Z1053&lt;&gt;"","-" &amp;TEXT([1]comp!$Z1053,"0.0") &amp;TEXT(Z$1,0),"")</f>
        <v/>
      </c>
      <c r="BC1053" s="116" t="str">
        <f>IF(AA1053&lt;&gt;"","-" &amp;TEXT([1]comp!$AA1053,"0.0") &amp;TEXT(AA$1,0),"")</f>
        <v/>
      </c>
      <c r="BD1053" s="116" t="str">
        <f>IF(AB1053&lt;&gt;"","-" &amp;TEXT([1]comp!$AB1053,"0.0") &amp;TEXT(AB$1,0),"")</f>
        <v/>
      </c>
      <c r="BE1053" s="116" t="str">
        <f>IF(AC1053&lt;&gt;"","-" &amp;TEXT([1]comp!$AC1053,"0.0") &amp;TEXT(AC$1,0),"")</f>
        <v/>
      </c>
      <c r="BF1053" s="102" t="str">
        <f>IF(AD1053&lt;&gt;"","-" &amp;TEXT([1]comp!$AD1053,"0.00") &amp;TEXT(AD$1,0),"")</f>
        <v/>
      </c>
      <c r="BG1053" s="104" t="str">
        <f>IF(AE1053&lt;&gt;"","-" &amp;TEXT([1]comp!$AE1053,"0.#") &amp;TEXT(AE$1,0),"")</f>
        <v/>
      </c>
      <c r="BH1053" s="113" t="str">
        <f>[1]comp!$D1053 &amp; [1]comp!$E1053</f>
        <v>C4Xu, H., Zhang, Y., Fu, H., Xue, F., Zhou, X., &amp; Xie, J. (2022). Effects of boron or carbon on solidification behavior of Co-Ni-Al-W-based superalloys. Journal of Alloys and Compounds, 891. https://doi.org/10.1016/j.jallcom.2021.161973</v>
      </c>
      <c r="BI1053" s="96" t="str">
        <f t="shared" si="77"/>
        <v>Co-37.0Ni-10.2Al-4.9Cr-1.8W-1.0Ti-3.4Ta-0.9V-1.8Mo-0.48Zr</v>
      </c>
      <c r="BJ1053" s="113" t="s">
        <v>2123</v>
      </c>
      <c r="BK1053" s="113"/>
      <c r="BL1053" s="113"/>
      <c r="BM1053" s="113"/>
      <c r="BN1053" s="113"/>
      <c r="BO1053" s="113"/>
    </row>
    <row r="1054" spans="1:67" x14ac:dyDescent="0.3">
      <c r="A1054" s="96" t="str">
        <f t="shared" si="67"/>
        <v>Co-9.Al-7.5W-2.0Ta</v>
      </c>
      <c r="B1054" s="113"/>
      <c r="C1054" s="113" t="s">
        <v>2123</v>
      </c>
      <c r="D1054" s="113" t="s">
        <v>4305</v>
      </c>
      <c r="E1054" s="113" t="s">
        <v>4306</v>
      </c>
      <c r="F1054" s="113">
        <f t="shared" si="76"/>
        <v>1051</v>
      </c>
      <c r="G1054" s="114">
        <f t="shared" si="71"/>
        <v>81.5</v>
      </c>
      <c r="H1054" s="114"/>
      <c r="I1054" s="114">
        <v>9</v>
      </c>
      <c r="J1054" s="114"/>
      <c r="K1054" s="114">
        <v>7.5</v>
      </c>
      <c r="L1054" s="114"/>
      <c r="M1054" s="114">
        <v>2</v>
      </c>
      <c r="N1054" s="114"/>
      <c r="O1054" s="114"/>
      <c r="P1054" s="114"/>
      <c r="Q1054" s="115"/>
      <c r="R1054" s="115"/>
      <c r="S1054" s="115"/>
      <c r="T1054" s="114"/>
      <c r="U1054" s="114"/>
      <c r="V1054" s="114"/>
      <c r="W1054" s="114"/>
      <c r="X1054" s="114"/>
      <c r="Y1054" s="114"/>
      <c r="Z1054" s="114"/>
      <c r="AA1054" s="114"/>
      <c r="AB1054" s="114"/>
      <c r="AC1054" s="114"/>
      <c r="AD1054" s="114"/>
      <c r="AE1054" s="113"/>
      <c r="AF1054" s="101">
        <f t="shared" si="68"/>
        <v>9.2732499999999991</v>
      </c>
      <c r="AG1054" s="113"/>
      <c r="AH1054" s="113"/>
      <c r="AI1054" s="116" t="s">
        <v>1</v>
      </c>
      <c r="AJ1054" s="118" t="str">
        <f>IF(I1054&lt;&gt;"","-" &amp;TEXT([1]comp!$I1054,"0.#") &amp;TEXT(I$1,0),"")</f>
        <v>-9.Al</v>
      </c>
      <c r="AK1054" s="116" t="str">
        <f>IF(K1054&lt;&gt;"","-" &amp;TEXT([1]comp!$K1054,"0.0") &amp;TEXT(K$1,0),"")</f>
        <v>-7.5W</v>
      </c>
      <c r="AL1054" s="116" t="str">
        <f>IF(H1054&lt;&gt;"","-" &amp;TEXT([1]comp!$H1054,"0.0") &amp;TEXT(H$1,0),"")</f>
        <v/>
      </c>
      <c r="AM1054" s="116" t="str">
        <f>IF(J1054&lt;&gt;"","-" &amp;TEXT([1]comp!$J1054,"0.0") &amp;TEXT(J$1,0),"")</f>
        <v/>
      </c>
      <c r="AN1054" s="116" t="str">
        <f>IF(M1054&lt;&gt;"","-" &amp;TEXT([1]comp!$M1054,"0.0") &amp;TEXT(M$1,0),"")</f>
        <v>-2.0Ta</v>
      </c>
      <c r="AO1054" s="116" t="str">
        <f>IF(N1054&lt;&gt;"","-" &amp;TEXT([1]comp!$N1054,"0.0") &amp;TEXT(N$1,0),"")</f>
        <v/>
      </c>
      <c r="AP1054" s="116" t="str">
        <f>IF(O1054&lt;&gt;"","-" &amp;TEXT([1]comp!$O1054,"0.0") &amp;TEXT(O$1,0),"")</f>
        <v/>
      </c>
      <c r="AQ1054" s="116" t="str">
        <f>IF(L1054&lt;&gt;"","-" &amp;TEXT([1]comp!$L1054,"0.0") &amp;TEXT(L$1,0),"")</f>
        <v/>
      </c>
      <c r="AR1054" s="116" t="str">
        <f>IF(P1054&lt;&gt;"","-" &amp;TEXT([1]comp!$P1054,"0.0") &amp;TEXT(P$1,0),"")</f>
        <v/>
      </c>
      <c r="AS1054" s="116" t="str">
        <f>IF(Q1054&lt;&gt;"","-" &amp;TEXT([1]comp!$Q1054,"0.00") &amp;TEXT(Q$1,0),"")</f>
        <v/>
      </c>
      <c r="AT1054" s="116" t="str">
        <f>IF(R1054&lt;&gt;"","-" &amp;TEXT([1]comp!$R1054,"0.00") &amp;TEXT(R$1,0),"")</f>
        <v/>
      </c>
      <c r="AU1054" s="116" t="str">
        <f>IF(S1054&lt;&gt;"","-" &amp;TEXT([1]comp!$S1054,"0.00") &amp;TEXT(S$1,0),"")</f>
        <v/>
      </c>
      <c r="AV1054" s="116" t="str">
        <f>IF(T1054&lt;&gt;"","-" &amp;TEXT([1]comp!$T1054,"0.0") &amp;TEXT(T$1,0),"")</f>
        <v/>
      </c>
      <c r="AW1054" s="116" t="str">
        <f>IF(U1054&lt;&gt;"","-" &amp;TEXT([1]comp!$U1054,"0.0") &amp;TEXT(U$1,0),"")</f>
        <v/>
      </c>
      <c r="AX1054" s="116" t="str">
        <f>IF(V1054&lt;&gt;"","-" &amp;TEXT([1]comp!$V1054,"0.0") &amp;TEXT(V$1,0),"")</f>
        <v/>
      </c>
      <c r="AY1054" s="116" t="str">
        <f>IF(W1054&lt;&gt;"","-" &amp;TEXT([1]comp!$W1054,"0.0") &amp;TEXT(W$1,0),"")</f>
        <v/>
      </c>
      <c r="AZ1054" s="116" t="str">
        <f>IF(X1054&lt;&gt;"","-" &amp;TEXT([1]comp!$X1054,"0.0") &amp;TEXT(X$1,0),"")</f>
        <v/>
      </c>
      <c r="BA1054" s="116" t="str">
        <f>IF(Y1054&lt;&gt;"","-" &amp;TEXT([1]comp!$Y1054,"0.0") &amp;TEXT(Y$1,0),"")</f>
        <v/>
      </c>
      <c r="BB1054" s="116" t="str">
        <f>IF(Z1054&lt;&gt;"","-" &amp;TEXT([1]comp!$Z1054,"0.0") &amp;TEXT(Z$1,0),"")</f>
        <v/>
      </c>
      <c r="BC1054" s="116" t="str">
        <f>IF(AA1054&lt;&gt;"","-" &amp;TEXT([1]comp!$AA1054,"0.0") &amp;TEXT(AA$1,0),"")</f>
        <v/>
      </c>
      <c r="BD1054" s="116" t="str">
        <f>IF(AB1054&lt;&gt;"","-" &amp;TEXT([1]comp!$AB1054,"0.0") &amp;TEXT(AB$1,0),"")</f>
        <v/>
      </c>
      <c r="BE1054" s="116" t="str">
        <f>IF(AC1054&lt;&gt;"","-" &amp;TEXT([1]comp!$AC1054,"0.0") &amp;TEXT(AC$1,0),"")</f>
        <v/>
      </c>
      <c r="BF1054" s="102" t="str">
        <f>IF(AD1054&lt;&gt;"","-" &amp;TEXT([1]comp!$AD1054,"0.00") &amp;TEXT(AD$1,0),"")</f>
        <v/>
      </c>
      <c r="BG1054" s="104" t="str">
        <f>IF(AE1054&lt;&gt;"","-" &amp;TEXT([1]comp!$AE1054,"0.#") &amp;TEXT(AE$1,0),"")</f>
        <v/>
      </c>
      <c r="BH1054" s="113" t="str">
        <f>[1]comp!$D1054 &amp; [1]comp!$E1054</f>
        <v>ERBOCo-2Ta (SX)Xue, F., Zenk, C. H., Freund, L. P., Neumeier, S., &amp; Göken, M. (2021). Understanding raft formation and precipitate shearing during double minimum creep in a γ′-strengthened single crystalline Co-base superalloy. Philosophical Magazine, 101(3), 326–353. https://doi.org/10.1080/14786435.2020.1836415</v>
      </c>
      <c r="BI1054" s="96" t="str">
        <f t="shared" si="77"/>
        <v>Co-9.Al-7.5W-2.0Ta</v>
      </c>
      <c r="BJ1054" s="113" t="s">
        <v>2123</v>
      </c>
      <c r="BK1054" s="113"/>
      <c r="BL1054" s="113"/>
      <c r="BM1054" s="113"/>
      <c r="BN1054" s="113"/>
      <c r="BO1054" s="113"/>
    </row>
    <row r="1055" spans="1:67" x14ac:dyDescent="0.3">
      <c r="A1055" s="96" t="str">
        <f t="shared" si="67"/>
        <v>Co-8.8Al-9.8W</v>
      </c>
      <c r="B1055" s="113"/>
      <c r="C1055" s="113" t="s">
        <v>2123</v>
      </c>
      <c r="D1055" s="113" t="s">
        <v>4307</v>
      </c>
      <c r="E1055" s="113" t="s">
        <v>4308</v>
      </c>
      <c r="F1055" s="113">
        <f t="shared" si="76"/>
        <v>1052</v>
      </c>
      <c r="G1055" s="114">
        <f t="shared" si="71"/>
        <v>81.400000000000006</v>
      </c>
      <c r="H1055" s="114"/>
      <c r="I1055" s="114">
        <v>8.8000000000000007</v>
      </c>
      <c r="J1055" s="114"/>
      <c r="K1055" s="114">
        <v>9.8000000000000007</v>
      </c>
      <c r="L1055" s="114"/>
      <c r="M1055" s="114"/>
      <c r="N1055" s="114"/>
      <c r="O1055" s="114"/>
      <c r="P1055" s="114"/>
      <c r="Q1055" s="115"/>
      <c r="R1055" s="115"/>
      <c r="S1055" s="115"/>
      <c r="T1055" s="114"/>
      <c r="U1055" s="114"/>
      <c r="V1055" s="114"/>
      <c r="W1055" s="114"/>
      <c r="X1055" s="114"/>
      <c r="Y1055" s="114"/>
      <c r="Z1055" s="114"/>
      <c r="AA1055" s="114"/>
      <c r="AB1055" s="114"/>
      <c r="AC1055" s="114"/>
      <c r="AD1055" s="114"/>
      <c r="AE1055" s="113"/>
      <c r="AF1055" s="101">
        <f t="shared" si="68"/>
        <v>9.3687000000000005</v>
      </c>
      <c r="AG1055" s="113"/>
      <c r="AH1055" s="113"/>
      <c r="AI1055" s="116" t="s">
        <v>1</v>
      </c>
      <c r="AJ1055" s="116" t="str">
        <f>IF(I1055&lt;&gt;"","-" &amp;TEXT([1]comp!$I1055,"0.#") &amp;TEXT(I$1,0),"")</f>
        <v>-8.8Al</v>
      </c>
      <c r="AK1055" s="116" t="str">
        <f>IF(K1055&lt;&gt;"","-" &amp;TEXT([1]comp!$K1055,"0.0") &amp;TEXT(K$1,0),"")</f>
        <v>-9.8W</v>
      </c>
      <c r="AL1055" s="116" t="str">
        <f>IF(H1055&lt;&gt;"","-" &amp;TEXT([1]comp!$H1055,"0.0") &amp;TEXT(H$1,0),"")</f>
        <v/>
      </c>
      <c r="AM1055" s="116" t="str">
        <f>IF(J1055&lt;&gt;"","-" &amp;TEXT([1]comp!$J1055,"0.0") &amp;TEXT(J$1,0),"")</f>
        <v/>
      </c>
      <c r="AN1055" s="116" t="str">
        <f>IF(M1055&lt;&gt;"","-" &amp;TEXT([1]comp!$M1055,"0.0") &amp;TEXT(M$1,0),"")</f>
        <v/>
      </c>
      <c r="AO1055" s="116" t="str">
        <f>IF(N1055&lt;&gt;"","-" &amp;TEXT([1]comp!$N1055,"0.0") &amp;TEXT(N$1,0),"")</f>
        <v/>
      </c>
      <c r="AP1055" s="116" t="str">
        <f>IF(O1055&lt;&gt;"","-" &amp;TEXT([1]comp!$O1055,"0.0") &amp;TEXT(O$1,0),"")</f>
        <v/>
      </c>
      <c r="AQ1055" s="116" t="str">
        <f>IF(L1055&lt;&gt;"","-" &amp;TEXT([1]comp!$L1055,"0.0") &amp;TEXT(L$1,0),"")</f>
        <v/>
      </c>
      <c r="AR1055" s="116" t="str">
        <f>IF(P1055&lt;&gt;"","-" &amp;TEXT([1]comp!$P1055,"0.0") &amp;TEXT(P$1,0),"")</f>
        <v/>
      </c>
      <c r="AS1055" s="116" t="str">
        <f>IF(Q1055&lt;&gt;"","-" &amp;TEXT([1]comp!$Q1055,"0.00") &amp;TEXT(Q$1,0),"")</f>
        <v/>
      </c>
      <c r="AT1055" s="116" t="str">
        <f>IF(R1055&lt;&gt;"","-" &amp;TEXT([1]comp!$R1055,"0.00") &amp;TEXT(R$1,0),"")</f>
        <v/>
      </c>
      <c r="AU1055" s="116" t="str">
        <f>IF(S1055&lt;&gt;"","-" &amp;TEXT([1]comp!$S1055,"0.00") &amp;TEXT(S$1,0),"")</f>
        <v/>
      </c>
      <c r="AV1055" s="116" t="str">
        <f>IF(T1055&lt;&gt;"","-" &amp;TEXT([1]comp!$T1055,"0.0") &amp;TEXT(T$1,0),"")</f>
        <v/>
      </c>
      <c r="AW1055" s="116" t="str">
        <f>IF(U1055&lt;&gt;"","-" &amp;TEXT([1]comp!$U1055,"0.0") &amp;TEXT(U$1,0),"")</f>
        <v/>
      </c>
      <c r="AX1055" s="116" t="str">
        <f>IF(V1055&lt;&gt;"","-" &amp;TEXT([1]comp!$V1055,"0.0") &amp;TEXT(V$1,0),"")</f>
        <v/>
      </c>
      <c r="AY1055" s="116" t="str">
        <f>IF(W1055&lt;&gt;"","-" &amp;TEXT([1]comp!$W1055,"0.0") &amp;TEXT(W$1,0),"")</f>
        <v/>
      </c>
      <c r="AZ1055" s="116" t="str">
        <f>IF(X1055&lt;&gt;"","-" &amp;TEXT([1]comp!$X1055,"0.0") &amp;TEXT(X$1,0),"")</f>
        <v/>
      </c>
      <c r="BA1055" s="116" t="str">
        <f>IF(Y1055&lt;&gt;"","-" &amp;TEXT([1]comp!$Y1055,"0.0") &amp;TEXT(Y$1,0),"")</f>
        <v/>
      </c>
      <c r="BB1055" s="116" t="str">
        <f>IF(Z1055&lt;&gt;"","-" &amp;TEXT([1]comp!$Z1055,"0.0") &amp;TEXT(Z$1,0),"")</f>
        <v/>
      </c>
      <c r="BC1055" s="116" t="str">
        <f>IF(AA1055&lt;&gt;"","-" &amp;TEXT([1]comp!$AA1055,"0.0") &amp;TEXT(AA$1,0),"")</f>
        <v/>
      </c>
      <c r="BD1055" s="116" t="str">
        <f>IF(AB1055&lt;&gt;"","-" &amp;TEXT([1]comp!$AB1055,"0.0") &amp;TEXT(AB$1,0),"")</f>
        <v/>
      </c>
      <c r="BE1055" s="116" t="str">
        <f>IF(AC1055&lt;&gt;"","-" &amp;TEXT([1]comp!$AC1055,"0.0") &amp;TEXT(AC$1,0),"")</f>
        <v/>
      </c>
      <c r="BF1055" s="102" t="str">
        <f>IF(AD1055&lt;&gt;"","-" &amp;TEXT([1]comp!$AD1055,"0.00") &amp;TEXT(AD$1,0),"")</f>
        <v/>
      </c>
      <c r="BG1055" s="104" t="str">
        <f>IF(AE1055&lt;&gt;"","-" &amp;TEXT([1]comp!$AE1055,"0.#") &amp;TEXT(AE$1,0),"")</f>
        <v/>
      </c>
      <c r="BH1055" s="113" t="str">
        <f>[1]comp!$D1055 &amp; [1]comp!$E1055</f>
        <v>0NdXu, Y., Ma, T., Lv, X., Li, H., &amp; Yang, Y. (2022). Effect of Rare Earth Nd on the Microstructure and Compression Behavior of Co-8.8Al-9.8 W Alloy. Journal of Materials Engineering and Performance. https://doi.org/10.1007/s11665-022-07317-y</v>
      </c>
      <c r="BI1055" s="96" t="str">
        <f t="shared" si="77"/>
        <v>Co-8.8Al-9.8W</v>
      </c>
      <c r="BJ1055" s="113" t="s">
        <v>2123</v>
      </c>
      <c r="BK1055" s="113"/>
      <c r="BL1055" s="113"/>
      <c r="BM1055" s="113"/>
      <c r="BN1055" s="113"/>
      <c r="BO1055" s="113"/>
    </row>
    <row r="1056" spans="1:67" x14ac:dyDescent="0.3">
      <c r="A1056" s="96" t="str">
        <f t="shared" si="67"/>
        <v>Co-8.8Al-9.8W-0.5Nd</v>
      </c>
      <c r="B1056" s="113"/>
      <c r="C1056" s="113" t="s">
        <v>2123</v>
      </c>
      <c r="D1056" s="113" t="s">
        <v>4310</v>
      </c>
      <c r="E1056" s="113" t="s">
        <v>4308</v>
      </c>
      <c r="F1056" s="113">
        <f t="shared" si="76"/>
        <v>1053</v>
      </c>
      <c r="G1056" s="114">
        <f t="shared" si="71"/>
        <v>81.400000000000006</v>
      </c>
      <c r="H1056" s="114"/>
      <c r="I1056" s="114">
        <v>8.8000000000000007</v>
      </c>
      <c r="J1056" s="114"/>
      <c r="K1056" s="114">
        <v>9.8000000000000007</v>
      </c>
      <c r="L1056" s="114"/>
      <c r="M1056" s="114"/>
      <c r="N1056" s="114"/>
      <c r="O1056" s="114"/>
      <c r="P1056" s="114"/>
      <c r="Q1056" s="115"/>
      <c r="R1056" s="115"/>
      <c r="S1056" s="115"/>
      <c r="T1056" s="114"/>
      <c r="U1056" s="114"/>
      <c r="V1056" s="114"/>
      <c r="W1056" s="114"/>
      <c r="X1056" s="114"/>
      <c r="Y1056" s="114"/>
      <c r="Z1056" s="114"/>
      <c r="AA1056" s="114"/>
      <c r="AB1056" s="114"/>
      <c r="AC1056" s="114"/>
      <c r="AD1056" s="114"/>
      <c r="AE1056" s="113">
        <v>0.5</v>
      </c>
      <c r="AF1056" s="101">
        <f t="shared" si="68"/>
        <v>9.4037500000000005</v>
      </c>
      <c r="AG1056" s="113"/>
      <c r="AH1056" s="113"/>
      <c r="AI1056" s="116" t="s">
        <v>1</v>
      </c>
      <c r="AJ1056" s="116" t="str">
        <f>IF(I1056&lt;&gt;"","-" &amp;TEXT([1]comp!$I1056,"0.#") &amp;TEXT(I$1,0),"")</f>
        <v>-8.8Al</v>
      </c>
      <c r="AK1056" s="116" t="str">
        <f>IF(K1056&lt;&gt;"","-" &amp;TEXT([1]comp!$K1056,"0.0") &amp;TEXT(K$1,0),"")</f>
        <v>-9.8W</v>
      </c>
      <c r="AL1056" s="116" t="str">
        <f>IF(H1056&lt;&gt;"","-" &amp;TEXT([1]comp!$H1056,"0.0") &amp;TEXT(H$1,0),"")</f>
        <v/>
      </c>
      <c r="AM1056" s="116" t="str">
        <f>IF(J1056&lt;&gt;"","-" &amp;TEXT([1]comp!$J1056,"0.0") &amp;TEXT(J$1,0),"")</f>
        <v/>
      </c>
      <c r="AN1056" s="116" t="str">
        <f>IF(M1056&lt;&gt;"","-" &amp;TEXT([1]comp!$M1056,"0.0") &amp;TEXT(M$1,0),"")</f>
        <v/>
      </c>
      <c r="AO1056" s="116" t="str">
        <f>IF(N1056&lt;&gt;"","-" &amp;TEXT([1]comp!$N1056,"0.0") &amp;TEXT(N$1,0),"")</f>
        <v/>
      </c>
      <c r="AP1056" s="116" t="str">
        <f>IF(O1056&lt;&gt;"","-" &amp;TEXT([1]comp!$O1056,"0.0") &amp;TEXT(O$1,0),"")</f>
        <v/>
      </c>
      <c r="AQ1056" s="116" t="str">
        <f>IF(L1056&lt;&gt;"","-" &amp;TEXT([1]comp!$L1056,"0.0") &amp;TEXT(L$1,0),"")</f>
        <v/>
      </c>
      <c r="AR1056" s="116" t="str">
        <f>IF(P1056&lt;&gt;"","-" &amp;TEXT([1]comp!$P1056,"0.0") &amp;TEXT(P$1,0),"")</f>
        <v/>
      </c>
      <c r="AS1056" s="116" t="str">
        <f>IF(Q1056&lt;&gt;"","-" &amp;TEXT([1]comp!$Q1056,"0.00") &amp;TEXT(Q$1,0),"")</f>
        <v/>
      </c>
      <c r="AT1056" s="116" t="str">
        <f>IF(R1056&lt;&gt;"","-" &amp;TEXT([1]comp!$R1056,"0.00") &amp;TEXT(R$1,0),"")</f>
        <v/>
      </c>
      <c r="AU1056" s="116" t="str">
        <f>IF(S1056&lt;&gt;"","-" &amp;TEXT([1]comp!$S1056,"0.00") &amp;TEXT(S$1,0),"")</f>
        <v/>
      </c>
      <c r="AV1056" s="116" t="str">
        <f>IF(T1056&lt;&gt;"","-" &amp;TEXT([1]comp!$T1056,"0.0") &amp;TEXT(T$1,0),"")</f>
        <v/>
      </c>
      <c r="AW1056" s="116" t="str">
        <f>IF(U1056&lt;&gt;"","-" &amp;TEXT([1]comp!$U1056,"0.0") &amp;TEXT(U$1,0),"")</f>
        <v/>
      </c>
      <c r="AX1056" s="116" t="str">
        <f>IF(V1056&lt;&gt;"","-" &amp;TEXT([1]comp!$V1056,"0.0") &amp;TEXT(V$1,0),"")</f>
        <v/>
      </c>
      <c r="AY1056" s="116" t="str">
        <f>IF(W1056&lt;&gt;"","-" &amp;TEXT([1]comp!$W1056,"0.0") &amp;TEXT(W$1,0),"")</f>
        <v/>
      </c>
      <c r="AZ1056" s="116" t="str">
        <f>IF(X1056&lt;&gt;"","-" &amp;TEXT([1]comp!$X1056,"0.0") &amp;TEXT(X$1,0),"")</f>
        <v/>
      </c>
      <c r="BA1056" s="116" t="str">
        <f>IF(Y1056&lt;&gt;"","-" &amp;TEXT([1]comp!$Y1056,"0.0") &amp;TEXT(Y$1,0),"")</f>
        <v/>
      </c>
      <c r="BB1056" s="116" t="str">
        <f>IF(Z1056&lt;&gt;"","-" &amp;TEXT([1]comp!$Z1056,"0.0") &amp;TEXT(Z$1,0),"")</f>
        <v/>
      </c>
      <c r="BC1056" s="116" t="str">
        <f>IF(AA1056&lt;&gt;"","-" &amp;TEXT([1]comp!$AA1056,"0.0") &amp;TEXT(AA$1,0),"")</f>
        <v/>
      </c>
      <c r="BD1056" s="116" t="str">
        <f>IF(AB1056&lt;&gt;"","-" &amp;TEXT([1]comp!$AB1056,"0.0") &amp;TEXT(AB$1,0),"")</f>
        <v/>
      </c>
      <c r="BE1056" s="116" t="str">
        <f>IF(AC1056&lt;&gt;"","-" &amp;TEXT([1]comp!$AC1056,"0.0") &amp;TEXT(AC$1,0),"")</f>
        <v/>
      </c>
      <c r="BF1056" s="102" t="str">
        <f>IF(AD1056&lt;&gt;"","-" &amp;TEXT([1]comp!$AD1056,"0.00") &amp;TEXT(AD$1,0),"")</f>
        <v/>
      </c>
      <c r="BG1056" s="104" t="str">
        <f>IF(AE1056&lt;&gt;"","-" &amp;TEXT([1]comp!$AE1056,"0.#") &amp;TEXT(AE$1,0),"")</f>
        <v>-0.5Nd</v>
      </c>
      <c r="BH1056" s="113" t="str">
        <f>[1]comp!$D1056 &amp; [1]comp!$E1056</f>
        <v>0.5NdXu, Y., Ma, T., Lv, X., Li, H., &amp; Yang, Y. (2022). Effect of Rare Earth Nd on the Microstructure and Compression Behavior of Co-8.8Al-9.8 W Alloy. Journal of Materials Engineering and Performance. https://doi.org/10.1007/s11665-022-07317-y</v>
      </c>
      <c r="BI1056" s="96" t="str">
        <f t="shared" si="77"/>
        <v>Co-8.8Al-9.8W-0.5Nd</v>
      </c>
      <c r="BJ1056" s="113" t="s">
        <v>2123</v>
      </c>
      <c r="BK1056" s="113"/>
      <c r="BL1056" s="113"/>
      <c r="BM1056" s="113"/>
      <c r="BN1056" s="113"/>
      <c r="BO1056" s="113"/>
    </row>
    <row r="1057" spans="1:67" x14ac:dyDescent="0.3">
      <c r="A1057" s="96" t="str">
        <f t="shared" si="67"/>
        <v>Co-8.6Al-9.5W-2.9Nd</v>
      </c>
      <c r="B1057" s="113"/>
      <c r="C1057" s="113" t="s">
        <v>2123</v>
      </c>
      <c r="D1057" s="113" t="s">
        <v>4312</v>
      </c>
      <c r="E1057" s="113" t="s">
        <v>4308</v>
      </c>
      <c r="F1057" s="113">
        <f t="shared" si="76"/>
        <v>1054</v>
      </c>
      <c r="G1057" s="114">
        <f t="shared" si="71"/>
        <v>81.900000000000006</v>
      </c>
      <c r="H1057" s="114"/>
      <c r="I1057" s="114">
        <v>8.6</v>
      </c>
      <c r="J1057" s="114"/>
      <c r="K1057" s="114">
        <v>9.5</v>
      </c>
      <c r="L1057" s="114"/>
      <c r="M1057" s="114"/>
      <c r="N1057" s="114"/>
      <c r="O1057" s="114"/>
      <c r="P1057" s="114"/>
      <c r="Q1057" s="115"/>
      <c r="R1057" s="115"/>
      <c r="S1057" s="115"/>
      <c r="T1057" s="114"/>
      <c r="U1057" s="114"/>
      <c r="V1057" s="114"/>
      <c r="W1057" s="114"/>
      <c r="X1057" s="114"/>
      <c r="Y1057" s="114"/>
      <c r="Z1057" s="114"/>
      <c r="AA1057" s="114"/>
      <c r="AB1057" s="114"/>
      <c r="AC1057" s="114"/>
      <c r="AD1057" s="114"/>
      <c r="AE1057" s="113">
        <v>2.9</v>
      </c>
      <c r="AF1057" s="101">
        <f t="shared" si="68"/>
        <v>9.5533400000000004</v>
      </c>
      <c r="AG1057" s="113"/>
      <c r="AH1057" s="113"/>
      <c r="AI1057" s="116" t="s">
        <v>1</v>
      </c>
      <c r="AJ1057" s="116" t="str">
        <f>IF(I1057&lt;&gt;"","-" &amp;TEXT([1]comp!$I1057,"0.#") &amp;TEXT(I$1,0),"")</f>
        <v>-8.6Al</v>
      </c>
      <c r="AK1057" s="116" t="str">
        <f>IF(K1057&lt;&gt;"","-" &amp;TEXT([1]comp!$K1057,"0.0") &amp;TEXT(K$1,0),"")</f>
        <v>-9.5W</v>
      </c>
      <c r="AL1057" s="116" t="str">
        <f>IF(H1057&lt;&gt;"","-" &amp;TEXT([1]comp!$H1057,"0.0") &amp;TEXT(H$1,0),"")</f>
        <v/>
      </c>
      <c r="AM1057" s="116" t="str">
        <f>IF(J1057&lt;&gt;"","-" &amp;TEXT([1]comp!$J1057,"0.0") &amp;TEXT(J$1,0),"")</f>
        <v/>
      </c>
      <c r="AN1057" s="116" t="str">
        <f>IF(M1057&lt;&gt;"","-" &amp;TEXT([1]comp!$M1057,"0.0") &amp;TEXT(M$1,0),"")</f>
        <v/>
      </c>
      <c r="AO1057" s="116" t="str">
        <f>IF(N1057&lt;&gt;"","-" &amp;TEXT([1]comp!$N1057,"0.0") &amp;TEXT(N$1,0),"")</f>
        <v/>
      </c>
      <c r="AP1057" s="116" t="str">
        <f>IF(O1057&lt;&gt;"","-" &amp;TEXT([1]comp!$O1057,"0.0") &amp;TEXT(O$1,0),"")</f>
        <v/>
      </c>
      <c r="AQ1057" s="116" t="str">
        <f>IF(L1057&lt;&gt;"","-" &amp;TEXT([1]comp!$L1057,"0.0") &amp;TEXT(L$1,0),"")</f>
        <v/>
      </c>
      <c r="AR1057" s="116" t="str">
        <f>IF(P1057&lt;&gt;"","-" &amp;TEXT([1]comp!$P1057,"0.0") &amp;TEXT(P$1,0),"")</f>
        <v/>
      </c>
      <c r="AS1057" s="116" t="str">
        <f>IF(Q1057&lt;&gt;"","-" &amp;TEXT([1]comp!$Q1057,"0.00") &amp;TEXT(Q$1,0),"")</f>
        <v/>
      </c>
      <c r="AT1057" s="116" t="str">
        <f>IF(R1057&lt;&gt;"","-" &amp;TEXT([1]comp!$R1057,"0.00") &amp;TEXT(R$1,0),"")</f>
        <v/>
      </c>
      <c r="AU1057" s="116" t="str">
        <f>IF(S1057&lt;&gt;"","-" &amp;TEXT([1]comp!$S1057,"0.00") &amp;TEXT(S$1,0),"")</f>
        <v/>
      </c>
      <c r="AV1057" s="116" t="str">
        <f>IF(T1057&lt;&gt;"","-" &amp;TEXT([1]comp!$T1057,"0.0") &amp;TEXT(T$1,0),"")</f>
        <v/>
      </c>
      <c r="AW1057" s="116" t="str">
        <f>IF(U1057&lt;&gt;"","-" &amp;TEXT([1]comp!$U1057,"0.0") &amp;TEXT(U$1,0),"")</f>
        <v/>
      </c>
      <c r="AX1057" s="116" t="str">
        <f>IF(V1057&lt;&gt;"","-" &amp;TEXT([1]comp!$V1057,"0.0") &amp;TEXT(V$1,0),"")</f>
        <v/>
      </c>
      <c r="AY1057" s="116" t="str">
        <f>IF(W1057&lt;&gt;"","-" &amp;TEXT([1]comp!$W1057,"0.0") &amp;TEXT(W$1,0),"")</f>
        <v/>
      </c>
      <c r="AZ1057" s="116" t="str">
        <f>IF(X1057&lt;&gt;"","-" &amp;TEXT([1]comp!$X1057,"0.0") &amp;TEXT(X$1,0),"")</f>
        <v/>
      </c>
      <c r="BA1057" s="116" t="str">
        <f>IF(Y1057&lt;&gt;"","-" &amp;TEXT([1]comp!$Y1057,"0.0") &amp;TEXT(Y$1,0),"")</f>
        <v/>
      </c>
      <c r="BB1057" s="116" t="str">
        <f>IF(Z1057&lt;&gt;"","-" &amp;TEXT([1]comp!$Z1057,"0.0") &amp;TEXT(Z$1,0),"")</f>
        <v/>
      </c>
      <c r="BC1057" s="116" t="str">
        <f>IF(AA1057&lt;&gt;"","-" &amp;TEXT([1]comp!$AA1057,"0.0") &amp;TEXT(AA$1,0),"")</f>
        <v/>
      </c>
      <c r="BD1057" s="116" t="str">
        <f>IF(AB1057&lt;&gt;"","-" &amp;TEXT([1]comp!$AB1057,"0.0") &amp;TEXT(AB$1,0),"")</f>
        <v/>
      </c>
      <c r="BE1057" s="116" t="str">
        <f>IF(AC1057&lt;&gt;"","-" &amp;TEXT([1]comp!$AC1057,"0.0") &amp;TEXT(AC$1,0),"")</f>
        <v/>
      </c>
      <c r="BF1057" s="102" t="str">
        <f>IF(AD1057&lt;&gt;"","-" &amp;TEXT([1]comp!$AD1057,"0.00") &amp;TEXT(AD$1,0),"")</f>
        <v/>
      </c>
      <c r="BG1057" s="104" t="str">
        <f>IF(AE1057&lt;&gt;"","-" &amp;TEXT([1]comp!$AE1057,"0.#") &amp;TEXT(AE$1,0),"")</f>
        <v>-2.9Nd</v>
      </c>
      <c r="BH1057" s="113" t="str">
        <f>[1]comp!$D1057 &amp; [1]comp!$E1057</f>
        <v>3NdXu, Y., Ma, T., Lv, X., Li, H., &amp; Yang, Y. (2022). Effect of Rare Earth Nd on the Microstructure and Compression Behavior of Co-8.8Al-9.8 W Alloy. Journal of Materials Engineering and Performance. https://doi.org/10.1007/s11665-022-07317-y</v>
      </c>
      <c r="BI1057" s="96" t="str">
        <f t="shared" si="77"/>
        <v>Co-8.6Al-9.5W-2.9Nd</v>
      </c>
      <c r="BJ1057" s="113" t="s">
        <v>2123</v>
      </c>
      <c r="BK1057" s="113"/>
      <c r="BL1057" s="113"/>
      <c r="BM1057" s="113"/>
      <c r="BN1057" s="113"/>
      <c r="BO1057" s="113"/>
    </row>
    <row r="1058" spans="1:67" x14ac:dyDescent="0.3">
      <c r="A1058" s="96" t="str">
        <f t="shared" si="67"/>
        <v>Co-12.Al-7.6W</v>
      </c>
      <c r="B1058" s="113"/>
      <c r="C1058" s="113" t="s">
        <v>2123</v>
      </c>
      <c r="D1058" s="113" t="s">
        <v>4314</v>
      </c>
      <c r="E1058" s="113" t="s">
        <v>4315</v>
      </c>
      <c r="F1058" s="113">
        <f t="shared" si="76"/>
        <v>1055</v>
      </c>
      <c r="G1058" s="114">
        <f t="shared" si="71"/>
        <v>80.400000000000006</v>
      </c>
      <c r="H1058" s="114"/>
      <c r="I1058" s="114">
        <v>12</v>
      </c>
      <c r="J1058" s="114"/>
      <c r="K1058" s="114">
        <v>7.6</v>
      </c>
      <c r="L1058" s="114"/>
      <c r="M1058" s="114"/>
      <c r="N1058" s="114"/>
      <c r="O1058" s="114"/>
      <c r="P1058" s="114"/>
      <c r="Q1058" s="115"/>
      <c r="R1058" s="115"/>
      <c r="S1058" s="115"/>
      <c r="T1058" s="114"/>
      <c r="U1058" s="114"/>
      <c r="V1058" s="114"/>
      <c r="W1058" s="114"/>
      <c r="X1058" s="114"/>
      <c r="Y1058" s="114"/>
      <c r="Z1058" s="114"/>
      <c r="AA1058" s="114"/>
      <c r="AB1058" s="114"/>
      <c r="AC1058" s="114"/>
      <c r="AD1058" s="114"/>
      <c r="AE1058" s="113"/>
      <c r="AF1058" s="101">
        <f t="shared" si="68"/>
        <v>8.9426000000000005</v>
      </c>
      <c r="AG1058" s="113"/>
      <c r="AH1058" s="113"/>
      <c r="AI1058" s="116" t="s">
        <v>1</v>
      </c>
      <c r="AJ1058" s="118" t="str">
        <f>IF(I1058&lt;&gt;"","-" &amp;TEXT([1]comp!$I1058,"0.#") &amp;TEXT(I$1,0),"")</f>
        <v>-12.Al</v>
      </c>
      <c r="AK1058" s="116" t="str">
        <f>IF(K1058&lt;&gt;"","-" &amp;TEXT([1]comp!$K1058,"0.0") &amp;TEXT(K$1,0),"")</f>
        <v>-7.6W</v>
      </c>
      <c r="AL1058" s="116" t="str">
        <f>IF(H1058&lt;&gt;"","-" &amp;TEXT([1]comp!$H1058,"0.0") &amp;TEXT(H$1,0),"")</f>
        <v/>
      </c>
      <c r="AM1058" s="116" t="str">
        <f>IF(J1058&lt;&gt;"","-" &amp;TEXT([1]comp!$J1058,"0.0") &amp;TEXT(J$1,0),"")</f>
        <v/>
      </c>
      <c r="AN1058" s="116" t="str">
        <f>IF(M1058&lt;&gt;"","-" &amp;TEXT([1]comp!$M1058,"0.0") &amp;TEXT(M$1,0),"")</f>
        <v/>
      </c>
      <c r="AO1058" s="116" t="str">
        <f>IF(N1058&lt;&gt;"","-" &amp;TEXT([1]comp!$N1058,"0.0") &amp;TEXT(N$1,0),"")</f>
        <v/>
      </c>
      <c r="AP1058" s="116" t="str">
        <f>IF(O1058&lt;&gt;"","-" &amp;TEXT([1]comp!$O1058,"0.0") &amp;TEXT(O$1,0),"")</f>
        <v/>
      </c>
      <c r="AQ1058" s="116" t="str">
        <f>IF(L1058&lt;&gt;"","-" &amp;TEXT([1]comp!$L1058,"0.0") &amp;TEXT(L$1,0),"")</f>
        <v/>
      </c>
      <c r="AR1058" s="116" t="str">
        <f>IF(P1058&lt;&gt;"","-" &amp;TEXT([1]comp!$P1058,"0.0") &amp;TEXT(P$1,0),"")</f>
        <v/>
      </c>
      <c r="AS1058" s="116" t="str">
        <f>IF(Q1058&lt;&gt;"","-" &amp;TEXT([1]comp!$Q1058,"0.00") &amp;TEXT(Q$1,0),"")</f>
        <v/>
      </c>
      <c r="AT1058" s="116" t="str">
        <f>IF(R1058&lt;&gt;"","-" &amp;TEXT([1]comp!$R1058,"0.00") &amp;TEXT(R$1,0),"")</f>
        <v/>
      </c>
      <c r="AU1058" s="116" t="str">
        <f>IF(S1058&lt;&gt;"","-" &amp;TEXT([1]comp!$S1058,"0.00") &amp;TEXT(S$1,0),"")</f>
        <v/>
      </c>
      <c r="AV1058" s="116" t="str">
        <f>IF(T1058&lt;&gt;"","-" &amp;TEXT([1]comp!$T1058,"0.0") &amp;TEXT(T$1,0),"")</f>
        <v/>
      </c>
      <c r="AW1058" s="116" t="str">
        <f>IF(U1058&lt;&gt;"","-" &amp;TEXT([1]comp!$U1058,"0.0") &amp;TEXT(U$1,0),"")</f>
        <v/>
      </c>
      <c r="AX1058" s="116" t="str">
        <f>IF(V1058&lt;&gt;"","-" &amp;TEXT([1]comp!$V1058,"0.0") &amp;TEXT(V$1,0),"")</f>
        <v/>
      </c>
      <c r="AY1058" s="116" t="str">
        <f>IF(W1058&lt;&gt;"","-" &amp;TEXT([1]comp!$W1058,"0.0") &amp;TEXT(W$1,0),"")</f>
        <v/>
      </c>
      <c r="AZ1058" s="116" t="str">
        <f>IF(X1058&lt;&gt;"","-" &amp;TEXT([1]comp!$X1058,"0.0") &amp;TEXT(X$1,0),"")</f>
        <v/>
      </c>
      <c r="BA1058" s="116" t="str">
        <f>IF(Y1058&lt;&gt;"","-" &amp;TEXT([1]comp!$Y1058,"0.0") &amp;TEXT(Y$1,0),"")</f>
        <v/>
      </c>
      <c r="BB1058" s="116" t="str">
        <f>IF(Z1058&lt;&gt;"","-" &amp;TEXT([1]comp!$Z1058,"0.0") &amp;TEXT(Z$1,0),"")</f>
        <v/>
      </c>
      <c r="BC1058" s="116" t="str">
        <f>IF(AA1058&lt;&gt;"","-" &amp;TEXT([1]comp!$AA1058,"0.0") &amp;TEXT(AA$1,0),"")</f>
        <v/>
      </c>
      <c r="BD1058" s="116" t="str">
        <f>IF(AB1058&lt;&gt;"","-" &amp;TEXT([1]comp!$AB1058,"0.0") &amp;TEXT(AB$1,0),"")</f>
        <v/>
      </c>
      <c r="BE1058" s="116" t="str">
        <f>IF(AC1058&lt;&gt;"","-" &amp;TEXT([1]comp!$AC1058,"0.0") &amp;TEXT(AC$1,0),"")</f>
        <v/>
      </c>
      <c r="BF1058" s="102" t="str">
        <f>IF(AD1058&lt;&gt;"","-" &amp;TEXT([1]comp!$AD1058,"0.00") &amp;TEXT(AD$1,0),"")</f>
        <v/>
      </c>
      <c r="BG1058" s="104" t="str">
        <f>IF(AE1058&lt;&gt;"","-" &amp;TEXT([1]comp!$AE1058,"0.#") &amp;TEXT(AE$1,0),"")</f>
        <v/>
      </c>
      <c r="BH1058" s="113" t="str">
        <f>[1]comp!$D1058 &amp; [1]comp!$E1058</f>
        <v>Co-12Al-8WYoo, B., Jung, C., Ryou, K., Choi, W. S., Haußmann, L., Yang, S., Boll, T., Neumeier, S., &amp; Choi, P.-P. (2022). Directed energy deposition of γ/γ’ Co-Al-W superalloys. Additive Manufacturing, 60, 103287. https://doi.org/10.1016/j.addma.2022.103287</v>
      </c>
      <c r="BI1058" s="96" t="str">
        <f t="shared" si="77"/>
        <v>Co-12.Al-7.6W</v>
      </c>
      <c r="BJ1058" s="113" t="s">
        <v>2123</v>
      </c>
      <c r="BK1058" s="113"/>
      <c r="BL1058" s="113"/>
      <c r="BM1058" s="113"/>
      <c r="BN1058" s="113"/>
      <c r="BO1058" s="113"/>
    </row>
    <row r="1059" spans="1:67" x14ac:dyDescent="0.3">
      <c r="A1059" s="96" t="str">
        <f t="shared" si="67"/>
        <v>Co-6.7Al-9.5W</v>
      </c>
      <c r="B1059" s="113"/>
      <c r="C1059" s="113" t="s">
        <v>2123</v>
      </c>
      <c r="D1059" s="113" t="s">
        <v>4316</v>
      </c>
      <c r="E1059" s="113" t="s">
        <v>4315</v>
      </c>
      <c r="F1059" s="113">
        <f t="shared" si="76"/>
        <v>1056</v>
      </c>
      <c r="G1059" s="114">
        <f t="shared" si="71"/>
        <v>83.8</v>
      </c>
      <c r="H1059" s="114"/>
      <c r="I1059" s="114">
        <v>6.7</v>
      </c>
      <c r="J1059" s="114"/>
      <c r="K1059" s="114">
        <v>9.5</v>
      </c>
      <c r="L1059" s="114"/>
      <c r="M1059" s="114"/>
      <c r="N1059" s="114"/>
      <c r="O1059" s="114"/>
      <c r="P1059" s="114"/>
      <c r="Q1059" s="115"/>
      <c r="R1059" s="115"/>
      <c r="S1059" s="115"/>
      <c r="T1059" s="114"/>
      <c r="U1059" s="114"/>
      <c r="V1059" s="114"/>
      <c r="W1059" s="114"/>
      <c r="X1059" s="114"/>
      <c r="Y1059" s="114"/>
      <c r="Z1059" s="114"/>
      <c r="AA1059" s="114"/>
      <c r="AB1059" s="114"/>
      <c r="AC1059" s="114"/>
      <c r="AD1059" s="114"/>
      <c r="AE1059" s="113"/>
      <c r="AF1059" s="101">
        <f t="shared" si="68"/>
        <v>9.4678500000000003</v>
      </c>
      <c r="AG1059" s="113"/>
      <c r="AH1059" s="113"/>
      <c r="AI1059" s="116" t="s">
        <v>1</v>
      </c>
      <c r="AJ1059" s="116" t="str">
        <f>IF(I1059&lt;&gt;"","-" &amp;TEXT([1]comp!$I1059,"0.#") &amp;TEXT(I$1,0),"")</f>
        <v>-6.7Al</v>
      </c>
      <c r="AK1059" s="116" t="str">
        <f>IF(K1059&lt;&gt;"","-" &amp;TEXT([1]comp!$K1059,"0.0") &amp;TEXT(K$1,0),"")</f>
        <v>-9.5W</v>
      </c>
      <c r="AL1059" s="116" t="str">
        <f>IF(H1059&lt;&gt;"","-" &amp;TEXT([1]comp!$H1059,"0.0") &amp;TEXT(H$1,0),"")</f>
        <v/>
      </c>
      <c r="AM1059" s="116" t="str">
        <f>IF(J1059&lt;&gt;"","-" &amp;TEXT([1]comp!$J1059,"0.0") &amp;TEXT(J$1,0),"")</f>
        <v/>
      </c>
      <c r="AN1059" s="116" t="str">
        <f>IF(M1059&lt;&gt;"","-" &amp;TEXT([1]comp!$M1059,"0.0") &amp;TEXT(M$1,0),"")</f>
        <v/>
      </c>
      <c r="AO1059" s="116" t="str">
        <f>IF(N1059&lt;&gt;"","-" &amp;TEXT([1]comp!$N1059,"0.0") &amp;TEXT(N$1,0),"")</f>
        <v/>
      </c>
      <c r="AP1059" s="116" t="str">
        <f>IF(O1059&lt;&gt;"","-" &amp;TEXT([1]comp!$O1059,"0.0") &amp;TEXT(O$1,0),"")</f>
        <v/>
      </c>
      <c r="AQ1059" s="116" t="str">
        <f>IF(L1059&lt;&gt;"","-" &amp;TEXT([1]comp!$L1059,"0.0") &amp;TEXT(L$1,0),"")</f>
        <v/>
      </c>
      <c r="AR1059" s="116" t="str">
        <f>IF(P1059&lt;&gt;"","-" &amp;TEXT([1]comp!$P1059,"0.0") &amp;TEXT(P$1,0),"")</f>
        <v/>
      </c>
      <c r="AS1059" s="116" t="str">
        <f>IF(Q1059&lt;&gt;"","-" &amp;TEXT([1]comp!$Q1059,"0.00") &amp;TEXT(Q$1,0),"")</f>
        <v/>
      </c>
      <c r="AT1059" s="116" t="str">
        <f>IF(R1059&lt;&gt;"","-" &amp;TEXT([1]comp!$R1059,"0.00") &amp;TEXT(R$1,0),"")</f>
        <v/>
      </c>
      <c r="AU1059" s="116" t="str">
        <f>IF(S1059&lt;&gt;"","-" &amp;TEXT([1]comp!$S1059,"0.00") &amp;TEXT(S$1,0),"")</f>
        <v/>
      </c>
      <c r="AV1059" s="116" t="str">
        <f>IF(T1059&lt;&gt;"","-" &amp;TEXT([1]comp!$T1059,"0.0") &amp;TEXT(T$1,0),"")</f>
        <v/>
      </c>
      <c r="AW1059" s="116" t="str">
        <f>IF(U1059&lt;&gt;"","-" &amp;TEXT([1]comp!$U1059,"0.0") &amp;TEXT(U$1,0),"")</f>
        <v/>
      </c>
      <c r="AX1059" s="116" t="str">
        <f>IF(V1059&lt;&gt;"","-" &amp;TEXT([1]comp!$V1059,"0.0") &amp;TEXT(V$1,0),"")</f>
        <v/>
      </c>
      <c r="AY1059" s="116" t="str">
        <f>IF(W1059&lt;&gt;"","-" &amp;TEXT([1]comp!$W1059,"0.0") &amp;TEXT(W$1,0),"")</f>
        <v/>
      </c>
      <c r="AZ1059" s="116" t="str">
        <f>IF(X1059&lt;&gt;"","-" &amp;TEXT([1]comp!$X1059,"0.0") &amp;TEXT(X$1,0),"")</f>
        <v/>
      </c>
      <c r="BA1059" s="116" t="str">
        <f>IF(Y1059&lt;&gt;"","-" &amp;TEXT([1]comp!$Y1059,"0.0") &amp;TEXT(Y$1,0),"")</f>
        <v/>
      </c>
      <c r="BB1059" s="116" t="str">
        <f>IF(Z1059&lt;&gt;"","-" &amp;TEXT([1]comp!$Z1059,"0.0") &amp;TEXT(Z$1,0),"")</f>
        <v/>
      </c>
      <c r="BC1059" s="116" t="str">
        <f>IF(AA1059&lt;&gt;"","-" &amp;TEXT([1]comp!$AA1059,"0.0") &amp;TEXT(AA$1,0),"")</f>
        <v/>
      </c>
      <c r="BD1059" s="116" t="str">
        <f>IF(AB1059&lt;&gt;"","-" &amp;TEXT([1]comp!$AB1059,"0.0") &amp;TEXT(AB$1,0),"")</f>
        <v/>
      </c>
      <c r="BE1059" s="116" t="str">
        <f>IF(AC1059&lt;&gt;"","-" &amp;TEXT([1]comp!$AC1059,"0.0") &amp;TEXT(AC$1,0),"")</f>
        <v/>
      </c>
      <c r="BF1059" s="102" t="str">
        <f>IF(AD1059&lt;&gt;"","-" &amp;TEXT([1]comp!$AD1059,"0.00") &amp;TEXT(AD$1,0),"")</f>
        <v/>
      </c>
      <c r="BG1059" s="104" t="str">
        <f>IF(AE1059&lt;&gt;"","-" &amp;TEXT([1]comp!$AE1059,"0.#") &amp;TEXT(AE$1,0),"")</f>
        <v/>
      </c>
      <c r="BH1059" s="113" t="str">
        <f>[1]comp!$D1059 &amp; [1]comp!$E1059</f>
        <v>Co-7Al-8WYoo, B., Jung, C., Ryou, K., Choi, W. S., Haußmann, L., Yang, S., Boll, T., Neumeier, S., &amp; Choi, P.-P. (2022). Directed energy deposition of γ/γ’ Co-Al-W superalloys. Additive Manufacturing, 60, 103287. https://doi.org/10.1016/j.addma.2022.103287</v>
      </c>
      <c r="BI1059" s="96" t="str">
        <f t="shared" si="77"/>
        <v>Co-6.7Al-9.5W</v>
      </c>
      <c r="BJ1059" s="113" t="s">
        <v>2123</v>
      </c>
      <c r="BK1059" s="113"/>
      <c r="BL1059" s="113"/>
      <c r="BM1059" s="113"/>
      <c r="BN1059" s="113"/>
      <c r="BO1059" s="113"/>
    </row>
    <row r="1060" spans="1:67" x14ac:dyDescent="0.3">
      <c r="A1060" s="96" t="str">
        <f t="shared" si="67"/>
        <v>Co-32.0Ni-8.Al-8.0Cr-5.0W-2.5Ti-1.5Ta-0.4Si-0.1Hf</v>
      </c>
      <c r="B1060" s="113"/>
      <c r="C1060" s="113" t="s">
        <v>2123</v>
      </c>
      <c r="D1060" s="113" t="s">
        <v>4318</v>
      </c>
      <c r="E1060" s="113" t="s">
        <v>4319</v>
      </c>
      <c r="F1060" s="113">
        <f t="shared" si="76"/>
        <v>1057</v>
      </c>
      <c r="G1060" s="114">
        <f t="shared" si="71"/>
        <v>42.5</v>
      </c>
      <c r="H1060" s="114">
        <v>32</v>
      </c>
      <c r="I1060" s="114">
        <v>8</v>
      </c>
      <c r="J1060" s="114">
        <v>8</v>
      </c>
      <c r="K1060" s="114">
        <v>5</v>
      </c>
      <c r="L1060" s="114">
        <v>2.5</v>
      </c>
      <c r="M1060" s="114">
        <v>1.5</v>
      </c>
      <c r="N1060" s="114"/>
      <c r="O1060" s="114"/>
      <c r="P1060" s="114"/>
      <c r="Q1060" s="115"/>
      <c r="R1060" s="115"/>
      <c r="S1060" s="115"/>
      <c r="T1060" s="114"/>
      <c r="U1060" s="114"/>
      <c r="V1060" s="114">
        <v>0.4</v>
      </c>
      <c r="W1060" s="114"/>
      <c r="X1060" s="114"/>
      <c r="Y1060" s="114">
        <v>0.1</v>
      </c>
      <c r="Z1060" s="114"/>
      <c r="AA1060" s="114"/>
      <c r="AB1060" s="114"/>
      <c r="AC1060" s="114"/>
      <c r="AD1060" s="114"/>
      <c r="AE1060" s="113"/>
      <c r="AF1060" s="101">
        <f t="shared" si="68"/>
        <v>8.7718150000000001</v>
      </c>
      <c r="AG1060" s="113"/>
      <c r="AH1060" s="113"/>
      <c r="AI1060" s="116" t="s">
        <v>1</v>
      </c>
      <c r="AJ1060" s="118" t="str">
        <f>IF(I1060&lt;&gt;"","-" &amp;TEXT([1]comp!$I1060,"0.#") &amp;TEXT(I$1,0),"")</f>
        <v>-8.Al</v>
      </c>
      <c r="AK1060" s="116" t="str">
        <f>IF(K1060&lt;&gt;"","-" &amp;TEXT([1]comp!$K1060,"0.0") &amp;TEXT(K$1,0),"")</f>
        <v>-5.0W</v>
      </c>
      <c r="AL1060" s="116" t="str">
        <f>IF(H1060&lt;&gt;"","-" &amp;TEXT([1]comp!$H1060,"0.0") &amp;TEXT(H$1,0),"")</f>
        <v>-32.0Ni</v>
      </c>
      <c r="AM1060" s="116" t="str">
        <f>IF(J1060&lt;&gt;"","-" &amp;TEXT([1]comp!$J1060,"0.0") &amp;TEXT(J$1,0),"")</f>
        <v>-8.0Cr</v>
      </c>
      <c r="AN1060" s="116" t="str">
        <f>IF(M1060&lt;&gt;"","-" &amp;TEXT([1]comp!$M1060,"0.0") &amp;TEXT(M$1,0),"")</f>
        <v>-1.5Ta</v>
      </c>
      <c r="AO1060" s="116" t="str">
        <f>IF(N1060&lt;&gt;"","-" &amp;TEXT([1]comp!$N1060,"0.0") &amp;TEXT(N$1,0),"")</f>
        <v/>
      </c>
      <c r="AP1060" s="116" t="str">
        <f>IF(O1060&lt;&gt;"","-" &amp;TEXT([1]comp!$O1060,"0.0") &amp;TEXT(O$1,0),"")</f>
        <v/>
      </c>
      <c r="AQ1060" s="116" t="str">
        <f>IF(L1060&lt;&gt;"","-" &amp;TEXT([1]comp!$L1060,"0.0") &amp;TEXT(L$1,0),"")</f>
        <v>-2.5Ti</v>
      </c>
      <c r="AR1060" s="116" t="str">
        <f>IF(P1060&lt;&gt;"","-" &amp;TEXT([1]comp!$P1060,"0.0") &amp;TEXT(P$1,0),"")</f>
        <v/>
      </c>
      <c r="AS1060" s="116" t="str">
        <f>IF(Q1060&lt;&gt;"","-" &amp;TEXT([1]comp!$Q1060,"0.00") &amp;TEXT(Q$1,0),"")</f>
        <v/>
      </c>
      <c r="AT1060" s="116" t="str">
        <f>IF(R1060&lt;&gt;"","-" &amp;TEXT([1]comp!$R1060,"0.00") &amp;TEXT(R$1,0),"")</f>
        <v/>
      </c>
      <c r="AU1060" s="116" t="str">
        <f>IF(S1060&lt;&gt;"","-" &amp;TEXT([1]comp!$S1060,"0.00") &amp;TEXT(S$1,0),"")</f>
        <v/>
      </c>
      <c r="AV1060" s="116" t="str">
        <f>IF(T1060&lt;&gt;"","-" &amp;TEXT([1]comp!$T1060,"0.0") &amp;TEXT(T$1,0),"")</f>
        <v/>
      </c>
      <c r="AW1060" s="116" t="str">
        <f>IF(U1060&lt;&gt;"","-" &amp;TEXT([1]comp!$U1060,"0.0") &amp;TEXT(U$1,0),"")</f>
        <v/>
      </c>
      <c r="AX1060" s="116" t="str">
        <f>IF(V1060&lt;&gt;"","-" &amp;TEXT([1]comp!$V1060,"0.0") &amp;TEXT(V$1,0),"")</f>
        <v>-0.4Si</v>
      </c>
      <c r="AY1060" s="116" t="str">
        <f>IF(W1060&lt;&gt;"","-" &amp;TEXT([1]comp!$W1060,"0.0") &amp;TEXT(W$1,0),"")</f>
        <v/>
      </c>
      <c r="AZ1060" s="116" t="str">
        <f>IF(X1060&lt;&gt;"","-" &amp;TEXT([1]comp!$X1060,"0.0") &amp;TEXT(X$1,0),"")</f>
        <v/>
      </c>
      <c r="BA1060" s="116" t="str">
        <f>IF(Y1060&lt;&gt;"","-" &amp;TEXT([1]comp!$Y1060,"0.0") &amp;TEXT(Y$1,0),"")</f>
        <v>-0.1Hf</v>
      </c>
      <c r="BB1060" s="116" t="str">
        <f>IF(Z1060&lt;&gt;"","-" &amp;TEXT([1]comp!$Z1060,"0.0") &amp;TEXT(Z$1,0),"")</f>
        <v/>
      </c>
      <c r="BC1060" s="116" t="str">
        <f>IF(AA1060&lt;&gt;"","-" &amp;TEXT([1]comp!$AA1060,"0.0") &amp;TEXT(AA$1,0),"")</f>
        <v/>
      </c>
      <c r="BD1060" s="116" t="str">
        <f>IF(AB1060&lt;&gt;"","-" &amp;TEXT([1]comp!$AB1060,"0.0") &amp;TEXT(AB$1,0),"")</f>
        <v/>
      </c>
      <c r="BE1060" s="116" t="str">
        <f>IF(AC1060&lt;&gt;"","-" &amp;TEXT([1]comp!$AC1060,"0.0") &amp;TEXT(AC$1,0),"")</f>
        <v/>
      </c>
      <c r="BF1060" s="102" t="str">
        <f>IF(AD1060&lt;&gt;"","-" &amp;TEXT([1]comp!$AD1060,"0.00") &amp;TEXT(AD$1,0),"")</f>
        <v/>
      </c>
      <c r="BG1060" s="104" t="str">
        <f>IF(AE1060&lt;&gt;"","-" &amp;TEXT([1]comp!$AE1060,"0.#") &amp;TEXT(AE$1,0),"")</f>
        <v/>
      </c>
      <c r="BH1060" s="113" t="str">
        <f>[1]comp!$D1060 &amp; [1]comp!$E1060</f>
        <v>ERBOCo-1 (SX)Zenk, C. C. H., Volz, N., Zenk, C. C. H., Felfer, P. J., &amp; Neumeier, S. (2020). Impact of the Co/Ni-ratio on microstructure, thermophysical properties and creep performance of multi-component γ′-strengthened superalloys. Crystals, 10(11), 1–12. https://doi.org/10.3390/cryst10111058</v>
      </c>
      <c r="BI1060" s="96" t="str">
        <f t="shared" si="77"/>
        <v>Co-32.0Ni-8.Al-8.0Cr-5.0W-2.5Ti-1.5Ta-0.4Si-0.1Hf</v>
      </c>
      <c r="BJ1060" s="113" t="s">
        <v>2123</v>
      </c>
      <c r="BK1060" s="113"/>
      <c r="BL1060" s="113"/>
      <c r="BM1060" s="113"/>
      <c r="BN1060" s="113"/>
      <c r="BO1060" s="113"/>
    </row>
    <row r="1061" spans="1:67" x14ac:dyDescent="0.3">
      <c r="A1061" s="96" t="str">
        <f t="shared" si="67"/>
        <v>Co-44.5Ni-8.Al-8.0Cr-5.0W-2.5Ti-1.5Ta-0.4Si-0.1Hf</v>
      </c>
      <c r="B1061" s="113"/>
      <c r="C1061" s="113" t="s">
        <v>2123</v>
      </c>
      <c r="D1061" s="113" t="s">
        <v>4321</v>
      </c>
      <c r="E1061" s="113" t="s">
        <v>4322</v>
      </c>
      <c r="F1061" s="113">
        <f t="shared" si="76"/>
        <v>1058</v>
      </c>
      <c r="G1061" s="114">
        <f t="shared" si="71"/>
        <v>30</v>
      </c>
      <c r="H1061" s="114">
        <v>44.5</v>
      </c>
      <c r="I1061" s="114">
        <v>8</v>
      </c>
      <c r="J1061" s="114">
        <v>8</v>
      </c>
      <c r="K1061" s="114">
        <v>5</v>
      </c>
      <c r="L1061" s="114">
        <v>2.5</v>
      </c>
      <c r="M1061" s="114">
        <v>1.5</v>
      </c>
      <c r="N1061" s="114"/>
      <c r="O1061" s="114"/>
      <c r="P1061" s="114"/>
      <c r="Q1061" s="115"/>
      <c r="R1061" s="115"/>
      <c r="S1061" s="115"/>
      <c r="T1061" s="114"/>
      <c r="U1061" s="114"/>
      <c r="V1061" s="114">
        <v>0.4</v>
      </c>
      <c r="W1061" s="114"/>
      <c r="X1061" s="114"/>
      <c r="Y1061" s="114">
        <v>0.1</v>
      </c>
      <c r="Z1061" s="114"/>
      <c r="AA1061" s="114"/>
      <c r="AB1061" s="114"/>
      <c r="AC1061" s="114"/>
      <c r="AD1061" s="114"/>
      <c r="AE1061" s="113"/>
      <c r="AF1061" s="101">
        <f t="shared" si="68"/>
        <v>8.7728150000000014</v>
      </c>
      <c r="AG1061" s="113"/>
      <c r="AH1061" s="113"/>
      <c r="AI1061" s="116" t="s">
        <v>1</v>
      </c>
      <c r="AJ1061" s="118" t="str">
        <f>IF(I1061&lt;&gt;"","-" &amp;TEXT([1]comp!$I1061,"0.#") &amp;TEXT(I$1,0),"")</f>
        <v>-8.Al</v>
      </c>
      <c r="AK1061" s="116" t="str">
        <f>IF(K1061&lt;&gt;"","-" &amp;TEXT([1]comp!$K1061,"0.0") &amp;TEXT(K$1,0),"")</f>
        <v>-5.0W</v>
      </c>
      <c r="AL1061" s="116" t="str">
        <f>IF(H1061&lt;&gt;"","-" &amp;TEXT([1]comp!$H1061,"0.0") &amp;TEXT(H$1,0),"")</f>
        <v>-44.5Ni</v>
      </c>
      <c r="AM1061" s="116" t="str">
        <f>IF(J1061&lt;&gt;"","-" &amp;TEXT([1]comp!$J1061,"0.0") &amp;TEXT(J$1,0),"")</f>
        <v>-8.0Cr</v>
      </c>
      <c r="AN1061" s="116" t="str">
        <f>IF(M1061&lt;&gt;"","-" &amp;TEXT([1]comp!$M1061,"0.0") &amp;TEXT(M$1,0),"")</f>
        <v>-1.5Ta</v>
      </c>
      <c r="AO1061" s="116" t="str">
        <f>IF(N1061&lt;&gt;"","-" &amp;TEXT([1]comp!$N1061,"0.0") &amp;TEXT(N$1,0),"")</f>
        <v/>
      </c>
      <c r="AP1061" s="116" t="str">
        <f>IF(O1061&lt;&gt;"","-" &amp;TEXT([1]comp!$O1061,"0.0") &amp;TEXT(O$1,0),"")</f>
        <v/>
      </c>
      <c r="AQ1061" s="116" t="str">
        <f>IF(L1061&lt;&gt;"","-" &amp;TEXT([1]comp!$L1061,"0.0") &amp;TEXT(L$1,0),"")</f>
        <v>-2.5Ti</v>
      </c>
      <c r="AR1061" s="116" t="str">
        <f>IF(P1061&lt;&gt;"","-" &amp;TEXT([1]comp!$P1061,"0.0") &amp;TEXT(P$1,0),"")</f>
        <v/>
      </c>
      <c r="AS1061" s="116" t="str">
        <f>IF(Q1061&lt;&gt;"","-" &amp;TEXT([1]comp!$Q1061,"0.00") &amp;TEXT(Q$1,0),"")</f>
        <v/>
      </c>
      <c r="AT1061" s="116" t="str">
        <f>IF(R1061&lt;&gt;"","-" &amp;TEXT([1]comp!$R1061,"0.00") &amp;TEXT(R$1,0),"")</f>
        <v/>
      </c>
      <c r="AU1061" s="116" t="str">
        <f>IF(S1061&lt;&gt;"","-" &amp;TEXT([1]comp!$S1061,"0.00") &amp;TEXT(S$1,0),"")</f>
        <v/>
      </c>
      <c r="AV1061" s="116" t="str">
        <f>IF(T1061&lt;&gt;"","-" &amp;TEXT([1]comp!$T1061,"0.0") &amp;TEXT(T$1,0),"")</f>
        <v/>
      </c>
      <c r="AW1061" s="116" t="str">
        <f>IF(U1061&lt;&gt;"","-" &amp;TEXT([1]comp!$U1061,"0.0") &amp;TEXT(U$1,0),"")</f>
        <v/>
      </c>
      <c r="AX1061" s="116" t="str">
        <f>IF(V1061&lt;&gt;"","-" &amp;TEXT([1]comp!$V1061,"0.0") &amp;TEXT(V$1,0),"")</f>
        <v>-0.4Si</v>
      </c>
      <c r="AY1061" s="116" t="str">
        <f>IF(W1061&lt;&gt;"","-" &amp;TEXT([1]comp!$W1061,"0.0") &amp;TEXT(W$1,0),"")</f>
        <v/>
      </c>
      <c r="AZ1061" s="116" t="str">
        <f>IF(X1061&lt;&gt;"","-" &amp;TEXT([1]comp!$X1061,"0.0") &amp;TEXT(X$1,0),"")</f>
        <v/>
      </c>
      <c r="BA1061" s="116" t="str">
        <f>IF(Y1061&lt;&gt;"","-" &amp;TEXT([1]comp!$Y1061,"0.0") &amp;TEXT(Y$1,0),"")</f>
        <v>-0.1Hf</v>
      </c>
      <c r="BB1061" s="116" t="str">
        <f>IF(Z1061&lt;&gt;"","-" &amp;TEXT([1]comp!$Z1061,"0.0") &amp;TEXT(Z$1,0),"")</f>
        <v/>
      </c>
      <c r="BC1061" s="116" t="str">
        <f>IF(AA1061&lt;&gt;"","-" &amp;TEXT([1]comp!$AA1061,"0.0") &amp;TEXT(AA$1,0),"")</f>
        <v/>
      </c>
      <c r="BD1061" s="116" t="str">
        <f>IF(AB1061&lt;&gt;"","-" &amp;TEXT([1]comp!$AB1061,"0.0") &amp;TEXT(AB$1,0),"")</f>
        <v/>
      </c>
      <c r="BE1061" s="116" t="str">
        <f>IF(AC1061&lt;&gt;"","-" &amp;TEXT([1]comp!$AC1061,"0.0") &amp;TEXT(AC$1,0),"")</f>
        <v/>
      </c>
      <c r="BF1061" s="102" t="str">
        <f>IF(AD1061&lt;&gt;"","-" &amp;TEXT([1]comp!$AD1061,"0.00") &amp;TEXT(AD$1,0),"")</f>
        <v/>
      </c>
      <c r="BG1061" s="104" t="str">
        <f>IF(AE1061&lt;&gt;"","-" &amp;TEXT([1]comp!$AE1061,"0.#") &amp;TEXT(AE$1,0),"")</f>
        <v/>
      </c>
      <c r="BH1061" s="113" t="str">
        <f>[1]comp!$D1061 &amp; [1]comp!$E1061</f>
        <v>ERBOCo-1X (SX)Zenk, C. C. H., Volz, N., Zenk, C. C. H., Felfer, P. J., &amp; Neumeier, S. (2020). Impact of the Co/Ni-ratio on microstructure, thermophysical properties and creep performance of multi-component γ′-strengthened superalloys. Crystals, 10(11), 1–12. https://doi.org/10.3390/cryst10111059</v>
      </c>
      <c r="BI1061" s="96" t="str">
        <f t="shared" si="77"/>
        <v>Co-44.5Ni-8.Al-8.0Cr-5.0W-2.5Ti-1.5Ta-0.4Si-0.1Hf</v>
      </c>
      <c r="BJ1061" s="113" t="s">
        <v>2123</v>
      </c>
      <c r="BK1061" s="113"/>
      <c r="BL1061" s="113"/>
      <c r="BM1061" s="113"/>
      <c r="BN1061" s="113"/>
      <c r="BO1061" s="113"/>
    </row>
    <row r="1062" spans="1:67" x14ac:dyDescent="0.3">
      <c r="A1062" s="96" t="str">
        <f t="shared" si="67"/>
        <v>Co-30.0Ni-8.Al-12.0Cr-3.0W-3.0Ti-1.0Ta</v>
      </c>
      <c r="B1062" s="113"/>
      <c r="C1062" s="113" t="s">
        <v>2123</v>
      </c>
      <c r="D1062" s="113" t="s">
        <v>541</v>
      </c>
      <c r="E1062" s="113" t="s">
        <v>4324</v>
      </c>
      <c r="F1062" s="113">
        <f t="shared" si="76"/>
        <v>1059</v>
      </c>
      <c r="G1062" s="114">
        <f t="shared" si="71"/>
        <v>43</v>
      </c>
      <c r="H1062" s="114">
        <v>30</v>
      </c>
      <c r="I1062" s="114">
        <v>8</v>
      </c>
      <c r="J1062" s="114">
        <v>12</v>
      </c>
      <c r="K1062" s="114">
        <v>3</v>
      </c>
      <c r="L1062" s="114">
        <v>3</v>
      </c>
      <c r="M1062" s="114">
        <v>1</v>
      </c>
      <c r="N1062" s="114"/>
      <c r="O1062" s="114"/>
      <c r="P1062" s="114"/>
      <c r="Q1062" s="115"/>
      <c r="R1062" s="115"/>
      <c r="S1062" s="115"/>
      <c r="T1062" s="114"/>
      <c r="U1062" s="114"/>
      <c r="V1062" s="114"/>
      <c r="W1062" s="114"/>
      <c r="X1062" s="114"/>
      <c r="Y1062" s="114"/>
      <c r="Z1062" s="114"/>
      <c r="AA1062" s="114"/>
      <c r="AB1062" s="114"/>
      <c r="AC1062" s="114"/>
      <c r="AD1062" s="114"/>
      <c r="AE1062" s="113"/>
      <c r="AF1062" s="101">
        <f t="shared" si="68"/>
        <v>8.4574099999999994</v>
      </c>
      <c r="AG1062" s="113"/>
      <c r="AH1062" s="113"/>
      <c r="AI1062" s="116" t="s">
        <v>1</v>
      </c>
      <c r="AJ1062" s="118" t="str">
        <f>IF(I1062&lt;&gt;"","-" &amp;TEXT([1]comp!$I1062,"0.#") &amp;TEXT(I$1,0),"")</f>
        <v>-8.Al</v>
      </c>
      <c r="AK1062" s="116" t="str">
        <f>IF(K1062&lt;&gt;"","-" &amp;TEXT([1]comp!$K1062,"0.0") &amp;TEXT(K$1,0),"")</f>
        <v>-3.0W</v>
      </c>
      <c r="AL1062" s="116" t="str">
        <f>IF(H1062&lt;&gt;"","-" &amp;TEXT([1]comp!$H1062,"0.0") &amp;TEXT(H$1,0),"")</f>
        <v>-30.0Ni</v>
      </c>
      <c r="AM1062" s="116" t="str">
        <f>IF(J1062&lt;&gt;"","-" &amp;TEXT([1]comp!$J1062,"0.0") &amp;TEXT(J$1,0),"")</f>
        <v>-12.0Cr</v>
      </c>
      <c r="AN1062" s="116" t="str">
        <f>IF(M1062&lt;&gt;"","-" &amp;TEXT([1]comp!$M1062,"0.0") &amp;TEXT(M$1,0),"")</f>
        <v>-1.0Ta</v>
      </c>
      <c r="AO1062" s="116" t="str">
        <f>IF(N1062&lt;&gt;"","-" &amp;TEXT([1]comp!$N1062,"0.0") &amp;TEXT(N$1,0),"")</f>
        <v/>
      </c>
      <c r="AP1062" s="116" t="str">
        <f>IF(O1062&lt;&gt;"","-" &amp;TEXT([1]comp!$O1062,"0.0") &amp;TEXT(O$1,0),"")</f>
        <v/>
      </c>
      <c r="AQ1062" s="116" t="str">
        <f>IF(L1062&lt;&gt;"","-" &amp;TEXT([1]comp!$L1062,"0.0") &amp;TEXT(L$1,0),"")</f>
        <v>-3.0Ti</v>
      </c>
      <c r="AR1062" s="116" t="str">
        <f>IF(P1062&lt;&gt;"","-" &amp;TEXT([1]comp!$P1062,"0.0") &amp;TEXT(P$1,0),"")</f>
        <v/>
      </c>
      <c r="AS1062" s="116" t="str">
        <f>IF(Q1062&lt;&gt;"","-" &amp;TEXT([1]comp!$Q1062,"0.00") &amp;TEXT(Q$1,0),"")</f>
        <v/>
      </c>
      <c r="AT1062" s="116" t="str">
        <f>IF(R1062&lt;&gt;"","-" &amp;TEXT([1]comp!$R1062,"0.00") &amp;TEXT(R$1,0),"")</f>
        <v/>
      </c>
      <c r="AU1062" s="116" t="str">
        <f>IF(S1062&lt;&gt;"","-" &amp;TEXT([1]comp!$S1062,"0.00") &amp;TEXT(S$1,0),"")</f>
        <v/>
      </c>
      <c r="AV1062" s="116" t="str">
        <f>IF(T1062&lt;&gt;"","-" &amp;TEXT([1]comp!$T1062,"0.0") &amp;TEXT(T$1,0),"")</f>
        <v/>
      </c>
      <c r="AW1062" s="116" t="str">
        <f>IF(U1062&lt;&gt;"","-" &amp;TEXT([1]comp!$U1062,"0.0") &amp;TEXT(U$1,0),"")</f>
        <v/>
      </c>
      <c r="AX1062" s="116" t="str">
        <f>IF(V1062&lt;&gt;"","-" &amp;TEXT([1]comp!$V1062,"0.0") &amp;TEXT(V$1,0),"")</f>
        <v/>
      </c>
      <c r="AY1062" s="116" t="str">
        <f>IF(W1062&lt;&gt;"","-" &amp;TEXT([1]comp!$W1062,"0.0") &amp;TEXT(W$1,0),"")</f>
        <v/>
      </c>
      <c r="AZ1062" s="116" t="str">
        <f>IF(X1062&lt;&gt;"","-" &amp;TEXT([1]comp!$X1062,"0.0") &amp;TEXT(X$1,0),"")</f>
        <v/>
      </c>
      <c r="BA1062" s="116" t="str">
        <f>IF(Y1062&lt;&gt;"","-" &amp;TEXT([1]comp!$Y1062,"0.0") &amp;TEXT(Y$1,0),"")</f>
        <v/>
      </c>
      <c r="BB1062" s="116" t="str">
        <f>IF(Z1062&lt;&gt;"","-" &amp;TEXT([1]comp!$Z1062,"0.0") &amp;TEXT(Z$1,0),"")</f>
        <v/>
      </c>
      <c r="BC1062" s="116" t="str">
        <f>IF(AA1062&lt;&gt;"","-" &amp;TEXT([1]comp!$AA1062,"0.0") &amp;TEXT(AA$1,0),"")</f>
        <v/>
      </c>
      <c r="BD1062" s="116" t="str">
        <f>IF(AB1062&lt;&gt;"","-" &amp;TEXT([1]comp!$AB1062,"0.0") &amp;TEXT(AB$1,0),"")</f>
        <v/>
      </c>
      <c r="BE1062" s="116" t="str">
        <f>IF(AC1062&lt;&gt;"","-" &amp;TEXT([1]comp!$AC1062,"0.0") &amp;TEXT(AC$1,0),"")</f>
        <v/>
      </c>
      <c r="BF1062" s="102" t="str">
        <f>IF(AD1062&lt;&gt;"","-" &amp;TEXT([1]comp!$AD1062,"0.00") &amp;TEXT(AD$1,0),"")</f>
        <v/>
      </c>
      <c r="BG1062" s="104" t="str">
        <f>IF(AE1062&lt;&gt;"","-" &amp;TEXT([1]comp!$AE1062,"0.#") &amp;TEXT(AE$1,0),"")</f>
        <v/>
      </c>
      <c r="BH1062" s="113" t="str">
        <f>[1]comp!$D1062 &amp; [1]comp!$E1062</f>
        <v>BaseZhuang, X., Antonov, S., Li, W., Lu, S., Li, L., &amp; Feng, Q. (2022). Alloying effects and effective alloy design of high-Cr CoNi-based superalloys via a high-throughput experiments and machine learning framework. Acta Materialia, 118525. https://doi.org/10.1016/j.actamat.2022.118525</v>
      </c>
      <c r="BI1062" s="96" t="str">
        <f t="shared" si="77"/>
        <v>Co-30.0Ni-8.Al-12.0Cr-3.0W-3.0Ti-1.0Ta</v>
      </c>
      <c r="BJ1062" s="113" t="s">
        <v>2123</v>
      </c>
      <c r="BK1062" s="113"/>
      <c r="BL1062" s="113"/>
      <c r="BM1062" s="113"/>
      <c r="BN1062" s="113"/>
      <c r="BO1062" s="113"/>
    </row>
    <row r="1063" spans="1:67" x14ac:dyDescent="0.3">
      <c r="A1063" s="96" t="str">
        <f t="shared" si="67"/>
        <v>Co-40.0Ni-8.Al-12.0Cr-3.0W-3.0Ti-1.0Ta</v>
      </c>
      <c r="B1063" s="113"/>
      <c r="C1063" s="113" t="s">
        <v>2123</v>
      </c>
      <c r="D1063" s="119" t="s">
        <v>4326</v>
      </c>
      <c r="E1063" s="113" t="s">
        <v>4327</v>
      </c>
      <c r="F1063" s="113">
        <f t="shared" si="76"/>
        <v>1060</v>
      </c>
      <c r="G1063" s="114">
        <f t="shared" si="71"/>
        <v>33</v>
      </c>
      <c r="H1063" s="114">
        <v>40</v>
      </c>
      <c r="I1063" s="114">
        <v>8</v>
      </c>
      <c r="J1063" s="114">
        <v>12</v>
      </c>
      <c r="K1063" s="114">
        <v>3</v>
      </c>
      <c r="L1063" s="114">
        <v>3</v>
      </c>
      <c r="M1063" s="114">
        <v>1</v>
      </c>
      <c r="N1063" s="114"/>
      <c r="O1063" s="114"/>
      <c r="P1063" s="114"/>
      <c r="Q1063" s="115"/>
      <c r="R1063" s="115"/>
      <c r="S1063" s="115"/>
      <c r="T1063" s="114"/>
      <c r="U1063" s="114"/>
      <c r="V1063" s="114"/>
      <c r="W1063" s="114"/>
      <c r="X1063" s="114"/>
      <c r="Y1063" s="114"/>
      <c r="Z1063" s="114"/>
      <c r="AA1063" s="114"/>
      <c r="AB1063" s="114"/>
      <c r="AC1063" s="114"/>
      <c r="AD1063" s="114"/>
      <c r="AE1063" s="113"/>
      <c r="AF1063" s="101">
        <f t="shared" si="68"/>
        <v>8.4582099999999993</v>
      </c>
      <c r="AG1063" s="113"/>
      <c r="AH1063" s="113"/>
      <c r="AI1063" s="116" t="s">
        <v>1</v>
      </c>
      <c r="AJ1063" s="118" t="str">
        <f>IF(I1063&lt;&gt;"","-" &amp;TEXT([1]comp!$I1063,"0.#") &amp;TEXT(I$1,0),"")</f>
        <v>-8.Al</v>
      </c>
      <c r="AK1063" s="116" t="str">
        <f>IF(K1063&lt;&gt;"","-" &amp;TEXT([1]comp!$K1063,"0.0") &amp;TEXT(K$1,0),"")</f>
        <v>-3.0W</v>
      </c>
      <c r="AL1063" s="116" t="str">
        <f>IF(H1063&lt;&gt;"","-" &amp;TEXT([1]comp!$H1063,"0.0") &amp;TEXT(H$1,0),"")</f>
        <v>-40.0Ni</v>
      </c>
      <c r="AM1063" s="116" t="str">
        <f>IF(J1063&lt;&gt;"","-" &amp;TEXT([1]comp!$J1063,"0.0") &amp;TEXT(J$1,0),"")</f>
        <v>-12.0Cr</v>
      </c>
      <c r="AN1063" s="116" t="str">
        <f>IF(M1063&lt;&gt;"","-" &amp;TEXT([1]comp!$M1063,"0.0") &amp;TEXT(M$1,0),"")</f>
        <v>-1.0Ta</v>
      </c>
      <c r="AO1063" s="116" t="str">
        <f>IF(N1063&lt;&gt;"","-" &amp;TEXT([1]comp!$N1063,"0.0") &amp;TEXT(N$1,0),"")</f>
        <v/>
      </c>
      <c r="AP1063" s="116" t="str">
        <f>IF(O1063&lt;&gt;"","-" &amp;TEXT([1]comp!$O1063,"0.0") &amp;TEXT(O$1,0),"")</f>
        <v/>
      </c>
      <c r="AQ1063" s="116" t="str">
        <f>IF(L1063&lt;&gt;"","-" &amp;TEXT([1]comp!$L1063,"0.0") &amp;TEXT(L$1,0),"")</f>
        <v>-3.0Ti</v>
      </c>
      <c r="AR1063" s="116" t="str">
        <f>IF(P1063&lt;&gt;"","-" &amp;TEXT([1]comp!$P1063,"0.0") &amp;TEXT(P$1,0),"")</f>
        <v/>
      </c>
      <c r="AS1063" s="116" t="str">
        <f>IF(Q1063&lt;&gt;"","-" &amp;TEXT([1]comp!$Q1063,"0.00") &amp;TEXT(Q$1,0),"")</f>
        <v/>
      </c>
      <c r="AT1063" s="116" t="str">
        <f>IF(R1063&lt;&gt;"","-" &amp;TEXT([1]comp!$R1063,"0.00") &amp;TEXT(R$1,0),"")</f>
        <v/>
      </c>
      <c r="AU1063" s="116" t="str">
        <f>IF(S1063&lt;&gt;"","-" &amp;TEXT([1]comp!$S1063,"0.00") &amp;TEXT(S$1,0),"")</f>
        <v/>
      </c>
      <c r="AV1063" s="116" t="str">
        <f>IF(T1063&lt;&gt;"","-" &amp;TEXT([1]comp!$T1063,"0.0") &amp;TEXT(T$1,0),"")</f>
        <v/>
      </c>
      <c r="AW1063" s="116" t="str">
        <f>IF(U1063&lt;&gt;"","-" &amp;TEXT([1]comp!$U1063,"0.0") &amp;TEXT(U$1,0),"")</f>
        <v/>
      </c>
      <c r="AX1063" s="116" t="str">
        <f>IF(V1063&lt;&gt;"","-" &amp;TEXT([1]comp!$V1063,"0.0") &amp;TEXT(V$1,0),"")</f>
        <v/>
      </c>
      <c r="AY1063" s="116" t="str">
        <f>IF(W1063&lt;&gt;"","-" &amp;TEXT([1]comp!$W1063,"0.0") &amp;TEXT(W$1,0),"")</f>
        <v/>
      </c>
      <c r="AZ1063" s="116" t="str">
        <f>IF(X1063&lt;&gt;"","-" &amp;TEXT([1]comp!$X1063,"0.0") &amp;TEXT(X$1,0),"")</f>
        <v/>
      </c>
      <c r="BA1063" s="116" t="str">
        <f>IF(Y1063&lt;&gt;"","-" &amp;TEXT([1]comp!$Y1063,"0.0") &amp;TEXT(Y$1,0),"")</f>
        <v/>
      </c>
      <c r="BB1063" s="116" t="str">
        <f>IF(Z1063&lt;&gt;"","-" &amp;TEXT([1]comp!$Z1063,"0.0") &amp;TEXT(Z$1,0),"")</f>
        <v/>
      </c>
      <c r="BC1063" s="116" t="str">
        <f>IF(AA1063&lt;&gt;"","-" &amp;TEXT([1]comp!$AA1063,"0.0") &amp;TEXT(AA$1,0),"")</f>
        <v/>
      </c>
      <c r="BD1063" s="116" t="str">
        <f>IF(AB1063&lt;&gt;"","-" &amp;TEXT([1]comp!$AB1063,"0.0") &amp;TEXT(AB$1,0),"")</f>
        <v/>
      </c>
      <c r="BE1063" s="116" t="str">
        <f>IF(AC1063&lt;&gt;"","-" &amp;TEXT([1]comp!$AC1063,"0.0") &amp;TEXT(AC$1,0),"")</f>
        <v/>
      </c>
      <c r="BF1063" s="102" t="str">
        <f>IF(AD1063&lt;&gt;"","-" &amp;TEXT([1]comp!$AD1063,"0.00") &amp;TEXT(AD$1,0),"")</f>
        <v/>
      </c>
      <c r="BG1063" s="104" t="str">
        <f>IF(AE1063&lt;&gt;"","-" &amp;TEXT([1]comp!$AE1063,"0.#") &amp;TEXT(AE$1,0),"")</f>
        <v/>
      </c>
      <c r="BH1063" s="113" t="str">
        <f>[1]comp!$D1063 &amp; [1]comp!$E1063</f>
        <v>+10NiZhuang, X., Antonov, S., Li, W., Lu, S., Li, L., &amp; Feng, Q. (2022). Alloying effects and effective alloy design of high-Cr CoNi-based superalloys via a high-throughput experiments and machine learning framework. Acta Materialia, 118525. https://doi.org/10.1016/j.actamat.2022.118526</v>
      </c>
      <c r="BI1063" s="96" t="str">
        <f t="shared" si="77"/>
        <v>Co-40.0Ni-8.Al-12.0Cr-3.0W-3.0Ti-1.0Ta</v>
      </c>
      <c r="BJ1063" s="113" t="s">
        <v>2123</v>
      </c>
      <c r="BK1063" s="113"/>
      <c r="BL1063" s="113"/>
      <c r="BM1063" s="113"/>
      <c r="BN1063" s="113"/>
      <c r="BO1063" s="113"/>
    </row>
    <row r="1064" spans="1:67" x14ac:dyDescent="0.3">
      <c r="A1064" s="96" t="str">
        <f t="shared" si="67"/>
        <v>Co-20.0Ni-8.Al-12.0Cr-3.0W-3.0Ti-1.0Ta</v>
      </c>
      <c r="B1064" s="113"/>
      <c r="C1064" s="113" t="s">
        <v>2123</v>
      </c>
      <c r="D1064" s="119" t="s">
        <v>4329</v>
      </c>
      <c r="E1064" s="113" t="s">
        <v>4330</v>
      </c>
      <c r="F1064" s="113">
        <f t="shared" si="76"/>
        <v>1061</v>
      </c>
      <c r="G1064" s="114">
        <f t="shared" si="71"/>
        <v>53</v>
      </c>
      <c r="H1064" s="114">
        <v>20</v>
      </c>
      <c r="I1064" s="114">
        <v>8</v>
      </c>
      <c r="J1064" s="114">
        <v>12</v>
      </c>
      <c r="K1064" s="114">
        <v>3</v>
      </c>
      <c r="L1064" s="114">
        <v>3</v>
      </c>
      <c r="M1064" s="114">
        <v>1</v>
      </c>
      <c r="N1064" s="114"/>
      <c r="O1064" s="114"/>
      <c r="P1064" s="114"/>
      <c r="Q1064" s="115"/>
      <c r="R1064" s="115"/>
      <c r="S1064" s="115"/>
      <c r="T1064" s="114"/>
      <c r="U1064" s="114"/>
      <c r="V1064" s="114"/>
      <c r="W1064" s="114"/>
      <c r="X1064" s="114"/>
      <c r="Y1064" s="114"/>
      <c r="Z1064" s="114"/>
      <c r="AA1064" s="114"/>
      <c r="AB1064" s="114"/>
      <c r="AC1064" s="114"/>
      <c r="AD1064" s="114"/>
      <c r="AE1064" s="113"/>
      <c r="AF1064" s="101">
        <f t="shared" si="68"/>
        <v>8.4566099999999995</v>
      </c>
      <c r="AG1064" s="113"/>
      <c r="AH1064" s="113"/>
      <c r="AI1064" s="116" t="s">
        <v>1</v>
      </c>
      <c r="AJ1064" s="118" t="str">
        <f>IF(I1064&lt;&gt;"","-" &amp;TEXT([1]comp!$I1064,"0.#") &amp;TEXT(I$1,0),"")</f>
        <v>-8.Al</v>
      </c>
      <c r="AK1064" s="116" t="str">
        <f>IF(K1064&lt;&gt;"","-" &amp;TEXT([1]comp!$K1064,"0.0") &amp;TEXT(K$1,0),"")</f>
        <v>-3.0W</v>
      </c>
      <c r="AL1064" s="116" t="str">
        <f>IF(H1064&lt;&gt;"","-" &amp;TEXT([1]comp!$H1064,"0.0") &amp;TEXT(H$1,0),"")</f>
        <v>-20.0Ni</v>
      </c>
      <c r="AM1064" s="116" t="str">
        <f>IF(J1064&lt;&gt;"","-" &amp;TEXT([1]comp!$J1064,"0.0") &amp;TEXT(J$1,0),"")</f>
        <v>-12.0Cr</v>
      </c>
      <c r="AN1064" s="116" t="str">
        <f>IF(M1064&lt;&gt;"","-" &amp;TEXT([1]comp!$M1064,"0.0") &amp;TEXT(M$1,0),"")</f>
        <v>-1.0Ta</v>
      </c>
      <c r="AO1064" s="116" t="str">
        <f>IF(N1064&lt;&gt;"","-" &amp;TEXT([1]comp!$N1064,"0.0") &amp;TEXT(N$1,0),"")</f>
        <v/>
      </c>
      <c r="AP1064" s="116" t="str">
        <f>IF(O1064&lt;&gt;"","-" &amp;TEXT([1]comp!$O1064,"0.0") &amp;TEXT(O$1,0),"")</f>
        <v/>
      </c>
      <c r="AQ1064" s="116" t="str">
        <f>IF(L1064&lt;&gt;"","-" &amp;TEXT([1]comp!$L1064,"0.0") &amp;TEXT(L$1,0),"")</f>
        <v>-3.0Ti</v>
      </c>
      <c r="AR1064" s="116" t="str">
        <f>IF(P1064&lt;&gt;"","-" &amp;TEXT([1]comp!$P1064,"0.0") &amp;TEXT(P$1,0),"")</f>
        <v/>
      </c>
      <c r="AS1064" s="116" t="str">
        <f>IF(Q1064&lt;&gt;"","-" &amp;TEXT([1]comp!$Q1064,"0.00") &amp;TEXT(Q$1,0),"")</f>
        <v/>
      </c>
      <c r="AT1064" s="116" t="str">
        <f>IF(R1064&lt;&gt;"","-" &amp;TEXT([1]comp!$R1064,"0.00") &amp;TEXT(R$1,0),"")</f>
        <v/>
      </c>
      <c r="AU1064" s="116" t="str">
        <f>IF(S1064&lt;&gt;"","-" &amp;TEXT([1]comp!$S1064,"0.00") &amp;TEXT(S$1,0),"")</f>
        <v/>
      </c>
      <c r="AV1064" s="116" t="str">
        <f>IF(T1064&lt;&gt;"","-" &amp;TEXT([1]comp!$T1064,"0.0") &amp;TEXT(T$1,0),"")</f>
        <v/>
      </c>
      <c r="AW1064" s="116" t="str">
        <f>IF(U1064&lt;&gt;"","-" &amp;TEXT([1]comp!$U1064,"0.0") &amp;TEXT(U$1,0),"")</f>
        <v/>
      </c>
      <c r="AX1064" s="116" t="str">
        <f>IF(V1064&lt;&gt;"","-" &amp;TEXT([1]comp!$V1064,"0.0") &amp;TEXT(V$1,0),"")</f>
        <v/>
      </c>
      <c r="AY1064" s="116" t="str">
        <f>IF(W1064&lt;&gt;"","-" &amp;TEXT([1]comp!$W1064,"0.0") &amp;TEXT(W$1,0),"")</f>
        <v/>
      </c>
      <c r="AZ1064" s="116" t="str">
        <f>IF(X1064&lt;&gt;"","-" &amp;TEXT([1]comp!$X1064,"0.0") &amp;TEXT(X$1,0),"")</f>
        <v/>
      </c>
      <c r="BA1064" s="116" t="str">
        <f>IF(Y1064&lt;&gt;"","-" &amp;TEXT([1]comp!$Y1064,"0.0") &amp;TEXT(Y$1,0),"")</f>
        <v/>
      </c>
      <c r="BB1064" s="116" t="str">
        <f>IF(Z1064&lt;&gt;"","-" &amp;TEXT([1]comp!$Z1064,"0.0") &amp;TEXT(Z$1,0),"")</f>
        <v/>
      </c>
      <c r="BC1064" s="116" t="str">
        <f>IF(AA1064&lt;&gt;"","-" &amp;TEXT([1]comp!$AA1064,"0.0") &amp;TEXT(AA$1,0),"")</f>
        <v/>
      </c>
      <c r="BD1064" s="116" t="str">
        <f>IF(AB1064&lt;&gt;"","-" &amp;TEXT([1]comp!$AB1064,"0.0") &amp;TEXT(AB$1,0),"")</f>
        <v/>
      </c>
      <c r="BE1064" s="116" t="str">
        <f>IF(AC1064&lt;&gt;"","-" &amp;TEXT([1]comp!$AC1064,"0.0") &amp;TEXT(AC$1,0),"")</f>
        <v/>
      </c>
      <c r="BF1064" s="102" t="str">
        <f>IF(AD1064&lt;&gt;"","-" &amp;TEXT([1]comp!$AD1064,"0.00") &amp;TEXT(AD$1,0),"")</f>
        <v/>
      </c>
      <c r="BG1064" s="104" t="str">
        <f>IF(AE1064&lt;&gt;"","-" &amp;TEXT([1]comp!$AE1064,"0.#") &amp;TEXT(AE$1,0),"")</f>
        <v/>
      </c>
      <c r="BH1064" s="113" t="str">
        <f>[1]comp!$D1064 &amp; [1]comp!$E1064</f>
        <v>-10NiZhuang, X., Antonov, S., Li, W., Lu, S., Li, L., &amp; Feng, Q. (2022). Alloying effects and effective alloy design of high-Cr CoNi-based superalloys via a high-throughput experiments and machine learning framework. Acta Materialia, 118525. https://doi.org/10.1016/j.actamat.2022.118527</v>
      </c>
      <c r="BI1064" s="96" t="str">
        <f t="shared" si="77"/>
        <v>Co-20.0Ni-8.Al-12.0Cr-3.0W-3.0Ti-1.0Ta</v>
      </c>
      <c r="BJ1064" s="113" t="s">
        <v>2123</v>
      </c>
      <c r="BK1064" s="113"/>
      <c r="BL1064" s="113"/>
      <c r="BM1064" s="113"/>
      <c r="BN1064" s="113"/>
      <c r="BO1064" s="113"/>
    </row>
    <row r="1065" spans="1:67" x14ac:dyDescent="0.3">
      <c r="A1065" s="96" t="str">
        <f t="shared" si="67"/>
        <v>Co-30.0Ni-10.Al-12.0Cr-3.0W-3.0Ti-1.0Ta</v>
      </c>
      <c r="B1065" s="113"/>
      <c r="C1065" s="113" t="s">
        <v>2123</v>
      </c>
      <c r="D1065" s="119" t="s">
        <v>4332</v>
      </c>
      <c r="E1065" s="113" t="s">
        <v>4333</v>
      </c>
      <c r="F1065" s="113">
        <f t="shared" si="76"/>
        <v>1062</v>
      </c>
      <c r="G1065" s="114">
        <f t="shared" si="71"/>
        <v>41</v>
      </c>
      <c r="H1065" s="114">
        <v>30</v>
      </c>
      <c r="I1065" s="114">
        <v>10</v>
      </c>
      <c r="J1065" s="114">
        <v>12</v>
      </c>
      <c r="K1065" s="114">
        <v>3</v>
      </c>
      <c r="L1065" s="114">
        <v>3</v>
      </c>
      <c r="M1065" s="114">
        <v>1</v>
      </c>
      <c r="N1065" s="114"/>
      <c r="O1065" s="114"/>
      <c r="P1065" s="114"/>
      <c r="Q1065" s="115"/>
      <c r="R1065" s="115"/>
      <c r="S1065" s="115"/>
      <c r="T1065" s="114"/>
      <c r="U1065" s="114"/>
      <c r="V1065" s="114"/>
      <c r="W1065" s="114"/>
      <c r="X1065" s="114"/>
      <c r="Y1065" s="114"/>
      <c r="Z1065" s="114"/>
      <c r="AA1065" s="114"/>
      <c r="AB1065" s="114"/>
      <c r="AC1065" s="114"/>
      <c r="AD1065" s="114"/>
      <c r="AE1065" s="113"/>
      <c r="AF1065" s="101">
        <f t="shared" si="68"/>
        <v>8.3334100000000007</v>
      </c>
      <c r="AG1065" s="113"/>
      <c r="AH1065" s="113"/>
      <c r="AI1065" s="116" t="s">
        <v>1</v>
      </c>
      <c r="AJ1065" s="118" t="str">
        <f>IF(I1065&lt;&gt;"","-" &amp;TEXT([1]comp!$I1065,"0.#") &amp;TEXT(I$1,0),"")</f>
        <v>-10.Al</v>
      </c>
      <c r="AK1065" s="116" t="str">
        <f>IF(K1065&lt;&gt;"","-" &amp;TEXT([1]comp!$K1065,"0.0") &amp;TEXT(K$1,0),"")</f>
        <v>-3.0W</v>
      </c>
      <c r="AL1065" s="116" t="str">
        <f>IF(H1065&lt;&gt;"","-" &amp;TEXT([1]comp!$H1065,"0.0") &amp;TEXT(H$1,0),"")</f>
        <v>-30.0Ni</v>
      </c>
      <c r="AM1065" s="116" t="str">
        <f>IF(J1065&lt;&gt;"","-" &amp;TEXT([1]comp!$J1065,"0.0") &amp;TEXT(J$1,0),"")</f>
        <v>-12.0Cr</v>
      </c>
      <c r="AN1065" s="116" t="str">
        <f>IF(M1065&lt;&gt;"","-" &amp;TEXT([1]comp!$M1065,"0.0") &amp;TEXT(M$1,0),"")</f>
        <v>-1.0Ta</v>
      </c>
      <c r="AO1065" s="116" t="str">
        <f>IF(N1065&lt;&gt;"","-" &amp;TEXT([1]comp!$N1065,"0.0") &amp;TEXT(N$1,0),"")</f>
        <v/>
      </c>
      <c r="AP1065" s="116" t="str">
        <f>IF(O1065&lt;&gt;"","-" &amp;TEXT([1]comp!$O1065,"0.0") &amp;TEXT(O$1,0),"")</f>
        <v/>
      </c>
      <c r="AQ1065" s="116" t="str">
        <f>IF(L1065&lt;&gt;"","-" &amp;TEXT([1]comp!$L1065,"0.0") &amp;TEXT(L$1,0),"")</f>
        <v>-3.0Ti</v>
      </c>
      <c r="AR1065" s="116" t="str">
        <f>IF(P1065&lt;&gt;"","-" &amp;TEXT([1]comp!$P1065,"0.0") &amp;TEXT(P$1,0),"")</f>
        <v/>
      </c>
      <c r="AS1065" s="116" t="str">
        <f>IF(Q1065&lt;&gt;"","-" &amp;TEXT([1]comp!$Q1065,"0.00") &amp;TEXT(Q$1,0),"")</f>
        <v/>
      </c>
      <c r="AT1065" s="116" t="str">
        <f>IF(R1065&lt;&gt;"","-" &amp;TEXT([1]comp!$R1065,"0.00") &amp;TEXT(R$1,0),"")</f>
        <v/>
      </c>
      <c r="AU1065" s="116" t="str">
        <f>IF(S1065&lt;&gt;"","-" &amp;TEXT([1]comp!$S1065,"0.00") &amp;TEXT(S$1,0),"")</f>
        <v/>
      </c>
      <c r="AV1065" s="116" t="str">
        <f>IF(T1065&lt;&gt;"","-" &amp;TEXT([1]comp!$T1065,"0.0") &amp;TEXT(T$1,0),"")</f>
        <v/>
      </c>
      <c r="AW1065" s="116" t="str">
        <f>IF(U1065&lt;&gt;"","-" &amp;TEXT([1]comp!$U1065,"0.0") &amp;TEXT(U$1,0),"")</f>
        <v/>
      </c>
      <c r="AX1065" s="116" t="str">
        <f>IF(V1065&lt;&gt;"","-" &amp;TEXT([1]comp!$V1065,"0.0") &amp;TEXT(V$1,0),"")</f>
        <v/>
      </c>
      <c r="AY1065" s="116" t="str">
        <f>IF(W1065&lt;&gt;"","-" &amp;TEXT([1]comp!$W1065,"0.0") &amp;TEXT(W$1,0),"")</f>
        <v/>
      </c>
      <c r="AZ1065" s="116" t="str">
        <f>IF(X1065&lt;&gt;"","-" &amp;TEXT([1]comp!$X1065,"0.0") &amp;TEXT(X$1,0),"")</f>
        <v/>
      </c>
      <c r="BA1065" s="116" t="str">
        <f>IF(Y1065&lt;&gt;"","-" &amp;TEXT([1]comp!$Y1065,"0.0") &amp;TEXT(Y$1,0),"")</f>
        <v/>
      </c>
      <c r="BB1065" s="116" t="str">
        <f>IF(Z1065&lt;&gt;"","-" &amp;TEXT([1]comp!$Z1065,"0.0") &amp;TEXT(Z$1,0),"")</f>
        <v/>
      </c>
      <c r="BC1065" s="116" t="str">
        <f>IF(AA1065&lt;&gt;"","-" &amp;TEXT([1]comp!$AA1065,"0.0") &amp;TEXT(AA$1,0),"")</f>
        <v/>
      </c>
      <c r="BD1065" s="116" t="str">
        <f>IF(AB1065&lt;&gt;"","-" &amp;TEXT([1]comp!$AB1065,"0.0") &amp;TEXT(AB$1,0),"")</f>
        <v/>
      </c>
      <c r="BE1065" s="116" t="str">
        <f>IF(AC1065&lt;&gt;"","-" &amp;TEXT([1]comp!$AC1065,"0.0") &amp;TEXT(AC$1,0),"")</f>
        <v/>
      </c>
      <c r="BF1065" s="102" t="str">
        <f>IF(AD1065&lt;&gt;"","-" &amp;TEXT([1]comp!$AD1065,"0.00") &amp;TEXT(AD$1,0),"")</f>
        <v/>
      </c>
      <c r="BG1065" s="104" t="str">
        <f>IF(AE1065&lt;&gt;"","-" &amp;TEXT([1]comp!$AE1065,"0.#") &amp;TEXT(AE$1,0),"")</f>
        <v/>
      </c>
      <c r="BH1065" s="113" t="str">
        <f>[1]comp!$D1065 &amp; [1]comp!$E1065</f>
        <v>+2AlZhuang, X., Antonov, S., Li, W., Lu, S., Li, L., &amp; Feng, Q. (2022). Alloying effects and effective alloy design of high-Cr CoNi-based superalloys via a high-throughput experiments and machine learning framework. Acta Materialia, 118525. https://doi.org/10.1016/j.actamat.2022.118528</v>
      </c>
      <c r="BI1065" s="96" t="str">
        <f t="shared" si="77"/>
        <v>Co-30.0Ni-10.Al-12.0Cr-3.0W-3.0Ti-1.0Ta</v>
      </c>
      <c r="BJ1065" s="113" t="s">
        <v>2123</v>
      </c>
      <c r="BK1065" s="113"/>
      <c r="BL1065" s="113"/>
      <c r="BM1065" s="113"/>
      <c r="BN1065" s="113"/>
      <c r="BO1065" s="113"/>
    </row>
    <row r="1066" spans="1:67" x14ac:dyDescent="0.3">
      <c r="A1066" s="96" t="str">
        <f t="shared" si="67"/>
        <v>Co-30.0Ni-8.Al-16.0Cr-3.0W-3.0Ti-1.0Ta</v>
      </c>
      <c r="B1066" s="113"/>
      <c r="C1066" s="113" t="s">
        <v>2123</v>
      </c>
      <c r="D1066" s="119" t="s">
        <v>511</v>
      </c>
      <c r="E1066" s="113" t="s">
        <v>4335</v>
      </c>
      <c r="F1066" s="113">
        <f t="shared" si="76"/>
        <v>1063</v>
      </c>
      <c r="G1066" s="114">
        <f t="shared" si="71"/>
        <v>39</v>
      </c>
      <c r="H1066" s="114">
        <v>30</v>
      </c>
      <c r="I1066" s="114">
        <v>8</v>
      </c>
      <c r="J1066" s="114">
        <v>16</v>
      </c>
      <c r="K1066" s="114">
        <v>3</v>
      </c>
      <c r="L1066" s="114">
        <v>3</v>
      </c>
      <c r="M1066" s="114">
        <v>1</v>
      </c>
      <c r="N1066" s="114"/>
      <c r="O1066" s="114"/>
      <c r="P1066" s="114"/>
      <c r="Q1066" s="115"/>
      <c r="R1066" s="115"/>
      <c r="S1066" s="115"/>
      <c r="T1066" s="114"/>
      <c r="U1066" s="114"/>
      <c r="V1066" s="114"/>
      <c r="W1066" s="114"/>
      <c r="X1066" s="114"/>
      <c r="Y1066" s="114"/>
      <c r="Z1066" s="114"/>
      <c r="AA1066" s="114"/>
      <c r="AB1066" s="114"/>
      <c r="AC1066" s="114"/>
      <c r="AD1066" s="114"/>
      <c r="AE1066" s="113"/>
      <c r="AF1066" s="101">
        <f t="shared" si="68"/>
        <v>8.389009999999999</v>
      </c>
      <c r="AG1066" s="113"/>
      <c r="AH1066" s="113"/>
      <c r="AI1066" s="116" t="s">
        <v>1</v>
      </c>
      <c r="AJ1066" s="118" t="str">
        <f>IF(I1066&lt;&gt;"","-" &amp;TEXT([1]comp!$I1066,"0.#") &amp;TEXT(I$1,0),"")</f>
        <v>-8.Al</v>
      </c>
      <c r="AK1066" s="116" t="str">
        <f>IF(K1066&lt;&gt;"","-" &amp;TEXT([1]comp!$K1066,"0.0") &amp;TEXT(K$1,0),"")</f>
        <v>-3.0W</v>
      </c>
      <c r="AL1066" s="116" t="str">
        <f>IF(H1066&lt;&gt;"","-" &amp;TEXT([1]comp!$H1066,"0.0") &amp;TEXT(H$1,0),"")</f>
        <v>-30.0Ni</v>
      </c>
      <c r="AM1066" s="116" t="str">
        <f>IF(J1066&lt;&gt;"","-" &amp;TEXT([1]comp!$J1066,"0.0") &amp;TEXT(J$1,0),"")</f>
        <v>-16.0Cr</v>
      </c>
      <c r="AN1066" s="116" t="str">
        <f>IF(M1066&lt;&gt;"","-" &amp;TEXT([1]comp!$M1066,"0.0") &amp;TEXT(M$1,0),"")</f>
        <v>-1.0Ta</v>
      </c>
      <c r="AO1066" s="116" t="str">
        <f>IF(N1066&lt;&gt;"","-" &amp;TEXT([1]comp!$N1066,"0.0") &amp;TEXT(N$1,0),"")</f>
        <v/>
      </c>
      <c r="AP1066" s="116" t="str">
        <f>IF(O1066&lt;&gt;"","-" &amp;TEXT([1]comp!$O1066,"0.0") &amp;TEXT(O$1,0),"")</f>
        <v/>
      </c>
      <c r="AQ1066" s="116" t="str">
        <f>IF(L1066&lt;&gt;"","-" &amp;TEXT([1]comp!$L1066,"0.0") &amp;TEXT(L$1,0),"")</f>
        <v>-3.0Ti</v>
      </c>
      <c r="AR1066" s="116" t="str">
        <f>IF(P1066&lt;&gt;"","-" &amp;TEXT([1]comp!$P1066,"0.0") &amp;TEXT(P$1,0),"")</f>
        <v/>
      </c>
      <c r="AS1066" s="116" t="str">
        <f>IF(Q1066&lt;&gt;"","-" &amp;TEXT([1]comp!$Q1066,"0.00") &amp;TEXT(Q$1,0),"")</f>
        <v/>
      </c>
      <c r="AT1066" s="116" t="str">
        <f>IF(R1066&lt;&gt;"","-" &amp;TEXT([1]comp!$R1066,"0.00") &amp;TEXT(R$1,0),"")</f>
        <v/>
      </c>
      <c r="AU1066" s="116" t="str">
        <f>IF(S1066&lt;&gt;"","-" &amp;TEXT([1]comp!$S1066,"0.00") &amp;TEXT(S$1,0),"")</f>
        <v/>
      </c>
      <c r="AV1066" s="116" t="str">
        <f>IF(T1066&lt;&gt;"","-" &amp;TEXT([1]comp!$T1066,"0.0") &amp;TEXT(T$1,0),"")</f>
        <v/>
      </c>
      <c r="AW1066" s="116" t="str">
        <f>IF(U1066&lt;&gt;"","-" &amp;TEXT([1]comp!$U1066,"0.0") &amp;TEXT(U$1,0),"")</f>
        <v/>
      </c>
      <c r="AX1066" s="116" t="str">
        <f>IF(V1066&lt;&gt;"","-" &amp;TEXT([1]comp!$V1066,"0.0") &amp;TEXT(V$1,0),"")</f>
        <v/>
      </c>
      <c r="AY1066" s="116" t="str">
        <f>IF(W1066&lt;&gt;"","-" &amp;TEXT([1]comp!$W1066,"0.0") &amp;TEXT(W$1,0),"")</f>
        <v/>
      </c>
      <c r="AZ1066" s="116" t="str">
        <f>IF(X1066&lt;&gt;"","-" &amp;TEXT([1]comp!$X1066,"0.0") &amp;TEXT(X$1,0),"")</f>
        <v/>
      </c>
      <c r="BA1066" s="116" t="str">
        <f>IF(Y1066&lt;&gt;"","-" &amp;TEXT([1]comp!$Y1066,"0.0") &amp;TEXT(Y$1,0),"")</f>
        <v/>
      </c>
      <c r="BB1066" s="116" t="str">
        <f>IF(Z1066&lt;&gt;"","-" &amp;TEXT([1]comp!$Z1066,"0.0") &amp;TEXT(Z$1,0),"")</f>
        <v/>
      </c>
      <c r="BC1066" s="116" t="str">
        <f>IF(AA1066&lt;&gt;"","-" &amp;TEXT([1]comp!$AA1066,"0.0") &amp;TEXT(AA$1,0),"")</f>
        <v/>
      </c>
      <c r="BD1066" s="116" t="str">
        <f>IF(AB1066&lt;&gt;"","-" &amp;TEXT([1]comp!$AB1066,"0.0") &amp;TEXT(AB$1,0),"")</f>
        <v/>
      </c>
      <c r="BE1066" s="116" t="str">
        <f>IF(AC1066&lt;&gt;"","-" &amp;TEXT([1]comp!$AC1066,"0.0") &amp;TEXT(AC$1,0),"")</f>
        <v/>
      </c>
      <c r="BF1066" s="102" t="str">
        <f>IF(AD1066&lt;&gt;"","-" &amp;TEXT([1]comp!$AD1066,"0.00") &amp;TEXT(AD$1,0),"")</f>
        <v/>
      </c>
      <c r="BG1066" s="104" t="str">
        <f>IF(AE1066&lt;&gt;"","-" &amp;TEXT([1]comp!$AE1066,"0.#") &amp;TEXT(AE$1,0),"")</f>
        <v/>
      </c>
      <c r="BH1066" s="113" t="str">
        <f>[1]comp!$D1066 &amp; [1]comp!$E1066</f>
        <v>+4CrZhuang, X., Antonov, S., Li, W., Lu, S., Li, L., &amp; Feng, Q. (2022). Alloying effects and effective alloy design of high-Cr CoNi-based superalloys via a high-throughput experiments and machine learning framework. Acta Materialia, 118525. https://doi.org/10.1016/j.actamat.2022.118529</v>
      </c>
      <c r="BI1066" s="96" t="str">
        <f t="shared" si="77"/>
        <v>Co-30.0Ni-8.Al-16.0Cr-3.0W-3.0Ti-1.0Ta</v>
      </c>
      <c r="BJ1066" s="113" t="s">
        <v>2123</v>
      </c>
      <c r="BK1066" s="113"/>
      <c r="BL1066" s="113"/>
      <c r="BM1066" s="113"/>
      <c r="BN1066" s="113"/>
      <c r="BO1066" s="113"/>
    </row>
    <row r="1067" spans="1:67" x14ac:dyDescent="0.3">
      <c r="A1067" s="96" t="str">
        <f t="shared" si="67"/>
        <v>Co-30.0Ni-8.Al-12.0Cr-3.0W-6.0Ti-1.0Ta</v>
      </c>
      <c r="B1067" s="113"/>
      <c r="C1067" s="113" t="s">
        <v>2123</v>
      </c>
      <c r="D1067" s="119" t="s">
        <v>4337</v>
      </c>
      <c r="E1067" s="113" t="s">
        <v>4338</v>
      </c>
      <c r="F1067" s="113">
        <f t="shared" si="76"/>
        <v>1064</v>
      </c>
      <c r="G1067" s="114">
        <f t="shared" si="71"/>
        <v>40</v>
      </c>
      <c r="H1067" s="114">
        <v>30</v>
      </c>
      <c r="I1067" s="114">
        <v>8</v>
      </c>
      <c r="J1067" s="114">
        <v>12</v>
      </c>
      <c r="K1067" s="114">
        <v>3</v>
      </c>
      <c r="L1067" s="114">
        <v>6</v>
      </c>
      <c r="M1067" s="114">
        <v>1</v>
      </c>
      <c r="N1067" s="114"/>
      <c r="O1067" s="114"/>
      <c r="P1067" s="114"/>
      <c r="Q1067" s="115"/>
      <c r="R1067" s="115"/>
      <c r="S1067" s="115"/>
      <c r="T1067" s="114"/>
      <c r="U1067" s="114"/>
      <c r="V1067" s="114"/>
      <c r="W1067" s="114"/>
      <c r="X1067" s="114"/>
      <c r="Y1067" s="114"/>
      <c r="Z1067" s="114"/>
      <c r="AA1067" s="114"/>
      <c r="AB1067" s="114"/>
      <c r="AC1067" s="114"/>
      <c r="AD1067" s="114"/>
      <c r="AE1067" s="113"/>
      <c r="AF1067" s="101">
        <f t="shared" si="68"/>
        <v>8.3256200000000007</v>
      </c>
      <c r="AG1067" s="113"/>
      <c r="AH1067" s="113"/>
      <c r="AI1067" s="116" t="s">
        <v>1</v>
      </c>
      <c r="AJ1067" s="118" t="str">
        <f>IF(I1067&lt;&gt;"","-" &amp;TEXT([1]comp!$I1067,"0.#") &amp;TEXT(I$1,0),"")</f>
        <v>-8.Al</v>
      </c>
      <c r="AK1067" s="116" t="str">
        <f>IF(K1067&lt;&gt;"","-" &amp;TEXT([1]comp!$K1067,"0.0") &amp;TEXT(K$1,0),"")</f>
        <v>-3.0W</v>
      </c>
      <c r="AL1067" s="116" t="str">
        <f>IF(H1067&lt;&gt;"","-" &amp;TEXT([1]comp!$H1067,"0.0") &amp;TEXT(H$1,0),"")</f>
        <v>-30.0Ni</v>
      </c>
      <c r="AM1067" s="116" t="str">
        <f>IF(J1067&lt;&gt;"","-" &amp;TEXT([1]comp!$J1067,"0.0") &amp;TEXT(J$1,0),"")</f>
        <v>-12.0Cr</v>
      </c>
      <c r="AN1067" s="116" t="str">
        <f>IF(M1067&lt;&gt;"","-" &amp;TEXT([1]comp!$M1067,"0.0") &amp;TEXT(M$1,0),"")</f>
        <v>-1.0Ta</v>
      </c>
      <c r="AO1067" s="116" t="str">
        <f>IF(N1067&lt;&gt;"","-" &amp;TEXT([1]comp!$N1067,"0.0") &amp;TEXT(N$1,0),"")</f>
        <v/>
      </c>
      <c r="AP1067" s="116" t="str">
        <f>IF(O1067&lt;&gt;"","-" &amp;TEXT([1]comp!$O1067,"0.0") &amp;TEXT(O$1,0),"")</f>
        <v/>
      </c>
      <c r="AQ1067" s="116" t="str">
        <f>IF(L1067&lt;&gt;"","-" &amp;TEXT([1]comp!$L1067,"0.0") &amp;TEXT(L$1,0),"")</f>
        <v>-6.0Ti</v>
      </c>
      <c r="AR1067" s="116" t="str">
        <f>IF(P1067&lt;&gt;"","-" &amp;TEXT([1]comp!$P1067,"0.0") &amp;TEXT(P$1,0),"")</f>
        <v/>
      </c>
      <c r="AS1067" s="116" t="str">
        <f>IF(Q1067&lt;&gt;"","-" &amp;TEXT([1]comp!$Q1067,"0.00") &amp;TEXT(Q$1,0),"")</f>
        <v/>
      </c>
      <c r="AT1067" s="116" t="str">
        <f>IF(R1067&lt;&gt;"","-" &amp;TEXT([1]comp!$R1067,"0.00") &amp;TEXT(R$1,0),"")</f>
        <v/>
      </c>
      <c r="AU1067" s="116" t="str">
        <f>IF(S1067&lt;&gt;"","-" &amp;TEXT([1]comp!$S1067,"0.00") &amp;TEXT(S$1,0),"")</f>
        <v/>
      </c>
      <c r="AV1067" s="116" t="str">
        <f>IF(T1067&lt;&gt;"","-" &amp;TEXT([1]comp!$T1067,"0.0") &amp;TEXT(T$1,0),"")</f>
        <v/>
      </c>
      <c r="AW1067" s="116" t="str">
        <f>IF(U1067&lt;&gt;"","-" &amp;TEXT([1]comp!$U1067,"0.0") &amp;TEXT(U$1,0),"")</f>
        <v/>
      </c>
      <c r="AX1067" s="116" t="str">
        <f>IF(V1067&lt;&gt;"","-" &amp;TEXT([1]comp!$V1067,"0.0") &amp;TEXT(V$1,0),"")</f>
        <v/>
      </c>
      <c r="AY1067" s="116" t="str">
        <f>IF(W1067&lt;&gt;"","-" &amp;TEXT([1]comp!$W1067,"0.0") &amp;TEXT(W$1,0),"")</f>
        <v/>
      </c>
      <c r="AZ1067" s="116" t="str">
        <f>IF(X1067&lt;&gt;"","-" &amp;TEXT([1]comp!$X1067,"0.0") &amp;TEXT(X$1,0),"")</f>
        <v/>
      </c>
      <c r="BA1067" s="116" t="str">
        <f>IF(Y1067&lt;&gt;"","-" &amp;TEXT([1]comp!$Y1067,"0.0") &amp;TEXT(Y$1,0),"")</f>
        <v/>
      </c>
      <c r="BB1067" s="116" t="str">
        <f>IF(Z1067&lt;&gt;"","-" &amp;TEXT([1]comp!$Z1067,"0.0") &amp;TEXT(Z$1,0),"")</f>
        <v/>
      </c>
      <c r="BC1067" s="116" t="str">
        <f>IF(AA1067&lt;&gt;"","-" &amp;TEXT([1]comp!$AA1067,"0.0") &amp;TEXT(AA$1,0),"")</f>
        <v/>
      </c>
      <c r="BD1067" s="116" t="str">
        <f>IF(AB1067&lt;&gt;"","-" &amp;TEXT([1]comp!$AB1067,"0.0") &amp;TEXT(AB$1,0),"")</f>
        <v/>
      </c>
      <c r="BE1067" s="116" t="str">
        <f>IF(AC1067&lt;&gt;"","-" &amp;TEXT([1]comp!$AC1067,"0.0") &amp;TEXT(AC$1,0),"")</f>
        <v/>
      </c>
      <c r="BF1067" s="102" t="str">
        <f>IF(AD1067&lt;&gt;"","-" &amp;TEXT([1]comp!$AD1067,"0.00") &amp;TEXT(AD$1,0),"")</f>
        <v/>
      </c>
      <c r="BG1067" s="104" t="str">
        <f>IF(AE1067&lt;&gt;"","-" &amp;TEXT([1]comp!$AE1067,"0.#") &amp;TEXT(AE$1,0),"")</f>
        <v/>
      </c>
      <c r="BH1067" s="113" t="str">
        <f>[1]comp!$D1067 &amp; [1]comp!$E1067</f>
        <v>+3TiZhuang, X., Antonov, S., Li, W., Lu, S., Li, L., &amp; Feng, Q. (2022). Alloying effects and effective alloy design of high-Cr CoNi-based superalloys via a high-throughput experiments and machine learning framework. Acta Materialia, 118525. https://doi.org/10.1016/j.actamat.2022.118530</v>
      </c>
      <c r="BI1067" s="96" t="str">
        <f t="shared" si="77"/>
        <v>Co-30.0Ni-8.Al-12.0Cr-3.0W-6.0Ti-1.0Ta</v>
      </c>
      <c r="BJ1067" s="113" t="s">
        <v>2123</v>
      </c>
      <c r="BK1067" s="113"/>
      <c r="BL1067" s="113"/>
      <c r="BM1067" s="113"/>
      <c r="BN1067" s="113"/>
      <c r="BO1067" s="113"/>
    </row>
    <row r="1068" spans="1:67" x14ac:dyDescent="0.3">
      <c r="A1068" s="96" t="str">
        <f t="shared" si="67"/>
        <v>Co-30.0Ni-8.Al-12.0Cr-3.0W-3.0Ti-3.0Ta</v>
      </c>
      <c r="B1068" s="113"/>
      <c r="C1068" s="113" t="s">
        <v>2123</v>
      </c>
      <c r="D1068" s="119" t="s">
        <v>4340</v>
      </c>
      <c r="E1068" s="113" t="s">
        <v>4341</v>
      </c>
      <c r="F1068" s="113">
        <f t="shared" si="76"/>
        <v>1065</v>
      </c>
      <c r="G1068" s="114">
        <f t="shared" si="71"/>
        <v>41</v>
      </c>
      <c r="H1068" s="114">
        <v>30</v>
      </c>
      <c r="I1068" s="114">
        <v>8</v>
      </c>
      <c r="J1068" s="114">
        <v>12</v>
      </c>
      <c r="K1068" s="114">
        <v>3</v>
      </c>
      <c r="L1068" s="114">
        <v>3</v>
      </c>
      <c r="M1068" s="114">
        <v>3</v>
      </c>
      <c r="N1068" s="114"/>
      <c r="O1068" s="114"/>
      <c r="P1068" s="114"/>
      <c r="Q1068" s="115"/>
      <c r="R1068" s="115"/>
      <c r="S1068" s="115"/>
      <c r="T1068" s="114"/>
      <c r="U1068" s="114"/>
      <c r="V1068" s="114"/>
      <c r="W1068" s="114"/>
      <c r="X1068" s="114"/>
      <c r="Y1068" s="114"/>
      <c r="Z1068" s="114"/>
      <c r="AA1068" s="114"/>
      <c r="AB1068" s="114"/>
      <c r="AC1068" s="114"/>
      <c r="AD1068" s="114"/>
      <c r="AE1068" s="113"/>
      <c r="AF1068" s="101">
        <f t="shared" si="68"/>
        <v>8.6124100000000006</v>
      </c>
      <c r="AG1068" s="113"/>
      <c r="AH1068" s="113"/>
      <c r="AI1068" s="116" t="s">
        <v>1</v>
      </c>
      <c r="AJ1068" s="118" t="str">
        <f>IF(I1068&lt;&gt;"","-" &amp;TEXT([1]comp!$I1068,"0.#") &amp;TEXT(I$1,0),"")</f>
        <v>-8.Al</v>
      </c>
      <c r="AK1068" s="116" t="str">
        <f>IF(K1068&lt;&gt;"","-" &amp;TEXT([1]comp!$K1068,"0.0") &amp;TEXT(K$1,0),"")</f>
        <v>-3.0W</v>
      </c>
      <c r="AL1068" s="116" t="str">
        <f>IF(H1068&lt;&gt;"","-" &amp;TEXT([1]comp!$H1068,"0.0") &amp;TEXT(H$1,0),"")</f>
        <v>-30.0Ni</v>
      </c>
      <c r="AM1068" s="116" t="str">
        <f>IF(J1068&lt;&gt;"","-" &amp;TEXT([1]comp!$J1068,"0.0") &amp;TEXT(J$1,0),"")</f>
        <v>-12.0Cr</v>
      </c>
      <c r="AN1068" s="116" t="str">
        <f>IF(M1068&lt;&gt;"","-" &amp;TEXT([1]comp!$M1068,"0.0") &amp;TEXT(M$1,0),"")</f>
        <v>-3.0Ta</v>
      </c>
      <c r="AO1068" s="116" t="str">
        <f>IF(N1068&lt;&gt;"","-" &amp;TEXT([1]comp!$N1068,"0.0") &amp;TEXT(N$1,0),"")</f>
        <v/>
      </c>
      <c r="AP1068" s="116" t="str">
        <f>IF(O1068&lt;&gt;"","-" &amp;TEXT([1]comp!$O1068,"0.0") &amp;TEXT(O$1,0),"")</f>
        <v/>
      </c>
      <c r="AQ1068" s="116" t="str">
        <f>IF(L1068&lt;&gt;"","-" &amp;TEXT([1]comp!$L1068,"0.0") &amp;TEXT(L$1,0),"")</f>
        <v>-3.0Ti</v>
      </c>
      <c r="AR1068" s="116" t="str">
        <f>IF(P1068&lt;&gt;"","-" &amp;TEXT([1]comp!$P1068,"0.0") &amp;TEXT(P$1,0),"")</f>
        <v/>
      </c>
      <c r="AS1068" s="116" t="str">
        <f>IF(Q1068&lt;&gt;"","-" &amp;TEXT([1]comp!$Q1068,"0.00") &amp;TEXT(Q$1,0),"")</f>
        <v/>
      </c>
      <c r="AT1068" s="116" t="str">
        <f>IF(R1068&lt;&gt;"","-" &amp;TEXT([1]comp!$R1068,"0.00") &amp;TEXT(R$1,0),"")</f>
        <v/>
      </c>
      <c r="AU1068" s="116" t="str">
        <f>IF(S1068&lt;&gt;"","-" &amp;TEXT([1]comp!$S1068,"0.00") &amp;TEXT(S$1,0),"")</f>
        <v/>
      </c>
      <c r="AV1068" s="116" t="str">
        <f>IF(T1068&lt;&gt;"","-" &amp;TEXT([1]comp!$T1068,"0.0") &amp;TEXT(T$1,0),"")</f>
        <v/>
      </c>
      <c r="AW1068" s="116" t="str">
        <f>IF(U1068&lt;&gt;"","-" &amp;TEXT([1]comp!$U1068,"0.0") &amp;TEXT(U$1,0),"")</f>
        <v/>
      </c>
      <c r="AX1068" s="116" t="str">
        <f>IF(V1068&lt;&gt;"","-" &amp;TEXT([1]comp!$V1068,"0.0") &amp;TEXT(V$1,0),"")</f>
        <v/>
      </c>
      <c r="AY1068" s="116" t="str">
        <f>IF(W1068&lt;&gt;"","-" &amp;TEXT([1]comp!$W1068,"0.0") &amp;TEXT(W$1,0),"")</f>
        <v/>
      </c>
      <c r="AZ1068" s="116" t="str">
        <f>IF(X1068&lt;&gt;"","-" &amp;TEXT([1]comp!$X1068,"0.0") &amp;TEXT(X$1,0),"")</f>
        <v/>
      </c>
      <c r="BA1068" s="116" t="str">
        <f>IF(Y1068&lt;&gt;"","-" &amp;TEXT([1]comp!$Y1068,"0.0") &amp;TEXT(Y$1,0),"")</f>
        <v/>
      </c>
      <c r="BB1068" s="116" t="str">
        <f>IF(Z1068&lt;&gt;"","-" &amp;TEXT([1]comp!$Z1068,"0.0") &amp;TEXT(Z$1,0),"")</f>
        <v/>
      </c>
      <c r="BC1068" s="116" t="str">
        <f>IF(AA1068&lt;&gt;"","-" &amp;TEXT([1]comp!$AA1068,"0.0") &amp;TEXT(AA$1,0),"")</f>
        <v/>
      </c>
      <c r="BD1068" s="116" t="str">
        <f>IF(AB1068&lt;&gt;"","-" &amp;TEXT([1]comp!$AB1068,"0.0") &amp;TEXT(AB$1,0),"")</f>
        <v/>
      </c>
      <c r="BE1068" s="116" t="str">
        <f>IF(AC1068&lt;&gt;"","-" &amp;TEXT([1]comp!$AC1068,"0.0") &amp;TEXT(AC$1,0),"")</f>
        <v/>
      </c>
      <c r="BF1068" s="102" t="str">
        <f>IF(AD1068&lt;&gt;"","-" &amp;TEXT([1]comp!$AD1068,"0.00") &amp;TEXT(AD$1,0),"")</f>
        <v/>
      </c>
      <c r="BG1068" s="104" t="str">
        <f>IF(AE1068&lt;&gt;"","-" &amp;TEXT([1]comp!$AE1068,"0.#") &amp;TEXT(AE$1,0),"")</f>
        <v/>
      </c>
      <c r="BH1068" s="113" t="str">
        <f>[1]comp!$D1068 &amp; [1]comp!$E1068</f>
        <v>+2TaZhuang, X., Antonov, S., Li, W., Lu, S., Li, L., &amp; Feng, Q. (2022). Alloying effects and effective alloy design of high-Cr CoNi-based superalloys via a high-throughput experiments and machine learning framework. Acta Materialia, 118525. https://doi.org/10.1016/j.actamat.2022.118531</v>
      </c>
      <c r="BI1068" s="96" t="str">
        <f t="shared" si="77"/>
        <v>Co-30.0Ni-8.Al-12.0Cr-3.0W-3.0Ti-3.0Ta</v>
      </c>
      <c r="BJ1068" s="113" t="s">
        <v>2123</v>
      </c>
      <c r="BK1068" s="113"/>
      <c r="BL1068" s="113"/>
      <c r="BM1068" s="113"/>
      <c r="BN1068" s="113"/>
      <c r="BO1068" s="113"/>
    </row>
    <row r="1069" spans="1:67" x14ac:dyDescent="0.3">
      <c r="A1069" s="96" t="str">
        <f t="shared" si="67"/>
        <v>Co-30.0Ni-8.Al-12.0Cr-3.0W-3.0Ti-1.0Ta-2.0Nb</v>
      </c>
      <c r="B1069" s="113"/>
      <c r="C1069" s="113" t="s">
        <v>2123</v>
      </c>
      <c r="D1069" s="119" t="s">
        <v>4343</v>
      </c>
      <c r="E1069" s="113" t="s">
        <v>4344</v>
      </c>
      <c r="F1069" s="113">
        <f t="shared" si="76"/>
        <v>1066</v>
      </c>
      <c r="G1069" s="114">
        <f t="shared" si="71"/>
        <v>41</v>
      </c>
      <c r="H1069" s="114">
        <v>30</v>
      </c>
      <c r="I1069" s="114">
        <v>8</v>
      </c>
      <c r="J1069" s="114">
        <v>12</v>
      </c>
      <c r="K1069" s="114">
        <v>3</v>
      </c>
      <c r="L1069" s="114">
        <v>3</v>
      </c>
      <c r="M1069" s="114">
        <v>1</v>
      </c>
      <c r="N1069" s="114">
        <v>2</v>
      </c>
      <c r="O1069" s="114"/>
      <c r="P1069" s="114"/>
      <c r="Q1069" s="115"/>
      <c r="R1069" s="115"/>
      <c r="S1069" s="115"/>
      <c r="T1069" s="114"/>
      <c r="U1069" s="114"/>
      <c r="V1069" s="114"/>
      <c r="W1069" s="114"/>
      <c r="X1069" s="114"/>
      <c r="Y1069" s="114"/>
      <c r="Z1069" s="114"/>
      <c r="AA1069" s="114"/>
      <c r="AB1069" s="114"/>
      <c r="AC1069" s="114"/>
      <c r="AD1069" s="114"/>
      <c r="AE1069" s="113"/>
      <c r="AF1069" s="101">
        <f t="shared" si="68"/>
        <v>8.4508099999999988</v>
      </c>
      <c r="AG1069" s="113"/>
      <c r="AH1069" s="113"/>
      <c r="AI1069" s="116" t="s">
        <v>1</v>
      </c>
      <c r="AJ1069" s="118" t="str">
        <f>IF(I1069&lt;&gt;"","-" &amp;TEXT([1]comp!$I1069,"0.#") &amp;TEXT(I$1,0),"")</f>
        <v>-8.Al</v>
      </c>
      <c r="AK1069" s="116" t="str">
        <f>IF(K1069&lt;&gt;"","-" &amp;TEXT([1]comp!$K1069,"0.0") &amp;TEXT(K$1,0),"")</f>
        <v>-3.0W</v>
      </c>
      <c r="AL1069" s="116" t="str">
        <f>IF(H1069&lt;&gt;"","-" &amp;TEXT([1]comp!$H1069,"0.0") &amp;TEXT(H$1,0),"")</f>
        <v>-30.0Ni</v>
      </c>
      <c r="AM1069" s="116" t="str">
        <f>IF(J1069&lt;&gt;"","-" &amp;TEXT([1]comp!$J1069,"0.0") &amp;TEXT(J$1,0),"")</f>
        <v>-12.0Cr</v>
      </c>
      <c r="AN1069" s="116" t="str">
        <f>IF(M1069&lt;&gt;"","-" &amp;TEXT([1]comp!$M1069,"0.0") &amp;TEXT(M$1,0),"")</f>
        <v>-1.0Ta</v>
      </c>
      <c r="AO1069" s="116" t="str">
        <f>IF(N1069&lt;&gt;"","-" &amp;TEXT([1]comp!$N1069,"0.0") &amp;TEXT(N$1,0),"")</f>
        <v>-2.0Nb</v>
      </c>
      <c r="AP1069" s="116" t="str">
        <f>IF(O1069&lt;&gt;"","-" &amp;TEXT([1]comp!$O1069,"0.0") &amp;TEXT(O$1,0),"")</f>
        <v/>
      </c>
      <c r="AQ1069" s="116" t="str">
        <f>IF(L1069&lt;&gt;"","-" &amp;TEXT([1]comp!$L1069,"0.0") &amp;TEXT(L$1,0),"")</f>
        <v>-3.0Ti</v>
      </c>
      <c r="AR1069" s="116" t="str">
        <f>IF(P1069&lt;&gt;"","-" &amp;TEXT([1]comp!$P1069,"0.0") &amp;TEXT(P$1,0),"")</f>
        <v/>
      </c>
      <c r="AS1069" s="116" t="str">
        <f>IF(Q1069&lt;&gt;"","-" &amp;TEXT([1]comp!$Q1069,"0.00") &amp;TEXT(Q$1,0),"")</f>
        <v/>
      </c>
      <c r="AT1069" s="116" t="str">
        <f>IF(R1069&lt;&gt;"","-" &amp;TEXT([1]comp!$R1069,"0.00") &amp;TEXT(R$1,0),"")</f>
        <v/>
      </c>
      <c r="AU1069" s="116" t="str">
        <f>IF(S1069&lt;&gt;"","-" &amp;TEXT([1]comp!$S1069,"0.00") &amp;TEXT(S$1,0),"")</f>
        <v/>
      </c>
      <c r="AV1069" s="116" t="str">
        <f>IF(T1069&lt;&gt;"","-" &amp;TEXT([1]comp!$T1069,"0.0") &amp;TEXT(T$1,0),"")</f>
        <v/>
      </c>
      <c r="AW1069" s="116" t="str">
        <f>IF(U1069&lt;&gt;"","-" &amp;TEXT([1]comp!$U1069,"0.0") &amp;TEXT(U$1,0),"")</f>
        <v/>
      </c>
      <c r="AX1069" s="116" t="str">
        <f>IF(V1069&lt;&gt;"","-" &amp;TEXT([1]comp!$V1069,"0.0") &amp;TEXT(V$1,0),"")</f>
        <v/>
      </c>
      <c r="AY1069" s="116" t="str">
        <f>IF(W1069&lt;&gt;"","-" &amp;TEXT([1]comp!$W1069,"0.0") &amp;TEXT(W$1,0),"")</f>
        <v/>
      </c>
      <c r="AZ1069" s="116" t="str">
        <f>IF(X1069&lt;&gt;"","-" &amp;TEXT([1]comp!$X1069,"0.0") &amp;TEXT(X$1,0),"")</f>
        <v/>
      </c>
      <c r="BA1069" s="116" t="str">
        <f>IF(Y1069&lt;&gt;"","-" &amp;TEXT([1]comp!$Y1069,"0.0") &amp;TEXT(Y$1,0),"")</f>
        <v/>
      </c>
      <c r="BB1069" s="116" t="str">
        <f>IF(Z1069&lt;&gt;"","-" &amp;TEXT([1]comp!$Z1069,"0.0") &amp;TEXT(Z$1,0),"")</f>
        <v/>
      </c>
      <c r="BC1069" s="116" t="str">
        <f>IF(AA1069&lt;&gt;"","-" &amp;TEXT([1]comp!$AA1069,"0.0") &amp;TEXT(AA$1,0),"")</f>
        <v/>
      </c>
      <c r="BD1069" s="116" t="str">
        <f>IF(AB1069&lt;&gt;"","-" &amp;TEXT([1]comp!$AB1069,"0.0") &amp;TEXT(AB$1,0),"")</f>
        <v/>
      </c>
      <c r="BE1069" s="116" t="str">
        <f>IF(AC1069&lt;&gt;"","-" &amp;TEXT([1]comp!$AC1069,"0.0") &amp;TEXT(AC$1,0),"")</f>
        <v/>
      </c>
      <c r="BF1069" s="102" t="str">
        <f>IF(AD1069&lt;&gt;"","-" &amp;TEXT([1]comp!$AD1069,"0.00") &amp;TEXT(AD$1,0),"")</f>
        <v/>
      </c>
      <c r="BG1069" s="104" t="str">
        <f>IF(AE1069&lt;&gt;"","-" &amp;TEXT([1]comp!$AE1069,"0.#") &amp;TEXT(AE$1,0),"")</f>
        <v/>
      </c>
      <c r="BH1069" s="113" t="str">
        <f>[1]comp!$D1069 &amp; [1]comp!$E1069</f>
        <v>+2NbZhuang, X., Antonov, S., Li, W., Lu, S., Li, L., &amp; Feng, Q. (2022). Alloying effects and effective alloy design of high-Cr CoNi-based superalloys via a high-throughput experiments and machine learning framework. Acta Materialia, 118525. https://doi.org/10.1016/j.actamat.2022.118532</v>
      </c>
      <c r="BI1069" s="96" t="str">
        <f t="shared" si="77"/>
        <v>Co-30.0Ni-8.Al-12.0Cr-3.0W-3.0Ti-1.0Ta-2.0Nb</v>
      </c>
      <c r="BJ1069" s="113" t="s">
        <v>2123</v>
      </c>
      <c r="BK1069" s="113"/>
      <c r="BL1069" s="113"/>
      <c r="BM1069" s="113"/>
      <c r="BN1069" s="113"/>
      <c r="BO1069" s="113"/>
    </row>
    <row r="1070" spans="1:67" x14ac:dyDescent="0.3">
      <c r="A1070" s="96" t="str">
        <f t="shared" si="67"/>
        <v>Co-30.0Ni-8.Al-12.0Cr-3.0W-1.0Ti-1.0Ta-2.0Nb</v>
      </c>
      <c r="B1070" s="113"/>
      <c r="C1070" s="113" t="s">
        <v>2123</v>
      </c>
      <c r="D1070" s="119" t="s">
        <v>4346</v>
      </c>
      <c r="E1070" s="113" t="s">
        <v>4347</v>
      </c>
      <c r="F1070" s="113">
        <f t="shared" si="76"/>
        <v>1067</v>
      </c>
      <c r="G1070" s="114">
        <f t="shared" si="71"/>
        <v>43</v>
      </c>
      <c r="H1070" s="114">
        <v>30</v>
      </c>
      <c r="I1070" s="114">
        <v>8</v>
      </c>
      <c r="J1070" s="114">
        <v>12</v>
      </c>
      <c r="K1070" s="114">
        <v>3</v>
      </c>
      <c r="L1070" s="114">
        <v>1</v>
      </c>
      <c r="M1070" s="114">
        <v>1</v>
      </c>
      <c r="N1070" s="114">
        <v>2</v>
      </c>
      <c r="O1070" s="114"/>
      <c r="P1070" s="114"/>
      <c r="Q1070" s="115"/>
      <c r="R1070" s="115"/>
      <c r="S1070" s="115"/>
      <c r="T1070" s="114"/>
      <c r="U1070" s="114"/>
      <c r="V1070" s="114"/>
      <c r="W1070" s="114"/>
      <c r="X1070" s="114"/>
      <c r="Y1070" s="114"/>
      <c r="Z1070" s="114"/>
      <c r="AA1070" s="114"/>
      <c r="AB1070" s="114"/>
      <c r="AC1070" s="114"/>
      <c r="AD1070" s="114"/>
      <c r="AE1070" s="113"/>
      <c r="AF1070" s="101">
        <f t="shared" si="68"/>
        <v>8.538669999999998</v>
      </c>
      <c r="AG1070" s="113"/>
      <c r="AH1070" s="113"/>
      <c r="AI1070" s="116" t="s">
        <v>1</v>
      </c>
      <c r="AJ1070" s="118" t="str">
        <f>IF(I1070&lt;&gt;"","-" &amp;TEXT([1]comp!$I1070,"0.#") &amp;TEXT(I$1,0),"")</f>
        <v>-8.Al</v>
      </c>
      <c r="AK1070" s="116" t="str">
        <f>IF(K1070&lt;&gt;"","-" &amp;TEXT([1]comp!$K1070,"0.0") &amp;TEXT(K$1,0),"")</f>
        <v>-3.0W</v>
      </c>
      <c r="AL1070" s="116" t="str">
        <f>IF(H1070&lt;&gt;"","-" &amp;TEXT([1]comp!$H1070,"0.0") &amp;TEXT(H$1,0),"")</f>
        <v>-30.0Ni</v>
      </c>
      <c r="AM1070" s="116" t="str">
        <f>IF(J1070&lt;&gt;"","-" &amp;TEXT([1]comp!$J1070,"0.0") &amp;TEXT(J$1,0),"")</f>
        <v>-12.0Cr</v>
      </c>
      <c r="AN1070" s="116" t="str">
        <f>IF(M1070&lt;&gt;"","-" &amp;TEXT([1]comp!$M1070,"0.0") &amp;TEXT(M$1,0),"")</f>
        <v>-1.0Ta</v>
      </c>
      <c r="AO1070" s="116" t="str">
        <f>IF(N1070&lt;&gt;"","-" &amp;TEXT([1]comp!$N1070,"0.0") &amp;TEXT(N$1,0),"")</f>
        <v>-2.0Nb</v>
      </c>
      <c r="AP1070" s="116" t="str">
        <f>IF(O1070&lt;&gt;"","-" &amp;TEXT([1]comp!$O1070,"0.0") &amp;TEXT(O$1,0),"")</f>
        <v/>
      </c>
      <c r="AQ1070" s="116" t="str">
        <f>IF(L1070&lt;&gt;"","-" &amp;TEXT([1]comp!$L1070,"0.0") &amp;TEXT(L$1,0),"")</f>
        <v>-1.0Ti</v>
      </c>
      <c r="AR1070" s="116" t="str">
        <f>IF(P1070&lt;&gt;"","-" &amp;TEXT([1]comp!$P1070,"0.0") &amp;TEXT(P$1,0),"")</f>
        <v/>
      </c>
      <c r="AS1070" s="116" t="str">
        <f>IF(Q1070&lt;&gt;"","-" &amp;TEXT([1]comp!$Q1070,"0.00") &amp;TEXT(Q$1,0),"")</f>
        <v/>
      </c>
      <c r="AT1070" s="116" t="str">
        <f>IF(R1070&lt;&gt;"","-" &amp;TEXT([1]comp!$R1070,"0.00") &amp;TEXT(R$1,0),"")</f>
        <v/>
      </c>
      <c r="AU1070" s="116" t="str">
        <f>IF(S1070&lt;&gt;"","-" &amp;TEXT([1]comp!$S1070,"0.00") &amp;TEXT(S$1,0),"")</f>
        <v/>
      </c>
      <c r="AV1070" s="116" t="str">
        <f>IF(T1070&lt;&gt;"","-" &amp;TEXT([1]comp!$T1070,"0.0") &amp;TEXT(T$1,0),"")</f>
        <v/>
      </c>
      <c r="AW1070" s="116" t="str">
        <f>IF(U1070&lt;&gt;"","-" &amp;TEXT([1]comp!$U1070,"0.0") &amp;TEXT(U$1,0),"")</f>
        <v/>
      </c>
      <c r="AX1070" s="116" t="str">
        <f>IF(V1070&lt;&gt;"","-" &amp;TEXT([1]comp!$V1070,"0.0") &amp;TEXT(V$1,0),"")</f>
        <v/>
      </c>
      <c r="AY1070" s="116" t="str">
        <f>IF(W1070&lt;&gt;"","-" &amp;TEXT([1]comp!$W1070,"0.0") &amp;TEXT(W$1,0),"")</f>
        <v/>
      </c>
      <c r="AZ1070" s="116" t="str">
        <f>IF(X1070&lt;&gt;"","-" &amp;TEXT([1]comp!$X1070,"0.0") &amp;TEXT(X$1,0),"")</f>
        <v/>
      </c>
      <c r="BA1070" s="116" t="str">
        <f>IF(Y1070&lt;&gt;"","-" &amp;TEXT([1]comp!$Y1070,"0.0") &amp;TEXT(Y$1,0),"")</f>
        <v/>
      </c>
      <c r="BB1070" s="116" t="str">
        <f>IF(Z1070&lt;&gt;"","-" &amp;TEXT([1]comp!$Z1070,"0.0") &amp;TEXT(Z$1,0),"")</f>
        <v/>
      </c>
      <c r="BC1070" s="116" t="str">
        <f>IF(AA1070&lt;&gt;"","-" &amp;TEXT([1]comp!$AA1070,"0.0") &amp;TEXT(AA$1,0),"")</f>
        <v/>
      </c>
      <c r="BD1070" s="116" t="str">
        <f>IF(AB1070&lt;&gt;"","-" &amp;TEXT([1]comp!$AB1070,"0.0") &amp;TEXT(AB$1,0),"")</f>
        <v/>
      </c>
      <c r="BE1070" s="116" t="str">
        <f>IF(AC1070&lt;&gt;"","-" &amp;TEXT([1]comp!$AC1070,"0.0") &amp;TEXT(AC$1,0),"")</f>
        <v/>
      </c>
      <c r="BF1070" s="102" t="str">
        <f>IF(AD1070&lt;&gt;"","-" &amp;TEXT([1]comp!$AD1070,"0.00") &amp;TEXT(AD$1,0),"")</f>
        <v/>
      </c>
      <c r="BG1070" s="104" t="str">
        <f>IF(AE1070&lt;&gt;"","-" &amp;TEXT([1]comp!$AE1070,"0.#") &amp;TEXT(AE$1,0),"")</f>
        <v/>
      </c>
      <c r="BH1070" s="113" t="str">
        <f>[1]comp!$D1070 &amp; [1]comp!$E1070</f>
        <v>+2Nb-2TiZhuang, X., Antonov, S., Li, W., Lu, S., Li, L., &amp; Feng, Q. (2022). Alloying effects and effective alloy design of high-Cr CoNi-based superalloys via a high-throughput experiments and machine learning framework. Acta Materialia, 118525. https://doi.org/10.1016/j.actamat.2022.118533</v>
      </c>
      <c r="BI1070" s="96" t="str">
        <f t="shared" si="77"/>
        <v>Co-30.0Ni-8.Al-12.0Cr-3.0W-1.0Ti-1.0Ta-2.0Nb</v>
      </c>
      <c r="BJ1070" s="113" t="s">
        <v>2123</v>
      </c>
      <c r="BK1070" s="113"/>
      <c r="BL1070" s="113"/>
      <c r="BM1070" s="113"/>
      <c r="BN1070" s="113"/>
      <c r="BO1070" s="113"/>
    </row>
    <row r="1071" spans="1:67" x14ac:dyDescent="0.3">
      <c r="A1071" s="96" t="str">
        <f t="shared" si="67"/>
        <v>Co-30.0Ni-8.Al-12.0Cr-3.0W-3.0Ti-1.0Ta-3.0Mo</v>
      </c>
      <c r="B1071" s="113"/>
      <c r="C1071" s="113" t="s">
        <v>2123</v>
      </c>
      <c r="D1071" s="119" t="s">
        <v>4349</v>
      </c>
      <c r="E1071" s="113" t="s">
        <v>4350</v>
      </c>
      <c r="F1071" s="113">
        <f t="shared" si="76"/>
        <v>1068</v>
      </c>
      <c r="G1071" s="114">
        <f t="shared" si="71"/>
        <v>40</v>
      </c>
      <c r="H1071" s="114">
        <v>30</v>
      </c>
      <c r="I1071" s="114">
        <v>8</v>
      </c>
      <c r="J1071" s="114">
        <v>12</v>
      </c>
      <c r="K1071" s="114">
        <v>3</v>
      </c>
      <c r="L1071" s="114">
        <v>3</v>
      </c>
      <c r="M1071" s="114">
        <v>1</v>
      </c>
      <c r="N1071" s="114"/>
      <c r="O1071" s="114"/>
      <c r="P1071" s="114">
        <v>3</v>
      </c>
      <c r="Q1071" s="115"/>
      <c r="R1071" s="115"/>
      <c r="S1071" s="115"/>
      <c r="T1071" s="114"/>
      <c r="U1071" s="114"/>
      <c r="V1071" s="114"/>
      <c r="W1071" s="114"/>
      <c r="X1071" s="114"/>
      <c r="Y1071" s="114"/>
      <c r="Z1071" s="114"/>
      <c r="AA1071" s="114"/>
      <c r="AB1071" s="114"/>
      <c r="AC1071" s="114"/>
      <c r="AD1071" s="114"/>
      <c r="AE1071" s="113"/>
      <c r="AF1071" s="101">
        <f t="shared" si="68"/>
        <v>8.4988099999999989</v>
      </c>
      <c r="AG1071" s="113"/>
      <c r="AH1071" s="113"/>
      <c r="AI1071" s="116" t="s">
        <v>1</v>
      </c>
      <c r="AJ1071" s="118" t="str">
        <f>IF(I1071&lt;&gt;"","-" &amp;TEXT([1]comp!$I1071,"0.#") &amp;TEXT(I$1,0),"")</f>
        <v>-8.Al</v>
      </c>
      <c r="AK1071" s="116" t="str">
        <f>IF(K1071&lt;&gt;"","-" &amp;TEXT([1]comp!$K1071,"0.0") &amp;TEXT(K$1,0),"")</f>
        <v>-3.0W</v>
      </c>
      <c r="AL1071" s="116" t="str">
        <f>IF(H1071&lt;&gt;"","-" &amp;TEXT([1]comp!$H1071,"0.0") &amp;TEXT(H$1,0),"")</f>
        <v>-30.0Ni</v>
      </c>
      <c r="AM1071" s="116" t="str">
        <f>IF(J1071&lt;&gt;"","-" &amp;TEXT([1]comp!$J1071,"0.0") &amp;TEXT(J$1,0),"")</f>
        <v>-12.0Cr</v>
      </c>
      <c r="AN1071" s="116" t="str">
        <f>IF(M1071&lt;&gt;"","-" &amp;TEXT([1]comp!$M1071,"0.0") &amp;TEXT(M$1,0),"")</f>
        <v>-1.0Ta</v>
      </c>
      <c r="AO1071" s="116" t="str">
        <f>IF(N1071&lt;&gt;"","-" &amp;TEXT([1]comp!$N1071,"0.0") &amp;TEXT(N$1,0),"")</f>
        <v/>
      </c>
      <c r="AP1071" s="116" t="str">
        <f>IF(O1071&lt;&gt;"","-" &amp;TEXT([1]comp!$O1071,"0.0") &amp;TEXT(O$1,0),"")</f>
        <v/>
      </c>
      <c r="AQ1071" s="116" t="str">
        <f>IF(L1071&lt;&gt;"","-" &amp;TEXT([1]comp!$L1071,"0.0") &amp;TEXT(L$1,0),"")</f>
        <v>-3.0Ti</v>
      </c>
      <c r="AR1071" s="116" t="str">
        <f>IF(P1071&lt;&gt;"","-" &amp;TEXT([1]comp!$P1071,"0.0") &amp;TEXT(P$1,0),"")</f>
        <v>-3.0Mo</v>
      </c>
      <c r="AS1071" s="116" t="str">
        <f>IF(Q1071&lt;&gt;"","-" &amp;TEXT([1]comp!$Q1071,"0.00") &amp;TEXT(Q$1,0),"")</f>
        <v/>
      </c>
      <c r="AT1071" s="116" t="str">
        <f>IF(R1071&lt;&gt;"","-" &amp;TEXT([1]comp!$R1071,"0.00") &amp;TEXT(R$1,0),"")</f>
        <v/>
      </c>
      <c r="AU1071" s="116" t="str">
        <f>IF(S1071&lt;&gt;"","-" &amp;TEXT([1]comp!$S1071,"0.00") &amp;TEXT(S$1,0),"")</f>
        <v/>
      </c>
      <c r="AV1071" s="116" t="str">
        <f>IF(T1071&lt;&gt;"","-" &amp;TEXT([1]comp!$T1071,"0.0") &amp;TEXT(T$1,0),"")</f>
        <v/>
      </c>
      <c r="AW1071" s="116" t="str">
        <f>IF(U1071&lt;&gt;"","-" &amp;TEXT([1]comp!$U1071,"0.0") &amp;TEXT(U$1,0),"")</f>
        <v/>
      </c>
      <c r="AX1071" s="116" t="str">
        <f>IF(V1071&lt;&gt;"","-" &amp;TEXT([1]comp!$V1071,"0.0") &amp;TEXT(V$1,0),"")</f>
        <v/>
      </c>
      <c r="AY1071" s="116" t="str">
        <f>IF(W1071&lt;&gt;"","-" &amp;TEXT([1]comp!$W1071,"0.0") &amp;TEXT(W$1,0),"")</f>
        <v/>
      </c>
      <c r="AZ1071" s="116" t="str">
        <f>IF(X1071&lt;&gt;"","-" &amp;TEXT([1]comp!$X1071,"0.0") &amp;TEXT(X$1,0),"")</f>
        <v/>
      </c>
      <c r="BA1071" s="116" t="str">
        <f>IF(Y1071&lt;&gt;"","-" &amp;TEXT([1]comp!$Y1071,"0.0") &amp;TEXT(Y$1,0),"")</f>
        <v/>
      </c>
      <c r="BB1071" s="116" t="str">
        <f>IF(Z1071&lt;&gt;"","-" &amp;TEXT([1]comp!$Z1071,"0.0") &amp;TEXT(Z$1,0),"")</f>
        <v/>
      </c>
      <c r="BC1071" s="116" t="str">
        <f>IF(AA1071&lt;&gt;"","-" &amp;TEXT([1]comp!$AA1071,"0.0") &amp;TEXT(AA$1,0),"")</f>
        <v/>
      </c>
      <c r="BD1071" s="116" t="str">
        <f>IF(AB1071&lt;&gt;"","-" &amp;TEXT([1]comp!$AB1071,"0.0") &amp;TEXT(AB$1,0),"")</f>
        <v/>
      </c>
      <c r="BE1071" s="116" t="str">
        <f>IF(AC1071&lt;&gt;"","-" &amp;TEXT([1]comp!$AC1071,"0.0") &amp;TEXT(AC$1,0),"")</f>
        <v/>
      </c>
      <c r="BF1071" s="102" t="str">
        <f>IF(AD1071&lt;&gt;"","-" &amp;TEXT([1]comp!$AD1071,"0.00") &amp;TEXT(AD$1,0),"")</f>
        <v/>
      </c>
      <c r="BG1071" s="104" t="str">
        <f>IF(AE1071&lt;&gt;"","-" &amp;TEXT([1]comp!$AE1071,"0.#") &amp;TEXT(AE$1,0),"")</f>
        <v/>
      </c>
      <c r="BH1071" s="113" t="str">
        <f>[1]comp!$D1071 &amp; [1]comp!$E1071</f>
        <v>+3MoZhuang, X., Antonov, S., Li, W., Lu, S., Li, L., &amp; Feng, Q. (2022). Alloying effects and effective alloy design of high-Cr CoNi-based superalloys via a high-throughput experiments and machine learning framework. Acta Materialia, 118525. https://doi.org/10.1016/j.actamat.2022.118534</v>
      </c>
      <c r="BI1071" s="96" t="str">
        <f t="shared" si="77"/>
        <v>Co-30.0Ni-8.Al-12.0Cr-3.0W-3.0Ti-1.0Ta-3.0Mo</v>
      </c>
      <c r="BJ1071" s="113" t="s">
        <v>2123</v>
      </c>
      <c r="BK1071" s="113"/>
      <c r="BL1071" s="113"/>
      <c r="BM1071" s="113"/>
      <c r="BN1071" s="113"/>
      <c r="BO1071" s="113"/>
    </row>
    <row r="1072" spans="1:67" x14ac:dyDescent="0.3">
      <c r="A1072" s="96" t="str">
        <f t="shared" ref="A1072:A1094" si="78">TEXT(AI1072,0) &amp;TEXT(AL1072,0) &amp;TEXT(AY1072,0) &amp;TEXT(AJ1072,0) &amp;TEXT(AM1072,0) &amp;TEXT(AK1072,0) &amp;TEXT(AQ1072,0) &amp;TEXT(AN1072,0) &amp;TEXT(AO1072,0) &amp;TEXT(AP1072,0) &amp;TEXT(AR1072,0)&amp;TEXT(AV1072,0) &amp;TEXT(AW1072,0) &amp;TEXT(AX1072,0) &amp;TEXT(BA1072,0)  &amp;TEXT(BB1072,0) &amp;TEXT(BC1072,0) &amp;TEXT(BD1072,0) &amp;TEXT(BE1072,0) &amp;TEXT(BF1072,0) &amp;TEXT(AS1072,0) &amp;TEXT(AT1072,0) &amp;TEXT(AU1072,0) &amp;TEXT(AZ1072,0) &amp;TEXT(BG1072,0)</f>
        <v>Co-30.0Ni-8.Al-12.0Cr-3.0Ti-1.0Ta-3.0Mo</v>
      </c>
      <c r="B1072" s="113"/>
      <c r="C1072" s="113" t="s">
        <v>2123</v>
      </c>
      <c r="D1072" s="119" t="s">
        <v>4352</v>
      </c>
      <c r="E1072" s="113" t="s">
        <v>4353</v>
      </c>
      <c r="F1072" s="113">
        <f t="shared" si="76"/>
        <v>1069</v>
      </c>
      <c r="G1072" s="114">
        <f t="shared" si="71"/>
        <v>43</v>
      </c>
      <c r="H1072" s="114">
        <v>30</v>
      </c>
      <c r="I1072" s="114">
        <v>8</v>
      </c>
      <c r="J1072" s="114">
        <v>12</v>
      </c>
      <c r="K1072" s="114"/>
      <c r="L1072" s="114">
        <v>3</v>
      </c>
      <c r="M1072" s="114">
        <v>1</v>
      </c>
      <c r="N1072" s="114"/>
      <c r="O1072" s="114"/>
      <c r="P1072" s="114">
        <v>3</v>
      </c>
      <c r="Q1072" s="115"/>
      <c r="R1072" s="115"/>
      <c r="S1072" s="115"/>
      <c r="T1072" s="114"/>
      <c r="U1072" s="114"/>
      <c r="V1072" s="114"/>
      <c r="W1072" s="114"/>
      <c r="X1072" s="114"/>
      <c r="Y1072" s="114"/>
      <c r="Z1072" s="114"/>
      <c r="AA1072" s="114"/>
      <c r="AB1072" s="114"/>
      <c r="AC1072" s="114"/>
      <c r="AD1072" s="114"/>
      <c r="AE1072" s="113"/>
      <c r="AF1072" s="101">
        <f t="shared" ref="AF1072:AF1075" si="79">(G1072*$G$2+I1072*$I$2+K1072*$K$2+H1072*H$2+J1072*J$2+M1072*M$2+N1072*N$2+O1072*O$2+L1072*L$2+P1072*P$2+Q1072*Q$2+R1072*R$2+S1072*S$2+T1072*T$2+U1072*U$2+V1072*V$2+W1072*W$2+X1072*X$2+Y1072*Y$2+Z1072*Z$2+AA1072*AA$2+AB1072*AB$2+AC1072*AC$2+AD1072*AD$2+AE1072*$AE$2)/100</f>
        <v>8.1883099999999995</v>
      </c>
      <c r="AG1072" s="113"/>
      <c r="AH1072" s="113"/>
      <c r="AI1072" s="116" t="s">
        <v>1</v>
      </c>
      <c r="AJ1072" s="118" t="str">
        <f>IF(I1072&lt;&gt;"","-" &amp;TEXT([1]comp!$I1072,"0.#") &amp;TEXT(I$1,0),"")</f>
        <v>-8.Al</v>
      </c>
      <c r="AK1072" s="116" t="str">
        <f>IF(K1072&lt;&gt;"","-" &amp;TEXT([1]comp!$K1072,"0.0") &amp;TEXT(K$1,0),"")</f>
        <v/>
      </c>
      <c r="AL1072" s="116" t="str">
        <f>IF(H1072&lt;&gt;"","-" &amp;TEXT([1]comp!$H1072,"0.0") &amp;TEXT(H$1,0),"")</f>
        <v>-30.0Ni</v>
      </c>
      <c r="AM1072" s="116" t="str">
        <f>IF(J1072&lt;&gt;"","-" &amp;TEXT([1]comp!$J1072,"0.0") &amp;TEXT(J$1,0),"")</f>
        <v>-12.0Cr</v>
      </c>
      <c r="AN1072" s="116" t="str">
        <f>IF(M1072&lt;&gt;"","-" &amp;TEXT([1]comp!$M1072,"0.0") &amp;TEXT(M$1,0),"")</f>
        <v>-1.0Ta</v>
      </c>
      <c r="AO1072" s="116" t="str">
        <f>IF(N1072&lt;&gt;"","-" &amp;TEXT([1]comp!$N1072,"0.0") &amp;TEXT(N$1,0),"")</f>
        <v/>
      </c>
      <c r="AP1072" s="116" t="str">
        <f>IF(O1072&lt;&gt;"","-" &amp;TEXT([1]comp!$O1072,"0.0") &amp;TEXT(O$1,0),"")</f>
        <v/>
      </c>
      <c r="AQ1072" s="116" t="str">
        <f>IF(L1072&lt;&gt;"","-" &amp;TEXT([1]comp!$L1072,"0.0") &amp;TEXT(L$1,0),"")</f>
        <v>-3.0Ti</v>
      </c>
      <c r="AR1072" s="116" t="str">
        <f>IF(P1072&lt;&gt;"","-" &amp;TEXT([1]comp!$P1072,"0.0") &amp;TEXT(P$1,0),"")</f>
        <v>-3.0Mo</v>
      </c>
      <c r="AS1072" s="116" t="str">
        <f>IF(Q1072&lt;&gt;"","-" &amp;TEXT([1]comp!$Q1072,"0.00") &amp;TEXT(Q$1,0),"")</f>
        <v/>
      </c>
      <c r="AT1072" s="116" t="str">
        <f>IF(R1072&lt;&gt;"","-" &amp;TEXT([1]comp!$R1072,"0.00") &amp;TEXT(R$1,0),"")</f>
        <v/>
      </c>
      <c r="AU1072" s="116" t="str">
        <f>IF(S1072&lt;&gt;"","-" &amp;TEXT([1]comp!$S1072,"0.00") &amp;TEXT(S$1,0),"")</f>
        <v/>
      </c>
      <c r="AV1072" s="116" t="str">
        <f>IF(T1072&lt;&gt;"","-" &amp;TEXT([1]comp!$T1072,"0.0") &amp;TEXT(T$1,0),"")</f>
        <v/>
      </c>
      <c r="AW1072" s="116" t="str">
        <f>IF(U1072&lt;&gt;"","-" &amp;TEXT([1]comp!$U1072,"0.0") &amp;TEXT(U$1,0),"")</f>
        <v/>
      </c>
      <c r="AX1072" s="116" t="str">
        <f>IF(V1072&lt;&gt;"","-" &amp;TEXT([1]comp!$V1072,"0.0") &amp;TEXT(V$1,0),"")</f>
        <v/>
      </c>
      <c r="AY1072" s="116" t="str">
        <f>IF(W1072&lt;&gt;"","-" &amp;TEXT([1]comp!$W1072,"0.0") &amp;TEXT(W$1,0),"")</f>
        <v/>
      </c>
      <c r="AZ1072" s="116" t="str">
        <f>IF(X1072&lt;&gt;"","-" &amp;TEXT([1]comp!$X1072,"0.0") &amp;TEXT(X$1,0),"")</f>
        <v/>
      </c>
      <c r="BA1072" s="116" t="str">
        <f>IF(Y1072&lt;&gt;"","-" &amp;TEXT([1]comp!$Y1072,"0.0") &amp;TEXT(Y$1,0),"")</f>
        <v/>
      </c>
      <c r="BB1072" s="116" t="str">
        <f>IF(Z1072&lt;&gt;"","-" &amp;TEXT([1]comp!$Z1072,"0.0") &amp;TEXT(Z$1,0),"")</f>
        <v/>
      </c>
      <c r="BC1072" s="116" t="str">
        <f>IF(AA1072&lt;&gt;"","-" &amp;TEXT([1]comp!$AA1072,"0.0") &amp;TEXT(AA$1,0),"")</f>
        <v/>
      </c>
      <c r="BD1072" s="116" t="str">
        <f>IF(AB1072&lt;&gt;"","-" &amp;TEXT([1]comp!$AB1072,"0.0") &amp;TEXT(AB$1,0),"")</f>
        <v/>
      </c>
      <c r="BE1072" s="116" t="str">
        <f>IF(AC1072&lt;&gt;"","-" &amp;TEXT([1]comp!$AC1072,"0.0") &amp;TEXT(AC$1,0),"")</f>
        <v/>
      </c>
      <c r="BF1072" s="102" t="str">
        <f>IF(AD1072&lt;&gt;"","-" &amp;TEXT([1]comp!$AD1072,"0.00") &amp;TEXT(AD$1,0),"")</f>
        <v/>
      </c>
      <c r="BG1072" s="104" t="str">
        <f>IF(AE1072&lt;&gt;"","-" &amp;TEXT([1]comp!$AE1072,"0.#") &amp;TEXT(AE$1,0),"")</f>
        <v/>
      </c>
      <c r="BH1072" s="113" t="str">
        <f>[1]comp!$D1072 &amp; [1]comp!$E1072</f>
        <v>+3Mo-3WZhuang, X., Antonov, S., Li, W., Lu, S., Li, L., &amp; Feng, Q. (2022). Alloying effects and effective alloy design of high-Cr CoNi-based superalloys via a high-throughput experiments and machine learning framework. Acta Materialia, 118525. https://doi.org/10.1016/j.actamat.2022.118535</v>
      </c>
      <c r="BI1072" s="96" t="str">
        <f t="shared" si="77"/>
        <v>Co-30.0Ni-8.Al-12.0Cr-3.0Ti-1.0Ta-3.0Mo</v>
      </c>
      <c r="BJ1072" s="113" t="s">
        <v>2123</v>
      </c>
      <c r="BK1072" s="113"/>
      <c r="BL1072" s="113"/>
      <c r="BM1072" s="113"/>
      <c r="BN1072" s="113"/>
      <c r="BO1072" s="113"/>
    </row>
    <row r="1073" spans="1:67" x14ac:dyDescent="0.3">
      <c r="A1073" s="96" t="str">
        <f t="shared" si="78"/>
        <v>Co-33.8Ni-8.7Al-13.5Cr-2.1W-1.0Ti-0.9Ta-0.3Nb-2.1Mo</v>
      </c>
      <c r="B1073" s="113"/>
      <c r="C1073" s="113" t="s">
        <v>2123</v>
      </c>
      <c r="D1073" s="113" t="s">
        <v>774</v>
      </c>
      <c r="E1073" s="113" t="s">
        <v>4355</v>
      </c>
      <c r="F1073" s="113">
        <f t="shared" si="76"/>
        <v>1070</v>
      </c>
      <c r="G1073" s="114">
        <f t="shared" si="71"/>
        <v>37.6</v>
      </c>
      <c r="H1073" s="114">
        <v>33.799999999999997</v>
      </c>
      <c r="I1073" s="114">
        <v>8.6999999999999993</v>
      </c>
      <c r="J1073" s="114">
        <v>13.5</v>
      </c>
      <c r="K1073" s="114">
        <v>2.1</v>
      </c>
      <c r="L1073" s="114">
        <v>1</v>
      </c>
      <c r="M1073" s="114">
        <v>0.9</v>
      </c>
      <c r="N1073" s="114">
        <v>0.3</v>
      </c>
      <c r="O1073" s="114"/>
      <c r="P1073" s="114">
        <v>2.1</v>
      </c>
      <c r="Q1073" s="115"/>
      <c r="R1073" s="115"/>
      <c r="S1073" s="115"/>
      <c r="T1073" s="114"/>
      <c r="U1073" s="114"/>
      <c r="V1073" s="114"/>
      <c r="W1073" s="114"/>
      <c r="X1073" s="114"/>
      <c r="Y1073" s="114"/>
      <c r="Z1073" s="114"/>
      <c r="AA1073" s="114"/>
      <c r="AB1073" s="114"/>
      <c r="AC1073" s="114"/>
      <c r="AD1073" s="114"/>
      <c r="AE1073" s="113"/>
      <c r="AF1073" s="101">
        <f t="shared" si="79"/>
        <v>8.4036139999999993</v>
      </c>
      <c r="AG1073" s="113"/>
      <c r="AH1073" s="113"/>
      <c r="AI1073" s="116" t="s">
        <v>1</v>
      </c>
      <c r="AJ1073" s="116" t="str">
        <f>IF(I1073&lt;&gt;"","-" &amp;TEXT([1]comp!$I1073,"0.#") &amp;TEXT(I$1,0),"")</f>
        <v>-8.7Al</v>
      </c>
      <c r="AK1073" s="116" t="str">
        <f>IF(K1073&lt;&gt;"","-" &amp;TEXT([1]comp!$K1073,"0.0") &amp;TEXT(K$1,0),"")</f>
        <v>-2.1W</v>
      </c>
      <c r="AL1073" s="116" t="str">
        <f>IF(H1073&lt;&gt;"","-" &amp;TEXT([1]comp!$H1073,"0.0") &amp;TEXT(H$1,0),"")</f>
        <v>-33.8Ni</v>
      </c>
      <c r="AM1073" s="116" t="str">
        <f>IF(J1073&lt;&gt;"","-" &amp;TEXT([1]comp!$J1073,"0.0") &amp;TEXT(J$1,0),"")</f>
        <v>-13.5Cr</v>
      </c>
      <c r="AN1073" s="116" t="str">
        <f>IF(M1073&lt;&gt;"","-" &amp;TEXT([1]comp!$M1073,"0.0") &amp;TEXT(M$1,0),"")</f>
        <v>-0.9Ta</v>
      </c>
      <c r="AO1073" s="116" t="str">
        <f>IF(N1073&lt;&gt;"","-" &amp;TEXT([1]comp!$N1073,"0.0") &amp;TEXT(N$1,0),"")</f>
        <v>-0.3Nb</v>
      </c>
      <c r="AP1073" s="116" t="str">
        <f>IF(O1073&lt;&gt;"","-" &amp;TEXT([1]comp!$O1073,"0.0") &amp;TEXT(O$1,0),"")</f>
        <v/>
      </c>
      <c r="AQ1073" s="116" t="str">
        <f>IF(L1073&lt;&gt;"","-" &amp;TEXT([1]comp!$L1073,"0.0") &amp;TEXT(L$1,0),"")</f>
        <v>-1.0Ti</v>
      </c>
      <c r="AR1073" s="116" t="str">
        <f>IF(P1073&lt;&gt;"","-" &amp;TEXT([1]comp!$P1073,"0.0") &amp;TEXT(P$1,0),"")</f>
        <v>-2.1Mo</v>
      </c>
      <c r="AS1073" s="116" t="str">
        <f>IF(Q1073&lt;&gt;"","-" &amp;TEXT([1]comp!$Q1073,"0.00") &amp;TEXT(Q$1,0),"")</f>
        <v/>
      </c>
      <c r="AT1073" s="116" t="str">
        <f>IF(R1073&lt;&gt;"","-" &amp;TEXT([1]comp!$R1073,"0.00") &amp;TEXT(R$1,0),"")</f>
        <v/>
      </c>
      <c r="AU1073" s="116" t="str">
        <f>IF(S1073&lt;&gt;"","-" &amp;TEXT([1]comp!$S1073,"0.00") &amp;TEXT(S$1,0),"")</f>
        <v/>
      </c>
      <c r="AV1073" s="116" t="str">
        <f>IF(T1073&lt;&gt;"","-" &amp;TEXT([1]comp!$T1073,"0.0") &amp;TEXT(T$1,0),"")</f>
        <v/>
      </c>
      <c r="AW1073" s="116" t="str">
        <f>IF(U1073&lt;&gt;"","-" &amp;TEXT([1]comp!$U1073,"0.0") &amp;TEXT(U$1,0),"")</f>
        <v/>
      </c>
      <c r="AX1073" s="116" t="str">
        <f>IF(V1073&lt;&gt;"","-" &amp;TEXT([1]comp!$V1073,"0.0") &amp;TEXT(V$1,0),"")</f>
        <v/>
      </c>
      <c r="AY1073" s="116" t="str">
        <f>IF(W1073&lt;&gt;"","-" &amp;TEXT([1]comp!$W1073,"0.0") &amp;TEXT(W$1,0),"")</f>
        <v/>
      </c>
      <c r="AZ1073" s="116" t="str">
        <f>IF(X1073&lt;&gt;"","-" &amp;TEXT([1]comp!$X1073,"0.0") &amp;TEXT(X$1,0),"")</f>
        <v/>
      </c>
      <c r="BA1073" s="116" t="str">
        <f>IF(Y1073&lt;&gt;"","-" &amp;TEXT([1]comp!$Y1073,"0.0") &amp;TEXT(Y$1,0),"")</f>
        <v/>
      </c>
      <c r="BB1073" s="116" t="str">
        <f>IF(Z1073&lt;&gt;"","-" &amp;TEXT([1]comp!$Z1073,"0.0") &amp;TEXT(Z$1,0),"")</f>
        <v/>
      </c>
      <c r="BC1073" s="116" t="str">
        <f>IF(AA1073&lt;&gt;"","-" &amp;TEXT([1]comp!$AA1073,"0.0") &amp;TEXT(AA$1,0),"")</f>
        <v/>
      </c>
      <c r="BD1073" s="116" t="str">
        <f>IF(AB1073&lt;&gt;"","-" &amp;TEXT([1]comp!$AB1073,"0.0") &amp;TEXT(AB$1,0),"")</f>
        <v/>
      </c>
      <c r="BE1073" s="116" t="str">
        <f>IF(AC1073&lt;&gt;"","-" &amp;TEXT([1]comp!$AC1073,"0.0") &amp;TEXT(AC$1,0),"")</f>
        <v/>
      </c>
      <c r="BF1073" s="102" t="str">
        <f>IF(AD1073&lt;&gt;"","-" &amp;TEXT([1]comp!$AD1073,"0.00") &amp;TEXT(AD$1,0),"")</f>
        <v/>
      </c>
      <c r="BG1073" s="104" t="str">
        <f>IF(AE1073&lt;&gt;"","-" &amp;TEXT([1]comp!$AE1073,"0.#") &amp;TEXT(AE$1,0),"")</f>
        <v/>
      </c>
      <c r="BH1073" s="113" t="str">
        <f>[1]comp!$D1073 &amp; [1]comp!$E1073</f>
        <v>A1Zhuang, X., Antonov, S., Li, W., Lu, S., Li, L., &amp; Feng, Q. (2022). Alloying effects and effective alloy design of high-Cr CoNi-based superalloys via a high-throughput experiments and machine learning framework. Acta Materialia, 118525. https://doi.org/10.1016/j.actamat.2022.118536</v>
      </c>
      <c r="BI1073" s="96" t="str">
        <f t="shared" si="77"/>
        <v>Co-33.8Ni-8.7Al-13.5Cr-2.1W-1.0Ti-0.9Ta-0.3Nb-2.1Mo</v>
      </c>
      <c r="BJ1073" s="113" t="s">
        <v>2123</v>
      </c>
      <c r="BK1073" s="113"/>
      <c r="BL1073" s="113"/>
      <c r="BM1073" s="113"/>
      <c r="BN1073" s="113"/>
      <c r="BO1073" s="113"/>
    </row>
    <row r="1074" spans="1:67" x14ac:dyDescent="0.3">
      <c r="A1074" s="96" t="str">
        <f t="shared" si="78"/>
        <v>Co-30.0Ni-8.2Al-14.2Cr-2.0W-2.7Ti-1.3Ta-0.9Nb</v>
      </c>
      <c r="B1074" s="113"/>
      <c r="C1074" s="113" t="s">
        <v>2123</v>
      </c>
      <c r="D1074" s="113" t="s">
        <v>775</v>
      </c>
      <c r="E1074" s="113" t="s">
        <v>4357</v>
      </c>
      <c r="F1074" s="113">
        <f t="shared" ref="F1074:F1094" si="80">F1073+1</f>
        <v>1071</v>
      </c>
      <c r="G1074" s="114">
        <f t="shared" si="71"/>
        <v>40.699999999999996</v>
      </c>
      <c r="H1074" s="114">
        <v>30</v>
      </c>
      <c r="I1074" s="114">
        <v>8.1999999999999993</v>
      </c>
      <c r="J1074" s="114">
        <v>14.2</v>
      </c>
      <c r="K1074" s="114">
        <v>2</v>
      </c>
      <c r="L1074" s="114">
        <v>2.7</v>
      </c>
      <c r="M1074" s="114">
        <v>1.3</v>
      </c>
      <c r="N1074" s="114">
        <v>0.9</v>
      </c>
      <c r="O1074" s="114"/>
      <c r="P1074" s="114"/>
      <c r="Q1074" s="115"/>
      <c r="R1074" s="115"/>
      <c r="S1074" s="115"/>
      <c r="T1074" s="114"/>
      <c r="U1074" s="114"/>
      <c r="V1074" s="114"/>
      <c r="W1074" s="114"/>
      <c r="X1074" s="114"/>
      <c r="Y1074" s="114"/>
      <c r="Z1074" s="114"/>
      <c r="AA1074" s="114"/>
      <c r="AB1074" s="114"/>
      <c r="AC1074" s="114"/>
      <c r="AD1074" s="114"/>
      <c r="AE1074" s="113"/>
      <c r="AF1074" s="101">
        <f t="shared" si="79"/>
        <v>8.3373489999999979</v>
      </c>
      <c r="AG1074" s="113"/>
      <c r="AH1074" s="113"/>
      <c r="AI1074" s="116" t="s">
        <v>1</v>
      </c>
      <c r="AJ1074" s="116" t="str">
        <f>IF(I1074&lt;&gt;"","-" &amp;TEXT([1]comp!$I1074,"0.#") &amp;TEXT(I$1,0),"")</f>
        <v>-8.2Al</v>
      </c>
      <c r="AK1074" s="116" t="str">
        <f>IF(K1074&lt;&gt;"","-" &amp;TEXT([1]comp!$K1074,"0.0") &amp;TEXT(K$1,0),"")</f>
        <v>-2.0W</v>
      </c>
      <c r="AL1074" s="116" t="str">
        <f>IF(H1074&lt;&gt;"","-" &amp;TEXT([1]comp!$H1074,"0.0") &amp;TEXT(H$1,0),"")</f>
        <v>-30.0Ni</v>
      </c>
      <c r="AM1074" s="116" t="str">
        <f>IF(J1074&lt;&gt;"","-" &amp;TEXT([1]comp!$J1074,"0.0") &amp;TEXT(J$1,0),"")</f>
        <v>-14.2Cr</v>
      </c>
      <c r="AN1074" s="116" t="str">
        <f>IF(M1074&lt;&gt;"","-" &amp;TEXT([1]comp!$M1074,"0.0") &amp;TEXT(M$1,0),"")</f>
        <v>-1.3Ta</v>
      </c>
      <c r="AO1074" s="116" t="str">
        <f>IF(N1074&lt;&gt;"","-" &amp;TEXT([1]comp!$N1074,"0.0") &amp;TEXT(N$1,0),"")</f>
        <v>-0.9Nb</v>
      </c>
      <c r="AP1074" s="116" t="str">
        <f>IF(O1074&lt;&gt;"","-" &amp;TEXT([1]comp!$O1074,"0.0") &amp;TEXT(O$1,0),"")</f>
        <v/>
      </c>
      <c r="AQ1074" s="116" t="str">
        <f>IF(L1074&lt;&gt;"","-" &amp;TEXT([1]comp!$L1074,"0.0") &amp;TEXT(L$1,0),"")</f>
        <v>-2.7Ti</v>
      </c>
      <c r="AR1074" s="116" t="str">
        <f>IF(P1074&lt;&gt;"","-" &amp;TEXT([1]comp!$P1074,"0.0") &amp;TEXT(P$1,0),"")</f>
        <v/>
      </c>
      <c r="AS1074" s="116" t="str">
        <f>IF(Q1074&lt;&gt;"","-" &amp;TEXT([1]comp!$Q1074,"0.00") &amp;TEXT(Q$1,0),"")</f>
        <v/>
      </c>
      <c r="AT1074" s="116" t="str">
        <f>IF(R1074&lt;&gt;"","-" &amp;TEXT([1]comp!$R1074,"0.00") &amp;TEXT(R$1,0),"")</f>
        <v/>
      </c>
      <c r="AU1074" s="116" t="str">
        <f>IF(S1074&lt;&gt;"","-" &amp;TEXT([1]comp!$S1074,"0.00") &amp;TEXT(S$1,0),"")</f>
        <v/>
      </c>
      <c r="AV1074" s="116" t="str">
        <f>IF(T1074&lt;&gt;"","-" &amp;TEXT([1]comp!$T1074,"0.0") &amp;TEXT(T$1,0),"")</f>
        <v/>
      </c>
      <c r="AW1074" s="116" t="str">
        <f>IF(U1074&lt;&gt;"","-" &amp;TEXT([1]comp!$U1074,"0.0") &amp;TEXT(U$1,0),"")</f>
        <v/>
      </c>
      <c r="AX1074" s="116" t="str">
        <f>IF(V1074&lt;&gt;"","-" &amp;TEXT([1]comp!$V1074,"0.0") &amp;TEXT(V$1,0),"")</f>
        <v/>
      </c>
      <c r="AY1074" s="116" t="str">
        <f>IF(W1074&lt;&gt;"","-" &amp;TEXT([1]comp!$W1074,"0.0") &amp;TEXT(W$1,0),"")</f>
        <v/>
      </c>
      <c r="AZ1074" s="116" t="str">
        <f>IF(X1074&lt;&gt;"","-" &amp;TEXT([1]comp!$X1074,"0.0") &amp;TEXT(X$1,0),"")</f>
        <v/>
      </c>
      <c r="BA1074" s="116" t="str">
        <f>IF(Y1074&lt;&gt;"","-" &amp;TEXT([1]comp!$Y1074,"0.0") &amp;TEXT(Y$1,0),"")</f>
        <v/>
      </c>
      <c r="BB1074" s="116" t="str">
        <f>IF(Z1074&lt;&gt;"","-" &amp;TEXT([1]comp!$Z1074,"0.0") &amp;TEXT(Z$1,0),"")</f>
        <v/>
      </c>
      <c r="BC1074" s="116" t="str">
        <f>IF(AA1074&lt;&gt;"","-" &amp;TEXT([1]comp!$AA1074,"0.0") &amp;TEXT(AA$1,0),"")</f>
        <v/>
      </c>
      <c r="BD1074" s="116" t="str">
        <f>IF(AB1074&lt;&gt;"","-" &amp;TEXT([1]comp!$AB1074,"0.0") &amp;TEXT(AB$1,0),"")</f>
        <v/>
      </c>
      <c r="BE1074" s="116" t="str">
        <f>IF(AC1074&lt;&gt;"","-" &amp;TEXT([1]comp!$AC1074,"0.0") &amp;TEXT(AC$1,0),"")</f>
        <v/>
      </c>
      <c r="BF1074" s="102" t="str">
        <f>IF(AD1074&lt;&gt;"","-" &amp;TEXT([1]comp!$AD1074,"0.00") &amp;TEXT(AD$1,0),"")</f>
        <v/>
      </c>
      <c r="BG1074" s="104" t="str">
        <f>IF(AE1074&lt;&gt;"","-" &amp;TEXT([1]comp!$AE1074,"0.#") &amp;TEXT(AE$1,0),"")</f>
        <v/>
      </c>
      <c r="BH1074" s="113" t="str">
        <f>[1]comp!$D1074 &amp; [1]comp!$E1074</f>
        <v>A2Zhuang, X., Antonov, S., Li, W., Lu, S., Li, L., &amp; Feng, Q. (2022). Alloying effects and effective alloy design of high-Cr CoNi-based superalloys via a high-throughput experiments and machine learning framework. Acta Materialia, 118525. https://doi.org/10.1016/j.actamat.2022.118537</v>
      </c>
      <c r="BI1074" s="96" t="str">
        <f t="shared" si="77"/>
        <v>Co-30.0Ni-8.2Al-14.2Cr-2.0W-2.7Ti-1.3Ta-0.9Nb</v>
      </c>
      <c r="BJ1074" s="113" t="s">
        <v>2123</v>
      </c>
      <c r="BK1074" s="113"/>
      <c r="BL1074" s="113"/>
      <c r="BM1074" s="113"/>
      <c r="BN1074" s="113"/>
      <c r="BO1074" s="113"/>
    </row>
    <row r="1075" spans="1:67" x14ac:dyDescent="0.3">
      <c r="A1075" s="96" t="str">
        <f t="shared" si="78"/>
        <v>Co-17.5Ni-12.4Fe-5.4Al-4.2Cr-2.0Ti-1.5Ta-1.4Nb-3.1V-0.08B</v>
      </c>
      <c r="B1075" s="113"/>
      <c r="C1075" s="113" t="s">
        <v>2123</v>
      </c>
      <c r="D1075" s="113" t="s">
        <v>4359</v>
      </c>
      <c r="E1075" s="113" t="s">
        <v>4360</v>
      </c>
      <c r="F1075" s="113">
        <f t="shared" si="80"/>
        <v>1072</v>
      </c>
      <c r="G1075" s="114">
        <f t="shared" si="71"/>
        <v>52.410000000000004</v>
      </c>
      <c r="H1075" s="114">
        <v>17.489999999999998</v>
      </c>
      <c r="I1075" s="114">
        <v>5.42</v>
      </c>
      <c r="J1075" s="114">
        <v>4.17</v>
      </c>
      <c r="K1075" s="114"/>
      <c r="L1075" s="114">
        <v>2.0299999999999998</v>
      </c>
      <c r="M1075" s="114">
        <v>1.52</v>
      </c>
      <c r="N1075" s="114">
        <v>1.44</v>
      </c>
      <c r="O1075" s="114">
        <v>3.08</v>
      </c>
      <c r="P1075" s="114"/>
      <c r="Q1075" s="115"/>
      <c r="R1075" s="115"/>
      <c r="S1075" s="115">
        <v>0.08</v>
      </c>
      <c r="T1075" s="114"/>
      <c r="U1075" s="114"/>
      <c r="V1075" s="114"/>
      <c r="W1075" s="114">
        <v>12.36</v>
      </c>
      <c r="X1075" s="114"/>
      <c r="Y1075" s="114"/>
      <c r="Z1075" s="114"/>
      <c r="AA1075" s="114"/>
      <c r="AB1075" s="114"/>
      <c r="AC1075" s="114"/>
      <c r="AD1075" s="114"/>
      <c r="AE1075" s="113"/>
      <c r="AF1075" s="101">
        <f t="shared" si="79"/>
        <v>8.3000247000000016</v>
      </c>
      <c r="AG1075" s="113"/>
      <c r="AH1075" s="113"/>
      <c r="AI1075" s="116" t="s">
        <v>1</v>
      </c>
      <c r="AJ1075" s="116" t="str">
        <f>IF(I1075&lt;&gt;"","-" &amp;TEXT([1]comp!$I1075,"0.#") &amp;TEXT(I$1,0),"")</f>
        <v>-5.4Al</v>
      </c>
      <c r="AK1075" s="116" t="str">
        <f>IF(K1075&lt;&gt;"","-" &amp;TEXT([1]comp!$K1075,"0.0") &amp;TEXT(K$1,0),"")</f>
        <v/>
      </c>
      <c r="AL1075" s="116" t="str">
        <f>IF(H1075&lt;&gt;"","-" &amp;TEXT([1]comp!$H1075,"0.0") &amp;TEXT(H$1,0),"")</f>
        <v>-17.5Ni</v>
      </c>
      <c r="AM1075" s="116" t="str">
        <f>IF(J1075&lt;&gt;"","-" &amp;TEXT([1]comp!$J1075,"0.0") &amp;TEXT(J$1,0),"")</f>
        <v>-4.2Cr</v>
      </c>
      <c r="AN1075" s="116" t="str">
        <f>IF(M1075&lt;&gt;"","-" &amp;TEXT([1]comp!$M1075,"0.0") &amp;TEXT(M$1,0),"")</f>
        <v>-1.5Ta</v>
      </c>
      <c r="AO1075" s="116" t="str">
        <f>IF(N1075&lt;&gt;"","-" &amp;TEXT([1]comp!$N1075,"0.0") &amp;TEXT(N$1,0),"")</f>
        <v>-1.4Nb</v>
      </c>
      <c r="AP1075" s="116" t="str">
        <f>IF(O1075&lt;&gt;"","-" &amp;TEXT([1]comp!$O1075,"0.0") &amp;TEXT(O$1,0),"")</f>
        <v>-3.1V</v>
      </c>
      <c r="AQ1075" s="116" t="str">
        <f>IF(L1075&lt;&gt;"","-" &amp;TEXT([1]comp!$L1075,"0.0") &amp;TEXT(L$1,0),"")</f>
        <v>-2.0Ti</v>
      </c>
      <c r="AR1075" s="116" t="str">
        <f>IF(P1075&lt;&gt;"","-" &amp;TEXT([1]comp!$P1075,"0.0") &amp;TEXT(P$1,0),"")</f>
        <v/>
      </c>
      <c r="AS1075" s="116" t="str">
        <f>IF(Q1075&lt;&gt;"","-" &amp;TEXT([1]comp!$Q1075,"0.00") &amp;TEXT(Q$1,0),"")</f>
        <v/>
      </c>
      <c r="AT1075" s="116" t="str">
        <f>IF(R1075&lt;&gt;"","-" &amp;TEXT([1]comp!$R1075,"0.00") &amp;TEXT(R$1,0),"")</f>
        <v/>
      </c>
      <c r="AU1075" s="116" t="str">
        <f>IF(S1075&lt;&gt;"","-" &amp;TEXT([1]comp!$S1075,"0.00") &amp;TEXT(S$1,0),"")</f>
        <v>-0.08B</v>
      </c>
      <c r="AV1075" s="116" t="str">
        <f>IF(T1075&lt;&gt;"","-" &amp;TEXT([1]comp!$T1075,"0.0") &amp;TEXT(T$1,0),"")</f>
        <v/>
      </c>
      <c r="AW1075" s="116" t="str">
        <f>IF(U1075&lt;&gt;"","-" &amp;TEXT([1]comp!$U1075,"0.0") &amp;TEXT(U$1,0),"")</f>
        <v/>
      </c>
      <c r="AX1075" s="116" t="str">
        <f>IF(V1075&lt;&gt;"","-" &amp;TEXT([1]comp!$V1075,"0.0") &amp;TEXT(V$1,0),"")</f>
        <v/>
      </c>
      <c r="AY1075" s="116" t="str">
        <f>IF(W1075&lt;&gt;"","-" &amp;TEXT([1]comp!$W1075,"0.0") &amp;TEXT(W$1,0),"")</f>
        <v>-12.4Fe</v>
      </c>
      <c r="AZ1075" s="116" t="str">
        <f>IF(X1075&lt;&gt;"","-" &amp;TEXT([1]comp!$X1075,"0.0") &amp;TEXT(X$1,0),"")</f>
        <v/>
      </c>
      <c r="BA1075" s="116" t="str">
        <f>IF(Y1075&lt;&gt;"","-" &amp;TEXT([1]comp!$Y1075,"0.0") &amp;TEXT(Y$1,0),"")</f>
        <v/>
      </c>
      <c r="BB1075" s="116" t="str">
        <f>IF(Z1075&lt;&gt;"","-" &amp;TEXT([1]comp!$Z1075,"0.0") &amp;TEXT(Z$1,0),"")</f>
        <v/>
      </c>
      <c r="BC1075" s="116" t="str">
        <f>IF(AA1075&lt;&gt;"","-" &amp;TEXT([1]comp!$AA1075,"0.0") &amp;TEXT(AA$1,0),"")</f>
        <v/>
      </c>
      <c r="BD1075" s="116" t="str">
        <f>IF(AB1075&lt;&gt;"","-" &amp;TEXT([1]comp!$AB1075,"0.0") &amp;TEXT(AB$1,0),"")</f>
        <v/>
      </c>
      <c r="BE1075" s="116" t="str">
        <f>IF(AC1075&lt;&gt;"","-" &amp;TEXT([1]comp!$AC1075,"0.0") &amp;TEXT(AC$1,0),"")</f>
        <v/>
      </c>
      <c r="BF1075" s="102" t="str">
        <f>IF(AD1075&lt;&gt;"","-" &amp;TEXT([1]comp!$AD1075,"0.00") &amp;TEXT(AD$1,0),"")</f>
        <v/>
      </c>
      <c r="BG1075" s="104" t="str">
        <f>IF(AE1075&lt;&gt;"","-" &amp;TEXT([1]comp!$AE1075,"0.#") &amp;TEXT(AE$1,0),"")</f>
        <v/>
      </c>
      <c r="BH1075" s="113" t="str">
        <f>[1]comp!$D1075 &amp; [1]comp!$E1075</f>
        <v>12Fe4CrOhl, Fe</v>
      </c>
      <c r="BI1075" s="96" t="str">
        <f t="shared" si="77"/>
        <v>Co-17.5Ni-12.4Fe-5.4Al-4.2Cr-2.0Ti-1.5Ta-1.4Nb-3.1V-0.08B</v>
      </c>
      <c r="BJ1075" s="113" t="s">
        <v>2123</v>
      </c>
      <c r="BK1075" s="113"/>
      <c r="BL1075" s="113"/>
      <c r="BM1075" s="113"/>
      <c r="BN1075" s="113"/>
      <c r="BO1075" s="113"/>
    </row>
    <row r="1076" spans="1:67" x14ac:dyDescent="0.3">
      <c r="A1076" s="96" t="str">
        <f t="shared" si="78"/>
        <v>Co-15.5Ni-14.3Fe-5.6Al-4.2Cr-2.1Ti-1.5Ta-1.5Nb-3.1V-0.08B</v>
      </c>
      <c r="B1076" s="113"/>
      <c r="C1076" s="113" t="s">
        <v>2123</v>
      </c>
      <c r="D1076" s="113" t="s">
        <v>4362</v>
      </c>
      <c r="E1076" s="113" t="s">
        <v>4360</v>
      </c>
      <c r="F1076" s="113">
        <f t="shared" si="80"/>
        <v>1073</v>
      </c>
      <c r="G1076" s="114">
        <f t="shared" si="71"/>
        <v>52.14</v>
      </c>
      <c r="H1076" s="114">
        <v>15.53</v>
      </c>
      <c r="I1076" s="114">
        <v>5.63</v>
      </c>
      <c r="J1076" s="114">
        <v>4.18</v>
      </c>
      <c r="K1076" s="114"/>
      <c r="L1076" s="114">
        <v>2.0699999999999998</v>
      </c>
      <c r="M1076" s="114">
        <v>1.49</v>
      </c>
      <c r="N1076" s="114">
        <v>1.5</v>
      </c>
      <c r="O1076" s="114">
        <v>3.07</v>
      </c>
      <c r="P1076" s="114"/>
      <c r="Q1076" s="115"/>
      <c r="R1076" s="115"/>
      <c r="S1076" s="115">
        <v>0.08</v>
      </c>
      <c r="T1076" s="114"/>
      <c r="U1076" s="114"/>
      <c r="V1076" s="114"/>
      <c r="W1076" s="114">
        <v>14.31</v>
      </c>
      <c r="X1076" s="114"/>
      <c r="Y1076" s="114"/>
      <c r="Z1076" s="114"/>
      <c r="AA1076" s="114"/>
      <c r="AB1076" s="114"/>
      <c r="AC1076" s="114"/>
      <c r="AD1076" s="114"/>
      <c r="AE1076" s="113"/>
      <c r="AF1076" s="113"/>
      <c r="AG1076" s="113"/>
      <c r="AH1076" s="113"/>
      <c r="AI1076" s="116" t="s">
        <v>1</v>
      </c>
      <c r="AJ1076" s="116" t="str">
        <f>IF(I1076&lt;&gt;"","-" &amp;TEXT([1]comp!$I1076,"0.#") &amp;TEXT(I$1,0),"")</f>
        <v>-5.6Al</v>
      </c>
      <c r="AK1076" s="116" t="str">
        <f>IF(K1076&lt;&gt;"","-" &amp;TEXT([1]comp!$K1076,"0.0") &amp;TEXT(K$1,0),"")</f>
        <v/>
      </c>
      <c r="AL1076" s="116" t="str">
        <f>IF(H1076&lt;&gt;"","-" &amp;TEXT([1]comp!$H1076,"0.0") &amp;TEXT(H$1,0),"")</f>
        <v>-15.5Ni</v>
      </c>
      <c r="AM1076" s="116" t="str">
        <f>IF(J1076&lt;&gt;"","-" &amp;TEXT([1]comp!$J1076,"0.0") &amp;TEXT(J$1,0),"")</f>
        <v>-4.2Cr</v>
      </c>
      <c r="AN1076" s="116" t="str">
        <f>IF(M1076&lt;&gt;"","-" &amp;TEXT([1]comp!$M1076,"0.0") &amp;TEXT(M$1,0),"")</f>
        <v>-1.5Ta</v>
      </c>
      <c r="AO1076" s="116" t="str">
        <f>IF(N1076&lt;&gt;"","-" &amp;TEXT([1]comp!$N1076,"0.0") &amp;TEXT(N$1,0),"")</f>
        <v>-1.5Nb</v>
      </c>
      <c r="AP1076" s="116" t="str">
        <f>IF(O1076&lt;&gt;"","-" &amp;TEXT([1]comp!$O1076,"0.0") &amp;TEXT(O$1,0),"")</f>
        <v>-3.1V</v>
      </c>
      <c r="AQ1076" s="116" t="str">
        <f>IF(L1076&lt;&gt;"","-" &amp;TEXT([1]comp!$L1076,"0.0") &amp;TEXT(L$1,0),"")</f>
        <v>-2.1Ti</v>
      </c>
      <c r="AR1076" s="116" t="str">
        <f>IF(P1076&lt;&gt;"","-" &amp;TEXT([1]comp!$P1076,"0.0") &amp;TEXT(P$1,0),"")</f>
        <v/>
      </c>
      <c r="AS1076" s="116" t="str">
        <f>IF(Q1076&lt;&gt;"","-" &amp;TEXT([1]comp!$Q1076,"0.00") &amp;TEXT(Q$1,0),"")</f>
        <v/>
      </c>
      <c r="AT1076" s="116" t="str">
        <f>IF(R1076&lt;&gt;"","-" &amp;TEXT([1]comp!$R1076,"0.00") &amp;TEXT(R$1,0),"")</f>
        <v/>
      </c>
      <c r="AU1076" s="116" t="str">
        <f>IF(S1076&lt;&gt;"","-" &amp;TEXT([1]comp!$S1076,"0.00") &amp;TEXT(S$1,0),"")</f>
        <v>-0.08B</v>
      </c>
      <c r="AV1076" s="116" t="str">
        <f>IF(T1076&lt;&gt;"","-" &amp;TEXT([1]comp!$T1076,"0.0") &amp;TEXT(T$1,0),"")</f>
        <v/>
      </c>
      <c r="AW1076" s="116" t="str">
        <f>IF(U1076&lt;&gt;"","-" &amp;TEXT([1]comp!$U1076,"0.0") &amp;TEXT(U$1,0),"")</f>
        <v/>
      </c>
      <c r="AX1076" s="116" t="str">
        <f>IF(V1076&lt;&gt;"","-" &amp;TEXT([1]comp!$V1076,"0.0") &amp;TEXT(V$1,0),"")</f>
        <v/>
      </c>
      <c r="AY1076" s="116" t="str">
        <f>IF(W1076&lt;&gt;"","-" &amp;TEXT([1]comp!$W1076,"0.0") &amp;TEXT(W$1,0),"")</f>
        <v>-14.3Fe</v>
      </c>
      <c r="AZ1076" s="116" t="str">
        <f>IF(X1076&lt;&gt;"","-" &amp;TEXT([1]comp!$X1076,"0.0") &amp;TEXT(X$1,0),"")</f>
        <v/>
      </c>
      <c r="BA1076" s="116" t="str">
        <f>IF(Y1076&lt;&gt;"","-" &amp;TEXT([1]comp!$Y1076,"0.0") &amp;TEXT(Y$1,0),"")</f>
        <v/>
      </c>
      <c r="BB1076" s="116" t="str">
        <f>IF(Z1076&lt;&gt;"","-" &amp;TEXT([1]comp!$Z1076,"0.0") &amp;TEXT(Z$1,0),"")</f>
        <v/>
      </c>
      <c r="BC1076" s="116" t="str">
        <f>IF(AA1076&lt;&gt;"","-" &amp;TEXT([1]comp!$AA1076,"0.0") &amp;TEXT(AA$1,0),"")</f>
        <v/>
      </c>
      <c r="BD1076" s="116" t="str">
        <f>IF(AB1076&lt;&gt;"","-" &amp;TEXT([1]comp!$AB1076,"0.0") &amp;TEXT(AB$1,0),"")</f>
        <v/>
      </c>
      <c r="BE1076" s="116" t="str">
        <f>IF(AC1076&lt;&gt;"","-" &amp;TEXT([1]comp!$AC1076,"0.0") &amp;TEXT(AC$1,0),"")</f>
        <v/>
      </c>
      <c r="BF1076" s="102" t="str">
        <f>IF(AD1076&lt;&gt;"","-" &amp;TEXT([1]comp!$AD1076,"0.00") &amp;TEXT(AD$1,0),"")</f>
        <v/>
      </c>
      <c r="BG1076" s="104" t="str">
        <f>IF(AE1076&lt;&gt;"","-" &amp;TEXT([1]comp!$AE1076,"0.#") &amp;TEXT(AE$1,0),"")</f>
        <v/>
      </c>
      <c r="BH1076" s="113" t="str">
        <f>[1]comp!$D1076 &amp; [1]comp!$E1076</f>
        <v>14Fe4CrOhl, Fe</v>
      </c>
      <c r="BI1076" s="96" t="str">
        <f t="shared" si="77"/>
        <v>Co-15.5Ni-14.3Fe-5.6Al-4.2Cr-2.1Ti-1.5Ta-1.5Nb-3.1V-0.08B</v>
      </c>
      <c r="BJ1076" s="113" t="s">
        <v>2123</v>
      </c>
      <c r="BK1076" s="113"/>
      <c r="BL1076" s="113"/>
      <c r="BM1076" s="113"/>
      <c r="BN1076" s="113"/>
      <c r="BO1076" s="113"/>
    </row>
    <row r="1077" spans="1:67" x14ac:dyDescent="0.3">
      <c r="A1077" s="96" t="str">
        <f t="shared" si="78"/>
        <v>Co-11.8Ni-18.3Fe-5.5Al-4.1Cr-2.1Ti-1.5Ta-1.5Nb-3.1V-0.08B</v>
      </c>
      <c r="B1077" s="113"/>
      <c r="C1077" s="113" t="s">
        <v>2123</v>
      </c>
      <c r="D1077" s="113" t="s">
        <v>4364</v>
      </c>
      <c r="E1077" s="113" t="s">
        <v>4360</v>
      </c>
      <c r="F1077" s="113">
        <f t="shared" si="80"/>
        <v>1074</v>
      </c>
      <c r="G1077" s="114">
        <f t="shared" si="71"/>
        <v>52.13</v>
      </c>
      <c r="H1077" s="114">
        <v>11.78</v>
      </c>
      <c r="I1077" s="114">
        <v>5.45</v>
      </c>
      <c r="J1077" s="114">
        <v>4.1399999999999997</v>
      </c>
      <c r="K1077" s="114"/>
      <c r="L1077" s="114">
        <v>2.06</v>
      </c>
      <c r="M1077" s="114">
        <v>1.52</v>
      </c>
      <c r="N1077" s="114">
        <v>1.51</v>
      </c>
      <c r="O1077" s="114">
        <v>3.06</v>
      </c>
      <c r="P1077" s="114"/>
      <c r="Q1077" s="115"/>
      <c r="R1077" s="115"/>
      <c r="S1077" s="115">
        <v>0.08</v>
      </c>
      <c r="T1077" s="114"/>
      <c r="U1077" s="114"/>
      <c r="V1077" s="114"/>
      <c r="W1077" s="114">
        <v>18.27</v>
      </c>
      <c r="X1077" s="114"/>
      <c r="Y1077" s="114"/>
      <c r="Z1077" s="114"/>
      <c r="AA1077" s="114"/>
      <c r="AB1077" s="114"/>
      <c r="AC1077" s="114"/>
      <c r="AD1077" s="114"/>
      <c r="AE1077" s="113"/>
      <c r="AF1077" s="113"/>
      <c r="AG1077" s="113"/>
      <c r="AH1077" s="113"/>
      <c r="AI1077" s="116" t="s">
        <v>1</v>
      </c>
      <c r="AJ1077" s="116" t="str">
        <f>IF(I1077&lt;&gt;"","-" &amp;TEXT([1]comp!$I1077,"0.#") &amp;TEXT(I$1,0),"")</f>
        <v>-5.5Al</v>
      </c>
      <c r="AK1077" s="116" t="str">
        <f>IF(K1077&lt;&gt;"","-" &amp;TEXT([1]comp!$K1077,"0.0") &amp;TEXT(K$1,0),"")</f>
        <v/>
      </c>
      <c r="AL1077" s="116" t="str">
        <f>IF(H1077&lt;&gt;"","-" &amp;TEXT([1]comp!$H1077,"0.0") &amp;TEXT(H$1,0),"")</f>
        <v>-11.8Ni</v>
      </c>
      <c r="AM1077" s="116" t="str">
        <f>IF(J1077&lt;&gt;"","-" &amp;TEXT([1]comp!$J1077,"0.0") &amp;TEXT(J$1,0),"")</f>
        <v>-4.1Cr</v>
      </c>
      <c r="AN1077" s="116" t="str">
        <f>IF(M1077&lt;&gt;"","-" &amp;TEXT([1]comp!$M1077,"0.0") &amp;TEXT(M$1,0),"")</f>
        <v>-1.5Ta</v>
      </c>
      <c r="AO1077" s="116" t="str">
        <f>IF(N1077&lt;&gt;"","-" &amp;TEXT([1]comp!$N1077,"0.0") &amp;TEXT(N$1,0),"")</f>
        <v>-1.5Nb</v>
      </c>
      <c r="AP1077" s="116" t="str">
        <f>IF(O1077&lt;&gt;"","-" &amp;TEXT([1]comp!$O1077,"0.0") &amp;TEXT(O$1,0),"")</f>
        <v>-3.1V</v>
      </c>
      <c r="AQ1077" s="116" t="str">
        <f>IF(L1077&lt;&gt;"","-" &amp;TEXT([1]comp!$L1077,"0.0") &amp;TEXT(L$1,0),"")</f>
        <v>-2.1Ti</v>
      </c>
      <c r="AR1077" s="116" t="str">
        <f>IF(P1077&lt;&gt;"","-" &amp;TEXT([1]comp!$P1077,"0.0") &amp;TEXT(P$1,0),"")</f>
        <v/>
      </c>
      <c r="AS1077" s="116" t="str">
        <f>IF(Q1077&lt;&gt;"","-" &amp;TEXT([1]comp!$Q1077,"0.00") &amp;TEXT(Q$1,0),"")</f>
        <v/>
      </c>
      <c r="AT1077" s="116" t="str">
        <f>IF(R1077&lt;&gt;"","-" &amp;TEXT([1]comp!$R1077,"0.00") &amp;TEXT(R$1,0),"")</f>
        <v/>
      </c>
      <c r="AU1077" s="116" t="str">
        <f>IF(S1077&lt;&gt;"","-" &amp;TEXT([1]comp!$S1077,"0.00") &amp;TEXT(S$1,0),"")</f>
        <v>-0.08B</v>
      </c>
      <c r="AV1077" s="116" t="str">
        <f>IF(T1077&lt;&gt;"","-" &amp;TEXT([1]comp!$T1077,"0.0") &amp;TEXT(T$1,0),"")</f>
        <v/>
      </c>
      <c r="AW1077" s="116" t="str">
        <f>IF(U1077&lt;&gt;"","-" &amp;TEXT([1]comp!$U1077,"0.0") &amp;TEXT(U$1,0),"")</f>
        <v/>
      </c>
      <c r="AX1077" s="116" t="str">
        <f>IF(V1077&lt;&gt;"","-" &amp;TEXT([1]comp!$V1077,"0.0") &amp;TEXT(V$1,0),"")</f>
        <v/>
      </c>
      <c r="AY1077" s="116" t="str">
        <f>IF(W1077&lt;&gt;"","-" &amp;TEXT([1]comp!$W1077,"0.0") &amp;TEXT(W$1,0),"")</f>
        <v>-18.3Fe</v>
      </c>
      <c r="AZ1077" s="116" t="str">
        <f>IF(X1077&lt;&gt;"","-" &amp;TEXT([1]comp!$X1077,"0.0") &amp;TEXT(X$1,0),"")</f>
        <v/>
      </c>
      <c r="BA1077" s="116" t="str">
        <f>IF(Y1077&lt;&gt;"","-" &amp;TEXT([1]comp!$Y1077,"0.0") &amp;TEXT(Y$1,0),"")</f>
        <v/>
      </c>
      <c r="BB1077" s="116" t="str">
        <f>IF(Z1077&lt;&gt;"","-" &amp;TEXT([1]comp!$Z1077,"0.0") &amp;TEXT(Z$1,0),"")</f>
        <v/>
      </c>
      <c r="BC1077" s="116" t="str">
        <f>IF(AA1077&lt;&gt;"","-" &amp;TEXT([1]comp!$AA1077,"0.0") &amp;TEXT(AA$1,0),"")</f>
        <v/>
      </c>
      <c r="BD1077" s="116" t="str">
        <f>IF(AB1077&lt;&gt;"","-" &amp;TEXT([1]comp!$AB1077,"0.0") &amp;TEXT(AB$1,0),"")</f>
        <v/>
      </c>
      <c r="BE1077" s="116" t="str">
        <f>IF(AC1077&lt;&gt;"","-" &amp;TEXT([1]comp!$AC1077,"0.0") &amp;TEXT(AC$1,0),"")</f>
        <v/>
      </c>
      <c r="BF1077" s="102" t="str">
        <f>IF(AD1077&lt;&gt;"","-" &amp;TEXT([1]comp!$AD1077,"0.00") &amp;TEXT(AD$1,0),"")</f>
        <v/>
      </c>
      <c r="BG1077" s="104" t="str">
        <f>IF(AE1077&lt;&gt;"","-" &amp;TEXT([1]comp!$AE1077,"0.#") &amp;TEXT(AE$1,0),"")</f>
        <v/>
      </c>
      <c r="BH1077" s="113" t="str">
        <f>[1]comp!$D1077 &amp; [1]comp!$E1077</f>
        <v>18Fe4CrOhl, Fe</v>
      </c>
      <c r="BI1077" s="96" t="str">
        <f t="shared" si="77"/>
        <v>Co-11.8Ni-18.3Fe-5.5Al-4.1Cr-2.1Ti-1.5Ta-1.5Nb-3.1V-0.08B</v>
      </c>
      <c r="BJ1077" s="113" t="s">
        <v>2123</v>
      </c>
      <c r="BK1077" s="113"/>
      <c r="BL1077" s="113"/>
      <c r="BM1077" s="113"/>
      <c r="BN1077" s="113"/>
      <c r="BO1077" s="113"/>
    </row>
    <row r="1078" spans="1:67" x14ac:dyDescent="0.3">
      <c r="A1078" s="96" t="str">
        <f t="shared" si="78"/>
        <v>Co-17.4Ni-12.2Fe-5.4Al-8.3Cr-2.1Ti-1.6Ta-1.5Nb-3.1V-0.08B</v>
      </c>
      <c r="B1078" s="113"/>
      <c r="C1078" s="113" t="s">
        <v>2123</v>
      </c>
      <c r="D1078" s="113" t="s">
        <v>4366</v>
      </c>
      <c r="E1078" s="113" t="s">
        <v>4360</v>
      </c>
      <c r="F1078" s="113">
        <f t="shared" si="80"/>
        <v>1075</v>
      </c>
      <c r="G1078" s="114">
        <f t="shared" si="71"/>
        <v>48.260000000000005</v>
      </c>
      <c r="H1078" s="114">
        <v>17.440000000000001</v>
      </c>
      <c r="I1078" s="114">
        <v>5.44</v>
      </c>
      <c r="J1078" s="114">
        <v>8.32</v>
      </c>
      <c r="K1078" s="114"/>
      <c r="L1078" s="114">
        <v>2.08</v>
      </c>
      <c r="M1078" s="114">
        <v>1.55</v>
      </c>
      <c r="N1078" s="114">
        <v>1.48</v>
      </c>
      <c r="O1078" s="114">
        <v>3.11</v>
      </c>
      <c r="P1078" s="114"/>
      <c r="Q1078" s="115"/>
      <c r="R1078" s="115"/>
      <c r="S1078" s="115">
        <v>0.08</v>
      </c>
      <c r="T1078" s="114"/>
      <c r="U1078" s="114"/>
      <c r="V1078" s="114"/>
      <c r="W1078" s="114">
        <v>12.24</v>
      </c>
      <c r="X1078" s="114"/>
      <c r="Y1078" s="114"/>
      <c r="Z1078" s="114"/>
      <c r="AA1078" s="114"/>
      <c r="AB1078" s="114"/>
      <c r="AC1078" s="114"/>
      <c r="AD1078" s="114"/>
      <c r="AE1078" s="113"/>
      <c r="AF1078" s="113"/>
      <c r="AG1078" s="113"/>
      <c r="AH1078" s="113"/>
      <c r="AI1078" s="116" t="s">
        <v>1</v>
      </c>
      <c r="AJ1078" s="116" t="str">
        <f>IF(I1078&lt;&gt;"","-" &amp;TEXT([1]comp!$I1078,"0.#") &amp;TEXT(I$1,0),"")</f>
        <v>-5.4Al</v>
      </c>
      <c r="AK1078" s="116" t="str">
        <f>IF(K1078&lt;&gt;"","-" &amp;TEXT([1]comp!$K1078,"0.0") &amp;TEXT(K$1,0),"")</f>
        <v/>
      </c>
      <c r="AL1078" s="116" t="str">
        <f>IF(H1078&lt;&gt;"","-" &amp;TEXT([1]comp!$H1078,"0.0") &amp;TEXT(H$1,0),"")</f>
        <v>-17.4Ni</v>
      </c>
      <c r="AM1078" s="116" t="str">
        <f>IF(J1078&lt;&gt;"","-" &amp;TEXT([1]comp!$J1078,"0.0") &amp;TEXT(J$1,0),"")</f>
        <v>-8.3Cr</v>
      </c>
      <c r="AN1078" s="116" t="str">
        <f>IF(M1078&lt;&gt;"","-" &amp;TEXT([1]comp!$M1078,"0.0") &amp;TEXT(M$1,0),"")</f>
        <v>-1.6Ta</v>
      </c>
      <c r="AO1078" s="116" t="str">
        <f>IF(N1078&lt;&gt;"","-" &amp;TEXT([1]comp!$N1078,"0.0") &amp;TEXT(N$1,0),"")</f>
        <v>-1.5Nb</v>
      </c>
      <c r="AP1078" s="116" t="str">
        <f>IF(O1078&lt;&gt;"","-" &amp;TEXT([1]comp!$O1078,"0.0") &amp;TEXT(O$1,0),"")</f>
        <v>-3.1V</v>
      </c>
      <c r="AQ1078" s="116" t="str">
        <f>IF(L1078&lt;&gt;"","-" &amp;TEXT([1]comp!$L1078,"0.0") &amp;TEXT(L$1,0),"")</f>
        <v>-2.1Ti</v>
      </c>
      <c r="AR1078" s="116" t="str">
        <f>IF(P1078&lt;&gt;"","-" &amp;TEXT([1]comp!$P1078,"0.0") &amp;TEXT(P$1,0),"")</f>
        <v/>
      </c>
      <c r="AS1078" s="116" t="str">
        <f>IF(Q1078&lt;&gt;"","-" &amp;TEXT([1]comp!$Q1078,"0.00") &amp;TEXT(Q$1,0),"")</f>
        <v/>
      </c>
      <c r="AT1078" s="116" t="str">
        <f>IF(R1078&lt;&gt;"","-" &amp;TEXT([1]comp!$R1078,"0.00") &amp;TEXT(R$1,0),"")</f>
        <v/>
      </c>
      <c r="AU1078" s="116" t="str">
        <f>IF(S1078&lt;&gt;"","-" &amp;TEXT([1]comp!$S1078,"0.00") &amp;TEXT(S$1,0),"")</f>
        <v>-0.08B</v>
      </c>
      <c r="AV1078" s="116" t="str">
        <f>IF(T1078&lt;&gt;"","-" &amp;TEXT([1]comp!$T1078,"0.0") &amp;TEXT(T$1,0),"")</f>
        <v/>
      </c>
      <c r="AW1078" s="116" t="str">
        <f>IF(U1078&lt;&gt;"","-" &amp;TEXT([1]comp!$U1078,"0.0") &amp;TEXT(U$1,0),"")</f>
        <v/>
      </c>
      <c r="AX1078" s="116" t="str">
        <f>IF(V1078&lt;&gt;"","-" &amp;TEXT([1]comp!$V1078,"0.0") &amp;TEXT(V$1,0),"")</f>
        <v/>
      </c>
      <c r="AY1078" s="116" t="str">
        <f>IF(W1078&lt;&gt;"","-" &amp;TEXT([1]comp!$W1078,"0.0") &amp;TEXT(W$1,0),"")</f>
        <v>-12.2Fe</v>
      </c>
      <c r="AZ1078" s="116" t="str">
        <f>IF(X1078&lt;&gt;"","-" &amp;TEXT([1]comp!$X1078,"0.0") &amp;TEXT(X$1,0),"")</f>
        <v/>
      </c>
      <c r="BA1078" s="116" t="str">
        <f>IF(Y1078&lt;&gt;"","-" &amp;TEXT([1]comp!$Y1078,"0.0") &amp;TEXT(Y$1,0),"")</f>
        <v/>
      </c>
      <c r="BB1078" s="116" t="str">
        <f>IF(Z1078&lt;&gt;"","-" &amp;TEXT([1]comp!$Z1078,"0.0") &amp;TEXT(Z$1,0),"")</f>
        <v/>
      </c>
      <c r="BC1078" s="116" t="str">
        <f>IF(AA1078&lt;&gt;"","-" &amp;TEXT([1]comp!$AA1078,"0.0") &amp;TEXT(AA$1,0),"")</f>
        <v/>
      </c>
      <c r="BD1078" s="116" t="str">
        <f>IF(AB1078&lt;&gt;"","-" &amp;TEXT([1]comp!$AB1078,"0.0") &amp;TEXT(AB$1,0),"")</f>
        <v/>
      </c>
      <c r="BE1078" s="116" t="str">
        <f>IF(AC1078&lt;&gt;"","-" &amp;TEXT([1]comp!$AC1078,"0.0") &amp;TEXT(AC$1,0),"")</f>
        <v/>
      </c>
      <c r="BF1078" s="102" t="str">
        <f>IF(AD1078&lt;&gt;"","-" &amp;TEXT([1]comp!$AD1078,"0.00") &amp;TEXT(AD$1,0),"")</f>
        <v/>
      </c>
      <c r="BG1078" s="104" t="str">
        <f>IF(AE1078&lt;&gt;"","-" &amp;TEXT([1]comp!$AE1078,"0.#") &amp;TEXT(AE$1,0),"")</f>
        <v/>
      </c>
      <c r="BH1078" s="113" t="str">
        <f>[1]comp!$D1078 &amp; [1]comp!$E1078</f>
        <v>12Fe8CrOhl, Fe</v>
      </c>
      <c r="BI1078" s="96" t="str">
        <f t="shared" si="77"/>
        <v>Co-17.4Ni-12.2Fe-5.4Al-8.3Cr-2.1Ti-1.6Ta-1.5Nb-3.1V-0.08B</v>
      </c>
      <c r="BJ1078" s="113" t="s">
        <v>2123</v>
      </c>
      <c r="BK1078" s="113"/>
      <c r="BL1078" s="113"/>
      <c r="BM1078" s="113"/>
      <c r="BN1078" s="113"/>
      <c r="BO1078" s="113"/>
    </row>
    <row r="1079" spans="1:67" x14ac:dyDescent="0.3">
      <c r="A1079" s="96" t="str">
        <f t="shared" si="78"/>
        <v>Co-15.6Ni-14.2Fe-5.4Al-8.3Cr-2.1Ti-1.5Ta-1.5Nb-3.1V-0.08B</v>
      </c>
      <c r="B1079" s="113"/>
      <c r="C1079" s="113" t="s">
        <v>2123</v>
      </c>
      <c r="D1079" s="113" t="s">
        <v>4368</v>
      </c>
      <c r="E1079" s="113" t="s">
        <v>4360</v>
      </c>
      <c r="F1079" s="113">
        <f t="shared" si="80"/>
        <v>1076</v>
      </c>
      <c r="G1079" s="114">
        <f t="shared" si="71"/>
        <v>48.25</v>
      </c>
      <c r="H1079" s="114">
        <v>15.59</v>
      </c>
      <c r="I1079" s="114">
        <v>5.44</v>
      </c>
      <c r="J1079" s="114">
        <v>8.2899999999999991</v>
      </c>
      <c r="K1079" s="114"/>
      <c r="L1079" s="114">
        <v>2.0699999999999998</v>
      </c>
      <c r="M1079" s="114">
        <v>1.51</v>
      </c>
      <c r="N1079" s="114">
        <v>1.45</v>
      </c>
      <c r="O1079" s="114">
        <v>3.1</v>
      </c>
      <c r="P1079" s="114"/>
      <c r="Q1079" s="115"/>
      <c r="R1079" s="115"/>
      <c r="S1079" s="115">
        <v>0.08</v>
      </c>
      <c r="T1079" s="114"/>
      <c r="U1079" s="114"/>
      <c r="V1079" s="114"/>
      <c r="W1079" s="114">
        <v>14.22</v>
      </c>
      <c r="X1079" s="114"/>
      <c r="Y1079" s="114"/>
      <c r="Z1079" s="114"/>
      <c r="AA1079" s="114"/>
      <c r="AB1079" s="114"/>
      <c r="AC1079" s="114"/>
      <c r="AD1079" s="114"/>
      <c r="AE1079" s="113"/>
      <c r="AF1079" s="113"/>
      <c r="AG1079" s="113"/>
      <c r="AH1079" s="113"/>
      <c r="AI1079" s="116" t="s">
        <v>1</v>
      </c>
      <c r="AJ1079" s="116" t="str">
        <f>IF(I1079&lt;&gt;"","-" &amp;TEXT([1]comp!$I1079,"0.#") &amp;TEXT(I$1,0),"")</f>
        <v>-5.4Al</v>
      </c>
      <c r="AK1079" s="116" t="str">
        <f>IF(K1079&lt;&gt;"","-" &amp;TEXT([1]comp!$K1079,"0.0") &amp;TEXT(K$1,0),"")</f>
        <v/>
      </c>
      <c r="AL1079" s="116" t="str">
        <f>IF(H1079&lt;&gt;"","-" &amp;TEXT([1]comp!$H1079,"0.0") &amp;TEXT(H$1,0),"")</f>
        <v>-15.6Ni</v>
      </c>
      <c r="AM1079" s="116" t="str">
        <f>IF(J1079&lt;&gt;"","-" &amp;TEXT([1]comp!$J1079,"0.0") &amp;TEXT(J$1,0),"")</f>
        <v>-8.3Cr</v>
      </c>
      <c r="AN1079" s="116" t="str">
        <f>IF(M1079&lt;&gt;"","-" &amp;TEXT([1]comp!$M1079,"0.0") &amp;TEXT(M$1,0),"")</f>
        <v>-1.5Ta</v>
      </c>
      <c r="AO1079" s="116" t="str">
        <f>IF(N1079&lt;&gt;"","-" &amp;TEXT([1]comp!$N1079,"0.0") &amp;TEXT(N$1,0),"")</f>
        <v>-1.5Nb</v>
      </c>
      <c r="AP1079" s="116" t="str">
        <f>IF(O1079&lt;&gt;"","-" &amp;TEXT([1]comp!$O1079,"0.0") &amp;TEXT(O$1,0),"")</f>
        <v>-3.1V</v>
      </c>
      <c r="AQ1079" s="116" t="str">
        <f>IF(L1079&lt;&gt;"","-" &amp;TEXT([1]comp!$L1079,"0.0") &amp;TEXT(L$1,0),"")</f>
        <v>-2.1Ti</v>
      </c>
      <c r="AR1079" s="116" t="str">
        <f>IF(P1079&lt;&gt;"","-" &amp;TEXT([1]comp!$P1079,"0.0") &amp;TEXT(P$1,0),"")</f>
        <v/>
      </c>
      <c r="AS1079" s="116" t="str">
        <f>IF(Q1079&lt;&gt;"","-" &amp;TEXT([1]comp!$Q1079,"0.00") &amp;TEXT(Q$1,0),"")</f>
        <v/>
      </c>
      <c r="AT1079" s="116" t="str">
        <f>IF(R1079&lt;&gt;"","-" &amp;TEXT([1]comp!$R1079,"0.00") &amp;TEXT(R$1,0),"")</f>
        <v/>
      </c>
      <c r="AU1079" s="116" t="str">
        <f>IF(S1079&lt;&gt;"","-" &amp;TEXT([1]comp!$S1079,"0.00") &amp;TEXT(S$1,0),"")</f>
        <v>-0.08B</v>
      </c>
      <c r="AV1079" s="116" t="str">
        <f>IF(T1079&lt;&gt;"","-" &amp;TEXT([1]comp!$T1079,"0.0") &amp;TEXT(T$1,0),"")</f>
        <v/>
      </c>
      <c r="AW1079" s="116" t="str">
        <f>IF(U1079&lt;&gt;"","-" &amp;TEXT([1]comp!$U1079,"0.0") &amp;TEXT(U$1,0),"")</f>
        <v/>
      </c>
      <c r="AX1079" s="116" t="str">
        <f>IF(V1079&lt;&gt;"","-" &amp;TEXT([1]comp!$V1079,"0.0") &amp;TEXT(V$1,0),"")</f>
        <v/>
      </c>
      <c r="AY1079" s="116" t="str">
        <f>IF(W1079&lt;&gt;"","-" &amp;TEXT([1]comp!$W1079,"0.0") &amp;TEXT(W$1,0),"")</f>
        <v>-14.2Fe</v>
      </c>
      <c r="AZ1079" s="116" t="str">
        <f>IF(X1079&lt;&gt;"","-" &amp;TEXT([1]comp!$X1079,"0.0") &amp;TEXT(X$1,0),"")</f>
        <v/>
      </c>
      <c r="BA1079" s="116" t="str">
        <f>IF(Y1079&lt;&gt;"","-" &amp;TEXT([1]comp!$Y1079,"0.0") &amp;TEXT(Y$1,0),"")</f>
        <v/>
      </c>
      <c r="BB1079" s="116" t="str">
        <f>IF(Z1079&lt;&gt;"","-" &amp;TEXT([1]comp!$Z1079,"0.0") &amp;TEXT(Z$1,0),"")</f>
        <v/>
      </c>
      <c r="BC1079" s="116" t="str">
        <f>IF(AA1079&lt;&gt;"","-" &amp;TEXT([1]comp!$AA1079,"0.0") &amp;TEXT(AA$1,0),"")</f>
        <v/>
      </c>
      <c r="BD1079" s="116" t="str">
        <f>IF(AB1079&lt;&gt;"","-" &amp;TEXT([1]comp!$AB1079,"0.0") &amp;TEXT(AB$1,0),"")</f>
        <v/>
      </c>
      <c r="BE1079" s="116" t="str">
        <f>IF(AC1079&lt;&gt;"","-" &amp;TEXT([1]comp!$AC1079,"0.0") &amp;TEXT(AC$1,0),"")</f>
        <v/>
      </c>
      <c r="BF1079" s="102" t="str">
        <f>IF(AD1079&lt;&gt;"","-" &amp;TEXT([1]comp!$AD1079,"0.00") &amp;TEXT(AD$1,0),"")</f>
        <v/>
      </c>
      <c r="BG1079" s="104" t="str">
        <f>IF(AE1079&lt;&gt;"","-" &amp;TEXT([1]comp!$AE1079,"0.#") &amp;TEXT(AE$1,0),"")</f>
        <v/>
      </c>
      <c r="BH1079" s="113" t="str">
        <f>[1]comp!$D1079 &amp; [1]comp!$E1079</f>
        <v>14Fe8CrOhl, Fe</v>
      </c>
      <c r="BI1079" s="96" t="str">
        <f t="shared" si="77"/>
        <v>Co-15.6Ni-14.2Fe-5.4Al-8.3Cr-2.1Ti-1.5Ta-1.5Nb-3.1V-0.08B</v>
      </c>
      <c r="BJ1079" s="113" t="s">
        <v>2123</v>
      </c>
      <c r="BK1079" s="113"/>
      <c r="BL1079" s="113"/>
      <c r="BM1079" s="113"/>
      <c r="BN1079" s="113"/>
      <c r="BO1079" s="113"/>
    </row>
    <row r="1080" spans="1:67" x14ac:dyDescent="0.3">
      <c r="A1080" s="96" t="str">
        <f t="shared" si="78"/>
        <v>Co-11.8Ni-18.3Fe-5.5Al-8.3Cr-2.0Ti-1.4Ta-1.4Nb-3.1V-0.08B</v>
      </c>
      <c r="B1080" s="113"/>
      <c r="C1080" s="113" t="s">
        <v>2123</v>
      </c>
      <c r="D1080" s="113" t="s">
        <v>4370</v>
      </c>
      <c r="E1080" s="113" t="s">
        <v>4360</v>
      </c>
      <c r="F1080" s="113">
        <f t="shared" si="80"/>
        <v>1077</v>
      </c>
      <c r="G1080" s="114">
        <f t="shared" si="71"/>
        <v>48.05</v>
      </c>
      <c r="H1080" s="114">
        <v>11.81</v>
      </c>
      <c r="I1080" s="114">
        <v>5.49</v>
      </c>
      <c r="J1080" s="114">
        <v>8.3000000000000007</v>
      </c>
      <c r="K1080" s="114"/>
      <c r="L1080" s="114">
        <v>2.04</v>
      </c>
      <c r="M1080" s="114">
        <v>1.44</v>
      </c>
      <c r="N1080" s="114">
        <v>1.41</v>
      </c>
      <c r="O1080" s="114">
        <v>3.1</v>
      </c>
      <c r="P1080" s="114"/>
      <c r="Q1080" s="115"/>
      <c r="R1080" s="115"/>
      <c r="S1080" s="115">
        <v>0.08</v>
      </c>
      <c r="T1080" s="114"/>
      <c r="U1080" s="114"/>
      <c r="V1080" s="114"/>
      <c r="W1080" s="114">
        <v>18.28</v>
      </c>
      <c r="X1080" s="114"/>
      <c r="Y1080" s="114"/>
      <c r="Z1080" s="114"/>
      <c r="AA1080" s="114"/>
      <c r="AB1080" s="114"/>
      <c r="AC1080" s="114"/>
      <c r="AD1080" s="114"/>
      <c r="AE1080" s="113"/>
      <c r="AF1080" s="113"/>
      <c r="AG1080" s="113"/>
      <c r="AH1080" s="113"/>
      <c r="AI1080" s="116" t="s">
        <v>1</v>
      </c>
      <c r="AJ1080" s="116" t="str">
        <f>IF(I1080&lt;&gt;"","-" &amp;TEXT([1]comp!$I1080,"0.#") &amp;TEXT(I$1,0),"")</f>
        <v>-5.5Al</v>
      </c>
      <c r="AK1080" s="116" t="str">
        <f>IF(K1080&lt;&gt;"","-" &amp;TEXT([1]comp!$K1080,"0.0") &amp;TEXT(K$1,0),"")</f>
        <v/>
      </c>
      <c r="AL1080" s="116" t="str">
        <f>IF(H1080&lt;&gt;"","-" &amp;TEXT([1]comp!$H1080,"0.0") &amp;TEXT(H$1,0),"")</f>
        <v>-11.8Ni</v>
      </c>
      <c r="AM1080" s="116" t="str">
        <f>IF(J1080&lt;&gt;"","-" &amp;TEXT([1]comp!$J1080,"0.0") &amp;TEXT(J$1,0),"")</f>
        <v>-8.3Cr</v>
      </c>
      <c r="AN1080" s="116" t="str">
        <f>IF(M1080&lt;&gt;"","-" &amp;TEXT([1]comp!$M1080,"0.0") &amp;TEXT(M$1,0),"")</f>
        <v>-1.4Ta</v>
      </c>
      <c r="AO1080" s="116" t="str">
        <f>IF(N1080&lt;&gt;"","-" &amp;TEXT([1]comp!$N1080,"0.0") &amp;TEXT(N$1,0),"")</f>
        <v>-1.4Nb</v>
      </c>
      <c r="AP1080" s="116" t="str">
        <f>IF(O1080&lt;&gt;"","-" &amp;TEXT([1]comp!$O1080,"0.0") &amp;TEXT(O$1,0),"")</f>
        <v>-3.1V</v>
      </c>
      <c r="AQ1080" s="116" t="str">
        <f>IF(L1080&lt;&gt;"","-" &amp;TEXT([1]comp!$L1080,"0.0") &amp;TEXT(L$1,0),"")</f>
        <v>-2.0Ti</v>
      </c>
      <c r="AR1080" s="116" t="str">
        <f>IF(P1080&lt;&gt;"","-" &amp;TEXT([1]comp!$P1080,"0.0") &amp;TEXT(P$1,0),"")</f>
        <v/>
      </c>
      <c r="AS1080" s="116" t="str">
        <f>IF(Q1080&lt;&gt;"","-" &amp;TEXT([1]comp!$Q1080,"0.00") &amp;TEXT(Q$1,0),"")</f>
        <v/>
      </c>
      <c r="AT1080" s="116" t="str">
        <f>IF(R1080&lt;&gt;"","-" &amp;TEXT([1]comp!$R1080,"0.00") &amp;TEXT(R$1,0),"")</f>
        <v/>
      </c>
      <c r="AU1080" s="116" t="str">
        <f>IF(S1080&lt;&gt;"","-" &amp;TEXT([1]comp!$S1080,"0.00") &amp;TEXT(S$1,0),"")</f>
        <v>-0.08B</v>
      </c>
      <c r="AV1080" s="116" t="str">
        <f>IF(T1080&lt;&gt;"","-" &amp;TEXT([1]comp!$T1080,"0.0") &amp;TEXT(T$1,0),"")</f>
        <v/>
      </c>
      <c r="AW1080" s="116" t="str">
        <f>IF(U1080&lt;&gt;"","-" &amp;TEXT([1]comp!$U1080,"0.0") &amp;TEXT(U$1,0),"")</f>
        <v/>
      </c>
      <c r="AX1080" s="116" t="str">
        <f>IF(V1080&lt;&gt;"","-" &amp;TEXT([1]comp!$V1080,"0.0") &amp;TEXT(V$1,0),"")</f>
        <v/>
      </c>
      <c r="AY1080" s="116" t="str">
        <f>IF(W1080&lt;&gt;"","-" &amp;TEXT([1]comp!$W1080,"0.0") &amp;TEXT(W$1,0),"")</f>
        <v>-18.3Fe</v>
      </c>
      <c r="AZ1080" s="116" t="str">
        <f>IF(X1080&lt;&gt;"","-" &amp;TEXT([1]comp!$X1080,"0.0") &amp;TEXT(X$1,0),"")</f>
        <v/>
      </c>
      <c r="BA1080" s="116" t="str">
        <f>IF(Y1080&lt;&gt;"","-" &amp;TEXT([1]comp!$Y1080,"0.0") &amp;TEXT(Y$1,0),"")</f>
        <v/>
      </c>
      <c r="BB1080" s="116" t="str">
        <f>IF(Z1080&lt;&gt;"","-" &amp;TEXT([1]comp!$Z1080,"0.0") &amp;TEXT(Z$1,0),"")</f>
        <v/>
      </c>
      <c r="BC1080" s="116" t="str">
        <f>IF(AA1080&lt;&gt;"","-" &amp;TEXT([1]comp!$AA1080,"0.0") &amp;TEXT(AA$1,0),"")</f>
        <v/>
      </c>
      <c r="BD1080" s="116" t="str">
        <f>IF(AB1080&lt;&gt;"","-" &amp;TEXT([1]comp!$AB1080,"0.0") &amp;TEXT(AB$1,0),"")</f>
        <v/>
      </c>
      <c r="BE1080" s="116" t="str">
        <f>IF(AC1080&lt;&gt;"","-" &amp;TEXT([1]comp!$AC1080,"0.0") &amp;TEXT(AC$1,0),"")</f>
        <v/>
      </c>
      <c r="BF1080" s="102" t="str">
        <f>IF(AD1080&lt;&gt;"","-" &amp;TEXT([1]comp!$AD1080,"0.00") &amp;TEXT(AD$1,0),"")</f>
        <v/>
      </c>
      <c r="BG1080" s="104" t="str">
        <f>IF(AE1080&lt;&gt;"","-" &amp;TEXT([1]comp!$AE1080,"0.#") &amp;TEXT(AE$1,0),"")</f>
        <v/>
      </c>
      <c r="BH1080" s="113" t="str">
        <f>[1]comp!$D1080 &amp; [1]comp!$E1080</f>
        <v>18Fe8CrOhl, Fe</v>
      </c>
      <c r="BI1080" s="96" t="str">
        <f t="shared" si="77"/>
        <v>Co-11.8Ni-18.3Fe-5.5Al-8.3Cr-2.0Ti-1.4Ta-1.4Nb-3.1V-0.08B</v>
      </c>
      <c r="BJ1080" s="113" t="s">
        <v>2123</v>
      </c>
      <c r="BK1080" s="113"/>
      <c r="BL1080" s="113"/>
      <c r="BM1080" s="113"/>
      <c r="BN1080" s="113"/>
      <c r="BO1080" s="113"/>
    </row>
    <row r="1081" spans="1:67" x14ac:dyDescent="0.3">
      <c r="A1081" s="96" t="str">
        <f t="shared" si="78"/>
        <v>Co-10.0Ni-5.Al-6.0Ti-3.0Nb-3.0V-0.04B</v>
      </c>
      <c r="B1081" s="113"/>
      <c r="C1081" s="113" t="s">
        <v>2123</v>
      </c>
      <c r="D1081" s="113" t="s">
        <v>4372</v>
      </c>
      <c r="E1081" s="113" t="s">
        <v>4373</v>
      </c>
      <c r="F1081" s="113">
        <f t="shared" si="80"/>
        <v>1078</v>
      </c>
      <c r="G1081" s="114">
        <f t="shared" si="71"/>
        <v>72.960000000000008</v>
      </c>
      <c r="H1081" s="114">
        <v>10</v>
      </c>
      <c r="I1081" s="114">
        <v>5</v>
      </c>
      <c r="J1081" s="114"/>
      <c r="K1081" s="114"/>
      <c r="L1081" s="114">
        <v>6</v>
      </c>
      <c r="M1081" s="114"/>
      <c r="N1081" s="114">
        <v>3</v>
      </c>
      <c r="O1081" s="114">
        <v>3</v>
      </c>
      <c r="P1081" s="114"/>
      <c r="Q1081" s="115"/>
      <c r="R1081" s="115"/>
      <c r="S1081" s="115">
        <v>0.04</v>
      </c>
      <c r="T1081" s="114"/>
      <c r="U1081" s="114"/>
      <c r="V1081" s="114"/>
      <c r="W1081" s="114"/>
      <c r="X1081" s="114"/>
      <c r="Y1081" s="114"/>
      <c r="Z1081" s="114"/>
      <c r="AA1081" s="114"/>
      <c r="AB1081" s="114"/>
      <c r="AC1081" s="114"/>
      <c r="AD1081" s="114"/>
      <c r="AE1081" s="113"/>
      <c r="AF1081" s="113"/>
      <c r="AG1081" s="113"/>
      <c r="AH1081" s="113"/>
      <c r="AI1081" s="116" t="s">
        <v>1</v>
      </c>
      <c r="AJ1081" s="118" t="str">
        <f>IF(I1081&lt;&gt;"","-" &amp;TEXT([1]comp!$I1081,"0.#") &amp;TEXT(I$1,0),"")</f>
        <v>-5.Al</v>
      </c>
      <c r="AK1081" s="116" t="str">
        <f>IF(K1081&lt;&gt;"","-" &amp;TEXT([1]comp!$K1081,"0.0") &amp;TEXT(K$1,0),"")</f>
        <v/>
      </c>
      <c r="AL1081" s="116" t="str">
        <f>IF(H1081&lt;&gt;"","-" &amp;TEXT([1]comp!$H1081,"0.0") &amp;TEXT(H$1,0),"")</f>
        <v>-10.0Ni</v>
      </c>
      <c r="AM1081" s="116" t="str">
        <f>IF(J1081&lt;&gt;"","-" &amp;TEXT([1]comp!$J1081,"0.0") &amp;TEXT(J$1,0),"")</f>
        <v/>
      </c>
      <c r="AN1081" s="116" t="str">
        <f>IF(M1081&lt;&gt;"","-" &amp;TEXT([1]comp!$M1081,"0.0") &amp;TEXT(M$1,0),"")</f>
        <v/>
      </c>
      <c r="AO1081" s="116" t="str">
        <f>IF(N1081&lt;&gt;"","-" &amp;TEXT([1]comp!$N1081,"0.0") &amp;TEXT(N$1,0),"")</f>
        <v>-3.0Nb</v>
      </c>
      <c r="AP1081" s="116" t="str">
        <f>IF(O1081&lt;&gt;"","-" &amp;TEXT([1]comp!$O1081,"0.0") &amp;TEXT(O$1,0),"")</f>
        <v>-3.0V</v>
      </c>
      <c r="AQ1081" s="116" t="str">
        <f>IF(L1081&lt;&gt;"","-" &amp;TEXT([1]comp!$L1081,"0.0") &amp;TEXT(L$1,0),"")</f>
        <v>-6.0Ti</v>
      </c>
      <c r="AR1081" s="116" t="str">
        <f>IF(P1081&lt;&gt;"","-" &amp;TEXT([1]comp!$P1081,"0.0") &amp;TEXT(P$1,0),"")</f>
        <v/>
      </c>
      <c r="AS1081" s="116" t="str">
        <f>IF(Q1081&lt;&gt;"","-" &amp;TEXT([1]comp!$Q1081,"0.00") &amp;TEXT(Q$1,0),"")</f>
        <v/>
      </c>
      <c r="AT1081" s="116" t="str">
        <f>IF(R1081&lt;&gt;"","-" &amp;TEXT([1]comp!$R1081,"0.00") &amp;TEXT(R$1,0),"")</f>
        <v/>
      </c>
      <c r="AU1081" s="116" t="str">
        <f>IF(S1081&lt;&gt;"","-" &amp;TEXT([1]comp!$S1081,"0.00") &amp;TEXT(S$1,0),"")</f>
        <v>-0.04B</v>
      </c>
      <c r="AV1081" s="116" t="str">
        <f>IF(T1081&lt;&gt;"","-" &amp;TEXT([1]comp!$T1081,"0.0") &amp;TEXT(T$1,0),"")</f>
        <v/>
      </c>
      <c r="AW1081" s="116" t="str">
        <f>IF(U1081&lt;&gt;"","-" &amp;TEXT([1]comp!$U1081,"0.0") &amp;TEXT(U$1,0),"")</f>
        <v/>
      </c>
      <c r="AX1081" s="116" t="str">
        <f>IF(V1081&lt;&gt;"","-" &amp;TEXT([1]comp!$V1081,"0.0") &amp;TEXT(V$1,0),"")</f>
        <v/>
      </c>
      <c r="AY1081" s="116" t="str">
        <f>IF(W1081&lt;&gt;"","-" &amp;TEXT([1]comp!$W1081,"0.0") &amp;TEXT(W$1,0),"")</f>
        <v/>
      </c>
      <c r="AZ1081" s="116" t="str">
        <f>IF(X1081&lt;&gt;"","-" &amp;TEXT([1]comp!$X1081,"0.0") &amp;TEXT(X$1,0),"")</f>
        <v/>
      </c>
      <c r="BA1081" s="116" t="str">
        <f>IF(Y1081&lt;&gt;"","-" &amp;TEXT([1]comp!$Y1081,"0.0") &amp;TEXT(Y$1,0),"")</f>
        <v/>
      </c>
      <c r="BB1081" s="116" t="str">
        <f>IF(Z1081&lt;&gt;"","-" &amp;TEXT([1]comp!$Z1081,"0.0") &amp;TEXT(Z$1,0),"")</f>
        <v/>
      </c>
      <c r="BC1081" s="116" t="str">
        <f>IF(AA1081&lt;&gt;"","-" &amp;TEXT([1]comp!$AA1081,"0.0") &amp;TEXT(AA$1,0),"")</f>
        <v/>
      </c>
      <c r="BD1081" s="116" t="str">
        <f>IF(AB1081&lt;&gt;"","-" &amp;TEXT([1]comp!$AB1081,"0.0") &amp;TEXT(AB$1,0),"")</f>
        <v/>
      </c>
      <c r="BE1081" s="116" t="str">
        <f>IF(AC1081&lt;&gt;"","-" &amp;TEXT([1]comp!$AC1081,"0.0") &amp;TEXT(AC$1,0),"")</f>
        <v/>
      </c>
      <c r="BF1081" s="102" t="str">
        <f>IF(AD1081&lt;&gt;"","-" &amp;TEXT([1]comp!$AD1081,"0.00") &amp;TEXT(AD$1,0),"")</f>
        <v/>
      </c>
      <c r="BG1081" s="104" t="str">
        <f>IF(AE1081&lt;&gt;"","-" &amp;TEXT([1]comp!$AE1081,"0.#") &amp;TEXT(AE$1,0),"")</f>
        <v/>
      </c>
      <c r="BH1081" s="113" t="str">
        <f>[1]comp!$D1081 &amp; [1]comp!$E1081</f>
        <v>3 (6Ti-0Cr)Reyes Tirado, F. L., Taylor, S. v., &amp; Dunand, D. C. (2020). Low-density, W-free Co–Nb–V–Al-based superalloys with γ/γ’ microstructure. Materials Science and Engineering A, 796. https://doi.org/10.1016/j.msea.2020.139977</v>
      </c>
      <c r="BI1081" s="96" t="str">
        <f t="shared" si="77"/>
        <v>Co-10.0Ni-5.Al-6.0Ti-3.0Nb-3.0V-0.04B</v>
      </c>
      <c r="BJ1081" s="113" t="s">
        <v>2123</v>
      </c>
      <c r="BK1081" s="113"/>
      <c r="BL1081" s="113"/>
      <c r="BM1081" s="113"/>
      <c r="BN1081" s="113"/>
      <c r="BO1081" s="113"/>
    </row>
    <row r="1082" spans="1:67" x14ac:dyDescent="0.3">
      <c r="A1082" s="96" t="str">
        <f t="shared" si="78"/>
        <v>Co-10.0Ni-5.Al-4.0Cr-6.0Ti-3.0Nb-3.0V-0.04B</v>
      </c>
      <c r="B1082" s="113"/>
      <c r="C1082" s="113" t="s">
        <v>2123</v>
      </c>
      <c r="D1082" s="113" t="s">
        <v>4375</v>
      </c>
      <c r="E1082" s="113" t="s">
        <v>4376</v>
      </c>
      <c r="F1082" s="113">
        <f t="shared" si="80"/>
        <v>1079</v>
      </c>
      <c r="G1082" s="114">
        <f t="shared" si="71"/>
        <v>68.960000000000008</v>
      </c>
      <c r="H1082" s="114">
        <v>10</v>
      </c>
      <c r="I1082" s="114">
        <v>5</v>
      </c>
      <c r="J1082" s="114">
        <v>4</v>
      </c>
      <c r="K1082" s="114"/>
      <c r="L1082" s="114">
        <v>6</v>
      </c>
      <c r="M1082" s="114"/>
      <c r="N1082" s="114">
        <v>3</v>
      </c>
      <c r="O1082" s="114">
        <v>3</v>
      </c>
      <c r="P1082" s="114"/>
      <c r="Q1082" s="115"/>
      <c r="R1082" s="115"/>
      <c r="S1082" s="115">
        <v>0.04</v>
      </c>
      <c r="T1082" s="114"/>
      <c r="U1082" s="114"/>
      <c r="V1082" s="114"/>
      <c r="W1082" s="114"/>
      <c r="X1082" s="114"/>
      <c r="Y1082" s="114"/>
      <c r="Z1082" s="114"/>
      <c r="AA1082" s="114"/>
      <c r="AB1082" s="114"/>
      <c r="AC1082" s="114"/>
      <c r="AD1082" s="114"/>
      <c r="AE1082" s="113"/>
      <c r="AF1082" s="113"/>
      <c r="AG1082" s="113"/>
      <c r="AH1082" s="113"/>
      <c r="AI1082" s="116" t="s">
        <v>1</v>
      </c>
      <c r="AJ1082" s="118" t="str">
        <f>IF(I1082&lt;&gt;"","-" &amp;TEXT([1]comp!$I1082,"0.#") &amp;TEXT(I$1,0),"")</f>
        <v>-5.Al</v>
      </c>
      <c r="AK1082" s="116" t="str">
        <f>IF(K1082&lt;&gt;"","-" &amp;TEXT([1]comp!$K1082,"0.0") &amp;TEXT(K$1,0),"")</f>
        <v/>
      </c>
      <c r="AL1082" s="116" t="str">
        <f>IF(H1082&lt;&gt;"","-" &amp;TEXT([1]comp!$H1082,"0.0") &amp;TEXT(H$1,0),"")</f>
        <v>-10.0Ni</v>
      </c>
      <c r="AM1082" s="116" t="str">
        <f>IF(J1082&lt;&gt;"","-" &amp;TEXT([1]comp!$J1082,"0.0") &amp;TEXT(J$1,0),"")</f>
        <v>-4.0Cr</v>
      </c>
      <c r="AN1082" s="116" t="str">
        <f>IF(M1082&lt;&gt;"","-" &amp;TEXT([1]comp!$M1082,"0.0") &amp;TEXT(M$1,0),"")</f>
        <v/>
      </c>
      <c r="AO1082" s="116" t="str">
        <f>IF(N1082&lt;&gt;"","-" &amp;TEXT([1]comp!$N1082,"0.0") &amp;TEXT(N$1,0),"")</f>
        <v>-3.0Nb</v>
      </c>
      <c r="AP1082" s="116" t="str">
        <f>IF(O1082&lt;&gt;"","-" &amp;TEXT([1]comp!$O1082,"0.0") &amp;TEXT(O$1,0),"")</f>
        <v>-3.0V</v>
      </c>
      <c r="AQ1082" s="116" t="str">
        <f>IF(L1082&lt;&gt;"","-" &amp;TEXT([1]comp!$L1082,"0.0") &amp;TEXT(L$1,0),"")</f>
        <v>-6.0Ti</v>
      </c>
      <c r="AR1082" s="116" t="str">
        <f>IF(P1082&lt;&gt;"","-" &amp;TEXT([1]comp!$P1082,"0.0") &amp;TEXT(P$1,0),"")</f>
        <v/>
      </c>
      <c r="AS1082" s="116" t="str">
        <f>IF(Q1082&lt;&gt;"","-" &amp;TEXT([1]comp!$Q1082,"0.00") &amp;TEXT(Q$1,0),"")</f>
        <v/>
      </c>
      <c r="AT1082" s="116" t="str">
        <f>IF(R1082&lt;&gt;"","-" &amp;TEXT([1]comp!$R1082,"0.00") &amp;TEXT(R$1,0),"")</f>
        <v/>
      </c>
      <c r="AU1082" s="116" t="str">
        <f>IF(S1082&lt;&gt;"","-" &amp;TEXT([1]comp!$S1082,"0.00") &amp;TEXT(S$1,0),"")</f>
        <v>-0.04B</v>
      </c>
      <c r="AV1082" s="116" t="str">
        <f>IF(T1082&lt;&gt;"","-" &amp;TEXT([1]comp!$T1082,"0.0") &amp;TEXT(T$1,0),"")</f>
        <v/>
      </c>
      <c r="AW1082" s="116" t="str">
        <f>IF(U1082&lt;&gt;"","-" &amp;TEXT([1]comp!$U1082,"0.0") &amp;TEXT(U$1,0),"")</f>
        <v/>
      </c>
      <c r="AX1082" s="116" t="str">
        <f>IF(V1082&lt;&gt;"","-" &amp;TEXT([1]comp!$V1082,"0.0") &amp;TEXT(V$1,0),"")</f>
        <v/>
      </c>
      <c r="AY1082" s="116" t="str">
        <f>IF(W1082&lt;&gt;"","-" &amp;TEXT([1]comp!$W1082,"0.0") &amp;TEXT(W$1,0),"")</f>
        <v/>
      </c>
      <c r="AZ1082" s="116" t="str">
        <f>IF(X1082&lt;&gt;"","-" &amp;TEXT([1]comp!$X1082,"0.0") &amp;TEXT(X$1,0),"")</f>
        <v/>
      </c>
      <c r="BA1082" s="116" t="str">
        <f>IF(Y1082&lt;&gt;"","-" &amp;TEXT([1]comp!$Y1082,"0.0") &amp;TEXT(Y$1,0),"")</f>
        <v/>
      </c>
      <c r="BB1082" s="116" t="str">
        <f>IF(Z1082&lt;&gt;"","-" &amp;TEXT([1]comp!$Z1082,"0.0") &amp;TEXT(Z$1,0),"")</f>
        <v/>
      </c>
      <c r="BC1082" s="116" t="str">
        <f>IF(AA1082&lt;&gt;"","-" &amp;TEXT([1]comp!$AA1082,"0.0") &amp;TEXT(AA$1,0),"")</f>
        <v/>
      </c>
      <c r="BD1082" s="116" t="str">
        <f>IF(AB1082&lt;&gt;"","-" &amp;TEXT([1]comp!$AB1082,"0.0") &amp;TEXT(AB$1,0),"")</f>
        <v/>
      </c>
      <c r="BE1082" s="116" t="str">
        <f>IF(AC1082&lt;&gt;"","-" &amp;TEXT([1]comp!$AC1082,"0.0") &amp;TEXT(AC$1,0),"")</f>
        <v/>
      </c>
      <c r="BF1082" s="102" t="str">
        <f>IF(AD1082&lt;&gt;"","-" &amp;TEXT([1]comp!$AD1082,"0.00") &amp;TEXT(AD$1,0),"")</f>
        <v/>
      </c>
      <c r="BG1082" s="104" t="str">
        <f>IF(AE1082&lt;&gt;"","-" &amp;TEXT([1]comp!$AE1082,"0.#") &amp;TEXT(AE$1,0),"")</f>
        <v/>
      </c>
      <c r="BH1082" s="113" t="str">
        <f>[1]comp!$D1082 &amp; [1]comp!$E1082</f>
        <v>4 (6Ti-4Cr)Reyes Tirado, F. L., Taylor, S. v., &amp; Dunand, D. C. (2020). Low-density, W-free Co–Nb–V–Al-based superalloys with γ/γ’ microstructure. Materials Science and Engineering A, 796. https://doi.org/10.1016/j.msea.2020.139978</v>
      </c>
      <c r="BI1082" s="96" t="str">
        <f t="shared" si="77"/>
        <v>Co-10.0Ni-5.Al-4.0Cr-6.0Ti-3.0Nb-3.0V-0.04B</v>
      </c>
      <c r="BJ1082" s="113" t="s">
        <v>2123</v>
      </c>
      <c r="BK1082" s="113"/>
      <c r="BL1082" s="113"/>
      <c r="BM1082" s="113"/>
      <c r="BN1082" s="113"/>
      <c r="BO1082" s="113"/>
    </row>
    <row r="1083" spans="1:67" x14ac:dyDescent="0.3">
      <c r="A1083" s="96" t="str">
        <f t="shared" si="78"/>
        <v>Co-10.0Ni-5.Al-4.0Cr-2.0Ti-3.0Nb-3.0V-0.04B</v>
      </c>
      <c r="B1083" s="113"/>
      <c r="C1083" s="113" t="s">
        <v>2123</v>
      </c>
      <c r="D1083" s="113" t="s">
        <v>4378</v>
      </c>
      <c r="E1083" s="113" t="s">
        <v>4379</v>
      </c>
      <c r="F1083" s="113">
        <f t="shared" si="80"/>
        <v>1080</v>
      </c>
      <c r="G1083" s="114">
        <f t="shared" si="71"/>
        <v>72.960000000000008</v>
      </c>
      <c r="H1083" s="114">
        <v>10</v>
      </c>
      <c r="I1083" s="114">
        <v>5</v>
      </c>
      <c r="J1083" s="114">
        <v>4</v>
      </c>
      <c r="K1083" s="114"/>
      <c r="L1083" s="114">
        <v>2</v>
      </c>
      <c r="M1083" s="114"/>
      <c r="N1083" s="114">
        <v>3</v>
      </c>
      <c r="O1083" s="114">
        <v>3</v>
      </c>
      <c r="P1083" s="114"/>
      <c r="Q1083" s="115"/>
      <c r="R1083" s="115"/>
      <c r="S1083" s="115">
        <v>0.04</v>
      </c>
      <c r="T1083" s="114"/>
      <c r="U1083" s="114"/>
      <c r="V1083" s="114"/>
      <c r="W1083" s="114"/>
      <c r="X1083" s="114"/>
      <c r="Y1083" s="114"/>
      <c r="Z1083" s="114"/>
      <c r="AA1083" s="114"/>
      <c r="AB1083" s="114"/>
      <c r="AC1083" s="114"/>
      <c r="AD1083" s="114"/>
      <c r="AE1083" s="113"/>
      <c r="AF1083" s="113"/>
      <c r="AG1083" s="113"/>
      <c r="AH1083" s="113"/>
      <c r="AI1083" s="116" t="s">
        <v>1</v>
      </c>
      <c r="AJ1083" s="118" t="str">
        <f>IF(I1083&lt;&gt;"","-" &amp;TEXT([1]comp!$I1083,"0.#") &amp;TEXT(I$1,0),"")</f>
        <v>-5.Al</v>
      </c>
      <c r="AK1083" s="116" t="str">
        <f>IF(K1083&lt;&gt;"","-" &amp;TEXT([1]comp!$K1083,"0.0") &amp;TEXT(K$1,0),"")</f>
        <v/>
      </c>
      <c r="AL1083" s="116" t="str">
        <f>IF(H1083&lt;&gt;"","-" &amp;TEXT([1]comp!$H1083,"0.0") &amp;TEXT(H$1,0),"")</f>
        <v>-10.0Ni</v>
      </c>
      <c r="AM1083" s="116" t="str">
        <f>IF(J1083&lt;&gt;"","-" &amp;TEXT([1]comp!$J1083,"0.0") &amp;TEXT(J$1,0),"")</f>
        <v>-4.0Cr</v>
      </c>
      <c r="AN1083" s="116" t="str">
        <f>IF(M1083&lt;&gt;"","-" &amp;TEXT([1]comp!$M1083,"0.0") &amp;TEXT(M$1,0),"")</f>
        <v/>
      </c>
      <c r="AO1083" s="116" t="str">
        <f>IF(N1083&lt;&gt;"","-" &amp;TEXT([1]comp!$N1083,"0.0") &amp;TEXT(N$1,0),"")</f>
        <v>-3.0Nb</v>
      </c>
      <c r="AP1083" s="116" t="str">
        <f>IF(O1083&lt;&gt;"","-" &amp;TEXT([1]comp!$O1083,"0.0") &amp;TEXT(O$1,0),"")</f>
        <v>-3.0V</v>
      </c>
      <c r="AQ1083" s="116" t="str">
        <f>IF(L1083&lt;&gt;"","-" &amp;TEXT([1]comp!$L1083,"0.0") &amp;TEXT(L$1,0),"")</f>
        <v>-2.0Ti</v>
      </c>
      <c r="AR1083" s="116" t="str">
        <f>IF(P1083&lt;&gt;"","-" &amp;TEXT([1]comp!$P1083,"0.0") &amp;TEXT(P$1,0),"")</f>
        <v/>
      </c>
      <c r="AS1083" s="116" t="str">
        <f>IF(Q1083&lt;&gt;"","-" &amp;TEXT([1]comp!$Q1083,"0.00") &amp;TEXT(Q$1,0),"")</f>
        <v/>
      </c>
      <c r="AT1083" s="116" t="str">
        <f>IF(R1083&lt;&gt;"","-" &amp;TEXT([1]comp!$R1083,"0.00") &amp;TEXT(R$1,0),"")</f>
        <v/>
      </c>
      <c r="AU1083" s="116" t="str">
        <f>IF(S1083&lt;&gt;"","-" &amp;TEXT([1]comp!$S1083,"0.00") &amp;TEXT(S$1,0),"")</f>
        <v>-0.04B</v>
      </c>
      <c r="AV1083" s="116" t="str">
        <f>IF(T1083&lt;&gt;"","-" &amp;TEXT([1]comp!$T1083,"0.0") &amp;TEXT(T$1,0),"")</f>
        <v/>
      </c>
      <c r="AW1083" s="116" t="str">
        <f>IF(U1083&lt;&gt;"","-" &amp;TEXT([1]comp!$U1083,"0.0") &amp;TEXT(U$1,0),"")</f>
        <v/>
      </c>
      <c r="AX1083" s="116" t="str">
        <f>IF(V1083&lt;&gt;"","-" &amp;TEXT([1]comp!$V1083,"0.0") &amp;TEXT(V$1,0),"")</f>
        <v/>
      </c>
      <c r="AY1083" s="116" t="str">
        <f>IF(W1083&lt;&gt;"","-" &amp;TEXT([1]comp!$W1083,"0.0") &amp;TEXT(W$1,0),"")</f>
        <v/>
      </c>
      <c r="AZ1083" s="116" t="str">
        <f>IF(X1083&lt;&gt;"","-" &amp;TEXT([1]comp!$X1083,"0.0") &amp;TEXT(X$1,0),"")</f>
        <v/>
      </c>
      <c r="BA1083" s="116" t="str">
        <f>IF(Y1083&lt;&gt;"","-" &amp;TEXT([1]comp!$Y1083,"0.0") &amp;TEXT(Y$1,0),"")</f>
        <v/>
      </c>
      <c r="BB1083" s="116" t="str">
        <f>IF(Z1083&lt;&gt;"","-" &amp;TEXT([1]comp!$Z1083,"0.0") &amp;TEXT(Z$1,0),"")</f>
        <v/>
      </c>
      <c r="BC1083" s="116" t="str">
        <f>IF(AA1083&lt;&gt;"","-" &amp;TEXT([1]comp!$AA1083,"0.0") &amp;TEXT(AA$1,0),"")</f>
        <v/>
      </c>
      <c r="BD1083" s="116" t="str">
        <f>IF(AB1083&lt;&gt;"","-" &amp;TEXT([1]comp!$AB1083,"0.0") &amp;TEXT(AB$1,0),"")</f>
        <v/>
      </c>
      <c r="BE1083" s="116" t="str">
        <f>IF(AC1083&lt;&gt;"","-" &amp;TEXT([1]comp!$AC1083,"0.0") &amp;TEXT(AC$1,0),"")</f>
        <v/>
      </c>
      <c r="BF1083" s="102" t="str">
        <f>IF(AD1083&lt;&gt;"","-" &amp;TEXT([1]comp!$AD1083,"0.00") &amp;TEXT(AD$1,0),"")</f>
        <v/>
      </c>
      <c r="BG1083" s="104" t="str">
        <f>IF(AE1083&lt;&gt;"","-" &amp;TEXT([1]comp!$AE1083,"0.#") &amp;TEXT(AE$1,0),"")</f>
        <v/>
      </c>
      <c r="BH1083" s="113" t="str">
        <f>[1]comp!$D1083 &amp; [1]comp!$E1083</f>
        <v>5 (2Ti-4Cr)Reyes Tirado, F. L., Taylor, S. v., &amp; Dunand, D. C. (2020). Low-density, W-free Co–Nb–V–Al-based superalloys with γ/γ’ microstructure. Materials Science and Engineering A, 796. https://doi.org/10.1016/j.msea.2020.139979</v>
      </c>
      <c r="BI1083" s="96" t="str">
        <f t="shared" si="77"/>
        <v>Co-10.0Ni-5.Al-4.0Cr-2.0Ti-3.0Nb-3.0V-0.04B</v>
      </c>
      <c r="BJ1083" s="113" t="s">
        <v>2123</v>
      </c>
      <c r="BK1083" s="113"/>
      <c r="BL1083" s="113"/>
      <c r="BM1083" s="113"/>
      <c r="BN1083" s="113"/>
      <c r="BO1083" s="113"/>
    </row>
    <row r="1084" spans="1:67" x14ac:dyDescent="0.3">
      <c r="A1084" s="96" t="str">
        <f t="shared" si="78"/>
        <v>Co-10.0Ni-5.Al-8.0Cr-2.0Ti-3.0Nb-3.0V-0.04B</v>
      </c>
      <c r="B1084" s="113"/>
      <c r="C1084" s="113" t="s">
        <v>2123</v>
      </c>
      <c r="D1084" s="113" t="s">
        <v>4381</v>
      </c>
      <c r="E1084" s="113" t="s">
        <v>4382</v>
      </c>
      <c r="F1084" s="113">
        <f t="shared" si="80"/>
        <v>1081</v>
      </c>
      <c r="G1084" s="114">
        <f t="shared" si="71"/>
        <v>68.960000000000008</v>
      </c>
      <c r="H1084" s="114">
        <v>10</v>
      </c>
      <c r="I1084" s="114">
        <v>5</v>
      </c>
      <c r="J1084" s="114">
        <v>8</v>
      </c>
      <c r="K1084" s="114"/>
      <c r="L1084" s="114">
        <v>2</v>
      </c>
      <c r="M1084" s="114"/>
      <c r="N1084" s="114">
        <v>3</v>
      </c>
      <c r="O1084" s="114">
        <v>3</v>
      </c>
      <c r="P1084" s="114"/>
      <c r="Q1084" s="115"/>
      <c r="R1084" s="115"/>
      <c r="S1084" s="115">
        <v>0.04</v>
      </c>
      <c r="T1084" s="114"/>
      <c r="U1084" s="114"/>
      <c r="V1084" s="114"/>
      <c r="W1084" s="114"/>
      <c r="X1084" s="114"/>
      <c r="Y1084" s="114"/>
      <c r="Z1084" s="114"/>
      <c r="AA1084" s="114"/>
      <c r="AB1084" s="114"/>
      <c r="AC1084" s="114"/>
      <c r="AD1084" s="114"/>
      <c r="AE1084" s="113"/>
      <c r="AF1084" s="113"/>
      <c r="AG1084" s="113"/>
      <c r="AH1084" s="113"/>
      <c r="AI1084" s="116" t="s">
        <v>1</v>
      </c>
      <c r="AJ1084" s="118" t="str">
        <f>IF(I1084&lt;&gt;"","-" &amp;TEXT([1]comp!$I1084,"0.#") &amp;TEXT(I$1,0),"")</f>
        <v>-5.Al</v>
      </c>
      <c r="AK1084" s="116" t="str">
        <f>IF(K1084&lt;&gt;"","-" &amp;TEXT([1]comp!$K1084,"0.0") &amp;TEXT(K$1,0),"")</f>
        <v/>
      </c>
      <c r="AL1084" s="116" t="str">
        <f>IF(H1084&lt;&gt;"","-" &amp;TEXT([1]comp!$H1084,"0.0") &amp;TEXT(H$1,0),"")</f>
        <v>-10.0Ni</v>
      </c>
      <c r="AM1084" s="116" t="str">
        <f>IF(J1084&lt;&gt;"","-" &amp;TEXT([1]comp!$J1084,"0.0") &amp;TEXT(J$1,0),"")</f>
        <v>-8.0Cr</v>
      </c>
      <c r="AN1084" s="116" t="str">
        <f>IF(M1084&lt;&gt;"","-" &amp;TEXT([1]comp!$M1084,"0.0") &amp;TEXT(M$1,0),"")</f>
        <v/>
      </c>
      <c r="AO1084" s="116" t="str">
        <f>IF(N1084&lt;&gt;"","-" &amp;TEXT([1]comp!$N1084,"0.0") &amp;TEXT(N$1,0),"")</f>
        <v>-3.0Nb</v>
      </c>
      <c r="AP1084" s="116" t="str">
        <f>IF(O1084&lt;&gt;"","-" &amp;TEXT([1]comp!$O1084,"0.0") &amp;TEXT(O$1,0),"")</f>
        <v>-3.0V</v>
      </c>
      <c r="AQ1084" s="116" t="str">
        <f>IF(L1084&lt;&gt;"","-" &amp;TEXT([1]comp!$L1084,"0.0") &amp;TEXT(L$1,0),"")</f>
        <v>-2.0Ti</v>
      </c>
      <c r="AR1084" s="116" t="str">
        <f>IF(P1084&lt;&gt;"","-" &amp;TEXT([1]comp!$P1084,"0.0") &amp;TEXT(P$1,0),"")</f>
        <v/>
      </c>
      <c r="AS1084" s="116" t="str">
        <f>IF(Q1084&lt;&gt;"","-" &amp;TEXT([1]comp!$Q1084,"0.00") &amp;TEXT(Q$1,0),"")</f>
        <v/>
      </c>
      <c r="AT1084" s="116" t="str">
        <f>IF(R1084&lt;&gt;"","-" &amp;TEXT([1]comp!$R1084,"0.00") &amp;TEXT(R$1,0),"")</f>
        <v/>
      </c>
      <c r="AU1084" s="116" t="str">
        <f>IF(S1084&lt;&gt;"","-" &amp;TEXT([1]comp!$S1084,"0.00") &amp;TEXT(S$1,0),"")</f>
        <v>-0.04B</v>
      </c>
      <c r="AV1084" s="116" t="str">
        <f>IF(T1084&lt;&gt;"","-" &amp;TEXT([1]comp!$T1084,"0.0") &amp;TEXT(T$1,0),"")</f>
        <v/>
      </c>
      <c r="AW1084" s="116" t="str">
        <f>IF(U1084&lt;&gt;"","-" &amp;TEXT([1]comp!$U1084,"0.0") &amp;TEXT(U$1,0),"")</f>
        <v/>
      </c>
      <c r="AX1084" s="116" t="str">
        <f>IF(V1084&lt;&gt;"","-" &amp;TEXT([1]comp!$V1084,"0.0") &amp;TEXT(V$1,0),"")</f>
        <v/>
      </c>
      <c r="AY1084" s="116" t="str">
        <f>IF(W1084&lt;&gt;"","-" &amp;TEXT([1]comp!$W1084,"0.0") &amp;TEXT(W$1,0),"")</f>
        <v/>
      </c>
      <c r="AZ1084" s="116" t="str">
        <f>IF(X1084&lt;&gt;"","-" &amp;TEXT([1]comp!$X1084,"0.0") &amp;TEXT(X$1,0),"")</f>
        <v/>
      </c>
      <c r="BA1084" s="116" t="str">
        <f>IF(Y1084&lt;&gt;"","-" &amp;TEXT([1]comp!$Y1084,"0.0") &amp;TEXT(Y$1,0),"")</f>
        <v/>
      </c>
      <c r="BB1084" s="116" t="str">
        <f>IF(Z1084&lt;&gt;"","-" &amp;TEXT([1]comp!$Z1084,"0.0") &amp;TEXT(Z$1,0),"")</f>
        <v/>
      </c>
      <c r="BC1084" s="116" t="str">
        <f>IF(AA1084&lt;&gt;"","-" &amp;TEXT([1]comp!$AA1084,"0.0") &amp;TEXT(AA$1,0),"")</f>
        <v/>
      </c>
      <c r="BD1084" s="116" t="str">
        <f>IF(AB1084&lt;&gt;"","-" &amp;TEXT([1]comp!$AB1084,"0.0") &amp;TEXT(AB$1,0),"")</f>
        <v/>
      </c>
      <c r="BE1084" s="116" t="str">
        <f>IF(AC1084&lt;&gt;"","-" &amp;TEXT([1]comp!$AC1084,"0.0") &amp;TEXT(AC$1,0),"")</f>
        <v/>
      </c>
      <c r="BF1084" s="102" t="str">
        <f>IF(AD1084&lt;&gt;"","-" &amp;TEXT([1]comp!$AD1084,"0.00") &amp;TEXT(AD$1,0),"")</f>
        <v/>
      </c>
      <c r="BG1084" s="104" t="str">
        <f>IF(AE1084&lt;&gt;"","-" &amp;TEXT([1]comp!$AE1084,"0.#") &amp;TEXT(AE$1,0),"")</f>
        <v/>
      </c>
      <c r="BH1084" s="113" t="str">
        <f>[1]comp!$D1084 &amp; [1]comp!$E1084</f>
        <v>6 (2Ti-8Cr)Reyes Tirado, F. L., Taylor, S. v., &amp; Dunand, D. C. (2020). Low-density, W-free Co–Nb–V–Al-based superalloys with γ/γ’ microstructure. Materials Science and Engineering A, 796. https://doi.org/10.1016/j.msea.2020.139980</v>
      </c>
      <c r="BI1084" s="96" t="str">
        <f t="shared" si="77"/>
        <v>Co-10.0Ni-5.Al-8.0Cr-2.0Ti-3.0Nb-3.0V-0.04B</v>
      </c>
      <c r="BJ1084" s="113" t="s">
        <v>2123</v>
      </c>
      <c r="BK1084" s="113"/>
      <c r="BL1084" s="113"/>
      <c r="BM1084" s="113"/>
      <c r="BN1084" s="113"/>
      <c r="BO1084" s="113"/>
    </row>
    <row r="1085" spans="1:67" x14ac:dyDescent="0.3">
      <c r="A1085" s="96" t="str">
        <f t="shared" si="78"/>
        <v>Co-9.7Ni-5.Al-4.2Cr-2.0Ti-1.6Ta-1.4Nb-3.0V-0.08B</v>
      </c>
      <c r="B1085" s="113"/>
      <c r="C1085" s="113" t="s">
        <v>2123</v>
      </c>
      <c r="D1085" s="113" t="s">
        <v>4384</v>
      </c>
      <c r="E1085" s="113" t="s">
        <v>4385</v>
      </c>
      <c r="F1085" s="113">
        <f t="shared" si="80"/>
        <v>1082</v>
      </c>
      <c r="G1085" s="114">
        <f t="shared" si="71"/>
        <v>73.03</v>
      </c>
      <c r="H1085" s="114">
        <v>9.74</v>
      </c>
      <c r="I1085" s="114">
        <v>4.9800000000000004</v>
      </c>
      <c r="J1085" s="114">
        <v>4.1500000000000004</v>
      </c>
      <c r="K1085" s="114"/>
      <c r="L1085" s="114">
        <v>2.04</v>
      </c>
      <c r="M1085" s="114">
        <v>1.59</v>
      </c>
      <c r="N1085" s="114">
        <v>1.37</v>
      </c>
      <c r="O1085" s="114">
        <v>3.02</v>
      </c>
      <c r="P1085" s="114"/>
      <c r="Q1085" s="115"/>
      <c r="R1085" s="115"/>
      <c r="S1085" s="115">
        <v>0.08</v>
      </c>
      <c r="T1085" s="114"/>
      <c r="U1085" s="114"/>
      <c r="V1085" s="114"/>
      <c r="W1085" s="114"/>
      <c r="X1085" s="114"/>
      <c r="Y1085" s="114"/>
      <c r="Z1085" s="114"/>
      <c r="AA1085" s="114"/>
      <c r="AB1085" s="114"/>
      <c r="AC1085" s="114"/>
      <c r="AD1085" s="114"/>
      <c r="AE1085" s="113"/>
      <c r="AF1085" s="113"/>
      <c r="AG1085" s="113"/>
      <c r="AH1085" s="113"/>
      <c r="AI1085" s="116" t="s">
        <v>1</v>
      </c>
      <c r="AJ1085" s="118" t="str">
        <f>IF(I1085&lt;&gt;"","-" &amp;TEXT([1]comp!$I1085,"0.#") &amp;TEXT(I$1,0),"")</f>
        <v>-5.Al</v>
      </c>
      <c r="AK1085" s="116" t="str">
        <f>IF(K1085&lt;&gt;"","-" &amp;TEXT([1]comp!$K1085,"0.0") &amp;TEXT(K$1,0),"")</f>
        <v/>
      </c>
      <c r="AL1085" s="116" t="str">
        <f>IF(H1085&lt;&gt;"","-" &amp;TEXT([1]comp!$H1085,"0.0") &amp;TEXT(H$1,0),"")</f>
        <v>-9.7Ni</v>
      </c>
      <c r="AM1085" s="116" t="str">
        <f>IF(J1085&lt;&gt;"","-" &amp;TEXT([1]comp!$J1085,"0.0") &amp;TEXT(J$1,0),"")</f>
        <v>-4.2Cr</v>
      </c>
      <c r="AN1085" s="116" t="str">
        <f>IF(M1085&lt;&gt;"","-" &amp;TEXT([1]comp!$M1085,"0.0") &amp;TEXT(M$1,0),"")</f>
        <v>-1.6Ta</v>
      </c>
      <c r="AO1085" s="116" t="str">
        <f>IF(N1085&lt;&gt;"","-" &amp;TEXT([1]comp!$N1085,"0.0") &amp;TEXT(N$1,0),"")</f>
        <v>-1.4Nb</v>
      </c>
      <c r="AP1085" s="116" t="str">
        <f>IF(O1085&lt;&gt;"","-" &amp;TEXT([1]comp!$O1085,"0.0") &amp;TEXT(O$1,0),"")</f>
        <v>-3.0V</v>
      </c>
      <c r="AQ1085" s="116" t="str">
        <f>IF(L1085&lt;&gt;"","-" &amp;TEXT([1]comp!$L1085,"0.0") &amp;TEXT(L$1,0),"")</f>
        <v>-2.0Ti</v>
      </c>
      <c r="AR1085" s="116" t="str">
        <f>IF(P1085&lt;&gt;"","-" &amp;TEXT([1]comp!$P1085,"0.0") &amp;TEXT(P$1,0),"")</f>
        <v/>
      </c>
      <c r="AS1085" s="116" t="str">
        <f>IF(Q1085&lt;&gt;"","-" &amp;TEXT([1]comp!$Q1085,"0.00") &amp;TEXT(Q$1,0),"")</f>
        <v/>
      </c>
      <c r="AT1085" s="116" t="str">
        <f>IF(R1085&lt;&gt;"","-" &amp;TEXT([1]comp!$R1085,"0.00") &amp;TEXT(R$1,0),"")</f>
        <v/>
      </c>
      <c r="AU1085" s="116" t="str">
        <f>IF(S1085&lt;&gt;"","-" &amp;TEXT([1]comp!$S1085,"0.00") &amp;TEXT(S$1,0),"")</f>
        <v>-0.08B</v>
      </c>
      <c r="AV1085" s="116" t="str">
        <f>IF(T1085&lt;&gt;"","-" &amp;TEXT([1]comp!$T1085,"0.0") &amp;TEXT(T$1,0),"")</f>
        <v/>
      </c>
      <c r="AW1085" s="116" t="str">
        <f>IF(U1085&lt;&gt;"","-" &amp;TEXT([1]comp!$U1085,"0.0") &amp;TEXT(U$1,0),"")</f>
        <v/>
      </c>
      <c r="AX1085" s="116" t="str">
        <f>IF(V1085&lt;&gt;"","-" &amp;TEXT([1]comp!$V1085,"0.0") &amp;TEXT(V$1,0),"")</f>
        <v/>
      </c>
      <c r="AY1085" s="116" t="str">
        <f>IF(W1085&lt;&gt;"","-" &amp;TEXT([1]comp!$W1085,"0.0") &amp;TEXT(W$1,0),"")</f>
        <v/>
      </c>
      <c r="AZ1085" s="116" t="str">
        <f>IF(X1085&lt;&gt;"","-" &amp;TEXT([1]comp!$X1085,"0.0") &amp;TEXT(X$1,0),"")</f>
        <v/>
      </c>
      <c r="BA1085" s="116" t="str">
        <f>IF(Y1085&lt;&gt;"","-" &amp;TEXT([1]comp!$Y1085,"0.0") &amp;TEXT(Y$1,0),"")</f>
        <v/>
      </c>
      <c r="BB1085" s="116" t="str">
        <f>IF(Z1085&lt;&gt;"","-" &amp;TEXT([1]comp!$Z1085,"0.0") &amp;TEXT(Z$1,0),"")</f>
        <v/>
      </c>
      <c r="BC1085" s="116" t="str">
        <f>IF(AA1085&lt;&gt;"","-" &amp;TEXT([1]comp!$AA1085,"0.0") &amp;TEXT(AA$1,0),"")</f>
        <v/>
      </c>
      <c r="BD1085" s="116" t="str">
        <f>IF(AB1085&lt;&gt;"","-" &amp;TEXT([1]comp!$AB1085,"0.0") &amp;TEXT(AB$1,0),"")</f>
        <v/>
      </c>
      <c r="BE1085" s="116" t="str">
        <f>IF(AC1085&lt;&gt;"","-" &amp;TEXT([1]comp!$AC1085,"0.0") &amp;TEXT(AC$1,0),"")</f>
        <v/>
      </c>
      <c r="BF1085" s="102" t="str">
        <f>IF(AD1085&lt;&gt;"","-" &amp;TEXT([1]comp!$AD1085,"0.00") &amp;TEXT(AD$1,0),"")</f>
        <v/>
      </c>
      <c r="BG1085" s="104" t="str">
        <f>IF(AE1085&lt;&gt;"","-" &amp;TEXT([1]comp!$AE1085,"0.#") &amp;TEXT(AE$1,0),"")</f>
        <v/>
      </c>
      <c r="BH1085" s="113" t="str">
        <f>[1]comp!$D1085 &amp; [1]comp!$E1085</f>
        <v>10Ni-4CrOhl B Dunand D, Effects of Ni and Cr additions on γ + γ’ Microstructure and Mechanical Properties of W-free Co-Al-V-Nb-Ta-based Superalloys, Materials Science &amp; Engineering A, (2022), 849</v>
      </c>
      <c r="BI1085" s="96" t="str">
        <f t="shared" si="77"/>
        <v>Co-9.7Ni-5.Al-4.2Cr-2.0Ti-1.6Ta-1.4Nb-3.0V-0.08B</v>
      </c>
      <c r="BJ1085" s="113" t="s">
        <v>2123</v>
      </c>
      <c r="BK1085" s="113"/>
      <c r="BL1085" s="113"/>
      <c r="BM1085" s="113"/>
      <c r="BN1085" s="113"/>
      <c r="BO1085" s="113"/>
    </row>
    <row r="1086" spans="1:67" x14ac:dyDescent="0.3">
      <c r="A1086" s="96" t="str">
        <f t="shared" si="78"/>
        <v>Co-19.4Ni-5.1Al-4.1Cr-2.1Ti-1.6Ta-1.4Nb-3.1V-0.08B</v>
      </c>
      <c r="B1086" s="113"/>
      <c r="C1086" s="113" t="s">
        <v>2123</v>
      </c>
      <c r="D1086" s="113" t="s">
        <v>4387</v>
      </c>
      <c r="E1086" s="113" t="s">
        <v>4388</v>
      </c>
      <c r="F1086" s="113">
        <f t="shared" si="80"/>
        <v>1083</v>
      </c>
      <c r="G1086" s="114">
        <f t="shared" ref="G1086:G1090" si="81">100-SUM(H1086:AD1086)</f>
        <v>63.180000000000007</v>
      </c>
      <c r="H1086" s="114">
        <v>19.43</v>
      </c>
      <c r="I1086" s="114">
        <v>5.13</v>
      </c>
      <c r="J1086" s="114">
        <v>4.1100000000000003</v>
      </c>
      <c r="K1086" s="114"/>
      <c r="L1086" s="114">
        <v>2.06</v>
      </c>
      <c r="M1086" s="114">
        <v>1.59</v>
      </c>
      <c r="N1086" s="114">
        <v>1.37</v>
      </c>
      <c r="O1086" s="114">
        <v>3.05</v>
      </c>
      <c r="P1086" s="114"/>
      <c r="Q1086" s="115"/>
      <c r="R1086" s="115"/>
      <c r="S1086" s="115">
        <v>0.08</v>
      </c>
      <c r="T1086" s="114"/>
      <c r="U1086" s="114"/>
      <c r="V1086" s="114"/>
      <c r="W1086" s="114"/>
      <c r="X1086" s="114"/>
      <c r="Y1086" s="114"/>
      <c r="Z1086" s="114"/>
      <c r="AA1086" s="114"/>
      <c r="AB1086" s="114"/>
      <c r="AC1086" s="114"/>
      <c r="AD1086" s="114"/>
      <c r="AE1086" s="113"/>
      <c r="AF1086" s="113"/>
      <c r="AG1086" s="113"/>
      <c r="AH1086" s="113"/>
      <c r="AI1086" s="116" t="s">
        <v>1</v>
      </c>
      <c r="AJ1086" s="116" t="str">
        <f>IF(I1086&lt;&gt;"","-" &amp;TEXT([1]comp!$I1086,"0.#") &amp;TEXT(I$1,0),"")</f>
        <v>-5.1Al</v>
      </c>
      <c r="AK1086" s="116" t="str">
        <f>IF(K1086&lt;&gt;"","-" &amp;TEXT([1]comp!$K1086,"0.0") &amp;TEXT(K$1,0),"")</f>
        <v/>
      </c>
      <c r="AL1086" s="116" t="str">
        <f>IF(H1086&lt;&gt;"","-" &amp;TEXT([1]comp!$H1086,"0.0") &amp;TEXT(H$1,0),"")</f>
        <v>-19.4Ni</v>
      </c>
      <c r="AM1086" s="116" t="str">
        <f>IF(J1086&lt;&gt;"","-" &amp;TEXT([1]comp!$J1086,"0.0") &amp;TEXT(J$1,0),"")</f>
        <v>-4.1Cr</v>
      </c>
      <c r="AN1086" s="116" t="str">
        <f>IF(M1086&lt;&gt;"","-" &amp;TEXT([1]comp!$M1086,"0.0") &amp;TEXT(M$1,0),"")</f>
        <v>-1.6Ta</v>
      </c>
      <c r="AO1086" s="116" t="str">
        <f>IF(N1086&lt;&gt;"","-" &amp;TEXT([1]comp!$N1086,"0.0") &amp;TEXT(N$1,0),"")</f>
        <v>-1.4Nb</v>
      </c>
      <c r="AP1086" s="116" t="str">
        <f>IF(O1086&lt;&gt;"","-" &amp;TEXT([1]comp!$O1086,"0.0") &amp;TEXT(O$1,0),"")</f>
        <v>-3.1V</v>
      </c>
      <c r="AQ1086" s="116" t="str">
        <f>IF(L1086&lt;&gt;"","-" &amp;TEXT([1]comp!$L1086,"0.0") &amp;TEXT(L$1,0),"")</f>
        <v>-2.1Ti</v>
      </c>
      <c r="AR1086" s="116" t="str">
        <f>IF(P1086&lt;&gt;"","-" &amp;TEXT([1]comp!$P1086,"0.0") &amp;TEXT(P$1,0),"")</f>
        <v/>
      </c>
      <c r="AS1086" s="116" t="str">
        <f>IF(Q1086&lt;&gt;"","-" &amp;TEXT([1]comp!$Q1086,"0.00") &amp;TEXT(Q$1,0),"")</f>
        <v/>
      </c>
      <c r="AT1086" s="116" t="str">
        <f>IF(R1086&lt;&gt;"","-" &amp;TEXT([1]comp!$R1086,"0.00") &amp;TEXT(R$1,0),"")</f>
        <v/>
      </c>
      <c r="AU1086" s="116" t="str">
        <f>IF(S1086&lt;&gt;"","-" &amp;TEXT([1]comp!$S1086,"0.00") &amp;TEXT(S$1,0),"")</f>
        <v>-0.08B</v>
      </c>
      <c r="AV1086" s="116" t="str">
        <f>IF(T1086&lt;&gt;"","-" &amp;TEXT([1]comp!$T1086,"0.0") &amp;TEXT(T$1,0),"")</f>
        <v/>
      </c>
      <c r="AW1086" s="116" t="str">
        <f>IF(U1086&lt;&gt;"","-" &amp;TEXT([1]comp!$U1086,"0.0") &amp;TEXT(U$1,0),"")</f>
        <v/>
      </c>
      <c r="AX1086" s="116" t="str">
        <f>IF(V1086&lt;&gt;"","-" &amp;TEXT([1]comp!$V1086,"0.0") &amp;TEXT(V$1,0),"")</f>
        <v/>
      </c>
      <c r="AY1086" s="116" t="str">
        <f>IF(W1086&lt;&gt;"","-" &amp;TEXT([1]comp!$W1086,"0.0") &amp;TEXT(W$1,0),"")</f>
        <v/>
      </c>
      <c r="AZ1086" s="116" t="str">
        <f>IF(X1086&lt;&gt;"","-" &amp;TEXT([1]comp!$X1086,"0.0") &amp;TEXT(X$1,0),"")</f>
        <v/>
      </c>
      <c r="BA1086" s="116" t="str">
        <f>IF(Y1086&lt;&gt;"","-" &amp;TEXT([1]comp!$Y1086,"0.0") &amp;TEXT(Y$1,0),"")</f>
        <v/>
      </c>
      <c r="BB1086" s="116" t="str">
        <f>IF(Z1086&lt;&gt;"","-" &amp;TEXT([1]comp!$Z1086,"0.0") &amp;TEXT(Z$1,0),"")</f>
        <v/>
      </c>
      <c r="BC1086" s="116" t="str">
        <f>IF(AA1086&lt;&gt;"","-" &amp;TEXT([1]comp!$AA1086,"0.0") &amp;TEXT(AA$1,0),"")</f>
        <v/>
      </c>
      <c r="BD1086" s="116" t="str">
        <f>IF(AB1086&lt;&gt;"","-" &amp;TEXT([1]comp!$AB1086,"0.0") &amp;TEXT(AB$1,0),"")</f>
        <v/>
      </c>
      <c r="BE1086" s="116" t="str">
        <f>IF(AC1086&lt;&gt;"","-" &amp;TEXT([1]comp!$AC1086,"0.0") &amp;TEXT(AC$1,0),"")</f>
        <v/>
      </c>
      <c r="BF1086" s="102" t="str">
        <f>IF(AD1086&lt;&gt;"","-" &amp;TEXT([1]comp!$AD1086,"0.00") &amp;TEXT(AD$1,0),"")</f>
        <v/>
      </c>
      <c r="BG1086" s="104" t="str">
        <f>IF(AE1086&lt;&gt;"","-" &amp;TEXT([1]comp!$AE1086,"0.#") &amp;TEXT(AE$1,0),"")</f>
        <v/>
      </c>
      <c r="BH1086" s="113" t="str">
        <f>[1]comp!$D1086 &amp; [1]comp!$E1086</f>
        <v>20Ni-4CrOhl B Dunand D, Effects of Ni and Cr additions on γ + γ’ Microstructure and Mechanical Properties of W-free Co-Al-V-Nb-Ta-based Superalloys, Materials Science &amp; Engineering A, (2022), 850</v>
      </c>
      <c r="BI1086" s="96" t="str">
        <f t="shared" si="77"/>
        <v>Co-19.4Ni-5.1Al-4.1Cr-2.1Ti-1.6Ta-1.4Nb-3.1V-0.08B</v>
      </c>
      <c r="BJ1086" s="113" t="s">
        <v>2123</v>
      </c>
      <c r="BK1086" s="113"/>
      <c r="BL1086" s="113"/>
      <c r="BM1086" s="113"/>
      <c r="BN1086" s="113"/>
      <c r="BO1086" s="113"/>
    </row>
    <row r="1087" spans="1:67" x14ac:dyDescent="0.3">
      <c r="A1087" s="96" t="str">
        <f t="shared" si="78"/>
        <v>Co-29.4Ni-5.4Al-4.1Cr-2.3Ti-1.7Ta-1.4Nb-3.1V-0.08B</v>
      </c>
      <c r="B1087" s="113"/>
      <c r="C1087" s="113" t="s">
        <v>2123</v>
      </c>
      <c r="D1087" s="113" t="s">
        <v>4390</v>
      </c>
      <c r="E1087" s="113" t="s">
        <v>4391</v>
      </c>
      <c r="F1087" s="113">
        <f t="shared" si="80"/>
        <v>1084</v>
      </c>
      <c r="G1087" s="114">
        <f t="shared" si="81"/>
        <v>52.580000000000005</v>
      </c>
      <c r="H1087" s="114">
        <v>29.36</v>
      </c>
      <c r="I1087" s="114">
        <v>5.44</v>
      </c>
      <c r="J1087" s="114">
        <v>4.07</v>
      </c>
      <c r="K1087" s="114"/>
      <c r="L1087" s="114">
        <v>2.27</v>
      </c>
      <c r="M1087" s="114">
        <v>1.69</v>
      </c>
      <c r="N1087" s="114">
        <v>1.37</v>
      </c>
      <c r="O1087" s="114">
        <v>3.14</v>
      </c>
      <c r="P1087" s="114"/>
      <c r="Q1087" s="115"/>
      <c r="R1087" s="115"/>
      <c r="S1087" s="115">
        <v>0.08</v>
      </c>
      <c r="T1087" s="114"/>
      <c r="U1087" s="114"/>
      <c r="V1087" s="114"/>
      <c r="W1087" s="114"/>
      <c r="X1087" s="114"/>
      <c r="Y1087" s="114"/>
      <c r="Z1087" s="114"/>
      <c r="AA1087" s="114"/>
      <c r="AB1087" s="114"/>
      <c r="AC1087" s="114"/>
      <c r="AD1087" s="114"/>
      <c r="AE1087" s="113"/>
      <c r="AF1087" s="113"/>
      <c r="AG1087" s="113"/>
      <c r="AH1087" s="113"/>
      <c r="AI1087" s="116" t="s">
        <v>1</v>
      </c>
      <c r="AJ1087" s="116" t="str">
        <f>IF(I1087&lt;&gt;"","-" &amp;TEXT([1]comp!$I1087,"0.#") &amp;TEXT(I$1,0),"")</f>
        <v>-5.4Al</v>
      </c>
      <c r="AK1087" s="116" t="str">
        <f>IF(K1087&lt;&gt;"","-" &amp;TEXT([1]comp!$K1087,"0.0") &amp;TEXT(K$1,0),"")</f>
        <v/>
      </c>
      <c r="AL1087" s="116" t="str">
        <f>IF(H1087&lt;&gt;"","-" &amp;TEXT([1]comp!$H1087,"0.0") &amp;TEXT(H$1,0),"")</f>
        <v>-29.4Ni</v>
      </c>
      <c r="AM1087" s="116" t="str">
        <f>IF(J1087&lt;&gt;"","-" &amp;TEXT([1]comp!$J1087,"0.0") &amp;TEXT(J$1,0),"")</f>
        <v>-4.1Cr</v>
      </c>
      <c r="AN1087" s="116" t="str">
        <f>IF(M1087&lt;&gt;"","-" &amp;TEXT([1]comp!$M1087,"0.0") &amp;TEXT(M$1,0),"")</f>
        <v>-1.7Ta</v>
      </c>
      <c r="AO1087" s="116" t="str">
        <f>IF(N1087&lt;&gt;"","-" &amp;TEXT([1]comp!$N1087,"0.0") &amp;TEXT(N$1,0),"")</f>
        <v>-1.4Nb</v>
      </c>
      <c r="AP1087" s="116" t="str">
        <f>IF(O1087&lt;&gt;"","-" &amp;TEXT([1]comp!$O1087,"0.0") &amp;TEXT(O$1,0),"")</f>
        <v>-3.1V</v>
      </c>
      <c r="AQ1087" s="116" t="str">
        <f>IF(L1087&lt;&gt;"","-" &amp;TEXT([1]comp!$L1087,"0.0") &amp;TEXT(L$1,0),"")</f>
        <v>-2.3Ti</v>
      </c>
      <c r="AR1087" s="116" t="str">
        <f>IF(P1087&lt;&gt;"","-" &amp;TEXT([1]comp!$P1087,"0.0") &amp;TEXT(P$1,0),"")</f>
        <v/>
      </c>
      <c r="AS1087" s="116" t="str">
        <f>IF(Q1087&lt;&gt;"","-" &amp;TEXT([1]comp!$Q1087,"0.00") &amp;TEXT(Q$1,0),"")</f>
        <v/>
      </c>
      <c r="AT1087" s="116" t="str">
        <f>IF(R1087&lt;&gt;"","-" &amp;TEXT([1]comp!$R1087,"0.00") &amp;TEXT(R$1,0),"")</f>
        <v/>
      </c>
      <c r="AU1087" s="116" t="str">
        <f>IF(S1087&lt;&gt;"","-" &amp;TEXT([1]comp!$S1087,"0.00") &amp;TEXT(S$1,0),"")</f>
        <v>-0.08B</v>
      </c>
      <c r="AV1087" s="116" t="str">
        <f>IF(T1087&lt;&gt;"","-" &amp;TEXT([1]comp!$T1087,"0.0") &amp;TEXT(T$1,0),"")</f>
        <v/>
      </c>
      <c r="AW1087" s="116" t="str">
        <f>IF(U1087&lt;&gt;"","-" &amp;TEXT([1]comp!$U1087,"0.0") &amp;TEXT(U$1,0),"")</f>
        <v/>
      </c>
      <c r="AX1087" s="116" t="str">
        <f>IF(V1087&lt;&gt;"","-" &amp;TEXT([1]comp!$V1087,"0.0") &amp;TEXT(V$1,0),"")</f>
        <v/>
      </c>
      <c r="AY1087" s="116" t="str">
        <f>IF(W1087&lt;&gt;"","-" &amp;TEXT([1]comp!$W1087,"0.0") &amp;TEXT(W$1,0),"")</f>
        <v/>
      </c>
      <c r="AZ1087" s="116" t="str">
        <f>IF(X1087&lt;&gt;"","-" &amp;TEXT([1]comp!$X1087,"0.0") &amp;TEXT(X$1,0),"")</f>
        <v/>
      </c>
      <c r="BA1087" s="116" t="str">
        <f>IF(Y1087&lt;&gt;"","-" &amp;TEXT([1]comp!$Y1087,"0.0") &amp;TEXT(Y$1,0),"")</f>
        <v/>
      </c>
      <c r="BB1087" s="116" t="str">
        <f>IF(Z1087&lt;&gt;"","-" &amp;TEXT([1]comp!$Z1087,"0.0") &amp;TEXT(Z$1,0),"")</f>
        <v/>
      </c>
      <c r="BC1087" s="116" t="str">
        <f>IF(AA1087&lt;&gt;"","-" &amp;TEXT([1]comp!$AA1087,"0.0") &amp;TEXT(AA$1,0),"")</f>
        <v/>
      </c>
      <c r="BD1087" s="116" t="str">
        <f>IF(AB1087&lt;&gt;"","-" &amp;TEXT([1]comp!$AB1087,"0.0") &amp;TEXT(AB$1,0),"")</f>
        <v/>
      </c>
      <c r="BE1087" s="116" t="str">
        <f>IF(AC1087&lt;&gt;"","-" &amp;TEXT([1]comp!$AC1087,"0.0") &amp;TEXT(AC$1,0),"")</f>
        <v/>
      </c>
      <c r="BF1087" s="102" t="str">
        <f>IF(AD1087&lt;&gt;"","-" &amp;TEXT([1]comp!$AD1087,"0.00") &amp;TEXT(AD$1,0),"")</f>
        <v/>
      </c>
      <c r="BG1087" s="104" t="str">
        <f>IF(AE1087&lt;&gt;"","-" &amp;TEXT([1]comp!$AE1087,"0.#") &amp;TEXT(AE$1,0),"")</f>
        <v/>
      </c>
      <c r="BH1087" s="113" t="str">
        <f>[1]comp!$D1087 &amp; [1]comp!$E1087</f>
        <v>30Ni-4CrOhl B Dunand D, Effects of Ni and Cr additions on γ + γ’ Microstructure and Mechanical Properties of W-free Co-Al-V-Nb-Ta-based Superalloys, Materials Science &amp; Engineering A, (2022), 851</v>
      </c>
      <c r="BI1087" s="96" t="str">
        <f t="shared" si="77"/>
        <v>Co-29.4Ni-5.4Al-4.1Cr-2.3Ti-1.7Ta-1.4Nb-3.1V-0.08B</v>
      </c>
      <c r="BJ1087" s="113" t="s">
        <v>2123</v>
      </c>
      <c r="BK1087" s="113"/>
      <c r="BL1087" s="113"/>
      <c r="BM1087" s="113"/>
      <c r="BN1087" s="113"/>
      <c r="BO1087" s="113"/>
    </row>
    <row r="1088" spans="1:67" x14ac:dyDescent="0.3">
      <c r="A1088" s="96" t="str">
        <f t="shared" si="78"/>
        <v>Co-9.7Ni-5.Al-8.2Cr-2.1Ti-1.6Ta-1.4Nb-3.0V-0.08B</v>
      </c>
      <c r="B1088" s="113"/>
      <c r="C1088" s="113" t="s">
        <v>2123</v>
      </c>
      <c r="D1088" s="113" t="s">
        <v>4393</v>
      </c>
      <c r="E1088" s="113" t="s">
        <v>4394</v>
      </c>
      <c r="F1088" s="113">
        <f t="shared" si="80"/>
        <v>1085</v>
      </c>
      <c r="G1088" s="114">
        <f t="shared" si="81"/>
        <v>68.84</v>
      </c>
      <c r="H1088" s="114">
        <v>9.74</v>
      </c>
      <c r="I1088" s="114">
        <v>5.04</v>
      </c>
      <c r="J1088" s="114">
        <v>8.2200000000000006</v>
      </c>
      <c r="K1088" s="114"/>
      <c r="L1088" s="114">
        <v>2.0699999999999998</v>
      </c>
      <c r="M1088" s="114">
        <v>1.58</v>
      </c>
      <c r="N1088" s="114">
        <v>1.41</v>
      </c>
      <c r="O1088" s="114">
        <v>3.02</v>
      </c>
      <c r="P1088" s="114"/>
      <c r="Q1088" s="115"/>
      <c r="R1088" s="115"/>
      <c r="S1088" s="115">
        <v>0.08</v>
      </c>
      <c r="T1088" s="114"/>
      <c r="U1088" s="114"/>
      <c r="V1088" s="114"/>
      <c r="W1088" s="114"/>
      <c r="X1088" s="114"/>
      <c r="Y1088" s="114"/>
      <c r="Z1088" s="114"/>
      <c r="AA1088" s="114"/>
      <c r="AB1088" s="114"/>
      <c r="AC1088" s="114"/>
      <c r="AD1088" s="114"/>
      <c r="AE1088" s="113"/>
      <c r="AF1088" s="113"/>
      <c r="AG1088" s="113"/>
      <c r="AH1088" s="113"/>
      <c r="AI1088" s="116" t="s">
        <v>1</v>
      </c>
      <c r="AJ1088" s="118" t="str">
        <f>IF(I1088&lt;&gt;"","-" &amp;TEXT([1]comp!$I1088,"0.#") &amp;TEXT(I$1,0),"")</f>
        <v>-5.Al</v>
      </c>
      <c r="AK1088" s="116" t="str">
        <f>IF(K1088&lt;&gt;"","-" &amp;TEXT([1]comp!$K1088,"0.0") &amp;TEXT(K$1,0),"")</f>
        <v/>
      </c>
      <c r="AL1088" s="116" t="str">
        <f>IF(H1088&lt;&gt;"","-" &amp;TEXT([1]comp!$H1088,"0.0") &amp;TEXT(H$1,0),"")</f>
        <v>-9.7Ni</v>
      </c>
      <c r="AM1088" s="116" t="str">
        <f>IF(J1088&lt;&gt;"","-" &amp;TEXT([1]comp!$J1088,"0.0") &amp;TEXT(J$1,0),"")</f>
        <v>-8.2Cr</v>
      </c>
      <c r="AN1088" s="116" t="str">
        <f>IF(M1088&lt;&gt;"","-" &amp;TEXT([1]comp!$M1088,"0.0") &amp;TEXT(M$1,0),"")</f>
        <v>-1.6Ta</v>
      </c>
      <c r="AO1088" s="116" t="str">
        <f>IF(N1088&lt;&gt;"","-" &amp;TEXT([1]comp!$N1088,"0.0") &amp;TEXT(N$1,0),"")</f>
        <v>-1.4Nb</v>
      </c>
      <c r="AP1088" s="116" t="str">
        <f>IF(O1088&lt;&gt;"","-" &amp;TEXT([1]comp!$O1088,"0.0") &amp;TEXT(O$1,0),"")</f>
        <v>-3.0V</v>
      </c>
      <c r="AQ1088" s="116" t="str">
        <f>IF(L1088&lt;&gt;"","-" &amp;TEXT([1]comp!$L1088,"0.0") &amp;TEXT(L$1,0),"")</f>
        <v>-2.1Ti</v>
      </c>
      <c r="AR1088" s="116" t="str">
        <f>IF(P1088&lt;&gt;"","-" &amp;TEXT([1]comp!$P1088,"0.0") &amp;TEXT(P$1,0),"")</f>
        <v/>
      </c>
      <c r="AS1088" s="116" t="str">
        <f>IF(Q1088&lt;&gt;"","-" &amp;TEXT([1]comp!$Q1088,"0.00") &amp;TEXT(Q$1,0),"")</f>
        <v/>
      </c>
      <c r="AT1088" s="116" t="str">
        <f>IF(R1088&lt;&gt;"","-" &amp;TEXT([1]comp!$R1088,"0.00") &amp;TEXT(R$1,0),"")</f>
        <v/>
      </c>
      <c r="AU1088" s="116" t="str">
        <f>IF(S1088&lt;&gt;"","-" &amp;TEXT([1]comp!$S1088,"0.00") &amp;TEXT(S$1,0),"")</f>
        <v>-0.08B</v>
      </c>
      <c r="AV1088" s="116" t="str">
        <f>IF(T1088&lt;&gt;"","-" &amp;TEXT([1]comp!$T1088,"0.0") &amp;TEXT(T$1,0),"")</f>
        <v/>
      </c>
      <c r="AW1088" s="116" t="str">
        <f>IF(U1088&lt;&gt;"","-" &amp;TEXT([1]comp!$U1088,"0.0") &amp;TEXT(U$1,0),"")</f>
        <v/>
      </c>
      <c r="AX1088" s="116" t="str">
        <f>IF(V1088&lt;&gt;"","-" &amp;TEXT([1]comp!$V1088,"0.0") &amp;TEXT(V$1,0),"")</f>
        <v/>
      </c>
      <c r="AY1088" s="116" t="str">
        <f>IF(W1088&lt;&gt;"","-" &amp;TEXT([1]comp!$W1088,"0.0") &amp;TEXT(W$1,0),"")</f>
        <v/>
      </c>
      <c r="AZ1088" s="116" t="str">
        <f>IF(X1088&lt;&gt;"","-" &amp;TEXT([1]comp!$X1088,"0.0") &amp;TEXT(X$1,0),"")</f>
        <v/>
      </c>
      <c r="BA1088" s="116" t="str">
        <f>IF(Y1088&lt;&gt;"","-" &amp;TEXT([1]comp!$Y1088,"0.0") &amp;TEXT(Y$1,0),"")</f>
        <v/>
      </c>
      <c r="BB1088" s="116" t="str">
        <f>IF(Z1088&lt;&gt;"","-" &amp;TEXT([1]comp!$Z1088,"0.0") &amp;TEXT(Z$1,0),"")</f>
        <v/>
      </c>
      <c r="BC1088" s="116" t="str">
        <f>IF(AA1088&lt;&gt;"","-" &amp;TEXT([1]comp!$AA1088,"0.0") &amp;TEXT(AA$1,0),"")</f>
        <v/>
      </c>
      <c r="BD1088" s="116" t="str">
        <f>IF(AB1088&lt;&gt;"","-" &amp;TEXT([1]comp!$AB1088,"0.0") &amp;TEXT(AB$1,0),"")</f>
        <v/>
      </c>
      <c r="BE1088" s="116" t="str">
        <f>IF(AC1088&lt;&gt;"","-" &amp;TEXT([1]comp!$AC1088,"0.0") &amp;TEXT(AC$1,0),"")</f>
        <v/>
      </c>
      <c r="BF1088" s="102" t="str">
        <f>IF(AD1088&lt;&gt;"","-" &amp;TEXT([1]comp!$AD1088,"0.00") &amp;TEXT(AD$1,0),"")</f>
        <v/>
      </c>
      <c r="BG1088" s="104" t="str">
        <f>IF(AE1088&lt;&gt;"","-" &amp;TEXT([1]comp!$AE1088,"0.#") &amp;TEXT(AE$1,0),"")</f>
        <v/>
      </c>
      <c r="BH1088" s="113" t="str">
        <f>[1]comp!$D1088 &amp; [1]comp!$E1088</f>
        <v>10Ni-8CrOhl B Dunand D, Effects of Ni and Cr additions on γ + γ’ Microstructure and Mechanical Properties of W-free Co-Al-V-Nb-Ta-based Superalloys, Materials Science &amp; Engineering A, (2022), 852</v>
      </c>
      <c r="BI1088" s="96" t="str">
        <f t="shared" si="77"/>
        <v>Co-9.7Ni-5.Al-8.2Cr-2.1Ti-1.6Ta-1.4Nb-3.0V-0.08B</v>
      </c>
      <c r="BJ1088" s="113" t="s">
        <v>2123</v>
      </c>
      <c r="BK1088" s="113"/>
      <c r="BL1088" s="113"/>
      <c r="BM1088" s="113"/>
      <c r="BN1088" s="113"/>
      <c r="BO1088" s="113"/>
    </row>
    <row r="1089" spans="1:67" x14ac:dyDescent="0.3">
      <c r="A1089" s="96" t="str">
        <f t="shared" si="78"/>
        <v>Co-19.5Ni-5.Al-8.3Cr-2.1Ti-1.6Ta-1.4Nb-3.0V-0.08B</v>
      </c>
      <c r="B1089" s="113"/>
      <c r="C1089" s="113" t="s">
        <v>2123</v>
      </c>
      <c r="D1089" s="113" t="s">
        <v>4396</v>
      </c>
      <c r="E1089" s="113" t="s">
        <v>4397</v>
      </c>
      <c r="F1089" s="113">
        <f t="shared" si="80"/>
        <v>1086</v>
      </c>
      <c r="G1089" s="114">
        <f t="shared" si="81"/>
        <v>59.019999999999996</v>
      </c>
      <c r="H1089" s="114">
        <v>19.54</v>
      </c>
      <c r="I1089" s="114">
        <v>4.9800000000000004</v>
      </c>
      <c r="J1089" s="114">
        <v>8.2899999999999991</v>
      </c>
      <c r="K1089" s="114"/>
      <c r="L1089" s="114">
        <v>2.0699999999999998</v>
      </c>
      <c r="M1089" s="114">
        <v>1.61</v>
      </c>
      <c r="N1089" s="114">
        <v>1.38</v>
      </c>
      <c r="O1089" s="114">
        <v>3.03</v>
      </c>
      <c r="P1089" s="114"/>
      <c r="Q1089" s="115"/>
      <c r="R1089" s="115"/>
      <c r="S1089" s="115">
        <v>0.08</v>
      </c>
      <c r="T1089" s="114"/>
      <c r="U1089" s="114"/>
      <c r="V1089" s="114"/>
      <c r="W1089" s="114"/>
      <c r="X1089" s="114"/>
      <c r="Y1089" s="114"/>
      <c r="Z1089" s="114"/>
      <c r="AA1089" s="114"/>
      <c r="AB1089" s="114"/>
      <c r="AC1089" s="114"/>
      <c r="AD1089" s="114"/>
      <c r="AE1089" s="113"/>
      <c r="AF1089" s="113"/>
      <c r="AG1089" s="113"/>
      <c r="AH1089" s="113"/>
      <c r="AI1089" s="116" t="s">
        <v>1</v>
      </c>
      <c r="AJ1089" s="118" t="str">
        <f>IF(I1089&lt;&gt;"","-" &amp;TEXT([1]comp!$I1089,"0.#") &amp;TEXT(I$1,0),"")</f>
        <v>-5.Al</v>
      </c>
      <c r="AK1089" s="116" t="str">
        <f>IF(K1089&lt;&gt;"","-" &amp;TEXT([1]comp!$K1089,"0.0") &amp;TEXT(K$1,0),"")</f>
        <v/>
      </c>
      <c r="AL1089" s="116" t="str">
        <f>IF(H1089&lt;&gt;"","-" &amp;TEXT([1]comp!$H1089,"0.0") &amp;TEXT(H$1,0),"")</f>
        <v>-19.5Ni</v>
      </c>
      <c r="AM1089" s="116" t="str">
        <f>IF(J1089&lt;&gt;"","-" &amp;TEXT([1]comp!$J1089,"0.0") &amp;TEXT(J$1,0),"")</f>
        <v>-8.3Cr</v>
      </c>
      <c r="AN1089" s="116" t="str">
        <f>IF(M1089&lt;&gt;"","-" &amp;TEXT([1]comp!$M1089,"0.0") &amp;TEXT(M$1,0),"")</f>
        <v>-1.6Ta</v>
      </c>
      <c r="AO1089" s="116" t="str">
        <f>IF(N1089&lt;&gt;"","-" &amp;TEXT([1]comp!$N1089,"0.0") &amp;TEXT(N$1,0),"")</f>
        <v>-1.4Nb</v>
      </c>
      <c r="AP1089" s="116" t="str">
        <f>IF(O1089&lt;&gt;"","-" &amp;TEXT([1]comp!$O1089,"0.0") &amp;TEXT(O$1,0),"")</f>
        <v>-3.0V</v>
      </c>
      <c r="AQ1089" s="116" t="str">
        <f>IF(L1089&lt;&gt;"","-" &amp;TEXT([1]comp!$L1089,"0.0") &amp;TEXT(L$1,0),"")</f>
        <v>-2.1Ti</v>
      </c>
      <c r="AR1089" s="116" t="str">
        <f>IF(P1089&lt;&gt;"","-" &amp;TEXT([1]comp!$P1089,"0.0") &amp;TEXT(P$1,0),"")</f>
        <v/>
      </c>
      <c r="AS1089" s="116" t="str">
        <f>IF(Q1089&lt;&gt;"","-" &amp;TEXT([1]comp!$Q1089,"0.00") &amp;TEXT(Q$1,0),"")</f>
        <v/>
      </c>
      <c r="AT1089" s="116" t="str">
        <f>IF(R1089&lt;&gt;"","-" &amp;TEXT([1]comp!$R1089,"0.00") &amp;TEXT(R$1,0),"")</f>
        <v/>
      </c>
      <c r="AU1089" s="116" t="str">
        <f>IF(S1089&lt;&gt;"","-" &amp;TEXT([1]comp!$S1089,"0.00") &amp;TEXT(S$1,0),"")</f>
        <v>-0.08B</v>
      </c>
      <c r="AV1089" s="116" t="str">
        <f>IF(T1089&lt;&gt;"","-" &amp;TEXT([1]comp!$T1089,"0.0") &amp;TEXT(T$1,0),"")</f>
        <v/>
      </c>
      <c r="AW1089" s="116" t="str">
        <f>IF(U1089&lt;&gt;"","-" &amp;TEXT([1]comp!$U1089,"0.0") &amp;TEXT(U$1,0),"")</f>
        <v/>
      </c>
      <c r="AX1089" s="116" t="str">
        <f>IF(V1089&lt;&gt;"","-" &amp;TEXT([1]comp!$V1089,"0.0") &amp;TEXT(V$1,0),"")</f>
        <v/>
      </c>
      <c r="AY1089" s="116" t="str">
        <f>IF(W1089&lt;&gt;"","-" &amp;TEXT([1]comp!$W1089,"0.0") &amp;TEXT(W$1,0),"")</f>
        <v/>
      </c>
      <c r="AZ1089" s="116" t="str">
        <f>IF(X1089&lt;&gt;"","-" &amp;TEXT([1]comp!$X1089,"0.0") &amp;TEXT(X$1,0),"")</f>
        <v/>
      </c>
      <c r="BA1089" s="116" t="str">
        <f>IF(Y1089&lt;&gt;"","-" &amp;TEXT([1]comp!$Y1089,"0.0") &amp;TEXT(Y$1,0),"")</f>
        <v/>
      </c>
      <c r="BB1089" s="116" t="str">
        <f>IF(Z1089&lt;&gt;"","-" &amp;TEXT([1]comp!$Z1089,"0.0") &amp;TEXT(Z$1,0),"")</f>
        <v/>
      </c>
      <c r="BC1089" s="116" t="str">
        <f>IF(AA1089&lt;&gt;"","-" &amp;TEXT([1]comp!$AA1089,"0.0") &amp;TEXT(AA$1,0),"")</f>
        <v/>
      </c>
      <c r="BD1089" s="116" t="str">
        <f>IF(AB1089&lt;&gt;"","-" &amp;TEXT([1]comp!$AB1089,"0.0") &amp;TEXT(AB$1,0),"")</f>
        <v/>
      </c>
      <c r="BE1089" s="116" t="str">
        <f>IF(AC1089&lt;&gt;"","-" &amp;TEXT([1]comp!$AC1089,"0.0") &amp;TEXT(AC$1,0),"")</f>
        <v/>
      </c>
      <c r="BF1089" s="102" t="str">
        <f>IF(AD1089&lt;&gt;"","-" &amp;TEXT([1]comp!$AD1089,"0.00") &amp;TEXT(AD$1,0),"")</f>
        <v/>
      </c>
      <c r="BG1089" s="104" t="str">
        <f>IF(AE1089&lt;&gt;"","-" &amp;TEXT([1]comp!$AE1089,"0.#") &amp;TEXT(AE$1,0),"")</f>
        <v/>
      </c>
      <c r="BH1089" s="113" t="str">
        <f>[1]comp!$D1089 &amp; [1]comp!$E1089</f>
        <v>20Ni-8CrOhl B Dunand D, Effects of Ni and Cr additions on γ + γ’ Microstructure and Mechanical Properties of W-free Co-Al-V-Nb-Ta-based Superalloys, Materials Science &amp; Engineering A, (2022), 853</v>
      </c>
      <c r="BI1089" s="96" t="str">
        <f t="shared" si="77"/>
        <v>Co-19.5Ni-5.Al-8.3Cr-2.1Ti-1.6Ta-1.4Nb-3.0V-0.08B</v>
      </c>
      <c r="BJ1089" s="113" t="s">
        <v>2123</v>
      </c>
      <c r="BK1089" s="113"/>
      <c r="BL1089" s="113"/>
      <c r="BM1089" s="113"/>
      <c r="BN1089" s="113"/>
      <c r="BO1089" s="113"/>
    </row>
    <row r="1090" spans="1:67" x14ac:dyDescent="0.3">
      <c r="A1090" s="96" t="str">
        <f t="shared" si="78"/>
        <v>Co-29.7Ni-5.Al-8.2Cr-2.1Ti-1.7Ta-1.6Nb-3.1V-0.08B</v>
      </c>
      <c r="B1090" s="113"/>
      <c r="C1090" s="113" t="s">
        <v>2123</v>
      </c>
      <c r="D1090" s="113" t="s">
        <v>4399</v>
      </c>
      <c r="E1090" s="113" t="s">
        <v>4400</v>
      </c>
      <c r="F1090" s="113">
        <f t="shared" si="80"/>
        <v>1087</v>
      </c>
      <c r="G1090" s="114">
        <f t="shared" si="81"/>
        <v>48.690000000000005</v>
      </c>
      <c r="H1090" s="114">
        <v>29.66</v>
      </c>
      <c r="I1090" s="114">
        <v>4.9800000000000004</v>
      </c>
      <c r="J1090" s="114">
        <v>8.19</v>
      </c>
      <c r="K1090" s="114"/>
      <c r="L1090" s="114">
        <v>2.08</v>
      </c>
      <c r="M1090" s="114">
        <v>1.65</v>
      </c>
      <c r="N1090" s="114">
        <v>1.6</v>
      </c>
      <c r="O1090" s="114">
        <v>3.07</v>
      </c>
      <c r="P1090" s="114"/>
      <c r="Q1090" s="115"/>
      <c r="R1090" s="115"/>
      <c r="S1090" s="115">
        <v>0.08</v>
      </c>
      <c r="T1090" s="114"/>
      <c r="U1090" s="114"/>
      <c r="V1090" s="114"/>
      <c r="W1090" s="114"/>
      <c r="X1090" s="114"/>
      <c r="Y1090" s="114"/>
      <c r="Z1090" s="114"/>
      <c r="AA1090" s="114"/>
      <c r="AB1090" s="114"/>
      <c r="AC1090" s="114"/>
      <c r="AD1090" s="114"/>
      <c r="AE1090" s="113"/>
      <c r="AF1090" s="113"/>
      <c r="AG1090" s="113"/>
      <c r="AH1090" s="113"/>
      <c r="AI1090" s="116" t="s">
        <v>1</v>
      </c>
      <c r="AJ1090" s="118" t="str">
        <f>IF(I1090&lt;&gt;"","-" &amp;TEXT([1]comp!$I1090,"0.#") &amp;TEXT(I$1,0),"")</f>
        <v>-5.Al</v>
      </c>
      <c r="AK1090" s="116" t="str">
        <f>IF(K1090&lt;&gt;"","-" &amp;TEXT([1]comp!$K1090,"0.0") &amp;TEXT(K$1,0),"")</f>
        <v/>
      </c>
      <c r="AL1090" s="116" t="str">
        <f>IF(H1090&lt;&gt;"","-" &amp;TEXT([1]comp!$H1090,"0.0") &amp;TEXT(H$1,0),"")</f>
        <v>-29.7Ni</v>
      </c>
      <c r="AM1090" s="116" t="str">
        <f>IF(J1090&lt;&gt;"","-" &amp;TEXT([1]comp!$J1090,"0.0") &amp;TEXT(J$1,0),"")</f>
        <v>-8.2Cr</v>
      </c>
      <c r="AN1090" s="116" t="str">
        <f>IF(M1090&lt;&gt;"","-" &amp;TEXT([1]comp!$M1090,"0.0") &amp;TEXT(M$1,0),"")</f>
        <v>-1.7Ta</v>
      </c>
      <c r="AO1090" s="116" t="str">
        <f>IF(N1090&lt;&gt;"","-" &amp;TEXT([1]comp!$N1090,"0.0") &amp;TEXT(N$1,0),"")</f>
        <v>-1.6Nb</v>
      </c>
      <c r="AP1090" s="116" t="str">
        <f>IF(O1090&lt;&gt;"","-" &amp;TEXT([1]comp!$O1090,"0.0") &amp;TEXT(O$1,0),"")</f>
        <v>-3.1V</v>
      </c>
      <c r="AQ1090" s="116" t="str">
        <f>IF(L1090&lt;&gt;"","-" &amp;TEXT([1]comp!$L1090,"0.0") &amp;TEXT(L$1,0),"")</f>
        <v>-2.1Ti</v>
      </c>
      <c r="AR1090" s="116" t="str">
        <f>IF(P1090&lt;&gt;"","-" &amp;TEXT([1]comp!$P1090,"0.0") &amp;TEXT(P$1,0),"")</f>
        <v/>
      </c>
      <c r="AS1090" s="116" t="str">
        <f>IF(Q1090&lt;&gt;"","-" &amp;TEXT([1]comp!$Q1090,"0.00") &amp;TEXT(Q$1,0),"")</f>
        <v/>
      </c>
      <c r="AT1090" s="116" t="str">
        <f>IF(R1090&lt;&gt;"","-" &amp;TEXT([1]comp!$R1090,"0.00") &amp;TEXT(R$1,0),"")</f>
        <v/>
      </c>
      <c r="AU1090" s="116" t="str">
        <f>IF(S1090&lt;&gt;"","-" &amp;TEXT([1]comp!$S1090,"0.00") &amp;TEXT(S$1,0),"")</f>
        <v>-0.08B</v>
      </c>
      <c r="AV1090" s="116" t="str">
        <f>IF(T1090&lt;&gt;"","-" &amp;TEXT([1]comp!$T1090,"0.0") &amp;TEXT(T$1,0),"")</f>
        <v/>
      </c>
      <c r="AW1090" s="116" t="str">
        <f>IF(U1090&lt;&gt;"","-" &amp;TEXT([1]comp!$U1090,"0.0") &amp;TEXT(U$1,0),"")</f>
        <v/>
      </c>
      <c r="AX1090" s="116" t="str">
        <f>IF(V1090&lt;&gt;"","-" &amp;TEXT([1]comp!$V1090,"0.0") &amp;TEXT(V$1,0),"")</f>
        <v/>
      </c>
      <c r="AY1090" s="116" t="str">
        <f>IF(W1090&lt;&gt;"","-" &amp;TEXT([1]comp!$W1090,"0.0") &amp;TEXT(W$1,0),"")</f>
        <v/>
      </c>
      <c r="AZ1090" s="116" t="str">
        <f>IF(X1090&lt;&gt;"","-" &amp;TEXT([1]comp!$X1090,"0.0") &amp;TEXT(X$1,0),"")</f>
        <v/>
      </c>
      <c r="BA1090" s="116" t="str">
        <f>IF(Y1090&lt;&gt;"","-" &amp;TEXT([1]comp!$Y1090,"0.0") &amp;TEXT(Y$1,0),"")</f>
        <v/>
      </c>
      <c r="BB1090" s="116" t="str">
        <f>IF(Z1090&lt;&gt;"","-" &amp;TEXT([1]comp!$Z1090,"0.0") &amp;TEXT(Z$1,0),"")</f>
        <v/>
      </c>
      <c r="BC1090" s="116" t="str">
        <f>IF(AA1090&lt;&gt;"","-" &amp;TEXT([1]comp!$AA1090,"0.0") &amp;TEXT(AA$1,0),"")</f>
        <v/>
      </c>
      <c r="BD1090" s="116" t="str">
        <f>IF(AB1090&lt;&gt;"","-" &amp;TEXT([1]comp!$AB1090,"0.0") &amp;TEXT(AB$1,0),"")</f>
        <v/>
      </c>
      <c r="BE1090" s="116" t="str">
        <f>IF(AC1090&lt;&gt;"","-" &amp;TEXT([1]comp!$AC1090,"0.0") &amp;TEXT(AC$1,0),"")</f>
        <v/>
      </c>
      <c r="BF1090" s="102" t="str">
        <f>IF(AD1090&lt;&gt;"","-" &amp;TEXT([1]comp!$AD1090,"0.00") &amp;TEXT(AD$1,0),"")</f>
        <v/>
      </c>
      <c r="BG1090" s="104" t="str">
        <f>IF(AE1090&lt;&gt;"","-" &amp;TEXT([1]comp!$AE1090,"0.#") &amp;TEXT(AE$1,0),"")</f>
        <v/>
      </c>
      <c r="BH1090" s="113" t="str">
        <f>[1]comp!$D1090 &amp; [1]comp!$E1090</f>
        <v>30Ni-8CrOhl B Dunand D, Effects of Ni and Cr additions on γ + γ’ Microstructure and Mechanical Properties of W-free Co-Al-V-Nb-Ta-based Superalloys, Materials Science &amp; Engineering A, (2022), 854</v>
      </c>
      <c r="BI1090" s="96" t="str">
        <f t="shared" si="77"/>
        <v>Co-29.7Ni-5.Al-8.2Cr-2.1Ti-1.7Ta-1.6Nb-3.1V-0.08B</v>
      </c>
      <c r="BJ1090" s="113" t="s">
        <v>2123</v>
      </c>
      <c r="BK1090" s="113"/>
      <c r="BL1090" s="113"/>
      <c r="BM1090" s="113"/>
      <c r="BN1090" s="113"/>
      <c r="BO1090" s="113"/>
    </row>
    <row r="1091" spans="1:67" x14ac:dyDescent="0.3">
      <c r="A1091" s="96" t="str">
        <f t="shared" si="78"/>
        <v>Co-29.2Ni-11.1Al-4.2Cr-5.8W</v>
      </c>
      <c r="B1091" s="113"/>
      <c r="C1091" s="113" t="s">
        <v>2123</v>
      </c>
      <c r="D1091" s="113" t="s">
        <v>4402</v>
      </c>
      <c r="E1091" s="113" t="s">
        <v>4403</v>
      </c>
      <c r="F1091" s="113">
        <f t="shared" si="80"/>
        <v>1088</v>
      </c>
      <c r="G1091" s="114">
        <f t="shared" ref="G1091:G1094" si="82">100-SUM(H1091:AD1091)</f>
        <v>49.7</v>
      </c>
      <c r="H1091" s="114">
        <v>29.2</v>
      </c>
      <c r="I1091" s="114">
        <v>11.1</v>
      </c>
      <c r="J1091" s="114">
        <v>4.2</v>
      </c>
      <c r="K1091" s="114">
        <v>5.8</v>
      </c>
      <c r="L1091" s="114"/>
      <c r="M1091" s="114"/>
      <c r="N1091" s="114"/>
      <c r="O1091" s="114"/>
      <c r="P1091" s="114"/>
      <c r="Q1091" s="115"/>
      <c r="R1091" s="115"/>
      <c r="S1091" s="115"/>
      <c r="T1091" s="114"/>
      <c r="U1091" s="114"/>
      <c r="V1091" s="114"/>
      <c r="W1091" s="114"/>
      <c r="X1091" s="114"/>
      <c r="Y1091" s="114"/>
      <c r="Z1091" s="114"/>
      <c r="AA1091" s="114"/>
      <c r="AB1091" s="114"/>
      <c r="AC1091" s="114"/>
      <c r="AD1091" s="114"/>
      <c r="AE1091" s="113"/>
      <c r="AF1091" s="113"/>
      <c r="AG1091" s="113"/>
      <c r="AH1091" s="113"/>
      <c r="AI1091" s="116" t="s">
        <v>1</v>
      </c>
      <c r="AJ1091" s="116" t="str">
        <f>IF(I1091&lt;&gt;"","-" &amp;TEXT([1]comp!$I1091,"0.#") &amp;TEXT(I$1,0),"")</f>
        <v>-11.1Al</v>
      </c>
      <c r="AK1091" s="116" t="str">
        <f>IF(K1091&lt;&gt;"","-" &amp;TEXT([1]comp!$K1091,"0.0") &amp;TEXT(K$1,0),"")</f>
        <v>-5.8W</v>
      </c>
      <c r="AL1091" s="116" t="str">
        <f>IF(H1091&lt;&gt;"","-" &amp;TEXT([1]comp!$H1091,"0.0") &amp;TEXT(H$1,0),"")</f>
        <v>-29.2Ni</v>
      </c>
      <c r="AM1091" s="116" t="str">
        <f>IF(J1091&lt;&gt;"","-" &amp;TEXT([1]comp!$J1091,"0.0") &amp;TEXT(J$1,0),"")</f>
        <v>-4.2Cr</v>
      </c>
      <c r="AN1091" s="116" t="str">
        <f>IF(M1091&lt;&gt;"","-" &amp;TEXT([1]comp!$M1091,"0.0") &amp;TEXT(M$1,0),"")</f>
        <v/>
      </c>
      <c r="AO1091" s="116" t="str">
        <f>IF(N1091&lt;&gt;"","-" &amp;TEXT([1]comp!$N1091,"0.0") &amp;TEXT(N$1,0),"")</f>
        <v/>
      </c>
      <c r="AP1091" s="116" t="str">
        <f>IF(O1091&lt;&gt;"","-" &amp;TEXT([1]comp!$O1091,"0.0") &amp;TEXT(O$1,0),"")</f>
        <v/>
      </c>
      <c r="AQ1091" s="116" t="str">
        <f>IF(L1091&lt;&gt;"","-" &amp;TEXT([1]comp!$L1091,"0.0") &amp;TEXT(L$1,0),"")</f>
        <v/>
      </c>
      <c r="AR1091" s="116" t="str">
        <f>IF(P1091&lt;&gt;"","-" &amp;TEXT([1]comp!$P1091,"0.0") &amp;TEXT(P$1,0),"")</f>
        <v/>
      </c>
      <c r="AS1091" s="116" t="str">
        <f>IF(Q1091&lt;&gt;"","-" &amp;TEXT([1]comp!$Q1091,"0.00") &amp;TEXT(Q$1,0),"")</f>
        <v/>
      </c>
      <c r="AT1091" s="116" t="str">
        <f>IF(R1091&lt;&gt;"","-" &amp;TEXT([1]comp!$R1091,"0.00") &amp;TEXT(R$1,0),"")</f>
        <v/>
      </c>
      <c r="AU1091" s="116" t="str">
        <f>IF(S1091&lt;&gt;"","-" &amp;TEXT([1]comp!$S1091,"0.00") &amp;TEXT(S$1,0),"")</f>
        <v/>
      </c>
      <c r="AV1091" s="116" t="str">
        <f>IF(T1091&lt;&gt;"","-" &amp;TEXT([1]comp!$T1091,"0.0") &amp;TEXT(T$1,0),"")</f>
        <v/>
      </c>
      <c r="AW1091" s="116" t="str">
        <f>IF(U1091&lt;&gt;"","-" &amp;TEXT([1]comp!$U1091,"0.0") &amp;TEXT(U$1,0),"")</f>
        <v/>
      </c>
      <c r="AX1091" s="116" t="str">
        <f>IF(V1091&lt;&gt;"","-" &amp;TEXT([1]comp!$V1091,"0.0") &amp;TEXT(V$1,0),"")</f>
        <v/>
      </c>
      <c r="AY1091" s="116" t="str">
        <f>IF(W1091&lt;&gt;"","-" &amp;TEXT([1]comp!$W1091,"0.0") &amp;TEXT(W$1,0),"")</f>
        <v/>
      </c>
      <c r="AZ1091" s="116" t="str">
        <f>IF(X1091&lt;&gt;"","-" &amp;TEXT([1]comp!$X1091,"0.0") &amp;TEXT(X$1,0),"")</f>
        <v/>
      </c>
      <c r="BA1091" s="116" t="str">
        <f>IF(Y1091&lt;&gt;"","-" &amp;TEXT([1]comp!$Y1091,"0.0") &amp;TEXT(Y$1,0),"")</f>
        <v/>
      </c>
      <c r="BB1091" s="116" t="str">
        <f>IF(Z1091&lt;&gt;"","-" &amp;TEXT([1]comp!$Z1091,"0.0") &amp;TEXT(Z$1,0),"")</f>
        <v/>
      </c>
      <c r="BC1091" s="116" t="str">
        <f>IF(AA1091&lt;&gt;"","-" &amp;TEXT([1]comp!$AA1091,"0.0") &amp;TEXT(AA$1,0),"")</f>
        <v/>
      </c>
      <c r="BD1091" s="116" t="str">
        <f>IF(AB1091&lt;&gt;"","-" &amp;TEXT([1]comp!$AB1091,"0.0") &amp;TEXT(AB$1,0),"")</f>
        <v/>
      </c>
      <c r="BE1091" s="116" t="str">
        <f>IF(AC1091&lt;&gt;"","-" &amp;TEXT([1]comp!$AC1091,"0.0") &amp;TEXT(AC$1,0),"")</f>
        <v/>
      </c>
      <c r="BF1091" s="102" t="str">
        <f>IF(AD1091&lt;&gt;"","-" &amp;TEXT([1]comp!$AD1091,"0.00") &amp;TEXT(AD$1,0),"")</f>
        <v/>
      </c>
      <c r="BG1091" s="104" t="str">
        <f>IF(AE1091&lt;&gt;"","-" &amp;TEXT([1]comp!$AE1091,"0.#") &amp;TEXT(AE$1,0),"")</f>
        <v/>
      </c>
      <c r="BH1091" s="113" t="str">
        <f>[1]comp!$D1091 &amp; [1]comp!$E1091</f>
        <v>0FeXue et al., Effects of Fe additions on phase stability, creep properties and oxidation resistance of a CoNi-base superalloy</v>
      </c>
      <c r="BI1091" s="96" t="str">
        <f t="shared" si="77"/>
        <v>Co-29.2Ni-11.1Al-4.2Cr-5.8W</v>
      </c>
      <c r="BJ1091" s="113" t="s">
        <v>2123</v>
      </c>
      <c r="BK1091" s="113"/>
      <c r="BL1091" s="113"/>
      <c r="BM1091" s="113"/>
      <c r="BN1091" s="113"/>
      <c r="BO1091" s="113"/>
    </row>
    <row r="1092" spans="1:67" x14ac:dyDescent="0.3">
      <c r="A1092" s="96" t="str">
        <f t="shared" si="78"/>
        <v>Co-29.2Ni-4.1Fe-10.9Al-4.1Cr-5.8W</v>
      </c>
      <c r="B1092" s="113"/>
      <c r="C1092" s="113" t="s">
        <v>2123</v>
      </c>
      <c r="D1092" s="113" t="s">
        <v>4405</v>
      </c>
      <c r="E1092" s="113" t="s">
        <v>4403</v>
      </c>
      <c r="F1092" s="113">
        <f t="shared" si="80"/>
        <v>1089</v>
      </c>
      <c r="G1092" s="114">
        <f t="shared" si="82"/>
        <v>45.9</v>
      </c>
      <c r="H1092" s="114">
        <v>29.2</v>
      </c>
      <c r="I1092" s="114">
        <v>10.9</v>
      </c>
      <c r="J1092" s="114">
        <v>4.0999999999999996</v>
      </c>
      <c r="K1092" s="114">
        <v>5.8</v>
      </c>
      <c r="L1092" s="114"/>
      <c r="M1092" s="114"/>
      <c r="N1092" s="114"/>
      <c r="O1092" s="114"/>
      <c r="P1092" s="114"/>
      <c r="Q1092" s="115"/>
      <c r="R1092" s="115"/>
      <c r="S1092" s="115"/>
      <c r="T1092" s="114"/>
      <c r="U1092" s="114"/>
      <c r="V1092" s="114"/>
      <c r="W1092" s="114">
        <v>4.0999999999999996</v>
      </c>
      <c r="X1092" s="114"/>
      <c r="Y1092" s="114"/>
      <c r="Z1092" s="114"/>
      <c r="AA1092" s="114"/>
      <c r="AB1092" s="114"/>
      <c r="AC1092" s="114"/>
      <c r="AD1092" s="114"/>
      <c r="AE1092" s="113"/>
      <c r="AF1092" s="113"/>
      <c r="AG1092" s="113"/>
      <c r="AH1092" s="113"/>
      <c r="AI1092" s="116" t="s">
        <v>1</v>
      </c>
      <c r="AJ1092" s="116" t="str">
        <f>IF(I1092&lt;&gt;"","-" &amp;TEXT([1]comp!$I1092,"0.#") &amp;TEXT(I$1,0),"")</f>
        <v>-10.9Al</v>
      </c>
      <c r="AK1092" s="116" t="str">
        <f>IF(K1092&lt;&gt;"","-" &amp;TEXT([1]comp!$K1092,"0.0") &amp;TEXT(K$1,0),"")</f>
        <v>-5.8W</v>
      </c>
      <c r="AL1092" s="116" t="str">
        <f>IF(H1092&lt;&gt;"","-" &amp;TEXT([1]comp!$H1092,"0.0") &amp;TEXT(H$1,0),"")</f>
        <v>-29.2Ni</v>
      </c>
      <c r="AM1092" s="116" t="str">
        <f>IF(J1092&lt;&gt;"","-" &amp;TEXT([1]comp!$J1092,"0.0") &amp;TEXT(J$1,0),"")</f>
        <v>-4.1Cr</v>
      </c>
      <c r="AN1092" s="116" t="str">
        <f>IF(M1092&lt;&gt;"","-" &amp;TEXT([1]comp!$M1092,"0.0") &amp;TEXT(M$1,0),"")</f>
        <v/>
      </c>
      <c r="AO1092" s="116" t="str">
        <f>IF(N1092&lt;&gt;"","-" &amp;TEXT([1]comp!$N1092,"0.0") &amp;TEXT(N$1,0),"")</f>
        <v/>
      </c>
      <c r="AP1092" s="116" t="str">
        <f>IF(O1092&lt;&gt;"","-" &amp;TEXT([1]comp!$O1092,"0.0") &amp;TEXT(O$1,0),"")</f>
        <v/>
      </c>
      <c r="AQ1092" s="116" t="str">
        <f>IF(L1092&lt;&gt;"","-" &amp;TEXT([1]comp!$L1092,"0.0") &amp;TEXT(L$1,0),"")</f>
        <v/>
      </c>
      <c r="AR1092" s="116" t="str">
        <f>IF(P1092&lt;&gt;"","-" &amp;TEXT([1]comp!$P1092,"0.0") &amp;TEXT(P$1,0),"")</f>
        <v/>
      </c>
      <c r="AS1092" s="116" t="str">
        <f>IF(Q1092&lt;&gt;"","-" &amp;TEXT([1]comp!$Q1092,"0.00") &amp;TEXT(Q$1,0),"")</f>
        <v/>
      </c>
      <c r="AT1092" s="116" t="str">
        <f>IF(R1092&lt;&gt;"","-" &amp;TEXT([1]comp!$R1092,"0.00") &amp;TEXT(R$1,0),"")</f>
        <v/>
      </c>
      <c r="AU1092" s="116" t="str">
        <f>IF(S1092&lt;&gt;"","-" &amp;TEXT([1]comp!$S1092,"0.00") &amp;TEXT(S$1,0),"")</f>
        <v/>
      </c>
      <c r="AV1092" s="116" t="str">
        <f>IF(T1092&lt;&gt;"","-" &amp;TEXT([1]comp!$T1092,"0.0") &amp;TEXT(T$1,0),"")</f>
        <v/>
      </c>
      <c r="AW1092" s="116" t="str">
        <f>IF(U1092&lt;&gt;"","-" &amp;TEXT([1]comp!$U1092,"0.0") &amp;TEXT(U$1,0),"")</f>
        <v/>
      </c>
      <c r="AX1092" s="116" t="str">
        <f>IF(V1092&lt;&gt;"","-" &amp;TEXT([1]comp!$V1092,"0.0") &amp;TEXT(V$1,0),"")</f>
        <v/>
      </c>
      <c r="AY1092" s="116" t="str">
        <f>IF(W1092&lt;&gt;"","-" &amp;TEXT([1]comp!$W1092,"0.0") &amp;TEXT(W$1,0),"")</f>
        <v>-4.1Fe</v>
      </c>
      <c r="AZ1092" s="116" t="str">
        <f>IF(X1092&lt;&gt;"","-" &amp;TEXT([1]comp!$X1092,"0.0") &amp;TEXT(X$1,0),"")</f>
        <v/>
      </c>
      <c r="BA1092" s="116" t="str">
        <f>IF(Y1092&lt;&gt;"","-" &amp;TEXT([1]comp!$Y1092,"0.0") &amp;TEXT(Y$1,0),"")</f>
        <v/>
      </c>
      <c r="BB1092" s="116" t="str">
        <f>IF(Z1092&lt;&gt;"","-" &amp;TEXT([1]comp!$Z1092,"0.0") &amp;TEXT(Z$1,0),"")</f>
        <v/>
      </c>
      <c r="BC1092" s="116" t="str">
        <f>IF(AA1092&lt;&gt;"","-" &amp;TEXT([1]comp!$AA1092,"0.0") &amp;TEXT(AA$1,0),"")</f>
        <v/>
      </c>
      <c r="BD1092" s="116" t="str">
        <f>IF(AB1092&lt;&gt;"","-" &amp;TEXT([1]comp!$AB1092,"0.0") &amp;TEXT(AB$1,0),"")</f>
        <v/>
      </c>
      <c r="BE1092" s="116" t="str">
        <f>IF(AC1092&lt;&gt;"","-" &amp;TEXT([1]comp!$AC1092,"0.0") &amp;TEXT(AC$1,0),"")</f>
        <v/>
      </c>
      <c r="BF1092" s="102" t="str">
        <f>IF(AD1092&lt;&gt;"","-" &amp;TEXT([1]comp!$AD1092,"0.00") &amp;TEXT(AD$1,0),"")</f>
        <v/>
      </c>
      <c r="BG1092" s="104" t="str">
        <f>IF(AE1092&lt;&gt;"","-" &amp;TEXT([1]comp!$AE1092,"0.#") &amp;TEXT(AE$1,0),"")</f>
        <v/>
      </c>
      <c r="BH1092" s="113" t="str">
        <f>[1]comp!$D1092 &amp; [1]comp!$E1092</f>
        <v>4FeXue et al., Effects of Fe additions on phase stability, creep properties and oxidation resistance of a CoNi-base superalloy</v>
      </c>
      <c r="BI1092" s="96" t="str">
        <f t="shared" si="77"/>
        <v>Co-29.2Ni-4.1Fe-10.9Al-4.1Cr-5.8W</v>
      </c>
      <c r="BJ1092" s="113" t="s">
        <v>2123</v>
      </c>
      <c r="BK1092" s="113"/>
      <c r="BL1092" s="113"/>
      <c r="BM1092" s="113"/>
      <c r="BN1092" s="113"/>
      <c r="BO1092" s="113"/>
    </row>
    <row r="1093" spans="1:67" x14ac:dyDescent="0.3">
      <c r="A1093" s="96" t="str">
        <f t="shared" si="78"/>
        <v>Co-29.3Ni-8.2Fe-10.8Al-4.1Cr-5.7W</v>
      </c>
      <c r="B1093" s="113"/>
      <c r="C1093" s="113" t="s">
        <v>2123</v>
      </c>
      <c r="D1093" s="113" t="s">
        <v>4407</v>
      </c>
      <c r="E1093" s="113" t="s">
        <v>4403</v>
      </c>
      <c r="F1093" s="113">
        <f t="shared" si="80"/>
        <v>1090</v>
      </c>
      <c r="G1093" s="114">
        <f t="shared" si="82"/>
        <v>41.899999999999991</v>
      </c>
      <c r="H1093" s="114">
        <v>29.3</v>
      </c>
      <c r="I1093" s="114">
        <v>10.8</v>
      </c>
      <c r="J1093" s="114">
        <v>4.0999999999999996</v>
      </c>
      <c r="K1093" s="114">
        <v>5.7</v>
      </c>
      <c r="L1093" s="114"/>
      <c r="M1093" s="114"/>
      <c r="N1093" s="114"/>
      <c r="O1093" s="114"/>
      <c r="P1093" s="114"/>
      <c r="Q1093" s="115"/>
      <c r="R1093" s="115"/>
      <c r="S1093" s="115"/>
      <c r="T1093" s="114"/>
      <c r="U1093" s="114"/>
      <c r="V1093" s="114"/>
      <c r="W1093" s="114">
        <v>8.1999999999999993</v>
      </c>
      <c r="X1093" s="114"/>
      <c r="Y1093" s="114"/>
      <c r="Z1093" s="114"/>
      <c r="AA1093" s="114"/>
      <c r="AB1093" s="114"/>
      <c r="AC1093" s="114"/>
      <c r="AD1093" s="114"/>
      <c r="AE1093" s="113"/>
      <c r="AF1093" s="113"/>
      <c r="AG1093" s="113"/>
      <c r="AH1093" s="113"/>
      <c r="AI1093" s="116" t="s">
        <v>1</v>
      </c>
      <c r="AJ1093" s="116" t="str">
        <f>IF(I1093&lt;&gt;"","-" &amp;TEXT([1]comp!$I1093,"0.#") &amp;TEXT(I$1,0),"")</f>
        <v>-10.8Al</v>
      </c>
      <c r="AK1093" s="116" t="str">
        <f>IF(K1093&lt;&gt;"","-" &amp;TEXT([1]comp!$K1093,"0.0") &amp;TEXT(K$1,0),"")</f>
        <v>-5.7W</v>
      </c>
      <c r="AL1093" s="116" t="str">
        <f>IF(H1093&lt;&gt;"","-" &amp;TEXT([1]comp!$H1093,"0.0") &amp;TEXT(H$1,0),"")</f>
        <v>-29.3Ni</v>
      </c>
      <c r="AM1093" s="116" t="str">
        <f>IF(J1093&lt;&gt;"","-" &amp;TEXT([1]comp!$J1093,"0.0") &amp;TEXT(J$1,0),"")</f>
        <v>-4.1Cr</v>
      </c>
      <c r="AN1093" s="116" t="str">
        <f>IF(M1093&lt;&gt;"","-" &amp;TEXT([1]comp!$M1093,"0.0") &amp;TEXT(M$1,0),"")</f>
        <v/>
      </c>
      <c r="AO1093" s="116" t="str">
        <f>IF(N1093&lt;&gt;"","-" &amp;TEXT([1]comp!$N1093,"0.0") &amp;TEXT(N$1,0),"")</f>
        <v/>
      </c>
      <c r="AP1093" s="116" t="str">
        <f>IF(O1093&lt;&gt;"","-" &amp;TEXT([1]comp!$O1093,"0.0") &amp;TEXT(O$1,0),"")</f>
        <v/>
      </c>
      <c r="AQ1093" s="116" t="str">
        <f>IF(L1093&lt;&gt;"","-" &amp;TEXT([1]comp!$L1093,"0.0") &amp;TEXT(L$1,0),"")</f>
        <v/>
      </c>
      <c r="AR1093" s="116" t="str">
        <f>IF(P1093&lt;&gt;"","-" &amp;TEXT([1]comp!$P1093,"0.0") &amp;TEXT(P$1,0),"")</f>
        <v/>
      </c>
      <c r="AS1093" s="116" t="str">
        <f>IF(Q1093&lt;&gt;"","-" &amp;TEXT([1]comp!$Q1093,"0.00") &amp;TEXT(Q$1,0),"")</f>
        <v/>
      </c>
      <c r="AT1093" s="116" t="str">
        <f>IF(R1093&lt;&gt;"","-" &amp;TEXT([1]comp!$R1093,"0.00") &amp;TEXT(R$1,0),"")</f>
        <v/>
      </c>
      <c r="AU1093" s="116" t="str">
        <f>IF(S1093&lt;&gt;"","-" &amp;TEXT([1]comp!$S1093,"0.00") &amp;TEXT(S$1,0),"")</f>
        <v/>
      </c>
      <c r="AV1093" s="116" t="str">
        <f>IF(T1093&lt;&gt;"","-" &amp;TEXT([1]comp!$T1093,"0.0") &amp;TEXT(T$1,0),"")</f>
        <v/>
      </c>
      <c r="AW1093" s="116" t="str">
        <f>IF(U1093&lt;&gt;"","-" &amp;TEXT([1]comp!$U1093,"0.0") &amp;TEXT(U$1,0),"")</f>
        <v/>
      </c>
      <c r="AX1093" s="116" t="str">
        <f>IF(V1093&lt;&gt;"","-" &amp;TEXT([1]comp!$V1093,"0.0") &amp;TEXT(V$1,0),"")</f>
        <v/>
      </c>
      <c r="AY1093" s="116" t="str">
        <f>IF(W1093&lt;&gt;"","-" &amp;TEXT([1]comp!$W1093,"0.0") &amp;TEXT(W$1,0),"")</f>
        <v>-8.2Fe</v>
      </c>
      <c r="AZ1093" s="116" t="str">
        <f>IF(X1093&lt;&gt;"","-" &amp;TEXT([1]comp!$X1093,"0.0") &amp;TEXT(X$1,0),"")</f>
        <v/>
      </c>
      <c r="BA1093" s="116" t="str">
        <f>IF(Y1093&lt;&gt;"","-" &amp;TEXT([1]comp!$Y1093,"0.0") &amp;TEXT(Y$1,0),"")</f>
        <v/>
      </c>
      <c r="BB1093" s="116" t="str">
        <f>IF(Z1093&lt;&gt;"","-" &amp;TEXT([1]comp!$Z1093,"0.0") &amp;TEXT(Z$1,0),"")</f>
        <v/>
      </c>
      <c r="BC1093" s="116" t="str">
        <f>IF(AA1093&lt;&gt;"","-" &amp;TEXT([1]comp!$AA1093,"0.0") &amp;TEXT(AA$1,0),"")</f>
        <v/>
      </c>
      <c r="BD1093" s="116" t="str">
        <f>IF(AB1093&lt;&gt;"","-" &amp;TEXT([1]comp!$AB1093,"0.0") &amp;TEXT(AB$1,0),"")</f>
        <v/>
      </c>
      <c r="BE1093" s="116" t="str">
        <f>IF(AC1093&lt;&gt;"","-" &amp;TEXT([1]comp!$AC1093,"0.0") &amp;TEXT(AC$1,0),"")</f>
        <v/>
      </c>
      <c r="BF1093" s="102" t="str">
        <f>IF(AD1093&lt;&gt;"","-" &amp;TEXT([1]comp!$AD1093,"0.00") &amp;TEXT(AD$1,0),"")</f>
        <v/>
      </c>
      <c r="BG1093" s="104" t="str">
        <f>IF(AE1093&lt;&gt;"","-" &amp;TEXT([1]comp!$AE1093,"0.#") &amp;TEXT(AE$1,0),"")</f>
        <v/>
      </c>
      <c r="BH1093" s="113" t="str">
        <f>[1]comp!$D1093 &amp; [1]comp!$E1093</f>
        <v>8FeXue et al., Effects of Fe additions on phase stability, creep properties and oxidation resistance of a CoNi-base superalloy</v>
      </c>
      <c r="BI1093" s="96" t="str">
        <f t="shared" si="77"/>
        <v>Co-29.3Ni-8.2Fe-10.8Al-4.1Cr-5.7W</v>
      </c>
      <c r="BJ1093" s="113" t="s">
        <v>2123</v>
      </c>
      <c r="BK1093" s="113"/>
      <c r="BL1093" s="113"/>
      <c r="BM1093" s="113"/>
      <c r="BN1093" s="113"/>
      <c r="BO1093" s="113"/>
    </row>
    <row r="1094" spans="1:67" x14ac:dyDescent="0.3">
      <c r="A1094" s="96" t="str">
        <f t="shared" si="78"/>
        <v>Co-29.3Ni-12.3Fe-10.4Al-4.1Cr-5.7W</v>
      </c>
      <c r="B1094" s="113"/>
      <c r="C1094" s="113" t="s">
        <v>2123</v>
      </c>
      <c r="D1094" s="113" t="s">
        <v>4409</v>
      </c>
      <c r="E1094" s="113" t="s">
        <v>4403</v>
      </c>
      <c r="F1094" s="113">
        <f t="shared" si="80"/>
        <v>1091</v>
      </c>
      <c r="G1094" s="114">
        <f t="shared" si="82"/>
        <v>38.199999999999989</v>
      </c>
      <c r="H1094" s="114">
        <v>29.3</v>
      </c>
      <c r="I1094" s="114">
        <v>10.4</v>
      </c>
      <c r="J1094" s="114">
        <v>4.0999999999999996</v>
      </c>
      <c r="K1094" s="114">
        <v>5.7</v>
      </c>
      <c r="L1094" s="114"/>
      <c r="M1094" s="114"/>
      <c r="N1094" s="114"/>
      <c r="O1094" s="114"/>
      <c r="P1094" s="114"/>
      <c r="Q1094" s="115"/>
      <c r="R1094" s="115"/>
      <c r="S1094" s="115"/>
      <c r="T1094" s="114"/>
      <c r="U1094" s="114"/>
      <c r="V1094" s="114"/>
      <c r="W1094" s="114">
        <v>12.3</v>
      </c>
      <c r="X1094" s="114"/>
      <c r="Y1094" s="114"/>
      <c r="Z1094" s="114"/>
      <c r="AA1094" s="114"/>
      <c r="AB1094" s="114"/>
      <c r="AC1094" s="114"/>
      <c r="AD1094" s="114"/>
      <c r="AE1094" s="113"/>
      <c r="AF1094" s="113"/>
      <c r="AG1094" s="113"/>
      <c r="AH1094" s="113"/>
      <c r="AI1094" s="116" t="s">
        <v>1</v>
      </c>
      <c r="AJ1094" s="116" t="str">
        <f>IF(I1094&lt;&gt;"","-" &amp;TEXT([1]comp!$I1094,"0.#") &amp;TEXT(I$1,0),"")</f>
        <v>-10.4Al</v>
      </c>
      <c r="AK1094" s="116" t="str">
        <f>IF(K1094&lt;&gt;"","-" &amp;TEXT([1]comp!$K1094,"0.0") &amp;TEXT(K$1,0),"")</f>
        <v>-5.7W</v>
      </c>
      <c r="AL1094" s="116" t="str">
        <f>IF(H1094&lt;&gt;"","-" &amp;TEXT([1]comp!$H1094,"0.0") &amp;TEXT(H$1,0),"")</f>
        <v>-29.3Ni</v>
      </c>
      <c r="AM1094" s="116" t="str">
        <f>IF(J1094&lt;&gt;"","-" &amp;TEXT([1]comp!$J1094,"0.0") &amp;TEXT(J$1,0),"")</f>
        <v>-4.1Cr</v>
      </c>
      <c r="AN1094" s="116" t="str">
        <f>IF(M1094&lt;&gt;"","-" &amp;TEXT([1]comp!$M1094,"0.0") &amp;TEXT(M$1,0),"")</f>
        <v/>
      </c>
      <c r="AO1094" s="116" t="str">
        <f>IF(N1094&lt;&gt;"","-" &amp;TEXT([1]comp!$N1094,"0.0") &amp;TEXT(N$1,0),"")</f>
        <v/>
      </c>
      <c r="AP1094" s="116" t="str">
        <f>IF(O1094&lt;&gt;"","-" &amp;TEXT([1]comp!$O1094,"0.0") &amp;TEXT(O$1,0),"")</f>
        <v/>
      </c>
      <c r="AQ1094" s="116" t="str">
        <f>IF(L1094&lt;&gt;"","-" &amp;TEXT([1]comp!$L1094,"0.0") &amp;TEXT(L$1,0),"")</f>
        <v/>
      </c>
      <c r="AR1094" s="116" t="str">
        <f>IF(P1094&lt;&gt;"","-" &amp;TEXT([1]comp!$P1094,"0.0") &amp;TEXT(P$1,0),"")</f>
        <v/>
      </c>
      <c r="AS1094" s="116" t="str">
        <f>IF(Q1094&lt;&gt;"","-" &amp;TEXT([1]comp!$Q1094,"0.00") &amp;TEXT(Q$1,0),"")</f>
        <v/>
      </c>
      <c r="AT1094" s="116" t="str">
        <f>IF(R1094&lt;&gt;"","-" &amp;TEXT([1]comp!$R1094,"0.00") &amp;TEXT(R$1,0),"")</f>
        <v/>
      </c>
      <c r="AU1094" s="116" t="str">
        <f>IF(S1094&lt;&gt;"","-" &amp;TEXT([1]comp!$S1094,"0.00") &amp;TEXT(S$1,0),"")</f>
        <v/>
      </c>
      <c r="AV1094" s="116" t="str">
        <f>IF(T1094&lt;&gt;"","-" &amp;TEXT([1]comp!$T1094,"0.0") &amp;TEXT(T$1,0),"")</f>
        <v/>
      </c>
      <c r="AW1094" s="116" t="str">
        <f>IF(U1094&lt;&gt;"","-" &amp;TEXT([1]comp!$U1094,"0.0") &amp;TEXT(U$1,0),"")</f>
        <v/>
      </c>
      <c r="AX1094" s="116" t="str">
        <f>IF(V1094&lt;&gt;"","-" &amp;TEXT([1]comp!$V1094,"0.0") &amp;TEXT(V$1,0),"")</f>
        <v/>
      </c>
      <c r="AY1094" s="116" t="str">
        <f>IF(W1094&lt;&gt;"","-" &amp;TEXT([1]comp!$W1094,"0.0") &amp;TEXT(W$1,0),"")</f>
        <v>-12.3Fe</v>
      </c>
      <c r="AZ1094" s="116" t="str">
        <f>IF(X1094&lt;&gt;"","-" &amp;TEXT([1]comp!$X1094,"0.0") &amp;TEXT(X$1,0),"")</f>
        <v/>
      </c>
      <c r="BA1094" s="116" t="str">
        <f>IF(Y1094&lt;&gt;"","-" &amp;TEXT([1]comp!$Y1094,"0.0") &amp;TEXT(Y$1,0),"")</f>
        <v/>
      </c>
      <c r="BB1094" s="116" t="str">
        <f>IF(Z1094&lt;&gt;"","-" &amp;TEXT([1]comp!$Z1094,"0.0") &amp;TEXT(Z$1,0),"")</f>
        <v/>
      </c>
      <c r="BC1094" s="116" t="str">
        <f>IF(AA1094&lt;&gt;"","-" &amp;TEXT([1]comp!$AA1094,"0.0") &amp;TEXT(AA$1,0),"")</f>
        <v/>
      </c>
      <c r="BD1094" s="116" t="str">
        <f>IF(AB1094&lt;&gt;"","-" &amp;TEXT([1]comp!$AB1094,"0.0") &amp;TEXT(AB$1,0),"")</f>
        <v/>
      </c>
      <c r="BE1094" s="116" t="str">
        <f>IF(AC1094&lt;&gt;"","-" &amp;TEXT([1]comp!$AC1094,"0.0") &amp;TEXT(AC$1,0),"")</f>
        <v/>
      </c>
      <c r="BF1094" s="102" t="str">
        <f>IF(AD1094&lt;&gt;"","-" &amp;TEXT([1]comp!$AD1094,"0.00") &amp;TEXT(AD$1,0),"")</f>
        <v/>
      </c>
      <c r="BG1094" s="104" t="str">
        <f>IF(AE1094&lt;&gt;"","-" &amp;TEXT([1]comp!$AE1094,"0.#") &amp;TEXT(AE$1,0),"")</f>
        <v/>
      </c>
      <c r="BH1094" s="113" t="str">
        <f>[1]comp!$D1094 &amp; [1]comp!$E1094</f>
        <v>12FeXue et al., Effects of Fe additions on phase stability, creep properties and oxidation resistance of a CoNi-base superalloy</v>
      </c>
      <c r="BI1094" s="96" t="str">
        <f t="shared" si="77"/>
        <v>Co-29.3Ni-12.3Fe-10.4Al-4.1Cr-5.7W</v>
      </c>
      <c r="BJ1094" s="113" t="s">
        <v>2123</v>
      </c>
      <c r="BK1094" s="113"/>
      <c r="BL1094" s="113"/>
      <c r="BM1094" s="113"/>
      <c r="BN1094" s="113"/>
      <c r="BO1094" s="113"/>
    </row>
  </sheetData>
  <phoneticPr fontId="6" type="noConversion"/>
  <hyperlinks>
    <hyperlink ref="E1011" r:id="rId1" xr:uid="{6C3566BB-4D5D-4C14-8C06-0C37850E6875}"/>
  </hyperlinks>
  <pageMargins left="0.7" right="0.7" top="0.75" bottom="0.75" header="0.3" footer="0.3"/>
  <pageSetup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64"/>
  <sheetViews>
    <sheetView workbookViewId="0">
      <pane xSplit="11" ySplit="1" topLeftCell="L2" activePane="bottomRight" state="frozen"/>
      <selection pane="topRight" activeCell="B1" sqref="B1"/>
      <selection pane="bottomLeft" activeCell="A2" sqref="A2"/>
      <selection pane="bottomRight" activeCell="M256" sqref="M256"/>
    </sheetView>
  </sheetViews>
  <sheetFormatPr defaultRowHeight="14.4" x14ac:dyDescent="0.3"/>
  <cols>
    <col min="3" max="3" width="19.77734375" customWidth="1"/>
    <col min="10" max="10" width="5.109375" customWidth="1"/>
    <col min="11" max="11" width="20.109375" customWidth="1"/>
    <col min="13" max="13" width="15" customWidth="1"/>
    <col min="14" max="14" width="23" hidden="1" customWidth="1"/>
    <col min="15" max="15" width="3.5546875" hidden="1" customWidth="1"/>
    <col min="16" max="16" width="6.21875" hidden="1" customWidth="1"/>
    <col min="19" max="19" width="3.21875" customWidth="1"/>
    <col min="20" max="20" width="28.33203125" customWidth="1"/>
    <col min="24" max="24" width="12" bestFit="1" customWidth="1"/>
    <col min="25" max="25" width="72.21875" bestFit="1" customWidth="1"/>
    <col min="26" max="26" width="13.5546875" bestFit="1" customWidth="1"/>
    <col min="27" max="28" width="5" bestFit="1" customWidth="1"/>
    <col min="29" max="29" width="5.109375" bestFit="1" customWidth="1"/>
    <col min="30" max="30" width="4.88671875" bestFit="1" customWidth="1"/>
    <col min="31" max="31" width="5" bestFit="1" customWidth="1"/>
    <col min="32" max="32" width="5.109375" bestFit="1" customWidth="1"/>
    <col min="33" max="33" width="4.88671875" bestFit="1" customWidth="1"/>
    <col min="34" max="34" width="5" bestFit="1" customWidth="1"/>
    <col min="35" max="35" width="5.109375" bestFit="1" customWidth="1"/>
    <col min="36" max="36" width="4.88671875" bestFit="1" customWidth="1"/>
    <col min="37" max="37" width="13.6640625" bestFit="1" customWidth="1"/>
    <col min="38" max="38" width="4.77734375" bestFit="1" customWidth="1"/>
    <col min="39" max="39" width="5" bestFit="1" customWidth="1"/>
    <col min="40" max="40" width="5.109375" bestFit="1" customWidth="1"/>
    <col min="41" max="41" width="4.88671875" bestFit="1" customWidth="1"/>
    <col min="42" max="42" width="5" bestFit="1" customWidth="1"/>
    <col min="43" max="43" width="5.109375" bestFit="1" customWidth="1"/>
    <col min="44" max="44" width="4.88671875" bestFit="1" customWidth="1"/>
    <col min="45" max="45" width="5" bestFit="1" customWidth="1"/>
    <col min="46" max="46" width="5.109375" bestFit="1" customWidth="1"/>
    <col min="47" max="47" width="4.88671875" bestFit="1" customWidth="1"/>
    <col min="48" max="48" width="4.77734375" bestFit="1" customWidth="1"/>
    <col min="49" max="49" width="7.5546875" bestFit="1" customWidth="1"/>
    <col min="50" max="50" width="3.44140625" bestFit="1" customWidth="1"/>
    <col min="51" max="52" width="5" bestFit="1" customWidth="1"/>
    <col min="53" max="53" width="5.109375" bestFit="1" customWidth="1"/>
    <col min="54" max="54" width="4.88671875" bestFit="1" customWidth="1"/>
    <col min="55" max="55" width="5" bestFit="1" customWidth="1"/>
    <col min="56" max="56" width="5.109375" bestFit="1" customWidth="1"/>
    <col min="57" max="57" width="4.88671875" bestFit="1" customWidth="1"/>
    <col min="58" max="58" width="5" bestFit="1" customWidth="1"/>
    <col min="59" max="59" width="5.109375" bestFit="1" customWidth="1"/>
    <col min="60" max="60" width="4.88671875" bestFit="1" customWidth="1"/>
    <col min="61" max="61" width="3.77734375" bestFit="1" customWidth="1"/>
    <col min="62" max="62" width="4.88671875" bestFit="1" customWidth="1"/>
    <col min="63" max="63" width="5.6640625" bestFit="1" customWidth="1"/>
    <col min="64" max="64" width="6.21875" bestFit="1" customWidth="1"/>
    <col min="65" max="65" width="5.109375" bestFit="1" customWidth="1"/>
    <col min="66" max="66" width="5" bestFit="1" customWidth="1"/>
    <col min="67" max="67" width="14.21875" bestFit="1" customWidth="1"/>
    <col min="68" max="68" width="3.44140625" bestFit="1" customWidth="1"/>
    <col min="69" max="69" width="8.33203125" bestFit="1" customWidth="1"/>
    <col min="70" max="70" width="9.88671875" bestFit="1" customWidth="1"/>
    <col min="71" max="71" width="5.6640625" bestFit="1" customWidth="1"/>
    <col min="72" max="72" width="5.5546875" bestFit="1" customWidth="1"/>
    <col min="73" max="73" width="3.77734375" bestFit="1" customWidth="1"/>
    <col min="74" max="74" width="3.88671875" bestFit="1" customWidth="1"/>
    <col min="75" max="75" width="8.33203125" bestFit="1" customWidth="1"/>
    <col min="76" max="76" width="3.77734375" bestFit="1" customWidth="1"/>
    <col min="77" max="77" width="3.44140625" bestFit="1" customWidth="1"/>
    <col min="78" max="79" width="3.77734375" bestFit="1" customWidth="1"/>
    <col min="80" max="80" width="6.5546875" bestFit="1" customWidth="1"/>
    <col min="81" max="81" width="3.77734375" bestFit="1" customWidth="1"/>
    <col min="82" max="82" width="9.109375" bestFit="1" customWidth="1"/>
    <col min="83" max="83" width="6.88671875" bestFit="1" customWidth="1"/>
    <col min="84" max="84" width="6.6640625" bestFit="1" customWidth="1"/>
    <col min="85" max="85" width="6.5546875" bestFit="1" customWidth="1"/>
    <col min="86" max="86" width="6.88671875" bestFit="1" customWidth="1"/>
    <col min="87" max="87" width="9.109375" bestFit="1" customWidth="1"/>
    <col min="88" max="88" width="14.77734375" bestFit="1" customWidth="1"/>
    <col min="89" max="89" width="12" bestFit="1" customWidth="1"/>
    <col min="90" max="90" width="19" bestFit="1" customWidth="1"/>
    <col min="91" max="91" width="14.33203125" bestFit="1" customWidth="1"/>
    <col min="92" max="92" width="14.21875" bestFit="1" customWidth="1"/>
    <col min="93" max="93" width="14.33203125" bestFit="1" customWidth="1"/>
    <col min="94" max="94" width="14.21875" bestFit="1" customWidth="1"/>
    <col min="95" max="95" width="10.77734375" bestFit="1" customWidth="1"/>
    <col min="96" max="96" width="8.33203125" bestFit="1" customWidth="1"/>
    <col min="97" max="97" width="16" bestFit="1" customWidth="1"/>
    <col min="98" max="98" width="7.6640625" bestFit="1" customWidth="1"/>
    <col min="99" max="99" width="12" bestFit="1" customWidth="1"/>
    <col min="100" max="100" width="16.5546875" bestFit="1" customWidth="1"/>
    <col min="101" max="102" width="15.5546875" bestFit="1" customWidth="1"/>
    <col min="103" max="103" width="24.109375" bestFit="1" customWidth="1"/>
    <col min="104" max="104" width="23.88671875" bestFit="1" customWidth="1"/>
    <col min="105" max="105" width="10" bestFit="1" customWidth="1"/>
    <col min="106" max="106" width="14.5546875" bestFit="1" customWidth="1"/>
    <col min="107" max="107" width="16.33203125" bestFit="1" customWidth="1"/>
    <col min="108" max="108" width="15.33203125" bestFit="1" customWidth="1"/>
    <col min="109" max="109" width="11.5546875" bestFit="1" customWidth="1"/>
    <col min="110" max="110" width="15.44140625" bestFit="1" customWidth="1"/>
    <col min="111" max="111" width="14.44140625" bestFit="1" customWidth="1"/>
    <col min="112" max="112" width="10" bestFit="1" customWidth="1"/>
    <col min="113" max="113" width="12.77734375" bestFit="1" customWidth="1"/>
    <col min="114" max="114" width="14.44140625" bestFit="1" customWidth="1"/>
    <col min="115" max="115" width="13.5546875" bestFit="1" customWidth="1"/>
    <col min="116" max="116" width="14.6640625" bestFit="1" customWidth="1"/>
    <col min="117" max="117" width="14.21875" bestFit="1" customWidth="1"/>
    <col min="118" max="118" width="13.5546875" bestFit="1" customWidth="1"/>
    <col min="119" max="119" width="13.77734375" bestFit="1" customWidth="1"/>
    <col min="120" max="120" width="13.21875" bestFit="1" customWidth="1"/>
    <col min="121" max="121" width="12.88671875" bestFit="1" customWidth="1"/>
    <col min="122" max="122" width="13.5546875" bestFit="1" customWidth="1"/>
    <col min="123" max="123" width="14.44140625" bestFit="1" customWidth="1"/>
    <col min="124" max="127" width="4.44140625" bestFit="1" customWidth="1"/>
    <col min="128" max="128" width="5.88671875" bestFit="1" customWidth="1"/>
    <col min="129" max="129" width="12.5546875" bestFit="1" customWidth="1"/>
    <col min="130" max="130" width="15.5546875" bestFit="1" customWidth="1"/>
    <col min="131" max="132" width="14.5546875" bestFit="1" customWidth="1"/>
    <col min="133" max="133" width="8.6640625" bestFit="1" customWidth="1"/>
    <col min="134" max="134" width="8.44140625" bestFit="1" customWidth="1"/>
    <col min="135" max="135" width="5" bestFit="1" customWidth="1"/>
    <col min="136" max="136" width="7.33203125" bestFit="1" customWidth="1"/>
    <col min="137" max="137" width="8.33203125" bestFit="1" customWidth="1"/>
    <col min="138" max="139" width="7.33203125" bestFit="1" customWidth="1"/>
    <col min="140" max="140" width="5.44140625" bestFit="1" customWidth="1"/>
    <col min="141" max="142" width="3.33203125" bestFit="1" customWidth="1"/>
    <col min="143" max="147" width="4.33203125" bestFit="1" customWidth="1"/>
    <col min="148" max="155" width="3.33203125" bestFit="1" customWidth="1"/>
    <col min="156" max="158" width="4.109375" bestFit="1" customWidth="1"/>
    <col min="159" max="159" width="13.109375" bestFit="1" customWidth="1"/>
    <col min="160" max="160" width="4.44140625" bestFit="1" customWidth="1"/>
    <col min="161" max="162" width="9.21875" bestFit="1" customWidth="1"/>
    <col min="163" max="163" width="4" bestFit="1" customWidth="1"/>
    <col min="164" max="165" width="3.88671875" bestFit="1" customWidth="1"/>
    <col min="166" max="166" width="4" bestFit="1" customWidth="1"/>
    <col min="167" max="167" width="3.77734375" bestFit="1" customWidth="1"/>
    <col min="168" max="168" width="3.6640625" bestFit="1" customWidth="1"/>
    <col min="169" max="169" width="4" bestFit="1" customWidth="1"/>
    <col min="170" max="170" width="9.21875" bestFit="1" customWidth="1"/>
    <col min="171" max="171" width="7" bestFit="1" customWidth="1"/>
    <col min="172" max="172" width="10.77734375" bestFit="1" customWidth="1"/>
  </cols>
  <sheetData>
    <row r="1" spans="1:17" x14ac:dyDescent="0.3">
      <c r="A1" t="s">
        <v>2124</v>
      </c>
      <c r="B1" t="s">
        <v>2681</v>
      </c>
      <c r="C1" t="s">
        <v>2633</v>
      </c>
      <c r="D1" t="s">
        <v>1480</v>
      </c>
      <c r="E1" t="s">
        <v>0</v>
      </c>
      <c r="F1" t="s">
        <v>12</v>
      </c>
      <c r="G1" t="s">
        <v>3721</v>
      </c>
      <c r="H1" t="s">
        <v>159</v>
      </c>
      <c r="I1" t="s">
        <v>158</v>
      </c>
      <c r="J1" t="s">
        <v>14</v>
      </c>
      <c r="K1" t="s">
        <v>232</v>
      </c>
      <c r="L1" t="s">
        <v>15</v>
      </c>
      <c r="M1" t="s">
        <v>1647</v>
      </c>
      <c r="N1" t="s">
        <v>1646</v>
      </c>
      <c r="O1" t="s">
        <v>1256</v>
      </c>
      <c r="Q1" t="s">
        <v>1228</v>
      </c>
    </row>
    <row r="2" spans="1:17" x14ac:dyDescent="0.3">
      <c r="A2" t="s">
        <v>2125</v>
      </c>
      <c r="B2" t="str">
        <f>VLOOKUP(Table3[[#This Row],[Shortname]], comp[],3, FALSE)</f>
        <v>-8Al-9W-B</v>
      </c>
      <c r="C2" t="str">
        <f t="shared" ref="C2:C65" si="0">IF(B2=B1, "",B2)</f>
        <v>-8Al-9W-B</v>
      </c>
      <c r="D2" t="str">
        <f>VLOOKUP(Table3[[#This Row],[Shortname]], comp[], 2, FALSE)</f>
        <v>CoAlW-X</v>
      </c>
      <c r="E2" t="s">
        <v>92</v>
      </c>
      <c r="F2" s="7" t="s">
        <v>3755</v>
      </c>
      <c r="G2" s="7">
        <v>900</v>
      </c>
      <c r="H2">
        <v>20</v>
      </c>
      <c r="I2">
        <v>0.3609</v>
      </c>
      <c r="J2">
        <v>0.35809999999999997</v>
      </c>
      <c r="K2" s="10">
        <f>2*(I2-J2)/(I2+J2)</f>
        <v>7.7885952712100828E-3</v>
      </c>
      <c r="L2" t="s">
        <v>160</v>
      </c>
      <c r="M2" t="s">
        <v>1478</v>
      </c>
      <c r="N2" t="s">
        <v>1478</v>
      </c>
      <c r="O2" t="str">
        <f>Table3[[#This Row],[Name]] &amp; Table3[[#This Row],[Paper]]</f>
        <v>9W-0.12BBauer, A., Neumeier, S., Pyczak, F., &amp; Göken, M. (2012). Creep Strength and Microstructure of Polycrystalline γ′ - Strengthened Cobalt-Base Superalloys. In Superalloys 2012 (pp. 695–703). https://doi.org/10.1002/9781118516430.ch78</v>
      </c>
    </row>
    <row r="3" spans="1:17" x14ac:dyDescent="0.3">
      <c r="A3" t="s">
        <v>2125</v>
      </c>
      <c r="B3" t="str">
        <f>VLOOKUP(Table3[[#This Row],[Shortname]], comp[],3, FALSE)</f>
        <v>-8Al-9W-B</v>
      </c>
      <c r="C3" t="str">
        <f t="shared" si="0"/>
        <v/>
      </c>
      <c r="D3" t="str">
        <f>VLOOKUP(Table3[[#This Row],[Shortname]], comp[], 2, FALSE)</f>
        <v>CoAlW-X</v>
      </c>
      <c r="E3" t="s">
        <v>92</v>
      </c>
      <c r="F3" s="7" t="s">
        <v>148</v>
      </c>
      <c r="G3" s="7">
        <v>900</v>
      </c>
      <c r="H3">
        <v>850</v>
      </c>
      <c r="I3">
        <v>0.36570000000000003</v>
      </c>
      <c r="J3">
        <v>0.3644</v>
      </c>
      <c r="K3" s="10">
        <f>2*(I3-J3)/(I3+J3)</f>
        <v>3.561156006026636E-3</v>
      </c>
      <c r="L3" t="s">
        <v>160</v>
      </c>
      <c r="M3" t="s">
        <v>1478</v>
      </c>
      <c r="N3" t="s">
        <v>1478</v>
      </c>
      <c r="O3" t="str">
        <f>Table3[[#This Row],[Name]] &amp; Table3[[#This Row],[Paper]]</f>
        <v>9W-0.12BBauer, A., Neumeier, S., Pyczak, F., &amp; Göken, M. (2012). Creep Strength and Microstructure of Polycrystalline γ′ - Strengthened Cobalt-Base Superalloys. In Superalloys 2012 (pp. 695–703). https://doi.org/10.1002/9781118516430.ch78</v>
      </c>
    </row>
    <row r="4" spans="1:17" x14ac:dyDescent="0.3">
      <c r="A4" t="s">
        <v>2126</v>
      </c>
      <c r="B4" t="str">
        <f>VLOOKUP(Table3[[#This Row],[Shortname]], comp[],3, FALSE)</f>
        <v>-8Al-9W-2Ta-3Ir</v>
      </c>
      <c r="C4" t="str">
        <f t="shared" si="0"/>
        <v>-8Al-9W-2Ta-3Ir</v>
      </c>
      <c r="D4" t="str">
        <f>VLOOKUP(Table3[[#This Row],[Shortname]], comp[], 2, FALSE)</f>
        <v>CoAlWX+</v>
      </c>
      <c r="E4" t="s">
        <v>62</v>
      </c>
      <c r="F4" s="9" t="s">
        <v>3756</v>
      </c>
      <c r="G4" s="9">
        <v>900</v>
      </c>
      <c r="H4" t="s">
        <v>46</v>
      </c>
      <c r="I4">
        <v>0.3619</v>
      </c>
      <c r="J4">
        <v>0.36009999999999998</v>
      </c>
      <c r="K4" s="10">
        <f>2*(I4-J4)/(I4+J4)</f>
        <v>4.9861495844876012E-3</v>
      </c>
      <c r="L4" t="s">
        <v>170</v>
      </c>
      <c r="M4" t="s">
        <v>1412</v>
      </c>
      <c r="N4" t="s">
        <v>1412</v>
      </c>
      <c r="O4" t="str">
        <f>Table3[[#This Row],[Name]] &amp; Table3[[#This Row],[Paper]]</f>
        <v>2Ta2IrBauer, A., Neumeier, S., Pyczak, F., &amp; Göken, M. (2015). Influence of iridium on the properties of γ′-strengthened co-base superalloys. Advanced Engineering Materials, 17(6), 748–754. https://doi.org/10.1002/adem.201400267</v>
      </c>
    </row>
    <row r="5" spans="1:17" x14ac:dyDescent="0.3">
      <c r="A5" t="s">
        <v>2127</v>
      </c>
      <c r="B5" t="str">
        <f>VLOOKUP(Table3[[#This Row],[Shortname]], comp[],3, FALSE)</f>
        <v>-9Al-9W</v>
      </c>
      <c r="C5" t="str">
        <f t="shared" si="0"/>
        <v>-9Al-9W</v>
      </c>
      <c r="D5" t="str">
        <f>VLOOKUP(Table3[[#This Row],[Shortname]], comp[], 2, FALSE)</f>
        <v>CoAlW-X</v>
      </c>
      <c r="E5" t="s">
        <v>219</v>
      </c>
      <c r="F5" s="13" t="s">
        <v>2682</v>
      </c>
      <c r="G5" s="13">
        <v>900</v>
      </c>
      <c r="H5" t="s">
        <v>46</v>
      </c>
      <c r="K5" s="10">
        <v>2.5999999999999999E-3</v>
      </c>
      <c r="L5" t="s">
        <v>217</v>
      </c>
      <c r="M5" t="s">
        <v>1325</v>
      </c>
      <c r="N5" t="s">
        <v>1325</v>
      </c>
      <c r="O5" t="str">
        <f>Table3[[#This Row],[Name]] &amp; Table3[[#This Row],[Paper]]</f>
        <v>Co-9Al-9W:HTCartón-Cordero, M. et al. Microstructure and compression strength of Co-based superalloys hardened by γ′ and carbide precipitation. Mater. Sci. Eng. A 734, 437–444 (2018)</v>
      </c>
    </row>
    <row r="6" spans="1:17" x14ac:dyDescent="0.3">
      <c r="A6" t="s">
        <v>2128</v>
      </c>
      <c r="B6" t="str">
        <f>VLOOKUP(Table3[[#This Row],[Shortname]], comp[],3, FALSE)</f>
        <v>-12Al-14W-0Ti-0Ta</v>
      </c>
      <c r="C6" t="str">
        <f t="shared" si="0"/>
        <v>-12Al-14W-0Ti-0Ta</v>
      </c>
      <c r="D6" t="str">
        <f>VLOOKUP(Table3[[#This Row],[Shortname]], comp[], 2, FALSE)</f>
        <v>CoAlWX+</v>
      </c>
      <c r="E6" t="s">
        <v>228</v>
      </c>
      <c r="F6" s="13" t="s">
        <v>3757</v>
      </c>
      <c r="G6" s="13">
        <v>1250</v>
      </c>
      <c r="H6" t="s">
        <v>46</v>
      </c>
      <c r="K6" s="10">
        <v>2.8999999999999998E-3</v>
      </c>
      <c r="L6" t="s">
        <v>230</v>
      </c>
      <c r="M6" t="s">
        <v>1489</v>
      </c>
      <c r="N6" t="s">
        <v>1489</v>
      </c>
      <c r="O6" t="str">
        <f>Table3[[#This Row],[Name]] &amp; Table3[[#This Row],[Paper]]</f>
        <v>Co-2T/Ta-quinaryCasas, R., Gálvez, F., &amp; Campos, M. (2018). Microstructural development of powder metallurgy cobalt-based superalloys processed by field assisted sintering techniques (FAST). Materials Science and Engineering A, 724, 461–468. https://doi.org/10.1016/j.msea.2018.04.005</v>
      </c>
    </row>
    <row r="7" spans="1:17" x14ac:dyDescent="0.3">
      <c r="A7" t="s">
        <v>2128</v>
      </c>
      <c r="B7" t="str">
        <f>VLOOKUP(Table3[[#This Row],[Shortname]], comp[],3, FALSE)</f>
        <v>-12Al-14W-0Ti-0Ta</v>
      </c>
      <c r="C7" t="str">
        <f t="shared" si="0"/>
        <v/>
      </c>
      <c r="D7" t="str">
        <f>VLOOKUP(Table3[[#This Row],[Shortname]], comp[], 2, FALSE)</f>
        <v>CoAlWX+</v>
      </c>
      <c r="E7" t="s">
        <v>228</v>
      </c>
      <c r="F7" s="13" t="s">
        <v>3757</v>
      </c>
      <c r="G7" s="13">
        <v>900</v>
      </c>
      <c r="H7" t="s">
        <v>46</v>
      </c>
      <c r="K7" s="10">
        <v>4.4999999999999997E-3</v>
      </c>
      <c r="L7" t="s">
        <v>231</v>
      </c>
      <c r="M7" t="s">
        <v>1489</v>
      </c>
      <c r="N7" t="s">
        <v>1489</v>
      </c>
      <c r="O7" t="str">
        <f>Table3[[#This Row],[Name]] &amp; Table3[[#This Row],[Paper]]</f>
        <v>Co-2T/Ta-quinaryCasas, R., Gálvez, F., &amp; Campos, M. (2018). Microstructural development of powder metallurgy cobalt-based superalloys processed by field assisted sintering techniques (FAST). Materials Science and Engineering A, 724, 461–468. https://doi.org/10.1016/j.msea.2018.04.005</v>
      </c>
    </row>
    <row r="8" spans="1:17" x14ac:dyDescent="0.3">
      <c r="A8" t="s">
        <v>2129</v>
      </c>
      <c r="B8" t="str">
        <f>VLOOKUP(Table3[[#This Row],[Shortname]], comp[],3, FALSE)</f>
        <v>-8Al-12W</v>
      </c>
      <c r="C8" t="str">
        <f t="shared" si="0"/>
        <v>-8Al-12W</v>
      </c>
      <c r="D8" t="str">
        <f>VLOOKUP(Table3[[#This Row],[Shortname]], comp[], 2, FALSE)</f>
        <v>CoAlW-X</v>
      </c>
      <c r="E8" t="s">
        <v>227</v>
      </c>
      <c r="F8" s="13" t="s">
        <v>3757</v>
      </c>
      <c r="G8" s="13">
        <v>1250</v>
      </c>
      <c r="H8" t="s">
        <v>46</v>
      </c>
      <c r="K8" s="10">
        <v>3.3E-3</v>
      </c>
      <c r="L8" t="s">
        <v>230</v>
      </c>
      <c r="M8" t="s">
        <v>1490</v>
      </c>
      <c r="N8" t="s">
        <v>1490</v>
      </c>
      <c r="O8" t="str">
        <f>Table3[[#This Row],[Name]] &amp; Table3[[#This Row],[Paper]]</f>
        <v>CoAlW-ternaryCasas, R., Gálvez, F., &amp; Campos, M. (2018). Microstructural development of powder metallurgy cobalt-based superalloys processed by field assisted sintering techniques (FAST). Materials Science and Engineering A, 724, 461–468. https://doi.org/10.1016/j.msea.2018.04.005</v>
      </c>
    </row>
    <row r="9" spans="1:17" x14ac:dyDescent="0.3">
      <c r="A9" t="s">
        <v>2129</v>
      </c>
      <c r="B9" t="str">
        <f>VLOOKUP(Table3[[#This Row],[Shortname]], comp[],3, FALSE)</f>
        <v>-8Al-12W</v>
      </c>
      <c r="C9" t="str">
        <f t="shared" si="0"/>
        <v/>
      </c>
      <c r="D9" t="str">
        <f>VLOOKUP(Table3[[#This Row],[Shortname]], comp[], 2, FALSE)</f>
        <v>CoAlW-X</v>
      </c>
      <c r="E9" t="s">
        <v>227</v>
      </c>
      <c r="F9" s="13" t="s">
        <v>3757</v>
      </c>
      <c r="G9" s="13">
        <v>900</v>
      </c>
      <c r="H9" t="s">
        <v>46</v>
      </c>
      <c r="K9" s="10">
        <v>3.8999999999999998E-3</v>
      </c>
      <c r="L9" t="s">
        <v>231</v>
      </c>
      <c r="M9" t="s">
        <v>1490</v>
      </c>
      <c r="N9" t="s">
        <v>1490</v>
      </c>
      <c r="O9" t="str">
        <f>Table3[[#This Row],[Name]] &amp; Table3[[#This Row],[Paper]]</f>
        <v>CoAlW-ternaryCasas, R., Gálvez, F., &amp; Campos, M. (2018). Microstructural development of powder metallurgy cobalt-based superalloys processed by field assisted sintering techniques (FAST). Materials Science and Engineering A, 724, 461–468. https://doi.org/10.1016/j.msea.2018.04.005</v>
      </c>
    </row>
    <row r="10" spans="1:17" x14ac:dyDescent="0.3">
      <c r="A10" t="s">
        <v>2130</v>
      </c>
      <c r="B10" t="str">
        <f>VLOOKUP(Table3[[#This Row],[Shortname]], comp[],3, FALSE)</f>
        <v>-30Ni-12Al</v>
      </c>
      <c r="C10" t="str">
        <f t="shared" si="0"/>
        <v>-30Ni-12Al</v>
      </c>
      <c r="D10" t="str">
        <f>VLOOKUP(Table3[[#This Row],[Shortname]], comp[], 2, FALSE)</f>
        <v>W-free</v>
      </c>
      <c r="E10" t="s">
        <v>312</v>
      </c>
      <c r="F10" s="7" t="s">
        <v>3758</v>
      </c>
      <c r="G10" s="7">
        <v>800</v>
      </c>
      <c r="H10" t="s">
        <v>46</v>
      </c>
      <c r="I10">
        <v>0.35980000000000001</v>
      </c>
      <c r="J10">
        <v>0.35630000000000001</v>
      </c>
      <c r="K10" s="10">
        <f t="shared" ref="K10:K44" si="1">2*(I10-J10)/(I10+J10)</f>
        <v>9.7751710654936548E-3</v>
      </c>
      <c r="L10" t="s">
        <v>320</v>
      </c>
      <c r="M10" t="s">
        <v>1491</v>
      </c>
      <c r="N10" t="s">
        <v>1491</v>
      </c>
      <c r="O10" t="str">
        <f>Table3[[#This Row],[Name]] &amp; Table3[[#This Row],[Paper]]</f>
        <v>Co-30Ni-12AlChen, Y., Wang, C., Ruan, J., Yang, S., Omori, T., Kainuma, R., Ishida, K., Han, J., Lu, Y., &amp; Liu, X. (2020). Development of low-density γ/γ′ Co–Al–Ta-based superalloys with high solvus temperature. Acta Materialia, 188, 652–664. https://doi.org/10.1016/j.actamat.2020.02.059</v>
      </c>
    </row>
    <row r="11" spans="1:17" x14ac:dyDescent="0.3">
      <c r="A11" t="s">
        <v>2131</v>
      </c>
      <c r="B11" t="str">
        <f>VLOOKUP(Table3[[#This Row],[Shortname]], comp[],3, FALSE)</f>
        <v>-30Ni-12Al-12Cr</v>
      </c>
      <c r="C11" t="str">
        <f t="shared" si="0"/>
        <v>-30Ni-12Al-12Cr</v>
      </c>
      <c r="D11" t="str">
        <f>VLOOKUP(Table3[[#This Row],[Shortname]], comp[], 2, FALSE)</f>
        <v>W-free</v>
      </c>
      <c r="E11" t="s">
        <v>315</v>
      </c>
      <c r="F11" s="7" t="s">
        <v>319</v>
      </c>
      <c r="G11" s="7">
        <v>800</v>
      </c>
      <c r="H11" t="s">
        <v>46</v>
      </c>
      <c r="I11">
        <v>0.35930000000000001</v>
      </c>
      <c r="J11">
        <v>0.35809999999999997</v>
      </c>
      <c r="K11" s="10">
        <f t="shared" si="1"/>
        <v>3.3454139949819746E-3</v>
      </c>
      <c r="L11" t="s">
        <v>217</v>
      </c>
      <c r="M11" t="s">
        <v>1492</v>
      </c>
      <c r="N11" t="s">
        <v>1492</v>
      </c>
      <c r="O11" t="str">
        <f>Table3[[#This Row],[Name]] &amp; Table3[[#This Row],[Paper]]</f>
        <v>Co-30Ni-12Al-12CrChen, Y., Wang, C., Ruan, J., Yang, S., Omori, T., Kainuma, R., Ishida, K., Han, J., Lu, Y., &amp; Liu, X. (2020). Development of low-density γ/γ′ Co–Al–Ta-based superalloys with high solvus temperature. Acta Materialia, 188, 652–664. https://doi.org/10.1016/j.actamat.2020.02.062</v>
      </c>
    </row>
    <row r="12" spans="1:17" x14ac:dyDescent="0.3">
      <c r="A12" t="s">
        <v>2132</v>
      </c>
      <c r="B12" t="str">
        <f>VLOOKUP(Table3[[#This Row],[Shortname]], comp[],3, FALSE)</f>
        <v>-30Ni-12Al-4Cr</v>
      </c>
      <c r="C12" t="str">
        <f t="shared" si="0"/>
        <v>-30Ni-12Al-4Cr</v>
      </c>
      <c r="D12" t="str">
        <f>VLOOKUP(Table3[[#This Row],[Shortname]], comp[], 2, FALSE)</f>
        <v>W-free</v>
      </c>
      <c r="E12" t="s">
        <v>313</v>
      </c>
      <c r="F12" s="7" t="s">
        <v>317</v>
      </c>
      <c r="G12" s="7">
        <v>800</v>
      </c>
      <c r="H12" t="s">
        <v>46</v>
      </c>
      <c r="I12">
        <v>0.35970000000000002</v>
      </c>
      <c r="J12">
        <v>0.35699999999999998</v>
      </c>
      <c r="K12" s="10">
        <f t="shared" si="1"/>
        <v>7.5345332775220751E-3</v>
      </c>
      <c r="L12" t="s">
        <v>217</v>
      </c>
      <c r="M12" t="s">
        <v>1493</v>
      </c>
      <c r="N12" t="s">
        <v>1493</v>
      </c>
      <c r="O12" t="str">
        <f>Table3[[#This Row],[Name]] &amp; Table3[[#This Row],[Paper]]</f>
        <v>Co-30Ni-12Al-4CrChen, Y., Wang, C., Ruan, J., Yang, S., Omori, T., Kainuma, R., Ishida, K., Han, J., Lu, Y., &amp; Liu, X. (2020). Development of low-density γ/γ′ Co–Al–Ta-based superalloys with high solvus temperature. Acta Materialia, 188, 652–664. https://doi.org/10.1016/j.actamat.2020.02.060</v>
      </c>
    </row>
    <row r="13" spans="1:17" x14ac:dyDescent="0.3">
      <c r="A13" t="s">
        <v>2133</v>
      </c>
      <c r="B13" t="str">
        <f>VLOOKUP(Table3[[#This Row],[Shortname]], comp[],3, FALSE)</f>
        <v>-30Ni-12Al-8Cr</v>
      </c>
      <c r="C13" t="str">
        <f t="shared" si="0"/>
        <v>-30Ni-12Al-8Cr</v>
      </c>
      <c r="D13" t="str">
        <f>VLOOKUP(Table3[[#This Row],[Shortname]], comp[], 2, FALSE)</f>
        <v>W-free</v>
      </c>
      <c r="E13" t="s">
        <v>314</v>
      </c>
      <c r="F13" s="7" t="s">
        <v>318</v>
      </c>
      <c r="G13" s="7">
        <v>800</v>
      </c>
      <c r="H13" t="s">
        <v>46</v>
      </c>
      <c r="I13">
        <v>0.35970000000000002</v>
      </c>
      <c r="J13">
        <v>0.35759999999999997</v>
      </c>
      <c r="K13" s="10">
        <f t="shared" si="1"/>
        <v>5.8552906733585564E-3</v>
      </c>
      <c r="L13" t="s">
        <v>217</v>
      </c>
      <c r="M13" t="s">
        <v>1494</v>
      </c>
      <c r="N13" t="s">
        <v>1494</v>
      </c>
      <c r="O13" t="str">
        <f>Table3[[#This Row],[Name]] &amp; Table3[[#This Row],[Paper]]</f>
        <v>Co-30Ni-12Al-8CrChen, Y., Wang, C., Ruan, J., Yang, S., Omori, T., Kainuma, R., Ishida, K., Han, J., Lu, Y., &amp; Liu, X. (2020). Development of low-density γ/γ′ Co–Al–Ta-based superalloys with high solvus temperature. Acta Materialia, 188, 652–664. https://doi.org/10.1016/j.actamat.2020.02.061</v>
      </c>
    </row>
    <row r="14" spans="1:17" x14ac:dyDescent="0.3">
      <c r="A14" t="s">
        <v>2134</v>
      </c>
      <c r="B14" t="str">
        <f>VLOOKUP(Table3[[#This Row],[Shortname]], comp[],3, FALSE)</f>
        <v>-27Ni-3Al-11Cr-8Ti</v>
      </c>
      <c r="C14" t="str">
        <f t="shared" si="0"/>
        <v>-27Ni-3Al-11Cr-8Ti</v>
      </c>
      <c r="D14" t="str">
        <f>VLOOKUP(Table3[[#This Row],[Shortname]], comp[], 2, FALSE)</f>
        <v>Co3Ti</v>
      </c>
      <c r="E14" t="s">
        <v>328</v>
      </c>
      <c r="F14" t="s">
        <v>327</v>
      </c>
      <c r="G14">
        <v>50</v>
      </c>
      <c r="H14" t="s">
        <v>46</v>
      </c>
      <c r="I14">
        <v>0.35849999999999999</v>
      </c>
      <c r="J14">
        <v>0.35659999999999997</v>
      </c>
      <c r="K14" s="10">
        <f t="shared" si="1"/>
        <v>5.3139421059991967E-3</v>
      </c>
      <c r="L14" t="s">
        <v>3722</v>
      </c>
      <c r="M14" t="s">
        <v>1495</v>
      </c>
      <c r="N14" t="s">
        <v>1495</v>
      </c>
      <c r="O14" t="str">
        <f>Table3[[#This Row],[Name]] &amp; Table3[[#This Row],[Paper]]</f>
        <v>101aChristofidou, K. A. et al. The microstructure and hardness of Ni-Co-Al-Ti-Cr quinary alloys. J. Alloys Compd. (2016) doi:10.1016/j.jallcom.2016.07.159.</v>
      </c>
    </row>
    <row r="15" spans="1:17" x14ac:dyDescent="0.3">
      <c r="A15" t="s">
        <v>2135</v>
      </c>
      <c r="B15" t="str">
        <f>VLOOKUP(Table3[[#This Row],[Shortname]], comp[],3, FALSE)</f>
        <v>-20Ni-5Al-11Cr-5Ti</v>
      </c>
      <c r="C15" t="str">
        <f t="shared" si="0"/>
        <v>-20Ni-5Al-11Cr-5Ti</v>
      </c>
      <c r="D15" t="str">
        <f>VLOOKUP(Table3[[#This Row],[Shortname]], comp[], 2, FALSE)</f>
        <v>Co3Ti</v>
      </c>
      <c r="E15" t="s">
        <v>329</v>
      </c>
      <c r="F15" t="s">
        <v>327</v>
      </c>
      <c r="G15">
        <v>50</v>
      </c>
      <c r="H15" t="s">
        <v>46</v>
      </c>
      <c r="I15">
        <v>0.35780000000000001</v>
      </c>
      <c r="J15">
        <v>0.35670000000000002</v>
      </c>
      <c r="K15" s="10">
        <f t="shared" si="1"/>
        <v>3.0790762771168365E-3</v>
      </c>
      <c r="M15" t="s">
        <v>1496</v>
      </c>
      <c r="N15" t="s">
        <v>1496</v>
      </c>
      <c r="O15" t="str">
        <f>Table3[[#This Row],[Name]] &amp; Table3[[#This Row],[Paper]]</f>
        <v>101bChristofidou, K. A. et al. The microstructure and hardness of Ni-Co-Al-Ti-Cr quinary alloys. J. Alloys Compd. (2016) doi:10.1016/j.jallcom.2016.07.159.</v>
      </c>
    </row>
    <row r="16" spans="1:17" x14ac:dyDescent="0.3">
      <c r="A16" t="s">
        <v>2136</v>
      </c>
      <c r="B16" t="str">
        <f>VLOOKUP(Table3[[#This Row],[Shortname]], comp[],3, FALSE)</f>
        <v>-20Ni-8Al-11Cr-3Ti</v>
      </c>
      <c r="C16" t="str">
        <f t="shared" si="0"/>
        <v>-20Ni-8Al-11Cr-3Ti</v>
      </c>
      <c r="D16" t="str">
        <f>VLOOKUP(Table3[[#This Row],[Shortname]], comp[], 2, FALSE)</f>
        <v>W-free</v>
      </c>
      <c r="E16" t="s">
        <v>330</v>
      </c>
      <c r="F16" t="s">
        <v>327</v>
      </c>
      <c r="G16">
        <v>50</v>
      </c>
      <c r="H16" t="s">
        <v>46</v>
      </c>
      <c r="I16">
        <v>0.35709999999999997</v>
      </c>
      <c r="J16">
        <v>0.35620000000000002</v>
      </c>
      <c r="K16" s="10">
        <f t="shared" si="1"/>
        <v>2.5234824057197712E-3</v>
      </c>
      <c r="M16" t="s">
        <v>1497</v>
      </c>
      <c r="N16" t="s">
        <v>1497</v>
      </c>
      <c r="O16" t="str">
        <f>Table3[[#This Row],[Name]] &amp; Table3[[#This Row],[Paper]]</f>
        <v>101cChristofidou, K. A. et al. The microstructure and hardness of Ni-Co-Al-Ti-Cr quinary alloys. J. Alloys Compd. (2016) doi:10.1016/j.jallcom.2016.07.159.</v>
      </c>
    </row>
    <row r="17" spans="1:21" x14ac:dyDescent="0.3">
      <c r="A17" t="s">
        <v>2137</v>
      </c>
      <c r="B17" t="str">
        <f>VLOOKUP(Table3[[#This Row],[Shortname]], comp[],3, FALSE)</f>
        <v>-40Ni-3Al-11Cr-8Ti</v>
      </c>
      <c r="C17" t="str">
        <f t="shared" si="0"/>
        <v>-40Ni-3Al-11Cr-8Ti</v>
      </c>
      <c r="D17" t="str">
        <f>VLOOKUP(Table3[[#This Row],[Shortname]], comp[], 2, FALSE)</f>
        <v>Co3Ti</v>
      </c>
      <c r="E17" t="s">
        <v>331</v>
      </c>
      <c r="F17" t="s">
        <v>327</v>
      </c>
      <c r="G17">
        <v>50</v>
      </c>
      <c r="H17" t="s">
        <v>46</v>
      </c>
      <c r="I17">
        <v>0.35859999999999997</v>
      </c>
      <c r="J17">
        <v>0.35630000000000001</v>
      </c>
      <c r="K17" s="10">
        <f t="shared" si="1"/>
        <v>6.4344663589312318E-3</v>
      </c>
      <c r="M17" t="s">
        <v>1498</v>
      </c>
      <c r="N17" t="s">
        <v>1498</v>
      </c>
      <c r="O17" t="str">
        <f>Table3[[#This Row],[Name]] &amp; Table3[[#This Row],[Paper]]</f>
        <v>102aChristofidou, K. A. et al. The microstructure and hardness of Ni-Co-Al-Ti-Cr quinary alloys. J. Alloys Compd. (2016) doi:10.1016/j.jallcom.2016.07.159.</v>
      </c>
    </row>
    <row r="18" spans="1:21" x14ac:dyDescent="0.3">
      <c r="A18" t="s">
        <v>2138</v>
      </c>
      <c r="B18" t="str">
        <f>VLOOKUP(Table3[[#This Row],[Shortname]], comp[],3, FALSE)</f>
        <v>-39Ni-6Al-11Cr-5Ti</v>
      </c>
      <c r="C18" t="str">
        <f t="shared" si="0"/>
        <v>-39Ni-6Al-11Cr-5Ti</v>
      </c>
      <c r="D18" t="str">
        <f>VLOOKUP(Table3[[#This Row],[Shortname]], comp[], 2, FALSE)</f>
        <v>Co3Ti</v>
      </c>
      <c r="E18" t="s">
        <v>332</v>
      </c>
      <c r="F18" t="s">
        <v>327</v>
      </c>
      <c r="G18">
        <v>50</v>
      </c>
      <c r="H18" t="s">
        <v>46</v>
      </c>
      <c r="I18">
        <v>0.35799999999999998</v>
      </c>
      <c r="J18">
        <v>0.35620000000000002</v>
      </c>
      <c r="K18" s="10">
        <f t="shared" si="1"/>
        <v>5.0406048725846215E-3</v>
      </c>
      <c r="M18" t="s">
        <v>1499</v>
      </c>
      <c r="N18" t="s">
        <v>1499</v>
      </c>
      <c r="O18" t="str">
        <f>Table3[[#This Row],[Name]] &amp; Table3[[#This Row],[Paper]]</f>
        <v>102bChristofidou, K. A. et al. The microstructure and hardness of Ni-Co-Al-Ti-Cr quinary alloys. J. Alloys Compd. (2016) doi:10.1016/j.jallcom.2016.07.159.</v>
      </c>
    </row>
    <row r="19" spans="1:21" x14ac:dyDescent="0.3">
      <c r="A19" t="s">
        <v>2139</v>
      </c>
      <c r="B19" t="str">
        <f>VLOOKUP(Table3[[#This Row],[Shortname]], comp[],3, FALSE)</f>
        <v>-40Ni-8Al-11Cr-3Ti</v>
      </c>
      <c r="C19" t="str">
        <f t="shared" si="0"/>
        <v>-40Ni-8Al-11Cr-3Ti</v>
      </c>
      <c r="D19" t="str">
        <f>VLOOKUP(Table3[[#This Row],[Shortname]], comp[], 2, FALSE)</f>
        <v>W-free</v>
      </c>
      <c r="E19" t="s">
        <v>333</v>
      </c>
      <c r="F19" t="s">
        <v>327</v>
      </c>
      <c r="G19">
        <v>50</v>
      </c>
      <c r="H19" t="s">
        <v>46</v>
      </c>
      <c r="I19">
        <v>0.35720000000000002</v>
      </c>
      <c r="J19">
        <v>0.35580000000000001</v>
      </c>
      <c r="K19" s="10">
        <f t="shared" si="1"/>
        <v>3.927068723702699E-3</v>
      </c>
      <c r="M19" t="s">
        <v>1500</v>
      </c>
      <c r="N19" t="s">
        <v>1500</v>
      </c>
      <c r="O19" t="str">
        <f>Table3[[#This Row],[Name]] &amp; Table3[[#This Row],[Paper]]</f>
        <v>102cChristofidou, K. A. et al. The microstructure and hardness of Ni-Co-Al-Ti-Cr quinary alloys. J. Alloys Compd. (2016) doi:10.1016/j.jallcom.2016.07.159.</v>
      </c>
      <c r="T19" s="58" t="s">
        <v>1330</v>
      </c>
      <c r="U19" t="s">
        <v>1332</v>
      </c>
    </row>
    <row r="20" spans="1:21" x14ac:dyDescent="0.3">
      <c r="A20" t="s">
        <v>2140</v>
      </c>
      <c r="B20" t="str">
        <f>VLOOKUP(Table3[[#This Row],[Shortname]], comp[],3, FALSE)</f>
        <v>-58Ni-3Al-11Cr-8Ti</v>
      </c>
      <c r="C20" t="str">
        <f t="shared" si="0"/>
        <v>-58Ni-3Al-11Cr-8Ti</v>
      </c>
      <c r="D20" t="str">
        <f>VLOOKUP(Table3[[#This Row],[Shortname]], comp[], 2, FALSE)</f>
        <v>Co3Ti</v>
      </c>
      <c r="E20" t="s">
        <v>334</v>
      </c>
      <c r="F20" t="s">
        <v>327</v>
      </c>
      <c r="G20">
        <v>50</v>
      </c>
      <c r="H20" t="s">
        <v>46</v>
      </c>
      <c r="I20">
        <v>0.3584</v>
      </c>
      <c r="J20">
        <v>0.35630000000000001</v>
      </c>
      <c r="K20" s="10">
        <f t="shared" si="1"/>
        <v>5.8765915768853802E-3</v>
      </c>
      <c r="M20" t="s">
        <v>1501</v>
      </c>
      <c r="N20" t="s">
        <v>1501</v>
      </c>
      <c r="O20" t="str">
        <f>Table3[[#This Row],[Name]] &amp; Table3[[#This Row],[Paper]]</f>
        <v>103aChristofidou, K. A. et al. The microstructure and hardness of Ni-Co-Al-Ti-Cr quinary alloys. J. Alloys Compd. (2016) doi:10.1016/j.jallcom.2016.07.159.</v>
      </c>
      <c r="T20" s="57" t="s">
        <v>1333</v>
      </c>
      <c r="U20">
        <v>1</v>
      </c>
    </row>
    <row r="21" spans="1:21" x14ac:dyDescent="0.3">
      <c r="A21" t="s">
        <v>2141</v>
      </c>
      <c r="B21" t="str">
        <f>VLOOKUP(Table3[[#This Row],[Shortname]], comp[],3, FALSE)</f>
        <v>-60Ni-5Al-11Cr-6Ti</v>
      </c>
      <c r="C21" t="str">
        <f t="shared" si="0"/>
        <v>-60Ni-5Al-11Cr-6Ti</v>
      </c>
      <c r="D21" t="str">
        <f>VLOOKUP(Table3[[#This Row],[Shortname]], comp[], 2, FALSE)</f>
        <v>Co3Ti</v>
      </c>
      <c r="E21" t="s">
        <v>335</v>
      </c>
      <c r="F21" t="s">
        <v>327</v>
      </c>
      <c r="G21">
        <v>50</v>
      </c>
      <c r="H21" t="s">
        <v>46</v>
      </c>
      <c r="I21">
        <v>0.35770000000000002</v>
      </c>
      <c r="J21">
        <v>0.35589999999999999</v>
      </c>
      <c r="K21" s="10">
        <f t="shared" si="1"/>
        <v>5.0448430493274209E-3</v>
      </c>
      <c r="M21" t="s">
        <v>1502</v>
      </c>
      <c r="N21" t="s">
        <v>1502</v>
      </c>
      <c r="O21" t="str">
        <f>Table3[[#This Row],[Name]] &amp; Table3[[#This Row],[Paper]]</f>
        <v>103bChristofidou, K. A. et al. The microstructure and hardness of Ni-Co-Al-Ti-Cr quinary alloys. J. Alloys Compd. (2016) doi:10.1016/j.jallcom.2016.07.159.</v>
      </c>
      <c r="T21" s="57" t="s">
        <v>1334</v>
      </c>
      <c r="U21">
        <v>1</v>
      </c>
    </row>
    <row r="22" spans="1:21" x14ac:dyDescent="0.3">
      <c r="A22" t="s">
        <v>2142</v>
      </c>
      <c r="B22" t="str">
        <f>VLOOKUP(Table3[[#This Row],[Shortname]], comp[],3, FALSE)</f>
        <v>-58Ni-9Al-11Cr-3Ti</v>
      </c>
      <c r="C22" t="str">
        <f t="shared" si="0"/>
        <v>-58Ni-9Al-11Cr-3Ti</v>
      </c>
      <c r="D22" t="str">
        <f>VLOOKUP(Table3[[#This Row],[Shortname]], comp[], 2, FALSE)</f>
        <v>W-free</v>
      </c>
      <c r="E22" t="s">
        <v>336</v>
      </c>
      <c r="F22" t="s">
        <v>327</v>
      </c>
      <c r="G22">
        <v>50</v>
      </c>
      <c r="H22" t="s">
        <v>46</v>
      </c>
      <c r="I22">
        <v>0.35680000000000001</v>
      </c>
      <c r="J22">
        <v>0.35549999999999998</v>
      </c>
      <c r="K22" s="10">
        <f t="shared" si="1"/>
        <v>3.6501474097993076E-3</v>
      </c>
      <c r="M22" t="s">
        <v>1503</v>
      </c>
      <c r="N22" t="s">
        <v>1503</v>
      </c>
      <c r="O22" t="str">
        <f>Table3[[#This Row],[Name]] &amp; Table3[[#This Row],[Paper]]</f>
        <v>103cChristofidou, K. A. et al. The microstructure and hardness of Ni-Co-Al-Ti-Cr quinary alloys. J. Alloys Compd. (2016) doi:10.1016/j.jallcom.2016.07.159.</v>
      </c>
      <c r="T22" s="57" t="s">
        <v>1335</v>
      </c>
      <c r="U22">
        <v>1</v>
      </c>
    </row>
    <row r="23" spans="1:21" x14ac:dyDescent="0.3">
      <c r="A23" t="s">
        <v>2143</v>
      </c>
      <c r="B23" t="str">
        <f>VLOOKUP(Table3[[#This Row],[Shortname]], comp[],3, FALSE)</f>
        <v>-18Ni-3Al-16Cr-8Ti</v>
      </c>
      <c r="C23" t="str">
        <f t="shared" si="0"/>
        <v>-18Ni-3Al-16Cr-8Ti</v>
      </c>
      <c r="D23" t="str">
        <f>VLOOKUP(Table3[[#This Row],[Shortname]], comp[], 2, FALSE)</f>
        <v>Co3Ti</v>
      </c>
      <c r="E23" t="s">
        <v>337</v>
      </c>
      <c r="F23" t="s">
        <v>327</v>
      </c>
      <c r="G23">
        <v>50</v>
      </c>
      <c r="H23" t="s">
        <v>46</v>
      </c>
      <c r="I23">
        <v>0.35849999999999999</v>
      </c>
      <c r="J23">
        <v>0.3569</v>
      </c>
      <c r="K23" s="10">
        <f t="shared" si="1"/>
        <v>4.4730220855465205E-3</v>
      </c>
      <c r="M23" t="s">
        <v>1504</v>
      </c>
      <c r="N23" t="s">
        <v>1504</v>
      </c>
      <c r="O23" t="str">
        <f>Table3[[#This Row],[Name]] &amp; Table3[[#This Row],[Paper]]</f>
        <v>151aChristofidou, K. A. et al. The microstructure and hardness of Ni-Co-Al-Ti-Cr quinary alloys. J. Alloys Compd. (2016) doi:10.1016/j.jallcom.2016.07.159.</v>
      </c>
      <c r="T23" s="57" t="s">
        <v>1336</v>
      </c>
      <c r="U23">
        <v>1</v>
      </c>
    </row>
    <row r="24" spans="1:21" x14ac:dyDescent="0.3">
      <c r="A24" t="s">
        <v>2144</v>
      </c>
      <c r="B24" t="str">
        <f>VLOOKUP(Table3[[#This Row],[Shortname]], comp[],3, FALSE)</f>
        <v>-18Ni-5Al-16Cr-5Ti</v>
      </c>
      <c r="C24" t="str">
        <f t="shared" si="0"/>
        <v>-18Ni-5Al-16Cr-5Ti</v>
      </c>
      <c r="D24" t="str">
        <f>VLOOKUP(Table3[[#This Row],[Shortname]], comp[], 2, FALSE)</f>
        <v>Co3Ti</v>
      </c>
      <c r="E24" t="s">
        <v>338</v>
      </c>
      <c r="F24" t="s">
        <v>327</v>
      </c>
      <c r="G24">
        <v>50</v>
      </c>
      <c r="H24" t="s">
        <v>46</v>
      </c>
      <c r="I24">
        <v>0.3579</v>
      </c>
      <c r="J24">
        <v>0.35670000000000002</v>
      </c>
      <c r="K24" s="10">
        <f t="shared" si="1"/>
        <v>3.3585222502098486E-3</v>
      </c>
      <c r="M24" t="s">
        <v>1505</v>
      </c>
      <c r="N24" t="s">
        <v>1505</v>
      </c>
      <c r="O24" t="str">
        <f>Table3[[#This Row],[Name]] &amp; Table3[[#This Row],[Paper]]</f>
        <v>151bChristofidou, K. A. et al. The microstructure and hardness of Ni-Co-Al-Ti-Cr quinary alloys. J. Alloys Compd. (2016) doi:10.1016/j.jallcom.2016.07.159.</v>
      </c>
      <c r="T24" s="57" t="s">
        <v>1337</v>
      </c>
      <c r="U24">
        <v>1</v>
      </c>
    </row>
    <row r="25" spans="1:21" x14ac:dyDescent="0.3">
      <c r="A25" t="s">
        <v>2145</v>
      </c>
      <c r="B25" t="str">
        <f>VLOOKUP(Table3[[#This Row],[Shortname]], comp[],3, FALSE)</f>
        <v>-19Ni-7Al-17Cr-3Ti</v>
      </c>
      <c r="C25" t="str">
        <f t="shared" si="0"/>
        <v>-19Ni-7Al-17Cr-3Ti</v>
      </c>
      <c r="D25" t="str">
        <f>VLOOKUP(Table3[[#This Row],[Shortname]], comp[], 2, FALSE)</f>
        <v>W-free</v>
      </c>
      <c r="E25" t="s">
        <v>339</v>
      </c>
      <c r="F25" t="s">
        <v>327</v>
      </c>
      <c r="G25">
        <v>50</v>
      </c>
      <c r="H25" t="s">
        <v>46</v>
      </c>
      <c r="I25">
        <v>0.35749999999999998</v>
      </c>
      <c r="J25">
        <v>0.35639999999999999</v>
      </c>
      <c r="K25" s="10">
        <f t="shared" si="1"/>
        <v>3.0816640986132231E-3</v>
      </c>
      <c r="M25" t="s">
        <v>1506</v>
      </c>
      <c r="N25" t="s">
        <v>1506</v>
      </c>
      <c r="O25" t="str">
        <f>Table3[[#This Row],[Name]] &amp; Table3[[#This Row],[Paper]]</f>
        <v>151cChristofidou, K. A. et al. The microstructure and hardness of Ni-Co-Al-Ti-Cr quinary alloys. J. Alloys Compd. (2016) doi:10.1016/j.jallcom.2016.07.159.</v>
      </c>
      <c r="T25" s="57" t="s">
        <v>1338</v>
      </c>
      <c r="U25">
        <v>1</v>
      </c>
    </row>
    <row r="26" spans="1:21" x14ac:dyDescent="0.3">
      <c r="A26" t="s">
        <v>2146</v>
      </c>
      <c r="B26" t="str">
        <f>VLOOKUP(Table3[[#This Row],[Shortname]], comp[],3, FALSE)</f>
        <v>-37Ni-3Al-16Cr-8Ti</v>
      </c>
      <c r="C26" t="str">
        <f t="shared" si="0"/>
        <v>-37Ni-3Al-16Cr-8Ti</v>
      </c>
      <c r="D26" t="str">
        <f>VLOOKUP(Table3[[#This Row],[Shortname]], comp[], 2, FALSE)</f>
        <v>Co3Ti</v>
      </c>
      <c r="E26" t="s">
        <v>340</v>
      </c>
      <c r="F26" t="s">
        <v>327</v>
      </c>
      <c r="G26">
        <v>50</v>
      </c>
      <c r="H26" t="s">
        <v>46</v>
      </c>
      <c r="I26">
        <v>0.3589</v>
      </c>
      <c r="J26">
        <v>0.3569</v>
      </c>
      <c r="K26" s="10">
        <f t="shared" si="1"/>
        <v>5.5881531153953671E-3</v>
      </c>
      <c r="M26" t="s">
        <v>1507</v>
      </c>
      <c r="N26" t="s">
        <v>1507</v>
      </c>
      <c r="O26" t="str">
        <f>Table3[[#This Row],[Name]] &amp; Table3[[#This Row],[Paper]]</f>
        <v>152aChristofidou, K. A. et al. The microstructure and hardness of Ni-Co-Al-Ti-Cr quinary alloys. J. Alloys Compd. (2016) doi:10.1016/j.jallcom.2016.07.159.</v>
      </c>
      <c r="T26" s="57" t="s">
        <v>1339</v>
      </c>
      <c r="U26">
        <v>1</v>
      </c>
    </row>
    <row r="27" spans="1:21" x14ac:dyDescent="0.3">
      <c r="A27" t="s">
        <v>2147</v>
      </c>
      <c r="B27" t="str">
        <f>VLOOKUP(Table3[[#This Row],[Shortname]], comp[],3, FALSE)</f>
        <v>-37Ni-5Al-16Cr-5Ti</v>
      </c>
      <c r="C27" t="str">
        <f t="shared" si="0"/>
        <v>-37Ni-5Al-16Cr-5Ti</v>
      </c>
      <c r="D27" t="str">
        <f>VLOOKUP(Table3[[#This Row],[Shortname]], comp[], 2, FALSE)</f>
        <v>Co3Ti</v>
      </c>
      <c r="E27" t="s">
        <v>341</v>
      </c>
      <c r="F27" t="s">
        <v>327</v>
      </c>
      <c r="G27">
        <v>50</v>
      </c>
      <c r="H27" t="s">
        <v>46</v>
      </c>
      <c r="I27">
        <v>0.35809999999999997</v>
      </c>
      <c r="J27">
        <v>0.35639999999999999</v>
      </c>
      <c r="K27" s="10">
        <f t="shared" si="1"/>
        <v>4.7585724282714608E-3</v>
      </c>
      <c r="M27" t="s">
        <v>1508</v>
      </c>
      <c r="N27" t="s">
        <v>1508</v>
      </c>
      <c r="O27" t="str">
        <f>Table3[[#This Row],[Name]] &amp; Table3[[#This Row],[Paper]]</f>
        <v>152bChristofidou, K. A. et al. The microstructure and hardness of Ni-Co-Al-Ti-Cr quinary alloys. J. Alloys Compd. (2016) doi:10.1016/j.jallcom.2016.07.159.</v>
      </c>
      <c r="T27" s="57" t="s">
        <v>1340</v>
      </c>
      <c r="U27">
        <v>1</v>
      </c>
    </row>
    <row r="28" spans="1:21" x14ac:dyDescent="0.3">
      <c r="A28" t="s">
        <v>2148</v>
      </c>
      <c r="B28" t="str">
        <f>VLOOKUP(Table3[[#This Row],[Shortname]], comp[],3, FALSE)</f>
        <v>-36Ni-9Al-16Cr-3Ti</v>
      </c>
      <c r="C28" t="str">
        <f t="shared" si="0"/>
        <v>-36Ni-9Al-16Cr-3Ti</v>
      </c>
      <c r="D28" t="str">
        <f>VLOOKUP(Table3[[#This Row],[Shortname]], comp[], 2, FALSE)</f>
        <v>W-free</v>
      </c>
      <c r="E28" t="s">
        <v>342</v>
      </c>
      <c r="F28" t="s">
        <v>327</v>
      </c>
      <c r="G28">
        <v>50</v>
      </c>
      <c r="H28" t="s">
        <v>46</v>
      </c>
      <c r="I28">
        <v>0.35730000000000001</v>
      </c>
      <c r="J28">
        <v>0.35610000000000003</v>
      </c>
      <c r="K28" s="10">
        <f t="shared" si="1"/>
        <v>3.3641715727501507E-3</v>
      </c>
      <c r="M28" t="s">
        <v>1509</v>
      </c>
      <c r="N28" t="s">
        <v>1509</v>
      </c>
      <c r="O28" t="str">
        <f>Table3[[#This Row],[Name]] &amp; Table3[[#This Row],[Paper]]</f>
        <v>152cChristofidou, K. A. et al. The microstructure and hardness of Ni-Co-Al-Ti-Cr quinary alloys. J. Alloys Compd. (2016) doi:10.1016/j.jallcom.2016.07.159.</v>
      </c>
      <c r="T28" s="57" t="s">
        <v>1341</v>
      </c>
      <c r="U28">
        <v>1</v>
      </c>
    </row>
    <row r="29" spans="1:21" x14ac:dyDescent="0.3">
      <c r="A29" t="s">
        <v>2149</v>
      </c>
      <c r="B29" t="str">
        <f>VLOOKUP(Table3[[#This Row],[Shortname]], comp[],3, FALSE)</f>
        <v>-54Ni-4Al-16Cr-8Ti</v>
      </c>
      <c r="C29" t="str">
        <f t="shared" si="0"/>
        <v>-54Ni-4Al-16Cr-8Ti</v>
      </c>
      <c r="D29" t="str">
        <f>VLOOKUP(Table3[[#This Row],[Shortname]], comp[], 2, FALSE)</f>
        <v>Co3Ti</v>
      </c>
      <c r="E29" t="s">
        <v>351</v>
      </c>
      <c r="F29" t="s">
        <v>327</v>
      </c>
      <c r="G29">
        <v>50</v>
      </c>
      <c r="H29" t="s">
        <v>46</v>
      </c>
      <c r="I29">
        <v>0.35870000000000002</v>
      </c>
      <c r="J29">
        <v>0.3569</v>
      </c>
      <c r="K29" s="10">
        <f t="shared" si="1"/>
        <v>5.0307434320850299E-3</v>
      </c>
      <c r="M29" t="s">
        <v>1510</v>
      </c>
      <c r="N29" t="s">
        <v>1510</v>
      </c>
      <c r="O29" t="str">
        <f>Table3[[#This Row],[Name]] &amp; Table3[[#This Row],[Paper]]</f>
        <v>153aChristofidou, K. A. et al. The microstructure and hardness of Ni-Co-Al-Ti-Cr quinary alloys. J. Alloys Compd. (2016) doi:10.1016/j.jallcom.2016.07.159.</v>
      </c>
      <c r="T29" s="57" t="s">
        <v>1342</v>
      </c>
      <c r="U29">
        <v>1</v>
      </c>
    </row>
    <row r="30" spans="1:21" x14ac:dyDescent="0.3">
      <c r="A30" t="s">
        <v>2150</v>
      </c>
      <c r="B30" t="str">
        <f>VLOOKUP(Table3[[#This Row],[Shortname]], comp[],3, FALSE)</f>
        <v>-55Ni-6Al-16Cr-5Ti</v>
      </c>
      <c r="C30" t="str">
        <f t="shared" si="0"/>
        <v>-55Ni-6Al-16Cr-5Ti</v>
      </c>
      <c r="D30" t="str">
        <f>VLOOKUP(Table3[[#This Row],[Shortname]], comp[], 2, FALSE)</f>
        <v>Co3Ti</v>
      </c>
      <c r="E30" t="s">
        <v>352</v>
      </c>
      <c r="F30" t="s">
        <v>327</v>
      </c>
      <c r="G30">
        <v>50</v>
      </c>
      <c r="H30" t="s">
        <v>46</v>
      </c>
      <c r="I30">
        <v>0.35799999999999998</v>
      </c>
      <c r="J30">
        <v>0.35649999999999998</v>
      </c>
      <c r="K30" s="10">
        <f t="shared" si="1"/>
        <v>4.1987403778866381E-3</v>
      </c>
      <c r="M30" t="s">
        <v>1511</v>
      </c>
      <c r="N30" t="s">
        <v>1511</v>
      </c>
      <c r="O30" t="str">
        <f>Table3[[#This Row],[Name]] &amp; Table3[[#This Row],[Paper]]</f>
        <v>153bChristofidou, K. A. et al. The microstructure and hardness of Ni-Co-Al-Ti-Cr quinary alloys. J. Alloys Compd. (2016) doi:10.1016/j.jallcom.2016.07.159.</v>
      </c>
      <c r="T30" s="57" t="s">
        <v>1343</v>
      </c>
      <c r="U30">
        <v>1</v>
      </c>
    </row>
    <row r="31" spans="1:21" x14ac:dyDescent="0.3">
      <c r="A31" t="s">
        <v>2151</v>
      </c>
      <c r="B31" t="str">
        <f>VLOOKUP(Table3[[#This Row],[Shortname]], comp[],3, FALSE)</f>
        <v>-55Ni-8Al-16Cr-3Ti</v>
      </c>
      <c r="C31" t="str">
        <f t="shared" si="0"/>
        <v>-55Ni-8Al-16Cr-3Ti</v>
      </c>
      <c r="D31" t="str">
        <f>VLOOKUP(Table3[[#This Row],[Shortname]], comp[], 2, FALSE)</f>
        <v>W-free</v>
      </c>
      <c r="E31" t="s">
        <v>353</v>
      </c>
      <c r="F31" t="s">
        <v>327</v>
      </c>
      <c r="G31">
        <v>50</v>
      </c>
      <c r="H31" t="s">
        <v>46</v>
      </c>
      <c r="I31">
        <v>0.35709999999999997</v>
      </c>
      <c r="J31">
        <v>0.35610000000000003</v>
      </c>
      <c r="K31" s="10">
        <f t="shared" si="1"/>
        <v>2.804262478967878E-3</v>
      </c>
      <c r="M31" t="s">
        <v>1512</v>
      </c>
      <c r="N31" t="s">
        <v>1512</v>
      </c>
      <c r="O31" t="str">
        <f>Table3[[#This Row],[Name]] &amp; Table3[[#This Row],[Paper]]</f>
        <v>153cChristofidou, K. A. et al. The microstructure and hardness of Ni-Co-Al-Ti-Cr quinary alloys. J. Alloys Compd. (2016) doi:10.1016/j.jallcom.2016.07.159.</v>
      </c>
      <c r="T31" s="57" t="s">
        <v>1344</v>
      </c>
      <c r="U31">
        <v>1</v>
      </c>
    </row>
    <row r="32" spans="1:21" x14ac:dyDescent="0.3">
      <c r="A32" t="s">
        <v>2152</v>
      </c>
      <c r="B32" t="str">
        <f>VLOOKUP(Table3[[#This Row],[Shortname]], comp[],3, FALSE)</f>
        <v>-17Ni-3Al-13Cr-8Ti</v>
      </c>
      <c r="C32" t="str">
        <f t="shared" si="0"/>
        <v>-17Ni-3Al-13Cr-8Ti</v>
      </c>
      <c r="D32" t="str">
        <f>VLOOKUP(Table3[[#This Row],[Shortname]], comp[], 2, FALSE)</f>
        <v>Co3Ti</v>
      </c>
      <c r="E32" t="s">
        <v>346</v>
      </c>
      <c r="F32" t="s">
        <v>327</v>
      </c>
      <c r="G32">
        <v>50</v>
      </c>
      <c r="H32" t="s">
        <v>46</v>
      </c>
      <c r="I32">
        <v>0.35899999999999999</v>
      </c>
      <c r="J32">
        <v>0.35770000000000002</v>
      </c>
      <c r="K32" s="10">
        <f t="shared" si="1"/>
        <v>3.6277382447327134E-3</v>
      </c>
      <c r="M32" t="s">
        <v>1513</v>
      </c>
      <c r="N32" t="s">
        <v>1513</v>
      </c>
      <c r="O32" t="str">
        <f>Table3[[#This Row],[Name]] &amp; Table3[[#This Row],[Paper]]</f>
        <v>201aChristofidou, K. A. et al. The microstructure and hardness of Ni-Co-Al-Ti-Cr quinary alloys. J. Alloys Compd. (2016) doi:10.1016/j.jallcom.2016.07.159.</v>
      </c>
      <c r="T32" s="57" t="s">
        <v>1345</v>
      </c>
      <c r="U32">
        <v>1</v>
      </c>
    </row>
    <row r="33" spans="1:21" x14ac:dyDescent="0.3">
      <c r="A33" t="s">
        <v>2153</v>
      </c>
      <c r="B33" t="str">
        <f>VLOOKUP(Table3[[#This Row],[Shortname]], comp[],3, FALSE)</f>
        <v>-17Ni-6Al-21Cr-5Ti</v>
      </c>
      <c r="C33" t="str">
        <f t="shared" si="0"/>
        <v>-17Ni-6Al-21Cr-5Ti</v>
      </c>
      <c r="D33" t="str">
        <f>VLOOKUP(Table3[[#This Row],[Shortname]], comp[], 2, FALSE)</f>
        <v>W-free</v>
      </c>
      <c r="E33" t="s">
        <v>343</v>
      </c>
      <c r="F33" t="s">
        <v>327</v>
      </c>
      <c r="G33">
        <v>50</v>
      </c>
      <c r="H33" t="s">
        <v>46</v>
      </c>
      <c r="I33">
        <v>0.35830000000000001</v>
      </c>
      <c r="J33">
        <v>0.35730000000000001</v>
      </c>
      <c r="K33" s="10">
        <f t="shared" si="1"/>
        <v>2.7948574622694267E-3</v>
      </c>
      <c r="M33" t="s">
        <v>1514</v>
      </c>
      <c r="N33" t="s">
        <v>1514</v>
      </c>
      <c r="O33" t="str">
        <f>Table3[[#This Row],[Name]] &amp; Table3[[#This Row],[Paper]]</f>
        <v>201bChristofidou, K. A. et al. The microstructure and hardness of Ni-Co-Al-Ti-Cr quinary alloys. J. Alloys Compd. (2016) doi:10.1016/j.jallcom.2016.07.159.</v>
      </c>
      <c r="T33" s="57" t="s">
        <v>1346</v>
      </c>
      <c r="U33">
        <v>1</v>
      </c>
    </row>
    <row r="34" spans="1:21" x14ac:dyDescent="0.3">
      <c r="A34" t="s">
        <v>2154</v>
      </c>
      <c r="B34" t="str">
        <f>VLOOKUP(Table3[[#This Row],[Shortname]], comp[],3, FALSE)</f>
        <v>-17Ni-8Al-22Cr-3Ti</v>
      </c>
      <c r="C34" t="str">
        <f t="shared" si="0"/>
        <v>-17Ni-8Al-22Cr-3Ti</v>
      </c>
      <c r="D34" t="str">
        <f>VLOOKUP(Table3[[#This Row],[Shortname]], comp[], 2, FALSE)</f>
        <v>W-free</v>
      </c>
      <c r="E34" t="s">
        <v>344</v>
      </c>
      <c r="F34" t="s">
        <v>327</v>
      </c>
      <c r="G34">
        <v>50</v>
      </c>
      <c r="H34" t="s">
        <v>46</v>
      </c>
      <c r="I34">
        <v>0.35730000000000001</v>
      </c>
      <c r="J34">
        <v>0.35670000000000002</v>
      </c>
      <c r="K34" s="10">
        <f t="shared" si="1"/>
        <v>1.6806722689075334E-3</v>
      </c>
      <c r="M34" t="s">
        <v>1515</v>
      </c>
      <c r="N34" t="s">
        <v>1515</v>
      </c>
      <c r="O34" t="str">
        <f>Table3[[#This Row],[Name]] &amp; Table3[[#This Row],[Paper]]</f>
        <v>201cChristofidou, K. A. et al. The microstructure and hardness of Ni-Co-Al-Ti-Cr quinary alloys. J. Alloys Compd. (2016) doi:10.1016/j.jallcom.2016.07.159.</v>
      </c>
      <c r="T34" s="57" t="s">
        <v>1347</v>
      </c>
      <c r="U34">
        <v>1</v>
      </c>
    </row>
    <row r="35" spans="1:21" x14ac:dyDescent="0.3">
      <c r="A35" t="s">
        <v>2155</v>
      </c>
      <c r="B35" t="str">
        <f>VLOOKUP(Table3[[#This Row],[Shortname]], comp[],3, FALSE)</f>
        <v>-34Ni-4Al-22Cr-8Ti</v>
      </c>
      <c r="C35" t="str">
        <f t="shared" si="0"/>
        <v>-34Ni-4Al-22Cr-8Ti</v>
      </c>
      <c r="D35" t="str">
        <f>VLOOKUP(Table3[[#This Row],[Shortname]], comp[], 2, FALSE)</f>
        <v>Co3Ti</v>
      </c>
      <c r="E35" t="s">
        <v>345</v>
      </c>
      <c r="F35" t="s">
        <v>327</v>
      </c>
      <c r="G35">
        <v>50</v>
      </c>
      <c r="H35" t="s">
        <v>46</v>
      </c>
      <c r="I35">
        <v>0.35909999999999997</v>
      </c>
      <c r="J35">
        <v>0.35730000000000001</v>
      </c>
      <c r="K35" s="10">
        <f t="shared" si="1"/>
        <v>5.0251256281406151E-3</v>
      </c>
      <c r="M35" t="s">
        <v>1516</v>
      </c>
      <c r="N35" t="s">
        <v>1516</v>
      </c>
      <c r="O35" t="str">
        <f>Table3[[#This Row],[Name]] &amp; Table3[[#This Row],[Paper]]</f>
        <v>202aChristofidou, K. A. et al. The microstructure and hardness of Ni-Co-Al-Ti-Cr quinary alloys. J. Alloys Compd. (2016) doi:10.1016/j.jallcom.2016.07.159.</v>
      </c>
      <c r="T35" s="57" t="s">
        <v>1327</v>
      </c>
      <c r="U35">
        <v>1</v>
      </c>
    </row>
    <row r="36" spans="1:21" x14ac:dyDescent="0.3">
      <c r="A36" t="s">
        <v>2156</v>
      </c>
      <c r="B36" t="str">
        <f>VLOOKUP(Table3[[#This Row],[Shortname]], comp[],3, FALSE)</f>
        <v>-34Ni-6Al-21Cr-5Ti</v>
      </c>
      <c r="C36" t="str">
        <f t="shared" si="0"/>
        <v>-34Ni-6Al-21Cr-5Ti</v>
      </c>
      <c r="D36" t="str">
        <f>VLOOKUP(Table3[[#This Row],[Shortname]], comp[], 2, FALSE)</f>
        <v>Co3Ti</v>
      </c>
      <c r="E36" t="s">
        <v>347</v>
      </c>
      <c r="F36" t="s">
        <v>327</v>
      </c>
      <c r="G36">
        <v>50</v>
      </c>
      <c r="H36" t="s">
        <v>46</v>
      </c>
      <c r="I36">
        <v>0.35770000000000002</v>
      </c>
      <c r="J36">
        <v>0.3569</v>
      </c>
      <c r="K36" s="10">
        <f t="shared" si="1"/>
        <v>2.239014833473336E-3</v>
      </c>
      <c r="M36" t="s">
        <v>1517</v>
      </c>
      <c r="N36" t="s">
        <v>1517</v>
      </c>
      <c r="O36" t="str">
        <f>Table3[[#This Row],[Name]] &amp; Table3[[#This Row],[Paper]]</f>
        <v>202bChristofidou, K. A. et al. The microstructure and hardness of Ni-Co-Al-Ti-Cr quinary alloys. J. Alloys Compd. (2016) doi:10.1016/j.jallcom.2016.07.159.</v>
      </c>
      <c r="T36" s="57" t="s">
        <v>1348</v>
      </c>
      <c r="U36">
        <v>1</v>
      </c>
    </row>
    <row r="37" spans="1:21" x14ac:dyDescent="0.3">
      <c r="A37" t="s">
        <v>2157</v>
      </c>
      <c r="B37" t="str">
        <f>VLOOKUP(Table3[[#This Row],[Shortname]], comp[],3, FALSE)</f>
        <v>-34Ni-8Al-22Cr-3Ti</v>
      </c>
      <c r="C37" t="str">
        <f t="shared" si="0"/>
        <v>-34Ni-8Al-22Cr-3Ti</v>
      </c>
      <c r="D37" t="str">
        <f>VLOOKUP(Table3[[#This Row],[Shortname]], comp[], 2, FALSE)</f>
        <v>W-free</v>
      </c>
      <c r="E37" t="s">
        <v>348</v>
      </c>
      <c r="F37" t="s">
        <v>327</v>
      </c>
      <c r="G37">
        <v>50</v>
      </c>
      <c r="H37" t="s">
        <v>46</v>
      </c>
      <c r="I37">
        <v>0.3584</v>
      </c>
      <c r="J37">
        <v>0.35709999999999997</v>
      </c>
      <c r="K37" s="10">
        <f t="shared" si="1"/>
        <v>3.6338225017470954E-3</v>
      </c>
      <c r="M37" t="s">
        <v>1518</v>
      </c>
      <c r="N37" t="s">
        <v>1518</v>
      </c>
      <c r="O37" t="str">
        <f>Table3[[#This Row],[Name]] &amp; Table3[[#This Row],[Paper]]</f>
        <v>202cChristofidou, K. A. et al. The microstructure and hardness of Ni-Co-Al-Ti-Cr quinary alloys. J. Alloys Compd. (2016) doi:10.1016/j.jallcom.2016.07.159.</v>
      </c>
      <c r="T37" s="57" t="s">
        <v>1349</v>
      </c>
      <c r="U37">
        <v>1</v>
      </c>
    </row>
    <row r="38" spans="1:21" x14ac:dyDescent="0.3">
      <c r="A38" t="s">
        <v>2158</v>
      </c>
      <c r="B38" t="str">
        <f>VLOOKUP(Table3[[#This Row],[Shortname]], comp[],3, FALSE)</f>
        <v>-51Ni-3Al-22Cr-8Ti</v>
      </c>
      <c r="C38" t="str">
        <f t="shared" si="0"/>
        <v>-51Ni-3Al-22Cr-8Ti</v>
      </c>
      <c r="D38" t="str">
        <f>VLOOKUP(Table3[[#This Row],[Shortname]], comp[], 2, FALSE)</f>
        <v>Co3Ti</v>
      </c>
      <c r="E38" t="s">
        <v>349</v>
      </c>
      <c r="F38" t="s">
        <v>327</v>
      </c>
      <c r="G38">
        <v>50</v>
      </c>
      <c r="H38" t="s">
        <v>46</v>
      </c>
      <c r="I38">
        <v>0.35899999999999999</v>
      </c>
      <c r="J38">
        <v>0.3574</v>
      </c>
      <c r="K38" s="10">
        <f t="shared" si="1"/>
        <v>4.466778336125043E-3</v>
      </c>
      <c r="M38" t="s">
        <v>1519</v>
      </c>
      <c r="N38" t="s">
        <v>1519</v>
      </c>
      <c r="O38" t="str">
        <f>Table3[[#This Row],[Name]] &amp; Table3[[#This Row],[Paper]]</f>
        <v>203aChristofidou, K. A. et al. The microstructure and hardness of Ni-Co-Al-Ti-Cr quinary alloys. J. Alloys Compd. (2016) doi:10.1016/j.jallcom.2016.07.159.</v>
      </c>
      <c r="T38" s="57" t="s">
        <v>1350</v>
      </c>
      <c r="U38">
        <v>1</v>
      </c>
    </row>
    <row r="39" spans="1:21" x14ac:dyDescent="0.3">
      <c r="A39" t="s">
        <v>2159</v>
      </c>
      <c r="B39" t="str">
        <f>VLOOKUP(Table3[[#This Row],[Shortname]], comp[],3, FALSE)</f>
        <v>-51Ni-6Al-13Cr-6Ti</v>
      </c>
      <c r="C39" t="str">
        <f t="shared" si="0"/>
        <v>-51Ni-6Al-13Cr-6Ti</v>
      </c>
      <c r="D39" t="str">
        <f>VLOOKUP(Table3[[#This Row],[Shortname]], comp[], 2, FALSE)</f>
        <v>Co3Ti</v>
      </c>
      <c r="E39" t="s">
        <v>350</v>
      </c>
      <c r="F39" t="s">
        <v>327</v>
      </c>
      <c r="G39">
        <v>50</v>
      </c>
      <c r="H39" t="s">
        <v>46</v>
      </c>
      <c r="I39">
        <v>0.35820000000000002</v>
      </c>
      <c r="J39">
        <v>0.35730000000000001</v>
      </c>
      <c r="K39" s="10">
        <f t="shared" si="1"/>
        <v>2.5157232704402848E-3</v>
      </c>
      <c r="M39" t="s">
        <v>1520</v>
      </c>
      <c r="N39" t="s">
        <v>1520</v>
      </c>
      <c r="O39" t="str">
        <f>Table3[[#This Row],[Name]] &amp; Table3[[#This Row],[Paper]]</f>
        <v>203bChristofidou, K. A. et al. The microstructure and hardness of Ni-Co-Al-Ti-Cr quinary alloys. J. Alloys Compd. (2016) doi:10.1016/j.jallcom.2016.07.159.</v>
      </c>
      <c r="T39" s="57" t="s">
        <v>1351</v>
      </c>
      <c r="U39">
        <v>1</v>
      </c>
    </row>
    <row r="40" spans="1:21" x14ac:dyDescent="0.3">
      <c r="A40" t="s">
        <v>2160</v>
      </c>
      <c r="B40" t="str">
        <f>VLOOKUP(Table3[[#This Row],[Shortname]], comp[],3, FALSE)</f>
        <v>-51Ni-9Al-21Cr-3Ti</v>
      </c>
      <c r="C40" t="str">
        <f t="shared" si="0"/>
        <v>-51Ni-9Al-21Cr-3Ti</v>
      </c>
      <c r="D40" t="str">
        <f>VLOOKUP(Table3[[#This Row],[Shortname]], comp[], 2, FALSE)</f>
        <v>W-free</v>
      </c>
      <c r="E40" t="s">
        <v>354</v>
      </c>
      <c r="F40" t="s">
        <v>327</v>
      </c>
      <c r="G40">
        <v>50</v>
      </c>
      <c r="H40" t="s">
        <v>46</v>
      </c>
      <c r="I40">
        <v>0.35749999999999998</v>
      </c>
      <c r="J40">
        <v>0.35699999999999998</v>
      </c>
      <c r="K40" s="10">
        <f t="shared" si="1"/>
        <v>1.3995801259622128E-3</v>
      </c>
      <c r="M40" t="s">
        <v>1521</v>
      </c>
      <c r="N40" t="s">
        <v>1521</v>
      </c>
      <c r="O40" t="str">
        <f>Table3[[#This Row],[Name]] &amp; Table3[[#This Row],[Paper]]</f>
        <v>203cChristofidou, K. A. et al. The microstructure and hardness of Ni-Co-Al-Ti-Cr quinary alloys. J. Alloys Compd. (2016) doi:10.1016/j.jallcom.2016.07.159.</v>
      </c>
      <c r="T40" s="57" t="s">
        <v>1352</v>
      </c>
      <c r="U40">
        <v>1</v>
      </c>
    </row>
    <row r="41" spans="1:21" x14ac:dyDescent="0.3">
      <c r="A41" t="s">
        <v>2161</v>
      </c>
      <c r="B41" t="str">
        <f>VLOOKUP(Table3[[#This Row],[Shortname]], comp[],3, FALSE)</f>
        <v>-29Ni-12Al-0Cr-6W-2Ti-3Ta-B</v>
      </c>
      <c r="C41" t="str">
        <f t="shared" si="0"/>
        <v>-29Ni-12Al-0Cr-6W-2Ti-3Ta-B</v>
      </c>
      <c r="D41" t="str">
        <f>VLOOKUP(Table3[[#This Row],[Shortname]], comp[], 2, FALSE)</f>
        <v>CoAlWX+</v>
      </c>
      <c r="E41" t="s">
        <v>357</v>
      </c>
      <c r="F41" s="14" t="s">
        <v>356</v>
      </c>
      <c r="G41" s="14">
        <v>900</v>
      </c>
      <c r="H41" t="s">
        <v>46</v>
      </c>
      <c r="I41">
        <v>0.36099999999999999</v>
      </c>
      <c r="J41">
        <v>0.35870000000000002</v>
      </c>
      <c r="K41" s="10">
        <f t="shared" si="1"/>
        <v>6.3915520355702898E-3</v>
      </c>
      <c r="M41" t="s">
        <v>1522</v>
      </c>
      <c r="N41" t="s">
        <v>1522</v>
      </c>
      <c r="O41" t="str">
        <f>Table3[[#This Row],[Name]] &amp; Table3[[#This Row],[Paper]]</f>
        <v>L24-0CrChung, D.-W. W. et al. Effects of Cr on the properties of multicomponent cobalt-based superalloys with ultra high γ′ volume fraction. J. Alloys Compd. 832, 154790 (2020).</v>
      </c>
      <c r="T41" s="57" t="s">
        <v>1353</v>
      </c>
      <c r="U41">
        <v>1</v>
      </c>
    </row>
    <row r="42" spans="1:21" x14ac:dyDescent="0.3">
      <c r="A42" t="s">
        <v>2162</v>
      </c>
      <c r="B42" t="str">
        <f>VLOOKUP(Table3[[#This Row],[Shortname]], comp[],3, FALSE)</f>
        <v>-29Ni-10Al-13Cr-5W-2Ti-2Ta-B</v>
      </c>
      <c r="C42" t="str">
        <f t="shared" si="0"/>
        <v>-29Ni-10Al-13Cr-5W-2Ti-2Ta-B</v>
      </c>
      <c r="D42" t="str">
        <f>VLOOKUP(Table3[[#This Row],[Shortname]], comp[], 2, FALSE)</f>
        <v>Co3Ti</v>
      </c>
      <c r="E42" t="s">
        <v>360</v>
      </c>
      <c r="F42" s="14" t="s">
        <v>356</v>
      </c>
      <c r="G42" s="14">
        <v>900</v>
      </c>
      <c r="H42" t="s">
        <v>46</v>
      </c>
      <c r="I42">
        <v>0.3594</v>
      </c>
      <c r="J42">
        <v>0.35870000000000002</v>
      </c>
      <c r="K42" s="10">
        <f t="shared" si="1"/>
        <v>1.9495891937055521E-3</v>
      </c>
      <c r="M42" t="s">
        <v>1523</v>
      </c>
      <c r="N42" t="s">
        <v>1523</v>
      </c>
      <c r="O42" t="str">
        <f>Table3[[#This Row],[Name]] &amp; Table3[[#This Row],[Paper]]</f>
        <v>L24-12CrChung, D.-W. W. et al. Effects of Cr on the properties of multicomponent cobalt-based superalloys with ultra high γ′ volume fraction. J. Alloys Compd. 832, 154790 (2020).</v>
      </c>
      <c r="T42" s="57" t="s">
        <v>1354</v>
      </c>
      <c r="U42">
        <v>1</v>
      </c>
    </row>
    <row r="43" spans="1:21" x14ac:dyDescent="0.3">
      <c r="A43" t="s">
        <v>2163</v>
      </c>
      <c r="B43" t="str">
        <f>VLOOKUP(Table3[[#This Row],[Shortname]], comp[],3, FALSE)</f>
        <v>-29Ni-11Al-4Cr-6W-2Ti-2Ta-B</v>
      </c>
      <c r="C43" t="str">
        <f t="shared" si="0"/>
        <v>-29Ni-11Al-4Cr-6W-2Ti-2Ta-B</v>
      </c>
      <c r="D43" t="str">
        <f>VLOOKUP(Table3[[#This Row],[Shortname]], comp[], 2, FALSE)</f>
        <v>CoAlWX+</v>
      </c>
      <c r="E43" t="s">
        <v>358</v>
      </c>
      <c r="F43" s="14" t="s">
        <v>356</v>
      </c>
      <c r="G43" s="14">
        <v>900</v>
      </c>
      <c r="H43" t="s">
        <v>46</v>
      </c>
      <c r="I43">
        <v>0.36059999999999998</v>
      </c>
      <c r="J43">
        <v>0.35930000000000001</v>
      </c>
      <c r="K43" s="10">
        <f t="shared" si="1"/>
        <v>3.6116127239893539E-3</v>
      </c>
      <c r="M43" t="s">
        <v>1524</v>
      </c>
      <c r="N43" t="s">
        <v>1524</v>
      </c>
      <c r="O43" t="str">
        <f>Table3[[#This Row],[Name]] &amp; Table3[[#This Row],[Paper]]</f>
        <v>L24-4CrChung, D.-W. W. et al. Effects of Cr on the properties of multicomponent cobalt-based superalloys with ultra high γ′ volume fraction. J. Alloys Compd. 832, 154790 (2020).</v>
      </c>
      <c r="T43" s="57" t="s">
        <v>1355</v>
      </c>
      <c r="U43">
        <v>1</v>
      </c>
    </row>
    <row r="44" spans="1:21" x14ac:dyDescent="0.3">
      <c r="A44" t="s">
        <v>2164</v>
      </c>
      <c r="B44" t="str">
        <f>VLOOKUP(Table3[[#This Row],[Shortname]], comp[],3, FALSE)</f>
        <v>-30Ni-11Al-8Cr-5W-2Ti-3Ta-B</v>
      </c>
      <c r="C44" t="str">
        <f t="shared" si="0"/>
        <v>-30Ni-11Al-8Cr-5W-2Ti-3Ta-B</v>
      </c>
      <c r="D44" t="str">
        <f>VLOOKUP(Table3[[#This Row],[Shortname]], comp[], 2, FALSE)</f>
        <v>Co3Ti</v>
      </c>
      <c r="E44" t="s">
        <v>359</v>
      </c>
      <c r="F44" s="14" t="s">
        <v>356</v>
      </c>
      <c r="G44" s="14">
        <v>900</v>
      </c>
      <c r="H44" t="s">
        <v>46</v>
      </c>
      <c r="I44">
        <v>0.36030000000000001</v>
      </c>
      <c r="J44">
        <v>0.35920000000000002</v>
      </c>
      <c r="K44" s="10">
        <f t="shared" si="1"/>
        <v>3.0576789437108819E-3</v>
      </c>
      <c r="M44" t="s">
        <v>1525</v>
      </c>
      <c r="N44" t="s">
        <v>1525</v>
      </c>
      <c r="O44" t="str">
        <f>Table3[[#This Row],[Name]] &amp; Table3[[#This Row],[Paper]]</f>
        <v>L24-8CrChung, D.-W. W. et al. Effects of Cr on the properties of multicomponent cobalt-based superalloys with ultra high γ′ volume fraction. J. Alloys Compd. 832, 154790 (2020).</v>
      </c>
      <c r="T44" s="57" t="s">
        <v>1356</v>
      </c>
      <c r="U44">
        <v>1</v>
      </c>
    </row>
    <row r="45" spans="1:21" x14ac:dyDescent="0.3">
      <c r="A45" t="s">
        <v>2165</v>
      </c>
      <c r="B45" t="str">
        <f>VLOOKUP(Table3[[#This Row],[Shortname]], comp[],3, FALSE)</f>
        <v>-29Ni-6Al-2W-2Ti-1Ta-2Nb-3Mo</v>
      </c>
      <c r="C45" t="str">
        <f t="shared" si="0"/>
        <v>-29Ni-6Al-2W-2Ti-1Ta-2Nb-3Mo</v>
      </c>
      <c r="D45" t="str">
        <f>VLOOKUP(Table3[[#This Row],[Shortname]], comp[], 2, FALSE)</f>
        <v>Low-W</v>
      </c>
      <c r="E45" t="s">
        <v>363</v>
      </c>
      <c r="F45" s="13" t="s">
        <v>362</v>
      </c>
      <c r="G45" s="13">
        <v>900</v>
      </c>
      <c r="H45">
        <v>650</v>
      </c>
      <c r="K45" s="10">
        <v>5.1999999999999998E-3</v>
      </c>
      <c r="L45" t="s">
        <v>364</v>
      </c>
      <c r="M45" t="s">
        <v>1526</v>
      </c>
      <c r="N45" t="s">
        <v>1526</v>
      </c>
      <c r="O45" t="str">
        <f>Table3[[#This Row],[Name]] &amp; Table3[[#This Row],[Paper]]</f>
        <v>L19CCoakley, J. et al. Rafting and elastoplastic deformation of superalloys studied by neutron diffraction. Scr. Mater. 134, 110–114 (2017).</v>
      </c>
      <c r="T45" s="57" t="s">
        <v>1357</v>
      </c>
      <c r="U45">
        <v>1</v>
      </c>
    </row>
    <row r="46" spans="1:21" x14ac:dyDescent="0.3">
      <c r="A46" t="s">
        <v>2165</v>
      </c>
      <c r="B46" t="str">
        <f>VLOOKUP(Table3[[#This Row],[Shortname]], comp[],3, FALSE)</f>
        <v>-29Ni-6Al-2W-2Ti-1Ta-2Nb-3Mo</v>
      </c>
      <c r="C46" t="str">
        <f t="shared" si="0"/>
        <v/>
      </c>
      <c r="D46" t="str">
        <f>VLOOKUP(Table3[[#This Row],[Shortname]], comp[], 2, FALSE)</f>
        <v>Low-W</v>
      </c>
      <c r="E46" t="s">
        <v>363</v>
      </c>
      <c r="F46" s="13" t="s">
        <v>362</v>
      </c>
      <c r="G46" s="13">
        <v>900</v>
      </c>
      <c r="H46">
        <v>900</v>
      </c>
      <c r="K46" s="10">
        <v>5.1999999999999998E-3</v>
      </c>
      <c r="L46" t="s">
        <v>364</v>
      </c>
      <c r="M46" t="s">
        <v>1526</v>
      </c>
      <c r="N46" t="s">
        <v>1526</v>
      </c>
      <c r="O46" t="str">
        <f>Table3[[#This Row],[Name]] &amp; Table3[[#This Row],[Paper]]</f>
        <v>L19CCoakley, J. et al. Rafting and elastoplastic deformation of superalloys studied by neutron diffraction. Scr. Mater. 134, 110–114 (2017).</v>
      </c>
      <c r="T46" s="57" t="s">
        <v>1358</v>
      </c>
      <c r="U46">
        <v>1</v>
      </c>
    </row>
    <row r="47" spans="1:21" x14ac:dyDescent="0.3">
      <c r="A47" t="s">
        <v>2165</v>
      </c>
      <c r="B47" t="str">
        <f>VLOOKUP(Table3[[#This Row],[Shortname]], comp[],3, FALSE)</f>
        <v>-29Ni-6Al-2W-2Ti-1Ta-2Nb-3Mo</v>
      </c>
      <c r="C47" t="str">
        <f t="shared" si="0"/>
        <v/>
      </c>
      <c r="D47" t="str">
        <f>VLOOKUP(Table3[[#This Row],[Shortname]], comp[], 2, FALSE)</f>
        <v>Low-W</v>
      </c>
      <c r="E47" t="s">
        <v>363</v>
      </c>
      <c r="F47" s="13" t="s">
        <v>362</v>
      </c>
      <c r="G47" s="13">
        <v>900</v>
      </c>
      <c r="H47" t="s">
        <v>46</v>
      </c>
      <c r="K47" s="10">
        <v>5.4999999999999997E-3</v>
      </c>
      <c r="L47" t="s">
        <v>364</v>
      </c>
      <c r="M47" t="s">
        <v>1526</v>
      </c>
      <c r="N47" t="s">
        <v>1526</v>
      </c>
      <c r="O47" t="str">
        <f>Table3[[#This Row],[Name]] &amp; Table3[[#This Row],[Paper]]</f>
        <v>L19CCoakley, J. et al. Rafting and elastoplastic deformation of superalloys studied by neutron diffraction. Scr. Mater. 134, 110–114 (2017).</v>
      </c>
      <c r="T47" s="57" t="s">
        <v>1359</v>
      </c>
      <c r="U47">
        <v>2</v>
      </c>
    </row>
    <row r="48" spans="1:21" x14ac:dyDescent="0.3">
      <c r="A48" t="s">
        <v>2166</v>
      </c>
      <c r="B48" t="str">
        <f>VLOOKUP(Table3[[#This Row],[Shortname]], comp[],3, FALSE)</f>
        <v>-9Al-10W-2Ta</v>
      </c>
      <c r="C48" t="str">
        <f t="shared" si="0"/>
        <v>-9Al-10W-2Ta</v>
      </c>
      <c r="D48" t="str">
        <f>VLOOKUP(Table3[[#This Row],[Shortname]], comp[], 2, FALSE)</f>
        <v>CoAlW-X</v>
      </c>
      <c r="E48" t="s">
        <v>392</v>
      </c>
      <c r="F48" s="16" t="s">
        <v>391</v>
      </c>
      <c r="G48" s="16">
        <v>900</v>
      </c>
      <c r="H48" t="s">
        <v>46</v>
      </c>
      <c r="I48">
        <v>0.35981999999999997</v>
      </c>
      <c r="J48">
        <v>0.35760999999999998</v>
      </c>
      <c r="K48" s="10">
        <f t="shared" ref="K48:K62" si="2">2*(I48-J48)/(I48+J48)</f>
        <v>6.1608798070891648E-3</v>
      </c>
      <c r="M48" t="s">
        <v>1417</v>
      </c>
      <c r="N48" t="s">
        <v>1417</v>
      </c>
      <c r="O48" t="str">
        <f>Table3[[#This Row],[Name]] &amp; Table3[[#This Row],[Paper]]</f>
        <v>Q0Epishin, A., Petrushin, N., Nolze, G., Gerstein, G. &amp; Maier, H. J. Investigation of the γ′-Strengthened Quaternary Co-Based Alloys Co-Al-W-Ta. Metall. Mater. Trans. A Phys. Metall. Mater. Sci. 49, 4042–4057 (2018).</v>
      </c>
      <c r="T48" s="57" t="s">
        <v>1360</v>
      </c>
      <c r="U48">
        <v>1</v>
      </c>
    </row>
    <row r="49" spans="1:21" x14ac:dyDescent="0.3">
      <c r="A49" t="s">
        <v>2167</v>
      </c>
      <c r="B49" t="str">
        <f>VLOOKUP(Table3[[#This Row],[Shortname]], comp[],3, FALSE)</f>
        <v>-7Al-10W-2Ta</v>
      </c>
      <c r="C49" t="str">
        <f t="shared" si="0"/>
        <v>-7Al-10W-2Ta</v>
      </c>
      <c r="D49" t="str">
        <f>VLOOKUP(Table3[[#This Row],[Shortname]], comp[], 2, FALSE)</f>
        <v>CoAlW-X</v>
      </c>
      <c r="E49" t="s">
        <v>393</v>
      </c>
      <c r="F49" s="16" t="s">
        <v>391</v>
      </c>
      <c r="G49" s="16">
        <v>900</v>
      </c>
      <c r="H49" t="s">
        <v>46</v>
      </c>
      <c r="I49">
        <v>0.36025000000000001</v>
      </c>
      <c r="J49">
        <v>0.35949999999999999</v>
      </c>
      <c r="K49" s="10">
        <f t="shared" si="2"/>
        <v>2.0840569642237676E-3</v>
      </c>
      <c r="M49" t="s">
        <v>1433</v>
      </c>
      <c r="N49" t="s">
        <v>1433</v>
      </c>
      <c r="O49" t="str">
        <f>Table3[[#This Row],[Name]] &amp; Table3[[#This Row],[Paper]]</f>
        <v>Q1Epishin, A., Petrushin, N., Nolze, G., Gerstein, G. &amp; Maier, H. J. Investigation of the γ′-Strengthened Quaternary Co-Based Alloys Co-Al-W-Ta. Metall. Mater. Trans. A Phys. Metall. Mater. Sci. 49, 4042–4057 (2018).</v>
      </c>
      <c r="T49" s="57" t="s">
        <v>1361</v>
      </c>
      <c r="U49">
        <v>1</v>
      </c>
    </row>
    <row r="50" spans="1:21" x14ac:dyDescent="0.3">
      <c r="A50" t="s">
        <v>2168</v>
      </c>
      <c r="B50" t="str">
        <f>VLOOKUP(Table3[[#This Row],[Shortname]], comp[],3, FALSE)</f>
        <v>-7Al-10W-4Ta</v>
      </c>
      <c r="C50" t="str">
        <f t="shared" si="0"/>
        <v>-7Al-10W-4Ta</v>
      </c>
      <c r="D50" t="str">
        <f>VLOOKUP(Table3[[#This Row],[Shortname]], comp[], 2, FALSE)</f>
        <v>CoAlW-X</v>
      </c>
      <c r="E50" t="s">
        <v>402</v>
      </c>
      <c r="F50" s="16" t="s">
        <v>391</v>
      </c>
      <c r="G50" s="16">
        <v>900</v>
      </c>
      <c r="H50" t="s">
        <v>46</v>
      </c>
      <c r="I50">
        <v>0.36069000000000001</v>
      </c>
      <c r="J50">
        <v>0.35116999999999998</v>
      </c>
      <c r="K50" s="10">
        <f t="shared" si="2"/>
        <v>2.6746832242294915E-2</v>
      </c>
      <c r="M50" t="s">
        <v>1415</v>
      </c>
      <c r="N50" t="s">
        <v>1415</v>
      </c>
      <c r="O50" t="str">
        <f>Table3[[#This Row],[Name]] &amp; Table3[[#This Row],[Paper]]</f>
        <v>Q10Epishin, A., Petrushin, N., Nolze, G., Gerstein, G. &amp; Maier, H. J. Investigation of the γ′-Strengthened Quaternary Co-Based Alloys Co-Al-W-Ta. Metall. Mater. Trans. A Phys. Metall. Mater. Sci. 49, 4042–4057 (2018).</v>
      </c>
      <c r="T50" s="57" t="s">
        <v>1362</v>
      </c>
      <c r="U50">
        <v>1</v>
      </c>
    </row>
    <row r="51" spans="1:21" x14ac:dyDescent="0.3">
      <c r="A51" t="s">
        <v>2169</v>
      </c>
      <c r="B51" t="str">
        <f>VLOOKUP(Table3[[#This Row],[Shortname]], comp[],3, FALSE)</f>
        <v>-9Al-12W-0Ta</v>
      </c>
      <c r="C51" t="str">
        <f t="shared" si="0"/>
        <v>-9Al-12W-0Ta</v>
      </c>
      <c r="D51" t="str">
        <f>VLOOKUP(Table3[[#This Row],[Shortname]], comp[], 2, FALSE)</f>
        <v>CoAlW-X</v>
      </c>
      <c r="E51" t="s">
        <v>403</v>
      </c>
      <c r="F51" s="16" t="s">
        <v>391</v>
      </c>
      <c r="G51" s="16">
        <v>900</v>
      </c>
      <c r="H51" t="s">
        <v>46</v>
      </c>
      <c r="I51">
        <v>0.35974</v>
      </c>
      <c r="J51">
        <v>0.35671000000000003</v>
      </c>
      <c r="K51" s="10">
        <f t="shared" si="2"/>
        <v>8.4583711354594936E-3</v>
      </c>
      <c r="M51" t="s">
        <v>1418</v>
      </c>
      <c r="N51" t="s">
        <v>1418</v>
      </c>
      <c r="O51" t="str">
        <f>Table3[[#This Row],[Name]] &amp; Table3[[#This Row],[Paper]]</f>
        <v>Q11Epishin, A., Petrushin, N., Nolze, G., Gerstein, G. &amp; Maier, H. J. Investigation of the γ′-Strengthened Quaternary Co-Based Alloys Co-Al-W-Ta. Metall. Mater. Trans. A Phys. Metall. Mater. Sci. 49, 4042–4057 (2018).</v>
      </c>
      <c r="T51" s="57" t="s">
        <v>1363</v>
      </c>
      <c r="U51">
        <v>1</v>
      </c>
    </row>
    <row r="52" spans="1:21" x14ac:dyDescent="0.3">
      <c r="A52" t="s">
        <v>2170</v>
      </c>
      <c r="B52" t="str">
        <f>VLOOKUP(Table3[[#This Row],[Shortname]], comp[],3, FALSE)</f>
        <v>-9Al-8W-4Ta</v>
      </c>
      <c r="C52" t="str">
        <f t="shared" si="0"/>
        <v>-9Al-8W-4Ta</v>
      </c>
      <c r="D52" t="str">
        <f>VLOOKUP(Table3[[#This Row],[Shortname]], comp[], 2, FALSE)</f>
        <v>CoAlW-X</v>
      </c>
      <c r="E52" t="s">
        <v>404</v>
      </c>
      <c r="F52" s="16" t="s">
        <v>391</v>
      </c>
      <c r="G52" s="16">
        <v>900</v>
      </c>
      <c r="H52" t="s">
        <v>46</v>
      </c>
      <c r="I52">
        <v>0.36070999999999998</v>
      </c>
      <c r="J52">
        <v>0.35264000000000001</v>
      </c>
      <c r="K52" s="10">
        <f t="shared" si="2"/>
        <v>2.2625639587860003E-2</v>
      </c>
      <c r="M52" t="s">
        <v>1419</v>
      </c>
      <c r="N52" t="s">
        <v>1419</v>
      </c>
      <c r="O52" t="str">
        <f>Table3[[#This Row],[Name]] &amp; Table3[[#This Row],[Paper]]</f>
        <v>Q12Epishin, A., Petrushin, N., Nolze, G., Gerstein, G. &amp; Maier, H. J. Investigation of the γ′-Strengthened Quaternary Co-Based Alloys Co-Al-W-Ta. Metall. Mater. Trans. A Phys. Metall. Mater. Sci. 49, 4042–4057 (2018).</v>
      </c>
      <c r="T52" s="57" t="s">
        <v>1364</v>
      </c>
      <c r="U52">
        <v>1</v>
      </c>
    </row>
    <row r="53" spans="1:21" x14ac:dyDescent="0.3">
      <c r="A53" t="s">
        <v>2171</v>
      </c>
      <c r="B53" t="str">
        <f>VLOOKUP(Table3[[#This Row],[Shortname]], comp[],3, FALSE)</f>
        <v>-13Al-4W-3Ta</v>
      </c>
      <c r="C53" t="str">
        <f t="shared" si="0"/>
        <v>-13Al-4W-3Ta</v>
      </c>
      <c r="D53" t="str">
        <f>VLOOKUP(Table3[[#This Row],[Shortname]], comp[], 2, FALSE)</f>
        <v>CoAlW-X</v>
      </c>
      <c r="E53" t="s">
        <v>405</v>
      </c>
      <c r="F53" s="16" t="s">
        <v>391</v>
      </c>
      <c r="G53" s="16">
        <v>900</v>
      </c>
      <c r="H53" t="s">
        <v>46</v>
      </c>
      <c r="I53">
        <v>0.36042999999999997</v>
      </c>
      <c r="J53">
        <v>0.35860999999999998</v>
      </c>
      <c r="K53" s="10">
        <f t="shared" si="2"/>
        <v>5.0623052959501242E-3</v>
      </c>
      <c r="M53" t="s">
        <v>1421</v>
      </c>
      <c r="N53" t="s">
        <v>1421</v>
      </c>
      <c r="O53" t="str">
        <f>Table3[[#This Row],[Name]] &amp; Table3[[#This Row],[Paper]]</f>
        <v>Q13Epishin, A., Petrushin, N., Nolze, G., Gerstein, G. &amp; Maier, H. J. Investigation of the γ′-Strengthened Quaternary Co-Based Alloys Co-Al-W-Ta. Metall. Mater. Trans. A Phys. Metall. Mater. Sci. 49, 4042–4057 (2018).</v>
      </c>
      <c r="T53" s="57" t="s">
        <v>1365</v>
      </c>
      <c r="U53">
        <v>1</v>
      </c>
    </row>
    <row r="54" spans="1:21" x14ac:dyDescent="0.3">
      <c r="A54" t="s">
        <v>2172</v>
      </c>
      <c r="B54" t="str">
        <f>VLOOKUP(Table3[[#This Row],[Shortname]], comp[],3, FALSE)</f>
        <v>-11Al-6W-3Ta</v>
      </c>
      <c r="C54" t="str">
        <f t="shared" si="0"/>
        <v>-11Al-6W-3Ta</v>
      </c>
      <c r="D54" t="str">
        <f>VLOOKUP(Table3[[#This Row],[Shortname]], comp[], 2, FALSE)</f>
        <v>CoAlW-X</v>
      </c>
      <c r="E54" t="s">
        <v>406</v>
      </c>
      <c r="F54" s="16" t="s">
        <v>391</v>
      </c>
      <c r="G54" s="16">
        <v>900</v>
      </c>
      <c r="H54" t="s">
        <v>46</v>
      </c>
      <c r="I54">
        <v>0.36004000000000003</v>
      </c>
      <c r="J54">
        <v>0.35813</v>
      </c>
      <c r="K54" s="10">
        <f t="shared" si="2"/>
        <v>5.3190748708523685E-3</v>
      </c>
      <c r="M54" t="s">
        <v>1430</v>
      </c>
      <c r="N54" t="s">
        <v>1430</v>
      </c>
      <c r="O54" t="str">
        <f>Table3[[#This Row],[Name]] &amp; Table3[[#This Row],[Paper]]</f>
        <v>Q14Epishin, A., Petrushin, N., Nolze, G., Gerstein, G. &amp; Maier, H. J. Investigation of the γ′-Strengthened Quaternary Co-Based Alloys Co-Al-W-Ta. Metall. Mater. Trans. A Phys. Metall. Mater. Sci. 49, 4042–4057 (2018).</v>
      </c>
      <c r="T54" s="57" t="s">
        <v>1366</v>
      </c>
      <c r="U54">
        <v>1</v>
      </c>
    </row>
    <row r="55" spans="1:21" x14ac:dyDescent="0.3">
      <c r="A55" t="s">
        <v>2173</v>
      </c>
      <c r="B55" t="str">
        <f>VLOOKUP(Table3[[#This Row],[Shortname]], comp[],3, FALSE)</f>
        <v>-11Al-10W-2Ta</v>
      </c>
      <c r="C55" t="str">
        <f t="shared" si="0"/>
        <v>-11Al-10W-2Ta</v>
      </c>
      <c r="D55" t="str">
        <f>VLOOKUP(Table3[[#This Row],[Shortname]], comp[], 2, FALSE)</f>
        <v>CoAlW-X</v>
      </c>
      <c r="E55" t="s">
        <v>394</v>
      </c>
      <c r="F55" s="16" t="s">
        <v>391</v>
      </c>
      <c r="G55" s="16">
        <v>900</v>
      </c>
      <c r="H55" t="s">
        <v>46</v>
      </c>
      <c r="I55">
        <v>0.35965999999999998</v>
      </c>
      <c r="J55">
        <v>0.35798999999999997</v>
      </c>
      <c r="K55" s="10">
        <f t="shared" si="2"/>
        <v>4.6540792865603147E-3</v>
      </c>
      <c r="M55" t="s">
        <v>1405</v>
      </c>
      <c r="N55" t="s">
        <v>1405</v>
      </c>
      <c r="O55" t="str">
        <f>Table3[[#This Row],[Name]] &amp; Table3[[#This Row],[Paper]]</f>
        <v>Q2Epishin, A., Petrushin, N., Nolze, G., Gerstein, G. &amp; Maier, H. J. Investigation of the γ′-Strengthened Quaternary Co-Based Alloys Co-Al-W-Ta. Metall. Mater. Trans. A Phys. Metall. Mater. Sci. 49, 4042–4057 (2018).</v>
      </c>
      <c r="T55" s="57" t="s">
        <v>1367</v>
      </c>
      <c r="U55">
        <v>1</v>
      </c>
    </row>
    <row r="56" spans="1:21" x14ac:dyDescent="0.3">
      <c r="A56" t="s">
        <v>2174</v>
      </c>
      <c r="B56" t="str">
        <f>VLOOKUP(Table3[[#This Row],[Shortname]], comp[],3, FALSE)</f>
        <v>-9Al-12W-2Ta</v>
      </c>
      <c r="C56" t="str">
        <f t="shared" si="0"/>
        <v>-9Al-12W-2Ta</v>
      </c>
      <c r="D56" t="str">
        <f>VLOOKUP(Table3[[#This Row],[Shortname]], comp[], 2, FALSE)</f>
        <v>CoAlW-X</v>
      </c>
      <c r="E56" t="s">
        <v>395</v>
      </c>
      <c r="F56" s="16" t="s">
        <v>391</v>
      </c>
      <c r="G56" s="16">
        <v>900</v>
      </c>
      <c r="H56" t="s">
        <v>46</v>
      </c>
      <c r="I56">
        <v>0.36008000000000001</v>
      </c>
      <c r="J56">
        <v>0.35802</v>
      </c>
      <c r="K56" s="10">
        <f t="shared" si="2"/>
        <v>5.7373624843336758E-3</v>
      </c>
      <c r="M56" t="s">
        <v>1407</v>
      </c>
      <c r="N56" t="s">
        <v>1407</v>
      </c>
      <c r="O56" t="str">
        <f>Table3[[#This Row],[Name]] &amp; Table3[[#This Row],[Paper]]</f>
        <v>Q3Epishin, A., Petrushin, N., Nolze, G., Gerstein, G. &amp; Maier, H. J. Investigation of the γ′-Strengthened Quaternary Co-Based Alloys Co-Al-W-Ta. Metall. Mater. Trans. A Phys. Metall. Mater. Sci. 49, 4042–4057 (2018).</v>
      </c>
      <c r="T56" s="57" t="s">
        <v>1368</v>
      </c>
      <c r="U56">
        <v>1</v>
      </c>
    </row>
    <row r="57" spans="1:21" x14ac:dyDescent="0.3">
      <c r="A57" t="s">
        <v>2175</v>
      </c>
      <c r="B57" t="str">
        <f>VLOOKUP(Table3[[#This Row],[Shortname]], comp[],3, FALSE)</f>
        <v>-9Al-8W-2Ta</v>
      </c>
      <c r="C57" t="str">
        <f t="shared" si="0"/>
        <v>-9Al-8W-2Ta</v>
      </c>
      <c r="D57" t="str">
        <f>VLOOKUP(Table3[[#This Row],[Shortname]], comp[], 2, FALSE)</f>
        <v>CoAlW-X</v>
      </c>
      <c r="E57" t="s">
        <v>396</v>
      </c>
      <c r="F57" s="16" t="s">
        <v>391</v>
      </c>
      <c r="G57" s="16">
        <v>900</v>
      </c>
      <c r="H57" t="s">
        <v>46</v>
      </c>
      <c r="I57">
        <v>0.35983999999999999</v>
      </c>
      <c r="J57">
        <v>0.35868</v>
      </c>
      <c r="K57" s="10">
        <f t="shared" si="2"/>
        <v>3.2288593219395264E-3</v>
      </c>
      <c r="M57" t="s">
        <v>1435</v>
      </c>
      <c r="N57" t="s">
        <v>1435</v>
      </c>
      <c r="O57" t="str">
        <f>Table3[[#This Row],[Name]] &amp; Table3[[#This Row],[Paper]]</f>
        <v>Q4Epishin, A., Petrushin, N., Nolze, G., Gerstein, G. &amp; Maier, H. J. Investigation of the γ′-Strengthened Quaternary Co-Based Alloys Co-Al-W-Ta. Metall. Mater. Trans. A Phys. Metall. Mater. Sci. 49, 4042–4057 (2018).</v>
      </c>
      <c r="T57" s="57" t="s">
        <v>1369</v>
      </c>
      <c r="U57">
        <v>1</v>
      </c>
    </row>
    <row r="58" spans="1:21" x14ac:dyDescent="0.3">
      <c r="A58" t="s">
        <v>2176</v>
      </c>
      <c r="B58" t="str">
        <f>VLOOKUP(Table3[[#This Row],[Shortname]], comp[],3, FALSE)</f>
        <v>-9Al-10W-0Ta</v>
      </c>
      <c r="C58" t="str">
        <f t="shared" si="0"/>
        <v>-9Al-10W-0Ta</v>
      </c>
      <c r="D58" t="str">
        <f>VLOOKUP(Table3[[#This Row],[Shortname]], comp[], 2, FALSE)</f>
        <v>CoAlW-X</v>
      </c>
      <c r="E58" t="s">
        <v>397</v>
      </c>
      <c r="F58" s="16" t="s">
        <v>391</v>
      </c>
      <c r="G58" s="16">
        <v>900</v>
      </c>
      <c r="H58" t="s">
        <v>46</v>
      </c>
      <c r="I58">
        <v>0.35930000000000001</v>
      </c>
      <c r="J58">
        <v>0.35692000000000002</v>
      </c>
      <c r="K58" s="10">
        <f t="shared" si="2"/>
        <v>6.6460026248917736E-3</v>
      </c>
      <c r="M58" t="s">
        <v>1434</v>
      </c>
      <c r="N58" t="s">
        <v>1434</v>
      </c>
      <c r="O58" t="str">
        <f>Table3[[#This Row],[Name]] &amp; Table3[[#This Row],[Paper]]</f>
        <v>Q5Epishin, A., Petrushin, N., Nolze, G., Gerstein, G. &amp; Maier, H. J. Investigation of the γ′-Strengthened Quaternary Co-Based Alloys Co-Al-W-Ta. Metall. Mater. Trans. A Phys. Metall. Mater. Sci. 49, 4042–4057 (2018).</v>
      </c>
      <c r="T58" s="57" t="s">
        <v>1370</v>
      </c>
      <c r="U58">
        <v>1</v>
      </c>
    </row>
    <row r="59" spans="1:21" x14ac:dyDescent="0.3">
      <c r="A59" t="s">
        <v>2177</v>
      </c>
      <c r="B59" t="str">
        <f>VLOOKUP(Table3[[#This Row],[Shortname]], comp[],3, FALSE)</f>
        <v>-9Al-10W-4Ta</v>
      </c>
      <c r="C59" t="str">
        <f t="shared" si="0"/>
        <v>-9Al-10W-4Ta</v>
      </c>
      <c r="D59" t="str">
        <f>VLOOKUP(Table3[[#This Row],[Shortname]], comp[], 2, FALSE)</f>
        <v>CoAlW-X</v>
      </c>
      <c r="E59" t="s">
        <v>398</v>
      </c>
      <c r="F59" s="16" t="s">
        <v>391</v>
      </c>
      <c r="G59" s="16">
        <v>900</v>
      </c>
      <c r="H59" t="s">
        <v>46</v>
      </c>
      <c r="I59">
        <v>0.36059000000000002</v>
      </c>
      <c r="J59">
        <v>0.35747000000000001</v>
      </c>
      <c r="K59" s="10">
        <f t="shared" si="2"/>
        <v>8.6900816087792428E-3</v>
      </c>
      <c r="M59" t="s">
        <v>1406</v>
      </c>
      <c r="N59" t="s">
        <v>1406</v>
      </c>
      <c r="O59" t="str">
        <f>Table3[[#This Row],[Name]] &amp; Table3[[#This Row],[Paper]]</f>
        <v>Q6Epishin, A., Petrushin, N., Nolze, G., Gerstein, G. &amp; Maier, H. J. Investigation of the γ′-Strengthened Quaternary Co-Based Alloys Co-Al-W-Ta. Metall. Mater. Trans. A Phys. Metall. Mater. Sci. 49, 4042–4057 (2018).</v>
      </c>
      <c r="T59" s="57" t="s">
        <v>1371</v>
      </c>
      <c r="U59">
        <v>1</v>
      </c>
    </row>
    <row r="60" spans="1:21" x14ac:dyDescent="0.3">
      <c r="A60" t="s">
        <v>2178</v>
      </c>
      <c r="B60" t="str">
        <f>VLOOKUP(Table3[[#This Row],[Shortname]], comp[],3, FALSE)</f>
        <v>-11Al-8W-2Ta</v>
      </c>
      <c r="C60" t="str">
        <f t="shared" si="0"/>
        <v>-11Al-8W-2Ta</v>
      </c>
      <c r="D60" t="str">
        <f>VLOOKUP(Table3[[#This Row],[Shortname]], comp[], 2, FALSE)</f>
        <v>CoAlW-X</v>
      </c>
      <c r="E60" t="s">
        <v>399</v>
      </c>
      <c r="F60" s="16" t="s">
        <v>391</v>
      </c>
      <c r="G60" s="16">
        <v>900</v>
      </c>
      <c r="H60" t="s">
        <v>46</v>
      </c>
      <c r="I60">
        <v>0.36009000000000002</v>
      </c>
      <c r="J60">
        <v>0.35593999999999998</v>
      </c>
      <c r="K60" s="10">
        <f t="shared" si="2"/>
        <v>1.1591693085485365E-2</v>
      </c>
      <c r="M60" t="s">
        <v>1414</v>
      </c>
      <c r="N60" t="s">
        <v>1414</v>
      </c>
      <c r="O60" t="str">
        <f>Table3[[#This Row],[Name]] &amp; Table3[[#This Row],[Paper]]</f>
        <v>Q7Epishin, A., Petrushin, N., Nolze, G., Gerstein, G. &amp; Maier, H. J. Investigation of the γ′-Strengthened Quaternary Co-Based Alloys Co-Al-W-Ta. Metall. Mater. Trans. A Phys. Metall. Mater. Sci. 49, 4042–4057 (2018).</v>
      </c>
      <c r="T60" s="57" t="s">
        <v>1372</v>
      </c>
      <c r="U60">
        <v>1</v>
      </c>
    </row>
    <row r="61" spans="1:21" x14ac:dyDescent="0.3">
      <c r="A61" t="s">
        <v>2179</v>
      </c>
      <c r="B61" t="str">
        <f>VLOOKUP(Table3[[#This Row],[Shortname]], comp[],3, FALSE)</f>
        <v>-7Al-12W-2Ta</v>
      </c>
      <c r="C61" t="str">
        <f t="shared" si="0"/>
        <v>-7Al-12W-2Ta</v>
      </c>
      <c r="D61" t="str">
        <f>VLOOKUP(Table3[[#This Row],[Shortname]], comp[], 2, FALSE)</f>
        <v>CoAlW-X</v>
      </c>
      <c r="E61" t="s">
        <v>400</v>
      </c>
      <c r="F61" s="16" t="s">
        <v>391</v>
      </c>
      <c r="G61" s="16">
        <v>900</v>
      </c>
      <c r="H61" t="s">
        <v>46</v>
      </c>
      <c r="I61">
        <v>0.36022999999999999</v>
      </c>
      <c r="J61">
        <v>0.35779</v>
      </c>
      <c r="K61" s="10">
        <f t="shared" si="2"/>
        <v>6.7964680649564013E-3</v>
      </c>
      <c r="M61" t="s">
        <v>1416</v>
      </c>
      <c r="N61" t="s">
        <v>1416</v>
      </c>
      <c r="O61" t="str">
        <f>Table3[[#This Row],[Name]] &amp; Table3[[#This Row],[Paper]]</f>
        <v>Q8Epishin, A., Petrushin, N., Nolze, G., Gerstein, G. &amp; Maier, H. J. Investigation of the γ′-Strengthened Quaternary Co-Based Alloys Co-Al-W-Ta. Metall. Mater. Trans. A Phys. Metall. Mater. Sci. 49, 4042–4057 (2018).</v>
      </c>
      <c r="T61" s="57" t="s">
        <v>1373</v>
      </c>
      <c r="U61">
        <v>1</v>
      </c>
    </row>
    <row r="62" spans="1:21" x14ac:dyDescent="0.3">
      <c r="A62" t="s">
        <v>2180</v>
      </c>
      <c r="B62" t="str">
        <f>VLOOKUP(Table3[[#This Row],[Shortname]], comp[],3, FALSE)</f>
        <v>-11Al-10W-0Ta</v>
      </c>
      <c r="C62" t="str">
        <f t="shared" si="0"/>
        <v>-11Al-10W-0Ta</v>
      </c>
      <c r="D62" t="str">
        <f>VLOOKUP(Table3[[#This Row],[Shortname]], comp[], 2, FALSE)</f>
        <v>CoAlW-X</v>
      </c>
      <c r="E62" t="s">
        <v>401</v>
      </c>
      <c r="F62" s="16" t="s">
        <v>391</v>
      </c>
      <c r="G62" s="16">
        <v>900</v>
      </c>
      <c r="H62" t="s">
        <v>46</v>
      </c>
      <c r="I62">
        <v>0.35966999999999999</v>
      </c>
      <c r="J62">
        <v>0.35732000000000003</v>
      </c>
      <c r="K62" s="10">
        <f t="shared" si="2"/>
        <v>6.5551820806425843E-3</v>
      </c>
      <c r="M62" t="s">
        <v>1413</v>
      </c>
      <c r="N62" t="s">
        <v>1413</v>
      </c>
      <c r="O62" t="str">
        <f>Table3[[#This Row],[Name]] &amp; Table3[[#This Row],[Paper]]</f>
        <v>Q9Epishin, A., Petrushin, N., Nolze, G., Gerstein, G. &amp; Maier, H. J. Investigation of the γ′-Strengthened Quaternary Co-Based Alloys Co-Al-W-Ta. Metall. Mater. Trans. A Phys. Metall. Mater. Sci. 49, 4042–4057 (2018).</v>
      </c>
      <c r="T62" s="57" t="s">
        <v>1374</v>
      </c>
      <c r="U62">
        <v>1</v>
      </c>
    </row>
    <row r="63" spans="1:21" x14ac:dyDescent="0.3">
      <c r="A63" t="s">
        <v>2181</v>
      </c>
      <c r="B63" t="str">
        <f>VLOOKUP(Table3[[#This Row],[Shortname]], comp[],3, FALSE)</f>
        <v>-14Al-8W</v>
      </c>
      <c r="C63" t="str">
        <f t="shared" si="0"/>
        <v>-14Al-8W</v>
      </c>
      <c r="D63" t="str">
        <f>VLOOKUP(Table3[[#This Row],[Shortname]], comp[], 2, FALSE)</f>
        <v>CoAlW-X</v>
      </c>
      <c r="E63" t="s">
        <v>435</v>
      </c>
      <c r="F63" s="12" t="s">
        <v>434</v>
      </c>
      <c r="G63" s="12">
        <v>1250</v>
      </c>
      <c r="H63" t="s">
        <v>46</v>
      </c>
      <c r="K63" s="10">
        <v>2.3999999999999998E-3</v>
      </c>
      <c r="L63" t="s">
        <v>437</v>
      </c>
      <c r="M63" t="s">
        <v>1411</v>
      </c>
      <c r="N63" t="s">
        <v>1411</v>
      </c>
      <c r="O63" t="str">
        <f>Table3[[#This Row],[Name]] &amp; Table3[[#This Row],[Paper]]</f>
        <v>Co-12Al-10WFerreras, R. C., Gálvez Díaz-Rubio, F. &amp; Campos Gómez, M. TESIS DOCTORAL Design of high temperature cobalt-based alloys processed by powder metallurgy route Autor.</v>
      </c>
      <c r="T63" s="57" t="s">
        <v>1375</v>
      </c>
      <c r="U63">
        <v>1</v>
      </c>
    </row>
    <row r="64" spans="1:21" x14ac:dyDescent="0.3">
      <c r="A64" t="s">
        <v>2181</v>
      </c>
      <c r="B64" t="str">
        <f>VLOOKUP(Table3[[#This Row],[Shortname]], comp[],3, FALSE)</f>
        <v>-14Al-8W</v>
      </c>
      <c r="C64" t="str">
        <f t="shared" si="0"/>
        <v/>
      </c>
      <c r="D64" t="str">
        <f>VLOOKUP(Table3[[#This Row],[Shortname]], comp[], 2, FALSE)</f>
        <v>CoAlW-X</v>
      </c>
      <c r="E64" t="s">
        <v>435</v>
      </c>
      <c r="F64" s="12" t="s">
        <v>434</v>
      </c>
      <c r="G64" s="12">
        <v>1300</v>
      </c>
      <c r="H64" t="s">
        <v>46</v>
      </c>
      <c r="K64" s="10">
        <v>2.2000000000000001E-3</v>
      </c>
      <c r="L64" t="s">
        <v>438</v>
      </c>
      <c r="M64" t="s">
        <v>1411</v>
      </c>
      <c r="N64" t="s">
        <v>1411</v>
      </c>
      <c r="O64" t="str">
        <f>Table3[[#This Row],[Name]] &amp; Table3[[#This Row],[Paper]]</f>
        <v>Co-12Al-10WFerreras, R. C., Gálvez Díaz-Rubio, F. &amp; Campos Gómez, M. TESIS DOCTORAL Design of high temperature cobalt-based alloys processed by powder metallurgy route Autor.</v>
      </c>
      <c r="T64" s="57" t="s">
        <v>1376</v>
      </c>
      <c r="U64">
        <v>1</v>
      </c>
    </row>
    <row r="65" spans="1:21" x14ac:dyDescent="0.3">
      <c r="A65" t="s">
        <v>2182</v>
      </c>
      <c r="B65" t="str">
        <f>VLOOKUP(Table3[[#This Row],[Shortname]], comp[],3, FALSE)</f>
        <v>-12Al-9W-2Ti-2Ta</v>
      </c>
      <c r="C65" t="str">
        <f t="shared" si="0"/>
        <v>-12Al-9W-2Ti-2Ta</v>
      </c>
      <c r="D65" t="str">
        <f>VLOOKUP(Table3[[#This Row],[Shortname]], comp[], 2, FALSE)</f>
        <v>CoAlWX+</v>
      </c>
      <c r="E65" t="s">
        <v>436</v>
      </c>
      <c r="F65" s="12" t="s">
        <v>434</v>
      </c>
      <c r="G65" s="12">
        <v>1250</v>
      </c>
      <c r="H65" t="s">
        <v>46</v>
      </c>
      <c r="K65" s="10">
        <v>2.3E-3</v>
      </c>
      <c r="L65" t="s">
        <v>437</v>
      </c>
      <c r="M65" t="s">
        <v>1527</v>
      </c>
      <c r="N65" t="s">
        <v>1527</v>
      </c>
      <c r="O65" t="str">
        <f>Table3[[#This Row],[Name]] &amp; Table3[[#This Row],[Paper]]</f>
        <v>Co-12Al-10W-2Ti-2TaFerreras, R. C., Gálvez Díaz-Rubio, F. &amp; Campos Gómez, M. TESIS DOCTORAL Design of high temperature cobalt-based alloys processed by powder metallurgy route Autor.</v>
      </c>
      <c r="T65" s="57" t="s">
        <v>1377</v>
      </c>
      <c r="U65">
        <v>1</v>
      </c>
    </row>
    <row r="66" spans="1:21" x14ac:dyDescent="0.3">
      <c r="A66" t="s">
        <v>2182</v>
      </c>
      <c r="B66" t="str">
        <f>VLOOKUP(Table3[[#This Row],[Shortname]], comp[],3, FALSE)</f>
        <v>-12Al-9W-2Ti-2Ta</v>
      </c>
      <c r="C66" t="str">
        <f t="shared" ref="C66:C123" si="3">IF(B66=B65, "",B66)</f>
        <v/>
      </c>
      <c r="D66" t="str">
        <f>VLOOKUP(Table3[[#This Row],[Shortname]], comp[], 2, FALSE)</f>
        <v>CoAlWX+</v>
      </c>
      <c r="E66" t="s">
        <v>436</v>
      </c>
      <c r="F66" s="12" t="s">
        <v>434</v>
      </c>
      <c r="G66" s="12">
        <v>1300</v>
      </c>
      <c r="H66" t="s">
        <v>46</v>
      </c>
      <c r="K66" s="10">
        <v>1.6999999999999999E-3</v>
      </c>
      <c r="L66" t="s">
        <v>438</v>
      </c>
      <c r="M66" t="s">
        <v>1527</v>
      </c>
      <c r="N66" t="s">
        <v>1527</v>
      </c>
      <c r="O66" t="str">
        <f>Table3[[#This Row],[Name]] &amp; Table3[[#This Row],[Paper]]</f>
        <v>Co-12Al-10W-2Ti-2TaFerreras, R. C., Gálvez Díaz-Rubio, F. &amp; Campos Gómez, M. TESIS DOCTORAL Design of high temperature cobalt-based alloys processed by powder metallurgy route Autor.</v>
      </c>
      <c r="T66" s="57" t="s">
        <v>1378</v>
      </c>
      <c r="U66">
        <v>1</v>
      </c>
    </row>
    <row r="67" spans="1:21" x14ac:dyDescent="0.3">
      <c r="A67" t="s">
        <v>2183</v>
      </c>
      <c r="B67" t="str">
        <f>VLOOKUP(Table3[[#This Row],[Shortname]], comp[],3, FALSE)</f>
        <v>-30Ni-8Al-2Ti</v>
      </c>
      <c r="C67" t="str">
        <f t="shared" si="3"/>
        <v>-30Ni-8Al-2Ti</v>
      </c>
      <c r="D67" t="str">
        <f>VLOOKUP(Table3[[#This Row],[Shortname]], comp[], 2, FALSE)</f>
        <v>Co3Ti</v>
      </c>
      <c r="E67" t="s">
        <v>482</v>
      </c>
      <c r="F67" s="13" t="s">
        <v>481</v>
      </c>
      <c r="G67" s="13">
        <v>650</v>
      </c>
      <c r="H67" t="s">
        <v>46</v>
      </c>
      <c r="I67">
        <v>0.35709999999999997</v>
      </c>
      <c r="J67">
        <v>0.35499999999999998</v>
      </c>
      <c r="K67" s="10">
        <f t="shared" ref="K67:K81" si="4">2*(I67-J67)/(I67+J67)</f>
        <v>5.8980480269624795E-3</v>
      </c>
      <c r="L67" t="s">
        <v>488</v>
      </c>
      <c r="M67" t="s">
        <v>1528</v>
      </c>
      <c r="N67" t="s">
        <v>1528</v>
      </c>
      <c r="O67" t="str">
        <f>Table3[[#This Row],[Name]] &amp; Table3[[#This Row],[Paper]]</f>
        <v>1.7TiGao, Q. et al. Effects of alloying elements on microstructure and mechanical properties of Co–Ni–Al–Ti superalloy. Mater. Sci. Eng. A 779, (2020).</v>
      </c>
      <c r="T67" s="57" t="s">
        <v>1379</v>
      </c>
      <c r="U67">
        <v>6</v>
      </c>
    </row>
    <row r="68" spans="1:21" x14ac:dyDescent="0.3">
      <c r="A68" t="s">
        <v>2183</v>
      </c>
      <c r="B68" t="str">
        <f>VLOOKUP(Table3[[#This Row],[Shortname]], comp[],3, FALSE)</f>
        <v>-30Ni-8Al-2Ti</v>
      </c>
      <c r="C68" t="str">
        <f t="shared" si="3"/>
        <v/>
      </c>
      <c r="D68" t="str">
        <f>VLOOKUP(Table3[[#This Row],[Shortname]], comp[], 2, FALSE)</f>
        <v>Co3Ti</v>
      </c>
      <c r="E68" t="s">
        <v>482</v>
      </c>
      <c r="F68" s="13" t="s">
        <v>481</v>
      </c>
      <c r="G68" s="13">
        <v>650</v>
      </c>
      <c r="H68" t="s">
        <v>46</v>
      </c>
      <c r="I68">
        <v>0.35680000000000001</v>
      </c>
      <c r="J68">
        <v>0.3553</v>
      </c>
      <c r="K68" s="10">
        <f t="shared" si="4"/>
        <v>4.2128914478303647E-3</v>
      </c>
      <c r="L68" t="s">
        <v>487</v>
      </c>
      <c r="M68" t="s">
        <v>1528</v>
      </c>
      <c r="N68" t="s">
        <v>1528</v>
      </c>
      <c r="O68" t="str">
        <f>Table3[[#This Row],[Name]] &amp; Table3[[#This Row],[Paper]]</f>
        <v>1.7TiGao, Q. et al. Effects of alloying elements on microstructure and mechanical properties of Co–Ni–Al–Ti superalloy. Mater. Sci. Eng. A 779, (2020).</v>
      </c>
      <c r="T68" s="57" t="s">
        <v>1380</v>
      </c>
      <c r="U68">
        <v>1</v>
      </c>
    </row>
    <row r="69" spans="1:21" x14ac:dyDescent="0.3">
      <c r="A69" t="s">
        <v>2183</v>
      </c>
      <c r="B69" t="str">
        <f>VLOOKUP(Table3[[#This Row],[Shortname]], comp[],3, FALSE)</f>
        <v>-30Ni-8Al-2Ti</v>
      </c>
      <c r="C69" t="str">
        <f t="shared" si="3"/>
        <v/>
      </c>
      <c r="D69" t="str">
        <f>VLOOKUP(Table3[[#This Row],[Shortname]], comp[], 2, FALSE)</f>
        <v>Co3Ti</v>
      </c>
      <c r="E69" t="s">
        <v>482</v>
      </c>
      <c r="F69" s="13" t="s">
        <v>481</v>
      </c>
      <c r="G69" s="13">
        <v>650</v>
      </c>
      <c r="H69" t="s">
        <v>46</v>
      </c>
      <c r="I69">
        <v>0.35639999999999999</v>
      </c>
      <c r="J69">
        <v>0.35570000000000002</v>
      </c>
      <c r="K69" s="10">
        <f t="shared" si="4"/>
        <v>1.9660160089874411E-3</v>
      </c>
      <c r="L69" t="s">
        <v>486</v>
      </c>
      <c r="M69" t="s">
        <v>1528</v>
      </c>
      <c r="N69" t="s">
        <v>1528</v>
      </c>
      <c r="O69" t="str">
        <f>Table3[[#This Row],[Name]] &amp; Table3[[#This Row],[Paper]]</f>
        <v>1.7TiGao, Q. et al. Effects of alloying elements on microstructure and mechanical properties of Co–Ni–Al–Ti superalloy. Mater. Sci. Eng. A 779, (2020).</v>
      </c>
      <c r="T69" s="57" t="s">
        <v>1381</v>
      </c>
      <c r="U69">
        <v>1</v>
      </c>
    </row>
    <row r="70" spans="1:21" x14ac:dyDescent="0.3">
      <c r="A70" t="s">
        <v>2184</v>
      </c>
      <c r="B70" t="str">
        <f>VLOOKUP(Table3[[#This Row],[Shortname]], comp[],3, FALSE)</f>
        <v>-30Ni-8Al-3Ti</v>
      </c>
      <c r="C70" t="str">
        <f t="shared" si="3"/>
        <v>-30Ni-8Al-3Ti</v>
      </c>
      <c r="D70" t="str">
        <f>VLOOKUP(Table3[[#This Row],[Shortname]], comp[], 2, FALSE)</f>
        <v>W-free</v>
      </c>
      <c r="E70" t="s">
        <v>483</v>
      </c>
      <c r="F70" s="13" t="s">
        <v>481</v>
      </c>
      <c r="G70" s="13">
        <v>650</v>
      </c>
      <c r="H70" t="s">
        <v>46</v>
      </c>
      <c r="I70">
        <v>0.35759999999999997</v>
      </c>
      <c r="J70">
        <v>0.35510000000000003</v>
      </c>
      <c r="K70" s="10">
        <f t="shared" si="4"/>
        <v>7.0155745755575887E-3</v>
      </c>
      <c r="L70" t="s">
        <v>488</v>
      </c>
      <c r="M70" t="s">
        <v>1529</v>
      </c>
      <c r="N70" t="s">
        <v>1529</v>
      </c>
      <c r="O70" t="str">
        <f>Table3[[#This Row],[Name]] &amp; Table3[[#This Row],[Paper]]</f>
        <v>2.5TiGao, Q. et al. Effects of alloying elements on microstructure and mechanical properties of Co–Ni–Al–Ti superalloy. Mater. Sci. Eng. A 779, (2020).</v>
      </c>
      <c r="T70" s="57" t="s">
        <v>1382</v>
      </c>
      <c r="U70">
        <v>3</v>
      </c>
    </row>
    <row r="71" spans="1:21" x14ac:dyDescent="0.3">
      <c r="A71" t="s">
        <v>2184</v>
      </c>
      <c r="B71" t="str">
        <f>VLOOKUP(Table3[[#This Row],[Shortname]], comp[],3, FALSE)</f>
        <v>-30Ni-8Al-3Ti</v>
      </c>
      <c r="C71" t="str">
        <f t="shared" si="3"/>
        <v/>
      </c>
      <c r="D71" t="str">
        <f>VLOOKUP(Table3[[#This Row],[Shortname]], comp[], 2, FALSE)</f>
        <v>W-free</v>
      </c>
      <c r="E71" t="s">
        <v>483</v>
      </c>
      <c r="F71" s="13" t="s">
        <v>481</v>
      </c>
      <c r="G71" s="13">
        <v>650</v>
      </c>
      <c r="H71" t="s">
        <v>46</v>
      </c>
      <c r="I71">
        <v>0.35730000000000001</v>
      </c>
      <c r="J71">
        <v>0.35539999999999999</v>
      </c>
      <c r="K71" s="10">
        <f t="shared" si="4"/>
        <v>5.3318366774239168E-3</v>
      </c>
      <c r="L71" t="s">
        <v>487</v>
      </c>
      <c r="M71" t="s">
        <v>1529</v>
      </c>
      <c r="N71" t="s">
        <v>1529</v>
      </c>
      <c r="O71" t="str">
        <f>Table3[[#This Row],[Name]] &amp; Table3[[#This Row],[Paper]]</f>
        <v>2.5TiGao, Q. et al. Effects of alloying elements on microstructure and mechanical properties of Co–Ni–Al–Ti superalloy. Mater. Sci. Eng. A 779, (2020).</v>
      </c>
      <c r="T71" s="57" t="s">
        <v>1383</v>
      </c>
      <c r="U71">
        <v>3</v>
      </c>
    </row>
    <row r="72" spans="1:21" x14ac:dyDescent="0.3">
      <c r="A72" t="s">
        <v>2184</v>
      </c>
      <c r="B72" t="str">
        <f>VLOOKUP(Table3[[#This Row],[Shortname]], comp[],3, FALSE)</f>
        <v>-30Ni-8Al-3Ti</v>
      </c>
      <c r="C72" t="str">
        <f t="shared" si="3"/>
        <v/>
      </c>
      <c r="D72" t="str">
        <f>VLOOKUP(Table3[[#This Row],[Shortname]], comp[], 2, FALSE)</f>
        <v>W-free</v>
      </c>
      <c r="E72" t="s">
        <v>483</v>
      </c>
      <c r="F72" s="13" t="s">
        <v>481</v>
      </c>
      <c r="G72" s="13">
        <v>650</v>
      </c>
      <c r="H72" t="s">
        <v>46</v>
      </c>
      <c r="I72">
        <v>0.35709999999999997</v>
      </c>
      <c r="J72">
        <v>0.35589999999999999</v>
      </c>
      <c r="K72" s="10">
        <f t="shared" si="4"/>
        <v>3.3660589060307963E-3</v>
      </c>
      <c r="L72" t="s">
        <v>486</v>
      </c>
      <c r="M72" t="s">
        <v>1529</v>
      </c>
      <c r="N72" t="s">
        <v>1529</v>
      </c>
      <c r="O72" t="str">
        <f>Table3[[#This Row],[Name]] &amp; Table3[[#This Row],[Paper]]</f>
        <v>2.5TiGao, Q. et al. Effects of alloying elements on microstructure and mechanical properties of Co–Ni–Al–Ti superalloy. Mater. Sci. Eng. A 779, (2020).</v>
      </c>
      <c r="T72" s="57" t="s">
        <v>1384</v>
      </c>
      <c r="U72">
        <v>1</v>
      </c>
    </row>
    <row r="73" spans="1:21" x14ac:dyDescent="0.3">
      <c r="A73" t="s">
        <v>2185</v>
      </c>
      <c r="B73" t="str">
        <f>VLOOKUP(Table3[[#This Row],[Shortname]], comp[],3, FALSE)</f>
        <v>-30Ni-8Al-2Cr-3Ti</v>
      </c>
      <c r="C73" t="str">
        <f t="shared" si="3"/>
        <v>-30Ni-8Al-2Cr-3Ti</v>
      </c>
      <c r="D73" t="str">
        <f>VLOOKUP(Table3[[#This Row],[Shortname]], comp[], 2, FALSE)</f>
        <v>W-free</v>
      </c>
      <c r="E73" t="s">
        <v>485</v>
      </c>
      <c r="F73" s="13" t="s">
        <v>481</v>
      </c>
      <c r="G73" s="13">
        <v>650</v>
      </c>
      <c r="H73" t="s">
        <v>46</v>
      </c>
      <c r="I73">
        <v>0.35780000000000001</v>
      </c>
      <c r="J73">
        <v>0.35580000000000001</v>
      </c>
      <c r="K73" s="10">
        <f t="shared" si="4"/>
        <v>5.6053811659192874E-3</v>
      </c>
      <c r="L73" t="s">
        <v>488</v>
      </c>
      <c r="M73" t="s">
        <v>1530</v>
      </c>
      <c r="N73" t="s">
        <v>1530</v>
      </c>
      <c r="O73" t="str">
        <f>Table3[[#This Row],[Name]] &amp; Table3[[#This Row],[Paper]]</f>
        <v>2CrGao, Q. et al. Effects of alloying elements on microstructure and mechanical properties of Co–Ni–Al–Ti superalloy. Mater. Sci. Eng. A 779, (2020).</v>
      </c>
      <c r="T73" s="57" t="s">
        <v>1385</v>
      </c>
      <c r="U73">
        <v>1</v>
      </c>
    </row>
    <row r="74" spans="1:21" x14ac:dyDescent="0.3">
      <c r="A74" t="s">
        <v>2185</v>
      </c>
      <c r="B74" t="str">
        <f>VLOOKUP(Table3[[#This Row],[Shortname]], comp[],3, FALSE)</f>
        <v>-30Ni-8Al-2Cr-3Ti</v>
      </c>
      <c r="C74" t="str">
        <f t="shared" si="3"/>
        <v/>
      </c>
      <c r="D74" t="str">
        <f>VLOOKUP(Table3[[#This Row],[Shortname]], comp[], 2, FALSE)</f>
        <v>W-free</v>
      </c>
      <c r="E74" t="s">
        <v>485</v>
      </c>
      <c r="F74" s="13" t="s">
        <v>481</v>
      </c>
      <c r="G74" s="13">
        <v>650</v>
      </c>
      <c r="H74" t="s">
        <v>46</v>
      </c>
      <c r="I74">
        <v>0.35770000000000002</v>
      </c>
      <c r="J74">
        <v>0.35630000000000001</v>
      </c>
      <c r="K74" s="10">
        <f t="shared" si="4"/>
        <v>3.921568627451015E-3</v>
      </c>
      <c r="L74" t="s">
        <v>487</v>
      </c>
      <c r="M74" t="s">
        <v>1530</v>
      </c>
      <c r="N74" t="s">
        <v>1530</v>
      </c>
      <c r="O74" t="str">
        <f>Table3[[#This Row],[Name]] &amp; Table3[[#This Row],[Paper]]</f>
        <v>2CrGao, Q. et al. Effects of alloying elements on microstructure and mechanical properties of Co–Ni–Al–Ti superalloy. Mater. Sci. Eng. A 779, (2020).</v>
      </c>
      <c r="T74" s="57" t="s">
        <v>1386</v>
      </c>
      <c r="U74">
        <v>1</v>
      </c>
    </row>
    <row r="75" spans="1:21" x14ac:dyDescent="0.3">
      <c r="A75" t="s">
        <v>2185</v>
      </c>
      <c r="B75" t="str">
        <f>VLOOKUP(Table3[[#This Row],[Shortname]], comp[],3, FALSE)</f>
        <v>-30Ni-8Al-2Cr-3Ti</v>
      </c>
      <c r="C75" t="str">
        <f t="shared" si="3"/>
        <v/>
      </c>
      <c r="D75" t="str">
        <f>VLOOKUP(Table3[[#This Row],[Shortname]], comp[], 2, FALSE)</f>
        <v>W-free</v>
      </c>
      <c r="E75" t="s">
        <v>485</v>
      </c>
      <c r="F75" s="13" t="s">
        <v>481</v>
      </c>
      <c r="G75" s="13">
        <v>650</v>
      </c>
      <c r="H75" t="s">
        <v>46</v>
      </c>
      <c r="I75">
        <v>0.35730000000000001</v>
      </c>
      <c r="J75">
        <v>0.35639999999999999</v>
      </c>
      <c r="K75" s="10">
        <f t="shared" si="4"/>
        <v>2.522068095838621E-3</v>
      </c>
      <c r="L75" t="s">
        <v>486</v>
      </c>
      <c r="M75" t="s">
        <v>1530</v>
      </c>
      <c r="N75" t="s">
        <v>1530</v>
      </c>
      <c r="O75" t="str">
        <f>Table3[[#This Row],[Name]] &amp; Table3[[#This Row],[Paper]]</f>
        <v>2CrGao, Q. et al. Effects of alloying elements on microstructure and mechanical properties of Co–Ni–Al–Ti superalloy. Mater. Sci. Eng. A 779, (2020).</v>
      </c>
      <c r="T75" s="57" t="s">
        <v>1387</v>
      </c>
      <c r="U75">
        <v>1</v>
      </c>
    </row>
    <row r="76" spans="1:21" x14ac:dyDescent="0.3">
      <c r="A76" t="s">
        <v>2186</v>
      </c>
      <c r="B76" t="str">
        <f>VLOOKUP(Table3[[#This Row],[Shortname]], comp[],3, FALSE)</f>
        <v>-30Ni-8Al-3Ti-2Mo</v>
      </c>
      <c r="C76" t="str">
        <f t="shared" si="3"/>
        <v>-30Ni-8Al-3Ti-2Mo</v>
      </c>
      <c r="D76" t="str">
        <f>VLOOKUP(Table3[[#This Row],[Shortname]], comp[], 2, FALSE)</f>
        <v>W-free</v>
      </c>
      <c r="E76" t="s">
        <v>429</v>
      </c>
      <c r="F76" s="13" t="s">
        <v>481</v>
      </c>
      <c r="G76" s="13">
        <v>650</v>
      </c>
      <c r="H76" t="s">
        <v>46</v>
      </c>
      <c r="I76">
        <v>0.35830000000000001</v>
      </c>
      <c r="J76">
        <v>0.35549999999999998</v>
      </c>
      <c r="K76" s="10">
        <f t="shared" si="4"/>
        <v>7.8453348276828934E-3</v>
      </c>
      <c r="L76" t="s">
        <v>488</v>
      </c>
      <c r="M76" t="s">
        <v>1531</v>
      </c>
      <c r="N76" t="s">
        <v>1531</v>
      </c>
      <c r="O76" t="str">
        <f>Table3[[#This Row],[Name]] &amp; Table3[[#This Row],[Paper]]</f>
        <v>2MoGao, Q. et al. Effects of alloying elements on microstructure and mechanical properties of Co–Ni–Al–Ti superalloy. Mater. Sci. Eng. A 779, (2020).</v>
      </c>
      <c r="T76" s="57" t="s">
        <v>1388</v>
      </c>
      <c r="U76">
        <v>3</v>
      </c>
    </row>
    <row r="77" spans="1:21" x14ac:dyDescent="0.3">
      <c r="A77" t="s">
        <v>2186</v>
      </c>
      <c r="B77" t="str">
        <f>VLOOKUP(Table3[[#This Row],[Shortname]], comp[],3, FALSE)</f>
        <v>-30Ni-8Al-3Ti-2Mo</v>
      </c>
      <c r="C77" t="str">
        <f t="shared" si="3"/>
        <v/>
      </c>
      <c r="D77" t="str">
        <f>VLOOKUP(Table3[[#This Row],[Shortname]], comp[], 2, FALSE)</f>
        <v>W-free</v>
      </c>
      <c r="E77" t="s">
        <v>429</v>
      </c>
      <c r="F77" s="13" t="s">
        <v>481</v>
      </c>
      <c r="G77" s="13">
        <v>650</v>
      </c>
      <c r="H77" t="s">
        <v>46</v>
      </c>
      <c r="I77">
        <v>0.35830000000000001</v>
      </c>
      <c r="J77">
        <v>0.35599999999999998</v>
      </c>
      <c r="K77" s="10">
        <f t="shared" si="4"/>
        <v>6.4398712025760174E-3</v>
      </c>
      <c r="L77" t="s">
        <v>487</v>
      </c>
      <c r="M77" t="s">
        <v>1531</v>
      </c>
      <c r="N77" t="s">
        <v>1531</v>
      </c>
      <c r="O77" t="str">
        <f>Table3[[#This Row],[Name]] &amp; Table3[[#This Row],[Paper]]</f>
        <v>2MoGao, Q. et al. Effects of alloying elements on microstructure and mechanical properties of Co–Ni–Al–Ti superalloy. Mater. Sci. Eng. A 779, (2020).</v>
      </c>
      <c r="T77" s="57" t="s">
        <v>1389</v>
      </c>
      <c r="U77">
        <v>3</v>
      </c>
    </row>
    <row r="78" spans="1:21" x14ac:dyDescent="0.3">
      <c r="A78" t="s">
        <v>2186</v>
      </c>
      <c r="B78" t="str">
        <f>VLOOKUP(Table3[[#This Row],[Shortname]], comp[],3, FALSE)</f>
        <v>-30Ni-8Al-3Ti-2Mo</v>
      </c>
      <c r="C78" t="str">
        <f t="shared" si="3"/>
        <v/>
      </c>
      <c r="D78" t="str">
        <f>VLOOKUP(Table3[[#This Row],[Shortname]], comp[], 2, FALSE)</f>
        <v>W-free</v>
      </c>
      <c r="E78" t="s">
        <v>429</v>
      </c>
      <c r="F78" s="13" t="s">
        <v>481</v>
      </c>
      <c r="G78" s="13">
        <v>650</v>
      </c>
      <c r="H78" t="s">
        <v>46</v>
      </c>
      <c r="I78">
        <v>0.3579</v>
      </c>
      <c r="J78">
        <v>0.35630000000000001</v>
      </c>
      <c r="K78" s="10">
        <f t="shared" si="4"/>
        <v>4.4805376645197159E-3</v>
      </c>
      <c r="L78" t="s">
        <v>486</v>
      </c>
      <c r="M78" t="s">
        <v>1531</v>
      </c>
      <c r="N78" t="s">
        <v>1531</v>
      </c>
      <c r="O78" t="str">
        <f>Table3[[#This Row],[Name]] &amp; Table3[[#This Row],[Paper]]</f>
        <v>2MoGao, Q. et al. Effects of alloying elements on microstructure and mechanical properties of Co–Ni–Al–Ti superalloy. Mater. Sci. Eng. A 779, (2020).</v>
      </c>
      <c r="T78" s="57" t="s">
        <v>1390</v>
      </c>
      <c r="U78">
        <v>3</v>
      </c>
    </row>
    <row r="79" spans="1:21" x14ac:dyDescent="0.3">
      <c r="A79" t="s">
        <v>2187</v>
      </c>
      <c r="B79" t="str">
        <f>VLOOKUP(Table3[[#This Row],[Shortname]], comp[],3, FALSE)</f>
        <v>-30Ni-7Al-3Ti</v>
      </c>
      <c r="C79" t="str">
        <f t="shared" si="3"/>
        <v>-30Ni-7Al-3Ti</v>
      </c>
      <c r="D79" t="str">
        <f>VLOOKUP(Table3[[#This Row],[Shortname]], comp[], 2, FALSE)</f>
        <v>Co3Ti</v>
      </c>
      <c r="E79" t="s">
        <v>484</v>
      </c>
      <c r="F79" s="13" t="s">
        <v>481</v>
      </c>
      <c r="G79" s="13">
        <v>650</v>
      </c>
      <c r="H79" t="s">
        <v>46</v>
      </c>
      <c r="I79">
        <v>0.35809999999999997</v>
      </c>
      <c r="J79">
        <v>0.35520000000000002</v>
      </c>
      <c r="K79" s="10">
        <f t="shared" si="4"/>
        <v>8.1312210850973173E-3</v>
      </c>
      <c r="L79" t="s">
        <v>488</v>
      </c>
      <c r="M79" t="s">
        <v>1532</v>
      </c>
      <c r="N79" t="s">
        <v>1532</v>
      </c>
      <c r="O79" t="str">
        <f>Table3[[#This Row],[Name]] &amp; Table3[[#This Row],[Paper]]</f>
        <v>3.3TiGao, Q. et al. Effects of alloying elements on microstructure and mechanical properties of Co–Ni–Al–Ti superalloy. Mater. Sci. Eng. A 779, (2020).</v>
      </c>
      <c r="T79" s="57" t="s">
        <v>1328</v>
      </c>
      <c r="U79">
        <v>10</v>
      </c>
    </row>
    <row r="80" spans="1:21" x14ac:dyDescent="0.3">
      <c r="A80" t="s">
        <v>2187</v>
      </c>
      <c r="B80" t="str">
        <f>VLOOKUP(Table3[[#This Row],[Shortname]], comp[],3, FALSE)</f>
        <v>-30Ni-7Al-3Ti</v>
      </c>
      <c r="C80" t="str">
        <f t="shared" si="3"/>
        <v/>
      </c>
      <c r="D80" t="str">
        <f>VLOOKUP(Table3[[#This Row],[Shortname]], comp[], 2, FALSE)</f>
        <v>Co3Ti</v>
      </c>
      <c r="E80" t="s">
        <v>484</v>
      </c>
      <c r="F80" s="13" t="s">
        <v>481</v>
      </c>
      <c r="G80" s="13">
        <v>650</v>
      </c>
      <c r="H80" t="s">
        <v>46</v>
      </c>
      <c r="I80">
        <v>0.35820000000000002</v>
      </c>
      <c r="J80">
        <v>0.35580000000000001</v>
      </c>
      <c r="K80" s="10">
        <f t="shared" si="4"/>
        <v>6.7226890756302898E-3</v>
      </c>
      <c r="L80" t="s">
        <v>487</v>
      </c>
      <c r="M80" t="s">
        <v>1532</v>
      </c>
      <c r="N80" t="s">
        <v>1532</v>
      </c>
      <c r="O80" t="str">
        <f>Table3[[#This Row],[Name]] &amp; Table3[[#This Row],[Paper]]</f>
        <v>3.3TiGao, Q. et al. Effects of alloying elements on microstructure and mechanical properties of Co–Ni–Al–Ti superalloy. Mater. Sci. Eng. A 779, (2020).</v>
      </c>
      <c r="T80" s="57" t="s">
        <v>1391</v>
      </c>
      <c r="U80">
        <v>1</v>
      </c>
    </row>
    <row r="81" spans="1:21" x14ac:dyDescent="0.3">
      <c r="A81" t="s">
        <v>2187</v>
      </c>
      <c r="B81" t="str">
        <f>VLOOKUP(Table3[[#This Row],[Shortname]], comp[],3, FALSE)</f>
        <v>-30Ni-7Al-3Ti</v>
      </c>
      <c r="C81" t="str">
        <f t="shared" si="3"/>
        <v/>
      </c>
      <c r="D81" t="str">
        <f>VLOOKUP(Table3[[#This Row],[Shortname]], comp[], 2, FALSE)</f>
        <v>Co3Ti</v>
      </c>
      <c r="E81" t="s">
        <v>484</v>
      </c>
      <c r="F81" s="13" t="s">
        <v>481</v>
      </c>
      <c r="G81" s="13">
        <v>650</v>
      </c>
      <c r="H81" t="s">
        <v>46</v>
      </c>
      <c r="I81">
        <v>0.35799999999999998</v>
      </c>
      <c r="J81">
        <v>0.35620000000000002</v>
      </c>
      <c r="K81" s="10">
        <f t="shared" si="4"/>
        <v>5.0406048725846215E-3</v>
      </c>
      <c r="L81" t="s">
        <v>486</v>
      </c>
      <c r="M81" t="s">
        <v>1532</v>
      </c>
      <c r="N81" t="s">
        <v>1532</v>
      </c>
      <c r="O81" t="str">
        <f>Table3[[#This Row],[Name]] &amp; Table3[[#This Row],[Paper]]</f>
        <v>3.3TiGao, Q. et al. Effects of alloying elements on microstructure and mechanical properties of Co–Ni–Al–Ti superalloy. Mater. Sci. Eng. A 779, (2020).</v>
      </c>
      <c r="T81" s="57" t="s">
        <v>1392</v>
      </c>
      <c r="U81">
        <v>1</v>
      </c>
    </row>
    <row r="82" spans="1:21" x14ac:dyDescent="0.3">
      <c r="A82" t="s">
        <v>2188</v>
      </c>
      <c r="B82" t="str">
        <f>VLOOKUP(Table3[[#This Row],[Shortname]], comp[],3, FALSE)</f>
        <v>-30Ni-11Al-5Cr-4W-4Ti-1Ta</v>
      </c>
      <c r="C82" t="str">
        <f t="shared" si="3"/>
        <v>-30Ni-11Al-5Cr-4W-4Ti-1Ta</v>
      </c>
      <c r="D82" t="str">
        <f>VLOOKUP(Table3[[#This Row],[Shortname]], comp[], 2, FALSE)</f>
        <v>CoAlWX+</v>
      </c>
      <c r="E82" t="s">
        <v>499</v>
      </c>
      <c r="F82" s="13" t="s">
        <v>498</v>
      </c>
      <c r="G82" s="13">
        <v>1000</v>
      </c>
      <c r="H82">
        <v>1093</v>
      </c>
      <c r="I82">
        <v>0.3639</v>
      </c>
      <c r="J82">
        <v>0.36380000000000001</v>
      </c>
      <c r="K82" s="10">
        <v>2.4000000000000001E-4</v>
      </c>
      <c r="L82" t="s">
        <v>500</v>
      </c>
      <c r="M82" t="s">
        <v>1533</v>
      </c>
      <c r="N82" t="s">
        <v>1533</v>
      </c>
      <c r="O82" t="str">
        <f>Table3[[#This Row],[Name]] &amp; Table3[[#This Row],[Paper]]</f>
        <v>He alloy1He, J., Zou, M., Li, L., Wang, X. &amp; Feng, Q. Creep behaviour of a novel CoNi-base single-crystal superalloy at high temperature and low stress. Mater. Lett. 262, (2020).</v>
      </c>
      <c r="T82" s="57" t="s">
        <v>1393</v>
      </c>
      <c r="U82">
        <v>1</v>
      </c>
    </row>
    <row r="83" spans="1:21" x14ac:dyDescent="0.3">
      <c r="A83" t="s">
        <v>2189</v>
      </c>
      <c r="B83" t="str">
        <f>VLOOKUP(Table3[[#This Row],[Shortname]], comp[],3, FALSE)</f>
        <v>-12Ti-1Re</v>
      </c>
      <c r="C83" t="str">
        <f t="shared" si="3"/>
        <v>-12Ti-1Re</v>
      </c>
      <c r="D83" t="str">
        <f>VLOOKUP(Table3[[#This Row],[Shortname]], comp[], 2, FALSE)</f>
        <v>Co3Ti</v>
      </c>
      <c r="E83" s="19" t="s">
        <v>586</v>
      </c>
      <c r="F83" t="s">
        <v>585</v>
      </c>
      <c r="G83">
        <v>800</v>
      </c>
      <c r="H83" t="s">
        <v>46</v>
      </c>
      <c r="I83">
        <v>3.5950000000000002</v>
      </c>
      <c r="J83">
        <v>3.569</v>
      </c>
      <c r="K83" s="10">
        <f t="shared" ref="K83:K87" si="5">2*(I83-J83)/(I83+J83)</f>
        <v>7.258514796203307E-3</v>
      </c>
      <c r="M83" t="s">
        <v>1458</v>
      </c>
      <c r="N83" t="s">
        <v>1458</v>
      </c>
      <c r="O83" t="str">
        <f>Table3[[#This Row],[Name]] &amp; Table3[[#This Row],[Paper]]</f>
        <v>Re1Li, L. et al. Effect of Re on microstructure and mechanical properties of γ/γʹ Co-Ti-based superalloys. Intermetallics 115, (2019).</v>
      </c>
      <c r="T83" s="57" t="s">
        <v>1394</v>
      </c>
      <c r="U83">
        <v>1</v>
      </c>
    </row>
    <row r="84" spans="1:21" x14ac:dyDescent="0.3">
      <c r="A84" t="s">
        <v>2190</v>
      </c>
      <c r="B84" t="str">
        <f>VLOOKUP(Table3[[#This Row],[Shortname]], comp[],3, FALSE)</f>
        <v>-12Ti-3Re</v>
      </c>
      <c r="C84" t="str">
        <f t="shared" si="3"/>
        <v>-12Ti-3Re</v>
      </c>
      <c r="D84" t="str">
        <f>VLOOKUP(Table3[[#This Row],[Shortname]], comp[], 2, FALSE)</f>
        <v>Co3Ti</v>
      </c>
      <c r="E84" t="s">
        <v>587</v>
      </c>
      <c r="F84" t="s">
        <v>585</v>
      </c>
      <c r="G84">
        <v>800</v>
      </c>
      <c r="H84" t="s">
        <v>46</v>
      </c>
      <c r="I84">
        <v>3.6349999999999998</v>
      </c>
      <c r="J84">
        <v>3.6139999999999999</v>
      </c>
      <c r="K84" s="10">
        <f t="shared" si="5"/>
        <v>5.7939026072561482E-3</v>
      </c>
      <c r="M84" t="s">
        <v>1450</v>
      </c>
      <c r="N84" t="s">
        <v>1450</v>
      </c>
      <c r="O84" t="str">
        <f>Table3[[#This Row],[Name]] &amp; Table3[[#This Row],[Paper]]</f>
        <v>Re3Li, L. et al. Effect of Re on microstructure and mechanical properties of γ/γʹ Co-Ti-based superalloys. Intermetallics 115, (2019).</v>
      </c>
      <c r="T84" s="57" t="s">
        <v>1395</v>
      </c>
      <c r="U84">
        <v>1</v>
      </c>
    </row>
    <row r="85" spans="1:21" x14ac:dyDescent="0.3">
      <c r="A85" t="s">
        <v>2191</v>
      </c>
      <c r="B85" t="str">
        <f>VLOOKUP(Table3[[#This Row],[Shortname]], comp[],3, FALSE)</f>
        <v>-12Ti-5Re</v>
      </c>
      <c r="C85" t="str">
        <f t="shared" si="3"/>
        <v>-12Ti-5Re</v>
      </c>
      <c r="D85" t="str">
        <f>VLOOKUP(Table3[[#This Row],[Shortname]], comp[], 2, FALSE)</f>
        <v>Co3Ti</v>
      </c>
      <c r="E85" t="s">
        <v>588</v>
      </c>
      <c r="F85" t="s">
        <v>585</v>
      </c>
      <c r="G85">
        <v>800</v>
      </c>
      <c r="H85" t="s">
        <v>46</v>
      </c>
      <c r="I85">
        <v>3.6419999999999999</v>
      </c>
      <c r="J85">
        <v>3.6240000000000001</v>
      </c>
      <c r="K85" s="10">
        <f t="shared" si="5"/>
        <v>4.9545829892650136E-3</v>
      </c>
      <c r="M85" t="s">
        <v>1445</v>
      </c>
      <c r="N85" t="s">
        <v>1445</v>
      </c>
      <c r="O85" t="str">
        <f>Table3[[#This Row],[Name]] &amp; Table3[[#This Row],[Paper]]</f>
        <v>Re5Li, L. et al. Effect of Re on microstructure and mechanical properties of γ/γʹ Co-Ti-based superalloys. Intermetallics 115, (2019).</v>
      </c>
      <c r="T85" s="57" t="s">
        <v>1396</v>
      </c>
      <c r="U85">
        <v>1</v>
      </c>
    </row>
    <row r="86" spans="1:21" x14ac:dyDescent="0.3">
      <c r="A86" t="s">
        <v>2192</v>
      </c>
      <c r="B86" t="str">
        <f>VLOOKUP(Table3[[#This Row],[Shortname]], comp[],3, FALSE)</f>
        <v>-30Ni-9Al-5Cr-6W-4Ti-1Ta</v>
      </c>
      <c r="C86" t="str">
        <f t="shared" si="3"/>
        <v>-30Ni-9Al-5Cr-6W-4Ti-1Ta</v>
      </c>
      <c r="D86" t="str">
        <f>VLOOKUP(Table3[[#This Row],[Shortname]], comp[], 2, FALSE)</f>
        <v>CoAlWX+</v>
      </c>
      <c r="E86" s="22" t="s">
        <v>602</v>
      </c>
      <c r="F86" t="s">
        <v>601</v>
      </c>
      <c r="G86">
        <v>1000</v>
      </c>
      <c r="H86" t="s">
        <v>46</v>
      </c>
      <c r="I86">
        <v>0.3584</v>
      </c>
      <c r="J86">
        <v>0.35730000000000001</v>
      </c>
      <c r="K86" s="10">
        <f t="shared" si="5"/>
        <v>3.0739136509710489E-3</v>
      </c>
      <c r="M86" t="s">
        <v>1534</v>
      </c>
      <c r="N86" t="s">
        <v>1534</v>
      </c>
      <c r="O86" t="str">
        <f>Table3[[#This Row],[Name]] &amp; Table3[[#This Row],[Paper]]</f>
        <v>5Cr-ALi, W., Li, L., Antonov, S., Lu, F. &amp; Feng, Q. Effects of Cr and Al/W ratio on the microstructural stability, oxidation property and γ′ phase nano-hardness of multi-component Co–Ni-base superalloys. J. Alloys Compd. 826, (2020).</v>
      </c>
      <c r="T86" s="57" t="s">
        <v>1397</v>
      </c>
      <c r="U86">
        <v>1</v>
      </c>
    </row>
    <row r="87" spans="1:21" x14ac:dyDescent="0.3">
      <c r="A87" t="s">
        <v>2188</v>
      </c>
      <c r="B87" t="str">
        <f>VLOOKUP(Table3[[#This Row],[Shortname]], comp[],3, FALSE)</f>
        <v>-30Ni-11Al-5Cr-4W-4Ti-1Ta</v>
      </c>
      <c r="C87" t="str">
        <f t="shared" si="3"/>
        <v>-30Ni-11Al-5Cr-4W-4Ti-1Ta</v>
      </c>
      <c r="D87" t="str">
        <f>VLOOKUP(Table3[[#This Row],[Shortname]], comp[], 2, FALSE)</f>
        <v>CoAlWX+</v>
      </c>
      <c r="E87" t="s">
        <v>604</v>
      </c>
      <c r="F87" t="s">
        <v>601</v>
      </c>
      <c r="G87">
        <v>1000</v>
      </c>
      <c r="H87" t="s">
        <v>46</v>
      </c>
      <c r="I87">
        <v>0.35780000000000001</v>
      </c>
      <c r="J87">
        <v>0.35649999999999998</v>
      </c>
      <c r="K87" s="10">
        <f t="shared" si="5"/>
        <v>3.6399272014560366E-3</v>
      </c>
      <c r="M87" t="s">
        <v>1533</v>
      </c>
      <c r="N87" t="s">
        <v>1533</v>
      </c>
      <c r="O87" t="str">
        <f>Table3[[#This Row],[Name]] &amp; Table3[[#This Row],[Paper]]</f>
        <v>5Cr-BLi, W., Li, L., Antonov, S., Lu, F. &amp; Feng, Q. Effects of Cr and Al/W ratio on the microstructural stability, oxidation property and γ′ phase nano-hardness of multi-component Co–Ni-base superalloys. J. Alloys Compd. 826, (2020).</v>
      </c>
      <c r="T87" s="57" t="s">
        <v>1398</v>
      </c>
      <c r="U87">
        <v>1</v>
      </c>
    </row>
    <row r="88" spans="1:21" x14ac:dyDescent="0.3">
      <c r="A88" t="s">
        <v>2193</v>
      </c>
      <c r="B88" t="str">
        <f>VLOOKUP(Table3[[#This Row],[Shortname]], comp[],3, FALSE)</f>
        <v>-9Al-11W</v>
      </c>
      <c r="C88" t="str">
        <f t="shared" si="3"/>
        <v>-9Al-11W</v>
      </c>
      <c r="D88" t="str">
        <f>VLOOKUP(Table3[[#This Row],[Shortname]], comp[], 2, FALSE)</f>
        <v>CoAlW-X</v>
      </c>
      <c r="E88" t="s">
        <v>607</v>
      </c>
      <c r="F88" t="s">
        <v>608</v>
      </c>
      <c r="G88">
        <v>20.100000000000001</v>
      </c>
      <c r="H88" t="s">
        <v>46</v>
      </c>
      <c r="I88">
        <v>0.36</v>
      </c>
      <c r="J88">
        <v>0.3579</v>
      </c>
      <c r="K88" s="10">
        <v>5.9199999999999999E-3</v>
      </c>
      <c r="M88" t="s">
        <v>1326</v>
      </c>
      <c r="N88" t="s">
        <v>1326</v>
      </c>
      <c r="O88" t="str">
        <f>Table3[[#This Row],[Name]] &amp; Table3[[#This Row],[Paper]]</f>
        <v>11WLi, Y. et al. Temperature dependence of misfit in different Co–Al–W ternary alloys measured by synchrotron X-ray diffraction. J. Alloys Compd. 819, (2020).</v>
      </c>
      <c r="T88" s="57" t="s">
        <v>1399</v>
      </c>
      <c r="U88">
        <v>1</v>
      </c>
    </row>
    <row r="89" spans="1:21" x14ac:dyDescent="0.3">
      <c r="A89" t="s">
        <v>2193</v>
      </c>
      <c r="B89" t="str">
        <f>VLOOKUP(Table3[[#This Row],[Shortname]], comp[],3, FALSE)</f>
        <v>-9Al-11W</v>
      </c>
      <c r="C89" t="str">
        <f t="shared" si="3"/>
        <v/>
      </c>
      <c r="D89" t="str">
        <f>VLOOKUP(Table3[[#This Row],[Shortname]], comp[], 2, FALSE)</f>
        <v>CoAlW-X</v>
      </c>
      <c r="E89" t="s">
        <v>607</v>
      </c>
      <c r="F89" t="s">
        <v>608</v>
      </c>
      <c r="G89">
        <v>900</v>
      </c>
      <c r="H89">
        <v>200</v>
      </c>
      <c r="I89">
        <v>0.36080000000000001</v>
      </c>
      <c r="J89">
        <v>0.35880000000000001</v>
      </c>
      <c r="K89" s="10">
        <v>5.8799999999999998E-3</v>
      </c>
      <c r="M89" t="s">
        <v>1326</v>
      </c>
      <c r="N89" t="s">
        <v>1326</v>
      </c>
      <c r="O89" t="str">
        <f>Table3[[#This Row],[Name]] &amp; Table3[[#This Row],[Paper]]</f>
        <v>11WLi, Y. et al. Temperature dependence of misfit in different Co–Al–W ternary alloys measured by synchrotron X-ray diffraction. J. Alloys Compd. 819, (2020).</v>
      </c>
      <c r="T89" s="57" t="s">
        <v>1400</v>
      </c>
      <c r="U89">
        <v>1</v>
      </c>
    </row>
    <row r="90" spans="1:21" x14ac:dyDescent="0.3">
      <c r="A90" t="s">
        <v>2193</v>
      </c>
      <c r="B90" t="str">
        <f>VLOOKUP(Table3[[#This Row],[Shortname]], comp[],3, FALSE)</f>
        <v>-9Al-11W</v>
      </c>
      <c r="C90" t="str">
        <f t="shared" si="3"/>
        <v/>
      </c>
      <c r="D90" t="str">
        <f>VLOOKUP(Table3[[#This Row],[Shortname]], comp[], 2, FALSE)</f>
        <v>CoAlW-X</v>
      </c>
      <c r="E90" t="s">
        <v>607</v>
      </c>
      <c r="F90" t="s">
        <v>608</v>
      </c>
      <c r="G90">
        <v>900</v>
      </c>
      <c r="H90">
        <v>400</v>
      </c>
      <c r="I90">
        <v>0.3619</v>
      </c>
      <c r="J90">
        <v>0.35970000000000002</v>
      </c>
      <c r="K90" s="10">
        <v>6.0699999999999999E-3</v>
      </c>
      <c r="M90" t="s">
        <v>1326</v>
      </c>
      <c r="N90" t="s">
        <v>1326</v>
      </c>
      <c r="O90" t="str">
        <f>Table3[[#This Row],[Name]] &amp; Table3[[#This Row],[Paper]]</f>
        <v>11WLi, Y. et al. Temperature dependence of misfit in different Co–Al–W ternary alloys measured by synchrotron X-ray diffraction. J. Alloys Compd. 819, (2020).</v>
      </c>
      <c r="T90" s="57" t="s">
        <v>1401</v>
      </c>
      <c r="U90">
        <v>1</v>
      </c>
    </row>
    <row r="91" spans="1:21" x14ac:dyDescent="0.3">
      <c r="A91" t="s">
        <v>2193</v>
      </c>
      <c r="B91" t="str">
        <f>VLOOKUP(Table3[[#This Row],[Shortname]], comp[],3, FALSE)</f>
        <v>-9Al-11W</v>
      </c>
      <c r="C91" t="str">
        <f t="shared" si="3"/>
        <v/>
      </c>
      <c r="D91" t="str">
        <f>VLOOKUP(Table3[[#This Row],[Shortname]], comp[], 2, FALSE)</f>
        <v>CoAlW-X</v>
      </c>
      <c r="E91" t="s">
        <v>607</v>
      </c>
      <c r="F91" t="s">
        <v>608</v>
      </c>
      <c r="G91">
        <v>900</v>
      </c>
      <c r="H91">
        <v>500</v>
      </c>
      <c r="I91">
        <v>0.3624</v>
      </c>
      <c r="J91">
        <v>0.36020000000000002</v>
      </c>
      <c r="K91" s="10">
        <v>6.0699999999999999E-3</v>
      </c>
      <c r="M91" t="s">
        <v>1326</v>
      </c>
      <c r="N91" t="s">
        <v>1326</v>
      </c>
      <c r="O91" t="str">
        <f>Table3[[#This Row],[Name]] &amp; Table3[[#This Row],[Paper]]</f>
        <v>11WLi, Y. et al. Temperature dependence of misfit in different Co–Al–W ternary alloys measured by synchrotron X-ray diffraction. J. Alloys Compd. 819, (2020).</v>
      </c>
      <c r="T91" s="57" t="s">
        <v>1402</v>
      </c>
      <c r="U91">
        <v>1</v>
      </c>
    </row>
    <row r="92" spans="1:21" x14ac:dyDescent="0.3">
      <c r="A92" t="s">
        <v>2193</v>
      </c>
      <c r="B92" t="str">
        <f>VLOOKUP(Table3[[#This Row],[Shortname]], comp[],3, FALSE)</f>
        <v>-9Al-11W</v>
      </c>
      <c r="C92" t="str">
        <f t="shared" si="3"/>
        <v/>
      </c>
      <c r="D92" t="str">
        <f>VLOOKUP(Table3[[#This Row],[Shortname]], comp[], 2, FALSE)</f>
        <v>CoAlW-X</v>
      </c>
      <c r="E92" t="s">
        <v>607</v>
      </c>
      <c r="F92" t="s">
        <v>608</v>
      </c>
      <c r="G92">
        <v>900</v>
      </c>
      <c r="H92">
        <v>600</v>
      </c>
      <c r="I92">
        <v>0.36299999999999999</v>
      </c>
      <c r="J92">
        <v>0.3609</v>
      </c>
      <c r="K92" s="10">
        <v>5.8399999999999997E-3</v>
      </c>
      <c r="M92" t="s">
        <v>1326</v>
      </c>
      <c r="N92" t="s">
        <v>1326</v>
      </c>
      <c r="O92" t="str">
        <f>Table3[[#This Row],[Name]] &amp; Table3[[#This Row],[Paper]]</f>
        <v>11WLi, Y. et al. Temperature dependence of misfit in different Co–Al–W ternary alloys measured by synchrotron X-ray diffraction. J. Alloys Compd. 819, (2020).</v>
      </c>
      <c r="T92" s="57" t="s">
        <v>1403</v>
      </c>
      <c r="U92">
        <v>2</v>
      </c>
    </row>
    <row r="93" spans="1:21" x14ac:dyDescent="0.3">
      <c r="A93" t="s">
        <v>2193</v>
      </c>
      <c r="B93" t="str">
        <f>VLOOKUP(Table3[[#This Row],[Shortname]], comp[],3, FALSE)</f>
        <v>-9Al-11W</v>
      </c>
      <c r="C93" t="str">
        <f t="shared" si="3"/>
        <v/>
      </c>
      <c r="D93" t="str">
        <f>VLOOKUP(Table3[[#This Row],[Shortname]], comp[], 2, FALSE)</f>
        <v>CoAlW-X</v>
      </c>
      <c r="E93" t="s">
        <v>607</v>
      </c>
      <c r="F93" t="s">
        <v>608</v>
      </c>
      <c r="G93">
        <v>900</v>
      </c>
      <c r="H93">
        <v>700</v>
      </c>
      <c r="I93">
        <v>0.36370000000000002</v>
      </c>
      <c r="J93">
        <v>0.36159999999999998</v>
      </c>
      <c r="K93" s="10">
        <v>5.8199999999999997E-3</v>
      </c>
      <c r="M93" t="s">
        <v>1326</v>
      </c>
      <c r="N93" t="s">
        <v>1326</v>
      </c>
      <c r="O93" t="str">
        <f>Table3[[#This Row],[Name]] &amp; Table3[[#This Row],[Paper]]</f>
        <v>11WLi, Y. et al. Temperature dependence of misfit in different Co–Al–W ternary alloys measured by synchrotron X-ray diffraction. J. Alloys Compd. 819, (2020).</v>
      </c>
      <c r="T93" s="57" t="s">
        <v>1404</v>
      </c>
      <c r="U93">
        <v>1</v>
      </c>
    </row>
    <row r="94" spans="1:21" x14ac:dyDescent="0.3">
      <c r="A94" t="s">
        <v>2193</v>
      </c>
      <c r="B94" t="str">
        <f>VLOOKUP(Table3[[#This Row],[Shortname]], comp[],3, FALSE)</f>
        <v>-9Al-11W</v>
      </c>
      <c r="C94" t="str">
        <f t="shared" si="3"/>
        <v/>
      </c>
      <c r="D94" t="str">
        <f>VLOOKUP(Table3[[#This Row],[Shortname]], comp[], 2, FALSE)</f>
        <v>CoAlW-X</v>
      </c>
      <c r="E94" t="s">
        <v>607</v>
      </c>
      <c r="F94" t="s">
        <v>608</v>
      </c>
      <c r="G94">
        <v>900</v>
      </c>
      <c r="H94">
        <v>900</v>
      </c>
      <c r="I94">
        <v>0.36420000000000002</v>
      </c>
      <c r="J94">
        <v>0.36220000000000002</v>
      </c>
      <c r="K94" s="10">
        <v>5.5100000000000001E-3</v>
      </c>
      <c r="M94" t="s">
        <v>1326</v>
      </c>
      <c r="N94" t="s">
        <v>1326</v>
      </c>
      <c r="O94" t="str">
        <f>Table3[[#This Row],[Name]] &amp; Table3[[#This Row],[Paper]]</f>
        <v>11WLi, Y. et al. Temperature dependence of misfit in different Co–Al–W ternary alloys measured by synchrotron X-ray diffraction. J. Alloys Compd. 819, (2020).</v>
      </c>
      <c r="T94" s="57" t="s">
        <v>1405</v>
      </c>
      <c r="U94">
        <v>1</v>
      </c>
    </row>
    <row r="95" spans="1:21" x14ac:dyDescent="0.3">
      <c r="A95" t="s">
        <v>2193</v>
      </c>
      <c r="B95" t="str">
        <f>VLOOKUP(Table3[[#This Row],[Shortname]], comp[],3, FALSE)</f>
        <v>-9Al-11W</v>
      </c>
      <c r="C95" t="str">
        <f t="shared" si="3"/>
        <v/>
      </c>
      <c r="D95" t="str">
        <f>VLOOKUP(Table3[[#This Row],[Shortname]], comp[], 2, FALSE)</f>
        <v>CoAlW-X</v>
      </c>
      <c r="E95" t="s">
        <v>607</v>
      </c>
      <c r="F95" t="s">
        <v>608</v>
      </c>
      <c r="G95">
        <v>900</v>
      </c>
      <c r="H95">
        <v>875</v>
      </c>
      <c r="I95">
        <v>0.36470000000000002</v>
      </c>
      <c r="J95">
        <v>0.3629</v>
      </c>
      <c r="K95" s="10">
        <v>4.9300000000000004E-3</v>
      </c>
      <c r="M95" t="s">
        <v>1326</v>
      </c>
      <c r="N95" t="s">
        <v>1326</v>
      </c>
      <c r="O95" t="str">
        <f>Table3[[#This Row],[Name]] &amp; Table3[[#This Row],[Paper]]</f>
        <v>11WLi, Y. et al. Temperature dependence of misfit in different Co–Al–W ternary alloys measured by synchrotron X-ray diffraction. J. Alloys Compd. 819, (2020).</v>
      </c>
      <c r="T95" s="57" t="s">
        <v>1406</v>
      </c>
      <c r="U95">
        <v>1</v>
      </c>
    </row>
    <row r="96" spans="1:21" x14ac:dyDescent="0.3">
      <c r="A96" t="s">
        <v>2193</v>
      </c>
      <c r="B96" t="str">
        <f>VLOOKUP(Table3[[#This Row],[Shortname]], comp[],3, FALSE)</f>
        <v>-9Al-11W</v>
      </c>
      <c r="C96" t="str">
        <f t="shared" si="3"/>
        <v/>
      </c>
      <c r="D96" t="str">
        <f>VLOOKUP(Table3[[#This Row],[Shortname]], comp[], 2, FALSE)</f>
        <v>CoAlW-X</v>
      </c>
      <c r="E96" t="s">
        <v>607</v>
      </c>
      <c r="F96" t="s">
        <v>608</v>
      </c>
      <c r="G96">
        <v>900</v>
      </c>
      <c r="H96">
        <v>900</v>
      </c>
      <c r="I96">
        <v>0.36499999999999999</v>
      </c>
      <c r="J96">
        <v>0.36420000000000002</v>
      </c>
      <c r="K96" s="10">
        <v>2.6900000000000001E-3</v>
      </c>
      <c r="M96" t="s">
        <v>1326</v>
      </c>
      <c r="N96" t="s">
        <v>1326</v>
      </c>
      <c r="O96" t="str">
        <f>Table3[[#This Row],[Name]] &amp; Table3[[#This Row],[Paper]]</f>
        <v>11WLi, Y. et al. Temperature dependence of misfit in different Co–Al–W ternary alloys measured by synchrotron X-ray diffraction. J. Alloys Compd. 819, (2020).</v>
      </c>
      <c r="T96" s="57" t="s">
        <v>1407</v>
      </c>
      <c r="U96">
        <v>1</v>
      </c>
    </row>
    <row r="97" spans="1:24" x14ac:dyDescent="0.3">
      <c r="A97" t="s">
        <v>2193</v>
      </c>
      <c r="B97" t="str">
        <f>VLOOKUP(Table3[[#This Row],[Shortname]], comp[],3, FALSE)</f>
        <v>-9Al-11W</v>
      </c>
      <c r="C97" t="str">
        <f t="shared" si="3"/>
        <v/>
      </c>
      <c r="D97" t="str">
        <f>VLOOKUP(Table3[[#This Row],[Shortname]], comp[], 2, FALSE)</f>
        <v>CoAlW-X</v>
      </c>
      <c r="E97" t="s">
        <v>607</v>
      </c>
      <c r="F97" t="s">
        <v>608</v>
      </c>
      <c r="G97">
        <v>900</v>
      </c>
      <c r="H97">
        <v>925</v>
      </c>
      <c r="I97">
        <v>0.36509999999999998</v>
      </c>
      <c r="J97">
        <v>0.36430000000000001</v>
      </c>
      <c r="K97" s="10">
        <v>2.6199999999999999E-3</v>
      </c>
      <c r="M97" t="s">
        <v>1326</v>
      </c>
      <c r="N97" t="s">
        <v>1326</v>
      </c>
      <c r="O97" t="str">
        <f>Table3[[#This Row],[Name]] &amp; Table3[[#This Row],[Paper]]</f>
        <v>11WLi, Y. et al. Temperature dependence of misfit in different Co–Al–W ternary alloys measured by synchrotron X-ray diffraction. J. Alloys Compd. 819, (2020).</v>
      </c>
      <c r="T97" s="57" t="s">
        <v>1408</v>
      </c>
      <c r="U97">
        <v>1</v>
      </c>
    </row>
    <row r="98" spans="1:24" x14ac:dyDescent="0.3">
      <c r="A98" t="s">
        <v>2193</v>
      </c>
      <c r="B98" t="str">
        <f>VLOOKUP(Table3[[#This Row],[Shortname]], comp[],3, FALSE)</f>
        <v>-9Al-11W</v>
      </c>
      <c r="C98" t="str">
        <f t="shared" si="3"/>
        <v/>
      </c>
      <c r="D98" t="str">
        <f>VLOOKUP(Table3[[#This Row],[Shortname]], comp[], 2, FALSE)</f>
        <v>CoAlW-X</v>
      </c>
      <c r="E98" t="s">
        <v>607</v>
      </c>
      <c r="F98" t="s">
        <v>608</v>
      </c>
      <c r="G98">
        <v>900</v>
      </c>
      <c r="H98">
        <v>950</v>
      </c>
      <c r="I98">
        <v>0.3654</v>
      </c>
      <c r="J98">
        <v>0.36499999999999999</v>
      </c>
      <c r="K98" s="10">
        <v>1.7499999999999998E-3</v>
      </c>
      <c r="M98" t="s">
        <v>1326</v>
      </c>
      <c r="N98" t="s">
        <v>1326</v>
      </c>
      <c r="O98" t="str">
        <f>Table3[[#This Row],[Name]] &amp; Table3[[#This Row],[Paper]]</f>
        <v>11WLi, Y. et al. Temperature dependence of misfit in different Co–Al–W ternary alloys measured by synchrotron X-ray diffraction. J. Alloys Compd. 819, (2020).</v>
      </c>
      <c r="T98" s="57" t="s">
        <v>1409</v>
      </c>
      <c r="U98">
        <v>1</v>
      </c>
    </row>
    <row r="99" spans="1:24" x14ac:dyDescent="0.3">
      <c r="A99" t="s">
        <v>2193</v>
      </c>
      <c r="B99" t="str">
        <f>VLOOKUP(Table3[[#This Row],[Shortname]], comp[],3, FALSE)</f>
        <v>-9Al-11W</v>
      </c>
      <c r="C99" t="str">
        <f t="shared" si="3"/>
        <v/>
      </c>
      <c r="D99" t="str">
        <f>VLOOKUP(Table3[[#This Row],[Shortname]], comp[], 2, FALSE)</f>
        <v>CoAlW-X</v>
      </c>
      <c r="E99" t="s">
        <v>607</v>
      </c>
      <c r="F99" t="s">
        <v>608</v>
      </c>
      <c r="G99">
        <v>900</v>
      </c>
      <c r="H99">
        <v>975</v>
      </c>
      <c r="I99">
        <v>0.36580000000000001</v>
      </c>
      <c r="J99">
        <v>0.36559999999999998</v>
      </c>
      <c r="K99" s="10">
        <v>8.1100000000000009E-4</v>
      </c>
      <c r="M99" t="s">
        <v>1326</v>
      </c>
      <c r="N99" t="s">
        <v>1326</v>
      </c>
      <c r="O99" t="str">
        <f>Table3[[#This Row],[Name]] &amp; Table3[[#This Row],[Paper]]</f>
        <v>11WLi, Y. et al. Temperature dependence of misfit in different Co–Al–W ternary alloys measured by synchrotron X-ray diffraction. J. Alloys Compd. 819, (2020).</v>
      </c>
      <c r="T99" s="57" t="s">
        <v>1410</v>
      </c>
      <c r="U99">
        <v>1</v>
      </c>
    </row>
    <row r="100" spans="1:24" x14ac:dyDescent="0.3">
      <c r="A100" t="s">
        <v>2193</v>
      </c>
      <c r="B100" t="str">
        <f>VLOOKUP(Table3[[#This Row],[Shortname]], comp[],3, FALSE)</f>
        <v>-9Al-11W</v>
      </c>
      <c r="C100" t="str">
        <f t="shared" si="3"/>
        <v/>
      </c>
      <c r="D100" t="str">
        <f>VLOOKUP(Table3[[#This Row],[Shortname]], comp[], 2, FALSE)</f>
        <v>CoAlW-X</v>
      </c>
      <c r="E100" t="s">
        <v>607</v>
      </c>
      <c r="F100" t="s">
        <v>608</v>
      </c>
      <c r="G100">
        <v>900</v>
      </c>
      <c r="H100">
        <v>1000</v>
      </c>
      <c r="I100">
        <v>0.3664</v>
      </c>
      <c r="J100">
        <v>0.36599999999999999</v>
      </c>
      <c r="K100" s="10">
        <v>1.0499999999999999E-3</v>
      </c>
      <c r="M100" t="s">
        <v>1326</v>
      </c>
      <c r="N100" t="s">
        <v>1326</v>
      </c>
      <c r="O100" t="str">
        <f>Table3[[#This Row],[Name]] &amp; Table3[[#This Row],[Paper]]</f>
        <v>11WLi, Y. et al. Temperature dependence of misfit in different Co–Al–W ternary alloys measured by synchrotron X-ray diffraction. J. Alloys Compd. 819, (2020).</v>
      </c>
      <c r="T100" s="57" t="s">
        <v>1411</v>
      </c>
      <c r="U100">
        <v>2</v>
      </c>
    </row>
    <row r="101" spans="1:24" x14ac:dyDescent="0.3">
      <c r="A101" t="s">
        <v>2194</v>
      </c>
      <c r="B101" t="str">
        <f>VLOOKUP(Table3[[#This Row],[Shortname]], comp[],3, FALSE)</f>
        <v>-9Al-8W</v>
      </c>
      <c r="C101" t="str">
        <f t="shared" si="3"/>
        <v>-9Al-8W</v>
      </c>
      <c r="D101" t="str">
        <f>VLOOKUP(Table3[[#This Row],[Shortname]], comp[], 2, FALSE)</f>
        <v>CoAlW-X</v>
      </c>
      <c r="E101" s="19" t="s">
        <v>606</v>
      </c>
      <c r="F101" t="s">
        <v>608</v>
      </c>
      <c r="G101">
        <v>900</v>
      </c>
      <c r="H101" t="s">
        <v>46</v>
      </c>
      <c r="I101">
        <v>0.36049999999999999</v>
      </c>
      <c r="J101">
        <v>0.35880000000000001</v>
      </c>
      <c r="K101" s="10">
        <v>4.6899999999999997E-3</v>
      </c>
      <c r="M101" t="s">
        <v>1324</v>
      </c>
      <c r="N101" t="s">
        <v>1324</v>
      </c>
      <c r="O101" t="str">
        <f>Table3[[#This Row],[Name]] &amp; Table3[[#This Row],[Paper]]</f>
        <v>8WLi, Y. et al. Temperature dependence of misfit in different Co–Al–W ternary alloys measured by synchrotron X-ray diffraction. J. Alloys Compd. 819, (2020).</v>
      </c>
      <c r="T101" s="57" t="s">
        <v>1412</v>
      </c>
      <c r="U101">
        <v>1</v>
      </c>
    </row>
    <row r="102" spans="1:24" x14ac:dyDescent="0.3">
      <c r="A102" t="s">
        <v>2194</v>
      </c>
      <c r="B102" t="str">
        <f>VLOOKUP(Table3[[#This Row],[Shortname]], comp[],3, FALSE)</f>
        <v>-9Al-8W</v>
      </c>
      <c r="C102" t="str">
        <f t="shared" si="3"/>
        <v/>
      </c>
      <c r="D102" t="str">
        <f>VLOOKUP(Table3[[#This Row],[Shortname]], comp[], 2, FALSE)</f>
        <v>CoAlW-X</v>
      </c>
      <c r="E102" s="19" t="s">
        <v>606</v>
      </c>
      <c r="F102" t="s">
        <v>608</v>
      </c>
      <c r="G102">
        <v>900</v>
      </c>
      <c r="H102">
        <v>200</v>
      </c>
      <c r="I102">
        <v>0.36149999999999999</v>
      </c>
      <c r="J102">
        <v>0.35970000000000002</v>
      </c>
      <c r="K102" s="10">
        <v>4.7199999999999994E-3</v>
      </c>
      <c r="M102" t="s">
        <v>1324</v>
      </c>
      <c r="N102" t="s">
        <v>1324</v>
      </c>
      <c r="O102" t="str">
        <f>Table3[[#This Row],[Name]] &amp; Table3[[#This Row],[Paper]]</f>
        <v>8WLi, Y. et al. Temperature dependence of misfit in different Co–Al–W ternary alloys measured by synchrotron X-ray diffraction. J. Alloys Compd. 819, (2020).</v>
      </c>
      <c r="T102" s="57" t="s">
        <v>1413</v>
      </c>
      <c r="U102">
        <v>1</v>
      </c>
    </row>
    <row r="103" spans="1:24" x14ac:dyDescent="0.3">
      <c r="A103" t="s">
        <v>2194</v>
      </c>
      <c r="B103" t="str">
        <f>VLOOKUP(Table3[[#This Row],[Shortname]], comp[],3, FALSE)</f>
        <v>-9Al-8W</v>
      </c>
      <c r="C103" t="str">
        <f t="shared" si="3"/>
        <v/>
      </c>
      <c r="D103" t="str">
        <f>VLOOKUP(Table3[[#This Row],[Shortname]], comp[], 2, FALSE)</f>
        <v>CoAlW-X</v>
      </c>
      <c r="E103" s="19" t="s">
        <v>606</v>
      </c>
      <c r="F103" t="s">
        <v>608</v>
      </c>
      <c r="G103">
        <v>900</v>
      </c>
      <c r="H103">
        <v>400</v>
      </c>
      <c r="I103">
        <v>0.36199999999999999</v>
      </c>
      <c r="J103">
        <v>0.36020000000000002</v>
      </c>
      <c r="K103" s="10">
        <v>4.96E-3</v>
      </c>
      <c r="M103" t="s">
        <v>1324</v>
      </c>
      <c r="N103" t="s">
        <v>1324</v>
      </c>
      <c r="O103" t="str">
        <f>Table3[[#This Row],[Name]] &amp; Table3[[#This Row],[Paper]]</f>
        <v>8WLi, Y. et al. Temperature dependence of misfit in different Co–Al–W ternary alloys measured by synchrotron X-ray diffraction. J. Alloys Compd. 819, (2020).</v>
      </c>
      <c r="T103" s="57" t="s">
        <v>1414</v>
      </c>
      <c r="U103">
        <v>1</v>
      </c>
    </row>
    <row r="104" spans="1:24" x14ac:dyDescent="0.3">
      <c r="A104" t="s">
        <v>2194</v>
      </c>
      <c r="B104" t="str">
        <f>VLOOKUP(Table3[[#This Row],[Shortname]], comp[],3, FALSE)</f>
        <v>-9Al-8W</v>
      </c>
      <c r="C104" t="str">
        <f t="shared" si="3"/>
        <v/>
      </c>
      <c r="D104" t="str">
        <f>VLOOKUP(Table3[[#This Row],[Shortname]], comp[], 2, FALSE)</f>
        <v>CoAlW-X</v>
      </c>
      <c r="E104" s="19" t="s">
        <v>606</v>
      </c>
      <c r="F104" t="s">
        <v>608</v>
      </c>
      <c r="G104">
        <v>900</v>
      </c>
      <c r="H104">
        <v>500</v>
      </c>
      <c r="I104">
        <v>0.36259999999999998</v>
      </c>
      <c r="J104">
        <v>0.36080000000000001</v>
      </c>
      <c r="K104" s="10">
        <v>5.0800000000000003E-3</v>
      </c>
      <c r="M104" t="s">
        <v>1324</v>
      </c>
      <c r="N104" t="s">
        <v>1324</v>
      </c>
      <c r="O104" t="str">
        <f>Table3[[#This Row],[Name]] &amp; Table3[[#This Row],[Paper]]</f>
        <v>8WLi, Y. et al. Temperature dependence of misfit in different Co–Al–W ternary alloys measured by synchrotron X-ray diffraction. J. Alloys Compd. 819, (2020).</v>
      </c>
      <c r="T104" s="57" t="s">
        <v>1415</v>
      </c>
      <c r="U104">
        <v>1</v>
      </c>
    </row>
    <row r="105" spans="1:24" x14ac:dyDescent="0.3">
      <c r="A105" t="s">
        <v>2194</v>
      </c>
      <c r="B105" t="str">
        <f>VLOOKUP(Table3[[#This Row],[Shortname]], comp[],3, FALSE)</f>
        <v>-9Al-8W</v>
      </c>
      <c r="C105" t="str">
        <f t="shared" si="3"/>
        <v/>
      </c>
      <c r="D105" t="str">
        <f>VLOOKUP(Table3[[#This Row],[Shortname]], comp[], 2, FALSE)</f>
        <v>CoAlW-X</v>
      </c>
      <c r="E105" s="19" t="s">
        <v>606</v>
      </c>
      <c r="F105" t="s">
        <v>608</v>
      </c>
      <c r="G105">
        <v>900</v>
      </c>
      <c r="H105">
        <v>600</v>
      </c>
      <c r="I105">
        <v>0.36299999999999999</v>
      </c>
      <c r="J105">
        <v>0.36149999999999999</v>
      </c>
      <c r="K105" s="10">
        <v>5.0000000000000001E-3</v>
      </c>
      <c r="M105" t="s">
        <v>1324</v>
      </c>
      <c r="N105" t="s">
        <v>1324</v>
      </c>
      <c r="O105" t="str">
        <f>Table3[[#This Row],[Name]] &amp; Table3[[#This Row],[Paper]]</f>
        <v>8WLi, Y. et al. Temperature dependence of misfit in different Co–Al–W ternary alloys measured by synchrotron X-ray diffraction. J. Alloys Compd. 819, (2020).</v>
      </c>
      <c r="T105" s="57" t="s">
        <v>1416</v>
      </c>
      <c r="U105">
        <v>1</v>
      </c>
    </row>
    <row r="106" spans="1:24" x14ac:dyDescent="0.3">
      <c r="A106" t="s">
        <v>2194</v>
      </c>
      <c r="B106" t="str">
        <f>VLOOKUP(Table3[[#This Row],[Shortname]], comp[],3, FALSE)</f>
        <v>-9Al-8W</v>
      </c>
      <c r="C106" t="str">
        <f t="shared" si="3"/>
        <v/>
      </c>
      <c r="D106" t="str">
        <f>VLOOKUP(Table3[[#This Row],[Shortname]], comp[], 2, FALSE)</f>
        <v>CoAlW-X</v>
      </c>
      <c r="E106" s="19" t="s">
        <v>606</v>
      </c>
      <c r="F106" t="s">
        <v>608</v>
      </c>
      <c r="G106">
        <v>900</v>
      </c>
      <c r="H106">
        <v>700</v>
      </c>
      <c r="I106">
        <v>0.36370000000000002</v>
      </c>
      <c r="J106">
        <v>0.36199999999999999</v>
      </c>
      <c r="K106" s="10">
        <v>4.7799999999999995E-3</v>
      </c>
      <c r="M106" t="s">
        <v>1324</v>
      </c>
      <c r="N106" t="s">
        <v>1324</v>
      </c>
      <c r="O106" t="str">
        <f>Table3[[#This Row],[Name]] &amp; Table3[[#This Row],[Paper]]</f>
        <v>8WLi, Y. et al. Temperature dependence of misfit in different Co–Al–W ternary alloys measured by synchrotron X-ray diffraction. J. Alloys Compd. 819, (2020).</v>
      </c>
      <c r="T106" s="57" t="s">
        <v>1417</v>
      </c>
      <c r="U106">
        <v>1</v>
      </c>
    </row>
    <row r="107" spans="1:24" x14ac:dyDescent="0.3">
      <c r="A107" t="s">
        <v>2194</v>
      </c>
      <c r="B107" t="str">
        <f>VLOOKUP(Table3[[#This Row],[Shortname]], comp[],3, FALSE)</f>
        <v>-9Al-8W</v>
      </c>
      <c r="C107" t="str">
        <f t="shared" si="3"/>
        <v/>
      </c>
      <c r="D107" t="str">
        <f>VLOOKUP(Table3[[#This Row],[Shortname]], comp[], 2, FALSE)</f>
        <v>CoAlW-X</v>
      </c>
      <c r="E107" s="19" t="s">
        <v>606</v>
      </c>
      <c r="F107" t="s">
        <v>608</v>
      </c>
      <c r="G107">
        <v>900</v>
      </c>
      <c r="H107">
        <v>800</v>
      </c>
      <c r="I107">
        <v>0.36430000000000001</v>
      </c>
      <c r="J107">
        <v>0.36320000000000002</v>
      </c>
      <c r="K107" s="10">
        <v>4.5900000000000003E-3</v>
      </c>
      <c r="M107" t="s">
        <v>1324</v>
      </c>
      <c r="N107" t="s">
        <v>1324</v>
      </c>
      <c r="O107" t="str">
        <f>Table3[[#This Row],[Name]] &amp; Table3[[#This Row],[Paper]]</f>
        <v>8WLi, Y. et al. Temperature dependence of misfit in different Co–Al–W ternary alloys measured by synchrotron X-ray diffraction. J. Alloys Compd. 819, (2020).</v>
      </c>
      <c r="T107" s="57" t="s">
        <v>1418</v>
      </c>
      <c r="U107">
        <v>1</v>
      </c>
    </row>
    <row r="108" spans="1:24" x14ac:dyDescent="0.3">
      <c r="A108" t="s">
        <v>2194</v>
      </c>
      <c r="B108" t="str">
        <f>VLOOKUP(Table3[[#This Row],[Shortname]], comp[],3, FALSE)</f>
        <v>-9Al-8W</v>
      </c>
      <c r="C108" t="str">
        <f t="shared" si="3"/>
        <v/>
      </c>
      <c r="D108" t="str">
        <f>VLOOKUP(Table3[[#This Row],[Shortname]], comp[], 2, FALSE)</f>
        <v>CoAlW-X</v>
      </c>
      <c r="E108" s="19" t="s">
        <v>606</v>
      </c>
      <c r="F108" t="s">
        <v>608</v>
      </c>
      <c r="G108">
        <v>900</v>
      </c>
      <c r="H108">
        <v>875</v>
      </c>
      <c r="I108">
        <v>0.36459999999999998</v>
      </c>
      <c r="J108">
        <v>0.36330000000000001</v>
      </c>
      <c r="K108" s="10">
        <v>3.0499999999999998E-3</v>
      </c>
      <c r="M108" t="s">
        <v>1324</v>
      </c>
      <c r="N108" t="s">
        <v>1324</v>
      </c>
      <c r="O108" t="str">
        <f>Table3[[#This Row],[Name]] &amp; Table3[[#This Row],[Paper]]</f>
        <v>8WLi, Y. et al. Temperature dependence of misfit in different Co–Al–W ternary alloys measured by synchrotron X-ray diffraction. J. Alloys Compd. 819, (2020).</v>
      </c>
      <c r="T108" s="57" t="s">
        <v>1419</v>
      </c>
      <c r="U108">
        <v>1</v>
      </c>
    </row>
    <row r="109" spans="1:24" x14ac:dyDescent="0.3">
      <c r="A109" t="s">
        <v>2194</v>
      </c>
      <c r="B109" t="str">
        <f>VLOOKUP(Table3[[#This Row],[Shortname]], comp[],3, FALSE)</f>
        <v>-9Al-8W</v>
      </c>
      <c r="C109" t="str">
        <f t="shared" si="3"/>
        <v/>
      </c>
      <c r="D109" t="str">
        <f>VLOOKUP(Table3[[#This Row],[Shortname]], comp[], 2, FALSE)</f>
        <v>CoAlW-X</v>
      </c>
      <c r="E109" s="19" t="s">
        <v>606</v>
      </c>
      <c r="F109" t="s">
        <v>608</v>
      </c>
      <c r="G109">
        <v>900</v>
      </c>
      <c r="H109">
        <v>900</v>
      </c>
      <c r="I109">
        <v>0.36470000000000002</v>
      </c>
      <c r="J109">
        <v>0.36409999999999998</v>
      </c>
      <c r="K109" s="10">
        <v>2.2300000000000002E-3</v>
      </c>
      <c r="M109" t="s">
        <v>1324</v>
      </c>
      <c r="N109" t="s">
        <v>1324</v>
      </c>
      <c r="O109" t="str">
        <f>Table3[[#This Row],[Name]] &amp; Table3[[#This Row],[Paper]]</f>
        <v>8WLi, Y. et al. Temperature dependence of misfit in different Co–Al–W ternary alloys measured by synchrotron X-ray diffraction. J. Alloys Compd. 819, (2020).</v>
      </c>
      <c r="T109" s="57" t="s">
        <v>1420</v>
      </c>
      <c r="U109">
        <v>1</v>
      </c>
    </row>
    <row r="110" spans="1:24" x14ac:dyDescent="0.3">
      <c r="A110" t="s">
        <v>2194</v>
      </c>
      <c r="B110" t="str">
        <f>VLOOKUP(Table3[[#This Row],[Shortname]], comp[],3, FALSE)</f>
        <v>-9Al-8W</v>
      </c>
      <c r="C110" t="str">
        <f t="shared" si="3"/>
        <v/>
      </c>
      <c r="D110" t="str">
        <f>VLOOKUP(Table3[[#This Row],[Shortname]], comp[], 2, FALSE)</f>
        <v>CoAlW-X</v>
      </c>
      <c r="E110" s="19" t="s">
        <v>606</v>
      </c>
      <c r="F110" t="s">
        <v>608</v>
      </c>
      <c r="G110">
        <v>900</v>
      </c>
      <c r="H110">
        <v>925</v>
      </c>
      <c r="J110">
        <v>0.3644</v>
      </c>
      <c r="K110" s="10">
        <v>1.6800000000000001E-3</v>
      </c>
      <c r="M110" t="s">
        <v>1324</v>
      </c>
      <c r="N110" t="s">
        <v>1324</v>
      </c>
      <c r="O110" t="str">
        <f>Table3[[#This Row],[Name]] &amp; Table3[[#This Row],[Paper]]</f>
        <v>8WLi, Y. et al. Temperature dependence of misfit in different Co–Al–W ternary alloys measured by synchrotron X-ray diffraction. J. Alloys Compd. 819, (2020).</v>
      </c>
      <c r="T110" s="57" t="s">
        <v>1421</v>
      </c>
      <c r="U110">
        <v>1</v>
      </c>
      <c r="W110">
        <v>14</v>
      </c>
      <c r="X110">
        <v>3.4799999999999998E-2</v>
      </c>
    </row>
    <row r="111" spans="1:24" x14ac:dyDescent="0.3">
      <c r="A111" t="s">
        <v>2194</v>
      </c>
      <c r="B111" t="str">
        <f>VLOOKUP(Table3[[#This Row],[Shortname]], comp[],3, FALSE)</f>
        <v>-9Al-8W</v>
      </c>
      <c r="C111" t="str">
        <f t="shared" si="3"/>
        <v/>
      </c>
      <c r="D111" t="str">
        <f>VLOOKUP(Table3[[#This Row],[Shortname]], comp[], 2, FALSE)</f>
        <v>CoAlW-X</v>
      </c>
      <c r="E111" s="19" t="s">
        <v>606</v>
      </c>
      <c r="F111" t="s">
        <v>608</v>
      </c>
      <c r="G111">
        <v>900</v>
      </c>
      <c r="H111" t="s">
        <v>46</v>
      </c>
      <c r="I111">
        <v>0.35959999999999998</v>
      </c>
      <c r="J111">
        <v>0.35799999999999998</v>
      </c>
      <c r="K111" s="10">
        <f t="shared" ref="K111" si="6">2*(I111-J111)/(I111+J111)</f>
        <v>4.4593088071348671E-3</v>
      </c>
      <c r="M111" t="s">
        <v>1324</v>
      </c>
      <c r="N111" t="s">
        <v>1324</v>
      </c>
      <c r="O111" t="str">
        <f>Table3[[#This Row],[Name]] &amp; Table3[[#This Row],[Paper]]</f>
        <v>8WLi, Y. et al. Temperature dependence of misfit in different Co–Al–W ternary alloys measured by synchrotron X-ray diffraction. J. Alloys Compd. 819, (2020).</v>
      </c>
      <c r="T111" s="57" t="s">
        <v>1422</v>
      </c>
      <c r="U111">
        <v>2</v>
      </c>
      <c r="W111">
        <v>548</v>
      </c>
      <c r="X111">
        <v>1.22</v>
      </c>
    </row>
    <row r="112" spans="1:24" x14ac:dyDescent="0.3">
      <c r="A112" t="s">
        <v>2127</v>
      </c>
      <c r="B112" t="str">
        <f>VLOOKUP(Table3[[#This Row],[Shortname]], comp[],3, FALSE)</f>
        <v>-9Al-9W</v>
      </c>
      <c r="C112" t="str">
        <f t="shared" si="3"/>
        <v>-9Al-9W</v>
      </c>
      <c r="D112" t="str">
        <f>VLOOKUP(Table3[[#This Row],[Shortname]], comp[], 2, FALSE)</f>
        <v>CoAlW-X</v>
      </c>
      <c r="E112" t="s">
        <v>64</v>
      </c>
      <c r="F112" t="s">
        <v>608</v>
      </c>
      <c r="G112">
        <v>900</v>
      </c>
      <c r="H112" t="s">
        <v>46</v>
      </c>
      <c r="I112">
        <v>0.3594</v>
      </c>
      <c r="J112">
        <v>0.35749999999999998</v>
      </c>
      <c r="K112" s="10">
        <v>5.4900000000000001E-3</v>
      </c>
      <c r="M112" t="s">
        <v>1325</v>
      </c>
      <c r="N112" t="s">
        <v>1325</v>
      </c>
      <c r="O112" t="str">
        <f>Table3[[#This Row],[Name]] &amp; Table3[[#This Row],[Paper]]</f>
        <v>9WLi, Y. et al. Temperature dependence of misfit in different Co–Al–W ternary alloys measured by synchrotron X-ray diffraction. J. Alloys Compd. 819, (2020).</v>
      </c>
      <c r="T112" s="57" t="s">
        <v>1329</v>
      </c>
      <c r="U112">
        <v>1</v>
      </c>
      <c r="W112">
        <f>W110*3600</f>
        <v>50400</v>
      </c>
    </row>
    <row r="113" spans="1:24" x14ac:dyDescent="0.3">
      <c r="A113" t="s">
        <v>2127</v>
      </c>
      <c r="B113" t="str">
        <f>VLOOKUP(Table3[[#This Row],[Shortname]], comp[],3, FALSE)</f>
        <v>-9Al-9W</v>
      </c>
      <c r="C113" t="str">
        <f t="shared" si="3"/>
        <v/>
      </c>
      <c r="D113" t="str">
        <f>VLOOKUP(Table3[[#This Row],[Shortname]], comp[], 2, FALSE)</f>
        <v>CoAlW-X</v>
      </c>
      <c r="E113" t="s">
        <v>64</v>
      </c>
      <c r="F113" t="s">
        <v>608</v>
      </c>
      <c r="G113">
        <v>900</v>
      </c>
      <c r="H113">
        <v>200</v>
      </c>
      <c r="I113">
        <v>0.36020000000000002</v>
      </c>
      <c r="J113">
        <v>0.35820000000000002</v>
      </c>
      <c r="K113" s="10">
        <v>5.5500000000000002E-3</v>
      </c>
      <c r="M113" t="s">
        <v>1325</v>
      </c>
      <c r="N113" t="s">
        <v>1325</v>
      </c>
      <c r="O113" t="str">
        <f>Table3[[#This Row],[Name]] &amp; Table3[[#This Row],[Paper]]</f>
        <v>9WLi, Y. et al. Temperature dependence of misfit in different Co–Al–W ternary alloys measured by synchrotron X-ray diffraction. J. Alloys Compd. 819, (2020).</v>
      </c>
      <c r="T113" s="57" t="s">
        <v>1326</v>
      </c>
      <c r="U113">
        <v>13</v>
      </c>
      <c r="W113">
        <f>W111*3600</f>
        <v>1972800</v>
      </c>
    </row>
    <row r="114" spans="1:24" x14ac:dyDescent="0.3">
      <c r="A114" t="s">
        <v>2127</v>
      </c>
      <c r="B114" t="str">
        <f>VLOOKUP(Table3[[#This Row],[Shortname]], comp[],3, FALSE)</f>
        <v>-9Al-9W</v>
      </c>
      <c r="C114" t="str">
        <f t="shared" si="3"/>
        <v/>
      </c>
      <c r="D114" t="str">
        <f>VLOOKUP(Table3[[#This Row],[Shortname]], comp[], 2, FALSE)</f>
        <v>CoAlW-X</v>
      </c>
      <c r="E114" t="s">
        <v>64</v>
      </c>
      <c r="F114" t="s">
        <v>608</v>
      </c>
      <c r="G114">
        <v>900</v>
      </c>
      <c r="H114">
        <v>400</v>
      </c>
      <c r="I114">
        <v>0.36130000000000001</v>
      </c>
      <c r="J114">
        <v>0.35930000000000001</v>
      </c>
      <c r="K114" s="10">
        <v>5.6499999999999996E-3</v>
      </c>
      <c r="M114" t="s">
        <v>1325</v>
      </c>
      <c r="N114" t="s">
        <v>1325</v>
      </c>
      <c r="O114" t="str">
        <f>Table3[[#This Row],[Name]] &amp; Table3[[#This Row],[Paper]]</f>
        <v>9WLi, Y. et al. Temperature dependence of misfit in different Co–Al–W ternary alloys measured by synchrotron X-ray diffraction. J. Alloys Compd. 819, (2020).</v>
      </c>
      <c r="T114" s="57" t="s">
        <v>1423</v>
      </c>
      <c r="U114">
        <v>1</v>
      </c>
      <c r="X114">
        <f>(X111-X110)/(W113-W112)</f>
        <v>6.1652101539741986E-7</v>
      </c>
    </row>
    <row r="115" spans="1:24" x14ac:dyDescent="0.3">
      <c r="A115" t="s">
        <v>2127</v>
      </c>
      <c r="B115" t="str">
        <f>VLOOKUP(Table3[[#This Row],[Shortname]], comp[],3, FALSE)</f>
        <v>-9Al-9W</v>
      </c>
      <c r="C115" t="str">
        <f t="shared" si="3"/>
        <v/>
      </c>
      <c r="D115" t="str">
        <f>VLOOKUP(Table3[[#This Row],[Shortname]], comp[], 2, FALSE)</f>
        <v>CoAlW-X</v>
      </c>
      <c r="E115" t="s">
        <v>64</v>
      </c>
      <c r="F115" t="s">
        <v>608</v>
      </c>
      <c r="G115">
        <v>900</v>
      </c>
      <c r="H115">
        <v>500</v>
      </c>
      <c r="I115">
        <v>0.36180000000000001</v>
      </c>
      <c r="J115">
        <v>0.35970000000000002</v>
      </c>
      <c r="K115" s="10">
        <v>5.7799999999999995E-3</v>
      </c>
      <c r="M115" t="s">
        <v>1325</v>
      </c>
      <c r="N115" t="s">
        <v>1325</v>
      </c>
      <c r="O115" t="str">
        <f>Table3[[#This Row],[Name]] &amp; Table3[[#This Row],[Paper]]</f>
        <v>9WLi, Y. et al. Temperature dependence of misfit in different Co–Al–W ternary alloys measured by synchrotron X-ray diffraction. J. Alloys Compd. 819, (2020).</v>
      </c>
      <c r="T115" s="57" t="s">
        <v>1424</v>
      </c>
      <c r="U115">
        <v>1</v>
      </c>
    </row>
    <row r="116" spans="1:24" x14ac:dyDescent="0.3">
      <c r="A116" t="s">
        <v>2127</v>
      </c>
      <c r="B116" t="str">
        <f>VLOOKUP(Table3[[#This Row],[Shortname]], comp[],3, FALSE)</f>
        <v>-9Al-9W</v>
      </c>
      <c r="C116" t="str">
        <f t="shared" si="3"/>
        <v/>
      </c>
      <c r="D116" t="str">
        <f>VLOOKUP(Table3[[#This Row],[Shortname]], comp[], 2, FALSE)</f>
        <v>CoAlW-X</v>
      </c>
      <c r="E116" t="s">
        <v>64</v>
      </c>
      <c r="F116" t="s">
        <v>608</v>
      </c>
      <c r="G116">
        <v>900</v>
      </c>
      <c r="H116">
        <v>600</v>
      </c>
      <c r="I116">
        <v>0.36230000000000001</v>
      </c>
      <c r="J116">
        <v>0.36030000000000001</v>
      </c>
      <c r="K116" s="10">
        <v>5.7299999999999999E-3</v>
      </c>
      <c r="M116" t="s">
        <v>1325</v>
      </c>
      <c r="N116" t="s">
        <v>1325</v>
      </c>
      <c r="O116" t="str">
        <f>Table3[[#This Row],[Name]] &amp; Table3[[#This Row],[Paper]]</f>
        <v>9WLi, Y. et al. Temperature dependence of misfit in different Co–Al–W ternary alloys measured by synchrotron X-ray diffraction. J. Alloys Compd. 819, (2020).</v>
      </c>
      <c r="T116" s="57" t="s">
        <v>1425</v>
      </c>
      <c r="U116">
        <v>1</v>
      </c>
    </row>
    <row r="117" spans="1:24" x14ac:dyDescent="0.3">
      <c r="A117" t="s">
        <v>2127</v>
      </c>
      <c r="B117" t="str">
        <f>VLOOKUP(Table3[[#This Row],[Shortname]], comp[],3, FALSE)</f>
        <v>-9Al-9W</v>
      </c>
      <c r="C117" t="str">
        <f t="shared" si="3"/>
        <v/>
      </c>
      <c r="D117" t="str">
        <f>VLOOKUP(Table3[[#This Row],[Shortname]], comp[], 2, FALSE)</f>
        <v>CoAlW-X</v>
      </c>
      <c r="E117" t="s">
        <v>64</v>
      </c>
      <c r="F117" t="s">
        <v>608</v>
      </c>
      <c r="G117">
        <v>900</v>
      </c>
      <c r="H117">
        <v>700</v>
      </c>
      <c r="I117">
        <v>0.3629</v>
      </c>
      <c r="J117">
        <v>0.36080000000000001</v>
      </c>
      <c r="K117" s="10">
        <v>5.79E-3</v>
      </c>
      <c r="M117" t="s">
        <v>1325</v>
      </c>
      <c r="N117" t="s">
        <v>1325</v>
      </c>
      <c r="O117" t="str">
        <f>Table3[[#This Row],[Name]] &amp; Table3[[#This Row],[Paper]]</f>
        <v>9WLi, Y. et al. Temperature dependence of misfit in different Co–Al–W ternary alloys measured by synchrotron X-ray diffraction. J. Alloys Compd. 819, (2020).</v>
      </c>
      <c r="T117" s="57" t="s">
        <v>1426</v>
      </c>
      <c r="U117">
        <v>1</v>
      </c>
    </row>
    <row r="118" spans="1:24" x14ac:dyDescent="0.3">
      <c r="A118" t="s">
        <v>2127</v>
      </c>
      <c r="B118" t="str">
        <f>VLOOKUP(Table3[[#This Row],[Shortname]], comp[],3, FALSE)</f>
        <v>-9Al-9W</v>
      </c>
      <c r="C118" t="str">
        <f t="shared" si="3"/>
        <v/>
      </c>
      <c r="D118" t="str">
        <f>VLOOKUP(Table3[[#This Row],[Shortname]], comp[], 2, FALSE)</f>
        <v>CoAlW-X</v>
      </c>
      <c r="E118" t="s">
        <v>64</v>
      </c>
      <c r="F118" t="s">
        <v>608</v>
      </c>
      <c r="G118">
        <v>900</v>
      </c>
      <c r="H118">
        <v>800</v>
      </c>
      <c r="I118">
        <v>0.36359999999999998</v>
      </c>
      <c r="J118">
        <v>0.3614</v>
      </c>
      <c r="K118" s="10">
        <v>6.0499999999999998E-3</v>
      </c>
      <c r="M118" t="s">
        <v>1325</v>
      </c>
      <c r="N118" t="s">
        <v>1325</v>
      </c>
      <c r="O118" t="str">
        <f>Table3[[#This Row],[Name]] &amp; Table3[[#This Row],[Paper]]</f>
        <v>9WLi, Y. et al. Temperature dependence of misfit in different Co–Al–W ternary alloys measured by synchrotron X-ray diffraction. J. Alloys Compd. 819, (2020).</v>
      </c>
      <c r="T118" s="57" t="s">
        <v>1427</v>
      </c>
      <c r="U118">
        <v>1</v>
      </c>
    </row>
    <row r="119" spans="1:24" x14ac:dyDescent="0.3">
      <c r="A119" t="s">
        <v>2127</v>
      </c>
      <c r="B119" t="str">
        <f>VLOOKUP(Table3[[#This Row],[Shortname]], comp[],3, FALSE)</f>
        <v>-9Al-9W</v>
      </c>
      <c r="C119" t="str">
        <f t="shared" si="3"/>
        <v/>
      </c>
      <c r="D119" t="str">
        <f>VLOOKUP(Table3[[#This Row],[Shortname]], comp[], 2, FALSE)</f>
        <v>CoAlW-X</v>
      </c>
      <c r="E119" t="s">
        <v>64</v>
      </c>
      <c r="F119" t="s">
        <v>608</v>
      </c>
      <c r="G119">
        <v>900</v>
      </c>
      <c r="H119">
        <v>875</v>
      </c>
      <c r="I119">
        <v>0.36409999999999998</v>
      </c>
      <c r="J119">
        <v>0.36230000000000001</v>
      </c>
      <c r="K119" s="10">
        <v>5.0800000000000003E-3</v>
      </c>
      <c r="M119" t="s">
        <v>1325</v>
      </c>
      <c r="N119" t="s">
        <v>1325</v>
      </c>
      <c r="O119" t="str">
        <f>Table3[[#This Row],[Name]] &amp; Table3[[#This Row],[Paper]]</f>
        <v>9WLi, Y. et al. Temperature dependence of misfit in different Co–Al–W ternary alloys measured by synchrotron X-ray diffraction. J. Alloys Compd. 819, (2020).</v>
      </c>
      <c r="T119" s="57" t="s">
        <v>1428</v>
      </c>
      <c r="U119">
        <v>1</v>
      </c>
    </row>
    <row r="120" spans="1:24" x14ac:dyDescent="0.3">
      <c r="A120" t="s">
        <v>2127</v>
      </c>
      <c r="B120" t="str">
        <f>VLOOKUP(Table3[[#This Row],[Shortname]], comp[],3, FALSE)</f>
        <v>-9Al-9W</v>
      </c>
      <c r="C120" t="str">
        <f t="shared" si="3"/>
        <v/>
      </c>
      <c r="D120" t="str">
        <f>VLOOKUP(Table3[[#This Row],[Shortname]], comp[], 2, FALSE)</f>
        <v>CoAlW-X</v>
      </c>
      <c r="E120" t="s">
        <v>64</v>
      </c>
      <c r="F120" t="s">
        <v>608</v>
      </c>
      <c r="G120">
        <v>900</v>
      </c>
      <c r="H120">
        <v>900</v>
      </c>
      <c r="I120">
        <v>0.36430000000000001</v>
      </c>
      <c r="J120">
        <v>0.36280000000000001</v>
      </c>
      <c r="K120" s="10">
        <v>4.1099999999999999E-3</v>
      </c>
      <c r="M120" t="s">
        <v>1325</v>
      </c>
      <c r="N120" t="s">
        <v>1325</v>
      </c>
      <c r="O120" t="str">
        <f>Table3[[#This Row],[Name]] &amp; Table3[[#This Row],[Paper]]</f>
        <v>9WLi, Y. et al. Temperature dependence of misfit in different Co–Al–W ternary alloys measured by synchrotron X-ray diffraction. J. Alloys Compd. 819, (2020).</v>
      </c>
      <c r="T120" s="57" t="s">
        <v>1429</v>
      </c>
      <c r="U120">
        <v>1</v>
      </c>
    </row>
    <row r="121" spans="1:24" x14ac:dyDescent="0.3">
      <c r="A121" t="s">
        <v>2127</v>
      </c>
      <c r="B121" t="str">
        <f>VLOOKUP(Table3[[#This Row],[Shortname]], comp[],3, FALSE)</f>
        <v>-9Al-9W</v>
      </c>
      <c r="C121" t="str">
        <f t="shared" si="3"/>
        <v/>
      </c>
      <c r="D121" t="str">
        <f>VLOOKUP(Table3[[#This Row],[Shortname]], comp[], 2, FALSE)</f>
        <v>CoAlW-X</v>
      </c>
      <c r="E121" t="s">
        <v>64</v>
      </c>
      <c r="F121" t="s">
        <v>608</v>
      </c>
      <c r="G121">
        <v>900</v>
      </c>
      <c r="H121">
        <v>925</v>
      </c>
      <c r="I121">
        <v>0.36459999999999998</v>
      </c>
      <c r="J121">
        <v>0.36349999999999999</v>
      </c>
      <c r="K121" s="10">
        <v>2.8299999999999996E-3</v>
      </c>
      <c r="M121" t="s">
        <v>1325</v>
      </c>
      <c r="N121" t="s">
        <v>1325</v>
      </c>
      <c r="O121" t="str">
        <f>Table3[[#This Row],[Name]] &amp; Table3[[#This Row],[Paper]]</f>
        <v>9WLi, Y. et al. Temperature dependence of misfit in different Co–Al–W ternary alloys measured by synchrotron X-ray diffraction. J. Alloys Compd. 819, (2020).</v>
      </c>
      <c r="T121" s="57" t="s">
        <v>1430</v>
      </c>
      <c r="U121">
        <v>1</v>
      </c>
    </row>
    <row r="122" spans="1:24" x14ac:dyDescent="0.3">
      <c r="A122" t="s">
        <v>2127</v>
      </c>
      <c r="B122" t="str">
        <f>VLOOKUP(Table3[[#This Row],[Shortname]], comp[],3, FALSE)</f>
        <v>-9Al-9W</v>
      </c>
      <c r="C122" t="str">
        <f t="shared" si="3"/>
        <v/>
      </c>
      <c r="D122" t="str">
        <f>VLOOKUP(Table3[[#This Row],[Shortname]], comp[], 2, FALSE)</f>
        <v>CoAlW-X</v>
      </c>
      <c r="E122" t="s">
        <v>64</v>
      </c>
      <c r="F122" t="s">
        <v>608</v>
      </c>
      <c r="G122">
        <v>900</v>
      </c>
      <c r="H122">
        <v>950</v>
      </c>
      <c r="I122">
        <v>0.36480000000000001</v>
      </c>
      <c r="J122">
        <v>0.36409999999999998</v>
      </c>
      <c r="K122" s="10">
        <v>2.2699999999999999E-3</v>
      </c>
      <c r="M122" t="s">
        <v>1325</v>
      </c>
      <c r="N122" t="s">
        <v>1325</v>
      </c>
      <c r="O122" t="str">
        <f>Table3[[#This Row],[Name]] &amp; Table3[[#This Row],[Paper]]</f>
        <v>9WLi, Y. et al. Temperature dependence of misfit in different Co–Al–W ternary alloys measured by synchrotron X-ray diffraction. J. Alloys Compd. 819, (2020).</v>
      </c>
      <c r="T122" s="57" t="s">
        <v>1431</v>
      </c>
      <c r="U122">
        <v>1</v>
      </c>
    </row>
    <row r="123" spans="1:24" x14ac:dyDescent="0.3">
      <c r="A123" t="s">
        <v>2195</v>
      </c>
      <c r="B123" t="str">
        <f>VLOOKUP(Table3[[#This Row],[Shortname]], comp[],3, FALSE)</f>
        <v>-30Ni-10Al-2Nb-5Mo</v>
      </c>
      <c r="C123" t="str">
        <f t="shared" si="3"/>
        <v>-30Ni-10Al-2Nb-5Mo</v>
      </c>
      <c r="D123" t="str">
        <f>VLOOKUP(Table3[[#This Row],[Shortname]], comp[], 2, FALSE)</f>
        <v>W-free</v>
      </c>
      <c r="E123" t="s">
        <v>618</v>
      </c>
      <c r="F123" t="s">
        <v>617</v>
      </c>
      <c r="G123">
        <v>900</v>
      </c>
      <c r="H123" t="s">
        <v>46</v>
      </c>
      <c r="I123">
        <v>0.35870000000000002</v>
      </c>
      <c r="J123">
        <v>0.35749999999999998</v>
      </c>
      <c r="K123" s="10">
        <v>3.2000000000000002E-3</v>
      </c>
      <c r="L123" t="s">
        <v>626</v>
      </c>
      <c r="M123" t="s">
        <v>1535</v>
      </c>
      <c r="N123" t="s">
        <v>1535</v>
      </c>
      <c r="O123" t="str">
        <f>Table3[[#This Row],[Name]] &amp; Table3[[#This Row],[Paper]]</f>
        <v>Co-30Ni-99Al-5.1Mo-1.9NbLiu, Q., Coakley, J., Seidman, D. N. &amp; Dunand, D. C. Precipitate Evolution and Creep Behavior of a W-Free Co-based Superalloy. Metall. Mater. Trans. A Phys. Metall. Mater. Sci. 47, 6090–6096 (2016).</v>
      </c>
      <c r="T123" s="57" t="s">
        <v>1432</v>
      </c>
      <c r="U123">
        <v>1</v>
      </c>
    </row>
    <row r="124" spans="1:24" x14ac:dyDescent="0.3">
      <c r="A124" t="s">
        <v>2197</v>
      </c>
      <c r="B124" t="str">
        <f>VLOOKUP(Table3[[#This Row],[Shortname]], comp[],3, FALSE)</f>
        <v>-16Ni-14Al-2W-1Ta-1Mo-0Re</v>
      </c>
      <c r="D124" t="str">
        <f>VLOOKUP(Table3[[#This Row],[Shortname]], comp[], 2, FALSE)</f>
        <v>Low-W</v>
      </c>
      <c r="E124" s="19" t="s">
        <v>708</v>
      </c>
      <c r="F124" t="s">
        <v>706</v>
      </c>
      <c r="G124">
        <v>700</v>
      </c>
      <c r="H124" t="s">
        <v>46</v>
      </c>
      <c r="K124" s="10">
        <v>2.7000000000000001E-3</v>
      </c>
      <c r="M124" t="s">
        <v>1536</v>
      </c>
      <c r="N124" t="s">
        <v>1536</v>
      </c>
      <c r="O124" t="str">
        <f>Table3[[#This Row],[Name]] &amp; Table3[[#This Row],[Paper]]</f>
        <v>VIAM-M1Midtlyng, J. et al. Creep behavior of a γ′-strengthened Co-base alloy with zero γ/γ′-lattice misfit at 800 °c, 196 MPa. J. Mater. Res. 32, 4466–4474 (2017).</v>
      </c>
      <c r="T124" s="57" t="s">
        <v>1433</v>
      </c>
      <c r="U124">
        <v>1</v>
      </c>
    </row>
    <row r="125" spans="1:24" x14ac:dyDescent="0.3">
      <c r="A125" t="s">
        <v>2198</v>
      </c>
      <c r="B125" t="str">
        <f>VLOOKUP(Table3[[#This Row],[Shortname]], comp[],3, FALSE)</f>
        <v>-16Ni-15Al-9Cr-3W-3Ti-1Ta-1Mo-1Re</v>
      </c>
      <c r="D125" t="str">
        <f>VLOOKUP(Table3[[#This Row],[Shortname]], comp[], 2, FALSE)</f>
        <v>Low-W</v>
      </c>
      <c r="E125" s="19" t="s">
        <v>707</v>
      </c>
      <c r="F125" t="s">
        <v>706</v>
      </c>
      <c r="G125">
        <v>700</v>
      </c>
      <c r="H125" t="s">
        <v>46</v>
      </c>
      <c r="K125" s="10">
        <v>0</v>
      </c>
      <c r="M125" t="s">
        <v>1537</v>
      </c>
      <c r="N125" t="s">
        <v>1537</v>
      </c>
      <c r="O125" t="str">
        <f>Table3[[#This Row],[Name]] &amp; Table3[[#This Row],[Paper]]</f>
        <v>VIAM-M2Midtlyng, J. et al. Creep behavior of a γ′-strengthened Co-base alloy with zero γ/γ′-lattice misfit at 800 °c, 196 MPa. J. Mater. Res. 32, 4466–4474 (2017).</v>
      </c>
      <c r="T125" s="57" t="s">
        <v>1434</v>
      </c>
      <c r="U125">
        <v>1</v>
      </c>
    </row>
    <row r="126" spans="1:24" x14ac:dyDescent="0.3">
      <c r="A126" t="s">
        <v>2199</v>
      </c>
      <c r="B126" t="str">
        <f>VLOOKUP(Table3[[#This Row],[Shortname]], comp[],3, FALSE)</f>
        <v>-43Ni-8Al-8Ti</v>
      </c>
      <c r="C126" t="str">
        <f t="shared" ref="C126:C184" si="7">IF(B126=B125, "",B126)</f>
        <v>-43Ni-8Al-8Ti</v>
      </c>
      <c r="D126" t="str">
        <f>VLOOKUP(Table3[[#This Row],[Shortname]], comp[], 2, FALSE)</f>
        <v>Co3Ti</v>
      </c>
      <c r="E126" s="19" t="s">
        <v>714</v>
      </c>
      <c r="F126" t="s">
        <v>713</v>
      </c>
      <c r="G126">
        <v>750</v>
      </c>
      <c r="H126" t="s">
        <v>46</v>
      </c>
      <c r="I126">
        <v>0.35709999999999997</v>
      </c>
      <c r="J126">
        <v>0.35439999999999999</v>
      </c>
      <c r="K126" s="10">
        <f>2*(I126-J126)/(I126+J126)</f>
        <v>7.5895994378073935E-3</v>
      </c>
      <c r="L126" t="s">
        <v>718</v>
      </c>
      <c r="M126" t="s">
        <v>1538</v>
      </c>
      <c r="N126" t="s">
        <v>1538</v>
      </c>
      <c r="O126" t="str">
        <f>Table3[[#This Row],[Name]] &amp; Table3[[#This Row],[Paper]]</f>
        <v>Alloy DMinshull, J. P., Neumeier, S., Tucker, M. G. &amp; Stone, H. J. A1-L12 structures in the Al-Co-Ni-Ti quaternary phase system. in Advanced Materials Research vol. 278 399–404 (2011).</v>
      </c>
      <c r="T126" s="57" t="s">
        <v>1435</v>
      </c>
      <c r="U126">
        <v>1</v>
      </c>
    </row>
    <row r="127" spans="1:24" x14ac:dyDescent="0.3">
      <c r="A127" t="s">
        <v>2200</v>
      </c>
      <c r="B127" t="str">
        <f>VLOOKUP(Table3[[#This Row],[Shortname]], comp[],3, FALSE)</f>
        <v>-30Ni-5Al-10Ti</v>
      </c>
      <c r="C127" t="str">
        <f t="shared" si="7"/>
        <v>-30Ni-5Al-10Ti</v>
      </c>
      <c r="D127" t="str">
        <f>VLOOKUP(Table3[[#This Row],[Shortname]], comp[], 2, FALSE)</f>
        <v>Co3Ti</v>
      </c>
      <c r="E127" t="s">
        <v>715</v>
      </c>
      <c r="F127" t="s">
        <v>713</v>
      </c>
      <c r="G127">
        <v>750</v>
      </c>
      <c r="H127" t="s">
        <v>46</v>
      </c>
      <c r="I127">
        <v>0.35799999999999998</v>
      </c>
      <c r="J127">
        <v>0.35510000000000003</v>
      </c>
      <c r="K127" s="10">
        <f>2*(I127-J127)/(I127+J127)</f>
        <v>8.1335016126769261E-3</v>
      </c>
      <c r="L127" t="s">
        <v>718</v>
      </c>
      <c r="M127" t="s">
        <v>1539</v>
      </c>
      <c r="N127" t="s">
        <v>1539</v>
      </c>
      <c r="O127" t="str">
        <f>Table3[[#This Row],[Name]] &amp; Table3[[#This Row],[Paper]]</f>
        <v>Alloy EMinshull, J. P., Neumeier, S., Tucker, M. G. &amp; Stone, H. J. A1-L12 structures in the Al-Co-Ni-Ti quaternary phase system. in Advanced Materials Research vol. 278 399–404 (2011).</v>
      </c>
      <c r="T127" s="57" t="s">
        <v>1436</v>
      </c>
      <c r="U127">
        <v>1</v>
      </c>
    </row>
    <row r="128" spans="1:24" x14ac:dyDescent="0.3">
      <c r="A128" t="s">
        <v>2201</v>
      </c>
      <c r="B128" t="str">
        <f>VLOOKUP(Table3[[#This Row],[Shortname]], comp[],3, FALSE)</f>
        <v>-15Ni-3Al-12Ti</v>
      </c>
      <c r="C128" t="str">
        <f t="shared" si="7"/>
        <v>-15Ni-3Al-12Ti</v>
      </c>
      <c r="D128" t="str">
        <f>VLOOKUP(Table3[[#This Row],[Shortname]], comp[], 2, FALSE)</f>
        <v>Co3Ti</v>
      </c>
      <c r="E128" t="s">
        <v>716</v>
      </c>
      <c r="F128" t="s">
        <v>713</v>
      </c>
      <c r="G128">
        <v>750</v>
      </c>
      <c r="H128" t="s">
        <v>46</v>
      </c>
      <c r="I128">
        <v>0.35830000000000001</v>
      </c>
      <c r="J128">
        <v>0.35539999999999999</v>
      </c>
      <c r="K128" s="10">
        <f>2*(I128-J128)/(I128+J128)</f>
        <v>8.1266638643688206E-3</v>
      </c>
      <c r="L128" t="s">
        <v>718</v>
      </c>
      <c r="M128" t="s">
        <v>1540</v>
      </c>
      <c r="N128" t="s">
        <v>1540</v>
      </c>
      <c r="O128" t="str">
        <f>Table3[[#This Row],[Name]] &amp; Table3[[#This Row],[Paper]]</f>
        <v>Alloy FMinshull, J. P., Neumeier, S., Tucker, M. G. &amp; Stone, H. J. A1-L12 structures in the Al-Co-Ni-Ti quaternary phase system. in Advanced Materials Research vol. 278 399–404 (2011).</v>
      </c>
      <c r="T128" s="57" t="s">
        <v>1437</v>
      </c>
      <c r="U128">
        <v>5</v>
      </c>
    </row>
    <row r="129" spans="1:21" x14ac:dyDescent="0.3">
      <c r="A129" t="s">
        <v>2202</v>
      </c>
      <c r="B129" t="str">
        <f>VLOOKUP(Table3[[#This Row],[Shortname]], comp[],3, FALSE)</f>
        <v>-15Ti</v>
      </c>
      <c r="C129" t="str">
        <f t="shared" si="7"/>
        <v>-15Ti</v>
      </c>
      <c r="D129" t="str">
        <f>VLOOKUP(Table3[[#This Row],[Shortname]], comp[], 2, FALSE)</f>
        <v>Co3Ti</v>
      </c>
      <c r="E129" t="s">
        <v>717</v>
      </c>
      <c r="F129" t="s">
        <v>713</v>
      </c>
      <c r="G129">
        <v>750</v>
      </c>
      <c r="H129" t="s">
        <v>46</v>
      </c>
      <c r="I129">
        <v>0.3604</v>
      </c>
      <c r="J129">
        <v>0.35699999999999998</v>
      </c>
      <c r="K129" s="10">
        <f>2*(I129-J129)/(I129+J129)</f>
        <v>9.4786729857820294E-3</v>
      </c>
      <c r="L129" t="s">
        <v>718</v>
      </c>
      <c r="M129" t="s">
        <v>1451</v>
      </c>
      <c r="N129" t="s">
        <v>1451</v>
      </c>
      <c r="O129" t="str">
        <f>Table3[[#This Row],[Name]] &amp; Table3[[#This Row],[Paper]]</f>
        <v>Alloy GMinshull, J. P., Neumeier, S., Tucker, M. G. &amp; Stone, H. J. A1-L12 structures in the Al-Co-Ni-Ti quaternary phase system. in Advanced Materials Research vol. 278 399–404 (2011).</v>
      </c>
      <c r="T129" s="57" t="s">
        <v>1438</v>
      </c>
      <c r="U129">
        <v>1</v>
      </c>
    </row>
    <row r="130" spans="1:21" x14ac:dyDescent="0.3">
      <c r="A130" t="s">
        <v>2203</v>
      </c>
      <c r="B130" t="str">
        <f>VLOOKUP(Table3[[#This Row],[Shortname]], comp[],3, FALSE)</f>
        <v>-31Ni-10Al-2Ti-2Ta-5Mo</v>
      </c>
      <c r="C130" t="str">
        <f t="shared" si="7"/>
        <v>-31Ni-10Al-2Ti-2Ta-5Mo</v>
      </c>
      <c r="D130" t="str">
        <f>VLOOKUP(Table3[[#This Row],[Shortname]], comp[], 2, FALSE)</f>
        <v>W-free</v>
      </c>
      <c r="E130" s="19" t="s">
        <v>781</v>
      </c>
      <c r="F130" t="s">
        <v>780</v>
      </c>
      <c r="G130">
        <v>900</v>
      </c>
      <c r="H130" t="s">
        <v>46</v>
      </c>
      <c r="I130">
        <v>0.35639999999999999</v>
      </c>
      <c r="J130">
        <v>0.35470000000000002</v>
      </c>
      <c r="K130" s="10">
        <v>4.7999999999999996E-3</v>
      </c>
      <c r="M130" t="s">
        <v>1541</v>
      </c>
      <c r="N130" t="s">
        <v>1541</v>
      </c>
      <c r="O130" t="str">
        <f>Table3[[#This Row],[Name]] &amp; Table3[[#This Row],[Paper]]</f>
        <v>Cr-0Pandey, P. et al. Elemental site occupancy in the L12 A3B ordered intermetallic phase in Co-based superalloys and its influence on the microstructure. Acta Mater. 163, 140–153 (2019).</v>
      </c>
      <c r="T130" s="57" t="s">
        <v>1439</v>
      </c>
      <c r="U130">
        <v>1</v>
      </c>
    </row>
    <row r="131" spans="1:21" x14ac:dyDescent="0.3">
      <c r="A131" t="s">
        <v>3439</v>
      </c>
      <c r="B131" t="str">
        <f>VLOOKUP(Table3[[#This Row],[Shortname]], comp[],3, FALSE)</f>
        <v>-30Ni-10Al-5Cr-2Ti-2Ta-5Mo</v>
      </c>
      <c r="C131" t="str">
        <f t="shared" si="7"/>
        <v>-30Ni-10Al-5Cr-2Ti-2Ta-5Mo</v>
      </c>
      <c r="D131" t="str">
        <f>VLOOKUP(Table3[[#This Row],[Shortname]], comp[], 2, FALSE)</f>
        <v>W-free</v>
      </c>
      <c r="E131" s="19" t="s">
        <v>783</v>
      </c>
      <c r="F131" t="s">
        <v>780</v>
      </c>
      <c r="G131">
        <v>900</v>
      </c>
      <c r="H131" t="s">
        <v>46</v>
      </c>
      <c r="I131">
        <v>0.35610000000000003</v>
      </c>
      <c r="J131">
        <v>0.35470000000000002</v>
      </c>
      <c r="K131" s="10">
        <v>4.0000000000000001E-3</v>
      </c>
      <c r="M131" t="s">
        <v>1542</v>
      </c>
      <c r="N131" t="s">
        <v>1542</v>
      </c>
      <c r="O131" t="str">
        <f>Table3[[#This Row],[Name]] &amp; Table3[[#This Row],[Paper]]</f>
        <v>Cr-2Pandey, P. et al. Elemental site occupancy in the L12 A3B ordered intermetallic phase in Co-based superalloys and its influence on the microstructure. Acta Mater. 163, 140–153 (2019).</v>
      </c>
      <c r="T131" s="57" t="s">
        <v>1440</v>
      </c>
      <c r="U131">
        <v>1</v>
      </c>
    </row>
    <row r="132" spans="1:21" x14ac:dyDescent="0.3">
      <c r="A132" t="s">
        <v>3439</v>
      </c>
      <c r="B132" t="str">
        <f>VLOOKUP(Table3[[#This Row],[Shortname]], comp[],3, FALSE)</f>
        <v>-30Ni-10Al-5Cr-2Ti-2Ta-5Mo</v>
      </c>
      <c r="C132" t="str">
        <f t="shared" si="7"/>
        <v/>
      </c>
      <c r="D132" t="str">
        <f>VLOOKUP(Table3[[#This Row],[Shortname]], comp[], 2, FALSE)</f>
        <v>W-free</v>
      </c>
      <c r="E132" s="19" t="s">
        <v>784</v>
      </c>
      <c r="F132" t="s">
        <v>780</v>
      </c>
      <c r="G132">
        <v>900</v>
      </c>
      <c r="H132" t="s">
        <v>46</v>
      </c>
      <c r="I132">
        <v>0.3574</v>
      </c>
      <c r="J132">
        <v>0.35620000000000002</v>
      </c>
      <c r="K132" s="10">
        <v>3.3999999999999998E-3</v>
      </c>
      <c r="M132" t="s">
        <v>1543</v>
      </c>
      <c r="N132" t="s">
        <v>1543</v>
      </c>
      <c r="O132" t="str">
        <f>Table3[[#This Row],[Name]] &amp; Table3[[#This Row],[Paper]]</f>
        <v>Cr-5Pandey, P. et al. Elemental site occupancy in the L12 A3B ordered intermetallic phase in Co-based superalloys and its influence on the microstructure. Acta Mater. 163, 140–153 (2019).</v>
      </c>
      <c r="T132" s="57" t="s">
        <v>1325</v>
      </c>
      <c r="U132">
        <v>12</v>
      </c>
    </row>
    <row r="133" spans="1:21" x14ac:dyDescent="0.3">
      <c r="A133" t="s">
        <v>3440</v>
      </c>
      <c r="B133" t="str">
        <f>VLOOKUP(Table3[[#This Row],[Shortname]], comp[],3, FALSE)</f>
        <v>-30Ni-10Al-8Cr-2Ti-2Ta-5Mo</v>
      </c>
      <c r="C133" t="str">
        <f t="shared" si="7"/>
        <v>-30Ni-10Al-8Cr-2Ti-2Ta-5Mo</v>
      </c>
      <c r="D133" t="str">
        <f>VLOOKUP(Table3[[#This Row],[Shortname]], comp[], 2, FALSE)</f>
        <v>W-free</v>
      </c>
      <c r="E133" s="19" t="s">
        <v>785</v>
      </c>
      <c r="F133" t="s">
        <v>780</v>
      </c>
      <c r="G133">
        <v>900</v>
      </c>
      <c r="H133" t="s">
        <v>46</v>
      </c>
      <c r="I133">
        <v>0.35849999999999999</v>
      </c>
      <c r="J133">
        <v>0.35780000000000001</v>
      </c>
      <c r="K133" s="10">
        <v>1.9E-3</v>
      </c>
      <c r="M133" t="s">
        <v>1544</v>
      </c>
      <c r="N133" t="s">
        <v>1544</v>
      </c>
      <c r="O133" t="str">
        <f>Table3[[#This Row],[Name]] &amp; Table3[[#This Row],[Paper]]</f>
        <v>Cr-8Pandey, P. et al. Elemental site occupancy in the L12 A3B ordered intermetallic phase in Co-based superalloys and its influence on the microstructure. Acta Mater. 163, 140–153 (2019).</v>
      </c>
      <c r="T133" s="57" t="s">
        <v>1441</v>
      </c>
      <c r="U133">
        <v>1</v>
      </c>
    </row>
    <row r="134" spans="1:21" x14ac:dyDescent="0.3">
      <c r="A134" t="s">
        <v>2204</v>
      </c>
      <c r="B134" t="str">
        <f>VLOOKUP(Table3[[#This Row],[Shortname]], comp[],3, FALSE)</f>
        <v>-30Ni-10Al-2Nb-5Mo-2Re</v>
      </c>
      <c r="C134" t="str">
        <f t="shared" si="7"/>
        <v>-30Ni-10Al-2Nb-5Mo-2Re</v>
      </c>
      <c r="D134" t="str">
        <f>VLOOKUP(Table3[[#This Row],[Shortname]], comp[], 2, FALSE)</f>
        <v>W-free</v>
      </c>
      <c r="E134" s="19" t="s">
        <v>788</v>
      </c>
      <c r="F134" t="s">
        <v>787</v>
      </c>
      <c r="G134">
        <v>900</v>
      </c>
      <c r="H134" t="s">
        <v>46</v>
      </c>
      <c r="I134">
        <v>0.3594</v>
      </c>
      <c r="J134">
        <v>0.35870000000000002</v>
      </c>
      <c r="K134" s="10">
        <f t="shared" ref="K134:K140" si="8">2*(I134-J134)/(I134+J134)</f>
        <v>1.9495891937055521E-3</v>
      </c>
      <c r="M134" t="s">
        <v>1545</v>
      </c>
      <c r="N134" t="s">
        <v>1545</v>
      </c>
      <c r="O134" t="str">
        <f>Table3[[#This Row],[Name]] &amp; Table3[[#This Row],[Paper]]</f>
        <v>Co2Nb2rPandey, P. et al. On the effect of Re addition on microstructural evolution of a CoNi-based superalloy. Acta Mater. 168, 37–51 (2019).</v>
      </c>
      <c r="T134" s="57" t="s">
        <v>1442</v>
      </c>
      <c r="U134">
        <v>3</v>
      </c>
    </row>
    <row r="135" spans="1:21" x14ac:dyDescent="0.3">
      <c r="A135" t="s">
        <v>2205</v>
      </c>
      <c r="B135" t="str">
        <f>VLOOKUP(Table3[[#This Row],[Shortname]], comp[],3, FALSE)</f>
        <v>-35Ni-10Al-6Cr-3Ti-3Ta-5Mo</v>
      </c>
      <c r="C135" t="str">
        <f t="shared" si="7"/>
        <v>-35Ni-10Al-6Cr-3Ti-3Ta-5Mo</v>
      </c>
      <c r="D135" t="str">
        <f>VLOOKUP(Table3[[#This Row],[Shortname]], comp[], 2, FALSE)</f>
        <v>W-free</v>
      </c>
      <c r="E135" s="19" t="s">
        <v>789</v>
      </c>
      <c r="F135" s="13" t="s">
        <v>790</v>
      </c>
      <c r="G135" s="13">
        <v>900</v>
      </c>
      <c r="H135" t="s">
        <v>46</v>
      </c>
      <c r="I135">
        <v>0.36030000000000001</v>
      </c>
      <c r="J135">
        <v>0.35949999999999999</v>
      </c>
      <c r="K135" s="10">
        <f t="shared" si="8"/>
        <v>2.2228396776883103E-3</v>
      </c>
      <c r="M135" t="s">
        <v>1485</v>
      </c>
      <c r="N135" t="s">
        <v>1485</v>
      </c>
      <c r="O135" t="str">
        <f>Table3[[#This Row],[Name]] &amp; Table3[[#This Row],[Paper]]</f>
        <v>HEACoNiPandey, P., Kashyap, S., Palanisamy, D., Sharma, A. &amp; Chattopadhyay, K. On the high temperature coarsening kinetics of γ′ precipitates in a high strength Co37.6Ni35.4Al9.9Mo4.9Cr5.9Ta2.8Ti3.5 fcc-based high entropy alloy. Acta Mater. 177, 82–95 (2019).</v>
      </c>
      <c r="T135" s="57" t="s">
        <v>1443</v>
      </c>
      <c r="U135">
        <v>1</v>
      </c>
    </row>
    <row r="136" spans="1:21" x14ac:dyDescent="0.3">
      <c r="A136" t="s">
        <v>2206</v>
      </c>
      <c r="B136" t="str">
        <f>VLOOKUP(Table3[[#This Row],[Shortname]], comp[],3, FALSE)</f>
        <v>-18Ni-9Al-9W</v>
      </c>
      <c r="C136" t="str">
        <f t="shared" si="7"/>
        <v>-18Ni-9Al-9W</v>
      </c>
      <c r="D136" t="str">
        <f>VLOOKUP(Table3[[#This Row],[Shortname]], comp[], 2, FALSE)</f>
        <v>CoAlW-X</v>
      </c>
      <c r="E136" s="19" t="s">
        <v>807</v>
      </c>
      <c r="F136" s="13" t="s">
        <v>805</v>
      </c>
      <c r="G136" s="13">
        <v>900</v>
      </c>
      <c r="H136" t="s">
        <v>46</v>
      </c>
      <c r="I136">
        <v>0.35899999999999999</v>
      </c>
      <c r="J136">
        <v>0.35770000000000002</v>
      </c>
      <c r="K136" s="10">
        <f t="shared" si="8"/>
        <v>3.6277382447327134E-3</v>
      </c>
      <c r="M136" t="s">
        <v>1546</v>
      </c>
      <c r="N136" t="s">
        <v>1546</v>
      </c>
      <c r="O136" t="str">
        <f>Table3[[#This Row],[Name]] &amp; Table3[[#This Row],[Paper]]</f>
        <v>18NiPovstugar, I. et al. Elemental partitioning, lattice misfit and creep behaviour of Cr containing gammaprime strengthened Co base superalloys. Mater. Sci. Technol. (United Kingdom) 32, 220–225 (2016).</v>
      </c>
      <c r="T136" s="57" t="s">
        <v>1444</v>
      </c>
      <c r="U136">
        <v>1</v>
      </c>
    </row>
    <row r="137" spans="1:21" x14ac:dyDescent="0.3">
      <c r="A137" t="s">
        <v>2207</v>
      </c>
      <c r="B137" t="str">
        <f>VLOOKUP(Table3[[#This Row],[Shortname]], comp[],3, FALSE)</f>
        <v>-18Ni-9Al-8Cr-9W</v>
      </c>
      <c r="C137" t="str">
        <f t="shared" si="7"/>
        <v>-18Ni-9Al-8Cr-9W</v>
      </c>
      <c r="D137" t="str">
        <f>VLOOKUP(Table3[[#This Row],[Shortname]], comp[], 2, FALSE)</f>
        <v>CoAlWX+</v>
      </c>
      <c r="E137" s="19" t="s">
        <v>809</v>
      </c>
      <c r="F137" s="13" t="s">
        <v>805</v>
      </c>
      <c r="G137" s="13">
        <v>900</v>
      </c>
      <c r="H137" t="s">
        <v>46</v>
      </c>
      <c r="I137">
        <v>0.35870000000000002</v>
      </c>
      <c r="J137">
        <v>0.35830000000000001</v>
      </c>
      <c r="K137" s="10">
        <f t="shared" si="8"/>
        <v>1.115760111576043E-3</v>
      </c>
      <c r="M137" t="s">
        <v>1547</v>
      </c>
      <c r="N137" t="s">
        <v>1547</v>
      </c>
      <c r="O137" t="str">
        <f>Table3[[#This Row],[Name]] &amp; Table3[[#This Row],[Paper]]</f>
        <v>18Ni8CrPovstugar, I. et al. Elemental partitioning, lattice misfit and creep behaviour of Cr containing gammaprime strengthened Co base superalloys. Mater. Sci. Technol. (United Kingdom) 32, 220–225 (2016).</v>
      </c>
      <c r="T137" s="57" t="s">
        <v>1445</v>
      </c>
      <c r="U137">
        <v>1</v>
      </c>
    </row>
    <row r="138" spans="1:21" x14ac:dyDescent="0.3">
      <c r="A138" t="s">
        <v>2208</v>
      </c>
      <c r="B138" t="str">
        <f>VLOOKUP(Table3[[#This Row],[Shortname]], comp[],3, FALSE)</f>
        <v>-9Al-8Cr-9W</v>
      </c>
      <c r="C138" t="str">
        <f t="shared" si="7"/>
        <v>-9Al-8Cr-9W</v>
      </c>
      <c r="D138" t="str">
        <f>VLOOKUP(Table3[[#This Row],[Shortname]], comp[], 2, FALSE)</f>
        <v>CoAlW-X</v>
      </c>
      <c r="E138" s="19" t="s">
        <v>729</v>
      </c>
      <c r="F138" s="13" t="s">
        <v>805</v>
      </c>
      <c r="G138" s="13">
        <v>900</v>
      </c>
      <c r="H138" t="s">
        <v>46</v>
      </c>
      <c r="I138">
        <v>0.35870000000000002</v>
      </c>
      <c r="J138">
        <v>0.35780000000000001</v>
      </c>
      <c r="K138" s="10">
        <f t="shared" si="8"/>
        <v>2.5122121423587214E-3</v>
      </c>
      <c r="M138" t="s">
        <v>1548</v>
      </c>
      <c r="N138" t="s">
        <v>1548</v>
      </c>
      <c r="O138" t="str">
        <f>Table3[[#This Row],[Name]] &amp; Table3[[#This Row],[Paper]]</f>
        <v>8CrPovstugar, I. et al. Elemental partitioning, lattice misfit and creep behaviour of Cr containing gammaprime strengthened Co base superalloys. Mater. Sci. Technol. (United Kingdom) 32, 220–225 (2016).</v>
      </c>
      <c r="T138" s="57" t="s">
        <v>1324</v>
      </c>
      <c r="U138">
        <v>11</v>
      </c>
    </row>
    <row r="139" spans="1:21" x14ac:dyDescent="0.3">
      <c r="A139" t="s">
        <v>2209</v>
      </c>
      <c r="B139" t="str">
        <f>VLOOKUP(Table3[[#This Row],[Shortname]], comp[],3, FALSE)</f>
        <v>-9Ni-9Al-9W</v>
      </c>
      <c r="C139" t="str">
        <f t="shared" si="7"/>
        <v>-9Ni-9Al-9W</v>
      </c>
      <c r="D139" t="str">
        <f>VLOOKUP(Table3[[#This Row],[Shortname]], comp[], 2, FALSE)</f>
        <v>CoAlW-X</v>
      </c>
      <c r="E139" s="19" t="s">
        <v>806</v>
      </c>
      <c r="F139" s="13" t="s">
        <v>805</v>
      </c>
      <c r="G139" s="13">
        <v>900</v>
      </c>
      <c r="H139" t="s">
        <v>46</v>
      </c>
      <c r="I139">
        <v>0.35909999999999997</v>
      </c>
      <c r="J139">
        <v>0.35770000000000002</v>
      </c>
      <c r="K139" s="10">
        <f t="shared" si="8"/>
        <v>3.9062499999998794E-3</v>
      </c>
      <c r="M139" t="s">
        <v>1549</v>
      </c>
      <c r="N139" t="s">
        <v>1549</v>
      </c>
      <c r="O139" t="str">
        <f>Table3[[#This Row],[Name]] &amp; Table3[[#This Row],[Paper]]</f>
        <v>9NiPovstugar, I. et al. Elemental partitioning, lattice misfit and creep behaviour of Cr containing gammaprime strengthened Co base superalloys. Mater. Sci. Technol. (United Kingdom) 32, 220–225 (2016).</v>
      </c>
      <c r="T139" s="57" t="s">
        <v>1446</v>
      </c>
      <c r="U139">
        <v>1</v>
      </c>
    </row>
    <row r="140" spans="1:21" x14ac:dyDescent="0.3">
      <c r="A140" t="s">
        <v>2210</v>
      </c>
      <c r="B140" t="str">
        <f>VLOOKUP(Table3[[#This Row],[Shortname]], comp[],3, FALSE)</f>
        <v>-9Ni-9Al-8Cr-9W</v>
      </c>
      <c r="C140" t="str">
        <f t="shared" si="7"/>
        <v>-9Ni-9Al-8Cr-9W</v>
      </c>
      <c r="D140" t="str">
        <f>VLOOKUP(Table3[[#This Row],[Shortname]], comp[], 2, FALSE)</f>
        <v>CoAlWX+</v>
      </c>
      <c r="E140" s="19" t="s">
        <v>808</v>
      </c>
      <c r="F140" s="13" t="s">
        <v>805</v>
      </c>
      <c r="G140" s="13">
        <v>900</v>
      </c>
      <c r="H140" t="s">
        <v>46</v>
      </c>
      <c r="I140">
        <v>0.35870000000000002</v>
      </c>
      <c r="J140">
        <v>0.35809999999999997</v>
      </c>
      <c r="K140" s="10">
        <f t="shared" si="8"/>
        <v>1.6741071428572683E-3</v>
      </c>
      <c r="M140" t="s">
        <v>1550</v>
      </c>
      <c r="N140" t="s">
        <v>1550</v>
      </c>
      <c r="O140" t="str">
        <f>Table3[[#This Row],[Name]] &amp; Table3[[#This Row],[Paper]]</f>
        <v>9Ni8CrPovstugar, I. et al. Elemental partitioning, lattice misfit and creep behaviour of Cr containing gammaprime strengthened Co base superalloys. Mater. Sci. Technol. (United Kingdom) 32, 220–225 (2016).</v>
      </c>
      <c r="T140" s="57" t="s">
        <v>1447</v>
      </c>
      <c r="U140">
        <v>16</v>
      </c>
    </row>
    <row r="141" spans="1:21" x14ac:dyDescent="0.3">
      <c r="A141" t="s">
        <v>2127</v>
      </c>
      <c r="B141" t="str">
        <f>VLOOKUP(Table3[[#This Row],[Shortname]], comp[],3, FALSE)</f>
        <v>-9Al-9W</v>
      </c>
      <c r="C141" t="str">
        <f t="shared" si="7"/>
        <v>-9Al-9W</v>
      </c>
      <c r="D141" t="str">
        <f>VLOOKUP(Table3[[#This Row],[Shortname]], comp[], 2, FALSE)</f>
        <v>CoAlW-X</v>
      </c>
      <c r="E141" s="19" t="s">
        <v>64</v>
      </c>
      <c r="F141" s="13" t="s">
        <v>805</v>
      </c>
      <c r="G141" s="13">
        <v>900</v>
      </c>
      <c r="H141" t="s">
        <v>46</v>
      </c>
      <c r="I141">
        <v>0.35930000000000001</v>
      </c>
      <c r="J141">
        <v>0.35780000000000001</v>
      </c>
      <c r="K141" s="10">
        <v>4.3E-3</v>
      </c>
      <c r="M141" t="s">
        <v>1325</v>
      </c>
      <c r="N141" t="s">
        <v>1325</v>
      </c>
      <c r="O141" t="str">
        <f>Table3[[#This Row],[Name]] &amp; Table3[[#This Row],[Paper]]</f>
        <v>9WPovstugar, I. et al. Elemental partitioning, lattice misfit and creep behaviour of Cr containing gammaprime strengthened Co base superalloys. Mater. Sci. Technol. (United Kingdom) 32, 220–225 (2016).</v>
      </c>
      <c r="T141" s="57" t="s">
        <v>1448</v>
      </c>
      <c r="U141">
        <v>1</v>
      </c>
    </row>
    <row r="142" spans="1:21" x14ac:dyDescent="0.3">
      <c r="A142" t="s">
        <v>2211</v>
      </c>
      <c r="B142" t="str">
        <f>VLOOKUP(Table3[[#This Row],[Shortname]], comp[],3, FALSE)</f>
        <v>-8Al-9W-B</v>
      </c>
      <c r="C142" t="str">
        <f t="shared" si="7"/>
        <v>-8Al-9W-B</v>
      </c>
      <c r="D142" t="str">
        <f>VLOOKUP(Table3[[#This Row],[Shortname]], comp[], 2, FALSE)</f>
        <v>CoAlW-X</v>
      </c>
      <c r="E142" s="19" t="s">
        <v>816</v>
      </c>
      <c r="F142" t="s">
        <v>815</v>
      </c>
      <c r="G142">
        <v>900</v>
      </c>
      <c r="H142" t="s">
        <v>46</v>
      </c>
      <c r="I142">
        <v>0.3609</v>
      </c>
      <c r="J142">
        <v>0.35809999999999997</v>
      </c>
      <c r="K142" s="10">
        <f>2*(I142-J142)/(I142+J142)</f>
        <v>7.7885952712100828E-3</v>
      </c>
      <c r="M142" t="s">
        <v>1442</v>
      </c>
      <c r="N142" t="s">
        <v>1442</v>
      </c>
      <c r="O142" t="str">
        <f>Table3[[#This Row],[Name]] &amp; Table3[[#This Row],[Paper]]</f>
        <v>Co-9Al-9W-0.1BPyczak, F. et al. Plastic deformation mechanisms in a crept L12 hardened Co-base superalloy. Mater. Sci. Eng. A 571, 13–18 (2013).</v>
      </c>
      <c r="T142" s="57" t="s">
        <v>1449</v>
      </c>
      <c r="U142">
        <v>1</v>
      </c>
    </row>
    <row r="143" spans="1:21" x14ac:dyDescent="0.3">
      <c r="A143" t="s">
        <v>2211</v>
      </c>
      <c r="B143" t="str">
        <f>VLOOKUP(Table3[[#This Row],[Shortname]], comp[],3, FALSE)</f>
        <v>-8Al-9W-B</v>
      </c>
      <c r="C143" t="str">
        <f t="shared" si="7"/>
        <v/>
      </c>
      <c r="D143" t="str">
        <f>VLOOKUP(Table3[[#This Row],[Shortname]], comp[], 2, FALSE)</f>
        <v>CoAlW-X</v>
      </c>
      <c r="E143" s="19" t="s">
        <v>816</v>
      </c>
      <c r="F143" t="s">
        <v>815</v>
      </c>
      <c r="G143">
        <v>900</v>
      </c>
      <c r="H143">
        <v>850</v>
      </c>
      <c r="I143">
        <v>0.36580000000000001</v>
      </c>
      <c r="J143">
        <v>0.36449999999999999</v>
      </c>
      <c r="K143" s="10">
        <v>3.5000000000000001E-3</v>
      </c>
      <c r="M143" t="s">
        <v>1442</v>
      </c>
      <c r="N143" t="s">
        <v>1442</v>
      </c>
      <c r="O143" t="str">
        <f>Table3[[#This Row],[Name]] &amp; Table3[[#This Row],[Paper]]</f>
        <v>Co-9Al-9W-0.1BPyczak, F. et al. Plastic deformation mechanisms in a crept L12 hardened Co-base superalloy. Mater. Sci. Eng. A 571, 13–18 (2013).</v>
      </c>
      <c r="T143" s="57" t="s">
        <v>1450</v>
      </c>
      <c r="U143">
        <v>1</v>
      </c>
    </row>
    <row r="144" spans="1:21" x14ac:dyDescent="0.3">
      <c r="A144" t="s">
        <v>2211</v>
      </c>
      <c r="B144" t="str">
        <f>VLOOKUP(Table3[[#This Row],[Shortname]], comp[],3, FALSE)</f>
        <v>-8Al-9W-B</v>
      </c>
      <c r="C144" t="str">
        <f t="shared" si="7"/>
        <v/>
      </c>
      <c r="D144" t="str">
        <f>VLOOKUP(Table3[[#This Row],[Shortname]], comp[], 2, FALSE)</f>
        <v>CoAlW-X</v>
      </c>
      <c r="E144" s="19" t="s">
        <v>816</v>
      </c>
      <c r="F144" t="s">
        <v>815</v>
      </c>
      <c r="G144">
        <v>900</v>
      </c>
      <c r="H144">
        <v>900</v>
      </c>
      <c r="I144">
        <v>0.36580000000000001</v>
      </c>
      <c r="J144">
        <v>0.36559999999999998</v>
      </c>
      <c r="K144" s="10">
        <v>1E-3</v>
      </c>
      <c r="M144" t="s">
        <v>1442</v>
      </c>
      <c r="N144" t="s">
        <v>1442</v>
      </c>
      <c r="O144" t="str">
        <f>Table3[[#This Row],[Name]] &amp; Table3[[#This Row],[Paper]]</f>
        <v>Co-9Al-9W-0.1BPyczak, F. et al. Plastic deformation mechanisms in a crept L12 hardened Co-base superalloy. Mater. Sci. Eng. A 571, 13–18 (2013).</v>
      </c>
      <c r="T144" s="57" t="s">
        <v>1451</v>
      </c>
      <c r="U144">
        <v>1</v>
      </c>
    </row>
    <row r="145" spans="1:21" x14ac:dyDescent="0.3">
      <c r="A145" t="s">
        <v>2212</v>
      </c>
      <c r="B145" t="str">
        <f>VLOOKUP(Table3[[#This Row],[Shortname]], comp[],3, FALSE)</f>
        <v>-9Al-10W-B</v>
      </c>
      <c r="C145" t="str">
        <f t="shared" si="7"/>
        <v>-9Al-10W-B</v>
      </c>
      <c r="D145" t="str">
        <f>VLOOKUP(Table3[[#This Row],[Shortname]], comp[], 2, FALSE)</f>
        <v>CoAlW-X</v>
      </c>
      <c r="E145" s="19" t="s">
        <v>819</v>
      </c>
      <c r="F145" s="6" t="s">
        <v>817</v>
      </c>
      <c r="G145">
        <v>900</v>
      </c>
      <c r="H145" t="s">
        <v>46</v>
      </c>
      <c r="I145">
        <v>0.35949999999999999</v>
      </c>
      <c r="J145">
        <v>0.35859999999999997</v>
      </c>
      <c r="K145" s="10">
        <f>2*(I145-J145)/(I145+J145)</f>
        <v>2.5066146776215343E-3</v>
      </c>
      <c r="M145" t="s">
        <v>1431</v>
      </c>
      <c r="N145" t="s">
        <v>1431</v>
      </c>
      <c r="O145" t="str">
        <f>Table3[[#This Row],[Name]] &amp; Table3[[#This Row],[Paper]]</f>
        <v>Co-9Al-11W-0.1BPyczak, F. et al. The effect of tungsten content on the properties of L12-hardened Co-Al-W alloys. J. Alloys Compd. 632, 110–115 (2015).</v>
      </c>
      <c r="T145" s="57" t="s">
        <v>1452</v>
      </c>
      <c r="U145">
        <v>16</v>
      </c>
    </row>
    <row r="146" spans="1:21" x14ac:dyDescent="0.3">
      <c r="A146" t="s">
        <v>2213</v>
      </c>
      <c r="B146" t="str">
        <f>VLOOKUP(Table3[[#This Row],[Shortname]], comp[],3, FALSE)</f>
        <v>-9Al-7W-B</v>
      </c>
      <c r="C146" t="str">
        <f t="shared" si="7"/>
        <v>-9Al-7W-B</v>
      </c>
      <c r="D146" t="str">
        <f>VLOOKUP(Table3[[#This Row],[Shortname]], comp[], 2, FALSE)</f>
        <v>CoAlW-X</v>
      </c>
      <c r="E146" s="19" t="s">
        <v>818</v>
      </c>
      <c r="F146" s="6" t="s">
        <v>817</v>
      </c>
      <c r="G146">
        <v>900</v>
      </c>
      <c r="H146" t="s">
        <v>46</v>
      </c>
      <c r="I146">
        <v>0.3589</v>
      </c>
      <c r="J146">
        <v>0.35759999999999997</v>
      </c>
      <c r="K146" s="10">
        <f>2*(I146-J146)/(I146+J146)</f>
        <v>3.6287508722959486E-3</v>
      </c>
      <c r="M146" t="s">
        <v>1449</v>
      </c>
      <c r="N146" t="s">
        <v>1449</v>
      </c>
      <c r="O146" t="str">
        <f>Table3[[#This Row],[Name]] &amp; Table3[[#This Row],[Paper]]</f>
        <v>Co-9Al-8W-0.1BPyczak, F. et al. The effect of tungsten content on the properties of L12-hardened Co-Al-W alloys. J. Alloys Compd. 632, 110–115 (2015).</v>
      </c>
      <c r="T146" s="57" t="s">
        <v>1453</v>
      </c>
      <c r="U146">
        <v>1</v>
      </c>
    </row>
    <row r="147" spans="1:21" x14ac:dyDescent="0.3">
      <c r="A147" t="s">
        <v>2214</v>
      </c>
      <c r="B147" t="str">
        <f>VLOOKUP(Table3[[#This Row],[Shortname]], comp[],3, FALSE)</f>
        <v>-9Al-9W-B</v>
      </c>
      <c r="C147" t="str">
        <f t="shared" si="7"/>
        <v>-9Al-9W-B</v>
      </c>
      <c r="D147" t="str">
        <f>VLOOKUP(Table3[[#This Row],[Shortname]], comp[], 2, FALSE)</f>
        <v>CoAlW-X</v>
      </c>
      <c r="E147" s="19" t="s">
        <v>816</v>
      </c>
      <c r="F147" s="6" t="s">
        <v>817</v>
      </c>
      <c r="G147">
        <v>900</v>
      </c>
      <c r="H147" t="s">
        <v>46</v>
      </c>
      <c r="I147">
        <v>0.3594</v>
      </c>
      <c r="J147">
        <v>0.35799999999999998</v>
      </c>
      <c r="K147" s="10">
        <f>2*(I147-J147)/(I147+J147)</f>
        <v>3.9029829941455599E-3</v>
      </c>
      <c r="M147" t="s">
        <v>1444</v>
      </c>
      <c r="N147" t="s">
        <v>1444</v>
      </c>
      <c r="O147" t="str">
        <f>Table3[[#This Row],[Name]] &amp; Table3[[#This Row],[Paper]]</f>
        <v>Co-9Al-9W-0.1BPyczak, F. et al. The effect of tungsten content on the properties of L12-hardened Co-Al-W alloys. J. Alloys Compd. 632, 110–115 (2015).</v>
      </c>
      <c r="T147" s="57" t="s">
        <v>1454</v>
      </c>
      <c r="U147">
        <v>1</v>
      </c>
    </row>
    <row r="148" spans="1:21" x14ac:dyDescent="0.3">
      <c r="A148" t="s">
        <v>2215</v>
      </c>
      <c r="B148" t="str">
        <f>VLOOKUP(Table3[[#This Row],[Shortname]], comp[],3, FALSE)</f>
        <v>-2Ti-2Ta-12V</v>
      </c>
      <c r="C148" t="str">
        <f t="shared" si="7"/>
        <v>-2Ti-2Ta-12V</v>
      </c>
      <c r="D148" t="str">
        <f>VLOOKUP(Table3[[#This Row],[Shortname]], comp[], 2, FALSE)</f>
        <v>W-free</v>
      </c>
      <c r="E148" t="s">
        <v>823</v>
      </c>
      <c r="F148" s="15" t="s">
        <v>824</v>
      </c>
      <c r="G148" s="15">
        <v>900</v>
      </c>
      <c r="H148" t="s">
        <v>46</v>
      </c>
      <c r="K148" s="10">
        <v>4.3E-3</v>
      </c>
      <c r="M148" t="s">
        <v>1551</v>
      </c>
      <c r="N148" t="s">
        <v>1551</v>
      </c>
      <c r="O148" t="str">
        <f>Table3[[#This Row],[Name]] &amp; Table3[[#This Row],[Paper]]</f>
        <v>Co-V-Ta-Ti alloyQu, S. et al. Coarsening behavior of γʹ precipitates and compression deformation mechanism of a novel Co–V–Ta–Ti superalloy. Mater. Sci. Eng. A 139455 (2020) doi:10.1016/j.msea.2020.139455.</v>
      </c>
      <c r="T148" s="57" t="s">
        <v>1455</v>
      </c>
      <c r="U148">
        <v>1</v>
      </c>
    </row>
    <row r="149" spans="1:21" x14ac:dyDescent="0.3">
      <c r="A149" t="s">
        <v>2216</v>
      </c>
      <c r="B149" t="str">
        <f>VLOOKUP(Table3[[#This Row],[Shortname]], comp[],3, FALSE)</f>
        <v>-31Ni-9Al-5W-4Ti-1Ta</v>
      </c>
      <c r="C149" t="str">
        <f t="shared" si="7"/>
        <v>-31Ni-9Al-5W-4Ti-1Ta</v>
      </c>
      <c r="D149" t="str">
        <f>VLOOKUP(Table3[[#This Row],[Shortname]], comp[], 2, FALSE)</f>
        <v>Co3Ti</v>
      </c>
      <c r="E149" s="19" t="s">
        <v>821</v>
      </c>
      <c r="F149" t="s">
        <v>820</v>
      </c>
      <c r="G149">
        <v>900</v>
      </c>
      <c r="H149" t="s">
        <v>46</v>
      </c>
      <c r="I149">
        <v>0.3594</v>
      </c>
      <c r="J149">
        <v>0.35830000000000001</v>
      </c>
      <c r="K149" s="10">
        <v>3.0699999999999998E-3</v>
      </c>
      <c r="L149" t="s">
        <v>822</v>
      </c>
      <c r="M149" t="s">
        <v>1552</v>
      </c>
      <c r="N149" t="s">
        <v>1552</v>
      </c>
      <c r="O149" t="str">
        <f>Table3[[#This Row],[Name]] &amp; Table3[[#This Row],[Paper]]</f>
        <v>Co-30NiQu, S. et al. Microstructural evolution and compression property of a novel γʹ-strengthened directionally solidified CoNi-base superalloy. Mater. Sci. Eng. A 761, (2019).</v>
      </c>
      <c r="T149" s="57" t="s">
        <v>1456</v>
      </c>
      <c r="U149">
        <v>1</v>
      </c>
    </row>
    <row r="150" spans="1:21" x14ac:dyDescent="0.3">
      <c r="A150" t="s">
        <v>2217</v>
      </c>
      <c r="B150" t="str">
        <f>VLOOKUP(Table3[[#This Row],[Shortname]], comp[],3, FALSE)</f>
        <v>-9Al-9W</v>
      </c>
      <c r="C150" t="str">
        <f t="shared" si="7"/>
        <v>-9Al-9W</v>
      </c>
      <c r="D150" t="str">
        <f>VLOOKUP(Table3[[#This Row],[Shortname]], comp[], 2, FALSE)</f>
        <v>CoAlW-X</v>
      </c>
      <c r="E150" s="19" t="s">
        <v>801</v>
      </c>
      <c r="F150" t="s">
        <v>873</v>
      </c>
      <c r="G150">
        <v>900</v>
      </c>
      <c r="H150" t="s">
        <v>46</v>
      </c>
      <c r="I150">
        <v>0.3599</v>
      </c>
      <c r="J150">
        <v>0.35799999999999998</v>
      </c>
      <c r="K150" s="10">
        <f>2*(I150-J150)/(I150+J150)</f>
        <v>5.2932163253935445E-3</v>
      </c>
      <c r="M150" t="s">
        <v>1438</v>
      </c>
      <c r="N150" t="s">
        <v>1438</v>
      </c>
      <c r="O150" t="str">
        <f>Table3[[#This Row],[Name]] &amp; Table3[[#This Row],[Paper]]</f>
        <v>Co-9.2Al-9WSato, J. et al. Cobalt-base high-temperature alloys. Science (80-. ). 312, 90–91 (2006).</v>
      </c>
      <c r="T150" s="57" t="s">
        <v>1457</v>
      </c>
      <c r="U150">
        <v>1</v>
      </c>
    </row>
    <row r="151" spans="1:21" x14ac:dyDescent="0.3">
      <c r="A151" t="s">
        <v>2219</v>
      </c>
      <c r="B151" t="str">
        <f>VLOOKUP(Table3[[#This Row],[Shortname]], comp[],3, FALSE)</f>
        <v>-17Ni-10Al-6Cr-5W-3Ta</v>
      </c>
      <c r="C151" t="str">
        <f t="shared" si="7"/>
        <v>-17Ni-10Al-6Cr-5W-3Ta</v>
      </c>
      <c r="D151" t="str">
        <f>VLOOKUP(Table3[[#This Row],[Shortname]], comp[], 2, FALSE)</f>
        <v>CoAlWX+</v>
      </c>
      <c r="E151" s="19" t="s">
        <v>473</v>
      </c>
      <c r="F151" t="s">
        <v>895</v>
      </c>
      <c r="G151">
        <v>750</v>
      </c>
      <c r="H151" t="s">
        <v>46</v>
      </c>
      <c r="I151">
        <v>0.35955999999999999</v>
      </c>
      <c r="J151">
        <v>0.35808000000000001</v>
      </c>
      <c r="K151" s="10">
        <f>2*(I151-J151)/(I151+J151)</f>
        <v>4.1246307340727416E-3</v>
      </c>
      <c r="M151" t="s">
        <v>1553</v>
      </c>
      <c r="N151" t="s">
        <v>1553</v>
      </c>
      <c r="O151" t="str">
        <f>Table3[[#This Row],[Name]] &amp; Table3[[#This Row],[Paper]]</f>
        <v>5WShi, L., Yu, J. J., Cui, C. Y. &amp; Sun, X. F. The creep deformation behavior of a single-crystal Co-Al-W-base superalloy at 900°C. Mater. Sci. Eng. A 635, 50–58 (2015).</v>
      </c>
      <c r="T151" s="57" t="s">
        <v>1458</v>
      </c>
      <c r="U151">
        <v>1</v>
      </c>
    </row>
    <row r="152" spans="1:21" x14ac:dyDescent="0.3">
      <c r="A152" t="s">
        <v>2221</v>
      </c>
      <c r="B152" t="str">
        <f>VLOOKUP(Table3[[#This Row],[Shortname]], comp[],3, FALSE)</f>
        <v>-30Ni-10Al-8W</v>
      </c>
      <c r="C152" t="str">
        <f t="shared" si="7"/>
        <v>-30Ni-10Al-8W</v>
      </c>
      <c r="D152" t="str">
        <f>VLOOKUP(Table3[[#This Row],[Shortname]], comp[], 2, FALSE)</f>
        <v>CoAlW-X</v>
      </c>
      <c r="E152" s="19" t="s">
        <v>930</v>
      </c>
      <c r="F152" t="s">
        <v>918</v>
      </c>
      <c r="G152">
        <v>900</v>
      </c>
      <c r="H152" t="s">
        <v>46</v>
      </c>
      <c r="I152">
        <v>0.35870000000000002</v>
      </c>
      <c r="J152">
        <v>0.35759999999999997</v>
      </c>
      <c r="K152" s="10">
        <f>2*(I152-J152)/(I152+J152)</f>
        <v>3.0713388245149952E-3</v>
      </c>
      <c r="M152" t="s">
        <v>1555</v>
      </c>
      <c r="N152" t="s">
        <v>1555</v>
      </c>
      <c r="O152" t="str">
        <f>Table3[[#This Row],[Name]] &amp; Table3[[#This Row],[Paper]]</f>
        <v>30Ni-10Al-7.5WShinagawa, K. et al. Phase equilibria and microstructure on γ′ phase in Co-Ni-Al-W system. Mater. Trans. 49, 1474–1479 (2008).</v>
      </c>
      <c r="T152" s="57" t="s">
        <v>1459</v>
      </c>
      <c r="U152">
        <v>1</v>
      </c>
    </row>
    <row r="153" spans="1:21" x14ac:dyDescent="0.3">
      <c r="A153" t="s">
        <v>3617</v>
      </c>
      <c r="B153" t="str">
        <f>VLOOKUP(Table3[[#This Row],[Shortname]], comp[],3, FALSE)</f>
        <v>-20Ni-9Al-7W-2Nb</v>
      </c>
      <c r="C153" t="str">
        <f t="shared" si="7"/>
        <v>-20Ni-9Al-7W-2Nb</v>
      </c>
      <c r="D153" t="str">
        <f>VLOOKUP(Table3[[#This Row],[Shortname]], comp[], 2, FALSE)</f>
        <v>CoAlWX+</v>
      </c>
      <c r="E153" s="19" t="s">
        <v>957</v>
      </c>
      <c r="F153" s="8" t="s">
        <v>958</v>
      </c>
      <c r="G153" s="8">
        <v>1000</v>
      </c>
      <c r="H153" t="s">
        <v>46</v>
      </c>
      <c r="I153">
        <v>0.36</v>
      </c>
      <c r="J153">
        <v>0.3574</v>
      </c>
      <c r="K153" s="10">
        <v>7.3000000000000001E-3</v>
      </c>
      <c r="M153" t="s">
        <v>1486</v>
      </c>
      <c r="N153" t="s">
        <v>1486</v>
      </c>
      <c r="O153" t="str">
        <f>Table3[[#This Row],[Name]] &amp; Table3[[#This Row],[Paper]]</f>
        <v>Tanaka alloy 4Tanaka, K., Ooshima, M., Tsuno, N., Sato, A. &amp; Inui, H. Creep deformation of single crystals of new Co-Al-W-based alloys with fcc/L1 2 two-phase microstructures. Philos. Mag. 92, 4011–4027 (2012).</v>
      </c>
      <c r="T153" s="57" t="s">
        <v>1315</v>
      </c>
      <c r="U153">
        <v>1</v>
      </c>
    </row>
    <row r="154" spans="1:21" x14ac:dyDescent="0.3">
      <c r="A154" t="s">
        <v>3617</v>
      </c>
      <c r="B154" t="str">
        <f>VLOOKUP(Table3[[#This Row],[Shortname]], comp[],3, FALSE)</f>
        <v>-20Ni-9Al-7W-2Nb</v>
      </c>
      <c r="C154" t="str">
        <f t="shared" si="7"/>
        <v/>
      </c>
      <c r="D154" t="str">
        <f>VLOOKUP(Table3[[#This Row],[Shortname]], comp[], 2, FALSE)</f>
        <v>CoAlWX+</v>
      </c>
      <c r="E154" s="19" t="s">
        <v>957</v>
      </c>
      <c r="F154" s="8" t="s">
        <v>958</v>
      </c>
      <c r="G154" s="8">
        <v>1000</v>
      </c>
      <c r="H154">
        <v>100</v>
      </c>
      <c r="I154">
        <v>0.36030000000000001</v>
      </c>
      <c r="J154">
        <v>0.35770000000000002</v>
      </c>
      <c r="K154" s="10">
        <f t="shared" ref="K154:K161" si="9">2*(I154-J154)/(I154+J154)</f>
        <v>7.2423398328690563E-3</v>
      </c>
      <c r="M154" t="s">
        <v>1486</v>
      </c>
      <c r="N154" t="s">
        <v>1486</v>
      </c>
      <c r="O154" t="str">
        <f>Table3[[#This Row],[Name]] &amp; Table3[[#This Row],[Paper]]</f>
        <v>Tanaka alloy 4Tanaka, K., Ooshima, M., Tsuno, N., Sato, A. &amp; Inui, H. Creep deformation of single crystals of new Co-Al-W-based alloys with fcc/L1 2 two-phase microstructures. Philos. Mag. 92, 4011–4027 (2012).</v>
      </c>
      <c r="T154" s="57" t="s">
        <v>1323</v>
      </c>
      <c r="U154">
        <v>1</v>
      </c>
    </row>
    <row r="155" spans="1:21" x14ac:dyDescent="0.3">
      <c r="A155" t="s">
        <v>3617</v>
      </c>
      <c r="B155" t="str">
        <f>VLOOKUP(Table3[[#This Row],[Shortname]], comp[],3, FALSE)</f>
        <v>-20Ni-9Al-7W-2Nb</v>
      </c>
      <c r="C155" t="str">
        <f t="shared" si="7"/>
        <v/>
      </c>
      <c r="D155" t="str">
        <f>VLOOKUP(Table3[[#This Row],[Shortname]], comp[], 2, FALSE)</f>
        <v>CoAlWX+</v>
      </c>
      <c r="E155" s="19" t="s">
        <v>957</v>
      </c>
      <c r="F155" s="8" t="s">
        <v>958</v>
      </c>
      <c r="G155" s="8">
        <v>1000</v>
      </c>
      <c r="H155">
        <v>200</v>
      </c>
      <c r="I155">
        <v>0.36070000000000002</v>
      </c>
      <c r="J155">
        <v>0.35830000000000001</v>
      </c>
      <c r="K155" s="10">
        <f t="shared" si="9"/>
        <v>6.6759388038943341E-3</v>
      </c>
      <c r="M155" t="s">
        <v>1486</v>
      </c>
      <c r="N155" t="s">
        <v>1486</v>
      </c>
      <c r="O155" t="str">
        <f>Table3[[#This Row],[Name]] &amp; Table3[[#This Row],[Paper]]</f>
        <v>Tanaka alloy 4Tanaka, K., Ooshima, M., Tsuno, N., Sato, A. &amp; Inui, H. Creep deformation of single crystals of new Co-Al-W-based alloys with fcc/L1 2 two-phase microstructures. Philos. Mag. 92, 4011–4027 (2012).</v>
      </c>
      <c r="T155" s="57" t="s">
        <v>1322</v>
      </c>
      <c r="U155">
        <v>1</v>
      </c>
    </row>
    <row r="156" spans="1:21" x14ac:dyDescent="0.3">
      <c r="A156" t="s">
        <v>3617</v>
      </c>
      <c r="B156" t="str">
        <f>VLOOKUP(Table3[[#This Row],[Shortname]], comp[],3, FALSE)</f>
        <v>-20Ni-9Al-7W-2Nb</v>
      </c>
      <c r="C156" t="str">
        <f t="shared" si="7"/>
        <v/>
      </c>
      <c r="D156" t="str">
        <f>VLOOKUP(Table3[[#This Row],[Shortname]], comp[], 2, FALSE)</f>
        <v>CoAlWX+</v>
      </c>
      <c r="E156" s="19" t="s">
        <v>957</v>
      </c>
      <c r="F156" s="8" t="s">
        <v>958</v>
      </c>
      <c r="G156" s="8">
        <v>1000</v>
      </c>
      <c r="H156">
        <v>300</v>
      </c>
      <c r="I156">
        <v>0.36109999999999998</v>
      </c>
      <c r="J156">
        <v>0.35880000000000001</v>
      </c>
      <c r="K156" s="10">
        <f t="shared" si="9"/>
        <v>6.389776357827389E-3</v>
      </c>
      <c r="M156" t="s">
        <v>1486</v>
      </c>
      <c r="N156" t="s">
        <v>1486</v>
      </c>
      <c r="O156" t="str">
        <f>Table3[[#This Row],[Name]] &amp; Table3[[#This Row],[Paper]]</f>
        <v>Tanaka alloy 4Tanaka, K., Ooshima, M., Tsuno, N., Sato, A. &amp; Inui, H. Creep deformation of single crystals of new Co-Al-W-based alloys with fcc/L1 2 two-phase microstructures. Philos. Mag. 92, 4011–4027 (2012).</v>
      </c>
      <c r="T156" s="57" t="s">
        <v>1316</v>
      </c>
      <c r="U156">
        <v>1</v>
      </c>
    </row>
    <row r="157" spans="1:21" x14ac:dyDescent="0.3">
      <c r="A157" t="s">
        <v>3617</v>
      </c>
      <c r="B157" t="str">
        <f>VLOOKUP(Table3[[#This Row],[Shortname]], comp[],3, FALSE)</f>
        <v>-20Ni-9Al-7W-2Nb</v>
      </c>
      <c r="C157" t="str">
        <f t="shared" si="7"/>
        <v/>
      </c>
      <c r="D157" t="str">
        <f>VLOOKUP(Table3[[#This Row],[Shortname]], comp[], 2, FALSE)</f>
        <v>CoAlWX+</v>
      </c>
      <c r="E157" s="19" t="s">
        <v>957</v>
      </c>
      <c r="F157" s="8" t="s">
        <v>958</v>
      </c>
      <c r="G157" s="8">
        <v>1000</v>
      </c>
      <c r="H157">
        <v>400</v>
      </c>
      <c r="I157">
        <v>0.36159999999999998</v>
      </c>
      <c r="J157">
        <v>0.35930000000000001</v>
      </c>
      <c r="K157" s="10">
        <f t="shared" si="9"/>
        <v>6.3809127479538602E-3</v>
      </c>
      <c r="M157" t="s">
        <v>1486</v>
      </c>
      <c r="N157" t="s">
        <v>1486</v>
      </c>
      <c r="O157" t="str">
        <f>Table3[[#This Row],[Name]] &amp; Table3[[#This Row],[Paper]]</f>
        <v>Tanaka alloy 4Tanaka, K., Ooshima, M., Tsuno, N., Sato, A. &amp; Inui, H. Creep deformation of single crystals of new Co-Al-W-based alloys with fcc/L1 2 two-phase microstructures. Philos. Mag. 92, 4011–4027 (2012).</v>
      </c>
      <c r="T157" s="57" t="s">
        <v>1321</v>
      </c>
      <c r="U157">
        <v>1</v>
      </c>
    </row>
    <row r="158" spans="1:21" x14ac:dyDescent="0.3">
      <c r="A158" t="s">
        <v>3617</v>
      </c>
      <c r="B158" t="str">
        <f>VLOOKUP(Table3[[#This Row],[Shortname]], comp[],3, FALSE)</f>
        <v>-20Ni-9Al-7W-2Nb</v>
      </c>
      <c r="C158" t="str">
        <f t="shared" si="7"/>
        <v/>
      </c>
      <c r="D158" t="str">
        <f>VLOOKUP(Table3[[#This Row],[Shortname]], comp[], 2, FALSE)</f>
        <v>CoAlWX+</v>
      </c>
      <c r="E158" s="19" t="s">
        <v>957</v>
      </c>
      <c r="F158" s="8" t="s">
        <v>958</v>
      </c>
      <c r="G158" s="8">
        <v>1000</v>
      </c>
      <c r="H158">
        <v>500</v>
      </c>
      <c r="I158">
        <v>0.36220000000000002</v>
      </c>
      <c r="J158">
        <v>0.35970000000000002</v>
      </c>
      <c r="K158" s="10">
        <f t="shared" si="9"/>
        <v>6.9261670591494731E-3</v>
      </c>
      <c r="M158" t="s">
        <v>1486</v>
      </c>
      <c r="N158" t="s">
        <v>1486</v>
      </c>
      <c r="O158" t="str">
        <f>Table3[[#This Row],[Name]] &amp; Table3[[#This Row],[Paper]]</f>
        <v>Tanaka alloy 4Tanaka, K., Ooshima, M., Tsuno, N., Sato, A. &amp; Inui, H. Creep deformation of single crystals of new Co-Al-W-based alloys with fcc/L1 2 two-phase microstructures. Philos. Mag. 92, 4011–4027 (2012).</v>
      </c>
      <c r="T158" s="57" t="s">
        <v>1320</v>
      </c>
      <c r="U158">
        <v>1</v>
      </c>
    </row>
    <row r="159" spans="1:21" x14ac:dyDescent="0.3">
      <c r="A159" t="s">
        <v>3617</v>
      </c>
      <c r="B159" t="str">
        <f>VLOOKUP(Table3[[#This Row],[Shortname]], comp[],3, FALSE)</f>
        <v>-20Ni-9Al-7W-2Nb</v>
      </c>
      <c r="C159" t="str">
        <f t="shared" si="7"/>
        <v/>
      </c>
      <c r="D159" t="str">
        <f>VLOOKUP(Table3[[#This Row],[Shortname]], comp[], 2, FALSE)</f>
        <v>CoAlWX+</v>
      </c>
      <c r="E159" s="19" t="s">
        <v>957</v>
      </c>
      <c r="F159" s="8" t="s">
        <v>958</v>
      </c>
      <c r="G159" s="8">
        <v>1000</v>
      </c>
      <c r="H159">
        <v>600</v>
      </c>
      <c r="I159">
        <v>0.36259999999999998</v>
      </c>
      <c r="J159">
        <v>0.36020000000000002</v>
      </c>
      <c r="K159" s="10">
        <f t="shared" si="9"/>
        <v>6.6408411732151573E-3</v>
      </c>
      <c r="M159" t="s">
        <v>1486</v>
      </c>
      <c r="N159" t="s">
        <v>1486</v>
      </c>
      <c r="O159" t="str">
        <f>Table3[[#This Row],[Name]] &amp; Table3[[#This Row],[Paper]]</f>
        <v>Tanaka alloy 4Tanaka, K., Ooshima, M., Tsuno, N., Sato, A. &amp; Inui, H. Creep deformation of single crystals of new Co-Al-W-based alloys with fcc/L1 2 two-phase microstructures. Philos. Mag. 92, 4011–4027 (2012).</v>
      </c>
      <c r="T159" s="57" t="s">
        <v>1319</v>
      </c>
      <c r="U159">
        <v>2</v>
      </c>
    </row>
    <row r="160" spans="1:21" x14ac:dyDescent="0.3">
      <c r="A160" t="s">
        <v>3617</v>
      </c>
      <c r="B160" t="str">
        <f>VLOOKUP(Table3[[#This Row],[Shortname]], comp[],3, FALSE)</f>
        <v>-20Ni-9Al-7W-2Nb</v>
      </c>
      <c r="C160" t="str">
        <f t="shared" si="7"/>
        <v/>
      </c>
      <c r="D160" t="str">
        <f>VLOOKUP(Table3[[#This Row],[Shortname]], comp[], 2, FALSE)</f>
        <v>CoAlWX+</v>
      </c>
      <c r="E160" s="19" t="s">
        <v>957</v>
      </c>
      <c r="F160" s="8" t="s">
        <v>958</v>
      </c>
      <c r="G160" s="8">
        <v>1000</v>
      </c>
      <c r="H160">
        <v>700</v>
      </c>
      <c r="I160">
        <v>0.36330000000000001</v>
      </c>
      <c r="J160">
        <v>0.36120000000000002</v>
      </c>
      <c r="K160" s="10">
        <f t="shared" si="9"/>
        <v>5.7971014492753364E-3</v>
      </c>
      <c r="M160" t="s">
        <v>1486</v>
      </c>
      <c r="N160" t="s">
        <v>1486</v>
      </c>
      <c r="O160" t="str">
        <f>Table3[[#This Row],[Name]] &amp; Table3[[#This Row],[Paper]]</f>
        <v>Tanaka alloy 4Tanaka, K., Ooshima, M., Tsuno, N., Sato, A. &amp; Inui, H. Creep deformation of single crystals of new Co-Al-W-based alloys with fcc/L1 2 two-phase microstructures. Philos. Mag. 92, 4011–4027 (2012).</v>
      </c>
      <c r="T160" s="57" t="s">
        <v>1318</v>
      </c>
      <c r="U160">
        <v>2</v>
      </c>
    </row>
    <row r="161" spans="1:21" x14ac:dyDescent="0.3">
      <c r="A161" t="s">
        <v>3617</v>
      </c>
      <c r="B161" t="str">
        <f>VLOOKUP(Table3[[#This Row],[Shortname]], comp[],3, FALSE)</f>
        <v>-20Ni-9Al-7W-2Nb</v>
      </c>
      <c r="C161" t="str">
        <f t="shared" si="7"/>
        <v/>
      </c>
      <c r="D161" t="str">
        <f>VLOOKUP(Table3[[#This Row],[Shortname]], comp[], 2, FALSE)</f>
        <v>CoAlWX+</v>
      </c>
      <c r="E161" s="19" t="s">
        <v>957</v>
      </c>
      <c r="F161" s="8" t="s">
        <v>958</v>
      </c>
      <c r="G161" s="8">
        <v>1000</v>
      </c>
      <c r="H161">
        <v>800</v>
      </c>
      <c r="I161">
        <v>0.36399999999999999</v>
      </c>
      <c r="J161">
        <v>0.36159999999999998</v>
      </c>
      <c r="K161" s="10">
        <f t="shared" si="9"/>
        <v>6.6152149944873574E-3</v>
      </c>
      <c r="M161" t="s">
        <v>1486</v>
      </c>
      <c r="N161" t="s">
        <v>1486</v>
      </c>
      <c r="O161" t="str">
        <f>Table3[[#This Row],[Name]] &amp; Table3[[#This Row],[Paper]]</f>
        <v>Tanaka alloy 4Tanaka, K., Ooshima, M., Tsuno, N., Sato, A. &amp; Inui, H. Creep deformation of single crystals of new Co-Al-W-based alloys with fcc/L1 2 two-phase microstructures. Philos. Mag. 92, 4011–4027 (2012).</v>
      </c>
      <c r="T161" s="57" t="s">
        <v>1314</v>
      </c>
      <c r="U161">
        <v>2</v>
      </c>
    </row>
    <row r="162" spans="1:21" x14ac:dyDescent="0.3">
      <c r="A162" t="s">
        <v>3617</v>
      </c>
      <c r="B162" t="str">
        <f>VLOOKUP(Table3[[#This Row],[Shortname]], comp[],3, FALSE)</f>
        <v>-20Ni-9Al-7W-2Nb</v>
      </c>
      <c r="C162" t="str">
        <f t="shared" si="7"/>
        <v/>
      </c>
      <c r="D162" t="str">
        <f>VLOOKUP(Table3[[#This Row],[Shortname]], comp[], 2, FALSE)</f>
        <v>CoAlWX+</v>
      </c>
      <c r="E162" s="19" t="s">
        <v>957</v>
      </c>
      <c r="F162" s="8" t="s">
        <v>958</v>
      </c>
      <c r="G162" s="8">
        <v>1000</v>
      </c>
      <c r="H162">
        <v>900</v>
      </c>
      <c r="I162">
        <v>0.36449999999999999</v>
      </c>
      <c r="J162">
        <v>0.36249999999999999</v>
      </c>
      <c r="K162" s="10">
        <v>5.0000000000000001E-3</v>
      </c>
      <c r="M162" t="s">
        <v>1486</v>
      </c>
      <c r="N162" t="s">
        <v>1486</v>
      </c>
      <c r="O162" t="str">
        <f>Table3[[#This Row],[Name]] &amp; Table3[[#This Row],[Paper]]</f>
        <v>Tanaka alloy 4Tanaka, K., Ooshima, M., Tsuno, N., Sato, A. &amp; Inui, H. Creep deformation of single crystals of new Co-Al-W-based alloys with fcc/L1 2 two-phase microstructures. Philos. Mag. 92, 4011–4027 (2012).</v>
      </c>
      <c r="T162" s="57" t="s">
        <v>1317</v>
      </c>
      <c r="U162">
        <v>1</v>
      </c>
    </row>
    <row r="163" spans="1:21" x14ac:dyDescent="0.3">
      <c r="A163" t="s">
        <v>2223</v>
      </c>
      <c r="B163" t="str">
        <f>VLOOKUP(Table3[[#This Row],[Shortname]], comp[],3, FALSE)</f>
        <v>-17Al-3W</v>
      </c>
      <c r="C163" t="str">
        <f t="shared" si="7"/>
        <v>-17Al-3W</v>
      </c>
      <c r="D163" t="str">
        <f>VLOOKUP(Table3[[#This Row],[Shortname]], comp[], 2, FALSE)</f>
        <v>CoAlW-X</v>
      </c>
      <c r="E163" s="19" t="s">
        <v>981</v>
      </c>
      <c r="F163" s="12" t="s">
        <v>980</v>
      </c>
      <c r="G163" s="12">
        <v>900</v>
      </c>
      <c r="H163" t="s">
        <v>46</v>
      </c>
      <c r="K163" s="10">
        <v>1.7899999999999999E-2</v>
      </c>
      <c r="M163" t="s">
        <v>1420</v>
      </c>
      <c r="N163" t="s">
        <v>1420</v>
      </c>
      <c r="O163" t="str">
        <f>Table3[[#This Row],[Name]] &amp; Table3[[#This Row],[Paper]]</f>
        <v>0TiTMS. 2016_Book_TMS2014143rdAnnualMeetingExhib: THE ROLE OF Ti ON REDUCING THE MISFIT OF A Co-AI-W ALLOY. (2014).</v>
      </c>
      <c r="T163" s="57" t="s">
        <v>1331</v>
      </c>
      <c r="U163">
        <v>243</v>
      </c>
    </row>
    <row r="164" spans="1:21" x14ac:dyDescent="0.3">
      <c r="A164" t="s">
        <v>2224</v>
      </c>
      <c r="B164" t="str">
        <f>VLOOKUP(Table3[[#This Row],[Shortname]], comp[],3, FALSE)</f>
        <v>-17Al-3W-1Ti</v>
      </c>
      <c r="C164" t="str">
        <f t="shared" si="7"/>
        <v>-17Al-3W-1Ti</v>
      </c>
      <c r="D164" t="str">
        <f>VLOOKUP(Table3[[#This Row],[Shortname]], comp[], 2, FALSE)</f>
        <v>CoAlW-X</v>
      </c>
      <c r="E164" s="19" t="s">
        <v>982</v>
      </c>
      <c r="F164" s="12" t="s">
        <v>980</v>
      </c>
      <c r="G164" s="12">
        <v>900</v>
      </c>
      <c r="H164" t="s">
        <v>46</v>
      </c>
      <c r="K164" s="10">
        <v>1.6500000000000001E-2</v>
      </c>
      <c r="M164" t="s">
        <v>1409</v>
      </c>
      <c r="N164" t="s">
        <v>1409</v>
      </c>
      <c r="O164" t="str">
        <f>Table3[[#This Row],[Name]] &amp; Table3[[#This Row],[Paper]]</f>
        <v>1TiTMS. 2016_Book_TMS2014143rdAnnualMeetingExhib: THE ROLE OF Ti ON REDUCING THE MISFIT OF A Co-AI-W ALLOY. (2014).</v>
      </c>
    </row>
    <row r="165" spans="1:21" x14ac:dyDescent="0.3">
      <c r="A165" t="s">
        <v>2225</v>
      </c>
      <c r="B165" t="str">
        <f>VLOOKUP(Table3[[#This Row],[Shortname]], comp[],3, FALSE)</f>
        <v>-17Al-3W-4Ti</v>
      </c>
      <c r="C165" t="str">
        <f t="shared" si="7"/>
        <v>-17Al-3W-4Ti</v>
      </c>
      <c r="D165" t="str">
        <f>VLOOKUP(Table3[[#This Row],[Shortname]], comp[], 2, FALSE)</f>
        <v>Co3Ti</v>
      </c>
      <c r="E165" s="19" t="s">
        <v>890</v>
      </c>
      <c r="F165" s="12" t="s">
        <v>980</v>
      </c>
      <c r="G165" s="12">
        <v>900</v>
      </c>
      <c r="H165" t="s">
        <v>46</v>
      </c>
      <c r="K165" s="10">
        <v>1.46E-2</v>
      </c>
      <c r="M165" t="s">
        <v>1404</v>
      </c>
      <c r="N165" t="s">
        <v>1404</v>
      </c>
      <c r="O165" t="str">
        <f>Table3[[#This Row],[Name]] &amp; Table3[[#This Row],[Paper]]</f>
        <v>3TiTMS. 2016_Book_TMS2014143rdAnnualMeetingExhib: THE ROLE OF Ti ON REDUCING THE MISFIT OF A Co-AI-W ALLOY. (2014).</v>
      </c>
    </row>
    <row r="166" spans="1:21" x14ac:dyDescent="0.3">
      <c r="A166" t="s">
        <v>2226</v>
      </c>
      <c r="B166" t="str">
        <f>VLOOKUP(Table3[[#This Row],[Shortname]], comp[],3, FALSE)</f>
        <v>-17Al-3W-7Ti</v>
      </c>
      <c r="C166" t="str">
        <f t="shared" si="7"/>
        <v>-17Al-3W-7Ti</v>
      </c>
      <c r="D166" t="str">
        <f>VLOOKUP(Table3[[#This Row],[Shortname]], comp[], 2, FALSE)</f>
        <v>Co3Ti</v>
      </c>
      <c r="E166" s="19" t="s">
        <v>983</v>
      </c>
      <c r="F166" s="12" t="s">
        <v>980</v>
      </c>
      <c r="G166" s="12">
        <v>900</v>
      </c>
      <c r="H166" t="s">
        <v>46</v>
      </c>
      <c r="K166" s="10">
        <v>9.3600000000000003E-3</v>
      </c>
      <c r="M166" t="s">
        <v>1398</v>
      </c>
      <c r="N166" t="s">
        <v>1398</v>
      </c>
      <c r="O166" t="str">
        <f>Table3[[#This Row],[Name]] &amp; Table3[[#This Row],[Paper]]</f>
        <v>6TiiTMS. 2016_Book_TMS2014143rdAnnualMeetingExhib: THE ROLE OF Ti ON REDUCING THE MISFIT OF A Co-AI-W ALLOY. (2014).</v>
      </c>
    </row>
    <row r="167" spans="1:21" x14ac:dyDescent="0.3">
      <c r="A167" t="s">
        <v>2227</v>
      </c>
      <c r="B167" t="str">
        <f>VLOOKUP(Table3[[#This Row],[Shortname]], comp[],3, FALSE)</f>
        <v>-17Al-3W-9Ti</v>
      </c>
      <c r="C167" t="str">
        <f t="shared" si="7"/>
        <v>-17Al-3W-9Ti</v>
      </c>
      <c r="D167" t="str">
        <f>VLOOKUP(Table3[[#This Row],[Shortname]], comp[], 2, FALSE)</f>
        <v>Co3Ti</v>
      </c>
      <c r="E167" s="19" t="s">
        <v>984</v>
      </c>
      <c r="F167" s="12" t="s">
        <v>980</v>
      </c>
      <c r="G167" s="12">
        <v>900</v>
      </c>
      <c r="H167" t="s">
        <v>46</v>
      </c>
      <c r="K167" s="10">
        <v>1.5E-3</v>
      </c>
      <c r="M167" t="s">
        <v>1397</v>
      </c>
      <c r="N167" t="s">
        <v>1397</v>
      </c>
      <c r="O167" t="str">
        <f>Table3[[#This Row],[Name]] &amp; Table3[[#This Row],[Paper]]</f>
        <v>8TiTMS. 2016_Book_TMS2014143rdAnnualMeetingExhib: THE ROLE OF Ti ON REDUCING THE MISFIT OF A Co-AI-W ALLOY. (2014).</v>
      </c>
    </row>
    <row r="168" spans="1:21" x14ac:dyDescent="0.3">
      <c r="A168" t="s">
        <v>2228</v>
      </c>
      <c r="B168" t="str">
        <f>VLOOKUP(Table3[[#This Row],[Shortname]], comp[],3, FALSE)</f>
        <v>-10Al-5W</v>
      </c>
      <c r="C168" t="str">
        <f t="shared" si="7"/>
        <v>-10Al-5W</v>
      </c>
      <c r="D168" t="str">
        <f>VLOOKUP(Table3[[#This Row],[Shortname]], comp[], 2, FALSE)</f>
        <v>CoAlW-X</v>
      </c>
      <c r="E168" s="19" t="s">
        <v>1013</v>
      </c>
      <c r="F168" t="s">
        <v>1011</v>
      </c>
      <c r="G168">
        <v>900</v>
      </c>
      <c r="H168" t="s">
        <v>46</v>
      </c>
      <c r="K168" s="10">
        <v>6.7000000000000002E-3</v>
      </c>
      <c r="M168" t="s">
        <v>1454</v>
      </c>
      <c r="N168" t="s">
        <v>1454</v>
      </c>
      <c r="O168" t="str">
        <f>Table3[[#This Row],[Name]] &amp; Table3[[#This Row],[Paper]]</f>
        <v>Co-10Al-5W-2TaVorontsov, V. A. et al. Coarsening behaviour and interfacial structure of γ′ precipitates in Co-Al-W based superalloys. Acta Mater. 120, 14–23 (2016).</v>
      </c>
    </row>
    <row r="169" spans="1:21" x14ac:dyDescent="0.3">
      <c r="A169" t="s">
        <v>703</v>
      </c>
      <c r="B169" t="str">
        <f>VLOOKUP(Table3[[#This Row],[Shortname]], comp[],3, FALSE)</f>
        <v>-7Al-7W</v>
      </c>
      <c r="C169" t="str">
        <f t="shared" si="7"/>
        <v>-7Al-7W</v>
      </c>
      <c r="D169" t="str">
        <f>VLOOKUP(Table3[[#This Row],[Shortname]], comp[], 2, FALSE)</f>
        <v>CoAlW-X</v>
      </c>
      <c r="E169" s="19" t="s">
        <v>1012</v>
      </c>
      <c r="F169" t="s">
        <v>1011</v>
      </c>
      <c r="G169">
        <v>765</v>
      </c>
      <c r="H169" t="s">
        <v>46</v>
      </c>
      <c r="K169" s="10">
        <v>5.7000000000000002E-3</v>
      </c>
      <c r="M169" t="s">
        <v>1455</v>
      </c>
      <c r="N169" t="s">
        <v>1455</v>
      </c>
      <c r="O169" t="str">
        <f>Table3[[#This Row],[Name]] &amp; Table3[[#This Row],[Paper]]</f>
        <v>Co-7Al-7WVorontsov, V. A. et al. Coarsening behaviour and interfacial structure of γ′ precipitates in Co-Al-W based superalloys. Acta Mater. 120, 14–23 (2016).</v>
      </c>
    </row>
    <row r="170" spans="1:21" x14ac:dyDescent="0.3">
      <c r="A170" t="s">
        <v>2229</v>
      </c>
      <c r="B170" t="str">
        <f>VLOOKUP(Table3[[#This Row],[Shortname]], comp[],3, FALSE)</f>
        <v>-20Ni-7Al-7W</v>
      </c>
      <c r="C170" t="str">
        <f t="shared" si="7"/>
        <v>-20Ni-7Al-7W</v>
      </c>
      <c r="D170" t="str">
        <f>VLOOKUP(Table3[[#This Row],[Shortname]], comp[], 2, FALSE)</f>
        <v>CoAlW-X</v>
      </c>
      <c r="E170" s="19" t="s">
        <v>1014</v>
      </c>
      <c r="F170" t="s">
        <v>1011</v>
      </c>
      <c r="G170">
        <v>790</v>
      </c>
      <c r="H170" t="s">
        <v>46</v>
      </c>
      <c r="K170" s="10">
        <v>3.5000000000000001E-3</v>
      </c>
      <c r="M170" t="s">
        <v>1556</v>
      </c>
      <c r="N170" t="s">
        <v>1556</v>
      </c>
      <c r="O170" t="str">
        <f>Table3[[#This Row],[Name]] &amp; Table3[[#This Row],[Paper]]</f>
        <v>Co-7Al-7W-20NiVorontsov, V. A. et al. Coarsening behaviour and interfacial structure of γ′ precipitates in Co-Al-W based superalloys. Acta Mater. 120, 14–23 (2016).</v>
      </c>
    </row>
    <row r="171" spans="1:21" x14ac:dyDescent="0.3">
      <c r="A171" t="s">
        <v>2127</v>
      </c>
      <c r="B171" t="str">
        <f>VLOOKUP(Table3[[#This Row],[Shortname]], comp[],3, FALSE)</f>
        <v>-9Al-9W</v>
      </c>
      <c r="C171" t="str">
        <f t="shared" si="7"/>
        <v>-9Al-9W</v>
      </c>
      <c r="D171" t="str">
        <f>VLOOKUP(Table3[[#This Row],[Shortname]], comp[], 2, FALSE)</f>
        <v>CoAlW-X</v>
      </c>
      <c r="E171" s="19" t="s">
        <v>989</v>
      </c>
      <c r="F171" s="13" t="s">
        <v>1015</v>
      </c>
      <c r="G171" s="13">
        <v>900</v>
      </c>
      <c r="H171" t="s">
        <v>46</v>
      </c>
      <c r="I171">
        <v>0.36009999999999998</v>
      </c>
      <c r="J171">
        <v>0.35770000000000002</v>
      </c>
      <c r="K171" s="10">
        <v>6.7000000000000002E-3</v>
      </c>
      <c r="M171" t="s">
        <v>1325</v>
      </c>
      <c r="N171" t="s">
        <v>1325</v>
      </c>
      <c r="O171" t="str">
        <f>Table3[[#This Row],[Name]] &amp; Table3[[#This Row],[Paper]]</f>
        <v>Co-9Al-9WWang, L. et al. Microstructure, phase stability and element partitioning of γ-γ′ Co-9Al-9W-2X alloys in different annealing conditions. J. Alloys Compd. 787, 594–605 (2019).</v>
      </c>
    </row>
    <row r="172" spans="1:21" x14ac:dyDescent="0.3">
      <c r="A172" t="s">
        <v>2230</v>
      </c>
      <c r="B172" t="str">
        <f>VLOOKUP(Table3[[#This Row],[Shortname]], comp[],3, FALSE)</f>
        <v>-9Al-2Cr-9W</v>
      </c>
      <c r="C172" t="str">
        <f t="shared" si="7"/>
        <v>-9Al-2Cr-9W</v>
      </c>
      <c r="D172" t="str">
        <f>VLOOKUP(Table3[[#This Row],[Shortname]], comp[], 2, FALSE)</f>
        <v>CoAlW-X</v>
      </c>
      <c r="E172" s="19" t="s">
        <v>1016</v>
      </c>
      <c r="F172" s="13" t="s">
        <v>1015</v>
      </c>
      <c r="G172" s="13">
        <v>900</v>
      </c>
      <c r="H172" t="s">
        <v>46</v>
      </c>
      <c r="I172">
        <v>0.35830000000000001</v>
      </c>
      <c r="J172">
        <v>0.35610000000000003</v>
      </c>
      <c r="K172" s="10">
        <v>6.3E-3</v>
      </c>
      <c r="M172" t="s">
        <v>1557</v>
      </c>
      <c r="N172" t="s">
        <v>1557</v>
      </c>
      <c r="O172" t="str">
        <f>Table3[[#This Row],[Name]] &amp; Table3[[#This Row],[Paper]]</f>
        <v>Co-9Al-9W-2CrWang, L. et al. Microstructure, phase stability and element partitioning of γ-γ′ Co-9Al-9W-2X alloys in different annealing conditions. J. Alloys Compd. 787, 594–605 (2019).</v>
      </c>
    </row>
    <row r="173" spans="1:21" x14ac:dyDescent="0.3">
      <c r="A173" t="s">
        <v>2231</v>
      </c>
      <c r="B173" t="str">
        <f>VLOOKUP(Table3[[#This Row],[Shortname]], comp[],3, FALSE)</f>
        <v>-9Al-9W-2Mo</v>
      </c>
      <c r="C173" t="str">
        <f t="shared" si="7"/>
        <v>-9Al-9W-2Mo</v>
      </c>
      <c r="D173" t="str">
        <f>VLOOKUP(Table3[[#This Row],[Shortname]], comp[], 2, FALSE)</f>
        <v>CoAlW-X</v>
      </c>
      <c r="E173" s="19" t="s">
        <v>1018</v>
      </c>
      <c r="F173" s="13" t="s">
        <v>1015</v>
      </c>
      <c r="G173" s="13">
        <v>900</v>
      </c>
      <c r="H173" t="s">
        <v>46</v>
      </c>
      <c r="I173">
        <v>0.36159999999999998</v>
      </c>
      <c r="J173">
        <v>0.35749999999999998</v>
      </c>
      <c r="K173" s="10">
        <v>1.1299999999999999E-2</v>
      </c>
      <c r="M173" t="s">
        <v>1424</v>
      </c>
      <c r="N173" t="s">
        <v>1424</v>
      </c>
      <c r="O173" t="str">
        <f>Table3[[#This Row],[Name]] &amp; Table3[[#This Row],[Paper]]</f>
        <v>Co-9Al-9W-2MoWang, L. et al. Microstructure, phase stability and element partitioning of γ-γ′ Co-9Al-9W-2X alloys in different annealing conditions. J. Alloys Compd. 787, 594–605 (2019).</v>
      </c>
    </row>
    <row r="174" spans="1:21" x14ac:dyDescent="0.3">
      <c r="A174" t="s">
        <v>2232</v>
      </c>
      <c r="B174" t="str">
        <f>VLOOKUP(Table3[[#This Row],[Shortname]], comp[],3, FALSE)</f>
        <v>-9Al-9W-2Nb</v>
      </c>
      <c r="C174" t="str">
        <f t="shared" si="7"/>
        <v>-9Al-9W-2Nb</v>
      </c>
      <c r="D174" t="str">
        <f>VLOOKUP(Table3[[#This Row],[Shortname]], comp[], 2, FALSE)</f>
        <v>CoAlW-X</v>
      </c>
      <c r="E174" s="19" t="s">
        <v>1022</v>
      </c>
      <c r="F174" s="13" t="s">
        <v>1015</v>
      </c>
      <c r="G174" s="13">
        <v>900</v>
      </c>
      <c r="H174" t="s">
        <v>46</v>
      </c>
      <c r="I174">
        <v>0.35909999999999997</v>
      </c>
      <c r="J174">
        <v>0.35570000000000002</v>
      </c>
      <c r="K174" s="10">
        <v>9.5999999999999992E-3</v>
      </c>
      <c r="M174" t="s">
        <v>1425</v>
      </c>
      <c r="N174" t="s">
        <v>1425</v>
      </c>
      <c r="O174" t="str">
        <f>Table3[[#This Row],[Name]] &amp; Table3[[#This Row],[Paper]]</f>
        <v>Co-9Al-9W-2NbWang, L. et al. Microstructure, phase stability and element partitioning of γ-γ′ Co-9Al-9W-2X alloys in different annealing conditions. J. Alloys Compd. 787, 594–605 (2019).</v>
      </c>
    </row>
    <row r="175" spans="1:21" x14ac:dyDescent="0.3">
      <c r="A175" t="s">
        <v>2233</v>
      </c>
      <c r="B175" t="str">
        <f>VLOOKUP(Table3[[#This Row],[Shortname]], comp[],3, FALSE)</f>
        <v>-2Ni-9Al-9W</v>
      </c>
      <c r="C175" t="str">
        <f t="shared" si="7"/>
        <v>-2Ni-9Al-9W</v>
      </c>
      <c r="D175" t="str">
        <f>VLOOKUP(Table3[[#This Row],[Shortname]], comp[], 2, FALSE)</f>
        <v>CoAlW-X</v>
      </c>
      <c r="E175" s="19" t="s">
        <v>1017</v>
      </c>
      <c r="F175" s="13" t="s">
        <v>1015</v>
      </c>
      <c r="G175" s="13">
        <v>900</v>
      </c>
      <c r="H175" t="s">
        <v>46</v>
      </c>
      <c r="I175">
        <v>0.35949999999999999</v>
      </c>
      <c r="J175">
        <v>0.35730000000000001</v>
      </c>
      <c r="K175" s="10">
        <v>6.0000000000000001E-3</v>
      </c>
      <c r="M175" t="s">
        <v>1558</v>
      </c>
      <c r="N175" t="s">
        <v>1558</v>
      </c>
      <c r="O175" t="str">
        <f>Table3[[#This Row],[Name]] &amp; Table3[[#This Row],[Paper]]</f>
        <v>Co-9Al-9W-2NiWang, L. et al. Microstructure, phase stability and element partitioning of γ-γ′ Co-9Al-9W-2X alloys in different annealing conditions. J. Alloys Compd. 787, 594–605 (2019).</v>
      </c>
    </row>
    <row r="176" spans="1:21" x14ac:dyDescent="0.3">
      <c r="A176" t="s">
        <v>2234</v>
      </c>
      <c r="B176" t="str">
        <f>VLOOKUP(Table3[[#This Row],[Shortname]], comp[],3, FALSE)</f>
        <v>-9Al-9W-2Ta</v>
      </c>
      <c r="C176" t="str">
        <f t="shared" si="7"/>
        <v>-9Al-9W-2Ta</v>
      </c>
      <c r="D176" t="str">
        <f>VLOOKUP(Table3[[#This Row],[Shortname]], comp[], 2, FALSE)</f>
        <v>CoAlW-X</v>
      </c>
      <c r="E176" s="19" t="s">
        <v>1023</v>
      </c>
      <c r="F176" s="13" t="s">
        <v>1015</v>
      </c>
      <c r="G176" s="13">
        <v>900</v>
      </c>
      <c r="H176" t="s">
        <v>46</v>
      </c>
      <c r="I176">
        <v>0.3619</v>
      </c>
      <c r="J176">
        <v>0.35630000000000001</v>
      </c>
      <c r="K176" s="10">
        <v>1.54E-2</v>
      </c>
      <c r="M176" t="s">
        <v>1427</v>
      </c>
      <c r="N176" t="s">
        <v>1427</v>
      </c>
      <c r="O176" t="str">
        <f>Table3[[#This Row],[Name]] &amp; Table3[[#This Row],[Paper]]</f>
        <v>Co-9Al-9W-2TaWang, L. et al. Microstructure, phase stability and element partitioning of γ-γ′ Co-9Al-9W-2X alloys in different annealing conditions. J. Alloys Compd. 787, 594–605 (2019).</v>
      </c>
    </row>
    <row r="177" spans="1:15" x14ac:dyDescent="0.3">
      <c r="A177" t="s">
        <v>2235</v>
      </c>
      <c r="B177" t="str">
        <f>VLOOKUP(Table3[[#This Row],[Shortname]], comp[],3, FALSE)</f>
        <v>-9Al-9W-2Ti</v>
      </c>
      <c r="C177" t="str">
        <f t="shared" si="7"/>
        <v>-9Al-9W-2Ti</v>
      </c>
      <c r="D177" t="str">
        <f>VLOOKUP(Table3[[#This Row],[Shortname]], comp[], 2, FALSE)</f>
        <v>CoAlW-X</v>
      </c>
      <c r="E177" s="19" t="s">
        <v>1021</v>
      </c>
      <c r="F177" s="13" t="s">
        <v>1015</v>
      </c>
      <c r="G177" s="13">
        <v>900</v>
      </c>
      <c r="H177" t="s">
        <v>46</v>
      </c>
      <c r="I177">
        <v>0.36020000000000002</v>
      </c>
      <c r="J177">
        <v>0.35510000000000003</v>
      </c>
      <c r="K177" s="10">
        <v>1.43E-2</v>
      </c>
      <c r="M177" t="s">
        <v>1428</v>
      </c>
      <c r="N177" t="s">
        <v>1428</v>
      </c>
      <c r="O177" t="str">
        <f>Table3[[#This Row],[Name]] &amp; Table3[[#This Row],[Paper]]</f>
        <v>Co-9Al-9W-2TiWang, L. et al. Microstructure, phase stability and element partitioning of γ-γ′ Co-9Al-9W-2X alloys in different annealing conditions. J. Alloys Compd. 787, 594–605 (2019).</v>
      </c>
    </row>
    <row r="178" spans="1:15" x14ac:dyDescent="0.3">
      <c r="A178" t="s">
        <v>2236</v>
      </c>
      <c r="B178" t="str">
        <f>VLOOKUP(Table3[[#This Row],[Shortname]], comp[],3, FALSE)</f>
        <v>-9Al-9W-2V</v>
      </c>
      <c r="C178" t="str">
        <f t="shared" si="7"/>
        <v>-9Al-9W-2V</v>
      </c>
      <c r="D178" t="str">
        <f>VLOOKUP(Table3[[#This Row],[Shortname]], comp[], 2, FALSE)</f>
        <v>CoAlW-X</v>
      </c>
      <c r="E178" s="19" t="s">
        <v>1020</v>
      </c>
      <c r="F178" s="13" t="s">
        <v>1015</v>
      </c>
      <c r="G178" s="13">
        <v>900</v>
      </c>
      <c r="H178" t="s">
        <v>46</v>
      </c>
      <c r="I178">
        <v>0.36020000000000002</v>
      </c>
      <c r="J178">
        <v>0.35639999999999999</v>
      </c>
      <c r="K178" s="10">
        <v>1.0699999999999999E-2</v>
      </c>
      <c r="M178" t="s">
        <v>1429</v>
      </c>
      <c r="N178" t="s">
        <v>1429</v>
      </c>
      <c r="O178" t="str">
        <f>Table3[[#This Row],[Name]] &amp; Table3[[#This Row],[Paper]]</f>
        <v>Co-9Al-9W-2VWang, L. et al. Microstructure, phase stability and element partitioning of γ-γ′ Co-9Al-9W-2X alloys in different annealing conditions. J. Alloys Compd. 787, 594–605 (2019).</v>
      </c>
    </row>
    <row r="179" spans="1:15" x14ac:dyDescent="0.3">
      <c r="A179" t="s">
        <v>2196</v>
      </c>
      <c r="B179" t="str">
        <f>VLOOKUP(Table3[[#This Row],[Shortname]], comp[],3, FALSE)</f>
        <v>-7Al-8W-4Ti-1Ta</v>
      </c>
      <c r="C179" t="str">
        <f t="shared" si="7"/>
        <v>-7Al-8W-4Ti-1Ta</v>
      </c>
      <c r="D179" t="str">
        <f>VLOOKUP(Table3[[#This Row],[Shortname]], comp[], 2, FALSE)</f>
        <v>CoAlWX+</v>
      </c>
      <c r="E179" s="19" t="s">
        <v>1048</v>
      </c>
      <c r="F179" s="8" t="s">
        <v>1055</v>
      </c>
      <c r="G179" s="8">
        <v>900</v>
      </c>
      <c r="H179">
        <v>1000</v>
      </c>
      <c r="I179">
        <v>0.36570000000000003</v>
      </c>
      <c r="J179">
        <v>0.36409999999999998</v>
      </c>
      <c r="K179" s="10">
        <f>2*(I179-J179)/(I179+J179)</f>
        <v>4.3847629487532083E-3</v>
      </c>
      <c r="M179" t="s">
        <v>1487</v>
      </c>
      <c r="N179" t="s">
        <v>1487</v>
      </c>
      <c r="O179" t="str">
        <f>Table3[[#This Row],[Name]] &amp; Table3[[#This Row],[Paper]]</f>
        <v>Alloy TaTiXue, F. et al. Creep behavior in a γ′ strengthened Co-Al-W-Ta-Ti single-crystal alloy at 1000 °c. Scr. Mater. 97, 37–40 (2015).</v>
      </c>
    </row>
    <row r="180" spans="1:15" x14ac:dyDescent="0.3">
      <c r="A180" t="s">
        <v>2237</v>
      </c>
      <c r="B180" t="str">
        <f>VLOOKUP(Table3[[#This Row],[Shortname]], comp[],3, FALSE)</f>
        <v>-2Ni-9Al-8W</v>
      </c>
      <c r="C180" t="str">
        <f t="shared" si="7"/>
        <v>-2Ni-9Al-8W</v>
      </c>
      <c r="D180" t="str">
        <f>VLOOKUP(Table3[[#This Row],[Shortname]], comp[], 2, FALSE)</f>
        <v>CoAlW-X</v>
      </c>
      <c r="E180" s="19" t="s">
        <v>1039</v>
      </c>
      <c r="F180" t="s">
        <v>1038</v>
      </c>
      <c r="G180">
        <v>900</v>
      </c>
      <c r="H180" t="s">
        <v>46</v>
      </c>
      <c r="I180">
        <v>0.36020000000000002</v>
      </c>
      <c r="J180">
        <v>0.35759999999999997</v>
      </c>
      <c r="K180" s="10">
        <v>7.4000000000000003E-3</v>
      </c>
      <c r="M180" t="s">
        <v>1559</v>
      </c>
      <c r="N180" t="s">
        <v>1559</v>
      </c>
      <c r="O180" t="str">
        <f>Table3[[#This Row],[Name]] &amp; Table3[[#This Row],[Paper]]</f>
        <v>ERBOCCo-2TaXue, F. et al. Double minimum creep in the rafting regime of a single-crystal Co-base superalloy. Scr. Mater. 142, 129–132 (2018).</v>
      </c>
    </row>
    <row r="181" spans="1:15" x14ac:dyDescent="0.3">
      <c r="A181" t="s">
        <v>2237</v>
      </c>
      <c r="B181" t="str">
        <f>VLOOKUP(Table3[[#This Row],[Shortname]], comp[],3, FALSE)</f>
        <v>-2Ni-9Al-8W</v>
      </c>
      <c r="C181" t="str">
        <f t="shared" si="7"/>
        <v/>
      </c>
      <c r="D181" t="str">
        <f>VLOOKUP(Table3[[#This Row],[Shortname]], comp[], 2, FALSE)</f>
        <v>CoAlW-X</v>
      </c>
      <c r="E181" s="19" t="s">
        <v>1039</v>
      </c>
      <c r="F181" t="s">
        <v>1038</v>
      </c>
      <c r="G181">
        <v>900</v>
      </c>
      <c r="H181">
        <v>700</v>
      </c>
      <c r="I181">
        <v>0.36349999999999999</v>
      </c>
      <c r="J181">
        <v>0.36130000000000001</v>
      </c>
      <c r="K181" s="10">
        <f>2*(I181-J181)/(I181+J181)</f>
        <v>6.0706401766003858E-3</v>
      </c>
      <c r="M181" t="s">
        <v>1559</v>
      </c>
      <c r="N181" t="s">
        <v>1559</v>
      </c>
      <c r="O181" t="str">
        <f>Table3[[#This Row],[Name]] &amp; Table3[[#This Row],[Paper]]</f>
        <v>ERBOCCo-2TaXue, F. et al. Double minimum creep in the rafting regime of a single-crystal Co-base superalloy. Scr. Mater. 142, 129–132 (2018).</v>
      </c>
    </row>
    <row r="182" spans="1:15" x14ac:dyDescent="0.3">
      <c r="A182" t="s">
        <v>2237</v>
      </c>
      <c r="B182" t="str">
        <f>VLOOKUP(Table3[[#This Row],[Shortname]], comp[],3, FALSE)</f>
        <v>-2Ni-9Al-8W</v>
      </c>
      <c r="C182" t="str">
        <f t="shared" si="7"/>
        <v/>
      </c>
      <c r="D182" t="str">
        <f>VLOOKUP(Table3[[#This Row],[Shortname]], comp[], 2, FALSE)</f>
        <v>CoAlW-X</v>
      </c>
      <c r="E182" s="19" t="s">
        <v>1039</v>
      </c>
      <c r="F182" t="s">
        <v>1038</v>
      </c>
      <c r="G182">
        <v>900</v>
      </c>
      <c r="H182">
        <v>800</v>
      </c>
      <c r="I182">
        <v>0.36449999999999999</v>
      </c>
      <c r="J182">
        <v>0.36230000000000001</v>
      </c>
      <c r="K182" s="10">
        <f>2*(I182-J182)/(I182+J182)</f>
        <v>6.0539350577875064E-3</v>
      </c>
      <c r="M182" t="s">
        <v>1559</v>
      </c>
      <c r="N182" t="s">
        <v>1559</v>
      </c>
      <c r="O182" t="str">
        <f>Table3[[#This Row],[Name]] &amp; Table3[[#This Row],[Paper]]</f>
        <v>ERBOCCo-2TaXue, F. et al. Double minimum creep in the rafting regime of a single-crystal Co-base superalloy. Scr. Mater. 142, 129–132 (2018).</v>
      </c>
    </row>
    <row r="183" spans="1:15" x14ac:dyDescent="0.3">
      <c r="A183" t="s">
        <v>2237</v>
      </c>
      <c r="B183" t="str">
        <f>VLOOKUP(Table3[[#This Row],[Shortname]], comp[],3, FALSE)</f>
        <v>-2Ni-9Al-8W</v>
      </c>
      <c r="C183" t="str">
        <f t="shared" si="7"/>
        <v/>
      </c>
      <c r="D183" t="str">
        <f>VLOOKUP(Table3[[#This Row],[Shortname]], comp[], 2, FALSE)</f>
        <v>CoAlW-X</v>
      </c>
      <c r="E183" s="19" t="s">
        <v>1039</v>
      </c>
      <c r="F183" t="s">
        <v>1038</v>
      </c>
      <c r="G183">
        <v>900</v>
      </c>
      <c r="H183">
        <v>900</v>
      </c>
      <c r="I183">
        <v>0.3654</v>
      </c>
      <c r="J183">
        <v>0.36349999999999999</v>
      </c>
      <c r="K183" s="10">
        <f>2*(I183-J183)/(I183+J183)</f>
        <v>5.213335162573776E-3</v>
      </c>
      <c r="M183" t="s">
        <v>1559</v>
      </c>
      <c r="N183" t="s">
        <v>1559</v>
      </c>
      <c r="O183" t="str">
        <f>Table3[[#This Row],[Name]] &amp; Table3[[#This Row],[Paper]]</f>
        <v>ERBOCCo-2TaXue, F. et al. Double minimum creep in the rafting regime of a single-crystal Co-base superalloy. Scr. Mater. 142, 129–132 (2018).</v>
      </c>
    </row>
    <row r="184" spans="1:15" x14ac:dyDescent="0.3">
      <c r="A184" t="s">
        <v>2237</v>
      </c>
      <c r="B184" t="str">
        <f>VLOOKUP(Table3[[#This Row],[Shortname]], comp[],3, FALSE)</f>
        <v>-2Ni-9Al-8W</v>
      </c>
      <c r="C184" t="str">
        <f t="shared" si="7"/>
        <v/>
      </c>
      <c r="D184" t="str">
        <f>VLOOKUP(Table3[[#This Row],[Shortname]], comp[], 2, FALSE)</f>
        <v>CoAlW-X</v>
      </c>
      <c r="E184" s="19" t="s">
        <v>1039</v>
      </c>
      <c r="F184" t="s">
        <v>1038</v>
      </c>
      <c r="G184">
        <v>900</v>
      </c>
      <c r="H184">
        <v>1000</v>
      </c>
      <c r="I184">
        <v>0.36520000000000002</v>
      </c>
      <c r="J184">
        <v>0.36370000000000002</v>
      </c>
      <c r="K184" s="10">
        <v>4.0000000000000001E-3</v>
      </c>
      <c r="M184" t="s">
        <v>1559</v>
      </c>
      <c r="N184" t="s">
        <v>1559</v>
      </c>
      <c r="O184" t="str">
        <f>Table3[[#This Row],[Name]] &amp; Table3[[#This Row],[Paper]]</f>
        <v>ERBOCCo-2TaXue, F. et al. Double minimum creep in the rafting regime of a single-crystal Co-base superalloy. Scr. Mater. 142, 129–132 (2018).</v>
      </c>
    </row>
    <row r="185" spans="1:15" x14ac:dyDescent="0.3">
      <c r="A185" t="s">
        <v>2238</v>
      </c>
      <c r="B185" t="str">
        <f>VLOOKUP(Table3[[#This Row],[Shortname]], comp[],3, FALSE)</f>
        <v>-10Al-5W-2Ta</v>
      </c>
      <c r="C185" t="str">
        <f t="shared" ref="C185:C257" si="10">IF(B185=B184, "",B185)</f>
        <v>-10Al-5W-2Ta</v>
      </c>
      <c r="D185" t="str">
        <f>VLOOKUP(Table3[[#This Row],[Shortname]], comp[], 2, FALSE)</f>
        <v>CoAlWX+</v>
      </c>
      <c r="E185" s="19" t="s">
        <v>1082</v>
      </c>
      <c r="F185" s="12" t="s">
        <v>1081</v>
      </c>
      <c r="G185" s="12">
        <v>900</v>
      </c>
      <c r="H185" t="s">
        <v>46</v>
      </c>
      <c r="K185" s="10">
        <v>6.7000000000000002E-3</v>
      </c>
      <c r="L185" t="s">
        <v>1084</v>
      </c>
      <c r="M185" t="s">
        <v>1447</v>
      </c>
      <c r="N185" t="s">
        <v>1447</v>
      </c>
      <c r="O185" t="str">
        <f>Table3[[#This Row],[Name]] &amp; Table3[[#This Row],[Paper]]</f>
        <v>2Ta-2Yan, H. Y. et al. Alloying and the micromechanics of Co-Al-W-X quaternary alloys. Mater. Sci. Eng. A 613, 201–208 (2014).</v>
      </c>
    </row>
    <row r="186" spans="1:15" x14ac:dyDescent="0.3">
      <c r="A186" t="s">
        <v>2238</v>
      </c>
      <c r="B186" t="str">
        <f>VLOOKUP(Table3[[#This Row],[Shortname]], comp[],3, FALSE)</f>
        <v>-10Al-5W-2Ta</v>
      </c>
      <c r="C186" t="str">
        <f>IF(B186=B185, "",B186)</f>
        <v/>
      </c>
      <c r="D186" t="str">
        <f>VLOOKUP(Table3[[#This Row],[Shortname]], comp[], 2, FALSE)</f>
        <v>CoAlWX+</v>
      </c>
      <c r="E186" s="19" t="s">
        <v>1082</v>
      </c>
      <c r="F186" s="12" t="s">
        <v>1081</v>
      </c>
      <c r="G186" s="12">
        <v>900</v>
      </c>
      <c r="H186">
        <v>300</v>
      </c>
      <c r="K186" s="10">
        <v>6.9799999999999992E-3</v>
      </c>
      <c r="L186" t="s">
        <v>1084</v>
      </c>
      <c r="O186" t="str">
        <f>Table3[[#This Row],[Name]] &amp; Table3[[#This Row],[Paper]]</f>
        <v>2Ta-2Yan, H. Y. et al. Alloying and the micromechanics of Co-Al-W-X quaternary alloys. Mater. Sci. Eng. A 613, 201–208 (2014).</v>
      </c>
    </row>
    <row r="187" spans="1:15" x14ac:dyDescent="0.3">
      <c r="A187" t="s">
        <v>2238</v>
      </c>
      <c r="B187" t="str">
        <f>VLOOKUP(Table3[[#This Row],[Shortname]], comp[],3, FALSE)</f>
        <v>-10Al-5W-2Ta</v>
      </c>
      <c r="C187" t="str">
        <f>IF(B187=B185, "",B187)</f>
        <v/>
      </c>
      <c r="D187" t="str">
        <f>VLOOKUP(Table3[[#This Row],[Shortname]], comp[], 2, FALSE)</f>
        <v>CoAlWX+</v>
      </c>
      <c r="E187" s="19" t="s">
        <v>1082</v>
      </c>
      <c r="F187" s="12" t="s">
        <v>1081</v>
      </c>
      <c r="G187" s="12">
        <v>900</v>
      </c>
      <c r="H187">
        <v>400</v>
      </c>
      <c r="K187" s="10">
        <v>7.0199999999999993E-3</v>
      </c>
      <c r="L187" t="s">
        <v>1084</v>
      </c>
      <c r="O187" t="str">
        <f>Table3[[#This Row],[Name]] &amp; Table3[[#This Row],[Paper]]</f>
        <v>2Ta-2Yan, H. Y. et al. Alloying and the micromechanics of Co-Al-W-X quaternary alloys. Mater. Sci. Eng. A 613, 201–208 (2014).</v>
      </c>
    </row>
    <row r="188" spans="1:15" x14ac:dyDescent="0.3">
      <c r="A188" t="s">
        <v>2238</v>
      </c>
      <c r="B188" t="str">
        <f>VLOOKUP(Table3[[#This Row],[Shortname]], comp[],3, FALSE)</f>
        <v>-10Al-5W-2Ta</v>
      </c>
      <c r="C188" t="str">
        <f>IF(B188=B185, "",B188)</f>
        <v/>
      </c>
      <c r="D188" t="str">
        <f>VLOOKUP(Table3[[#This Row],[Shortname]], comp[], 2, FALSE)</f>
        <v>CoAlWX+</v>
      </c>
      <c r="E188" s="19" t="s">
        <v>1082</v>
      </c>
      <c r="F188" s="12" t="s">
        <v>1081</v>
      </c>
      <c r="G188" s="12">
        <v>900</v>
      </c>
      <c r="H188">
        <v>500</v>
      </c>
      <c r="K188" s="10">
        <v>6.9799999999999992E-3</v>
      </c>
      <c r="L188" t="s">
        <v>1084</v>
      </c>
      <c r="O188" t="str">
        <f>Table3[[#This Row],[Name]] &amp; Table3[[#This Row],[Paper]]</f>
        <v>2Ta-2Yan, H. Y. et al. Alloying and the micromechanics of Co-Al-W-X quaternary alloys. Mater. Sci. Eng. A 613, 201–208 (2014).</v>
      </c>
    </row>
    <row r="189" spans="1:15" x14ac:dyDescent="0.3">
      <c r="A189" t="s">
        <v>2238</v>
      </c>
      <c r="B189" t="str">
        <f>VLOOKUP(Table3[[#This Row],[Shortname]], comp[],3, FALSE)</f>
        <v>-10Al-5W-2Ta</v>
      </c>
      <c r="C189" t="str">
        <f>IF(B189=B185, "",B189)</f>
        <v/>
      </c>
      <c r="D189" t="str">
        <f>VLOOKUP(Table3[[#This Row],[Shortname]], comp[], 2, FALSE)</f>
        <v>CoAlWX+</v>
      </c>
      <c r="E189" s="19" t="s">
        <v>1082</v>
      </c>
      <c r="F189" s="12" t="s">
        <v>1081</v>
      </c>
      <c r="G189" s="12">
        <v>900</v>
      </c>
      <c r="H189">
        <v>600</v>
      </c>
      <c r="K189" s="10">
        <v>7.0799999999999995E-3</v>
      </c>
      <c r="L189" t="s">
        <v>1084</v>
      </c>
      <c r="O189" t="str">
        <f>Table3[[#This Row],[Name]] &amp; Table3[[#This Row],[Paper]]</f>
        <v>2Ta-2Yan, H. Y. et al. Alloying and the micromechanics of Co-Al-W-X quaternary alloys. Mater. Sci. Eng. A 613, 201–208 (2014).</v>
      </c>
    </row>
    <row r="190" spans="1:15" x14ac:dyDescent="0.3">
      <c r="A190" t="s">
        <v>2238</v>
      </c>
      <c r="B190" t="str">
        <f>VLOOKUP(Table3[[#This Row],[Shortname]], comp[],3, FALSE)</f>
        <v>-10Al-5W-2Ta</v>
      </c>
      <c r="C190" t="str">
        <f>IF(B190=B185, "",B190)</f>
        <v/>
      </c>
      <c r="D190" t="str">
        <f>VLOOKUP(Table3[[#This Row],[Shortname]], comp[], 2, FALSE)</f>
        <v>CoAlWX+</v>
      </c>
      <c r="E190" s="19" t="s">
        <v>1082</v>
      </c>
      <c r="F190" s="12" t="s">
        <v>1081</v>
      </c>
      <c r="G190" s="12">
        <v>900</v>
      </c>
      <c r="H190">
        <v>700</v>
      </c>
      <c r="K190" s="10">
        <v>7.0399999999999994E-3</v>
      </c>
      <c r="L190" t="s">
        <v>1084</v>
      </c>
      <c r="O190" t="str">
        <f>Table3[[#This Row],[Name]] &amp; Table3[[#This Row],[Paper]]</f>
        <v>2Ta-2Yan, H. Y. et al. Alloying and the micromechanics of Co-Al-W-X quaternary alloys. Mater. Sci. Eng. A 613, 201–208 (2014).</v>
      </c>
    </row>
    <row r="191" spans="1:15" x14ac:dyDescent="0.3">
      <c r="A191" t="s">
        <v>2238</v>
      </c>
      <c r="B191" t="str">
        <f>VLOOKUP(Table3[[#This Row],[Shortname]], comp[],3, FALSE)</f>
        <v>-10Al-5W-2Ta</v>
      </c>
      <c r="C191" t="str">
        <f>IF(B191=B185, "",B191)</f>
        <v/>
      </c>
      <c r="D191" t="str">
        <f>VLOOKUP(Table3[[#This Row],[Shortname]], comp[], 2, FALSE)</f>
        <v>CoAlWX+</v>
      </c>
      <c r="E191" s="19" t="s">
        <v>1082</v>
      </c>
      <c r="F191" s="12" t="s">
        <v>1081</v>
      </c>
      <c r="G191" s="12">
        <v>900</v>
      </c>
      <c r="H191">
        <v>900</v>
      </c>
      <c r="K191" s="10">
        <v>6.9499999999999996E-3</v>
      </c>
      <c r="L191" t="s">
        <v>1084</v>
      </c>
      <c r="O191" t="str">
        <f>Table3[[#This Row],[Name]] &amp; Table3[[#This Row],[Paper]]</f>
        <v>2Ta-2Yan, H. Y. et al. Alloying and the micromechanics of Co-Al-W-X quaternary alloys. Mater. Sci. Eng. A 613, 201–208 (2014).</v>
      </c>
    </row>
    <row r="192" spans="1:15" x14ac:dyDescent="0.3">
      <c r="A192" t="s">
        <v>2238</v>
      </c>
      <c r="B192" t="str">
        <f>VLOOKUP(Table3[[#This Row],[Shortname]], comp[],3, FALSE)</f>
        <v>-10Al-5W-2Ta</v>
      </c>
      <c r="C192" t="str">
        <f>IF(B192=B184, "",B192)</f>
        <v>-10Al-5W-2Ta</v>
      </c>
      <c r="D192" t="str">
        <f>VLOOKUP(Table3[[#This Row],[Shortname]], comp[], 2, FALSE)</f>
        <v>CoAlWX+</v>
      </c>
      <c r="E192" s="19" t="s">
        <v>1082</v>
      </c>
      <c r="F192" s="12" t="s">
        <v>1081</v>
      </c>
      <c r="G192" s="12">
        <v>900</v>
      </c>
      <c r="H192">
        <v>850</v>
      </c>
      <c r="K192" s="10">
        <v>6.8300000000000001E-3</v>
      </c>
      <c r="L192" t="s">
        <v>1084</v>
      </c>
      <c r="O192" t="str">
        <f>Table3[[#This Row],[Name]] &amp; Table3[[#This Row],[Paper]]</f>
        <v>2Ta-2Yan, H. Y. et al. Alloying and the micromechanics of Co-Al-W-X quaternary alloys. Mater. Sci. Eng. A 613, 201–208 (2014).</v>
      </c>
    </row>
    <row r="193" spans="1:15" x14ac:dyDescent="0.3">
      <c r="A193" t="s">
        <v>2423</v>
      </c>
      <c r="B193" t="str">
        <f>VLOOKUP(Table3[[#This Row],[Shortname]], comp[],3, FALSE)</f>
        <v>-10Al-5W-2Ta</v>
      </c>
      <c r="C193" t="str">
        <f>IF(B193=B185, "",B193)</f>
        <v/>
      </c>
      <c r="D193" t="str">
        <f>VLOOKUP(Table3[[#This Row],[Shortname]], comp[], 2, FALSE)</f>
        <v>CoAlW-X</v>
      </c>
      <c r="E193" s="19" t="s">
        <v>162</v>
      </c>
      <c r="F193" s="12" t="s">
        <v>1081</v>
      </c>
      <c r="G193" s="12">
        <v>900</v>
      </c>
      <c r="H193" t="s">
        <v>46</v>
      </c>
      <c r="K193" s="10">
        <v>5.1700000000000001E-3</v>
      </c>
      <c r="L193" t="s">
        <v>1085</v>
      </c>
      <c r="M193" t="s">
        <v>1447</v>
      </c>
      <c r="N193" t="s">
        <v>1447</v>
      </c>
      <c r="O193" t="str">
        <f>Table3[[#This Row],[Name]] &amp; Table3[[#This Row],[Paper]]</f>
        <v>2TaYan, H. Y. et al. Alloying and the micromechanics of Co-Al-W-X quaternary alloys. Mater. Sci. Eng. A 613, 201–208 (2014).</v>
      </c>
    </row>
    <row r="194" spans="1:15" x14ac:dyDescent="0.3">
      <c r="A194" t="s">
        <v>2423</v>
      </c>
      <c r="B194" t="str">
        <f>VLOOKUP(Table3[[#This Row],[Shortname]], comp[],3, FALSE)</f>
        <v>-10Al-5W-2Ta</v>
      </c>
      <c r="C194" t="str">
        <f t="shared" si="10"/>
        <v/>
      </c>
      <c r="D194" t="str">
        <f>VLOOKUP(Table3[[#This Row],[Shortname]], comp[], 2, FALSE)</f>
        <v>CoAlW-X</v>
      </c>
      <c r="E194" s="19" t="s">
        <v>162</v>
      </c>
      <c r="F194" s="12" t="s">
        <v>1081</v>
      </c>
      <c r="G194" s="12">
        <v>900</v>
      </c>
      <c r="H194">
        <v>100</v>
      </c>
      <c r="K194" s="10">
        <v>5.1999999999999998E-3</v>
      </c>
      <c r="L194" t="s">
        <v>1085</v>
      </c>
      <c r="M194" t="s">
        <v>1447</v>
      </c>
      <c r="N194" t="s">
        <v>1447</v>
      </c>
      <c r="O194" t="str">
        <f>Table3[[#This Row],[Name]] &amp; Table3[[#This Row],[Paper]]</f>
        <v>2TaYan, H. Y. et al. Alloying and the micromechanics of Co-Al-W-X quaternary alloys. Mater. Sci. Eng. A 613, 201–208 (2014).</v>
      </c>
    </row>
    <row r="195" spans="1:15" x14ac:dyDescent="0.3">
      <c r="A195" t="s">
        <v>2423</v>
      </c>
      <c r="B195" t="str">
        <f>VLOOKUP(Table3[[#This Row],[Shortname]], comp[],3, FALSE)</f>
        <v>-10Al-5W-2Ta</v>
      </c>
      <c r="C195" t="str">
        <f t="shared" si="10"/>
        <v/>
      </c>
      <c r="D195" t="str">
        <f>VLOOKUP(Table3[[#This Row],[Shortname]], comp[], 2, FALSE)</f>
        <v>CoAlW-X</v>
      </c>
      <c r="E195" s="19" t="s">
        <v>162</v>
      </c>
      <c r="F195" s="12" t="s">
        <v>1081</v>
      </c>
      <c r="G195" s="12">
        <v>900</v>
      </c>
      <c r="H195">
        <v>150</v>
      </c>
      <c r="K195" s="10">
        <v>5.3899999999999998E-3</v>
      </c>
      <c r="L195" t="s">
        <v>1085</v>
      </c>
      <c r="M195" t="s">
        <v>1447</v>
      </c>
      <c r="N195" t="s">
        <v>1447</v>
      </c>
      <c r="O195" t="str">
        <f>Table3[[#This Row],[Name]] &amp; Table3[[#This Row],[Paper]]</f>
        <v>2TaYan, H. Y. et al. Alloying and the micromechanics of Co-Al-W-X quaternary alloys. Mater. Sci. Eng. A 613, 201–208 (2014).</v>
      </c>
    </row>
    <row r="196" spans="1:15" x14ac:dyDescent="0.3">
      <c r="A196" t="s">
        <v>2423</v>
      </c>
      <c r="B196" t="str">
        <f>VLOOKUP(Table3[[#This Row],[Shortname]], comp[],3, FALSE)</f>
        <v>-10Al-5W-2Ta</v>
      </c>
      <c r="C196" t="str">
        <f t="shared" si="10"/>
        <v/>
      </c>
      <c r="D196" t="str">
        <f>VLOOKUP(Table3[[#This Row],[Shortname]], comp[], 2, FALSE)</f>
        <v>CoAlW-X</v>
      </c>
      <c r="E196" s="19" t="s">
        <v>162</v>
      </c>
      <c r="F196" s="12" t="s">
        <v>1081</v>
      </c>
      <c r="G196" s="12">
        <v>900</v>
      </c>
      <c r="H196">
        <v>200</v>
      </c>
      <c r="K196" s="10">
        <v>5.1500000000000001E-3</v>
      </c>
      <c r="L196" t="s">
        <v>1085</v>
      </c>
      <c r="M196" t="s">
        <v>1447</v>
      </c>
      <c r="N196" t="s">
        <v>1447</v>
      </c>
      <c r="O196" t="str">
        <f>Table3[[#This Row],[Name]] &amp; Table3[[#This Row],[Paper]]</f>
        <v>2TaYan, H. Y. et al. Alloying and the micromechanics of Co-Al-W-X quaternary alloys. Mater. Sci. Eng. A 613, 201–208 (2014).</v>
      </c>
    </row>
    <row r="197" spans="1:15" x14ac:dyDescent="0.3">
      <c r="A197" t="s">
        <v>2423</v>
      </c>
      <c r="B197" t="str">
        <f>VLOOKUP(Table3[[#This Row],[Shortname]], comp[],3, FALSE)</f>
        <v>-10Al-5W-2Ta</v>
      </c>
      <c r="C197" t="str">
        <f t="shared" si="10"/>
        <v/>
      </c>
      <c r="D197" t="str">
        <f>VLOOKUP(Table3[[#This Row],[Shortname]], comp[], 2, FALSE)</f>
        <v>CoAlW-X</v>
      </c>
      <c r="E197" s="19" t="s">
        <v>162</v>
      </c>
      <c r="F197" s="12" t="s">
        <v>1081</v>
      </c>
      <c r="G197" s="12">
        <v>900</v>
      </c>
      <c r="H197">
        <v>250</v>
      </c>
      <c r="K197" s="10">
        <v>5.4200000000000003E-3</v>
      </c>
      <c r="L197" t="s">
        <v>1085</v>
      </c>
      <c r="M197" t="s">
        <v>1447</v>
      </c>
      <c r="N197" t="s">
        <v>1447</v>
      </c>
      <c r="O197" t="str">
        <f>Table3[[#This Row],[Name]] &amp; Table3[[#This Row],[Paper]]</f>
        <v>2TaYan, H. Y. et al. Alloying and the micromechanics of Co-Al-W-X quaternary alloys. Mater. Sci. Eng. A 613, 201–208 (2014).</v>
      </c>
    </row>
    <row r="198" spans="1:15" x14ac:dyDescent="0.3">
      <c r="A198" t="s">
        <v>2423</v>
      </c>
      <c r="B198" t="str">
        <f>VLOOKUP(Table3[[#This Row],[Shortname]], comp[],3, FALSE)</f>
        <v>-10Al-5W-2Ta</v>
      </c>
      <c r="C198" t="str">
        <f t="shared" si="10"/>
        <v/>
      </c>
      <c r="D198" t="str">
        <f>VLOOKUP(Table3[[#This Row],[Shortname]], comp[], 2, FALSE)</f>
        <v>CoAlW-X</v>
      </c>
      <c r="E198" s="19" t="s">
        <v>162</v>
      </c>
      <c r="F198" s="12" t="s">
        <v>1081</v>
      </c>
      <c r="G198" s="12">
        <v>900</v>
      </c>
      <c r="H198">
        <v>300</v>
      </c>
      <c r="K198" s="10">
        <v>5.5199999999999997E-3</v>
      </c>
      <c r="L198" t="s">
        <v>1085</v>
      </c>
      <c r="M198" t="s">
        <v>1447</v>
      </c>
      <c r="N198" t="s">
        <v>1447</v>
      </c>
      <c r="O198" t="str">
        <f>Table3[[#This Row],[Name]] &amp; Table3[[#This Row],[Paper]]</f>
        <v>2TaYan, H. Y. et al. Alloying and the micromechanics of Co-Al-W-X quaternary alloys. Mater. Sci. Eng. A 613, 201–208 (2014).</v>
      </c>
    </row>
    <row r="199" spans="1:15" x14ac:dyDescent="0.3">
      <c r="A199" t="s">
        <v>2423</v>
      </c>
      <c r="B199" t="str">
        <f>VLOOKUP(Table3[[#This Row],[Shortname]], comp[],3, FALSE)</f>
        <v>-10Al-5W-2Ta</v>
      </c>
      <c r="C199" t="str">
        <f t="shared" si="10"/>
        <v/>
      </c>
      <c r="D199" t="str">
        <f>VLOOKUP(Table3[[#This Row],[Shortname]], comp[], 2, FALSE)</f>
        <v>CoAlW-X</v>
      </c>
      <c r="E199" s="19" t="s">
        <v>162</v>
      </c>
      <c r="F199" s="12" t="s">
        <v>1081</v>
      </c>
      <c r="G199" s="12">
        <v>900</v>
      </c>
      <c r="H199">
        <v>350</v>
      </c>
      <c r="K199" s="10">
        <v>5.5199999999999997E-3</v>
      </c>
      <c r="L199" t="s">
        <v>1085</v>
      </c>
      <c r="M199" t="s">
        <v>1447</v>
      </c>
      <c r="N199" t="s">
        <v>1447</v>
      </c>
      <c r="O199" t="str">
        <f>Table3[[#This Row],[Name]] &amp; Table3[[#This Row],[Paper]]</f>
        <v>2TaYan, H. Y. et al. Alloying and the micromechanics of Co-Al-W-X quaternary alloys. Mater. Sci. Eng. A 613, 201–208 (2014).</v>
      </c>
    </row>
    <row r="200" spans="1:15" x14ac:dyDescent="0.3">
      <c r="A200" t="s">
        <v>2423</v>
      </c>
      <c r="B200" t="str">
        <f>VLOOKUP(Table3[[#This Row],[Shortname]], comp[],3, FALSE)</f>
        <v>-10Al-5W-2Ta</v>
      </c>
      <c r="C200" t="str">
        <f t="shared" si="10"/>
        <v/>
      </c>
      <c r="D200" t="str">
        <f>VLOOKUP(Table3[[#This Row],[Shortname]], comp[], 2, FALSE)</f>
        <v>CoAlW-X</v>
      </c>
      <c r="E200" s="19" t="s">
        <v>162</v>
      </c>
      <c r="F200" s="12" t="s">
        <v>1081</v>
      </c>
      <c r="G200" s="12">
        <v>900</v>
      </c>
      <c r="H200">
        <v>400</v>
      </c>
      <c r="K200" s="10">
        <v>5.5799999999999999E-3</v>
      </c>
      <c r="L200" t="s">
        <v>1085</v>
      </c>
      <c r="M200" t="s">
        <v>1447</v>
      </c>
      <c r="N200" t="s">
        <v>1447</v>
      </c>
      <c r="O200" t="str">
        <f>Table3[[#This Row],[Name]] &amp; Table3[[#This Row],[Paper]]</f>
        <v>2TaYan, H. Y. et al. Alloying and the micromechanics of Co-Al-W-X quaternary alloys. Mater. Sci. Eng. A 613, 201–208 (2014).</v>
      </c>
    </row>
    <row r="201" spans="1:15" x14ac:dyDescent="0.3">
      <c r="A201" t="s">
        <v>2423</v>
      </c>
      <c r="B201" t="str">
        <f>VLOOKUP(Table3[[#This Row],[Shortname]], comp[],3, FALSE)</f>
        <v>-10Al-5W-2Ta</v>
      </c>
      <c r="C201" t="str">
        <f t="shared" si="10"/>
        <v/>
      </c>
      <c r="D201" t="str">
        <f>VLOOKUP(Table3[[#This Row],[Shortname]], comp[], 2, FALSE)</f>
        <v>CoAlW-X</v>
      </c>
      <c r="E201" s="19" t="s">
        <v>162</v>
      </c>
      <c r="F201" s="12" t="s">
        <v>1081</v>
      </c>
      <c r="G201" s="12">
        <v>900</v>
      </c>
      <c r="H201">
        <v>450</v>
      </c>
      <c r="K201" s="10">
        <v>5.64E-3</v>
      </c>
      <c r="L201" t="s">
        <v>1085</v>
      </c>
      <c r="M201" t="s">
        <v>1447</v>
      </c>
      <c r="N201" t="s">
        <v>1447</v>
      </c>
      <c r="O201" t="str">
        <f>Table3[[#This Row],[Name]] &amp; Table3[[#This Row],[Paper]]</f>
        <v>2TaYan, H. Y. et al. Alloying and the micromechanics of Co-Al-W-X quaternary alloys. Mater. Sci. Eng. A 613, 201–208 (2014).</v>
      </c>
    </row>
    <row r="202" spans="1:15" x14ac:dyDescent="0.3">
      <c r="A202" t="s">
        <v>2423</v>
      </c>
      <c r="B202" t="str">
        <f>VLOOKUP(Table3[[#This Row],[Shortname]], comp[],3, FALSE)</f>
        <v>-10Al-5W-2Ta</v>
      </c>
      <c r="C202" t="str">
        <f t="shared" si="10"/>
        <v/>
      </c>
      <c r="D202" t="str">
        <f>VLOOKUP(Table3[[#This Row],[Shortname]], comp[], 2, FALSE)</f>
        <v>CoAlW-X</v>
      </c>
      <c r="E202" s="19" t="s">
        <v>162</v>
      </c>
      <c r="F202" s="12" t="s">
        <v>1081</v>
      </c>
      <c r="G202" s="12">
        <v>900</v>
      </c>
      <c r="H202">
        <v>500</v>
      </c>
      <c r="K202" s="10">
        <v>5.64E-3</v>
      </c>
      <c r="L202" t="s">
        <v>1085</v>
      </c>
      <c r="M202" t="s">
        <v>1447</v>
      </c>
      <c r="N202" t="s">
        <v>1447</v>
      </c>
      <c r="O202" t="str">
        <f>Table3[[#This Row],[Name]] &amp; Table3[[#This Row],[Paper]]</f>
        <v>2TaYan, H. Y. et al. Alloying and the micromechanics of Co-Al-W-X quaternary alloys. Mater. Sci. Eng. A 613, 201–208 (2014).</v>
      </c>
    </row>
    <row r="203" spans="1:15" x14ac:dyDescent="0.3">
      <c r="A203" t="s">
        <v>2423</v>
      </c>
      <c r="B203" t="str">
        <f>VLOOKUP(Table3[[#This Row],[Shortname]], comp[],3, FALSE)</f>
        <v>-10Al-5W-2Ta</v>
      </c>
      <c r="C203" t="str">
        <f t="shared" si="10"/>
        <v/>
      </c>
      <c r="D203" t="str">
        <f>VLOOKUP(Table3[[#This Row],[Shortname]], comp[], 2, FALSE)</f>
        <v>CoAlW-X</v>
      </c>
      <c r="E203" s="19" t="s">
        <v>162</v>
      </c>
      <c r="F203" s="12" t="s">
        <v>1081</v>
      </c>
      <c r="G203" s="12">
        <v>900</v>
      </c>
      <c r="H203">
        <v>550</v>
      </c>
      <c r="K203" s="10">
        <v>5.7099999999999998E-3</v>
      </c>
      <c r="L203" t="s">
        <v>1085</v>
      </c>
      <c r="M203" t="s">
        <v>1447</v>
      </c>
      <c r="N203" t="s">
        <v>1447</v>
      </c>
      <c r="O203" t="str">
        <f>Table3[[#This Row],[Name]] &amp; Table3[[#This Row],[Paper]]</f>
        <v>2TaYan, H. Y. et al. Alloying and the micromechanics of Co-Al-W-X quaternary alloys. Mater. Sci. Eng. A 613, 201–208 (2014).</v>
      </c>
    </row>
    <row r="204" spans="1:15" x14ac:dyDescent="0.3">
      <c r="A204" t="s">
        <v>2423</v>
      </c>
      <c r="B204" t="str">
        <f>VLOOKUP(Table3[[#This Row],[Shortname]], comp[],3, FALSE)</f>
        <v>-10Al-5W-2Ta</v>
      </c>
      <c r="C204" t="str">
        <f t="shared" si="10"/>
        <v/>
      </c>
      <c r="D204" t="str">
        <f>VLOOKUP(Table3[[#This Row],[Shortname]], comp[], 2, FALSE)</f>
        <v>CoAlW-X</v>
      </c>
      <c r="E204" s="19" t="s">
        <v>162</v>
      </c>
      <c r="F204" s="12" t="s">
        <v>1081</v>
      </c>
      <c r="G204" s="12">
        <v>900</v>
      </c>
      <c r="H204">
        <v>600</v>
      </c>
      <c r="K204" s="10">
        <v>5.7400000000000003E-3</v>
      </c>
      <c r="L204" t="s">
        <v>1085</v>
      </c>
      <c r="M204" t="s">
        <v>1447</v>
      </c>
      <c r="N204" t="s">
        <v>1447</v>
      </c>
      <c r="O204" t="str">
        <f>Table3[[#This Row],[Name]] &amp; Table3[[#This Row],[Paper]]</f>
        <v>2TaYan, H. Y. et al. Alloying and the micromechanics of Co-Al-W-X quaternary alloys. Mater. Sci. Eng. A 613, 201–208 (2014).</v>
      </c>
    </row>
    <row r="205" spans="1:15" x14ac:dyDescent="0.3">
      <c r="A205" t="s">
        <v>2423</v>
      </c>
      <c r="B205" t="str">
        <f>VLOOKUP(Table3[[#This Row],[Shortname]], comp[],3, FALSE)</f>
        <v>-10Al-5W-2Ta</v>
      </c>
      <c r="C205" t="str">
        <f t="shared" si="10"/>
        <v/>
      </c>
      <c r="D205" t="str">
        <f>VLOOKUP(Table3[[#This Row],[Shortname]], comp[], 2, FALSE)</f>
        <v>CoAlW-X</v>
      </c>
      <c r="E205" s="19" t="s">
        <v>162</v>
      </c>
      <c r="F205" s="12" t="s">
        <v>1081</v>
      </c>
      <c r="G205" s="12">
        <v>900</v>
      </c>
      <c r="H205">
        <v>650</v>
      </c>
      <c r="K205" s="10">
        <v>5.7999999999999996E-3</v>
      </c>
      <c r="L205" t="s">
        <v>1085</v>
      </c>
      <c r="M205" t="s">
        <v>1447</v>
      </c>
      <c r="N205" t="s">
        <v>1447</v>
      </c>
      <c r="O205" t="str">
        <f>Table3[[#This Row],[Name]] &amp; Table3[[#This Row],[Paper]]</f>
        <v>2TaYan, H. Y. et al. Alloying and the micromechanics of Co-Al-W-X quaternary alloys. Mater. Sci. Eng. A 613, 201–208 (2014).</v>
      </c>
    </row>
    <row r="206" spans="1:15" x14ac:dyDescent="0.3">
      <c r="A206" t="s">
        <v>2423</v>
      </c>
      <c r="B206" t="str">
        <f>VLOOKUP(Table3[[#This Row],[Shortname]], comp[],3, FALSE)</f>
        <v>-10Al-5W-2Ta</v>
      </c>
      <c r="C206" t="str">
        <f t="shared" si="10"/>
        <v/>
      </c>
      <c r="D206" t="str">
        <f>VLOOKUP(Table3[[#This Row],[Shortname]], comp[], 2, FALSE)</f>
        <v>CoAlW-X</v>
      </c>
      <c r="E206" s="19" t="s">
        <v>162</v>
      </c>
      <c r="F206" s="12" t="s">
        <v>1081</v>
      </c>
      <c r="G206" s="12">
        <v>900</v>
      </c>
      <c r="H206">
        <v>700</v>
      </c>
      <c r="K206" s="10">
        <v>5.8199999999999997E-3</v>
      </c>
      <c r="L206" t="s">
        <v>1085</v>
      </c>
      <c r="M206" t="s">
        <v>1447</v>
      </c>
      <c r="N206" t="s">
        <v>1447</v>
      </c>
      <c r="O206" t="str">
        <f>Table3[[#This Row],[Name]] &amp; Table3[[#This Row],[Paper]]</f>
        <v>2TaYan, H. Y. et al. Alloying and the micromechanics of Co-Al-W-X quaternary alloys. Mater. Sci. Eng. A 613, 201–208 (2014).</v>
      </c>
    </row>
    <row r="207" spans="1:15" x14ac:dyDescent="0.3">
      <c r="A207" t="s">
        <v>2423</v>
      </c>
      <c r="B207" t="str">
        <f>VLOOKUP(Table3[[#This Row],[Shortname]], comp[],3, FALSE)</f>
        <v>-10Al-5W-2Ta</v>
      </c>
      <c r="C207" t="str">
        <f t="shared" si="10"/>
        <v/>
      </c>
      <c r="D207" t="str">
        <f>VLOOKUP(Table3[[#This Row],[Shortname]], comp[], 2, FALSE)</f>
        <v>CoAlW-X</v>
      </c>
      <c r="E207" s="19" t="s">
        <v>162</v>
      </c>
      <c r="F207" s="12" t="s">
        <v>1081</v>
      </c>
      <c r="G207" s="12">
        <v>900</v>
      </c>
      <c r="H207">
        <v>750</v>
      </c>
      <c r="K207" s="10">
        <v>5.79E-3</v>
      </c>
      <c r="L207" t="s">
        <v>1085</v>
      </c>
      <c r="M207" t="s">
        <v>1447</v>
      </c>
      <c r="N207" t="s">
        <v>1447</v>
      </c>
      <c r="O207" t="str">
        <f>Table3[[#This Row],[Name]] &amp; Table3[[#This Row],[Paper]]</f>
        <v>2TaYan, H. Y. et al. Alloying and the micromechanics of Co-Al-W-X quaternary alloys. Mater. Sci. Eng. A 613, 201–208 (2014).</v>
      </c>
    </row>
    <row r="208" spans="1:15" x14ac:dyDescent="0.3">
      <c r="A208" t="s">
        <v>2239</v>
      </c>
      <c r="B208" t="str">
        <f>VLOOKUP(Table3[[#This Row],[Shortname]], comp[],3, FALSE)</f>
        <v>-7Al-6W-2Ti</v>
      </c>
      <c r="C208" t="str">
        <f t="shared" si="10"/>
        <v>-7Al-6W-2Ti</v>
      </c>
      <c r="D208" t="str">
        <f>VLOOKUP(Table3[[#This Row],[Shortname]], comp[], 2, FALSE)</f>
        <v>CoAlWX+</v>
      </c>
      <c r="E208" s="19" t="s">
        <v>1083</v>
      </c>
      <c r="F208" s="12" t="s">
        <v>1081</v>
      </c>
      <c r="G208" s="12">
        <v>830</v>
      </c>
      <c r="H208" t="s">
        <v>46</v>
      </c>
      <c r="K208" s="10">
        <v>5.8999999999999999E-3</v>
      </c>
      <c r="L208" t="s">
        <v>1084</v>
      </c>
      <c r="M208" t="s">
        <v>1452</v>
      </c>
      <c r="N208" t="s">
        <v>1452</v>
      </c>
      <c r="O208" t="str">
        <f>Table3[[#This Row],[Name]] &amp; Table3[[#This Row],[Paper]]</f>
        <v>2Ti-2Yan, H. Y. et al. Alloying and the micromechanics of Co-Al-W-X quaternary alloys. Mater. Sci. Eng. A 613, 201–208 (2014).</v>
      </c>
    </row>
    <row r="209" spans="1:15" x14ac:dyDescent="0.3">
      <c r="A209" t="s">
        <v>2239</v>
      </c>
      <c r="B209" t="str">
        <f>VLOOKUP(Table3[[#This Row],[Shortname]], comp[],3, FALSE)</f>
        <v>-7Al-6W-2Ti</v>
      </c>
      <c r="C209" t="str">
        <f>IF(B209=B208, "",B209)</f>
        <v/>
      </c>
      <c r="D209" t="str">
        <f>VLOOKUP(Table3[[#This Row],[Shortname]], comp[], 2, FALSE)</f>
        <v>CoAlWX+</v>
      </c>
      <c r="E209" s="19" t="s">
        <v>1083</v>
      </c>
      <c r="F209" s="12" t="s">
        <v>1081</v>
      </c>
      <c r="G209" s="12">
        <v>830</v>
      </c>
      <c r="H209" s="12">
        <v>300</v>
      </c>
      <c r="K209" s="10">
        <v>6.1700000000000001E-3</v>
      </c>
      <c r="L209" t="s">
        <v>1084</v>
      </c>
      <c r="O209" t="str">
        <f>Table3[[#This Row],[Name]] &amp; Table3[[#This Row],[Paper]]</f>
        <v>2Ti-2Yan, H. Y. et al. Alloying and the micromechanics of Co-Al-W-X quaternary alloys. Mater. Sci. Eng. A 613, 201–208 (2014).</v>
      </c>
    </row>
    <row r="210" spans="1:15" x14ac:dyDescent="0.3">
      <c r="A210" t="s">
        <v>2239</v>
      </c>
      <c r="B210" t="str">
        <f>VLOOKUP(Table3[[#This Row],[Shortname]], comp[],3, FALSE)</f>
        <v>-7Al-6W-2Ti</v>
      </c>
      <c r="C210" t="str">
        <f>IF(B210=B208, "",B210)</f>
        <v/>
      </c>
      <c r="D210" t="str">
        <f>VLOOKUP(Table3[[#This Row],[Shortname]], comp[], 2, FALSE)</f>
        <v>CoAlWX+</v>
      </c>
      <c r="E210" s="19" t="s">
        <v>1083</v>
      </c>
      <c r="F210" s="12" t="s">
        <v>1081</v>
      </c>
      <c r="G210" s="12">
        <v>830</v>
      </c>
      <c r="H210" s="12">
        <v>400</v>
      </c>
      <c r="K210" s="10">
        <v>6.1700000000000001E-3</v>
      </c>
      <c r="L210" t="s">
        <v>1084</v>
      </c>
      <c r="O210" t="str">
        <f>Table3[[#This Row],[Name]] &amp; Table3[[#This Row],[Paper]]</f>
        <v>2Ti-2Yan, H. Y. et al. Alloying and the micromechanics of Co-Al-W-X quaternary alloys. Mater. Sci. Eng. A 613, 201–208 (2014).</v>
      </c>
    </row>
    <row r="211" spans="1:15" x14ac:dyDescent="0.3">
      <c r="A211" t="s">
        <v>2239</v>
      </c>
      <c r="B211" t="str">
        <f>VLOOKUP(Table3[[#This Row],[Shortname]], comp[],3, FALSE)</f>
        <v>-7Al-6W-2Ti</v>
      </c>
      <c r="C211" t="str">
        <f>IF(B211=B208, "",B211)</f>
        <v/>
      </c>
      <c r="D211" t="str">
        <f>VLOOKUP(Table3[[#This Row],[Shortname]], comp[], 2, FALSE)</f>
        <v>CoAlWX+</v>
      </c>
      <c r="E211" s="19" t="s">
        <v>1083</v>
      </c>
      <c r="F211" s="12" t="s">
        <v>1081</v>
      </c>
      <c r="G211" s="12">
        <v>830</v>
      </c>
      <c r="H211" s="12">
        <v>500</v>
      </c>
      <c r="K211" s="10">
        <v>6.1700000000000001E-3</v>
      </c>
      <c r="L211" t="s">
        <v>1084</v>
      </c>
      <c r="O211" t="str">
        <f>Table3[[#This Row],[Name]] &amp; Table3[[#This Row],[Paper]]</f>
        <v>2Ti-2Yan, H. Y. et al. Alloying and the micromechanics of Co-Al-W-X quaternary alloys. Mater. Sci. Eng. A 613, 201–208 (2014).</v>
      </c>
    </row>
    <row r="212" spans="1:15" x14ac:dyDescent="0.3">
      <c r="A212" t="s">
        <v>2239</v>
      </c>
      <c r="B212" t="str">
        <f>VLOOKUP(Table3[[#This Row],[Shortname]], comp[],3, FALSE)</f>
        <v>-7Al-6W-2Ti</v>
      </c>
      <c r="C212" t="str">
        <f>IF(B212=B208, "",B212)</f>
        <v/>
      </c>
      <c r="D212" t="str">
        <f>VLOOKUP(Table3[[#This Row],[Shortname]], comp[], 2, FALSE)</f>
        <v>CoAlWX+</v>
      </c>
      <c r="E212" s="19" t="s">
        <v>1083</v>
      </c>
      <c r="F212" s="12" t="s">
        <v>1081</v>
      </c>
      <c r="G212" s="12">
        <v>830</v>
      </c>
      <c r="H212" s="12">
        <v>600</v>
      </c>
      <c r="K212" s="10">
        <v>6.1700000000000001E-3</v>
      </c>
      <c r="L212" t="s">
        <v>1084</v>
      </c>
      <c r="O212" t="str">
        <f>Table3[[#This Row],[Name]] &amp; Table3[[#This Row],[Paper]]</f>
        <v>2Ti-2Yan, H. Y. et al. Alloying and the micromechanics of Co-Al-W-X quaternary alloys. Mater. Sci. Eng. A 613, 201–208 (2014).</v>
      </c>
    </row>
    <row r="213" spans="1:15" x14ac:dyDescent="0.3">
      <c r="A213" t="s">
        <v>2239</v>
      </c>
      <c r="B213" t="str">
        <f>VLOOKUP(Table3[[#This Row],[Shortname]], comp[],3, FALSE)</f>
        <v>-7Al-6W-2Ti</v>
      </c>
      <c r="C213" t="str">
        <f>IF(B213=B208, "",B213)</f>
        <v/>
      </c>
      <c r="D213" t="str">
        <f>VLOOKUP(Table3[[#This Row],[Shortname]], comp[], 2, FALSE)</f>
        <v>CoAlWX+</v>
      </c>
      <c r="E213" s="19" t="s">
        <v>1083</v>
      </c>
      <c r="F213" s="12" t="s">
        <v>1081</v>
      </c>
      <c r="G213" s="12">
        <v>830</v>
      </c>
      <c r="H213" s="12">
        <v>700</v>
      </c>
      <c r="K213" s="10">
        <v>6.1700000000000001E-3</v>
      </c>
      <c r="L213" t="s">
        <v>1084</v>
      </c>
      <c r="O213" t="str">
        <f>Table3[[#This Row],[Name]] &amp; Table3[[#This Row],[Paper]]</f>
        <v>2Ti-2Yan, H. Y. et al. Alloying and the micromechanics of Co-Al-W-X quaternary alloys. Mater. Sci. Eng. A 613, 201–208 (2014).</v>
      </c>
    </row>
    <row r="214" spans="1:15" x14ac:dyDescent="0.3">
      <c r="A214" t="s">
        <v>2239</v>
      </c>
      <c r="B214" t="str">
        <f>VLOOKUP(Table3[[#This Row],[Shortname]], comp[],3, FALSE)</f>
        <v>-7Al-6W-2Ti</v>
      </c>
      <c r="C214" t="str">
        <f>IF(B214=B213, "",B214)</f>
        <v/>
      </c>
      <c r="D214" t="str">
        <f>VLOOKUP(Table3[[#This Row],[Shortname]], comp[], 2, FALSE)</f>
        <v>CoAlWX+</v>
      </c>
      <c r="E214" s="19" t="s">
        <v>1083</v>
      </c>
      <c r="F214" s="12" t="s">
        <v>1081</v>
      </c>
      <c r="G214" s="12">
        <v>830</v>
      </c>
      <c r="H214" s="12">
        <v>800</v>
      </c>
      <c r="K214" s="10">
        <v>5.1800000000000006E-3</v>
      </c>
      <c r="L214" t="s">
        <v>1084</v>
      </c>
      <c r="O214" t="str">
        <f>Table3[[#This Row],[Name]] &amp; Table3[[#This Row],[Paper]]</f>
        <v>2Ti-2Yan, H. Y. et al. Alloying and the micromechanics of Co-Al-W-X quaternary alloys. Mater. Sci. Eng. A 613, 201–208 (2014).</v>
      </c>
    </row>
    <row r="215" spans="1:15" x14ac:dyDescent="0.3">
      <c r="A215" t="s">
        <v>2532</v>
      </c>
      <c r="B215" t="str">
        <f>VLOOKUP(Table3[[#This Row],[Shortname]], comp[],3, FALSE)</f>
        <v>-6Al-6W-2Ti</v>
      </c>
      <c r="C215" t="str">
        <f>IF(B215=B208, "",B215)</f>
        <v>-6Al-6W-2Ti</v>
      </c>
      <c r="D215" t="str">
        <f>VLOOKUP(Table3[[#This Row],[Shortname]], comp[], 2, FALSE)</f>
        <v>CoAlW-X</v>
      </c>
      <c r="E215" s="19" t="s">
        <v>1060</v>
      </c>
      <c r="F215" s="12" t="s">
        <v>1081</v>
      </c>
      <c r="G215" s="12">
        <v>830</v>
      </c>
      <c r="H215" t="s">
        <v>46</v>
      </c>
      <c r="K215" s="10">
        <v>3.3300000000000001E-3</v>
      </c>
      <c r="L215" t="s">
        <v>1085</v>
      </c>
      <c r="M215" t="s">
        <v>1452</v>
      </c>
      <c r="N215" t="s">
        <v>1452</v>
      </c>
      <c r="O215" t="str">
        <f>Table3[[#This Row],[Name]] &amp; Table3[[#This Row],[Paper]]</f>
        <v>2TiYan, H. Y. et al. Alloying and the micromechanics of Co-Al-W-X quaternary alloys. Mater. Sci. Eng. A 613, 201–208 (2014).</v>
      </c>
    </row>
    <row r="216" spans="1:15" x14ac:dyDescent="0.3">
      <c r="A216" t="s">
        <v>2532</v>
      </c>
      <c r="B216" t="str">
        <f>VLOOKUP(Table3[[#This Row],[Shortname]], comp[],3, FALSE)</f>
        <v>-6Al-6W-2Ti</v>
      </c>
      <c r="C216" t="str">
        <f t="shared" si="10"/>
        <v/>
      </c>
      <c r="D216" t="str">
        <f>VLOOKUP(Table3[[#This Row],[Shortname]], comp[], 2, FALSE)</f>
        <v>CoAlW-X</v>
      </c>
      <c r="E216" s="19" t="s">
        <v>1060</v>
      </c>
      <c r="F216" s="12" t="s">
        <v>1081</v>
      </c>
      <c r="G216" s="12">
        <v>830</v>
      </c>
      <c r="H216">
        <v>100</v>
      </c>
      <c r="K216" s="10">
        <v>3.4299999999999999E-3</v>
      </c>
      <c r="L216" t="s">
        <v>1085</v>
      </c>
      <c r="M216" t="s">
        <v>1452</v>
      </c>
      <c r="N216" t="s">
        <v>1452</v>
      </c>
      <c r="O216" t="str">
        <f>Table3[[#This Row],[Name]] &amp; Table3[[#This Row],[Paper]]</f>
        <v>2TiYan, H. Y. et al. Alloying and the micromechanics of Co-Al-W-X quaternary alloys. Mater. Sci. Eng. A 613, 201–208 (2014).</v>
      </c>
    </row>
    <row r="217" spans="1:15" x14ac:dyDescent="0.3">
      <c r="A217" t="s">
        <v>2532</v>
      </c>
      <c r="B217" t="str">
        <f>VLOOKUP(Table3[[#This Row],[Shortname]], comp[],3, FALSE)</f>
        <v>-6Al-6W-2Ti</v>
      </c>
      <c r="C217" t="str">
        <f t="shared" si="10"/>
        <v/>
      </c>
      <c r="D217" t="str">
        <f>VLOOKUP(Table3[[#This Row],[Shortname]], comp[], 2, FALSE)</f>
        <v>CoAlW-X</v>
      </c>
      <c r="E217" s="19" t="s">
        <v>1060</v>
      </c>
      <c r="F217" s="12" t="s">
        <v>1081</v>
      </c>
      <c r="G217" s="12">
        <v>830</v>
      </c>
      <c r="H217">
        <v>150</v>
      </c>
      <c r="K217" s="10">
        <v>3.6099999999999999E-3</v>
      </c>
      <c r="L217" t="s">
        <v>1085</v>
      </c>
      <c r="M217" t="s">
        <v>1452</v>
      </c>
      <c r="N217" t="s">
        <v>1452</v>
      </c>
      <c r="O217" t="str">
        <f>Table3[[#This Row],[Name]] &amp; Table3[[#This Row],[Paper]]</f>
        <v>2TiYan, H. Y. et al. Alloying and the micromechanics of Co-Al-W-X quaternary alloys. Mater. Sci. Eng. A 613, 201–208 (2014).</v>
      </c>
    </row>
    <row r="218" spans="1:15" x14ac:dyDescent="0.3">
      <c r="A218" t="s">
        <v>2532</v>
      </c>
      <c r="B218" t="str">
        <f>VLOOKUP(Table3[[#This Row],[Shortname]], comp[],3, FALSE)</f>
        <v>-6Al-6W-2Ti</v>
      </c>
      <c r="C218" t="str">
        <f t="shared" si="10"/>
        <v/>
      </c>
      <c r="D218" t="str">
        <f>VLOOKUP(Table3[[#This Row],[Shortname]], comp[], 2, FALSE)</f>
        <v>CoAlW-X</v>
      </c>
      <c r="E218" s="19" t="s">
        <v>1060</v>
      </c>
      <c r="F218" s="12" t="s">
        <v>1081</v>
      </c>
      <c r="G218" s="12">
        <v>830</v>
      </c>
      <c r="H218">
        <v>200</v>
      </c>
      <c r="K218" s="10">
        <v>3.8400000000000001E-3</v>
      </c>
      <c r="L218" t="s">
        <v>1085</v>
      </c>
      <c r="M218" t="s">
        <v>1452</v>
      </c>
      <c r="N218" t="s">
        <v>1452</v>
      </c>
      <c r="O218" t="str">
        <f>Table3[[#This Row],[Name]] &amp; Table3[[#This Row],[Paper]]</f>
        <v>2TiYan, H. Y. et al. Alloying and the micromechanics of Co-Al-W-X quaternary alloys. Mater. Sci. Eng. A 613, 201–208 (2014).</v>
      </c>
    </row>
    <row r="219" spans="1:15" x14ac:dyDescent="0.3">
      <c r="A219" t="s">
        <v>2532</v>
      </c>
      <c r="B219" t="str">
        <f>VLOOKUP(Table3[[#This Row],[Shortname]], comp[],3, FALSE)</f>
        <v>-6Al-6W-2Ti</v>
      </c>
      <c r="C219" t="str">
        <f t="shared" si="10"/>
        <v/>
      </c>
      <c r="D219" t="str">
        <f>VLOOKUP(Table3[[#This Row],[Shortname]], comp[], 2, FALSE)</f>
        <v>CoAlW-X</v>
      </c>
      <c r="E219" s="19" t="s">
        <v>1060</v>
      </c>
      <c r="F219" s="12" t="s">
        <v>1081</v>
      </c>
      <c r="G219" s="12">
        <v>830</v>
      </c>
      <c r="H219">
        <v>250</v>
      </c>
      <c r="K219" s="10">
        <v>3.8899999999999998E-3</v>
      </c>
      <c r="L219" t="s">
        <v>1085</v>
      </c>
      <c r="M219" t="s">
        <v>1452</v>
      </c>
      <c r="N219" t="s">
        <v>1452</v>
      </c>
      <c r="O219" t="str">
        <f>Table3[[#This Row],[Name]] &amp; Table3[[#This Row],[Paper]]</f>
        <v>2TiYan, H. Y. et al. Alloying and the micromechanics of Co-Al-W-X quaternary alloys. Mater. Sci. Eng. A 613, 201–208 (2014).</v>
      </c>
    </row>
    <row r="220" spans="1:15" x14ac:dyDescent="0.3">
      <c r="A220" t="s">
        <v>2532</v>
      </c>
      <c r="B220" t="str">
        <f>VLOOKUP(Table3[[#This Row],[Shortname]], comp[],3, FALSE)</f>
        <v>-6Al-6W-2Ti</v>
      </c>
      <c r="C220" t="str">
        <f t="shared" si="10"/>
        <v/>
      </c>
      <c r="D220" t="str">
        <f>VLOOKUP(Table3[[#This Row],[Shortname]], comp[], 2, FALSE)</f>
        <v>CoAlW-X</v>
      </c>
      <c r="E220" s="19" t="s">
        <v>1060</v>
      </c>
      <c r="F220" s="12" t="s">
        <v>1081</v>
      </c>
      <c r="G220" s="12">
        <v>830</v>
      </c>
      <c r="H220">
        <v>300</v>
      </c>
      <c r="K220" s="10">
        <v>4.0000000000000001E-3</v>
      </c>
      <c r="L220" t="s">
        <v>1085</v>
      </c>
      <c r="M220" t="s">
        <v>1452</v>
      </c>
      <c r="N220" t="s">
        <v>1452</v>
      </c>
      <c r="O220" t="str">
        <f>Table3[[#This Row],[Name]] &amp; Table3[[#This Row],[Paper]]</f>
        <v>2TiYan, H. Y. et al. Alloying and the micromechanics of Co-Al-W-X quaternary alloys. Mater. Sci. Eng. A 613, 201–208 (2014).</v>
      </c>
    </row>
    <row r="221" spans="1:15" x14ac:dyDescent="0.3">
      <c r="A221" t="s">
        <v>2532</v>
      </c>
      <c r="B221" t="str">
        <f>VLOOKUP(Table3[[#This Row],[Shortname]], comp[],3, FALSE)</f>
        <v>-6Al-6W-2Ti</v>
      </c>
      <c r="C221" t="str">
        <f t="shared" si="10"/>
        <v/>
      </c>
      <c r="D221" t="str">
        <f>VLOOKUP(Table3[[#This Row],[Shortname]], comp[], 2, FALSE)</f>
        <v>CoAlW-X</v>
      </c>
      <c r="E221" s="19" t="s">
        <v>1060</v>
      </c>
      <c r="F221" s="12" t="s">
        <v>1081</v>
      </c>
      <c r="G221" s="12">
        <v>830</v>
      </c>
      <c r="H221">
        <v>350</v>
      </c>
      <c r="K221" s="10">
        <v>4.0400000000000002E-3</v>
      </c>
      <c r="L221" t="s">
        <v>1085</v>
      </c>
      <c r="M221" t="s">
        <v>1452</v>
      </c>
      <c r="N221" t="s">
        <v>1452</v>
      </c>
      <c r="O221" t="str">
        <f>Table3[[#This Row],[Name]] &amp; Table3[[#This Row],[Paper]]</f>
        <v>2TiYan, H. Y. et al. Alloying and the micromechanics of Co-Al-W-X quaternary alloys. Mater. Sci. Eng. A 613, 201–208 (2014).</v>
      </c>
    </row>
    <row r="222" spans="1:15" x14ac:dyDescent="0.3">
      <c r="A222" t="s">
        <v>2532</v>
      </c>
      <c r="B222" t="str">
        <f>VLOOKUP(Table3[[#This Row],[Shortname]], comp[],3, FALSE)</f>
        <v>-6Al-6W-2Ti</v>
      </c>
      <c r="C222" t="str">
        <f t="shared" si="10"/>
        <v/>
      </c>
      <c r="D222" t="str">
        <f>VLOOKUP(Table3[[#This Row],[Shortname]], comp[], 2, FALSE)</f>
        <v>CoAlW-X</v>
      </c>
      <c r="E222" s="19" t="s">
        <v>1060</v>
      </c>
      <c r="F222" s="12" t="s">
        <v>1081</v>
      </c>
      <c r="G222" s="12">
        <v>830</v>
      </c>
      <c r="H222">
        <v>400</v>
      </c>
      <c r="K222" s="10">
        <v>4.3899999999999998E-3</v>
      </c>
      <c r="L222" t="s">
        <v>1085</v>
      </c>
      <c r="M222" t="s">
        <v>1452</v>
      </c>
      <c r="N222" t="s">
        <v>1452</v>
      </c>
      <c r="O222" t="str">
        <f>Table3[[#This Row],[Name]] &amp; Table3[[#This Row],[Paper]]</f>
        <v>2TiYan, H. Y. et al. Alloying and the micromechanics of Co-Al-W-X quaternary alloys. Mater. Sci. Eng. A 613, 201–208 (2014).</v>
      </c>
    </row>
    <row r="223" spans="1:15" x14ac:dyDescent="0.3">
      <c r="A223" t="s">
        <v>2532</v>
      </c>
      <c r="B223" t="str">
        <f>VLOOKUP(Table3[[#This Row],[Shortname]], comp[],3, FALSE)</f>
        <v>-6Al-6W-2Ti</v>
      </c>
      <c r="C223" t="str">
        <f t="shared" si="10"/>
        <v/>
      </c>
      <c r="D223" t="str">
        <f>VLOOKUP(Table3[[#This Row],[Shortname]], comp[], 2, FALSE)</f>
        <v>CoAlW-X</v>
      </c>
      <c r="E223" s="19" t="s">
        <v>1060</v>
      </c>
      <c r="F223" s="12" t="s">
        <v>1081</v>
      </c>
      <c r="G223" s="12">
        <v>830</v>
      </c>
      <c r="H223">
        <v>450</v>
      </c>
      <c r="K223" s="10">
        <v>4.4200000000000003E-3</v>
      </c>
      <c r="L223" t="s">
        <v>1085</v>
      </c>
      <c r="M223" t="s">
        <v>1452</v>
      </c>
      <c r="N223" t="s">
        <v>1452</v>
      </c>
      <c r="O223" t="str">
        <f>Table3[[#This Row],[Name]] &amp; Table3[[#This Row],[Paper]]</f>
        <v>2TiYan, H. Y. et al. Alloying and the micromechanics of Co-Al-W-X quaternary alloys. Mater. Sci. Eng. A 613, 201–208 (2014).</v>
      </c>
    </row>
    <row r="224" spans="1:15" x14ac:dyDescent="0.3">
      <c r="A224" t="s">
        <v>2532</v>
      </c>
      <c r="B224" t="str">
        <f>VLOOKUP(Table3[[#This Row],[Shortname]], comp[],3, FALSE)</f>
        <v>-6Al-6W-2Ti</v>
      </c>
      <c r="C224" t="str">
        <f t="shared" si="10"/>
        <v/>
      </c>
      <c r="D224" t="str">
        <f>VLOOKUP(Table3[[#This Row],[Shortname]], comp[], 2, FALSE)</f>
        <v>CoAlW-X</v>
      </c>
      <c r="E224" s="19" t="s">
        <v>1060</v>
      </c>
      <c r="F224" s="12" t="s">
        <v>1081</v>
      </c>
      <c r="G224" s="12">
        <v>830</v>
      </c>
      <c r="H224">
        <v>500</v>
      </c>
      <c r="K224" s="10">
        <v>4.5599999999999998E-3</v>
      </c>
      <c r="L224" t="s">
        <v>1085</v>
      </c>
      <c r="M224" t="s">
        <v>1452</v>
      </c>
      <c r="N224" t="s">
        <v>1452</v>
      </c>
      <c r="O224" t="str">
        <f>Table3[[#This Row],[Name]] &amp; Table3[[#This Row],[Paper]]</f>
        <v>2TiYan, H. Y. et al. Alloying and the micromechanics of Co-Al-W-X quaternary alloys. Mater. Sci. Eng. A 613, 201–208 (2014).</v>
      </c>
    </row>
    <row r="225" spans="1:15" x14ac:dyDescent="0.3">
      <c r="A225" t="s">
        <v>2532</v>
      </c>
      <c r="B225" t="str">
        <f>VLOOKUP(Table3[[#This Row],[Shortname]], comp[],3, FALSE)</f>
        <v>-6Al-6W-2Ti</v>
      </c>
      <c r="C225" t="str">
        <f t="shared" si="10"/>
        <v/>
      </c>
      <c r="D225" t="str">
        <f>VLOOKUP(Table3[[#This Row],[Shortname]], comp[], 2, FALSE)</f>
        <v>CoAlW-X</v>
      </c>
      <c r="E225" s="19" t="s">
        <v>1060</v>
      </c>
      <c r="F225" s="12" t="s">
        <v>1081</v>
      </c>
      <c r="G225" s="12">
        <v>830</v>
      </c>
      <c r="H225">
        <v>550</v>
      </c>
      <c r="K225" s="10">
        <v>4.6699999999999997E-3</v>
      </c>
      <c r="L225" t="s">
        <v>1085</v>
      </c>
      <c r="M225" t="s">
        <v>1452</v>
      </c>
      <c r="N225" t="s">
        <v>1452</v>
      </c>
      <c r="O225" t="str">
        <f>Table3[[#This Row],[Name]] &amp; Table3[[#This Row],[Paper]]</f>
        <v>2TiYan, H. Y. et al. Alloying and the micromechanics of Co-Al-W-X quaternary alloys. Mater. Sci. Eng. A 613, 201–208 (2014).</v>
      </c>
    </row>
    <row r="226" spans="1:15" x14ac:dyDescent="0.3">
      <c r="A226" t="s">
        <v>2532</v>
      </c>
      <c r="B226" t="str">
        <f>VLOOKUP(Table3[[#This Row],[Shortname]], comp[],3, FALSE)</f>
        <v>-6Al-6W-2Ti</v>
      </c>
      <c r="C226" t="str">
        <f t="shared" si="10"/>
        <v/>
      </c>
      <c r="D226" t="str">
        <f>VLOOKUP(Table3[[#This Row],[Shortname]], comp[], 2, FALSE)</f>
        <v>CoAlW-X</v>
      </c>
      <c r="E226" s="19" t="s">
        <v>1060</v>
      </c>
      <c r="F226" s="12" t="s">
        <v>1081</v>
      </c>
      <c r="G226" s="12">
        <v>830</v>
      </c>
      <c r="H226">
        <v>600</v>
      </c>
      <c r="K226" s="10">
        <v>4.7800000000000004E-3</v>
      </c>
      <c r="L226" t="s">
        <v>1085</v>
      </c>
      <c r="M226" t="s">
        <v>1452</v>
      </c>
      <c r="N226" t="s">
        <v>1452</v>
      </c>
      <c r="O226" t="str">
        <f>Table3[[#This Row],[Name]] &amp; Table3[[#This Row],[Paper]]</f>
        <v>2TiYan, H. Y. et al. Alloying and the micromechanics of Co-Al-W-X quaternary alloys. Mater. Sci. Eng. A 613, 201–208 (2014).</v>
      </c>
    </row>
    <row r="227" spans="1:15" x14ac:dyDescent="0.3">
      <c r="A227" t="s">
        <v>2532</v>
      </c>
      <c r="B227" t="str">
        <f>VLOOKUP(Table3[[#This Row],[Shortname]], comp[],3, FALSE)</f>
        <v>-6Al-6W-2Ti</v>
      </c>
      <c r="C227" t="str">
        <f t="shared" si="10"/>
        <v/>
      </c>
      <c r="D227" t="str">
        <f>VLOOKUP(Table3[[#This Row],[Shortname]], comp[], 2, FALSE)</f>
        <v>CoAlW-X</v>
      </c>
      <c r="E227" s="19" t="s">
        <v>1060</v>
      </c>
      <c r="F227" s="12" t="s">
        <v>1081</v>
      </c>
      <c r="G227" s="12">
        <v>830</v>
      </c>
      <c r="H227">
        <v>650</v>
      </c>
      <c r="K227" s="10">
        <v>4.8599999999999997E-3</v>
      </c>
      <c r="L227" t="s">
        <v>1085</v>
      </c>
      <c r="M227" t="s">
        <v>1452</v>
      </c>
      <c r="N227" t="s">
        <v>1452</v>
      </c>
      <c r="O227" t="str">
        <f>Table3[[#This Row],[Name]] &amp; Table3[[#This Row],[Paper]]</f>
        <v>2TiYan, H. Y. et al. Alloying and the micromechanics of Co-Al-W-X quaternary alloys. Mater. Sci. Eng. A 613, 201–208 (2014).</v>
      </c>
    </row>
    <row r="228" spans="1:15" x14ac:dyDescent="0.3">
      <c r="A228" t="s">
        <v>2532</v>
      </c>
      <c r="B228" t="str">
        <f>VLOOKUP(Table3[[#This Row],[Shortname]], comp[],3, FALSE)</f>
        <v>-6Al-6W-2Ti</v>
      </c>
      <c r="C228" t="str">
        <f t="shared" si="10"/>
        <v/>
      </c>
      <c r="D228" t="str">
        <f>VLOOKUP(Table3[[#This Row],[Shortname]], comp[], 2, FALSE)</f>
        <v>CoAlW-X</v>
      </c>
      <c r="E228" s="19" t="s">
        <v>1060</v>
      </c>
      <c r="F228" s="12" t="s">
        <v>1081</v>
      </c>
      <c r="G228" s="12">
        <v>830</v>
      </c>
      <c r="H228">
        <v>700</v>
      </c>
      <c r="K228" s="10">
        <v>4.9300000000000004E-3</v>
      </c>
      <c r="L228" t="s">
        <v>1085</v>
      </c>
      <c r="M228" t="s">
        <v>1452</v>
      </c>
      <c r="N228" t="s">
        <v>1452</v>
      </c>
      <c r="O228" t="str">
        <f>Table3[[#This Row],[Name]] &amp; Table3[[#This Row],[Paper]]</f>
        <v>2TiYan, H. Y. et al. Alloying and the micromechanics of Co-Al-W-X quaternary alloys. Mater. Sci. Eng. A 613, 201–208 (2014).</v>
      </c>
    </row>
    <row r="229" spans="1:15" x14ac:dyDescent="0.3">
      <c r="A229" t="s">
        <v>2532</v>
      </c>
      <c r="B229" t="str">
        <f>VLOOKUP(Table3[[#This Row],[Shortname]], comp[],3, FALSE)</f>
        <v>-6Al-6W-2Ti</v>
      </c>
      <c r="C229" t="str">
        <f t="shared" si="10"/>
        <v/>
      </c>
      <c r="D229" t="str">
        <f>VLOOKUP(Table3[[#This Row],[Shortname]], comp[], 2, FALSE)</f>
        <v>CoAlW-X</v>
      </c>
      <c r="E229" s="19" t="s">
        <v>1060</v>
      </c>
      <c r="F229" s="12" t="s">
        <v>1081</v>
      </c>
      <c r="G229" s="12">
        <v>830</v>
      </c>
      <c r="H229">
        <v>750</v>
      </c>
      <c r="K229" s="10">
        <v>5.1000000000000004E-3</v>
      </c>
      <c r="L229" t="s">
        <v>1085</v>
      </c>
      <c r="M229" t="s">
        <v>1452</v>
      </c>
      <c r="N229" t="s">
        <v>1452</v>
      </c>
      <c r="O229" t="str">
        <f>Table3[[#This Row],[Name]] &amp; Table3[[#This Row],[Paper]]</f>
        <v>2TiYan, H. Y. et al. Alloying and the micromechanics of Co-Al-W-X quaternary alloys. Mater. Sci. Eng. A 613, 201–208 (2014).</v>
      </c>
    </row>
    <row r="230" spans="1:15" x14ac:dyDescent="0.3">
      <c r="A230" t="s">
        <v>2240</v>
      </c>
      <c r="B230" t="str">
        <f>VLOOKUP(Table3[[#This Row],[Shortname]], comp[],3, FALSE)</f>
        <v>-2Ni-3W-13Ti</v>
      </c>
      <c r="C230" t="str">
        <f t="shared" si="10"/>
        <v>-2Ni-3W-13Ti</v>
      </c>
      <c r="D230" t="str">
        <f>VLOOKUP(Table3[[#This Row],[Shortname]], comp[], 2, FALSE)</f>
        <v>Co3Ti</v>
      </c>
      <c r="E230" s="19" t="s">
        <v>1095</v>
      </c>
      <c r="F230" s="13" t="s">
        <v>1093</v>
      </c>
      <c r="G230" s="13">
        <v>900</v>
      </c>
      <c r="H230" t="s">
        <v>46</v>
      </c>
      <c r="I230">
        <v>0.36070000000000002</v>
      </c>
      <c r="J230">
        <v>0.35870000000000002</v>
      </c>
      <c r="K230" s="10">
        <v>5.3E-3</v>
      </c>
      <c r="M230" t="s">
        <v>1560</v>
      </c>
      <c r="N230" t="s">
        <v>1560</v>
      </c>
      <c r="O230" t="str">
        <f>Table3[[#This Row],[Name]] &amp; Table3[[#This Row],[Paper]]</f>
        <v>Co-13Ti-3W-2CrYoo, B., Im, H. J., Seol, J. B. &amp; Choi, P. P. On the microstructural evolution and partitioning behavior of L12-structured γ′-based Co-Ti-W alloys upon Cr and Al alloying. Intermetallics 104, 97–102 (2019).</v>
      </c>
    </row>
    <row r="231" spans="1:15" x14ac:dyDescent="0.3">
      <c r="A231" t="s">
        <v>2241</v>
      </c>
      <c r="B231" t="str">
        <f>VLOOKUP(Table3[[#This Row],[Shortname]], comp[],3, FALSE)</f>
        <v>-3Al-3W-14Ti</v>
      </c>
      <c r="C231" t="str">
        <f t="shared" si="10"/>
        <v>-3Al-3W-14Ti</v>
      </c>
      <c r="D231" t="str">
        <f>VLOOKUP(Table3[[#This Row],[Shortname]], comp[], 2, FALSE)</f>
        <v>Co3Ti</v>
      </c>
      <c r="E231" s="19" t="s">
        <v>1097</v>
      </c>
      <c r="F231" s="13" t="s">
        <v>1093</v>
      </c>
      <c r="G231" s="13">
        <v>900</v>
      </c>
      <c r="H231" t="s">
        <v>46</v>
      </c>
      <c r="I231">
        <v>0.36159999999999998</v>
      </c>
      <c r="J231">
        <v>0.35959999999999998</v>
      </c>
      <c r="K231" s="10">
        <v>5.7000000000000002E-3</v>
      </c>
      <c r="M231" t="s">
        <v>1432</v>
      </c>
      <c r="N231" t="s">
        <v>1432</v>
      </c>
      <c r="O231" t="str">
        <f>Table3[[#This Row],[Name]] &amp; Table3[[#This Row],[Paper]]</f>
        <v>Co-13Ti-3W-3AlYoo, B., Im, H. J., Seol, J. B. &amp; Choi, P. P. On the microstructural evolution and partitioning behavior of L12-structured γ′-based Co-Ti-W alloys upon Cr and Al alloying. Intermetallics 104, 97–102 (2019).</v>
      </c>
    </row>
    <row r="232" spans="1:15" x14ac:dyDescent="0.3">
      <c r="A232" t="s">
        <v>2242</v>
      </c>
      <c r="B232" t="str">
        <f>VLOOKUP(Table3[[#This Row],[Shortname]], comp[],3, FALSE)</f>
        <v>-4Ni-5W-13Ti</v>
      </c>
      <c r="C232" t="str">
        <f t="shared" si="10"/>
        <v>-4Ni-5W-13Ti</v>
      </c>
      <c r="D232" t="str">
        <f>VLOOKUP(Table3[[#This Row],[Shortname]], comp[], 2, FALSE)</f>
        <v>Co3Ti</v>
      </c>
      <c r="E232" s="19" t="s">
        <v>1096</v>
      </c>
      <c r="F232" s="13" t="s">
        <v>1093</v>
      </c>
      <c r="G232" s="13">
        <v>900</v>
      </c>
      <c r="H232" t="s">
        <v>46</v>
      </c>
      <c r="I232">
        <v>0.36080000000000001</v>
      </c>
      <c r="J232">
        <v>0.35899999999999999</v>
      </c>
      <c r="K232" s="10">
        <v>4.8999999999999998E-3</v>
      </c>
      <c r="M232" t="s">
        <v>1561</v>
      </c>
      <c r="N232" t="s">
        <v>1561</v>
      </c>
      <c r="O232" t="str">
        <f>Table3[[#This Row],[Name]] &amp; Table3[[#This Row],[Paper]]</f>
        <v>Co-13Ti-3W-4CrYoo, B., Im, H. J., Seol, J. B. &amp; Choi, P. P. On the microstructural evolution and partitioning behavior of L12-structured γ′-based Co-Ti-W alloys upon Cr and Al alloying. Intermetallics 104, 97–102 (2019).</v>
      </c>
    </row>
    <row r="233" spans="1:15" x14ac:dyDescent="0.3">
      <c r="A233" t="s">
        <v>2243</v>
      </c>
      <c r="B233" t="str">
        <f>VLOOKUP(Table3[[#This Row],[Shortname]], comp[],3, FALSE)</f>
        <v>-6Al-3W-13Ti</v>
      </c>
      <c r="C233" t="str">
        <f t="shared" si="10"/>
        <v>-6Al-3W-13Ti</v>
      </c>
      <c r="D233" t="str">
        <f>VLOOKUP(Table3[[#This Row],[Shortname]], comp[], 2, FALSE)</f>
        <v>Co3Ti</v>
      </c>
      <c r="E233" s="19" t="s">
        <v>1098</v>
      </c>
      <c r="F233" s="13" t="s">
        <v>1093</v>
      </c>
      <c r="G233" s="13">
        <v>900</v>
      </c>
      <c r="H233" t="s">
        <v>46</v>
      </c>
      <c r="I233">
        <v>0.36170000000000002</v>
      </c>
      <c r="J233">
        <v>0.36009999999999998</v>
      </c>
      <c r="K233" s="10">
        <f>2*(I233-J233)/(I233+J233)</f>
        <v>4.4333610418399718E-3</v>
      </c>
      <c r="M233" t="s">
        <v>1410</v>
      </c>
      <c r="N233" t="s">
        <v>1410</v>
      </c>
      <c r="O233" t="str">
        <f>Table3[[#This Row],[Name]] &amp; Table3[[#This Row],[Paper]]</f>
        <v>Co-13Ti-3W-6AlYoo, B., Im, H. J., Seol, J. B. &amp; Choi, P. P. On the microstructural evolution and partitioning behavior of L12-structured γ′-based Co-Ti-W alloys upon Cr and Al alloying. Intermetallics 104, 97–102 (2019).</v>
      </c>
    </row>
    <row r="234" spans="1:15" x14ac:dyDescent="0.3">
      <c r="A234" t="s">
        <v>2244</v>
      </c>
      <c r="B234" t="str">
        <f>VLOOKUP(Table3[[#This Row],[Shortname]], comp[],3, FALSE)</f>
        <v>-3W-15Ti</v>
      </c>
      <c r="C234" t="str">
        <f t="shared" si="10"/>
        <v>-3W-15Ti</v>
      </c>
      <c r="D234" t="str">
        <f>VLOOKUP(Table3[[#This Row],[Shortname]], comp[], 2, FALSE)</f>
        <v>Co3Ti</v>
      </c>
      <c r="E234" s="19" t="s">
        <v>1094</v>
      </c>
      <c r="F234" s="13" t="s">
        <v>1093</v>
      </c>
      <c r="G234" s="13">
        <v>900</v>
      </c>
      <c r="H234" t="s">
        <v>46</v>
      </c>
      <c r="I234">
        <v>0.36149999999999999</v>
      </c>
      <c r="J234">
        <v>0.35899999999999999</v>
      </c>
      <c r="K234" s="10">
        <v>6.8999999999999999E-3</v>
      </c>
      <c r="M234" t="s">
        <v>1441</v>
      </c>
      <c r="N234" t="s">
        <v>1441</v>
      </c>
      <c r="O234" t="str">
        <f>Table3[[#This Row],[Name]] &amp; Table3[[#This Row],[Paper]]</f>
        <v>Co-15Ti-3WYoo, B., Im, H. J., Seol, J. B. &amp; Choi, P. P. On the microstructural evolution and partitioning behavior of L12-structured γ′-based Co-Ti-W alloys upon Cr and Al alloying. Intermetallics 104, 97–102 (2019).</v>
      </c>
    </row>
    <row r="235" spans="1:15" x14ac:dyDescent="0.3">
      <c r="A235" t="s">
        <v>2245</v>
      </c>
      <c r="B235" t="str">
        <f>VLOOKUP(Table3[[#This Row],[Shortname]], comp[],3, FALSE)</f>
        <v>-15Cr-11Ti</v>
      </c>
      <c r="C235" t="str">
        <f t="shared" si="10"/>
        <v>-15Cr-11Ti</v>
      </c>
      <c r="D235" t="str">
        <f>VLOOKUP(Table3[[#This Row],[Shortname]], comp[], 2, FALSE)</f>
        <v>Co3Ti</v>
      </c>
      <c r="E235" s="19" t="s">
        <v>1133</v>
      </c>
      <c r="F235" s="8" t="s">
        <v>1132</v>
      </c>
      <c r="G235" s="8">
        <v>900</v>
      </c>
      <c r="H235" t="s">
        <v>46</v>
      </c>
      <c r="I235">
        <v>0.35892000000000002</v>
      </c>
      <c r="J235">
        <v>0.35699999999999998</v>
      </c>
      <c r="K235" s="10">
        <f>2*(I235-J235)/(I235+J235)</f>
        <v>5.3637277908147075E-3</v>
      </c>
      <c r="M235" t="s">
        <v>1400</v>
      </c>
      <c r="N235" t="s">
        <v>1400</v>
      </c>
      <c r="O235" t="str">
        <f>Table3[[#This Row],[Name]] &amp; Table3[[#This Row],[Paper]]</f>
        <v>CTC-1Zenk, C. H. et al. A novel type of Co–Ti–Cr-base γ/γ′ superalloys with low mass density. Acta Mater. 135, 244–251 (2017).</v>
      </c>
    </row>
    <row r="236" spans="1:15" x14ac:dyDescent="0.3">
      <c r="A236" t="s">
        <v>2246</v>
      </c>
      <c r="B236" t="str">
        <f>VLOOKUP(Table3[[#This Row],[Shortname]], comp[],3, FALSE)</f>
        <v>-19Ni-9Al-8Cr-9W-B</v>
      </c>
      <c r="C236" t="str">
        <f t="shared" si="10"/>
        <v>-19Ni-9Al-8Cr-9W-B</v>
      </c>
      <c r="D236" t="str">
        <f>VLOOKUP(Table3[[#This Row],[Shortname]], comp[], 2, FALSE)</f>
        <v>CoAlWX+</v>
      </c>
      <c r="E236" s="19" t="s">
        <v>1130</v>
      </c>
      <c r="F236" s="13" t="s">
        <v>1128</v>
      </c>
      <c r="G236" s="13">
        <v>900</v>
      </c>
      <c r="H236" t="s">
        <v>46</v>
      </c>
      <c r="I236">
        <v>0.35866999999999999</v>
      </c>
      <c r="J236">
        <v>0.35808000000000001</v>
      </c>
      <c r="K236" s="10">
        <v>1.1000000000000001E-3</v>
      </c>
      <c r="M236" t="s">
        <v>1562</v>
      </c>
      <c r="N236" t="s">
        <v>1562</v>
      </c>
      <c r="O236" t="str">
        <f>Table3[[#This Row],[Name]] &amp; Table3[[#This Row],[Paper]]</f>
        <v>NC75Zenk, C. H. et al. Intermediate Co/Ni-base model superalloys - Thermophysical properties, creep and oxidation. Scr. Mater. 112, 83–86 (2016).</v>
      </c>
    </row>
    <row r="237" spans="1:15" x14ac:dyDescent="0.3">
      <c r="A237" t="s">
        <v>2247</v>
      </c>
      <c r="B237" t="str">
        <f>VLOOKUP(Table3[[#This Row],[Shortname]], comp[],3, FALSE)</f>
        <v>-9Al-8Cr-8W-B</v>
      </c>
      <c r="C237" t="str">
        <f t="shared" si="10"/>
        <v>-9Al-8Cr-8W-B</v>
      </c>
      <c r="D237" t="str">
        <f>VLOOKUP(Table3[[#This Row],[Shortname]], comp[], 2, FALSE)</f>
        <v>CoAlW-X</v>
      </c>
      <c r="E237" s="19" t="s">
        <v>1111</v>
      </c>
      <c r="F237" t="s">
        <v>1105</v>
      </c>
      <c r="G237">
        <v>900</v>
      </c>
      <c r="H237" t="s">
        <v>46</v>
      </c>
      <c r="K237" s="10">
        <v>1.8699999999999999E-3</v>
      </c>
      <c r="M237" t="s">
        <v>1563</v>
      </c>
      <c r="N237" t="s">
        <v>1563</v>
      </c>
      <c r="O237" t="str">
        <f>Table3[[#This Row],[Name]] &amp; Table3[[#This Row],[Paper]]</f>
        <v>ERBO-NC100_8CrZenk, C. H. et al. The role of the base element in γ strengthened cobalt/nickel-base superalloys. Proc. Int. Symp. Superalloys 2016-Janua, 971–980 (2016).</v>
      </c>
    </row>
    <row r="238" spans="1:15" x14ac:dyDescent="0.3">
      <c r="A238" t="s">
        <v>2248</v>
      </c>
      <c r="B238" t="str">
        <f>VLOOKUP(Table3[[#This Row],[Shortname]], comp[],3, FALSE)</f>
        <v>-38Ni-9Al-8Cr-7W-B</v>
      </c>
      <c r="C238" t="str">
        <f t="shared" si="10"/>
        <v>-38Ni-9Al-8Cr-7W-B</v>
      </c>
      <c r="D238" t="str">
        <f>VLOOKUP(Table3[[#This Row],[Shortname]], comp[], 2, FALSE)</f>
        <v>CoAlWX+</v>
      </c>
      <c r="E238" s="19" t="s">
        <v>1109</v>
      </c>
      <c r="F238" t="s">
        <v>1105</v>
      </c>
      <c r="G238">
        <v>900</v>
      </c>
      <c r="H238" t="s">
        <v>46</v>
      </c>
      <c r="K238" s="10">
        <v>4.0999999999999999E-4</v>
      </c>
      <c r="M238" t="s">
        <v>1564</v>
      </c>
      <c r="N238" t="s">
        <v>1564</v>
      </c>
      <c r="O238" t="str">
        <f>Table3[[#This Row],[Name]] &amp; Table3[[#This Row],[Paper]]</f>
        <v>ERBO-NC50_8CrZenk, C. H. et al. The role of the base element in γ strengthened cobalt/nickel-base superalloys. Proc. Int. Symp. Superalloys 2016-Janua, 971–980 (2016).</v>
      </c>
    </row>
    <row r="239" spans="1:15" x14ac:dyDescent="0.3">
      <c r="A239" t="s">
        <v>2249</v>
      </c>
      <c r="B239" t="str">
        <f>VLOOKUP(Table3[[#This Row],[Shortname]], comp[],3, FALSE)</f>
        <v>-19Ni-9Al-8Cr-8W-B</v>
      </c>
      <c r="C239" t="str">
        <f t="shared" si="10"/>
        <v>-19Ni-9Al-8Cr-8W-B</v>
      </c>
      <c r="D239" t="str">
        <f>VLOOKUP(Table3[[#This Row],[Shortname]], comp[], 2, FALSE)</f>
        <v>CoAlWX+</v>
      </c>
      <c r="E239" s="19" t="s">
        <v>1110</v>
      </c>
      <c r="F239" t="s">
        <v>1105</v>
      </c>
      <c r="G239">
        <v>900</v>
      </c>
      <c r="H239" t="s">
        <v>46</v>
      </c>
      <c r="K239" s="10">
        <v>1.09E-3</v>
      </c>
      <c r="M239" t="s">
        <v>1565</v>
      </c>
      <c r="N239" t="s">
        <v>1565</v>
      </c>
      <c r="O239" t="str">
        <f>Table3[[#This Row],[Name]] &amp; Table3[[#This Row],[Paper]]</f>
        <v>ERBO-NC75_8CrZenk, C. H. et al. The role of the base element in γ strengthened cobalt/nickel-base superalloys. Proc. Int. Symp. Superalloys 2016-Janua, 971–980 (2016).</v>
      </c>
    </row>
    <row r="240" spans="1:15" x14ac:dyDescent="0.3">
      <c r="A240" t="s">
        <v>2250</v>
      </c>
      <c r="B240" t="str">
        <f>VLOOKUP(Table3[[#This Row],[Shortname]], comp[],3, FALSE)</f>
        <v>-10Al-9W</v>
      </c>
      <c r="C240" t="str">
        <f t="shared" si="10"/>
        <v>-10Al-9W</v>
      </c>
      <c r="D240" t="str">
        <f>VLOOKUP(Table3[[#This Row],[Shortname]], comp[], 2, FALSE)</f>
        <v>CoAlW-X</v>
      </c>
      <c r="E240" s="19" t="s">
        <v>1113</v>
      </c>
      <c r="F240" s="8" t="s">
        <v>1112</v>
      </c>
      <c r="G240">
        <v>900</v>
      </c>
      <c r="H240" t="s">
        <v>46</v>
      </c>
      <c r="K240" s="10">
        <v>3.0000000000000001E-3</v>
      </c>
      <c r="L240" t="s">
        <v>217</v>
      </c>
      <c r="M240" t="s">
        <v>1436</v>
      </c>
      <c r="N240" t="s">
        <v>1436</v>
      </c>
      <c r="O240" t="str">
        <f>Table3[[#This Row],[Name]] &amp; Table3[[#This Row],[Paper]]</f>
        <v>WAZenk, C. H., Neumeier, S., Stone, H. J. &amp; Göken, M. Mechanical properties and lattice misfit of γ/γ’ strengthened Co-base superalloys in the Co-W-Al-Ti quaternary system. Intermetallics 55, 28–39 (2014).</v>
      </c>
    </row>
    <row r="241" spans="1:15" x14ac:dyDescent="0.3">
      <c r="A241" t="s">
        <v>2251</v>
      </c>
      <c r="B241" t="str">
        <f>VLOOKUP(Table3[[#This Row],[Shortname]], comp[],3, FALSE)</f>
        <v>-8Al-8W-2Ti</v>
      </c>
      <c r="C241" t="str">
        <f t="shared" si="10"/>
        <v>-8Al-8W-2Ti</v>
      </c>
      <c r="D241" t="str">
        <f>VLOOKUP(Table3[[#This Row],[Shortname]], comp[], 2, FALSE)</f>
        <v>CoAlWX+</v>
      </c>
      <c r="E241" s="19" t="s">
        <v>1114</v>
      </c>
      <c r="F241" s="8" t="s">
        <v>1112</v>
      </c>
      <c r="G241">
        <v>900</v>
      </c>
      <c r="H241" t="s">
        <v>46</v>
      </c>
      <c r="K241" s="10">
        <v>3.9899999999999996E-3</v>
      </c>
      <c r="L241" t="s">
        <v>217</v>
      </c>
      <c r="M241" t="s">
        <v>1443</v>
      </c>
      <c r="N241" t="s">
        <v>1443</v>
      </c>
      <c r="O241" t="str">
        <f>Table3[[#This Row],[Name]] &amp; Table3[[#This Row],[Paper]]</f>
        <v>WBZenk, C. H., Neumeier, S., Stone, H. J. &amp; Göken, M. Mechanical properties and lattice misfit of γ/γ’ strengthened Co-base superalloys in the Co-W-Al-Ti quaternary system. Intermetallics 55, 28–39 (2014).</v>
      </c>
    </row>
    <row r="242" spans="1:15" x14ac:dyDescent="0.3">
      <c r="A242" t="s">
        <v>2252</v>
      </c>
      <c r="B242" t="str">
        <f>VLOOKUP(Table3[[#This Row],[Shortname]], comp[],3, FALSE)</f>
        <v>-7Al-6W-4Ti</v>
      </c>
      <c r="C242" t="str">
        <f t="shared" si="10"/>
        <v>-7Al-6W-4Ti</v>
      </c>
      <c r="D242" t="str">
        <f>VLOOKUP(Table3[[#This Row],[Shortname]], comp[], 2, FALSE)</f>
        <v>CoAlWX+</v>
      </c>
      <c r="E242" s="19" t="s">
        <v>1115</v>
      </c>
      <c r="F242" s="8" t="s">
        <v>1112</v>
      </c>
      <c r="G242">
        <v>900</v>
      </c>
      <c r="H242" t="s">
        <v>46</v>
      </c>
      <c r="K242" s="10">
        <v>4.5999999999999999E-3</v>
      </c>
      <c r="L242" t="s">
        <v>217</v>
      </c>
      <c r="M242" t="s">
        <v>1446</v>
      </c>
      <c r="N242" t="s">
        <v>1446</v>
      </c>
      <c r="O242" t="str">
        <f>Table3[[#This Row],[Name]] &amp; Table3[[#This Row],[Paper]]</f>
        <v>WCZenk, C. H., Neumeier, S., Stone, H. J. &amp; Göken, M. Mechanical properties and lattice misfit of γ/γ’ strengthened Co-base superalloys in the Co-W-Al-Ti quaternary system. Intermetallics 55, 28–39 (2014).</v>
      </c>
    </row>
    <row r="243" spans="1:15" x14ac:dyDescent="0.3">
      <c r="A243" t="s">
        <v>2253</v>
      </c>
      <c r="B243" t="str">
        <f>VLOOKUP(Table3[[#This Row],[Shortname]], comp[],3, FALSE)</f>
        <v>-5Al-4W-6Ti</v>
      </c>
      <c r="C243" t="str">
        <f t="shared" si="10"/>
        <v>-5Al-4W-6Ti</v>
      </c>
      <c r="D243" t="str">
        <f>VLOOKUP(Table3[[#This Row],[Shortname]], comp[], 2, FALSE)</f>
        <v>CoAlW-X</v>
      </c>
      <c r="E243" s="19" t="s">
        <v>1116</v>
      </c>
      <c r="F243" s="8" t="s">
        <v>1112</v>
      </c>
      <c r="G243">
        <v>900</v>
      </c>
      <c r="H243" t="s">
        <v>46</v>
      </c>
      <c r="K243" s="10">
        <v>6.6800000000000002E-3</v>
      </c>
      <c r="L243" t="s">
        <v>217</v>
      </c>
      <c r="M243" t="s">
        <v>1453</v>
      </c>
      <c r="N243" t="s">
        <v>1453</v>
      </c>
      <c r="O243" t="str">
        <f>Table3[[#This Row],[Name]] &amp; Table3[[#This Row],[Paper]]</f>
        <v>WDZenk, C. H., Neumeier, S., Stone, H. J. &amp; Göken, M. Mechanical properties and lattice misfit of γ/γ’ strengthened Co-base superalloys in the Co-W-Al-Ti quaternary system. Intermetallics 55, 28–39 (2014).</v>
      </c>
    </row>
    <row r="244" spans="1:15" x14ac:dyDescent="0.3">
      <c r="A244" t="s">
        <v>2254</v>
      </c>
      <c r="B244" t="str">
        <f>VLOOKUP(Table3[[#This Row],[Shortname]], comp[],3, FALSE)</f>
        <v>-3Al-3W-9Ti</v>
      </c>
      <c r="C244" t="str">
        <f t="shared" si="10"/>
        <v>-3Al-3W-9Ti</v>
      </c>
      <c r="D244" t="str">
        <f>VLOOKUP(Table3[[#This Row],[Shortname]], comp[], 2, FALSE)</f>
        <v>Co3Ti</v>
      </c>
      <c r="E244" s="19" t="s">
        <v>1119</v>
      </c>
      <c r="F244" s="8" t="s">
        <v>1112</v>
      </c>
      <c r="G244">
        <v>900</v>
      </c>
      <c r="H244" t="s">
        <v>46</v>
      </c>
      <c r="K244" s="10">
        <v>6.4999999999999997E-3</v>
      </c>
      <c r="L244" t="s">
        <v>217</v>
      </c>
      <c r="M244" t="s">
        <v>1456</v>
      </c>
      <c r="N244" t="s">
        <v>1456</v>
      </c>
      <c r="O244" t="str">
        <f>Table3[[#This Row],[Name]] &amp; Table3[[#This Row],[Paper]]</f>
        <v>WEZenk, C. H., Neumeier, S., Stone, H. J. &amp; Göken, M. Mechanical properties and lattice misfit of γ/γ’ strengthened Co-base superalloys in the Co-W-Al-Ti quaternary system. Intermetallics 55, 28–39 (2014).</v>
      </c>
    </row>
    <row r="245" spans="1:15" x14ac:dyDescent="0.3">
      <c r="A245" t="s">
        <v>2255</v>
      </c>
      <c r="B245" t="str">
        <f>VLOOKUP(Table3[[#This Row],[Shortname]], comp[],3, FALSE)</f>
        <v>-1Al-1W-10Ti</v>
      </c>
      <c r="C245" t="str">
        <f t="shared" si="10"/>
        <v>-1Al-1W-10Ti</v>
      </c>
      <c r="D245" t="str">
        <f>VLOOKUP(Table3[[#This Row],[Shortname]], comp[], 2, FALSE)</f>
        <v>Co3Ti</v>
      </c>
      <c r="E245" s="19" t="s">
        <v>1117</v>
      </c>
      <c r="F245" s="8" t="s">
        <v>1112</v>
      </c>
      <c r="G245">
        <v>900</v>
      </c>
      <c r="H245" t="s">
        <v>46</v>
      </c>
      <c r="K245" s="10">
        <v>6.8799999999999998E-3</v>
      </c>
      <c r="L245" t="s">
        <v>217</v>
      </c>
      <c r="M245" t="s">
        <v>1457</v>
      </c>
      <c r="N245" t="s">
        <v>1457</v>
      </c>
      <c r="O245" t="str">
        <f>Table3[[#This Row],[Name]] &amp; Table3[[#This Row],[Paper]]</f>
        <v>WFZenk, C. H., Neumeier, S., Stone, H. J. &amp; Göken, M. Mechanical properties and lattice misfit of γ/γ’ strengthened Co-base superalloys in the Co-W-Al-Ti quaternary system. Intermetallics 55, 28–39 (2014).</v>
      </c>
    </row>
    <row r="246" spans="1:15" x14ac:dyDescent="0.3">
      <c r="A246" t="s">
        <v>2256</v>
      </c>
      <c r="B246" t="str">
        <f>VLOOKUP(Table3[[#This Row],[Shortname]], comp[],3, FALSE)</f>
        <v>-12Ti</v>
      </c>
      <c r="C246" t="str">
        <f t="shared" si="10"/>
        <v>-12Ti</v>
      </c>
      <c r="D246" t="str">
        <f>VLOOKUP(Table3[[#This Row],[Shortname]], comp[], 2, FALSE)</f>
        <v>Co3Ti</v>
      </c>
      <c r="E246" s="19" t="s">
        <v>1118</v>
      </c>
      <c r="F246" s="8" t="s">
        <v>1112</v>
      </c>
      <c r="G246">
        <v>900</v>
      </c>
      <c r="H246" t="s">
        <v>46</v>
      </c>
      <c r="K246" s="10">
        <v>7.3000000000000001E-3</v>
      </c>
      <c r="L246" t="s">
        <v>217</v>
      </c>
      <c r="M246" t="s">
        <v>1459</v>
      </c>
      <c r="N246" t="s">
        <v>1459</v>
      </c>
      <c r="O246" t="str">
        <f>Table3[[#This Row],[Name]] &amp; Table3[[#This Row],[Paper]]</f>
        <v>WGZenk, C. H., Neumeier, S., Stone, H. J. &amp; Göken, M. Mechanical properties and lattice misfit of γ/γ’ strengthened Co-base superalloys in the Co-W-Al-Ti quaternary system. Intermetallics 55, 28–39 (2014).</v>
      </c>
    </row>
    <row r="247" spans="1:15" x14ac:dyDescent="0.3">
      <c r="A247" t="s">
        <v>2257</v>
      </c>
      <c r="B247" t="str">
        <f>VLOOKUP(Table3[[#This Row],[Shortname]], comp[],3, FALSE)</f>
        <v>-30Ni-4Al-12Cr-2W-5Ti-1Ta-2Mo-Si-Hf-C-Zr-B</v>
      </c>
      <c r="C247" t="str">
        <f t="shared" si="10"/>
        <v>-30Ni-4Al-12Cr-2W-5Ti-1Ta-2Mo-Si-Hf-C-Zr-B</v>
      </c>
      <c r="D247" t="str">
        <f>VLOOKUP(Table3[[#This Row],[Shortname]], comp[], 2, FALSE)</f>
        <v>Low-W</v>
      </c>
      <c r="E247" s="19" t="s">
        <v>1138</v>
      </c>
      <c r="F247" t="s">
        <v>1146</v>
      </c>
      <c r="G247">
        <v>1000</v>
      </c>
      <c r="H247" t="s">
        <v>46</v>
      </c>
      <c r="I247">
        <v>0.36169000000000001</v>
      </c>
      <c r="J247">
        <v>0.35975000000000001</v>
      </c>
      <c r="K247" s="10">
        <f>2*(I247-J247)/(I247+J247)</f>
        <v>5.3781326236415974E-3</v>
      </c>
      <c r="M247" t="s">
        <v>1566</v>
      </c>
      <c r="N247" t="s">
        <v>1566</v>
      </c>
      <c r="O247" t="str">
        <f>Table3[[#This Row],[Name]] &amp; Table3[[#This Row],[Paper]]</f>
        <v>4Al-4.9TiZhang, Y. Y. et al. Microstructure Evolution of Multicomponent γ′-Strengthened Co-Based Superalloy at 750 °C and 1000 °C with Different Al and Ti Contents. Metall. Mater. Trans. A Phys. Metall. Mater. Sci. 51, 1755–1770 (2020).</v>
      </c>
    </row>
    <row r="248" spans="1:15" x14ac:dyDescent="0.3">
      <c r="A248" t="s">
        <v>2258</v>
      </c>
      <c r="B248" t="str">
        <f>VLOOKUP(Table3[[#This Row],[Shortname]], comp[],3, FALSE)</f>
        <v>-30Ni-6Al-12Cr-2W-4Ti-1Ta-2Mo-Si-Hf-C-Zr-B</v>
      </c>
      <c r="C248" t="str">
        <f t="shared" si="10"/>
        <v>-30Ni-6Al-12Cr-2W-4Ti-1Ta-2Mo-Si-Hf-C-Zr-B</v>
      </c>
      <c r="D248" t="str">
        <f>VLOOKUP(Table3[[#This Row],[Shortname]], comp[], 2, FALSE)</f>
        <v>Low-W</v>
      </c>
      <c r="E248" s="19" t="s">
        <v>1147</v>
      </c>
      <c r="F248" t="s">
        <v>1146</v>
      </c>
      <c r="G248">
        <v>1000</v>
      </c>
      <c r="H248" t="s">
        <v>46</v>
      </c>
      <c r="I248">
        <v>0.36120000000000002</v>
      </c>
      <c r="J248">
        <v>0.3594</v>
      </c>
      <c r="K248" s="10">
        <f>2*(I248-J248)/(I248+J248)</f>
        <v>4.9958368026645121E-3</v>
      </c>
      <c r="M248" t="s">
        <v>1567</v>
      </c>
      <c r="N248" t="s">
        <v>1567</v>
      </c>
      <c r="O248" t="str">
        <f>Table3[[#This Row],[Name]] &amp; Table3[[#This Row],[Paper]]</f>
        <v>5.5Al-5.2TiZhang, Y. Y. et al. Microstructure Evolution of Multicomponent γ′-Strengthened Co-Based Superalloy at 750 °C and 1000 °C with Different Al and Ti Contents. Metall. Mater. Trans. A Phys. Metall. Mater. Sci. 51, 1755–1770 (2020).</v>
      </c>
    </row>
    <row r="249" spans="1:15" x14ac:dyDescent="0.3">
      <c r="A249" t="s">
        <v>2259</v>
      </c>
      <c r="B249" t="str">
        <f>VLOOKUP(Table3[[#This Row],[Shortname]], comp[],3, FALSE)</f>
        <v>-30Ni-7Al-12Cr-2W-3Ti-1Ta-1Mo-Si-Hf-C-Zr-B</v>
      </c>
      <c r="C249" t="str">
        <f t="shared" si="10"/>
        <v>-30Ni-7Al-12Cr-2W-3Ti-1Ta-1Mo-Si-Hf-C-Zr-B</v>
      </c>
      <c r="D249" t="str">
        <f>VLOOKUP(Table3[[#This Row],[Shortname]], comp[], 2, FALSE)</f>
        <v>Low-W</v>
      </c>
      <c r="E249" s="19" t="s">
        <v>1136</v>
      </c>
      <c r="F249" t="s">
        <v>1146</v>
      </c>
      <c r="G249">
        <v>1000</v>
      </c>
      <c r="H249" t="s">
        <v>46</v>
      </c>
      <c r="I249">
        <v>0.35985</v>
      </c>
      <c r="J249">
        <v>0.35857</v>
      </c>
      <c r="K249" s="10">
        <f>2*(I249-J249)/(I249+J249)</f>
        <v>3.5633751844325137E-3</v>
      </c>
      <c r="M249" t="s">
        <v>1568</v>
      </c>
      <c r="N249" t="s">
        <v>1568</v>
      </c>
      <c r="O249" t="str">
        <f>Table3[[#This Row],[Name]] &amp; Table3[[#This Row],[Paper]]</f>
        <v>7Al-3.5TiZhang, Y. Y. et al. Microstructure Evolution of Multicomponent γ′-Strengthened Co-Based Superalloy at 750 °C and 1000 °C with Different Al and Ti Contents. Metall. Mater. Trans. A Phys. Metall. Mater. Sci. 51, 1755–1770 (2020).</v>
      </c>
    </row>
    <row r="250" spans="1:15" x14ac:dyDescent="0.3">
      <c r="A250" t="s">
        <v>2260</v>
      </c>
      <c r="B250" t="str">
        <f>VLOOKUP(Table3[[#This Row],[Shortname]], comp[],3, FALSE)</f>
        <v>-8Al-7W-4Ti-1Ta</v>
      </c>
      <c r="C250" t="str">
        <f t="shared" si="10"/>
        <v>-8Al-7W-4Ti-1Ta</v>
      </c>
      <c r="D250" t="str">
        <f>VLOOKUP(Table3[[#This Row],[Shortname]], comp[], 2, FALSE)</f>
        <v>CoAlWX+</v>
      </c>
      <c r="E250" s="19" t="s">
        <v>1217</v>
      </c>
      <c r="F250" s="8" t="s">
        <v>1216</v>
      </c>
      <c r="G250" s="8">
        <v>900</v>
      </c>
      <c r="H250">
        <v>900</v>
      </c>
      <c r="I250">
        <v>0.3649</v>
      </c>
      <c r="J250">
        <v>0.36149999999999999</v>
      </c>
      <c r="K250" s="10">
        <v>9.4999999999999998E-3</v>
      </c>
      <c r="M250" t="s">
        <v>1569</v>
      </c>
      <c r="N250" t="s">
        <v>1569</v>
      </c>
      <c r="O250" t="str">
        <f>Table3[[#This Row],[Name]] &amp; Table3[[#This Row],[Paper]]</f>
        <v>Zhou TaTiZhou, H., Li, L., Antonov, S. &amp; Feng, Q. Sub/micro-structural evolution of a Co–Al–W–Ta–Ti single crystal superalloy during creep at 900 °C and 420 MPa. Mater. Sci. Eng. A (2020) doi:10.1016/j.msea.2019.138791.</v>
      </c>
    </row>
    <row r="251" spans="1:15" x14ac:dyDescent="0.3">
      <c r="A251" t="s">
        <v>2260</v>
      </c>
      <c r="B251" t="str">
        <f>VLOOKUP(Table3[[#This Row],[Shortname]], comp[],3, FALSE)</f>
        <v>-8Al-7W-4Ti-1Ta</v>
      </c>
      <c r="C251" t="str">
        <f t="shared" si="10"/>
        <v/>
      </c>
      <c r="D251" t="str">
        <f>VLOOKUP(Table3[[#This Row],[Shortname]], comp[], 2, FALSE)</f>
        <v>CoAlWX+</v>
      </c>
      <c r="E251" s="19" t="s">
        <v>1217</v>
      </c>
      <c r="F251" s="8" t="s">
        <v>1216</v>
      </c>
      <c r="G251" s="8">
        <v>900</v>
      </c>
      <c r="H251">
        <v>1000</v>
      </c>
      <c r="K251" s="10">
        <v>4.4000000000000003E-3</v>
      </c>
      <c r="L251" t="s">
        <v>822</v>
      </c>
      <c r="M251" t="s">
        <v>1569</v>
      </c>
      <c r="N251" t="s">
        <v>1569</v>
      </c>
      <c r="O251" t="str">
        <f>Table3[[#This Row],[Name]] &amp; Table3[[#This Row],[Paper]]</f>
        <v>Zhou TaTiZhou, H., Li, L., Antonov, S. &amp; Feng, Q. Sub/micro-structural evolution of a Co–Al–W–Ta–Ti single crystal superalloy during creep at 900 °C and 420 MPa. Mater. Sci. Eng. A (2020) doi:10.1016/j.msea.2019.138791.</v>
      </c>
    </row>
    <row r="252" spans="1:15" x14ac:dyDescent="0.3">
      <c r="A252" t="s">
        <v>2355</v>
      </c>
      <c r="B252" t="str">
        <f>VLOOKUP(Table3[[#This Row],[Shortname]], comp[],3, FALSE)</f>
        <v>-12Ti</v>
      </c>
      <c r="C252" t="str">
        <f t="shared" si="10"/>
        <v>-12Ti</v>
      </c>
      <c r="D252" t="str">
        <f>VLOOKUP(Table3[[#This Row],[Shortname]], comp[], 2, FALSE)</f>
        <v>Co3Ti</v>
      </c>
      <c r="E252" t="s">
        <v>509</v>
      </c>
      <c r="F252" s="13" t="s">
        <v>2638</v>
      </c>
      <c r="G252" s="13">
        <v>800</v>
      </c>
      <c r="H252" t="s">
        <v>46</v>
      </c>
      <c r="K252" s="10">
        <v>1.2E-2</v>
      </c>
    </row>
    <row r="253" spans="1:15" x14ac:dyDescent="0.3">
      <c r="A253" t="s">
        <v>2354</v>
      </c>
      <c r="B253" t="str">
        <f>VLOOKUP(Table3[[#This Row],[Shortname]], comp[],3, FALSE)</f>
        <v>-12Ti-4Mo</v>
      </c>
      <c r="C253" t="str">
        <f t="shared" si="10"/>
        <v>-12Ti-4Mo</v>
      </c>
      <c r="D253" t="str">
        <f>VLOOKUP(Table3[[#This Row],[Shortname]], comp[], 2, FALSE)</f>
        <v>Co3Ti</v>
      </c>
      <c r="E253" t="s">
        <v>2637</v>
      </c>
      <c r="F253" s="13" t="s">
        <v>2638</v>
      </c>
      <c r="G253" s="13">
        <v>800</v>
      </c>
      <c r="H253" t="s">
        <v>46</v>
      </c>
      <c r="K253" s="10">
        <v>0.01</v>
      </c>
    </row>
    <row r="254" spans="1:15" x14ac:dyDescent="0.3">
      <c r="A254" t="s">
        <v>2486</v>
      </c>
      <c r="B254" t="str">
        <f>VLOOKUP(Table3[[#This Row],[Shortname]], comp[],3, FALSE)</f>
        <v>-10Ni-10Al-8W</v>
      </c>
      <c r="C254" t="str">
        <f t="shared" si="10"/>
        <v>-10Ni-10Al-8W</v>
      </c>
      <c r="D254" t="s">
        <v>1484</v>
      </c>
      <c r="E254" t="s">
        <v>3302</v>
      </c>
      <c r="F254" s="13" t="s">
        <v>3290</v>
      </c>
      <c r="G254" s="13">
        <v>900</v>
      </c>
      <c r="H254" t="s">
        <v>46</v>
      </c>
      <c r="I254">
        <v>0.35930000000000001</v>
      </c>
      <c r="J254">
        <v>0.35780000000000001</v>
      </c>
      <c r="K254" s="10">
        <v>4.1840000000000002E-3</v>
      </c>
    </row>
    <row r="255" spans="1:15" x14ac:dyDescent="0.3">
      <c r="A255" t="s">
        <v>2221</v>
      </c>
      <c r="B255" t="str">
        <f>VLOOKUP(Table3[[#This Row],[Shortname]], comp[],3, FALSE)</f>
        <v>-30Ni-10Al-8W</v>
      </c>
      <c r="C255" t="str">
        <f t="shared" si="10"/>
        <v>-30Ni-10Al-8W</v>
      </c>
      <c r="D255" t="s">
        <v>1484</v>
      </c>
      <c r="E255" t="s">
        <v>3304</v>
      </c>
      <c r="F255" s="13" t="s">
        <v>3290</v>
      </c>
      <c r="G255" s="13">
        <v>900</v>
      </c>
      <c r="H255" t="s">
        <v>46</v>
      </c>
      <c r="I255">
        <v>0.35870000000000002</v>
      </c>
      <c r="J255">
        <v>0.35759999999999997</v>
      </c>
      <c r="K255" s="10">
        <v>3.0709999999999999E-3</v>
      </c>
    </row>
    <row r="256" spans="1:15" x14ac:dyDescent="0.3">
      <c r="A256" t="s">
        <v>3341</v>
      </c>
      <c r="B256" t="str">
        <f>VLOOKUP(Table3[[#This Row],[Shortname]], comp[],3, FALSE)</f>
        <v>-50Ni-10Al-8W</v>
      </c>
      <c r="C256" t="str">
        <f t="shared" si="10"/>
        <v>-50Ni-10Al-8W</v>
      </c>
      <c r="D256" t="s">
        <v>1484</v>
      </c>
      <c r="E256" t="s">
        <v>3306</v>
      </c>
      <c r="F256" s="13" t="s">
        <v>3290</v>
      </c>
      <c r="G256" s="13">
        <v>900</v>
      </c>
      <c r="H256" t="s">
        <v>46</v>
      </c>
      <c r="I256">
        <v>0.35820000000000002</v>
      </c>
      <c r="J256">
        <v>0.35730000000000001</v>
      </c>
      <c r="K256" s="10">
        <v>2.516E-3</v>
      </c>
    </row>
    <row r="257" spans="1:15" x14ac:dyDescent="0.3">
      <c r="A257" t="s">
        <v>3342</v>
      </c>
      <c r="B257" t="str">
        <f>VLOOKUP(Table3[[#This Row],[Shortname]], comp[],3, FALSE)</f>
        <v>-70Ni-10Al-8W</v>
      </c>
      <c r="C257" t="str">
        <f t="shared" si="10"/>
        <v>-70Ni-10Al-8W</v>
      </c>
      <c r="D257" t="s">
        <v>1484</v>
      </c>
      <c r="E257" t="s">
        <v>3308</v>
      </c>
      <c r="F257" s="13" t="s">
        <v>3290</v>
      </c>
      <c r="G257" s="13">
        <v>900</v>
      </c>
      <c r="H257" t="s">
        <v>46</v>
      </c>
      <c r="I257">
        <v>0.3579</v>
      </c>
      <c r="J257">
        <v>0.35720000000000002</v>
      </c>
      <c r="K257" s="10">
        <v>1.9580000000000001E-3</v>
      </c>
    </row>
    <row r="258" spans="1:15" x14ac:dyDescent="0.3">
      <c r="A258" s="113" t="s">
        <v>3798</v>
      </c>
      <c r="B258" s="113" t="e">
        <f>VLOOKUP('[1]Lattice misfit'!$A258, [1]comp!$A$2:$BJ$838,3, FALSE)</f>
        <v>#N/A</v>
      </c>
      <c r="C258" s="113" t="e">
        <f>IF(B258=#REF!, "",B258)</f>
        <v>#N/A</v>
      </c>
      <c r="D258" s="113"/>
      <c r="E258" s="113" t="s">
        <v>3799</v>
      </c>
      <c r="F258" s="113" t="s">
        <v>3800</v>
      </c>
      <c r="G258" s="113">
        <v>800</v>
      </c>
      <c r="H258" s="113" t="s">
        <v>46</v>
      </c>
      <c r="I258" s="113">
        <v>0.36049999999999999</v>
      </c>
      <c r="J258" s="113">
        <v>0.35709999999999997</v>
      </c>
      <c r="K258" s="122">
        <v>0.01</v>
      </c>
      <c r="L258" s="113"/>
      <c r="M258" s="113"/>
      <c r="N258" s="113"/>
      <c r="O258" s="113"/>
    </row>
    <row r="259" spans="1:15" x14ac:dyDescent="0.3">
      <c r="A259" s="113" t="s">
        <v>3801</v>
      </c>
      <c r="B259" s="113" t="e">
        <f>VLOOKUP('[1]Lattice misfit'!$A259, [1]comp!$A$2:$BJ$838,3, FALSE)</f>
        <v>#N/A</v>
      </c>
      <c r="C259" s="113" t="e">
        <f t="shared" ref="C259:C301" si="11">IF(B259=B258, "",B259)</f>
        <v>#N/A</v>
      </c>
      <c r="D259" s="113"/>
      <c r="E259" s="113" t="s">
        <v>3802</v>
      </c>
      <c r="F259" s="113" t="s">
        <v>3803</v>
      </c>
      <c r="G259" s="113">
        <v>800</v>
      </c>
      <c r="H259" s="113" t="s">
        <v>46</v>
      </c>
      <c r="I259" s="113">
        <v>0.3599</v>
      </c>
      <c r="J259" s="113">
        <v>0.35709999999999997</v>
      </c>
      <c r="K259" s="122">
        <v>8.0000000000000002E-3</v>
      </c>
      <c r="L259" s="113"/>
      <c r="M259" s="113"/>
      <c r="N259" s="113"/>
      <c r="O259" s="113"/>
    </row>
    <row r="260" spans="1:15" x14ac:dyDescent="0.3">
      <c r="A260" s="113" t="s">
        <v>3804</v>
      </c>
      <c r="B260" s="113" t="e">
        <f>VLOOKUP('[1]Lattice misfit'!$A260, [1]comp!$A$2:$BJ$838,3, FALSE)</f>
        <v>#N/A</v>
      </c>
      <c r="C260" s="113" t="e">
        <f t="shared" si="11"/>
        <v>#N/A</v>
      </c>
      <c r="D260" s="113"/>
      <c r="E260" s="113" t="s">
        <v>3805</v>
      </c>
      <c r="F260" s="113" t="s">
        <v>3806</v>
      </c>
      <c r="G260" s="113">
        <v>800</v>
      </c>
      <c r="H260" s="113" t="s">
        <v>46</v>
      </c>
      <c r="I260" s="113">
        <v>0.36149999999999999</v>
      </c>
      <c r="J260" s="113">
        <v>0.36059999999999998</v>
      </c>
      <c r="K260" s="122">
        <v>3.0000000000000001E-3</v>
      </c>
      <c r="L260" s="113"/>
      <c r="M260" s="113"/>
      <c r="N260" s="113"/>
      <c r="O260" s="113"/>
    </row>
    <row r="261" spans="1:15" x14ac:dyDescent="0.3">
      <c r="A261" s="113" t="s">
        <v>3807</v>
      </c>
      <c r="B261" s="113" t="e">
        <f>VLOOKUP('[1]Lattice misfit'!$A261, [1]comp!$A$2:$BJ$838,3, FALSE)</f>
        <v>#N/A</v>
      </c>
      <c r="C261" s="113" t="e">
        <f t="shared" si="11"/>
        <v>#N/A</v>
      </c>
      <c r="D261" s="113"/>
      <c r="E261" s="113" t="s">
        <v>3808</v>
      </c>
      <c r="F261" s="113" t="s">
        <v>3809</v>
      </c>
      <c r="G261" s="113">
        <v>800</v>
      </c>
      <c r="H261" s="113" t="s">
        <v>46</v>
      </c>
      <c r="I261" s="113">
        <v>0.3604</v>
      </c>
      <c r="J261" s="113">
        <v>0.35799999999999998</v>
      </c>
      <c r="K261" s="122">
        <v>7.0000000000000001E-3</v>
      </c>
      <c r="L261" s="113"/>
      <c r="M261" s="113"/>
      <c r="N261" s="113"/>
      <c r="O261" s="113"/>
    </row>
    <row r="262" spans="1:15" x14ac:dyDescent="0.3">
      <c r="A262" s="113" t="s">
        <v>3810</v>
      </c>
      <c r="B262" s="113" t="e">
        <f>VLOOKUP('[1]Lattice misfit'!$A262, [1]comp!$A$2:$BJ$838,3, FALSE)</f>
        <v>#N/A</v>
      </c>
      <c r="C262" s="113" t="e">
        <f t="shared" si="11"/>
        <v>#N/A</v>
      </c>
      <c r="D262" s="113"/>
      <c r="E262" s="113" t="s">
        <v>3811</v>
      </c>
      <c r="F262" s="113" t="s">
        <v>3812</v>
      </c>
      <c r="G262" s="113">
        <v>800</v>
      </c>
      <c r="H262" s="113" t="s">
        <v>46</v>
      </c>
      <c r="I262" s="113">
        <v>0.3604</v>
      </c>
      <c r="J262" s="113">
        <v>0.35870000000000002</v>
      </c>
      <c r="K262" s="122">
        <v>5.0000000000000001E-3</v>
      </c>
      <c r="L262" s="113"/>
      <c r="M262" s="113"/>
      <c r="N262" s="113"/>
      <c r="O262" s="113"/>
    </row>
    <row r="263" spans="1:15" x14ac:dyDescent="0.3">
      <c r="A263" s="113" t="s">
        <v>3836</v>
      </c>
      <c r="B263" s="113" t="e">
        <f>VLOOKUP('[1]Lattice misfit'!$A263, [1]comp!$A$2:$BJ$838,3, FALSE)</f>
        <v>#N/A</v>
      </c>
      <c r="C263" s="113" t="e">
        <f t="shared" si="11"/>
        <v>#N/A</v>
      </c>
      <c r="D263" s="113"/>
      <c r="E263" s="113" t="s">
        <v>3838</v>
      </c>
      <c r="F263" s="113" t="s">
        <v>3839</v>
      </c>
      <c r="G263" s="113">
        <v>800</v>
      </c>
      <c r="H263" s="113" t="s">
        <v>46</v>
      </c>
      <c r="I263" s="113">
        <v>0.35949999999999999</v>
      </c>
      <c r="J263" s="113">
        <v>0.36</v>
      </c>
      <c r="K263" s="122">
        <f>2*(I263-J263)/(I263+J263)</f>
        <v>-1.3898540653231423E-3</v>
      </c>
      <c r="L263" s="113" t="s">
        <v>4427</v>
      </c>
      <c r="M263" s="113"/>
      <c r="N263" s="113"/>
      <c r="O263" s="113"/>
    </row>
    <row r="264" spans="1:15" x14ac:dyDescent="0.3">
      <c r="A264" s="113" t="s">
        <v>3841</v>
      </c>
      <c r="B264" s="113" t="e">
        <f>VLOOKUP('[1]Lattice misfit'!$A264, [1]comp!$A$2:$BJ$838,3, FALSE)</f>
        <v>#N/A</v>
      </c>
      <c r="C264" s="113" t="e">
        <f t="shared" si="11"/>
        <v>#N/A</v>
      </c>
      <c r="D264" s="113"/>
      <c r="E264" s="113" t="s">
        <v>981</v>
      </c>
      <c r="F264" s="113" t="s">
        <v>3842</v>
      </c>
      <c r="G264" s="113"/>
      <c r="H264" s="113" t="s">
        <v>46</v>
      </c>
      <c r="I264" s="113"/>
      <c r="J264" s="113"/>
      <c r="K264" s="122">
        <v>5.5999999999999999E-3</v>
      </c>
      <c r="L264" s="113"/>
      <c r="M264" s="113"/>
      <c r="N264" s="113"/>
      <c r="O264" s="113"/>
    </row>
    <row r="265" spans="1:15" x14ac:dyDescent="0.3">
      <c r="A265" s="113" t="s">
        <v>3843</v>
      </c>
      <c r="B265" s="113" t="e">
        <f>VLOOKUP('[1]Lattice misfit'!$A265, [1]comp!$A$2:$BJ$838,3, FALSE)</f>
        <v>#N/A</v>
      </c>
      <c r="C265" s="113" t="e">
        <f t="shared" si="11"/>
        <v>#N/A</v>
      </c>
      <c r="D265" s="113"/>
      <c r="E265" s="113" t="s">
        <v>1060</v>
      </c>
      <c r="F265" s="113" t="s">
        <v>3844</v>
      </c>
      <c r="G265" s="113"/>
      <c r="H265" s="113" t="s">
        <v>46</v>
      </c>
      <c r="I265" s="113"/>
      <c r="J265" s="113"/>
      <c r="K265" s="122">
        <v>4.7999999999999996E-3</v>
      </c>
      <c r="L265" s="113"/>
      <c r="M265" s="113"/>
      <c r="N265" s="113"/>
      <c r="O265" s="113"/>
    </row>
    <row r="266" spans="1:15" x14ac:dyDescent="0.3">
      <c r="A266" s="113" t="s">
        <v>3845</v>
      </c>
      <c r="B266" s="113" t="str">
        <f>VLOOKUP('[1]Lattice misfit'!$A266, [1]comp!$A$2:$BJ$838,3, FALSE)</f>
        <v>-31Ni-10Al-2Ti-2Ta-5Mo</v>
      </c>
      <c r="C266" s="113" t="e">
        <f t="shared" si="11"/>
        <v>#N/A</v>
      </c>
      <c r="D266" s="113"/>
      <c r="E266" s="113" t="s">
        <v>890</v>
      </c>
      <c r="F266" s="113" t="s">
        <v>3846</v>
      </c>
      <c r="G266" s="113"/>
      <c r="H266" s="113" t="s">
        <v>46</v>
      </c>
      <c r="I266" s="113"/>
      <c r="J266" s="113"/>
      <c r="K266" s="122">
        <v>4.1999999999999997E-3</v>
      </c>
      <c r="L266" s="113"/>
      <c r="M266" s="113"/>
      <c r="N266" s="113"/>
      <c r="O266" s="113"/>
    </row>
    <row r="267" spans="1:15" x14ac:dyDescent="0.3">
      <c r="A267" s="113" t="s">
        <v>3847</v>
      </c>
      <c r="B267" s="113" t="e">
        <f>VLOOKUP('[1]Lattice misfit'!$A267, [1]comp!$A$2:$BJ$838,3, FALSE)</f>
        <v>#N/A</v>
      </c>
      <c r="C267" s="113" t="e">
        <f t="shared" si="11"/>
        <v>#N/A</v>
      </c>
      <c r="D267" s="113"/>
      <c r="E267" s="113" t="s">
        <v>1061</v>
      </c>
      <c r="F267" s="113" t="s">
        <v>3848</v>
      </c>
      <c r="G267" s="113"/>
      <c r="H267" s="113" t="s">
        <v>46</v>
      </c>
      <c r="I267" s="113"/>
      <c r="J267" s="113"/>
      <c r="K267" s="122">
        <v>2.8E-3</v>
      </c>
      <c r="L267" s="113"/>
      <c r="M267" s="113"/>
      <c r="N267" s="113"/>
      <c r="O267" s="113"/>
    </row>
    <row r="268" spans="1:15" x14ac:dyDescent="0.3">
      <c r="A268" s="113" t="s">
        <v>3890</v>
      </c>
      <c r="B268" s="113" t="e">
        <f>VLOOKUP('[1]Lattice misfit'!$A268, [1]comp!$A$2:$BJ$838,3, FALSE)</f>
        <v>#N/A</v>
      </c>
      <c r="C268" s="113" t="e">
        <f t="shared" si="11"/>
        <v>#N/A</v>
      </c>
      <c r="D268" s="113"/>
      <c r="E268" s="113" t="s">
        <v>3891</v>
      </c>
      <c r="F268" s="113" t="s">
        <v>3892</v>
      </c>
      <c r="G268" s="113">
        <v>900</v>
      </c>
      <c r="H268" s="113" t="s">
        <v>46</v>
      </c>
      <c r="I268" s="113">
        <v>0.35698999999999997</v>
      </c>
      <c r="J268" s="113">
        <v>0.35962</v>
      </c>
      <c r="K268" s="122">
        <v>-7.3000000000000001E-3</v>
      </c>
      <c r="L268" s="113"/>
      <c r="M268" s="113"/>
      <c r="N268" s="113"/>
      <c r="O268" s="113"/>
    </row>
    <row r="269" spans="1:15" x14ac:dyDescent="0.3">
      <c r="A269" s="113" t="s">
        <v>3899</v>
      </c>
      <c r="B269" s="113" t="e">
        <f>VLOOKUP('[1]Lattice misfit'!$A269, [1]comp!$A$2:$BJ$838,3, FALSE)</f>
        <v>#N/A</v>
      </c>
      <c r="C269" s="113" t="e">
        <f t="shared" si="11"/>
        <v>#N/A</v>
      </c>
      <c r="D269" s="113"/>
      <c r="E269" s="113" t="s">
        <v>3900</v>
      </c>
      <c r="F269" s="113" t="s">
        <v>3901</v>
      </c>
      <c r="G269" s="113">
        <v>900</v>
      </c>
      <c r="H269" s="113" t="s">
        <v>46</v>
      </c>
      <c r="I269" s="113"/>
      <c r="J269" s="113"/>
      <c r="K269" s="122">
        <v>4.1799999999999997E-3</v>
      </c>
      <c r="L269" s="113"/>
      <c r="M269" s="113"/>
      <c r="N269" s="113"/>
      <c r="O269" s="113"/>
    </row>
    <row r="270" spans="1:15" x14ac:dyDescent="0.3">
      <c r="A270" s="113" t="s">
        <v>3925</v>
      </c>
      <c r="B270" s="113" t="e">
        <f>VLOOKUP('[1]Lattice misfit'!$A270, [1]comp!$A$2:$BJ$838,3, FALSE)</f>
        <v>#N/A</v>
      </c>
      <c r="C270" s="113" t="e">
        <f t="shared" si="11"/>
        <v>#N/A</v>
      </c>
      <c r="D270" s="113"/>
      <c r="E270" s="113" t="s">
        <v>682</v>
      </c>
      <c r="F270" s="113" t="s">
        <v>3926</v>
      </c>
      <c r="G270" s="113">
        <v>900</v>
      </c>
      <c r="H270" s="113" t="s">
        <v>46</v>
      </c>
      <c r="I270" s="113">
        <v>0.35520000000000002</v>
      </c>
      <c r="J270" s="113">
        <v>0.35320000000000001</v>
      </c>
      <c r="K270" s="122">
        <f t="shared" ref="K270:K274" si="12">2*(I270-J270)/(I270+J270)</f>
        <v>5.6465273856578253E-3</v>
      </c>
      <c r="L270" s="113"/>
      <c r="M270" s="113"/>
      <c r="N270" s="113"/>
      <c r="O270" s="113"/>
    </row>
    <row r="271" spans="1:15" x14ac:dyDescent="0.3">
      <c r="A271" s="113" t="s">
        <v>2203</v>
      </c>
      <c r="B271" s="113" t="e">
        <f>VLOOKUP('[1]Lattice misfit'!$A271, [1]comp!$A$2:$BJ$838,3, FALSE)</f>
        <v>#N/A</v>
      </c>
      <c r="C271" s="113" t="e">
        <f t="shared" si="11"/>
        <v>#N/A</v>
      </c>
      <c r="D271" s="113"/>
      <c r="E271" s="113" t="s">
        <v>683</v>
      </c>
      <c r="F271" s="113" t="s">
        <v>3927</v>
      </c>
      <c r="G271" s="113">
        <v>900</v>
      </c>
      <c r="H271" s="113" t="s">
        <v>46</v>
      </c>
      <c r="I271" s="113">
        <v>0.35639999999999999</v>
      </c>
      <c r="J271" s="113">
        <v>0.35470000000000002</v>
      </c>
      <c r="K271" s="122">
        <f t="shared" si="12"/>
        <v>4.7813247081985068E-3</v>
      </c>
      <c r="L271" s="113"/>
      <c r="M271" s="113"/>
      <c r="N271" s="113"/>
      <c r="O271" s="113"/>
    </row>
    <row r="272" spans="1:15" x14ac:dyDescent="0.3">
      <c r="A272" s="113" t="s">
        <v>3928</v>
      </c>
      <c r="B272" s="113" t="e">
        <f>VLOOKUP('[1]Lattice misfit'!$A272, [1]comp!$A$2:$BJ$838,3, FALSE)</f>
        <v>#N/A</v>
      </c>
      <c r="C272" s="113" t="e">
        <f t="shared" si="11"/>
        <v>#N/A</v>
      </c>
      <c r="D272" s="113"/>
      <c r="E272" s="113" t="s">
        <v>3929</v>
      </c>
      <c r="F272" s="113" t="s">
        <v>3930</v>
      </c>
      <c r="G272" s="113">
        <v>900</v>
      </c>
      <c r="H272" s="113" t="s">
        <v>46</v>
      </c>
      <c r="I272" s="113">
        <v>0.35610000000000003</v>
      </c>
      <c r="J272" s="113">
        <v>0.35470000000000002</v>
      </c>
      <c r="K272" s="122">
        <f t="shared" si="12"/>
        <v>3.9392234102420152E-3</v>
      </c>
      <c r="L272" s="113"/>
      <c r="M272" s="113"/>
      <c r="N272" s="113"/>
      <c r="O272" s="113"/>
    </row>
    <row r="273" spans="1:15" x14ac:dyDescent="0.3">
      <c r="A273" s="113" t="s">
        <v>3931</v>
      </c>
      <c r="B273" s="113" t="e">
        <f>VLOOKUP('[1]Lattice misfit'!$A273, [1]comp!$A$2:$BJ$838,3, FALSE)</f>
        <v>#N/A</v>
      </c>
      <c r="C273" s="113" t="e">
        <f t="shared" si="11"/>
        <v>#N/A</v>
      </c>
      <c r="D273" s="113"/>
      <c r="E273" s="113" t="s">
        <v>3932</v>
      </c>
      <c r="F273" s="113" t="s">
        <v>3933</v>
      </c>
      <c r="G273" s="113">
        <v>900</v>
      </c>
      <c r="H273" s="113" t="s">
        <v>46</v>
      </c>
      <c r="I273" s="113">
        <v>0.3574</v>
      </c>
      <c r="J273" s="113">
        <v>0.35620000000000002</v>
      </c>
      <c r="K273" s="122">
        <f t="shared" si="12"/>
        <v>3.3632286995515103E-3</v>
      </c>
      <c r="L273" s="113"/>
      <c r="M273" s="113"/>
      <c r="N273" s="113"/>
      <c r="O273" s="113"/>
    </row>
    <row r="274" spans="1:15" x14ac:dyDescent="0.3">
      <c r="A274" s="113" t="s">
        <v>3934</v>
      </c>
      <c r="B274" s="113" t="e">
        <f>VLOOKUP('[1]Lattice misfit'!$A274, [1]comp!$A$2:$BJ$838,3, FALSE)</f>
        <v>#N/A</v>
      </c>
      <c r="C274" s="113" t="e">
        <f t="shared" si="11"/>
        <v>#N/A</v>
      </c>
      <c r="D274" s="113"/>
      <c r="E274" s="113" t="s">
        <v>3935</v>
      </c>
      <c r="F274" s="113" t="s">
        <v>3936</v>
      </c>
      <c r="G274" s="113">
        <v>900</v>
      </c>
      <c r="H274" s="113" t="s">
        <v>46</v>
      </c>
      <c r="I274" s="113">
        <v>0.35980000000000001</v>
      </c>
      <c r="J274" s="113">
        <v>0.36020000000000002</v>
      </c>
      <c r="K274" s="122">
        <f t="shared" si="12"/>
        <v>-1.111111111111143E-3</v>
      </c>
      <c r="L274" s="113" t="s">
        <v>4429</v>
      </c>
      <c r="M274" s="113"/>
      <c r="N274" s="113"/>
      <c r="O274" s="113"/>
    </row>
    <row r="275" spans="1:15" x14ac:dyDescent="0.3">
      <c r="A275" s="113" t="s">
        <v>3958</v>
      </c>
      <c r="B275" s="113" t="e">
        <f>VLOOKUP('[1]Lattice misfit'!$A275, [1]comp!$A$2:$BJ$838,3, FALSE)</f>
        <v>#N/A</v>
      </c>
      <c r="C275" s="113" t="e">
        <f t="shared" si="11"/>
        <v>#N/A</v>
      </c>
      <c r="D275" s="113"/>
      <c r="E275" s="113" t="s">
        <v>3959</v>
      </c>
      <c r="F275" s="113" t="s">
        <v>3960</v>
      </c>
      <c r="G275" s="113">
        <v>870</v>
      </c>
      <c r="H275" s="113" t="s">
        <v>46</v>
      </c>
      <c r="I275" s="113">
        <v>0.36109999999999998</v>
      </c>
      <c r="J275" s="113">
        <v>0.3584</v>
      </c>
      <c r="K275" s="122">
        <v>7.4000000000000003E-3</v>
      </c>
      <c r="L275" s="113" t="s">
        <v>4430</v>
      </c>
      <c r="M275" s="113"/>
      <c r="N275" s="113"/>
      <c r="O275" s="113"/>
    </row>
    <row r="276" spans="1:15" x14ac:dyDescent="0.3">
      <c r="A276" s="113" t="s">
        <v>3961</v>
      </c>
      <c r="B276" s="113" t="e">
        <f>VLOOKUP('[1]Lattice misfit'!$A276, [1]comp!$A$2:$BJ$838,3, FALSE)</f>
        <v>#N/A</v>
      </c>
      <c r="C276" s="113" t="e">
        <f t="shared" si="11"/>
        <v>#N/A</v>
      </c>
      <c r="D276" s="113"/>
      <c r="E276" s="113" t="s">
        <v>3962</v>
      </c>
      <c r="F276" s="113" t="s">
        <v>3963</v>
      </c>
      <c r="G276" s="113">
        <v>870</v>
      </c>
      <c r="H276" s="113" t="s">
        <v>46</v>
      </c>
      <c r="I276" s="113">
        <v>0.36070000000000002</v>
      </c>
      <c r="J276" s="113">
        <v>0.35830000000000001</v>
      </c>
      <c r="K276" s="122">
        <v>6.7999999999999996E-3</v>
      </c>
      <c r="L276" s="113" t="s">
        <v>4430</v>
      </c>
      <c r="M276" s="113"/>
      <c r="N276" s="113"/>
      <c r="O276" s="113"/>
    </row>
    <row r="277" spans="1:15" x14ac:dyDescent="0.3">
      <c r="A277" s="113" t="s">
        <v>3964</v>
      </c>
      <c r="B277" s="113" t="str">
        <f>VLOOKUP('[1]Lattice misfit'!$A277, [1]comp!$A$2:$BJ$838,3, FALSE)</f>
        <v>-20Ni-10Al-7W-3Ti-C-B</v>
      </c>
      <c r="C277" s="113" t="e">
        <f t="shared" si="11"/>
        <v>#N/A</v>
      </c>
      <c r="D277" s="113"/>
      <c r="E277" s="113" t="s">
        <v>3965</v>
      </c>
      <c r="F277" s="113" t="s">
        <v>3966</v>
      </c>
      <c r="G277" s="113">
        <v>870</v>
      </c>
      <c r="H277" s="113" t="s">
        <v>46</v>
      </c>
      <c r="I277" s="113">
        <v>0.35930000000000001</v>
      </c>
      <c r="J277" s="113">
        <v>0.35709999999999997</v>
      </c>
      <c r="K277" s="122">
        <v>6.1000000000000004E-3</v>
      </c>
      <c r="L277" s="113" t="s">
        <v>4430</v>
      </c>
      <c r="M277" s="113"/>
      <c r="N277" s="113"/>
      <c r="O277" s="113"/>
    </row>
    <row r="278" spans="1:15" x14ac:dyDescent="0.3">
      <c r="A278" s="113" t="s">
        <v>3967</v>
      </c>
      <c r="B278" s="113" t="e">
        <f>VLOOKUP('[1]Lattice misfit'!$A278, [1]comp!$A$2:$BJ$838,3, FALSE)</f>
        <v>#N/A</v>
      </c>
      <c r="C278" s="113" t="e">
        <f t="shared" si="11"/>
        <v>#N/A</v>
      </c>
      <c r="D278" s="113"/>
      <c r="E278" s="113" t="s">
        <v>595</v>
      </c>
      <c r="F278" s="113" t="s">
        <v>3968</v>
      </c>
      <c r="G278" s="113">
        <v>850</v>
      </c>
      <c r="H278" s="113" t="s">
        <v>46</v>
      </c>
      <c r="I278" s="113">
        <v>0.35949999999999999</v>
      </c>
      <c r="J278" s="113">
        <v>0.35820000000000002</v>
      </c>
      <c r="K278" s="122">
        <v>3.5999999999999999E-3</v>
      </c>
      <c r="L278" s="113"/>
      <c r="M278" s="113"/>
      <c r="N278" s="113"/>
      <c r="O278" s="113"/>
    </row>
    <row r="279" spans="1:15" x14ac:dyDescent="0.3">
      <c r="A279" s="113" t="s">
        <v>3969</v>
      </c>
      <c r="B279" s="113" t="e">
        <f>VLOOKUP('[1]Lattice misfit'!$A279, [1]comp!$A$2:$BJ$838,3, FALSE)</f>
        <v>#N/A</v>
      </c>
      <c r="C279" s="113" t="e">
        <f t="shared" si="11"/>
        <v>#N/A</v>
      </c>
      <c r="D279" s="113"/>
      <c r="E279" s="119" t="s">
        <v>3970</v>
      </c>
      <c r="F279" s="113" t="s">
        <v>3971</v>
      </c>
      <c r="G279" s="113">
        <v>850</v>
      </c>
      <c r="H279" s="113" t="s">
        <v>46</v>
      </c>
      <c r="I279" s="113">
        <v>0.35899999999999999</v>
      </c>
      <c r="J279" s="113">
        <v>0.35799999999999998</v>
      </c>
      <c r="K279" s="122">
        <v>2.5999999999999999E-3</v>
      </c>
      <c r="L279" s="113"/>
      <c r="M279" s="113"/>
      <c r="N279" s="113"/>
      <c r="O279" s="113"/>
    </row>
    <row r="280" spans="1:15" x14ac:dyDescent="0.3">
      <c r="A280" s="113" t="s">
        <v>3972</v>
      </c>
      <c r="B280" s="113" t="e">
        <f>VLOOKUP('[1]Lattice misfit'!$A280, [1]comp!$A$2:$BJ$838,3, FALSE)</f>
        <v>#N/A</v>
      </c>
      <c r="C280" s="113" t="e">
        <f t="shared" si="11"/>
        <v>#N/A</v>
      </c>
      <c r="D280" s="113"/>
      <c r="E280" s="119" t="s">
        <v>3973</v>
      </c>
      <c r="F280" s="113" t="s">
        <v>3974</v>
      </c>
      <c r="G280" s="113">
        <v>850</v>
      </c>
      <c r="H280" s="113" t="s">
        <v>46</v>
      </c>
      <c r="I280" s="113">
        <v>0.35539999999999999</v>
      </c>
      <c r="J280" s="113">
        <v>0.35510000000000003</v>
      </c>
      <c r="K280" s="122">
        <v>1E-3</v>
      </c>
      <c r="L280" s="113"/>
      <c r="M280" s="113"/>
      <c r="N280" s="113"/>
      <c r="O280" s="113"/>
    </row>
    <row r="281" spans="1:15" x14ac:dyDescent="0.3">
      <c r="A281" s="113" t="s">
        <v>3975</v>
      </c>
      <c r="B281" s="113" t="str">
        <f>VLOOKUP('[1]Lattice misfit'!$A281, [1]comp!$A$2:$BJ$838,3, FALSE)</f>
        <v>-14Al-8W</v>
      </c>
      <c r="C281" s="113" t="e">
        <f t="shared" si="11"/>
        <v>#N/A</v>
      </c>
      <c r="D281" s="113"/>
      <c r="E281" s="119" t="s">
        <v>3976</v>
      </c>
      <c r="F281" s="113" t="s">
        <v>3977</v>
      </c>
      <c r="G281" s="113">
        <v>850</v>
      </c>
      <c r="H281" s="113" t="s">
        <v>46</v>
      </c>
      <c r="I281" s="113">
        <v>0.36049999999999999</v>
      </c>
      <c r="J281" s="113">
        <v>0.3589</v>
      </c>
      <c r="K281" s="122">
        <v>4.4999999999999997E-3</v>
      </c>
      <c r="L281" s="113"/>
      <c r="M281" s="113"/>
      <c r="N281" s="113"/>
      <c r="O281" s="113"/>
    </row>
    <row r="282" spans="1:15" x14ac:dyDescent="0.3">
      <c r="A282" s="113" t="s">
        <v>3978</v>
      </c>
      <c r="B282" s="113" t="e">
        <f>VLOOKUP('[1]Lattice misfit'!$A282, [1]comp!$A$2:$BJ$838,3, FALSE)</f>
        <v>#N/A</v>
      </c>
      <c r="C282" s="113" t="e">
        <f t="shared" si="11"/>
        <v>#N/A</v>
      </c>
      <c r="D282" s="113"/>
      <c r="E282" s="113" t="s">
        <v>3979</v>
      </c>
      <c r="F282" s="113" t="s">
        <v>3980</v>
      </c>
      <c r="G282" s="113">
        <v>840</v>
      </c>
      <c r="H282" s="113" t="s">
        <v>46</v>
      </c>
      <c r="I282" s="113">
        <v>0.36162699999999998</v>
      </c>
      <c r="J282" s="113">
        <v>0.35891600000000001</v>
      </c>
      <c r="K282" s="122">
        <v>7.4999999999999997E-3</v>
      </c>
      <c r="L282" s="113" t="s">
        <v>4431</v>
      </c>
      <c r="M282" s="113"/>
      <c r="N282" s="113"/>
      <c r="O282" s="113"/>
    </row>
    <row r="283" spans="1:15" x14ac:dyDescent="0.3">
      <c r="A283" s="113" t="s">
        <v>3981</v>
      </c>
      <c r="B283" s="113" t="e">
        <f>VLOOKUP('[1]Lattice misfit'!$A283, [1]comp!$A$2:$BJ$838,3, FALSE)</f>
        <v>#N/A</v>
      </c>
      <c r="C283" s="113" t="e">
        <f t="shared" si="11"/>
        <v>#N/A</v>
      </c>
      <c r="D283" s="113"/>
      <c r="E283" s="113" t="s">
        <v>3982</v>
      </c>
      <c r="F283" s="113" t="s">
        <v>3983</v>
      </c>
      <c r="G283" s="113">
        <v>900</v>
      </c>
      <c r="H283" s="113" t="s">
        <v>46</v>
      </c>
      <c r="I283" s="113"/>
      <c r="J283" s="113">
        <v>0.36199999999999999</v>
      </c>
      <c r="K283" s="122"/>
      <c r="L283" s="113" t="s">
        <v>4432</v>
      </c>
      <c r="M283" s="113"/>
      <c r="N283" s="113"/>
      <c r="O283" s="113"/>
    </row>
    <row r="284" spans="1:15" x14ac:dyDescent="0.3">
      <c r="A284" s="113" t="s">
        <v>3992</v>
      </c>
      <c r="B284" s="113" t="e">
        <f>VLOOKUP('[1]Lattice misfit'!$A284, [1]comp!$A$2:$BJ$838,3, FALSE)</f>
        <v>#N/A</v>
      </c>
      <c r="C284" s="113" t="e">
        <f t="shared" si="11"/>
        <v>#N/A</v>
      </c>
      <c r="D284" s="113"/>
      <c r="E284" s="113" t="s">
        <v>3993</v>
      </c>
      <c r="F284" s="113" t="s">
        <v>3994</v>
      </c>
      <c r="G284" s="113">
        <v>800</v>
      </c>
      <c r="H284" s="113" t="s">
        <v>46</v>
      </c>
      <c r="I284" s="113">
        <v>0.36009999999999998</v>
      </c>
      <c r="J284" s="113">
        <v>0.35970000000000002</v>
      </c>
      <c r="K284" s="122">
        <v>1.2999999999999999E-3</v>
      </c>
      <c r="L284" s="113" t="s">
        <v>4433</v>
      </c>
      <c r="M284" s="113"/>
      <c r="N284" s="113"/>
      <c r="O284" s="113"/>
    </row>
    <row r="285" spans="1:15" x14ac:dyDescent="0.3">
      <c r="A285" s="113" t="s">
        <v>4005</v>
      </c>
      <c r="B285" s="113" t="e">
        <f>VLOOKUP('[1]Lattice misfit'!$A285, [1]comp!$A$2:$BJ$838,3, FALSE)</f>
        <v>#N/A</v>
      </c>
      <c r="C285" s="113" t="e">
        <f t="shared" si="11"/>
        <v>#N/A</v>
      </c>
      <c r="D285" s="113"/>
      <c r="E285" s="113" t="s">
        <v>4006</v>
      </c>
      <c r="F285" s="113" t="s">
        <v>4007</v>
      </c>
      <c r="G285" s="113">
        <v>700</v>
      </c>
      <c r="H285" s="113" t="s">
        <v>46</v>
      </c>
      <c r="I285" s="113">
        <v>0.35849999999999999</v>
      </c>
      <c r="J285" s="113">
        <v>0.3644</v>
      </c>
      <c r="K285" s="122">
        <v>1.6400000000000001E-2</v>
      </c>
      <c r="L285" s="113"/>
      <c r="M285" s="113"/>
      <c r="N285" s="113"/>
      <c r="O285" s="113"/>
    </row>
    <row r="286" spans="1:15" x14ac:dyDescent="0.3">
      <c r="A286" s="113" t="s">
        <v>2181</v>
      </c>
      <c r="B286" s="113" t="e">
        <f>VLOOKUP('[1]Lattice misfit'!$A286, [1]comp!$A$2:$BJ$838,3, FALSE)</f>
        <v>#N/A</v>
      </c>
      <c r="C286" s="113" t="e">
        <f t="shared" si="11"/>
        <v>#N/A</v>
      </c>
      <c r="D286" s="113"/>
      <c r="E286" s="113" t="s">
        <v>4008</v>
      </c>
      <c r="F286" s="113" t="s">
        <v>4009</v>
      </c>
      <c r="G286" s="113">
        <v>900</v>
      </c>
      <c r="H286" s="113" t="s">
        <v>46</v>
      </c>
      <c r="I286" s="113">
        <v>0.35849999999999999</v>
      </c>
      <c r="J286" s="113">
        <v>0.35709999999999997</v>
      </c>
      <c r="K286" s="122">
        <v>3.8999999999999998E-3</v>
      </c>
      <c r="L286" s="113" t="s">
        <v>4434</v>
      </c>
      <c r="M286" s="113"/>
      <c r="N286" s="113"/>
      <c r="O286" s="113"/>
    </row>
    <row r="287" spans="1:15" x14ac:dyDescent="0.3">
      <c r="A287" s="113" t="s">
        <v>4010</v>
      </c>
      <c r="B287" s="113" t="e">
        <f>VLOOKUP('[1]Lattice misfit'!$A287, [1]comp!$A$2:$BJ$838,3, FALSE)</f>
        <v>#N/A</v>
      </c>
      <c r="C287" s="113" t="e">
        <f t="shared" si="11"/>
        <v>#N/A</v>
      </c>
      <c r="D287" s="113"/>
      <c r="E287" s="113" t="s">
        <v>4011</v>
      </c>
      <c r="F287" s="113" t="s">
        <v>4009</v>
      </c>
      <c r="G287" s="113">
        <v>900</v>
      </c>
      <c r="H287" s="113" t="s">
        <v>46</v>
      </c>
      <c r="I287" s="113">
        <v>0.35899999999999999</v>
      </c>
      <c r="J287" s="113">
        <v>0.35749999999999998</v>
      </c>
      <c r="K287" s="122">
        <v>4.4999999999999997E-3</v>
      </c>
      <c r="L287" s="113" t="s">
        <v>4434</v>
      </c>
      <c r="M287" s="113"/>
      <c r="N287" s="113"/>
      <c r="O287" s="113"/>
    </row>
    <row r="288" spans="1:15" x14ac:dyDescent="0.3">
      <c r="A288" s="113" t="s">
        <v>4107</v>
      </c>
      <c r="B288" s="113" t="e">
        <f>VLOOKUP('[1]Lattice misfit'!$A288, [1]comp!$A$2:$BJ$838,3, FALSE)</f>
        <v>#N/A</v>
      </c>
      <c r="C288" s="113" t="e">
        <f t="shared" si="11"/>
        <v>#N/A</v>
      </c>
      <c r="D288" s="113"/>
      <c r="E288" s="113" t="s">
        <v>4108</v>
      </c>
      <c r="F288" s="113" t="s">
        <v>4104</v>
      </c>
      <c r="G288" s="113">
        <v>900</v>
      </c>
      <c r="H288" s="113" t="s">
        <v>46</v>
      </c>
      <c r="I288" s="113"/>
      <c r="J288" s="113">
        <v>0.35414000000000001</v>
      </c>
      <c r="K288" s="122">
        <v>1.2999999999999999E-2</v>
      </c>
      <c r="L288" s="113"/>
      <c r="M288" s="113"/>
      <c r="N288" s="113"/>
      <c r="O288" s="113"/>
    </row>
    <row r="289" spans="1:15" x14ac:dyDescent="0.3">
      <c r="A289" s="113" t="s">
        <v>4109</v>
      </c>
      <c r="B289" s="113" t="e">
        <f>VLOOKUP('[1]Lattice misfit'!$A289, [1]comp!$A$2:$BJ$838,3, FALSE)</f>
        <v>#N/A</v>
      </c>
      <c r="C289" s="113" t="e">
        <f t="shared" si="11"/>
        <v>#N/A</v>
      </c>
      <c r="D289" s="113"/>
      <c r="E289" s="113" t="s">
        <v>4110</v>
      </c>
      <c r="F289" s="113" t="s">
        <v>4104</v>
      </c>
      <c r="G289" s="113">
        <v>900</v>
      </c>
      <c r="H289" s="113" t="s">
        <v>46</v>
      </c>
      <c r="I289" s="113"/>
      <c r="J289" s="113">
        <v>0.35466999999999999</v>
      </c>
      <c r="K289" s="122">
        <v>1.4E-2</v>
      </c>
      <c r="L289" s="113"/>
      <c r="M289" s="113"/>
      <c r="N289" s="113"/>
      <c r="O289" s="113"/>
    </row>
    <row r="290" spans="1:15" x14ac:dyDescent="0.3">
      <c r="A290" s="113" t="s">
        <v>4111</v>
      </c>
      <c r="B290" s="113" t="e">
        <f>VLOOKUP('[1]Lattice misfit'!$A290, [1]comp!$A$2:$BJ$838,3, FALSE)</f>
        <v>#N/A</v>
      </c>
      <c r="C290" s="113" t="e">
        <f t="shared" si="11"/>
        <v>#N/A</v>
      </c>
      <c r="D290" s="113"/>
      <c r="E290" s="113" t="s">
        <v>4112</v>
      </c>
      <c r="F290" s="113" t="s">
        <v>4113</v>
      </c>
      <c r="G290" s="113">
        <v>900</v>
      </c>
      <c r="H290" s="113" t="s">
        <v>46</v>
      </c>
      <c r="I290" s="113">
        <v>0.35872000000000004</v>
      </c>
      <c r="J290" s="113">
        <v>0.35486000000000001</v>
      </c>
      <c r="K290" s="122">
        <f t="shared" ref="K290:K296" si="13">2*(I290-J290)/(I290+J290)</f>
        <v>1.0818688864598306E-2</v>
      </c>
      <c r="L290" s="113"/>
      <c r="M290" s="113"/>
      <c r="N290" s="113"/>
      <c r="O290" s="113"/>
    </row>
    <row r="291" spans="1:15" x14ac:dyDescent="0.3">
      <c r="A291" s="113" t="s">
        <v>4114</v>
      </c>
      <c r="B291" s="113" t="e">
        <f>VLOOKUP('[1]Lattice misfit'!$A291, [1]comp!$A$2:$BJ$838,3, FALSE)</f>
        <v>#N/A</v>
      </c>
      <c r="C291" s="113" t="e">
        <f t="shared" si="11"/>
        <v>#N/A</v>
      </c>
      <c r="D291" s="113"/>
      <c r="E291" s="113" t="s">
        <v>4115</v>
      </c>
      <c r="F291" s="113" t="s">
        <v>4113</v>
      </c>
      <c r="G291" s="113">
        <v>900</v>
      </c>
      <c r="H291" s="113" t="s">
        <v>46</v>
      </c>
      <c r="I291" s="113">
        <v>0.35943000000000003</v>
      </c>
      <c r="J291" s="113">
        <v>0.35533000000000003</v>
      </c>
      <c r="K291" s="122">
        <f t="shared" si="13"/>
        <v>1.1472382338127462E-2</v>
      </c>
      <c r="L291" s="113"/>
      <c r="M291" s="113"/>
      <c r="N291" s="113"/>
      <c r="O291" s="113"/>
    </row>
    <row r="292" spans="1:15" x14ac:dyDescent="0.3">
      <c r="A292" s="113" t="s">
        <v>4116</v>
      </c>
      <c r="B292" s="113" t="e">
        <f>VLOOKUP('[1]Lattice misfit'!$A292, [1]comp!$A$2:$BJ$838,3, FALSE)</f>
        <v>#N/A</v>
      </c>
      <c r="C292" s="113" t="e">
        <f t="shared" si="11"/>
        <v>#N/A</v>
      </c>
      <c r="D292" s="113"/>
      <c r="E292" s="113" t="s">
        <v>4117</v>
      </c>
      <c r="F292" s="113" t="s">
        <v>4113</v>
      </c>
      <c r="G292" s="113">
        <v>900</v>
      </c>
      <c r="H292" s="113" t="s">
        <v>46</v>
      </c>
      <c r="I292" s="113">
        <v>0.35951</v>
      </c>
      <c r="J292" s="113">
        <v>0.35544999999999999</v>
      </c>
      <c r="K292" s="122">
        <f t="shared" si="13"/>
        <v>1.135727872887996E-2</v>
      </c>
      <c r="L292" s="113"/>
      <c r="M292" s="113"/>
      <c r="N292" s="113"/>
      <c r="O292" s="113"/>
    </row>
    <row r="293" spans="1:15" x14ac:dyDescent="0.3">
      <c r="A293" s="113" t="s">
        <v>4118</v>
      </c>
      <c r="B293" s="113" t="e">
        <f>VLOOKUP('[1]Lattice misfit'!$A293, [1]comp!$A$2:$BJ$838,3, FALSE)</f>
        <v>#N/A</v>
      </c>
      <c r="C293" s="113" t="e">
        <f t="shared" si="11"/>
        <v>#N/A</v>
      </c>
      <c r="D293" s="113"/>
      <c r="E293" s="113" t="s">
        <v>4119</v>
      </c>
      <c r="F293" s="113" t="s">
        <v>4113</v>
      </c>
      <c r="G293" s="113">
        <v>900</v>
      </c>
      <c r="H293" s="113" t="s">
        <v>46</v>
      </c>
      <c r="I293" s="113">
        <v>0.35920000000000002</v>
      </c>
      <c r="J293" s="113">
        <v>0.35636999999999996</v>
      </c>
      <c r="K293" s="122">
        <f t="shared" si="13"/>
        <v>7.9097782187628179E-3</v>
      </c>
      <c r="L293" s="113"/>
      <c r="M293" s="113"/>
      <c r="N293" s="113"/>
      <c r="O293" s="113"/>
    </row>
    <row r="294" spans="1:15" x14ac:dyDescent="0.3">
      <c r="A294" s="113" t="s">
        <v>4120</v>
      </c>
      <c r="B294" s="113" t="e">
        <f>VLOOKUP('[1]Lattice misfit'!$A294, [1]comp!$A$2:$BJ$838,3, FALSE)</f>
        <v>#N/A</v>
      </c>
      <c r="C294" s="113" t="e">
        <f t="shared" si="11"/>
        <v>#N/A</v>
      </c>
      <c r="D294" s="113"/>
      <c r="E294" s="113" t="s">
        <v>4121</v>
      </c>
      <c r="F294" s="113" t="s">
        <v>4113</v>
      </c>
      <c r="G294" s="113">
        <v>900</v>
      </c>
      <c r="H294" s="113" t="s">
        <v>46</v>
      </c>
      <c r="I294" s="113">
        <v>0.35794999999999999</v>
      </c>
      <c r="J294" s="113">
        <v>0.35655000000000003</v>
      </c>
      <c r="K294" s="122">
        <f t="shared" si="13"/>
        <v>3.9188243526940706E-3</v>
      </c>
      <c r="L294" s="113"/>
      <c r="M294" s="113"/>
      <c r="N294" s="113"/>
      <c r="O294" s="113"/>
    </row>
    <row r="295" spans="1:15" x14ac:dyDescent="0.3">
      <c r="A295" s="113" t="s">
        <v>4122</v>
      </c>
      <c r="B295" s="113" t="e">
        <f>VLOOKUP('[1]Lattice misfit'!$A295, [1]comp!$A$2:$BJ$838,3, FALSE)</f>
        <v>#N/A</v>
      </c>
      <c r="C295" s="113" t="e">
        <f t="shared" si="11"/>
        <v>#N/A</v>
      </c>
      <c r="D295" s="113"/>
      <c r="E295" s="113" t="s">
        <v>4123</v>
      </c>
      <c r="F295" s="113" t="s">
        <v>4113</v>
      </c>
      <c r="G295" s="113">
        <v>900</v>
      </c>
      <c r="H295" s="113" t="s">
        <v>46</v>
      </c>
      <c r="I295" s="113">
        <v>0.35991000000000001</v>
      </c>
      <c r="J295" s="113">
        <v>0.35792999999999997</v>
      </c>
      <c r="K295" s="122">
        <f t="shared" si="13"/>
        <v>5.5165496489469439E-3</v>
      </c>
      <c r="L295" s="113"/>
      <c r="M295" s="113"/>
      <c r="N295" s="113"/>
      <c r="O295" s="113"/>
    </row>
    <row r="296" spans="1:15" x14ac:dyDescent="0.3">
      <c r="A296" s="113" t="s">
        <v>4124</v>
      </c>
      <c r="B296" s="113" t="e">
        <f>VLOOKUP('[1]Lattice misfit'!$A296, [1]comp!$A$2:$BJ$838,3, FALSE)</f>
        <v>#N/A</v>
      </c>
      <c r="C296" s="113" t="e">
        <f t="shared" si="11"/>
        <v>#N/A</v>
      </c>
      <c r="D296" s="113"/>
      <c r="E296" s="113" t="s">
        <v>4125</v>
      </c>
      <c r="F296" s="113" t="s">
        <v>4113</v>
      </c>
      <c r="G296" s="113">
        <v>900</v>
      </c>
      <c r="H296" s="113" t="s">
        <v>46</v>
      </c>
      <c r="I296" s="113">
        <v>0.36016999999999999</v>
      </c>
      <c r="J296" s="113">
        <v>0.35719000000000001</v>
      </c>
      <c r="K296" s="122">
        <f t="shared" si="13"/>
        <v>8.3082413293185647E-3</v>
      </c>
      <c r="L296" s="113"/>
      <c r="M296" s="113"/>
      <c r="N296" s="113"/>
      <c r="O296" s="113"/>
    </row>
    <row r="297" spans="1:15" x14ac:dyDescent="0.3">
      <c r="A297" s="113" t="s">
        <v>4147</v>
      </c>
      <c r="B297" s="113" t="e">
        <f>VLOOKUP('[1]Lattice misfit'!$A297, [1]comp!$A$2:$BJ$838,3, FALSE)</f>
        <v>#N/A</v>
      </c>
      <c r="C297" s="113" t="e">
        <f t="shared" si="11"/>
        <v>#N/A</v>
      </c>
      <c r="D297" s="113"/>
      <c r="E297" s="113" t="s">
        <v>4148</v>
      </c>
      <c r="F297" s="113" t="s">
        <v>4149</v>
      </c>
      <c r="G297" s="113">
        <v>900</v>
      </c>
      <c r="H297" s="113" t="s">
        <v>46</v>
      </c>
      <c r="I297" s="113">
        <v>0.36059999999999998</v>
      </c>
      <c r="J297" s="113">
        <v>0.35949999999999999</v>
      </c>
      <c r="K297" s="122">
        <v>3.3E-3</v>
      </c>
      <c r="L297" s="113" t="s">
        <v>4435</v>
      </c>
      <c r="M297" s="113"/>
      <c r="N297" s="113"/>
      <c r="O297" s="113"/>
    </row>
    <row r="298" spans="1:15" x14ac:dyDescent="0.3">
      <c r="A298" s="113" t="s">
        <v>4161</v>
      </c>
      <c r="B298" s="113"/>
      <c r="C298" s="113" t="e">
        <f t="shared" si="11"/>
        <v>#N/A</v>
      </c>
      <c r="D298" s="113"/>
      <c r="E298" s="113" t="s">
        <v>595</v>
      </c>
      <c r="F298" s="113" t="s">
        <v>4162</v>
      </c>
      <c r="G298" s="113">
        <v>900</v>
      </c>
      <c r="H298" s="113" t="s">
        <v>46</v>
      </c>
      <c r="I298" s="113">
        <v>0.3548</v>
      </c>
      <c r="J298" s="113">
        <v>0.3533</v>
      </c>
      <c r="K298" s="122">
        <f t="shared" ref="K298:K332" si="14">2*(I298-J298)/(I298+J298)</f>
        <v>4.2366897330885509E-3</v>
      </c>
      <c r="L298" s="113"/>
      <c r="M298" s="113"/>
      <c r="N298" s="113"/>
      <c r="O298" s="113"/>
    </row>
    <row r="299" spans="1:15" x14ac:dyDescent="0.3">
      <c r="A299" s="113" t="s">
        <v>4163</v>
      </c>
      <c r="B299" s="113"/>
      <c r="C299" s="113" t="str">
        <f t="shared" si="11"/>
        <v/>
      </c>
      <c r="D299" s="113"/>
      <c r="E299" s="113" t="s">
        <v>1060</v>
      </c>
      <c r="F299" s="113" t="s">
        <v>4162</v>
      </c>
      <c r="G299" s="113">
        <v>900</v>
      </c>
      <c r="H299" s="113" t="s">
        <v>46</v>
      </c>
      <c r="I299" s="113">
        <v>0.35630000000000001</v>
      </c>
      <c r="J299" s="113">
        <v>0.35439999999999999</v>
      </c>
      <c r="K299" s="122">
        <f t="shared" si="14"/>
        <v>5.3468411425355647E-3</v>
      </c>
      <c r="L299" s="113"/>
      <c r="M299" s="113"/>
      <c r="N299" s="113"/>
      <c r="O299" s="113"/>
    </row>
    <row r="300" spans="1:15" x14ac:dyDescent="0.3">
      <c r="A300" s="113" t="s">
        <v>4164</v>
      </c>
      <c r="B300" s="113"/>
      <c r="C300" s="113" t="str">
        <f t="shared" si="11"/>
        <v/>
      </c>
      <c r="D300" s="113"/>
      <c r="E300" s="113" t="s">
        <v>1062</v>
      </c>
      <c r="F300" s="113" t="s">
        <v>4162</v>
      </c>
      <c r="G300" s="113">
        <v>900</v>
      </c>
      <c r="H300" s="113" t="s">
        <v>46</v>
      </c>
      <c r="I300" s="113">
        <v>0.35659999999999997</v>
      </c>
      <c r="J300" s="113">
        <v>0.35449999999999998</v>
      </c>
      <c r="K300" s="122">
        <f t="shared" si="14"/>
        <v>5.9063422865982028E-3</v>
      </c>
      <c r="L300" s="113"/>
      <c r="M300" s="113"/>
      <c r="N300" s="113"/>
      <c r="O300" s="113"/>
    </row>
    <row r="301" spans="1:15" x14ac:dyDescent="0.3">
      <c r="A301" s="113" t="s">
        <v>4165</v>
      </c>
      <c r="B301" s="113"/>
      <c r="C301" s="113" t="str">
        <f t="shared" si="11"/>
        <v/>
      </c>
      <c r="D301" s="113"/>
      <c r="E301" s="113" t="s">
        <v>429</v>
      </c>
      <c r="F301" s="113" t="s">
        <v>4162</v>
      </c>
      <c r="G301" s="113">
        <v>900</v>
      </c>
      <c r="H301" s="113" t="s">
        <v>46</v>
      </c>
      <c r="I301" s="113">
        <v>0.35580000000000001</v>
      </c>
      <c r="J301" s="113">
        <v>0.3543</v>
      </c>
      <c r="K301" s="122">
        <f t="shared" si="14"/>
        <v>4.224757076468107E-3</v>
      </c>
      <c r="L301" s="113"/>
      <c r="M301" s="113"/>
      <c r="N301" s="113"/>
      <c r="O301" s="113"/>
    </row>
    <row r="302" spans="1:15" x14ac:dyDescent="0.3">
      <c r="A302" s="113" t="s">
        <v>4166</v>
      </c>
      <c r="B302" s="113"/>
      <c r="C302" s="113"/>
      <c r="D302" s="113"/>
      <c r="E302" s="113" t="s">
        <v>4027</v>
      </c>
      <c r="F302" s="113" t="s">
        <v>4162</v>
      </c>
      <c r="G302" s="113">
        <v>900</v>
      </c>
      <c r="H302" s="113" t="s">
        <v>46</v>
      </c>
      <c r="I302" s="113">
        <v>0.35560000000000003</v>
      </c>
      <c r="J302" s="113">
        <v>0.35420000000000001</v>
      </c>
      <c r="K302" s="122">
        <f t="shared" si="14"/>
        <v>3.9447731755424412E-3</v>
      </c>
      <c r="L302" s="113"/>
      <c r="M302" s="113"/>
      <c r="N302" s="113"/>
      <c r="O302" s="113"/>
    </row>
    <row r="303" spans="1:15" x14ac:dyDescent="0.3">
      <c r="A303" s="113" t="s">
        <v>4167</v>
      </c>
      <c r="B303" s="113"/>
      <c r="C303" s="113"/>
      <c r="D303" s="113"/>
      <c r="E303" s="113" t="s">
        <v>4168</v>
      </c>
      <c r="F303" s="113" t="s">
        <v>4169</v>
      </c>
      <c r="G303" s="113">
        <v>800</v>
      </c>
      <c r="H303" s="113" t="s">
        <v>46</v>
      </c>
      <c r="I303" s="113">
        <v>0.35720999999999997</v>
      </c>
      <c r="J303" s="113">
        <v>0.35552</v>
      </c>
      <c r="K303" s="122">
        <f t="shared" si="14"/>
        <v>4.7423287921091279E-3</v>
      </c>
      <c r="L303" s="113"/>
      <c r="M303" s="113"/>
      <c r="N303" s="113"/>
      <c r="O303" s="113"/>
    </row>
    <row r="304" spans="1:15" x14ac:dyDescent="0.3">
      <c r="A304" s="113" t="s">
        <v>4167</v>
      </c>
      <c r="B304" s="113"/>
      <c r="C304" s="113"/>
      <c r="D304" s="113"/>
      <c r="E304" s="113" t="s">
        <v>4168</v>
      </c>
      <c r="F304" s="113" t="s">
        <v>4169</v>
      </c>
      <c r="G304" s="113">
        <v>800</v>
      </c>
      <c r="H304" s="113">
        <v>400</v>
      </c>
      <c r="I304" s="113">
        <v>0.35892000000000002</v>
      </c>
      <c r="J304" s="113">
        <v>0.35733999999999999</v>
      </c>
      <c r="K304" s="122">
        <f t="shared" si="14"/>
        <v>4.4118057688549575E-3</v>
      </c>
      <c r="L304" s="113"/>
      <c r="M304" s="113"/>
      <c r="N304" s="113"/>
      <c r="O304" s="113"/>
    </row>
    <row r="305" spans="1:15" x14ac:dyDescent="0.3">
      <c r="A305" s="113" t="s">
        <v>4167</v>
      </c>
      <c r="B305" s="113"/>
      <c r="C305" s="113"/>
      <c r="D305" s="113"/>
      <c r="E305" s="113" t="s">
        <v>4168</v>
      </c>
      <c r="F305" s="113" t="s">
        <v>4169</v>
      </c>
      <c r="G305" s="113">
        <v>800</v>
      </c>
      <c r="H305" s="113">
        <v>600</v>
      </c>
      <c r="I305" s="113">
        <v>0.36007</v>
      </c>
      <c r="J305" s="113">
        <v>0.35861999999999999</v>
      </c>
      <c r="K305" s="122">
        <f t="shared" si="14"/>
        <v>4.0351194534500459E-3</v>
      </c>
      <c r="L305" s="113"/>
      <c r="M305" s="113"/>
      <c r="N305" s="113"/>
      <c r="O305" s="113"/>
    </row>
    <row r="306" spans="1:15" x14ac:dyDescent="0.3">
      <c r="A306" s="113" t="s">
        <v>4167</v>
      </c>
      <c r="B306" s="113"/>
      <c r="C306" s="113"/>
      <c r="D306" s="113"/>
      <c r="E306" s="113" t="s">
        <v>4168</v>
      </c>
      <c r="F306" s="113" t="s">
        <v>4169</v>
      </c>
      <c r="G306" s="113">
        <v>800</v>
      </c>
      <c r="H306" s="113">
        <v>700</v>
      </c>
      <c r="I306" s="113">
        <v>0.36063999999999996</v>
      </c>
      <c r="J306" s="113">
        <v>0.35927999999999999</v>
      </c>
      <c r="K306" s="122">
        <f t="shared" si="14"/>
        <v>3.7781975775085359E-3</v>
      </c>
      <c r="L306" s="113"/>
      <c r="M306" s="113"/>
      <c r="N306" s="113"/>
      <c r="O306" s="113"/>
    </row>
    <row r="307" spans="1:15" x14ac:dyDescent="0.3">
      <c r="A307" s="113" t="s">
        <v>4167</v>
      </c>
      <c r="B307" s="113"/>
      <c r="C307" s="113"/>
      <c r="D307" s="113"/>
      <c r="E307" s="113" t="s">
        <v>4168</v>
      </c>
      <c r="F307" s="113" t="s">
        <v>4169</v>
      </c>
      <c r="G307" s="113">
        <v>800</v>
      </c>
      <c r="H307" s="113">
        <v>800</v>
      </c>
      <c r="I307" s="113">
        <v>0.36121999999999999</v>
      </c>
      <c r="J307" s="113">
        <v>0.36002999999999996</v>
      </c>
      <c r="K307" s="122">
        <f t="shared" si="14"/>
        <v>3.2998266897747647E-3</v>
      </c>
      <c r="L307" s="113"/>
      <c r="M307" s="113"/>
      <c r="N307" s="113"/>
      <c r="O307" s="113"/>
    </row>
    <row r="308" spans="1:15" x14ac:dyDescent="0.3">
      <c r="A308" s="113" t="s">
        <v>4170</v>
      </c>
      <c r="B308" s="113"/>
      <c r="C308" s="113"/>
      <c r="D308" s="113"/>
      <c r="E308" s="113" t="s">
        <v>4171</v>
      </c>
      <c r="F308" s="113" t="s">
        <v>4169</v>
      </c>
      <c r="G308" s="113">
        <v>800</v>
      </c>
      <c r="H308" s="113" t="s">
        <v>46</v>
      </c>
      <c r="I308" s="113">
        <v>0.35760000000000003</v>
      </c>
      <c r="J308" s="113">
        <v>0.35575999999999997</v>
      </c>
      <c r="K308" s="122">
        <f t="shared" si="14"/>
        <v>5.1586856566111471E-3</v>
      </c>
      <c r="L308" s="113"/>
      <c r="M308" s="113"/>
      <c r="N308" s="113"/>
      <c r="O308" s="113"/>
    </row>
    <row r="309" spans="1:15" x14ac:dyDescent="0.3">
      <c r="A309" s="113" t="s">
        <v>4170</v>
      </c>
      <c r="B309" s="113"/>
      <c r="C309" s="113"/>
      <c r="D309" s="113"/>
      <c r="E309" s="113" t="s">
        <v>4171</v>
      </c>
      <c r="F309" s="113" t="s">
        <v>4169</v>
      </c>
      <c r="G309" s="113">
        <v>800</v>
      </c>
      <c r="H309" s="113">
        <v>400</v>
      </c>
      <c r="I309" s="113">
        <v>0.35937999999999998</v>
      </c>
      <c r="J309" s="113">
        <v>0.35767000000000004</v>
      </c>
      <c r="K309" s="122">
        <f t="shared" si="14"/>
        <v>4.7695418729514927E-3</v>
      </c>
      <c r="L309" s="113"/>
      <c r="M309" s="113"/>
      <c r="N309" s="113"/>
      <c r="O309" s="113"/>
    </row>
    <row r="310" spans="1:15" x14ac:dyDescent="0.3">
      <c r="A310" s="113" t="s">
        <v>4170</v>
      </c>
      <c r="B310" s="113"/>
      <c r="C310" s="113"/>
      <c r="D310" s="113"/>
      <c r="E310" s="113" t="s">
        <v>4171</v>
      </c>
      <c r="F310" s="113" t="s">
        <v>4169</v>
      </c>
      <c r="G310" s="113">
        <v>800</v>
      </c>
      <c r="H310" s="113">
        <v>600</v>
      </c>
      <c r="I310" s="113">
        <v>0.36048000000000002</v>
      </c>
      <c r="J310" s="113">
        <v>0.35889000000000004</v>
      </c>
      <c r="K310" s="122">
        <f t="shared" si="14"/>
        <v>4.420534634471774E-3</v>
      </c>
      <c r="L310" s="113"/>
      <c r="M310" s="113"/>
      <c r="N310" s="113"/>
      <c r="O310" s="113"/>
    </row>
    <row r="311" spans="1:15" x14ac:dyDescent="0.3">
      <c r="A311" s="113" t="s">
        <v>4170</v>
      </c>
      <c r="B311" s="113"/>
      <c r="C311" s="113"/>
      <c r="D311" s="113"/>
      <c r="E311" s="113" t="s">
        <v>4171</v>
      </c>
      <c r="F311" s="113" t="s">
        <v>4169</v>
      </c>
      <c r="G311" s="113">
        <v>800</v>
      </c>
      <c r="H311" s="113">
        <v>700</v>
      </c>
      <c r="I311" s="113">
        <v>0.36105999999999999</v>
      </c>
      <c r="J311" s="113">
        <v>0.35955999999999999</v>
      </c>
      <c r="K311" s="122">
        <f t="shared" si="14"/>
        <v>4.1630817906802512E-3</v>
      </c>
      <c r="L311" s="113"/>
      <c r="M311" s="113"/>
      <c r="N311" s="113"/>
      <c r="O311" s="113"/>
    </row>
    <row r="312" spans="1:15" x14ac:dyDescent="0.3">
      <c r="A312" s="113" t="s">
        <v>4170</v>
      </c>
      <c r="B312" s="113"/>
      <c r="C312" s="113"/>
      <c r="D312" s="113"/>
      <c r="E312" s="113" t="s">
        <v>4171</v>
      </c>
      <c r="F312" s="113" t="s">
        <v>4169</v>
      </c>
      <c r="G312" s="113">
        <v>800</v>
      </c>
      <c r="H312" s="113">
        <v>800</v>
      </c>
      <c r="I312" s="113">
        <v>0.36168</v>
      </c>
      <c r="J312" s="113">
        <v>0.36036000000000001</v>
      </c>
      <c r="K312" s="122">
        <f t="shared" si="14"/>
        <v>3.6563071297988693E-3</v>
      </c>
      <c r="L312" s="113"/>
      <c r="M312" s="113"/>
      <c r="N312" s="113"/>
      <c r="O312" s="113"/>
    </row>
    <row r="313" spans="1:15" x14ac:dyDescent="0.3">
      <c r="A313" s="113" t="s">
        <v>4172</v>
      </c>
      <c r="B313" s="113"/>
      <c r="C313" s="113"/>
      <c r="D313" s="113"/>
      <c r="E313" s="113" t="s">
        <v>4173</v>
      </c>
      <c r="F313" s="113" t="s">
        <v>4169</v>
      </c>
      <c r="G313" s="113">
        <v>800</v>
      </c>
      <c r="H313" s="113" t="s">
        <v>46</v>
      </c>
      <c r="I313" s="113">
        <v>0.35788000000000003</v>
      </c>
      <c r="J313" s="113">
        <v>0.35588999999999998</v>
      </c>
      <c r="K313" s="122">
        <f t="shared" si="14"/>
        <v>5.5760258906932128E-3</v>
      </c>
      <c r="L313" s="113"/>
      <c r="M313" s="113"/>
      <c r="N313" s="113"/>
      <c r="O313" s="113"/>
    </row>
    <row r="314" spans="1:15" x14ac:dyDescent="0.3">
      <c r="A314" s="113" t="s">
        <v>4172</v>
      </c>
      <c r="B314" s="113"/>
      <c r="C314" s="113"/>
      <c r="D314" s="113"/>
      <c r="E314" s="113" t="s">
        <v>4173</v>
      </c>
      <c r="F314" s="113" t="s">
        <v>4169</v>
      </c>
      <c r="G314" s="113">
        <v>800</v>
      </c>
      <c r="H314" s="113">
        <v>400</v>
      </c>
      <c r="I314" s="113">
        <v>0.35958999999999997</v>
      </c>
      <c r="J314" s="113">
        <v>0.35771999999999998</v>
      </c>
      <c r="K314" s="122">
        <f t="shared" si="14"/>
        <v>5.2139242447476909E-3</v>
      </c>
      <c r="L314" s="113"/>
      <c r="M314" s="113"/>
      <c r="N314" s="113"/>
      <c r="O314" s="113"/>
    </row>
    <row r="315" spans="1:15" x14ac:dyDescent="0.3">
      <c r="A315" s="113" t="s">
        <v>4172</v>
      </c>
      <c r="B315" s="113"/>
      <c r="C315" s="113"/>
      <c r="D315" s="113"/>
      <c r="E315" s="113" t="s">
        <v>4173</v>
      </c>
      <c r="F315" s="113" t="s">
        <v>4169</v>
      </c>
      <c r="G315" s="113">
        <v>800</v>
      </c>
      <c r="H315" s="113">
        <v>600</v>
      </c>
      <c r="I315" s="113">
        <v>0.36077999999999999</v>
      </c>
      <c r="J315" s="113">
        <v>0.35904999999999998</v>
      </c>
      <c r="K315" s="122">
        <f t="shared" si="14"/>
        <v>4.8066904685828858E-3</v>
      </c>
      <c r="L315" s="113"/>
      <c r="M315" s="113"/>
      <c r="N315" s="113"/>
      <c r="O315" s="113"/>
    </row>
    <row r="316" spans="1:15" x14ac:dyDescent="0.3">
      <c r="A316" s="113" t="s">
        <v>4172</v>
      </c>
      <c r="B316" s="113"/>
      <c r="C316" s="113"/>
      <c r="D316" s="113"/>
      <c r="E316" s="113" t="s">
        <v>4173</v>
      </c>
      <c r="F316" s="113" t="s">
        <v>4169</v>
      </c>
      <c r="G316" s="113">
        <v>800</v>
      </c>
      <c r="H316" s="113">
        <v>700</v>
      </c>
      <c r="I316" s="113">
        <v>0.36137000000000002</v>
      </c>
      <c r="J316" s="113">
        <v>0.35971999999999998</v>
      </c>
      <c r="K316" s="122">
        <f t="shared" si="14"/>
        <v>4.5764051644040004E-3</v>
      </c>
      <c r="L316" s="113"/>
      <c r="M316" s="113"/>
      <c r="N316" s="113"/>
      <c r="O316" s="113"/>
    </row>
    <row r="317" spans="1:15" x14ac:dyDescent="0.3">
      <c r="A317" s="113" t="s">
        <v>4172</v>
      </c>
      <c r="B317" s="113"/>
      <c r="C317" s="113"/>
      <c r="D317" s="113"/>
      <c r="E317" s="113" t="s">
        <v>4173</v>
      </c>
      <c r="F317" s="113" t="s">
        <v>4169</v>
      </c>
      <c r="G317" s="113">
        <v>800</v>
      </c>
      <c r="H317" s="113">
        <v>800</v>
      </c>
      <c r="I317" s="113">
        <v>0.36198999999999998</v>
      </c>
      <c r="J317" s="113">
        <v>0.36052000000000001</v>
      </c>
      <c r="K317" s="122">
        <f t="shared" si="14"/>
        <v>4.0691478318638395E-3</v>
      </c>
      <c r="L317" s="113"/>
      <c r="M317" s="113"/>
      <c r="N317" s="113"/>
      <c r="O317" s="113"/>
    </row>
    <row r="318" spans="1:15" x14ac:dyDescent="0.3">
      <c r="A318" s="113" t="s">
        <v>4174</v>
      </c>
      <c r="B318" s="113"/>
      <c r="C318" s="113"/>
      <c r="D318" s="113"/>
      <c r="E318" s="113" t="s">
        <v>4175</v>
      </c>
      <c r="F318" s="113" t="s">
        <v>4169</v>
      </c>
      <c r="G318" s="113">
        <v>800</v>
      </c>
      <c r="H318" s="113" t="s">
        <v>46</v>
      </c>
      <c r="I318" s="113">
        <v>0.3579</v>
      </c>
      <c r="J318" s="113">
        <v>0.35580000000000001</v>
      </c>
      <c r="K318" s="122">
        <f t="shared" si="14"/>
        <v>5.8848255569566785E-3</v>
      </c>
      <c r="L318" s="113"/>
      <c r="M318" s="113"/>
      <c r="N318" s="113"/>
      <c r="O318" s="113"/>
    </row>
    <row r="319" spans="1:15" x14ac:dyDescent="0.3">
      <c r="A319" s="113" t="s">
        <v>4174</v>
      </c>
      <c r="B319" s="113"/>
      <c r="C319" s="113"/>
      <c r="D319" s="113"/>
      <c r="E319" s="113" t="s">
        <v>4175</v>
      </c>
      <c r="F319" s="113" t="s">
        <v>4169</v>
      </c>
      <c r="G319" s="113">
        <v>800</v>
      </c>
      <c r="H319" s="113">
        <v>400</v>
      </c>
      <c r="I319" s="113">
        <v>0.35958999999999997</v>
      </c>
      <c r="J319" s="113">
        <v>0.35760000000000003</v>
      </c>
      <c r="K319" s="122">
        <f t="shared" si="14"/>
        <v>5.5494359932512618E-3</v>
      </c>
      <c r="L319" s="113"/>
      <c r="M319" s="113"/>
      <c r="N319" s="113"/>
      <c r="O319" s="113"/>
    </row>
    <row r="320" spans="1:15" x14ac:dyDescent="0.3">
      <c r="A320" s="113" t="s">
        <v>4174</v>
      </c>
      <c r="B320" s="113"/>
      <c r="C320" s="113"/>
      <c r="D320" s="113"/>
      <c r="E320" s="113" t="s">
        <v>4175</v>
      </c>
      <c r="F320" s="113" t="s">
        <v>4169</v>
      </c>
      <c r="G320" s="113">
        <v>800</v>
      </c>
      <c r="H320" s="113">
        <v>600</v>
      </c>
      <c r="I320" s="113">
        <v>0.36082000000000003</v>
      </c>
      <c r="J320" s="113">
        <v>0.35894999999999999</v>
      </c>
      <c r="K320" s="122">
        <f t="shared" si="14"/>
        <v>5.1961043110994856E-3</v>
      </c>
      <c r="L320" s="113"/>
      <c r="M320" s="113"/>
      <c r="N320" s="113"/>
      <c r="O320" s="113"/>
    </row>
    <row r="321" spans="1:15" x14ac:dyDescent="0.3">
      <c r="A321" s="113" t="s">
        <v>4174</v>
      </c>
      <c r="B321" s="113"/>
      <c r="C321" s="113"/>
      <c r="D321" s="113"/>
      <c r="E321" s="113" t="s">
        <v>4175</v>
      </c>
      <c r="F321" s="113" t="s">
        <v>4169</v>
      </c>
      <c r="G321" s="113">
        <v>800</v>
      </c>
      <c r="H321" s="113">
        <v>700</v>
      </c>
      <c r="I321" s="113">
        <v>0.36141000000000001</v>
      </c>
      <c r="J321" s="113">
        <v>0.35963000000000001</v>
      </c>
      <c r="K321" s="122">
        <f t="shared" si="14"/>
        <v>4.9373127704427046E-3</v>
      </c>
      <c r="L321" s="113"/>
      <c r="M321" s="113"/>
      <c r="N321" s="113"/>
      <c r="O321" s="113"/>
    </row>
    <row r="322" spans="1:15" x14ac:dyDescent="0.3">
      <c r="A322" s="113" t="s">
        <v>4174</v>
      </c>
      <c r="B322" s="113"/>
      <c r="C322" s="113"/>
      <c r="D322" s="113"/>
      <c r="E322" s="113" t="s">
        <v>4175</v>
      </c>
      <c r="F322" s="113" t="s">
        <v>4169</v>
      </c>
      <c r="G322" s="113">
        <v>800</v>
      </c>
      <c r="H322" s="113">
        <v>800</v>
      </c>
      <c r="I322" s="113">
        <v>0.36202999999999996</v>
      </c>
      <c r="J322" s="113">
        <v>0.36042000000000002</v>
      </c>
      <c r="K322" s="122">
        <f t="shared" si="14"/>
        <v>4.4570558516158756E-3</v>
      </c>
      <c r="L322" s="113"/>
      <c r="M322" s="113"/>
      <c r="N322" s="113"/>
      <c r="O322" s="113"/>
    </row>
    <row r="323" spans="1:15" x14ac:dyDescent="0.3">
      <c r="A323" s="113" t="s">
        <v>4176</v>
      </c>
      <c r="B323" s="113"/>
      <c r="C323" s="113"/>
      <c r="D323" s="113"/>
      <c r="E323" s="113" t="s">
        <v>4177</v>
      </c>
      <c r="F323" s="113" t="s">
        <v>4169</v>
      </c>
      <c r="G323" s="113">
        <v>800</v>
      </c>
      <c r="H323" s="113" t="s">
        <v>46</v>
      </c>
      <c r="I323" s="113">
        <v>0.3579</v>
      </c>
      <c r="J323" s="113">
        <v>0.35580000000000001</v>
      </c>
      <c r="K323" s="122">
        <f t="shared" si="14"/>
        <v>5.8848255569566785E-3</v>
      </c>
      <c r="L323" s="113"/>
      <c r="M323" s="113"/>
      <c r="N323" s="113"/>
      <c r="O323" s="113"/>
    </row>
    <row r="324" spans="1:15" x14ac:dyDescent="0.3">
      <c r="A324" s="113" t="s">
        <v>4176</v>
      </c>
      <c r="B324" s="113"/>
      <c r="C324" s="113"/>
      <c r="D324" s="113"/>
      <c r="E324" s="113" t="s">
        <v>4177</v>
      </c>
      <c r="F324" s="113" t="s">
        <v>4169</v>
      </c>
      <c r="G324" s="113">
        <v>800</v>
      </c>
      <c r="H324" s="113">
        <v>400</v>
      </c>
      <c r="I324" s="113">
        <v>0.35975000000000001</v>
      </c>
      <c r="J324" s="113">
        <v>0.35770000000000002</v>
      </c>
      <c r="K324" s="122">
        <f t="shared" si="14"/>
        <v>5.714683950101042E-3</v>
      </c>
      <c r="L324" s="113"/>
      <c r="M324" s="113"/>
      <c r="N324" s="113"/>
      <c r="O324" s="113"/>
    </row>
    <row r="325" spans="1:15" x14ac:dyDescent="0.3">
      <c r="A325" s="113" t="s">
        <v>4176</v>
      </c>
      <c r="B325" s="113"/>
      <c r="C325" s="113"/>
      <c r="D325" s="113"/>
      <c r="E325" s="113" t="s">
        <v>4177</v>
      </c>
      <c r="F325" s="113" t="s">
        <v>4169</v>
      </c>
      <c r="G325" s="113">
        <v>800</v>
      </c>
      <c r="H325" s="113">
        <v>600</v>
      </c>
      <c r="I325" s="113">
        <v>0.36089000000000004</v>
      </c>
      <c r="J325" s="113">
        <v>0.35896</v>
      </c>
      <c r="K325" s="122">
        <f t="shared" si="14"/>
        <v>5.362228241994978E-3</v>
      </c>
      <c r="L325" s="113"/>
      <c r="M325" s="113"/>
      <c r="N325" s="113"/>
      <c r="O325" s="113"/>
    </row>
    <row r="326" spans="1:15" x14ac:dyDescent="0.3">
      <c r="A326" s="113" t="s">
        <v>4176</v>
      </c>
      <c r="B326" s="113"/>
      <c r="C326" s="113"/>
      <c r="D326" s="113"/>
      <c r="E326" s="113" t="s">
        <v>4177</v>
      </c>
      <c r="F326" s="113" t="s">
        <v>4169</v>
      </c>
      <c r="G326" s="113">
        <v>800</v>
      </c>
      <c r="H326" s="113">
        <v>700</v>
      </c>
      <c r="I326" s="113">
        <v>0.36151</v>
      </c>
      <c r="J326" s="113">
        <v>0.35964000000000002</v>
      </c>
      <c r="K326" s="122">
        <f t="shared" si="14"/>
        <v>5.1861609928585814E-3</v>
      </c>
      <c r="L326" s="113"/>
      <c r="M326" s="113"/>
      <c r="N326" s="113"/>
      <c r="O326" s="113"/>
    </row>
    <row r="327" spans="1:15" x14ac:dyDescent="0.3">
      <c r="A327" s="113" t="s">
        <v>4176</v>
      </c>
      <c r="B327" s="113"/>
      <c r="C327" s="113"/>
      <c r="D327" s="113"/>
      <c r="E327" s="113" t="s">
        <v>4177</v>
      </c>
      <c r="F327" s="113" t="s">
        <v>4169</v>
      </c>
      <c r="G327" s="113">
        <v>800</v>
      </c>
      <c r="H327" s="113">
        <v>800</v>
      </c>
      <c r="I327" s="113">
        <v>0.36216999999999999</v>
      </c>
      <c r="J327" s="113">
        <v>0.36046</v>
      </c>
      <c r="K327" s="122">
        <f t="shared" si="14"/>
        <v>4.7327124531225916E-3</v>
      </c>
      <c r="L327" s="113"/>
      <c r="M327" s="113"/>
      <c r="N327" s="113"/>
      <c r="O327" s="113"/>
    </row>
    <row r="328" spans="1:15" x14ac:dyDescent="0.3">
      <c r="A328" s="113" t="s">
        <v>4178</v>
      </c>
      <c r="B328" s="113"/>
      <c r="C328" s="113"/>
      <c r="D328" s="113"/>
      <c r="E328" s="113" t="s">
        <v>648</v>
      </c>
      <c r="F328" s="113" t="s">
        <v>4169</v>
      </c>
      <c r="G328" s="113">
        <v>800</v>
      </c>
      <c r="H328" s="113" t="s">
        <v>46</v>
      </c>
      <c r="I328" s="113">
        <v>0.35583999999999999</v>
      </c>
      <c r="J328" s="113">
        <v>0.35388000000000003</v>
      </c>
      <c r="K328" s="122">
        <f t="shared" si="14"/>
        <v>5.5233049653383359E-3</v>
      </c>
      <c r="L328" s="113"/>
      <c r="M328" s="113"/>
      <c r="N328" s="113"/>
      <c r="O328" s="113"/>
    </row>
    <row r="329" spans="1:15" x14ac:dyDescent="0.3">
      <c r="A329" s="113" t="s">
        <v>4178</v>
      </c>
      <c r="B329" s="113"/>
      <c r="C329" s="113"/>
      <c r="D329" s="113"/>
      <c r="E329" s="113" t="s">
        <v>648</v>
      </c>
      <c r="F329" s="113" t="s">
        <v>4169</v>
      </c>
      <c r="G329" s="113">
        <v>800</v>
      </c>
      <c r="H329" s="113">
        <v>400</v>
      </c>
      <c r="I329" s="113">
        <v>0.35760000000000003</v>
      </c>
      <c r="J329" s="113">
        <v>0.35568</v>
      </c>
      <c r="K329" s="122">
        <f t="shared" si="14"/>
        <v>5.3835800807537932E-3</v>
      </c>
      <c r="L329" s="113"/>
      <c r="M329" s="113"/>
      <c r="N329" s="113"/>
      <c r="O329" s="113"/>
    </row>
    <row r="330" spans="1:15" x14ac:dyDescent="0.3">
      <c r="A330" s="113" t="s">
        <v>4178</v>
      </c>
      <c r="B330" s="113"/>
      <c r="C330" s="113"/>
      <c r="D330" s="113"/>
      <c r="E330" s="113" t="s">
        <v>648</v>
      </c>
      <c r="F330" s="113" t="s">
        <v>4169</v>
      </c>
      <c r="G330" s="113">
        <v>800</v>
      </c>
      <c r="H330" s="113">
        <v>600</v>
      </c>
      <c r="I330" s="113">
        <v>0.35882999999999998</v>
      </c>
      <c r="J330" s="113">
        <v>0.35697000000000001</v>
      </c>
      <c r="K330" s="122">
        <f t="shared" si="14"/>
        <v>5.1969823973176104E-3</v>
      </c>
      <c r="L330" s="113"/>
      <c r="M330" s="113"/>
      <c r="N330" s="113"/>
      <c r="O330" s="113"/>
    </row>
    <row r="331" spans="1:15" x14ac:dyDescent="0.3">
      <c r="A331" s="113" t="s">
        <v>4178</v>
      </c>
      <c r="B331" s="113"/>
      <c r="C331" s="113"/>
      <c r="D331" s="113"/>
      <c r="E331" s="113" t="s">
        <v>648</v>
      </c>
      <c r="F331" s="113" t="s">
        <v>4169</v>
      </c>
      <c r="G331" s="113">
        <v>800</v>
      </c>
      <c r="H331" s="113">
        <v>700</v>
      </c>
      <c r="I331" s="113">
        <v>0.35954999999999998</v>
      </c>
      <c r="J331" s="113">
        <v>0.35771999999999998</v>
      </c>
      <c r="K331" s="122">
        <f t="shared" si="14"/>
        <v>5.1026809987870635E-3</v>
      </c>
      <c r="L331" s="113"/>
      <c r="M331" s="113"/>
      <c r="N331" s="113"/>
      <c r="O331" s="113"/>
    </row>
    <row r="332" spans="1:15" x14ac:dyDescent="0.3">
      <c r="A332" s="113" t="s">
        <v>4178</v>
      </c>
      <c r="B332" s="113"/>
      <c r="C332" s="113"/>
      <c r="D332" s="113"/>
      <c r="E332" s="113" t="s">
        <v>648</v>
      </c>
      <c r="F332" s="113" t="s">
        <v>4169</v>
      </c>
      <c r="G332" s="113">
        <v>800</v>
      </c>
      <c r="H332" s="113">
        <v>800</v>
      </c>
      <c r="I332" s="113">
        <v>0.36024</v>
      </c>
      <c r="J332" s="113">
        <v>0.35853000000000002</v>
      </c>
      <c r="K332" s="122">
        <f t="shared" si="14"/>
        <v>4.7581284694686457E-3</v>
      </c>
      <c r="L332" s="113"/>
      <c r="M332" s="113"/>
      <c r="N332" s="113"/>
      <c r="O332" s="113"/>
    </row>
    <row r="333" spans="1:15" x14ac:dyDescent="0.3">
      <c r="A333" s="113" t="s">
        <v>4193</v>
      </c>
      <c r="B333" s="113"/>
      <c r="C333" s="113" t="s">
        <v>2123</v>
      </c>
      <c r="D333" s="113"/>
      <c r="E333" s="113" t="s">
        <v>4194</v>
      </c>
      <c r="F333" s="113" t="s">
        <v>4195</v>
      </c>
      <c r="G333" s="113">
        <v>900</v>
      </c>
      <c r="H333" s="113" t="s">
        <v>46</v>
      </c>
      <c r="I333" s="113">
        <v>0.36</v>
      </c>
      <c r="J333" s="113">
        <v>0.35870000000000002</v>
      </c>
      <c r="K333" s="123">
        <v>3.7000000000000002E-3</v>
      </c>
      <c r="L333" s="113"/>
      <c r="M333" s="113"/>
      <c r="N333" s="113"/>
      <c r="O333" s="113"/>
    </row>
    <row r="334" spans="1:15" x14ac:dyDescent="0.3">
      <c r="A334" s="113" t="s">
        <v>4222</v>
      </c>
      <c r="B334" s="113"/>
      <c r="C334" s="113" t="s">
        <v>2123</v>
      </c>
      <c r="D334" s="113"/>
      <c r="E334" s="113" t="s">
        <v>4223</v>
      </c>
      <c r="F334" s="113" t="s">
        <v>4224</v>
      </c>
      <c r="G334" s="113">
        <v>800</v>
      </c>
      <c r="H334" s="113" t="s">
        <v>46</v>
      </c>
      <c r="I334" s="113"/>
      <c r="J334" s="113"/>
      <c r="K334" s="122">
        <v>2.7000000000000001E-3</v>
      </c>
      <c r="L334" s="113"/>
      <c r="M334" s="113"/>
      <c r="N334" s="113"/>
      <c r="O334" s="113"/>
    </row>
    <row r="335" spans="1:15" x14ac:dyDescent="0.3">
      <c r="A335" s="113" t="s">
        <v>4225</v>
      </c>
      <c r="B335" s="113"/>
      <c r="C335" s="113" t="s">
        <v>2123</v>
      </c>
      <c r="D335" s="113"/>
      <c r="E335" s="113" t="s">
        <v>4226</v>
      </c>
      <c r="F335" s="113" t="s">
        <v>4227</v>
      </c>
      <c r="G335" s="113">
        <v>800</v>
      </c>
      <c r="H335" s="113" t="s">
        <v>46</v>
      </c>
      <c r="I335" s="113"/>
      <c r="J335" s="113"/>
      <c r="K335" s="122">
        <v>2.3999999999999998E-3</v>
      </c>
      <c r="L335" s="113"/>
      <c r="M335" s="113"/>
      <c r="N335" s="113"/>
      <c r="O335" s="113"/>
    </row>
    <row r="336" spans="1:15" x14ac:dyDescent="0.3">
      <c r="A336" s="113" t="s">
        <v>4228</v>
      </c>
      <c r="B336" s="113"/>
      <c r="C336" s="113" t="s">
        <v>2123</v>
      </c>
      <c r="D336" s="113"/>
      <c r="E336" s="113" t="s">
        <v>4229</v>
      </c>
      <c r="F336" s="113" t="s">
        <v>4230</v>
      </c>
      <c r="G336" s="113">
        <v>800</v>
      </c>
      <c r="H336" s="113" t="s">
        <v>46</v>
      </c>
      <c r="I336" s="113"/>
      <c r="J336" s="113"/>
      <c r="K336" s="122">
        <v>2E-3</v>
      </c>
      <c r="L336" s="113"/>
      <c r="M336" s="113"/>
      <c r="N336" s="113"/>
      <c r="O336" s="113"/>
    </row>
    <row r="337" spans="1:15" x14ac:dyDescent="0.3">
      <c r="A337" s="113" t="s">
        <v>4231</v>
      </c>
      <c r="B337" s="113"/>
      <c r="C337" s="113" t="s">
        <v>2123</v>
      </c>
      <c r="D337" s="113"/>
      <c r="E337" s="113" t="s">
        <v>4232</v>
      </c>
      <c r="F337" s="113" t="s">
        <v>4233</v>
      </c>
      <c r="G337" s="113">
        <v>800</v>
      </c>
      <c r="H337" s="113" t="s">
        <v>46</v>
      </c>
      <c r="I337" s="113"/>
      <c r="J337" s="113"/>
      <c r="K337" s="122">
        <v>1.9E-3</v>
      </c>
      <c r="L337" s="113"/>
      <c r="M337" s="113"/>
      <c r="N337" s="113"/>
      <c r="O337" s="113"/>
    </row>
    <row r="338" spans="1:15" x14ac:dyDescent="0.3">
      <c r="A338" s="113" t="s">
        <v>4234</v>
      </c>
      <c r="B338" s="113"/>
      <c r="C338" s="113" t="s">
        <v>2123</v>
      </c>
      <c r="D338" s="113"/>
      <c r="E338" s="113" t="s">
        <v>4235</v>
      </c>
      <c r="F338" s="113" t="s">
        <v>4236</v>
      </c>
      <c r="G338" s="113">
        <v>800</v>
      </c>
      <c r="H338" s="113" t="s">
        <v>46</v>
      </c>
      <c r="I338" s="113"/>
      <c r="J338" s="113"/>
      <c r="K338" s="122">
        <v>1.6000000000000001E-3</v>
      </c>
      <c r="L338" s="113"/>
      <c r="M338" s="113"/>
      <c r="N338" s="113"/>
      <c r="O338" s="113"/>
    </row>
    <row r="339" spans="1:15" x14ac:dyDescent="0.3">
      <c r="A339" s="113" t="s">
        <v>4237</v>
      </c>
      <c r="B339" s="113"/>
      <c r="C339" s="113" t="s">
        <v>2123</v>
      </c>
      <c r="D339" s="113"/>
      <c r="E339" s="113" t="s">
        <v>4238</v>
      </c>
      <c r="F339" s="113" t="s">
        <v>4239</v>
      </c>
      <c r="G339" s="113">
        <v>900</v>
      </c>
      <c r="H339" s="113" t="s">
        <v>46</v>
      </c>
      <c r="I339" s="113"/>
      <c r="J339" s="113"/>
      <c r="K339" s="122">
        <v>3.3999999999999998E-3</v>
      </c>
      <c r="L339" s="113"/>
      <c r="M339" s="113"/>
      <c r="N339" s="113"/>
      <c r="O339" s="113"/>
    </row>
    <row r="340" spans="1:15" x14ac:dyDescent="0.3">
      <c r="A340" s="113" t="s">
        <v>3795</v>
      </c>
      <c r="B340" s="113"/>
      <c r="C340" s="113" t="s">
        <v>2123</v>
      </c>
      <c r="D340" s="113"/>
      <c r="E340" s="113" t="s">
        <v>4243</v>
      </c>
      <c r="F340" s="113" t="s">
        <v>4244</v>
      </c>
      <c r="G340" s="113">
        <v>800</v>
      </c>
      <c r="H340" s="113" t="s">
        <v>46</v>
      </c>
      <c r="I340" s="113">
        <v>0.36080000000000001</v>
      </c>
      <c r="J340" s="113">
        <v>0.35752</v>
      </c>
      <c r="K340" s="122">
        <v>9.1000000000000004E-3</v>
      </c>
      <c r="L340" s="113"/>
      <c r="M340" s="113"/>
      <c r="N340" s="113"/>
      <c r="O340" s="113"/>
    </row>
    <row r="341" spans="1:15" x14ac:dyDescent="0.3">
      <c r="A341" s="113" t="s">
        <v>4245</v>
      </c>
      <c r="B341" s="113"/>
      <c r="C341" s="113" t="s">
        <v>2123</v>
      </c>
      <c r="D341" s="113"/>
      <c r="E341" s="113" t="s">
        <v>4246</v>
      </c>
      <c r="F341" s="113" t="s">
        <v>4244</v>
      </c>
      <c r="G341" s="113">
        <v>800</v>
      </c>
      <c r="H341" s="113" t="s">
        <v>46</v>
      </c>
      <c r="I341" s="113">
        <v>0.35854000000000003</v>
      </c>
      <c r="J341" s="113">
        <v>0.35741000000000001</v>
      </c>
      <c r="K341" s="122">
        <v>3.2000000000000002E-3</v>
      </c>
      <c r="L341" s="113"/>
      <c r="M341" s="113"/>
      <c r="N341" s="113"/>
      <c r="O341" s="113"/>
    </row>
    <row r="342" spans="1:15" x14ac:dyDescent="0.3">
      <c r="A342" s="113" t="s">
        <v>4247</v>
      </c>
      <c r="B342" s="113"/>
      <c r="C342" s="113" t="s">
        <v>2123</v>
      </c>
      <c r="D342" s="113"/>
      <c r="E342" s="113" t="s">
        <v>4248</v>
      </c>
      <c r="F342" s="113" t="s">
        <v>4244</v>
      </c>
      <c r="G342" s="113">
        <v>800</v>
      </c>
      <c r="H342" s="113" t="s">
        <v>46</v>
      </c>
      <c r="I342" s="113">
        <v>0.35596</v>
      </c>
      <c r="J342" s="113">
        <v>0.3574</v>
      </c>
      <c r="K342" s="122">
        <v>-4.0000000000000001E-3</v>
      </c>
      <c r="L342" s="113"/>
      <c r="M342" s="113"/>
      <c r="N342" s="113"/>
      <c r="O342" s="113"/>
    </row>
    <row r="343" spans="1:15" x14ac:dyDescent="0.3">
      <c r="A343" s="113" t="s">
        <v>4249</v>
      </c>
      <c r="B343" s="113"/>
      <c r="C343" s="113" t="s">
        <v>2123</v>
      </c>
      <c r="D343" s="113"/>
      <c r="E343" s="113" t="s">
        <v>4250</v>
      </c>
      <c r="F343" s="113" t="s">
        <v>4251</v>
      </c>
      <c r="G343" s="113">
        <v>900</v>
      </c>
      <c r="H343" s="113" t="s">
        <v>46</v>
      </c>
      <c r="I343" s="113"/>
      <c r="J343" s="113"/>
      <c r="K343" s="122">
        <v>-1.1000000000000001E-3</v>
      </c>
      <c r="L343" s="113"/>
      <c r="M343" s="113"/>
      <c r="N343" s="113"/>
      <c r="O343" s="113"/>
    </row>
    <row r="344" spans="1:15" x14ac:dyDescent="0.3">
      <c r="A344" s="113" t="s">
        <v>4252</v>
      </c>
      <c r="B344" s="113"/>
      <c r="C344" s="113" t="s">
        <v>2123</v>
      </c>
      <c r="D344" s="113"/>
      <c r="E344" s="113" t="s">
        <v>4253</v>
      </c>
      <c r="F344" s="113" t="s">
        <v>4254</v>
      </c>
      <c r="G344" s="113">
        <v>900</v>
      </c>
      <c r="H344" s="113" t="s">
        <v>46</v>
      </c>
      <c r="I344" s="113"/>
      <c r="J344" s="113"/>
      <c r="K344" s="122">
        <v>-6.9999999999999999E-4</v>
      </c>
      <c r="L344" s="113"/>
      <c r="M344" s="113"/>
      <c r="N344" s="113"/>
      <c r="O344" s="113"/>
    </row>
    <row r="345" spans="1:15" x14ac:dyDescent="0.3">
      <c r="A345" s="113" t="s">
        <v>4255</v>
      </c>
      <c r="B345" s="113"/>
      <c r="C345" s="113" t="s">
        <v>2123</v>
      </c>
      <c r="D345" s="113"/>
      <c r="E345" s="113" t="s">
        <v>1129</v>
      </c>
      <c r="F345" s="113" t="s">
        <v>4256</v>
      </c>
      <c r="G345" s="113">
        <v>900</v>
      </c>
      <c r="H345" s="113" t="s">
        <v>46</v>
      </c>
      <c r="I345" s="113"/>
      <c r="J345" s="113"/>
      <c r="K345" s="122">
        <v>4.0000000000000002E-4</v>
      </c>
      <c r="L345" s="113"/>
      <c r="M345" s="113"/>
      <c r="N345" s="113"/>
      <c r="O345" s="113"/>
    </row>
    <row r="346" spans="1:15" x14ac:dyDescent="0.3">
      <c r="A346" s="113" t="s">
        <v>4257</v>
      </c>
      <c r="B346" s="113"/>
      <c r="C346" s="113" t="s">
        <v>2123</v>
      </c>
      <c r="D346" s="113"/>
      <c r="E346" s="113" t="s">
        <v>1130</v>
      </c>
      <c r="F346" s="113" t="s">
        <v>4258</v>
      </c>
      <c r="G346" s="113">
        <v>900</v>
      </c>
      <c r="H346" s="113" t="s">
        <v>46</v>
      </c>
      <c r="I346" s="113"/>
      <c r="J346" s="113"/>
      <c r="K346" s="122">
        <v>1.1000000000000001E-3</v>
      </c>
      <c r="L346" s="113"/>
      <c r="M346" s="113"/>
      <c r="N346" s="113"/>
      <c r="O346" s="113"/>
    </row>
    <row r="347" spans="1:15" x14ac:dyDescent="0.3">
      <c r="A347" s="113" t="s">
        <v>4259</v>
      </c>
      <c r="B347" s="113"/>
      <c r="C347" s="113" t="s">
        <v>2123</v>
      </c>
      <c r="D347" s="113"/>
      <c r="E347" s="113" t="s">
        <v>1131</v>
      </c>
      <c r="F347" s="113" t="s">
        <v>4260</v>
      </c>
      <c r="G347" s="113">
        <v>900</v>
      </c>
      <c r="H347" s="113" t="s">
        <v>46</v>
      </c>
      <c r="I347" s="113"/>
      <c r="J347" s="113"/>
      <c r="K347" s="122">
        <v>1.9E-3</v>
      </c>
      <c r="L347" s="113"/>
      <c r="M347" s="113"/>
      <c r="N347" s="113"/>
      <c r="O347" s="113"/>
    </row>
    <row r="348" spans="1:15" x14ac:dyDescent="0.3">
      <c r="A348" s="113" t="s">
        <v>4313</v>
      </c>
      <c r="B348" s="113"/>
      <c r="C348" s="113" t="s">
        <v>2123</v>
      </c>
      <c r="D348" s="113"/>
      <c r="E348" s="113" t="s">
        <v>4314</v>
      </c>
      <c r="F348" s="113" t="s">
        <v>4315</v>
      </c>
      <c r="G348" s="113">
        <v>900</v>
      </c>
      <c r="H348" s="113" t="s">
        <v>46</v>
      </c>
      <c r="I348" s="113">
        <v>0.36</v>
      </c>
      <c r="J348" s="113">
        <v>0.35899999999999999</v>
      </c>
      <c r="K348" s="122">
        <v>3.0000000000000001E-3</v>
      </c>
      <c r="L348" s="113"/>
      <c r="M348" s="113"/>
      <c r="N348" s="113"/>
      <c r="O348" s="113"/>
    </row>
    <row r="349" spans="1:15" x14ac:dyDescent="0.3">
      <c r="A349" s="113" t="s">
        <v>4383</v>
      </c>
      <c r="B349" s="113"/>
      <c r="C349" s="113"/>
      <c r="D349" s="113"/>
      <c r="E349" s="113" t="s">
        <v>4384</v>
      </c>
      <c r="F349" s="113" t="s">
        <v>4385</v>
      </c>
      <c r="G349" s="113">
        <v>850</v>
      </c>
      <c r="H349" s="113" t="s">
        <v>46</v>
      </c>
      <c r="I349" s="113"/>
      <c r="J349" s="113"/>
      <c r="K349" s="122">
        <v>3.5501E-3</v>
      </c>
      <c r="L349" s="113"/>
      <c r="M349" s="113"/>
      <c r="N349" s="113"/>
      <c r="O349" s="113"/>
    </row>
    <row r="350" spans="1:15" x14ac:dyDescent="0.3">
      <c r="A350" s="113" t="s">
        <v>4386</v>
      </c>
      <c r="B350" s="113"/>
      <c r="C350" s="113"/>
      <c r="D350" s="113"/>
      <c r="E350" s="113" t="s">
        <v>4387</v>
      </c>
      <c r="F350" s="113" t="s">
        <v>4388</v>
      </c>
      <c r="G350" s="113">
        <v>850</v>
      </c>
      <c r="H350" s="113" t="s">
        <v>46</v>
      </c>
      <c r="I350" s="113"/>
      <c r="J350" s="113"/>
      <c r="K350" s="122">
        <v>8.227400000000001E-3</v>
      </c>
      <c r="L350" s="113"/>
      <c r="M350" s="113"/>
      <c r="N350" s="113"/>
      <c r="O350" s="113"/>
    </row>
    <row r="351" spans="1:15" x14ac:dyDescent="0.3">
      <c r="A351" s="113" t="s">
        <v>4389</v>
      </c>
      <c r="B351" s="113"/>
      <c r="C351" s="113"/>
      <c r="D351" s="113"/>
      <c r="E351" s="113" t="s">
        <v>4390</v>
      </c>
      <c r="F351" s="113" t="s">
        <v>4391</v>
      </c>
      <c r="G351" s="113">
        <v>850</v>
      </c>
      <c r="H351" s="113" t="s">
        <v>46</v>
      </c>
      <c r="I351" s="113"/>
      <c r="J351" s="113"/>
      <c r="K351" s="122">
        <v>8.5824999999999999E-3</v>
      </c>
      <c r="L351" s="113"/>
      <c r="M351" s="113"/>
      <c r="N351" s="113"/>
      <c r="O351" s="113"/>
    </row>
    <row r="352" spans="1:15" x14ac:dyDescent="0.3">
      <c r="A352" s="113" t="s">
        <v>4392</v>
      </c>
      <c r="B352" s="113"/>
      <c r="C352" s="113"/>
      <c r="D352" s="113"/>
      <c r="E352" s="113" t="s">
        <v>4393</v>
      </c>
      <c r="F352" s="113" t="s">
        <v>4394</v>
      </c>
      <c r="G352" s="113">
        <v>850</v>
      </c>
      <c r="H352" s="113" t="s">
        <v>46</v>
      </c>
      <c r="I352" s="113"/>
      <c r="J352" s="113"/>
      <c r="K352" s="122">
        <v>6.5466000000000005E-3</v>
      </c>
      <c r="L352" s="113"/>
      <c r="M352" s="113"/>
      <c r="N352" s="113"/>
      <c r="O352" s="113"/>
    </row>
    <row r="353" spans="1:15" x14ac:dyDescent="0.3">
      <c r="A353" s="113" t="s">
        <v>4395</v>
      </c>
      <c r="B353" s="113"/>
      <c r="C353" s="113"/>
      <c r="D353" s="113"/>
      <c r="E353" s="113" t="s">
        <v>4396</v>
      </c>
      <c r="F353" s="113" t="s">
        <v>4397</v>
      </c>
      <c r="G353" s="113">
        <v>850</v>
      </c>
      <c r="H353" s="113" t="s">
        <v>46</v>
      </c>
      <c r="I353" s="113"/>
      <c r="J353" s="113"/>
      <c r="K353" s="122">
        <v>9.3670999999999997E-3</v>
      </c>
      <c r="L353" s="113"/>
      <c r="M353" s="113"/>
      <c r="N353" s="113"/>
      <c r="O353" s="113"/>
    </row>
    <row r="354" spans="1:15" x14ac:dyDescent="0.3">
      <c r="A354" s="113" t="s">
        <v>4398</v>
      </c>
      <c r="B354" s="113"/>
      <c r="C354" s="113"/>
      <c r="D354" s="113"/>
      <c r="E354" s="113" t="s">
        <v>4399</v>
      </c>
      <c r="F354" s="113" t="s">
        <v>4400</v>
      </c>
      <c r="G354" s="113">
        <v>850</v>
      </c>
      <c r="H354" s="113" t="s">
        <v>46</v>
      </c>
      <c r="I354" s="113"/>
      <c r="J354" s="113"/>
      <c r="K354" s="122">
        <v>7.6953999999999998E-3</v>
      </c>
      <c r="L354" s="113"/>
      <c r="M354" s="113"/>
      <c r="N354" s="113"/>
      <c r="O354" s="113"/>
    </row>
    <row r="355" spans="1:15" x14ac:dyDescent="0.3">
      <c r="A355" s="113" t="s">
        <v>4401</v>
      </c>
      <c r="B355" s="113"/>
      <c r="C355" s="113"/>
      <c r="D355" s="113"/>
      <c r="E355" s="113" t="s">
        <v>4402</v>
      </c>
      <c r="F355" s="113" t="s">
        <v>4403</v>
      </c>
      <c r="G355" s="113">
        <v>900</v>
      </c>
      <c r="H355" s="113" t="s">
        <v>46</v>
      </c>
      <c r="I355" s="113">
        <v>3.5830000000000002</v>
      </c>
      <c r="J355" s="113">
        <v>3.5760000000000001</v>
      </c>
      <c r="K355" s="122">
        <v>2.0999999999999999E-3</v>
      </c>
      <c r="L355" s="113"/>
      <c r="M355" s="113"/>
      <c r="N355" s="113"/>
      <c r="O355" s="113"/>
    </row>
    <row r="356" spans="1:15" x14ac:dyDescent="0.3">
      <c r="A356" s="113" t="s">
        <v>4404</v>
      </c>
      <c r="B356" s="113"/>
      <c r="C356" s="113"/>
      <c r="D356" s="113"/>
      <c r="E356" s="113" t="s">
        <v>4405</v>
      </c>
      <c r="F356" s="113" t="s">
        <v>4403</v>
      </c>
      <c r="G356" s="113">
        <v>900</v>
      </c>
      <c r="H356" s="113" t="s">
        <v>46</v>
      </c>
      <c r="I356" s="113">
        <v>3.585</v>
      </c>
      <c r="J356" s="113">
        <v>3.581</v>
      </c>
      <c r="K356" s="122">
        <f t="shared" ref="K356:K357" si="15">2*(I356-J356)/(I356+J356)</f>
        <v>1.116382919341335E-3</v>
      </c>
      <c r="L356" s="113"/>
      <c r="M356" s="113"/>
      <c r="N356" s="113"/>
      <c r="O356" s="113"/>
    </row>
    <row r="357" spans="1:15" x14ac:dyDescent="0.3">
      <c r="A357" s="113" t="s">
        <v>4406</v>
      </c>
      <c r="B357" s="113"/>
      <c r="C357" s="113"/>
      <c r="D357" s="113"/>
      <c r="E357" s="113" t="s">
        <v>4407</v>
      </c>
      <c r="F357" s="113" t="s">
        <v>4403</v>
      </c>
      <c r="G357" s="113">
        <v>900</v>
      </c>
      <c r="H357" s="113" t="s">
        <v>46</v>
      </c>
      <c r="I357" s="113">
        <v>3.5880000000000001</v>
      </c>
      <c r="J357" s="113">
        <v>3.5859999999999999</v>
      </c>
      <c r="K357" s="122">
        <f t="shared" si="15"/>
        <v>5.5756899916370895E-4</v>
      </c>
      <c r="L357" s="113"/>
      <c r="M357" s="113"/>
      <c r="N357" s="113"/>
      <c r="O357" s="113"/>
    </row>
    <row r="358" spans="1:15" x14ac:dyDescent="0.3">
      <c r="A358" s="113" t="s">
        <v>4408</v>
      </c>
      <c r="B358" s="113"/>
      <c r="C358" s="113"/>
      <c r="D358" s="113"/>
      <c r="E358" s="113" t="s">
        <v>4409</v>
      </c>
      <c r="F358" s="113" t="s">
        <v>4403</v>
      </c>
      <c r="G358" s="113">
        <v>900</v>
      </c>
      <c r="H358" s="113" t="s">
        <v>46</v>
      </c>
      <c r="I358" s="113">
        <v>3.5910000000000002</v>
      </c>
      <c r="J358" s="113">
        <v>3.59</v>
      </c>
      <c r="K358" s="122">
        <v>2.0000000000000001E-4</v>
      </c>
      <c r="L358" s="113"/>
      <c r="M358" s="113"/>
      <c r="N358" s="113"/>
      <c r="O358" s="113"/>
    </row>
    <row r="359" spans="1:15" x14ac:dyDescent="0.3">
      <c r="A359" s="113" t="s">
        <v>4436</v>
      </c>
      <c r="B359" s="113"/>
      <c r="C359" s="113"/>
      <c r="D359" s="113"/>
      <c r="E359" s="113" t="s">
        <v>4359</v>
      </c>
      <c r="F359" s="113" t="s">
        <v>4360</v>
      </c>
      <c r="G359" s="113">
        <v>850</v>
      </c>
      <c r="H359" s="113" t="s">
        <v>46</v>
      </c>
      <c r="I359" s="113"/>
      <c r="J359" s="113"/>
      <c r="K359" s="122">
        <v>5.5764105500000008E-3</v>
      </c>
      <c r="L359" s="113"/>
      <c r="M359" s="113"/>
      <c r="N359" s="113"/>
      <c r="O359" s="113"/>
    </row>
    <row r="360" spans="1:15" x14ac:dyDescent="0.3">
      <c r="A360" s="113" t="s">
        <v>4437</v>
      </c>
      <c r="B360" s="113"/>
      <c r="C360" s="113"/>
      <c r="D360" s="113"/>
      <c r="E360" s="113" t="s">
        <v>4362</v>
      </c>
      <c r="F360" s="113" t="s">
        <v>4360</v>
      </c>
      <c r="G360" s="113">
        <v>850</v>
      </c>
      <c r="H360" s="113" t="s">
        <v>46</v>
      </c>
      <c r="I360" s="113"/>
      <c r="J360" s="113"/>
      <c r="K360" s="122">
        <v>5.3877750899999997E-3</v>
      </c>
      <c r="L360" s="113"/>
      <c r="M360" s="113"/>
      <c r="N360" s="113"/>
      <c r="O360" s="113"/>
    </row>
    <row r="361" spans="1:15" x14ac:dyDescent="0.3">
      <c r="A361" s="113" t="s">
        <v>4438</v>
      </c>
      <c r="B361" s="113"/>
      <c r="C361" s="113"/>
      <c r="D361" s="113"/>
      <c r="E361" s="113" t="s">
        <v>4364</v>
      </c>
      <c r="F361" s="113" t="s">
        <v>4360</v>
      </c>
      <c r="G361" s="113">
        <v>850</v>
      </c>
      <c r="H361" s="113" t="s">
        <v>46</v>
      </c>
      <c r="I361" s="113"/>
      <c r="J361" s="113"/>
      <c r="K361" s="122">
        <v>4.3057334899999997E-3</v>
      </c>
      <c r="L361" s="113"/>
      <c r="M361" s="113"/>
      <c r="N361" s="113"/>
      <c r="O361" s="113"/>
    </row>
    <row r="362" spans="1:15" x14ac:dyDescent="0.3">
      <c r="A362" s="113" t="s">
        <v>4439</v>
      </c>
      <c r="B362" s="113"/>
      <c r="C362" s="113"/>
      <c r="D362" s="113"/>
      <c r="E362" s="113" t="s">
        <v>4366</v>
      </c>
      <c r="F362" s="113" t="s">
        <v>4360</v>
      </c>
      <c r="G362" s="113">
        <v>850</v>
      </c>
      <c r="H362" s="113" t="s">
        <v>46</v>
      </c>
      <c r="I362" s="113"/>
      <c r="J362" s="113"/>
      <c r="K362" s="122">
        <v>5.5671923599999997E-3</v>
      </c>
      <c r="L362" s="113"/>
      <c r="M362" s="113"/>
      <c r="N362" s="113"/>
      <c r="O362" s="113"/>
    </row>
    <row r="363" spans="1:15" x14ac:dyDescent="0.3">
      <c r="A363" s="113" t="s">
        <v>4440</v>
      </c>
      <c r="B363" s="113"/>
      <c r="C363" s="113"/>
      <c r="D363" s="113"/>
      <c r="E363" s="113" t="s">
        <v>4368</v>
      </c>
      <c r="F363" s="113" t="s">
        <v>4360</v>
      </c>
      <c r="G363" s="113">
        <v>850</v>
      </c>
      <c r="H363" s="113" t="s">
        <v>46</v>
      </c>
      <c r="I363" s="113"/>
      <c r="J363" s="113"/>
      <c r="K363" s="122">
        <v>5.3268561499999999E-3</v>
      </c>
      <c r="L363" s="113"/>
      <c r="M363" s="113"/>
      <c r="N363" s="113"/>
      <c r="O363" s="113"/>
    </row>
    <row r="364" spans="1:15" x14ac:dyDescent="0.3">
      <c r="A364" s="113" t="s">
        <v>4441</v>
      </c>
      <c r="B364" s="113"/>
      <c r="C364" s="113"/>
      <c r="D364" s="113"/>
      <c r="E364" s="113" t="s">
        <v>4370</v>
      </c>
      <c r="F364" s="113" t="s">
        <v>4360</v>
      </c>
      <c r="G364" s="113">
        <v>850</v>
      </c>
      <c r="H364" s="113" t="s">
        <v>46</v>
      </c>
      <c r="I364" s="113"/>
      <c r="J364" s="113"/>
      <c r="K364" s="122">
        <v>3.3600155899999999E-3</v>
      </c>
      <c r="L364" s="113"/>
      <c r="M364" s="113"/>
      <c r="N364" s="113"/>
      <c r="O364" s="113"/>
    </row>
  </sheetData>
  <phoneticPr fontId="6" type="noConversion"/>
  <pageMargins left="0.7" right="0.7" top="0.75" bottom="0.75" header="0.3" footer="0.3"/>
  <pageSetup orientation="portrait" r:id="rId2"/>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19"/>
  <sheetViews>
    <sheetView workbookViewId="0">
      <pane xSplit="1" ySplit="1" topLeftCell="B586" activePane="bottomRight" state="frozen"/>
      <selection pane="topRight" activeCell="B1" sqref="B1"/>
      <selection pane="bottomLeft" activeCell="A2" sqref="A2"/>
      <selection pane="bottomRight" activeCell="D568" sqref="D568"/>
    </sheetView>
  </sheetViews>
  <sheetFormatPr defaultRowHeight="14.4" x14ac:dyDescent="0.3"/>
  <cols>
    <col min="1" max="1" width="13.88671875" customWidth="1"/>
    <col min="3" max="3" width="19.6640625" customWidth="1"/>
    <col min="6" max="6" width="19.6640625" customWidth="1"/>
    <col min="7" max="7" width="8.88671875" customWidth="1"/>
    <col min="8" max="8" width="9.6640625" customWidth="1"/>
    <col min="9" max="9" width="4.33203125" hidden="1" customWidth="1"/>
    <col min="10" max="10" width="2.77734375" hidden="1" customWidth="1"/>
    <col min="11" max="11" width="5" hidden="1" customWidth="1"/>
    <col min="12" max="12" width="19.6640625" customWidth="1"/>
    <col min="13" max="13" width="10.109375" customWidth="1"/>
    <col min="14" max="14" width="11" customWidth="1"/>
  </cols>
  <sheetData>
    <row r="1" spans="1:13" x14ac:dyDescent="0.3">
      <c r="A1" t="s">
        <v>2124</v>
      </c>
      <c r="B1" t="s">
        <v>1480</v>
      </c>
      <c r="C1" t="s">
        <v>0</v>
      </c>
      <c r="D1" t="s">
        <v>12</v>
      </c>
      <c r="E1" t="s">
        <v>13</v>
      </c>
      <c r="F1" t="s">
        <v>3344</v>
      </c>
      <c r="G1" t="s">
        <v>3345</v>
      </c>
      <c r="H1" t="s">
        <v>15</v>
      </c>
      <c r="I1" s="57" t="s">
        <v>1648</v>
      </c>
      <c r="J1" t="s">
        <v>1646</v>
      </c>
      <c r="K1" t="s">
        <v>1256</v>
      </c>
      <c r="L1" t="s">
        <v>1288</v>
      </c>
      <c r="M1" t="s">
        <v>1289</v>
      </c>
    </row>
    <row r="2" spans="1:13" x14ac:dyDescent="0.3">
      <c r="A2" t="s">
        <v>2261</v>
      </c>
      <c r="B2" t="str">
        <f>VLOOKUP(Table5[[#This Row],[Shortname]], comp[], 2, FALSE)</f>
        <v>W-free</v>
      </c>
      <c r="C2" t="s">
        <v>18</v>
      </c>
      <c r="D2" t="s">
        <v>16</v>
      </c>
      <c r="E2">
        <v>1053</v>
      </c>
      <c r="I2" s="57" t="s">
        <v>1570</v>
      </c>
      <c r="J2" t="s">
        <v>1570</v>
      </c>
      <c r="K2" t="str">
        <f>Table5[[#This Row],[Name]] &amp; Table5[[#This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
    </row>
    <row r="3" spans="1:13" x14ac:dyDescent="0.3">
      <c r="A3" t="s">
        <v>2263</v>
      </c>
      <c r="B3" t="str">
        <f>VLOOKUP(Table5[[#This Row],[Shortname]], comp[], 2, FALSE)</f>
        <v>Low-W</v>
      </c>
      <c r="C3" t="s">
        <v>30</v>
      </c>
      <c r="D3" t="s">
        <v>1245</v>
      </c>
      <c r="E3">
        <v>1130</v>
      </c>
      <c r="I3" s="57" t="s">
        <v>1572</v>
      </c>
      <c r="J3" t="s">
        <v>1572</v>
      </c>
      <c r="K3" t="str">
        <f>Table5[[#This Row],[Name]] &amp; Table5[[#This Row],[Paper]]</f>
        <v>Co–30Ni–3Mo– 10Al–2Ta–2Ti–2WBaler, N., Pandey, P., Palanisamy, D., Makineni, S. K., Phanikumar, G., &amp; Chattopadhyay, K. (2020). On the effect of W addition on microstructural evolution and γ′ precipitate coarsening in a Co–30Ni–10Al–5Mo–2Ta–2Ti alloy. Materialia, 10. https://doi.org/10.1016/j.mtla.2020.100634</v>
      </c>
    </row>
    <row r="4" spans="1:13" x14ac:dyDescent="0.3">
      <c r="A4" t="s">
        <v>2262</v>
      </c>
      <c r="B4" t="str">
        <f>VLOOKUP(Table5[[#This Row],[Shortname]], comp[], 2, FALSE)</f>
        <v>Low-W</v>
      </c>
      <c r="C4" t="s">
        <v>29</v>
      </c>
      <c r="D4" t="s">
        <v>1244</v>
      </c>
      <c r="E4">
        <v>1118</v>
      </c>
      <c r="I4" s="57" t="s">
        <v>1571</v>
      </c>
      <c r="J4" t="s">
        <v>1571</v>
      </c>
      <c r="K4" t="str">
        <f>Table5[[#This Row],[Name]] &amp; Table5[[#This Row],[Paper]]</f>
        <v>Co–30Ni–3.5Mo– 10Al–2Ta–2Ti–1.5WBaler, N., Pandey, P., Palanisamy, D., Makineni, S. K., Phanikumar, G., &amp; Chattopadhyay, K. (2020). On the effect of W addition on microstructural evolution and γ′ precipitate coarsening in a Co–30Ni–10Al–5Mo–2Ta–2Ti alloy. Materialia, 10. https://doi.org/10.1016/j.mtla.2020.100633</v>
      </c>
    </row>
    <row r="5" spans="1:13" x14ac:dyDescent="0.3">
      <c r="A5" t="s">
        <v>2265</v>
      </c>
      <c r="B5" t="str">
        <f>VLOOKUP(Table5[[#This Row],[Shortname]], comp[], 2, FALSE)</f>
        <v>Low-W</v>
      </c>
      <c r="C5" t="s">
        <v>28</v>
      </c>
      <c r="D5" t="s">
        <v>1247</v>
      </c>
      <c r="E5">
        <v>1112</v>
      </c>
      <c r="I5" s="57" t="s">
        <v>1574</v>
      </c>
      <c r="J5" t="s">
        <v>1574</v>
      </c>
      <c r="K5" t="str">
        <f>Table5[[#This Row],[Name]] &amp; Table5[[#This Row],[Paper]]</f>
        <v>Co–30Ni–4Mo– 10Al–2Ta–2Ti–1WBaler, N., Pandey, P., Palanisamy, D., Makineni, S. K., Phanikumar, G., &amp; Chattopadhyay, K. (2020). On the effect of W addition on microstructural evolution and γ′ precipitate coarsening in a Co–30Ni–10Al–5Mo–2Ta–2Ti alloy. Materialia, 10. https://doi.org/10.1016/j.mtla.2020.100636</v>
      </c>
    </row>
    <row r="6" spans="1:13" x14ac:dyDescent="0.3">
      <c r="A6" t="s">
        <v>2264</v>
      </c>
      <c r="B6" t="str">
        <f>VLOOKUP(Table5[[#This Row],[Shortname]], comp[], 2, FALSE)</f>
        <v>Low-W</v>
      </c>
      <c r="C6" t="s">
        <v>27</v>
      </c>
      <c r="D6" t="s">
        <v>1246</v>
      </c>
      <c r="E6">
        <v>1100</v>
      </c>
      <c r="I6" s="57" t="s">
        <v>1573</v>
      </c>
      <c r="J6" t="s">
        <v>1573</v>
      </c>
      <c r="K6" t="str">
        <f>Table5[[#This Row],[Name]] &amp; Table5[[#This Row],[Paper]]</f>
        <v>Co–30Ni–4.5Mo– 10Al–2Ta–2Ti–0.5WBaler, N., Pandey, P., Palanisamy, D., Makineni, S. K., Phanikumar, G., &amp; Chattopadhyay, K. (2020). On the effect of W addition on microstructural evolution and γ′ precipitate coarsening in a Co–30Ni–10Al–5Mo–2Ta–2Ti alloy. Materialia, 10. https://doi.org/10.1016/j.mtla.2020.100635</v>
      </c>
    </row>
    <row r="7" spans="1:13" x14ac:dyDescent="0.3">
      <c r="A7" t="s">
        <v>2268</v>
      </c>
      <c r="B7" t="str">
        <f>VLOOKUP(Table5[[#This Row],[Shortname]], comp[], 2, FALSE)</f>
        <v>W-free</v>
      </c>
      <c r="C7" t="s">
        <v>41</v>
      </c>
      <c r="D7" t="s">
        <v>45</v>
      </c>
      <c r="E7">
        <v>1082</v>
      </c>
      <c r="I7" s="57" t="s">
        <v>1577</v>
      </c>
      <c r="J7" t="s">
        <v>1577</v>
      </c>
      <c r="K7" t="str">
        <f>Table5[[#This Row],[Name]] &amp; Table5[[#This Row],[Paper]]</f>
        <v>3Ta0NbBaler, N., Pandey, P., Palanisamy, D., Makineni, S. K., Phanikumar, G., &amp; Chattopadhyay, K. (2020). On the effect of W addition on microstructural evolution and γ′ precipitate coarsening in a Co–30Ni–10Al–5Mo–2Ta–2Ti alloy. Materialia, 10. https://doi.org/10.1016/j.mtla.2020.100632</v>
      </c>
    </row>
    <row r="8" spans="1:13" x14ac:dyDescent="0.3">
      <c r="A8" t="s">
        <v>2266</v>
      </c>
      <c r="B8" t="str">
        <f>VLOOKUP(Table5[[#This Row],[Shortname]], comp[], 2, FALSE)</f>
        <v>W-free</v>
      </c>
      <c r="C8" t="s">
        <v>31</v>
      </c>
      <c r="D8" t="s">
        <v>1248</v>
      </c>
      <c r="E8">
        <v>1070</v>
      </c>
      <c r="I8" s="57" t="s">
        <v>1575</v>
      </c>
      <c r="J8" t="s">
        <v>1575</v>
      </c>
      <c r="K8" t="str">
        <f>Table5[[#This Row],[Name]] &amp; Table5[[#This Row],[Paper]]</f>
        <v>Co–30Ni–5Mo– 10Al–2Ta–2Ti–0WBaler, N., Pandey, P., Palanisamy, D., Makineni, S. K., Phanikumar, G., &amp; Chattopadhyay, K. (2020). On the effect of W addition on microstructural evolution and γ′ precipitate coarsening in a Co–30Ni–10Al–5Mo–2Ta–2Ti alloy. Materialia, 10. https://doi.org/10.1016/j.mtla.2020.100637</v>
      </c>
    </row>
    <row r="9" spans="1:13" x14ac:dyDescent="0.3">
      <c r="A9" t="s">
        <v>2267</v>
      </c>
      <c r="B9" t="str">
        <f>VLOOKUP(Table5[[#This Row],[Shortname]], comp[], 2, FALSE)</f>
        <v>W-free</v>
      </c>
      <c r="C9" t="s">
        <v>42</v>
      </c>
      <c r="D9" t="s">
        <v>45</v>
      </c>
      <c r="E9">
        <v>1065</v>
      </c>
      <c r="I9" s="57" t="s">
        <v>1576</v>
      </c>
      <c r="J9" t="s">
        <v>1576</v>
      </c>
      <c r="K9" t="str">
        <f>Table5[[#This Row],[Name]] &amp; Table5[[#This Row],[Paper]]</f>
        <v>2Ta1NbBaler, N., Pandey, P., Palanisamy, D., Makineni, S. K., Phanikumar, G., &amp; Chattopadhyay, K. (2020). On the effect of W addition on microstructural evolution and γ′ precipitate coarsening in a Co–30Ni–10Al–5Mo–2Ta–2Ti alloy. Materialia, 10. https://doi.org/10.1016/j.mtla.2020.100632</v>
      </c>
    </row>
    <row r="10" spans="1:13" x14ac:dyDescent="0.3">
      <c r="A10" s="19" t="s">
        <v>2686</v>
      </c>
      <c r="B10" s="19" t="str">
        <f>VLOOKUP(Table5[[#This Row],[Shortname]], comp[], 2, FALSE)</f>
        <v>W-free</v>
      </c>
      <c r="C10" t="s">
        <v>2665</v>
      </c>
      <c r="D10" s="13" t="s">
        <v>2663</v>
      </c>
      <c r="E10">
        <v>1045</v>
      </c>
      <c r="I10" s="57" t="e">
        <f>VLOOKUP(Table5[[#This Row],[Unique]], comp[], 2, FALSE)</f>
        <v>#N/A</v>
      </c>
      <c r="J10" s="19"/>
      <c r="K10" s="19" t="str">
        <f>Table5[[#This Row],[Name]] &amp; Table5[[#This Row],[Paper]]</f>
        <v>2Nb10Cr2TiBaler, N., Pandey, P., Singh, M. P., Makineni, S. K. &amp; Chattopadhyay, K. Effects of Ti and Cr Additions in a Co–Ni–Al–Mo–Nb-Based Superalloy. in 929–936 (2020). doi:10.1007/978-3-030-51834-9_91.</v>
      </c>
    </row>
    <row r="11" spans="1:13" x14ac:dyDescent="0.3">
      <c r="A11" s="19" t="s">
        <v>2684</v>
      </c>
      <c r="B11" s="19" t="str">
        <f>VLOOKUP(Table5[[#This Row],[Shortname]], comp[], 2, FALSE)</f>
        <v>W-free</v>
      </c>
      <c r="C11" t="s">
        <v>2664</v>
      </c>
      <c r="D11" s="13" t="s">
        <v>2663</v>
      </c>
      <c r="E11">
        <v>1030</v>
      </c>
      <c r="I11" s="57" t="e">
        <f>VLOOKUP(Table5[[#This Row],[Unique]], comp[], 2, FALSE)</f>
        <v>#N/A</v>
      </c>
      <c r="J11" s="19"/>
      <c r="K11" s="19" t="str">
        <f>Table5[[#This Row],[Name]] &amp; Table5[[#This Row],[Paper]]</f>
        <v>2Nb10CrBaler, N., Pandey, P., Singh, M. P., Makineni, S. K. &amp; Chattopadhyay, K. Effects of Ti and Cr Additions in a Co–Ni–Al–Mo–Nb-Based Superalloy. in 929–936 (2020). doi:10.1007/978-3-030-51834-9_91.</v>
      </c>
    </row>
    <row r="12" spans="1:13" x14ac:dyDescent="0.3">
      <c r="A12" s="19" t="s">
        <v>2685</v>
      </c>
      <c r="B12" s="19" t="str">
        <f>VLOOKUP(Table5[[#This Row],[Shortname]], comp[], 2, FALSE)</f>
        <v>W-free</v>
      </c>
      <c r="C12" t="s">
        <v>2666</v>
      </c>
      <c r="D12" s="13" t="s">
        <v>2663</v>
      </c>
      <c r="E12">
        <v>1005</v>
      </c>
      <c r="I12" s="57" t="e">
        <f>VLOOKUP(Table5[[#This Row],[Unique]], comp[], 2, FALSE)</f>
        <v>#N/A</v>
      </c>
      <c r="J12" s="19"/>
      <c r="K12" s="19" t="str">
        <f>Table5[[#This Row],[Name]] &amp; Table5[[#This Row],[Paper]]</f>
        <v>20Nb2TiBaler, N., Pandey, P., Singh, M. P., Makineni, S. K. &amp; Chattopadhyay, K. Effects of Ti and Cr Additions in a Co–Ni–Al–Mo–Nb-Based Superalloy. in 929–936 (2020). doi:10.1007/978-3-030-51834-9_91.</v>
      </c>
    </row>
    <row r="13" spans="1:13" x14ac:dyDescent="0.3">
      <c r="A13" s="19" t="s">
        <v>2683</v>
      </c>
      <c r="B13" s="19" t="str">
        <f>VLOOKUP(Table5[[#This Row],[Shortname]], comp[], 2, FALSE)</f>
        <v>W-free</v>
      </c>
      <c r="C13" t="s">
        <v>1062</v>
      </c>
      <c r="D13" s="13" t="s">
        <v>2663</v>
      </c>
      <c r="E13">
        <v>990</v>
      </c>
      <c r="I13" s="57" t="e">
        <f>VLOOKUP(Table5[[#This Row],[Unique]], comp[], 2, FALSE)</f>
        <v>#N/A</v>
      </c>
      <c r="J13" s="19"/>
      <c r="K13" s="19" t="str">
        <f>Table5[[#This Row],[Name]] &amp; Table5[[#This Row],[Paper]]</f>
        <v>2NbBaler, N., Pandey, P., Singh, M. P., Makineni, S. K. &amp; Chattopadhyay, K. Effects of Ti and Cr Additions in a Co–Ni–Al–Mo–Nb-Based Superalloy. in 929–936 (2020). doi:10.1007/978-3-030-51834-9_91.</v>
      </c>
    </row>
    <row r="14" spans="1:13" x14ac:dyDescent="0.3">
      <c r="A14" t="s">
        <v>2269</v>
      </c>
      <c r="B14" t="str">
        <f>VLOOKUP(Table5[[#This Row],[Shortname]], comp[], 2, FALSE)</f>
        <v>CoAlW-X</v>
      </c>
      <c r="C14" t="s">
        <v>64</v>
      </c>
      <c r="D14" s="1" t="s">
        <v>63</v>
      </c>
      <c r="E14">
        <v>960</v>
      </c>
      <c r="F14">
        <v>1442</v>
      </c>
      <c r="G14">
        <v>1467</v>
      </c>
      <c r="I14" s="57" t="e">
        <f>VLOOKUP(Table5[[#This Row],[Unique]], comp[], 2, FALSE)</f>
        <v>#N/A</v>
      </c>
      <c r="J14" t="s">
        <v>1649</v>
      </c>
      <c r="K14" t="str">
        <f>Table5[[#This Row],[Name]] &amp; Table5[[#This Row],[Paper]]</f>
        <v>9WBauer, A., Neumeier, S., Pyczak, F., &amp; Göken, M. (2010). Microstructure and creep strength of different γ/γ′- strengthened Co-base superalloy variants. Scripta Materialia, 63(12), 1197–1200. https://doi.org/10.1016/j.scriptamat.2010.08.036</v>
      </c>
    </row>
    <row r="15" spans="1:13" x14ac:dyDescent="0.3">
      <c r="A15" t="s">
        <v>2270</v>
      </c>
      <c r="B15" t="str">
        <f>VLOOKUP(Table5[[#This Row],[Shortname]], comp[], 2, FALSE)</f>
        <v>CoAlW-X</v>
      </c>
      <c r="C15" t="s">
        <v>53</v>
      </c>
      <c r="D15" s="1" t="s">
        <v>69</v>
      </c>
      <c r="E15">
        <v>1065</v>
      </c>
      <c r="F15">
        <v>1373</v>
      </c>
      <c r="G15">
        <v>1422</v>
      </c>
      <c r="I15" s="57" t="e">
        <f>VLOOKUP(Table5[[#This Row],[Unique]], comp[], 2, FALSE)</f>
        <v>#N/A</v>
      </c>
      <c r="J15" t="s">
        <v>1650</v>
      </c>
      <c r="K15" t="str">
        <f>Table5[[#This Row],[Name]] &amp; Table5[[#This Row],[Paper]]</f>
        <v>10W2NbBauer, A., Neumeier, S., Pyczak, F., &amp; Göken, M. (2010). Microstructure and creep strength of different γ/γ′- strengthened Co-base superalloy variants. Scripta Materialia, 63(12), 1197–1200. https://doi.org/10.1016/j.scriptamat.2010.08.037</v>
      </c>
    </row>
    <row r="16" spans="1:13" x14ac:dyDescent="0.3">
      <c r="A16" t="s">
        <v>2271</v>
      </c>
      <c r="B16" t="str">
        <f>VLOOKUP(Table5[[#This Row],[Shortname]], comp[], 2, FALSE)</f>
        <v>CoAlW-X</v>
      </c>
      <c r="C16" t="s">
        <v>65</v>
      </c>
      <c r="D16" s="1" t="s">
        <v>70</v>
      </c>
      <c r="E16">
        <v>1081</v>
      </c>
      <c r="F16">
        <v>1399</v>
      </c>
      <c r="G16">
        <v>1432</v>
      </c>
      <c r="I16" s="57" t="e">
        <f>VLOOKUP(Table5[[#This Row],[Unique]], comp[], 2, FALSE)</f>
        <v>#N/A</v>
      </c>
      <c r="J16" t="s">
        <v>1651</v>
      </c>
      <c r="K16" t="str">
        <f>Table5[[#This Row],[Name]] &amp; Table5[[#This Row],[Paper]]</f>
        <v>10w2TiBauer, A., Neumeier, S., Pyczak, F., &amp; Göken, M. (2010). Microstructure and creep strength of different γ/γ′- strengthened Co-base superalloy variants. Scripta Materialia, 63(12), 1197–1200. https://doi.org/10.1016/j.scriptamat.2010.08.038</v>
      </c>
    </row>
    <row r="17" spans="1:11" x14ac:dyDescent="0.3">
      <c r="A17" t="s">
        <v>2272</v>
      </c>
      <c r="B17" t="str">
        <f>VLOOKUP(Table5[[#This Row],[Shortname]], comp[], 2, FALSE)</f>
        <v>CoAlW-X</v>
      </c>
      <c r="C17" t="s">
        <v>54</v>
      </c>
      <c r="D17" s="1" t="s">
        <v>71</v>
      </c>
      <c r="E17">
        <v>1030</v>
      </c>
      <c r="F17">
        <v>1420</v>
      </c>
      <c r="G17">
        <v>1451</v>
      </c>
      <c r="I17" s="57" t="e">
        <f>VLOOKUP(Table5[[#This Row],[Unique]], comp[], 2, FALSE)</f>
        <v>#N/A</v>
      </c>
      <c r="J17" t="s">
        <v>1652</v>
      </c>
      <c r="K17" t="str">
        <f>Table5[[#This Row],[Name]] &amp; Table5[[#This Row],[Paper]]</f>
        <v>10W2VBauer, A., Neumeier, S., Pyczak, F., &amp; Göken, M. (2010). Microstructure and creep strength of different γ/γ′- strengthened Co-base superalloy variants. Scripta Materialia, 63(12), 1197–1200. https://doi.org/10.1016/j.scriptamat.2010.08.039</v>
      </c>
    </row>
    <row r="18" spans="1:11" x14ac:dyDescent="0.3">
      <c r="A18" t="s">
        <v>2273</v>
      </c>
      <c r="B18" t="str">
        <f>VLOOKUP(Table5[[#This Row],[Shortname]], comp[], 2, FALSE)</f>
        <v>CoAlW-X</v>
      </c>
      <c r="C18" t="s">
        <v>55</v>
      </c>
      <c r="D18" s="1" t="s">
        <v>72</v>
      </c>
      <c r="E18">
        <v>1102</v>
      </c>
      <c r="F18">
        <v>1377</v>
      </c>
      <c r="G18">
        <v>1416</v>
      </c>
      <c r="I18" s="57" t="e">
        <f>VLOOKUP(Table5[[#This Row],[Unique]], comp[], 2, FALSE)</f>
        <v>#N/A</v>
      </c>
      <c r="J18" t="s">
        <v>1653</v>
      </c>
      <c r="K18" t="str">
        <f>Table5[[#This Row],[Name]] &amp; Table5[[#This Row],[Paper]]</f>
        <v>10W2TaBauer, A., Neumeier, S., Pyczak, F., &amp; Göken, M. (2010). Microstructure and creep strength of different γ/γ′- strengthened Co-base superalloy variants. Scripta Materialia, 63(12), 1197–1200. https://doi.org/10.1016/j.scriptamat.2010.08.040</v>
      </c>
    </row>
    <row r="19" spans="1:11" x14ac:dyDescent="0.3">
      <c r="A19" t="s">
        <v>2274</v>
      </c>
      <c r="B19" t="str">
        <f>VLOOKUP(Table5[[#This Row],[Shortname]], comp[], 2, FALSE)</f>
        <v>CoAlW-X</v>
      </c>
      <c r="C19" t="s">
        <v>57</v>
      </c>
      <c r="D19" s="1" t="s">
        <v>74</v>
      </c>
      <c r="E19">
        <v>1101</v>
      </c>
      <c r="F19">
        <v>1410</v>
      </c>
      <c r="G19">
        <v>1438</v>
      </c>
      <c r="I19" s="57" t="e">
        <f>VLOOKUP(Table5[[#This Row],[Unique]], comp[], 2, FALSE)</f>
        <v>#N/A</v>
      </c>
      <c r="J19" t="s">
        <v>1654</v>
      </c>
      <c r="K19" t="str">
        <f>Table5[[#This Row],[Name]] &amp; Table5[[#This Row],[Paper]]</f>
        <v>8W2TaBauer, A., Neumeier, S., Pyczak, F., &amp; Göken, M. (2010). Microstructure and creep strength of different γ/γ′- strengthened Co-base superalloy variants. Scripta Materialia, 63(12), 1197–1200. https://doi.org/10.1016/j.scriptamat.2010.08.042</v>
      </c>
    </row>
    <row r="20" spans="1:11" x14ac:dyDescent="0.3">
      <c r="A20" t="s">
        <v>2275</v>
      </c>
      <c r="B20" t="str">
        <f>VLOOKUP(Table5[[#This Row],[Shortname]], comp[], 2, FALSE)</f>
        <v>CoAlWX+</v>
      </c>
      <c r="C20" t="s">
        <v>58</v>
      </c>
      <c r="D20" s="1" t="s">
        <v>75</v>
      </c>
      <c r="E20">
        <v>1081</v>
      </c>
      <c r="F20">
        <v>1403</v>
      </c>
      <c r="G20">
        <v>1430</v>
      </c>
      <c r="I20" s="57" t="e">
        <f>VLOOKUP(Table5[[#This Row],[Unique]], comp[], 2, FALSE)</f>
        <v>#N/A</v>
      </c>
      <c r="J20" t="s">
        <v>1655</v>
      </c>
      <c r="K20" t="str">
        <f>Table5[[#This Row],[Name]] &amp; Table5[[#This Row],[Paper]]</f>
        <v>2Ta2CrBauer, A., Neumeier, S., Pyczak, F., &amp; Göken, M. (2010). Microstructure and creep strength of different γ/γ′- strengthened Co-base superalloy variants. Scripta Materialia, 63(12), 1197–1200. https://doi.org/10.1016/j.scriptamat.2010.08.043</v>
      </c>
    </row>
    <row r="21" spans="1:11" x14ac:dyDescent="0.3">
      <c r="A21" t="s">
        <v>2276</v>
      </c>
      <c r="B21" t="str">
        <f>VLOOKUP(Table5[[#This Row],[Shortname]], comp[], 2, FALSE)</f>
        <v>CoAlWX+</v>
      </c>
      <c r="C21" t="s">
        <v>59</v>
      </c>
      <c r="D21" s="1" t="s">
        <v>76</v>
      </c>
      <c r="E21">
        <v>1078</v>
      </c>
      <c r="F21">
        <v>1387</v>
      </c>
      <c r="G21">
        <v>1409</v>
      </c>
      <c r="I21" s="57" t="e">
        <f>VLOOKUP(Table5[[#This Row],[Unique]], comp[], 2, FALSE)</f>
        <v>#N/A</v>
      </c>
      <c r="J21" t="s">
        <v>1656</v>
      </c>
      <c r="K21" t="str">
        <f>Table5[[#This Row],[Name]] &amp; Table5[[#This Row],[Paper]]</f>
        <v>2Ta2NbBauer, A., Neumeier, S., Pyczak, F., &amp; Göken, M. (2010). Microstructure and creep strength of different γ/γ′- strengthened Co-base superalloy variants. Scripta Materialia, 63(12), 1197–1200. https://doi.org/10.1016/j.scriptamat.2010.08.045</v>
      </c>
    </row>
    <row r="22" spans="1:11" x14ac:dyDescent="0.3">
      <c r="A22" t="s">
        <v>2277</v>
      </c>
      <c r="B22" t="str">
        <f>VLOOKUP(Table5[[#This Row],[Shortname]], comp[], 2, FALSE)</f>
        <v>CoAlWX+</v>
      </c>
      <c r="C22" t="s">
        <v>60</v>
      </c>
      <c r="D22" s="1" t="s">
        <v>77</v>
      </c>
      <c r="E22">
        <v>1055</v>
      </c>
      <c r="F22">
        <v>1389</v>
      </c>
      <c r="G22">
        <v>1410</v>
      </c>
      <c r="I22" s="57" t="e">
        <f>VLOOKUP(Table5[[#This Row],[Unique]], comp[], 2, FALSE)</f>
        <v>#N/A</v>
      </c>
      <c r="J22" t="s">
        <v>1657</v>
      </c>
      <c r="K22" t="str">
        <f>Table5[[#This Row],[Name]] &amp; Table5[[#This Row],[Paper]]</f>
        <v>2Ta2SiBauer, A., Neumeier, S., Pyczak, F., &amp; Göken, M. (2010). Microstructure and creep strength of different γ/γ′- strengthened Co-base superalloy variants. Scripta Materialia, 63(12), 1197–1200. https://doi.org/10.1016/j.scriptamat.2010.08.046</v>
      </c>
    </row>
    <row r="23" spans="1:11" x14ac:dyDescent="0.3">
      <c r="A23" t="s">
        <v>2278</v>
      </c>
      <c r="B23" t="str">
        <f>VLOOKUP(Table5[[#This Row],[Shortname]], comp[], 2, FALSE)</f>
        <v>CoAlWX+</v>
      </c>
      <c r="C23" t="s">
        <v>61</v>
      </c>
      <c r="D23" s="1" t="s">
        <v>78</v>
      </c>
      <c r="E23">
        <v>1115</v>
      </c>
      <c r="F23">
        <v>1399</v>
      </c>
      <c r="G23">
        <v>1425</v>
      </c>
      <c r="I23" s="57" t="e">
        <f>VLOOKUP(Table5[[#This Row],[Unique]], comp[], 2, FALSE)</f>
        <v>#N/A</v>
      </c>
      <c r="J23" t="s">
        <v>1658</v>
      </c>
      <c r="K23" t="str">
        <f>Table5[[#This Row],[Name]] &amp; Table5[[#This Row],[Paper]]</f>
        <v>2Ta2VBauer, A., Neumeier, S., Pyczak, F., &amp; Göken, M. (2010). Microstructure and creep strength of different γ/γ′- strengthened Co-base superalloy variants. Scripta Materialia, 63(12), 1197–1200. https://doi.org/10.1016/j.scriptamat.2010.08.047</v>
      </c>
    </row>
    <row r="24" spans="1:11" x14ac:dyDescent="0.3">
      <c r="A24" t="s">
        <v>2279</v>
      </c>
      <c r="B24" t="str">
        <f>VLOOKUP(Table5[[#This Row],[Shortname]], comp[], 2, FALSE)</f>
        <v>CoAlWX+</v>
      </c>
      <c r="C24" t="s">
        <v>66</v>
      </c>
      <c r="D24" s="1" t="s">
        <v>79</v>
      </c>
      <c r="E24">
        <v>1082</v>
      </c>
      <c r="F24">
        <v>1397</v>
      </c>
      <c r="G24">
        <v>1416</v>
      </c>
      <c r="I24" s="57" t="e">
        <f>VLOOKUP(Table5[[#This Row],[Unique]], comp[], 2, FALSE)</f>
        <v>#N/A</v>
      </c>
      <c r="J24" t="s">
        <v>1659</v>
      </c>
      <c r="K24" t="str">
        <f>Table5[[#This Row],[Name]] &amp; Table5[[#This Row],[Paper]]</f>
        <v>2T2MoBauer, A., Neumeier, S., Pyczak, F., &amp; Göken, M. (2010). Microstructure and creep strength of different γ/γ′- strengthened Co-base superalloy variants. Scripta Materialia, 63(12), 1197–1200. https://doi.org/10.1016/j.scriptamat.2010.08.048</v>
      </c>
    </row>
    <row r="25" spans="1:11" x14ac:dyDescent="0.3">
      <c r="A25" t="s">
        <v>2126</v>
      </c>
      <c r="B25" t="str">
        <f>VLOOKUP(Table5[[#This Row],[Shortname]], comp[], 2, FALSE)</f>
        <v>CoAlWX+</v>
      </c>
      <c r="C25" t="s">
        <v>62</v>
      </c>
      <c r="D25" s="1" t="s">
        <v>80</v>
      </c>
      <c r="E25">
        <v>1137</v>
      </c>
      <c r="F25">
        <v>1492</v>
      </c>
      <c r="G25">
        <v>1452</v>
      </c>
      <c r="I25" s="57" t="e">
        <f>VLOOKUP(Table5[[#This Row],[Unique]], comp[], 2, FALSE)</f>
        <v>#N/A</v>
      </c>
      <c r="J25" t="s">
        <v>1412</v>
      </c>
      <c r="K25" t="str">
        <f>Table5[[#This Row],[Name]] &amp; Table5[[#This Row],[Paper]]</f>
        <v>2Ta2IrBauer, A., Neumeier, S., Pyczak, F., &amp; Göken, M. (2010). Microstructure and creep strength of different γ/γ′- strengthened Co-base superalloy variants. Scripta Materialia, 63(12), 1197–1200. https://doi.org/10.1016/j.scriptamat.2010.08.049</v>
      </c>
    </row>
    <row r="26" spans="1:11" x14ac:dyDescent="0.3">
      <c r="A26" t="s">
        <v>2280</v>
      </c>
      <c r="B26" t="str">
        <f>VLOOKUP(Table5[[#This Row],[Shortname]], comp[], 2, FALSE)</f>
        <v>CoAlWX+</v>
      </c>
      <c r="C26" t="s">
        <v>67</v>
      </c>
      <c r="D26" s="1" t="s">
        <v>81</v>
      </c>
      <c r="E26">
        <v>1077</v>
      </c>
      <c r="F26">
        <v>1403</v>
      </c>
      <c r="G26">
        <v>1428</v>
      </c>
      <c r="I26" s="57" t="e">
        <f>VLOOKUP(Table5[[#This Row],[Unique]], comp[], 2, FALSE)</f>
        <v>#N/A</v>
      </c>
      <c r="J26" t="s">
        <v>1660</v>
      </c>
      <c r="K26" t="str">
        <f>Table5[[#This Row],[Name]] &amp; Table5[[#This Row],[Paper]]</f>
        <v>W2Ta2MoBauer, A., Neumeier, S., Pyczak, F., &amp; Göken, M. (2010). Microstructure and creep strength of different γ/γ′- strengthened Co-base superalloy variants. Scripta Materialia, 63(12), 1197–1200. https://doi.org/10.1016/j.scriptamat.2010.08.050</v>
      </c>
    </row>
    <row r="27" spans="1:11" x14ac:dyDescent="0.3">
      <c r="A27" t="s">
        <v>2281</v>
      </c>
      <c r="B27" t="str">
        <f>VLOOKUP(Table5[[#This Row],[Shortname]], comp[], 2, FALSE)</f>
        <v>CoAlWX+</v>
      </c>
      <c r="C27" t="s">
        <v>68</v>
      </c>
      <c r="D27" s="1" t="s">
        <v>82</v>
      </c>
      <c r="E27">
        <v>1058</v>
      </c>
      <c r="F27">
        <v>1415</v>
      </c>
      <c r="G27">
        <v>1449</v>
      </c>
      <c r="I27" s="57" t="e">
        <f>VLOOKUP(Table5[[#This Row],[Unique]], comp[], 2, FALSE)</f>
        <v>#N/A</v>
      </c>
      <c r="J27" t="s">
        <v>1661</v>
      </c>
      <c r="K27" t="str">
        <f>Table5[[#This Row],[Name]] &amp; Table5[[#This Row],[Paper]]</f>
        <v>W2Ta2IrBauer, A., Neumeier, S., Pyczak, F., &amp; Göken, M. (2010). Microstructure and creep strength of different γ/γ′- strengthened Co-base superalloy variants. Scripta Materialia, 63(12), 1197–1200. https://doi.org/10.1016/j.scriptamat.2010.08.051</v>
      </c>
    </row>
    <row r="28" spans="1:11" x14ac:dyDescent="0.3">
      <c r="A28" t="s">
        <v>2282</v>
      </c>
      <c r="B28" t="str">
        <f>VLOOKUP(Table5[[#This Row],[Shortname]], comp[], 2, FALSE)</f>
        <v>CoAlW-X</v>
      </c>
      <c r="C28" t="s">
        <v>137</v>
      </c>
      <c r="D28" s="7" t="s">
        <v>136</v>
      </c>
      <c r="E28">
        <v>977</v>
      </c>
      <c r="F28">
        <v>1425</v>
      </c>
      <c r="G28">
        <v>1454</v>
      </c>
      <c r="I28" s="57" t="e">
        <f>VLOOKUP(Table5[[#This Row],[Unique]], comp[], 2, FALSE)</f>
        <v>#N/A</v>
      </c>
      <c r="J28" t="s">
        <v>1662</v>
      </c>
      <c r="K28" t="str">
        <f>Table5[[#This Row],[Name]] &amp; Table5[[#This Row],[Paper]]</f>
        <v>9W-4Cr-0.04BBauer, A., Neumeier, S., Pyczak, F., &amp; Göken, M. (2012). Creep Strength and Microstructure of Polycrystalline γ′ - Strengthened Cobalt-Base Superalloys. In Superalloys 2012 (pp. 695–703). https://doi.org/10.1002/9781118516430.ch77</v>
      </c>
    </row>
    <row r="29" spans="1:11" x14ac:dyDescent="0.3">
      <c r="A29" t="s">
        <v>2283</v>
      </c>
      <c r="B29" t="str">
        <f>VLOOKUP(Table5[[#This Row],[Shortname]], comp[], 2, FALSE)</f>
        <v>CoAlW-X</v>
      </c>
      <c r="C29" t="s">
        <v>138</v>
      </c>
      <c r="D29" s="7" t="s">
        <v>148</v>
      </c>
      <c r="E29">
        <v>947</v>
      </c>
      <c r="F29">
        <v>1412</v>
      </c>
      <c r="G29">
        <v>1440</v>
      </c>
      <c r="I29" s="57" t="e">
        <f>VLOOKUP(Table5[[#This Row],[Unique]], comp[], 2, FALSE)</f>
        <v>#N/A</v>
      </c>
      <c r="J29" t="s">
        <v>1663</v>
      </c>
      <c r="K29" t="str">
        <f>Table5[[#This Row],[Name]] &amp; Table5[[#This Row],[Paper]]</f>
        <v>9W-8Cr-0.04BBauer, A., Neumeier, S., Pyczak, F., &amp; Göken, M. (2012). Creep Strength and Microstructure of Polycrystalline γ′ - Strengthened Cobalt-Base Superalloys. In Superalloys 2012 (pp. 695–703). https://doi.org/10.1002/9781118516430.ch78</v>
      </c>
    </row>
    <row r="30" spans="1:11" x14ac:dyDescent="0.3">
      <c r="A30" t="s">
        <v>2284</v>
      </c>
      <c r="B30" t="str">
        <f>VLOOKUP(Table5[[#This Row],[Shortname]], comp[], 2, FALSE)</f>
        <v>CoAlW-X</v>
      </c>
      <c r="C30" t="s">
        <v>139</v>
      </c>
      <c r="D30" s="7" t="s">
        <v>149</v>
      </c>
      <c r="E30">
        <v>860</v>
      </c>
      <c r="F30">
        <v>1372</v>
      </c>
      <c r="G30">
        <v>1409</v>
      </c>
      <c r="I30" s="57" t="e">
        <f>VLOOKUP(Table5[[#This Row],[Unique]], comp[], 2, FALSE)</f>
        <v>#N/A</v>
      </c>
      <c r="J30" t="s">
        <v>1664</v>
      </c>
      <c r="K30" t="str">
        <f>Table5[[#This Row],[Name]] &amp; Table5[[#This Row],[Paper]]</f>
        <v>9W-16Cr-0.04BBauer, A., Neumeier, S., Pyczak, F., &amp; Göken, M. (2012). Creep Strength and Microstructure of Polycrystalline γ′ - Strengthened Cobalt-Base Superalloys. In Superalloys 2012 (pp. 695–703). https://doi.org/10.1002/9781118516430.ch79</v>
      </c>
    </row>
    <row r="31" spans="1:11" x14ac:dyDescent="0.3">
      <c r="A31" t="s">
        <v>2285</v>
      </c>
      <c r="B31" t="str">
        <f>VLOOKUP(Table5[[#This Row],[Shortname]], comp[], 2, FALSE)</f>
        <v>CoAlWX+</v>
      </c>
      <c r="C31" t="s">
        <v>143</v>
      </c>
      <c r="D31" s="7" t="s">
        <v>152</v>
      </c>
      <c r="E31">
        <v>958</v>
      </c>
      <c r="F31">
        <v>1418</v>
      </c>
      <c r="G31">
        <v>1439</v>
      </c>
      <c r="I31" s="57" t="e">
        <f>VLOOKUP(Table5[[#This Row],[Unique]], comp[], 2, FALSE)</f>
        <v>#N/A</v>
      </c>
      <c r="J31" t="s">
        <v>1665</v>
      </c>
      <c r="K31" t="str">
        <f>Table5[[#This Row],[Name]] &amp; Table5[[#This Row],[Paper]]</f>
        <v>9W-8Cr-9Ni-0.12BBauer, A., Neumeier, S., Pyczak, F., &amp; Göken, M. (2012). Creep Strength and Microstructure of Polycrystalline γ′ - Strengthened Cobalt-Base Superalloys. In Superalloys 2012 (pp. 695–703). https://doi.org/10.1002/9781118516430.ch82</v>
      </c>
    </row>
    <row r="32" spans="1:11" x14ac:dyDescent="0.3">
      <c r="A32" t="s">
        <v>2286</v>
      </c>
      <c r="B32" t="str">
        <f>VLOOKUP(Table5[[#This Row],[Shortname]], comp[], 2, FALSE)</f>
        <v>CoAlWX+</v>
      </c>
      <c r="C32" t="s">
        <v>142</v>
      </c>
      <c r="D32" s="7" t="s">
        <v>153</v>
      </c>
      <c r="E32">
        <v>978</v>
      </c>
      <c r="F32">
        <v>1420</v>
      </c>
      <c r="G32">
        <v>1441</v>
      </c>
      <c r="I32" s="57" t="e">
        <f>VLOOKUP(Table5[[#This Row],[Unique]], comp[], 2, FALSE)</f>
        <v>#N/A</v>
      </c>
      <c r="J32" t="s">
        <v>1666</v>
      </c>
      <c r="K32" t="str">
        <f>Table5[[#This Row],[Name]] &amp; Table5[[#This Row],[Paper]]</f>
        <v>9w-8Cr-18Ni-0.12BBauer, A., Neumeier, S., Pyczak, F., &amp; Göken, M. (2012). Creep Strength and Microstructure of Polycrystalline γ′ - Strengthened Cobalt-Base Superalloys. In Superalloys 2012 (pp. 695–703). https://doi.org/10.1002/9781118516430.ch83</v>
      </c>
    </row>
    <row r="33" spans="1:11" x14ac:dyDescent="0.3">
      <c r="A33" t="s">
        <v>2126</v>
      </c>
      <c r="B33" t="str">
        <f>VLOOKUP(Table5[[#This Row],[Shortname]], comp[], 2, FALSE)</f>
        <v>CoAlWX+</v>
      </c>
      <c r="C33" t="s">
        <v>144</v>
      </c>
      <c r="D33" s="7" t="s">
        <v>154</v>
      </c>
      <c r="E33">
        <v>1137</v>
      </c>
      <c r="F33">
        <v>1426</v>
      </c>
      <c r="G33">
        <v>1454</v>
      </c>
      <c r="I33" s="57" t="e">
        <f>VLOOKUP(Table5[[#This Row],[Unique]], comp[], 2, FALSE)</f>
        <v>#N/A</v>
      </c>
      <c r="J33" t="s">
        <v>1412</v>
      </c>
      <c r="K33" t="str">
        <f>Table5[[#This Row],[Name]] &amp; Table5[[#This Row],[Paper]]</f>
        <v>8W-2Ta-2IrBauer, A., Neumeier, S., Pyczak, F., &amp; Göken, M. (2012). Creep Strength and Microstructure of Polycrystalline γ′ - Strengthened Cobalt-Base Superalloys. In Superalloys 2012 (pp. 695–703). https://doi.org/10.1002/9781118516430.ch84</v>
      </c>
    </row>
    <row r="34" spans="1:11" x14ac:dyDescent="0.3">
      <c r="A34" t="s">
        <v>2281</v>
      </c>
      <c r="B34" t="str">
        <f>VLOOKUP(Table5[[#This Row],[Shortname]], comp[], 2, FALSE)</f>
        <v>CoAlWX+</v>
      </c>
      <c r="C34" t="s">
        <v>145</v>
      </c>
      <c r="D34" s="7" t="s">
        <v>155</v>
      </c>
      <c r="E34">
        <v>1060</v>
      </c>
      <c r="F34">
        <v>1418</v>
      </c>
      <c r="G34">
        <v>1452</v>
      </c>
      <c r="I34" s="57" t="e">
        <f>VLOOKUP(Table5[[#This Row],[Unique]], comp[], 2, FALSE)</f>
        <v>#N/A</v>
      </c>
      <c r="J34" t="s">
        <v>1661</v>
      </c>
      <c r="K34" t="str">
        <f>Table5[[#This Row],[Name]] &amp; Table5[[#This Row],[Paper]]</f>
        <v>5W-2Ta-2IrBauer, A., Neumeier, S., Pyczak, F., &amp; Göken, M. (2012). Creep Strength and Microstructure of Polycrystalline γ′ - Strengthened Cobalt-Base Superalloys. In Superalloys 2012 (pp. 695–703). https://doi.org/10.1002/9781118516430.ch85</v>
      </c>
    </row>
    <row r="35" spans="1:11" x14ac:dyDescent="0.3">
      <c r="A35" t="s">
        <v>2287</v>
      </c>
      <c r="B35" t="str">
        <f>VLOOKUP(Table5[[#This Row],[Shortname]], comp[], 2, FALSE)</f>
        <v>CoAlW-X</v>
      </c>
      <c r="C35" t="s">
        <v>146</v>
      </c>
      <c r="D35" s="7" t="s">
        <v>156</v>
      </c>
      <c r="E35">
        <v>932</v>
      </c>
      <c r="F35">
        <v>1431</v>
      </c>
      <c r="G35">
        <v>1453</v>
      </c>
      <c r="I35" s="57" t="e">
        <f>VLOOKUP(Table5[[#This Row],[Unique]], comp[], 2, FALSE)</f>
        <v>#N/A</v>
      </c>
      <c r="J35" t="s">
        <v>1667</v>
      </c>
      <c r="K35" t="str">
        <f>Table5[[#This Row],[Name]] &amp; Table5[[#This Row],[Paper]]</f>
        <v>9W-8Fe-0.12BBauer, A., Neumeier, S., Pyczak, F., &amp; Göken, M. (2012). Creep Strength and Microstructure of Polycrystalline γ′ - Strengthened Cobalt-Base Superalloys. In Superalloys 2012 (pp. 695–703). https://doi.org/10.1002/9781118516430.ch86</v>
      </c>
    </row>
    <row r="36" spans="1:11" x14ac:dyDescent="0.3">
      <c r="A36" t="s">
        <v>2288</v>
      </c>
      <c r="B36" t="str">
        <f>VLOOKUP(Table5[[#This Row],[Shortname]], comp[], 2, FALSE)</f>
        <v>CoAlW-X</v>
      </c>
      <c r="C36" t="s">
        <v>147</v>
      </c>
      <c r="D36" s="7" t="s">
        <v>157</v>
      </c>
      <c r="E36">
        <v>877</v>
      </c>
      <c r="F36">
        <v>1427</v>
      </c>
      <c r="G36">
        <v>1450</v>
      </c>
      <c r="I36" s="57" t="e">
        <f>VLOOKUP(Table5[[#This Row],[Unique]], comp[], 2, FALSE)</f>
        <v>#N/A</v>
      </c>
      <c r="J36" t="s">
        <v>1668</v>
      </c>
      <c r="K36" t="str">
        <f>Table5[[#This Row],[Name]] &amp; Table5[[#This Row],[Paper]]</f>
        <v>9W-16Fe-0.12BBauer, A., Neumeier, S., Pyczak, F., &amp; Göken, M. (2012). Creep Strength and Microstructure of Polycrystalline γ′ - Strengthened Cobalt-Base Superalloys. In Superalloys 2012 (pp. 695–703). https://doi.org/10.1002/9781118516430.ch87</v>
      </c>
    </row>
    <row r="37" spans="1:11" x14ac:dyDescent="0.3">
      <c r="A37" t="s">
        <v>2274</v>
      </c>
      <c r="B37" t="str">
        <f>VLOOKUP(Table5[[#This Row],[Shortname]], comp[], 2, FALSE)</f>
        <v>CoAlW-X</v>
      </c>
      <c r="C37" t="s">
        <v>162</v>
      </c>
      <c r="D37" s="9" t="s">
        <v>161</v>
      </c>
      <c r="E37">
        <v>1101</v>
      </c>
      <c r="F37">
        <v>1414</v>
      </c>
      <c r="G37">
        <v>1439</v>
      </c>
      <c r="I37" s="57" t="e">
        <f>VLOOKUP(Table5[[#This Row],[Unique]], comp[], 2, FALSE)</f>
        <v>#N/A</v>
      </c>
      <c r="J37" t="s">
        <v>1654</v>
      </c>
      <c r="K37" t="str">
        <f>Table5[[#This Row],[Name]] &amp; Table5[[#This Row],[Paper]]</f>
        <v>2TaBauer, A., Neumeier, S., Pyczak, F., &amp; Göken, M. (2015). Influence of iridium on the properties of γ′-strengthened co-base superalloys. Advanced Engineering Materials, 17(6), 748–754. https://doi.org/10.1002/adem.201400266</v>
      </c>
    </row>
    <row r="38" spans="1:11" x14ac:dyDescent="0.3">
      <c r="A38" t="s">
        <v>2126</v>
      </c>
      <c r="B38" t="str">
        <f>VLOOKUP(Table5[[#This Row],[Shortname]], comp[], 2, FALSE)</f>
        <v>CoAlWX+</v>
      </c>
      <c r="C38" t="s">
        <v>62</v>
      </c>
      <c r="D38" s="9" t="s">
        <v>166</v>
      </c>
      <c r="E38">
        <v>1137</v>
      </c>
      <c r="F38">
        <v>1426</v>
      </c>
      <c r="G38">
        <v>1454</v>
      </c>
      <c r="I38" s="57" t="e">
        <f>VLOOKUP(Table5[[#This Row],[Unique]], comp[], 2, FALSE)</f>
        <v>#N/A</v>
      </c>
      <c r="J38" t="s">
        <v>1412</v>
      </c>
      <c r="K38" t="str">
        <f>Table5[[#This Row],[Name]] &amp; Table5[[#This Row],[Paper]]</f>
        <v>2Ta2IrBauer, A., Neumeier, S., Pyczak, F., &amp; Göken, M. (2015). Influence of iridium on the properties of γ′-strengthened co-base superalloys. Advanced Engineering Materials, 17(6), 748–754. https://doi.org/10.1002/adem.201400267</v>
      </c>
    </row>
    <row r="39" spans="1:11" x14ac:dyDescent="0.3">
      <c r="A39" t="s">
        <v>2281</v>
      </c>
      <c r="B39" t="str">
        <f>VLOOKUP(Table5[[#This Row],[Shortname]], comp[], 2, FALSE)</f>
        <v>CoAlWX+</v>
      </c>
      <c r="C39" t="s">
        <v>163</v>
      </c>
      <c r="D39" s="9" t="s">
        <v>167</v>
      </c>
      <c r="E39">
        <v>1060</v>
      </c>
      <c r="F39">
        <v>1418</v>
      </c>
      <c r="G39">
        <v>1452</v>
      </c>
      <c r="I39" s="57" t="e">
        <f>VLOOKUP(Table5[[#This Row],[Unique]], comp[], 2, FALSE)</f>
        <v>#N/A</v>
      </c>
      <c r="J39" t="s">
        <v>1661</v>
      </c>
      <c r="K39" t="str">
        <f>Table5[[#This Row],[Name]] &amp; Table5[[#This Row],[Paper]]</f>
        <v>5W2Ta2IrBauer, A., Neumeier, S., Pyczak, F., &amp; Göken, M. (2015). Influence of iridium on the properties of γ′-strengthened co-base superalloys. Advanced Engineering Materials, 17(6), 748–754. https://doi.org/10.1002/adem.201400268</v>
      </c>
    </row>
    <row r="40" spans="1:11" x14ac:dyDescent="0.3">
      <c r="A40" t="s">
        <v>2289</v>
      </c>
      <c r="B40" t="str">
        <f>VLOOKUP(Table5[[#This Row],[Shortname]], comp[], 2, FALSE)</f>
        <v>CoAlW-X</v>
      </c>
      <c r="C40" t="s">
        <v>164</v>
      </c>
      <c r="D40" s="9" t="s">
        <v>169</v>
      </c>
      <c r="E40">
        <v>1097</v>
      </c>
      <c r="F40">
        <v>1410</v>
      </c>
      <c r="G40">
        <v>1434</v>
      </c>
      <c r="I40" s="57" t="e">
        <f>VLOOKUP(Table5[[#This Row],[Unique]], comp[], 2, FALSE)</f>
        <v>#N/A</v>
      </c>
      <c r="J40" t="s">
        <v>1669</v>
      </c>
      <c r="K40" t="str">
        <f>Table5[[#This Row],[Name]] &amp; Table5[[#This Row],[Paper]]</f>
        <v>2Ta-BBauer, A., Neumeier, S., Pyczak, F., &amp; Göken, M. (2015). Influence of iridium on the properties of γ′-strengthened co-base superalloys. Advanced Engineering Materials, 17(6), 748–754. https://doi.org/10.1002/adem.201400270</v>
      </c>
    </row>
    <row r="41" spans="1:11" x14ac:dyDescent="0.3">
      <c r="A41" t="s">
        <v>2269</v>
      </c>
      <c r="B41" t="str">
        <f>VLOOKUP(Table5[[#This Row],[Shortname]], comp[], 2, FALSE)</f>
        <v>CoAlW-X</v>
      </c>
      <c r="C41" t="s">
        <v>64</v>
      </c>
      <c r="D41" s="1" t="s">
        <v>88</v>
      </c>
      <c r="E41">
        <v>963</v>
      </c>
      <c r="F41">
        <v>1445</v>
      </c>
      <c r="G41">
        <v>1469</v>
      </c>
      <c r="I41" s="57" t="e">
        <f>VLOOKUP(Table5[[#This Row],[Unique]], comp[], 2, FALSE)</f>
        <v>#N/A</v>
      </c>
      <c r="J41" t="s">
        <v>1649</v>
      </c>
      <c r="K41" t="str">
        <f>Table5[[#This Row],[Name]] &amp; Table5[[#This Row],[Paper]]</f>
        <v>9WBauer, A., Neumeier, S., Pyczak, F., Singer, R. F., &amp; Göken, M. (2012). Creep properties of different γ’-strengthened Co-base superalloys. Materials Science and Engineering A, 550, 333–341. https://doi.org/10.1016/j.msea.2012.04.083</v>
      </c>
    </row>
    <row r="42" spans="1:11" x14ac:dyDescent="0.3">
      <c r="A42" t="s">
        <v>2290</v>
      </c>
      <c r="B42" t="str">
        <f>VLOOKUP(Table5[[#This Row],[Shortname]], comp[], 2, FALSE)</f>
        <v>CoAlW-X</v>
      </c>
      <c r="C42" t="s">
        <v>89</v>
      </c>
      <c r="D42" s="1" t="s">
        <v>107</v>
      </c>
      <c r="E42">
        <v>985</v>
      </c>
      <c r="F42">
        <v>1441</v>
      </c>
      <c r="G42">
        <v>1466</v>
      </c>
      <c r="I42" s="57" t="e">
        <f>VLOOKUP(Table5[[#This Row],[Unique]], comp[], 2, FALSE)</f>
        <v>#N/A</v>
      </c>
      <c r="J42" t="s">
        <v>1670</v>
      </c>
      <c r="K42" t="str">
        <f>Table5[[#This Row],[Name]] &amp; Table5[[#This Row],[Paper]]</f>
        <v>9W(SX)Bauer, A., Neumeier, S., Pyczak, F., Singer, R. F., &amp; Göken, M. (2012). Creep properties of different γ’-strengthened Co-base superalloys. Materials Science and Engineering A, 550, 333–341. https://doi.org/10.1016/j.msea.2012.04.084</v>
      </c>
    </row>
    <row r="43" spans="1:11" x14ac:dyDescent="0.3">
      <c r="A43" t="s">
        <v>2291</v>
      </c>
      <c r="B43" t="str">
        <f>VLOOKUP(Table5[[#This Row],[Shortname]], comp[], 2, FALSE)</f>
        <v>CoAlW-X</v>
      </c>
      <c r="C43" t="s">
        <v>90</v>
      </c>
      <c r="D43" s="1" t="s">
        <v>108</v>
      </c>
      <c r="E43">
        <v>986</v>
      </c>
      <c r="F43">
        <v>1440</v>
      </c>
      <c r="G43">
        <v>1467</v>
      </c>
      <c r="I43" s="57" t="e">
        <f>VLOOKUP(Table5[[#This Row],[Unique]], comp[], 2, FALSE)</f>
        <v>#N/A</v>
      </c>
      <c r="J43" t="s">
        <v>1671</v>
      </c>
      <c r="K43" t="str">
        <f>Table5[[#This Row],[Name]] &amp; Table5[[#This Row],[Paper]]</f>
        <v>9W-0.04BBauer, A., Neumeier, S., Pyczak, F., Singer, R. F., &amp; Göken, M. (2012). Creep properties of different γ’-strengthened Co-base superalloys. Materials Science and Engineering A, 550, 333–341. https://doi.org/10.1016/j.msea.2012.04.085</v>
      </c>
    </row>
    <row r="44" spans="1:11" x14ac:dyDescent="0.3">
      <c r="A44" t="s">
        <v>2292</v>
      </c>
      <c r="B44" t="str">
        <f>VLOOKUP(Table5[[#This Row],[Shortname]], comp[], 2, FALSE)</f>
        <v>CoAlW-X</v>
      </c>
      <c r="C44" t="s">
        <v>91</v>
      </c>
      <c r="D44" s="1" t="s">
        <v>109</v>
      </c>
      <c r="E44">
        <v>984</v>
      </c>
      <c r="F44">
        <v>1439</v>
      </c>
      <c r="G44">
        <v>1465</v>
      </c>
      <c r="I44" s="57" t="e">
        <f>VLOOKUP(Table5[[#This Row],[Unique]], comp[], 2, FALSE)</f>
        <v>#N/A</v>
      </c>
      <c r="J44" t="s">
        <v>1672</v>
      </c>
      <c r="K44" t="str">
        <f>Table5[[#This Row],[Name]] &amp; Table5[[#This Row],[Paper]]</f>
        <v>9W-0.08BBauer, A., Neumeier, S., Pyczak, F., Singer, R. F., &amp; Göken, M. (2012). Creep properties of different γ’-strengthened Co-base superalloys. Materials Science and Engineering A, 550, 333–341. https://doi.org/10.1016/j.msea.2012.04.086</v>
      </c>
    </row>
    <row r="45" spans="1:11" x14ac:dyDescent="0.3">
      <c r="A45" t="s">
        <v>2125</v>
      </c>
      <c r="B45" t="str">
        <f>VLOOKUP(Table5[[#This Row],[Shortname]], comp[], 2, FALSE)</f>
        <v>CoAlW-X</v>
      </c>
      <c r="C45" t="s">
        <v>92</v>
      </c>
      <c r="D45" s="1" t="s">
        <v>110</v>
      </c>
      <c r="E45">
        <v>982</v>
      </c>
      <c r="F45">
        <v>1444</v>
      </c>
      <c r="G45">
        <v>1469</v>
      </c>
      <c r="I45" s="57" t="e">
        <f>VLOOKUP(Table5[[#This Row],[Unique]], comp[], 2, FALSE)</f>
        <v>#N/A</v>
      </c>
      <c r="J45" t="s">
        <v>1478</v>
      </c>
      <c r="K45" t="str">
        <f>Table5[[#This Row],[Name]] &amp; Table5[[#This Row],[Paper]]</f>
        <v>9W-0.12BBauer, A., Neumeier, S., Pyczak, F., Singer, R. F., &amp; Göken, M. (2012). Creep properties of different γ’-strengthened Co-base superalloys. Materials Science and Engineering A, 550, 333–341. https://doi.org/10.1016/j.msea.2012.04.087</v>
      </c>
    </row>
    <row r="46" spans="1:11" x14ac:dyDescent="0.3">
      <c r="A46" t="s">
        <v>2293</v>
      </c>
      <c r="B46" t="str">
        <f>VLOOKUP(Table5[[#This Row],[Shortname]], comp[], 2, FALSE)</f>
        <v>CoAlWX+</v>
      </c>
      <c r="C46" t="s">
        <v>93</v>
      </c>
      <c r="D46" s="1" t="s">
        <v>111</v>
      </c>
      <c r="E46">
        <v>1101</v>
      </c>
      <c r="F46">
        <v>1414</v>
      </c>
      <c r="G46">
        <v>1439</v>
      </c>
      <c r="I46" s="57" t="e">
        <f>VLOOKUP(Table5[[#This Row],[Unique]], comp[], 2, FALSE)</f>
        <v>#N/A</v>
      </c>
      <c r="J46" t="s">
        <v>1673</v>
      </c>
      <c r="K46" t="str">
        <f>Table5[[#This Row],[Name]] &amp; Table5[[#This Row],[Paper]]</f>
        <v>8W-2Ta-0.08BBauer, A., Neumeier, S., Pyczak, F., Singer, R. F., &amp; Göken, M. (2012). Creep properties of different γ’-strengthened Co-base superalloys. Materials Science and Engineering A, 550, 333–341. https://doi.org/10.1016/j.msea.2012.04.088</v>
      </c>
    </row>
    <row r="47" spans="1:11" x14ac:dyDescent="0.3">
      <c r="A47" t="s">
        <v>2289</v>
      </c>
      <c r="B47" t="str">
        <f>VLOOKUP(Table5[[#This Row],[Shortname]], comp[], 2, FALSE)</f>
        <v>CoAlW-X</v>
      </c>
      <c r="C47" t="s">
        <v>94</v>
      </c>
      <c r="D47" s="1" t="s">
        <v>112</v>
      </c>
      <c r="E47">
        <v>1097</v>
      </c>
      <c r="F47">
        <v>1410</v>
      </c>
      <c r="G47">
        <v>1434</v>
      </c>
      <c r="I47" s="57" t="e">
        <f>VLOOKUP(Table5[[#This Row],[Unique]], comp[], 2, FALSE)</f>
        <v>#N/A</v>
      </c>
      <c r="J47" t="s">
        <v>1669</v>
      </c>
      <c r="K47" t="str">
        <f>Table5[[#This Row],[Name]] &amp; Table5[[#This Row],[Paper]]</f>
        <v>8W-2Ta-0.12BBauer, A., Neumeier, S., Pyczak, F., Singer, R. F., &amp; Göken, M. (2012). Creep properties of different γ’-strengthened Co-base superalloys. Materials Science and Engineering A, 550, 333–341. https://doi.org/10.1016/j.msea.2012.04.089</v>
      </c>
    </row>
    <row r="48" spans="1:11" x14ac:dyDescent="0.3">
      <c r="A48" t="s">
        <v>2294</v>
      </c>
      <c r="B48" t="str">
        <f>VLOOKUP(Table5[[#This Row],[Shortname]], comp[], 2, FALSE)</f>
        <v>CoAlWX+</v>
      </c>
      <c r="C48" t="s">
        <v>95</v>
      </c>
      <c r="D48" s="1" t="s">
        <v>113</v>
      </c>
      <c r="E48">
        <v>1079</v>
      </c>
      <c r="F48">
        <v>1390</v>
      </c>
      <c r="G48">
        <v>1411</v>
      </c>
      <c r="I48" s="57" t="e">
        <f>VLOOKUP(Table5[[#This Row],[Unique]], comp[], 2, FALSE)</f>
        <v>#N/A</v>
      </c>
      <c r="J48" t="s">
        <v>1674</v>
      </c>
      <c r="K48" t="str">
        <f>Table5[[#This Row],[Name]] &amp; Table5[[#This Row],[Paper]]</f>
        <v>8W-2Ta-2NbBauer, A., Neumeier, S., Pyczak, F., Singer, R. F., &amp; Göken, M. (2012). Creep properties of different γ’-strengthened Co-base superalloys. Materials Science and Engineering A, 550, 333–341. https://doi.org/10.1016/j.msea.2012.04.090</v>
      </c>
    </row>
    <row r="49" spans="1:11" x14ac:dyDescent="0.3">
      <c r="A49" t="s">
        <v>2295</v>
      </c>
      <c r="B49" t="str">
        <f>VLOOKUP(Table5[[#This Row],[Shortname]], comp[], 2, FALSE)</f>
        <v>CoAlW-X</v>
      </c>
      <c r="C49" t="s">
        <v>96</v>
      </c>
      <c r="D49" s="1" t="s">
        <v>114</v>
      </c>
      <c r="E49">
        <v>1011</v>
      </c>
      <c r="F49">
        <v>1430</v>
      </c>
      <c r="G49">
        <v>1459</v>
      </c>
      <c r="I49" s="57" t="e">
        <f>VLOOKUP(Table5[[#This Row],[Unique]], comp[], 2, FALSE)</f>
        <v>#N/A</v>
      </c>
      <c r="J49" t="s">
        <v>1675</v>
      </c>
      <c r="K49" t="str">
        <f>Table5[[#This Row],[Name]] &amp; Table5[[#This Row],[Paper]]</f>
        <v>9W-0.5NbBauer, A., Neumeier, S., Pyczak, F., Singer, R. F., &amp; Göken, M. (2012). Creep properties of different γ’-strengthened Co-base superalloys. Materials Science and Engineering A, 550, 333–341. https://doi.org/10.1016/j.msea.2012.04.091</v>
      </c>
    </row>
    <row r="50" spans="1:11" x14ac:dyDescent="0.3">
      <c r="A50" t="s">
        <v>2270</v>
      </c>
      <c r="B50" t="str">
        <f>VLOOKUP(Table5[[#This Row],[Shortname]], comp[], 2, FALSE)</f>
        <v>CoAlW-X</v>
      </c>
      <c r="C50" t="s">
        <v>97</v>
      </c>
      <c r="D50" s="1" t="s">
        <v>115</v>
      </c>
      <c r="E50">
        <v>1064</v>
      </c>
      <c r="F50">
        <v>1377</v>
      </c>
      <c r="G50">
        <v>1426</v>
      </c>
      <c r="I50" s="57" t="e">
        <f>VLOOKUP(Table5[[#This Row],[Unique]], comp[], 2, FALSE)</f>
        <v>#N/A</v>
      </c>
      <c r="J50" t="s">
        <v>1650</v>
      </c>
      <c r="K50" t="str">
        <f>Table5[[#This Row],[Name]] &amp; Table5[[#This Row],[Paper]]</f>
        <v>10W-2NbBauer, A., Neumeier, S., Pyczak, F., Singer, R. F., &amp; Göken, M. (2012). Creep properties of different γ’-strengthened Co-base superalloys. Materials Science and Engineering A, 550, 333–341. https://doi.org/10.1016/j.msea.2012.04.092</v>
      </c>
    </row>
    <row r="51" spans="1:11" x14ac:dyDescent="0.3">
      <c r="A51" t="s">
        <v>2296</v>
      </c>
      <c r="B51" t="str">
        <f>VLOOKUP(Table5[[#This Row],[Shortname]], comp[], 2, FALSE)</f>
        <v>CoAlW-X</v>
      </c>
      <c r="C51" t="s">
        <v>129</v>
      </c>
      <c r="D51" s="1" t="s">
        <v>116</v>
      </c>
      <c r="E51">
        <v>994</v>
      </c>
      <c r="F51">
        <v>1436</v>
      </c>
      <c r="G51">
        <v>1461</v>
      </c>
      <c r="I51" s="57" t="e">
        <f>VLOOKUP(Table5[[#This Row],[Unique]], comp[], 2, FALSE)</f>
        <v>#N/A</v>
      </c>
      <c r="J51" t="s">
        <v>1676</v>
      </c>
      <c r="K51" t="str">
        <f>Table5[[#This Row],[Name]] &amp; Table5[[#This Row],[Paper]]</f>
        <v>9W-1Mo-0.04BBauer, A., Neumeier, S., Pyczak, F., Singer, R. F., &amp; Göken, M. (2012). Creep properties of different γ’-strengthened Co-base superalloys. Materials Science and Engineering A, 550, 333–341. https://doi.org/10.1016/j.msea.2012.04.093</v>
      </c>
    </row>
    <row r="52" spans="1:11" x14ac:dyDescent="0.3">
      <c r="A52" t="s">
        <v>2297</v>
      </c>
      <c r="B52" t="str">
        <f>VLOOKUP(Table5[[#This Row],[Shortname]], comp[], 2, FALSE)</f>
        <v>CoAlWX+</v>
      </c>
      <c r="C52" t="s">
        <v>98</v>
      </c>
      <c r="D52" s="1" t="s">
        <v>117</v>
      </c>
      <c r="E52">
        <v>1082</v>
      </c>
      <c r="F52">
        <v>1398</v>
      </c>
      <c r="G52">
        <v>1417</v>
      </c>
      <c r="I52" s="57" t="e">
        <f>VLOOKUP(Table5[[#This Row],[Unique]], comp[], 2, FALSE)</f>
        <v>#N/A</v>
      </c>
      <c r="J52" t="s">
        <v>1677</v>
      </c>
      <c r="K52" t="str">
        <f>Table5[[#This Row],[Name]] &amp; Table5[[#This Row],[Paper]]</f>
        <v>8W-2Ta-2MoBauer, A., Neumeier, S., Pyczak, F., Singer, R. F., &amp; Göken, M. (2012). Creep properties of different γ’-strengthened Co-base superalloys. Materials Science and Engineering A, 550, 333–341. https://doi.org/10.1016/j.msea.2012.04.094</v>
      </c>
    </row>
    <row r="53" spans="1:11" x14ac:dyDescent="0.3">
      <c r="A53" t="s">
        <v>2298</v>
      </c>
      <c r="B53" t="str">
        <f>VLOOKUP(Table5[[#This Row],[Shortname]], comp[], 2, FALSE)</f>
        <v>CoAlW-X</v>
      </c>
      <c r="C53" t="s">
        <v>100</v>
      </c>
      <c r="D53" s="1" t="s">
        <v>118</v>
      </c>
      <c r="E53">
        <v>989</v>
      </c>
      <c r="F53">
        <v>1434</v>
      </c>
      <c r="G53">
        <v>1462</v>
      </c>
      <c r="I53" s="57" t="e">
        <f>VLOOKUP(Table5[[#This Row],[Unique]], comp[], 2, FALSE)</f>
        <v>#N/A</v>
      </c>
      <c r="J53" t="s">
        <v>1678</v>
      </c>
      <c r="K53" t="str">
        <f>Table5[[#This Row],[Name]] &amp; Table5[[#This Row],[Paper]]</f>
        <v>10W-0.5SiBauer, A., Neumeier, S., Pyczak, F., Singer, R. F., &amp; Göken, M. (2012). Creep properties of different γ’-strengthened Co-base superalloys. Materials Science and Engineering A, 550, 333–341. https://doi.org/10.1016/j.msea.2012.04.095</v>
      </c>
    </row>
    <row r="54" spans="1:11" x14ac:dyDescent="0.3">
      <c r="A54" t="s">
        <v>2299</v>
      </c>
      <c r="B54" t="str">
        <f>VLOOKUP(Table5[[#This Row],[Shortname]], comp[], 2, FALSE)</f>
        <v>CoAlW-X</v>
      </c>
      <c r="C54" t="s">
        <v>101</v>
      </c>
      <c r="D54" s="1" t="s">
        <v>119</v>
      </c>
      <c r="E54">
        <v>998</v>
      </c>
      <c r="F54">
        <v>1414</v>
      </c>
      <c r="G54">
        <v>1449</v>
      </c>
      <c r="I54" s="57" t="e">
        <f>VLOOKUP(Table5[[#This Row],[Unique]], comp[], 2, FALSE)</f>
        <v>#N/A</v>
      </c>
      <c r="J54" t="s">
        <v>1679</v>
      </c>
      <c r="K54" t="str">
        <f>Table5[[#This Row],[Name]] &amp; Table5[[#This Row],[Paper]]</f>
        <v>10W-2SiBauer, A., Neumeier, S., Pyczak, F., Singer, R. F., &amp; Göken, M. (2012). Creep properties of different γ’-strengthened Co-base superalloys. Materials Science and Engineering A, 550, 333–341. https://doi.org/10.1016/j.msea.2012.04.096</v>
      </c>
    </row>
    <row r="55" spans="1:11" x14ac:dyDescent="0.3">
      <c r="A55" t="s">
        <v>2277</v>
      </c>
      <c r="B55" t="str">
        <f>VLOOKUP(Table5[[#This Row],[Shortname]], comp[], 2, FALSE)</f>
        <v>CoAlWX+</v>
      </c>
      <c r="C55" t="s">
        <v>102</v>
      </c>
      <c r="D55" s="1" t="s">
        <v>120</v>
      </c>
      <c r="E55">
        <v>1054</v>
      </c>
      <c r="F55">
        <v>1392</v>
      </c>
      <c r="G55">
        <v>1413</v>
      </c>
      <c r="I55" s="57" t="e">
        <f>VLOOKUP(Table5[[#This Row],[Unique]], comp[], 2, FALSE)</f>
        <v>#N/A</v>
      </c>
      <c r="J55" t="s">
        <v>1657</v>
      </c>
      <c r="K55" t="str">
        <f>Table5[[#This Row],[Name]] &amp; Table5[[#This Row],[Paper]]</f>
        <v>8W-2Ta-2SiBauer, A., Neumeier, S., Pyczak, F., Singer, R. F., &amp; Göken, M. (2012). Creep properties of different γ’-strengthened Co-base superalloys. Materials Science and Engineering A, 550, 333–341. https://doi.org/10.1016/j.msea.2012.04.097</v>
      </c>
    </row>
    <row r="56" spans="1:11" x14ac:dyDescent="0.3">
      <c r="A56" t="s">
        <v>2300</v>
      </c>
      <c r="B56" t="str">
        <f>VLOOKUP(Table5[[#This Row],[Shortname]], comp[], 2, FALSE)</f>
        <v>CoAlWX+</v>
      </c>
      <c r="C56" t="s">
        <v>103</v>
      </c>
      <c r="D56" s="1" t="s">
        <v>121</v>
      </c>
      <c r="E56">
        <v>1153</v>
      </c>
      <c r="F56">
        <v>1392</v>
      </c>
      <c r="G56">
        <v>1411</v>
      </c>
      <c r="I56" s="57" t="e">
        <f>VLOOKUP(Table5[[#This Row],[Unique]], comp[], 2, FALSE)</f>
        <v>#N/A</v>
      </c>
      <c r="J56" t="s">
        <v>1680</v>
      </c>
      <c r="K56" t="str">
        <f>Table5[[#This Row],[Name]] &amp; Table5[[#This Row],[Paper]]</f>
        <v>8W-2Ta-2TiBauer, A., Neumeier, S., Pyczak, F., Singer, R. F., &amp; Göken, M. (2012). Creep properties of different γ’-strengthened Co-base superalloys. Materials Science and Engineering A, 550, 333–341. https://doi.org/10.1016/j.msea.2012.04.098</v>
      </c>
    </row>
    <row r="57" spans="1:11" x14ac:dyDescent="0.3">
      <c r="A57" t="s">
        <v>2301</v>
      </c>
      <c r="B57" t="str">
        <f>VLOOKUP(Table5[[#This Row],[Shortname]], comp[], 2, FALSE)</f>
        <v>CoAlW-X</v>
      </c>
      <c r="C57" t="s">
        <v>128</v>
      </c>
      <c r="D57" s="1" t="s">
        <v>122</v>
      </c>
      <c r="E57">
        <v>1075</v>
      </c>
      <c r="F57">
        <v>1413</v>
      </c>
      <c r="G57">
        <v>1438</v>
      </c>
      <c r="I57" s="57" t="e">
        <f>VLOOKUP(Table5[[#This Row],[Unique]], comp[], 2, FALSE)</f>
        <v>#N/A</v>
      </c>
      <c r="J57" t="s">
        <v>1681</v>
      </c>
      <c r="K57" t="str">
        <f>Table5[[#This Row],[Name]] &amp; Table5[[#This Row],[Paper]]</f>
        <v>9W-2Ti-0.04BBauer, A., Neumeier, S., Pyczak, F., Singer, R. F., &amp; Göken, M. (2012). Creep properties of different γ’-strengthened Co-base superalloys. Materials Science and Engineering A, 550, 333–341. https://doi.org/10.1016/j.msea.2012.04.099</v>
      </c>
    </row>
    <row r="58" spans="1:11" x14ac:dyDescent="0.3">
      <c r="A58" t="s">
        <v>2302</v>
      </c>
      <c r="B58" t="str">
        <f>VLOOKUP(Table5[[#This Row],[Shortname]], comp[], 2, FALSE)</f>
        <v>CoAlW-X</v>
      </c>
      <c r="C58" t="s">
        <v>104</v>
      </c>
      <c r="D58" s="1" t="s">
        <v>123</v>
      </c>
      <c r="E58">
        <v>1080</v>
      </c>
      <c r="F58">
        <v>1414</v>
      </c>
      <c r="G58">
        <v>1434</v>
      </c>
      <c r="I58" s="57" t="e">
        <f>VLOOKUP(Table5[[#This Row],[Unique]], comp[], 2, FALSE)</f>
        <v>#N/A</v>
      </c>
      <c r="J58" t="s">
        <v>1682</v>
      </c>
      <c r="K58" t="str">
        <f>Table5[[#This Row],[Name]] &amp; Table5[[#This Row],[Paper]]</f>
        <v>9W-2Ti-0.12BBauer, A., Neumeier, S., Pyczak, F., Singer, R. F., &amp; Göken, M. (2012). Creep properties of different γ’-strengthened Co-base superalloys. Materials Science and Engineering A, 550, 333–341. https://doi.org/10.1016/j.msea.2012.04.100</v>
      </c>
    </row>
    <row r="59" spans="1:11" x14ac:dyDescent="0.3">
      <c r="A59" t="s">
        <v>2303</v>
      </c>
      <c r="B59" t="str">
        <f>VLOOKUP(Table5[[#This Row],[Shortname]], comp[], 2, FALSE)</f>
        <v>CoAlW-X</v>
      </c>
      <c r="C59" t="s">
        <v>105</v>
      </c>
      <c r="D59" s="1" t="s">
        <v>124</v>
      </c>
      <c r="E59">
        <v>1016</v>
      </c>
      <c r="F59">
        <v>1430</v>
      </c>
      <c r="G59">
        <v>1456</v>
      </c>
      <c r="I59" s="57" t="e">
        <f>VLOOKUP(Table5[[#This Row],[Unique]], comp[], 2, FALSE)</f>
        <v>#N/A</v>
      </c>
      <c r="J59" t="s">
        <v>1683</v>
      </c>
      <c r="K59" t="str">
        <f>Table5[[#This Row],[Name]] &amp; Table5[[#This Row],[Paper]]</f>
        <v>9W-2V-0.04BBauer, A., Neumeier, S., Pyczak, F., Singer, R. F., &amp; Göken, M. (2012). Creep properties of different γ’-strengthened Co-base superalloys. Materials Science and Engineering A, 550, 333–341. https://doi.org/10.1016/j.msea.2012.04.101</v>
      </c>
    </row>
    <row r="60" spans="1:11" x14ac:dyDescent="0.3">
      <c r="A60" t="s">
        <v>2304</v>
      </c>
      <c r="B60" t="str">
        <f>VLOOKUP(Table5[[#This Row],[Shortname]], comp[], 2, FALSE)</f>
        <v>CoAlW-X</v>
      </c>
      <c r="C60" t="s">
        <v>106</v>
      </c>
      <c r="D60" s="1" t="s">
        <v>125</v>
      </c>
      <c r="E60">
        <v>975</v>
      </c>
      <c r="F60">
        <v>1439</v>
      </c>
      <c r="G60">
        <v>1464</v>
      </c>
      <c r="I60" s="57" t="e">
        <f>VLOOKUP(Table5[[#This Row],[Unique]], comp[], 2, FALSE)</f>
        <v>#N/A</v>
      </c>
      <c r="J60" t="s">
        <v>1684</v>
      </c>
      <c r="K60" t="str">
        <f>Table5[[#This Row],[Name]] &amp; Table5[[#This Row],[Paper]]</f>
        <v>9W-2Cr-0.04BBauer, A., Neumeier, S., Pyczak, F., Singer, R. F., &amp; Göken, M. (2012). Creep properties of different γ’-strengthened Co-base superalloys. Materials Science and Engineering A, 550, 333–341. https://doi.org/10.1016/j.msea.2012.04.102</v>
      </c>
    </row>
    <row r="61" spans="1:11" x14ac:dyDescent="0.3">
      <c r="A61" t="s">
        <v>2305</v>
      </c>
      <c r="B61" t="str">
        <f>VLOOKUP(Table5[[#This Row],[Shortname]], comp[], 2, FALSE)</f>
        <v>Co3Ti</v>
      </c>
      <c r="C61" t="s">
        <v>194</v>
      </c>
      <c r="D61" s="7" t="s">
        <v>178</v>
      </c>
      <c r="E61">
        <v>1137</v>
      </c>
      <c r="F61">
        <v>1277</v>
      </c>
      <c r="G61">
        <v>1383</v>
      </c>
      <c r="I61" s="57" t="s">
        <v>1578</v>
      </c>
      <c r="J61" t="s">
        <v>1578</v>
      </c>
      <c r="K61" t="str">
        <f>Table5[[#This Row],[Name]] &amp; Table5[[#This Row],[Paper]]</f>
        <v>10Ni-5A-5W-8TiBocchini, P. J. (2015). Microstructure and Mechanical Properties in Gamma(face-centered cubic) + Gamma Prime(L1 2 ) Precipitation-Strengthened Cobalt-based Superalloys.</v>
      </c>
    </row>
    <row r="62" spans="1:11" x14ac:dyDescent="0.3">
      <c r="A62" t="s">
        <v>2306</v>
      </c>
      <c r="B62" t="str">
        <f>VLOOKUP(Table5[[#This Row],[Shortname]], comp[], 2, FALSE)</f>
        <v>CoAlWX+</v>
      </c>
      <c r="C62" t="s">
        <v>193</v>
      </c>
      <c r="D62" s="7" t="s">
        <v>178</v>
      </c>
      <c r="E62">
        <v>1109</v>
      </c>
      <c r="F62">
        <v>1322</v>
      </c>
      <c r="G62">
        <v>1409</v>
      </c>
      <c r="I62" s="57" t="s">
        <v>1579</v>
      </c>
      <c r="J62" t="s">
        <v>1579</v>
      </c>
      <c r="K62" t="str">
        <f>Table5[[#This Row],[Name]] &amp; Table5[[#This Row],[Paper]]</f>
        <v>10Ni-6A-6W-6TiBocchini, P. J. (2015). Microstructure and Mechanical Properties in Gamma(face-centered cubic) + Gamma Prime(L1 2 ) Precipitation-Strengthened Cobalt-based Superalloys.</v>
      </c>
    </row>
    <row r="63" spans="1:11" x14ac:dyDescent="0.3">
      <c r="A63" t="s">
        <v>2310</v>
      </c>
      <c r="B63" t="str">
        <f>VLOOKUP(Table5[[#This Row],[Shortname]], comp[], 2, FALSE)</f>
        <v>CoAlWX+</v>
      </c>
      <c r="C63" t="s">
        <v>202</v>
      </c>
      <c r="D63" s="7" t="s">
        <v>178</v>
      </c>
      <c r="E63">
        <v>1109</v>
      </c>
      <c r="F63">
        <v>1322</v>
      </c>
      <c r="G63">
        <v>1409</v>
      </c>
      <c r="I63" s="57" t="e">
        <f>VLOOKUP(Table5[[#This Row],[Unique]], comp[], 2, FALSE)</f>
        <v>#N/A</v>
      </c>
      <c r="J63" t="s">
        <v>1685</v>
      </c>
      <c r="K63" t="str">
        <f>Table5[[#This Row],[Name]] &amp; Table5[[#This Row],[Paper]]</f>
        <v>10Ni-6Al-6W-6TiBocchini, P. J. (2015). Microstructure and Mechanical Properties in Gamma(face-centered cubic) + Gamma Prime(L1 2 ) Precipitation-Strengthened Cobalt-based Superalloys.</v>
      </c>
    </row>
    <row r="64" spans="1:11" x14ac:dyDescent="0.3">
      <c r="A64" t="s">
        <v>2311</v>
      </c>
      <c r="B64" t="str">
        <f>VLOOKUP(Table5[[#This Row],[Shortname]], comp[], 2, FALSE)</f>
        <v>CoAlWX+</v>
      </c>
      <c r="C64" t="s">
        <v>192</v>
      </c>
      <c r="D64" s="7" t="s">
        <v>178</v>
      </c>
      <c r="E64">
        <v>1060</v>
      </c>
      <c r="F64">
        <v>1371</v>
      </c>
      <c r="G64">
        <v>1436</v>
      </c>
      <c r="I64" s="57" t="s">
        <v>1583</v>
      </c>
      <c r="J64" t="s">
        <v>1583</v>
      </c>
      <c r="K64" t="str">
        <f>Table5[[#This Row],[Name]] &amp; Table5[[#This Row],[Paper]]</f>
        <v>10Ni-7A-7W-4TiBocchini, P. J. (2015). Microstructure and Mechanical Properties in Gamma(face-centered cubic) + Gamma Prime(L1 2 ) Precipitation-Strengthened Cobalt-based Superalloys.</v>
      </c>
    </row>
    <row r="65" spans="1:11" x14ac:dyDescent="0.3">
      <c r="A65" t="s">
        <v>2312</v>
      </c>
      <c r="B65" t="str">
        <f>VLOOKUP(Table5[[#This Row],[Shortname]], comp[], 2, FALSE)</f>
        <v>CoAlWX+</v>
      </c>
      <c r="C65" t="s">
        <v>191</v>
      </c>
      <c r="D65" s="7" t="s">
        <v>178</v>
      </c>
      <c r="E65">
        <v>1035</v>
      </c>
      <c r="F65">
        <v>1398</v>
      </c>
      <c r="G65">
        <v>1458</v>
      </c>
      <c r="I65" s="57" t="s">
        <v>1584</v>
      </c>
      <c r="J65" t="s">
        <v>1584</v>
      </c>
      <c r="K65" t="str">
        <f>Table5[[#This Row],[Name]] &amp; Table5[[#This Row],[Paper]]</f>
        <v>10Ni-8A-8W-2TiBocchini, P. J. (2015). Microstructure and Mechanical Properties in Gamma(face-centered cubic) + Gamma Prime(L1 2 ) Precipitation-Strengthened Cobalt-based Superalloys.</v>
      </c>
    </row>
    <row r="66" spans="1:11" x14ac:dyDescent="0.3">
      <c r="A66" t="s">
        <v>2309</v>
      </c>
      <c r="B66" t="str">
        <f>VLOOKUP(Table5[[#This Row],[Shortname]], comp[], 2, FALSE)</f>
        <v>Co3Ti</v>
      </c>
      <c r="C66" t="s">
        <v>206</v>
      </c>
      <c r="D66" s="7" t="s">
        <v>178</v>
      </c>
      <c r="E66">
        <v>1031</v>
      </c>
      <c r="F66">
        <v>1316</v>
      </c>
      <c r="G66">
        <v>1382</v>
      </c>
      <c r="I66" s="57" t="s">
        <v>1582</v>
      </c>
      <c r="J66" t="s">
        <v>1582</v>
      </c>
      <c r="K66" t="str">
        <f>Table5[[#This Row],[Name]] &amp; Table5[[#This Row],[Paper]]</f>
        <v>10Ni-6Al-4W-6TiBocchini, P. J. (2015). Microstructure and Mechanical Properties in Gamma(face-centered cubic) + Gamma Prime(L1 2 ) Precipitation-Strengthened Cobalt-based Superalloys.</v>
      </c>
    </row>
    <row r="67" spans="1:11" x14ac:dyDescent="0.3">
      <c r="A67" t="s">
        <v>2313</v>
      </c>
      <c r="B67" t="str">
        <f>VLOOKUP(Table5[[#This Row],[Shortname]], comp[], 2, FALSE)</f>
        <v>CoAlWX+</v>
      </c>
      <c r="C67" t="s">
        <v>190</v>
      </c>
      <c r="D67" s="7" t="s">
        <v>178</v>
      </c>
      <c r="E67">
        <v>982</v>
      </c>
      <c r="F67">
        <v>1459</v>
      </c>
      <c r="G67">
        <v>1489</v>
      </c>
      <c r="I67" s="57" t="s">
        <v>1585</v>
      </c>
      <c r="J67" t="s">
        <v>1585</v>
      </c>
      <c r="K67" t="str">
        <f>Table5[[#This Row],[Name]] &amp; Table5[[#This Row],[Paper]]</f>
        <v>10Ni-9A-9W-0TiBocchini, P. J. (2015). Microstructure and Mechanical Properties in Gamma(face-centered cubic) + Gamma Prime(L1 2 ) Precipitation-Strengthened Cobalt-based Superalloys.</v>
      </c>
    </row>
    <row r="68" spans="1:11" x14ac:dyDescent="0.3">
      <c r="A68" t="s">
        <v>179</v>
      </c>
      <c r="B68" t="str">
        <f>VLOOKUP(Table5[[#This Row],[Shortname]], comp[], 2, FALSE)</f>
        <v>CoAlW-X</v>
      </c>
      <c r="C68" t="s">
        <v>179</v>
      </c>
      <c r="D68" s="7" t="s">
        <v>178</v>
      </c>
      <c r="E68">
        <v>948.8</v>
      </c>
      <c r="I68" s="57" t="s">
        <v>1586</v>
      </c>
      <c r="J68" t="s">
        <v>1586</v>
      </c>
      <c r="K68" t="str">
        <f>Table5[[#This Row],[Name]] &amp; Table5[[#This Row],[Paper]]</f>
        <v>Co-8.9Al-7.3WBocchini, P. J. (2015). Microstructure and Mechanical Properties in Gamma(face-centered cubic) + Gamma Prime(L1 2 ) Precipitation-Strengthened Cobalt-based Superalloys.</v>
      </c>
    </row>
    <row r="69" spans="1:11" x14ac:dyDescent="0.3">
      <c r="A69" t="s">
        <v>2308</v>
      </c>
      <c r="B69" t="str">
        <f>VLOOKUP(Table5[[#This Row],[Shortname]], comp[], 2, FALSE)</f>
        <v>Co3Ti</v>
      </c>
      <c r="C69" t="s">
        <v>205</v>
      </c>
      <c r="D69" s="7" t="s">
        <v>178</v>
      </c>
      <c r="E69">
        <v>927</v>
      </c>
      <c r="F69">
        <v>1312</v>
      </c>
      <c r="G69">
        <v>1380</v>
      </c>
      <c r="I69" s="57" t="s">
        <v>1581</v>
      </c>
      <c r="J69" t="s">
        <v>1581</v>
      </c>
      <c r="K69" t="str">
        <f>Table5[[#This Row],[Name]] &amp; Table5[[#This Row],[Paper]]</f>
        <v>10Ni-6Al-2W-6TiBocchini, P. J. (2015). Microstructure and Mechanical Properties in Gamma(face-centered cubic) + Gamma Prime(L1 2 ) Precipitation-Strengthened Cobalt-based Superalloys.</v>
      </c>
    </row>
    <row r="70" spans="1:11" x14ac:dyDescent="0.3">
      <c r="A70" t="s">
        <v>2307</v>
      </c>
      <c r="B70" t="str">
        <f>VLOOKUP(Table5[[#This Row],[Shortname]], comp[], 2, FALSE)</f>
        <v>Co3Ti</v>
      </c>
      <c r="C70" t="s">
        <v>204</v>
      </c>
      <c r="D70" s="7" t="s">
        <v>178</v>
      </c>
      <c r="E70">
        <v>850</v>
      </c>
      <c r="F70">
        <v>1310</v>
      </c>
      <c r="G70">
        <v>1378</v>
      </c>
      <c r="I70" s="57" t="s">
        <v>1580</v>
      </c>
      <c r="J70" t="s">
        <v>1580</v>
      </c>
      <c r="K70" t="str">
        <f>Table5[[#This Row],[Name]] &amp; Table5[[#This Row],[Paper]]</f>
        <v>10Ni-6Al-0W-6TiBocchini, P. J. (2015). Microstructure and Mechanical Properties in Gamma(face-centered cubic) + Gamma Prime(L1 2 ) Precipitation-Strengthened Cobalt-based Superalloys.</v>
      </c>
    </row>
    <row r="71" spans="1:11" x14ac:dyDescent="0.3">
      <c r="A71" t="s">
        <v>2128</v>
      </c>
      <c r="B71" t="str">
        <f>VLOOKUP(Table5[[#This Row],[Shortname]], comp[], 2, FALSE)</f>
        <v>CoAlWX+</v>
      </c>
      <c r="C71" t="s">
        <v>228</v>
      </c>
      <c r="D71" s="5" t="s">
        <v>225</v>
      </c>
      <c r="E71">
        <v>1100</v>
      </c>
      <c r="G71">
        <v>1372</v>
      </c>
      <c r="I71" s="57" t="s">
        <v>1489</v>
      </c>
      <c r="J71" t="s">
        <v>1489</v>
      </c>
      <c r="K71" t="str">
        <f>Table5[[#This Row],[Name]] &amp; Table5[[#This Row],[Paper]]</f>
        <v>Co-2T/Ta-quinaryCasas, R., Gálvez, F., &amp; Campos, M. (2018). Microstructural development of powder metallurgy cobalt-based superalloys processed by field assisted sintering techniques (FAST). Materials Science and Engineering A, 724, 461–468. https://doi.org/10.1016/j.msea.2018.04.005</v>
      </c>
    </row>
    <row r="72" spans="1:11" x14ac:dyDescent="0.3">
      <c r="A72" t="s">
        <v>2129</v>
      </c>
      <c r="B72" t="str">
        <f>VLOOKUP(Table5[[#This Row],[Shortname]], comp[], 2, FALSE)</f>
        <v>CoAlW-X</v>
      </c>
      <c r="C72" t="s">
        <v>227</v>
      </c>
      <c r="D72" s="5" t="s">
        <v>224</v>
      </c>
      <c r="E72">
        <v>1010</v>
      </c>
      <c r="G72">
        <v>1445</v>
      </c>
      <c r="I72" s="57" t="s">
        <v>1490</v>
      </c>
      <c r="J72" t="s">
        <v>1490</v>
      </c>
      <c r="K72" t="str">
        <f>Table5[[#This Row],[Name]] &amp; Table5[[#This Row],[Paper]]</f>
        <v>CoAlW-ternaryCasas, R., Gálvez, F., &amp; Campos, M. (2018). Microstructural development of powder metallurgy cobalt-based superalloys processed by field assisted sintering techniques (FAST). Materials Science and Engineering A, 724, 461–468. https://doi.org/10.1016/j.msea.2018.04.004</v>
      </c>
    </row>
    <row r="73" spans="1:11" x14ac:dyDescent="0.3">
      <c r="A73" t="s">
        <v>2316</v>
      </c>
      <c r="B73" t="str">
        <f>VLOOKUP(Table5[[#This Row],[Shortname]], comp[], 2, FALSE)</f>
        <v>W-free</v>
      </c>
      <c r="C73" t="s">
        <v>286</v>
      </c>
      <c r="D73" s="11" t="s">
        <v>287</v>
      </c>
      <c r="E73">
        <v>1242</v>
      </c>
      <c r="F73">
        <v>1313</v>
      </c>
      <c r="G73">
        <v>1367</v>
      </c>
      <c r="I73" s="57" t="s">
        <v>1591</v>
      </c>
      <c r="J73" t="s">
        <v>1591</v>
      </c>
      <c r="K73" t="str">
        <f>Table5[[#This Row],[Name]] &amp; Table5[[#This Row],[Paper]]</f>
        <v>Co-30Ni-10Al-5V-4Ta-TiChen, Y., Wang, C., Ruan, J., Omori, T., Kainuma, R., Ishida, K., &amp; Liu, X. (2019). High-strength Co–Al–V-base superalloys strengthened by γ′-Co 3 (Al,V) with high solvus temperature. Acta Materialia, 170, 62–74. https://doi.org/10.1016/j.actamat.2019.03.031</v>
      </c>
    </row>
    <row r="74" spans="1:11" x14ac:dyDescent="0.3">
      <c r="A74" t="s">
        <v>2316</v>
      </c>
      <c r="B74" t="str">
        <f>VLOOKUP(Table5[[#This Row],[Shortname]], comp[], 2, FALSE)</f>
        <v>W-free</v>
      </c>
      <c r="C74" t="s">
        <v>282</v>
      </c>
      <c r="D74" s="11" t="s">
        <v>285</v>
      </c>
      <c r="E74">
        <v>1172</v>
      </c>
      <c r="F74">
        <v>1349</v>
      </c>
      <c r="G74">
        <v>1395</v>
      </c>
      <c r="I74" s="57" t="s">
        <v>1591</v>
      </c>
      <c r="J74" t="s">
        <v>1591</v>
      </c>
      <c r="K74" t="str">
        <f>Table5[[#This Row],[Name]] &amp; Table5[[#This Row],[Paper]]</f>
        <v>Co-30Ni-10Al-5V-4TaChen, Y., Wang, C., Ruan, J., Omori, T., Kainuma, R., Ishida, K., &amp; Liu, X. (2019). High-strength Co–Al–V-base superalloys strengthened by γ′-Co 3 (Al,V) with high solvus temperature. Acta Materialia, 170, 62–74. https://doi.org/10.1016/j.actamat.2019.03.030</v>
      </c>
    </row>
    <row r="75" spans="1:11" x14ac:dyDescent="0.3">
      <c r="A75" t="s">
        <v>2318</v>
      </c>
      <c r="B75" t="str">
        <f>VLOOKUP(Table5[[#This Row],[Shortname]], comp[], 2, FALSE)</f>
        <v>W-free</v>
      </c>
      <c r="C75" t="s">
        <v>281</v>
      </c>
      <c r="D75" s="11" t="s">
        <v>284</v>
      </c>
      <c r="E75">
        <v>1148</v>
      </c>
      <c r="F75">
        <v>1349</v>
      </c>
      <c r="G75">
        <v>1395</v>
      </c>
      <c r="I75" s="57" t="s">
        <v>1592</v>
      </c>
      <c r="J75" t="s">
        <v>1592</v>
      </c>
      <c r="K75" t="str">
        <f>Table5[[#This Row],[Name]] &amp; Table5[[#This Row],[Paper]]</f>
        <v>Co-30Ni-7.5Al-7.5V-4TaChen, Y., Wang, C., Ruan, J., Omori, T., Kainuma, R., Ishida, K., &amp; Liu, X. (2019). High-strength Co–Al–V-base superalloys strengthened by γ′-Co 3 (Al,V) with high solvus temperature. Acta Materialia, 170, 62–74. https://doi.org/10.1016/j.actamat.2019.03.029</v>
      </c>
    </row>
    <row r="76" spans="1:11" x14ac:dyDescent="0.3">
      <c r="A76" t="s">
        <v>2317</v>
      </c>
      <c r="B76" t="str">
        <f>VLOOKUP(Table5[[#This Row],[Shortname]], comp[], 2, FALSE)</f>
        <v>W-free</v>
      </c>
      <c r="C76" t="s">
        <v>280</v>
      </c>
      <c r="D76" s="11" t="s">
        <v>283</v>
      </c>
      <c r="E76">
        <v>1119</v>
      </c>
      <c r="F76">
        <v>1349</v>
      </c>
      <c r="G76">
        <v>1395</v>
      </c>
      <c r="I76" s="57" t="s">
        <v>1590</v>
      </c>
      <c r="J76" t="s">
        <v>1590</v>
      </c>
      <c r="K76" t="str">
        <f>Table5[[#This Row],[Name]] &amp; Table5[[#This Row],[Paper]]</f>
        <v>Co-30Ni-5Al-10V-4TaChen, Y., Wang, C., Ruan, J., Omori, T., Kainuma, R., Ishida, K., &amp; Liu, X. (2019). High-strength Co–Al–V-base superalloys strengthened by γ′-Co 3 (Al,V) with high solvus temperature. Acta Materialia, 170, 62–74. https://doi.org/10.1016/j.actamat.2019.03.028</v>
      </c>
    </row>
    <row r="77" spans="1:11" x14ac:dyDescent="0.3">
      <c r="A77" t="s">
        <v>2323</v>
      </c>
      <c r="B77" t="str">
        <f>VLOOKUP(Table5[[#This Row],[Shortname]], comp[], 2, FALSE)</f>
        <v>W-free</v>
      </c>
      <c r="C77" t="s">
        <v>265</v>
      </c>
      <c r="D77" s="11" t="s">
        <v>270</v>
      </c>
      <c r="E77">
        <v>1070</v>
      </c>
      <c r="F77">
        <v>1354</v>
      </c>
      <c r="G77">
        <v>1411</v>
      </c>
      <c r="I77" s="57" t="s">
        <v>1593</v>
      </c>
      <c r="J77" t="s">
        <v>1593</v>
      </c>
      <c r="K77" t="str">
        <f>Table5[[#This Row],[Name]] &amp; Table5[[#This Row],[Paper]]</f>
        <v>Co-5Al-14V-2TaChen, Y., Wang, C., Ruan, J., Omori, T., Kainuma, R., Ishida, K., &amp; Liu, X. (2019). High-strength Co–Al–V-base superalloys strengthened by γ′-Co 3 (Al,V) with high solvus temperature. Acta Materialia, 170, 62–74. https://doi.org/10.1016/j.actamat.2019.03.023</v>
      </c>
    </row>
    <row r="78" spans="1:11" x14ac:dyDescent="0.3">
      <c r="A78" t="s">
        <v>2319</v>
      </c>
      <c r="B78" t="str">
        <f>VLOOKUP(Table5[[#This Row],[Shortname]], comp[], 2, FALSE)</f>
        <v>W-free</v>
      </c>
      <c r="C78" t="s">
        <v>275</v>
      </c>
      <c r="D78" s="11" t="s">
        <v>278</v>
      </c>
      <c r="E78">
        <v>1032</v>
      </c>
      <c r="F78">
        <v>1408</v>
      </c>
      <c r="G78">
        <v>1429</v>
      </c>
      <c r="I78" s="57" t="s">
        <v>1589</v>
      </c>
      <c r="J78" t="s">
        <v>1589</v>
      </c>
      <c r="K78" t="str">
        <f>Table5[[#This Row],[Name]] &amp; Table5[[#This Row],[Paper]]</f>
        <v>Co-30Ni-8Al-12VChen, Y., Wang, C., Ruan, J., Omori, T., Kainuma, R., Ishida, K., &amp; Liu, X. (2019). High-strength Co–Al–V-base superalloys strengthened by γ′-Co 3 (Al,V) with high solvus temperature. Acta Materialia, 170, 62–74. https://doi.org/10.1016/j.actamat.2019.03.027</v>
      </c>
    </row>
    <row r="79" spans="1:11" x14ac:dyDescent="0.3">
      <c r="A79" t="s">
        <v>2322</v>
      </c>
      <c r="B79" t="str">
        <f>VLOOKUP(Table5[[#This Row],[Shortname]], comp[], 2, FALSE)</f>
        <v>W-free</v>
      </c>
      <c r="C79" t="s">
        <v>263</v>
      </c>
      <c r="D79" s="11" t="s">
        <v>268</v>
      </c>
      <c r="E79">
        <v>1032</v>
      </c>
      <c r="F79">
        <v>1309</v>
      </c>
      <c r="G79">
        <v>1309</v>
      </c>
      <c r="I79" s="57" t="s">
        <v>1596</v>
      </c>
      <c r="J79" t="s">
        <v>1596</v>
      </c>
      <c r="K79" t="str">
        <f>Table5[[#This Row],[Name]] &amp; Table5[[#This Row],[Paper]]</f>
        <v>Co-5Al-14V-2NbChen, Y., Wang, C., Ruan, J., Omori, T., Kainuma, R., Ishida, K., &amp; Liu, X. (2019). High-strength Co–Al–V-base superalloys strengthened by γ′-Co 3 (Al,V) with high solvus temperature. Acta Materialia, 170, 62–74. https://doi.org/10.1016/j.actamat.2019.03.021</v>
      </c>
    </row>
    <row r="80" spans="1:11" x14ac:dyDescent="0.3">
      <c r="A80" t="s">
        <v>2324</v>
      </c>
      <c r="B80" t="str">
        <f>VLOOKUP(Table5[[#This Row],[Shortname]], comp[], 2, FALSE)</f>
        <v>W-free</v>
      </c>
      <c r="C80" t="s">
        <v>260</v>
      </c>
      <c r="D80" s="11" t="s">
        <v>266</v>
      </c>
      <c r="E80">
        <v>1022</v>
      </c>
      <c r="F80">
        <v>1338</v>
      </c>
      <c r="G80">
        <v>1394</v>
      </c>
      <c r="I80" s="57" t="s">
        <v>1597</v>
      </c>
      <c r="J80" t="s">
        <v>1597</v>
      </c>
      <c r="K80" t="str">
        <f>Table5[[#This Row],[Name]] &amp; Table5[[#This Row],[Paper]]</f>
        <v>Co-5Al-14V-2TiChen, Y., Wang, C., Ruan, J., Omori, T., Kainuma, R., Ishida, K., &amp; Liu, X. (2019). High-strength Co–Al–V-base superalloys strengthened by γ′-Co 3 (Al,V) with high solvus temperature. Acta Materialia, 170, 62–74. https://doi.org/10.1016/j.actamat.2019.03.019</v>
      </c>
    </row>
    <row r="81" spans="1:11" x14ac:dyDescent="0.3">
      <c r="A81" t="s">
        <v>2325</v>
      </c>
      <c r="B81" t="str">
        <f>VLOOKUP(Table5[[#This Row],[Shortname]], comp[], 2, FALSE)</f>
        <v>Low-W</v>
      </c>
      <c r="C81" t="s">
        <v>264</v>
      </c>
      <c r="D81" s="11" t="s">
        <v>271</v>
      </c>
      <c r="E81">
        <v>1003</v>
      </c>
      <c r="F81">
        <v>1412</v>
      </c>
      <c r="G81">
        <v>1445</v>
      </c>
      <c r="I81" s="57" t="s">
        <v>1598</v>
      </c>
      <c r="J81" t="s">
        <v>1598</v>
      </c>
      <c r="K81" t="str">
        <f>Table5[[#This Row],[Name]] &amp; Table5[[#This Row],[Paper]]</f>
        <v>Co-5Al-14V-2WChen, Y., Wang, C., Ruan, J., Omori, T., Kainuma, R., Ishida, K., &amp; Liu, X. (2019). High-strength Co–Al–V-base superalloys strengthened by γ′-Co 3 (Al,V) with high solvus temperature. Acta Materialia, 170, 62–74. https://doi.org/10.1016/j.actamat.2019.03.024</v>
      </c>
    </row>
    <row r="82" spans="1:11" x14ac:dyDescent="0.3">
      <c r="A82" t="s">
        <v>2315</v>
      </c>
      <c r="B82" t="str">
        <f>VLOOKUP(Table5[[#This Row],[Shortname]], comp[], 2, FALSE)</f>
        <v>W-free</v>
      </c>
      <c r="C82" t="s">
        <v>274</v>
      </c>
      <c r="D82" s="11" t="s">
        <v>277</v>
      </c>
      <c r="E82">
        <v>1000</v>
      </c>
      <c r="F82">
        <v>1409</v>
      </c>
      <c r="G82">
        <v>1431</v>
      </c>
      <c r="I82" s="57" t="s">
        <v>1588</v>
      </c>
      <c r="J82" t="s">
        <v>1588</v>
      </c>
      <c r="K82" t="str">
        <f>Table5[[#This Row],[Name]] &amp; Table5[[#This Row],[Paper]]</f>
        <v>Co-20Ni-8Al-12VChen, Y., Wang, C., Ruan, J., Omori, T., Kainuma, R., Ishida, K., &amp; Liu, X. (2019). High-strength Co–Al–V-base superalloys strengthened by γ′-Co 3 (Al,V) with high solvus temperature. Acta Materialia, 170, 62–74. https://doi.org/10.1016/j.actamat.2019.03.026</v>
      </c>
    </row>
    <row r="83" spans="1:11" x14ac:dyDescent="0.3">
      <c r="A83" t="s">
        <v>2314</v>
      </c>
      <c r="B83" t="str">
        <f>VLOOKUP(Table5[[#This Row],[Shortname]], comp[], 2, FALSE)</f>
        <v>W-free</v>
      </c>
      <c r="C83" t="s">
        <v>273</v>
      </c>
      <c r="D83" s="11" t="s">
        <v>276</v>
      </c>
      <c r="E83">
        <v>979</v>
      </c>
      <c r="F83">
        <v>1409</v>
      </c>
      <c r="G83">
        <v>1433</v>
      </c>
      <c r="I83" s="57" t="s">
        <v>1587</v>
      </c>
      <c r="J83" t="s">
        <v>1587</v>
      </c>
      <c r="K83" t="str">
        <f>Table5[[#This Row],[Name]] &amp; Table5[[#This Row],[Paper]]</f>
        <v>Co-10Ni-8Al-12VChen, Y., Wang, C., Ruan, J., Omori, T., Kainuma, R., Ishida, K., &amp; Liu, X. (2019). High-strength Co–Al–V-base superalloys strengthened by γ′-Co 3 (Al,V) with high solvus temperature. Acta Materialia, 170, 62–74. https://doi.org/10.1016/j.actamat.2019.03.025</v>
      </c>
    </row>
    <row r="84" spans="1:11" x14ac:dyDescent="0.3">
      <c r="A84" t="s">
        <v>2321</v>
      </c>
      <c r="B84" t="str">
        <f>VLOOKUP(Table5[[#This Row],[Shortname]], comp[], 2, FALSE)</f>
        <v>W-free</v>
      </c>
      <c r="C84" t="s">
        <v>262</v>
      </c>
      <c r="D84" s="11" t="s">
        <v>269</v>
      </c>
      <c r="E84">
        <v>971</v>
      </c>
      <c r="F84">
        <v>1399</v>
      </c>
      <c r="G84">
        <v>1399</v>
      </c>
      <c r="I84" s="57" t="s">
        <v>1595</v>
      </c>
      <c r="J84" t="s">
        <v>1595</v>
      </c>
      <c r="K84" t="str">
        <f>Table5[[#This Row],[Name]] &amp; Table5[[#This Row],[Paper]]</f>
        <v>Co-5Al-14V-2MoChen, Y., Wang, C., Ruan, J., Omori, T., Kainuma, R., Ishida, K., &amp; Liu, X. (2019). High-strength Co–Al–V-base superalloys strengthened by γ′-Co 3 (Al,V) with high solvus temperature. Acta Materialia, 170, 62–74. https://doi.org/10.1016/j.actamat.2019.03.022</v>
      </c>
    </row>
    <row r="85" spans="1:11" x14ac:dyDescent="0.3">
      <c r="A85" t="s">
        <v>2326</v>
      </c>
      <c r="B85" t="str">
        <f>VLOOKUP(Table5[[#This Row],[Shortname]], comp[], 2, FALSE)</f>
        <v>W-free</v>
      </c>
      <c r="C85" t="s">
        <v>279</v>
      </c>
      <c r="D85" s="11" t="s">
        <v>276</v>
      </c>
      <c r="E85">
        <v>964</v>
      </c>
      <c r="F85">
        <v>1409</v>
      </c>
      <c r="G85">
        <v>1440</v>
      </c>
      <c r="I85" s="57" t="s">
        <v>1600</v>
      </c>
      <c r="J85" t="s">
        <v>1600</v>
      </c>
      <c r="K85" t="str">
        <f>Table5[[#This Row],[Name]] &amp; Table5[[#This Row],[Paper]]</f>
        <v>Co-8Al-12VChen, Y., Wang, C., Ruan, J., Omori, T., Kainuma, R., Ishida, K., &amp; Liu, X. (2019). High-strength Co–Al–V-base superalloys strengthened by γ′-Co 3 (Al,V) with high solvus temperature. Acta Materialia, 170, 62–74. https://doi.org/10.1016/j.actamat.2019.03.025</v>
      </c>
    </row>
    <row r="86" spans="1:11" x14ac:dyDescent="0.3">
      <c r="A86" t="s">
        <v>2320</v>
      </c>
      <c r="B86" t="str">
        <f>VLOOKUP(Table5[[#This Row],[Shortname]], comp[], 2, FALSE)</f>
        <v>W-free</v>
      </c>
      <c r="C86" t="s">
        <v>261</v>
      </c>
      <c r="D86" s="11" t="s">
        <v>267</v>
      </c>
      <c r="E86">
        <v>948</v>
      </c>
      <c r="F86">
        <v>1410</v>
      </c>
      <c r="G86">
        <v>1444</v>
      </c>
      <c r="I86" s="57" t="s">
        <v>1594</v>
      </c>
      <c r="J86" t="s">
        <v>1594</v>
      </c>
      <c r="K86" t="str">
        <f>Table5[[#This Row],[Name]] &amp; Table5[[#This Row],[Paper]]</f>
        <v>Co-5Al-14V-2CrChen, Y., Wang, C., Ruan, J., Omori, T., Kainuma, R., Ishida, K., &amp; Liu, X. (2019). High-strength Co–Al–V-base superalloys strengthened by γ′-Co 3 (Al,V) with high solvus temperature. Acta Materialia, 170, 62–74. https://doi.org/10.1016/j.actamat.2019.03.020</v>
      </c>
    </row>
    <row r="87" spans="1:11" x14ac:dyDescent="0.3">
      <c r="A87" t="s">
        <v>2329</v>
      </c>
      <c r="B87" t="str">
        <f>VLOOKUP(Table5[[#This Row],[Shortname]], comp[], 2, FALSE)</f>
        <v>W-free</v>
      </c>
      <c r="C87" t="s">
        <v>301</v>
      </c>
      <c r="D87" s="1" t="s">
        <v>3343</v>
      </c>
      <c r="E87">
        <v>1286</v>
      </c>
      <c r="F87">
        <v>1310</v>
      </c>
      <c r="G87">
        <v>1351</v>
      </c>
      <c r="I87" s="57" t="s">
        <v>1602</v>
      </c>
      <c r="J87" t="s">
        <v>1602</v>
      </c>
      <c r="K87" t="str">
        <f>Table5[[#This Row],[Name]] &amp; Table5[[#This Row],[Paper]]</f>
        <v>Cal-30Ni-12Al-8TaChen, Y., Wang, C., Ruan, J., Yang, S., Omori, T., Kainuma, R., Ishida, K., Han, J., Lu, Y., &amp; Liu, X. (2020). Development of low-density γ/γ′ Co–Al–Ta-based superalloys with high solvus temperature. Acta Materialia, 188, 652–664. https://doi.org/10.1016/j.actamat.2020.02.058</v>
      </c>
    </row>
    <row r="88" spans="1:11" x14ac:dyDescent="0.3">
      <c r="A88" t="s">
        <v>2328</v>
      </c>
      <c r="B88" t="str">
        <f>VLOOKUP(Table5[[#This Row],[Shortname]], comp[], 2, FALSE)</f>
        <v>W-free</v>
      </c>
      <c r="C88" t="s">
        <v>300</v>
      </c>
      <c r="D88" s="1" t="s">
        <v>306</v>
      </c>
      <c r="E88">
        <v>1237</v>
      </c>
      <c r="F88">
        <v>1336</v>
      </c>
      <c r="G88">
        <v>1379</v>
      </c>
      <c r="I88" s="57" t="s">
        <v>1599</v>
      </c>
      <c r="J88" t="s">
        <v>1599</v>
      </c>
      <c r="K88" t="str">
        <f>Table5[[#This Row],[Name]] &amp; Table5[[#This Row],[Paper]]</f>
        <v>Cal-30Ni-12Al-6TaChen, Y., Wang, C., Ruan, J., Yang, S., Omori, T., Kainuma, R., Ishida, K., Han, J., Lu, Y., &amp; Liu, X. (2020). Development of low-density γ/γ′ Co–Al–Ta-based superalloys with high solvus temperature. Acta Materialia, 188, 652–664. https://doi.org/10.1016/j.actamat.2020.02.057</v>
      </c>
    </row>
    <row r="89" spans="1:11" x14ac:dyDescent="0.3">
      <c r="A89" t="s">
        <v>2327</v>
      </c>
      <c r="B89" t="str">
        <f>VLOOKUP(Table5[[#This Row],[Shortname]], comp[], 2, FALSE)</f>
        <v>W-free</v>
      </c>
      <c r="C89" t="s">
        <v>299</v>
      </c>
      <c r="D89" s="1" t="s">
        <v>305</v>
      </c>
      <c r="E89">
        <v>1161</v>
      </c>
      <c r="F89">
        <v>1364</v>
      </c>
      <c r="G89">
        <v>1402</v>
      </c>
      <c r="I89" s="57" t="s">
        <v>1601</v>
      </c>
      <c r="J89" t="s">
        <v>1601</v>
      </c>
      <c r="K89" t="str">
        <f>Table5[[#This Row],[Name]] &amp; Table5[[#This Row],[Paper]]</f>
        <v>Cal-30Ni-12Al-4TaChen, Y., Wang, C., Ruan, J., Yang, S., Omori, T., Kainuma, R., Ishida, K., Han, J., Lu, Y., &amp; Liu, X. (2020). Development of low-density γ/γ′ Co–Al–Ta-based superalloys with high solvus temperature. Acta Materialia, 188, 652–664. https://doi.org/10.1016/j.actamat.2020.02.056</v>
      </c>
    </row>
    <row r="90" spans="1:11" x14ac:dyDescent="0.3">
      <c r="A90" t="s">
        <v>2131</v>
      </c>
      <c r="B90" t="str">
        <f>VLOOKUP(Table5[[#This Row],[Shortname]], comp[], 2, FALSE)</f>
        <v>W-free</v>
      </c>
      <c r="C90" t="s">
        <v>315</v>
      </c>
      <c r="D90" s="1" t="s">
        <v>319</v>
      </c>
      <c r="E90">
        <v>1152</v>
      </c>
      <c r="I90" s="57" t="s">
        <v>1492</v>
      </c>
      <c r="J90" t="s">
        <v>1492</v>
      </c>
      <c r="K90" t="str">
        <f>Table5[[#This Row],[Name]] &amp; Table5[[#This Row],[Paper]]</f>
        <v>Co-30Ni-12Al-12CrChen, Y., Wang, C., Ruan, J., Yang, S., Omori, T., Kainuma, R., Ishida, K., Han, J., Lu, Y., &amp; Liu, X. (2020). Development of low-density γ/γ′ Co–Al–Ta-based superalloys with high solvus temperature. Acta Materialia, 188, 652–664. https://doi.org/10.1016/j.actamat.2020.02.062</v>
      </c>
    </row>
    <row r="91" spans="1:11" x14ac:dyDescent="0.3">
      <c r="A91" t="s">
        <v>2333</v>
      </c>
      <c r="B91" t="str">
        <f>VLOOKUP(Table5[[#This Row],[Shortname]], comp[], 2, FALSE)</f>
        <v>W-free</v>
      </c>
      <c r="C91" t="s">
        <v>293</v>
      </c>
      <c r="D91" s="7" t="s">
        <v>296</v>
      </c>
      <c r="E91">
        <v>1048</v>
      </c>
      <c r="F91">
        <v>1395</v>
      </c>
      <c r="G91">
        <v>1428</v>
      </c>
      <c r="I91" s="57" t="s">
        <v>1605</v>
      </c>
      <c r="J91" t="s">
        <v>1605</v>
      </c>
      <c r="K91" t="str">
        <f>Table5[[#This Row],[Name]] &amp; Table5[[#This Row],[Paper]]</f>
        <v>Co-30Ni-12Al-2TaChen, Y., Wang, C., Ruan, J., Yang, S., Omori, T., Kainuma, R., Ishida, K., Han, J., Lu, Y., &amp; Liu, X. (2020). Development of low-density γ/γ′ Co–Al–Ta-based superalloys with high solvus temperature. Acta Materialia, 188, 652–664. https://doi.org/10.1016/j.actamat.2020.02.052</v>
      </c>
    </row>
    <row r="92" spans="1:11" x14ac:dyDescent="0.3">
      <c r="A92" t="s">
        <v>2332</v>
      </c>
      <c r="B92" t="str">
        <f>VLOOKUP(Table5[[#This Row],[Shortname]], comp[], 2, FALSE)</f>
        <v>W-free</v>
      </c>
      <c r="C92" t="s">
        <v>292</v>
      </c>
      <c r="D92" s="7" t="s">
        <v>295</v>
      </c>
      <c r="E92">
        <v>1003</v>
      </c>
      <c r="F92">
        <v>1396</v>
      </c>
      <c r="G92">
        <v>1442</v>
      </c>
      <c r="I92" s="57" t="s">
        <v>1606</v>
      </c>
      <c r="J92" t="s">
        <v>1606</v>
      </c>
      <c r="K92" t="str">
        <f>Table5[[#This Row],[Name]] &amp; Table5[[#This Row],[Paper]]</f>
        <v>Co-20Ni-12Al-2TaChen, Y., Wang, C., Ruan, J., Yang, S., Omori, T., Kainuma, R., Ishida, K., Han, J., Lu, Y., &amp; Liu, X. (2020). Development of low-density γ/γ′ Co–Al–Ta-based superalloys with high solvus temperature. Acta Materialia, 188, 652–664. https://doi.org/10.1016/j.actamat.2020.02.051</v>
      </c>
    </row>
    <row r="93" spans="1:11" x14ac:dyDescent="0.3">
      <c r="A93" t="s">
        <v>2330</v>
      </c>
      <c r="B93" t="str">
        <f>VLOOKUP(Table5[[#This Row],[Shortname]], comp[], 2, FALSE)</f>
        <v>W-free</v>
      </c>
      <c r="C93" t="s">
        <v>291</v>
      </c>
      <c r="D93" s="7" t="s">
        <v>294</v>
      </c>
      <c r="E93">
        <v>974</v>
      </c>
      <c r="F93">
        <v>1396</v>
      </c>
      <c r="G93">
        <v>1446</v>
      </c>
      <c r="I93" s="57" t="s">
        <v>1603</v>
      </c>
      <c r="J93" t="s">
        <v>1603</v>
      </c>
      <c r="K93" t="str">
        <f>Table5[[#This Row],[Name]] &amp; Table5[[#This Row],[Paper]]</f>
        <v>Co-10Ni-12Al-2TaChen, Y., Wang, C., Ruan, J., Yang, S., Omori, T., Kainuma, R., Ishida, K., Han, J., Lu, Y., &amp; Liu, X. (2020). Development of low-density γ/γ′ Co–Al–Ta-based superalloys with high solvus temperature. Acta Materialia, 188, 652–664. https://doi.org/10.1016/j.actamat.2020.02.050</v>
      </c>
    </row>
    <row r="94" spans="1:11" x14ac:dyDescent="0.3">
      <c r="A94" t="s">
        <v>2331</v>
      </c>
      <c r="B94" t="str">
        <f>VLOOKUP(Table5[[#This Row],[Shortname]], comp[], 2, FALSE)</f>
        <v>W-free</v>
      </c>
      <c r="C94" t="s">
        <v>290</v>
      </c>
      <c r="D94" s="7" t="s">
        <v>289</v>
      </c>
      <c r="E94">
        <v>949</v>
      </c>
      <c r="F94">
        <v>1396</v>
      </c>
      <c r="G94">
        <v>1448</v>
      </c>
      <c r="I94" s="57" t="s">
        <v>1604</v>
      </c>
      <c r="J94" t="s">
        <v>1604</v>
      </c>
      <c r="K94" t="str">
        <f>Table5[[#This Row],[Name]] &amp; Table5[[#This Row],[Paper]]</f>
        <v>Co-12Al-2TaChen, Y., Wang, C., Ruan, J., Yang, S., Omori, T., Kainuma, R., Ishida, K., Han, J., Lu, Y., &amp; Liu, X. (2020). Development of low-density γ/γ′ Co–Al–Ta-based superalloys with high solvus temperature. Acta Materialia, 188, 652–664. https://doi.org/10.1016/j.actamat.2020.02.049</v>
      </c>
    </row>
    <row r="95" spans="1:11" x14ac:dyDescent="0.3">
      <c r="A95" t="s">
        <v>2158</v>
      </c>
      <c r="B95" t="str">
        <f>VLOOKUP(Table5[[#This Row],[Shortname]], comp[], 2, FALSE)</f>
        <v>Co3Ti</v>
      </c>
      <c r="C95" t="s">
        <v>349</v>
      </c>
      <c r="D95" t="s">
        <v>327</v>
      </c>
      <c r="E95">
        <v>1154</v>
      </c>
      <c r="F95">
        <v>1261</v>
      </c>
      <c r="G95">
        <v>1341</v>
      </c>
      <c r="I95" s="57" t="e">
        <f>VLOOKUP(Table5[[#This Row],[Unique]], comp[], 2, FALSE)</f>
        <v>#N/A</v>
      </c>
      <c r="J95" t="s">
        <v>1519</v>
      </c>
      <c r="K95" t="str">
        <f>Table5[[#This Row],[Name]] &amp; Table5[[#This Row],[Paper]]</f>
        <v>203aChristofidou, K. A. et al. The microstructure and hardness of Ni-Co-Al-Ti-Cr quinary alloys. J. Alloys Compd. (2016) doi:10.1016/j.jallcom.2016.07.159.</v>
      </c>
    </row>
    <row r="96" spans="1:11" x14ac:dyDescent="0.3">
      <c r="A96" t="s">
        <v>2159</v>
      </c>
      <c r="B96" t="str">
        <f>VLOOKUP(Table5[[#This Row],[Shortname]], comp[], 2, FALSE)</f>
        <v>Co3Ti</v>
      </c>
      <c r="C96" t="s">
        <v>350</v>
      </c>
      <c r="D96" t="s">
        <v>327</v>
      </c>
      <c r="E96">
        <v>1152</v>
      </c>
      <c r="F96">
        <v>1273</v>
      </c>
      <c r="G96">
        <v>1359</v>
      </c>
      <c r="I96" s="57" t="e">
        <f>VLOOKUP(Table5[[#This Row],[Unique]], comp[], 2, FALSE)</f>
        <v>#N/A</v>
      </c>
      <c r="J96" t="s">
        <v>1520</v>
      </c>
      <c r="K96" t="str">
        <f>Table5[[#This Row],[Name]] &amp; Table5[[#This Row],[Paper]]</f>
        <v>203bChristofidou, K. A. et al. The microstructure and hardness of Ni-Co-Al-Ti-Cr quinary alloys. J. Alloys Compd. (2016) doi:10.1016/j.jallcom.2016.07.159.</v>
      </c>
    </row>
    <row r="97" spans="1:11" x14ac:dyDescent="0.3">
      <c r="A97" t="s">
        <v>2146</v>
      </c>
      <c r="B97" t="str">
        <f>VLOOKUP(Table5[[#This Row],[Shortname]], comp[], 2, FALSE)</f>
        <v>Co3Ti</v>
      </c>
      <c r="C97" t="s">
        <v>340</v>
      </c>
      <c r="D97" t="s">
        <v>327</v>
      </c>
      <c r="E97">
        <v>1147</v>
      </c>
      <c r="F97">
        <v>1264</v>
      </c>
      <c r="G97">
        <v>1359</v>
      </c>
      <c r="I97" s="57" t="e">
        <f>VLOOKUP(Table5[[#This Row],[Unique]], comp[], 2, FALSE)</f>
        <v>#N/A</v>
      </c>
      <c r="J97" t="s">
        <v>1507</v>
      </c>
      <c r="K97" t="str">
        <f>Table5[[#This Row],[Name]] &amp; Table5[[#This Row],[Paper]]</f>
        <v>152aChristofidou, K. A. et al. The microstructure and hardness of Ni-Co-Al-Ti-Cr quinary alloys. J. Alloys Compd. (2016) doi:10.1016/j.jallcom.2016.07.159.</v>
      </c>
    </row>
    <row r="98" spans="1:11" x14ac:dyDescent="0.3">
      <c r="A98" t="s">
        <v>2149</v>
      </c>
      <c r="B98" t="str">
        <f>VLOOKUP(Table5[[#This Row],[Shortname]], comp[], 2, FALSE)</f>
        <v>Co3Ti</v>
      </c>
      <c r="C98" t="s">
        <v>351</v>
      </c>
      <c r="D98" t="s">
        <v>327</v>
      </c>
      <c r="E98">
        <v>1135</v>
      </c>
      <c r="F98">
        <v>1294</v>
      </c>
      <c r="G98">
        <v>1371</v>
      </c>
      <c r="I98" s="57" t="e">
        <f>VLOOKUP(Table5[[#This Row],[Unique]], comp[], 2, FALSE)</f>
        <v>#N/A</v>
      </c>
      <c r="J98" t="s">
        <v>1510</v>
      </c>
      <c r="K98" t="str">
        <f>Table5[[#This Row],[Name]] &amp; Table5[[#This Row],[Paper]]</f>
        <v>153aChristofidou, K. A. et al. The microstructure and hardness of Ni-Co-Al-Ti-Cr quinary alloys. J. Alloys Compd. (2016) doi:10.1016/j.jallcom.2016.07.159.</v>
      </c>
    </row>
    <row r="99" spans="1:11" x14ac:dyDescent="0.3">
      <c r="A99" t="s">
        <v>2155</v>
      </c>
      <c r="B99" t="str">
        <f>VLOOKUP(Table5[[#This Row],[Shortname]], comp[], 2, FALSE)</f>
        <v>Co3Ti</v>
      </c>
      <c r="C99" t="s">
        <v>345</v>
      </c>
      <c r="D99" t="s">
        <v>327</v>
      </c>
      <c r="E99">
        <v>1135</v>
      </c>
      <c r="F99">
        <v>1248</v>
      </c>
      <c r="G99">
        <v>1349</v>
      </c>
      <c r="I99" s="57" t="e">
        <f>VLOOKUP(Table5[[#This Row],[Unique]], comp[], 2, FALSE)</f>
        <v>#N/A</v>
      </c>
      <c r="J99" t="s">
        <v>1516</v>
      </c>
      <c r="K99" t="str">
        <f>Table5[[#This Row],[Name]] &amp; Table5[[#This Row],[Paper]]</f>
        <v>202aChristofidou, K. A. et al. The microstructure and hardness of Ni-Co-Al-Ti-Cr quinary alloys. J. Alloys Compd. (2016) doi:10.1016/j.jallcom.2016.07.159.</v>
      </c>
    </row>
    <row r="100" spans="1:11" x14ac:dyDescent="0.3">
      <c r="A100" t="s">
        <v>2140</v>
      </c>
      <c r="B100" t="str">
        <f>VLOOKUP(Table5[[#This Row],[Shortname]], comp[], 2, FALSE)</f>
        <v>Co3Ti</v>
      </c>
      <c r="C100" t="s">
        <v>334</v>
      </c>
      <c r="D100" t="s">
        <v>327</v>
      </c>
      <c r="E100">
        <v>1122</v>
      </c>
      <c r="F100">
        <v>1302</v>
      </c>
      <c r="G100">
        <v>1371</v>
      </c>
      <c r="I100" s="57" t="e">
        <f>VLOOKUP(Table5[[#This Row],[Unique]], comp[], 2, FALSE)</f>
        <v>#N/A</v>
      </c>
      <c r="J100" t="s">
        <v>1501</v>
      </c>
      <c r="K100" t="str">
        <f>Table5[[#This Row],[Name]] &amp; Table5[[#This Row],[Paper]]</f>
        <v>103aChristofidou, K. A. et al. The microstructure and hardness of Ni-Co-Al-Ti-Cr quinary alloys. J. Alloys Compd. (2016) doi:10.1016/j.jallcom.2016.07.159.</v>
      </c>
    </row>
    <row r="101" spans="1:11" x14ac:dyDescent="0.3">
      <c r="A101" t="s">
        <v>2150</v>
      </c>
      <c r="B101" t="str">
        <f>VLOOKUP(Table5[[#This Row],[Shortname]], comp[], 2, FALSE)</f>
        <v>Co3Ti</v>
      </c>
      <c r="C101" t="s">
        <v>352</v>
      </c>
      <c r="D101" t="s">
        <v>327</v>
      </c>
      <c r="E101">
        <v>1120</v>
      </c>
      <c r="F101">
        <v>1301</v>
      </c>
      <c r="G101">
        <v>1379</v>
      </c>
      <c r="I101" s="57" t="e">
        <f>VLOOKUP(Table5[[#This Row],[Unique]], comp[], 2, FALSE)</f>
        <v>#N/A</v>
      </c>
      <c r="J101" t="s">
        <v>1511</v>
      </c>
      <c r="K101" t="str">
        <f>Table5[[#This Row],[Name]] &amp; Table5[[#This Row],[Paper]]</f>
        <v>153bChristofidou, K. A. et al. The microstructure and hardness of Ni-Co-Al-Ti-Cr quinary alloys. J. Alloys Compd. (2016) doi:10.1016/j.jallcom.2016.07.159.</v>
      </c>
    </row>
    <row r="102" spans="1:11" x14ac:dyDescent="0.3">
      <c r="A102" t="s">
        <v>2141</v>
      </c>
      <c r="B102" t="str">
        <f>VLOOKUP(Table5[[#This Row],[Shortname]], comp[], 2, FALSE)</f>
        <v>Co3Ti</v>
      </c>
      <c r="C102" t="s">
        <v>335</v>
      </c>
      <c r="D102" t="s">
        <v>327</v>
      </c>
      <c r="E102">
        <v>1099</v>
      </c>
      <c r="F102">
        <v>1337</v>
      </c>
      <c r="G102">
        <v>1392</v>
      </c>
      <c r="I102" s="57" t="e">
        <f>VLOOKUP(Table5[[#This Row],[Unique]], comp[], 2, FALSE)</f>
        <v>#N/A</v>
      </c>
      <c r="J102" t="s">
        <v>1502</v>
      </c>
      <c r="K102" t="str">
        <f>Table5[[#This Row],[Name]] &amp; Table5[[#This Row],[Paper]]</f>
        <v>103bChristofidou, K. A. et al. The microstructure and hardness of Ni-Co-Al-Ti-Cr quinary alloys. J. Alloys Compd. (2016) doi:10.1016/j.jallcom.2016.07.159.</v>
      </c>
    </row>
    <row r="103" spans="1:11" x14ac:dyDescent="0.3">
      <c r="A103" t="s">
        <v>2147</v>
      </c>
      <c r="B103" t="str">
        <f>VLOOKUP(Table5[[#This Row],[Shortname]], comp[], 2, FALSE)</f>
        <v>Co3Ti</v>
      </c>
      <c r="C103" t="s">
        <v>341</v>
      </c>
      <c r="D103" t="s">
        <v>327</v>
      </c>
      <c r="E103">
        <v>1094</v>
      </c>
      <c r="F103">
        <v>1305</v>
      </c>
      <c r="G103">
        <v>1385</v>
      </c>
      <c r="I103" s="57" t="e">
        <f>VLOOKUP(Table5[[#This Row],[Unique]], comp[], 2, FALSE)</f>
        <v>#N/A</v>
      </c>
      <c r="J103" t="s">
        <v>1508</v>
      </c>
      <c r="K103" t="str">
        <f>Table5[[#This Row],[Name]] &amp; Table5[[#This Row],[Paper]]</f>
        <v>152bChristofidou, K. A. et al. The microstructure and hardness of Ni-Co-Al-Ti-Cr quinary alloys. J. Alloys Compd. (2016) doi:10.1016/j.jallcom.2016.07.159.</v>
      </c>
    </row>
    <row r="104" spans="1:11" x14ac:dyDescent="0.3">
      <c r="A104" t="s">
        <v>2160</v>
      </c>
      <c r="B104" t="str">
        <f>VLOOKUP(Table5[[#This Row],[Shortname]], comp[], 2, FALSE)</f>
        <v>W-free</v>
      </c>
      <c r="C104" t="s">
        <v>354</v>
      </c>
      <c r="D104" t="s">
        <v>327</v>
      </c>
      <c r="E104">
        <v>1088</v>
      </c>
      <c r="F104">
        <v>1324</v>
      </c>
      <c r="G104">
        <v>1392</v>
      </c>
      <c r="I104" s="57" t="e">
        <f>VLOOKUP(Table5[[#This Row],[Unique]], comp[], 2, FALSE)</f>
        <v>#N/A</v>
      </c>
      <c r="J104" t="s">
        <v>1521</v>
      </c>
      <c r="K104" t="str">
        <f>Table5[[#This Row],[Name]] &amp; Table5[[#This Row],[Paper]]</f>
        <v>203cChristofidou, K. A. et al. The microstructure and hardness of Ni-Co-Al-Ti-Cr quinary alloys. J. Alloys Compd. (2016) doi:10.1016/j.jallcom.2016.07.159.</v>
      </c>
    </row>
    <row r="105" spans="1:11" x14ac:dyDescent="0.3">
      <c r="A105" t="s">
        <v>2137</v>
      </c>
      <c r="B105" t="str">
        <f>VLOOKUP(Table5[[#This Row],[Shortname]], comp[], 2, FALSE)</f>
        <v>Co3Ti</v>
      </c>
      <c r="C105" t="s">
        <v>331</v>
      </c>
      <c r="D105" t="s">
        <v>327</v>
      </c>
      <c r="E105">
        <v>1082</v>
      </c>
      <c r="F105">
        <v>1298</v>
      </c>
      <c r="G105">
        <v>1378</v>
      </c>
      <c r="I105" s="57" t="e">
        <f>VLOOKUP(Table5[[#This Row],[Unique]], comp[], 2, FALSE)</f>
        <v>#N/A</v>
      </c>
      <c r="J105" t="s">
        <v>1498</v>
      </c>
      <c r="K105" t="str">
        <f>Table5[[#This Row],[Name]] &amp; Table5[[#This Row],[Paper]]</f>
        <v>102aChristofidou, K. A. et al. The microstructure and hardness of Ni-Co-Al-Ti-Cr quinary alloys. J. Alloys Compd. (2016) doi:10.1016/j.jallcom.2016.07.159.</v>
      </c>
    </row>
    <row r="106" spans="1:11" x14ac:dyDescent="0.3">
      <c r="A106" t="s">
        <v>2153</v>
      </c>
      <c r="B106" t="str">
        <f>VLOOKUP(Table5[[#This Row],[Shortname]], comp[], 2, FALSE)</f>
        <v>W-free</v>
      </c>
      <c r="C106" t="s">
        <v>343</v>
      </c>
      <c r="D106" t="s">
        <v>327</v>
      </c>
      <c r="E106">
        <v>1080</v>
      </c>
      <c r="F106">
        <v>1351</v>
      </c>
      <c r="G106">
        <v>1400</v>
      </c>
      <c r="I106" s="57" t="e">
        <f>VLOOKUP(Table5[[#This Row],[Unique]], comp[], 2, FALSE)</f>
        <v>#N/A</v>
      </c>
      <c r="J106" t="s">
        <v>1514</v>
      </c>
      <c r="K106" t="str">
        <f>Table5[[#This Row],[Name]] &amp; Table5[[#This Row],[Paper]]</f>
        <v>201bChristofidou, K. A. et al. The microstructure and hardness of Ni-Co-Al-Ti-Cr quinary alloys. J. Alloys Compd. (2016) doi:10.1016/j.jallcom.2016.07.159.</v>
      </c>
    </row>
    <row r="107" spans="1:11" x14ac:dyDescent="0.3">
      <c r="A107" t="s">
        <v>2152</v>
      </c>
      <c r="B107" t="str">
        <f>VLOOKUP(Table5[[#This Row],[Shortname]], comp[], 2, FALSE)</f>
        <v>Co3Ti</v>
      </c>
      <c r="C107" t="s">
        <v>346</v>
      </c>
      <c r="D107" t="s">
        <v>327</v>
      </c>
      <c r="E107">
        <v>1078</v>
      </c>
      <c r="F107">
        <v>1225</v>
      </c>
      <c r="G107">
        <v>1361</v>
      </c>
      <c r="I107" s="57" t="e">
        <f>VLOOKUP(Table5[[#This Row],[Unique]], comp[], 2, FALSE)</f>
        <v>#N/A</v>
      </c>
      <c r="J107" t="s">
        <v>1513</v>
      </c>
      <c r="K107" t="str">
        <f>Table5[[#This Row],[Name]] &amp; Table5[[#This Row],[Paper]]</f>
        <v>201aChristofidou, K. A. et al. The microstructure and hardness of Ni-Co-Al-Ti-Cr quinary alloys. J. Alloys Compd. (2016) doi:10.1016/j.jallcom.2016.07.159.</v>
      </c>
    </row>
    <row r="108" spans="1:11" x14ac:dyDescent="0.3">
      <c r="A108" t="s">
        <v>2142</v>
      </c>
      <c r="B108" t="str">
        <f>VLOOKUP(Table5[[#This Row],[Shortname]], comp[], 2, FALSE)</f>
        <v>W-free</v>
      </c>
      <c r="C108" t="s">
        <v>336</v>
      </c>
      <c r="D108" t="s">
        <v>327</v>
      </c>
      <c r="E108">
        <v>1077</v>
      </c>
      <c r="F108">
        <v>1357</v>
      </c>
      <c r="G108">
        <v>1410</v>
      </c>
      <c r="I108" s="57" t="e">
        <f>VLOOKUP(Table5[[#This Row],[Unique]], comp[], 2, FALSE)</f>
        <v>#N/A</v>
      </c>
      <c r="J108" t="s">
        <v>1503</v>
      </c>
      <c r="K108" t="str">
        <f>Table5[[#This Row],[Name]] &amp; Table5[[#This Row],[Paper]]</f>
        <v>103cChristofidou, K. A. et al. The microstructure and hardness of Ni-Co-Al-Ti-Cr quinary alloys. J. Alloys Compd. (2016) doi:10.1016/j.jallcom.2016.07.159.</v>
      </c>
    </row>
    <row r="109" spans="1:11" x14ac:dyDescent="0.3">
      <c r="A109" t="s">
        <v>2151</v>
      </c>
      <c r="B109" t="str">
        <f>VLOOKUP(Table5[[#This Row],[Shortname]], comp[], 2, FALSE)</f>
        <v>W-free</v>
      </c>
      <c r="C109" t="s">
        <v>353</v>
      </c>
      <c r="D109" t="s">
        <v>327</v>
      </c>
      <c r="E109">
        <v>1074</v>
      </c>
      <c r="F109">
        <v>1342</v>
      </c>
      <c r="G109">
        <v>1399</v>
      </c>
      <c r="I109" s="57" t="e">
        <f>VLOOKUP(Table5[[#This Row],[Unique]], comp[], 2, FALSE)</f>
        <v>#N/A</v>
      </c>
      <c r="J109" t="s">
        <v>1512</v>
      </c>
      <c r="K109" t="str">
        <f>Table5[[#This Row],[Name]] &amp; Table5[[#This Row],[Paper]]</f>
        <v>153cChristofidou, K. A. et al. The microstructure and hardness of Ni-Co-Al-Ti-Cr quinary alloys. J. Alloys Compd. (2016) doi:10.1016/j.jallcom.2016.07.159.</v>
      </c>
    </row>
    <row r="110" spans="1:11" x14ac:dyDescent="0.3">
      <c r="A110" t="s">
        <v>2156</v>
      </c>
      <c r="B110" t="str">
        <f>VLOOKUP(Table5[[#This Row],[Shortname]], comp[], 2, FALSE)</f>
        <v>Co3Ti</v>
      </c>
      <c r="C110" t="s">
        <v>347</v>
      </c>
      <c r="D110" t="s">
        <v>327</v>
      </c>
      <c r="E110">
        <v>1071</v>
      </c>
      <c r="F110">
        <v>1284</v>
      </c>
      <c r="G110">
        <v>1370</v>
      </c>
      <c r="I110" s="57" t="e">
        <f>VLOOKUP(Table5[[#This Row],[Unique]], comp[], 2, FALSE)</f>
        <v>#N/A</v>
      </c>
      <c r="J110" t="s">
        <v>1517</v>
      </c>
      <c r="K110" t="str">
        <f>Table5[[#This Row],[Name]] &amp; Table5[[#This Row],[Paper]]</f>
        <v>202bChristofidou, K. A. et al. The microstructure and hardness of Ni-Co-Al-Ti-Cr quinary alloys. J. Alloys Compd. (2016) doi:10.1016/j.jallcom.2016.07.159.</v>
      </c>
    </row>
    <row r="111" spans="1:11" x14ac:dyDescent="0.3">
      <c r="A111" t="s">
        <v>2138</v>
      </c>
      <c r="B111" t="str">
        <f>VLOOKUP(Table5[[#This Row],[Shortname]], comp[], 2, FALSE)</f>
        <v>Co3Ti</v>
      </c>
      <c r="C111" t="s">
        <v>332</v>
      </c>
      <c r="D111" t="s">
        <v>327</v>
      </c>
      <c r="E111">
        <v>1064</v>
      </c>
      <c r="F111">
        <v>1307</v>
      </c>
      <c r="G111">
        <v>1396</v>
      </c>
      <c r="I111" s="57" t="e">
        <f>VLOOKUP(Table5[[#This Row],[Unique]], comp[], 2, FALSE)</f>
        <v>#N/A</v>
      </c>
      <c r="J111" t="s">
        <v>1499</v>
      </c>
      <c r="K111" t="str">
        <f>Table5[[#This Row],[Name]] &amp; Table5[[#This Row],[Paper]]</f>
        <v>102bChristofidou, K. A. et al. The microstructure and hardness of Ni-Co-Al-Ti-Cr quinary alloys. J. Alloys Compd. (2016) doi:10.1016/j.jallcom.2016.07.159.</v>
      </c>
    </row>
    <row r="112" spans="1:11" x14ac:dyDescent="0.3">
      <c r="A112" t="s">
        <v>2134</v>
      </c>
      <c r="B112" t="str">
        <f>VLOOKUP(Table5[[#This Row],[Shortname]], comp[], 2, FALSE)</f>
        <v>Co3Ti</v>
      </c>
      <c r="C112" t="s">
        <v>328</v>
      </c>
      <c r="D112" t="s">
        <v>327</v>
      </c>
      <c r="E112">
        <v>1062</v>
      </c>
      <c r="F112">
        <v>1278</v>
      </c>
      <c r="G112">
        <v>1376</v>
      </c>
      <c r="I112" s="57" t="e">
        <f>VLOOKUP(Table5[[#This Row],[Unique]], comp[], 2, FALSE)</f>
        <v>#N/A</v>
      </c>
      <c r="J112" t="s">
        <v>1495</v>
      </c>
      <c r="K112" t="str">
        <f>Table5[[#This Row],[Name]] &amp; Table5[[#This Row],[Paper]]</f>
        <v>101aChristofidou, K. A. et al. The microstructure and hardness of Ni-Co-Al-Ti-Cr quinary alloys. J. Alloys Compd. (2016) doi:10.1016/j.jallcom.2016.07.159.</v>
      </c>
    </row>
    <row r="113" spans="1:11" x14ac:dyDescent="0.3">
      <c r="A113" t="s">
        <v>2143</v>
      </c>
      <c r="B113" t="str">
        <f>VLOOKUP(Table5[[#This Row],[Shortname]], comp[], 2, FALSE)</f>
        <v>Co3Ti</v>
      </c>
      <c r="C113" t="s">
        <v>337</v>
      </c>
      <c r="D113" t="s">
        <v>327</v>
      </c>
      <c r="E113">
        <v>1055</v>
      </c>
      <c r="F113">
        <v>1251</v>
      </c>
      <c r="G113">
        <v>1375</v>
      </c>
      <c r="I113" s="57" t="e">
        <f>VLOOKUP(Table5[[#This Row],[Unique]], comp[], 2, FALSE)</f>
        <v>#N/A</v>
      </c>
      <c r="J113" t="s">
        <v>1504</v>
      </c>
      <c r="K113" t="str">
        <f>Table5[[#This Row],[Name]] &amp; Table5[[#This Row],[Paper]]</f>
        <v>151aChristofidou, K. A. et al. The microstructure and hardness of Ni-Co-Al-Ti-Cr quinary alloys. J. Alloys Compd. (2016) doi:10.1016/j.jallcom.2016.07.159.</v>
      </c>
    </row>
    <row r="114" spans="1:11" x14ac:dyDescent="0.3">
      <c r="A114" t="s">
        <v>2148</v>
      </c>
      <c r="B114" t="str">
        <f>VLOOKUP(Table5[[#This Row],[Shortname]], comp[], 2, FALSE)</f>
        <v>W-free</v>
      </c>
      <c r="C114" t="s">
        <v>342</v>
      </c>
      <c r="D114" t="s">
        <v>327</v>
      </c>
      <c r="E114">
        <v>1014</v>
      </c>
      <c r="F114">
        <v>1350</v>
      </c>
      <c r="G114">
        <v>1406</v>
      </c>
      <c r="I114" s="57" t="e">
        <f>VLOOKUP(Table5[[#This Row],[Unique]], comp[], 2, FALSE)</f>
        <v>#N/A</v>
      </c>
      <c r="J114" t="s">
        <v>1509</v>
      </c>
      <c r="K114" t="str">
        <f>Table5[[#This Row],[Name]] &amp; Table5[[#This Row],[Paper]]</f>
        <v>152cChristofidou, K. A. et al. The microstructure and hardness of Ni-Co-Al-Ti-Cr quinary alloys. J. Alloys Compd. (2016) doi:10.1016/j.jallcom.2016.07.159.</v>
      </c>
    </row>
    <row r="115" spans="1:11" x14ac:dyDescent="0.3">
      <c r="A115" t="s">
        <v>2157</v>
      </c>
      <c r="B115" t="str">
        <f>VLOOKUP(Table5[[#This Row],[Shortname]], comp[], 2, FALSE)</f>
        <v>W-free</v>
      </c>
      <c r="C115" t="s">
        <v>348</v>
      </c>
      <c r="D115" t="s">
        <v>327</v>
      </c>
      <c r="E115">
        <v>1011</v>
      </c>
      <c r="F115">
        <v>1302</v>
      </c>
      <c r="G115">
        <v>1392</v>
      </c>
      <c r="I115" s="57" t="e">
        <f>VLOOKUP(Table5[[#This Row],[Unique]], comp[], 2, FALSE)</f>
        <v>#N/A</v>
      </c>
      <c r="J115" t="s">
        <v>1518</v>
      </c>
      <c r="K115" t="str">
        <f>Table5[[#This Row],[Name]] &amp; Table5[[#This Row],[Paper]]</f>
        <v>202cChristofidou, K. A. et al. The microstructure and hardness of Ni-Co-Al-Ti-Cr quinary alloys. J. Alloys Compd. (2016) doi:10.1016/j.jallcom.2016.07.159.</v>
      </c>
    </row>
    <row r="116" spans="1:11" x14ac:dyDescent="0.3">
      <c r="A116" t="s">
        <v>2139</v>
      </c>
      <c r="B116" t="str">
        <f>VLOOKUP(Table5[[#This Row],[Shortname]], comp[], 2, FALSE)</f>
        <v>W-free</v>
      </c>
      <c r="C116" t="s">
        <v>333</v>
      </c>
      <c r="D116" t="s">
        <v>327</v>
      </c>
      <c r="E116">
        <v>999</v>
      </c>
      <c r="F116">
        <v>1364</v>
      </c>
      <c r="G116" t="s">
        <v>355</v>
      </c>
      <c r="I116" s="57" t="e">
        <f>VLOOKUP(Table5[[#This Row],[Unique]], comp[], 2, FALSE)</f>
        <v>#N/A</v>
      </c>
      <c r="J116" t="s">
        <v>1500</v>
      </c>
      <c r="K116" t="str">
        <f>Table5[[#This Row],[Name]] &amp; Table5[[#This Row],[Paper]]</f>
        <v>102cChristofidou, K. A. et al. The microstructure and hardness of Ni-Co-Al-Ti-Cr quinary alloys. J. Alloys Compd. (2016) doi:10.1016/j.jallcom.2016.07.159.</v>
      </c>
    </row>
    <row r="117" spans="1:11" x14ac:dyDescent="0.3">
      <c r="A117" t="s">
        <v>2144</v>
      </c>
      <c r="B117" t="str">
        <f>VLOOKUP(Table5[[#This Row],[Shortname]], comp[], 2, FALSE)</f>
        <v>Co3Ti</v>
      </c>
      <c r="C117" t="s">
        <v>338</v>
      </c>
      <c r="D117" t="s">
        <v>327</v>
      </c>
      <c r="E117">
        <v>985</v>
      </c>
      <c r="F117">
        <v>1295</v>
      </c>
      <c r="G117">
        <v>1392</v>
      </c>
      <c r="I117" s="57" t="e">
        <f>VLOOKUP(Table5[[#This Row],[Unique]], comp[], 2, FALSE)</f>
        <v>#N/A</v>
      </c>
      <c r="J117" t="s">
        <v>1505</v>
      </c>
      <c r="K117" t="str">
        <f>Table5[[#This Row],[Name]] &amp; Table5[[#This Row],[Paper]]</f>
        <v>151bChristofidou, K. A. et al. The microstructure and hardness of Ni-Co-Al-Ti-Cr quinary alloys. J. Alloys Compd. (2016) doi:10.1016/j.jallcom.2016.07.159.</v>
      </c>
    </row>
    <row r="118" spans="1:11" x14ac:dyDescent="0.3">
      <c r="A118" t="s">
        <v>2135</v>
      </c>
      <c r="B118" t="str">
        <f>VLOOKUP(Table5[[#This Row],[Shortname]], comp[], 2, FALSE)</f>
        <v>Co3Ti</v>
      </c>
      <c r="C118" t="s">
        <v>329</v>
      </c>
      <c r="D118" t="s">
        <v>327</v>
      </c>
      <c r="E118">
        <v>963</v>
      </c>
      <c r="F118">
        <v>1288</v>
      </c>
      <c r="G118">
        <v>1402</v>
      </c>
      <c r="I118" s="57" t="e">
        <f>VLOOKUP(Table5[[#This Row],[Unique]], comp[], 2, FALSE)</f>
        <v>#N/A</v>
      </c>
      <c r="J118" t="s">
        <v>1496</v>
      </c>
      <c r="K118" t="str">
        <f>Table5[[#This Row],[Name]] &amp; Table5[[#This Row],[Paper]]</f>
        <v>101bChristofidou, K. A. et al. The microstructure and hardness of Ni-Co-Al-Ti-Cr quinary alloys. J. Alloys Compd. (2016) doi:10.1016/j.jallcom.2016.07.159.</v>
      </c>
    </row>
    <row r="119" spans="1:11" x14ac:dyDescent="0.3">
      <c r="A119" t="s">
        <v>2145</v>
      </c>
      <c r="B119" t="str">
        <f>VLOOKUP(Table5[[#This Row],[Shortname]], comp[], 2, FALSE)</f>
        <v>W-free</v>
      </c>
      <c r="C119" t="s">
        <v>339</v>
      </c>
      <c r="D119" t="s">
        <v>327</v>
      </c>
      <c r="E119">
        <v>916</v>
      </c>
      <c r="F119">
        <v>1342</v>
      </c>
      <c r="G119">
        <v>1411</v>
      </c>
      <c r="I119" s="57" t="e">
        <f>VLOOKUP(Table5[[#This Row],[Unique]], comp[], 2, FALSE)</f>
        <v>#N/A</v>
      </c>
      <c r="J119" t="s">
        <v>1506</v>
      </c>
      <c r="K119" t="str">
        <f>Table5[[#This Row],[Name]] &amp; Table5[[#This Row],[Paper]]</f>
        <v>151cChristofidou, K. A. et al. The microstructure and hardness of Ni-Co-Al-Ti-Cr quinary alloys. J. Alloys Compd. (2016) doi:10.1016/j.jallcom.2016.07.159.</v>
      </c>
    </row>
    <row r="120" spans="1:11" x14ac:dyDescent="0.3">
      <c r="A120" t="s">
        <v>2136</v>
      </c>
      <c r="B120" t="str">
        <f>VLOOKUP(Table5[[#This Row],[Shortname]], comp[], 2, FALSE)</f>
        <v>W-free</v>
      </c>
      <c r="C120" t="s">
        <v>330</v>
      </c>
      <c r="D120" t="s">
        <v>327</v>
      </c>
      <c r="E120">
        <v>903</v>
      </c>
      <c r="F120">
        <v>1361</v>
      </c>
      <c r="G120" t="s">
        <v>355</v>
      </c>
      <c r="I120" s="57" t="e">
        <f>VLOOKUP(Table5[[#This Row],[Unique]], comp[], 2, FALSE)</f>
        <v>#N/A</v>
      </c>
      <c r="J120" t="s">
        <v>1497</v>
      </c>
      <c r="K120" t="str">
        <f>Table5[[#This Row],[Name]] &amp; Table5[[#This Row],[Paper]]</f>
        <v>101cChristofidou, K. A. et al. The microstructure and hardness of Ni-Co-Al-Ti-Cr quinary alloys. J. Alloys Compd. (2016) doi:10.1016/j.jallcom.2016.07.159.</v>
      </c>
    </row>
    <row r="121" spans="1:11" x14ac:dyDescent="0.3">
      <c r="A121" t="s">
        <v>2154</v>
      </c>
      <c r="B121" t="str">
        <f>VLOOKUP(Table5[[#This Row],[Shortname]], comp[], 2, FALSE)</f>
        <v>W-free</v>
      </c>
      <c r="C121" t="s">
        <v>344</v>
      </c>
      <c r="D121" t="s">
        <v>327</v>
      </c>
      <c r="E121">
        <v>899</v>
      </c>
      <c r="F121">
        <v>1311</v>
      </c>
      <c r="G121">
        <v>1401</v>
      </c>
      <c r="I121" s="57" t="e">
        <f>VLOOKUP(Table5[[#This Row],[Unique]], comp[], 2, FALSE)</f>
        <v>#N/A</v>
      </c>
      <c r="J121" t="s">
        <v>1515</v>
      </c>
      <c r="K121" t="str">
        <f>Table5[[#This Row],[Name]] &amp; Table5[[#This Row],[Paper]]</f>
        <v>201cChristofidou, K. A. et al. The microstructure and hardness of Ni-Co-Al-Ti-Cr quinary alloys. J. Alloys Compd. (2016) doi:10.1016/j.jallcom.2016.07.159.</v>
      </c>
    </row>
    <row r="122" spans="1:11" x14ac:dyDescent="0.3">
      <c r="A122" t="s">
        <v>2161</v>
      </c>
      <c r="B122" t="str">
        <f>VLOOKUP(Table5[[#This Row],[Shortname]], comp[], 2, FALSE)</f>
        <v>CoAlWX+</v>
      </c>
      <c r="C122" t="s">
        <v>357</v>
      </c>
      <c r="D122" s="14" t="s">
        <v>356</v>
      </c>
      <c r="E122">
        <v>1225</v>
      </c>
      <c r="F122">
        <v>1337</v>
      </c>
      <c r="G122">
        <v>1399</v>
      </c>
      <c r="I122" s="57" t="e">
        <f>VLOOKUP(Table5[[#This Row],[Unique]], comp[], 2, FALSE)</f>
        <v>#N/A</v>
      </c>
      <c r="J122" t="s">
        <v>1522</v>
      </c>
      <c r="K122" t="str">
        <f>Table5[[#This Row],[Name]] &amp; Table5[[#This Row],[Paper]]</f>
        <v>L24-0CrChung, D.-W. W. et al. Effects of Cr on the properties of multicomponent cobalt-based superalloys with ultra high γ′ volume fraction. J. Alloys Compd. 832, 154790 (2020).</v>
      </c>
    </row>
    <row r="123" spans="1:11" x14ac:dyDescent="0.3">
      <c r="A123" t="s">
        <v>2163</v>
      </c>
      <c r="B123" t="str">
        <f>VLOOKUP(Table5[[#This Row],[Shortname]], comp[], 2, FALSE)</f>
        <v>CoAlWX+</v>
      </c>
      <c r="C123" t="s">
        <v>358</v>
      </c>
      <c r="D123" s="14" t="s">
        <v>356</v>
      </c>
      <c r="E123">
        <v>1188</v>
      </c>
      <c r="F123">
        <v>1318</v>
      </c>
      <c r="G123">
        <v>1390</v>
      </c>
      <c r="I123" s="57" t="e">
        <f>VLOOKUP(Table5[[#This Row],[Unique]], comp[], 2, FALSE)</f>
        <v>#N/A</v>
      </c>
      <c r="J123" t="s">
        <v>1524</v>
      </c>
      <c r="K123" t="str">
        <f>Table5[[#This Row],[Name]] &amp; Table5[[#This Row],[Paper]]</f>
        <v>L24-4CrChung, D.-W. W. et al. Effects of Cr on the properties of multicomponent cobalt-based superalloys with ultra high γ′ volume fraction. J. Alloys Compd. 832, 154790 (2020).</v>
      </c>
    </row>
    <row r="124" spans="1:11" x14ac:dyDescent="0.3">
      <c r="A124" t="s">
        <v>2164</v>
      </c>
      <c r="B124" t="str">
        <f>VLOOKUP(Table5[[#This Row],[Shortname]], comp[], 2, FALSE)</f>
        <v>Co3Ti</v>
      </c>
      <c r="C124" t="s">
        <v>359</v>
      </c>
      <c r="D124" s="14" t="s">
        <v>356</v>
      </c>
      <c r="E124">
        <v>1152</v>
      </c>
      <c r="F124">
        <v>1308</v>
      </c>
      <c r="G124">
        <v>1380</v>
      </c>
      <c r="I124" s="57" t="e">
        <f>VLOOKUP(Table5[[#This Row],[Unique]], comp[], 2, FALSE)</f>
        <v>#N/A</v>
      </c>
      <c r="J124" t="s">
        <v>1525</v>
      </c>
      <c r="K124" t="str">
        <f>Table5[[#This Row],[Name]] &amp; Table5[[#This Row],[Paper]]</f>
        <v>L24-8CrChung, D.-W. W. et al. Effects of Cr on the properties of multicomponent cobalt-based superalloys with ultra high γ′ volume fraction. J. Alloys Compd. 832, 154790 (2020).</v>
      </c>
    </row>
    <row r="125" spans="1:11" x14ac:dyDescent="0.3">
      <c r="A125" t="s">
        <v>2162</v>
      </c>
      <c r="B125" t="str">
        <f>VLOOKUP(Table5[[#This Row],[Shortname]], comp[], 2, FALSE)</f>
        <v>Co3Ti</v>
      </c>
      <c r="C125" t="s">
        <v>360</v>
      </c>
      <c r="D125" s="14" t="s">
        <v>356</v>
      </c>
      <c r="E125">
        <v>1118</v>
      </c>
      <c r="F125">
        <v>1299</v>
      </c>
      <c r="G125">
        <v>1368</v>
      </c>
      <c r="I125" s="57" t="e">
        <f>VLOOKUP(Table5[[#This Row],[Unique]], comp[], 2, FALSE)</f>
        <v>#N/A</v>
      </c>
      <c r="J125" t="s">
        <v>1523</v>
      </c>
      <c r="K125" t="str">
        <f>Table5[[#This Row],[Name]] &amp; Table5[[#This Row],[Paper]]</f>
        <v>L24-12CrChung, D.-W. W. et al. Effects of Cr on the properties of multicomponent cobalt-based superalloys with ultra high γ′ volume fraction. J. Alloys Compd. 832, 154790 (2020).</v>
      </c>
    </row>
    <row r="126" spans="1:11" x14ac:dyDescent="0.3">
      <c r="A126" t="s">
        <v>2335</v>
      </c>
      <c r="B126" t="str">
        <f>VLOOKUP(Table5[[#This Row],[Shortname]], comp[], 2, FALSE)</f>
        <v>CoAlWX+</v>
      </c>
      <c r="C126" t="s">
        <v>372</v>
      </c>
      <c r="D126" s="13" t="s">
        <v>371</v>
      </c>
      <c r="E126">
        <v>1143</v>
      </c>
      <c r="G126">
        <v>1378</v>
      </c>
      <c r="I126" s="57" t="e">
        <f>VLOOKUP(Table5[[#This Row],[Unique]], comp[], 2, FALSE)</f>
        <v>#N/A</v>
      </c>
      <c r="J126" t="s">
        <v>1687</v>
      </c>
      <c r="K126" t="str">
        <f>Table5[[#This Row],[Name]] &amp; Table5[[#This Row],[Paper]]</f>
        <v>3TaCosta, A. M. S. et al. Effect of Ta and Nb additions in arc-melted Co-Ni-based superalloys: Microstructural and mechanical properties. Mater. Sci. Eng. A 730, 66–72 (2018)</v>
      </c>
    </row>
    <row r="127" spans="1:11" x14ac:dyDescent="0.3">
      <c r="A127" t="s">
        <v>2334</v>
      </c>
      <c r="B127" t="str">
        <f>VLOOKUP(Table5[[#This Row],[Shortname]], comp[], 2, FALSE)</f>
        <v>CoAlWX+</v>
      </c>
      <c r="C127" t="s">
        <v>373</v>
      </c>
      <c r="D127" s="13" t="s">
        <v>371</v>
      </c>
      <c r="E127">
        <v>1100</v>
      </c>
      <c r="G127">
        <v>1378</v>
      </c>
      <c r="I127" s="57" t="e">
        <f>VLOOKUP(Table5[[#This Row],[Unique]], comp[], 2, FALSE)</f>
        <v>#N/A</v>
      </c>
      <c r="J127" t="s">
        <v>1686</v>
      </c>
      <c r="K127" t="str">
        <f>Table5[[#This Row],[Name]] &amp; Table5[[#This Row],[Paper]]</f>
        <v>3NbCosta, A. M. S. et al. Effect of Ta and Nb additions in arc-melted Co-Ni-based superalloys: Microstructural and mechanical properties. Mater. Sci. Eng. A 730, 66–72 (2018)</v>
      </c>
    </row>
    <row r="128" spans="1:11" x14ac:dyDescent="0.3">
      <c r="A128" t="s">
        <v>2336</v>
      </c>
      <c r="B128" t="str">
        <f>VLOOKUP(Table5[[#This Row],[Shortname]], comp[], 2, FALSE)</f>
        <v>CoAlW-X</v>
      </c>
      <c r="C128" t="s">
        <v>375</v>
      </c>
      <c r="D128" s="13" t="s">
        <v>374</v>
      </c>
      <c r="E128">
        <v>1100</v>
      </c>
      <c r="F128">
        <v>1419</v>
      </c>
      <c r="G128">
        <v>1427</v>
      </c>
      <c r="I128" s="57" t="e">
        <f>VLOOKUP(Table5[[#This Row],[Unique]], comp[], 2, FALSE)</f>
        <v>#N/A</v>
      </c>
      <c r="J128" t="s">
        <v>1688</v>
      </c>
      <c r="K128" t="str">
        <f>Table5[[#This Row],[Name]] &amp; Table5[[#This Row],[Paper]]</f>
        <v>60-6.7Al-8.9W-4.1TiDing, X. F., Mi, T., Xue, F., Zhou, H. J. &amp; Wang, M. L. Microstructure formation in γ-γ′ Co-Al-W-Ti alloys during directional solidification. J. Alloys Compd. 599, 159–163 (2014).</v>
      </c>
    </row>
    <row r="129" spans="1:11" x14ac:dyDescent="0.3">
      <c r="A129" t="s">
        <v>2337</v>
      </c>
      <c r="B129" t="str">
        <f>VLOOKUP(Table5[[#This Row],[Shortname]], comp[], 2, FALSE)</f>
        <v>CoAlW-X</v>
      </c>
      <c r="C129" t="s">
        <v>389</v>
      </c>
      <c r="D129" s="15" t="s">
        <v>388</v>
      </c>
      <c r="E129">
        <v>1085</v>
      </c>
      <c r="F129">
        <v>1379</v>
      </c>
      <c r="G129">
        <v>1448</v>
      </c>
      <c r="I129" s="57" t="e">
        <f>VLOOKUP(Table5[[#This Row],[Unique]], comp[], 2, FALSE)</f>
        <v>#N/A</v>
      </c>
      <c r="J129" t="s">
        <v>1689</v>
      </c>
      <c r="K129" t="str">
        <f>Table5[[#This Row],[Name]] &amp; Table5[[#This Row],[Paper]]</f>
        <v>alloy2Epishin, A. et al. Interdiffusion in the Face-Centered Cubic Phase of the Co-Al-W-Ta System Between 1090 and 1240 °C. J. Phase Equilibria Diffus. 39, 176–185 (2018)</v>
      </c>
    </row>
    <row r="130" spans="1:11" x14ac:dyDescent="0.3">
      <c r="A130" t="s">
        <v>2338</v>
      </c>
      <c r="B130" t="str">
        <f>VLOOKUP(Table5[[#This Row],[Shortname]], comp[], 2, FALSE)</f>
        <v>CoAlWX+</v>
      </c>
      <c r="C130" t="s">
        <v>384</v>
      </c>
      <c r="D130" s="15" t="s">
        <v>383</v>
      </c>
      <c r="E130">
        <v>1005</v>
      </c>
      <c r="F130">
        <v>1389</v>
      </c>
      <c r="G130">
        <v>1439</v>
      </c>
      <c r="I130" s="57" t="e">
        <f>VLOOKUP(Table5[[#This Row],[Unique]], comp[], 2, FALSE)</f>
        <v>#N/A</v>
      </c>
      <c r="J130" t="s">
        <v>1690</v>
      </c>
      <c r="K130" t="str">
        <f>Table5[[#This Row],[Name]] &amp; Table5[[#This Row],[Paper]]</f>
        <v>alloy1Epishin, A. I. et al. Thermal stability of the structure of a heat-resistant cobalt alloy hardened with intermetallic γ’-phase precipitates. Russ. Metall. 2016, 286–291 (2016).</v>
      </c>
    </row>
    <row r="131" spans="1:11" x14ac:dyDescent="0.3">
      <c r="A131" t="s">
        <v>2170</v>
      </c>
      <c r="B131" t="str">
        <f>VLOOKUP(Table5[[#This Row],[Shortname]], comp[], 2, FALSE)</f>
        <v>CoAlW-X</v>
      </c>
      <c r="C131" t="s">
        <v>404</v>
      </c>
      <c r="D131" s="16" t="s">
        <v>391</v>
      </c>
      <c r="E131">
        <v>1128</v>
      </c>
      <c r="F131">
        <v>1340</v>
      </c>
      <c r="G131">
        <v>1413</v>
      </c>
      <c r="I131" s="57" t="e">
        <f>VLOOKUP(Table5[[#This Row],[Unique]], comp[], 2, FALSE)</f>
        <v>#N/A</v>
      </c>
      <c r="J131" t="s">
        <v>1419</v>
      </c>
      <c r="K131" t="str">
        <f>Table5[[#This Row],[Name]] &amp; Table5[[#This Row],[Paper]]</f>
        <v>Q12Epishin, A., Petrushin, N., Nolze, G., Gerstein, G. &amp; Maier, H. J. Investigation of the γ′-Strengthened Quaternary Co-Based Alloys Co-Al-W-Ta. Metall. Mater. Trans. A Phys. Metall. Mater. Sci. 49, 4042–4057 (2018).</v>
      </c>
    </row>
    <row r="132" spans="1:11" x14ac:dyDescent="0.3">
      <c r="A132" t="s">
        <v>2177</v>
      </c>
      <c r="B132" t="str">
        <f>VLOOKUP(Table5[[#This Row],[Shortname]], comp[], 2, FALSE)</f>
        <v>CoAlW-X</v>
      </c>
      <c r="C132" t="s">
        <v>398</v>
      </c>
      <c r="D132" s="16" t="s">
        <v>391</v>
      </c>
      <c r="E132">
        <v>1128</v>
      </c>
      <c r="F132">
        <v>1351</v>
      </c>
      <c r="G132">
        <v>1407</v>
      </c>
      <c r="I132" s="57" t="e">
        <f>VLOOKUP(Table5[[#This Row],[Unique]], comp[], 2, FALSE)</f>
        <v>#N/A</v>
      </c>
      <c r="J132" t="s">
        <v>1406</v>
      </c>
      <c r="K132" t="str">
        <f>Table5[[#This Row],[Name]] &amp; Table5[[#This Row],[Paper]]</f>
        <v>Q6Epishin, A., Petrushin, N., Nolze, G., Gerstein, G. &amp; Maier, H. J. Investigation of the γ′-Strengthened Quaternary Co-Based Alloys Co-Al-W-Ta. Metall. Mater. Trans. A Phys. Metall. Mater. Sci. 49, 4042–4057 (2018).</v>
      </c>
    </row>
    <row r="133" spans="1:11" x14ac:dyDescent="0.3">
      <c r="A133" t="s">
        <v>2168</v>
      </c>
      <c r="B133" t="str">
        <f>VLOOKUP(Table5[[#This Row],[Shortname]], comp[], 2, FALSE)</f>
        <v>CoAlW-X</v>
      </c>
      <c r="C133" t="s">
        <v>402</v>
      </c>
      <c r="D133" s="16" t="s">
        <v>391</v>
      </c>
      <c r="E133">
        <v>1126</v>
      </c>
      <c r="F133">
        <v>1352</v>
      </c>
      <c r="G133">
        <v>1412</v>
      </c>
      <c r="I133" s="57" t="e">
        <f>VLOOKUP(Table5[[#This Row],[Unique]], comp[], 2, FALSE)</f>
        <v>#N/A</v>
      </c>
      <c r="J133" t="s">
        <v>1415</v>
      </c>
      <c r="K133" t="str">
        <f>Table5[[#This Row],[Name]] &amp; Table5[[#This Row],[Paper]]</f>
        <v>Q10Epishin, A., Petrushin, N., Nolze, G., Gerstein, G. &amp; Maier, H. J. Investigation of the γ′-Strengthened Quaternary Co-Based Alloys Co-Al-W-Ta. Metall. Mater. Trans. A Phys. Metall. Mater. Sci. 49, 4042–4057 (2018).</v>
      </c>
    </row>
    <row r="134" spans="1:11" x14ac:dyDescent="0.3">
      <c r="A134" t="s">
        <v>2174</v>
      </c>
      <c r="B134" t="str">
        <f>VLOOKUP(Table5[[#This Row],[Shortname]], comp[], 2, FALSE)</f>
        <v>CoAlW-X</v>
      </c>
      <c r="C134" t="s">
        <v>395</v>
      </c>
      <c r="D134" s="16" t="s">
        <v>391</v>
      </c>
      <c r="E134">
        <v>1115</v>
      </c>
      <c r="F134">
        <v>1366</v>
      </c>
      <c r="G134">
        <v>1435</v>
      </c>
      <c r="I134" s="57" t="e">
        <f>VLOOKUP(Table5[[#This Row],[Unique]], comp[], 2, FALSE)</f>
        <v>#N/A</v>
      </c>
      <c r="J134" t="s">
        <v>1407</v>
      </c>
      <c r="K134" t="str">
        <f>Table5[[#This Row],[Name]] &amp; Table5[[#This Row],[Paper]]</f>
        <v>Q3Epishin, A., Petrushin, N., Nolze, G., Gerstein, G. &amp; Maier, H. J. Investigation of the γ′-Strengthened Quaternary Co-Based Alloys Co-Al-W-Ta. Metall. Mater. Trans. A Phys. Metall. Mater. Sci. 49, 4042–4057 (2018).</v>
      </c>
    </row>
    <row r="135" spans="1:11" x14ac:dyDescent="0.3">
      <c r="A135" t="s">
        <v>2166</v>
      </c>
      <c r="B135" t="str">
        <f>VLOOKUP(Table5[[#This Row],[Shortname]], comp[], 2, FALSE)</f>
        <v>CoAlW-X</v>
      </c>
      <c r="C135" t="s">
        <v>392</v>
      </c>
      <c r="D135" s="16" t="s">
        <v>391</v>
      </c>
      <c r="E135">
        <v>1114</v>
      </c>
      <c r="F135">
        <v>1380</v>
      </c>
      <c r="G135">
        <v>1444</v>
      </c>
      <c r="I135" s="57" t="e">
        <f>VLOOKUP(Table5[[#This Row],[Unique]], comp[], 2, FALSE)</f>
        <v>#N/A</v>
      </c>
      <c r="J135" t="s">
        <v>1417</v>
      </c>
      <c r="K135" t="str">
        <f>Table5[[#This Row],[Name]] &amp; Table5[[#This Row],[Paper]]</f>
        <v>Q0Epishin, A., Petrushin, N., Nolze, G., Gerstein, G. &amp; Maier, H. J. Investigation of the γ′-Strengthened Quaternary Co-Based Alloys Co-Al-W-Ta. Metall. Mater. Trans. A Phys. Metall. Mater. Sci. 49, 4042–4057 (2018).</v>
      </c>
    </row>
    <row r="136" spans="1:11" x14ac:dyDescent="0.3">
      <c r="A136" t="s">
        <v>2179</v>
      </c>
      <c r="B136" t="str">
        <f>VLOOKUP(Table5[[#This Row],[Shortname]], comp[], 2, FALSE)</f>
        <v>CoAlW-X</v>
      </c>
      <c r="C136" t="s">
        <v>400</v>
      </c>
      <c r="D136" s="16" t="s">
        <v>391</v>
      </c>
      <c r="E136">
        <v>1112</v>
      </c>
      <c r="F136">
        <v>1380</v>
      </c>
      <c r="G136">
        <v>1446</v>
      </c>
      <c r="I136" s="57" t="e">
        <f>VLOOKUP(Table5[[#This Row],[Unique]], comp[], 2, FALSE)</f>
        <v>#N/A</v>
      </c>
      <c r="J136" t="s">
        <v>1416</v>
      </c>
      <c r="K136" t="str">
        <f>Table5[[#This Row],[Name]] &amp; Table5[[#This Row],[Paper]]</f>
        <v>Q8Epishin, A., Petrushin, N., Nolze, G., Gerstein, G. &amp; Maier, H. J. Investigation of the γ′-Strengthened Quaternary Co-Based Alloys Co-Al-W-Ta. Metall. Mater. Trans. A Phys. Metall. Mater. Sci. 49, 4042–4057 (2018).</v>
      </c>
    </row>
    <row r="137" spans="1:11" x14ac:dyDescent="0.3">
      <c r="A137" t="s">
        <v>2173</v>
      </c>
      <c r="B137" t="str">
        <f>VLOOKUP(Table5[[#This Row],[Shortname]], comp[], 2, FALSE)</f>
        <v>CoAlW-X</v>
      </c>
      <c r="C137" t="s">
        <v>394</v>
      </c>
      <c r="D137" s="16" t="s">
        <v>391</v>
      </c>
      <c r="E137">
        <v>1106</v>
      </c>
      <c r="F137">
        <v>1373</v>
      </c>
      <c r="G137">
        <v>1428</v>
      </c>
      <c r="I137" s="57" t="e">
        <f>VLOOKUP(Table5[[#This Row],[Unique]], comp[], 2, FALSE)</f>
        <v>#N/A</v>
      </c>
      <c r="J137" t="s">
        <v>1405</v>
      </c>
      <c r="K137" t="str">
        <f>Table5[[#This Row],[Name]] &amp; Table5[[#This Row],[Paper]]</f>
        <v>Q2Epishin, A., Petrushin, N., Nolze, G., Gerstein, G. &amp; Maier, H. J. Investigation of the γ′-Strengthened Quaternary Co-Based Alloys Co-Al-W-Ta. Metall. Mater. Trans. A Phys. Metall. Mater. Sci. 49, 4042–4057 (2018).</v>
      </c>
    </row>
    <row r="138" spans="1:11" x14ac:dyDescent="0.3">
      <c r="A138" t="s">
        <v>2178</v>
      </c>
      <c r="B138" t="str">
        <f>VLOOKUP(Table5[[#This Row],[Shortname]], comp[], 2, FALSE)</f>
        <v>CoAlW-X</v>
      </c>
      <c r="C138" t="s">
        <v>399</v>
      </c>
      <c r="D138" s="16" t="s">
        <v>391</v>
      </c>
      <c r="E138">
        <v>1104</v>
      </c>
      <c r="F138">
        <v>1365</v>
      </c>
      <c r="G138">
        <v>1435</v>
      </c>
      <c r="I138" s="57" t="e">
        <f>VLOOKUP(Table5[[#This Row],[Unique]], comp[], 2, FALSE)</f>
        <v>#N/A</v>
      </c>
      <c r="J138" t="s">
        <v>1414</v>
      </c>
      <c r="K138" t="str">
        <f>Table5[[#This Row],[Name]] &amp; Table5[[#This Row],[Paper]]</f>
        <v>Q7Epishin, A., Petrushin, N., Nolze, G., Gerstein, G. &amp; Maier, H. J. Investigation of the γ′-Strengthened Quaternary Co-Based Alloys Co-Al-W-Ta. Metall. Mater. Trans. A Phys. Metall. Mater. Sci. 49, 4042–4057 (2018).</v>
      </c>
    </row>
    <row r="139" spans="1:11" x14ac:dyDescent="0.3">
      <c r="A139" t="s">
        <v>2175</v>
      </c>
      <c r="B139" t="str">
        <f>VLOOKUP(Table5[[#This Row],[Shortname]], comp[], 2, FALSE)</f>
        <v>CoAlW-X</v>
      </c>
      <c r="C139" t="s">
        <v>396</v>
      </c>
      <c r="D139" s="16" t="s">
        <v>391</v>
      </c>
      <c r="E139">
        <v>1085</v>
      </c>
      <c r="F139">
        <v>1377</v>
      </c>
      <c r="G139">
        <v>1448</v>
      </c>
      <c r="I139" s="57" t="e">
        <f>VLOOKUP(Table5[[#This Row],[Unique]], comp[], 2, FALSE)</f>
        <v>#N/A</v>
      </c>
      <c r="J139" t="s">
        <v>1435</v>
      </c>
      <c r="K139" t="str">
        <f>Table5[[#This Row],[Name]] &amp; Table5[[#This Row],[Paper]]</f>
        <v>Q4Epishin, A., Petrushin, N., Nolze, G., Gerstein, G. &amp; Maier, H. J. Investigation of the γ′-Strengthened Quaternary Co-Based Alloys Co-Al-W-Ta. Metall. Mater. Trans. A Phys. Metall. Mater. Sci. 49, 4042–4057 (2018).</v>
      </c>
    </row>
    <row r="140" spans="1:11" x14ac:dyDescent="0.3">
      <c r="A140" t="s">
        <v>2172</v>
      </c>
      <c r="B140" t="str">
        <f>VLOOKUP(Table5[[#This Row],[Shortname]], comp[], 2, FALSE)</f>
        <v>CoAlW-X</v>
      </c>
      <c r="C140" t="s">
        <v>406</v>
      </c>
      <c r="D140" s="16" t="s">
        <v>391</v>
      </c>
      <c r="E140">
        <v>1083</v>
      </c>
      <c r="F140">
        <v>1346</v>
      </c>
      <c r="G140">
        <v>1425</v>
      </c>
      <c r="I140" s="57" t="e">
        <f>VLOOKUP(Table5[[#This Row],[Unique]], comp[], 2, FALSE)</f>
        <v>#N/A</v>
      </c>
      <c r="J140" t="s">
        <v>1430</v>
      </c>
      <c r="K140" t="str">
        <f>Table5[[#This Row],[Name]] &amp; Table5[[#This Row],[Paper]]</f>
        <v>Q14Epishin, A., Petrushin, N., Nolze, G., Gerstein, G. &amp; Maier, H. J. Investigation of the γ′-Strengthened Quaternary Co-Based Alloys Co-Al-W-Ta. Metall. Mater. Trans. A Phys. Metall. Mater. Sci. 49, 4042–4057 (2018).</v>
      </c>
    </row>
    <row r="141" spans="1:11" x14ac:dyDescent="0.3">
      <c r="A141" t="s">
        <v>2169</v>
      </c>
      <c r="B141" t="str">
        <f>VLOOKUP(Table5[[#This Row],[Shortname]], comp[], 2, FALSE)</f>
        <v>CoAlW-X</v>
      </c>
      <c r="C141" t="s">
        <v>403</v>
      </c>
      <c r="D141" s="16" t="s">
        <v>391</v>
      </c>
      <c r="E141">
        <v>1080</v>
      </c>
      <c r="F141">
        <v>1439</v>
      </c>
      <c r="G141">
        <v>1474</v>
      </c>
      <c r="I141" s="57" t="e">
        <f>VLOOKUP(Table5[[#This Row],[Unique]], comp[], 2, FALSE)</f>
        <v>#N/A</v>
      </c>
      <c r="J141" t="s">
        <v>1418</v>
      </c>
      <c r="K141" t="str">
        <f>Table5[[#This Row],[Name]] &amp; Table5[[#This Row],[Paper]]</f>
        <v>Q11Epishin, A., Petrushin, N., Nolze, G., Gerstein, G. &amp; Maier, H. J. Investigation of the γ′-Strengthened Quaternary Co-Based Alloys Co-Al-W-Ta. Metall. Mater. Trans. A Phys. Metall. Mater. Sci. 49, 4042–4057 (2018).</v>
      </c>
    </row>
    <row r="142" spans="1:11" x14ac:dyDescent="0.3">
      <c r="A142" t="s">
        <v>2171</v>
      </c>
      <c r="B142" t="str">
        <f>VLOOKUP(Table5[[#This Row],[Shortname]], comp[], 2, FALSE)</f>
        <v>CoAlW-X</v>
      </c>
      <c r="C142" t="s">
        <v>405</v>
      </c>
      <c r="D142" s="16" t="s">
        <v>391</v>
      </c>
      <c r="E142">
        <v>1080</v>
      </c>
      <c r="F142">
        <v>1306</v>
      </c>
      <c r="G142">
        <v>1398</v>
      </c>
      <c r="I142" s="57" t="e">
        <f>VLOOKUP(Table5[[#This Row],[Unique]], comp[], 2, FALSE)</f>
        <v>#N/A</v>
      </c>
      <c r="J142" t="s">
        <v>1421</v>
      </c>
      <c r="K142" t="str">
        <f>Table5[[#This Row],[Name]] &amp; Table5[[#This Row],[Paper]]</f>
        <v>Q13Epishin, A., Petrushin, N., Nolze, G., Gerstein, G. &amp; Maier, H. J. Investigation of the γ′-Strengthened Quaternary Co-Based Alloys Co-Al-W-Ta. Metall. Mater. Trans. A Phys. Metall. Mater. Sci. 49, 4042–4057 (2018).</v>
      </c>
    </row>
    <row r="143" spans="1:11" x14ac:dyDescent="0.3">
      <c r="A143" t="s">
        <v>2167</v>
      </c>
      <c r="B143" t="str">
        <f>VLOOKUP(Table5[[#This Row],[Shortname]], comp[], 2, FALSE)</f>
        <v>CoAlW-X</v>
      </c>
      <c r="C143" t="s">
        <v>393</v>
      </c>
      <c r="D143" s="16" t="s">
        <v>391</v>
      </c>
      <c r="E143">
        <v>1073</v>
      </c>
      <c r="F143">
        <v>1391</v>
      </c>
      <c r="G143">
        <v>1455</v>
      </c>
      <c r="I143" s="57" t="e">
        <f>VLOOKUP(Table5[[#This Row],[Unique]], comp[], 2, FALSE)</f>
        <v>#N/A</v>
      </c>
      <c r="J143" t="s">
        <v>1433</v>
      </c>
      <c r="K143" t="str">
        <f>Table5[[#This Row],[Name]] &amp; Table5[[#This Row],[Paper]]</f>
        <v>Q1Epishin, A., Petrushin, N., Nolze, G., Gerstein, G. &amp; Maier, H. J. Investigation of the γ′-Strengthened Quaternary Co-Based Alloys Co-Al-W-Ta. Metall. Mater. Trans. A Phys. Metall. Mater. Sci. 49, 4042–4057 (2018).</v>
      </c>
    </row>
    <row r="144" spans="1:11" x14ac:dyDescent="0.3">
      <c r="A144" t="s">
        <v>2180</v>
      </c>
      <c r="B144" t="str">
        <f>VLOOKUP(Table5[[#This Row],[Shortname]], comp[], 2, FALSE)</f>
        <v>CoAlW-X</v>
      </c>
      <c r="C144" t="s">
        <v>401</v>
      </c>
      <c r="D144" s="16" t="s">
        <v>391</v>
      </c>
      <c r="E144">
        <v>1055</v>
      </c>
      <c r="F144">
        <v>1437</v>
      </c>
      <c r="G144">
        <v>1467</v>
      </c>
      <c r="I144" s="57" t="e">
        <f>VLOOKUP(Table5[[#This Row],[Unique]], comp[], 2, FALSE)</f>
        <v>#N/A</v>
      </c>
      <c r="J144" t="s">
        <v>1413</v>
      </c>
      <c r="K144" t="str">
        <f>Table5[[#This Row],[Name]] &amp; Table5[[#This Row],[Paper]]</f>
        <v>Q9Epishin, A., Petrushin, N., Nolze, G., Gerstein, G. &amp; Maier, H. J. Investigation of the γ′-Strengthened Quaternary Co-Based Alloys Co-Al-W-Ta. Metall. Mater. Trans. A Phys. Metall. Mater. Sci. 49, 4042–4057 (2018).</v>
      </c>
    </row>
    <row r="145" spans="1:11" x14ac:dyDescent="0.3">
      <c r="A145" t="s">
        <v>2176</v>
      </c>
      <c r="B145" t="str">
        <f>VLOOKUP(Table5[[#This Row],[Shortname]], comp[], 2, FALSE)</f>
        <v>CoAlW-X</v>
      </c>
      <c r="C145" t="s">
        <v>397</v>
      </c>
      <c r="D145" s="16" t="s">
        <v>391</v>
      </c>
      <c r="E145">
        <v>1034</v>
      </c>
      <c r="F145">
        <v>1449</v>
      </c>
      <c r="G145">
        <v>1482</v>
      </c>
      <c r="I145" s="57" t="e">
        <f>VLOOKUP(Table5[[#This Row],[Unique]], comp[], 2, FALSE)</f>
        <v>#N/A</v>
      </c>
      <c r="J145" t="s">
        <v>1434</v>
      </c>
      <c r="K145" t="str">
        <f>Table5[[#This Row],[Name]] &amp; Table5[[#This Row],[Paper]]</f>
        <v>Q5Epishin, A., Petrushin, N., Nolze, G., Gerstein, G. &amp; Maier, H. J. Investigation of the γ′-Strengthened Quaternary Co-Based Alloys Co-Al-W-Ta. Metall. Mater. Trans. A Phys. Metall. Mater. Sci. 49, 4042–4057 (2018).</v>
      </c>
    </row>
    <row r="146" spans="1:11" x14ac:dyDescent="0.3">
      <c r="A146" t="s">
        <v>2339</v>
      </c>
      <c r="B146" t="str">
        <f>VLOOKUP(Table5[[#This Row],[Shortname]], comp[], 2, FALSE)</f>
        <v>CoAlWX+</v>
      </c>
      <c r="C146" t="s">
        <v>425</v>
      </c>
      <c r="D146" s="16" t="s">
        <v>424</v>
      </c>
      <c r="E146">
        <v>1247</v>
      </c>
      <c r="I146" s="57" t="e">
        <f>VLOOKUP(Table5[[#This Row],[Unique]], comp[], 2, FALSE)</f>
        <v>#N/A</v>
      </c>
      <c r="J146" t="s">
        <v>1691</v>
      </c>
      <c r="K146" t="str">
        <f>Table5[[#This Row],[Name]] &amp; Table5[[#This Row],[Paper]]</f>
        <v>CoNi-5Fan, Z. et al. Plastic deformation behaviors and mechanical properties of advanced single crystalline CoNi-base superalloys. Mater. Sci. Eng. A 748, 267–274 (2019).</v>
      </c>
    </row>
    <row r="147" spans="1:11" x14ac:dyDescent="0.3">
      <c r="A147" t="s">
        <v>2341</v>
      </c>
      <c r="B147" t="str">
        <f>VLOOKUP(Table5[[#This Row],[Shortname]], comp[], 2, FALSE)</f>
        <v>CoAlWX+</v>
      </c>
      <c r="C147" t="s">
        <v>422</v>
      </c>
      <c r="D147" s="13" t="s">
        <v>420</v>
      </c>
      <c r="E147">
        <v>1236</v>
      </c>
      <c r="I147" s="57" t="e">
        <f>VLOOKUP(Table5[[#This Row],[Unique]], comp[], 2, FALSE)</f>
        <v>#N/A</v>
      </c>
      <c r="J147" t="s">
        <v>1693</v>
      </c>
      <c r="K147" t="str">
        <f>Table5[[#This Row],[Name]] &amp; Table5[[#This Row],[Paper]]</f>
        <v>CoNi-2Fan, Z. et al. The temperature dependence of high-temperature strength and deformation mechanism in a single crystal CoNi-base superalloy. Mater. Sci. Eng. A 735, 114–120 (2018).</v>
      </c>
    </row>
    <row r="148" spans="1:11" x14ac:dyDescent="0.3">
      <c r="A148" t="s">
        <v>2340</v>
      </c>
      <c r="B148" t="str">
        <f>VLOOKUP(Table5[[#This Row],[Shortname]], comp[], 2, FALSE)</f>
        <v>CoAlW-X</v>
      </c>
      <c r="C148" t="s">
        <v>421</v>
      </c>
      <c r="D148" s="13" t="s">
        <v>420</v>
      </c>
      <c r="E148">
        <v>1049</v>
      </c>
      <c r="I148" s="57" t="e">
        <f>VLOOKUP(Table5[[#This Row],[Unique]], comp[], 2, FALSE)</f>
        <v>#N/A</v>
      </c>
      <c r="J148" t="s">
        <v>1692</v>
      </c>
      <c r="K148" t="str">
        <f>Table5[[#This Row],[Name]] &amp; Table5[[#This Row],[Paper]]</f>
        <v>CoNi-1Fan, Z. et al. The temperature dependence of high-temperature strength and deformation mechanism in a single crystal CoNi-base superalloy. Mater. Sci. Eng. A 735, 114–120 (2018).</v>
      </c>
    </row>
    <row r="149" spans="1:11" x14ac:dyDescent="0.3">
      <c r="A149" t="s">
        <v>2182</v>
      </c>
      <c r="B149" t="str">
        <f>VLOOKUP(Table5[[#This Row],[Shortname]], comp[], 2, FALSE)</f>
        <v>CoAlWX+</v>
      </c>
      <c r="C149" t="s">
        <v>436</v>
      </c>
      <c r="D149" s="12" t="s">
        <v>434</v>
      </c>
      <c r="E149">
        <v>712</v>
      </c>
      <c r="F149">
        <v>1100</v>
      </c>
      <c r="G149">
        <v>1372</v>
      </c>
      <c r="I149" s="57" t="e">
        <f>VLOOKUP(Table5[[#This Row],[Unique]], comp[], 2, FALSE)</f>
        <v>#N/A</v>
      </c>
      <c r="J149" t="s">
        <v>1527</v>
      </c>
      <c r="K149" t="str">
        <f>Table5[[#This Row],[Name]] &amp; Table5[[#This Row],[Paper]]</f>
        <v>Co-12Al-10W-2Ti-2TaFerreras, R. C., Gálvez Díaz-Rubio, F. &amp; Campos Gómez, M. TESIS DOCTORAL Design of high temperature cobalt-based alloys processed by powder metallurgy route Autor.</v>
      </c>
    </row>
    <row r="150" spans="1:11" x14ac:dyDescent="0.3">
      <c r="A150" t="s">
        <v>2181</v>
      </c>
      <c r="B150" t="str">
        <f>VLOOKUP(Table5[[#This Row],[Shortname]], comp[], 2, FALSE)</f>
        <v>CoAlW-X</v>
      </c>
      <c r="C150" t="s">
        <v>435</v>
      </c>
      <c r="D150" s="12" t="s">
        <v>434</v>
      </c>
      <c r="E150">
        <v>710</v>
      </c>
      <c r="F150">
        <v>1010</v>
      </c>
      <c r="G150">
        <v>1443</v>
      </c>
      <c r="I150" s="57" t="e">
        <f>VLOOKUP(Table5[[#This Row],[Unique]], comp[], 2, FALSE)</f>
        <v>#N/A</v>
      </c>
      <c r="J150" t="s">
        <v>1411</v>
      </c>
      <c r="K150" t="str">
        <f>Table5[[#This Row],[Name]] &amp; Table5[[#This Row],[Paper]]</f>
        <v>Co-12Al-10WFerreras, R. C., Gálvez Díaz-Rubio, F. &amp; Campos Gómez, M. TESIS DOCTORAL Design of high temperature cobalt-based alloys processed by powder metallurgy route Autor.</v>
      </c>
    </row>
    <row r="151" spans="1:11" x14ac:dyDescent="0.3">
      <c r="A151" s="19" t="s">
        <v>2673</v>
      </c>
      <c r="B151" s="19" t="str">
        <f>VLOOKUP(Table5[[#This Row],[Shortname]], comp[], 2, FALSE)</f>
        <v>CoAlWX+</v>
      </c>
      <c r="C151" t="s">
        <v>2648</v>
      </c>
      <c r="D151" s="12" t="s">
        <v>2647</v>
      </c>
      <c r="E151" s="12">
        <v>1060</v>
      </c>
      <c r="F151">
        <v>1363</v>
      </c>
      <c r="G151">
        <v>1428</v>
      </c>
      <c r="I151" s="57" t="e">
        <f>VLOOKUP(Table5[[#This Row],[Unique]], comp[], 2, FALSE)</f>
        <v>#N/A</v>
      </c>
      <c r="J151" s="19"/>
      <c r="K151" s="19" t="str">
        <f>Table5[[#This Row],[Name]] &amp; Table5[[#This Row],[Paper]]</f>
        <v>CoEXPForsik, S. A. J. et al. Recent Developments in the Design of Next Generation γ′-Strengthened Cobalt–Nickel Superalloys. in 847–856 (2020). doi:10.1007/978-3-030-51834-9_83.</v>
      </c>
    </row>
    <row r="152" spans="1:11" x14ac:dyDescent="0.3">
      <c r="A152" t="s">
        <v>2342</v>
      </c>
      <c r="B152" t="str">
        <f>VLOOKUP(Table5[[#This Row],[Shortname]], comp[], 2, FALSE)</f>
        <v>CoAlWX+</v>
      </c>
      <c r="C152" t="s">
        <v>469</v>
      </c>
      <c r="D152" s="11" t="s">
        <v>468</v>
      </c>
      <c r="E152">
        <v>1070</v>
      </c>
      <c r="F152">
        <v>1305</v>
      </c>
      <c r="I152" s="57" t="e">
        <f>VLOOKUP(Table5[[#This Row],[Unique]], comp[], 2, FALSE)</f>
        <v>#N/A</v>
      </c>
      <c r="J152" t="s">
        <v>1631</v>
      </c>
      <c r="K152" t="str">
        <f>Table5[[#This Row],[Name]] &amp; Table5[[#This Row],[Paper]]</f>
        <v>CoWAlloy1Freund, L. P. et al. High temperature properties and fatigue strength of novel wrought γ/γ′ Co-base superalloys. J. Mater. Res. 32, 4475–4482 (2017).</v>
      </c>
    </row>
    <row r="153" spans="1:11" x14ac:dyDescent="0.3">
      <c r="A153" t="s">
        <v>2343</v>
      </c>
      <c r="B153" t="str">
        <f>VLOOKUP(Table5[[#This Row],[Shortname]], comp[], 2, FALSE)</f>
        <v>CoAlWX+</v>
      </c>
      <c r="C153" t="s">
        <v>447</v>
      </c>
      <c r="D153" s="11" t="s">
        <v>468</v>
      </c>
      <c r="E153">
        <v>1030</v>
      </c>
      <c r="F153">
        <v>1365</v>
      </c>
      <c r="I153" s="57" t="s">
        <v>1607</v>
      </c>
      <c r="J153" t="s">
        <v>1607</v>
      </c>
      <c r="K153" t="str">
        <f>Table5[[#This Row],[Name]] &amp; Table5[[#This Row],[Paper]]</f>
        <v>CoWAlloy2Freund, L. P. et al. High temperature properties and fatigue strength of novel wrought γ/γ′ Co-base superalloys. J. Mater. Res. 32, 4475–4482 (2017).</v>
      </c>
    </row>
    <row r="154" spans="1:11" x14ac:dyDescent="0.3">
      <c r="A154" t="s">
        <v>2344</v>
      </c>
      <c r="B154" t="str">
        <f>VLOOKUP(Table5[[#This Row],[Shortname]], comp[], 2, FALSE)</f>
        <v>CoAlWX+</v>
      </c>
      <c r="C154" t="s">
        <v>459</v>
      </c>
      <c r="D154" s="13" t="s">
        <v>460</v>
      </c>
      <c r="E154">
        <v>1006</v>
      </c>
      <c r="I154" s="57" t="e">
        <f>VLOOKUP(Table5[[#This Row],[Unique]], comp[], 2, FALSE)</f>
        <v>#N/A</v>
      </c>
      <c r="J154" t="s">
        <v>1628</v>
      </c>
      <c r="K154" t="str">
        <f>Table5[[#This Row],[Name]] &amp; Table5[[#This Row],[Paper]]</f>
        <v>CoWAlloy3Freund, L. P. et al. The grain boundary pinning effect of the μ phase in an advanced polycrystalline γ/γ′ Co-base superalloy. J. Alloys Compd. 753, 333–342 (2018).</v>
      </c>
    </row>
    <row r="155" spans="1:11" x14ac:dyDescent="0.3">
      <c r="A155" t="s">
        <v>2346</v>
      </c>
      <c r="B155" t="str">
        <f>VLOOKUP(Table5[[#This Row],[Shortname]], comp[], 2, FALSE)</f>
        <v>Low-W</v>
      </c>
      <c r="C155" t="s">
        <v>479</v>
      </c>
      <c r="D155" s="13" t="s">
        <v>472</v>
      </c>
      <c r="E155">
        <v>1035</v>
      </c>
      <c r="F155">
        <v>1274</v>
      </c>
      <c r="G155">
        <v>1370</v>
      </c>
      <c r="I155" s="57" t="e">
        <f>VLOOKUP(Table5[[#This Row],[Unique]], comp[], 2, FALSE)</f>
        <v>#N/A</v>
      </c>
      <c r="J155" t="s">
        <v>1695</v>
      </c>
      <c r="K155" t="str">
        <f>Table5[[#This Row],[Name]] &amp; Table5[[#This Row],[Paper]]</f>
        <v>1W4NbFu, H. et al. Microstructure and Properties Evolution of Co-Al-W-Ni-Cr Superalloys by Molybdenum and Niobium Substitutions for Tungsten. Metall. Mater. Trans. A Phys. Metall. Mater. Sci. 51, 299–308 (2020).</v>
      </c>
    </row>
    <row r="156" spans="1:11" x14ac:dyDescent="0.3">
      <c r="A156" t="s">
        <v>2348</v>
      </c>
      <c r="B156" t="str">
        <f>VLOOKUP(Table5[[#This Row],[Shortname]], comp[], 2, FALSE)</f>
        <v>Low-W</v>
      </c>
      <c r="C156" t="s">
        <v>477</v>
      </c>
      <c r="D156" s="13" t="s">
        <v>472</v>
      </c>
      <c r="E156">
        <v>1005</v>
      </c>
      <c r="F156">
        <v>1342</v>
      </c>
      <c r="G156">
        <v>1403</v>
      </c>
      <c r="I156" s="57" t="e">
        <f>VLOOKUP(Table5[[#This Row],[Unique]], comp[], 2, FALSE)</f>
        <v>#N/A</v>
      </c>
      <c r="J156" t="s">
        <v>1697</v>
      </c>
      <c r="K156" t="str">
        <f>Table5[[#This Row],[Name]] &amp; Table5[[#This Row],[Paper]]</f>
        <v>3W2NbFu, H. et al. Microstructure and Properties Evolution of Co-Al-W-Ni-Cr Superalloys by Molybdenum and Niobium Substitutions for Tungsten. Metall. Mater. Trans. A Phys. Metall. Mater. Sci. 51, 299–308 (2020).</v>
      </c>
    </row>
    <row r="157" spans="1:11" x14ac:dyDescent="0.3">
      <c r="A157" t="s">
        <v>2350</v>
      </c>
      <c r="B157" t="str">
        <f>VLOOKUP(Table5[[#This Row],[Shortname]], comp[], 2, FALSE)</f>
        <v>CoAlWX+</v>
      </c>
      <c r="C157" t="s">
        <v>478</v>
      </c>
      <c r="D157" s="13" t="s">
        <v>472</v>
      </c>
      <c r="E157">
        <v>996</v>
      </c>
      <c r="F157">
        <v>1380</v>
      </c>
      <c r="G157">
        <v>1422</v>
      </c>
      <c r="I157" s="57" t="e">
        <f>VLOOKUP(Table5[[#This Row],[Unique]], comp[], 2, FALSE)</f>
        <v>#N/A</v>
      </c>
      <c r="J157" t="s">
        <v>1699</v>
      </c>
      <c r="K157" t="str">
        <f>Table5[[#This Row],[Name]] &amp; Table5[[#This Row],[Paper]]</f>
        <v>4W1NbFu, H. et al. Microstructure and Properties Evolution of Co-Al-W-Ni-Cr Superalloys by Molybdenum and Niobium Substitutions for Tungsten. Metall. Mater. Trans. A Phys. Metall. Mater. Sci. 51, 299–308 (2020).</v>
      </c>
    </row>
    <row r="158" spans="1:11" x14ac:dyDescent="0.3">
      <c r="A158" t="s">
        <v>2351</v>
      </c>
      <c r="B158" t="str">
        <f>VLOOKUP(Table5[[#This Row],[Shortname]], comp[], 2, FALSE)</f>
        <v>CoAlWX+</v>
      </c>
      <c r="C158" t="s">
        <v>473</v>
      </c>
      <c r="D158" s="13" t="s">
        <v>472</v>
      </c>
      <c r="E158">
        <v>973</v>
      </c>
      <c r="F158">
        <v>1415</v>
      </c>
      <c r="G158">
        <v>1440</v>
      </c>
      <c r="I158" s="57" t="e">
        <f>VLOOKUP(Table5[[#This Row],[Unique]], comp[], 2, FALSE)</f>
        <v>#N/A</v>
      </c>
      <c r="J158" t="s">
        <v>1700</v>
      </c>
      <c r="K158" t="str">
        <f>Table5[[#This Row],[Name]] &amp; Table5[[#This Row],[Paper]]</f>
        <v>5WFu, H. et al. Microstructure and Properties Evolution of Co-Al-W-Ni-Cr Superalloys by Molybdenum and Niobium Substitutions for Tungsten. Metall. Mater. Trans. A Phys. Metall. Mater. Sci. 51, 299–308 (2020).</v>
      </c>
    </row>
    <row r="159" spans="1:11" x14ac:dyDescent="0.3">
      <c r="A159" t="s">
        <v>2349</v>
      </c>
      <c r="B159" t="str">
        <f>VLOOKUP(Table5[[#This Row],[Shortname]], comp[], 2, FALSE)</f>
        <v>CoAlWX+</v>
      </c>
      <c r="C159" t="s">
        <v>474</v>
      </c>
      <c r="D159" s="13" t="s">
        <v>472</v>
      </c>
      <c r="E159">
        <v>964</v>
      </c>
      <c r="F159">
        <v>1409</v>
      </c>
      <c r="G159">
        <v>1433</v>
      </c>
      <c r="I159" s="57" t="e">
        <f>VLOOKUP(Table5[[#This Row],[Unique]], comp[], 2, FALSE)</f>
        <v>#N/A</v>
      </c>
      <c r="J159" t="s">
        <v>1698</v>
      </c>
      <c r="K159" t="str">
        <f>Table5[[#This Row],[Name]] &amp; Table5[[#This Row],[Paper]]</f>
        <v>4W1MoFu, H. et al. Microstructure and Properties Evolution of Co-Al-W-Ni-Cr Superalloys by Molybdenum and Niobium Substitutions for Tungsten. Metall. Mater. Trans. A Phys. Metall. Mater. Sci. 51, 299–308 (2020).</v>
      </c>
    </row>
    <row r="160" spans="1:11" x14ac:dyDescent="0.3">
      <c r="A160" t="s">
        <v>2347</v>
      </c>
      <c r="B160" t="str">
        <f>VLOOKUP(Table5[[#This Row],[Shortname]], comp[], 2, FALSE)</f>
        <v>Low-W</v>
      </c>
      <c r="C160" t="s">
        <v>475</v>
      </c>
      <c r="D160" s="13" t="s">
        <v>472</v>
      </c>
      <c r="E160">
        <v>949</v>
      </c>
      <c r="F160">
        <v>1410</v>
      </c>
      <c r="G160">
        <v>1433</v>
      </c>
      <c r="I160" s="57" t="e">
        <f>VLOOKUP(Table5[[#This Row],[Unique]], comp[], 2, FALSE)</f>
        <v>#N/A</v>
      </c>
      <c r="J160" t="s">
        <v>1696</v>
      </c>
      <c r="K160" t="str">
        <f>Table5[[#This Row],[Name]] &amp; Table5[[#This Row],[Paper]]</f>
        <v>3W2MoFu, H. et al. Microstructure and Properties Evolution of Co-Al-W-Ni-Cr Superalloys by Molybdenum and Niobium Substitutions for Tungsten. Metall. Mater. Trans. A Phys. Metall. Mater. Sci. 51, 299–308 (2020).</v>
      </c>
    </row>
    <row r="161" spans="1:11" x14ac:dyDescent="0.3">
      <c r="A161" t="s">
        <v>2345</v>
      </c>
      <c r="B161" t="str">
        <f>VLOOKUP(Table5[[#This Row],[Shortname]], comp[], 2, FALSE)</f>
        <v>Low-W</v>
      </c>
      <c r="C161" t="s">
        <v>476</v>
      </c>
      <c r="D161" s="13" t="s">
        <v>472</v>
      </c>
      <c r="F161">
        <v>1390</v>
      </c>
      <c r="G161">
        <v>1419</v>
      </c>
      <c r="I161" s="57" t="e">
        <f>VLOOKUP(Table5[[#This Row],[Unique]], comp[], 2, FALSE)</f>
        <v>#N/A</v>
      </c>
      <c r="J161" t="s">
        <v>1694</v>
      </c>
      <c r="K161" t="str">
        <f>Table5[[#This Row],[Name]] &amp; Table5[[#This Row],[Paper]]</f>
        <v>1W4MoFu, H. et al. Microstructure and Properties Evolution of Co-Al-W-Ni-Cr Superalloys by Molybdenum and Niobium Substitutions for Tungsten. Metall. Mater. Trans. A Phys. Metall. Mater. Sci. 51, 299–308 (2020).</v>
      </c>
    </row>
    <row r="162" spans="1:11" x14ac:dyDescent="0.3">
      <c r="A162" t="s">
        <v>2187</v>
      </c>
      <c r="B162" t="str">
        <f>VLOOKUP(Table5[[#This Row],[Shortname]], comp[], 2, FALSE)</f>
        <v>Co3Ti</v>
      </c>
      <c r="C162" t="s">
        <v>484</v>
      </c>
      <c r="D162" s="13" t="s">
        <v>481</v>
      </c>
      <c r="E162">
        <v>778</v>
      </c>
      <c r="F162">
        <v>1365</v>
      </c>
      <c r="G162">
        <v>1425</v>
      </c>
      <c r="I162" s="57" t="e">
        <f>VLOOKUP(Table5[[#This Row],[Unique]], comp[], 2, FALSE)</f>
        <v>#N/A</v>
      </c>
      <c r="J162" t="s">
        <v>1532</v>
      </c>
      <c r="K162" t="str">
        <f>Table5[[#This Row],[Name]] &amp; Table5[[#This Row],[Paper]]</f>
        <v>3.3TiGao, Q. et al. Effects of alloying elements on microstructure and mechanical properties of Co–Ni–Al–Ti superalloy. Mater. Sci. Eng. A 779, (2020).</v>
      </c>
    </row>
    <row r="163" spans="1:11" x14ac:dyDescent="0.3">
      <c r="A163" t="s">
        <v>2184</v>
      </c>
      <c r="B163" t="str">
        <f>VLOOKUP(Table5[[#This Row],[Shortname]], comp[], 2, FALSE)</f>
        <v>W-free</v>
      </c>
      <c r="C163" t="s">
        <v>483</v>
      </c>
      <c r="D163" s="13" t="s">
        <v>481</v>
      </c>
      <c r="E163">
        <v>775</v>
      </c>
      <c r="F163">
        <v>1399</v>
      </c>
      <c r="G163">
        <v>1443</v>
      </c>
      <c r="I163" s="57" t="e">
        <f>VLOOKUP(Table5[[#This Row],[Unique]], comp[], 2, FALSE)</f>
        <v>#N/A</v>
      </c>
      <c r="J163" t="s">
        <v>1529</v>
      </c>
      <c r="K163" t="str">
        <f>Table5[[#This Row],[Name]] &amp; Table5[[#This Row],[Paper]]</f>
        <v>2.5TiGao, Q. et al. Effects of alloying elements on microstructure and mechanical properties of Co–Ni–Al–Ti superalloy. Mater. Sci. Eng. A 779, (2020).</v>
      </c>
    </row>
    <row r="164" spans="1:11" x14ac:dyDescent="0.3">
      <c r="A164" t="s">
        <v>2183</v>
      </c>
      <c r="B164" t="str">
        <f>VLOOKUP(Table5[[#This Row],[Shortname]], comp[], 2, FALSE)</f>
        <v>Co3Ti</v>
      </c>
      <c r="C164" t="s">
        <v>482</v>
      </c>
      <c r="D164" s="13" t="s">
        <v>481</v>
      </c>
      <c r="E164">
        <v>766</v>
      </c>
      <c r="F164">
        <v>1397</v>
      </c>
      <c r="G164">
        <v>1442</v>
      </c>
      <c r="I164" s="57" t="e">
        <f>VLOOKUP(Table5[[#This Row],[Unique]], comp[], 2, FALSE)</f>
        <v>#N/A</v>
      </c>
      <c r="J164" t="s">
        <v>1528</v>
      </c>
      <c r="K164" t="str">
        <f>Table5[[#This Row],[Name]] &amp; Table5[[#This Row],[Paper]]</f>
        <v>1.7TiGao, Q. et al. Effects of alloying elements on microstructure and mechanical properties of Co–Ni–Al–Ti superalloy. Mater. Sci. Eng. A 779, (2020).</v>
      </c>
    </row>
    <row r="165" spans="1:11" x14ac:dyDescent="0.3">
      <c r="A165" t="s">
        <v>2186</v>
      </c>
      <c r="B165" t="str">
        <f>VLOOKUP(Table5[[#This Row],[Shortname]], comp[], 2, FALSE)</f>
        <v>W-free</v>
      </c>
      <c r="C165" t="s">
        <v>429</v>
      </c>
      <c r="D165" s="13" t="s">
        <v>481</v>
      </c>
      <c r="E165">
        <v>732</v>
      </c>
      <c r="F165">
        <v>1419</v>
      </c>
      <c r="G165">
        <v>1454</v>
      </c>
      <c r="I165" s="57" t="e">
        <f>VLOOKUP(Table5[[#This Row],[Unique]], comp[], 2, FALSE)</f>
        <v>#N/A</v>
      </c>
      <c r="J165" t="s">
        <v>1531</v>
      </c>
      <c r="K165" t="str">
        <f>Table5[[#This Row],[Name]] &amp; Table5[[#This Row],[Paper]]</f>
        <v>2MoGao, Q. et al. Effects of alloying elements on microstructure and mechanical properties of Co–Ni–Al–Ti superalloy. Mater. Sci. Eng. A 779, (2020).</v>
      </c>
    </row>
    <row r="166" spans="1:11" x14ac:dyDescent="0.3">
      <c r="A166" t="s">
        <v>2185</v>
      </c>
      <c r="B166" t="str">
        <f>VLOOKUP(Table5[[#This Row],[Shortname]], comp[], 2, FALSE)</f>
        <v>W-free</v>
      </c>
      <c r="C166" t="s">
        <v>485</v>
      </c>
      <c r="D166" s="13" t="s">
        <v>481</v>
      </c>
      <c r="E166">
        <v>730</v>
      </c>
      <c r="F166">
        <v>1400</v>
      </c>
      <c r="G166">
        <v>1445</v>
      </c>
      <c r="I166" s="57" t="e">
        <f>VLOOKUP(Table5[[#This Row],[Unique]], comp[], 2, FALSE)</f>
        <v>#N/A</v>
      </c>
      <c r="J166" t="s">
        <v>1530</v>
      </c>
      <c r="K166" t="str">
        <f>Table5[[#This Row],[Name]] &amp; Table5[[#This Row],[Paper]]</f>
        <v>2CrGao, Q. et al. Effects of alloying elements on microstructure and mechanical properties of Co–Ni–Al–Ti superalloy. Mater. Sci. Eng. A 779, (2020).</v>
      </c>
    </row>
    <row r="167" spans="1:11" x14ac:dyDescent="0.3">
      <c r="A167" t="s">
        <v>2352</v>
      </c>
      <c r="B167" t="str">
        <f>VLOOKUP(Table5[[#This Row],[Shortname]], comp[], 2, FALSE)</f>
        <v>CoAlWX+</v>
      </c>
      <c r="C167" t="s">
        <v>506</v>
      </c>
      <c r="D167" s="13" t="s">
        <v>505</v>
      </c>
      <c r="E167">
        <v>1079</v>
      </c>
      <c r="I167" s="57" t="s">
        <v>1608</v>
      </c>
      <c r="J167" t="s">
        <v>1608</v>
      </c>
      <c r="K167" t="str">
        <f>Table5[[#This Row],[Name]] &amp; Table5[[#This Row],[Paper]]</f>
        <v>9.8Al-7.4W-2.7Ti-20.4Ni-0.4C- 0.1BHomepage, J., Sani, S. A., Arabi, H., Kheirandish, S. &amp; Ebrahimi, G. R. Iranian Journal of Materials Forming Flow Stress Modeling in a γ-γ / Cobalt Base Superalloy by Using the Hyperbolic Sine Equation and ANN Method. Number 1 Iran. J. Mater. Form. 6, 44–55 (2019).</v>
      </c>
    </row>
    <row r="168" spans="1:11" x14ac:dyDescent="0.3">
      <c r="A168" s="2" t="s">
        <v>2354</v>
      </c>
      <c r="B168" s="2" t="str">
        <f>VLOOKUP(Table5[[#This Row],[Shortname]], comp[], 2, FALSE)</f>
        <v>Co3Ti</v>
      </c>
      <c r="C168" s="2" t="s">
        <v>510</v>
      </c>
      <c r="D168" s="13" t="s">
        <v>508</v>
      </c>
      <c r="E168">
        <v>1119</v>
      </c>
      <c r="F168">
        <v>1193</v>
      </c>
      <c r="G168">
        <v>1290</v>
      </c>
      <c r="I168" s="57" t="e">
        <f>VLOOKUP(Table5[[#This Row],[Unique]], comp[], 2, FALSE)</f>
        <v>#N/A</v>
      </c>
      <c r="J168" s="2" t="s">
        <v>1702</v>
      </c>
      <c r="K168" s="2" t="str">
        <f>Table5[[#This Row],[Name]] &amp; Table5[[#This Row],[Paper]]</f>
        <v>+4MoIm, H. J. et al. Elemental partitioning and site-occupancy in γ/γ′ forming Co-Ti-Mo and Co-Ti-Cr alloys. Scr. Mater. 154, 159–162 (2018).</v>
      </c>
    </row>
    <row r="169" spans="1:11" x14ac:dyDescent="0.3">
      <c r="A169" s="2" t="s">
        <v>2353</v>
      </c>
      <c r="B169" s="2" t="str">
        <f>VLOOKUP(Table5[[#This Row],[Shortname]], comp[], 2, FALSE)</f>
        <v>Co3Ti</v>
      </c>
      <c r="C169" s="2" t="s">
        <v>511</v>
      </c>
      <c r="D169" s="13" t="s">
        <v>508</v>
      </c>
      <c r="E169">
        <v>1062</v>
      </c>
      <c r="F169">
        <v>1205</v>
      </c>
      <c r="G169">
        <v>1321</v>
      </c>
      <c r="I169" s="57" t="e">
        <f>VLOOKUP(Table5[[#This Row],[Unique]], comp[], 2, FALSE)</f>
        <v>#N/A</v>
      </c>
      <c r="J169" s="2" t="s">
        <v>1701</v>
      </c>
      <c r="K169" s="2" t="str">
        <f>Table5[[#This Row],[Name]] &amp; Table5[[#This Row],[Paper]]</f>
        <v>+4CrIm, H. J. et al. Elemental partitioning and site-occupancy in γ/γ′ forming Co-Ti-Mo and Co-Ti-Cr alloys. Scr. Mater. 154, 159–162 (2018).</v>
      </c>
    </row>
    <row r="170" spans="1:11" x14ac:dyDescent="0.3">
      <c r="A170" t="s">
        <v>2355</v>
      </c>
      <c r="B170" t="str">
        <f>VLOOKUP(Table5[[#This Row],[Shortname]], comp[], 2, FALSE)</f>
        <v>Co3Ti</v>
      </c>
      <c r="C170" t="s">
        <v>509</v>
      </c>
      <c r="D170" s="13" t="s">
        <v>508</v>
      </c>
      <c r="E170">
        <v>1005</v>
      </c>
      <c r="F170">
        <v>1219</v>
      </c>
      <c r="G170">
        <v>1318</v>
      </c>
      <c r="I170" s="57" t="e">
        <f>VLOOKUP(Table5[[#This Row],[Unique]], comp[], 2, FALSE)</f>
        <v>#N/A</v>
      </c>
      <c r="J170" t="s">
        <v>1703</v>
      </c>
      <c r="K170" t="str">
        <f>Table5[[#This Row],[Name]] &amp; Table5[[#This Row],[Paper]]</f>
        <v>Co-12TiIm, H. J. et al. Elemental partitioning and site-occupancy in γ/γ′ forming Co-Ti-Mo and Co-Ti-Cr alloys. Scr. Mater. 154, 159–162 (2018).</v>
      </c>
    </row>
    <row r="171" spans="1:11" x14ac:dyDescent="0.3">
      <c r="A171" t="s">
        <v>2356</v>
      </c>
      <c r="B171" t="str">
        <f>VLOOKUP(Table5[[#This Row],[Shortname]], comp[], 2, FALSE)</f>
        <v>CoAlWX+</v>
      </c>
      <c r="C171" t="s">
        <v>518</v>
      </c>
      <c r="D171" t="s">
        <v>513</v>
      </c>
      <c r="E171">
        <v>1010</v>
      </c>
      <c r="I171" s="57" t="e">
        <f>VLOOKUP(Table5[[#This Row],[Unique]], comp[], 2, FALSE)</f>
        <v>#N/A</v>
      </c>
      <c r="J171" t="s">
        <v>1704</v>
      </c>
      <c r="K171" t="str">
        <f>Table5[[#This Row],[Name]] &amp; Table5[[#This Row],[Paper]]</f>
        <v>1.3Co-17Cr-10AlIsmail, F. B. et al. Alloying effects on oxidation mechanisms in polycrystalline Co–Ni base superalloys. Corros. Sci. 116, 44–52 (2017).</v>
      </c>
    </row>
    <row r="172" spans="1:11" x14ac:dyDescent="0.3">
      <c r="A172" t="s">
        <v>2357</v>
      </c>
      <c r="B172" t="str">
        <f>VLOOKUP(Table5[[#This Row],[Shortname]], comp[], 2, FALSE)</f>
        <v>CoAlWX+</v>
      </c>
      <c r="C172" t="s">
        <v>517</v>
      </c>
      <c r="D172" t="s">
        <v>513</v>
      </c>
      <c r="E172">
        <v>1000</v>
      </c>
      <c r="I172" s="57" t="e">
        <f>VLOOKUP(Table5[[#This Row],[Unique]], comp[], 2, FALSE)</f>
        <v>#N/A</v>
      </c>
      <c r="J172" t="s">
        <v>1705</v>
      </c>
      <c r="K172" t="str">
        <f>Table5[[#This Row],[Name]] &amp; Table5[[#This Row],[Paper]]</f>
        <v>15Cr-10AlIsmail, F. B. et al. Alloying effects on oxidation mechanisms in polycrystalline Co–Ni base superalloys. Corros. Sci. 116, 44–52 (2017).</v>
      </c>
    </row>
    <row r="173" spans="1:11" x14ac:dyDescent="0.3">
      <c r="A173" s="18" t="s">
        <v>2358</v>
      </c>
      <c r="B173" s="18" t="str">
        <f>VLOOKUP(Table5[[#This Row],[Shortname]], comp[], 2, FALSE)</f>
        <v>CoAlWX+</v>
      </c>
      <c r="C173" s="18" t="s">
        <v>516</v>
      </c>
      <c r="D173" t="s">
        <v>513</v>
      </c>
      <c r="E173">
        <v>990</v>
      </c>
      <c r="I173" s="57" t="e">
        <f>VLOOKUP(Table5[[#This Row],[Unique]], comp[], 2, FALSE)</f>
        <v>#N/A</v>
      </c>
      <c r="J173" s="18" t="s">
        <v>1706</v>
      </c>
      <c r="K173" s="18" t="str">
        <f>Table5[[#This Row],[Name]] &amp; Table5[[#This Row],[Paper]]</f>
        <v>17Cr-12AlIsmail, F. B. et al. Alloying effects on oxidation mechanisms in polycrystalline Co–Ni base superalloys. Corros. Sci. 116, 44–52 (2017).</v>
      </c>
    </row>
    <row r="174" spans="1:11" x14ac:dyDescent="0.3">
      <c r="A174" t="s">
        <v>2360</v>
      </c>
      <c r="B174" t="str">
        <f>VLOOKUP(Table5[[#This Row],[Shortname]], comp[], 2, FALSE)</f>
        <v>CoAlWX+</v>
      </c>
      <c r="C174" t="s">
        <v>523</v>
      </c>
      <c r="D174" s="12" t="s">
        <v>519</v>
      </c>
      <c r="E174">
        <v>1182</v>
      </c>
      <c r="G174">
        <v>1396</v>
      </c>
      <c r="H174" t="s">
        <v>524</v>
      </c>
      <c r="I174" s="57" t="e">
        <f>VLOOKUP(Table5[[#This Row],[Unique]], comp[], 2, FALSE)</f>
        <v>#N/A</v>
      </c>
      <c r="J174" t="s">
        <v>1708</v>
      </c>
      <c r="K174" t="str">
        <f>Table5[[#This Row],[Name]] &amp; Table5[[#This Row],[Paper]]</f>
        <v>CoNi-EJackson, R. W., Titus, M. S., Begley, M. R. &amp; Pollock, T. M. Thermal expansion behavior of new Co-based alloys and implications for coatings. Surf. Coatings Technol. 289, 61–68 (2016).</v>
      </c>
    </row>
    <row r="175" spans="1:11" x14ac:dyDescent="0.3">
      <c r="A175" t="s">
        <v>2362</v>
      </c>
      <c r="B175" t="str">
        <f>VLOOKUP(Table5[[#This Row],[Shortname]], comp[], 2, FALSE)</f>
        <v>CoAlW-X</v>
      </c>
      <c r="C175" t="s">
        <v>522</v>
      </c>
      <c r="D175" s="12" t="s">
        <v>519</v>
      </c>
      <c r="E175">
        <v>1163</v>
      </c>
      <c r="G175">
        <v>1231</v>
      </c>
      <c r="H175" t="s">
        <v>524</v>
      </c>
      <c r="I175" s="57" t="e">
        <f>VLOOKUP(Table5[[#This Row],[Unique]], comp[], 2, FALSE)</f>
        <v>#N/A</v>
      </c>
      <c r="J175" t="s">
        <v>1612</v>
      </c>
      <c r="K175" t="str">
        <f>Table5[[#This Row],[Name]] &amp; Table5[[#This Row],[Paper]]</f>
        <v>Quat-TiJackson, R. W., Titus, M. S., Begley, M. R. &amp; Pollock, T. M. Thermal expansion behavior of new Co-based alloys and implications for coatings. Surf. Coatings Technol. 289, 61–68 (2016).</v>
      </c>
    </row>
    <row r="176" spans="1:11" x14ac:dyDescent="0.3">
      <c r="A176" t="s">
        <v>2359</v>
      </c>
      <c r="B176" t="str">
        <f>VLOOKUP(Table5[[#This Row],[Shortname]], comp[], 2, FALSE)</f>
        <v>CoAlWX+</v>
      </c>
      <c r="C176" t="s">
        <v>382</v>
      </c>
      <c r="D176" s="12" t="s">
        <v>519</v>
      </c>
      <c r="E176">
        <v>1147</v>
      </c>
      <c r="G176">
        <v>1380</v>
      </c>
      <c r="H176" t="s">
        <v>524</v>
      </c>
      <c r="I176" s="57" t="e">
        <f>VLOOKUP(Table5[[#This Row],[Unique]], comp[], 2, FALSE)</f>
        <v>#N/A</v>
      </c>
      <c r="J176" t="s">
        <v>1707</v>
      </c>
      <c r="K176" t="str">
        <f>Table5[[#This Row],[Name]] &amp; Table5[[#This Row],[Paper]]</f>
        <v>CoNi-AJackson, R. W., Titus, M. S., Begley, M. R. &amp; Pollock, T. M. Thermal expansion behavior of new Co-based alloys and implications for coatings. Surf. Coatings Technol. 289, 61–68 (2016).</v>
      </c>
    </row>
    <row r="177" spans="1:11" x14ac:dyDescent="0.3">
      <c r="A177" t="s">
        <v>2361</v>
      </c>
      <c r="B177" t="str">
        <f>VLOOKUP(Table5[[#This Row],[Shortname]], comp[], 2, FALSE)</f>
        <v>CoAlW-X</v>
      </c>
      <c r="C177" t="s">
        <v>521</v>
      </c>
      <c r="D177" s="12" t="s">
        <v>519</v>
      </c>
      <c r="E177">
        <v>1103</v>
      </c>
      <c r="G177">
        <v>1407</v>
      </c>
      <c r="H177" t="s">
        <v>524</v>
      </c>
      <c r="I177" s="57" t="e">
        <f>VLOOKUP(Table5[[#This Row],[Unique]], comp[], 2, FALSE)</f>
        <v>#N/A</v>
      </c>
      <c r="J177" t="s">
        <v>1610</v>
      </c>
      <c r="K177" t="str">
        <f>Table5[[#This Row],[Name]] &amp; Table5[[#This Row],[Paper]]</f>
        <v>Quat-TaJackson, R. W., Titus, M. S., Begley, M. R. &amp; Pollock, T. M. Thermal expansion behavior of new Co-based alloys and implications for coatings. Surf. Coatings Technol. 289, 61–68 (2016).</v>
      </c>
    </row>
    <row r="178" spans="1:11" x14ac:dyDescent="0.3">
      <c r="A178" t="s">
        <v>992</v>
      </c>
      <c r="B178" t="str">
        <f>VLOOKUP(Table5[[#This Row],[Shortname]], comp[], 2, FALSE)</f>
        <v>CoAlW-X</v>
      </c>
      <c r="C178" t="s">
        <v>520</v>
      </c>
      <c r="D178" s="12" t="s">
        <v>519</v>
      </c>
      <c r="E178">
        <v>1039</v>
      </c>
      <c r="G178">
        <v>1447</v>
      </c>
      <c r="H178" t="s">
        <v>524</v>
      </c>
      <c r="I178" s="57" t="e">
        <f>VLOOKUP(Table5[[#This Row],[Unique]], comp[], 2, FALSE)</f>
        <v>#N/A</v>
      </c>
      <c r="J178" t="s">
        <v>1613</v>
      </c>
      <c r="K178" t="str">
        <f>Table5[[#This Row],[Name]] &amp; Table5[[#This Row],[Paper]]</f>
        <v>TernaryJackson, R. W., Titus, M. S., Begley, M. R. &amp; Pollock, T. M. Thermal expansion behavior of new Co-based alloys and implications for coatings. Surf. Coatings Technol. 289, 61–68 (2016).</v>
      </c>
    </row>
    <row r="179" spans="1:11" x14ac:dyDescent="0.3">
      <c r="A179" t="s">
        <v>2363</v>
      </c>
      <c r="B179" t="str">
        <f>VLOOKUP(Table5[[#This Row],[Shortname]], comp[], 2, FALSE)</f>
        <v>CoAlWX+</v>
      </c>
      <c r="C179" t="s">
        <v>526</v>
      </c>
      <c r="D179" s="13" t="s">
        <v>525</v>
      </c>
      <c r="E179">
        <v>1137</v>
      </c>
      <c r="F179">
        <v>1369</v>
      </c>
      <c r="G179">
        <v>1421</v>
      </c>
      <c r="I179" s="57" t="e">
        <f>VLOOKUP(Table5[[#This Row],[Unique]], comp[], 2, FALSE)</f>
        <v>#N/A</v>
      </c>
      <c r="J179" t="s">
        <v>1709</v>
      </c>
      <c r="K179" t="str">
        <f>Table5[[#This Row],[Name]] &amp; Table5[[#This Row],[Paper]]</f>
        <v>Co-10Al-4W-25Ni-2Ta-2TiKatelun Wertz, B., Mills, M., Stephen Niezgoda, A. &amp; Yunzhi Wang Kiran, A. D. Exploration of Phase Stability and Hot Workability of Polycrystalline Co-Al-W-Base Superalloys.</v>
      </c>
    </row>
    <row r="180" spans="1:11" x14ac:dyDescent="0.3">
      <c r="A180" t="s">
        <v>529</v>
      </c>
      <c r="B180" t="str">
        <f>VLOOKUP(Table5[[#This Row],[Shortname]], comp[], 2, FALSE)</f>
        <v>CoAlW-X</v>
      </c>
      <c r="C180" t="s">
        <v>529</v>
      </c>
      <c r="D180" t="s">
        <v>527</v>
      </c>
      <c r="E180">
        <v>1044</v>
      </c>
      <c r="I180" s="57" t="e">
        <f>VLOOKUP(Table5[[#This Row],[Unique]], comp[], 2, FALSE)</f>
        <v>#N/A</v>
      </c>
      <c r="J180" t="s">
        <v>1711</v>
      </c>
      <c r="K180" t="str">
        <f>Table5[[#This Row],[Name]] &amp; Table5[[#This Row],[Paper]]</f>
        <v>Co-8.2Al-12.6WKazantseva, N. V. et al. Mechanical and magnetic properties of alloys near the concentration range of the existence of Co3(Al,W) intermetallic compound. Phys. Met. Metallogr. 118, 432–438 (2017).</v>
      </c>
    </row>
    <row r="181" spans="1:11" x14ac:dyDescent="0.3">
      <c r="A181" t="s">
        <v>2364</v>
      </c>
      <c r="B181" t="str">
        <f>VLOOKUP(Table5[[#This Row],[Shortname]], comp[], 2, FALSE)</f>
        <v>CoAlW-X</v>
      </c>
      <c r="C181" t="s">
        <v>532</v>
      </c>
      <c r="D181" t="s">
        <v>527</v>
      </c>
      <c r="E181">
        <v>1021</v>
      </c>
      <c r="I181" s="57" t="e">
        <f>VLOOKUP(Table5[[#This Row],[Unique]], comp[], 2, FALSE)</f>
        <v>#N/A</v>
      </c>
      <c r="J181" t="s">
        <v>1713</v>
      </c>
      <c r="K181" t="str">
        <f>Table5[[#This Row],[Name]] &amp; Table5[[#This Row],[Paper]]</f>
        <v>Co-8.7Al-10WKazantseva, N. V. et al. Mechanical and magnetic properties of alloys near the concentration range of the existence of Co3(Al,W) intermetallic compound. Phys. Met. Metallogr. 118, 432–438 (2017).</v>
      </c>
    </row>
    <row r="182" spans="1:11" x14ac:dyDescent="0.3">
      <c r="A182" t="s">
        <v>531</v>
      </c>
      <c r="B182" t="str">
        <f>VLOOKUP(Table5[[#This Row],[Shortname]], comp[], 2, FALSE)</f>
        <v>CoAlW-X</v>
      </c>
      <c r="C182" t="s">
        <v>531</v>
      </c>
      <c r="D182" t="s">
        <v>527</v>
      </c>
      <c r="E182">
        <v>1014</v>
      </c>
      <c r="I182" s="57" t="e">
        <f>VLOOKUP(Table5[[#This Row],[Unique]], comp[], 2, FALSE)</f>
        <v>#N/A</v>
      </c>
      <c r="J182" t="s">
        <v>1712</v>
      </c>
      <c r="K182" t="str">
        <f>Table5[[#This Row],[Name]] &amp; Table5[[#This Row],[Paper]]</f>
        <v>Co-8.2Al-8.5WKazantseva, N. V. et al. Mechanical and magnetic properties of alloys near the concentration range of the existence of Co3(Al,W) intermetallic compound. Phys. Met. Metallogr. 118, 432–438 (2017).</v>
      </c>
    </row>
    <row r="183" spans="1:11" x14ac:dyDescent="0.3">
      <c r="A183" t="s">
        <v>2365</v>
      </c>
      <c r="B183" t="str">
        <f>VLOOKUP(Table5[[#This Row],[Shortname]], comp[], 2, FALSE)</f>
        <v>CoAlW-X</v>
      </c>
      <c r="C183" t="s">
        <v>528</v>
      </c>
      <c r="D183" t="s">
        <v>527</v>
      </c>
      <c r="E183">
        <v>1009</v>
      </c>
      <c r="I183" s="57" t="e">
        <f>VLOOKUP(Table5[[#This Row],[Unique]], comp[], 2, FALSE)</f>
        <v>#N/A</v>
      </c>
      <c r="J183" t="s">
        <v>1714</v>
      </c>
      <c r="K183" t="str">
        <f>Table5[[#This Row],[Name]] &amp; Table5[[#This Row],[Paper]]</f>
        <v>Co-9Al-4.6WKazantseva, N. V. et al. Mechanical and magnetic properties of alloys near the concentration range of the existence of Co3(Al,W) intermetallic compound. Phys. Met. Metallogr. 118, 432–438 (2017).</v>
      </c>
    </row>
    <row r="184" spans="1:11" x14ac:dyDescent="0.3">
      <c r="A184" t="s">
        <v>530</v>
      </c>
      <c r="B184" t="str">
        <f>VLOOKUP(Table5[[#This Row],[Shortname]], comp[], 2, FALSE)</f>
        <v>CoAlW-X</v>
      </c>
      <c r="C184" t="s">
        <v>530</v>
      </c>
      <c r="D184" t="s">
        <v>527</v>
      </c>
      <c r="E184">
        <v>1000</v>
      </c>
      <c r="I184" s="57" t="e">
        <f>VLOOKUP(Table5[[#This Row],[Unique]], comp[], 2, FALSE)</f>
        <v>#N/A</v>
      </c>
      <c r="J184" t="s">
        <v>1710</v>
      </c>
      <c r="K184" t="str">
        <f>Table5[[#This Row],[Name]] &amp; Table5[[#This Row],[Paper]]</f>
        <v>Co-7.9Al-6.8WKazantseva, N. V. et al. Mechanical and magnetic properties of alloys near the concentration range of the existence of Co3(Al,W) intermetallic compound. Phys. Met. Metallogr. 118, 432–438 (2017).</v>
      </c>
    </row>
    <row r="185" spans="1:11" x14ac:dyDescent="0.3">
      <c r="A185" t="s">
        <v>2366</v>
      </c>
      <c r="B185" t="str">
        <f>VLOOKUP(Table5[[#This Row],[Shortname]], comp[], 2, FALSE)</f>
        <v>CoAlWX+</v>
      </c>
      <c r="C185" t="s">
        <v>534</v>
      </c>
      <c r="D185" s="13" t="s">
        <v>535</v>
      </c>
      <c r="E185">
        <v>1000</v>
      </c>
      <c r="I185" s="57" t="e">
        <f>VLOOKUP(Table5[[#This Row],[Unique]], comp[], 2, FALSE)</f>
        <v>#N/A</v>
      </c>
      <c r="J185" t="s">
        <v>1715</v>
      </c>
      <c r="K185" t="str">
        <f>Table5[[#This Row],[Name]] &amp; Table5[[#This Row],[Paper]]</f>
        <v>V208CKnop, M. et al. A New Polycrystalline Co-Ni Superalloy. JOM 66, 2495–2501 (2014)</v>
      </c>
    </row>
    <row r="186" spans="1:11" x14ac:dyDescent="0.3">
      <c r="A186" t="s">
        <v>2367</v>
      </c>
      <c r="B186" t="str">
        <f>VLOOKUP(Table5[[#This Row],[Shortname]], comp[], 2, FALSE)</f>
        <v>CoAlW-X</v>
      </c>
      <c r="C186" t="s">
        <v>539</v>
      </c>
      <c r="D186" s="13" t="s">
        <v>537</v>
      </c>
      <c r="E186">
        <v>1010</v>
      </c>
      <c r="I186" s="57" t="e">
        <f>VLOOKUP(Table5[[#This Row],[Unique]], comp[], 2, FALSE)</f>
        <v>#N/A</v>
      </c>
      <c r="J186" t="s">
        <v>1716</v>
      </c>
      <c r="K186" t="str">
        <f>Table5[[#This Row],[Name]] &amp; Table5[[#This Row],[Paper]]</f>
        <v>mystery-12Cr-10AlKnop, M., Vorontsov, V. A., Hardy, M. C. &amp; Dye, D. High-temperature γ (FCC)/ γ ′ (L1 2 ) Co-Al-W based superalloys. MATEC Web Conf. 14, 18003 (2014).</v>
      </c>
    </row>
    <row r="187" spans="1:11" x14ac:dyDescent="0.3">
      <c r="A187" t="s">
        <v>3366</v>
      </c>
      <c r="B187" t="str">
        <f>VLOOKUP(Table5[[#This Row],[Shortname]], comp[], 2, FALSE)</f>
        <v>CoAlW-X</v>
      </c>
      <c r="C187" t="s">
        <v>542</v>
      </c>
      <c r="D187" t="s">
        <v>540</v>
      </c>
      <c r="E187">
        <v>1200</v>
      </c>
      <c r="F187">
        <v>1304</v>
      </c>
      <c r="G187">
        <v>1400</v>
      </c>
      <c r="I187" s="57" t="e">
        <f>VLOOKUP(Table5[[#This Row],[Unique]], comp[], 2, FALSE)</f>
        <v>#N/A</v>
      </c>
      <c r="J187" t="s">
        <v>1720</v>
      </c>
      <c r="K187" t="str">
        <f>Table5[[#This Row],[Name]] &amp; Table5[[#This Row],[Paper]]</f>
        <v>6.6TiKobayashi, S., Tsukamoto, Y. &amp; Takasugi, T. Phase equilibria in the Co-rich Co-Al-W-Ti quaternary system. Intermetallics 19, 1908–1912 (2011).</v>
      </c>
    </row>
    <row r="188" spans="1:11" x14ac:dyDescent="0.3">
      <c r="A188" t="s">
        <v>3368</v>
      </c>
      <c r="B188" t="str">
        <f>VLOOKUP(Table5[[#This Row],[Shortname]], comp[], 2, FALSE)</f>
        <v>Co3Ti</v>
      </c>
      <c r="C188" t="s">
        <v>544</v>
      </c>
      <c r="D188" t="s">
        <v>540</v>
      </c>
      <c r="E188">
        <v>1159</v>
      </c>
      <c r="F188">
        <v>1200</v>
      </c>
      <c r="G188">
        <v>1298</v>
      </c>
      <c r="I188" s="57" t="e">
        <f>VLOOKUP(Table5[[#This Row],[Unique]], comp[], 2, FALSE)</f>
        <v>#N/A</v>
      </c>
      <c r="J188" t="s">
        <v>1717</v>
      </c>
      <c r="K188" t="str">
        <f>Table5[[#This Row],[Name]] &amp; Table5[[#This Row],[Paper]]</f>
        <v>13.2TiKobayashi, S., Tsukamoto, Y. &amp; Takasugi, T. Phase equilibria in the Co-rich Co-Al-W-Ti quaternary system. Intermetallics 19, 1908–1912 (2011).</v>
      </c>
    </row>
    <row r="189" spans="1:11" x14ac:dyDescent="0.3">
      <c r="A189" t="s">
        <v>3367</v>
      </c>
      <c r="B189" t="str">
        <f>VLOOKUP(Table5[[#This Row],[Shortname]], comp[], 2, FALSE)</f>
        <v>Co3Ti</v>
      </c>
      <c r="C189" t="s">
        <v>543</v>
      </c>
      <c r="D189" t="s">
        <v>540</v>
      </c>
      <c r="E189">
        <v>1157</v>
      </c>
      <c r="F189">
        <v>1241</v>
      </c>
      <c r="G189">
        <v>1356</v>
      </c>
      <c r="I189" s="57" t="e">
        <f>VLOOKUP(Table5[[#This Row],[Unique]], comp[], 2, FALSE)</f>
        <v>#N/A</v>
      </c>
      <c r="J189" t="s">
        <v>1721</v>
      </c>
      <c r="K189" t="str">
        <f>Table5[[#This Row],[Name]] &amp; Table5[[#This Row],[Paper]]</f>
        <v>9.9TKobayashi, S., Tsukamoto, Y. &amp; Takasugi, T. Phase equilibria in the Co-rich Co-Al-W-Ti quaternary system. Intermetallics 19, 1908–1912 (2011).</v>
      </c>
    </row>
    <row r="190" spans="1:11" x14ac:dyDescent="0.3">
      <c r="A190" t="s">
        <v>3369</v>
      </c>
      <c r="B190" t="str">
        <f>VLOOKUP(Table5[[#This Row],[Shortname]], comp[], 2, FALSE)</f>
        <v>Co3Ti</v>
      </c>
      <c r="C190" t="s">
        <v>545</v>
      </c>
      <c r="D190" t="s">
        <v>540</v>
      </c>
      <c r="E190">
        <v>1156</v>
      </c>
      <c r="F190">
        <v>1156</v>
      </c>
      <c r="G190">
        <v>1175</v>
      </c>
      <c r="I190" s="57" t="e">
        <f>VLOOKUP(Table5[[#This Row],[Unique]], comp[], 2, FALSE)</f>
        <v>#N/A</v>
      </c>
      <c r="J190" t="s">
        <v>1718</v>
      </c>
      <c r="K190" t="str">
        <f>Table5[[#This Row],[Name]] &amp; Table5[[#This Row],[Paper]]</f>
        <v>16.5TiKobayashi, S., Tsukamoto, Y. &amp; Takasugi, T. Phase equilibria in the Co-rich Co-Al-W-Ti quaternary system. Intermetallics 19, 1908–1912 (2011).</v>
      </c>
    </row>
    <row r="191" spans="1:11" x14ac:dyDescent="0.3">
      <c r="A191" t="s">
        <v>3365</v>
      </c>
      <c r="B191" t="str">
        <f>VLOOKUP(Table5[[#This Row],[Shortname]], comp[], 2, FALSE)</f>
        <v>CoAlW-X</v>
      </c>
      <c r="C191" t="s">
        <v>484</v>
      </c>
      <c r="D191" t="s">
        <v>540</v>
      </c>
      <c r="E191">
        <v>1118</v>
      </c>
      <c r="F191">
        <v>1378</v>
      </c>
      <c r="G191">
        <v>1441</v>
      </c>
      <c r="I191" s="57" t="e">
        <f>VLOOKUP(Table5[[#This Row],[Unique]], comp[], 2, FALSE)</f>
        <v>#N/A</v>
      </c>
      <c r="J191" t="s">
        <v>1719</v>
      </c>
      <c r="K191" t="str">
        <f>Table5[[#This Row],[Name]] &amp; Table5[[#This Row],[Paper]]</f>
        <v>3.3TiKobayashi, S., Tsukamoto, Y. &amp; Takasugi, T. Phase equilibria in the Co-rich Co-Al-W-Ti quaternary system. Intermetallics 19, 1908–1912 (2011).</v>
      </c>
    </row>
    <row r="192" spans="1:11" x14ac:dyDescent="0.3">
      <c r="A192" t="s">
        <v>2367</v>
      </c>
      <c r="B192" t="str">
        <f>VLOOKUP(Table5[[#This Row],[Shortname]], comp[], 2, FALSE)</f>
        <v>CoAlW-X</v>
      </c>
      <c r="C192" t="s">
        <v>541</v>
      </c>
      <c r="D192" t="s">
        <v>540</v>
      </c>
      <c r="E192">
        <v>1025</v>
      </c>
      <c r="F192">
        <v>1455</v>
      </c>
      <c r="G192">
        <v>1480</v>
      </c>
      <c r="I192" s="57" t="e">
        <f>VLOOKUP(Table5[[#This Row],[Unique]], comp[], 2, FALSE)</f>
        <v>#N/A</v>
      </c>
      <c r="J192" t="s">
        <v>1722</v>
      </c>
      <c r="K192" t="str">
        <f>Table5[[#This Row],[Name]] &amp; Table5[[#This Row],[Paper]]</f>
        <v>BaseKobayashi, S., Tsukamoto, Y. &amp; Takasugi, T. Phase equilibria in the Co-rich Co-Al-W-Ti quaternary system. Intermetallics 19, 1908–1912 (2011).</v>
      </c>
    </row>
    <row r="193" spans="1:11" x14ac:dyDescent="0.3">
      <c r="A193" t="s">
        <v>2368</v>
      </c>
      <c r="B193" t="str">
        <f>VLOOKUP(Table5[[#This Row],[Shortname]], comp[], 2, FALSE)</f>
        <v>CoAlWX+</v>
      </c>
      <c r="C193" t="s">
        <v>558</v>
      </c>
      <c r="D193" t="s">
        <v>556</v>
      </c>
      <c r="E193">
        <v>1150</v>
      </c>
      <c r="I193" s="57" t="e">
        <f>VLOOKUP(Table5[[#This Row],[Unique]], comp[], 2, FALSE)</f>
        <v>#N/A</v>
      </c>
      <c r="J193" t="s">
        <v>1723</v>
      </c>
      <c r="K193" t="str">
        <f>Table5[[#This Row],[Name]] &amp; Table5[[#This Row],[Paper]]</f>
        <v>ERBOCo-Re0Kolb, M. et al. Influence of rhenium on γ′-strengthened cobalt-base superalloys. J. Mater. Res. 32, 2551–2559 (2017).</v>
      </c>
    </row>
    <row r="194" spans="1:11" x14ac:dyDescent="0.3">
      <c r="A194" s="19" t="s">
        <v>2369</v>
      </c>
      <c r="B194" s="19" t="str">
        <f>VLOOKUP(Table5[[#This Row],[Shortname]], comp[], 2, FALSE)</f>
        <v>CoAlWX+</v>
      </c>
      <c r="C194" s="19" t="s">
        <v>557</v>
      </c>
      <c r="D194" t="s">
        <v>556</v>
      </c>
      <c r="E194">
        <v>1150</v>
      </c>
      <c r="I194" s="57" t="e">
        <f>VLOOKUP(Table5[[#This Row],[Unique]], comp[], 2, FALSE)</f>
        <v>#N/A</v>
      </c>
      <c r="J194" s="19" t="s">
        <v>1724</v>
      </c>
      <c r="K194" s="19" t="str">
        <f>Table5[[#This Row],[Name]] &amp; Table5[[#This Row],[Paper]]</f>
        <v>ERBOCo-Re1Kolb, M. et al. Influence of rhenium on γ′-strengthened cobalt-base superalloys. J. Mater. Res. 32, 2551–2559 (2017).</v>
      </c>
    </row>
    <row r="195" spans="1:11" x14ac:dyDescent="0.3">
      <c r="A195" s="20" t="s">
        <v>2376</v>
      </c>
      <c r="B195" s="20" t="str">
        <f>VLOOKUP(Table5[[#This Row],[Shortname]], comp[], 2, FALSE)</f>
        <v>CoAlWX+</v>
      </c>
      <c r="C195" s="20" t="s">
        <v>567</v>
      </c>
      <c r="D195" t="s">
        <v>566</v>
      </c>
      <c r="E195">
        <v>1218</v>
      </c>
      <c r="F195">
        <v>1359</v>
      </c>
      <c r="G195">
        <v>1411</v>
      </c>
      <c r="I195" s="57" t="e">
        <f>VLOOKUP(Table5[[#This Row],[Unique]], comp[], 2, FALSE)</f>
        <v>#N/A</v>
      </c>
      <c r="J195" s="20" t="s">
        <v>1731</v>
      </c>
      <c r="K195" s="20" t="str">
        <f>Table5[[#This Row],[Name]] &amp; Table5[[#This Row],[Paper]]</f>
        <v>L22Lass, E. A. Application of Computational Thermodynamics to the Design of a Co-Ni-Based γ′-Strengthened Superalloy. Metall. Mater. Trans. A Phys. Metall. Mater. Sci. 48, 2443–2459 (2017).</v>
      </c>
    </row>
    <row r="196" spans="1:11" x14ac:dyDescent="0.3">
      <c r="A196" t="s">
        <v>2371</v>
      </c>
      <c r="B196" t="str">
        <f>VLOOKUP(Table5[[#This Row],[Shortname]], comp[], 2, FALSE)</f>
        <v>CoAlWX+</v>
      </c>
      <c r="C196" t="s">
        <v>572</v>
      </c>
      <c r="D196" s="21" t="s">
        <v>566</v>
      </c>
      <c r="E196">
        <v>1195</v>
      </c>
      <c r="F196">
        <v>1298</v>
      </c>
      <c r="G196">
        <v>1374</v>
      </c>
      <c r="I196" s="57" t="e">
        <f>VLOOKUP(Table5[[#This Row],[Unique]], comp[], 2, FALSE)</f>
        <v>#N/A</v>
      </c>
      <c r="J196" t="s">
        <v>1726</v>
      </c>
      <c r="K196" t="str">
        <f>Table5[[#This Row],[Name]] &amp; Table5[[#This Row],[Paper]]</f>
        <v>Co-30Ni-10.5Al-4Ti-7W-2.5TaLass, E. A. Application of Computational Thermodynamics to the Design of a Co-Ni-Based γ′-Strengthened Superalloy. Metall. Mater. Trans. A Phys. Metall. Mater. Sci. 48, 2443–2459 (2017).</v>
      </c>
    </row>
    <row r="197" spans="1:11" x14ac:dyDescent="0.3">
      <c r="A197" t="s">
        <v>2374</v>
      </c>
      <c r="B197" t="str">
        <f>VLOOKUP(Table5[[#This Row],[Shortname]], comp[], 2, FALSE)</f>
        <v>CoAlWX+</v>
      </c>
      <c r="C197" t="s">
        <v>573</v>
      </c>
      <c r="D197" s="21" t="s">
        <v>566</v>
      </c>
      <c r="E197">
        <v>1194</v>
      </c>
      <c r="F197">
        <v>1304</v>
      </c>
      <c r="G197">
        <v>1374</v>
      </c>
      <c r="I197" s="57" t="e">
        <f>VLOOKUP(Table5[[#This Row],[Unique]], comp[], 2, FALSE)</f>
        <v>#N/A</v>
      </c>
      <c r="J197" t="s">
        <v>1729</v>
      </c>
      <c r="K197" t="str">
        <f>Table5[[#This Row],[Name]] &amp; Table5[[#This Row],[Paper]]</f>
        <v>Co-30Ni-11Al-4Ti-5.5W-2.5TaLass, E. A. Application of Computational Thermodynamics to the Design of a Co-Ni-Based γ′-Strengthened Superalloy. Metall. Mater. Trans. A Phys. Metall. Mater. Sci. 48, 2443–2459 (2017).</v>
      </c>
    </row>
    <row r="198" spans="1:11" x14ac:dyDescent="0.3">
      <c r="A198" t="s">
        <v>2372</v>
      </c>
      <c r="B198" t="str">
        <f>VLOOKUP(Table5[[#This Row],[Shortname]], comp[], 2, FALSE)</f>
        <v>CoAlWX+</v>
      </c>
      <c r="C198" t="s">
        <v>574</v>
      </c>
      <c r="D198" s="21" t="s">
        <v>566</v>
      </c>
      <c r="E198">
        <v>1188</v>
      </c>
      <c r="F198">
        <v>1298</v>
      </c>
      <c r="G198">
        <v>1371</v>
      </c>
      <c r="I198" s="57" t="e">
        <f>VLOOKUP(Table5[[#This Row],[Unique]], comp[], 2, FALSE)</f>
        <v>#N/A</v>
      </c>
      <c r="J198" t="s">
        <v>1727</v>
      </c>
      <c r="K198" t="str">
        <f>Table5[[#This Row],[Name]] &amp; Table5[[#This Row],[Paper]]</f>
        <v>Co-30Ni-11.5Al-4Ti-.55W-2.5TaLass, E. A. Application of Computational Thermodynamics to the Design of a Co-Ni-Based γ′-Strengthened Superalloy. Metall. Mater. Trans. A Phys. Metall. Mater. Sci. 48, 2443–2459 (2017).</v>
      </c>
    </row>
    <row r="199" spans="1:11" x14ac:dyDescent="0.3">
      <c r="A199" t="s">
        <v>2370</v>
      </c>
      <c r="B199" t="str">
        <f>VLOOKUP(Table5[[#This Row],[Shortname]], comp[], 2, FALSE)</f>
        <v>CoAlWX+</v>
      </c>
      <c r="C199" t="s">
        <v>570</v>
      </c>
      <c r="D199" s="21" t="s">
        <v>566</v>
      </c>
      <c r="E199">
        <v>1135</v>
      </c>
      <c r="F199">
        <v>1336</v>
      </c>
      <c r="G199">
        <v>1404</v>
      </c>
      <c r="I199" s="57" t="e">
        <f>VLOOKUP(Table5[[#This Row],[Unique]], comp[], 2, FALSE)</f>
        <v>#N/A</v>
      </c>
      <c r="J199" t="s">
        <v>1725</v>
      </c>
      <c r="K199" t="str">
        <f>Table5[[#This Row],[Name]] &amp; Table5[[#This Row],[Paper]]</f>
        <v>Co-30Ni-10.5Al-2Ti-7.5W-2.5TaLass, E. A. Application of Computational Thermodynamics to the Design of a Co-Ni-Based γ′-Strengthened Superalloy. Metall. Mater. Trans. A Phys. Metall. Mater. Sci. 48, 2443–2459 (2017).</v>
      </c>
    </row>
    <row r="200" spans="1:11" x14ac:dyDescent="0.3">
      <c r="A200" t="s">
        <v>2373</v>
      </c>
      <c r="B200" t="str">
        <f>VLOOKUP(Table5[[#This Row],[Shortname]], comp[], 2, FALSE)</f>
        <v>CoAlWX+</v>
      </c>
      <c r="C200" t="s">
        <v>571</v>
      </c>
      <c r="D200" s="21" t="s">
        <v>566</v>
      </c>
      <c r="E200">
        <v>1126</v>
      </c>
      <c r="F200">
        <v>1337</v>
      </c>
      <c r="G200">
        <v>1403</v>
      </c>
      <c r="I200" s="57" t="e">
        <f>VLOOKUP(Table5[[#This Row],[Unique]], comp[], 2, FALSE)</f>
        <v>#N/A</v>
      </c>
      <c r="J200" t="s">
        <v>1728</v>
      </c>
      <c r="K200" t="str">
        <f>Table5[[#This Row],[Name]] &amp; Table5[[#This Row],[Paper]]</f>
        <v>Co-30Ni-11Al-2Ti-5.5W-2.5TaLass, E. A. Application of Computational Thermodynamics to the Design of a Co-Ni-Based γ′-Strengthened Superalloy. Metall. Mater. Trans. A Phys. Metall. Mater. Sci. 48, 2443–2459 (2017).</v>
      </c>
    </row>
    <row r="201" spans="1:11" x14ac:dyDescent="0.3">
      <c r="A201" t="s">
        <v>2375</v>
      </c>
      <c r="B201" t="str">
        <f>VLOOKUP(Table5[[#This Row],[Shortname]], comp[], 2, FALSE)</f>
        <v>Co3Ti</v>
      </c>
      <c r="C201" t="s">
        <v>569</v>
      </c>
      <c r="D201" s="21" t="s">
        <v>566</v>
      </c>
      <c r="E201">
        <v>1088</v>
      </c>
      <c r="F201">
        <v>1355</v>
      </c>
      <c r="G201">
        <v>1403</v>
      </c>
      <c r="I201" s="57" t="e">
        <f>VLOOKUP(Table5[[#This Row],[Unique]], comp[], 2, FALSE)</f>
        <v>#N/A</v>
      </c>
      <c r="J201" t="s">
        <v>1730</v>
      </c>
      <c r="K201" t="str">
        <f>Table5[[#This Row],[Name]] &amp; Table5[[#This Row],[Paper]]</f>
        <v>Co-30Ni-7Al-4Ti-5W-2TaLass, E. A. Application of Computational Thermodynamics to the Design of a Co-Ni-Based γ′-Strengthened Superalloy. Metall. Mater. Trans. A Phys. Metall. Mater. Sci. 48, 2443–2459 (2017).</v>
      </c>
    </row>
    <row r="202" spans="1:11" x14ac:dyDescent="0.3">
      <c r="A202" s="19" t="s">
        <v>2381</v>
      </c>
      <c r="B202" s="19" t="str">
        <f>VLOOKUP(Table5[[#This Row],[Shortname]], comp[], 2, FALSE)</f>
        <v>CoAlWX+</v>
      </c>
      <c r="C202" s="19" t="s">
        <v>563</v>
      </c>
      <c r="D202" t="s">
        <v>559</v>
      </c>
      <c r="E202">
        <v>975</v>
      </c>
      <c r="F202">
        <v>1404</v>
      </c>
      <c r="G202">
        <v>1432</v>
      </c>
      <c r="I202" s="57" t="e">
        <f>VLOOKUP(Table5[[#This Row],[Unique]], comp[], 2, FALSE)</f>
        <v>#N/A</v>
      </c>
      <c r="J202" s="19" t="s">
        <v>1736</v>
      </c>
      <c r="K202" s="19" t="str">
        <f>Table5[[#This Row],[Name]] &amp; Table5[[#This Row],[Paper]]</f>
        <v>Si05Lass, E. A. The effects of Fe and Si on the phase equilibria in a γ′-strengthened Co–Al–W-based superalloy. J. Alloys Compd. 825, (2020).</v>
      </c>
    </row>
    <row r="203" spans="1:11" x14ac:dyDescent="0.3">
      <c r="A203" s="19" t="s">
        <v>2377</v>
      </c>
      <c r="B203" s="19" t="str">
        <f>VLOOKUP(Table5[[#This Row],[Shortname]], comp[], 2, FALSE)</f>
        <v>CoAlW-X</v>
      </c>
      <c r="C203" s="19" t="s">
        <v>541</v>
      </c>
      <c r="D203" t="s">
        <v>559</v>
      </c>
      <c r="E203">
        <v>974</v>
      </c>
      <c r="F203">
        <v>1417</v>
      </c>
      <c r="G203">
        <v>1439</v>
      </c>
      <c r="I203" s="57" t="e">
        <f>VLOOKUP(Table5[[#This Row],[Unique]], comp[], 2, FALSE)</f>
        <v>#N/A</v>
      </c>
      <c r="J203" s="19" t="s">
        <v>1732</v>
      </c>
      <c r="K203" s="19" t="str">
        <f>Table5[[#This Row],[Name]] &amp; Table5[[#This Row],[Paper]]</f>
        <v>BaseLass, E. A. The effects of Fe and Si on the phase equilibria in a γ′-strengthened Co–Al–W-based superalloy. J. Alloys Compd. 825, (2020).</v>
      </c>
    </row>
    <row r="204" spans="1:11" x14ac:dyDescent="0.3">
      <c r="A204" t="s">
        <v>2382</v>
      </c>
      <c r="B204" t="str">
        <f>VLOOKUP(Table5[[#This Row],[Shortname]], comp[], 2, FALSE)</f>
        <v>CoAlWX+</v>
      </c>
      <c r="C204" t="s">
        <v>564</v>
      </c>
      <c r="D204" t="s">
        <v>559</v>
      </c>
      <c r="E204">
        <v>973</v>
      </c>
      <c r="F204">
        <v>1390</v>
      </c>
      <c r="G204">
        <v>1424</v>
      </c>
      <c r="I204" s="57" t="e">
        <f>VLOOKUP(Table5[[#This Row],[Unique]], comp[], 2, FALSE)</f>
        <v>#N/A</v>
      </c>
      <c r="J204" t="s">
        <v>1737</v>
      </c>
      <c r="K204" t="str">
        <f>Table5[[#This Row],[Name]] &amp; Table5[[#This Row],[Paper]]</f>
        <v>Si1Lass, E. A. The effects of Fe and Si on the phase equilibria in a γ′-strengthened Co–Al–W-based superalloy. J. Alloys Compd. 825, (2020).</v>
      </c>
    </row>
    <row r="205" spans="1:11" x14ac:dyDescent="0.3">
      <c r="A205" s="19" t="s">
        <v>2383</v>
      </c>
      <c r="B205" s="19" t="str">
        <f>VLOOKUP(Table5[[#This Row],[Shortname]], comp[], 2, FALSE)</f>
        <v>CoAlWX+</v>
      </c>
      <c r="C205" s="19" t="s">
        <v>565</v>
      </c>
      <c r="D205" t="s">
        <v>559</v>
      </c>
      <c r="E205">
        <v>966</v>
      </c>
      <c r="F205">
        <v>1359</v>
      </c>
      <c r="G205">
        <v>1410</v>
      </c>
      <c r="I205" s="57" t="e">
        <f>VLOOKUP(Table5[[#This Row],[Unique]], comp[], 2, FALSE)</f>
        <v>#N/A</v>
      </c>
      <c r="J205" s="19" t="s">
        <v>1738</v>
      </c>
      <c r="K205" s="19" t="str">
        <f>Table5[[#This Row],[Name]] &amp; Table5[[#This Row],[Paper]]</f>
        <v>Si2Lass, E. A. The effects of Fe and Si on the phase equilibria in a γ′-strengthened Co–Al–W-based superalloy. J. Alloys Compd. 825, (2020).</v>
      </c>
    </row>
    <row r="206" spans="1:11" x14ac:dyDescent="0.3">
      <c r="A206" t="s">
        <v>2380</v>
      </c>
      <c r="B206" t="str">
        <f>VLOOKUP(Table5[[#This Row],[Shortname]], comp[], 2, FALSE)</f>
        <v>CoAlWX+</v>
      </c>
      <c r="C206" t="s">
        <v>560</v>
      </c>
      <c r="D206" t="s">
        <v>559</v>
      </c>
      <c r="E206">
        <v>936</v>
      </c>
      <c r="F206">
        <v>1410</v>
      </c>
      <c r="G206">
        <v>1432</v>
      </c>
      <c r="I206" s="57" t="e">
        <f>VLOOKUP(Table5[[#This Row],[Unique]], comp[], 2, FALSE)</f>
        <v>#N/A</v>
      </c>
      <c r="J206" t="s">
        <v>1735</v>
      </c>
      <c r="K206" t="str">
        <f>Table5[[#This Row],[Name]] &amp; Table5[[#This Row],[Paper]]</f>
        <v>Fe5Lass, E. A. The effects of Fe and Si on the phase equilibria in a γ′-strengthened Co–Al–W-based superalloy. J. Alloys Compd. 825, (2020).</v>
      </c>
    </row>
    <row r="207" spans="1:11" x14ac:dyDescent="0.3">
      <c r="A207" s="19" t="s">
        <v>2378</v>
      </c>
      <c r="B207" s="19" t="str">
        <f>VLOOKUP(Table5[[#This Row],[Shortname]], comp[], 2, FALSE)</f>
        <v>CoAlWX+</v>
      </c>
      <c r="C207" s="19" t="s">
        <v>561</v>
      </c>
      <c r="D207" t="s">
        <v>559</v>
      </c>
      <c r="E207">
        <v>892</v>
      </c>
      <c r="F207">
        <v>1403</v>
      </c>
      <c r="G207">
        <v>1426</v>
      </c>
      <c r="I207" s="57" t="e">
        <f>VLOOKUP(Table5[[#This Row],[Unique]], comp[], 2, FALSE)</f>
        <v>#N/A</v>
      </c>
      <c r="J207" s="19" t="s">
        <v>1733</v>
      </c>
      <c r="K207" s="19" t="str">
        <f>Table5[[#This Row],[Name]] &amp; Table5[[#This Row],[Paper]]</f>
        <v>Fe10Lass, E. A. The effects of Fe and Si on the phase equilibria in a γ′-strengthened Co–Al–W-based superalloy. J. Alloys Compd. 825, (2020).</v>
      </c>
    </row>
    <row r="208" spans="1:11" x14ac:dyDescent="0.3">
      <c r="A208" t="s">
        <v>2379</v>
      </c>
      <c r="B208" t="str">
        <f>VLOOKUP(Table5[[#This Row],[Shortname]], comp[], 2, FALSE)</f>
        <v>CoAlWX+</v>
      </c>
      <c r="C208" t="s">
        <v>562</v>
      </c>
      <c r="D208" t="s">
        <v>559</v>
      </c>
      <c r="E208">
        <v>860</v>
      </c>
      <c r="F208">
        <v>1395</v>
      </c>
      <c r="G208">
        <v>1419</v>
      </c>
      <c r="I208" s="57" t="e">
        <f>VLOOKUP(Table5[[#This Row],[Unique]], comp[], 2, FALSE)</f>
        <v>#N/A</v>
      </c>
      <c r="J208" t="s">
        <v>1734</v>
      </c>
      <c r="K208" t="str">
        <f>Table5[[#This Row],[Name]] &amp; Table5[[#This Row],[Paper]]</f>
        <v>Fe15Lass, E. A. The effects of Fe and Si on the phase equilibria in a γ′-strengthened Co–Al–W-based superalloy. J. Alloys Compd. 825, (2020).</v>
      </c>
    </row>
    <row r="209" spans="1:11" x14ac:dyDescent="0.3">
      <c r="A209" t="s">
        <v>2385</v>
      </c>
      <c r="B209" t="str">
        <f>VLOOKUP(Table5[[#This Row],[Shortname]], comp[], 2, FALSE)</f>
        <v>CoAlWX+</v>
      </c>
      <c r="C209" t="s">
        <v>577</v>
      </c>
      <c r="D209" t="s">
        <v>575</v>
      </c>
      <c r="E209">
        <v>1167</v>
      </c>
      <c r="F209">
        <v>1366</v>
      </c>
      <c r="G209">
        <v>1419</v>
      </c>
      <c r="I209" s="57" t="e">
        <f>VLOOKUP(Table5[[#This Row],[Unique]], comp[], 2, FALSE)</f>
        <v>#N/A</v>
      </c>
      <c r="J209" t="s">
        <v>1740</v>
      </c>
      <c r="K209" t="str">
        <f>Table5[[#This Row],[Name]] &amp; Table5[[#This Row],[Paper]]</f>
        <v>L13Lass, E. A., Sauza, D. J., Dunand, D. C. &amp; Seidman, D. N. Multicomponent γ’-strengthened Co-based superalloys with increased solvus temperatures and reduced mass densities. Acta Mater. 147, 284–295 (2018).</v>
      </c>
    </row>
    <row r="210" spans="1:11" x14ac:dyDescent="0.3">
      <c r="A210" s="19" t="s">
        <v>2384</v>
      </c>
      <c r="B210" s="19" t="str">
        <f>VLOOKUP(Table5[[#This Row],[Shortname]], comp[], 2, FALSE)</f>
        <v>CoAlWX+</v>
      </c>
      <c r="C210" s="19" t="s">
        <v>576</v>
      </c>
      <c r="D210" t="s">
        <v>575</v>
      </c>
      <c r="E210">
        <v>1134</v>
      </c>
      <c r="F210">
        <v>1351</v>
      </c>
      <c r="G210">
        <v>1413</v>
      </c>
      <c r="I210" s="57" t="e">
        <f>VLOOKUP(Table5[[#This Row],[Unique]], comp[], 2, FALSE)</f>
        <v>#N/A</v>
      </c>
      <c r="J210" s="19" t="s">
        <v>1739</v>
      </c>
      <c r="K210" s="19" t="str">
        <f>Table5[[#This Row],[Name]] &amp; Table5[[#This Row],[Paper]]</f>
        <v>L12Lass, E. A., Sauza, D. J., Dunand, D. C. &amp; Seidman, D. N. Multicomponent γ’-strengthened Co-based superalloys with increased solvus temperatures and reduced mass densities. Acta Mater. 147, 284–295 (2018).</v>
      </c>
    </row>
    <row r="211" spans="1:11" x14ac:dyDescent="0.3">
      <c r="A211" t="s">
        <v>2391</v>
      </c>
      <c r="B211" t="str">
        <f>VLOOKUP(Table5[[#This Row],[Shortname]], comp[], 2, FALSE)</f>
        <v>Low-W</v>
      </c>
      <c r="C211" t="s">
        <v>583</v>
      </c>
      <c r="D211" t="s">
        <v>575</v>
      </c>
      <c r="E211">
        <v>1126</v>
      </c>
      <c r="F211">
        <v>1317</v>
      </c>
      <c r="G211">
        <v>1385</v>
      </c>
      <c r="I211" s="57" t="e">
        <f>VLOOKUP(Table5[[#This Row],[Unique]], comp[], 2, FALSE)</f>
        <v>#N/A</v>
      </c>
      <c r="J211" t="s">
        <v>1746</v>
      </c>
      <c r="K211" t="str">
        <f>Table5[[#This Row],[Name]] &amp; Table5[[#This Row],[Paper]]</f>
        <v>L19Lass, E. A., Sauza, D. J., Dunand, D. C. &amp; Seidman, D. N. Multicomponent γ’-strengthened Co-based superalloys with increased solvus temperatures and reduced mass densities. Acta Mater. 147, 284–295 (2018).</v>
      </c>
    </row>
    <row r="212" spans="1:11" x14ac:dyDescent="0.3">
      <c r="A212" t="s">
        <v>2389</v>
      </c>
      <c r="B212" t="str">
        <f>VLOOKUP(Table5[[#This Row],[Shortname]], comp[], 2, FALSE)</f>
        <v>W-free</v>
      </c>
      <c r="C212" t="s">
        <v>581</v>
      </c>
      <c r="D212" t="s">
        <v>575</v>
      </c>
      <c r="E212">
        <v>1105</v>
      </c>
      <c r="F212">
        <v>1314</v>
      </c>
      <c r="G212">
        <v>1367</v>
      </c>
      <c r="I212" s="57" t="e">
        <f>VLOOKUP(Table5[[#This Row],[Unique]], comp[], 2, FALSE)</f>
        <v>#N/A</v>
      </c>
      <c r="J212" t="s">
        <v>1744</v>
      </c>
      <c r="K212" t="str">
        <f>Table5[[#This Row],[Name]] &amp; Table5[[#This Row],[Paper]]</f>
        <v>L17Lass, E. A., Sauza, D. J., Dunand, D. C. &amp; Seidman, D. N. Multicomponent γ’-strengthened Co-based superalloys with increased solvus temperatures and reduced mass densities. Acta Mater. 147, 284–295 (2018).</v>
      </c>
    </row>
    <row r="213" spans="1:11" x14ac:dyDescent="0.3">
      <c r="A213" t="s">
        <v>2387</v>
      </c>
      <c r="B213" t="str">
        <f>VLOOKUP(Table5[[#This Row],[Shortname]], comp[], 2, FALSE)</f>
        <v>W-free</v>
      </c>
      <c r="C213" t="s">
        <v>579</v>
      </c>
      <c r="D213" t="s">
        <v>575</v>
      </c>
      <c r="E213">
        <v>1082</v>
      </c>
      <c r="F213">
        <v>1301</v>
      </c>
      <c r="G213">
        <v>1353</v>
      </c>
      <c r="I213" s="57" t="e">
        <f>VLOOKUP(Table5[[#This Row],[Unique]], comp[], 2, FALSE)</f>
        <v>#N/A</v>
      </c>
      <c r="J213" t="s">
        <v>1742</v>
      </c>
      <c r="K213" t="str">
        <f>Table5[[#This Row],[Name]] &amp; Table5[[#This Row],[Paper]]</f>
        <v>L15Lass, E. A., Sauza, D. J., Dunand, D. C. &amp; Seidman, D. N. Multicomponent γ’-strengthened Co-based superalloys with increased solvus temperatures and reduced mass densities. Acta Mater. 147, 284–295 (2018).</v>
      </c>
    </row>
    <row r="214" spans="1:11" x14ac:dyDescent="0.3">
      <c r="A214" t="s">
        <v>2390</v>
      </c>
      <c r="B214" t="str">
        <f>VLOOKUP(Table5[[#This Row],[Shortname]], comp[], 2, FALSE)</f>
        <v>Low-W</v>
      </c>
      <c r="C214" t="s">
        <v>582</v>
      </c>
      <c r="D214" t="s">
        <v>575</v>
      </c>
      <c r="E214">
        <v>1076</v>
      </c>
      <c r="F214">
        <v>1300</v>
      </c>
      <c r="G214">
        <v>1377</v>
      </c>
      <c r="I214" s="57" t="e">
        <f>VLOOKUP(Table5[[#This Row],[Unique]], comp[], 2, FALSE)</f>
        <v>#N/A</v>
      </c>
      <c r="J214" t="s">
        <v>1745</v>
      </c>
      <c r="K214" t="str">
        <f>Table5[[#This Row],[Name]] &amp; Table5[[#This Row],[Paper]]</f>
        <v>L18Lass, E. A., Sauza, D. J., Dunand, D. C. &amp; Seidman, D. N. Multicomponent γ’-strengthened Co-based superalloys with increased solvus temperatures and reduced mass densities. Acta Mater. 147, 284–295 (2018).</v>
      </c>
    </row>
    <row r="215" spans="1:11" x14ac:dyDescent="0.3">
      <c r="A215" t="s">
        <v>2388</v>
      </c>
      <c r="B215" t="str">
        <f>VLOOKUP(Table5[[#This Row],[Shortname]], comp[], 2, FALSE)</f>
        <v>W-free</v>
      </c>
      <c r="C215" t="s">
        <v>580</v>
      </c>
      <c r="D215" t="s">
        <v>575</v>
      </c>
      <c r="E215">
        <v>1033</v>
      </c>
      <c r="F215">
        <v>1294</v>
      </c>
      <c r="G215">
        <v>1367</v>
      </c>
      <c r="I215" s="57" t="e">
        <f>VLOOKUP(Table5[[#This Row],[Unique]], comp[], 2, FALSE)</f>
        <v>#N/A</v>
      </c>
      <c r="J215" t="s">
        <v>1743</v>
      </c>
      <c r="K215" t="str">
        <f>Table5[[#This Row],[Name]] &amp; Table5[[#This Row],[Paper]]</f>
        <v>L16Lass, E. A., Sauza, D. J., Dunand, D. C. &amp; Seidman, D. N. Multicomponent γ’-strengthened Co-based superalloys with increased solvus temperatures and reduced mass densities. Acta Mater. 147, 284–295 (2018).</v>
      </c>
    </row>
    <row r="216" spans="1:11" x14ac:dyDescent="0.3">
      <c r="A216" t="s">
        <v>2386</v>
      </c>
      <c r="B216" t="str">
        <f>VLOOKUP(Table5[[#This Row],[Shortname]], comp[], 2, FALSE)</f>
        <v>W-free</v>
      </c>
      <c r="C216" t="s">
        <v>578</v>
      </c>
      <c r="D216" t="s">
        <v>575</v>
      </c>
      <c r="E216">
        <v>1021</v>
      </c>
      <c r="F216">
        <v>1277</v>
      </c>
      <c r="G216">
        <v>1360</v>
      </c>
      <c r="I216" s="57" t="e">
        <f>VLOOKUP(Table5[[#This Row],[Unique]], comp[], 2, FALSE)</f>
        <v>#N/A</v>
      </c>
      <c r="J216" t="s">
        <v>1741</v>
      </c>
      <c r="K216" t="str">
        <f>Table5[[#This Row],[Name]] &amp; Table5[[#This Row],[Paper]]</f>
        <v>L14Lass, E. A., Sauza, D. J., Dunand, D. C. &amp; Seidman, D. N. Multicomponent γ’-strengthened Co-based superalloys with increased solvus temperatures and reduced mass densities. Acta Mater. 147, 284–295 (2018).</v>
      </c>
    </row>
    <row r="217" spans="1:11" x14ac:dyDescent="0.3">
      <c r="A217" t="s">
        <v>2191</v>
      </c>
      <c r="B217" t="str">
        <f>VLOOKUP(Table5[[#This Row],[Shortname]], comp[], 2, FALSE)</f>
        <v>Co3Ti</v>
      </c>
      <c r="C217" t="s">
        <v>588</v>
      </c>
      <c r="D217" t="s">
        <v>585</v>
      </c>
      <c r="E217">
        <v>1085</v>
      </c>
      <c r="G217">
        <v>1222</v>
      </c>
      <c r="H217" t="s">
        <v>524</v>
      </c>
      <c r="I217" s="57" t="e">
        <f>VLOOKUP(Table5[[#This Row],[Unique]], comp[], 2, FALSE)</f>
        <v>#N/A</v>
      </c>
      <c r="J217" t="s">
        <v>1445</v>
      </c>
      <c r="K217" t="str">
        <f>Table5[[#This Row],[Name]] &amp; Table5[[#This Row],[Paper]]</f>
        <v>Re5Li, L. et al. Effect of Re on microstructure and mechanical properties of γ/γʹ Co-Ti-based superalloys. Intermetallics 115, (2019).</v>
      </c>
    </row>
    <row r="218" spans="1:11" x14ac:dyDescent="0.3">
      <c r="A218" t="s">
        <v>2190</v>
      </c>
      <c r="B218" t="str">
        <f>VLOOKUP(Table5[[#This Row],[Shortname]], comp[], 2, FALSE)</f>
        <v>Co3Ti</v>
      </c>
      <c r="C218" t="s">
        <v>587</v>
      </c>
      <c r="D218" t="s">
        <v>585</v>
      </c>
      <c r="E218">
        <v>1073</v>
      </c>
      <c r="G218">
        <v>1214</v>
      </c>
      <c r="H218" t="s">
        <v>524</v>
      </c>
      <c r="I218" s="57" t="e">
        <f>VLOOKUP(Table5[[#This Row],[Unique]], comp[], 2, FALSE)</f>
        <v>#N/A</v>
      </c>
      <c r="J218" t="s">
        <v>1450</v>
      </c>
      <c r="K218" t="str">
        <f>Table5[[#This Row],[Name]] &amp; Table5[[#This Row],[Paper]]</f>
        <v>Re3Li, L. et al. Effect of Re on microstructure and mechanical properties of γ/γʹ Co-Ti-based superalloys. Intermetallics 115, (2019).</v>
      </c>
    </row>
    <row r="219" spans="1:11" x14ac:dyDescent="0.3">
      <c r="A219" s="19" t="s">
        <v>2189</v>
      </c>
      <c r="B219" s="19" t="str">
        <f>VLOOKUP(Table5[[#This Row],[Shortname]], comp[], 2, FALSE)</f>
        <v>Co3Ti</v>
      </c>
      <c r="C219" s="19" t="s">
        <v>586</v>
      </c>
      <c r="D219" t="s">
        <v>585</v>
      </c>
      <c r="E219">
        <v>1059</v>
      </c>
      <c r="G219">
        <v>1203</v>
      </c>
      <c r="H219" t="s">
        <v>524</v>
      </c>
      <c r="I219" s="57" t="e">
        <f>VLOOKUP(Table5[[#This Row],[Unique]], comp[], 2, FALSE)</f>
        <v>#N/A</v>
      </c>
      <c r="J219" s="19" t="s">
        <v>1458</v>
      </c>
      <c r="K219" s="19" t="str">
        <f>Table5[[#This Row],[Name]] &amp; Table5[[#This Row],[Paper]]</f>
        <v>Re1Li, L. et al. Effect of Re on microstructure and mechanical properties of γ/γʹ Co-Ti-based superalloys. Intermetallics 115, (2019).</v>
      </c>
    </row>
    <row r="220" spans="1:11" x14ac:dyDescent="0.3">
      <c r="A220" t="s">
        <v>2397</v>
      </c>
      <c r="B220" t="str">
        <f>VLOOKUP(Table5[[#This Row],[Shortname]], comp[], 2, FALSE)</f>
        <v>CoAlWX+</v>
      </c>
      <c r="C220" t="s">
        <v>594</v>
      </c>
      <c r="D220" t="s">
        <v>590</v>
      </c>
      <c r="E220">
        <v>1235</v>
      </c>
      <c r="I220" s="57" t="e">
        <f>VLOOKUP(Table5[[#This Row],[Unique]], comp[], 2, FALSE)</f>
        <v>#N/A</v>
      </c>
      <c r="J220" t="s">
        <v>1752</v>
      </c>
      <c r="K220" t="str">
        <f>Table5[[#This Row],[Name]] &amp; Table5[[#This Row],[Paper]]</f>
        <v>30NiLi, W., Li, L., Antonov, S. &amp; Feng, Q. Effective design of a Co-Ni-Al-W-Ta-Ti alloy with high γ′ solvus temperature and microstructural stability using combined CALPHAD and experimental approaches. Mater. Des. 180, (2019).</v>
      </c>
    </row>
    <row r="221" spans="1:11" x14ac:dyDescent="0.3">
      <c r="A221" t="s">
        <v>2399</v>
      </c>
      <c r="B221" t="str">
        <f>VLOOKUP(Table5[[#This Row],[Shortname]], comp[], 2, FALSE)</f>
        <v>CoAlWX+</v>
      </c>
      <c r="C221" t="s">
        <v>599</v>
      </c>
      <c r="D221" t="s">
        <v>590</v>
      </c>
      <c r="E221">
        <v>1202</v>
      </c>
      <c r="I221" s="57" t="e">
        <f>VLOOKUP(Table5[[#This Row],[Unique]], comp[], 2, FALSE)</f>
        <v>#N/A</v>
      </c>
      <c r="J221" t="s">
        <v>1754</v>
      </c>
      <c r="K221" t="str">
        <f>Table5[[#This Row],[Name]] &amp; Table5[[#This Row],[Paper]]</f>
        <v>30Ni-BLi, W., Li, L., Antonov, S. &amp; Feng, Q. Effective design of a Co-Ni-Al-W-Ta-Ti alloy with high γ′ solvus temperature and microstructural stability using combined CALPHAD and experimental approaches. Mater. Des. 180, (2019).</v>
      </c>
    </row>
    <row r="222" spans="1:11" x14ac:dyDescent="0.3">
      <c r="A222" t="s">
        <v>2398</v>
      </c>
      <c r="B222" t="str">
        <f>VLOOKUP(Table5[[#This Row],[Shortname]], comp[], 2, FALSE)</f>
        <v>CoAlWX+</v>
      </c>
      <c r="C222" t="s">
        <v>598</v>
      </c>
      <c r="D222" t="s">
        <v>590</v>
      </c>
      <c r="E222">
        <v>1196</v>
      </c>
      <c r="I222" s="57" t="e">
        <f>VLOOKUP(Table5[[#This Row],[Unique]], comp[], 2, FALSE)</f>
        <v>#N/A</v>
      </c>
      <c r="J222" t="s">
        <v>1753</v>
      </c>
      <c r="K222" t="str">
        <f>Table5[[#This Row],[Name]] &amp; Table5[[#This Row],[Paper]]</f>
        <v>30Ni-ALi, W., Li, L., Antonov, S. &amp; Feng, Q. Effective design of a Co-Ni-Al-W-Ta-Ti alloy with high γ′ solvus temperature and microstructural stability using combined CALPHAD and experimental approaches. Mater. Des. 180, (2019).</v>
      </c>
    </row>
    <row r="223" spans="1:11" x14ac:dyDescent="0.3">
      <c r="A223" s="19" t="s">
        <v>2392</v>
      </c>
      <c r="B223" s="19" t="str">
        <f>VLOOKUP(Table5[[#This Row],[Shortname]], comp[], 2, FALSE)</f>
        <v>CoAlWX+</v>
      </c>
      <c r="C223" s="19" t="s">
        <v>591</v>
      </c>
      <c r="D223" t="s">
        <v>590</v>
      </c>
      <c r="E223">
        <v>1195</v>
      </c>
      <c r="I223" s="57" t="e">
        <f>VLOOKUP(Table5[[#This Row],[Unique]], comp[], 2, FALSE)</f>
        <v>#N/A</v>
      </c>
      <c r="J223" s="19" t="s">
        <v>1747</v>
      </c>
      <c r="K223" s="19" t="str">
        <f>Table5[[#This Row],[Name]] &amp; Table5[[#This Row],[Paper]]</f>
        <v>0NiLi, W., Li, L., Antonov, S. &amp; Feng, Q. Effective design of a Co-Ni-Al-W-Ta-Ti alloy with high γ′ solvus temperature and microstructural stability using combined CALPHAD and experimental approaches. Mater. Des. 180, (2019).</v>
      </c>
    </row>
    <row r="224" spans="1:11" x14ac:dyDescent="0.3">
      <c r="A224" t="s">
        <v>2394</v>
      </c>
      <c r="B224" t="str">
        <f>VLOOKUP(Table5[[#This Row],[Shortname]], comp[], 2, FALSE)</f>
        <v>CoAlWX+</v>
      </c>
      <c r="C224" t="s">
        <v>593</v>
      </c>
      <c r="D224" t="s">
        <v>590</v>
      </c>
      <c r="E224">
        <v>1193</v>
      </c>
      <c r="I224" s="57" t="e">
        <f>VLOOKUP(Table5[[#This Row],[Unique]], comp[], 2, FALSE)</f>
        <v>#N/A</v>
      </c>
      <c r="J224" t="s">
        <v>1749</v>
      </c>
      <c r="K224" t="str">
        <f>Table5[[#This Row],[Name]] &amp; Table5[[#This Row],[Paper]]</f>
        <v>20NiLi, W., Li, L., Antonov, S. &amp; Feng, Q. Effective design of a Co-Ni-Al-W-Ta-Ti alloy with high γ′ solvus temperature and microstructural stability using combined CALPHAD and experimental approaches. Mater. Des. 180, (2019).</v>
      </c>
    </row>
    <row r="225" spans="1:11" x14ac:dyDescent="0.3">
      <c r="A225" t="s">
        <v>2395</v>
      </c>
      <c r="B225" t="str">
        <f>VLOOKUP(Table5[[#This Row],[Shortname]], comp[], 2, FALSE)</f>
        <v>CoAlWX+</v>
      </c>
      <c r="C225" t="s">
        <v>596</v>
      </c>
      <c r="D225" t="s">
        <v>590</v>
      </c>
      <c r="E225">
        <v>1170</v>
      </c>
      <c r="I225" s="57" t="e">
        <f>VLOOKUP(Table5[[#This Row],[Unique]], comp[], 2, FALSE)</f>
        <v>#N/A</v>
      </c>
      <c r="J225" t="s">
        <v>1750</v>
      </c>
      <c r="K225" t="str">
        <f>Table5[[#This Row],[Name]] &amp; Table5[[#This Row],[Paper]]</f>
        <v>20Ni-ALi, W., Li, L., Antonov, S. &amp; Feng, Q. Effective design of a Co-Ni-Al-W-Ta-Ti alloy with high γ′ solvus temperature and microstructural stability using combined CALPHAD and experimental approaches. Mater. Des. 180, (2019).</v>
      </c>
    </row>
    <row r="226" spans="1:11" x14ac:dyDescent="0.3">
      <c r="A226" t="s">
        <v>2396</v>
      </c>
      <c r="B226" t="str">
        <f>VLOOKUP(Table5[[#This Row],[Shortname]], comp[], 2, FALSE)</f>
        <v>CoAlWX+</v>
      </c>
      <c r="C226" t="s">
        <v>597</v>
      </c>
      <c r="D226" t="s">
        <v>590</v>
      </c>
      <c r="E226">
        <v>1164</v>
      </c>
      <c r="I226" s="57" t="e">
        <f>VLOOKUP(Table5[[#This Row],[Unique]], comp[], 2, FALSE)</f>
        <v>#N/A</v>
      </c>
      <c r="J226" t="s">
        <v>1751</v>
      </c>
      <c r="K226" t="str">
        <f>Table5[[#This Row],[Name]] &amp; Table5[[#This Row],[Paper]]</f>
        <v>20Ni-BLi, W., Li, L., Antonov, S. &amp; Feng, Q. Effective design of a Co-Ni-Al-W-Ta-Ti alloy with high γ′ solvus temperature and microstructural stability using combined CALPHAD and experimental approaches. Mater. Des. 180, (2019).</v>
      </c>
    </row>
    <row r="227" spans="1:11" x14ac:dyDescent="0.3">
      <c r="A227" s="19" t="s">
        <v>2196</v>
      </c>
      <c r="B227" s="19" t="str">
        <f>VLOOKUP(Table5[[#This Row],[Shortname]], comp[], 2, FALSE)</f>
        <v>CoAlWX+</v>
      </c>
      <c r="C227" s="19" t="s">
        <v>595</v>
      </c>
      <c r="D227" t="s">
        <v>590</v>
      </c>
      <c r="E227">
        <v>1131</v>
      </c>
      <c r="I227" s="57" t="e">
        <f>VLOOKUP(Table5[[#This Row],[Unique]], comp[], 2, FALSE)</f>
        <v>#N/A</v>
      </c>
      <c r="J227" s="19" t="s">
        <v>1487</v>
      </c>
      <c r="K227" s="19" t="str">
        <f>Table5[[#This Row],[Name]] &amp; Table5[[#This Row],[Paper]]</f>
        <v>baseLi, W., Li, L., Antonov, S. &amp; Feng, Q. Effective design of a Co-Ni-Al-W-Ta-Ti alloy with high γ′ solvus temperature and microstructural stability using combined CALPHAD and experimental approaches. Mater. Des. 180, (2019).</v>
      </c>
    </row>
    <row r="228" spans="1:11" x14ac:dyDescent="0.3">
      <c r="A228" t="s">
        <v>2393</v>
      </c>
      <c r="B228" t="str">
        <f>VLOOKUP(Table5[[#This Row],[Shortname]], comp[], 2, FALSE)</f>
        <v>CoAlWX+</v>
      </c>
      <c r="C228" t="s">
        <v>592</v>
      </c>
      <c r="D228" t="s">
        <v>590</v>
      </c>
      <c r="E228">
        <v>1126</v>
      </c>
      <c r="I228" s="57" t="e">
        <f>VLOOKUP(Table5[[#This Row],[Unique]], comp[], 2, FALSE)</f>
        <v>#N/A</v>
      </c>
      <c r="J228" t="s">
        <v>1748</v>
      </c>
      <c r="K228" t="str">
        <f>Table5[[#This Row],[Name]] &amp; Table5[[#This Row],[Paper]]</f>
        <v>10NiLi, W., Li, L., Antonov, S. &amp; Feng, Q. Effective design of a Co-Ni-Al-W-Ta-Ti alloy with high γ′ solvus temperature and microstructural stability using combined CALPHAD and experimental approaches. Mater. Des. 180, (2019).</v>
      </c>
    </row>
    <row r="229" spans="1:11" x14ac:dyDescent="0.3">
      <c r="A229" t="s">
        <v>2188</v>
      </c>
      <c r="B229" t="str">
        <f>VLOOKUP(Table5[[#This Row],[Shortname]], comp[], 2, FALSE)</f>
        <v>CoAlWX+</v>
      </c>
      <c r="C229" t="s">
        <v>604</v>
      </c>
      <c r="D229" t="s">
        <v>601</v>
      </c>
      <c r="E229">
        <v>1173</v>
      </c>
      <c r="I229" s="57" t="e">
        <f>VLOOKUP(Table5[[#This Row],[Unique]], comp[], 2, FALSE)</f>
        <v>#N/A</v>
      </c>
      <c r="J229" t="s">
        <v>1533</v>
      </c>
      <c r="K229" t="str">
        <f>Table5[[#This Row],[Name]] &amp; Table5[[#This Row],[Paper]]</f>
        <v>5Cr-BLi, W., Li, L., Antonov, S., Lu, F. &amp; Feng, Q. Effects of Cr and Al/W ratio on the microstructural stability, oxidation property and γ′ phase nano-hardness of multi-component Co–Ni-base superalloys. J. Alloys Compd. 826, (2020).</v>
      </c>
    </row>
    <row r="230" spans="1:11" x14ac:dyDescent="0.3">
      <c r="A230" s="22" t="s">
        <v>2192</v>
      </c>
      <c r="B230" s="22" t="str">
        <f>VLOOKUP(Table5[[#This Row],[Shortname]], comp[], 2, FALSE)</f>
        <v>CoAlWX+</v>
      </c>
      <c r="C230" s="22" t="s">
        <v>602</v>
      </c>
      <c r="D230" t="s">
        <v>601</v>
      </c>
      <c r="E230">
        <v>1170</v>
      </c>
      <c r="I230" s="57" t="e">
        <f>VLOOKUP(Table5[[#This Row],[Unique]], comp[], 2, FALSE)</f>
        <v>#N/A</v>
      </c>
      <c r="J230" s="22" t="s">
        <v>1534</v>
      </c>
      <c r="K230" s="22" t="str">
        <f>Table5[[#This Row],[Name]] &amp; Table5[[#This Row],[Paper]]</f>
        <v>5Cr-ALi, W., Li, L., Antonov, S., Lu, F. &amp; Feng, Q. Effects of Cr and Al/W ratio on the microstructural stability, oxidation property and γ′ phase nano-hardness of multi-component Co–Ni-base superalloys. J. Alloys Compd. 826, (2020).</v>
      </c>
    </row>
    <row r="231" spans="1:11" x14ac:dyDescent="0.3">
      <c r="A231" t="s">
        <v>2400</v>
      </c>
      <c r="B231" t="str">
        <f>VLOOKUP(Table5[[#This Row],[Shortname]], comp[], 2, FALSE)</f>
        <v>CoAlWX+</v>
      </c>
      <c r="C231" t="s">
        <v>603</v>
      </c>
      <c r="D231" t="s">
        <v>601</v>
      </c>
      <c r="E231">
        <v>1140</v>
      </c>
      <c r="I231" s="57" t="e">
        <f>VLOOKUP(Table5[[#This Row],[Unique]], comp[], 2, FALSE)</f>
        <v>#N/A</v>
      </c>
      <c r="J231" t="s">
        <v>1755</v>
      </c>
      <c r="K231" t="str">
        <f>Table5[[#This Row],[Name]] &amp; Table5[[#This Row],[Paper]]</f>
        <v>9Cr-ALi, W., Li, L., Antonov, S., Lu, F. &amp; Feng, Q. Effects of Cr and Al/W ratio on the microstructural stability, oxidation property and γ′ phase nano-hardness of multi-component Co–Ni-base superalloys. J. Alloys Compd. 826, (2020).</v>
      </c>
    </row>
    <row r="232" spans="1:11" x14ac:dyDescent="0.3">
      <c r="A232" s="19" t="s">
        <v>2401</v>
      </c>
      <c r="B232" s="19" t="str">
        <f>VLOOKUP(Table5[[#This Row],[Shortname]], comp[], 2, FALSE)</f>
        <v>CoAlWX+</v>
      </c>
      <c r="C232" s="19" t="s">
        <v>610</v>
      </c>
      <c r="D232" t="s">
        <v>609</v>
      </c>
      <c r="E232">
        <v>998.36</v>
      </c>
      <c r="F232">
        <v>1420</v>
      </c>
      <c r="G232">
        <v>1441</v>
      </c>
      <c r="I232" s="57" t="e">
        <f>VLOOKUP(Table5[[#This Row],[Unique]], comp[], 2, FALSE)</f>
        <v>#N/A</v>
      </c>
      <c r="J232" s="19" t="s">
        <v>1756</v>
      </c>
      <c r="K232" s="19" t="str">
        <f>Table5[[#This Row],[Name]] &amp; Table5[[#This Row],[Paper]]</f>
        <v>2.5CrLiu, C., Sun, Y., Wen, M., He, T. &amp; Yu, J. Effect of Cr addition on microstructure and welding solidification cracking susceptibility of Co-Al-W based superalloys. J. Manuf. Process. (2020) doi:10.1016/j.jmapro.2020.03.049.</v>
      </c>
    </row>
    <row r="233" spans="1:11" x14ac:dyDescent="0.3">
      <c r="A233" t="s">
        <v>2402</v>
      </c>
      <c r="B233" t="str">
        <f>VLOOKUP(Table5[[#This Row],[Shortname]], comp[], 2, FALSE)</f>
        <v>CoAlWX+</v>
      </c>
      <c r="C233" t="s">
        <v>611</v>
      </c>
      <c r="D233" t="s">
        <v>609</v>
      </c>
      <c r="E233">
        <v>972.15</v>
      </c>
      <c r="F233">
        <v>1416</v>
      </c>
      <c r="G233">
        <v>1434</v>
      </c>
      <c r="I233" s="57" t="e">
        <f>VLOOKUP(Table5[[#This Row],[Unique]], comp[], 2, FALSE)</f>
        <v>#N/A</v>
      </c>
      <c r="J233" t="s">
        <v>1757</v>
      </c>
      <c r="K233" t="str">
        <f>Table5[[#This Row],[Name]] &amp; Table5[[#This Row],[Paper]]</f>
        <v>5CrLiu, C., Sun, Y., Wen, M., He, T. &amp; Yu, J. Effect of Cr addition on microstructure and welding solidification cracking susceptibility of Co-Al-W based superalloys. J. Manuf. Process. (2020) doi:10.1016/j.jmapro.2020.03.049.</v>
      </c>
    </row>
    <row r="234" spans="1:11" x14ac:dyDescent="0.3">
      <c r="A234" t="s">
        <v>2403</v>
      </c>
      <c r="B234" t="str">
        <f>VLOOKUP(Table5[[#This Row],[Shortname]], comp[], 2, FALSE)</f>
        <v>CoAlWX+</v>
      </c>
      <c r="C234" t="s">
        <v>612</v>
      </c>
      <c r="D234" t="s">
        <v>609</v>
      </c>
      <c r="E234">
        <v>967.13</v>
      </c>
      <c r="F234">
        <v>1377</v>
      </c>
      <c r="G234">
        <v>1388</v>
      </c>
      <c r="I234" s="57" t="e">
        <f>VLOOKUP(Table5[[#This Row],[Unique]], comp[], 2, FALSE)</f>
        <v>#N/A</v>
      </c>
      <c r="J234" t="s">
        <v>1758</v>
      </c>
      <c r="K234" t="str">
        <f>Table5[[#This Row],[Name]] &amp; Table5[[#This Row],[Paper]]</f>
        <v>7.5crLiu, C., Sun, Y., Wen, M., He, T. &amp; Yu, J. Effect of Cr addition on microstructure and welding solidification cracking susceptibility of Co-Al-W based superalloys. J. Manuf. Process. (2020) doi:10.1016/j.jmapro.2020.03.049.</v>
      </c>
    </row>
    <row r="235" spans="1:11" x14ac:dyDescent="0.3">
      <c r="A235" s="19" t="s">
        <v>2404</v>
      </c>
      <c r="B235" s="19" t="str">
        <f>VLOOKUP(Table5[[#This Row],[Shortname]], comp[], 2, FALSE)</f>
        <v>CoAlWX+</v>
      </c>
      <c r="C235" s="19" t="s">
        <v>428</v>
      </c>
      <c r="D235" s="21" t="s">
        <v>613</v>
      </c>
      <c r="E235">
        <v>1103</v>
      </c>
      <c r="G235">
        <v>1366</v>
      </c>
      <c r="I235" s="57" t="e">
        <f>VLOOKUP(Table5[[#This Row],[Unique]], comp[], 2, FALSE)</f>
        <v>#N/A</v>
      </c>
      <c r="J235" s="19" t="s">
        <v>1759</v>
      </c>
      <c r="K235" s="19" t="str">
        <f>Table5[[#This Row],[Name]] &amp; Table5[[#This Row],[Paper]]</f>
        <v>0MoLiu, J., Yu, J. J., Yang, Y. H., Zhou, Y. Z. &amp; Sun, X. F. Effects of Mo on the evolution of microstructures and mechanical properties in Co-Al-W base superalloys. Mater. Sci. Eng. A 745, 404–410 (2019).</v>
      </c>
    </row>
    <row r="236" spans="1:11" x14ac:dyDescent="0.3">
      <c r="A236" t="s">
        <v>2405</v>
      </c>
      <c r="B236" t="str">
        <f>VLOOKUP(Table5[[#This Row],[Shortname]], comp[], 2, FALSE)</f>
        <v>CoAlWX+</v>
      </c>
      <c r="C236" t="s">
        <v>614</v>
      </c>
      <c r="D236" s="21" t="s">
        <v>613</v>
      </c>
      <c r="E236">
        <v>1085</v>
      </c>
      <c r="G236">
        <v>1355</v>
      </c>
      <c r="I236" s="57" t="e">
        <f>VLOOKUP(Table5[[#This Row],[Unique]], comp[], 2, FALSE)</f>
        <v>#N/A</v>
      </c>
      <c r="J236" t="s">
        <v>1760</v>
      </c>
      <c r="K236" t="str">
        <f>Table5[[#This Row],[Name]] &amp; Table5[[#This Row],[Paper]]</f>
        <v>5MoLiu, J., Yu, J. J., Yang, Y. H., Zhou, Y. Z. &amp; Sun, X. F. Effects of Mo on the evolution of microstructures and mechanical properties in Co-Al-W base superalloys. Mater. Sci. Eng. A 745, 404–410 (2019).</v>
      </c>
    </row>
    <row r="237" spans="1:11" x14ac:dyDescent="0.3">
      <c r="A237" t="s">
        <v>2408</v>
      </c>
      <c r="B237" t="str">
        <f>VLOOKUP(Table5[[#This Row],[Shortname]], comp[], 2, FALSE)</f>
        <v>W-free</v>
      </c>
      <c r="C237" t="s">
        <v>630</v>
      </c>
      <c r="D237" s="21" t="s">
        <v>627</v>
      </c>
      <c r="E237">
        <v>1055</v>
      </c>
      <c r="G237">
        <v>1254</v>
      </c>
      <c r="H237" t="s">
        <v>524</v>
      </c>
      <c r="I237" s="57" t="e">
        <f>VLOOKUP(Table5[[#This Row],[Unique]], comp[], 2, FALSE)</f>
        <v>#N/A</v>
      </c>
      <c r="J237" t="s">
        <v>1763</v>
      </c>
      <c r="K237" t="str">
        <f>Table5[[#This Row],[Name]] &amp; Table5[[#This Row],[Paper]]</f>
        <v>CVTNLiu, X. et al. Effects of Nb and W additions on the microstructures and mechanical properties of novel γ/γ’ Co-V-Ti-based superalloys. Metals (Basel). 8, (2018).</v>
      </c>
    </row>
    <row r="238" spans="1:11" x14ac:dyDescent="0.3">
      <c r="A238" t="s">
        <v>2406</v>
      </c>
      <c r="B238" t="str">
        <f>VLOOKUP(Table5[[#This Row],[Shortname]], comp[], 2, FALSE)</f>
        <v>Low-W</v>
      </c>
      <c r="C238" t="s">
        <v>629</v>
      </c>
      <c r="D238" s="21" t="s">
        <v>627</v>
      </c>
      <c r="E238">
        <v>1035</v>
      </c>
      <c r="G238">
        <v>1313</v>
      </c>
      <c r="H238" t="s">
        <v>524</v>
      </c>
      <c r="I238" s="57" t="e">
        <f>VLOOKUP(Table5[[#This Row],[Unique]], comp[], 2, FALSE)</f>
        <v>#N/A</v>
      </c>
      <c r="J238" t="s">
        <v>1761</v>
      </c>
      <c r="K238" t="str">
        <f>Table5[[#This Row],[Name]] &amp; Table5[[#This Row],[Paper]]</f>
        <v>CCTWLiu, X. et al. Effects of Nb and W additions on the microstructures and mechanical properties of novel γ/γ’ Co-V-Ti-based superalloys. Metals (Basel). 8, (2018).</v>
      </c>
    </row>
    <row r="239" spans="1:11" x14ac:dyDescent="0.3">
      <c r="A239" s="19" t="s">
        <v>2407</v>
      </c>
      <c r="B239" s="19" t="str">
        <f>VLOOKUP(Table5[[#This Row],[Shortname]], comp[], 2, FALSE)</f>
        <v>W-free</v>
      </c>
      <c r="C239" s="19" t="s">
        <v>628</v>
      </c>
      <c r="D239" s="21" t="s">
        <v>627</v>
      </c>
      <c r="E239">
        <v>1023</v>
      </c>
      <c r="G239">
        <v>1306</v>
      </c>
      <c r="H239" t="s">
        <v>524</v>
      </c>
      <c r="I239" s="57" t="e">
        <f>VLOOKUP(Table5[[#This Row],[Unique]], comp[], 2, FALSE)</f>
        <v>#N/A</v>
      </c>
      <c r="J239" s="19" t="s">
        <v>1762</v>
      </c>
      <c r="K239" s="19" t="str">
        <f>Table5[[#This Row],[Name]] &amp; Table5[[#This Row],[Paper]]</f>
        <v>CVT-1Liu, X. et al. Effects of Nb and W additions on the microstructures and mechanical properties of novel γ/γ’ Co-V-Ti-based superalloys. Metals (Basel). 8, (2018).</v>
      </c>
    </row>
    <row r="240" spans="1:11" x14ac:dyDescent="0.3">
      <c r="A240" t="s">
        <v>2409</v>
      </c>
      <c r="B240" t="str">
        <f>VLOOKUP(Table5[[#This Row],[Shortname]], comp[], 2, FALSE)</f>
        <v>W-free</v>
      </c>
      <c r="C240" t="s">
        <v>648</v>
      </c>
      <c r="D240" t="s">
        <v>646</v>
      </c>
      <c r="E240">
        <v>1020</v>
      </c>
      <c r="F240">
        <v>1310</v>
      </c>
      <c r="G240">
        <v>1389</v>
      </c>
      <c r="I240" s="57" t="e">
        <f>VLOOKUP(Table5[[#This Row],[Unique]], comp[], 2, FALSE)</f>
        <v>#N/A</v>
      </c>
      <c r="J240" t="s">
        <v>1764</v>
      </c>
      <c r="K240" t="str">
        <f>Table5[[#This Row],[Name]] &amp; Table5[[#This Row],[Paper]]</f>
        <v>47CoLlewelyn, S. C. H. et al. The effect of Ni:Co ratio on the elemental phase partitioning in γ-γ′ Ni-Co-Al-Ti-Cr alloys. Acta Mater. 131, 296–304 (2017).</v>
      </c>
    </row>
    <row r="241" spans="1:11" x14ac:dyDescent="0.3">
      <c r="A241" t="s">
        <v>2410</v>
      </c>
      <c r="B241" t="str">
        <f>VLOOKUP(Table5[[#This Row],[Shortname]], comp[], 2, FALSE)</f>
        <v>Co3Ti</v>
      </c>
      <c r="C241" t="s">
        <v>649</v>
      </c>
      <c r="D241" t="s">
        <v>646</v>
      </c>
      <c r="E241">
        <v>983</v>
      </c>
      <c r="F241">
        <v>1300</v>
      </c>
      <c r="G241">
        <v>1390</v>
      </c>
      <c r="I241" s="57" t="e">
        <f>VLOOKUP(Table5[[#This Row],[Unique]], comp[], 2, FALSE)</f>
        <v>#N/A</v>
      </c>
      <c r="J241" t="s">
        <v>1765</v>
      </c>
      <c r="K241" t="str">
        <f>Table5[[#This Row],[Name]] &amp; Table5[[#This Row],[Paper]]</f>
        <v>56CoLlewelyn, S. C. H. et al. The effect of Ni:Co ratio on the elemental phase partitioning in γ-γ′ Ni-Co-Al-Ti-Cr alloys. Acta Mater. 131, 296–304 (2017).</v>
      </c>
    </row>
    <row r="242" spans="1:11" x14ac:dyDescent="0.3">
      <c r="A242" s="19" t="s">
        <v>2411</v>
      </c>
      <c r="B242" s="19" t="str">
        <f>VLOOKUP(Table5[[#This Row],[Shortname]], comp[], 2, FALSE)</f>
        <v>Co3Ti</v>
      </c>
      <c r="C242" s="19" t="s">
        <v>655</v>
      </c>
      <c r="D242" s="12" t="s">
        <v>1467</v>
      </c>
      <c r="E242" s="12">
        <v>1112</v>
      </c>
      <c r="F242">
        <v>1339</v>
      </c>
      <c r="G242">
        <v>1408</v>
      </c>
      <c r="I242" s="57" t="e">
        <f>VLOOKUP(Table5[[#This Row],[Unique]], comp[], 2, FALSE)</f>
        <v>#N/A</v>
      </c>
      <c r="J242" s="19" t="s">
        <v>1766</v>
      </c>
      <c r="K242" s="19" t="str">
        <f>Table5[[#This Row],[Name]] &amp; Table5[[#This Row],[Paper]]</f>
        <v>ERBOCo-0Lopez-Galilea, I. et al. The thermal stability of intermetallic compounds in an as-cast SX co-base superalloy. Adv. Eng. Mater. 17, 741–747 (2015).</v>
      </c>
    </row>
    <row r="243" spans="1:11" x14ac:dyDescent="0.3">
      <c r="A243" s="19" t="s">
        <v>2411</v>
      </c>
      <c r="B243" s="19" t="str">
        <f>VLOOKUP(Table5[[#This Row],[Shortname]], comp[], 2, FALSE)</f>
        <v>Co3Ti</v>
      </c>
      <c r="C243" s="19" t="s">
        <v>655</v>
      </c>
      <c r="D243" t="s">
        <v>654</v>
      </c>
      <c r="E243">
        <v>1100</v>
      </c>
      <c r="F243">
        <v>1294</v>
      </c>
      <c r="G243">
        <v>1398</v>
      </c>
      <c r="H243" t="s">
        <v>656</v>
      </c>
      <c r="I243" s="57" t="e">
        <f>VLOOKUP(Table5[[#This Row],[Unique]], comp[], 2, FALSE)</f>
        <v>#N/A</v>
      </c>
      <c r="J243" s="19" t="s">
        <v>1766</v>
      </c>
      <c r="K243" s="19" t="str">
        <f>Table5[[#This Row],[Name]] &amp; Table5[[#This Row],[Paper]]</f>
        <v>ERBOCo-0Lopez-Galilea, I. et al. The thermal stability of intermetallic compounds in an as-cast SX co-base superalloy. Adv. Eng. Mater. 17, 741–747 (2015).</v>
      </c>
    </row>
    <row r="244" spans="1:11" x14ac:dyDescent="0.3">
      <c r="A244" s="19" t="s">
        <v>2414</v>
      </c>
      <c r="B244" s="19" t="str">
        <f>VLOOKUP(Table5[[#This Row],[Shortname]], comp[], 2, FALSE)</f>
        <v>W-free</v>
      </c>
      <c r="C244" s="19" t="s">
        <v>683</v>
      </c>
      <c r="D244" s="21" t="s">
        <v>681</v>
      </c>
      <c r="E244">
        <v>1066</v>
      </c>
      <c r="I244" s="57" t="e">
        <f>VLOOKUP(Table5[[#This Row],[Unique]], comp[], 2, FALSE)</f>
        <v>#N/A</v>
      </c>
      <c r="J244" s="19" t="s">
        <v>1769</v>
      </c>
      <c r="K244" s="19" t="str">
        <f>Table5[[#This Row],[Name]] &amp; Table5[[#This Row],[Paper]]</f>
        <v>30Ni2Ta2TiMakineni, S. K. et al. A new class of high strength high temperature Cobalt based γ-γ′ Co-Mo-Al alloys stabilized with Ta addition. Acta Mater. 97, 29–40 (2015).</v>
      </c>
    </row>
    <row r="245" spans="1:11" x14ac:dyDescent="0.3">
      <c r="A245" s="19" t="s">
        <v>2413</v>
      </c>
      <c r="B245" s="19" t="str">
        <f>VLOOKUP(Table5[[#This Row],[Shortname]], comp[], 2, FALSE)</f>
        <v>W-free</v>
      </c>
      <c r="C245" s="19" t="s">
        <v>682</v>
      </c>
      <c r="D245" s="21" t="s">
        <v>681</v>
      </c>
      <c r="E245">
        <v>1014</v>
      </c>
      <c r="I245" s="57" t="e">
        <f>VLOOKUP(Table5[[#This Row],[Unique]], comp[], 2, FALSE)</f>
        <v>#N/A</v>
      </c>
      <c r="J245" s="19" t="s">
        <v>1768</v>
      </c>
      <c r="K245" s="19" t="str">
        <f>Table5[[#This Row],[Name]] &amp; Table5[[#This Row],[Paper]]</f>
        <v>30Ni2TaMakineni, S. K. et al. A new class of high strength high temperature Cobalt based γ-γ′ Co-Mo-Al alloys stabilized with Ta addition. Acta Mater. 97, 29–40 (2015).</v>
      </c>
    </row>
    <row r="246" spans="1:11" x14ac:dyDescent="0.3">
      <c r="A246" s="19" t="s">
        <v>2412</v>
      </c>
      <c r="B246" s="19" t="str">
        <f>VLOOKUP(Table5[[#This Row],[Shortname]], comp[], 2, FALSE)</f>
        <v>W-free</v>
      </c>
      <c r="C246" s="19" t="s">
        <v>162</v>
      </c>
      <c r="D246" s="21" t="s">
        <v>681</v>
      </c>
      <c r="E246">
        <v>928</v>
      </c>
      <c r="I246" s="57" t="e">
        <f>VLOOKUP(Table5[[#This Row],[Unique]], comp[], 2, FALSE)</f>
        <v>#N/A</v>
      </c>
      <c r="J246" s="19" t="s">
        <v>1767</v>
      </c>
      <c r="K246" s="19" t="str">
        <f>Table5[[#This Row],[Name]] &amp; Table5[[#This Row],[Paper]]</f>
        <v>2TaMakineni, S. K. et al. A new class of high strength high temperature Cobalt based γ-γ′ Co-Mo-Al alloys stabilized with Ta addition. Acta Mater. 97, 29–40 (2015).</v>
      </c>
    </row>
    <row r="247" spans="1:11" x14ac:dyDescent="0.3">
      <c r="A247" s="19" t="s">
        <v>2415</v>
      </c>
      <c r="B247" s="19" t="str">
        <f>VLOOKUP(Table5[[#This Row],[Shortname]], comp[], 2, FALSE)</f>
        <v>W-free</v>
      </c>
      <c r="C247" s="19" t="s">
        <v>670</v>
      </c>
      <c r="D247" t="s">
        <v>668</v>
      </c>
      <c r="E247">
        <v>866</v>
      </c>
      <c r="I247" s="57" t="e">
        <f>VLOOKUP(Table5[[#This Row],[Unique]], comp[], 2, FALSE)</f>
        <v>#N/A</v>
      </c>
      <c r="J247" s="19" t="s">
        <v>1629</v>
      </c>
      <c r="K247" s="19" t="str">
        <f>Table5[[#This Row],[Name]] &amp; Table5[[#This Row],[Paper]]</f>
        <v>5Mo-baseMakineni, S. K., Nithin, B. &amp; Chattopadhyay, K. A new tungsten-free γ-γ’ Co-Al-Mo-Nb-based superalloy. Scr. Mater. 98, 36–39 (2015).</v>
      </c>
    </row>
    <row r="248" spans="1:11" x14ac:dyDescent="0.3">
      <c r="A248" s="19" t="s">
        <v>2418</v>
      </c>
      <c r="B248" s="19" t="str">
        <f>VLOOKUP(Table5[[#This Row],[Shortname]], comp[], 2, FALSE)</f>
        <v>W-free</v>
      </c>
      <c r="C248" s="19" t="s">
        <v>673</v>
      </c>
      <c r="D248" s="13" t="s">
        <v>674</v>
      </c>
      <c r="E248">
        <v>990</v>
      </c>
      <c r="I248" s="57" t="e">
        <f>VLOOKUP(Table5[[#This Row],[Unique]], comp[], 2, FALSE)</f>
        <v>#N/A</v>
      </c>
      <c r="J248" s="19" t="s">
        <v>1772</v>
      </c>
      <c r="K248" s="19" t="str">
        <f>Table5[[#This Row],[Name]] &amp; Table5[[#This Row],[Paper]]</f>
        <v>CoNi30Makineni, S. K., Nithin, B. &amp; Chattopadhyay, K. Synthesis of a new tungsten-free γ-γ′ Cobalt-based superalloy by tuning alloying additions. Acta Mater. 85, 85–94 (2015).</v>
      </c>
    </row>
    <row r="249" spans="1:11" x14ac:dyDescent="0.3">
      <c r="A249" s="19" t="s">
        <v>2417</v>
      </c>
      <c r="B249" s="19" t="str">
        <f>VLOOKUP(Table5[[#This Row],[Shortname]], comp[], 2, FALSE)</f>
        <v>W-free</v>
      </c>
      <c r="C249" s="19" t="s">
        <v>672</v>
      </c>
      <c r="D249" s="13" t="s">
        <v>674</v>
      </c>
      <c r="E249">
        <v>936</v>
      </c>
      <c r="I249" s="57" t="e">
        <f>VLOOKUP(Table5[[#This Row],[Unique]], comp[], 2, FALSE)</f>
        <v>#N/A</v>
      </c>
      <c r="J249" s="19" t="s">
        <v>1771</v>
      </c>
      <c r="K249" s="19" t="str">
        <f>Table5[[#This Row],[Name]] &amp; Table5[[#This Row],[Paper]]</f>
        <v>CoNi20Makineni, S. K., Nithin, B. &amp; Chattopadhyay, K. Synthesis of a new tungsten-free γ-γ′ Cobalt-based superalloy by tuning alloying additions. Acta Mater. 85, 85–94 (2015).</v>
      </c>
    </row>
    <row r="250" spans="1:11" x14ac:dyDescent="0.3">
      <c r="A250" s="19" t="s">
        <v>2416</v>
      </c>
      <c r="B250" s="19" t="str">
        <f>VLOOKUP(Table5[[#This Row],[Shortname]], comp[], 2, FALSE)</f>
        <v>W-free</v>
      </c>
      <c r="C250" s="19" t="s">
        <v>671</v>
      </c>
      <c r="D250" s="13" t="s">
        <v>674</v>
      </c>
      <c r="E250">
        <v>890</v>
      </c>
      <c r="I250" s="57" t="e">
        <f>VLOOKUP(Table5[[#This Row],[Unique]], comp[], 2, FALSE)</f>
        <v>#N/A</v>
      </c>
      <c r="J250" s="19" t="s">
        <v>1770</v>
      </c>
      <c r="K250" s="19" t="str">
        <f>Table5[[#This Row],[Name]] &amp; Table5[[#This Row],[Paper]]</f>
        <v>CoNi10Makineni, S. K., Nithin, B. &amp; Chattopadhyay, K. Synthesis of a new tungsten-free γ-γ′ Cobalt-based superalloy by tuning alloying additions. Acta Mater. 85, 85–94 (2015).</v>
      </c>
    </row>
    <row r="251" spans="1:11" x14ac:dyDescent="0.3">
      <c r="A251" s="19" t="s">
        <v>2419</v>
      </c>
      <c r="B251" s="19" t="str">
        <f>VLOOKUP(Table5[[#This Row],[Shortname]], comp[], 2, FALSE)</f>
        <v>W-free</v>
      </c>
      <c r="C251" s="19" t="s">
        <v>679</v>
      </c>
      <c r="D251" s="13" t="s">
        <v>678</v>
      </c>
      <c r="E251">
        <v>1030</v>
      </c>
      <c r="I251" s="57" t="s">
        <v>1609</v>
      </c>
      <c r="J251" s="19" t="s">
        <v>1609</v>
      </c>
      <c r="K251" s="19" t="str">
        <f>Table5[[#This Row],[Name]] &amp; Table5[[#This Row],[Paper]]</f>
        <v>CoNi30TiMakineni, S. K., Nithin, B., Palanisamy, D. &amp; Chattopadhyay, K. Phase evolution and crystallography of precipitates during decomposition of new “tungsten-free” Co(Ni)–Mo–Al–Nb γ–γ′ superalloys at elevated temperatures. J. Mater. Sci. 51, 7843–7860 (2016).</v>
      </c>
    </row>
    <row r="252" spans="1:11" x14ac:dyDescent="0.3">
      <c r="A252" s="19" t="s">
        <v>2421</v>
      </c>
      <c r="B252" s="19" t="str">
        <f>VLOOKUP(Table5[[#This Row],[Shortname]], comp[], 2, FALSE)</f>
        <v>CoAlWX+</v>
      </c>
      <c r="C252" s="19" t="s">
        <v>698</v>
      </c>
      <c r="D252" t="s">
        <v>697</v>
      </c>
      <c r="E252">
        <v>1129</v>
      </c>
      <c r="F252">
        <v>1339</v>
      </c>
      <c r="G252">
        <v>1379</v>
      </c>
      <c r="I252" s="57" t="e">
        <f>VLOOKUP(Table5[[#This Row],[Unique]], comp[], 2, FALSE)</f>
        <v>#N/A</v>
      </c>
      <c r="J252" s="19" t="s">
        <v>1774</v>
      </c>
      <c r="K252" s="19" t="str">
        <f>Table5[[#This Row],[Name]] &amp; Table5[[#This Row],[Paper]]</f>
        <v>40Ni-3TaMatos, A., Costa, S., Nunes, C. A. &amp; Ramirez, A. J. Development of Co-based superalloys. doi:10.13140/RG.2.2.27969.86883.</v>
      </c>
    </row>
    <row r="253" spans="1:11" x14ac:dyDescent="0.3">
      <c r="A253" s="19" t="s">
        <v>2420</v>
      </c>
      <c r="B253" s="19" t="str">
        <f>VLOOKUP(Table5[[#This Row],[Shortname]], comp[], 2, FALSE)</f>
        <v>CoAlWX+</v>
      </c>
      <c r="C253" s="19" t="s">
        <v>699</v>
      </c>
      <c r="D253" t="s">
        <v>697</v>
      </c>
      <c r="E253">
        <v>1092</v>
      </c>
      <c r="G253">
        <v>1376</v>
      </c>
      <c r="I253" s="57" t="e">
        <f>VLOOKUP(Table5[[#This Row],[Unique]], comp[], 2, FALSE)</f>
        <v>#N/A</v>
      </c>
      <c r="J253" s="19" t="s">
        <v>1773</v>
      </c>
      <c r="K253" s="19" t="str">
        <f>Table5[[#This Row],[Name]] &amp; Table5[[#This Row],[Paper]]</f>
        <v>30Ni-3NbMatos, A., Costa, S., Nunes, C. A. &amp; Ramirez, A. J. Development of Co-based superalloys. doi:10.13140/RG.2.2.27969.86883.</v>
      </c>
    </row>
    <row r="254" spans="1:11" x14ac:dyDescent="0.3">
      <c r="A254" s="19" t="s">
        <v>2423</v>
      </c>
      <c r="B254" s="19" t="str">
        <f>VLOOKUP(Table5[[#This Row],[Shortname]], comp[], 2, FALSE)</f>
        <v>CoAlW-X</v>
      </c>
      <c r="C254" s="19" t="s">
        <v>705</v>
      </c>
      <c r="D254" t="s">
        <v>702</v>
      </c>
      <c r="E254">
        <v>992</v>
      </c>
      <c r="I254" s="57" t="e">
        <f>VLOOKUP(Table5[[#This Row],[Unique]], comp[], 2, FALSE)</f>
        <v>#N/A</v>
      </c>
      <c r="J254" s="19" t="s">
        <v>1776</v>
      </c>
      <c r="K254" s="19" t="str">
        <f>Table5[[#This Row],[Name]] &amp; Table5[[#This Row],[Paper]]</f>
        <v>Co-9.9Al-4.8w-1.8TaMeher, S., Yan, H. Y., Nag, S., Dye, D. &amp; Banerjee, R. Solute partitioning and site preference in γ/γ’ cobalt-base alloys. Scr. Mater. 67, 850–853 (2012).</v>
      </c>
    </row>
    <row r="255" spans="1:11" x14ac:dyDescent="0.3">
      <c r="A255" s="19" t="s">
        <v>2422</v>
      </c>
      <c r="B255" s="19" t="str">
        <f>VLOOKUP(Table5[[#This Row],[Shortname]], comp[], 2, FALSE)</f>
        <v>CoAlW-X</v>
      </c>
      <c r="C255" s="19" t="s">
        <v>704</v>
      </c>
      <c r="D255" t="s">
        <v>702</v>
      </c>
      <c r="E255">
        <v>902</v>
      </c>
      <c r="I255" s="57" t="e">
        <f>VLOOKUP(Table5[[#This Row],[Unique]], comp[], 2, FALSE)</f>
        <v>#N/A</v>
      </c>
      <c r="J255" s="19" t="s">
        <v>1775</v>
      </c>
      <c r="K255" s="19" t="str">
        <f>Table5[[#This Row],[Name]] &amp; Table5[[#This Row],[Paper]]</f>
        <v>Co-8.5Al-8.1W-25.6NiMeher, S., Yan, H. Y., Nag, S., Dye, D. &amp; Banerjee, R. Solute partitioning and site preference in γ/γ’ cobalt-base alloys. Scr. Mater. 67, 850–853 (2012).</v>
      </c>
    </row>
    <row r="256" spans="1:11" x14ac:dyDescent="0.3">
      <c r="A256" s="19" t="s">
        <v>703</v>
      </c>
      <c r="B256" s="19" t="str">
        <f>VLOOKUP(Table5[[#This Row],[Shortname]], comp[], 2, FALSE)</f>
        <v>CoAlW-X</v>
      </c>
      <c r="C256" s="19" t="s">
        <v>703</v>
      </c>
      <c r="D256" t="s">
        <v>702</v>
      </c>
      <c r="E256">
        <v>854</v>
      </c>
      <c r="I256" s="57" t="e">
        <f>VLOOKUP(Table5[[#This Row],[Unique]], comp[], 2, FALSE)</f>
        <v>#N/A</v>
      </c>
      <c r="J256" s="19" t="s">
        <v>1455</v>
      </c>
      <c r="K256" s="19" t="str">
        <f>Table5[[#This Row],[Name]] &amp; Table5[[#This Row],[Paper]]</f>
        <v>Co-7.3Al-6.8WMeher, S., Yan, H. Y., Nag, S., Dye, D. &amp; Banerjee, R. Solute partitioning and site preference in γ/γ’ cobalt-base alloys. Scr. Mater. 67, 850–853 (2012).</v>
      </c>
    </row>
    <row r="257" spans="1:11" x14ac:dyDescent="0.3">
      <c r="A257" t="s">
        <v>2425</v>
      </c>
      <c r="B257" t="str">
        <f>VLOOKUP(Table5[[#This Row],[Shortname]], comp[], 2, FALSE)</f>
        <v>W-free</v>
      </c>
      <c r="C257" t="s">
        <v>711</v>
      </c>
      <c r="D257" s="13" t="s">
        <v>709</v>
      </c>
      <c r="E257">
        <v>950</v>
      </c>
      <c r="F257">
        <v>1338</v>
      </c>
      <c r="G257">
        <v>1411</v>
      </c>
      <c r="I257" s="57" t="e">
        <f>VLOOKUP(Table5[[#This Row],[Unique]], comp[], 2, FALSE)</f>
        <v>#N/A</v>
      </c>
      <c r="J257" t="s">
        <v>1778</v>
      </c>
      <c r="K257" t="str">
        <f>Table5[[#This Row],[Name]] &amp; Table5[[#This Row],[Paper]]</f>
        <v>Co–20Ni–10Al–5Mo–2NbMigas, D., Moskal, G. &amp; Maciąg, T. Thermal analysis of W-free Co–(Ni)–Al–Mo–Nb superalloys. J. Therm. Anal. Calorim. (2020) doi:10.1007/s10973-020-09375-7.</v>
      </c>
    </row>
    <row r="258" spans="1:11" x14ac:dyDescent="0.3">
      <c r="A258" t="s">
        <v>2424</v>
      </c>
      <c r="B258" t="str">
        <f>VLOOKUP(Table5[[#This Row],[Shortname]], comp[], 2, FALSE)</f>
        <v>W-free</v>
      </c>
      <c r="C258" t="s">
        <v>710</v>
      </c>
      <c r="D258" s="13" t="s">
        <v>709</v>
      </c>
      <c r="E258">
        <v>861</v>
      </c>
      <c r="F258">
        <v>1318</v>
      </c>
      <c r="G258">
        <v>1421</v>
      </c>
      <c r="I258" s="57" t="e">
        <f>VLOOKUP(Table5[[#This Row],[Unique]], comp[], 2, FALSE)</f>
        <v>#N/A</v>
      </c>
      <c r="J258" t="s">
        <v>1777</v>
      </c>
      <c r="K258" t="str">
        <f>Table5[[#This Row],[Name]] &amp; Table5[[#This Row],[Paper]]</f>
        <v>Co–10Al–5Mo–2NbMigas, D., Moskal, G. &amp; Maciąg, T. Thermal analysis of W-free Co–(Ni)–Al–Mo–Nb superalloys. J. Therm. Anal. Calorim. (2020) doi:10.1007/s10973-020-09375-7.</v>
      </c>
    </row>
    <row r="259" spans="1:11" x14ac:dyDescent="0.3">
      <c r="A259" s="19" t="s">
        <v>2427</v>
      </c>
      <c r="B259" s="19" t="str">
        <f>VLOOKUP(Table5[[#This Row],[Shortname]], comp[], 2, FALSE)</f>
        <v>CoAlWX+</v>
      </c>
      <c r="C259" s="19" t="s">
        <v>723</v>
      </c>
      <c r="D259" t="s">
        <v>722</v>
      </c>
      <c r="E259">
        <v>1087</v>
      </c>
      <c r="F259">
        <v>1362</v>
      </c>
      <c r="I259" s="57" t="e">
        <f>VLOOKUP(Table5[[#This Row],[Unique]], comp[], 2, FALSE)</f>
        <v>#N/A</v>
      </c>
      <c r="J259" s="19" t="s">
        <v>1780</v>
      </c>
      <c r="K259" s="19" t="str">
        <f>Table5[[#This Row],[Name]] &amp; Table5[[#This Row],[Paper]]</f>
        <v>TiNbMurray, S. P., Stinville, J. C., Callahan, P. G., Rhein, R. K. &amp; Pollock, T. M. Low Cycle Fatigue of Single Crystal γ′ -containing Co-based Superalloys at 750∘C. Metall. Mater. Trans. A Phys. Metall. Mater. Sci. 51, 200–213 (2020).</v>
      </c>
    </row>
    <row r="260" spans="1:11" x14ac:dyDescent="0.3">
      <c r="A260" t="s">
        <v>2426</v>
      </c>
      <c r="B260" t="str">
        <f>VLOOKUP(Table5[[#This Row],[Shortname]], comp[], 2, FALSE)</f>
        <v>CoAlWX+</v>
      </c>
      <c r="C260" t="s">
        <v>724</v>
      </c>
      <c r="D260" t="s">
        <v>722</v>
      </c>
      <c r="E260">
        <v>1074</v>
      </c>
      <c r="F260">
        <v>1370</v>
      </c>
      <c r="I260" s="57" t="e">
        <f>VLOOKUP(Table5[[#This Row],[Unique]], comp[], 2, FALSE)</f>
        <v>#N/A</v>
      </c>
      <c r="J260" t="s">
        <v>1779</v>
      </c>
      <c r="K260" t="str">
        <f>Table5[[#This Row],[Name]] &amp; Table5[[#This Row],[Paper]]</f>
        <v>TaNbMurray, S. P., Stinville, J. C., Callahan, P. G., Rhein, R. K. &amp; Pollock, T. M. Low Cycle Fatigue of Single Crystal γ′ -containing Co-based Superalloys at 750∘C. Metall. Mater. Trans. A Phys. Metall. Mater. Sci. 51, 200–213 (2020).</v>
      </c>
    </row>
    <row r="261" spans="1:11" x14ac:dyDescent="0.3">
      <c r="A261" t="s">
        <v>2429</v>
      </c>
      <c r="B261" t="str">
        <f>VLOOKUP(Table5[[#This Row],[Shortname]], comp[], 2, FALSE)</f>
        <v>W-free</v>
      </c>
      <c r="C261" t="s">
        <v>733</v>
      </c>
      <c r="D261" t="s">
        <v>731</v>
      </c>
      <c r="E261">
        <v>1078</v>
      </c>
      <c r="I261" s="57" t="e">
        <f>VLOOKUP(Table5[[#This Row],[Unique]], comp[], 2, FALSE)</f>
        <v>#N/A</v>
      </c>
      <c r="J261" t="s">
        <v>1782</v>
      </c>
      <c r="K261" t="str">
        <f>Table5[[#This Row],[Name]] &amp; Table5[[#This Row],[Paper]]</f>
        <v>10Cr2Ta2TiNithin, B. et al. Effect of Cr addition on γ–γ′ cobalt-based Co–Mo–Al–Ta class of superalloys: a combined experimental and computational study. J. Mater. Sci. 52, 11036–11047 (2017).</v>
      </c>
    </row>
    <row r="262" spans="1:11" x14ac:dyDescent="0.3">
      <c r="A262" s="19" t="s">
        <v>2428</v>
      </c>
      <c r="B262" s="19" t="str">
        <f>VLOOKUP(Table5[[#This Row],[Shortname]], comp[], 2, FALSE)</f>
        <v>W-free</v>
      </c>
      <c r="C262" s="19" t="s">
        <v>732</v>
      </c>
      <c r="D262" t="s">
        <v>731</v>
      </c>
      <c r="E262">
        <v>1038</v>
      </c>
      <c r="I262" s="57" t="e">
        <f>VLOOKUP(Table5[[#This Row],[Unique]], comp[], 2, FALSE)</f>
        <v>#N/A</v>
      </c>
      <c r="J262" s="19" t="s">
        <v>1781</v>
      </c>
      <c r="K262" s="19" t="str">
        <f>Table5[[#This Row],[Name]] &amp; Table5[[#This Row],[Paper]]</f>
        <v>10Cr2TaNithin, B. et al. Effect of Cr addition on γ–γ′ cobalt-based Co–Mo–Al–Ta class of superalloys: a combined experimental and computational study. J. Mater. Sci. 52, 11036–11047 (2017).</v>
      </c>
    </row>
    <row r="263" spans="1:11" x14ac:dyDescent="0.3">
      <c r="A263" s="19" t="s">
        <v>2361</v>
      </c>
      <c r="B263" s="19" t="str">
        <f>VLOOKUP(Table5[[#This Row],[Shortname]], comp[], 2, FALSE)</f>
        <v>CoAlW-X</v>
      </c>
      <c r="C263" s="19" t="s">
        <v>743</v>
      </c>
      <c r="D263" t="s">
        <v>739</v>
      </c>
      <c r="E263">
        <v>1098</v>
      </c>
      <c r="F263">
        <v>1389</v>
      </c>
      <c r="I263" s="57" t="e">
        <f>VLOOKUP(Table5[[#This Row],[Unique]], comp[], 2, FALSE)</f>
        <v>#N/A</v>
      </c>
      <c r="J263" s="19" t="s">
        <v>1610</v>
      </c>
      <c r="K263" s="19" t="str">
        <f>Table5[[#This Row],[Name]] &amp; Table5[[#This Row],[Paper]]</f>
        <v>CoAlWTaOmori, T. et al. Partition behavior of alloying elements and phase transformation temperatures in Co-Al-W-base quaternary systems. Intermetallics 32, 274–283 (2013).</v>
      </c>
    </row>
    <row r="264" spans="1:11" x14ac:dyDescent="0.3">
      <c r="A264" s="19" t="s">
        <v>2441</v>
      </c>
      <c r="B264" s="19" t="str">
        <f>VLOOKUP(Table5[[#This Row],[Shortname]], comp[], 2, FALSE)</f>
        <v>CoAlW-X</v>
      </c>
      <c r="C264" s="19" t="s">
        <v>740</v>
      </c>
      <c r="D264" t="s">
        <v>739</v>
      </c>
      <c r="E264">
        <v>1076</v>
      </c>
      <c r="F264">
        <v>1391</v>
      </c>
      <c r="I264" s="57" t="e">
        <f>VLOOKUP(Table5[[#This Row],[Unique]], comp[], 2, FALSE)</f>
        <v>#N/A</v>
      </c>
      <c r="J264" s="19" t="s">
        <v>1794</v>
      </c>
      <c r="K264" s="19" t="str">
        <f>Table5[[#This Row],[Name]] &amp; Table5[[#This Row],[Paper]]</f>
        <v>CoAlWTiOmori, T. et al. Partition behavior of alloying elements and phase transformation temperatures in Co-Al-W-base quaternary systems. Intermetallics 32, 274–283 (2013).</v>
      </c>
    </row>
    <row r="265" spans="1:11" x14ac:dyDescent="0.3">
      <c r="A265" s="19" t="s">
        <v>2437</v>
      </c>
      <c r="B265" s="19" t="str">
        <f>VLOOKUP(Table5[[#This Row],[Shortname]], comp[], 2, FALSE)</f>
        <v>CoAlW-X</v>
      </c>
      <c r="C265" s="19" t="s">
        <v>742</v>
      </c>
      <c r="D265" t="s">
        <v>739</v>
      </c>
      <c r="E265">
        <v>1073</v>
      </c>
      <c r="F265">
        <v>1347</v>
      </c>
      <c r="I265" s="57" t="e">
        <f>VLOOKUP(Table5[[#This Row],[Unique]], comp[], 2, FALSE)</f>
        <v>#N/A</v>
      </c>
      <c r="J265" s="19" t="s">
        <v>1790</v>
      </c>
      <c r="K265" s="19" t="str">
        <f>Table5[[#This Row],[Name]] &amp; Table5[[#This Row],[Paper]]</f>
        <v>CoAlWNbOmori, T. et al. Partition behavior of alloying elements and phase transformation temperatures in Co-Al-W-base quaternary systems. Intermetallics 32, 274–283 (2013).</v>
      </c>
    </row>
    <row r="266" spans="1:11" x14ac:dyDescent="0.3">
      <c r="A266" s="19" t="s">
        <v>2433</v>
      </c>
      <c r="B266" s="19" t="str">
        <f>VLOOKUP(Table5[[#This Row],[Shortname]], comp[], 2, FALSE)</f>
        <v>CoAlW-X</v>
      </c>
      <c r="C266" s="19" t="s">
        <v>751</v>
      </c>
      <c r="D266" t="s">
        <v>739</v>
      </c>
      <c r="E266">
        <v>1041</v>
      </c>
      <c r="F266">
        <v>1386</v>
      </c>
      <c r="I266" s="57" t="e">
        <f>VLOOKUP(Table5[[#This Row],[Unique]], comp[], 2, FALSE)</f>
        <v>#N/A</v>
      </c>
      <c r="J266" s="19" t="s">
        <v>1786</v>
      </c>
      <c r="K266" s="19" t="str">
        <f>Table5[[#This Row],[Name]] &amp; Table5[[#This Row],[Paper]]</f>
        <v>CoAlWHfOmori, T. et al. Partition behavior of alloying elements and phase transformation temperatures in Co-Al-W-base quaternary systems. Intermetallics 32, 274–283 (2013).</v>
      </c>
    </row>
    <row r="267" spans="1:11" x14ac:dyDescent="0.3">
      <c r="A267" s="19" t="s">
        <v>2442</v>
      </c>
      <c r="B267" s="19" t="str">
        <f>VLOOKUP(Table5[[#This Row],[Shortname]], comp[], 2, FALSE)</f>
        <v>CoAlW-X</v>
      </c>
      <c r="C267" s="19" t="s">
        <v>741</v>
      </c>
      <c r="D267" t="s">
        <v>739</v>
      </c>
      <c r="E267">
        <v>1033</v>
      </c>
      <c r="F267">
        <v>1438</v>
      </c>
      <c r="I267" s="57" t="e">
        <f>VLOOKUP(Table5[[#This Row],[Unique]], comp[], 2, FALSE)</f>
        <v>#N/A</v>
      </c>
      <c r="J267" s="19" t="s">
        <v>1795</v>
      </c>
      <c r="K267" s="19" t="str">
        <f>Table5[[#This Row],[Name]] &amp; Table5[[#This Row],[Paper]]</f>
        <v>CoAlWVOmori, T. et al. Partition behavior of alloying elements and phase transformation temperatures in Co-Al-W-base quaternary systems. Intermetallics 32, 274–283 (2013).</v>
      </c>
    </row>
    <row r="268" spans="1:11" x14ac:dyDescent="0.3">
      <c r="A268" s="19" t="s">
        <v>2443</v>
      </c>
      <c r="B268" s="19" t="str">
        <f>VLOOKUP(Table5[[#This Row],[Shortname]], comp[], 2, FALSE)</f>
        <v>CoAlW-X</v>
      </c>
      <c r="C268" s="19" t="s">
        <v>750</v>
      </c>
      <c r="D268" t="s">
        <v>739</v>
      </c>
      <c r="E268">
        <v>1020</v>
      </c>
      <c r="F268">
        <v>1382</v>
      </c>
      <c r="I268" s="57" t="e">
        <f>VLOOKUP(Table5[[#This Row],[Unique]], comp[], 2, FALSE)</f>
        <v>#N/A</v>
      </c>
      <c r="J268" s="19" t="s">
        <v>1796</v>
      </c>
      <c r="K268" s="19" t="str">
        <f>Table5[[#This Row],[Name]] &amp; Table5[[#This Row],[Paper]]</f>
        <v>CoAlWZrOmori, T. et al. Partition behavior of alloying elements and phase transformation temperatures in Co-Al-W-base quaternary systems. Intermetallics 32, 274–283 (2013).</v>
      </c>
    </row>
    <row r="269" spans="1:11" x14ac:dyDescent="0.3">
      <c r="A269" s="19" t="s">
        <v>2434</v>
      </c>
      <c r="B269" s="19" t="str">
        <f>VLOOKUP(Table5[[#This Row],[Shortname]], comp[], 2, FALSE)</f>
        <v>CoAlW-X</v>
      </c>
      <c r="C269" s="19" t="s">
        <v>753</v>
      </c>
      <c r="D269" t="s">
        <v>739</v>
      </c>
      <c r="E269">
        <v>1017</v>
      </c>
      <c r="F269">
        <v>1457</v>
      </c>
      <c r="I269" s="57" t="e">
        <f>VLOOKUP(Table5[[#This Row],[Unique]], comp[], 2, FALSE)</f>
        <v>#N/A</v>
      </c>
      <c r="J269" s="19" t="s">
        <v>1787</v>
      </c>
      <c r="K269" s="19" t="str">
        <f>Table5[[#This Row],[Name]] &amp; Table5[[#This Row],[Paper]]</f>
        <v>CoAlWIrOmori, T. et al. Partition behavior of alloying elements and phase transformation temperatures in Co-Al-W-base quaternary systems. Intermetallics 32, 274–283 (2013).</v>
      </c>
    </row>
    <row r="270" spans="1:11" x14ac:dyDescent="0.3">
      <c r="A270" s="19" t="s">
        <v>2430</v>
      </c>
      <c r="B270" s="19" t="str">
        <f>VLOOKUP(Table5[[#This Row],[Shortname]], comp[], 2, FALSE)</f>
        <v>CoAlW-X</v>
      </c>
      <c r="C270" s="19" t="s">
        <v>226</v>
      </c>
      <c r="D270" t="s">
        <v>739</v>
      </c>
      <c r="E270">
        <v>1016</v>
      </c>
      <c r="F270">
        <v>1449</v>
      </c>
      <c r="I270" s="57" t="e">
        <f>VLOOKUP(Table5[[#This Row],[Unique]], comp[], 2, FALSE)</f>
        <v>#N/A</v>
      </c>
      <c r="J270" s="19" t="s">
        <v>1783</v>
      </c>
      <c r="K270" s="19" t="str">
        <f>Table5[[#This Row],[Name]] &amp; Table5[[#This Row],[Paper]]</f>
        <v>CoAlWOmori, T. et al. Partition behavior of alloying elements and phase transformation temperatures in Co-Al-W-base quaternary systems. Intermetallics 32, 274–283 (2013).</v>
      </c>
    </row>
    <row r="271" spans="1:11" x14ac:dyDescent="0.3">
      <c r="A271" s="19" t="s">
        <v>2436</v>
      </c>
      <c r="B271" s="19" t="str">
        <f>VLOOKUP(Table5[[#This Row],[Shortname]], comp[], 2, FALSE)</f>
        <v>CoAlW-X</v>
      </c>
      <c r="C271" s="19" t="s">
        <v>745</v>
      </c>
      <c r="D271" t="s">
        <v>739</v>
      </c>
      <c r="E271">
        <v>1016</v>
      </c>
      <c r="F271">
        <v>1431</v>
      </c>
      <c r="I271" s="57" t="e">
        <f>VLOOKUP(Table5[[#This Row],[Unique]], comp[], 2, FALSE)</f>
        <v>#N/A</v>
      </c>
      <c r="J271" s="19" t="s">
        <v>1789</v>
      </c>
      <c r="K271" s="19" t="str">
        <f>Table5[[#This Row],[Name]] &amp; Table5[[#This Row],[Paper]]</f>
        <v>CoAlWMoOmori, T. et al. Partition behavior of alloying elements and phase transformation temperatures in Co-Al-W-base quaternary systems. Intermetallics 32, 274–283 (2013).</v>
      </c>
    </row>
    <row r="272" spans="1:11" x14ac:dyDescent="0.3">
      <c r="A272" s="19" t="s">
        <v>2440</v>
      </c>
      <c r="B272" s="19" t="str">
        <f>VLOOKUP(Table5[[#This Row],[Shortname]], comp[], 2, FALSE)</f>
        <v>CoAlW-X</v>
      </c>
      <c r="C272" s="19" t="s">
        <v>749</v>
      </c>
      <c r="D272" t="s">
        <v>739</v>
      </c>
      <c r="E272">
        <v>1015</v>
      </c>
      <c r="F272">
        <v>1398</v>
      </c>
      <c r="I272" s="57" t="e">
        <f>VLOOKUP(Table5[[#This Row],[Unique]], comp[], 2, FALSE)</f>
        <v>#N/A</v>
      </c>
      <c r="J272" s="19" t="s">
        <v>1793</v>
      </c>
      <c r="K272" s="19" t="str">
        <f>Table5[[#This Row],[Name]] &amp; Table5[[#This Row],[Paper]]</f>
        <v>CoAlWSiOmori, T. et al. Partition behavior of alloying elements and phase transformation temperatures in Co-Al-W-base quaternary systems. Intermetallics 32, 274–283 (2013).</v>
      </c>
    </row>
    <row r="273" spans="1:11" x14ac:dyDescent="0.3">
      <c r="A273" s="19" t="s">
        <v>2438</v>
      </c>
      <c r="B273" s="19" t="str">
        <f>VLOOKUP(Table5[[#This Row],[Shortname]], comp[], 2, FALSE)</f>
        <v>CoAlW-X</v>
      </c>
      <c r="C273" s="19" t="s">
        <v>748</v>
      </c>
      <c r="D273" t="s">
        <v>739</v>
      </c>
      <c r="E273">
        <v>1011</v>
      </c>
      <c r="F273">
        <v>1452</v>
      </c>
      <c r="I273" s="57" t="e">
        <f>VLOOKUP(Table5[[#This Row],[Unique]], comp[], 2, FALSE)</f>
        <v>#N/A</v>
      </c>
      <c r="J273" s="19" t="s">
        <v>1791</v>
      </c>
      <c r="K273" s="19" t="str">
        <f>Table5[[#This Row],[Name]] &amp; Table5[[#This Row],[Paper]]</f>
        <v>CoAlWNiOmori, T. et al. Partition behavior of alloying elements and phase transformation temperatures in Co-Al-W-base quaternary systems. Intermetallics 32, 274–283 (2013).</v>
      </c>
    </row>
    <row r="274" spans="1:11" x14ac:dyDescent="0.3">
      <c r="A274" s="19" t="s">
        <v>2439</v>
      </c>
      <c r="B274" s="19" t="str">
        <f>VLOOKUP(Table5[[#This Row],[Shortname]], comp[], 2, FALSE)</f>
        <v>CoAlW-X</v>
      </c>
      <c r="C274" s="19" t="s">
        <v>752</v>
      </c>
      <c r="D274" t="s">
        <v>739</v>
      </c>
      <c r="E274">
        <v>1008</v>
      </c>
      <c r="F274">
        <v>1454</v>
      </c>
      <c r="I274" s="57" t="e">
        <f>VLOOKUP(Table5[[#This Row],[Unique]], comp[], 2, FALSE)</f>
        <v>#N/A</v>
      </c>
      <c r="J274" s="19" t="s">
        <v>1792</v>
      </c>
      <c r="K274" s="19" t="str">
        <f>Table5[[#This Row],[Name]] &amp; Table5[[#This Row],[Paper]]</f>
        <v>CoAlWRuOmori, T. et al. Partition behavior of alloying elements and phase transformation temperatures in Co-Al-W-base quaternary systems. Intermetallics 32, 274–283 (2013).</v>
      </c>
    </row>
    <row r="275" spans="1:11" x14ac:dyDescent="0.3">
      <c r="A275" s="19" t="s">
        <v>2432</v>
      </c>
      <c r="B275" s="19" t="str">
        <f>VLOOKUP(Table5[[#This Row],[Shortname]], comp[], 2, FALSE)</f>
        <v>CoAlW-X</v>
      </c>
      <c r="C275" s="19" t="s">
        <v>747</v>
      </c>
      <c r="D275" t="s">
        <v>739</v>
      </c>
      <c r="E275">
        <v>1003</v>
      </c>
      <c r="F275">
        <v>1447</v>
      </c>
      <c r="I275" s="57" t="e">
        <f>VLOOKUP(Table5[[#This Row],[Unique]], comp[], 2, FALSE)</f>
        <v>#N/A</v>
      </c>
      <c r="J275" s="19" t="s">
        <v>1785</v>
      </c>
      <c r="K275" s="19" t="str">
        <f>Table5[[#This Row],[Name]] &amp; Table5[[#This Row],[Paper]]</f>
        <v>CoAlWFeOmori, T. et al. Partition behavior of alloying elements and phase transformation temperatures in Co-Al-W-base quaternary systems. Intermetallics 32, 274–283 (2013).</v>
      </c>
    </row>
    <row r="276" spans="1:11" x14ac:dyDescent="0.3">
      <c r="A276" s="19" t="s">
        <v>2431</v>
      </c>
      <c r="B276" s="19" t="str">
        <f>VLOOKUP(Table5[[#This Row],[Shortname]], comp[], 2, FALSE)</f>
        <v>CoAlW-X</v>
      </c>
      <c r="C276" s="19" t="s">
        <v>744</v>
      </c>
      <c r="D276" t="s">
        <v>739</v>
      </c>
      <c r="E276">
        <v>1002</v>
      </c>
      <c r="F276">
        <v>1443</v>
      </c>
      <c r="I276" s="57" t="e">
        <f>VLOOKUP(Table5[[#This Row],[Unique]], comp[], 2, FALSE)</f>
        <v>#N/A</v>
      </c>
      <c r="J276" s="19" t="s">
        <v>1784</v>
      </c>
      <c r="K276" s="19" t="str">
        <f>Table5[[#This Row],[Name]] &amp; Table5[[#This Row],[Paper]]</f>
        <v>CoAlWCrOmori, T. et al. Partition behavior of alloying elements and phase transformation temperatures in Co-Al-W-base quaternary systems. Intermetallics 32, 274–283 (2013).</v>
      </c>
    </row>
    <row r="277" spans="1:11" x14ac:dyDescent="0.3">
      <c r="A277" s="19" t="s">
        <v>2435</v>
      </c>
      <c r="B277" s="19" t="str">
        <f>VLOOKUP(Table5[[#This Row],[Shortname]], comp[], 2, FALSE)</f>
        <v>CoAlW-X</v>
      </c>
      <c r="C277" s="19" t="s">
        <v>746</v>
      </c>
      <c r="D277" t="s">
        <v>739</v>
      </c>
      <c r="E277">
        <v>997</v>
      </c>
      <c r="F277">
        <v>1436</v>
      </c>
      <c r="I277" s="57" t="e">
        <f>VLOOKUP(Table5[[#This Row],[Unique]], comp[], 2, FALSE)</f>
        <v>#N/A</v>
      </c>
      <c r="J277" s="19" t="s">
        <v>1788</v>
      </c>
      <c r="K277" s="19" t="str">
        <f>Table5[[#This Row],[Name]] &amp; Table5[[#This Row],[Paper]]</f>
        <v>CoAlWMnOmori, T. et al. Partition behavior of alloying elements and phase transformation temperatures in Co-Al-W-base quaternary systems. Intermetallics 32, 274–283 (2013).</v>
      </c>
    </row>
    <row r="278" spans="1:11" x14ac:dyDescent="0.3">
      <c r="A278" s="19" t="s">
        <v>2453</v>
      </c>
      <c r="B278" s="19" t="str">
        <f>VLOOKUP(Table5[[#This Row],[Shortname]], comp[], 2, FALSE)</f>
        <v>CoAlW-X</v>
      </c>
      <c r="C278" s="19" t="s">
        <v>760</v>
      </c>
      <c r="D278" t="s">
        <v>756</v>
      </c>
      <c r="E278">
        <v>1070</v>
      </c>
      <c r="I278" s="57" t="e">
        <f>VLOOKUP(Table5[[#This Row],[Unique]], comp[], 2, FALSE)</f>
        <v>#N/A</v>
      </c>
      <c r="J278" s="19" t="s">
        <v>1806</v>
      </c>
      <c r="K278" s="19" t="str">
        <f>Table5[[#This Row],[Name]] &amp; Table5[[#This Row],[Paper]]</f>
        <v>Co-9Al-7W-2TaOoshima, M., Tanaka, K., Okamoto, N. L., Kishida, K. &amp; Inui, H. Effects of quaternary alloying elements on the γ′ solvus temperature of Co-Al-W based alloys with fcc/L12 two-phase microstructures. J. Alloys Compd. 508, 71–78 (2010).</v>
      </c>
    </row>
    <row r="279" spans="1:11" x14ac:dyDescent="0.3">
      <c r="A279" s="19" t="s">
        <v>2450</v>
      </c>
      <c r="B279" s="19" t="str">
        <f>VLOOKUP(Table5[[#This Row],[Shortname]], comp[], 2, FALSE)</f>
        <v>CoAlW-X</v>
      </c>
      <c r="C279" s="19" t="s">
        <v>762</v>
      </c>
      <c r="D279" t="s">
        <v>756</v>
      </c>
      <c r="E279">
        <v>1030</v>
      </c>
      <c r="I279" s="57" t="e">
        <f>VLOOKUP(Table5[[#This Row],[Unique]], comp[], 2, FALSE)</f>
        <v>#N/A</v>
      </c>
      <c r="J279" s="19" t="s">
        <v>1803</v>
      </c>
      <c r="K279" s="19" t="str">
        <f>Table5[[#This Row],[Name]] &amp; Table5[[#This Row],[Paper]]</f>
        <v>Co-9Al-7W-2NbOoshima, M., Tanaka, K., Okamoto, N. L., Kishida, K. &amp; Inui, H. Effects of quaternary alloying elements on the γ′ solvus temperature of Co-Al-W based alloys with fcc/L12 two-phase microstructures. J. Alloys Compd. 508, 71–78 (2010).</v>
      </c>
    </row>
    <row r="280" spans="1:11" x14ac:dyDescent="0.3">
      <c r="A280" s="19" t="s">
        <v>2454</v>
      </c>
      <c r="B280" s="19" t="str">
        <f>VLOOKUP(Table5[[#This Row],[Shortname]], comp[], 2, FALSE)</f>
        <v>CoAlW-X</v>
      </c>
      <c r="C280" s="19" t="s">
        <v>765</v>
      </c>
      <c r="D280" t="s">
        <v>756</v>
      </c>
      <c r="E280">
        <v>1020</v>
      </c>
      <c r="I280" s="57" t="e">
        <f>VLOOKUP(Table5[[#This Row],[Unique]], comp[], 2, FALSE)</f>
        <v>#N/A</v>
      </c>
      <c r="J280" s="19" t="s">
        <v>1807</v>
      </c>
      <c r="K280" s="19" t="str">
        <f>Table5[[#This Row],[Name]] &amp; Table5[[#This Row],[Paper]]</f>
        <v>Co-9Al-7W-2TiOoshima, M., Tanaka, K., Okamoto, N. L., Kishida, K. &amp; Inui, H. Effects of quaternary alloying elements on the γ′ solvus temperature of Co-Al-W based alloys with fcc/L12 two-phase microstructures. J. Alloys Compd. 508, 71–78 (2010).</v>
      </c>
    </row>
    <row r="281" spans="1:11" x14ac:dyDescent="0.3">
      <c r="A281" s="19" t="s">
        <v>2448</v>
      </c>
      <c r="B281" s="19" t="str">
        <f>VLOOKUP(Table5[[#This Row],[Shortname]], comp[], 2, FALSE)</f>
        <v>CoAlW-X</v>
      </c>
      <c r="C281" s="19" t="s">
        <v>771</v>
      </c>
      <c r="D281" t="s">
        <v>756</v>
      </c>
      <c r="E281">
        <v>1002</v>
      </c>
      <c r="I281" s="57" t="e">
        <f>VLOOKUP(Table5[[#This Row],[Unique]], comp[], 2, FALSE)</f>
        <v>#N/A</v>
      </c>
      <c r="J281" s="19" t="s">
        <v>1801</v>
      </c>
      <c r="K281" s="19" t="str">
        <f>Table5[[#This Row],[Name]] &amp; Table5[[#This Row],[Paper]]</f>
        <v>Co-9Al-7W-2HfOoshima, M., Tanaka, K., Okamoto, N. L., Kishida, K. &amp; Inui, H. Effects of quaternary alloying elements on the γ′ solvus temperature of Co-Al-W based alloys with fcc/L12 two-phase microstructures. J. Alloys Compd. 508, 71–78 (2010).</v>
      </c>
    </row>
    <row r="282" spans="1:11" x14ac:dyDescent="0.3">
      <c r="A282" s="19" t="s">
        <v>2455</v>
      </c>
      <c r="B282" s="19" t="str">
        <f>VLOOKUP(Table5[[#This Row],[Shortname]], comp[], 2, FALSE)</f>
        <v>CoAlW-X</v>
      </c>
      <c r="C282" s="19" t="s">
        <v>763</v>
      </c>
      <c r="D282" t="s">
        <v>756</v>
      </c>
      <c r="E282">
        <v>985</v>
      </c>
      <c r="I282" s="57" t="e">
        <f>VLOOKUP(Table5[[#This Row],[Unique]], comp[], 2, FALSE)</f>
        <v>#N/A</v>
      </c>
      <c r="J282" s="19" t="s">
        <v>1808</v>
      </c>
      <c r="K282" s="19" t="str">
        <f>Table5[[#This Row],[Name]] &amp; Table5[[#This Row],[Paper]]</f>
        <v>Co-9Al-7W-2VOoshima, M., Tanaka, K., Okamoto, N. L., Kishida, K. &amp; Inui, H. Effects of quaternary alloying elements on the γ′ solvus temperature of Co-Al-W based alloys with fcc/L12 two-phase microstructures. J. Alloys Compd. 508, 71–78 (2010).</v>
      </c>
    </row>
    <row r="283" spans="1:11" x14ac:dyDescent="0.3">
      <c r="A283" s="19" t="s">
        <v>2194</v>
      </c>
      <c r="B283" s="19" t="str">
        <f>VLOOKUP(Table5[[#This Row],[Shortname]], comp[], 2, FALSE)</f>
        <v>CoAlW-X</v>
      </c>
      <c r="C283" s="19" t="s">
        <v>759</v>
      </c>
      <c r="D283" t="s">
        <v>756</v>
      </c>
      <c r="E283">
        <v>985</v>
      </c>
      <c r="I283" s="57" t="e">
        <f>VLOOKUP(Table5[[#This Row],[Unique]], comp[], 2, FALSE)</f>
        <v>#N/A</v>
      </c>
      <c r="J283" s="19" t="s">
        <v>1324</v>
      </c>
      <c r="K283" s="19" t="str">
        <f>Table5[[#This Row],[Name]] &amp; Table5[[#This Row],[Paper]]</f>
        <v>Co-9Al-8WOoshima, M., Tanaka, K., Okamoto, N. L., Kishida, K. &amp; Inui, H. Effects of quaternary alloying elements on the γ′ solvus temperature of Co-Al-W based alloys with fcc/L12 two-phase microstructures. J. Alloys Compd. 508, 71–78 (2010).</v>
      </c>
    </row>
    <row r="284" spans="1:11" x14ac:dyDescent="0.3">
      <c r="A284" s="19" t="s">
        <v>2456</v>
      </c>
      <c r="B284" s="19" t="str">
        <f>VLOOKUP(Table5[[#This Row],[Shortname]], comp[], 2, FALSE)</f>
        <v>CoAlW-X</v>
      </c>
      <c r="C284" s="19" t="s">
        <v>770</v>
      </c>
      <c r="D284" t="s">
        <v>756</v>
      </c>
      <c r="E284">
        <v>981</v>
      </c>
      <c r="I284" s="57" t="e">
        <f>VLOOKUP(Table5[[#This Row],[Unique]], comp[], 2, FALSE)</f>
        <v>#N/A</v>
      </c>
      <c r="J284" s="19" t="s">
        <v>1809</v>
      </c>
      <c r="K284" s="19" t="str">
        <f>Table5[[#This Row],[Name]] &amp; Table5[[#This Row],[Paper]]</f>
        <v>Co-9Al-7W-2ZrOoshima, M., Tanaka, K., Okamoto, N. L., Kishida, K. &amp; Inui, H. Effects of quaternary alloying elements on the γ′ solvus temperature of Co-Al-W based alloys with fcc/L12 two-phase microstructures. J. Alloys Compd. 508, 71–78 (2010).</v>
      </c>
    </row>
    <row r="285" spans="1:11" x14ac:dyDescent="0.3">
      <c r="A285" s="19" t="s">
        <v>2449</v>
      </c>
      <c r="B285" s="19" t="str">
        <f>VLOOKUP(Table5[[#This Row],[Shortname]], comp[], 2, FALSE)</f>
        <v>CoAlW-X</v>
      </c>
      <c r="C285" s="19" t="s">
        <v>761</v>
      </c>
      <c r="D285" t="s">
        <v>756</v>
      </c>
      <c r="E285">
        <v>977</v>
      </c>
      <c r="I285" s="57" t="e">
        <f>VLOOKUP(Table5[[#This Row],[Unique]], comp[], 2, FALSE)</f>
        <v>#N/A</v>
      </c>
      <c r="J285" s="19" t="s">
        <v>1802</v>
      </c>
      <c r="K285" s="19" t="str">
        <f>Table5[[#This Row],[Name]] &amp; Table5[[#This Row],[Paper]]</f>
        <v>Co-9Al-7W-2MoOoshima, M., Tanaka, K., Okamoto, N. L., Kishida, K. &amp; Inui, H. Effects of quaternary alloying elements on the γ′ solvus temperature of Co-Al-W based alloys with fcc/L12 two-phase microstructures. J. Alloys Compd. 508, 71–78 (2010).</v>
      </c>
    </row>
    <row r="286" spans="1:11" x14ac:dyDescent="0.3">
      <c r="A286" s="19" t="s">
        <v>2446</v>
      </c>
      <c r="B286" s="19" t="str">
        <f>VLOOKUP(Table5[[#This Row],[Shortname]], comp[], 2, FALSE)</f>
        <v>CoAlW-X</v>
      </c>
      <c r="C286" s="19" t="s">
        <v>766</v>
      </c>
      <c r="D286" t="s">
        <v>756</v>
      </c>
      <c r="E286">
        <v>971</v>
      </c>
      <c r="I286" s="57" t="e">
        <f>VLOOKUP(Table5[[#This Row],[Unique]], comp[], 2, FALSE)</f>
        <v>#N/A</v>
      </c>
      <c r="J286" s="19" t="s">
        <v>1799</v>
      </c>
      <c r="K286" s="19" t="str">
        <f>Table5[[#This Row],[Name]] &amp; Table5[[#This Row],[Paper]]</f>
        <v>Co-9Al-7W-2CrOoshima, M., Tanaka, K., Okamoto, N. L., Kishida, K. &amp; Inui, H. Effects of quaternary alloying elements on the γ′ solvus temperature of Co-Al-W based alloys with fcc/L12 two-phase microstructures. J. Alloys Compd. 508, 71–78 (2010).</v>
      </c>
    </row>
    <row r="287" spans="1:11" x14ac:dyDescent="0.3">
      <c r="A287" s="19" t="s">
        <v>2451</v>
      </c>
      <c r="B287" s="19" t="str">
        <f>VLOOKUP(Table5[[#This Row],[Shortname]], comp[], 2, FALSE)</f>
        <v>CoAlW-X</v>
      </c>
      <c r="C287" s="19" t="s">
        <v>768</v>
      </c>
      <c r="D287" t="s">
        <v>756</v>
      </c>
      <c r="E287">
        <v>966</v>
      </c>
      <c r="I287" s="57" t="e">
        <f>VLOOKUP(Table5[[#This Row],[Unique]], comp[], 2, FALSE)</f>
        <v>#N/A</v>
      </c>
      <c r="J287" s="19" t="s">
        <v>1804</v>
      </c>
      <c r="K287" s="19" t="str">
        <f>Table5[[#This Row],[Name]] &amp; Table5[[#This Row],[Paper]]</f>
        <v>Co-9Al-7W-2NiOoshima, M., Tanaka, K., Okamoto, N. L., Kishida, K. &amp; Inui, H. Effects of quaternary alloying elements on the γ′ solvus temperature of Co-Al-W based alloys with fcc/L12 two-phase microstructures. J. Alloys Compd. 508, 71–78 (2010).</v>
      </c>
    </row>
    <row r="288" spans="1:11" x14ac:dyDescent="0.3">
      <c r="A288" s="19" t="s">
        <v>2445</v>
      </c>
      <c r="B288" s="19" t="str">
        <f>VLOOKUP(Table5[[#This Row],[Shortname]], comp[], 2, FALSE)</f>
        <v>CoAlW-X</v>
      </c>
      <c r="C288" s="19" t="s">
        <v>758</v>
      </c>
      <c r="D288" t="s">
        <v>756</v>
      </c>
      <c r="E288">
        <v>965</v>
      </c>
      <c r="I288" s="57" t="e">
        <f>VLOOKUP(Table5[[#This Row],[Unique]], comp[], 2, FALSE)</f>
        <v>#N/A</v>
      </c>
      <c r="J288" s="19" t="s">
        <v>1798</v>
      </c>
      <c r="K288" s="19" t="str">
        <f>Table5[[#This Row],[Name]] &amp; Table5[[#This Row],[Paper]]</f>
        <v>Co-9Al-7WOoshima, M., Tanaka, K., Okamoto, N. L., Kishida, K. &amp; Inui, H. Effects of quaternary alloying elements on the γ′ solvus temperature of Co-Al-W based alloys with fcc/L12 two-phase microstructures. J. Alloys Compd. 508, 71–78 (2010).</v>
      </c>
    </row>
    <row r="289" spans="1:11" x14ac:dyDescent="0.3">
      <c r="A289" s="19" t="s">
        <v>2447</v>
      </c>
      <c r="B289" s="19" t="str">
        <f>VLOOKUP(Table5[[#This Row],[Shortname]], comp[], 2, FALSE)</f>
        <v>CoAlW-X</v>
      </c>
      <c r="C289" s="19" t="s">
        <v>767</v>
      </c>
      <c r="D289" t="s">
        <v>756</v>
      </c>
      <c r="E289">
        <v>958</v>
      </c>
      <c r="I289" s="57" t="e">
        <f>VLOOKUP(Table5[[#This Row],[Unique]], comp[], 2, FALSE)</f>
        <v>#N/A</v>
      </c>
      <c r="J289" s="19" t="s">
        <v>1800</v>
      </c>
      <c r="K289" s="19" t="str">
        <f>Table5[[#This Row],[Name]] &amp; Table5[[#This Row],[Paper]]</f>
        <v>Co-9Al-7W-2FeOoshima, M., Tanaka, K., Okamoto, N. L., Kishida, K. &amp; Inui, H. Effects of quaternary alloying elements on the γ′ solvus temperature of Co-Al-W based alloys with fcc/L12 two-phase microstructures. J. Alloys Compd. 508, 71–78 (2010).</v>
      </c>
    </row>
    <row r="290" spans="1:11" x14ac:dyDescent="0.3">
      <c r="A290" s="19" t="s">
        <v>2452</v>
      </c>
      <c r="B290" s="19" t="str">
        <f>VLOOKUP(Table5[[#This Row],[Shortname]], comp[], 2, FALSE)</f>
        <v>CoAlW-X</v>
      </c>
      <c r="C290" s="19" t="s">
        <v>764</v>
      </c>
      <c r="D290" t="s">
        <v>756</v>
      </c>
      <c r="E290">
        <v>953</v>
      </c>
      <c r="I290" s="57" t="e">
        <f>VLOOKUP(Table5[[#This Row],[Unique]], comp[], 2, FALSE)</f>
        <v>#N/A</v>
      </c>
      <c r="J290" s="19" t="s">
        <v>1805</v>
      </c>
      <c r="K290" s="19" t="str">
        <f>Table5[[#This Row],[Name]] &amp; Table5[[#This Row],[Paper]]</f>
        <v>Co-9Al-7W-2ReOoshima, M., Tanaka, K., Okamoto, N. L., Kishida, K. &amp; Inui, H. Effects of quaternary alloying elements on the γ′ solvus temperature of Co-Al-W based alloys with fcc/L12 two-phase microstructures. J. Alloys Compd. 508, 71–78 (2010).</v>
      </c>
    </row>
    <row r="291" spans="1:11" x14ac:dyDescent="0.3">
      <c r="A291" s="19" t="s">
        <v>2452</v>
      </c>
      <c r="B291" s="19" t="str">
        <f>VLOOKUP(Table5[[#This Row],[Shortname]], comp[], 2, FALSE)</f>
        <v>CoAlW-X</v>
      </c>
      <c r="C291" s="19" t="s">
        <v>764</v>
      </c>
      <c r="D291" t="s">
        <v>756</v>
      </c>
      <c r="E291">
        <v>953</v>
      </c>
      <c r="I291" s="57" t="e">
        <f>VLOOKUP(Table5[[#This Row],[Unique]], comp[], 2, FALSE)</f>
        <v>#N/A</v>
      </c>
      <c r="J291" s="19" t="s">
        <v>1805</v>
      </c>
      <c r="K291" s="19" t="str">
        <f>Table5[[#This Row],[Name]] &amp; Table5[[#This Row],[Paper]]</f>
        <v>Co-9Al-7W-2ReOoshima, M., Tanaka, K., Okamoto, N. L., Kishida, K. &amp; Inui, H. Effects of quaternary alloying elements on the γ′ solvus temperature of Co-Al-W based alloys with fcc/L12 two-phase microstructures. J. Alloys Compd. 508, 71–78 (2010).</v>
      </c>
    </row>
    <row r="292" spans="1:11" x14ac:dyDescent="0.3">
      <c r="A292" s="19" t="s">
        <v>2444</v>
      </c>
      <c r="B292" s="19" t="str">
        <f>VLOOKUP(Table5[[#This Row],[Shortname]], comp[], 2, FALSE)</f>
        <v>CoAlW-X</v>
      </c>
      <c r="C292" s="19" t="s">
        <v>757</v>
      </c>
      <c r="D292" t="s">
        <v>756</v>
      </c>
      <c r="E292" s="25">
        <v>948</v>
      </c>
      <c r="I292" s="57" t="e">
        <f>VLOOKUP(Table5[[#This Row],[Unique]], comp[], 2, FALSE)</f>
        <v>#N/A</v>
      </c>
      <c r="J292" s="19" t="s">
        <v>1797</v>
      </c>
      <c r="K292" s="19" t="str">
        <f>Table5[[#This Row],[Name]] &amp; Table5[[#This Row],[Paper]]</f>
        <v>Co-9Al-6WOoshima, M., Tanaka, K., Okamoto, N. L., Kishida, K. &amp; Inui, H. Effects of quaternary alloying elements on the γ′ solvus temperature of Co-Al-W based alloys with fcc/L12 two-phase microstructures. J. Alloys Compd. 508, 71–78 (2010).</v>
      </c>
    </row>
    <row r="293" spans="1:11" x14ac:dyDescent="0.3">
      <c r="A293" s="19" t="s">
        <v>2460</v>
      </c>
      <c r="B293" s="19" t="str">
        <f>VLOOKUP(Table5[[#This Row],[Shortname]], comp[], 2, FALSE)</f>
        <v>CoAlWX+</v>
      </c>
      <c r="C293" s="19" t="s">
        <v>777</v>
      </c>
      <c r="D293" t="s">
        <v>773</v>
      </c>
      <c r="E293">
        <v>1103</v>
      </c>
      <c r="F293">
        <v>1354</v>
      </c>
      <c r="I293" s="57" t="e">
        <f>VLOOKUP(Table5[[#This Row],[Unique]], comp[], 2, FALSE)</f>
        <v>#N/A</v>
      </c>
      <c r="J293" s="19" t="s">
        <v>1813</v>
      </c>
      <c r="K293" s="19" t="str">
        <f>Table5[[#This Row],[Name]] &amp; Table5[[#This Row],[Paper]]</f>
        <v>A4Osaki, M. et al. Properties of Strengthening Co-W-Al Alloys with Various Amounts of Phase Forming Elements. (2008).</v>
      </c>
    </row>
    <row r="294" spans="1:11" x14ac:dyDescent="0.3">
      <c r="A294" s="19" t="s">
        <v>2459</v>
      </c>
      <c r="B294" s="19" t="str">
        <f>VLOOKUP(Table5[[#This Row],[Shortname]], comp[], 2, FALSE)</f>
        <v>CoAlWX+</v>
      </c>
      <c r="C294" s="19" t="s">
        <v>776</v>
      </c>
      <c r="D294" t="s">
        <v>773</v>
      </c>
      <c r="E294">
        <v>1051</v>
      </c>
      <c r="F294">
        <v>1402</v>
      </c>
      <c r="I294" s="57" t="e">
        <f>VLOOKUP(Table5[[#This Row],[Unique]], comp[], 2, FALSE)</f>
        <v>#N/A</v>
      </c>
      <c r="J294" s="19" t="s">
        <v>1812</v>
      </c>
      <c r="K294" s="19" t="str">
        <f>Table5[[#This Row],[Name]] &amp; Table5[[#This Row],[Paper]]</f>
        <v>A3Osaki, M. et al. Properties of Strengthening Co-W-Al Alloys with Various Amounts of Phase Forming Elements. (2008).</v>
      </c>
    </row>
    <row r="295" spans="1:11" x14ac:dyDescent="0.3">
      <c r="A295" s="19" t="s">
        <v>2458</v>
      </c>
      <c r="B295" s="19" t="str">
        <f>VLOOKUP(Table5[[#This Row],[Shortname]], comp[], 2, FALSE)</f>
        <v>CoAlWX+</v>
      </c>
      <c r="C295" s="19" t="s">
        <v>775</v>
      </c>
      <c r="D295" t="s">
        <v>773</v>
      </c>
      <c r="E295">
        <v>946</v>
      </c>
      <c r="F295">
        <v>1430</v>
      </c>
      <c r="I295" s="57" t="e">
        <f>VLOOKUP(Table5[[#This Row],[Unique]], comp[], 2, FALSE)</f>
        <v>#N/A</v>
      </c>
      <c r="J295" s="19" t="s">
        <v>1811</v>
      </c>
      <c r="K295" s="19" t="str">
        <f>Table5[[#This Row],[Name]] &amp; Table5[[#This Row],[Paper]]</f>
        <v>A2Osaki, M. et al. Properties of Strengthening Co-W-Al Alloys with Various Amounts of Phase Forming Elements. (2008).</v>
      </c>
    </row>
    <row r="296" spans="1:11" x14ac:dyDescent="0.3">
      <c r="A296" s="19" t="s">
        <v>2457</v>
      </c>
      <c r="B296" s="19" t="str">
        <f>VLOOKUP(Table5[[#This Row],[Shortname]], comp[], 2, FALSE)</f>
        <v>CoAlWX+</v>
      </c>
      <c r="C296" s="19" t="s">
        <v>774</v>
      </c>
      <c r="D296" t="s">
        <v>773</v>
      </c>
      <c r="F296">
        <v>1448</v>
      </c>
      <c r="I296" s="57" t="e">
        <f>VLOOKUP(Table5[[#This Row],[Unique]], comp[], 2, FALSE)</f>
        <v>#N/A</v>
      </c>
      <c r="J296" s="19" t="s">
        <v>1810</v>
      </c>
      <c r="K296" s="19" t="str">
        <f>Table5[[#This Row],[Name]] &amp; Table5[[#This Row],[Paper]]</f>
        <v>A1Osaki, M. et al. Properties of Strengthening Co-W-Al Alloys with Various Amounts of Phase Forming Elements. (2008).</v>
      </c>
    </row>
    <row r="297" spans="1:11" x14ac:dyDescent="0.3">
      <c r="A297" s="19" t="s">
        <v>3439</v>
      </c>
      <c r="B297" s="19" t="str">
        <f>VLOOKUP(Table5[[#This Row],[Shortname]], comp[], 2, FALSE)</f>
        <v>W-free</v>
      </c>
      <c r="C297" s="19" t="s">
        <v>784</v>
      </c>
      <c r="D297" t="s">
        <v>780</v>
      </c>
      <c r="E297">
        <v>1104</v>
      </c>
      <c r="I297" s="57" t="e">
        <f>VLOOKUP(Table5[[#This Row],[Unique]], comp[], 2, FALSE)</f>
        <v>#N/A</v>
      </c>
      <c r="J297" s="19" t="s">
        <v>1543</v>
      </c>
      <c r="K297" s="19" t="str">
        <f>Table5[[#This Row],[Name]] &amp; Table5[[#This Row],[Paper]]</f>
        <v>Cr-5Pandey, P. et al. Elemental site occupancy in the L12 A3B ordered intermetallic phase in Co-based superalloys and its influence on the microstructure. Acta Mater. 163, 140–153 (2019).</v>
      </c>
    </row>
    <row r="298" spans="1:11" x14ac:dyDescent="0.3">
      <c r="A298" s="19" t="s">
        <v>3438</v>
      </c>
      <c r="B298" s="19" t="str">
        <f>VLOOKUP(Table5[[#This Row],[Shortname]], comp[], 2, FALSE)</f>
        <v>W-free</v>
      </c>
      <c r="C298" s="19" t="s">
        <v>783</v>
      </c>
      <c r="D298" t="s">
        <v>780</v>
      </c>
      <c r="E298">
        <v>1100</v>
      </c>
      <c r="I298" s="57" t="e">
        <f>VLOOKUP(Table5[[#This Row],[Unique]], comp[], 2, FALSE)</f>
        <v>#N/A</v>
      </c>
      <c r="J298" s="19" t="s">
        <v>1542</v>
      </c>
      <c r="K298" s="19" t="str">
        <f>Table5[[#This Row],[Name]] &amp; Table5[[#This Row],[Paper]]</f>
        <v>Cr-2Pandey, P. et al. Elemental site occupancy in the L12 A3B ordered intermetallic phase in Co-based superalloys and its influence on the microstructure. Acta Mater. 163, 140–153 (2019).</v>
      </c>
    </row>
    <row r="299" spans="1:11" x14ac:dyDescent="0.3">
      <c r="A299" s="19" t="s">
        <v>3440</v>
      </c>
      <c r="B299" s="19" t="str">
        <f>VLOOKUP(Table5[[#This Row],[Shortname]], comp[], 2, FALSE)</f>
        <v>W-free</v>
      </c>
      <c r="C299" s="19" t="s">
        <v>785</v>
      </c>
      <c r="D299" t="s">
        <v>780</v>
      </c>
      <c r="E299">
        <v>1094</v>
      </c>
      <c r="I299" s="57" t="e">
        <f>VLOOKUP(Table5[[#This Row],[Unique]], comp[], 2, FALSE)</f>
        <v>#N/A</v>
      </c>
      <c r="J299" s="19" t="s">
        <v>1544</v>
      </c>
      <c r="K299" s="19" t="str">
        <f>Table5[[#This Row],[Name]] &amp; Table5[[#This Row],[Paper]]</f>
        <v>Cr-8Pandey, P. et al. Elemental site occupancy in the L12 A3B ordered intermetallic phase in Co-based superalloys and its influence on the microstructure. Acta Mater. 163, 140–153 (2019).</v>
      </c>
    </row>
    <row r="300" spans="1:11" x14ac:dyDescent="0.3">
      <c r="A300" s="19" t="s">
        <v>2203</v>
      </c>
      <c r="B300" s="19" t="str">
        <f>VLOOKUP(Table5[[#This Row],[Shortname]], comp[], 2, FALSE)</f>
        <v>W-free</v>
      </c>
      <c r="C300" s="19" t="s">
        <v>781</v>
      </c>
      <c r="D300" t="s">
        <v>780</v>
      </c>
      <c r="E300">
        <v>1065</v>
      </c>
      <c r="I300" s="57" t="e">
        <f>VLOOKUP(Table5[[#This Row],[Unique]], comp[], 2, FALSE)</f>
        <v>#N/A</v>
      </c>
      <c r="J300" s="19" t="s">
        <v>1541</v>
      </c>
      <c r="K300" s="19" t="str">
        <f>Table5[[#This Row],[Name]] &amp; Table5[[#This Row],[Paper]]</f>
        <v>Cr-0Pandey, P. et al. Elemental site occupancy in the L12 A3B ordered intermetallic phase in Co-based superalloys and its influence on the microstructure. Acta Mater. 163, 140–153 (2019).</v>
      </c>
    </row>
    <row r="301" spans="1:11" x14ac:dyDescent="0.3">
      <c r="A301" s="19" t="s">
        <v>2205</v>
      </c>
      <c r="B301" s="19" t="str">
        <f>VLOOKUP(Table5[[#This Row],[Shortname]], comp[], 2, FALSE)</f>
        <v>W-free</v>
      </c>
      <c r="C301" s="19" t="s">
        <v>789</v>
      </c>
      <c r="D301" s="13" t="s">
        <v>790</v>
      </c>
      <c r="E301">
        <v>1156</v>
      </c>
      <c r="I301" s="57" t="s">
        <v>1485</v>
      </c>
      <c r="J301" s="19" t="s">
        <v>1485</v>
      </c>
      <c r="K301" s="19" t="str">
        <f>Table5[[#This Row],[Name]] &amp; Table5[[#This Row],[Paper]]</f>
        <v>HEACoNiPandey, P., Kashyap, S., Palanisamy, D., Sharma, A. &amp; Chattopadhyay, K. On the high temperature coarsening kinetics of γ′ precipitates in a high strength Co37.6Ni35.4Al9.9Mo4.9Cr5.9Ta2.8Ti3.5 fcc-based high entropy alloy. Acta Mater. 177, 82–95 (2019).</v>
      </c>
    </row>
    <row r="302" spans="1:11" x14ac:dyDescent="0.3">
      <c r="A302" s="19" t="s">
        <v>2197</v>
      </c>
      <c r="B302" s="19" t="str">
        <f>VLOOKUP(Table5[[#This Row],[Shortname]], comp[], 2, FALSE)</f>
        <v>Low-W</v>
      </c>
      <c r="C302" s="19" t="s">
        <v>793</v>
      </c>
      <c r="D302" t="s">
        <v>792</v>
      </c>
      <c r="E302">
        <v>1005</v>
      </c>
      <c r="F302">
        <v>1389</v>
      </c>
      <c r="G302">
        <v>1439</v>
      </c>
      <c r="I302" s="57" t="e">
        <f>VLOOKUP(Table5[[#This Row],[Unique]], comp[], 2, FALSE)</f>
        <v>#N/A</v>
      </c>
      <c r="J302" s="19" t="s">
        <v>1536</v>
      </c>
      <c r="K302" s="19" t="str">
        <f>Table5[[#This Row],[Name]] &amp; Table5[[#This Row],[Paper]]</f>
        <v>Petrushin alloy 1Petrushin, N. et al. A single-crystal co-base superalloy strengthened by γ′ precipitates: Structure and mechanical properties. Adv. Eng. Mater. 17, 755–760 (2015).</v>
      </c>
    </row>
    <row r="303" spans="1:11" x14ac:dyDescent="0.3">
      <c r="A303" s="19" t="s">
        <v>2461</v>
      </c>
      <c r="B303" s="19" t="str">
        <f>VLOOKUP(Table5[[#This Row],[Shortname]], comp[], 2, FALSE)</f>
        <v>CoAlWX+</v>
      </c>
      <c r="C303" s="19" t="s">
        <v>803</v>
      </c>
      <c r="D303" s="13" t="s">
        <v>795</v>
      </c>
      <c r="F303">
        <v>1413</v>
      </c>
      <c r="G303">
        <v>1453</v>
      </c>
      <c r="I303" s="57" t="e">
        <f>VLOOKUP(Table5[[#This Row],[Unique]], comp[], 2, FALSE)</f>
        <v>#N/A</v>
      </c>
      <c r="J303" s="19" t="s">
        <v>1611</v>
      </c>
      <c r="K303" s="19" t="str">
        <f>Table5[[#This Row],[Name]] &amp; Table5[[#This Row],[Paper]]</f>
        <v>Co-7.8Al-7.8W-4.5Cr-1.5TaPollock, T. M. M. et al. New Co-based γ-γ’ High-temperature Alloys. JOM 62, 58–63 (2010).</v>
      </c>
    </row>
    <row r="304" spans="1:11" x14ac:dyDescent="0.3">
      <c r="A304" s="19" t="s">
        <v>2462</v>
      </c>
      <c r="B304" s="19" t="str">
        <f>VLOOKUP(Table5[[#This Row],[Shortname]], comp[], 2, FALSE)</f>
        <v>CoAlW-X</v>
      </c>
      <c r="C304" s="19" t="s">
        <v>802</v>
      </c>
      <c r="D304" s="13" t="s">
        <v>795</v>
      </c>
      <c r="F304">
        <v>1469</v>
      </c>
      <c r="G304">
        <v>1492</v>
      </c>
      <c r="I304" s="57" t="e">
        <f>VLOOKUP(Table5[[#This Row],[Unique]], comp[], 2, FALSE)</f>
        <v>#N/A</v>
      </c>
      <c r="J304" s="19" t="s">
        <v>1814</v>
      </c>
      <c r="K304" s="19" t="str">
        <f>Table5[[#This Row],[Name]] &amp; Table5[[#This Row],[Paper]]</f>
        <v>Co-8.8Al-9.8W-2RePollock, T. M. M. et al. New Co-based γ-γ’ High-temperature Alloys. JOM 62, 58–63 (2010).</v>
      </c>
    </row>
    <row r="305" spans="1:11" x14ac:dyDescent="0.3">
      <c r="A305" s="19" t="s">
        <v>2361</v>
      </c>
      <c r="B305" s="19" t="str">
        <f>VLOOKUP(Table5[[#This Row],[Shortname]], comp[], 2, FALSE)</f>
        <v>CoAlW-X</v>
      </c>
      <c r="C305" s="19" t="s">
        <v>796</v>
      </c>
      <c r="D305" s="13" t="s">
        <v>795</v>
      </c>
      <c r="F305">
        <v>1407</v>
      </c>
      <c r="G305">
        <v>1451</v>
      </c>
      <c r="I305" s="57" t="e">
        <f>VLOOKUP(Table5[[#This Row],[Unique]], comp[], 2, FALSE)</f>
        <v>#N/A</v>
      </c>
      <c r="J305" s="19" t="s">
        <v>1610</v>
      </c>
      <c r="K305" s="19" t="str">
        <f>Table5[[#This Row],[Name]] &amp; Table5[[#This Row],[Paper]]</f>
        <v>Co-8.8Al-9.8W-2TaPollock, T. M. M. et al. New Co-based γ-γ’ High-temperature Alloys. JOM 62, 58–63 (2010).</v>
      </c>
    </row>
    <row r="306" spans="1:11" x14ac:dyDescent="0.3">
      <c r="A306" s="19" t="s">
        <v>2463</v>
      </c>
      <c r="B306" s="19" t="str">
        <f>VLOOKUP(Table5[[#This Row],[Shortname]], comp[], 2, FALSE)</f>
        <v>CoAlW-X</v>
      </c>
      <c r="C306" s="19" t="s">
        <v>801</v>
      </c>
      <c r="D306" s="13" t="s">
        <v>795</v>
      </c>
      <c r="F306">
        <v>1457</v>
      </c>
      <c r="G306">
        <v>1489</v>
      </c>
      <c r="I306" s="57" t="e">
        <f>VLOOKUP(Table5[[#This Row],[Unique]], comp[], 2, FALSE)</f>
        <v>#N/A</v>
      </c>
      <c r="J306" s="19" t="s">
        <v>1815</v>
      </c>
      <c r="K306" s="19" t="str">
        <f>Table5[[#This Row],[Name]] &amp; Table5[[#This Row],[Paper]]</f>
        <v>Co-9.2Al-9WPollock, T. M. M. et al. New Co-based γ-γ’ High-temperature Alloys. JOM 62, 58–63 (2010).</v>
      </c>
    </row>
    <row r="307" spans="1:11" x14ac:dyDescent="0.3">
      <c r="A307" s="19" t="s">
        <v>2464</v>
      </c>
      <c r="B307" s="19" t="str">
        <f>VLOOKUP(Table5[[#This Row],[Shortname]], comp[], 2, FALSE)</f>
        <v>Low-W</v>
      </c>
      <c r="C307" s="19" t="s">
        <v>797</v>
      </c>
      <c r="D307" s="13" t="s">
        <v>795</v>
      </c>
      <c r="F307">
        <v>1427</v>
      </c>
      <c r="G307">
        <v>1453</v>
      </c>
      <c r="I307" s="57" t="e">
        <f>VLOOKUP(Table5[[#This Row],[Unique]], comp[], 2, FALSE)</f>
        <v>#N/A</v>
      </c>
      <c r="J307" s="19" t="s">
        <v>1816</v>
      </c>
      <c r="K307" s="19" t="str">
        <f>Table5[[#This Row],[Name]] &amp; Table5[[#This Row],[Paper]]</f>
        <v>Co-9Al-3W-6VPollock, T. M. M. et al. New Co-based γ-γ’ High-temperature Alloys. JOM 62, 58–63 (2010).</v>
      </c>
    </row>
    <row r="308" spans="1:11" x14ac:dyDescent="0.3">
      <c r="A308" s="19" t="s">
        <v>2465</v>
      </c>
      <c r="B308" s="19" t="str">
        <f>VLOOKUP(Table5[[#This Row],[Shortname]], comp[], 2, FALSE)</f>
        <v>CoAlW-X</v>
      </c>
      <c r="C308" s="19" t="s">
        <v>798</v>
      </c>
      <c r="D308" s="13" t="s">
        <v>795</v>
      </c>
      <c r="F308">
        <v>1432</v>
      </c>
      <c r="G308">
        <v>1457</v>
      </c>
      <c r="I308" s="57" t="e">
        <f>VLOOKUP(Table5[[#This Row],[Unique]], comp[], 2, FALSE)</f>
        <v>#N/A</v>
      </c>
      <c r="J308" s="19" t="s">
        <v>1817</v>
      </c>
      <c r="K308" s="19" t="str">
        <f>Table5[[#This Row],[Name]] &amp; Table5[[#This Row],[Paper]]</f>
        <v>Co-9Al-6W-3MoPollock, T. M. M. et al. New Co-based γ-γ’ High-temperature Alloys. JOM 62, 58–63 (2010).</v>
      </c>
    </row>
    <row r="309" spans="1:11" x14ac:dyDescent="0.3">
      <c r="A309" s="19" t="s">
        <v>2466</v>
      </c>
      <c r="B309" s="19" t="str">
        <f>VLOOKUP(Table5[[#This Row],[Shortname]], comp[], 2, FALSE)</f>
        <v>CoAlW-X</v>
      </c>
      <c r="C309" s="19" t="s">
        <v>804</v>
      </c>
      <c r="D309" s="13" t="s">
        <v>795</v>
      </c>
      <c r="F309">
        <v>1445</v>
      </c>
      <c r="G309">
        <v>1464</v>
      </c>
      <c r="I309" s="57" t="e">
        <f>VLOOKUP(Table5[[#This Row],[Unique]], comp[], 2, FALSE)</f>
        <v>#N/A</v>
      </c>
      <c r="J309" s="19" t="s">
        <v>1818</v>
      </c>
      <c r="K309" s="19" t="str">
        <f>Table5[[#This Row],[Name]] &amp; Table5[[#This Row],[Paper]]</f>
        <v>Co-9Al-7.5W-1.5MoPollock, T. M. M. et al. New Co-based γ-γ’ High-temperature Alloys. JOM 62, 58–63 (2010).</v>
      </c>
    </row>
    <row r="310" spans="1:11" x14ac:dyDescent="0.3">
      <c r="A310" s="19" t="s">
        <v>2467</v>
      </c>
      <c r="B310" s="19" t="str">
        <f>VLOOKUP(Table5[[#This Row],[Shortname]], comp[], 2, FALSE)</f>
        <v>CoAlW-X</v>
      </c>
      <c r="C310" s="19" t="s">
        <v>799</v>
      </c>
      <c r="D310" s="13" t="s">
        <v>795</v>
      </c>
      <c r="F310">
        <v>1449</v>
      </c>
      <c r="G310">
        <v>1472</v>
      </c>
      <c r="I310" s="57" t="e">
        <f>VLOOKUP(Table5[[#This Row],[Unique]], comp[], 2, FALSE)</f>
        <v>#N/A</v>
      </c>
      <c r="J310" s="19" t="s">
        <v>1819</v>
      </c>
      <c r="K310" s="19" t="str">
        <f>Table5[[#This Row],[Name]] &amp; Table5[[#This Row],[Paper]]</f>
        <v>Co-9Al-9W-10NiPollock, T. M. M. et al. New Co-based γ-γ’ High-temperature Alloys. JOM 62, 58–63 (2010).</v>
      </c>
    </row>
    <row r="311" spans="1:11" x14ac:dyDescent="0.3">
      <c r="A311" s="19" t="s">
        <v>2468</v>
      </c>
      <c r="B311" s="19" t="str">
        <f>VLOOKUP(Table5[[#This Row],[Shortname]], comp[], 2, FALSE)</f>
        <v>CoAlW-X</v>
      </c>
      <c r="C311" s="19" t="s">
        <v>800</v>
      </c>
      <c r="D311" s="13" t="s">
        <v>795</v>
      </c>
      <c r="F311">
        <v>1451</v>
      </c>
      <c r="G311">
        <v>1472</v>
      </c>
      <c r="I311" s="57" t="e">
        <f>VLOOKUP(Table5[[#This Row],[Unique]], comp[], 2, FALSE)</f>
        <v>#N/A</v>
      </c>
      <c r="J311" s="19" t="s">
        <v>1820</v>
      </c>
      <c r="K311" s="19" t="str">
        <f>Table5[[#This Row],[Name]] &amp; Table5[[#This Row],[Paper]]</f>
        <v>Co-9Al-9W-20NiPollock, T. M. M. et al. New Co-based γ-γ’ High-temperature Alloys. JOM 62, 58–63 (2010).</v>
      </c>
    </row>
    <row r="312" spans="1:11" x14ac:dyDescent="0.3">
      <c r="A312" s="19" t="s">
        <v>2212</v>
      </c>
      <c r="B312" s="19" t="str">
        <f>VLOOKUP(Table5[[#This Row],[Shortname]], comp[], 2, FALSE)</f>
        <v>CoAlW-X</v>
      </c>
      <c r="C312" s="19" t="s">
        <v>819</v>
      </c>
      <c r="D312" s="6" t="s">
        <v>817</v>
      </c>
      <c r="E312">
        <v>974</v>
      </c>
      <c r="F312">
        <v>1449</v>
      </c>
      <c r="G312">
        <v>1479</v>
      </c>
      <c r="I312" s="57" t="e">
        <f>VLOOKUP(Table5[[#This Row],[Unique]], comp[], 2, FALSE)</f>
        <v>#N/A</v>
      </c>
      <c r="J312" s="19" t="s">
        <v>1431</v>
      </c>
      <c r="K312" s="19" t="str">
        <f>Table5[[#This Row],[Name]] &amp; Table5[[#This Row],[Paper]]</f>
        <v>Co-9Al-11W-0.1BPyczak, F. et al. The effect of tungsten content on the properties of L12-hardened Co-Al-W alloys. J. Alloys Compd. 632, 110–115 (2015).</v>
      </c>
    </row>
    <row r="313" spans="1:11" x14ac:dyDescent="0.3">
      <c r="A313" s="19" t="s">
        <v>2214</v>
      </c>
      <c r="B313" s="19" t="str">
        <f>VLOOKUP(Table5[[#This Row],[Shortname]], comp[], 2, FALSE)</f>
        <v>CoAlW-X</v>
      </c>
      <c r="C313" s="19" t="s">
        <v>816</v>
      </c>
      <c r="D313" s="6" t="s">
        <v>817</v>
      </c>
      <c r="E313">
        <v>927</v>
      </c>
      <c r="F313">
        <v>1459</v>
      </c>
      <c r="G313">
        <v>1475</v>
      </c>
      <c r="I313" s="57" t="e">
        <f>VLOOKUP(Table5[[#This Row],[Unique]], comp[], 2, FALSE)</f>
        <v>#N/A</v>
      </c>
      <c r="J313" s="19" t="s">
        <v>1444</v>
      </c>
      <c r="K313" s="19" t="str">
        <f>Table5[[#This Row],[Name]] &amp; Table5[[#This Row],[Paper]]</f>
        <v>Co-9Al-9W-0.1BPyczak, F. et al. The effect of tungsten content on the properties of L12-hardened Co-Al-W alloys. J. Alloys Compd. 632, 110–115 (2015).</v>
      </c>
    </row>
    <row r="314" spans="1:11" x14ac:dyDescent="0.3">
      <c r="A314" s="19" t="s">
        <v>2213</v>
      </c>
      <c r="B314" s="19" t="str">
        <f>VLOOKUP(Table5[[#This Row],[Shortname]], comp[], 2, FALSE)</f>
        <v>CoAlW-X</v>
      </c>
      <c r="C314" s="19" t="s">
        <v>818</v>
      </c>
      <c r="D314" s="6" t="s">
        <v>817</v>
      </c>
      <c r="E314">
        <v>920</v>
      </c>
      <c r="F314">
        <v>1457</v>
      </c>
      <c r="G314">
        <v>1486</v>
      </c>
      <c r="I314" s="57" t="e">
        <f>VLOOKUP(Table5[[#This Row],[Unique]], comp[], 2, FALSE)</f>
        <v>#N/A</v>
      </c>
      <c r="J314" s="19" t="s">
        <v>1449</v>
      </c>
      <c r="K314" s="19" t="str">
        <f>Table5[[#This Row],[Name]] &amp; Table5[[#This Row],[Paper]]</f>
        <v>Co-9Al-8W-0.1BPyczak, F. et al. The effect of tungsten content on the properties of L12-hardened Co-Al-W alloys. J. Alloys Compd. 632, 110–115 (2015).</v>
      </c>
    </row>
    <row r="315" spans="1:11" x14ac:dyDescent="0.3">
      <c r="A315" s="19" t="s">
        <v>2216</v>
      </c>
      <c r="B315" s="19" t="str">
        <f>VLOOKUP(Table5[[#This Row],[Shortname]], comp[], 2, FALSE)</f>
        <v>Co3Ti</v>
      </c>
      <c r="C315" s="19" t="s">
        <v>821</v>
      </c>
      <c r="D315" t="s">
        <v>820</v>
      </c>
      <c r="E315">
        <v>1166</v>
      </c>
      <c r="F315">
        <v>1344</v>
      </c>
      <c r="G315">
        <v>1403</v>
      </c>
      <c r="I315" s="57" t="e">
        <f>VLOOKUP(Table5[[#This Row],[Unique]], comp[], 2, FALSE)</f>
        <v>#N/A</v>
      </c>
      <c r="J315" s="19" t="s">
        <v>1552</v>
      </c>
      <c r="K315" s="19" t="str">
        <f>Table5[[#This Row],[Name]] &amp; Table5[[#This Row],[Paper]]</f>
        <v>Co-30NiQu, S. et al. Microstructural evolution and compression property of a novel γʹ-strengthened directionally solidified CoNi-base superalloy. Mater. Sci. Eng. A 761, (2019).</v>
      </c>
    </row>
    <row r="316" spans="1:11" x14ac:dyDescent="0.3">
      <c r="A316" t="s">
        <v>2470</v>
      </c>
      <c r="B316" t="str">
        <f>VLOOKUP(Table5[[#This Row],[Shortname]], comp[], 2, FALSE)</f>
        <v>Co3Ti</v>
      </c>
      <c r="C316" t="s">
        <v>841</v>
      </c>
      <c r="D316" t="s">
        <v>839</v>
      </c>
      <c r="E316">
        <v>1008</v>
      </c>
      <c r="I316" s="57" t="e">
        <f>VLOOKUP(Table5[[#This Row],[Unique]], comp[], 2, FALSE)</f>
        <v>#N/A</v>
      </c>
      <c r="J316" t="s">
        <v>1822</v>
      </c>
      <c r="K316" t="str">
        <f>Table5[[#This Row],[Name]] &amp; Table5[[#This Row],[Paper]]</f>
        <v>Co-10Ni-6Ti-5Al-4Cr-3V-3Nb-0.04BReyes Tirado, F. L. Tungsten-free Cobalt-based Superalloys with Gamma Prime Precipitates. (2019).</v>
      </c>
    </row>
    <row r="317" spans="1:11" x14ac:dyDescent="0.3">
      <c r="A317" s="19" t="s">
        <v>2469</v>
      </c>
      <c r="B317" s="19" t="str">
        <f>VLOOKUP(Table5[[#This Row],[Shortname]], comp[], 2, FALSE)</f>
        <v>Co3Ti</v>
      </c>
      <c r="C317" s="19" t="s">
        <v>840</v>
      </c>
      <c r="D317" t="s">
        <v>839</v>
      </c>
      <c r="E317">
        <v>977</v>
      </c>
      <c r="I317" s="57" t="e">
        <f>VLOOKUP(Table5[[#This Row],[Unique]], comp[], 2, FALSE)</f>
        <v>#N/A</v>
      </c>
      <c r="J317" s="19" t="s">
        <v>1821</v>
      </c>
      <c r="K317" s="19" t="str">
        <f>Table5[[#This Row],[Name]] &amp; Table5[[#This Row],[Paper]]</f>
        <v>Co-10Ni-6Ti-5Al-3V-3Nb-0.04BReyes Tirado, F. L. Tungsten-free Cobalt-based Superalloys with Gamma Prime Precipitates. (2019).</v>
      </c>
    </row>
    <row r="318" spans="1:11" x14ac:dyDescent="0.3">
      <c r="A318" s="19" t="s">
        <v>2471</v>
      </c>
      <c r="B318" s="19" t="str">
        <f>VLOOKUP(Table5[[#This Row],[Shortname]], comp[], 2, FALSE)</f>
        <v>W-free</v>
      </c>
      <c r="C318" s="19" t="s">
        <v>842</v>
      </c>
      <c r="D318" t="s">
        <v>839</v>
      </c>
      <c r="E318">
        <v>953</v>
      </c>
      <c r="I318" s="57" t="e">
        <f>VLOOKUP(Table5[[#This Row],[Unique]], comp[], 2, FALSE)</f>
        <v>#N/A</v>
      </c>
      <c r="J318" s="19" t="s">
        <v>1823</v>
      </c>
      <c r="K318" s="19" t="str">
        <f>Table5[[#This Row],[Name]] &amp; Table5[[#This Row],[Paper]]</f>
        <v>Co-10Ni-8Cr-5Al-3Nb-3V-2Ti-0.04BReyes Tirado, F. L. Tungsten-free Cobalt-based Superalloys with Gamma Prime Precipitates. (2019).</v>
      </c>
    </row>
    <row r="319" spans="1:11" x14ac:dyDescent="0.3">
      <c r="A319" s="19" t="s">
        <v>2472</v>
      </c>
      <c r="B319" s="19" t="str">
        <f>VLOOKUP(Table5[[#This Row],[Shortname]], comp[], 2, FALSE)</f>
        <v>W-free</v>
      </c>
      <c r="C319" s="19" t="s">
        <v>836</v>
      </c>
      <c r="D319" s="8" t="s">
        <v>830</v>
      </c>
      <c r="E319">
        <v>965</v>
      </c>
      <c r="I319" s="57" t="e">
        <f>VLOOKUP(Table5[[#This Row],[Unique]], comp[], 2, FALSE)</f>
        <v>#N/A</v>
      </c>
      <c r="J319" s="19" t="s">
        <v>1824</v>
      </c>
      <c r="K319" s="19" t="str">
        <f>Table5[[#This Row],[Name]] &amp; Table5[[#This Row],[Paper]]</f>
        <v>Co-10Ni-5Al-3Ta-3V-2Ti-0.04BReyes Tirado, F. L., Taylor, S. &amp; Dunand, D. C. Effect of Al, Ti and Cr additions on the γ-γ’ microstructure of W-free Co-Ta-V-Based superalloys. Acta Mater. 172, 44–54 (2019).</v>
      </c>
    </row>
    <row r="320" spans="1:11" x14ac:dyDescent="0.3">
      <c r="A320" s="19" t="s">
        <v>2473</v>
      </c>
      <c r="B320" s="19" t="str">
        <f>VLOOKUP(Table5[[#This Row],[Shortname]], comp[], 2, FALSE)</f>
        <v>W-free</v>
      </c>
      <c r="C320" s="19" t="s">
        <v>835</v>
      </c>
      <c r="D320" s="8" t="s">
        <v>830</v>
      </c>
      <c r="E320">
        <v>965</v>
      </c>
      <c r="I320" s="57" t="e">
        <f>VLOOKUP(Table5[[#This Row],[Unique]], comp[], 2, FALSE)</f>
        <v>#N/A</v>
      </c>
      <c r="J320" s="19" t="s">
        <v>1825</v>
      </c>
      <c r="K320" s="19" t="str">
        <f>Table5[[#This Row],[Name]] &amp; Table5[[#This Row],[Paper]]</f>
        <v>Co-10Ni-5Al-4Cr-3Ta-3V-2Ti-0.04BReyes Tirado, F. L., Taylor, S. &amp; Dunand, D. C. Effect of Al, Ti and Cr additions on the γ-γ’ microstructure of W-free Co-Ta-V-Based superalloys. Acta Mater. 172, 44–54 (2019).</v>
      </c>
    </row>
    <row r="321" spans="1:11" x14ac:dyDescent="0.3">
      <c r="A321" s="19" t="s">
        <v>2475</v>
      </c>
      <c r="B321" s="19" t="str">
        <f>VLOOKUP(Table5[[#This Row],[Shortname]], comp[], 2, FALSE)</f>
        <v>CoAlWX+</v>
      </c>
      <c r="C321" s="19" t="s">
        <v>723</v>
      </c>
      <c r="D321" t="s">
        <v>846</v>
      </c>
      <c r="E321">
        <v>1087</v>
      </c>
      <c r="F321">
        <v>1362</v>
      </c>
      <c r="G321">
        <v>1423</v>
      </c>
      <c r="I321" s="57" t="e">
        <f>VLOOKUP(Table5[[#This Row],[Unique]], comp[], 2, FALSE)</f>
        <v>#N/A</v>
      </c>
      <c r="J321" s="19" t="s">
        <v>1827</v>
      </c>
      <c r="K321" s="19" t="str">
        <f>Table5[[#This Row],[Name]] &amp; Table5[[#This Row],[Paper]]</f>
        <v>TiNbRhein, R. K. et al. Creep Behavior of Quinary γ′-Strengthened Co-Based Superalloys. Metall. Mater. Trans. A Phys. Metall. Mater. Sci. 49, 4090–4098 (2018).</v>
      </c>
    </row>
    <row r="322" spans="1:11" x14ac:dyDescent="0.3">
      <c r="A322" s="19" t="s">
        <v>2474</v>
      </c>
      <c r="B322" s="19" t="str">
        <f>VLOOKUP(Table5[[#This Row],[Shortname]], comp[], 2, FALSE)</f>
        <v>CoAlWX+</v>
      </c>
      <c r="C322" s="19" t="s">
        <v>724</v>
      </c>
      <c r="D322" t="s">
        <v>846</v>
      </c>
      <c r="E322">
        <v>1074</v>
      </c>
      <c r="F322">
        <v>1370</v>
      </c>
      <c r="G322">
        <v>1430</v>
      </c>
      <c r="I322" s="57" t="e">
        <f>VLOOKUP(Table5[[#This Row],[Unique]], comp[], 2, FALSE)</f>
        <v>#N/A</v>
      </c>
      <c r="J322" s="19" t="s">
        <v>1826</v>
      </c>
      <c r="K322" s="19" t="str">
        <f>Table5[[#This Row],[Name]] &amp; Table5[[#This Row],[Paper]]</f>
        <v>TaNbRhein, R. K. et al. Creep Behavior of Quinary γ′-Strengthened Co-Based Superalloys. Metall. Mater. Trans. A Phys. Metall. Mater. Sci. 49, 4090–4098 (2018).</v>
      </c>
    </row>
    <row r="323" spans="1:11" x14ac:dyDescent="0.3">
      <c r="A323" s="19" t="s">
        <v>2215</v>
      </c>
      <c r="B323" s="19" t="str">
        <f>VLOOKUP(Table5[[#This Row],[Shortname]], comp[], 2, FALSE)</f>
        <v>W-free</v>
      </c>
      <c r="C323" s="19" t="s">
        <v>866</v>
      </c>
      <c r="D323" t="s">
        <v>861</v>
      </c>
      <c r="E323">
        <v>1044</v>
      </c>
      <c r="F323">
        <v>1324</v>
      </c>
      <c r="I323" s="57" t="e">
        <f>VLOOKUP(Table5[[#This Row],[Unique]], comp[], 2, FALSE)</f>
        <v>#N/A</v>
      </c>
      <c r="J323" s="19" t="s">
        <v>1551</v>
      </c>
      <c r="K323" s="19" t="str">
        <f>Table5[[#This Row],[Name]] &amp; Table5[[#This Row],[Paper]]</f>
        <v>Co-12V-2Ta-2TiRuan, J. et al. Accelerated design of novel W-free high-strength Co-base superalloys with extremely wide γ/γʹ region by machine learning and CALPHAD methods. Acta Mater. 186, 425–433 (2020).</v>
      </c>
    </row>
    <row r="324" spans="1:11" x14ac:dyDescent="0.3">
      <c r="A324" s="19" t="s">
        <v>3380</v>
      </c>
      <c r="B324" s="19" t="str">
        <f>VLOOKUP(Table5[[#This Row],[Shortname]], comp[], 2, FALSE)</f>
        <v>W-free</v>
      </c>
      <c r="C324" s="19" t="s">
        <v>863</v>
      </c>
      <c r="D324" t="s">
        <v>861</v>
      </c>
      <c r="E324">
        <v>983</v>
      </c>
      <c r="F324">
        <v>1371</v>
      </c>
      <c r="H324" t="s">
        <v>871</v>
      </c>
      <c r="I324" s="57" t="e">
        <f>VLOOKUP(Table5[[#This Row],[Unique]], comp[], 2, FALSE)</f>
        <v>#N/A</v>
      </c>
      <c r="J324" s="19" t="s">
        <v>1829</v>
      </c>
      <c r="K324" s="19" t="str">
        <f>Table5[[#This Row],[Name]] &amp; Table5[[#This Row],[Paper]]</f>
        <v>Co-12V-2Ta-2AlRuan, J. et al. Accelerated design of novel W-free high-strength Co-base superalloys with extremely wide γ/γʹ region by machine learning and CALPHAD methods. Acta Mater. 186, 425–433 (2020).</v>
      </c>
    </row>
    <row r="325" spans="1:11" x14ac:dyDescent="0.3">
      <c r="A325" s="19" t="s">
        <v>2476</v>
      </c>
      <c r="B325" s="19" t="str">
        <f>VLOOKUP(Table5[[#This Row],[Shortname]], comp[], 2, FALSE)</f>
        <v>W-free</v>
      </c>
      <c r="C325" s="19" t="s">
        <v>862</v>
      </c>
      <c r="D325" t="s">
        <v>861</v>
      </c>
      <c r="E325">
        <v>974</v>
      </c>
      <c r="F325">
        <v>1379</v>
      </c>
      <c r="I325" s="57" t="e">
        <f>VLOOKUP(Table5[[#This Row],[Unique]], comp[], 2, FALSE)</f>
        <v>#N/A</v>
      </c>
      <c r="J325" s="19" t="s">
        <v>1828</v>
      </c>
      <c r="K325" s="19" t="str">
        <f>Table5[[#This Row],[Name]] &amp; Table5[[#This Row],[Paper]]</f>
        <v>Co-12V-2TaRuan, J. et al. Accelerated design of novel W-free high-strength Co-base superalloys with extremely wide γ/γʹ region by machine learning and CALPHAD methods. Acta Mater. 186, 425–433 (2020).</v>
      </c>
    </row>
    <row r="326" spans="1:11" x14ac:dyDescent="0.3">
      <c r="A326" s="19" t="s">
        <v>2478</v>
      </c>
      <c r="B326" s="19" t="str">
        <f>VLOOKUP(Table5[[#This Row],[Shortname]], comp[], 2, FALSE)</f>
        <v>W-free</v>
      </c>
      <c r="C326" s="19" t="s">
        <v>856</v>
      </c>
      <c r="D326" t="s">
        <v>854</v>
      </c>
      <c r="E326">
        <v>1112</v>
      </c>
      <c r="G326">
        <v>1273</v>
      </c>
      <c r="H326" t="s">
        <v>524</v>
      </c>
      <c r="I326" s="57" t="e">
        <f>VLOOKUP(Table5[[#This Row],[Unique]], comp[], 2, FALSE)</f>
        <v>#N/A</v>
      </c>
      <c r="J326" s="19" t="s">
        <v>1831</v>
      </c>
      <c r="K326" s="19" t="str">
        <f>Table5[[#This Row],[Name]] &amp; Table5[[#This Row],[Paper]]</f>
        <v>Co-5Ti-15V-2AlRuan, J. J. et al. Novel Co-Ti-V-base superalloys reinforced by L12-ordered γ′ phase. Intermetallics 92, 126–132 (2018).</v>
      </c>
    </row>
    <row r="327" spans="1:11" x14ac:dyDescent="0.3">
      <c r="A327" s="19" t="s">
        <v>2477</v>
      </c>
      <c r="B327" s="19" t="str">
        <f>VLOOKUP(Table5[[#This Row],[Shortname]], comp[], 2, FALSE)</f>
        <v>W-free</v>
      </c>
      <c r="C327" s="19" t="s">
        <v>855</v>
      </c>
      <c r="D327" t="s">
        <v>854</v>
      </c>
      <c r="E327">
        <v>1091</v>
      </c>
      <c r="G327">
        <v>1292</v>
      </c>
      <c r="H327" t="s">
        <v>524</v>
      </c>
      <c r="I327" s="57" t="e">
        <f>VLOOKUP(Table5[[#This Row],[Unique]], comp[], 2, FALSE)</f>
        <v>#N/A</v>
      </c>
      <c r="J327" s="19" t="s">
        <v>1830</v>
      </c>
      <c r="K327" s="19" t="str">
        <f>Table5[[#This Row],[Name]] &amp; Table5[[#This Row],[Paper]]</f>
        <v>Co-5Ti-15VRuan, J. J. et al. Novel Co-Ti-V-base superalloys reinforced by L12-ordered γ′ phase. Intermetallics 92, 126–132 (2018).</v>
      </c>
    </row>
    <row r="328" spans="1:11" x14ac:dyDescent="0.3">
      <c r="A328" s="19" t="s">
        <v>2479</v>
      </c>
      <c r="B328" s="19" t="str">
        <f>VLOOKUP(Table5[[#This Row],[Shortname]], comp[], 2, FALSE)</f>
        <v>W-free</v>
      </c>
      <c r="C328" s="19" t="s">
        <v>857</v>
      </c>
      <c r="D328" t="s">
        <v>854</v>
      </c>
      <c r="E328">
        <v>1082</v>
      </c>
      <c r="G328">
        <v>1300</v>
      </c>
      <c r="H328" t="s">
        <v>524</v>
      </c>
      <c r="I328" s="57" t="e">
        <f>VLOOKUP(Table5[[#This Row],[Unique]], comp[], 2, FALSE)</f>
        <v>#N/A</v>
      </c>
      <c r="J328" s="19" t="s">
        <v>1832</v>
      </c>
      <c r="K328" s="19" t="str">
        <f>Table5[[#This Row],[Name]] &amp; Table5[[#This Row],[Paper]]</f>
        <v>Co-5Ti-15V-2NiRuan, J. J. et al. Novel Co-Ti-V-base superalloys reinforced by L12-ordered γ′ phase. Intermetallics 92, 126–132 (2018).</v>
      </c>
    </row>
    <row r="329" spans="1:11" x14ac:dyDescent="0.3">
      <c r="A329" s="19" t="s">
        <v>2352</v>
      </c>
      <c r="B329" s="19" t="str">
        <f>VLOOKUP(Table5[[#This Row],[Shortname]], comp[], 2, FALSE)</f>
        <v>CoAlWX+</v>
      </c>
      <c r="C329" s="19" t="s">
        <v>869</v>
      </c>
      <c r="D329" t="s">
        <v>870</v>
      </c>
      <c r="E329">
        <v>1067</v>
      </c>
      <c r="I329" s="57" t="s">
        <v>1608</v>
      </c>
      <c r="J329" s="19" t="s">
        <v>1608</v>
      </c>
      <c r="K329" s="19" t="str">
        <f>Table5[[#This Row],[Name]] &amp; Table5[[#This Row],[Paper]]</f>
        <v>Sani alloy 1Sani, S. A., Arabi, H., Kheirandish, S. &amp; Ebrahimi, G. Investigation on the homogenization treatment and element segregation on the microstructure of a γ/γ′-cobalt-based superalloy. Int. J. Miner. Metall. Mater. 26, 222–233 (2019).</v>
      </c>
    </row>
    <row r="330" spans="1:11" x14ac:dyDescent="0.3">
      <c r="A330" t="s">
        <v>2480</v>
      </c>
      <c r="B330" t="str">
        <f>VLOOKUP(Table5[[#This Row],[Shortname]], comp[], 2, FALSE)</f>
        <v>CoAlWX+</v>
      </c>
      <c r="C330" t="s">
        <v>877</v>
      </c>
      <c r="D330" t="s">
        <v>873</v>
      </c>
      <c r="E330">
        <v>1150</v>
      </c>
      <c r="I330" s="57" t="e">
        <f>VLOOKUP(Table5[[#This Row],[Unique]], comp[], 2, FALSE)</f>
        <v>#N/A</v>
      </c>
      <c r="J330" t="s">
        <v>1833</v>
      </c>
      <c r="K330" t="str">
        <f>Table5[[#This Row],[Name]] &amp; Table5[[#This Row],[Paper]]</f>
        <v>Co-20Ni-10Al-10W-2TaSato, J. et al. Cobalt-base high-temperature alloys. Science (80-. ). 312, 90–91 (2006).</v>
      </c>
    </row>
    <row r="331" spans="1:11" x14ac:dyDescent="0.3">
      <c r="A331" s="19" t="s">
        <v>2361</v>
      </c>
      <c r="B331" s="19" t="str">
        <f>VLOOKUP(Table5[[#This Row],[Shortname]], comp[], 2, FALSE)</f>
        <v>CoAlW-X</v>
      </c>
      <c r="C331" s="19" t="s">
        <v>796</v>
      </c>
      <c r="D331" t="s">
        <v>873</v>
      </c>
      <c r="E331">
        <v>1100</v>
      </c>
      <c r="I331" s="57" t="e">
        <f>VLOOKUP(Table5[[#This Row],[Unique]], comp[], 2, FALSE)</f>
        <v>#N/A</v>
      </c>
      <c r="J331" s="19" t="s">
        <v>1610</v>
      </c>
      <c r="K331" s="19" t="str">
        <f>Table5[[#This Row],[Name]] &amp; Table5[[#This Row],[Paper]]</f>
        <v>Co-8.8Al-9.8W-2TaSato, J. et al. Cobalt-base high-temperature alloys. Science (80-. ). 312, 90–91 (2006).</v>
      </c>
    </row>
    <row r="332" spans="1:11" x14ac:dyDescent="0.3">
      <c r="A332" s="19" t="s">
        <v>2481</v>
      </c>
      <c r="B332" s="19" t="str">
        <f>VLOOKUP(Table5[[#This Row],[Shortname]], comp[], 2, FALSE)</f>
        <v>CoAlW-X</v>
      </c>
      <c r="C332" s="19" t="s">
        <v>874</v>
      </c>
      <c r="D332" t="s">
        <v>873</v>
      </c>
      <c r="E332">
        <v>990</v>
      </c>
      <c r="I332" s="57" t="e">
        <f>VLOOKUP(Table5[[#This Row],[Unique]], comp[], 2, FALSE)</f>
        <v>#N/A</v>
      </c>
      <c r="J332" s="19" t="s">
        <v>1834</v>
      </c>
      <c r="K332" s="19" t="str">
        <f>Table5[[#This Row],[Name]] &amp; Table5[[#This Row],[Paper]]</f>
        <v>The OriginalSato, J. et al. Cobalt-base high-temperature alloys. Science (80-. ). 312, 90–91 (2006).</v>
      </c>
    </row>
    <row r="333" spans="1:11" x14ac:dyDescent="0.3">
      <c r="A333" s="19" t="s">
        <v>881</v>
      </c>
      <c r="B333" s="19" t="str">
        <f>VLOOKUP(Table5[[#This Row],[Shortname]], comp[], 2, FALSE)</f>
        <v>CoAlW-X</v>
      </c>
      <c r="C333" s="19" t="s">
        <v>881</v>
      </c>
      <c r="D333" s="13" t="s">
        <v>879</v>
      </c>
      <c r="E333">
        <v>1008</v>
      </c>
      <c r="I333" s="57" t="e">
        <f>VLOOKUP(Table5[[#This Row],[Unique]], comp[], 2, FALSE)</f>
        <v>#N/A</v>
      </c>
      <c r="J333" s="19" t="s">
        <v>1835</v>
      </c>
      <c r="K333" s="19" t="str">
        <f>Table5[[#This Row],[Name]] &amp; Table5[[#This Row],[Paper]]</f>
        <v>Co-9.7Al-7.1W-2.1RuSauza, D. J., Bocchini, P. J., Dunand, D. C. &amp; Seidman, D. N. Influence of ruthenium on microstructural evolution in a model Co-Al-W superalloy. Acta Mater. 117, 135–145 (2016).</v>
      </c>
    </row>
    <row r="334" spans="1:11" x14ac:dyDescent="0.3">
      <c r="A334" s="19" t="s">
        <v>2218</v>
      </c>
      <c r="B334" s="19" t="str">
        <f>VLOOKUP(Table5[[#This Row],[Shortname]], comp[], 2, FALSE)</f>
        <v>CoAlWX+</v>
      </c>
      <c r="C334" s="19" t="s">
        <v>886</v>
      </c>
      <c r="D334" t="s">
        <v>885</v>
      </c>
      <c r="E334">
        <v>1110</v>
      </c>
      <c r="I334" s="57" t="e">
        <f>VLOOKUP(Table5[[#This Row],[Unique]], comp[], 2, FALSE)</f>
        <v>#N/A</v>
      </c>
      <c r="J334" s="19" t="s">
        <v>1439</v>
      </c>
      <c r="K334" s="19" t="str">
        <f>Table5[[#This Row],[Name]] &amp; Table5[[#This Row],[Paper]]</f>
        <v>Co-5.6Al-5.8W- 6.6Ti-0.12BSauza, D. J., Dunand, D. C. &amp; Seidman, D. N. Microstructural evolution and high-temperature strength of a γ(f.c.c.)/γ’(L12) Co–Al–W–Ti–B superalloy. Acta Mater. 174, 427–438 (2019).</v>
      </c>
    </row>
    <row r="335" spans="1:11" x14ac:dyDescent="0.3">
      <c r="A335" s="19" t="s">
        <v>2484</v>
      </c>
      <c r="B335" s="19" t="str">
        <f>VLOOKUP(Table5[[#This Row],[Shortname]], comp[], 2, FALSE)</f>
        <v>CoAlWX+</v>
      </c>
      <c r="C335" s="19" t="s">
        <v>893</v>
      </c>
      <c r="D335" s="8" t="s">
        <v>891</v>
      </c>
      <c r="E335">
        <v>1100</v>
      </c>
      <c r="F335">
        <v>1395</v>
      </c>
      <c r="G335">
        <v>1426</v>
      </c>
      <c r="I335" s="57" t="e">
        <f>VLOOKUP(Table5[[#This Row],[Unique]], comp[], 2, FALSE)</f>
        <v>#N/A</v>
      </c>
      <c r="J335" s="19" t="s">
        <v>1838</v>
      </c>
      <c r="K335" s="19" t="str">
        <f>Table5[[#This Row],[Name]] &amp; Table5[[#This Row],[Paper]]</f>
        <v>2.8TaShi, L., Yu, J. J., Cui, C. Y. &amp; Sun, X. F. Effect of Ta additions on microstructure and mechanical properties of a single-crystal Co-Al-W-base alloy. Mater. Lett. 149, 58–61 (2015).</v>
      </c>
    </row>
    <row r="336" spans="1:11" x14ac:dyDescent="0.3">
      <c r="A336" s="19" t="s">
        <v>2483</v>
      </c>
      <c r="B336" s="19" t="str">
        <f>VLOOKUP(Table5[[#This Row],[Shortname]], comp[], 2, FALSE)</f>
        <v>CoAlWX+</v>
      </c>
      <c r="C336" s="19" t="s">
        <v>894</v>
      </c>
      <c r="D336" s="8" t="s">
        <v>891</v>
      </c>
      <c r="E336">
        <v>1040</v>
      </c>
      <c r="F336">
        <v>1412</v>
      </c>
      <c r="G336">
        <v>1434</v>
      </c>
      <c r="I336" s="57" t="e">
        <f>VLOOKUP(Table5[[#This Row],[Unique]], comp[], 2, FALSE)</f>
        <v>#N/A</v>
      </c>
      <c r="J336" s="19" t="s">
        <v>1837</v>
      </c>
      <c r="K336" s="19" t="str">
        <f>Table5[[#This Row],[Name]] &amp; Table5[[#This Row],[Paper]]</f>
        <v>1.8TaShi, L., Yu, J. J., Cui, C. Y. &amp; Sun, X. F. Effect of Ta additions on microstructure and mechanical properties of a single-crystal Co-Al-W-base alloy. Mater. Lett. 149, 58–61 (2015).</v>
      </c>
    </row>
    <row r="337" spans="1:17" x14ac:dyDescent="0.3">
      <c r="A337" s="19" t="s">
        <v>2482</v>
      </c>
      <c r="B337" s="19" t="str">
        <f>VLOOKUP(Table5[[#This Row],[Shortname]], comp[], 2, FALSE)</f>
        <v>CoAlWX+</v>
      </c>
      <c r="C337" s="19" t="s">
        <v>892</v>
      </c>
      <c r="D337" s="8" t="s">
        <v>891</v>
      </c>
      <c r="E337">
        <v>930</v>
      </c>
      <c r="F337">
        <v>1428</v>
      </c>
      <c r="G337">
        <v>1444</v>
      </c>
      <c r="I337" s="57" t="e">
        <f>VLOOKUP(Table5[[#This Row],[Unique]], comp[], 2, FALSE)</f>
        <v>#N/A</v>
      </c>
      <c r="J337" s="19" t="s">
        <v>1836</v>
      </c>
      <c r="K337" s="19" t="str">
        <f>Table5[[#This Row],[Name]] &amp; Table5[[#This Row],[Paper]]</f>
        <v>0TaShi, L., Yu, J. J., Cui, C. Y. &amp; Sun, X. F. Effect of Ta additions on microstructure and mechanical properties of a single-crystal Co-Al-W-base alloy. Mater. Lett. 149, 58–61 (2015).</v>
      </c>
    </row>
    <row r="338" spans="1:17" x14ac:dyDescent="0.3">
      <c r="A338" s="19" t="s">
        <v>2485</v>
      </c>
      <c r="B338" s="19" t="str">
        <f>VLOOKUP(Table5[[#This Row],[Shortname]], comp[], 2, FALSE)</f>
        <v>Co3Ti</v>
      </c>
      <c r="C338" s="19" t="s">
        <v>890</v>
      </c>
      <c r="D338" s="13" t="s">
        <v>889</v>
      </c>
      <c r="E338">
        <v>1080</v>
      </c>
      <c r="F338">
        <v>1369</v>
      </c>
      <c r="G338">
        <v>1424</v>
      </c>
      <c r="I338" s="57" t="e">
        <f>VLOOKUP(Table5[[#This Row],[Unique]], comp[], 2, FALSE)</f>
        <v>#N/A</v>
      </c>
      <c r="J338" s="19" t="s">
        <v>1839</v>
      </c>
      <c r="K338" s="19" t="str">
        <f>Table5[[#This Row],[Name]] &amp; Table5[[#This Row],[Paper]]</f>
        <v>3TiShi, L., Yu, J. J., Cui, C. Y. &amp; Sun, X. F. Microstructural stability and tensile properties of a Ti-containing single-crystal Co-Ni-Al-W-base alloy. Mater. Sci. Eng. A 646, 45–51 (2015).</v>
      </c>
    </row>
    <row r="339" spans="1:17" x14ac:dyDescent="0.3">
      <c r="A339" s="19" t="s">
        <v>2219</v>
      </c>
      <c r="B339" s="19" t="str">
        <f>VLOOKUP(Table5[[#This Row],[Shortname]], comp[], 2, FALSE)</f>
        <v>CoAlWX+</v>
      </c>
      <c r="C339" s="19" t="s">
        <v>473</v>
      </c>
      <c r="D339" s="26" t="s">
        <v>897</v>
      </c>
      <c r="E339">
        <v>1100</v>
      </c>
      <c r="F339">
        <v>1395</v>
      </c>
      <c r="G339">
        <v>1426</v>
      </c>
      <c r="I339" s="57" t="s">
        <v>1553</v>
      </c>
      <c r="J339" s="19" t="s">
        <v>1553</v>
      </c>
      <c r="K339" s="19" t="str">
        <f>Table5[[#This Row],[Name]] &amp; Table5[[#This Row],[Paper]]</f>
        <v>5WShi, L., Yu, J. J., Cui, C. Y. &amp; Sun, X. F. Temperature dependence of deformation behavior in a Co-Al-W-base single crystal superalloy. Mater. Sci. Eng. A 620, 36–43 (2015).</v>
      </c>
    </row>
    <row r="340" spans="1:17" x14ac:dyDescent="0.3">
      <c r="A340" s="19" t="s">
        <v>3346</v>
      </c>
      <c r="B340" s="19" t="str">
        <f>VLOOKUP(Table5[[#This Row],[Shortname]], comp[], 2, FALSE)</f>
        <v>CoAlW-X</v>
      </c>
      <c r="C340" t="s">
        <v>3307</v>
      </c>
      <c r="D340" s="13" t="s">
        <v>3290</v>
      </c>
      <c r="E340" s="75">
        <v>1130</v>
      </c>
      <c r="F340">
        <v>1449</v>
      </c>
      <c r="I340" s="57" t="e">
        <f>VLOOKUP(Table5[[#This Row],[Unique]], comp[], 2, FALSE)</f>
        <v>#N/A</v>
      </c>
      <c r="J340" s="19"/>
      <c r="K340" s="19" t="str">
        <f>Table5[[#This Row],[Name]] &amp; Table5[[#This Row],[Paper]]</f>
        <v>Co-60Ni-10Al-7.5WShinagawa, K. et al. Phase equilibria and microstructure on γ′ phase in Co-Ni-Al-W system. Mater. Trans. 49, 1474–1479 (2008).</v>
      </c>
    </row>
    <row r="341" spans="1:17" x14ac:dyDescent="0.3">
      <c r="A341" s="19" t="s">
        <v>3347</v>
      </c>
      <c r="B341" s="19" t="str">
        <f>VLOOKUP(Table5[[#This Row],[Shortname]], comp[], 2, FALSE)</f>
        <v>CoAlW-X</v>
      </c>
      <c r="C341" t="s">
        <v>3301</v>
      </c>
      <c r="D341" s="13" t="s">
        <v>3290</v>
      </c>
      <c r="E341">
        <v>1225</v>
      </c>
      <c r="F341">
        <v>1448</v>
      </c>
      <c r="I341" s="57" t="e">
        <f>VLOOKUP(Table5[[#This Row],[Unique]], comp[], 2, FALSE)</f>
        <v>#N/A</v>
      </c>
      <c r="J341" s="19"/>
      <c r="K341" s="19" t="str">
        <f>Table5[[#This Row],[Name]] &amp; Table5[[#This Row],[Paper]]</f>
        <v>Co-80Ni-10Al-10WShinagawa, K. et al. Phase equilibria and microstructure on γ′ phase in Co-Ni-Al-W system. Mater. Trans. 49, 1474–1479 (2008).</v>
      </c>
    </row>
    <row r="342" spans="1:17" x14ac:dyDescent="0.3">
      <c r="A342" s="19" t="s">
        <v>3348</v>
      </c>
      <c r="B342" s="19" t="str">
        <f>VLOOKUP(Table5[[#This Row],[Shortname]], comp[], 2, FALSE)</f>
        <v>CoAlW-X</v>
      </c>
      <c r="C342" t="s">
        <v>3300</v>
      </c>
      <c r="D342" s="13" t="s">
        <v>3290</v>
      </c>
      <c r="E342">
        <v>1204</v>
      </c>
      <c r="F342">
        <v>1448</v>
      </c>
      <c r="I342" s="57" t="e">
        <f>VLOOKUP(Table5[[#This Row],[Unique]], comp[], 2, FALSE)</f>
        <v>#N/A</v>
      </c>
      <c r="J342" s="19"/>
      <c r="K342" s="19" t="str">
        <f>Table5[[#This Row],[Name]] &amp; Table5[[#This Row],[Paper]]</f>
        <v>Co-70Ni-10Al-10WShinagawa, K. et al. Phase equilibria and microstructure on γ′ phase in Co-Ni-Al-W system. Mater. Trans. 49, 1474–1479 (2008).</v>
      </c>
    </row>
    <row r="343" spans="1:17" x14ac:dyDescent="0.3">
      <c r="A343" s="19" t="s">
        <v>3349</v>
      </c>
      <c r="B343" s="19" t="str">
        <f>VLOOKUP(Table5[[#This Row],[Shortname]], comp[], 2, FALSE)</f>
        <v>CoAlW-X</v>
      </c>
      <c r="C343" t="s">
        <v>3299</v>
      </c>
      <c r="D343" s="13" t="s">
        <v>3290</v>
      </c>
      <c r="E343">
        <v>1170</v>
      </c>
      <c r="F343">
        <v>1442</v>
      </c>
      <c r="I343" s="57" t="e">
        <f>VLOOKUP(Table5[[#This Row],[Unique]], comp[], 2, FALSE)</f>
        <v>#N/A</v>
      </c>
      <c r="J343" s="19"/>
      <c r="K343" s="19" t="str">
        <f>Table5[[#This Row],[Name]] &amp; Table5[[#This Row],[Paper]]</f>
        <v>Co-60Ni-10Al-10WShinagawa, K. et al. Phase equilibria and microstructure on γ′ phase in Co-Ni-Al-W system. Mater. Trans. 49, 1474–1479 (2008).</v>
      </c>
      <c r="Q343" s="75"/>
    </row>
    <row r="344" spans="1:17" x14ac:dyDescent="0.3">
      <c r="A344" s="19" t="s">
        <v>3350</v>
      </c>
      <c r="B344" s="19" t="str">
        <f>VLOOKUP(Table5[[#This Row],[Shortname]], comp[], 2, FALSE)</f>
        <v>CoAlW-X</v>
      </c>
      <c r="C344" t="s">
        <v>3298</v>
      </c>
      <c r="D344" s="13" t="s">
        <v>3290</v>
      </c>
      <c r="E344">
        <v>1150</v>
      </c>
      <c r="F344">
        <v>1439</v>
      </c>
      <c r="I344" s="57" t="e">
        <f>VLOOKUP(Table5[[#This Row],[Unique]], comp[], 2, FALSE)</f>
        <v>#N/A</v>
      </c>
      <c r="J344" s="19"/>
      <c r="K344" s="19" t="str">
        <f>Table5[[#This Row],[Name]] &amp; Table5[[#This Row],[Paper]]</f>
        <v>Co-50Ni-10Al-10WShinagawa, K. et al. Phase equilibria and microstructure on γ′ phase in Co-Ni-Al-W system. Mater. Trans. 49, 1474–1479 (2008).</v>
      </c>
      <c r="Q344" s="75"/>
    </row>
    <row r="345" spans="1:17" x14ac:dyDescent="0.3">
      <c r="A345" s="19" t="s">
        <v>3342</v>
      </c>
      <c r="B345" s="19" t="str">
        <f>VLOOKUP(Table5[[#This Row],[Shortname]], comp[], 2, FALSE)</f>
        <v>CoAlW-X</v>
      </c>
      <c r="C345" t="s">
        <v>3308</v>
      </c>
      <c r="D345" s="13" t="s">
        <v>3290</v>
      </c>
      <c r="E345">
        <v>1142</v>
      </c>
      <c r="I345" s="57" t="e">
        <f>VLOOKUP(Table5[[#This Row],[Unique]], comp[], 2, FALSE)</f>
        <v>#N/A</v>
      </c>
      <c r="J345" s="19"/>
      <c r="K345" s="19" t="str">
        <f>Table5[[#This Row],[Name]] &amp; Table5[[#This Row],[Paper]]</f>
        <v>Co-70Ni-10Al-7.5WShinagawa, K. et al. Phase equilibria and microstructure on γ′ phase in Co-Ni-Al-W system. Mater. Trans. 49, 1474–1479 (2008).</v>
      </c>
      <c r="Q345" s="75"/>
    </row>
    <row r="346" spans="1:17" x14ac:dyDescent="0.3">
      <c r="A346" s="19" t="s">
        <v>2490</v>
      </c>
      <c r="B346" s="19" t="str">
        <f>VLOOKUP(Table5[[#This Row],[Shortname]], comp[], 2, FALSE)</f>
        <v>CoAlW-X</v>
      </c>
      <c r="C346" s="19" t="s">
        <v>929</v>
      </c>
      <c r="D346" t="s">
        <v>918</v>
      </c>
      <c r="E346">
        <v>1123</v>
      </c>
      <c r="F346">
        <v>1439</v>
      </c>
      <c r="G346">
        <v>1439</v>
      </c>
      <c r="I346" s="57" t="e">
        <f>VLOOKUP(Table5[[#This Row],[Unique]], comp[], 2, FALSE)</f>
        <v>#N/A</v>
      </c>
      <c r="J346" s="19" t="s">
        <v>1844</v>
      </c>
      <c r="K346" s="19" t="str">
        <f>Table5[[#This Row],[Name]] &amp; Table5[[#This Row],[Paper]]</f>
        <v>40Ni-10Al-10WShinagawa, K. et al. Phase equilibria and microstructure on γ′ phase in Co-Ni-Al-W system. Mater. Trans. 49, 1474–1479 (2008).</v>
      </c>
      <c r="Q346" s="75"/>
    </row>
    <row r="347" spans="1:17" x14ac:dyDescent="0.3">
      <c r="A347" s="19" t="s">
        <v>2490</v>
      </c>
      <c r="B347" s="19" t="str">
        <f>VLOOKUP(Table5[[#This Row],[Shortname]], comp[], 2, FALSE)</f>
        <v>CoAlW-X</v>
      </c>
      <c r="C347" t="s">
        <v>3297</v>
      </c>
      <c r="D347" s="13" t="s">
        <v>3290</v>
      </c>
      <c r="E347">
        <v>1122</v>
      </c>
      <c r="F347">
        <v>1438</v>
      </c>
      <c r="I347" s="57" t="e">
        <f>VLOOKUP(Table5[[#This Row],[Unique]], comp[], 2, FALSE)</f>
        <v>#N/A</v>
      </c>
      <c r="J347" s="19"/>
      <c r="K347" s="19" t="str">
        <f>Table5[[#This Row],[Name]] &amp; Table5[[#This Row],[Paper]]</f>
        <v>Co-40Ni-10Al-10WShinagawa, K. et al. Phase equilibria and microstructure on γ′ phase in Co-Ni-Al-W system. Mater. Trans. 49, 1474–1479 (2008).</v>
      </c>
      <c r="Q347" s="75"/>
    </row>
    <row r="348" spans="1:17" x14ac:dyDescent="0.3">
      <c r="A348" s="19" t="s">
        <v>3341</v>
      </c>
      <c r="B348" s="19" t="str">
        <f>VLOOKUP(Table5[[#This Row],[Shortname]], comp[], 2, FALSE)</f>
        <v>CoAlW-X</v>
      </c>
      <c r="C348" t="s">
        <v>3306</v>
      </c>
      <c r="D348" s="13" t="s">
        <v>3290</v>
      </c>
      <c r="E348">
        <v>1109</v>
      </c>
      <c r="F348">
        <v>1444</v>
      </c>
      <c r="I348" s="57" t="e">
        <f>VLOOKUP(Table5[[#This Row],[Unique]], comp[], 2, FALSE)</f>
        <v>#N/A</v>
      </c>
      <c r="J348" s="19"/>
      <c r="K348" s="19" t="str">
        <f>Table5[[#This Row],[Name]] &amp; Table5[[#This Row],[Paper]]</f>
        <v>Co-50Ni-10Al-7.5WShinagawa, K. et al. Phase equilibria and microstructure on γ′ phase in Co-Ni-Al-W system. Mater. Trans. 49, 1474–1479 (2008).</v>
      </c>
      <c r="Q348" s="75"/>
    </row>
    <row r="349" spans="1:17" x14ac:dyDescent="0.3">
      <c r="A349" s="19" t="s">
        <v>2489</v>
      </c>
      <c r="B349" s="19" t="str">
        <f>VLOOKUP(Table5[[#This Row],[Shortname]], comp[], 2, FALSE)</f>
        <v>CoAlW-X</v>
      </c>
      <c r="C349" s="19" t="s">
        <v>928</v>
      </c>
      <c r="D349" t="s">
        <v>918</v>
      </c>
      <c r="E349">
        <v>1096</v>
      </c>
      <c r="F349">
        <v>1439</v>
      </c>
      <c r="G349">
        <v>1439</v>
      </c>
      <c r="I349" s="57" t="e">
        <f>VLOOKUP(Table5[[#This Row],[Unique]], comp[], 2, FALSE)</f>
        <v>#N/A</v>
      </c>
      <c r="J349" s="19" t="s">
        <v>1843</v>
      </c>
      <c r="K349" s="19" t="str">
        <f>Table5[[#This Row],[Name]] &amp; Table5[[#This Row],[Paper]]</f>
        <v>30Ni-10Al-10WShinagawa, K. et al. Phase equilibria and microstructure on γ′ phase in Co-Ni-Al-W system. Mater. Trans. 49, 1474–1479 (2008).</v>
      </c>
    </row>
    <row r="350" spans="1:17" x14ac:dyDescent="0.3">
      <c r="A350" s="19" t="s">
        <v>2489</v>
      </c>
      <c r="B350" s="19" t="str">
        <f>VLOOKUP(Table5[[#This Row],[Shortname]], comp[], 2, FALSE)</f>
        <v>CoAlW-X</v>
      </c>
      <c r="C350" t="s">
        <v>3296</v>
      </c>
      <c r="D350" s="13" t="s">
        <v>3290</v>
      </c>
      <c r="E350">
        <v>1095</v>
      </c>
      <c r="F350">
        <v>1436</v>
      </c>
      <c r="I350" s="57" t="e">
        <f>VLOOKUP(Table5[[#This Row],[Unique]], comp[], 2, FALSE)</f>
        <v>#N/A</v>
      </c>
      <c r="J350" s="19"/>
      <c r="K350" s="19" t="str">
        <f>Table5[[#This Row],[Name]] &amp; Table5[[#This Row],[Paper]]</f>
        <v>Co-30Ni-10Al-10WShinagawa, K. et al. Phase equilibria and microstructure on γ′ phase in Co-Ni-Al-W system. Mater. Trans. 49, 1474–1479 (2008).</v>
      </c>
    </row>
    <row r="351" spans="1:17" x14ac:dyDescent="0.3">
      <c r="A351" s="19" t="s">
        <v>2487</v>
      </c>
      <c r="B351" s="19" t="str">
        <f>VLOOKUP(Table5[[#This Row],[Shortname]], comp[], 2, FALSE)</f>
        <v>CoAlW-X</v>
      </c>
      <c r="C351" s="19" t="s">
        <v>922</v>
      </c>
      <c r="D351" t="s">
        <v>918</v>
      </c>
      <c r="E351">
        <v>1075</v>
      </c>
      <c r="I351" s="57" t="e">
        <f>VLOOKUP(Table5[[#This Row],[Unique]], comp[], 2, FALSE)</f>
        <v>#N/A</v>
      </c>
      <c r="J351" s="19" t="s">
        <v>1841</v>
      </c>
      <c r="K351" s="19" t="str">
        <f>Table5[[#This Row],[Name]] &amp; Table5[[#This Row],[Paper]]</f>
        <v>20Ni-10Al-10WShinagawa, K. et al. Phase equilibria and microstructure on γ′ phase in Co-Ni-Al-W system. Mater. Trans. 49, 1474–1479 (2008).</v>
      </c>
    </row>
    <row r="352" spans="1:17" x14ac:dyDescent="0.3">
      <c r="A352" s="19" t="s">
        <v>2491</v>
      </c>
      <c r="B352" s="19" t="str">
        <f>VLOOKUP(Table5[[#This Row],[Shortname]], comp[], 2, FALSE)</f>
        <v>CoAlW-X</v>
      </c>
      <c r="C352" s="19" t="s">
        <v>934</v>
      </c>
      <c r="D352" t="s">
        <v>918</v>
      </c>
      <c r="E352">
        <v>1075</v>
      </c>
      <c r="F352">
        <v>1444</v>
      </c>
      <c r="G352">
        <v>1444</v>
      </c>
      <c r="I352" s="57" t="e">
        <f>VLOOKUP(Table5[[#This Row],[Unique]], comp[], 2, FALSE)</f>
        <v>#N/A</v>
      </c>
      <c r="J352" s="19" t="s">
        <v>1845</v>
      </c>
      <c r="K352" s="19" t="str">
        <f>Table5[[#This Row],[Name]] &amp; Table5[[#This Row],[Paper]]</f>
        <v>40Ni-10Al-7.5WShinagawa, K. et al. Phase equilibria and microstructure on γ′ phase in Co-Ni-Al-W system. Mater. Trans. 49, 1474–1479 (2008).</v>
      </c>
    </row>
    <row r="353" spans="1:11" x14ac:dyDescent="0.3">
      <c r="A353" s="19" t="s">
        <v>2491</v>
      </c>
      <c r="B353" s="19" t="str">
        <f>VLOOKUP(Table5[[#This Row],[Shortname]], comp[], 2, FALSE)</f>
        <v>CoAlW-X</v>
      </c>
      <c r="C353" t="s">
        <v>3305</v>
      </c>
      <c r="D353" s="13" t="s">
        <v>3290</v>
      </c>
      <c r="E353">
        <v>1075</v>
      </c>
      <c r="F353">
        <v>1445</v>
      </c>
      <c r="I353" s="57" t="e">
        <f>VLOOKUP(Table5[[#This Row],[Unique]], comp[], 2, FALSE)</f>
        <v>#N/A</v>
      </c>
      <c r="J353" s="19"/>
      <c r="K353" s="19" t="str">
        <f>Table5[[#This Row],[Name]] &amp; Table5[[#This Row],[Paper]]</f>
        <v>Co-40Ni-10Al-7.5WShinagawa, K. et al. Phase equilibria and microstructure on γ′ phase in Co-Ni-Al-W system. Mater. Trans. 49, 1474–1479 (2008).</v>
      </c>
    </row>
    <row r="354" spans="1:11" x14ac:dyDescent="0.3">
      <c r="A354" s="19" t="s">
        <v>2487</v>
      </c>
      <c r="B354" s="19" t="str">
        <f>VLOOKUP(Table5[[#This Row],[Shortname]], comp[], 2, FALSE)</f>
        <v>CoAlW-X</v>
      </c>
      <c r="C354" t="s">
        <v>3295</v>
      </c>
      <c r="D354" s="13" t="s">
        <v>3290</v>
      </c>
      <c r="E354">
        <v>1074</v>
      </c>
      <c r="I354" s="57" t="e">
        <f>VLOOKUP(Table5[[#This Row],[Unique]], comp[], 2, FALSE)</f>
        <v>#N/A</v>
      </c>
      <c r="J354" s="19"/>
      <c r="K354" s="19" t="str">
        <f>Table5[[#This Row],[Name]] &amp; Table5[[#This Row],[Paper]]</f>
        <v>Co-20Ni-10Al-10WShinagawa, K. et al. Phase equilibria and microstructure on γ′ phase in Co-Ni-Al-W system. Mater. Trans. 49, 1474–1479 (2008).</v>
      </c>
    </row>
    <row r="355" spans="1:11" x14ac:dyDescent="0.3">
      <c r="A355" s="19" t="s">
        <v>3351</v>
      </c>
      <c r="B355" s="19" t="str">
        <f>VLOOKUP(Table5[[#This Row],[Shortname]], comp[], 2, FALSE)</f>
        <v>CoAlW-X</v>
      </c>
      <c r="C355" t="s">
        <v>3294</v>
      </c>
      <c r="D355" s="13" t="s">
        <v>3290</v>
      </c>
      <c r="E355">
        <v>1064</v>
      </c>
      <c r="I355" s="57" t="e">
        <f>VLOOKUP(Table5[[#This Row],[Unique]], comp[], 2, FALSE)</f>
        <v>#N/A</v>
      </c>
      <c r="J355" s="19"/>
      <c r="K355" s="19" t="str">
        <f>Table5[[#This Row],[Name]] &amp; Table5[[#This Row],[Paper]]</f>
        <v>Co-15Ni-10Al-10WShinagawa, K. et al. Phase equilibria and microstructure on γ′ phase in Co-Ni-Al-W system. Mater. Trans. 49, 1474–1479 (2008).</v>
      </c>
    </row>
    <row r="356" spans="1:11" x14ac:dyDescent="0.3">
      <c r="A356" s="19" t="s">
        <v>2220</v>
      </c>
      <c r="B356" s="19" t="str">
        <f>VLOOKUP(Table5[[#This Row],[Shortname]], comp[], 2, FALSE)</f>
        <v>CoAlW-X</v>
      </c>
      <c r="C356" s="19" t="s">
        <v>919</v>
      </c>
      <c r="D356" t="s">
        <v>918</v>
      </c>
      <c r="E356">
        <v>1054</v>
      </c>
      <c r="I356" s="57" t="e">
        <f>VLOOKUP(Table5[[#This Row],[Unique]], comp[], 2, FALSE)</f>
        <v>#N/A</v>
      </c>
      <c r="J356" s="19" t="s">
        <v>1554</v>
      </c>
      <c r="K356" s="19" t="str">
        <f>Table5[[#This Row],[Name]] &amp; Table5[[#This Row],[Paper]]</f>
        <v>10Ni-10Al-10WShinagawa, K. et al. Phase equilibria and microstructure on γ′ phase in Co-Ni-Al-W system. Mater. Trans. 49, 1474–1479 (2008).</v>
      </c>
    </row>
    <row r="357" spans="1:11" x14ac:dyDescent="0.3">
      <c r="A357" s="19" t="s">
        <v>2220</v>
      </c>
      <c r="B357" s="19" t="str">
        <f>VLOOKUP(Table5[[#This Row],[Shortname]], comp[], 2, FALSE)</f>
        <v>CoAlW-X</v>
      </c>
      <c r="C357" t="s">
        <v>3293</v>
      </c>
      <c r="D357" s="13" t="s">
        <v>3290</v>
      </c>
      <c r="E357">
        <v>1052</v>
      </c>
      <c r="I357" s="57" t="e">
        <f>VLOOKUP(Table5[[#This Row],[Unique]], comp[], 2, FALSE)</f>
        <v>#N/A</v>
      </c>
      <c r="J357" s="19"/>
      <c r="K357" s="19" t="str">
        <f>Table5[[#This Row],[Name]] &amp; Table5[[#This Row],[Paper]]</f>
        <v>Co-10Ni-10Al-10WShinagawa, K. et al. Phase equilibria and microstructure on γ′ phase in Co-Ni-Al-W system. Mater. Trans. 49, 1474–1479 (2008).</v>
      </c>
    </row>
    <row r="358" spans="1:11" x14ac:dyDescent="0.3">
      <c r="A358" s="19" t="s">
        <v>3352</v>
      </c>
      <c r="B358" s="19" t="str">
        <f>VLOOKUP(Table5[[#This Row],[Shortname]], comp[], 2, FALSE)</f>
        <v>CoAlW-X</v>
      </c>
      <c r="C358" t="s">
        <v>3317</v>
      </c>
      <c r="D358" s="13" t="s">
        <v>3290</v>
      </c>
      <c r="E358" s="4">
        <v>1050</v>
      </c>
      <c r="I358" s="57" t="e">
        <f>VLOOKUP(Table5[[#This Row],[Unique]], comp[], 2, FALSE)</f>
        <v>#N/A</v>
      </c>
      <c r="J358" s="19"/>
      <c r="K358" s="19" t="str">
        <f>Table5[[#This Row],[Name]] &amp; Table5[[#This Row],[Paper]]</f>
        <v>Co-60Ni-10Al-5WShinagawa, K. et al. Phase equilibria and microstructure on γ′ phase in Co-Ni-Al-W system. Mater. Trans. 49, 1474–1479 (2008).</v>
      </c>
    </row>
    <row r="359" spans="1:11" x14ac:dyDescent="0.3">
      <c r="A359" s="19" t="s">
        <v>2221</v>
      </c>
      <c r="B359" s="19" t="str">
        <f>VLOOKUP(Table5[[#This Row],[Shortname]], comp[], 2, FALSE)</f>
        <v>CoAlW-X</v>
      </c>
      <c r="C359" s="19" t="s">
        <v>930</v>
      </c>
      <c r="D359" t="s">
        <v>918</v>
      </c>
      <c r="E359">
        <v>1049</v>
      </c>
      <c r="F359">
        <v>1447</v>
      </c>
      <c r="G359">
        <v>1447</v>
      </c>
      <c r="I359" s="57" t="e">
        <f>VLOOKUP(Table5[[#This Row],[Unique]], comp[], 2, FALSE)</f>
        <v>#N/A</v>
      </c>
      <c r="J359" s="19" t="s">
        <v>1555</v>
      </c>
      <c r="K359" s="19" t="str">
        <f>Table5[[#This Row],[Name]] &amp; Table5[[#This Row],[Paper]]</f>
        <v>30Ni-10Al-7.5WShinagawa, K. et al. Phase equilibria and microstructure on γ′ phase in Co-Ni-Al-W system. Mater. Trans. 49, 1474–1479 (2008).</v>
      </c>
    </row>
    <row r="360" spans="1:11" x14ac:dyDescent="0.3">
      <c r="A360" s="19" t="s">
        <v>2221</v>
      </c>
      <c r="B360" s="19" t="str">
        <f>VLOOKUP(Table5[[#This Row],[Shortname]], comp[], 2, FALSE)</f>
        <v>CoAlW-X</v>
      </c>
      <c r="C360" t="s">
        <v>3304</v>
      </c>
      <c r="D360" s="13" t="s">
        <v>3290</v>
      </c>
      <c r="E360">
        <v>1049</v>
      </c>
      <c r="F360">
        <v>1447</v>
      </c>
      <c r="I360" s="57" t="e">
        <f>VLOOKUP(Table5[[#This Row],[Unique]], comp[], 2, FALSE)</f>
        <v>#N/A</v>
      </c>
      <c r="J360" s="19"/>
      <c r="K360" s="19" t="str">
        <f>Table5[[#This Row],[Name]] &amp; Table5[[#This Row],[Paper]]</f>
        <v>Co-30Ni-10Al-7.5WShinagawa, K. et al. Phase equilibria and microstructure on γ′ phase in Co-Ni-Al-W system. Mater. Trans. 49, 1474–1479 (2008).</v>
      </c>
    </row>
    <row r="361" spans="1:11" x14ac:dyDescent="0.3">
      <c r="A361" s="19" t="s">
        <v>3353</v>
      </c>
      <c r="B361" s="19" t="str">
        <f>VLOOKUP(Table5[[#This Row],[Shortname]], comp[], 2, FALSE)</f>
        <v>CoAlW-X</v>
      </c>
      <c r="C361" t="s">
        <v>3292</v>
      </c>
      <c r="D361" s="13" t="s">
        <v>3290</v>
      </c>
      <c r="E361">
        <v>1040</v>
      </c>
      <c r="I361" s="57" t="e">
        <f>VLOOKUP(Table5[[#This Row],[Unique]], comp[], 2, FALSE)</f>
        <v>#N/A</v>
      </c>
      <c r="J361" s="19"/>
      <c r="K361" s="19" t="str">
        <f>Table5[[#This Row],[Name]] &amp; Table5[[#This Row],[Paper]]</f>
        <v>Co-5Ni-10Al-10WShinagawa, K. et al. Phase equilibria and microstructure on γ′ phase in Co-Ni-Al-W system. Mater. Trans. 49, 1474–1479 (2008).</v>
      </c>
    </row>
    <row r="362" spans="1:11" x14ac:dyDescent="0.3">
      <c r="A362" s="19" t="s">
        <v>3354</v>
      </c>
      <c r="B362" s="19" t="str">
        <f>VLOOKUP(Table5[[#This Row],[Shortname]], comp[], 2, FALSE)</f>
        <v>CoAlW-X</v>
      </c>
      <c r="C362" t="s">
        <v>3291</v>
      </c>
      <c r="D362" s="13" t="s">
        <v>3290</v>
      </c>
      <c r="E362" s="12">
        <v>1031</v>
      </c>
      <c r="F362">
        <v>1440</v>
      </c>
      <c r="I362" s="57" t="e">
        <f>VLOOKUP(Table5[[#This Row],[Unique]], comp[], 2, FALSE)</f>
        <v>#N/A</v>
      </c>
      <c r="J362" s="19"/>
      <c r="K362" s="19" t="str">
        <f>Table5[[#This Row],[Name]] &amp; Table5[[#This Row],[Paper]]</f>
        <v>Co-0Ni-10Al-10WShinagawa, K. et al. Phase equilibria and microstructure on γ′ phase in Co-Ni-Al-W system. Mater. Trans. 49, 1474–1479 (2008).</v>
      </c>
    </row>
    <row r="363" spans="1:11" x14ac:dyDescent="0.3">
      <c r="A363" s="19" t="s">
        <v>2488</v>
      </c>
      <c r="B363" s="19" t="str">
        <f>VLOOKUP(Table5[[#This Row],[Shortname]], comp[], 2, FALSE)</f>
        <v>CoAlW-X</v>
      </c>
      <c r="C363" s="19" t="s">
        <v>926</v>
      </c>
      <c r="D363" t="s">
        <v>918</v>
      </c>
      <c r="E363">
        <v>1019</v>
      </c>
      <c r="I363" s="57" t="e">
        <f>VLOOKUP(Table5[[#This Row],[Unique]], comp[], 2, FALSE)</f>
        <v>#N/A</v>
      </c>
      <c r="J363" s="19" t="s">
        <v>1842</v>
      </c>
      <c r="K363" s="19" t="str">
        <f>Table5[[#This Row],[Name]] &amp; Table5[[#This Row],[Paper]]</f>
        <v>20Ni-10Al-7.5WShinagawa, K. et al. Phase equilibria and microstructure on γ′ phase in Co-Ni-Al-W system. Mater. Trans. 49, 1474–1479 (2008).</v>
      </c>
    </row>
    <row r="364" spans="1:11" x14ac:dyDescent="0.3">
      <c r="A364" s="19" t="s">
        <v>2488</v>
      </c>
      <c r="B364" s="19" t="str">
        <f>VLOOKUP(Table5[[#This Row],[Shortname]], comp[], 2, FALSE)</f>
        <v>CoAlW-X</v>
      </c>
      <c r="C364" t="s">
        <v>3303</v>
      </c>
      <c r="D364" s="13" t="s">
        <v>3290</v>
      </c>
      <c r="E364">
        <v>1018</v>
      </c>
      <c r="I364" s="57" t="e">
        <f>VLOOKUP(Table5[[#This Row],[Unique]], comp[], 2, FALSE)</f>
        <v>#N/A</v>
      </c>
      <c r="J364" s="19"/>
      <c r="K364" s="19" t="str">
        <f>Table5[[#This Row],[Name]] &amp; Table5[[#This Row],[Paper]]</f>
        <v>Co-20Ni-10Al-7.5WShinagawa, K. et al. Phase equilibria and microstructure on γ′ phase in Co-Ni-Al-W system. Mater. Trans. 49, 1474–1479 (2008).</v>
      </c>
    </row>
    <row r="365" spans="1:11" x14ac:dyDescent="0.3">
      <c r="A365" s="19" t="s">
        <v>3355</v>
      </c>
      <c r="B365" s="19" t="str">
        <f>VLOOKUP(Table5[[#This Row],[Shortname]], comp[], 2, FALSE)</f>
        <v>CoAlW-X</v>
      </c>
      <c r="C365" t="s">
        <v>3314</v>
      </c>
      <c r="D365" s="13" t="s">
        <v>3290</v>
      </c>
      <c r="E365">
        <v>1000</v>
      </c>
      <c r="I365" s="57" t="e">
        <f>VLOOKUP(Table5[[#This Row],[Unique]], comp[], 2, FALSE)</f>
        <v>#N/A</v>
      </c>
      <c r="J365" s="19"/>
      <c r="K365" s="19" t="str">
        <f>Table5[[#This Row],[Name]] &amp; Table5[[#This Row],[Paper]]</f>
        <v>Co-40Ni-10Al-5WShinagawa, K. et al. Phase equilibria and microstructure on γ′ phase in Co-Ni-Al-W system. Mater. Trans. 49, 1474–1479 (2008).</v>
      </c>
    </row>
    <row r="366" spans="1:11" x14ac:dyDescent="0.3">
      <c r="A366" s="19" t="s">
        <v>2486</v>
      </c>
      <c r="B366" s="19" t="str">
        <f>VLOOKUP(Table5[[#This Row],[Shortname]], comp[], 2, FALSE)</f>
        <v>CoAlW-X</v>
      </c>
      <c r="C366" s="19" t="s">
        <v>920</v>
      </c>
      <c r="D366" t="s">
        <v>918</v>
      </c>
      <c r="E366">
        <v>992</v>
      </c>
      <c r="I366" s="57" t="e">
        <f>VLOOKUP(Table5[[#This Row],[Unique]], comp[], 2, FALSE)</f>
        <v>#N/A</v>
      </c>
      <c r="J366" s="19" t="s">
        <v>1840</v>
      </c>
      <c r="K366" s="19" t="str">
        <f>Table5[[#This Row],[Name]] &amp; Table5[[#This Row],[Paper]]</f>
        <v>10Ni-10Al-7.5WShinagawa, K. et al. Phase equilibria and microstructure on γ′ phase in Co-Ni-Al-W system. Mater. Trans. 49, 1474–1479 (2008).</v>
      </c>
    </row>
    <row r="367" spans="1:11" x14ac:dyDescent="0.3">
      <c r="A367" s="19" t="s">
        <v>2486</v>
      </c>
      <c r="B367" s="19" t="str">
        <f>VLOOKUP(Table5[[#This Row],[Shortname]], comp[], 2, FALSE)</f>
        <v>CoAlW-X</v>
      </c>
      <c r="C367" t="s">
        <v>3302</v>
      </c>
      <c r="D367" s="13" t="s">
        <v>3290</v>
      </c>
      <c r="E367">
        <v>990</v>
      </c>
      <c r="I367" s="57" t="e">
        <f>VLOOKUP(Table5[[#This Row],[Unique]], comp[], 2, FALSE)</f>
        <v>#N/A</v>
      </c>
      <c r="J367" s="19"/>
      <c r="K367" s="19" t="str">
        <f>Table5[[#This Row],[Name]] &amp; Table5[[#This Row],[Paper]]</f>
        <v>Co-10Ni-10Al-7.5WShinagawa, K. et al. Phase equilibria and microstructure on γ′ phase in Co-Ni-Al-W system. Mater. Trans. 49, 1474–1479 (2008).</v>
      </c>
    </row>
    <row r="368" spans="1:11" x14ac:dyDescent="0.3">
      <c r="A368" s="19" t="s">
        <v>3356</v>
      </c>
      <c r="B368" s="19" t="str">
        <f>VLOOKUP(Table5[[#This Row],[Shortname]], comp[], 2, FALSE)</f>
        <v>CoAlW-X</v>
      </c>
      <c r="C368" t="s">
        <v>3318</v>
      </c>
      <c r="D368" s="13" t="s">
        <v>3290</v>
      </c>
      <c r="E368">
        <v>952</v>
      </c>
      <c r="I368" s="57" t="e">
        <f>VLOOKUP(Table5[[#This Row],[Unique]], comp[], 2, FALSE)</f>
        <v>#N/A</v>
      </c>
      <c r="J368" s="19"/>
      <c r="K368" s="19" t="str">
        <f>Table5[[#This Row],[Name]] &amp; Table5[[#This Row],[Paper]]</f>
        <v>Co-60Ni-10Al-2.6WShinagawa, K. et al. Phase equilibria and microstructure on γ′ phase in Co-Ni-Al-W system. Mater. Trans. 49, 1474–1479 (2008).</v>
      </c>
    </row>
    <row r="369" spans="1:11" x14ac:dyDescent="0.3">
      <c r="A369" s="19" t="s">
        <v>3357</v>
      </c>
      <c r="B369" s="19" t="str">
        <f>VLOOKUP(Table5[[#This Row],[Shortname]], comp[], 2, FALSE)</f>
        <v>CoAlW-X</v>
      </c>
      <c r="C369" t="s">
        <v>3311</v>
      </c>
      <c r="D369" s="13" t="s">
        <v>3290</v>
      </c>
      <c r="E369">
        <v>936</v>
      </c>
      <c r="I369" s="57" t="e">
        <f>VLOOKUP(Table5[[#This Row],[Unique]], comp[], 2, FALSE)</f>
        <v>#N/A</v>
      </c>
      <c r="J369" s="19"/>
      <c r="K369" s="19" t="str">
        <f>Table5[[#This Row],[Name]] &amp; Table5[[#This Row],[Paper]]</f>
        <v>Co-20Ni-10Al-5WShinagawa, K. et al. Phase equilibria and microstructure on γ′ phase in Co-Ni-Al-W system. Mater. Trans. 49, 1474–1479 (2008).</v>
      </c>
    </row>
    <row r="370" spans="1:11" x14ac:dyDescent="0.3">
      <c r="A370" s="19" t="s">
        <v>3358</v>
      </c>
      <c r="B370" s="19" t="str">
        <f>VLOOKUP(Table5[[#This Row],[Shortname]], comp[], 2, FALSE)</f>
        <v>CoAlW-X</v>
      </c>
      <c r="C370" t="s">
        <v>3310</v>
      </c>
      <c r="D370" s="13" t="s">
        <v>3290</v>
      </c>
      <c r="E370">
        <v>899</v>
      </c>
      <c r="I370" s="57" t="e">
        <f>VLOOKUP(Table5[[#This Row],[Unique]], comp[], 2, FALSE)</f>
        <v>#N/A</v>
      </c>
      <c r="J370" s="19"/>
      <c r="K370" s="19" t="str">
        <f>Table5[[#This Row],[Name]] &amp; Table5[[#This Row],[Paper]]</f>
        <v>Co-20Ni-10Al-3.9WShinagawa, K. et al. Phase equilibria and microstructure on γ′ phase in Co-Ni-Al-W system. Mater. Trans. 49, 1474–1479 (2008).</v>
      </c>
    </row>
    <row r="371" spans="1:11" x14ac:dyDescent="0.3">
      <c r="A371" s="19" t="s">
        <v>3359</v>
      </c>
      <c r="B371" s="19" t="str">
        <f>VLOOKUP(Table5[[#This Row],[Shortname]], comp[], 2, FALSE)</f>
        <v>CoAlW-X</v>
      </c>
      <c r="C371" t="s">
        <v>3315</v>
      </c>
      <c r="D371" s="13" t="s">
        <v>3290</v>
      </c>
      <c r="E371" s="4">
        <v>899</v>
      </c>
      <c r="I371" s="57" t="e">
        <f>VLOOKUP(Table5[[#This Row],[Unique]], comp[], 2, FALSE)</f>
        <v>#N/A</v>
      </c>
      <c r="J371" s="19"/>
      <c r="K371" s="19" t="str">
        <f>Table5[[#This Row],[Name]] &amp; Table5[[#This Row],[Paper]]</f>
        <v>Co-50Ni-10Al-1.6WShinagawa, K. et al. Phase equilibria and microstructure on γ′ phase in Co-Ni-Al-W system. Mater. Trans. 49, 1474–1479 (2008).</v>
      </c>
    </row>
    <row r="372" spans="1:11" x14ac:dyDescent="0.3">
      <c r="A372" s="19" t="s">
        <v>3360</v>
      </c>
      <c r="B372" s="19" t="str">
        <f>VLOOKUP(Table5[[#This Row],[Shortname]], comp[], 2, FALSE)</f>
        <v>CoAlW-X</v>
      </c>
      <c r="C372" t="s">
        <v>3316</v>
      </c>
      <c r="D372" s="13" t="s">
        <v>3290</v>
      </c>
      <c r="E372">
        <v>899</v>
      </c>
      <c r="I372" s="57" t="e">
        <f>VLOOKUP(Table5[[#This Row],[Unique]], comp[], 2, FALSE)</f>
        <v>#N/A</v>
      </c>
      <c r="J372" s="19"/>
      <c r="K372" s="19" t="str">
        <f>Table5[[#This Row],[Name]] &amp; Table5[[#This Row],[Paper]]</f>
        <v>Co-60Ni-10Al-1WShinagawa, K. et al. Phase equilibria and microstructure on γ′ phase in Co-Ni-Al-W system. Mater. Trans. 49, 1474–1479 (2008).</v>
      </c>
    </row>
    <row r="373" spans="1:11" x14ac:dyDescent="0.3">
      <c r="A373" s="19" t="s">
        <v>3362</v>
      </c>
      <c r="B373" s="19" t="str">
        <f>VLOOKUP(Table5[[#This Row],[Shortname]], comp[], 2, FALSE)</f>
        <v>CoAlW-X</v>
      </c>
      <c r="C373" t="s">
        <v>3319</v>
      </c>
      <c r="D373" s="13" t="s">
        <v>3290</v>
      </c>
      <c r="E373">
        <v>899</v>
      </c>
      <c r="I373" s="57" t="e">
        <f>VLOOKUP(Table5[[#This Row],[Unique]], comp[], 2, FALSE)</f>
        <v>#N/A</v>
      </c>
      <c r="J373" s="19"/>
      <c r="K373" s="19" t="str">
        <f>Table5[[#This Row],[Name]] &amp; Table5[[#This Row],[Paper]]</f>
        <v>Co-70Ni-10Al-1.4WShinagawa, K. et al. Phase equilibria and microstructure on γ′ phase in Co-Ni-Al-W system. Mater. Trans. 49, 1474–1479 (2008).</v>
      </c>
    </row>
    <row r="374" spans="1:11" x14ac:dyDescent="0.3">
      <c r="A374" s="19" t="s">
        <v>3361</v>
      </c>
      <c r="B374" s="19" t="str">
        <f>VLOOKUP(Table5[[#This Row],[Shortname]], comp[], 2, FALSE)</f>
        <v>CoAlW-X</v>
      </c>
      <c r="C374" t="s">
        <v>3309</v>
      </c>
      <c r="D374" s="13" t="s">
        <v>3290</v>
      </c>
      <c r="E374">
        <v>898</v>
      </c>
      <c r="I374" s="57" t="e">
        <f>VLOOKUP(Table5[[#This Row],[Unique]], comp[], 2, FALSE)</f>
        <v>#N/A</v>
      </c>
      <c r="J374" s="19"/>
      <c r="K374" s="19" t="str">
        <f>Table5[[#This Row],[Name]] &amp; Table5[[#This Row],[Paper]]</f>
        <v>Co-10Ni-10Al-4.7WShinagawa, K. et al. Phase equilibria and microstructure on γ′ phase in Co-Ni-Al-W system. Mater. Trans. 49, 1474–1479 (2008).</v>
      </c>
    </row>
    <row r="375" spans="1:11" x14ac:dyDescent="0.3">
      <c r="A375" s="19" t="s">
        <v>3363</v>
      </c>
      <c r="B375" s="19" t="str">
        <f>VLOOKUP(Table5[[#This Row],[Shortname]], comp[], 2, FALSE)</f>
        <v>CoAlW-X</v>
      </c>
      <c r="C375" t="s">
        <v>3312</v>
      </c>
      <c r="D375" s="13" t="s">
        <v>3290</v>
      </c>
      <c r="E375">
        <v>898</v>
      </c>
      <c r="I375" s="57" t="e">
        <f>VLOOKUP(Table5[[#This Row],[Unique]], comp[], 2, FALSE)</f>
        <v>#N/A</v>
      </c>
      <c r="J375" s="19"/>
      <c r="K375" s="19" t="str">
        <f>Table5[[#This Row],[Name]] &amp; Table5[[#This Row],[Paper]]</f>
        <v>Co-30Ni-10Al-3.2WShinagawa, K. et al. Phase equilibria and microstructure on γ′ phase in Co-Ni-Al-W system. Mater. Trans. 49, 1474–1479 (2008).</v>
      </c>
    </row>
    <row r="376" spans="1:11" x14ac:dyDescent="0.3">
      <c r="A376" s="19" t="s">
        <v>3364</v>
      </c>
      <c r="B376" s="19" t="str">
        <f>VLOOKUP(Table5[[#This Row],[Shortname]], comp[], 2, FALSE)</f>
        <v>CoAlW-X</v>
      </c>
      <c r="C376" t="s">
        <v>3313</v>
      </c>
      <c r="D376" s="13" t="s">
        <v>3290</v>
      </c>
      <c r="E376">
        <v>898</v>
      </c>
      <c r="I376" s="57" t="e">
        <f>VLOOKUP(Table5[[#This Row],[Unique]], comp[], 2, FALSE)</f>
        <v>#N/A</v>
      </c>
      <c r="J376" s="19"/>
      <c r="K376" s="19" t="str">
        <f>Table5[[#This Row],[Name]] &amp; Table5[[#This Row],[Paper]]</f>
        <v>Co-40Ni-10Al-2.6WShinagawa, K. et al. Phase equilibria and microstructure on γ′ phase in Co-Ni-Al-W system. Mater. Trans. 49, 1474–1479 (2008).</v>
      </c>
    </row>
    <row r="377" spans="1:11" x14ac:dyDescent="0.3">
      <c r="A377" s="19" t="s">
        <v>901</v>
      </c>
      <c r="B377" s="19" t="str">
        <f>VLOOKUP(Table5[[#This Row],[Shortname]], comp[], 2, FALSE)</f>
        <v>W-free</v>
      </c>
      <c r="C377" s="19" t="s">
        <v>901</v>
      </c>
      <c r="D377" t="s">
        <v>898</v>
      </c>
      <c r="E377">
        <v>1013</v>
      </c>
      <c r="G377">
        <v>1429.3</v>
      </c>
      <c r="I377" s="57" t="e">
        <f>VLOOKUP(Table5[[#This Row],[Unique]], comp[], 2, FALSE)</f>
        <v>#N/A</v>
      </c>
      <c r="J377" s="19" t="s">
        <v>1849</v>
      </c>
      <c r="K377" s="19" t="str">
        <f>Table5[[#This Row],[Name]] &amp; Table5[[#This Row],[Paper]]</f>
        <v>Co-8.5TaShinagawa, K. et al. Phase equilibria and thermodynamic calculation of the Co-Ta binary system. Intermetallics 49, 87–97 (2014).</v>
      </c>
    </row>
    <row r="378" spans="1:11" x14ac:dyDescent="0.3">
      <c r="A378" s="19" t="s">
        <v>900</v>
      </c>
      <c r="B378" s="19" t="str">
        <f>VLOOKUP(Table5[[#This Row],[Shortname]], comp[], 2, FALSE)</f>
        <v>W-free</v>
      </c>
      <c r="C378" s="19" t="s">
        <v>900</v>
      </c>
      <c r="D378" t="s">
        <v>898</v>
      </c>
      <c r="E378">
        <v>944.7</v>
      </c>
      <c r="F378">
        <v>1428.5</v>
      </c>
      <c r="G378">
        <v>1463.7</v>
      </c>
      <c r="I378" s="57" t="e">
        <f>VLOOKUP(Table5[[#This Row],[Unique]], comp[], 2, FALSE)</f>
        <v>#N/A</v>
      </c>
      <c r="J378" s="19" t="s">
        <v>1848</v>
      </c>
      <c r="K378" s="19" t="str">
        <f>Table5[[#This Row],[Name]] &amp; Table5[[#This Row],[Paper]]</f>
        <v>Co-3.5TaShinagawa, K. et al. Phase equilibria and thermodynamic calculation of the Co-Ta binary system. Intermetallics 49, 87–97 (2014).</v>
      </c>
    </row>
    <row r="379" spans="1:11" x14ac:dyDescent="0.3">
      <c r="A379" s="19" t="s">
        <v>2492</v>
      </c>
      <c r="B379" s="19" t="str">
        <f>VLOOKUP(Table5[[#This Row],[Shortname]], comp[], 2, FALSE)</f>
        <v>W-free</v>
      </c>
      <c r="C379" s="19" t="s">
        <v>902</v>
      </c>
      <c r="D379" t="s">
        <v>898</v>
      </c>
      <c r="G379">
        <v>1364.6</v>
      </c>
      <c r="I379" s="57" t="e">
        <f>VLOOKUP(Table5[[#This Row],[Unique]], comp[], 2, FALSE)</f>
        <v>#N/A</v>
      </c>
      <c r="J379" s="19" t="s">
        <v>1846</v>
      </c>
      <c r="K379" s="19" t="str">
        <f>Table5[[#This Row],[Name]] &amp; Table5[[#This Row],[Paper]]</f>
        <v>Co-12TaShinagawa, K. et al. Phase equilibria and thermodynamic calculation of the Co-Ta binary system. Intermetallics 49, 87–97 (2014).</v>
      </c>
    </row>
    <row r="380" spans="1:11" x14ac:dyDescent="0.3">
      <c r="A380" s="19" t="s">
        <v>2493</v>
      </c>
      <c r="B380" s="19" t="str">
        <f>VLOOKUP(Table5[[#This Row],[Shortname]], comp[], 2, FALSE)</f>
        <v>W-free</v>
      </c>
      <c r="C380" s="19" t="s">
        <v>905</v>
      </c>
      <c r="D380" t="s">
        <v>898</v>
      </c>
      <c r="F380">
        <v>1462.5</v>
      </c>
      <c r="G380">
        <v>1481.1</v>
      </c>
      <c r="I380" s="57" t="e">
        <f>VLOOKUP(Table5[[#This Row],[Unique]], comp[], 2, FALSE)</f>
        <v>#N/A</v>
      </c>
      <c r="J380" s="19" t="s">
        <v>1847</v>
      </c>
      <c r="K380" s="19" t="str">
        <f>Table5[[#This Row],[Name]] &amp; Table5[[#This Row],[Paper]]</f>
        <v>Co-2TaShinagawa, K. et al. Phase equilibria and thermodynamic calculation of the Co-Ta binary system. Intermetallics 49, 87–97 (2014).</v>
      </c>
    </row>
    <row r="381" spans="1:11" x14ac:dyDescent="0.3">
      <c r="A381" s="19" t="s">
        <v>916</v>
      </c>
      <c r="B381" s="19" t="str">
        <f>VLOOKUP(Table5[[#This Row],[Shortname]], comp[], 2, FALSE)</f>
        <v>CoAlW-X</v>
      </c>
      <c r="C381" s="19" t="s">
        <v>916</v>
      </c>
      <c r="D381" s="8" t="s">
        <v>908</v>
      </c>
      <c r="E381">
        <v>1038</v>
      </c>
      <c r="I381" s="57" t="e">
        <f>VLOOKUP(Table5[[#This Row],[Unique]], comp[], 2, FALSE)</f>
        <v>#N/A</v>
      </c>
      <c r="J381" s="19" t="s">
        <v>1851</v>
      </c>
      <c r="K381" s="19" t="str">
        <f>Table5[[#This Row],[Name]] &amp; Table5[[#This Row],[Paper]]</f>
        <v>Co-9.3Al-10.4W-0.02BShinagawa, K., Omori, T., Oikawa, K., Kainuma, R. &amp; Ishida, K. Ductility enhancement by boron addition in Co-Al-W high-temperature alloys. Scr. Mater. 61, 612–615 (2009).</v>
      </c>
    </row>
    <row r="382" spans="1:11" x14ac:dyDescent="0.3">
      <c r="A382" s="19" t="s">
        <v>913</v>
      </c>
      <c r="B382" s="19" t="str">
        <f>VLOOKUP(Table5[[#This Row],[Shortname]], comp[], 2, FALSE)</f>
        <v>CoAlW-X</v>
      </c>
      <c r="C382" s="19" t="s">
        <v>913</v>
      </c>
      <c r="D382" s="8" t="s">
        <v>908</v>
      </c>
      <c r="E382">
        <v>1022</v>
      </c>
      <c r="I382" s="57" t="e">
        <f>VLOOKUP(Table5[[#This Row],[Unique]], comp[], 2, FALSE)</f>
        <v>#N/A</v>
      </c>
      <c r="J382" s="19" t="s">
        <v>1633</v>
      </c>
      <c r="K382" s="19" t="str">
        <f>Table5[[#This Row],[Name]] &amp; Table5[[#This Row],[Paper]]</f>
        <v>Co-9.2Al-9.5W-0.02BShinagawa, K., Omori, T., Oikawa, K., Kainuma, R. &amp; Ishida, K. Ductility enhancement by boron addition in Co-Al-W high-temperature alloys. Scr. Mater. 61, 612–615 (2009).</v>
      </c>
    </row>
    <row r="383" spans="1:11" x14ac:dyDescent="0.3">
      <c r="A383" s="19" t="s">
        <v>2494</v>
      </c>
      <c r="B383" s="19" t="str">
        <f>VLOOKUP(Table5[[#This Row],[Shortname]], comp[], 2, FALSE)</f>
        <v>CoAlW-X</v>
      </c>
      <c r="C383" s="19" t="s">
        <v>915</v>
      </c>
      <c r="D383" s="8" t="s">
        <v>908</v>
      </c>
      <c r="E383">
        <v>978</v>
      </c>
      <c r="I383" s="57" t="e">
        <f>VLOOKUP(Table5[[#This Row],[Unique]], comp[], 2, FALSE)</f>
        <v>#N/A</v>
      </c>
      <c r="J383" s="19" t="s">
        <v>1852</v>
      </c>
      <c r="K383" s="19" t="str">
        <f>Table5[[#This Row],[Name]] &amp; Table5[[#This Row],[Paper]]</f>
        <v>Co-9Al-8.2W-0.02BShinagawa, K., Omori, T., Oikawa, K., Kainuma, R. &amp; Ishida, K. Ductility enhancement by boron addition in Co-Al-W high-temperature alloys. Scr. Mater. 61, 612–615 (2009).</v>
      </c>
    </row>
    <row r="384" spans="1:11" x14ac:dyDescent="0.3">
      <c r="A384" s="19" t="s">
        <v>914</v>
      </c>
      <c r="B384" s="19" t="str">
        <f>VLOOKUP(Table5[[#This Row],[Shortname]], comp[], 2, FALSE)</f>
        <v>CoAlW-X</v>
      </c>
      <c r="C384" s="19" t="s">
        <v>914</v>
      </c>
      <c r="D384" s="8" t="s">
        <v>908</v>
      </c>
      <c r="E384">
        <v>937</v>
      </c>
      <c r="I384" s="57" t="e">
        <f>VLOOKUP(Table5[[#This Row],[Unique]], comp[], 2, FALSE)</f>
        <v>#N/A</v>
      </c>
      <c r="J384" s="19" t="s">
        <v>1850</v>
      </c>
      <c r="K384" s="19" t="str">
        <f>Table5[[#This Row],[Name]] &amp; Table5[[#This Row],[Paper]]</f>
        <v>Co-8.9Al-6.9W-0.02BShinagawa, K., Omori, T., Oikawa, K., Kainuma, R. &amp; Ishida, K. Ductility enhancement by boron addition in Co-Al-W high-temperature alloys. Scr. Mater. 61, 612–615 (2009).</v>
      </c>
    </row>
    <row r="385" spans="1:11" x14ac:dyDescent="0.3">
      <c r="A385" s="19" t="s">
        <v>2496</v>
      </c>
      <c r="B385" s="19" t="str">
        <f>VLOOKUP(Table5[[#This Row],[Shortname]], comp[], 2, FALSE)</f>
        <v>CoAlWX+</v>
      </c>
      <c r="C385" s="19" t="s">
        <v>938</v>
      </c>
      <c r="D385" t="s">
        <v>936</v>
      </c>
      <c r="E385">
        <v>1233</v>
      </c>
      <c r="F385">
        <v>1324</v>
      </c>
      <c r="I385" s="57" t="e">
        <f>VLOOKUP(Table5[[#This Row],[Unique]], comp[], 2, FALSE)</f>
        <v>#N/A</v>
      </c>
      <c r="J385" s="19" t="s">
        <v>1854</v>
      </c>
      <c r="K385" s="19" t="str">
        <f>Table5[[#This Row],[Name]] &amp; Table5[[#This Row],[Paper]]</f>
        <v>SB-CoNi-8Stewart, C. A., Murray, S. P., Suzuki, A., Pollock, T. M. &amp; Levi, C. G. Accelerated discovery of oxidation resistant CoNi-base γ/γ’ alloys with high L12 solvus and low density. Mater. Des. 189, (2020).</v>
      </c>
    </row>
    <row r="386" spans="1:11" x14ac:dyDescent="0.3">
      <c r="A386" s="19" t="s">
        <v>2495</v>
      </c>
      <c r="B386" s="19" t="str">
        <f>VLOOKUP(Table5[[#This Row],[Shortname]], comp[], 2, FALSE)</f>
        <v>Low-W</v>
      </c>
      <c r="C386" s="19" t="s">
        <v>940</v>
      </c>
      <c r="D386" t="s">
        <v>936</v>
      </c>
      <c r="E386">
        <v>1196</v>
      </c>
      <c r="F386">
        <v>1340</v>
      </c>
      <c r="I386" s="57" t="e">
        <f>VLOOKUP(Table5[[#This Row],[Unique]], comp[], 2, FALSE)</f>
        <v>#N/A</v>
      </c>
      <c r="J386" s="19" t="s">
        <v>1853</v>
      </c>
      <c r="K386" s="19" t="str">
        <f>Table5[[#This Row],[Name]] &amp; Table5[[#This Row],[Paper]]</f>
        <v>SB-CoNi-10Stewart, C. A., Murray, S. P., Suzuki, A., Pollock, T. M. &amp; Levi, C. G. Accelerated discovery of oxidation resistant CoNi-base γ/γ’ alloys with high L12 solvus and low density. Mater. Des. 189, (2020).</v>
      </c>
    </row>
    <row r="387" spans="1:11" x14ac:dyDescent="0.3">
      <c r="A387" s="19" t="s">
        <v>2497</v>
      </c>
      <c r="B387" s="19" t="str">
        <f>VLOOKUP(Table5[[#This Row],[Shortname]], comp[], 2, FALSE)</f>
        <v>Low-W</v>
      </c>
      <c r="C387" s="19" t="s">
        <v>939</v>
      </c>
      <c r="D387" t="s">
        <v>936</v>
      </c>
      <c r="E387">
        <v>1191</v>
      </c>
      <c r="F387">
        <v>1331</v>
      </c>
      <c r="I387" s="57" t="e">
        <f>VLOOKUP(Table5[[#This Row],[Unique]], comp[], 2, FALSE)</f>
        <v>#N/A</v>
      </c>
      <c r="J387" s="19" t="s">
        <v>1855</v>
      </c>
      <c r="K387" s="19" t="str">
        <f>Table5[[#This Row],[Name]] &amp; Table5[[#This Row],[Paper]]</f>
        <v>SB-CoNi-9Stewart, C. A., Murray, S. P., Suzuki, A., Pollock, T. M. &amp; Levi, C. G. Accelerated discovery of oxidation resistant CoNi-base γ/γ’ alloys with high L12 solvus and low density. Mater. Des. 189, (2020).</v>
      </c>
    </row>
    <row r="388" spans="1:11" x14ac:dyDescent="0.3">
      <c r="A388" s="19" t="s">
        <v>2361</v>
      </c>
      <c r="B388" s="19" t="str">
        <f>VLOOKUP(Table5[[#This Row],[Shortname]], comp[], 2, FALSE)</f>
        <v>CoAlW-X</v>
      </c>
      <c r="C388" s="19" t="s">
        <v>162</v>
      </c>
      <c r="D388" s="8" t="s">
        <v>945</v>
      </c>
      <c r="E388">
        <v>1079</v>
      </c>
      <c r="F388">
        <v>1407</v>
      </c>
      <c r="G388">
        <v>1451</v>
      </c>
      <c r="I388" s="57" t="e">
        <f>VLOOKUP(Table5[[#This Row],[Unique]], comp[], 2, FALSE)</f>
        <v>#N/A</v>
      </c>
      <c r="J388" s="19" t="s">
        <v>1610</v>
      </c>
      <c r="K388" s="19" t="str">
        <f>Table5[[#This Row],[Name]] &amp; Table5[[#This Row],[Paper]]</f>
        <v>2TaSuzuki, A. &amp; Pollock, T. M. High-temperature strength and deformation of γ/γ′ two-phase Co-Al-W-base alloys. Acta Mater. 56, 1288–1297 (2008).</v>
      </c>
    </row>
    <row r="389" spans="1:11" x14ac:dyDescent="0.3">
      <c r="A389" s="19" t="s">
        <v>992</v>
      </c>
      <c r="B389" s="19" t="str">
        <f>VLOOKUP(Table5[[#This Row],[Shortname]], comp[], 2, FALSE)</f>
        <v>CoAlW-X</v>
      </c>
      <c r="C389" s="19" t="s">
        <v>607</v>
      </c>
      <c r="D389" s="8" t="s">
        <v>945</v>
      </c>
      <c r="E389">
        <v>1033</v>
      </c>
      <c r="F389">
        <v>1451</v>
      </c>
      <c r="G389">
        <v>1477</v>
      </c>
      <c r="I389" s="57" t="e">
        <f>VLOOKUP(Table5[[#This Row],[Unique]], comp[], 2, FALSE)</f>
        <v>#N/A</v>
      </c>
      <c r="J389" s="19" t="s">
        <v>1613</v>
      </c>
      <c r="K389" s="19" t="str">
        <f>Table5[[#This Row],[Name]] &amp; Table5[[#This Row],[Paper]]</f>
        <v>11WSuzuki, A. &amp; Pollock, T. M. High-temperature strength and deformation of γ/γ′ two-phase Co-Al-W-base alloys. Acta Mater. 56, 1288–1297 (2008).</v>
      </c>
    </row>
    <row r="390" spans="1:11" x14ac:dyDescent="0.3">
      <c r="A390" s="19" t="s">
        <v>2217</v>
      </c>
      <c r="B390" s="19" t="str">
        <f>VLOOKUP(Table5[[#This Row],[Shortname]], comp[], 2, FALSE)</f>
        <v>CoAlW-X</v>
      </c>
      <c r="C390" s="19" t="s">
        <v>64</v>
      </c>
      <c r="D390" s="8" t="s">
        <v>945</v>
      </c>
      <c r="E390">
        <v>1000</v>
      </c>
      <c r="F390">
        <v>1458</v>
      </c>
      <c r="G390">
        <v>1490</v>
      </c>
      <c r="I390" s="57" t="e">
        <f>VLOOKUP(Table5[[#This Row],[Unique]], comp[], 2, FALSE)</f>
        <v>#N/A</v>
      </c>
      <c r="J390" s="19" t="s">
        <v>1438</v>
      </c>
      <c r="K390" s="19" t="str">
        <f>Table5[[#This Row],[Name]] &amp; Table5[[#This Row],[Paper]]</f>
        <v>9WSuzuki, A. &amp; Pollock, T. M. High-temperature strength and deformation of γ/γ′ two-phase Co-Al-W-base alloys. Acta Mater. 56, 1288–1297 (2008).</v>
      </c>
    </row>
    <row r="391" spans="1:11" x14ac:dyDescent="0.3">
      <c r="A391" s="19" t="s">
        <v>2462</v>
      </c>
      <c r="B391" s="19" t="str">
        <f>VLOOKUP(Table5[[#This Row],[Shortname]], comp[], 2, FALSE)</f>
        <v>CoAlW-X</v>
      </c>
      <c r="C391" s="19" t="s">
        <v>947</v>
      </c>
      <c r="D391" s="8" t="s">
        <v>945</v>
      </c>
      <c r="E391">
        <v>994</v>
      </c>
      <c r="F391">
        <v>1469</v>
      </c>
      <c r="G391">
        <v>1493</v>
      </c>
      <c r="I391" s="57" t="e">
        <f>VLOOKUP(Table5[[#This Row],[Unique]], comp[], 2, FALSE)</f>
        <v>#N/A</v>
      </c>
      <c r="J391" s="19" t="s">
        <v>1814</v>
      </c>
      <c r="K391" s="19" t="str">
        <f>Table5[[#This Row],[Name]] &amp; Table5[[#This Row],[Paper]]</f>
        <v>2ReSuzuki, A. &amp; Pollock, T. M. High-temperature strength and deformation of γ/γ′ two-phase Co-Al-W-base alloys. Acta Mater. 56, 1288–1297 (2008).</v>
      </c>
    </row>
    <row r="392" spans="1:11" x14ac:dyDescent="0.3">
      <c r="A392" s="19" t="s">
        <v>2498</v>
      </c>
      <c r="B392" s="19" t="str">
        <f>VLOOKUP(Table5[[#This Row],[Shortname]], comp[], 2, FALSE)</f>
        <v>CoAlWX+</v>
      </c>
      <c r="C392" s="19" t="s">
        <v>946</v>
      </c>
      <c r="D392" s="8" t="s">
        <v>945</v>
      </c>
      <c r="E392">
        <v>960</v>
      </c>
      <c r="F392">
        <v>1412</v>
      </c>
      <c r="G392">
        <v>1453</v>
      </c>
      <c r="I392" s="57" t="e">
        <f>VLOOKUP(Table5[[#This Row],[Unique]], comp[], 2, FALSE)</f>
        <v>#N/A</v>
      </c>
      <c r="J392" s="19" t="s">
        <v>1856</v>
      </c>
      <c r="K392" s="19" t="str">
        <f>Table5[[#This Row],[Name]] &amp; Table5[[#This Row],[Paper]]</f>
        <v>CrTaSuzuki, A. &amp; Pollock, T. M. High-temperature strength and deformation of γ/γ′ two-phase Co-Al-W-base alloys. Acta Mater. 56, 1288–1297 (2008).</v>
      </c>
    </row>
    <row r="393" spans="1:11" x14ac:dyDescent="0.3">
      <c r="A393" s="19" t="s">
        <v>2234</v>
      </c>
      <c r="B393" s="19" t="str">
        <f>VLOOKUP(Table5[[#This Row],[Shortname]], comp[], 2, FALSE)</f>
        <v>CoAlW-X</v>
      </c>
      <c r="C393" s="19" t="s">
        <v>944</v>
      </c>
      <c r="D393" t="s">
        <v>942</v>
      </c>
      <c r="E393">
        <v>1079</v>
      </c>
      <c r="F393">
        <v>1407</v>
      </c>
      <c r="G393">
        <v>1451</v>
      </c>
      <c r="I393" s="57" t="e">
        <f>VLOOKUP(Table5[[#This Row],[Unique]], comp[], 2, FALSE)</f>
        <v>#N/A</v>
      </c>
      <c r="J393" s="19" t="s">
        <v>1427</v>
      </c>
      <c r="K393" s="19" t="str">
        <f>Table5[[#This Row],[Name]] &amp; Table5[[#This Row],[Paper]]</f>
        <v>Co–9Al–9W-2TaSuzuki, A., DeNolf, G. C. &amp; Pollock, T. M. Flow stress anomalies in γ/γ′ two-phase Co-Al-W-base alloys. Scr. Mater. 56, 385–388 (2007).</v>
      </c>
    </row>
    <row r="394" spans="1:11" x14ac:dyDescent="0.3">
      <c r="A394" s="19" t="s">
        <v>2127</v>
      </c>
      <c r="B394" s="19" t="str">
        <f>VLOOKUP(Table5[[#This Row],[Shortname]], comp[], 2, FALSE)</f>
        <v>CoAlW-X</v>
      </c>
      <c r="C394" s="19" t="s">
        <v>943</v>
      </c>
      <c r="D394" t="s">
        <v>942</v>
      </c>
      <c r="E394">
        <v>964</v>
      </c>
      <c r="F394">
        <v>1458</v>
      </c>
      <c r="G394">
        <v>1490</v>
      </c>
      <c r="I394" s="57" t="e">
        <f>VLOOKUP(Table5[[#This Row],[Unique]], comp[], 2, FALSE)</f>
        <v>#N/A</v>
      </c>
      <c r="J394" s="19" t="s">
        <v>1325</v>
      </c>
      <c r="K394" s="19" t="str">
        <f>Table5[[#This Row],[Name]] &amp; Table5[[#This Row],[Paper]]</f>
        <v>Co–9Al–9WSuzuki, A., DeNolf, G. C. &amp; Pollock, T. M. Flow stress anomalies in γ/γ′ two-phase Co-Al-W-base alloys. Scr. Mater. 56, 385–388 (2007).</v>
      </c>
    </row>
    <row r="395" spans="1:11" x14ac:dyDescent="0.3">
      <c r="A395" t="s">
        <v>3617</v>
      </c>
      <c r="B395" s="19" t="str">
        <f>VLOOKUP(Table5[[#This Row],[Shortname]], comp[], 2, FALSE)</f>
        <v>CoAlWX+</v>
      </c>
      <c r="C395" s="19" t="s">
        <v>957</v>
      </c>
      <c r="D395" t="s">
        <v>954</v>
      </c>
      <c r="E395">
        <v>1098</v>
      </c>
      <c r="I395" s="57" t="e">
        <f>VLOOKUP(Table5[[#This Row],[Unique]], comp[], 2, FALSE)</f>
        <v>#N/A</v>
      </c>
      <c r="J395" s="19" t="s">
        <v>1486</v>
      </c>
      <c r="K395" s="19" t="str">
        <f>Table5[[#This Row],[Name]] &amp; Table5[[#This Row],[Paper]]</f>
        <v>Tanaka alloy 4Tanaka, K. &amp; Inui, H. Microstructural change of monocrystalline Co-Al-W-based γ/γ′ two phase alloys by high temperature creep. (2013).</v>
      </c>
    </row>
    <row r="396" spans="1:11" x14ac:dyDescent="0.3">
      <c r="A396" s="19" t="s">
        <v>2166</v>
      </c>
      <c r="B396" s="19" t="str">
        <f>VLOOKUP(Table5[[#This Row],[Shortname]], comp[], 2, FALSE)</f>
        <v>CoAlW-X</v>
      </c>
      <c r="C396" s="19" t="s">
        <v>955</v>
      </c>
      <c r="D396" t="s">
        <v>954</v>
      </c>
      <c r="E396">
        <v>1096</v>
      </c>
      <c r="I396" s="57" t="e">
        <f>VLOOKUP(Table5[[#This Row],[Unique]], comp[], 2, FALSE)</f>
        <v>#N/A</v>
      </c>
      <c r="J396" s="19" t="s">
        <v>1857</v>
      </c>
      <c r="K396" s="19" t="str">
        <f>Table5[[#This Row],[Name]] &amp; Table5[[#This Row],[Paper]]</f>
        <v>Tanaka alloy 2Tanaka, K. &amp; Inui, H. Microstructural change of monocrystalline Co-Al-W-based γ/γ′ two phase alloys by high temperature creep. (2013).</v>
      </c>
    </row>
    <row r="397" spans="1:11" x14ac:dyDescent="0.3">
      <c r="A397" s="19" t="s">
        <v>2175</v>
      </c>
      <c r="B397" s="19" t="str">
        <f>VLOOKUP(Table5[[#This Row],[Shortname]], comp[], 2, FALSE)</f>
        <v>CoAlW-X</v>
      </c>
      <c r="C397" s="19" t="s">
        <v>956</v>
      </c>
      <c r="D397" t="s">
        <v>954</v>
      </c>
      <c r="E397">
        <v>1087</v>
      </c>
      <c r="I397" s="57" t="e">
        <f>VLOOKUP(Table5[[#This Row],[Unique]], comp[], 2, FALSE)</f>
        <v>#N/A</v>
      </c>
      <c r="J397" s="19" t="s">
        <v>1858</v>
      </c>
      <c r="K397" s="19" t="str">
        <f>Table5[[#This Row],[Name]] &amp; Table5[[#This Row],[Paper]]</f>
        <v>Tanaka alloy 3Tanaka, K. &amp; Inui, H. Microstructural change of monocrystalline Co-Al-W-based γ/γ′ two phase alloys by high temperature creep. (2013).</v>
      </c>
    </row>
    <row r="398" spans="1:11" x14ac:dyDescent="0.3">
      <c r="A398" s="19" t="s">
        <v>2127</v>
      </c>
      <c r="B398" s="19" t="str">
        <f>VLOOKUP(Table5[[#This Row],[Shortname]], comp[], 2, FALSE)</f>
        <v>CoAlW-X</v>
      </c>
      <c r="C398" s="19" t="s">
        <v>959</v>
      </c>
      <c r="D398" s="8" t="s">
        <v>958</v>
      </c>
      <c r="E398">
        <v>977</v>
      </c>
      <c r="I398" s="57" t="e">
        <f>VLOOKUP(Table5[[#This Row],[Unique]], comp[], 2, FALSE)</f>
        <v>#N/A</v>
      </c>
      <c r="J398" s="19" t="s">
        <v>1325</v>
      </c>
      <c r="K398" s="19" t="str">
        <f>Table5[[#This Row],[Name]] &amp; Table5[[#This Row],[Paper]]</f>
        <v>Tanaka alloy 1Tanaka, K., Ooshima, M., Tsuno, N., Sato, A. &amp; Inui, H. Creep deformation of single crystals of new Co-Al-W-based alloys with fcc/L1 2 two-phase microstructures. Philos. Mag. 92, 4011–4027 (2012).</v>
      </c>
    </row>
    <row r="399" spans="1:11" x14ac:dyDescent="0.3">
      <c r="A399" s="19" t="s">
        <v>2359</v>
      </c>
      <c r="B399" s="19" t="str">
        <f>VLOOKUP(Table5[[#This Row],[Shortname]], comp[], 2, FALSE)</f>
        <v>CoAlWX+</v>
      </c>
      <c r="C399" s="19" t="s">
        <v>382</v>
      </c>
      <c r="D399" s="13" t="s">
        <v>970</v>
      </c>
      <c r="E399">
        <v>1150</v>
      </c>
      <c r="I399" s="57" t="e">
        <f>VLOOKUP(Table5[[#This Row],[Unique]], comp[], 2, FALSE)</f>
        <v>#N/A</v>
      </c>
      <c r="J399" s="19" t="s">
        <v>1707</v>
      </c>
      <c r="K399" s="19" t="str">
        <f>Table5[[#This Row],[Name]] &amp; Table5[[#This Row],[Paper]]</f>
        <v>CoNi-ATitus, M. S., Eggeler, Y. M., Suzuki, A. &amp; Pollock, T. M. Creep-induced planar defects in L12-containing Co- and CoNi-base single-crystal superalloys. Acta Mater. 82, 530–539 (2015)</v>
      </c>
    </row>
    <row r="400" spans="1:11" x14ac:dyDescent="0.3">
      <c r="A400" s="19" t="s">
        <v>2501</v>
      </c>
      <c r="B400" s="19" t="str">
        <f>VLOOKUP(Table5[[#This Row],[Shortname]], comp[], 2, FALSE)</f>
        <v>CoAlWX+</v>
      </c>
      <c r="C400" s="19" t="s">
        <v>972</v>
      </c>
      <c r="D400" s="13" t="s">
        <v>970</v>
      </c>
      <c r="E400">
        <v>1134</v>
      </c>
      <c r="I400" s="57" t="e">
        <f>VLOOKUP(Table5[[#This Row],[Unique]], comp[], 2, FALSE)</f>
        <v>#N/A</v>
      </c>
      <c r="J400" s="19" t="s">
        <v>1859</v>
      </c>
      <c r="K400" s="19" t="str">
        <f>Table5[[#This Row],[Name]] &amp; Table5[[#This Row],[Paper]]</f>
        <v>CoNi-CTitus, M. S., Eggeler, Y. M., Suzuki, A. &amp; Pollock, T. M. Creep-induced planar defects in L12-containing Co- and CoNi-base single-crystal superalloys. Acta Mater. 82, 530–539 (2015)</v>
      </c>
    </row>
    <row r="401" spans="1:11" x14ac:dyDescent="0.3">
      <c r="A401" s="19" t="s">
        <v>2362</v>
      </c>
      <c r="B401" s="19" t="str">
        <f>VLOOKUP(Table5[[#This Row],[Shortname]], comp[], 2, FALSE)</f>
        <v>CoAlW-X</v>
      </c>
      <c r="C401" s="19" t="s">
        <v>971</v>
      </c>
      <c r="D401" s="8" t="s">
        <v>979</v>
      </c>
      <c r="E401">
        <v>1085</v>
      </c>
      <c r="F401">
        <v>1233</v>
      </c>
      <c r="G401">
        <v>1394</v>
      </c>
      <c r="I401" s="57" t="s">
        <v>1612</v>
      </c>
      <c r="J401" s="19" t="s">
        <v>1612</v>
      </c>
      <c r="K401" s="19" t="str">
        <f>Table5[[#This Row],[Name]] &amp; Table5[[#This Row],[Paper]]</f>
        <v>6TiTitus, M. S., Suzuki, A. &amp; Pollock, T. M. High Temperature Creep of New L1 2-containing Cobalt-base Superalloys. (2012).</v>
      </c>
    </row>
    <row r="402" spans="1:11" x14ac:dyDescent="0.3">
      <c r="A402" s="19" t="s">
        <v>2361</v>
      </c>
      <c r="B402" s="19" t="str">
        <f>VLOOKUP(Table5[[#This Row],[Shortname]], comp[], 2, FALSE)</f>
        <v>CoAlW-X</v>
      </c>
      <c r="C402" s="19" t="s">
        <v>162</v>
      </c>
      <c r="D402" s="8" t="s">
        <v>979</v>
      </c>
      <c r="E402">
        <v>1079</v>
      </c>
      <c r="F402">
        <v>1406</v>
      </c>
      <c r="G402">
        <v>1445</v>
      </c>
      <c r="I402" s="57" t="s">
        <v>1610</v>
      </c>
      <c r="J402" s="19" t="s">
        <v>1610</v>
      </c>
      <c r="K402" s="19" t="str">
        <f>Table5[[#This Row],[Name]] &amp; Table5[[#This Row],[Paper]]</f>
        <v>2TaTitus, M. S., Suzuki, A. &amp; Pollock, T. M. High Temperature Creep of New L1 2-containing Cobalt-base Superalloys. (2012).</v>
      </c>
    </row>
    <row r="403" spans="1:11" x14ac:dyDescent="0.3">
      <c r="A403" s="19" t="s">
        <v>992</v>
      </c>
      <c r="B403" s="19" t="str">
        <f>VLOOKUP(Table5[[#This Row],[Shortname]], comp[], 2, FALSE)</f>
        <v>CoAlW-X</v>
      </c>
      <c r="C403" s="19" t="s">
        <v>520</v>
      </c>
      <c r="D403" s="8" t="s">
        <v>979</v>
      </c>
      <c r="E403">
        <v>1033</v>
      </c>
      <c r="F403">
        <v>1445</v>
      </c>
      <c r="G403">
        <v>1479</v>
      </c>
      <c r="I403" s="57" t="s">
        <v>1613</v>
      </c>
      <c r="J403" s="19" t="s">
        <v>1613</v>
      </c>
      <c r="K403" s="19" t="str">
        <f>Table5[[#This Row],[Name]] &amp; Table5[[#This Row],[Paper]]</f>
        <v>TernaryTitus, M. S., Suzuki, A. &amp; Pollock, T. M. High Temperature Creep of New L1 2-containing Cobalt-base Superalloys. (2012).</v>
      </c>
    </row>
    <row r="404" spans="1:11" x14ac:dyDescent="0.3">
      <c r="A404" s="19" t="s">
        <v>2461</v>
      </c>
      <c r="B404" s="19" t="str">
        <f>VLOOKUP(Table5[[#This Row],[Shortname]], comp[], 2, FALSE)</f>
        <v>CoAlWX+</v>
      </c>
      <c r="C404" s="19" t="s">
        <v>946</v>
      </c>
      <c r="D404" s="8" t="s">
        <v>979</v>
      </c>
      <c r="E404">
        <v>975</v>
      </c>
      <c r="F404">
        <v>1412</v>
      </c>
      <c r="G404">
        <v>1452</v>
      </c>
      <c r="I404" s="57" t="s">
        <v>1611</v>
      </c>
      <c r="J404" s="19" t="s">
        <v>1611</v>
      </c>
      <c r="K404" s="19" t="str">
        <f>Table5[[#This Row],[Name]] &amp; Table5[[#This Row],[Paper]]</f>
        <v>CrTaTitus, M. S., Suzuki, A. &amp; Pollock, T. M. High Temperature Creep of New L1 2-containing Cobalt-base Superalloys. (2012).</v>
      </c>
    </row>
    <row r="405" spans="1:11" x14ac:dyDescent="0.3">
      <c r="A405" s="19" t="s">
        <v>2502</v>
      </c>
      <c r="B405" s="19" t="str">
        <f>VLOOKUP(Table5[[#This Row],[Shortname]], comp[], 2, FALSE)</f>
        <v>CoAlWX+</v>
      </c>
      <c r="C405" s="19" t="s">
        <v>989</v>
      </c>
      <c r="D405" t="s">
        <v>988</v>
      </c>
      <c r="E405">
        <v>1005</v>
      </c>
      <c r="F405">
        <v>1447</v>
      </c>
      <c r="I405" s="57" t="e">
        <f>VLOOKUP(Table5[[#This Row],[Unique]], comp[], 2, FALSE)</f>
        <v>#N/A</v>
      </c>
      <c r="J405" s="19" t="s">
        <v>1860</v>
      </c>
      <c r="K405" s="19" t="str">
        <f>Table5[[#This Row],[Name]] &amp; Table5[[#This Row],[Paper]]</f>
        <v>Co-9Al-9WTomaszewska, A., Moskal, G., Migas, D., Mikuśkiewicz, M. &amp; Maciąg, T. Thermal parameters determination of Co–Al–W as-cast alloy homogenization by DTA analysis. J. Therm. Anal. Calorim. 134, 157–164 (2018).</v>
      </c>
    </row>
    <row r="406" spans="1:11" x14ac:dyDescent="0.3">
      <c r="A406" s="19" t="s">
        <v>2498</v>
      </c>
      <c r="B406" s="19" t="str">
        <f>VLOOKUP(Table5[[#This Row],[Shortname]], comp[], 2, FALSE)</f>
        <v>CoAlWX+</v>
      </c>
      <c r="C406" s="19" t="s">
        <v>993</v>
      </c>
      <c r="D406" t="s">
        <v>991</v>
      </c>
      <c r="F406">
        <v>1412</v>
      </c>
      <c r="G406">
        <v>1453</v>
      </c>
      <c r="I406" s="57" t="e">
        <f>VLOOKUP(Table5[[#This Row],[Unique]], comp[], 2, FALSE)</f>
        <v>#N/A</v>
      </c>
      <c r="J406" s="19" t="s">
        <v>1856</v>
      </c>
      <c r="K406" s="19" t="str">
        <f>Table5[[#This Row],[Name]] &amp; Table5[[#This Row],[Paper]]</f>
        <v>Co-7.8Al-7.8W-4.5Cr-2TaTsunekane, M., Suzuki, A. &amp; Pollock, T. M. Single-crystal solidification of new Co-Al-W-base alloys. Intermetallics 19, 636–643 (2011).</v>
      </c>
    </row>
    <row r="407" spans="1:11" x14ac:dyDescent="0.3">
      <c r="A407" s="19" t="s">
        <v>2361</v>
      </c>
      <c r="B407" s="19" t="str">
        <f>VLOOKUP(Table5[[#This Row],[Shortname]], comp[], 2, FALSE)</f>
        <v>CoAlW-X</v>
      </c>
      <c r="C407" s="19" t="s">
        <v>796</v>
      </c>
      <c r="D407" t="s">
        <v>991</v>
      </c>
      <c r="F407">
        <v>1407</v>
      </c>
      <c r="G407">
        <v>1451</v>
      </c>
      <c r="I407" s="57" t="e">
        <f>VLOOKUP(Table5[[#This Row],[Unique]], comp[], 2, FALSE)</f>
        <v>#N/A</v>
      </c>
      <c r="J407" s="19" t="s">
        <v>1610</v>
      </c>
      <c r="K407" s="19" t="str">
        <f>Table5[[#This Row],[Name]] &amp; Table5[[#This Row],[Paper]]</f>
        <v>Co-8.8Al-9.8W-2TaTsunekane, M., Suzuki, A. &amp; Pollock, T. M. Single-crystal solidification of new Co-Al-W-base alloys. Intermetallics 19, 636–643 (2011).</v>
      </c>
    </row>
    <row r="408" spans="1:11" x14ac:dyDescent="0.3">
      <c r="A408" s="19" t="s">
        <v>992</v>
      </c>
      <c r="B408" s="19" t="str">
        <f>VLOOKUP(Table5[[#This Row],[Shortname]], comp[], 2, FALSE)</f>
        <v>CoAlW-X</v>
      </c>
      <c r="C408" s="19" t="s">
        <v>992</v>
      </c>
      <c r="D408" t="s">
        <v>991</v>
      </c>
      <c r="F408">
        <v>1447</v>
      </c>
      <c r="G408">
        <v>1477</v>
      </c>
      <c r="I408" s="57" t="e">
        <f>VLOOKUP(Table5[[#This Row],[Unique]], comp[], 2, FALSE)</f>
        <v>#N/A</v>
      </c>
      <c r="J408" s="19" t="s">
        <v>1613</v>
      </c>
      <c r="K408" s="19" t="str">
        <f>Table5[[#This Row],[Name]] &amp; Table5[[#This Row],[Paper]]</f>
        <v>Co-9.4Al-10.7WTsunekane, M., Suzuki, A. &amp; Pollock, T. M. Single-crystal solidification of new Co-Al-W-base alloys. Intermetallics 19, 636–643 (2011).</v>
      </c>
    </row>
    <row r="409" spans="1:11" x14ac:dyDescent="0.3">
      <c r="A409" s="19" t="s">
        <v>2503</v>
      </c>
      <c r="B409" s="19" t="str">
        <f>VLOOKUP(Table5[[#This Row],[Shortname]], comp[], 2, FALSE)</f>
        <v>Co3Ti</v>
      </c>
      <c r="C409" s="19" t="s">
        <v>1008</v>
      </c>
      <c r="D409" s="12" t="s">
        <v>1006</v>
      </c>
      <c r="E409" s="12">
        <v>1174</v>
      </c>
      <c r="F409">
        <v>1319</v>
      </c>
      <c r="G409">
        <v>1400</v>
      </c>
      <c r="I409" s="57" t="e">
        <f>VLOOKUP(Table5[[#This Row],[Unique]], comp[], 2, FALSE)</f>
        <v>#N/A</v>
      </c>
      <c r="J409" s="19" t="s">
        <v>1861</v>
      </c>
      <c r="K409" s="19" t="str">
        <f>Table5[[#This Row],[Name]] &amp; Table5[[#This Row],[Paper]]</f>
        <v>ERBOCo-1Volz, N. et al. Thermophysical and Mechanical Properties of Advanced Single Crystalline Co-base Superalloys. Metall. Mater. Trans. A Phys. Metall. Mater. Sci. 49, 4099–4109 (2018).</v>
      </c>
    </row>
    <row r="410" spans="1:11" x14ac:dyDescent="0.3">
      <c r="A410" s="19" t="s">
        <v>2505</v>
      </c>
      <c r="B410" s="19" t="str">
        <f>VLOOKUP(Table5[[#This Row],[Shortname]], comp[], 2, FALSE)</f>
        <v>CoAlWX+</v>
      </c>
      <c r="C410" s="19" t="s">
        <v>1010</v>
      </c>
      <c r="D410" s="12" t="s">
        <v>1006</v>
      </c>
      <c r="E410" s="12">
        <v>1169</v>
      </c>
      <c r="F410">
        <v>1343</v>
      </c>
      <c r="G410">
        <v>1384</v>
      </c>
      <c r="I410" s="57" t="e">
        <f>VLOOKUP(Table5[[#This Row],[Unique]], comp[], 2, FALSE)</f>
        <v>#N/A</v>
      </c>
      <c r="J410" s="19" t="s">
        <v>1863</v>
      </c>
      <c r="K410" s="19" t="str">
        <f>Table5[[#This Row],[Name]] &amp; Table5[[#This Row],[Paper]]</f>
        <v>ERBOCo-4Volz, N. et al. Thermophysical and Mechanical Properties of Advanced Single Crystalline Co-base Superalloys. Metall. Mater. Trans. A Phys. Metall. Mater. Sci. 49, 4099–4109 (2018).</v>
      </c>
    </row>
    <row r="411" spans="1:11" x14ac:dyDescent="0.3">
      <c r="A411" s="19" t="s">
        <v>2504</v>
      </c>
      <c r="B411" s="19" t="str">
        <f>VLOOKUP(Table5[[#This Row],[Shortname]], comp[], 2, FALSE)</f>
        <v>Co3Ti</v>
      </c>
      <c r="C411" s="19" t="s">
        <v>1009</v>
      </c>
      <c r="D411" s="12" t="s">
        <v>1006</v>
      </c>
      <c r="E411" s="12">
        <v>1160</v>
      </c>
      <c r="F411">
        <v>1323</v>
      </c>
      <c r="G411">
        <v>1412</v>
      </c>
      <c r="I411" s="57" t="e">
        <f>VLOOKUP(Table5[[#This Row],[Unique]], comp[], 2, FALSE)</f>
        <v>#N/A</v>
      </c>
      <c r="J411" s="19" t="s">
        <v>1862</v>
      </c>
      <c r="K411" s="19" t="str">
        <f>Table5[[#This Row],[Name]] &amp; Table5[[#This Row],[Paper]]</f>
        <v>ERBOCo-3Volz, N. et al. Thermophysical and Mechanical Properties of Advanced Single Crystalline Co-base Superalloys. Metall. Mater. Trans. A Phys. Metall. Mater. Sci. 49, 4099–4109 (2018).</v>
      </c>
    </row>
    <row r="412" spans="1:11" x14ac:dyDescent="0.3">
      <c r="A412" s="19" t="s">
        <v>2228</v>
      </c>
      <c r="B412" s="19" t="str">
        <f>VLOOKUP(Table5[[#This Row],[Shortname]], comp[], 2, FALSE)</f>
        <v>CoAlW-X</v>
      </c>
      <c r="C412" s="19" t="s">
        <v>1013</v>
      </c>
      <c r="D412" t="s">
        <v>1011</v>
      </c>
      <c r="E412">
        <v>992</v>
      </c>
      <c r="I412" s="57" t="e">
        <f>VLOOKUP(Table5[[#This Row],[Unique]], comp[], 2, FALSE)</f>
        <v>#N/A</v>
      </c>
      <c r="J412" s="19" t="s">
        <v>1454</v>
      </c>
      <c r="K412" s="19" t="str">
        <f>Table5[[#This Row],[Name]] &amp; Table5[[#This Row],[Paper]]</f>
        <v>Co-10Al-5W-2TaVorontsov, V. A. et al. Coarsening behaviour and interfacial structure of γ′ precipitates in Co-Al-W based superalloys. Acta Mater. 120, 14–23 (2016).</v>
      </c>
    </row>
    <row r="413" spans="1:11" x14ac:dyDescent="0.3">
      <c r="A413" s="19" t="s">
        <v>2229</v>
      </c>
      <c r="B413" s="19" t="str">
        <f>VLOOKUP(Table5[[#This Row],[Shortname]], comp[], 2, FALSE)</f>
        <v>CoAlW-X</v>
      </c>
      <c r="C413" s="19" t="s">
        <v>1014</v>
      </c>
      <c r="D413" t="s">
        <v>1011</v>
      </c>
      <c r="E413">
        <v>881</v>
      </c>
      <c r="I413" s="57" t="e">
        <f>VLOOKUP(Table5[[#This Row],[Unique]], comp[], 2, FALSE)</f>
        <v>#N/A</v>
      </c>
      <c r="J413" s="19" t="s">
        <v>1556</v>
      </c>
      <c r="K413" s="19" t="str">
        <f>Table5[[#This Row],[Name]] &amp; Table5[[#This Row],[Paper]]</f>
        <v>Co-7Al-7W-20NiVorontsov, V. A. et al. Coarsening behaviour and interfacial structure of γ′ precipitates in Co-Al-W based superalloys. Acta Mater. 120, 14–23 (2016).</v>
      </c>
    </row>
    <row r="414" spans="1:11" x14ac:dyDescent="0.3">
      <c r="A414" s="19" t="s">
        <v>703</v>
      </c>
      <c r="B414" s="19" t="str">
        <f>VLOOKUP(Table5[[#This Row],[Shortname]], comp[], 2, FALSE)</f>
        <v>CoAlW-X</v>
      </c>
      <c r="C414" s="19" t="s">
        <v>1012</v>
      </c>
      <c r="D414" t="s">
        <v>1011</v>
      </c>
      <c r="E414">
        <v>854</v>
      </c>
      <c r="I414" s="57" t="e">
        <f>VLOOKUP(Table5[[#This Row],[Unique]], comp[], 2, FALSE)</f>
        <v>#N/A</v>
      </c>
      <c r="J414" s="19" t="s">
        <v>1455</v>
      </c>
      <c r="K414" s="19" t="str">
        <f>Table5[[#This Row],[Name]] &amp; Table5[[#This Row],[Paper]]</f>
        <v>Co-7Al-7WVorontsov, V. A. et al. Coarsening behaviour and interfacial structure of γ′ precipitates in Co-Al-W based superalloys. Acta Mater. 120, 14–23 (2016).</v>
      </c>
    </row>
    <row r="415" spans="1:11" x14ac:dyDescent="0.3">
      <c r="A415" s="19" t="s">
        <v>2234</v>
      </c>
      <c r="B415" s="19" t="str">
        <f>VLOOKUP(Table5[[#This Row],[Shortname]], comp[], 2, FALSE)</f>
        <v>CoAlW-X</v>
      </c>
      <c r="C415" s="19" t="s">
        <v>1023</v>
      </c>
      <c r="D415" s="13" t="s">
        <v>1015</v>
      </c>
      <c r="E415">
        <v>1065</v>
      </c>
      <c r="I415" s="57" t="e">
        <f>VLOOKUP(Table5[[#This Row],[Unique]], comp[], 2, FALSE)</f>
        <v>#N/A</v>
      </c>
      <c r="J415" s="19" t="s">
        <v>1427</v>
      </c>
      <c r="K415" s="19" t="str">
        <f>Table5[[#This Row],[Name]] &amp; Table5[[#This Row],[Paper]]</f>
        <v>Co-9Al-9W-2TaWang, L. et al. Microstructure, phase stability and element partitioning of γ-γ′ Co-9Al-9W-2X alloys in different annealing conditions. J. Alloys Compd. 787, 594–605 (2019).</v>
      </c>
    </row>
    <row r="416" spans="1:11" x14ac:dyDescent="0.3">
      <c r="A416" s="19" t="s">
        <v>2232</v>
      </c>
      <c r="B416" s="19" t="str">
        <f>VLOOKUP(Table5[[#This Row],[Shortname]], comp[], 2, FALSE)</f>
        <v>CoAlW-X</v>
      </c>
      <c r="C416" s="19" t="s">
        <v>1022</v>
      </c>
      <c r="D416" s="13" t="s">
        <v>1015</v>
      </c>
      <c r="E416">
        <v>1038</v>
      </c>
      <c r="I416" s="57" t="e">
        <f>VLOOKUP(Table5[[#This Row],[Unique]], comp[], 2, FALSE)</f>
        <v>#N/A</v>
      </c>
      <c r="J416" s="19" t="s">
        <v>1425</v>
      </c>
      <c r="K416" s="19" t="str">
        <f>Table5[[#This Row],[Name]] &amp; Table5[[#This Row],[Paper]]</f>
        <v>Co-9Al-9W-2NbWang, L. et al. Microstructure, phase stability and element partitioning of γ-γ′ Co-9Al-9W-2X alloys in different annealing conditions. J. Alloys Compd. 787, 594–605 (2019).</v>
      </c>
    </row>
    <row r="417" spans="1:11" x14ac:dyDescent="0.3">
      <c r="A417" s="19" t="s">
        <v>2235</v>
      </c>
      <c r="B417" s="19" t="str">
        <f>VLOOKUP(Table5[[#This Row],[Shortname]], comp[], 2, FALSE)</f>
        <v>CoAlW-X</v>
      </c>
      <c r="C417" s="19" t="s">
        <v>1021</v>
      </c>
      <c r="D417" s="13" t="s">
        <v>1015</v>
      </c>
      <c r="E417">
        <v>1036</v>
      </c>
      <c r="I417" s="57" t="e">
        <f>VLOOKUP(Table5[[#This Row],[Unique]], comp[], 2, FALSE)</f>
        <v>#N/A</v>
      </c>
      <c r="J417" s="19" t="s">
        <v>1428</v>
      </c>
      <c r="K417" s="19" t="str">
        <f>Table5[[#This Row],[Name]] &amp; Table5[[#This Row],[Paper]]</f>
        <v>Co-9Al-9W-2TiWang, L. et al. Microstructure, phase stability and element partitioning of γ-γ′ Co-9Al-9W-2X alloys in different annealing conditions. J. Alloys Compd. 787, 594–605 (2019).</v>
      </c>
    </row>
    <row r="418" spans="1:11" x14ac:dyDescent="0.3">
      <c r="A418" s="19" t="s">
        <v>2236</v>
      </c>
      <c r="B418" s="19" t="str">
        <f>VLOOKUP(Table5[[#This Row],[Shortname]], comp[], 2, FALSE)</f>
        <v>CoAlW-X</v>
      </c>
      <c r="C418" s="19" t="s">
        <v>1020</v>
      </c>
      <c r="D418" s="13" t="s">
        <v>1015</v>
      </c>
      <c r="E418">
        <v>1012</v>
      </c>
      <c r="I418" s="57" t="e">
        <f>VLOOKUP(Table5[[#This Row],[Unique]], comp[], 2, FALSE)</f>
        <v>#N/A</v>
      </c>
      <c r="J418" s="19" t="s">
        <v>1429</v>
      </c>
      <c r="K418" s="19" t="str">
        <f>Table5[[#This Row],[Name]] &amp; Table5[[#This Row],[Paper]]</f>
        <v>Co-9Al-9W-2VWang, L. et al. Microstructure, phase stability and element partitioning of γ-γ′ Co-9Al-9W-2X alloys in different annealing conditions. J. Alloys Compd. 787, 594–605 (2019).</v>
      </c>
    </row>
    <row r="419" spans="1:11" x14ac:dyDescent="0.3">
      <c r="A419" s="19" t="s">
        <v>2506</v>
      </c>
      <c r="B419" s="19" t="str">
        <f>VLOOKUP(Table5[[#This Row],[Shortname]], comp[], 2, FALSE)</f>
        <v>CoAlW-X</v>
      </c>
      <c r="C419" s="19" t="s">
        <v>1019</v>
      </c>
      <c r="D419" s="13" t="s">
        <v>1015</v>
      </c>
      <c r="E419">
        <v>1006</v>
      </c>
      <c r="I419" s="57" t="e">
        <f>VLOOKUP(Table5[[#This Row],[Unique]], comp[], 2, FALSE)</f>
        <v>#N/A</v>
      </c>
      <c r="J419" s="19" t="s">
        <v>1864</v>
      </c>
      <c r="K419" s="19" t="str">
        <f>Table5[[#This Row],[Name]] &amp; Table5[[#This Row],[Paper]]</f>
        <v>Co-9Al-9W-2SiWang, L. et al. Microstructure, phase stability and element partitioning of γ-γ′ Co-9Al-9W-2X alloys in different annealing conditions. J. Alloys Compd. 787, 594–605 (2019).</v>
      </c>
    </row>
    <row r="420" spans="1:11" x14ac:dyDescent="0.3">
      <c r="A420" s="19" t="s">
        <v>2231</v>
      </c>
      <c r="B420" s="19" t="str">
        <f>VLOOKUP(Table5[[#This Row],[Shortname]], comp[], 2, FALSE)</f>
        <v>CoAlW-X</v>
      </c>
      <c r="C420" s="19" t="s">
        <v>1018</v>
      </c>
      <c r="D420" s="13" t="s">
        <v>1015</v>
      </c>
      <c r="E420">
        <v>989</v>
      </c>
      <c r="I420" s="57" t="e">
        <f>VLOOKUP(Table5[[#This Row],[Unique]], comp[], 2, FALSE)</f>
        <v>#N/A</v>
      </c>
      <c r="J420" s="19" t="s">
        <v>1424</v>
      </c>
      <c r="K420" s="19" t="str">
        <f>Table5[[#This Row],[Name]] &amp; Table5[[#This Row],[Paper]]</f>
        <v>Co-9Al-9W-2MoWang, L. et al. Microstructure, phase stability and element partitioning of γ-γ′ Co-9Al-9W-2X alloys in different annealing conditions. J. Alloys Compd. 787, 594–605 (2019).</v>
      </c>
    </row>
    <row r="421" spans="1:11" x14ac:dyDescent="0.3">
      <c r="A421" s="19" t="s">
        <v>2233</v>
      </c>
      <c r="B421" s="19" t="str">
        <f>VLOOKUP(Table5[[#This Row],[Shortname]], comp[], 2, FALSE)</f>
        <v>CoAlW-X</v>
      </c>
      <c r="C421" s="19" t="s">
        <v>1017</v>
      </c>
      <c r="D421" s="13" t="s">
        <v>1015</v>
      </c>
      <c r="E421">
        <v>976</v>
      </c>
      <c r="I421" s="57" t="e">
        <f>VLOOKUP(Table5[[#This Row],[Unique]], comp[], 2, FALSE)</f>
        <v>#N/A</v>
      </c>
      <c r="J421" s="19" t="s">
        <v>1558</v>
      </c>
      <c r="K421" s="19" t="str">
        <f>Table5[[#This Row],[Name]] &amp; Table5[[#This Row],[Paper]]</f>
        <v>Co-9Al-9W-2NiWang, L. et al. Microstructure, phase stability and element partitioning of γ-γ′ Co-9Al-9W-2X alloys in different annealing conditions. J. Alloys Compd. 787, 594–605 (2019).</v>
      </c>
    </row>
    <row r="422" spans="1:11" x14ac:dyDescent="0.3">
      <c r="A422" s="19" t="s">
        <v>2127</v>
      </c>
      <c r="B422" s="19" t="str">
        <f>VLOOKUP(Table5[[#This Row],[Shortname]], comp[], 2, FALSE)</f>
        <v>CoAlW-X</v>
      </c>
      <c r="C422" s="19" t="s">
        <v>989</v>
      </c>
      <c r="D422" s="13" t="s">
        <v>1015</v>
      </c>
      <c r="E422">
        <v>974</v>
      </c>
      <c r="I422" s="57" t="e">
        <f>VLOOKUP(Table5[[#This Row],[Unique]], comp[], 2, FALSE)</f>
        <v>#N/A</v>
      </c>
      <c r="J422" s="19" t="s">
        <v>1325</v>
      </c>
      <c r="K422" s="19" t="str">
        <f>Table5[[#This Row],[Name]] &amp; Table5[[#This Row],[Paper]]</f>
        <v>Co-9Al-9WWang, L. et al. Microstructure, phase stability and element partitioning of γ-γ′ Co-9Al-9W-2X alloys in different annealing conditions. J. Alloys Compd. 787, 594–605 (2019).</v>
      </c>
    </row>
    <row r="423" spans="1:11" x14ac:dyDescent="0.3">
      <c r="A423" s="19" t="s">
        <v>2230</v>
      </c>
      <c r="B423" s="19" t="str">
        <f>VLOOKUP(Table5[[#This Row],[Shortname]], comp[], 2, FALSE)</f>
        <v>CoAlW-X</v>
      </c>
      <c r="C423" s="19" t="s">
        <v>1016</v>
      </c>
      <c r="D423" s="13" t="s">
        <v>1015</v>
      </c>
      <c r="E423">
        <v>974</v>
      </c>
      <c r="I423" s="57" t="e">
        <f>VLOOKUP(Table5[[#This Row],[Unique]], comp[], 2, FALSE)</f>
        <v>#N/A</v>
      </c>
      <c r="J423" s="19" t="s">
        <v>1557</v>
      </c>
      <c r="K423" s="19" t="str">
        <f>Table5[[#This Row],[Name]] &amp; Table5[[#This Row],[Paper]]</f>
        <v>Co-9Al-9W-2CrWang, L. et al. Microstructure, phase stability and element partitioning of γ-γ′ Co-9Al-9W-2X alloys in different annealing conditions. J. Alloys Compd. 787, 594–605 (2019).</v>
      </c>
    </row>
    <row r="424" spans="1:11" x14ac:dyDescent="0.3">
      <c r="A424" s="19" t="s">
        <v>2507</v>
      </c>
      <c r="B424" s="19" t="str">
        <f>VLOOKUP(Table5[[#This Row],[Shortname]], comp[], 2, FALSE)</f>
        <v>CoAlW-X</v>
      </c>
      <c r="C424" s="19" t="s">
        <v>1033</v>
      </c>
      <c r="D424" t="s">
        <v>1032</v>
      </c>
      <c r="E424">
        <v>1080</v>
      </c>
      <c r="I424" s="57" t="e">
        <f>VLOOKUP(Table5[[#This Row],[Unique]], comp[], 2, FALSE)</f>
        <v>#N/A</v>
      </c>
      <c r="J424" s="19" t="s">
        <v>1865</v>
      </c>
      <c r="K424" s="19" t="str">
        <f>Table5[[#This Row],[Name]] &amp; Table5[[#This Row],[Paper]]</f>
        <v>Weaver Alloy 1Weaver, D. S., Shivpuri, R., Brevick, J. &amp; Fraser, H. Thermomechanical Processing of a Gamma-Prime Strengthened Cobalt-Base Superalloy.</v>
      </c>
    </row>
    <row r="425" spans="1:11" x14ac:dyDescent="0.3">
      <c r="A425" s="19" t="s">
        <v>2509</v>
      </c>
      <c r="B425" s="19" t="str">
        <f>VLOOKUP(Table5[[#This Row],[Shortname]], comp[], 2, FALSE)</f>
        <v>Co3Ti</v>
      </c>
      <c r="C425" s="19" t="s">
        <v>1035</v>
      </c>
      <c r="D425" t="s">
        <v>1034</v>
      </c>
      <c r="E425">
        <v>1238</v>
      </c>
      <c r="G425">
        <v>1372</v>
      </c>
      <c r="I425" s="57" t="e">
        <f>VLOOKUP(Table5[[#This Row],[Unique]], comp[], 2, FALSE)</f>
        <v>#N/A</v>
      </c>
      <c r="J425" s="19" t="s">
        <v>1867</v>
      </c>
      <c r="K425" s="19" t="str">
        <f>Table5[[#This Row],[Name]] &amp; Table5[[#This Row],[Paper]]</f>
        <v>9AlWen, M. et al. Effects of Al content on microstructures and high-temperature tensile properties of two newly designed CoNi-base superalloys. J. Alloys Compd. 155337 (2020) doi:10.1016/j.jallcom.2020.155337.</v>
      </c>
    </row>
    <row r="426" spans="1:11" x14ac:dyDescent="0.3">
      <c r="A426" s="19" t="s">
        <v>2508</v>
      </c>
      <c r="B426" s="19" t="str">
        <f>VLOOKUP(Table5[[#This Row],[Shortname]], comp[], 2, FALSE)</f>
        <v>Co3Ti</v>
      </c>
      <c r="C426" s="19" t="s">
        <v>1036</v>
      </c>
      <c r="D426" t="s">
        <v>1034</v>
      </c>
      <c r="E426">
        <v>1220</v>
      </c>
      <c r="G426">
        <v>1355</v>
      </c>
      <c r="I426" s="57" t="e">
        <f>VLOOKUP(Table5[[#This Row],[Unique]], comp[], 2, FALSE)</f>
        <v>#N/A</v>
      </c>
      <c r="J426" s="19" t="s">
        <v>1866</v>
      </c>
      <c r="K426" s="19" t="str">
        <f>Table5[[#This Row],[Name]] &amp; Table5[[#This Row],[Paper]]</f>
        <v>13AlWen, M. et al. Effects of Al content on microstructures and high-temperature tensile properties of two newly designed CoNi-base superalloys. J. Alloys Compd. 155337 (2020) doi:10.1016/j.jallcom.2020.155337.</v>
      </c>
    </row>
    <row r="427" spans="1:11" x14ac:dyDescent="0.3">
      <c r="A427" s="19" t="s">
        <v>2674</v>
      </c>
      <c r="B427" s="19" t="str">
        <f>VLOOKUP(Table5[[#This Row],[Shortname]], comp[], 2, FALSE)</f>
        <v>CoAlWX+</v>
      </c>
      <c r="C427" t="s">
        <v>526</v>
      </c>
      <c r="D427" s="13" t="s">
        <v>2650</v>
      </c>
      <c r="E427">
        <v>1137</v>
      </c>
      <c r="I427" s="57" t="e">
        <f>VLOOKUP(Table5[[#This Row],[Unique]], comp[], 2, FALSE)</f>
        <v>#N/A</v>
      </c>
      <c r="J427" s="19"/>
      <c r="K427" s="19" t="str">
        <f>Table5[[#This Row],[Name]] &amp; Table5[[#This Row],[Paper]]</f>
        <v>Co-10Al-4W-25Ni-2Ta-2TiWertz, K. et al. Supersolvus Hot Workability and Dynamic Recrystallization in Wrought Co–Al–W-Base Alloys. in 857–869 (2020). doi:10.1007/978-3-030-51834-9_84.</v>
      </c>
    </row>
    <row r="428" spans="1:11" x14ac:dyDescent="0.3">
      <c r="A428" s="19" t="s">
        <v>2234</v>
      </c>
      <c r="B428" s="19" t="str">
        <f>VLOOKUP(Table5[[#This Row],[Shortname]], comp[], 2, FALSE)</f>
        <v>CoAlW-X</v>
      </c>
      <c r="C428" t="s">
        <v>1023</v>
      </c>
      <c r="D428" s="13" t="s">
        <v>2650</v>
      </c>
      <c r="E428">
        <v>1080</v>
      </c>
      <c r="I428" s="57" t="e">
        <f>VLOOKUP(Table5[[#This Row],[Unique]], comp[], 2, FALSE)</f>
        <v>#N/A</v>
      </c>
      <c r="J428" s="19"/>
      <c r="K428" s="19" t="str">
        <f>Table5[[#This Row],[Name]] &amp; Table5[[#This Row],[Paper]]</f>
        <v>Co-9Al-9W-2TaWertz, K. et al. Supersolvus Hot Workability and Dynamic Recrystallization in Wrought Co–Al–W-Base Alloys. in 857–869 (2020). doi:10.1007/978-3-030-51834-9_84.</v>
      </c>
    </row>
    <row r="429" spans="1:11" x14ac:dyDescent="0.3">
      <c r="A429" s="19" t="s">
        <v>2237</v>
      </c>
      <c r="B429" s="19" t="str">
        <f>VLOOKUP(Table5[[#This Row],[Shortname]], comp[], 2, FALSE)</f>
        <v>CoAlW-X</v>
      </c>
      <c r="C429" s="19" t="s">
        <v>1039</v>
      </c>
      <c r="D429" t="s">
        <v>1038</v>
      </c>
      <c r="E429">
        <v>1120</v>
      </c>
      <c r="I429" s="57" t="e">
        <f>VLOOKUP(Table5[[#This Row],[Unique]], comp[], 2, FALSE)</f>
        <v>#N/A</v>
      </c>
      <c r="J429" s="19" t="s">
        <v>1559</v>
      </c>
      <c r="K429" s="19" t="str">
        <f>Table5[[#This Row],[Name]] &amp; Table5[[#This Row],[Paper]]</f>
        <v>ERBOCCo-2TaXue, F. et al. Double minimum creep in the rafting regime of a single-crystal Co-base superalloy. Scr. Mater. 142, 129–132 (2018).</v>
      </c>
    </row>
    <row r="430" spans="1:11" x14ac:dyDescent="0.3">
      <c r="A430" s="19" t="s">
        <v>2672</v>
      </c>
      <c r="B430" s="19" t="str">
        <f>VLOOKUP(Table5[[#This Row],[Shortname]], comp[], 2, FALSE)</f>
        <v>CoAlW-X</v>
      </c>
      <c r="C430" s="19" t="s">
        <v>2645</v>
      </c>
      <c r="D430" s="13" t="s">
        <v>2641</v>
      </c>
      <c r="E430">
        <v>1079</v>
      </c>
      <c r="F430">
        <v>1465</v>
      </c>
      <c r="I430" s="57" t="e">
        <f>VLOOKUP(Table5[[#This Row],[Unique]], comp[], 2, FALSE)</f>
        <v>#N/A</v>
      </c>
      <c r="J430" s="19"/>
      <c r="K430" s="19" t="str">
        <f>Table5[[#This Row],[Name]] &amp; Table5[[#This Row],[Paper]]</f>
        <v>45NiXue, F. et al. Effects of Ni on microstructural evolution and γ’ dissolution of novel Co-Al-W base alloys. Jinshu Xuebao/Acta Metall. Sin. 50, 845–853 (2014).</v>
      </c>
    </row>
    <row r="431" spans="1:11" x14ac:dyDescent="0.3">
      <c r="A431" s="19" t="s">
        <v>2585</v>
      </c>
      <c r="B431" s="19" t="str">
        <f>VLOOKUP(Table5[[#This Row],[Shortname]], comp[], 2, FALSE)</f>
        <v>CoAlW-X</v>
      </c>
      <c r="C431" s="19" t="s">
        <v>2644</v>
      </c>
      <c r="D431" s="13" t="s">
        <v>2641</v>
      </c>
      <c r="E431">
        <v>1049</v>
      </c>
      <c r="F431">
        <v>1464</v>
      </c>
      <c r="I431" s="57" t="e">
        <f>VLOOKUP(Table5[[#This Row],[Unique]], comp[], 2, FALSE)</f>
        <v>#N/A</v>
      </c>
      <c r="J431" s="19"/>
      <c r="K431" s="19" t="str">
        <f>Table5[[#This Row],[Name]] &amp; Table5[[#This Row],[Paper]]</f>
        <v>35NiXue, F. et al. Effects of Ni on microstructural evolution and γ’ dissolution of novel Co-Al-W base alloys. Jinshu Xuebao/Acta Metall. Sin. 50, 845–853 (2014).</v>
      </c>
    </row>
    <row r="432" spans="1:11" x14ac:dyDescent="0.3">
      <c r="A432" s="19" t="s">
        <v>2584</v>
      </c>
      <c r="B432" s="19" t="str">
        <f>VLOOKUP(Table5[[#This Row],[Shortname]], comp[], 2, FALSE)</f>
        <v>CoAlW-X</v>
      </c>
      <c r="C432" s="19" t="s">
        <v>2643</v>
      </c>
      <c r="D432" s="13" t="s">
        <v>2641</v>
      </c>
      <c r="E432">
        <v>1037</v>
      </c>
      <c r="F432">
        <v>1464</v>
      </c>
      <c r="I432" s="57" t="e">
        <f>VLOOKUP(Table5[[#This Row],[Unique]], comp[], 2, FALSE)</f>
        <v>#N/A</v>
      </c>
      <c r="J432" s="19"/>
      <c r="K432" s="19" t="str">
        <f>Table5[[#This Row],[Name]] &amp; Table5[[#This Row],[Paper]]</f>
        <v>25NiXue, F. et al. Effects of Ni on microstructural evolution and γ’ dissolution of novel Co-Al-W base alloys. Jinshu Xuebao/Acta Metall. Sin. 50, 845–853 (2014).</v>
      </c>
    </row>
    <row r="433" spans="1:11" x14ac:dyDescent="0.3">
      <c r="A433" s="19" t="s">
        <v>2583</v>
      </c>
      <c r="B433" s="19" t="str">
        <f>VLOOKUP(Table5[[#This Row],[Shortname]], comp[], 2, FALSE)</f>
        <v>CoAlW-X</v>
      </c>
      <c r="C433" s="19" t="s">
        <v>2642</v>
      </c>
      <c r="D433" s="13" t="s">
        <v>2641</v>
      </c>
      <c r="E433">
        <v>1030</v>
      </c>
      <c r="F433">
        <v>1460</v>
      </c>
      <c r="I433" s="57" t="e">
        <f>VLOOKUP(Table5[[#This Row],[Unique]], comp[], 2, FALSE)</f>
        <v>#N/A</v>
      </c>
      <c r="J433" s="19"/>
      <c r="K433" s="19" t="str">
        <f>Table5[[#This Row],[Name]] &amp; Table5[[#This Row],[Paper]]</f>
        <v>15NiXue, F. et al. Effects of Ni on microstructural evolution and γ’ dissolution of novel Co-Al-W base alloys. Jinshu Xuebao/Acta Metall. Sin. 50, 845–853 (2014).</v>
      </c>
    </row>
    <row r="434" spans="1:11" x14ac:dyDescent="0.3">
      <c r="A434" s="19" t="s">
        <v>2166</v>
      </c>
      <c r="B434" s="19" t="str">
        <f>VLOOKUP(Table5[[#This Row],[Shortname]], comp[], 2, FALSE)</f>
        <v>CoAlW-X</v>
      </c>
      <c r="C434" s="19" t="s">
        <v>162</v>
      </c>
      <c r="D434" s="8" t="s">
        <v>1056</v>
      </c>
      <c r="E434">
        <v>1100</v>
      </c>
      <c r="F434">
        <v>1412</v>
      </c>
      <c r="G434">
        <v>1455</v>
      </c>
      <c r="I434" s="57" t="e">
        <f>VLOOKUP(Table5[[#This Row],[Unique]], comp[], 2, FALSE)</f>
        <v>#N/A</v>
      </c>
      <c r="J434" s="19" t="s">
        <v>1417</v>
      </c>
      <c r="K434" s="19" t="str">
        <f>Table5[[#This Row],[Name]] &amp; Table5[[#This Row],[Paper]]</f>
        <v>2TaXue, F., Wang, M. &amp; Feng, Q. Alloying Effects on Heat-Treated Microstructure in Co-Al-W-Base Superalloys at 1300°C and 900°C. Superalloys 2012 813–821 (2012) doi:10.1002/9781118516430.ch90.</v>
      </c>
    </row>
    <row r="435" spans="1:11" x14ac:dyDescent="0.3">
      <c r="A435" s="19" t="s">
        <v>2511</v>
      </c>
      <c r="B435" s="19" t="str">
        <f>VLOOKUP(Table5[[#This Row],[Shortname]], comp[], 2, FALSE)</f>
        <v>CoAlW-X</v>
      </c>
      <c r="C435" s="19" t="s">
        <v>1060</v>
      </c>
      <c r="D435" s="8" t="s">
        <v>1056</v>
      </c>
      <c r="E435">
        <v>1065</v>
      </c>
      <c r="F435">
        <v>1408</v>
      </c>
      <c r="G435">
        <v>1468</v>
      </c>
      <c r="I435" s="57" t="e">
        <f>VLOOKUP(Table5[[#This Row],[Unique]], comp[], 2, FALSE)</f>
        <v>#N/A</v>
      </c>
      <c r="J435" s="19" t="s">
        <v>1869</v>
      </c>
      <c r="K435" s="19" t="str">
        <f>Table5[[#This Row],[Name]] &amp; Table5[[#This Row],[Paper]]</f>
        <v>2TiXue, F., Wang, M. &amp; Feng, Q. Alloying Effects on Heat-Treated Microstructure in Co-Al-W-Base Superalloys at 1300°C and 900°C. Superalloys 2012 813–821 (2012) doi:10.1002/9781118516430.ch90.</v>
      </c>
    </row>
    <row r="436" spans="1:11" x14ac:dyDescent="0.3">
      <c r="A436" s="19" t="s">
        <v>2499</v>
      </c>
      <c r="B436" s="19" t="str">
        <f>VLOOKUP(Table5[[#This Row],[Shortname]], comp[], 2, FALSE)</f>
        <v>CoAlW-X</v>
      </c>
      <c r="C436" s="19" t="s">
        <v>1062</v>
      </c>
      <c r="D436" s="8" t="s">
        <v>1056</v>
      </c>
      <c r="E436">
        <v>1047</v>
      </c>
      <c r="F436">
        <v>1405</v>
      </c>
      <c r="G436">
        <v>1464</v>
      </c>
      <c r="I436" s="57" t="e">
        <f>VLOOKUP(Table5[[#This Row],[Unique]], comp[], 2, FALSE)</f>
        <v>#N/A</v>
      </c>
      <c r="J436" s="19" t="s">
        <v>1857</v>
      </c>
      <c r="K436" s="19" t="str">
        <f>Table5[[#This Row],[Name]] &amp; Table5[[#This Row],[Paper]]</f>
        <v>2NbXue, F., Wang, M. &amp; Feng, Q. Alloying Effects on Heat-Treated Microstructure in Co-Al-W-Base Superalloys at 1300°C and 900°C. Superalloys 2012 813–821 (2012) doi:10.1002/9781118516430.ch90.</v>
      </c>
    </row>
    <row r="437" spans="1:11" x14ac:dyDescent="0.3">
      <c r="A437" s="19" t="s">
        <v>2430</v>
      </c>
      <c r="B437" s="19" t="str">
        <f>VLOOKUP(Table5[[#This Row],[Shortname]], comp[], 2, FALSE)</f>
        <v>CoAlW-X</v>
      </c>
      <c r="C437" s="19" t="s">
        <v>1057</v>
      </c>
      <c r="D437" s="8" t="s">
        <v>1056</v>
      </c>
      <c r="E437">
        <v>1029</v>
      </c>
      <c r="F437">
        <v>1459</v>
      </c>
      <c r="G437">
        <v>1476</v>
      </c>
      <c r="I437" s="57" t="e">
        <f>VLOOKUP(Table5[[#This Row],[Unique]], comp[], 2, FALSE)</f>
        <v>#N/A</v>
      </c>
      <c r="J437" s="19" t="s">
        <v>1783</v>
      </c>
      <c r="K437" s="19" t="str">
        <f>Table5[[#This Row],[Name]] &amp; Table5[[#This Row],[Paper]]</f>
        <v>baselineXue, F., Wang, M. &amp; Feng, Q. Alloying Effects on Heat-Treated Microstructure in Co-Al-W-Base Superalloys at 1300°C and 900°C. Superalloys 2012 813–821 (2012) doi:10.1002/9781118516430.ch90.</v>
      </c>
    </row>
    <row r="438" spans="1:11" x14ac:dyDescent="0.3">
      <c r="A438" s="19" t="s">
        <v>2510</v>
      </c>
      <c r="B438" s="19" t="str">
        <f>VLOOKUP(Table5[[#This Row],[Shortname]], comp[], 2, FALSE)</f>
        <v>CoAlW-X</v>
      </c>
      <c r="C438" s="19" t="s">
        <v>429</v>
      </c>
      <c r="D438" s="8" t="s">
        <v>1056</v>
      </c>
      <c r="E438">
        <v>1018</v>
      </c>
      <c r="F438">
        <v>1440</v>
      </c>
      <c r="G438">
        <v>1468</v>
      </c>
      <c r="I438" s="57" t="e">
        <f>VLOOKUP(Table5[[#This Row],[Unique]], comp[], 2, FALSE)</f>
        <v>#N/A</v>
      </c>
      <c r="J438" s="19" t="s">
        <v>1868</v>
      </c>
      <c r="K438" s="19" t="str">
        <f>Table5[[#This Row],[Name]] &amp; Table5[[#This Row],[Paper]]</f>
        <v>2MoXue, F., Wang, M. &amp; Feng, Q. Alloying Effects on Heat-Treated Microstructure in Co-Al-W-Base Superalloys at 1300°C and 900°C. Superalloys 2012 813–821 (2012) doi:10.1002/9781118516430.ch90.</v>
      </c>
    </row>
    <row r="439" spans="1:11" x14ac:dyDescent="0.3">
      <c r="A439" s="19" t="s">
        <v>2512</v>
      </c>
      <c r="B439" s="19" t="str">
        <f>VLOOKUP(Table5[[#This Row],[Shortname]], comp[], 2, FALSE)</f>
        <v>CoAlW-X</v>
      </c>
      <c r="C439" s="19" t="s">
        <v>1058</v>
      </c>
      <c r="D439" s="8" t="s">
        <v>1056</v>
      </c>
      <c r="E439">
        <v>997</v>
      </c>
      <c r="F439">
        <v>1443</v>
      </c>
      <c r="G439">
        <v>1472</v>
      </c>
      <c r="I439" s="57" t="e">
        <f>VLOOKUP(Table5[[#This Row],[Unique]], comp[], 2, FALSE)</f>
        <v>#N/A</v>
      </c>
      <c r="J439" s="19" t="s">
        <v>1870</v>
      </c>
      <c r="K439" s="19" t="str">
        <f>Table5[[#This Row],[Name]] &amp; Table5[[#This Row],[Paper]]</f>
        <v>2VXue, F., Wang, M. &amp; Feng, Q. Alloying Effects on Heat-Treated Microstructure in Co-Al-W-Base Superalloys at 1300°C and 900°C. Superalloys 2012 813–821 (2012) doi:10.1002/9781118516430.ch90.</v>
      </c>
    </row>
    <row r="440" spans="1:11" x14ac:dyDescent="0.3">
      <c r="A440" s="19" t="s">
        <v>2517</v>
      </c>
      <c r="B440" s="19" t="str">
        <f>VLOOKUP(Table5[[#This Row],[Shortname]], comp[], 2, FALSE)</f>
        <v>CoAlW-X</v>
      </c>
      <c r="C440" s="19" t="s">
        <v>1052</v>
      </c>
      <c r="D440" t="s">
        <v>1044</v>
      </c>
      <c r="E440">
        <v>1184</v>
      </c>
      <c r="I440" s="57" t="e">
        <f>VLOOKUP(Table5[[#This Row],[Unique]], comp[], 2, FALSE)</f>
        <v>#N/A</v>
      </c>
      <c r="J440" s="19" t="s">
        <v>1874</v>
      </c>
      <c r="K440" s="19" t="str">
        <f>Table5[[#This Row],[Name]] &amp; Table5[[#This Row],[Paper]]</f>
        <v>Alloy TaTi-DXue, F., Zhou, H. J. &amp; Feng, Q. Improved High-Temperature Microstructural Stability and Creep Property of Novel Co-Base Single-Crystal Alloys Containing Ta and Ti. JOM 66, 2486–2494 (2014).</v>
      </c>
    </row>
    <row r="441" spans="1:11" x14ac:dyDescent="0.3">
      <c r="A441" s="19" t="s">
        <v>2516</v>
      </c>
      <c r="B441" s="19" t="str">
        <f>VLOOKUP(Table5[[#This Row],[Shortname]], comp[], 2, FALSE)</f>
        <v>CoAlWX+</v>
      </c>
      <c r="C441" s="19" t="s">
        <v>1051</v>
      </c>
      <c r="D441" t="s">
        <v>1044</v>
      </c>
      <c r="E441">
        <v>1157</v>
      </c>
      <c r="I441" s="57" t="e">
        <f>VLOOKUP(Table5[[#This Row],[Unique]], comp[], 2, FALSE)</f>
        <v>#N/A</v>
      </c>
      <c r="J441" s="19" t="s">
        <v>1619</v>
      </c>
      <c r="K441" s="19" t="str">
        <f>Table5[[#This Row],[Name]] &amp; Table5[[#This Row],[Paper]]</f>
        <v>Alloy TaTi-CXue, F., Zhou, H. J. &amp; Feng, Q. Improved High-Temperature Microstructural Stability and Creep Property of Novel Co-Base Single-Crystal Alloys Containing Ta and Ti. JOM 66, 2486–2494 (2014).</v>
      </c>
    </row>
    <row r="442" spans="1:11" x14ac:dyDescent="0.3">
      <c r="A442" s="19" t="s">
        <v>2518</v>
      </c>
      <c r="B442" s="19" t="str">
        <f>VLOOKUP(Table5[[#This Row],[Shortname]], comp[], 2, FALSE)</f>
        <v>CoAlWX+</v>
      </c>
      <c r="C442" s="19" t="s">
        <v>1053</v>
      </c>
      <c r="D442" t="s">
        <v>1044</v>
      </c>
      <c r="E442">
        <v>1146</v>
      </c>
      <c r="I442" s="57" t="e">
        <f>VLOOKUP(Table5[[#This Row],[Unique]], comp[], 2, FALSE)</f>
        <v>#N/A</v>
      </c>
      <c r="J442" s="19" t="s">
        <v>1875</v>
      </c>
      <c r="K442" s="19" t="str">
        <f>Table5[[#This Row],[Name]] &amp; Table5[[#This Row],[Paper]]</f>
        <v>Alloy TaTi-EXue, F., Zhou, H. J. &amp; Feng, Q. Improved High-Temperature Microstructural Stability and Creep Property of Novel Co-Base Single-Crystal Alloys Containing Ta and Ti. JOM 66, 2486–2494 (2014).</v>
      </c>
    </row>
    <row r="443" spans="1:11" x14ac:dyDescent="0.3">
      <c r="A443" s="19" t="s">
        <v>2196</v>
      </c>
      <c r="B443" s="19" t="str">
        <f>VLOOKUP(Table5[[#This Row],[Shortname]], comp[], 2, FALSE)</f>
        <v>CoAlWX+</v>
      </c>
      <c r="C443" s="19" t="s">
        <v>1048</v>
      </c>
      <c r="D443" t="s">
        <v>1044</v>
      </c>
      <c r="E443">
        <v>1131</v>
      </c>
      <c r="I443" s="57" t="e">
        <f>VLOOKUP(Table5[[#This Row],[Unique]], comp[], 2, FALSE)</f>
        <v>#N/A</v>
      </c>
      <c r="J443" s="19" t="s">
        <v>1487</v>
      </c>
      <c r="K443" s="19" t="str">
        <f>Table5[[#This Row],[Name]] &amp; Table5[[#This Row],[Paper]]</f>
        <v>Alloy TaTiXue, F., Zhou, H. J. &amp; Feng, Q. Improved High-Temperature Microstructural Stability and Creep Property of Novel Co-Base Single-Crystal Alloys Containing Ta and Ti. JOM 66, 2486–2494 (2014).</v>
      </c>
    </row>
    <row r="444" spans="1:11" x14ac:dyDescent="0.3">
      <c r="A444" s="19" t="s">
        <v>2196</v>
      </c>
      <c r="B444" s="19" t="str">
        <f>VLOOKUP(Table5[[#This Row],[Shortname]], comp[], 2, FALSE)</f>
        <v>CoAlWX+</v>
      </c>
      <c r="C444" s="19" t="s">
        <v>1050</v>
      </c>
      <c r="D444" t="s">
        <v>1044</v>
      </c>
      <c r="E444">
        <v>1131</v>
      </c>
      <c r="I444" s="57" t="e">
        <f>VLOOKUP(Table5[[#This Row],[Unique]], comp[], 2, FALSE)</f>
        <v>#N/A</v>
      </c>
      <c r="J444" s="19" t="s">
        <v>1487</v>
      </c>
      <c r="K444" s="19" t="str">
        <f>Table5[[#This Row],[Name]] &amp; Table5[[#This Row],[Paper]]</f>
        <v>Alloy TaTi-BXue, F., Zhou, H. J. &amp; Feng, Q. Improved High-Temperature Microstructural Stability and Creep Property of Novel Co-Base Single-Crystal Alloys Containing Ta and Ti. JOM 66, 2486–2494 (2014).</v>
      </c>
    </row>
    <row r="445" spans="1:11" x14ac:dyDescent="0.3">
      <c r="A445" s="19" t="s">
        <v>2515</v>
      </c>
      <c r="B445" s="19" t="str">
        <f>VLOOKUP(Table5[[#This Row],[Shortname]], comp[], 2, FALSE)</f>
        <v>CoAlWX+</v>
      </c>
      <c r="C445" s="19" t="s">
        <v>1049</v>
      </c>
      <c r="D445" t="s">
        <v>1044</v>
      </c>
      <c r="E445">
        <v>1097</v>
      </c>
      <c r="I445" s="57" t="e">
        <f>VLOOKUP(Table5[[#This Row],[Unique]], comp[], 2, FALSE)</f>
        <v>#N/A</v>
      </c>
      <c r="J445" s="19" t="s">
        <v>1873</v>
      </c>
      <c r="K445" s="19" t="str">
        <f>Table5[[#This Row],[Name]] &amp; Table5[[#This Row],[Paper]]</f>
        <v>Alloy TaTi-AXue, F., Zhou, H. J. &amp; Feng, Q. Improved High-Temperature Microstructural Stability and Creep Property of Novel Co-Base Single-Crystal Alloys Containing Ta and Ti. JOM 66, 2486–2494 (2014).</v>
      </c>
    </row>
    <row r="446" spans="1:11" x14ac:dyDescent="0.3">
      <c r="A446" s="19" t="s">
        <v>2519</v>
      </c>
      <c r="B446" s="19" t="str">
        <f>VLOOKUP(Table5[[#This Row],[Shortname]], comp[], 2, FALSE)</f>
        <v>CoAlW-X</v>
      </c>
      <c r="C446" s="19" t="s">
        <v>1047</v>
      </c>
      <c r="D446" t="s">
        <v>1044</v>
      </c>
      <c r="E446">
        <v>1070</v>
      </c>
      <c r="I446" s="57" t="e">
        <f>VLOOKUP(Table5[[#This Row],[Unique]], comp[], 2, FALSE)</f>
        <v>#N/A</v>
      </c>
      <c r="J446" s="19" t="s">
        <v>1876</v>
      </c>
      <c r="K446" s="19" t="str">
        <f>Table5[[#This Row],[Name]] &amp; Table5[[#This Row],[Paper]]</f>
        <v>Alloy TiXue, F., Zhou, H. J. &amp; Feng, Q. Improved High-Temperature Microstructural Stability and Creep Property of Novel Co-Base Single-Crystal Alloys Containing Ta and Ti. JOM 66, 2486–2494 (2014).</v>
      </c>
    </row>
    <row r="447" spans="1:11" x14ac:dyDescent="0.3">
      <c r="A447" s="19" t="s">
        <v>2514</v>
      </c>
      <c r="B447" s="19" t="str">
        <f>VLOOKUP(Table5[[#This Row],[Shortname]], comp[], 2, FALSE)</f>
        <v>CoAlW-X</v>
      </c>
      <c r="C447" s="19" t="s">
        <v>1046</v>
      </c>
      <c r="D447" t="s">
        <v>1044</v>
      </c>
      <c r="E447">
        <v>998</v>
      </c>
      <c r="I447" s="57" t="e">
        <f>VLOOKUP(Table5[[#This Row],[Unique]], comp[], 2, FALSE)</f>
        <v>#N/A</v>
      </c>
      <c r="J447" s="19" t="s">
        <v>1872</v>
      </c>
      <c r="K447" s="19" t="str">
        <f>Table5[[#This Row],[Name]] &amp; Table5[[#This Row],[Paper]]</f>
        <v>Alloy TaXue, F., Zhou, H. J. &amp; Feng, Q. Improved High-Temperature Microstructural Stability and Creep Property of Novel Co-Base Single-Crystal Alloys Containing Ta and Ti. JOM 66, 2486–2494 (2014).</v>
      </c>
    </row>
    <row r="448" spans="1:11" x14ac:dyDescent="0.3">
      <c r="A448" s="19" t="s">
        <v>2513</v>
      </c>
      <c r="B448" s="19" t="str">
        <f>VLOOKUP(Table5[[#This Row],[Shortname]], comp[], 2, FALSE)</f>
        <v>CoAlW-X</v>
      </c>
      <c r="C448" s="19" t="s">
        <v>1045</v>
      </c>
      <c r="D448" t="s">
        <v>1044</v>
      </c>
      <c r="E448">
        <v>919</v>
      </c>
      <c r="I448" s="57" t="e">
        <f>VLOOKUP(Table5[[#This Row],[Unique]], comp[], 2, FALSE)</f>
        <v>#N/A</v>
      </c>
      <c r="J448" s="19" t="s">
        <v>1871</v>
      </c>
      <c r="K448" s="19" t="str">
        <f>Table5[[#This Row],[Name]] &amp; Table5[[#This Row],[Paper]]</f>
        <v>alloy baseXue, F., Zhou, H. J. &amp; Feng, Q. Improved High-Temperature Microstructural Stability and Creep Property of Novel Co-Base Single-Crystal Alloys Containing Ta and Ti. JOM 66, 2486–2494 (2014).</v>
      </c>
    </row>
    <row r="449" spans="1:11" x14ac:dyDescent="0.3">
      <c r="A449" s="19" t="s">
        <v>2516</v>
      </c>
      <c r="B449" s="19" t="str">
        <f>VLOOKUP(Table5[[#This Row],[Shortname]], comp[], 2, FALSE)</f>
        <v>CoAlWX+</v>
      </c>
      <c r="C449" s="19" t="s">
        <v>1043</v>
      </c>
      <c r="D449" s="16" t="s">
        <v>1041</v>
      </c>
      <c r="E449">
        <v>1157</v>
      </c>
      <c r="I449" s="57" t="e">
        <f>VLOOKUP(Table5[[#This Row],[Unique]], comp[], 2, FALSE)</f>
        <v>#N/A</v>
      </c>
      <c r="J449" s="19" t="s">
        <v>1619</v>
      </c>
      <c r="K449" s="19" t="str">
        <f>Table5[[#This Row],[Name]] &amp; Table5[[#This Row],[Paper]]</f>
        <v>Alloy BXue, F., Zhou, H. J., Ding, X. F., Wang, M. L. &amp; Feng, Q. Improved high temperature γ’ stability of Co-Al-W-base alloys containing Ti and Ta. Mater. Lett. 112, 215–218 (2013).</v>
      </c>
    </row>
    <row r="450" spans="1:11" x14ac:dyDescent="0.3">
      <c r="A450" s="19" t="s">
        <v>2196</v>
      </c>
      <c r="B450" s="19" t="str">
        <f>VLOOKUP(Table5[[#This Row],[Shortname]], comp[], 2, FALSE)</f>
        <v>CoAlWX+</v>
      </c>
      <c r="C450" s="19" t="s">
        <v>1042</v>
      </c>
      <c r="D450" s="16" t="s">
        <v>1041</v>
      </c>
      <c r="E450">
        <v>1131</v>
      </c>
      <c r="I450" s="57" t="e">
        <f>VLOOKUP(Table5[[#This Row],[Unique]], comp[], 2, FALSE)</f>
        <v>#N/A</v>
      </c>
      <c r="J450" s="19" t="s">
        <v>1487</v>
      </c>
      <c r="K450" s="19" t="str">
        <f>Table5[[#This Row],[Name]] &amp; Table5[[#This Row],[Paper]]</f>
        <v>Alloy AXue, F., Zhou, H. J., Ding, X. F., Wang, M. L. &amp; Feng, Q. Improved high temperature γ’ stability of Co-Al-W-base alloys containing Ti and Ta. Mater. Lett. 112, 215–218 (2013).</v>
      </c>
    </row>
    <row r="451" spans="1:11" x14ac:dyDescent="0.3">
      <c r="A451" s="19" t="s">
        <v>2238</v>
      </c>
      <c r="B451" s="19" t="str">
        <f>VLOOKUP(Table5[[#This Row],[Shortname]], comp[], 2, FALSE)</f>
        <v>CoAlWX+</v>
      </c>
      <c r="C451" s="19" t="s">
        <v>1082</v>
      </c>
      <c r="D451" s="12" t="s">
        <v>1081</v>
      </c>
      <c r="E451">
        <v>982</v>
      </c>
      <c r="I451" s="57" t="e">
        <f>VLOOKUP(Table5[[#This Row],[Unique]], comp[], 2, FALSE)</f>
        <v>#N/A</v>
      </c>
      <c r="J451" s="19" t="s">
        <v>1447</v>
      </c>
      <c r="K451" s="19" t="str">
        <f>Table5[[#This Row],[Name]] &amp; Table5[[#This Row],[Paper]]</f>
        <v>2Ta-2Yan, H. Y. et al. Alloying and the micromechanics of Co-Al-W-X quaternary alloys. Mater. Sci. Eng. A 613, 201–208 (2014).</v>
      </c>
    </row>
    <row r="452" spans="1:11" x14ac:dyDescent="0.3">
      <c r="A452" s="19" t="s">
        <v>2239</v>
      </c>
      <c r="B452" s="19" t="str">
        <f>VLOOKUP(Table5[[#This Row],[Shortname]], comp[], 2, FALSE)</f>
        <v>CoAlWX+</v>
      </c>
      <c r="C452" s="19" t="s">
        <v>1083</v>
      </c>
      <c r="D452" s="12" t="s">
        <v>1081</v>
      </c>
      <c r="E452">
        <v>921</v>
      </c>
      <c r="I452" s="57" t="e">
        <f>VLOOKUP(Table5[[#This Row],[Unique]], comp[], 2, FALSE)</f>
        <v>#N/A</v>
      </c>
      <c r="J452" s="19" t="s">
        <v>1452</v>
      </c>
      <c r="K452" s="19" t="str">
        <f>Table5[[#This Row],[Name]] &amp; Table5[[#This Row],[Paper]]</f>
        <v>2Ti-2Yan, H. Y. et al. Alloying and the micromechanics of Co-Al-W-X quaternary alloys. Mater. Sci. Eng. A 613, 201–208 (2014).</v>
      </c>
    </row>
    <row r="453" spans="1:11" x14ac:dyDescent="0.3">
      <c r="A453" s="19" t="s">
        <v>2423</v>
      </c>
      <c r="B453" s="19" t="str">
        <f>VLOOKUP(Table5[[#This Row],[Shortname]], comp[], 2, FALSE)</f>
        <v>CoAlW-X</v>
      </c>
      <c r="C453" s="19" t="s">
        <v>162</v>
      </c>
      <c r="D453" t="s">
        <v>1066</v>
      </c>
      <c r="E453">
        <v>983</v>
      </c>
      <c r="I453" s="57" t="e">
        <f>VLOOKUP(Table5[[#This Row],[Unique]], comp[], 2, FALSE)</f>
        <v>#N/A</v>
      </c>
      <c r="J453" s="19" t="s">
        <v>1776</v>
      </c>
      <c r="K453" s="19" t="str">
        <f>Table5[[#This Row],[Name]] &amp; Table5[[#This Row],[Paper]]</f>
        <v>2TaYan, H. Y., Vorontsov, V. A. &amp; Dye, D. Alloying effects in polycrystalline γ′ strengthened Co-Al-W base alloys. Intermetallics 48, 44–53 (2014).</v>
      </c>
    </row>
    <row r="454" spans="1:11" x14ac:dyDescent="0.3">
      <c r="A454" s="19" t="s">
        <v>2532</v>
      </c>
      <c r="B454" s="19" t="str">
        <f>VLOOKUP(Table5[[#This Row],[Shortname]], comp[], 2, FALSE)</f>
        <v>CoAlW-X</v>
      </c>
      <c r="C454" s="19" t="s">
        <v>1060</v>
      </c>
      <c r="D454" t="s">
        <v>1066</v>
      </c>
      <c r="E454">
        <v>919</v>
      </c>
      <c r="I454" s="57" t="e">
        <f>VLOOKUP(Table5[[#This Row],[Unique]], comp[], 2, FALSE)</f>
        <v>#N/A</v>
      </c>
      <c r="J454" s="19" t="s">
        <v>1890</v>
      </c>
      <c r="K454" s="19" t="str">
        <f>Table5[[#This Row],[Name]] &amp; Table5[[#This Row],[Paper]]</f>
        <v>2TiYan, H. Y., Vorontsov, V. A. &amp; Dye, D. Alloying effects in polycrystalline γ′ strengthened Co-Al-W base alloys. Intermetallics 48, 44–53 (2014).</v>
      </c>
    </row>
    <row r="455" spans="1:11" x14ac:dyDescent="0.3">
      <c r="A455" s="19" t="s">
        <v>2530</v>
      </c>
      <c r="B455" s="19" t="str">
        <f>VLOOKUP(Table5[[#This Row],[Shortname]], comp[], 2, FALSE)</f>
        <v>CoAlWX+</v>
      </c>
      <c r="C455" s="19" t="s">
        <v>1080</v>
      </c>
      <c r="D455" t="s">
        <v>1066</v>
      </c>
      <c r="E455">
        <v>906</v>
      </c>
      <c r="I455" s="57" t="e">
        <f>VLOOKUP(Table5[[#This Row],[Unique]], comp[], 2, FALSE)</f>
        <v>#N/A</v>
      </c>
      <c r="J455" s="19" t="s">
        <v>1888</v>
      </c>
      <c r="K455" s="19" t="str">
        <f>Table5[[#This Row],[Name]] &amp; Table5[[#This Row],[Paper]]</f>
        <v>21Cr-32Ni-AYan, H. Y., Vorontsov, V. A. &amp; Dye, D. Alloying effects in polycrystalline γ′ strengthened Co-Al-W base alloys. Intermetallics 48, 44–53 (2014).</v>
      </c>
    </row>
    <row r="456" spans="1:11" x14ac:dyDescent="0.3">
      <c r="A456" s="19" t="s">
        <v>2523</v>
      </c>
      <c r="B456" s="19" t="str">
        <f>VLOOKUP(Table5[[#This Row],[Shortname]], comp[], 2, FALSE)</f>
        <v>CoAlW-X</v>
      </c>
      <c r="C456" s="19" t="s">
        <v>1068</v>
      </c>
      <c r="D456" t="s">
        <v>1066</v>
      </c>
      <c r="E456">
        <v>883</v>
      </c>
      <c r="I456" s="57" t="e">
        <f>VLOOKUP(Table5[[#This Row],[Unique]], comp[], 2, FALSE)</f>
        <v>#N/A</v>
      </c>
      <c r="J456" s="19" t="s">
        <v>1880</v>
      </c>
      <c r="K456" s="19" t="str">
        <f>Table5[[#This Row],[Name]] &amp; Table5[[#This Row],[Paper]]</f>
        <v>1SiYan, H. Y., Vorontsov, V. A. &amp; Dye, D. Alloying effects in polycrystalline γ′ strengthened Co-Al-W base alloys. Intermetallics 48, 44–53 (2014).</v>
      </c>
    </row>
    <row r="457" spans="1:11" x14ac:dyDescent="0.3">
      <c r="A457" s="19" t="s">
        <v>2229</v>
      </c>
      <c r="B457" s="19" t="str">
        <f>VLOOKUP(Table5[[#This Row],[Shortname]], comp[], 2, FALSE)</f>
        <v>CoAlW-X</v>
      </c>
      <c r="C457" s="19" t="s">
        <v>593</v>
      </c>
      <c r="D457" t="s">
        <v>1066</v>
      </c>
      <c r="E457">
        <v>881</v>
      </c>
      <c r="I457" s="57" t="e">
        <f>VLOOKUP(Table5[[#This Row],[Unique]], comp[], 2, FALSE)</f>
        <v>#N/A</v>
      </c>
      <c r="J457" s="19" t="s">
        <v>1556</v>
      </c>
      <c r="K457" s="19" t="str">
        <f>Table5[[#This Row],[Name]] &amp; Table5[[#This Row],[Paper]]</f>
        <v>20NiYan, H. Y., Vorontsov, V. A. &amp; Dye, D. Alloying effects in polycrystalline γ′ strengthened Co-Al-W base alloys. Intermetallics 48, 44–53 (2014).</v>
      </c>
    </row>
    <row r="458" spans="1:11" x14ac:dyDescent="0.3">
      <c r="A458" s="19" t="s">
        <v>2529</v>
      </c>
      <c r="B458" s="19" t="str">
        <f>VLOOKUP(Table5[[#This Row],[Shortname]], comp[], 2, FALSE)</f>
        <v>CoAlWX+</v>
      </c>
      <c r="C458" s="19" t="s">
        <v>1077</v>
      </c>
      <c r="D458" t="s">
        <v>1066</v>
      </c>
      <c r="E458">
        <v>880</v>
      </c>
      <c r="I458" s="57" t="e">
        <f>VLOOKUP(Table5[[#This Row],[Unique]], comp[], 2, FALSE)</f>
        <v>#N/A</v>
      </c>
      <c r="J458" s="19" t="s">
        <v>1887</v>
      </c>
      <c r="K458" s="19" t="str">
        <f>Table5[[#This Row],[Name]] &amp; Table5[[#This Row],[Paper]]</f>
        <v>21Cr-32NiYan, H. Y., Vorontsov, V. A. &amp; Dye, D. Alloying effects in polycrystalline γ′ strengthened Co-Al-W base alloys. Intermetallics 48, 44–53 (2014).</v>
      </c>
    </row>
    <row r="459" spans="1:11" x14ac:dyDescent="0.3">
      <c r="A459" s="19" t="s">
        <v>2520</v>
      </c>
      <c r="B459" s="19" t="str">
        <f>VLOOKUP(Table5[[#This Row],[Shortname]], comp[], 2, FALSE)</f>
        <v>CoAlW-X</v>
      </c>
      <c r="C459" s="19" t="s">
        <v>1070</v>
      </c>
      <c r="D459" t="s">
        <v>1066</v>
      </c>
      <c r="E459">
        <v>861</v>
      </c>
      <c r="I459" s="57" t="e">
        <f>VLOOKUP(Table5[[#This Row],[Unique]], comp[], 2, FALSE)</f>
        <v>#N/A</v>
      </c>
      <c r="J459" s="19" t="s">
        <v>1877</v>
      </c>
      <c r="K459" s="19" t="str">
        <f>Table5[[#This Row],[Name]] &amp; Table5[[#This Row],[Paper]]</f>
        <v>10CrYan, H. Y., Vorontsov, V. A. &amp; Dye, D. Alloying effects in polycrystalline γ′ strengthened Co-Al-W base alloys. Intermetallics 48, 44–53 (2014).</v>
      </c>
    </row>
    <row r="460" spans="1:11" x14ac:dyDescent="0.3">
      <c r="A460" s="19" t="s">
        <v>703</v>
      </c>
      <c r="B460" s="19" t="str">
        <f>VLOOKUP(Table5[[#This Row],[Shortname]], comp[], 2, FALSE)</f>
        <v>CoAlW-X</v>
      </c>
      <c r="C460" s="19" t="s">
        <v>541</v>
      </c>
      <c r="D460" t="s">
        <v>1066</v>
      </c>
      <c r="E460">
        <v>854</v>
      </c>
      <c r="I460" s="57" t="e">
        <f>VLOOKUP(Table5[[#This Row],[Unique]], comp[], 2, FALSE)</f>
        <v>#N/A</v>
      </c>
      <c r="J460" s="19" t="s">
        <v>1455</v>
      </c>
      <c r="K460" s="19" t="str">
        <f>Table5[[#This Row],[Name]] &amp; Table5[[#This Row],[Paper]]</f>
        <v>BaseYan, H. Y., Vorontsov, V. A. &amp; Dye, D. Alloying effects in polycrystalline γ′ strengthened Co-Al-W base alloys. Intermetallics 48, 44–53 (2014).</v>
      </c>
    </row>
    <row r="461" spans="1:11" x14ac:dyDescent="0.3">
      <c r="A461" s="19" t="s">
        <v>2528</v>
      </c>
      <c r="B461" s="19" t="str">
        <f>VLOOKUP(Table5[[#This Row],[Shortname]], comp[], 2, FALSE)</f>
        <v>CoAlWX+</v>
      </c>
      <c r="C461" s="19" t="s">
        <v>1079</v>
      </c>
      <c r="D461" t="s">
        <v>1066</v>
      </c>
      <c r="E461">
        <v>837</v>
      </c>
      <c r="I461" s="57" t="e">
        <f>VLOOKUP(Table5[[#This Row],[Unique]], comp[], 2, FALSE)</f>
        <v>#N/A</v>
      </c>
      <c r="J461" s="19" t="s">
        <v>1886</v>
      </c>
      <c r="K461" s="19" t="str">
        <f>Table5[[#This Row],[Name]] &amp; Table5[[#This Row],[Paper]]</f>
        <v>21Cr-21Ni-AYan, H. Y., Vorontsov, V. A. &amp; Dye, D. Alloying effects in polycrystalline γ′ strengthened Co-Al-W base alloys. Intermetallics 48, 44–53 (2014).</v>
      </c>
    </row>
    <row r="462" spans="1:11" x14ac:dyDescent="0.3">
      <c r="A462" s="19" t="s">
        <v>2521</v>
      </c>
      <c r="B462" s="19" t="str">
        <f>VLOOKUP(Table5[[#This Row],[Shortname]], comp[], 2, FALSE)</f>
        <v>CoAlW-X</v>
      </c>
      <c r="C462" s="19" t="s">
        <v>1071</v>
      </c>
      <c r="D462" t="s">
        <v>1066</v>
      </c>
      <c r="E462">
        <v>835</v>
      </c>
      <c r="I462" s="57" t="e">
        <f>VLOOKUP(Table5[[#This Row],[Unique]], comp[], 2, FALSE)</f>
        <v>#N/A</v>
      </c>
      <c r="J462" s="19" t="s">
        <v>1878</v>
      </c>
      <c r="K462" s="19" t="str">
        <f>Table5[[#This Row],[Name]] &amp; Table5[[#This Row],[Paper]]</f>
        <v>13CrYan, H. Y., Vorontsov, V. A. &amp; Dye, D. Alloying effects in polycrystalline γ′ strengthened Co-Al-W base alloys. Intermetallics 48, 44–53 (2014).</v>
      </c>
    </row>
    <row r="463" spans="1:11" x14ac:dyDescent="0.3">
      <c r="A463" s="19" t="s">
        <v>2534</v>
      </c>
      <c r="B463" s="19" t="str">
        <f>VLOOKUP(Table5[[#This Row],[Shortname]], comp[], 2, FALSE)</f>
        <v>Low-W</v>
      </c>
      <c r="C463" s="19" t="s">
        <v>1067</v>
      </c>
      <c r="D463" t="s">
        <v>1066</v>
      </c>
      <c r="E463">
        <v>830</v>
      </c>
      <c r="I463" s="57" t="e">
        <f>VLOOKUP(Table5[[#This Row],[Unique]], comp[], 2, FALSE)</f>
        <v>#N/A</v>
      </c>
      <c r="J463" s="19" t="s">
        <v>1892</v>
      </c>
      <c r="K463" s="19" t="str">
        <f>Table5[[#This Row],[Name]] &amp; Table5[[#This Row],[Paper]]</f>
        <v>6Ni-4VYan, H. Y., Vorontsov, V. A. &amp; Dye, D. Alloying effects in polycrystalline γ′ strengthened Co-Al-W base alloys. Intermetallics 48, 44–53 (2014).</v>
      </c>
    </row>
    <row r="464" spans="1:11" x14ac:dyDescent="0.3">
      <c r="A464" s="19" t="s">
        <v>2533</v>
      </c>
      <c r="B464" s="19" t="str">
        <f>VLOOKUP(Table5[[#This Row],[Shortname]], comp[], 2, FALSE)</f>
        <v>CoAlW-X</v>
      </c>
      <c r="C464" s="19" t="s">
        <v>1058</v>
      </c>
      <c r="D464" t="s">
        <v>1066</v>
      </c>
      <c r="E464">
        <v>825</v>
      </c>
      <c r="I464" s="57" t="e">
        <f>VLOOKUP(Table5[[#This Row],[Unique]], comp[], 2, FALSE)</f>
        <v>#N/A</v>
      </c>
      <c r="J464" s="19" t="s">
        <v>1891</v>
      </c>
      <c r="K464" s="19" t="str">
        <f>Table5[[#This Row],[Name]] &amp; Table5[[#This Row],[Paper]]</f>
        <v>2VYan, H. Y., Vorontsov, V. A. &amp; Dye, D. Alloying effects in polycrystalline γ′ strengthened Co-Al-W base alloys. Intermetallics 48, 44–53 (2014).</v>
      </c>
    </row>
    <row r="465" spans="1:11" x14ac:dyDescent="0.3">
      <c r="A465" s="19" t="s">
        <v>2527</v>
      </c>
      <c r="B465" s="19" t="str">
        <f>VLOOKUP(Table5[[#This Row],[Shortname]], comp[], 2, FALSE)</f>
        <v>CoAlWX+</v>
      </c>
      <c r="C465" s="19" t="s">
        <v>1075</v>
      </c>
      <c r="D465" t="s">
        <v>1066</v>
      </c>
      <c r="E465">
        <v>815</v>
      </c>
      <c r="I465" s="57" t="e">
        <f>VLOOKUP(Table5[[#This Row],[Unique]], comp[], 2, FALSE)</f>
        <v>#N/A</v>
      </c>
      <c r="J465" s="19" t="s">
        <v>1885</v>
      </c>
      <c r="K465" s="19" t="str">
        <f>Table5[[#This Row],[Name]] &amp; Table5[[#This Row],[Paper]]</f>
        <v>21Cr-21NiYan, H. Y., Vorontsov, V. A. &amp; Dye, D. Alloying effects in polycrystalline γ′ strengthened Co-Al-W base alloys. Intermetallics 48, 44–53 (2014).</v>
      </c>
    </row>
    <row r="466" spans="1:11" x14ac:dyDescent="0.3">
      <c r="A466" s="19" t="s">
        <v>2531</v>
      </c>
      <c r="B466" s="19" t="str">
        <f>VLOOKUP(Table5[[#This Row],[Shortname]], comp[], 2, FALSE)</f>
        <v>CoAlW-X</v>
      </c>
      <c r="C466" s="19" t="s">
        <v>429</v>
      </c>
      <c r="D466" t="s">
        <v>1066</v>
      </c>
      <c r="E466">
        <v>804</v>
      </c>
      <c r="I466" s="57" t="e">
        <f>VLOOKUP(Table5[[#This Row],[Unique]], comp[], 2, FALSE)</f>
        <v>#N/A</v>
      </c>
      <c r="J466" s="19" t="s">
        <v>1889</v>
      </c>
      <c r="K466" s="19" t="str">
        <f>Table5[[#This Row],[Name]] &amp; Table5[[#This Row],[Paper]]</f>
        <v>2MoYan, H. Y., Vorontsov, V. A. &amp; Dye, D. Alloying effects in polycrystalline γ′ strengthened Co-Al-W base alloys. Intermetallics 48, 44–53 (2014).</v>
      </c>
    </row>
    <row r="467" spans="1:11" x14ac:dyDescent="0.3">
      <c r="A467" s="19" t="s">
        <v>2522</v>
      </c>
      <c r="B467" s="19" t="str">
        <f>VLOOKUP(Table5[[#This Row],[Shortname]], comp[], 2, FALSE)</f>
        <v>CoAlW-X</v>
      </c>
      <c r="C467" s="19" t="s">
        <v>1072</v>
      </c>
      <c r="D467" t="s">
        <v>1066</v>
      </c>
      <c r="E467">
        <v>778</v>
      </c>
      <c r="I467" s="57" t="e">
        <f>VLOOKUP(Table5[[#This Row],[Unique]], comp[], 2, FALSE)</f>
        <v>#N/A</v>
      </c>
      <c r="J467" s="19" t="s">
        <v>1879</v>
      </c>
      <c r="K467" s="19" t="str">
        <f>Table5[[#This Row],[Name]] &amp; Table5[[#This Row],[Paper]]</f>
        <v>17CrYan, H. Y., Vorontsov, V. A. &amp; Dye, D. Alloying effects in polycrystalline γ′ strengthened Co-Al-W base alloys. Intermetallics 48, 44–53 (2014).</v>
      </c>
    </row>
    <row r="468" spans="1:11" x14ac:dyDescent="0.3">
      <c r="A468" s="19" t="s">
        <v>3723</v>
      </c>
      <c r="B468" s="19" t="str">
        <f>VLOOKUP(Table5[[#This Row],[Shortname]], comp[], 2, FALSE)</f>
        <v>CoAlW-X</v>
      </c>
      <c r="C468" s="19" t="s">
        <v>1069</v>
      </c>
      <c r="D468" t="s">
        <v>1066</v>
      </c>
      <c r="E468">
        <v>778</v>
      </c>
      <c r="I468" s="57" t="e">
        <f>VLOOKUP(Table5[[#This Row],[Unique]], comp[], 2, FALSE)</f>
        <v>#N/A</v>
      </c>
      <c r="J468" s="19" t="s">
        <v>1881</v>
      </c>
      <c r="K468" s="19" t="str">
        <f>Table5[[#This Row],[Name]] &amp; Table5[[#This Row],[Paper]]</f>
        <v>20FeYan, H. Y., Vorontsov, V. A. &amp; Dye, D. Alloying effects in polycrystalline γ′ strengthened Co-Al-W base alloys. Intermetallics 48, 44–53 (2014).</v>
      </c>
    </row>
    <row r="469" spans="1:11" x14ac:dyDescent="0.3">
      <c r="A469" s="19" t="s">
        <v>2526</v>
      </c>
      <c r="B469" s="19" t="str">
        <f>VLOOKUP(Table5[[#This Row],[Shortname]], comp[], 2, FALSE)</f>
        <v>CoAlWX+</v>
      </c>
      <c r="C469" s="19" t="s">
        <v>1078</v>
      </c>
      <c r="D469" t="s">
        <v>1066</v>
      </c>
      <c r="E469">
        <v>778</v>
      </c>
      <c r="I469" s="57" t="e">
        <f>VLOOKUP(Table5[[#This Row],[Unique]], comp[], 2, FALSE)</f>
        <v>#N/A</v>
      </c>
      <c r="J469" s="19" t="s">
        <v>1884</v>
      </c>
      <c r="K469" s="19" t="str">
        <f>Table5[[#This Row],[Name]] &amp; Table5[[#This Row],[Paper]]</f>
        <v>21Cr-11Ni-AYan, H. Y., Vorontsov, V. A. &amp; Dye, D. Alloying effects in polycrystalline γ′ strengthened Co-Al-W base alloys. Intermetallics 48, 44–53 (2014).</v>
      </c>
    </row>
    <row r="470" spans="1:11" x14ac:dyDescent="0.3">
      <c r="A470" s="19" t="s">
        <v>2525</v>
      </c>
      <c r="B470" s="19" t="str">
        <f>VLOOKUP(Table5[[#This Row],[Shortname]], comp[], 2, FALSE)</f>
        <v>CoAlWX+</v>
      </c>
      <c r="C470" s="19" t="s">
        <v>1076</v>
      </c>
      <c r="D470" t="s">
        <v>1066</v>
      </c>
      <c r="E470">
        <v>777</v>
      </c>
      <c r="I470" s="57" t="e">
        <f>VLOOKUP(Table5[[#This Row],[Unique]], comp[], 2, FALSE)</f>
        <v>#N/A</v>
      </c>
      <c r="J470" s="19" t="s">
        <v>1883</v>
      </c>
      <c r="K470" s="19" t="str">
        <f>Table5[[#This Row],[Name]] &amp; Table5[[#This Row],[Paper]]</f>
        <v>21Cr-11NiYan, H. Y., Vorontsov, V. A. &amp; Dye, D. Alloying effects in polycrystalline γ′ strengthened Co-Al-W base alloys. Intermetallics 48, 44–53 (2014).</v>
      </c>
    </row>
    <row r="471" spans="1:11" x14ac:dyDescent="0.3">
      <c r="A471" s="19" t="s">
        <v>2524</v>
      </c>
      <c r="B471" s="19" t="str">
        <f>VLOOKUP(Table5[[#This Row],[Shortname]], comp[], 2, FALSE)</f>
        <v>CoAlW-X</v>
      </c>
      <c r="C471" s="19" t="s">
        <v>1073</v>
      </c>
      <c r="D471" t="s">
        <v>1066</v>
      </c>
      <c r="E471">
        <v>726</v>
      </c>
      <c r="I471" s="57" t="e">
        <f>VLOOKUP(Table5[[#This Row],[Unique]], comp[], 2, FALSE)</f>
        <v>#N/A</v>
      </c>
      <c r="J471" s="19" t="s">
        <v>1882</v>
      </c>
      <c r="K471" s="19" t="str">
        <f>Table5[[#This Row],[Name]] &amp; Table5[[#This Row],[Paper]]</f>
        <v>21CrYan, H. Y., Vorontsov, V. A. &amp; Dye, D. Alloying effects in polycrystalline γ′ strengthened Co-Al-W base alloys. Intermetallics 48, 44–53 (2014).</v>
      </c>
    </row>
    <row r="472" spans="1:11" x14ac:dyDescent="0.3">
      <c r="A472" s="19" t="s">
        <v>2540</v>
      </c>
      <c r="B472" s="19" t="str">
        <f>VLOOKUP(Table5[[#This Row],[Shortname]], comp[], 2, FALSE)</f>
        <v>CoAlWX+</v>
      </c>
      <c r="C472" s="19" t="s">
        <v>1091</v>
      </c>
      <c r="D472" t="s">
        <v>1086</v>
      </c>
      <c r="E472">
        <v>1113</v>
      </c>
      <c r="I472" s="57" t="e">
        <f>VLOOKUP(Table5[[#This Row],[Unique]], comp[], 2, FALSE)</f>
        <v>#N/A</v>
      </c>
      <c r="J472" s="19" t="s">
        <v>1898</v>
      </c>
      <c r="K472" s="19" t="str">
        <f>Table5[[#This Row],[Name]] &amp; Table5[[#This Row],[Paper]]</f>
        <v>FC-2.0Yeh, A. C., Wang, S. C., Cheng, C. F., Chang, Y. J. &amp; Chang, S. C. Oxidation Behaviour of Si-Bearing Co-Based Alloys. Oxid. Met. 86, 99–112 (2016).</v>
      </c>
    </row>
    <row r="473" spans="1:11" x14ac:dyDescent="0.3">
      <c r="A473" s="19" t="s">
        <v>2539</v>
      </c>
      <c r="B473" s="19" t="str">
        <f>VLOOKUP(Table5[[#This Row],[Shortname]], comp[], 2, FALSE)</f>
        <v>CoAlWX+</v>
      </c>
      <c r="C473" s="19" t="s">
        <v>1090</v>
      </c>
      <c r="D473" t="s">
        <v>1086</v>
      </c>
      <c r="E473">
        <v>1104</v>
      </c>
      <c r="I473" s="57" t="e">
        <f>VLOOKUP(Table5[[#This Row],[Unique]], comp[], 2, FALSE)</f>
        <v>#N/A</v>
      </c>
      <c r="J473" s="19" t="s">
        <v>1897</v>
      </c>
      <c r="K473" s="19" t="str">
        <f>Table5[[#This Row],[Name]] &amp; Table5[[#This Row],[Paper]]</f>
        <v>FC-1.5Yeh, A. C., Wang, S. C., Cheng, C. F., Chang, Y. J. &amp; Chang, S. C. Oxidation Behaviour of Si-Bearing Co-Based Alloys. Oxid. Met. 86, 99–112 (2016).</v>
      </c>
    </row>
    <row r="474" spans="1:11" x14ac:dyDescent="0.3">
      <c r="A474" s="19" t="s">
        <v>2538</v>
      </c>
      <c r="B474" s="19" t="str">
        <f>VLOOKUP(Table5[[#This Row],[Shortname]], comp[], 2, FALSE)</f>
        <v>CoAlWX+</v>
      </c>
      <c r="C474" s="19" t="s">
        <v>1089</v>
      </c>
      <c r="D474" t="s">
        <v>1086</v>
      </c>
      <c r="E474">
        <v>1091</v>
      </c>
      <c r="I474" s="57" t="e">
        <f>VLOOKUP(Table5[[#This Row],[Unique]], comp[], 2, FALSE)</f>
        <v>#N/A</v>
      </c>
      <c r="J474" s="19" t="s">
        <v>1896</v>
      </c>
      <c r="K474" s="19" t="str">
        <f>Table5[[#This Row],[Name]] &amp; Table5[[#This Row],[Paper]]</f>
        <v>FC-1.0Yeh, A. C., Wang, S. C., Cheng, C. F., Chang, Y. J. &amp; Chang, S. C. Oxidation Behaviour of Si-Bearing Co-Based Alloys. Oxid. Met. 86, 99–112 (2016).</v>
      </c>
    </row>
    <row r="475" spans="1:11" x14ac:dyDescent="0.3">
      <c r="A475" s="19" t="s">
        <v>2537</v>
      </c>
      <c r="B475" s="19" t="str">
        <f>VLOOKUP(Table5[[#This Row],[Shortname]], comp[], 2, FALSE)</f>
        <v>CoAlWX+</v>
      </c>
      <c r="C475" s="19" t="s">
        <v>1088</v>
      </c>
      <c r="D475" t="s">
        <v>1086</v>
      </c>
      <c r="E475">
        <v>1075</v>
      </c>
      <c r="I475" s="57" t="e">
        <f>VLOOKUP(Table5[[#This Row],[Unique]], comp[], 2, FALSE)</f>
        <v>#N/A</v>
      </c>
      <c r="J475" s="19" t="s">
        <v>1895</v>
      </c>
      <c r="K475" s="19" t="str">
        <f>Table5[[#This Row],[Name]] &amp; Table5[[#This Row],[Paper]]</f>
        <v>FC-0.5Yeh, A. C., Wang, S. C., Cheng, C. F., Chang, Y. J. &amp; Chang, S. C. Oxidation Behaviour of Si-Bearing Co-Based Alloys. Oxid. Met. 86, 99–112 (2016).</v>
      </c>
    </row>
    <row r="476" spans="1:11" x14ac:dyDescent="0.3">
      <c r="A476" s="19" t="s">
        <v>2536</v>
      </c>
      <c r="B476" s="19" t="str">
        <f>VLOOKUP(Table5[[#This Row],[Shortname]], comp[], 2, FALSE)</f>
        <v>CoAlW-X</v>
      </c>
      <c r="C476" s="19" t="s">
        <v>1087</v>
      </c>
      <c r="D476" t="s">
        <v>1086</v>
      </c>
      <c r="E476">
        <v>1057</v>
      </c>
      <c r="I476" s="57" t="e">
        <f>VLOOKUP(Table5[[#This Row],[Unique]], comp[], 2, FALSE)</f>
        <v>#N/A</v>
      </c>
      <c r="J476" s="19" t="s">
        <v>1894</v>
      </c>
      <c r="K476" s="19" t="str">
        <f>Table5[[#This Row],[Name]] &amp; Table5[[#This Row],[Paper]]</f>
        <v>FC-0.0Yeh, A. C., Wang, S. C., Cheng, C. F., Chang, Y. J. &amp; Chang, S. C. Oxidation Behaviour of Si-Bearing Co-Based Alloys. Oxid. Met. 86, 99–112 (2016).</v>
      </c>
    </row>
    <row r="477" spans="1:11" x14ac:dyDescent="0.3">
      <c r="A477" s="19" t="s">
        <v>2535</v>
      </c>
      <c r="B477" s="19" t="str">
        <f>VLOOKUP(Table5[[#This Row],[Shortname]], comp[], 2, FALSE)</f>
        <v>CoAlWX+</v>
      </c>
      <c r="C477" s="19" t="s">
        <v>1092</v>
      </c>
      <c r="D477" t="s">
        <v>1086</v>
      </c>
      <c r="E477">
        <v>998</v>
      </c>
      <c r="I477" s="57" t="e">
        <f>VLOOKUP(Table5[[#This Row],[Unique]], comp[], 2, FALSE)</f>
        <v>#N/A</v>
      </c>
      <c r="J477" s="19" t="s">
        <v>1893</v>
      </c>
      <c r="K477" s="19" t="str">
        <f>Table5[[#This Row],[Name]] &amp; Table5[[#This Row],[Paper]]</f>
        <v>CS-4Yeh, A. C., Wang, S. C., Cheng, C. F., Chang, Y. J. &amp; Chang, S. C. Oxidation Behaviour of Si-Bearing Co-Based Alloys. Oxid. Met. 86, 99–112 (2016).</v>
      </c>
    </row>
    <row r="478" spans="1:11" x14ac:dyDescent="0.3">
      <c r="A478" s="19" t="s">
        <v>2241</v>
      </c>
      <c r="B478" s="19" t="str">
        <f>VLOOKUP(Table5[[#This Row],[Shortname]], comp[], 2, FALSE)</f>
        <v>Co3Ti</v>
      </c>
      <c r="C478" s="19" t="s">
        <v>1097</v>
      </c>
      <c r="D478" s="13" t="s">
        <v>1093</v>
      </c>
      <c r="E478">
        <v>1169</v>
      </c>
      <c r="F478">
        <v>1209</v>
      </c>
      <c r="G478">
        <v>1311</v>
      </c>
      <c r="I478" s="57" t="e">
        <f>VLOOKUP(Table5[[#This Row],[Unique]], comp[], 2, FALSE)</f>
        <v>#N/A</v>
      </c>
      <c r="J478" s="19" t="s">
        <v>1432</v>
      </c>
      <c r="K478" s="19" t="str">
        <f>Table5[[#This Row],[Name]] &amp; Table5[[#This Row],[Paper]]</f>
        <v>Co-13Ti-3W-3AlYoo, B., Im, H. J., Seol, J. B. &amp; Choi, P. P. On the microstructural evolution and partitioning behavior of L12-structured γ′-based Co-Ti-W alloys upon Cr and Al alloying. Intermetallics 104, 97–102 (2019).</v>
      </c>
    </row>
    <row r="479" spans="1:11" x14ac:dyDescent="0.3">
      <c r="A479" s="19" t="s">
        <v>2240</v>
      </c>
      <c r="B479" s="19" t="str">
        <f>VLOOKUP(Table5[[#This Row],[Shortname]], comp[], 2, FALSE)</f>
        <v>Co3Ti</v>
      </c>
      <c r="C479" s="19" t="s">
        <v>1095</v>
      </c>
      <c r="D479" s="13" t="s">
        <v>1093</v>
      </c>
      <c r="E479">
        <v>1158</v>
      </c>
      <c r="F479">
        <v>1199</v>
      </c>
      <c r="G479">
        <v>1315</v>
      </c>
      <c r="I479" s="57" t="e">
        <f>VLOOKUP(Table5[[#This Row],[Unique]], comp[], 2, FALSE)</f>
        <v>#N/A</v>
      </c>
      <c r="J479" s="19" t="s">
        <v>1560</v>
      </c>
      <c r="K479" s="19" t="str">
        <f>Table5[[#This Row],[Name]] &amp; Table5[[#This Row],[Paper]]</f>
        <v>Co-13Ti-3W-2CrYoo, B., Im, H. J., Seol, J. B. &amp; Choi, P. P. On the microstructural evolution and partitioning behavior of L12-structured γ′-based Co-Ti-W alloys upon Cr and Al alloying. Intermetallics 104, 97–102 (2019).</v>
      </c>
    </row>
    <row r="480" spans="1:11" x14ac:dyDescent="0.3">
      <c r="A480" s="19" t="s">
        <v>2242</v>
      </c>
      <c r="B480" s="19" t="str">
        <f>VLOOKUP(Table5[[#This Row],[Shortname]], comp[], 2, FALSE)</f>
        <v>Co3Ti</v>
      </c>
      <c r="C480" s="19" t="s">
        <v>1096</v>
      </c>
      <c r="D480" s="13" t="s">
        <v>1093</v>
      </c>
      <c r="E480">
        <v>1157</v>
      </c>
      <c r="F480">
        <v>1192</v>
      </c>
      <c r="G480">
        <v>1313</v>
      </c>
      <c r="I480" s="57" t="e">
        <f>VLOOKUP(Table5[[#This Row],[Unique]], comp[], 2, FALSE)</f>
        <v>#N/A</v>
      </c>
      <c r="J480" s="19" t="s">
        <v>1561</v>
      </c>
      <c r="K480" s="19" t="str">
        <f>Table5[[#This Row],[Name]] &amp; Table5[[#This Row],[Paper]]</f>
        <v>Co-13Ti-3W-4CrYoo, B., Im, H. J., Seol, J. B. &amp; Choi, P. P. On the microstructural evolution and partitioning behavior of L12-structured γ′-based Co-Ti-W alloys upon Cr and Al alloying. Intermetallics 104, 97–102 (2019).</v>
      </c>
    </row>
    <row r="481" spans="1:11" x14ac:dyDescent="0.3">
      <c r="A481" s="19" t="s">
        <v>2243</v>
      </c>
      <c r="B481" s="19" t="str">
        <f>VLOOKUP(Table5[[#This Row],[Shortname]], comp[], 2, FALSE)</f>
        <v>Co3Ti</v>
      </c>
      <c r="C481" s="19" t="s">
        <v>1098</v>
      </c>
      <c r="D481" s="13" t="s">
        <v>1093</v>
      </c>
      <c r="E481">
        <v>1153</v>
      </c>
      <c r="F481">
        <v>1202</v>
      </c>
      <c r="G481">
        <v>1311</v>
      </c>
      <c r="I481" s="57" t="e">
        <f>VLOOKUP(Table5[[#This Row],[Unique]], comp[], 2, FALSE)</f>
        <v>#N/A</v>
      </c>
      <c r="J481" s="19" t="s">
        <v>1410</v>
      </c>
      <c r="K481" s="19" t="str">
        <f>Table5[[#This Row],[Name]] &amp; Table5[[#This Row],[Paper]]</f>
        <v>Co-13Ti-3W-6AlYoo, B., Im, H. J., Seol, J. B. &amp; Choi, P. P. On the microstructural evolution and partitioning behavior of L12-structured γ′-based Co-Ti-W alloys upon Cr and Al alloying. Intermetallics 104, 97–102 (2019).</v>
      </c>
    </row>
    <row r="482" spans="1:11" x14ac:dyDescent="0.3">
      <c r="A482" s="19" t="s">
        <v>2244</v>
      </c>
      <c r="B482" s="19" t="str">
        <f>VLOOKUP(Table5[[#This Row],[Shortname]], comp[], 2, FALSE)</f>
        <v>Co3Ti</v>
      </c>
      <c r="C482" s="19" t="s">
        <v>1094</v>
      </c>
      <c r="D482" s="13" t="s">
        <v>1093</v>
      </c>
      <c r="E482">
        <v>1144</v>
      </c>
      <c r="F482">
        <v>1216</v>
      </c>
      <c r="G482">
        <v>1318</v>
      </c>
      <c r="I482" s="57" t="e">
        <f>VLOOKUP(Table5[[#This Row],[Unique]], comp[], 2, FALSE)</f>
        <v>#N/A</v>
      </c>
      <c r="J482" s="19" t="s">
        <v>1441</v>
      </c>
      <c r="K482" s="19" t="str">
        <f>Table5[[#This Row],[Name]] &amp; Table5[[#This Row],[Paper]]</f>
        <v>Co-15Ti-3WYoo, B., Im, H. J., Seol, J. B. &amp; Choi, P. P. On the microstructural evolution and partitioning behavior of L12-structured γ′-based Co-Ti-W alloys upon Cr and Al alloying. Intermetallics 104, 97–102 (2019).</v>
      </c>
    </row>
    <row r="483" spans="1:11" x14ac:dyDescent="0.3">
      <c r="A483" s="19" t="s">
        <v>2544</v>
      </c>
      <c r="B483" s="19" t="str">
        <f>VLOOKUP(Table5[[#This Row],[Shortname]], comp[], 2, FALSE)</f>
        <v>Co3Ti</v>
      </c>
      <c r="C483" s="19" t="s">
        <v>1103</v>
      </c>
      <c r="D483" t="s">
        <v>1099</v>
      </c>
      <c r="E483">
        <v>1132</v>
      </c>
      <c r="I483" s="57" t="e">
        <f>VLOOKUP(Table5[[#This Row],[Unique]], comp[], 2, FALSE)</f>
        <v>#N/A</v>
      </c>
      <c r="J483" s="19" t="s">
        <v>1902</v>
      </c>
      <c r="K483" s="19" t="str">
        <f>Table5[[#This Row],[Name]] &amp; Table5[[#This Row],[Paper]]</f>
        <v>Co-8V-8Ti-2TaYu, J. et al. A two-stage predicting model for γ′ solvus temperature of L12-strengthened Co-base superalloys based on machine learning. Intermetallics 110, 106466 (2019).</v>
      </c>
    </row>
    <row r="484" spans="1:11" x14ac:dyDescent="0.3">
      <c r="A484" s="19" t="s">
        <v>2543</v>
      </c>
      <c r="B484" s="19" t="str">
        <f>VLOOKUP(Table5[[#This Row],[Shortname]], comp[], 2, FALSE)</f>
        <v>Co3Ti</v>
      </c>
      <c r="C484" s="19" t="s">
        <v>1101</v>
      </c>
      <c r="D484" t="s">
        <v>1099</v>
      </c>
      <c r="E484">
        <v>1113</v>
      </c>
      <c r="I484" s="57" t="e">
        <f>VLOOKUP(Table5[[#This Row],[Unique]], comp[], 2, FALSE)</f>
        <v>#N/A</v>
      </c>
      <c r="J484" s="19" t="s">
        <v>1901</v>
      </c>
      <c r="K484" s="19" t="str">
        <f>Table5[[#This Row],[Name]] &amp; Table5[[#This Row],[Paper]]</f>
        <v>Co-8V-8Ti-2NbYu, J. et al. A two-stage predicting model for γ′ solvus temperature of L12-strengthened Co-base superalloys based on machine learning. Intermetallics 110, 106466 (2019).</v>
      </c>
    </row>
    <row r="485" spans="1:11" x14ac:dyDescent="0.3">
      <c r="A485" s="19" t="s">
        <v>2542</v>
      </c>
      <c r="B485" s="19" t="str">
        <f>VLOOKUP(Table5[[#This Row],[Shortname]], comp[], 2, FALSE)</f>
        <v>W-free</v>
      </c>
      <c r="C485" s="19" t="s">
        <v>1102</v>
      </c>
      <c r="D485" t="s">
        <v>1099</v>
      </c>
      <c r="E485">
        <v>1108</v>
      </c>
      <c r="I485" s="57" t="e">
        <f>VLOOKUP(Table5[[#This Row],[Unique]], comp[], 2, FALSE)</f>
        <v>#N/A</v>
      </c>
      <c r="J485" s="19" t="s">
        <v>1900</v>
      </c>
      <c r="K485" s="19" t="str">
        <f>Table5[[#This Row],[Name]] &amp; Table5[[#This Row],[Paper]]</f>
        <v>Co-8V-8Ti-2MoYu, J. et al. A two-stage predicting model for γ′ solvus temperature of L12-strengthened Co-base superalloys based on machine learning. Intermetallics 110, 106466 (2019).</v>
      </c>
    </row>
    <row r="486" spans="1:11" x14ac:dyDescent="0.3">
      <c r="A486" s="19" t="s">
        <v>2541</v>
      </c>
      <c r="B486" s="19" t="str">
        <f>VLOOKUP(Table5[[#This Row],[Shortname]], comp[], 2, FALSE)</f>
        <v>Co3Ti</v>
      </c>
      <c r="C486" s="19" t="s">
        <v>1100</v>
      </c>
      <c r="D486" t="s">
        <v>1099</v>
      </c>
      <c r="E486">
        <v>1084</v>
      </c>
      <c r="I486" s="57" t="e">
        <f>VLOOKUP(Table5[[#This Row],[Unique]], comp[], 2, FALSE)</f>
        <v>#N/A</v>
      </c>
      <c r="J486" s="19" t="s">
        <v>1899</v>
      </c>
      <c r="K486" s="19" t="str">
        <f>Table5[[#This Row],[Name]] &amp; Table5[[#This Row],[Paper]]</f>
        <v>Co-8V-8TiYu, J. et al. A two-stage predicting model for γ′ solvus temperature of L12-strengthened Co-base superalloys based on machine learning. Intermetallics 110, 106466 (2019).</v>
      </c>
    </row>
    <row r="487" spans="1:11" x14ac:dyDescent="0.3">
      <c r="A487" s="19" t="s">
        <v>2545</v>
      </c>
      <c r="B487" s="19" t="str">
        <f>VLOOKUP(Table5[[#This Row],[Shortname]], comp[], 2, FALSE)</f>
        <v>W-free</v>
      </c>
      <c r="C487" s="19" t="s">
        <v>1104</v>
      </c>
      <c r="D487" t="s">
        <v>1099</v>
      </c>
      <c r="E487">
        <v>1084</v>
      </c>
      <c r="I487" s="57" t="e">
        <f>VLOOKUP(Table5[[#This Row],[Unique]], comp[], 2, FALSE)</f>
        <v>#N/A</v>
      </c>
      <c r="J487" s="19" t="s">
        <v>1903</v>
      </c>
      <c r="K487" s="19" t="str">
        <f>Table5[[#This Row],[Name]] &amp; Table5[[#This Row],[Paper]]</f>
        <v>Co-8V-8Ti-2WYu, J. et al. A two-stage predicting model for γ′ solvus temperature of L12-strengthened Co-base superalloys based on machine learning. Intermetallics 110, 106466 (2019).</v>
      </c>
    </row>
    <row r="488" spans="1:11" x14ac:dyDescent="0.3">
      <c r="A488" t="s">
        <v>2549</v>
      </c>
      <c r="B488" t="str">
        <f>VLOOKUP(Table5[[#This Row],[Shortname]], comp[], 2, FALSE)</f>
        <v>CoAlWX+</v>
      </c>
      <c r="C488" t="s">
        <v>1464</v>
      </c>
      <c r="D488" s="13" t="s">
        <v>1461</v>
      </c>
      <c r="E488">
        <v>1233</v>
      </c>
      <c r="I488" s="57" t="e">
        <f>VLOOKUP(Table5[[#This Row],[Unique]], comp[], 2, FALSE)</f>
        <v>#N/A</v>
      </c>
      <c r="J488" t="s">
        <v>1907</v>
      </c>
      <c r="K488" t="str">
        <f>Table5[[#This Row],[Name]] &amp; Table5[[#This Row],[Paper]]</f>
        <v>wang #4Yu, J., Wang, C., Chen, Y., Wang, C. &amp; Liu, X. Accelerated design of L12-strengthened co-base Superalloys based on machine learning of experimental data. Mater. Des. 108996 (2020) doi:10.1016/j.matdes.2020.108996.</v>
      </c>
    </row>
    <row r="489" spans="1:11" x14ac:dyDescent="0.3">
      <c r="A489" t="s">
        <v>2551</v>
      </c>
      <c r="B489" t="str">
        <f>VLOOKUP(Table5[[#This Row],[Shortname]], comp[], 2, FALSE)</f>
        <v>Co3Ti</v>
      </c>
      <c r="C489" t="s">
        <v>1466</v>
      </c>
      <c r="D489" s="13" t="s">
        <v>1461</v>
      </c>
      <c r="E489">
        <v>1230</v>
      </c>
      <c r="I489" s="57" t="e">
        <f>VLOOKUP(Table5[[#This Row],[Unique]], comp[], 2, FALSE)</f>
        <v>#N/A</v>
      </c>
      <c r="J489" t="s">
        <v>1909</v>
      </c>
      <c r="K489" t="str">
        <f>Table5[[#This Row],[Name]] &amp; Table5[[#This Row],[Paper]]</f>
        <v>wang #6Yu, J., Wang, C., Chen, Y., Wang, C. &amp; Liu, X. Accelerated design of L12-strengthened co-base Superalloys based on machine learning of experimental data. Mater. Des. 108996 (2020) doi:10.1016/j.matdes.2020.108996.</v>
      </c>
    </row>
    <row r="490" spans="1:11" x14ac:dyDescent="0.3">
      <c r="A490" t="s">
        <v>2550</v>
      </c>
      <c r="B490" t="str">
        <f>VLOOKUP(Table5[[#This Row],[Shortname]], comp[], 2, FALSE)</f>
        <v>CoAlWX+</v>
      </c>
      <c r="C490" t="s">
        <v>1465</v>
      </c>
      <c r="D490" s="13" t="s">
        <v>1461</v>
      </c>
      <c r="E490">
        <v>1229</v>
      </c>
      <c r="I490" s="57" t="e">
        <f>VLOOKUP(Table5[[#This Row],[Unique]], comp[], 2, FALSE)</f>
        <v>#N/A</v>
      </c>
      <c r="J490" t="s">
        <v>1908</v>
      </c>
      <c r="K490" t="str">
        <f>Table5[[#This Row],[Name]] &amp; Table5[[#This Row],[Paper]]</f>
        <v>wang #5Yu, J., Wang, C., Chen, Y., Wang, C. &amp; Liu, X. Accelerated design of L12-strengthened co-base Superalloys based on machine learning of experimental data. Mater. Des. 108996 (2020) doi:10.1016/j.matdes.2020.108996.</v>
      </c>
    </row>
    <row r="491" spans="1:11" x14ac:dyDescent="0.3">
      <c r="A491" t="s">
        <v>2547</v>
      </c>
      <c r="B491" t="str">
        <f>VLOOKUP(Table5[[#This Row],[Shortname]], comp[], 2, FALSE)</f>
        <v>CoAlWX+</v>
      </c>
      <c r="C491" t="s">
        <v>1462</v>
      </c>
      <c r="D491" s="13" t="s">
        <v>1461</v>
      </c>
      <c r="E491">
        <v>1215</v>
      </c>
      <c r="I491" s="57" t="e">
        <f>VLOOKUP(Table5[[#This Row],[Unique]], comp[], 2, FALSE)</f>
        <v>#N/A</v>
      </c>
      <c r="J491" t="s">
        <v>1905</v>
      </c>
      <c r="K491" t="str">
        <f>Table5[[#This Row],[Name]] &amp; Table5[[#This Row],[Paper]]</f>
        <v>wang #2Yu, J., Wang, C., Chen, Y., Wang, C. &amp; Liu, X. Accelerated design of L12-strengthened co-base Superalloys based on machine learning of experimental data. Mater. Des. 108996 (2020) doi:10.1016/j.matdes.2020.108996.</v>
      </c>
    </row>
    <row r="492" spans="1:11" x14ac:dyDescent="0.3">
      <c r="A492" t="s">
        <v>2546</v>
      </c>
      <c r="B492" t="str">
        <f>VLOOKUP(Table5[[#This Row],[Shortname]], comp[], 2, FALSE)</f>
        <v>CoAlWX+</v>
      </c>
      <c r="C492" t="s">
        <v>1460</v>
      </c>
      <c r="D492" s="13" t="s">
        <v>1461</v>
      </c>
      <c r="E492">
        <v>1200</v>
      </c>
      <c r="I492" s="57" t="e">
        <f>VLOOKUP(Table5[[#This Row],[Unique]], comp[], 2, FALSE)</f>
        <v>#N/A</v>
      </c>
      <c r="J492" t="s">
        <v>1904</v>
      </c>
      <c r="K492" t="str">
        <f>Table5[[#This Row],[Name]] &amp; Table5[[#This Row],[Paper]]</f>
        <v>wang #1Yu, J., Wang, C., Chen, Y., Wang, C. &amp; Liu, X. Accelerated design of L12-strengthened co-base Superalloys based on machine learning of experimental data. Mater. Des. 108996 (2020) doi:10.1016/j.matdes.2020.108996.</v>
      </c>
    </row>
    <row r="493" spans="1:11" x14ac:dyDescent="0.3">
      <c r="A493" t="s">
        <v>2548</v>
      </c>
      <c r="B493" t="str">
        <f>VLOOKUP(Table5[[#This Row],[Shortname]], comp[], 2, FALSE)</f>
        <v>CoAlWX+</v>
      </c>
      <c r="C493" t="s">
        <v>1463</v>
      </c>
      <c r="D493" s="13" t="s">
        <v>1461</v>
      </c>
      <c r="E493">
        <v>1198</v>
      </c>
      <c r="I493" s="57" t="e">
        <f>VLOOKUP(Table5[[#This Row],[Unique]], comp[], 2, FALSE)</f>
        <v>#N/A</v>
      </c>
      <c r="J493" t="s">
        <v>1906</v>
      </c>
      <c r="K493" t="str">
        <f>Table5[[#This Row],[Name]] &amp; Table5[[#This Row],[Paper]]</f>
        <v>wang #3Yu, J., Wang, C., Chen, Y., Wang, C. &amp; Liu, X. Accelerated design of L12-strengthened co-base Superalloys based on machine learning of experimental data. Mater. Des. 108996 (2020) doi:10.1016/j.matdes.2020.108996.</v>
      </c>
    </row>
    <row r="494" spans="1:11" x14ac:dyDescent="0.3">
      <c r="A494" s="19" t="s">
        <v>2245</v>
      </c>
      <c r="B494" s="19" t="str">
        <f>VLOOKUP(Table5[[#This Row],[Shortname]], comp[], 2, FALSE)</f>
        <v>Co3Ti</v>
      </c>
      <c r="C494" s="19" t="s">
        <v>1133</v>
      </c>
      <c r="D494" s="8" t="s">
        <v>1132</v>
      </c>
      <c r="E494">
        <v>1135</v>
      </c>
      <c r="F494">
        <v>1153</v>
      </c>
      <c r="G494">
        <v>1327</v>
      </c>
      <c r="I494" s="57" t="e">
        <f>VLOOKUP(Table5[[#This Row],[Unique]], comp[], 2, FALSE)</f>
        <v>#N/A</v>
      </c>
      <c r="J494" s="19" t="s">
        <v>1400</v>
      </c>
      <c r="K494" s="19" t="str">
        <f>Table5[[#This Row],[Name]] &amp; Table5[[#This Row],[Paper]]</f>
        <v>CTC-1Zenk, C. H. et al. A novel type of Co–Ti–Cr-base γ/γ′ superalloys with low mass density. Acta Mater. 135, 244–251 (2017).</v>
      </c>
    </row>
    <row r="495" spans="1:11" x14ac:dyDescent="0.3">
      <c r="A495" s="19" t="s">
        <v>2553</v>
      </c>
      <c r="B495" s="19" t="str">
        <f>VLOOKUP(Table5[[#This Row],[Shortname]], comp[], 2, FALSE)</f>
        <v>CoAlWX+</v>
      </c>
      <c r="C495" s="19" t="s">
        <v>1129</v>
      </c>
      <c r="D495" s="13" t="s">
        <v>1128</v>
      </c>
      <c r="E495">
        <v>1038</v>
      </c>
      <c r="F495">
        <v>1410</v>
      </c>
      <c r="G495">
        <v>1452</v>
      </c>
      <c r="I495" s="57" t="e">
        <f>VLOOKUP(Table5[[#This Row],[Unique]], comp[], 2, FALSE)</f>
        <v>#N/A</v>
      </c>
      <c r="J495" s="19" t="s">
        <v>1911</v>
      </c>
      <c r="K495" s="19" t="str">
        <f>Table5[[#This Row],[Name]] &amp; Table5[[#This Row],[Paper]]</f>
        <v>NC50Zenk, C. H. et al. Intermediate Co/Ni-base model superalloys - Thermophysical properties, creep and oxidation. Scr. Mater. 112, 83–86 (2016).</v>
      </c>
    </row>
    <row r="496" spans="1:11" x14ac:dyDescent="0.3">
      <c r="A496" s="19" t="s">
        <v>2246</v>
      </c>
      <c r="B496" s="19" t="str">
        <f>VLOOKUP(Table5[[#This Row],[Shortname]], comp[], 2, FALSE)</f>
        <v>CoAlWX+</v>
      </c>
      <c r="C496" s="19" t="s">
        <v>1130</v>
      </c>
      <c r="D496" s="13" t="s">
        <v>1128</v>
      </c>
      <c r="E496">
        <v>975</v>
      </c>
      <c r="F496">
        <v>1412</v>
      </c>
      <c r="G496">
        <v>1454</v>
      </c>
      <c r="I496" s="57" t="e">
        <f>VLOOKUP(Table5[[#This Row],[Unique]], comp[], 2, FALSE)</f>
        <v>#N/A</v>
      </c>
      <c r="J496" s="19" t="s">
        <v>1562</v>
      </c>
      <c r="K496" s="19" t="str">
        <f>Table5[[#This Row],[Name]] &amp; Table5[[#This Row],[Paper]]</f>
        <v>NC75Zenk, C. H. et al. Intermediate Co/Ni-base model superalloys - Thermophysical properties, creep and oxidation. Scr. Mater. 112, 83–86 (2016).</v>
      </c>
    </row>
    <row r="497" spans="1:11" x14ac:dyDescent="0.3">
      <c r="A497" s="19" t="s">
        <v>2552</v>
      </c>
      <c r="B497" s="19" t="str">
        <f>VLOOKUP(Table5[[#This Row],[Shortname]], comp[], 2, FALSE)</f>
        <v>CoAlW-X</v>
      </c>
      <c r="C497" s="19" t="s">
        <v>1131</v>
      </c>
      <c r="D497" s="13" t="s">
        <v>1128</v>
      </c>
      <c r="E497">
        <v>951</v>
      </c>
      <c r="F497">
        <v>1413</v>
      </c>
      <c r="G497">
        <v>1456</v>
      </c>
      <c r="I497" s="57" t="e">
        <f>VLOOKUP(Table5[[#This Row],[Unique]], comp[], 2, FALSE)</f>
        <v>#N/A</v>
      </c>
      <c r="J497" s="19" t="s">
        <v>1910</v>
      </c>
      <c r="K497" s="19" t="str">
        <f>Table5[[#This Row],[Name]] &amp; Table5[[#This Row],[Paper]]</f>
        <v>NC100Zenk, C. H. et al. Intermediate Co/Ni-base model superalloys - Thermophysical properties, creep and oxidation. Scr. Mater. 112, 83–86 (2016).</v>
      </c>
    </row>
    <row r="498" spans="1:11" x14ac:dyDescent="0.3">
      <c r="A498" s="19" t="s">
        <v>2248</v>
      </c>
      <c r="B498" s="19" t="str">
        <f>VLOOKUP(Table5[[#This Row],[Shortname]], comp[], 2, FALSE)</f>
        <v>CoAlWX+</v>
      </c>
      <c r="C498" s="19" t="s">
        <v>1109</v>
      </c>
      <c r="D498" t="s">
        <v>1105</v>
      </c>
      <c r="E498">
        <v>1040</v>
      </c>
      <c r="F498">
        <v>1410</v>
      </c>
      <c r="G498">
        <v>1452</v>
      </c>
      <c r="I498" s="57" t="e">
        <f>VLOOKUP(Table5[[#This Row],[Unique]], comp[], 2, FALSE)</f>
        <v>#N/A</v>
      </c>
      <c r="J498" s="19" t="s">
        <v>1564</v>
      </c>
      <c r="K498" s="19" t="str">
        <f>Table5[[#This Row],[Name]] &amp; Table5[[#This Row],[Paper]]</f>
        <v>ERBO-NC50_8CrZenk, C. H. et al. The role of the base element in γ strengthened cobalt/nickel-base superalloys. Proc. Int. Symp. Superalloys 2016-Janua, 971–980 (2016).</v>
      </c>
    </row>
    <row r="499" spans="1:11" x14ac:dyDescent="0.3">
      <c r="A499" s="19" t="s">
        <v>2555</v>
      </c>
      <c r="B499" s="19" t="str">
        <f>VLOOKUP(Table5[[#This Row],[Shortname]], comp[], 2, FALSE)</f>
        <v>CoAlW-X</v>
      </c>
      <c r="C499" s="19" t="s">
        <v>1106</v>
      </c>
      <c r="D499" t="s">
        <v>1105</v>
      </c>
      <c r="E499">
        <v>1027</v>
      </c>
      <c r="F499">
        <v>1445</v>
      </c>
      <c r="G499">
        <v>1479</v>
      </c>
      <c r="I499" s="57" t="e">
        <f>VLOOKUP(Table5[[#This Row],[Unique]], comp[], 2, FALSE)</f>
        <v>#N/A</v>
      </c>
      <c r="J499" s="19" t="s">
        <v>1913</v>
      </c>
      <c r="K499" s="19" t="str">
        <f>Table5[[#This Row],[Name]] &amp; Table5[[#This Row],[Paper]]</f>
        <v>ERBO-NC50_0CrZenk, C. H. et al. The role of the base element in γ strengthened cobalt/nickel-base superalloys. Proc. Int. Symp. Superalloys 2016-Janua, 971–980 (2016).</v>
      </c>
    </row>
    <row r="500" spans="1:11" x14ac:dyDescent="0.3">
      <c r="A500" s="19" t="s">
        <v>2556</v>
      </c>
      <c r="B500" s="19" t="str">
        <f>VLOOKUP(Table5[[#This Row],[Shortname]], comp[], 2, FALSE)</f>
        <v>CoAlW-X</v>
      </c>
      <c r="C500" s="19" t="s">
        <v>1107</v>
      </c>
      <c r="D500" t="s">
        <v>1105</v>
      </c>
      <c r="E500">
        <v>984</v>
      </c>
      <c r="F500">
        <v>1447</v>
      </c>
      <c r="G500">
        <v>1477</v>
      </c>
      <c r="I500" s="57" t="e">
        <f>VLOOKUP(Table5[[#This Row],[Unique]], comp[], 2, FALSE)</f>
        <v>#N/A</v>
      </c>
      <c r="J500" s="19" t="s">
        <v>1914</v>
      </c>
      <c r="K500" s="19" t="str">
        <f>Table5[[#This Row],[Name]] &amp; Table5[[#This Row],[Paper]]</f>
        <v>ERBO-NC75_0CrZenk, C. H. et al. The role of the base element in γ strengthened cobalt/nickel-base superalloys. Proc. Int. Symp. Superalloys 2016-Janua, 971–980 (2016).</v>
      </c>
    </row>
    <row r="501" spans="1:11" x14ac:dyDescent="0.3">
      <c r="A501" s="19" t="s">
        <v>2249</v>
      </c>
      <c r="B501" s="19" t="str">
        <f>VLOOKUP(Table5[[#This Row],[Shortname]], comp[], 2, FALSE)</f>
        <v>CoAlWX+</v>
      </c>
      <c r="C501" s="19" t="s">
        <v>1110</v>
      </c>
      <c r="D501" t="s">
        <v>1105</v>
      </c>
      <c r="E501">
        <v>975</v>
      </c>
      <c r="F501">
        <v>1422</v>
      </c>
      <c r="G501">
        <v>1455</v>
      </c>
      <c r="I501" s="57" t="e">
        <f>VLOOKUP(Table5[[#This Row],[Unique]], comp[], 2, FALSE)</f>
        <v>#N/A</v>
      </c>
      <c r="J501" s="19" t="s">
        <v>1565</v>
      </c>
      <c r="K501" s="19" t="str">
        <f>Table5[[#This Row],[Name]] &amp; Table5[[#This Row],[Paper]]</f>
        <v>ERBO-NC75_8CrZenk, C. H. et al. The role of the base element in γ strengthened cobalt/nickel-base superalloys. Proc. Int. Symp. Superalloys 2016-Janua, 971–980 (2016).</v>
      </c>
    </row>
    <row r="502" spans="1:11" x14ac:dyDescent="0.3">
      <c r="A502" s="19" t="s">
        <v>2554</v>
      </c>
      <c r="B502" s="19" t="str">
        <f>VLOOKUP(Table5[[#This Row],[Shortname]], comp[], 2, FALSE)</f>
        <v>CoAlW-X</v>
      </c>
      <c r="C502" s="19" t="s">
        <v>1108</v>
      </c>
      <c r="D502" t="s">
        <v>1105</v>
      </c>
      <c r="E502">
        <v>958</v>
      </c>
      <c r="F502">
        <v>1447</v>
      </c>
      <c r="G502">
        <v>1477</v>
      </c>
      <c r="I502" s="57" t="e">
        <f>VLOOKUP(Table5[[#This Row],[Unique]], comp[], 2, FALSE)</f>
        <v>#N/A</v>
      </c>
      <c r="J502" s="19" t="s">
        <v>1912</v>
      </c>
      <c r="K502" s="19" t="str">
        <f>Table5[[#This Row],[Name]] &amp; Table5[[#This Row],[Paper]]</f>
        <v>ERBO-NC100_0CrZenk, C. H. et al. The role of the base element in γ strengthened cobalt/nickel-base superalloys. Proc. Int. Symp. Superalloys 2016-Janua, 971–980 (2016).</v>
      </c>
    </row>
    <row r="503" spans="1:11" x14ac:dyDescent="0.3">
      <c r="A503" s="19" t="s">
        <v>2247</v>
      </c>
      <c r="B503" s="19" t="str">
        <f>VLOOKUP(Table5[[#This Row],[Shortname]], comp[], 2, FALSE)</f>
        <v>CoAlW-X</v>
      </c>
      <c r="C503" s="19" t="s">
        <v>1111</v>
      </c>
      <c r="D503" t="s">
        <v>1105</v>
      </c>
      <c r="E503">
        <v>950</v>
      </c>
      <c r="F503">
        <v>1412</v>
      </c>
      <c r="G503">
        <v>1452</v>
      </c>
      <c r="I503" s="57" t="e">
        <f>VLOOKUP(Table5[[#This Row],[Unique]], comp[], 2, FALSE)</f>
        <v>#N/A</v>
      </c>
      <c r="J503" s="19" t="s">
        <v>1563</v>
      </c>
      <c r="K503" s="19" t="str">
        <f>Table5[[#This Row],[Name]] &amp; Table5[[#This Row],[Paper]]</f>
        <v>ERBO-NC100_8CrZenk, C. H. et al. The role of the base element in γ strengthened cobalt/nickel-base superalloys. Proc. Int. Symp. Superalloys 2016-Janua, 971–980 (2016).</v>
      </c>
    </row>
    <row r="504" spans="1:11" x14ac:dyDescent="0.3">
      <c r="A504" s="19" t="s">
        <v>2256</v>
      </c>
      <c r="B504" s="19" t="str">
        <f>VLOOKUP(Table5[[#This Row],[Shortname]], comp[], 2, FALSE)</f>
        <v>Co3Ti</v>
      </c>
      <c r="C504" s="77" t="s">
        <v>1118</v>
      </c>
      <c r="D504" s="78" t="s">
        <v>1112</v>
      </c>
      <c r="E504" s="2" t="s">
        <v>1120</v>
      </c>
      <c r="F504">
        <v>1213</v>
      </c>
      <c r="G504">
        <v>1340</v>
      </c>
      <c r="I504" s="57" t="e">
        <f>VLOOKUP(Table5[[#This Row],[Unique]], comp[], 2, FALSE)</f>
        <v>#N/A</v>
      </c>
      <c r="J504" s="19" t="s">
        <v>1459</v>
      </c>
      <c r="K504" s="19" t="str">
        <f>Table5[[#This Row],[Name]] &amp; Table5[[#This Row],[Paper]]</f>
        <v>WGZenk, C. H., Neumeier, S., Stone, H. J. &amp; Göken, M. Mechanical properties and lattice misfit of γ/γ’ strengthened Co-base superalloys in the Co-W-Al-Ti quaternary system. Intermetallics 55, 28–39 (2014).</v>
      </c>
    </row>
    <row r="505" spans="1:11" x14ac:dyDescent="0.3">
      <c r="A505" s="19" t="s">
        <v>2255</v>
      </c>
      <c r="B505" s="19" t="str">
        <f>VLOOKUP(Table5[[#This Row],[Shortname]], comp[], 2, FALSE)</f>
        <v>Co3Ti</v>
      </c>
      <c r="C505" s="77" t="s">
        <v>1117</v>
      </c>
      <c r="D505" s="78" t="s">
        <v>1112</v>
      </c>
      <c r="E505">
        <v>1037</v>
      </c>
      <c r="F505">
        <v>1274</v>
      </c>
      <c r="G505">
        <v>1357</v>
      </c>
      <c r="I505" s="57" t="e">
        <f>VLOOKUP(Table5[[#This Row],[Unique]], comp[], 2, FALSE)</f>
        <v>#N/A</v>
      </c>
      <c r="J505" s="19" t="s">
        <v>1457</v>
      </c>
      <c r="K505" s="19" t="str">
        <f>Table5[[#This Row],[Name]] &amp; Table5[[#This Row],[Paper]]</f>
        <v>WFZenk, C. H., Neumeier, S., Stone, H. J. &amp; Göken, M. Mechanical properties and lattice misfit of γ/γ’ strengthened Co-base superalloys in the Co-W-Al-Ti quaternary system. Intermetallics 55, 28–39 (2014).</v>
      </c>
    </row>
    <row r="506" spans="1:11" x14ac:dyDescent="0.3">
      <c r="A506" s="19" t="s">
        <v>2254</v>
      </c>
      <c r="B506" s="19" t="str">
        <f>VLOOKUP(Table5[[#This Row],[Shortname]], comp[], 2, FALSE)</f>
        <v>Co3Ti</v>
      </c>
      <c r="C506" s="77" t="s">
        <v>1119</v>
      </c>
      <c r="D506" s="78" t="s">
        <v>1112</v>
      </c>
      <c r="E506">
        <v>1035</v>
      </c>
      <c r="F506">
        <v>1276</v>
      </c>
      <c r="G506">
        <v>1383</v>
      </c>
      <c r="I506" s="57" t="e">
        <f>VLOOKUP(Table5[[#This Row],[Unique]], comp[], 2, FALSE)</f>
        <v>#N/A</v>
      </c>
      <c r="J506" s="19" t="s">
        <v>1456</v>
      </c>
      <c r="K506" s="19" t="str">
        <f>Table5[[#This Row],[Name]] &amp; Table5[[#This Row],[Paper]]</f>
        <v>WEZenk, C. H., Neumeier, S., Stone, H. J. &amp; Göken, M. Mechanical properties and lattice misfit of γ/γ’ strengthened Co-base superalloys in the Co-W-Al-Ti quaternary system. Intermetallics 55, 28–39 (2014).</v>
      </c>
    </row>
    <row r="507" spans="1:11" x14ac:dyDescent="0.3">
      <c r="A507" s="19" t="s">
        <v>2253</v>
      </c>
      <c r="B507" s="19" t="str">
        <f>VLOOKUP(Table5[[#This Row],[Shortname]], comp[], 2, FALSE)</f>
        <v>CoAlW-X</v>
      </c>
      <c r="C507" s="77" t="s">
        <v>1116</v>
      </c>
      <c r="D507" s="78" t="s">
        <v>1112</v>
      </c>
      <c r="E507">
        <v>1032</v>
      </c>
      <c r="F507">
        <v>1322</v>
      </c>
      <c r="G507">
        <v>1414</v>
      </c>
      <c r="I507" s="57" t="e">
        <f>VLOOKUP(Table5[[#This Row],[Unique]], comp[], 2, FALSE)</f>
        <v>#N/A</v>
      </c>
      <c r="J507" s="19" t="s">
        <v>1453</v>
      </c>
      <c r="K507" s="19" t="str">
        <f>Table5[[#This Row],[Name]] &amp; Table5[[#This Row],[Paper]]</f>
        <v>WDZenk, C. H., Neumeier, S., Stone, H. J. &amp; Göken, M. Mechanical properties and lattice misfit of γ/γ’ strengthened Co-base superalloys in the Co-W-Al-Ti quaternary system. Intermetallics 55, 28–39 (2014).</v>
      </c>
    </row>
    <row r="508" spans="1:11" x14ac:dyDescent="0.3">
      <c r="A508" s="19" t="s">
        <v>2252</v>
      </c>
      <c r="B508" s="19" t="str">
        <f>VLOOKUP(Table5[[#This Row],[Shortname]], comp[], 2, FALSE)</f>
        <v>CoAlWX+</v>
      </c>
      <c r="C508" s="77" t="s">
        <v>1115</v>
      </c>
      <c r="D508" s="78" t="s">
        <v>1112</v>
      </c>
      <c r="E508">
        <v>1017</v>
      </c>
      <c r="F508">
        <v>1365</v>
      </c>
      <c r="G508">
        <v>1435</v>
      </c>
      <c r="I508" s="57" t="e">
        <f>VLOOKUP(Table5[[#This Row],[Unique]], comp[], 2, FALSE)</f>
        <v>#N/A</v>
      </c>
      <c r="J508" s="19" t="s">
        <v>1446</v>
      </c>
      <c r="K508" s="19" t="str">
        <f>Table5[[#This Row],[Name]] &amp; Table5[[#This Row],[Paper]]</f>
        <v>WCZenk, C. H., Neumeier, S., Stone, H. J. &amp; Göken, M. Mechanical properties and lattice misfit of γ/γ’ strengthened Co-base superalloys in the Co-W-Al-Ti quaternary system. Intermetallics 55, 28–39 (2014).</v>
      </c>
    </row>
    <row r="509" spans="1:11" x14ac:dyDescent="0.3">
      <c r="A509" s="19" t="s">
        <v>2251</v>
      </c>
      <c r="B509" s="19" t="str">
        <f>VLOOKUP(Table5[[#This Row],[Shortname]], comp[], 2, FALSE)</f>
        <v>CoAlWX+</v>
      </c>
      <c r="C509" s="77" t="s">
        <v>1114</v>
      </c>
      <c r="D509" s="78" t="s">
        <v>1112</v>
      </c>
      <c r="E509">
        <v>1009</v>
      </c>
      <c r="F509">
        <v>1397</v>
      </c>
      <c r="G509">
        <v>1458</v>
      </c>
      <c r="I509" s="57" t="e">
        <f>VLOOKUP(Table5[[#This Row],[Unique]], comp[], 2, FALSE)</f>
        <v>#N/A</v>
      </c>
      <c r="J509" s="19" t="s">
        <v>1443</v>
      </c>
      <c r="K509" s="19" t="str">
        <f>Table5[[#This Row],[Name]] &amp; Table5[[#This Row],[Paper]]</f>
        <v>WBZenk, C. H., Neumeier, S., Stone, H. J. &amp; Göken, M. Mechanical properties and lattice misfit of γ/γ’ strengthened Co-base superalloys in the Co-W-Al-Ti quaternary system. Intermetallics 55, 28–39 (2014).</v>
      </c>
    </row>
    <row r="510" spans="1:11" x14ac:dyDescent="0.3">
      <c r="A510" s="19" t="s">
        <v>2250</v>
      </c>
      <c r="B510" s="19" t="str">
        <f>VLOOKUP(Table5[[#This Row],[Shortname]], comp[], 2, FALSE)</f>
        <v>CoAlW-X</v>
      </c>
      <c r="C510" s="77" t="s">
        <v>1113</v>
      </c>
      <c r="D510" s="78" t="s">
        <v>1112</v>
      </c>
      <c r="E510">
        <v>991</v>
      </c>
      <c r="F510">
        <v>1446</v>
      </c>
      <c r="G510" s="2" t="s">
        <v>1120</v>
      </c>
      <c r="I510" s="57" t="e">
        <f>VLOOKUP(Table5[[#This Row],[Unique]], comp[], 2, FALSE)</f>
        <v>#N/A</v>
      </c>
      <c r="J510" s="19" t="s">
        <v>1436</v>
      </c>
      <c r="K510" s="19" t="str">
        <f>Table5[[#This Row],[Name]] &amp; Table5[[#This Row],[Paper]]</f>
        <v>WAZenk, C. H., Neumeier, S., Stone, H. J. &amp; Göken, M. Mechanical properties and lattice misfit of γ/γ’ strengthened Co-base superalloys in the Co-W-Al-Ti quaternary system. Intermetallics 55, 28–39 (2014).</v>
      </c>
    </row>
    <row r="511" spans="1:11" x14ac:dyDescent="0.3">
      <c r="A511" s="19" t="s">
        <v>2257</v>
      </c>
      <c r="B511" s="19" t="str">
        <f>VLOOKUP(Table5[[#This Row],[Shortname]], comp[], 2, FALSE)</f>
        <v>Low-W</v>
      </c>
      <c r="C511" s="77" t="s">
        <v>1138</v>
      </c>
      <c r="D511" s="75" t="s">
        <v>1146</v>
      </c>
      <c r="E511">
        <v>1097</v>
      </c>
      <c r="I511" s="57" t="e">
        <f>VLOOKUP(Table5[[#This Row],[Unique]], comp[], 2, FALSE)</f>
        <v>#N/A</v>
      </c>
      <c r="J511" s="19" t="s">
        <v>1566</v>
      </c>
      <c r="K511" s="19" t="str">
        <f>Table5[[#This Row],[Name]] &amp; Table5[[#This Row],[Paper]]</f>
        <v>4Al-4.9TiZhang, Y. Y. et al. Microstructure Evolution of Multicomponent γ′-Strengthened Co-Based Superalloy at 750 °C and 1000 °C with Different Al and Ti Contents. Metall. Mater. Trans. A Phys. Metall. Mater. Sci. 51, 1755–1770 (2020).</v>
      </c>
    </row>
    <row r="512" spans="1:11" x14ac:dyDescent="0.3">
      <c r="A512" s="19" t="s">
        <v>2258</v>
      </c>
      <c r="B512" s="19" t="str">
        <f>VLOOKUP(Table5[[#This Row],[Shortname]], comp[], 2, FALSE)</f>
        <v>Low-W</v>
      </c>
      <c r="C512" s="77" t="s">
        <v>1147</v>
      </c>
      <c r="D512" s="75" t="s">
        <v>1146</v>
      </c>
      <c r="E512">
        <v>1097</v>
      </c>
      <c r="I512" s="57" t="e">
        <f>VLOOKUP(Table5[[#This Row],[Unique]], comp[], 2, FALSE)</f>
        <v>#N/A</v>
      </c>
      <c r="J512" s="19" t="s">
        <v>1567</v>
      </c>
      <c r="K512" s="19" t="str">
        <f>Table5[[#This Row],[Name]] &amp; Table5[[#This Row],[Paper]]</f>
        <v>5.5Al-5.2TiZhang, Y. Y. et al. Microstructure Evolution of Multicomponent γ′-Strengthened Co-Based Superalloy at 750 °C and 1000 °C with Different Al and Ti Contents. Metall. Mater. Trans. A Phys. Metall. Mater. Sci. 51, 1755–1770 (2020).</v>
      </c>
    </row>
    <row r="513" spans="1:11" x14ac:dyDescent="0.3">
      <c r="A513" s="19" t="s">
        <v>2259</v>
      </c>
      <c r="B513" s="19" t="str">
        <f>VLOOKUP(Table5[[#This Row],[Shortname]], comp[], 2, FALSE)</f>
        <v>Low-W</v>
      </c>
      <c r="C513" s="77" t="s">
        <v>1136</v>
      </c>
      <c r="D513" s="75" t="s">
        <v>1146</v>
      </c>
      <c r="E513">
        <v>1095</v>
      </c>
      <c r="I513" s="57" t="e">
        <f>VLOOKUP(Table5[[#This Row],[Unique]], comp[], 2, FALSE)</f>
        <v>#N/A</v>
      </c>
      <c r="J513" s="19" t="s">
        <v>1568</v>
      </c>
      <c r="K513" s="19" t="str">
        <f>Table5[[#This Row],[Name]] &amp; Table5[[#This Row],[Paper]]</f>
        <v>7Al-3.5TiZhang, Y. Y. et al. Microstructure Evolution of Multicomponent γ′-Strengthened Co-Based Superalloy at 750 °C and 1000 °C with Different Al and Ti Contents. Metall. Mater. Trans. A Phys. Metall. Mater. Sci. 51, 1755–1770 (2020).</v>
      </c>
    </row>
    <row r="514" spans="1:11" x14ac:dyDescent="0.3">
      <c r="A514" s="19" t="s">
        <v>2557</v>
      </c>
      <c r="B514" s="19" t="str">
        <f>VLOOKUP(Table5[[#This Row],[Shortname]], comp[], 2, FALSE)</f>
        <v>Low-W</v>
      </c>
      <c r="C514" s="77" t="s">
        <v>1138</v>
      </c>
      <c r="D514" s="75" t="s">
        <v>1134</v>
      </c>
      <c r="E514">
        <v>1097</v>
      </c>
      <c r="F514">
        <v>1280</v>
      </c>
      <c r="G514">
        <v>1381</v>
      </c>
      <c r="I514" s="57" t="e">
        <f>VLOOKUP(Table5[[#This Row],[Unique]], comp[], 2, FALSE)</f>
        <v>#N/A</v>
      </c>
      <c r="J514" s="19" t="s">
        <v>1915</v>
      </c>
      <c r="K514" s="19" t="str">
        <f>Table5[[#This Row],[Name]] &amp; Table5[[#This Row],[Paper]]</f>
        <v>4Al-4.9TiZhang, Y. Y. Y. Y., Fu, H., Zhou, X., Zhang, Y. Y. Y. Y. &amp; Xie, J. Enhanced mechanical properties of wrought γ′-strengthened Co-base superalloys by adjusting the relative content of Al and Ti. Intermetallics 112, 106543 (2019).</v>
      </c>
    </row>
    <row r="515" spans="1:11" x14ac:dyDescent="0.3">
      <c r="A515" s="19" t="s">
        <v>2558</v>
      </c>
      <c r="B515" s="19" t="str">
        <f>VLOOKUP(Table5[[#This Row],[Shortname]], comp[], 2, FALSE)</f>
        <v>Low-W</v>
      </c>
      <c r="C515" s="77" t="s">
        <v>1137</v>
      </c>
      <c r="D515" s="75" t="s">
        <v>1134</v>
      </c>
      <c r="E515">
        <v>1097</v>
      </c>
      <c r="F515">
        <v>1291</v>
      </c>
      <c r="G515">
        <v>1381</v>
      </c>
      <c r="I515" s="57" t="e">
        <f>VLOOKUP(Table5[[#This Row],[Unique]], comp[], 2, FALSE)</f>
        <v>#N/A</v>
      </c>
      <c r="J515" s="19" t="s">
        <v>1916</v>
      </c>
      <c r="K515" s="19" t="str">
        <f>Table5[[#This Row],[Name]] &amp; Table5[[#This Row],[Paper]]</f>
        <v>5.5Al-4.2TiZhang, Y. Y. Y. Y., Fu, H., Zhou, X., Zhang, Y. Y. Y. Y. &amp; Xie, J. Enhanced mechanical properties of wrought γ′-strengthened Co-base superalloys by adjusting the relative content of Al and Ti. Intermetallics 112, 106543 (2019).</v>
      </c>
    </row>
    <row r="516" spans="1:11" x14ac:dyDescent="0.3">
      <c r="A516" s="19" t="s">
        <v>2560</v>
      </c>
      <c r="B516" s="19" t="str">
        <f>VLOOKUP(Table5[[#This Row],[Shortname]], comp[], 2, FALSE)</f>
        <v>Low-W</v>
      </c>
      <c r="C516" s="77" t="s">
        <v>1136</v>
      </c>
      <c r="D516" s="75" t="s">
        <v>1134</v>
      </c>
      <c r="E516">
        <v>1095</v>
      </c>
      <c r="F516">
        <v>1283</v>
      </c>
      <c r="G516">
        <v>1380</v>
      </c>
      <c r="I516" s="57" t="e">
        <f>VLOOKUP(Table5[[#This Row],[Unique]], comp[], 2, FALSE)</f>
        <v>#N/A</v>
      </c>
      <c r="J516" s="19" t="s">
        <v>1918</v>
      </c>
      <c r="K516" s="19" t="str">
        <f>Table5[[#This Row],[Name]] &amp; Table5[[#This Row],[Paper]]</f>
        <v>7Al-3.5TiZhang, Y. Y. Y. Y., Fu, H., Zhou, X., Zhang, Y. Y. Y. Y. &amp; Xie, J. Enhanced mechanical properties of wrought γ′-strengthened Co-base superalloys by adjusting the relative content of Al and Ti. Intermetallics 112, 106543 (2019).</v>
      </c>
    </row>
    <row r="517" spans="1:11" x14ac:dyDescent="0.3">
      <c r="A517" s="19" t="s">
        <v>2559</v>
      </c>
      <c r="B517" s="19" t="str">
        <f>VLOOKUP(Table5[[#This Row],[Shortname]], comp[], 2, FALSE)</f>
        <v>Low-W</v>
      </c>
      <c r="C517" s="77" t="s">
        <v>1135</v>
      </c>
      <c r="D517" s="75" t="s">
        <v>1134</v>
      </c>
      <c r="E517">
        <v>1083</v>
      </c>
      <c r="F517">
        <v>1298</v>
      </c>
      <c r="G517">
        <v>1390</v>
      </c>
      <c r="I517" s="57" t="e">
        <f>VLOOKUP(Table5[[#This Row],[Unique]], comp[], 2, FALSE)</f>
        <v>#N/A</v>
      </c>
      <c r="J517" s="19" t="s">
        <v>1917</v>
      </c>
      <c r="K517" s="19" t="str">
        <f>Table5[[#This Row],[Name]] &amp; Table5[[#This Row],[Paper]]</f>
        <v>6Al-3.5TiZhang, Y. Y. Y. Y., Fu, H., Zhou, X., Zhang, Y. Y. Y. Y. &amp; Xie, J. Enhanced mechanical properties of wrought γ′-strengthened Co-base superalloys by adjusting the relative content of Al and Ti. Intermetallics 112, 106543 (2019).</v>
      </c>
    </row>
    <row r="518" spans="1:11" x14ac:dyDescent="0.3">
      <c r="A518" s="19" t="s">
        <v>2565</v>
      </c>
      <c r="B518" s="19" t="str">
        <f>VLOOKUP(Table5[[#This Row],[Shortname]], comp[], 2, FALSE)</f>
        <v>CoAlW-X</v>
      </c>
      <c r="C518" s="19" t="s">
        <v>1143</v>
      </c>
      <c r="D518" s="8" t="s">
        <v>1140</v>
      </c>
      <c r="E518">
        <v>1105</v>
      </c>
      <c r="F518">
        <v>1309</v>
      </c>
      <c r="I518" s="57" t="e">
        <f>VLOOKUP(Table5[[#This Row],[Unique]], comp[], 2, FALSE)</f>
        <v>#N/A</v>
      </c>
      <c r="J518" s="19" t="s">
        <v>1923</v>
      </c>
      <c r="K518" s="19" t="str">
        <f>Table5[[#This Row],[Name]] &amp; Table5[[#This Row],[Paper]]</f>
        <v>8Al3WZhang, Y. Y. Y., Fu, H., Zhou, X., Zhang, Y. Y. Y. &amp; Xie, J. Effects of aluminum and molybdenum content on the microstructure and properties of multi-component γ′-strengthened cobalt-base superalloys. Mater. Sci. Eng. A 737, 265–273 (2018).</v>
      </c>
    </row>
    <row r="519" spans="1:11" x14ac:dyDescent="0.3">
      <c r="A519" s="19" t="s">
        <v>2564</v>
      </c>
      <c r="B519" s="19" t="str">
        <f>VLOOKUP(Table5[[#This Row],[Shortname]], comp[], 2, FALSE)</f>
        <v>Low-W</v>
      </c>
      <c r="C519" s="19" t="s">
        <v>1144</v>
      </c>
      <c r="D519" s="8" t="s">
        <v>1140</v>
      </c>
      <c r="E519">
        <v>1095</v>
      </c>
      <c r="F519">
        <v>1303</v>
      </c>
      <c r="I519" s="57" t="e">
        <f>VLOOKUP(Table5[[#This Row],[Unique]], comp[], 2, FALSE)</f>
        <v>#N/A</v>
      </c>
      <c r="J519" s="19" t="s">
        <v>1922</v>
      </c>
      <c r="K519" s="19" t="str">
        <f>Table5[[#This Row],[Name]] &amp; Table5[[#This Row],[Paper]]</f>
        <v>8Al2W1MoZhang, Y. Y. Y., Fu, H., Zhou, X., Zhang, Y. Y. Y. &amp; Xie, J. Effects of aluminum and molybdenum content on the microstructure and properties of multi-component γ′-strengthened cobalt-base superalloys. Mater. Sci. Eng. A 737, 265–273 (2018).</v>
      </c>
    </row>
    <row r="520" spans="1:11" x14ac:dyDescent="0.3">
      <c r="A520" s="19" t="s">
        <v>2562</v>
      </c>
      <c r="B520" s="19" t="str">
        <f>VLOOKUP(Table5[[#This Row],[Shortname]], comp[], 2, FALSE)</f>
        <v>CoAlW-X</v>
      </c>
      <c r="C520" s="19" t="s">
        <v>1141</v>
      </c>
      <c r="D520" s="8" t="s">
        <v>1140</v>
      </c>
      <c r="E520">
        <v>1086</v>
      </c>
      <c r="F520">
        <v>1326</v>
      </c>
      <c r="I520" s="57" t="e">
        <f>VLOOKUP(Table5[[#This Row],[Unique]], comp[], 2, FALSE)</f>
        <v>#N/A</v>
      </c>
      <c r="J520" s="19" t="s">
        <v>1920</v>
      </c>
      <c r="K520" s="19" t="str">
        <f>Table5[[#This Row],[Name]] &amp; Table5[[#This Row],[Paper]]</f>
        <v>6Al3WZhang, Y. Y. Y., Fu, H., Zhou, X., Zhang, Y. Y. Y. &amp; Xie, J. Effects of aluminum and molybdenum content on the microstructure and properties of multi-component γ′-strengthened cobalt-base superalloys. Mater. Sci. Eng. A 737, 265–273 (2018).</v>
      </c>
    </row>
    <row r="521" spans="1:11" x14ac:dyDescent="0.3">
      <c r="A521" s="19" t="s">
        <v>2563</v>
      </c>
      <c r="B521" s="19" t="str">
        <f>VLOOKUP(Table5[[#This Row],[Shortname]], comp[], 2, FALSE)</f>
        <v>Low-W</v>
      </c>
      <c r="C521" s="19" t="s">
        <v>1145</v>
      </c>
      <c r="D521" s="8" t="s">
        <v>1140</v>
      </c>
      <c r="E521">
        <v>1086</v>
      </c>
      <c r="F521">
        <v>1299</v>
      </c>
      <c r="I521" s="57" t="e">
        <f>VLOOKUP(Table5[[#This Row],[Unique]], comp[], 2, FALSE)</f>
        <v>#N/A</v>
      </c>
      <c r="J521" s="19" t="s">
        <v>1921</v>
      </c>
      <c r="K521" s="19" t="str">
        <f>Table5[[#This Row],[Name]] &amp; Table5[[#This Row],[Paper]]</f>
        <v>8Al1W2MoZhang, Y. Y. Y., Fu, H., Zhou, X., Zhang, Y. Y. Y. &amp; Xie, J. Effects of aluminum and molybdenum content on the microstructure and properties of multi-component γ′-strengthened cobalt-base superalloys. Mater. Sci. Eng. A 737, 265–273 (2018).</v>
      </c>
    </row>
    <row r="522" spans="1:11" x14ac:dyDescent="0.3">
      <c r="A522" s="19" t="s">
        <v>2561</v>
      </c>
      <c r="B522" s="19" t="str">
        <f>VLOOKUP(Table5[[#This Row],[Shortname]], comp[], 2, FALSE)</f>
        <v>Low-W</v>
      </c>
      <c r="C522" s="19" t="s">
        <v>1142</v>
      </c>
      <c r="D522" s="8" t="s">
        <v>1140</v>
      </c>
      <c r="E522">
        <v>1074</v>
      </c>
      <c r="F522">
        <v>1320</v>
      </c>
      <c r="I522" s="57" t="e">
        <f>VLOOKUP(Table5[[#This Row],[Unique]], comp[], 2, FALSE)</f>
        <v>#N/A</v>
      </c>
      <c r="J522" s="19" t="s">
        <v>1919</v>
      </c>
      <c r="K522" s="19" t="str">
        <f>Table5[[#This Row],[Name]] &amp; Table5[[#This Row],[Paper]]</f>
        <v>6Al2W1MoZhang, Y. Y. Y., Fu, H., Zhou, X., Zhang, Y. Y. Y. &amp; Xie, J. Effects of aluminum and molybdenum content on the microstructure and properties of multi-component γ′-strengthened cobalt-base superalloys. Mater. Sci. Eng. A 737, 265–273 (2018).</v>
      </c>
    </row>
    <row r="523" spans="1:11" x14ac:dyDescent="0.3">
      <c r="A523" s="19" t="s">
        <v>2568</v>
      </c>
      <c r="B523" s="19" t="str">
        <f>VLOOKUP(Table5[[#This Row],[Shortname]], comp[], 2, FALSE)</f>
        <v>CoAlW-X</v>
      </c>
      <c r="C523" s="19" t="s">
        <v>1153</v>
      </c>
      <c r="D523" s="8" t="s">
        <v>1152</v>
      </c>
      <c r="E523">
        <v>1091</v>
      </c>
      <c r="I523" s="57" t="e">
        <f>VLOOKUP(Table5[[#This Row],[Unique]], comp[], 2, FALSE)</f>
        <v>#N/A</v>
      </c>
      <c r="J523" s="19" t="s">
        <v>1926</v>
      </c>
      <c r="K523" s="19" t="str">
        <f>Table5[[#This Row],[Name]] &amp; Table5[[#This Row],[Paper]]</f>
        <v>Co–9Al–9W–2Ta–0.02BZhong, F., Li, S. &amp; Sha, J. Tensile behaviour of Co-Al-W-Ta-B-Mo alloys with a coherent γ/γ’ microstructure at room and high temperatures. Mater. Sci. Eng. A 637, 175–182 (2015).</v>
      </c>
    </row>
    <row r="524" spans="1:11" x14ac:dyDescent="0.3">
      <c r="A524" s="19" t="s">
        <v>2567</v>
      </c>
      <c r="B524" s="19" t="str">
        <f>VLOOKUP(Table5[[#This Row],[Shortname]], comp[], 2, FALSE)</f>
        <v>CoAlWX+</v>
      </c>
      <c r="C524" s="19" t="s">
        <v>1154</v>
      </c>
      <c r="D524" s="8" t="s">
        <v>1152</v>
      </c>
      <c r="E524">
        <v>1065</v>
      </c>
      <c r="I524" s="57" t="e">
        <f>VLOOKUP(Table5[[#This Row],[Unique]], comp[], 2, FALSE)</f>
        <v>#N/A</v>
      </c>
      <c r="J524" s="19" t="s">
        <v>1925</v>
      </c>
      <c r="K524" s="19" t="str">
        <f>Table5[[#This Row],[Name]] &amp; Table5[[#This Row],[Paper]]</f>
        <v>Co–9Al–7W–2Ta–0.02B–2MoZhong, F., Li, S. &amp; Sha, J. Tensile behaviour of Co-Al-W-Ta-B-Mo alloys with a coherent γ/γ’ microstructure at room and high temperatures. Mater. Sci. Eng. A 637, 175–182 (2015).</v>
      </c>
    </row>
    <row r="525" spans="1:11" x14ac:dyDescent="0.3">
      <c r="A525" s="19" t="s">
        <v>2566</v>
      </c>
      <c r="B525" s="19" t="str">
        <f>VLOOKUP(Table5[[#This Row],[Shortname]], comp[], 2, FALSE)</f>
        <v>CoAlWX+</v>
      </c>
      <c r="C525" s="19" t="s">
        <v>1155</v>
      </c>
      <c r="D525" s="8" t="s">
        <v>1152</v>
      </c>
      <c r="E525">
        <v>1043</v>
      </c>
      <c r="I525" s="57" t="e">
        <f>VLOOKUP(Table5[[#This Row],[Unique]], comp[], 2, FALSE)</f>
        <v>#N/A</v>
      </c>
      <c r="J525" s="19" t="s">
        <v>1924</v>
      </c>
      <c r="K525" s="19" t="str">
        <f>Table5[[#This Row],[Name]] &amp; Table5[[#This Row],[Paper]]</f>
        <v>Co–9Al–5W–2Ta–0.02B–4MoZhong, F., Li, S. &amp; Sha, J. Tensile behaviour of Co-Al-W-Ta-B-Mo alloys with a coherent γ/γ’ microstructure at room and high temperatures. Mater. Sci. Eng. A 637, 175–182 (2015).</v>
      </c>
    </row>
    <row r="526" spans="1:11" x14ac:dyDescent="0.3">
      <c r="A526" s="19" t="s">
        <v>2572</v>
      </c>
      <c r="B526" s="19" t="str">
        <f>VLOOKUP(Table5[[#This Row],[Shortname]], comp[], 2, FALSE)</f>
        <v>CoAlWX+</v>
      </c>
      <c r="C526" s="19" t="s">
        <v>593</v>
      </c>
      <c r="D526" s="8" t="s">
        <v>1209</v>
      </c>
      <c r="E526">
        <v>1185</v>
      </c>
      <c r="F526" s="27" t="s">
        <v>1214</v>
      </c>
      <c r="I526" s="57" t="s">
        <v>1617</v>
      </c>
      <c r="J526" s="19" t="s">
        <v>1617</v>
      </c>
      <c r="K526" s="19" t="str">
        <f>Table5[[#This Row],[Name]] &amp; Table5[[#This Row],[Paper]]</f>
        <v>20NiZhou, H. J. et al. Alloying effects on microstructural stability and γ′ phase nano-hardness in Co-Al-W-Ta-Ti-base superalloys. in Proceedings of the International Symposium on Superalloys vols 2016-Janua 981–990 (Minerals, Metals and Materials Society, 2016).</v>
      </c>
    </row>
    <row r="527" spans="1:11" x14ac:dyDescent="0.3">
      <c r="A527" s="19" t="s">
        <v>2571</v>
      </c>
      <c r="B527" s="19" t="str">
        <f>VLOOKUP(Table5[[#This Row],[Shortname]], comp[], 2, FALSE)</f>
        <v>CoAlWX+</v>
      </c>
      <c r="C527" s="19" t="s">
        <v>1213</v>
      </c>
      <c r="D527" s="8" t="s">
        <v>1209</v>
      </c>
      <c r="E527">
        <v>1166</v>
      </c>
      <c r="F527">
        <v>1312</v>
      </c>
      <c r="I527" s="57" t="s">
        <v>1616</v>
      </c>
      <c r="J527" s="19" t="s">
        <v>1616</v>
      </c>
      <c r="K527" s="19" t="str">
        <f>Table5[[#This Row],[Name]] &amp; Table5[[#This Row],[Paper]]</f>
        <v>1VZhou, H. J. et al. Alloying effects on microstructural stability and γ′ phase nano-hardness in Co-Al-W-Ta-Ti-base superalloys. in Proceedings of the International Symposium on Superalloys vols 2016-Janua 981–990 (Minerals, Metals and Materials Society, 2016).</v>
      </c>
    </row>
    <row r="528" spans="1:11" x14ac:dyDescent="0.3">
      <c r="A528" s="19" t="s">
        <v>2516</v>
      </c>
      <c r="B528" s="19" t="str">
        <f>VLOOKUP(Table5[[#This Row],[Shortname]], comp[], 2, FALSE)</f>
        <v>CoAlWX+</v>
      </c>
      <c r="C528" s="19" t="s">
        <v>1210</v>
      </c>
      <c r="D528" s="8" t="s">
        <v>1209</v>
      </c>
      <c r="E528">
        <v>1160</v>
      </c>
      <c r="F528">
        <v>1313</v>
      </c>
      <c r="I528" s="57" t="s">
        <v>1619</v>
      </c>
      <c r="J528" s="19" t="s">
        <v>1619</v>
      </c>
      <c r="K528" s="19" t="str">
        <f>Table5[[#This Row],[Name]] &amp; Table5[[#This Row],[Paper]]</f>
        <v>BaselineZhou, H. J. et al. Alloying effects on microstructural stability and γ′ phase nano-hardness in Co-Al-W-Ta-Ti-base superalloys. in Proceedings of the International Symposium on Superalloys vols 2016-Janua 981–990 (Minerals, Metals and Materials Society, 2016).</v>
      </c>
    </row>
    <row r="529" spans="1:11" x14ac:dyDescent="0.3">
      <c r="A529" s="19" t="s">
        <v>2570</v>
      </c>
      <c r="B529" s="19" t="str">
        <f>VLOOKUP(Table5[[#This Row],[Shortname]], comp[], 2, FALSE)</f>
        <v>CoAlWX+</v>
      </c>
      <c r="C529" s="19" t="s">
        <v>1212</v>
      </c>
      <c r="D529" s="8" t="s">
        <v>1209</v>
      </c>
      <c r="E529">
        <v>1150</v>
      </c>
      <c r="F529">
        <v>1285</v>
      </c>
      <c r="I529" s="57" t="s">
        <v>1615</v>
      </c>
      <c r="J529" s="19" t="s">
        <v>1615</v>
      </c>
      <c r="K529" s="19" t="str">
        <f>Table5[[#This Row],[Name]] &amp; Table5[[#This Row],[Paper]]</f>
        <v>1NbZhou, H. J. et al. Alloying effects on microstructural stability and γ′ phase nano-hardness in Co-Al-W-Ta-Ti-base superalloys. in Proceedings of the International Symposium on Superalloys vols 2016-Janua 981–990 (Minerals, Metals and Materials Society, 2016).</v>
      </c>
    </row>
    <row r="530" spans="1:11" x14ac:dyDescent="0.3">
      <c r="A530" s="19" t="s">
        <v>2569</v>
      </c>
      <c r="B530" s="19" t="str">
        <f>VLOOKUP(Table5[[#This Row],[Shortname]], comp[], 2, FALSE)</f>
        <v>CoAlWX+</v>
      </c>
      <c r="C530" s="19" t="s">
        <v>1211</v>
      </c>
      <c r="D530" s="8" t="s">
        <v>1209</v>
      </c>
      <c r="E530">
        <v>1143</v>
      </c>
      <c r="F530">
        <v>1317</v>
      </c>
      <c r="I530" s="57" t="s">
        <v>1614</v>
      </c>
      <c r="J530" s="19" t="s">
        <v>1614</v>
      </c>
      <c r="K530" s="19" t="str">
        <f>Table5[[#This Row],[Name]] &amp; Table5[[#This Row],[Paper]]</f>
        <v>1MoZhou, H. J. et al. Alloying effects on microstructural stability and γ′ phase nano-hardness in Co-Al-W-Ta-Ti-base superalloys. in Proceedings of the International Symposium on Superalloys vols 2016-Janua 981–990 (Minerals, Metals and Materials Society, 2016).</v>
      </c>
    </row>
    <row r="531" spans="1:11" x14ac:dyDescent="0.3">
      <c r="A531" s="19" t="s">
        <v>2573</v>
      </c>
      <c r="B531" s="19" t="str">
        <f>VLOOKUP(Table5[[#This Row],[Shortname]], comp[], 2, FALSE)</f>
        <v>CoAlWX+</v>
      </c>
      <c r="C531" s="19" t="s">
        <v>728</v>
      </c>
      <c r="D531" s="8" t="s">
        <v>1209</v>
      </c>
      <c r="E531">
        <v>1094</v>
      </c>
      <c r="F531">
        <v>1323</v>
      </c>
      <c r="I531" s="57" t="s">
        <v>1618</v>
      </c>
      <c r="J531" s="19" t="s">
        <v>1618</v>
      </c>
      <c r="K531" s="19" t="str">
        <f>Table5[[#This Row],[Name]] &amp; Table5[[#This Row],[Paper]]</f>
        <v>4CrZhou, H. J. et al. Alloying effects on microstructural stability and γ′ phase nano-hardness in Co-Al-W-Ta-Ti-base superalloys. in Proceedings of the International Symposium on Superalloys vols 2016-Janua 981–990 (Minerals, Metals and Materials Society, 2016).</v>
      </c>
    </row>
    <row r="532" spans="1:11" x14ac:dyDescent="0.3">
      <c r="A532" s="19" t="s">
        <v>2516</v>
      </c>
      <c r="B532" s="19" t="str">
        <f>VLOOKUP(Table5[[#This Row],[Shortname]], comp[], 2, FALSE)</f>
        <v>CoAlWX+</v>
      </c>
      <c r="C532" s="19" t="s">
        <v>1042</v>
      </c>
      <c r="D532" t="s">
        <v>1215</v>
      </c>
      <c r="E532">
        <v>1157</v>
      </c>
      <c r="I532" s="57" t="e">
        <f>VLOOKUP(Table5[[#This Row],[Unique]], comp[], 2, FALSE)</f>
        <v>#N/A</v>
      </c>
      <c r="J532" s="19" t="s">
        <v>1619</v>
      </c>
      <c r="K532" s="19" t="str">
        <f>Table5[[#This Row],[Name]] &amp; Table5[[#This Row],[Paper]]</f>
        <v>Alloy AZhou, H. J., Xue, F., Chang, H. &amp; Feng, Q. Effect of Mo on microstructural characteristics and coarsening kinetics of γ’ precipitates in Co–Al–W–Ta–Ti alloys. J. Mater. Sci. Technol. 34, 799–805 (2018).</v>
      </c>
    </row>
    <row r="533" spans="1:11" x14ac:dyDescent="0.3">
      <c r="A533" s="19" t="s">
        <v>2569</v>
      </c>
      <c r="B533" s="19" t="str">
        <f>VLOOKUP(Table5[[#This Row],[Shortname]], comp[], 2, FALSE)</f>
        <v>CoAlWX+</v>
      </c>
      <c r="C533" s="19" t="s">
        <v>1043</v>
      </c>
      <c r="D533" t="s">
        <v>1215</v>
      </c>
      <c r="E533">
        <v>1143</v>
      </c>
      <c r="I533" s="57" t="e">
        <f>VLOOKUP(Table5[[#This Row],[Unique]], comp[], 2, FALSE)</f>
        <v>#N/A</v>
      </c>
      <c r="J533" s="19" t="s">
        <v>1614</v>
      </c>
      <c r="K533" s="19" t="str">
        <f>Table5[[#This Row],[Name]] &amp; Table5[[#This Row],[Paper]]</f>
        <v>Alloy BZhou, H. J., Xue, F., Chang, H. &amp; Feng, Q. Effect of Mo on microstructural characteristics and coarsening kinetics of γ’ precipitates in Co–Al–W–Ta–Ti alloys. J. Mater. Sci. Technol. 34, 799–805 (2018).</v>
      </c>
    </row>
    <row r="534" spans="1:11" x14ac:dyDescent="0.3">
      <c r="A534" s="19" t="s">
        <v>2574</v>
      </c>
      <c r="B534" s="19" t="str">
        <f>VLOOKUP(Table5[[#This Row],[Shortname]], comp[], 2, FALSE)</f>
        <v>CoAlWX+</v>
      </c>
      <c r="C534" s="19" t="s">
        <v>1221</v>
      </c>
      <c r="D534" s="13" t="s">
        <v>1218</v>
      </c>
      <c r="F534">
        <v>1446</v>
      </c>
      <c r="G534">
        <v>1469</v>
      </c>
      <c r="I534" s="57" t="e">
        <f>VLOOKUP(Table5[[#This Row],[Unique]], comp[], 2, FALSE)</f>
        <v>#N/A</v>
      </c>
      <c r="J534" s="19" t="s">
        <v>1927</v>
      </c>
      <c r="K534" s="19" t="str">
        <f>Table5[[#This Row],[Name]] &amp; Table5[[#This Row],[Paper]]</f>
        <v>1Ta alloyZhou, X., Fu, H., Zhang, Y., Xu, H. &amp; Xie, J. Effect of Ta and Ti on the solidification characteristics of novel γ′-strengthened Co-base superalloys. J. Alloys Compd. 768, 464–475 (2018).</v>
      </c>
    </row>
    <row r="535" spans="1:11" x14ac:dyDescent="0.3">
      <c r="A535" s="19" t="s">
        <v>2575</v>
      </c>
      <c r="B535" s="19" t="str">
        <f>VLOOKUP(Table5[[#This Row],[Shortname]], comp[], 2, FALSE)</f>
        <v>CoAlW-X</v>
      </c>
      <c r="C535" s="19" t="s">
        <v>1222</v>
      </c>
      <c r="D535" s="13" t="s">
        <v>1218</v>
      </c>
      <c r="F535">
        <v>1368</v>
      </c>
      <c r="G535">
        <v>1425</v>
      </c>
      <c r="I535" s="57" t="e">
        <f>VLOOKUP(Table5[[#This Row],[Unique]], comp[], 2, FALSE)</f>
        <v>#N/A</v>
      </c>
      <c r="J535" s="19" t="s">
        <v>1928</v>
      </c>
      <c r="K535" s="19" t="str">
        <f>Table5[[#This Row],[Name]] &amp; Table5[[#This Row],[Paper]]</f>
        <v>4Ti alloyZhou, X., Fu, H., Zhang, Y., Xu, H. &amp; Xie, J. Effect of Ta and Ti on the solidification characteristics of novel γ′-strengthened Co-base superalloys. J. Alloys Compd. 768, 464–475 (2018).</v>
      </c>
    </row>
    <row r="536" spans="1:11" x14ac:dyDescent="0.3">
      <c r="A536" s="19" t="s">
        <v>2576</v>
      </c>
      <c r="B536" s="19" t="str">
        <f>VLOOKUP(Table5[[#This Row],[Shortname]], comp[], 2, FALSE)</f>
        <v>CoAlW-X</v>
      </c>
      <c r="C536" s="19" t="s">
        <v>1220</v>
      </c>
      <c r="D536" s="13" t="s">
        <v>1218</v>
      </c>
      <c r="F536">
        <v>1471</v>
      </c>
      <c r="G536">
        <v>1484</v>
      </c>
      <c r="I536" s="57" t="e">
        <f>VLOOKUP(Table5[[#This Row],[Unique]], comp[], 2, FALSE)</f>
        <v>#N/A</v>
      </c>
      <c r="J536" s="19" t="s">
        <v>1929</v>
      </c>
      <c r="K536" s="19" t="str">
        <f>Table5[[#This Row],[Name]] &amp; Table5[[#This Row],[Paper]]</f>
        <v>Base alloyZhou, X., Fu, H., Zhang, Y., Xu, H. &amp; Xie, J. Effect of Ta and Ti on the solidification characteristics of novel γ′-strengthened Co-base superalloys. J. Alloys Compd. 768, 464–475 (2018).</v>
      </c>
    </row>
    <row r="537" spans="1:11" x14ac:dyDescent="0.3">
      <c r="A537" s="19" t="s">
        <v>2577</v>
      </c>
      <c r="B537" s="19" t="str">
        <f>VLOOKUP(Table5[[#This Row],[Shortname]], comp[], 2, FALSE)</f>
        <v>CoAlWX+</v>
      </c>
      <c r="C537" s="19" t="s">
        <v>1219</v>
      </c>
      <c r="D537" s="13" t="s">
        <v>1218</v>
      </c>
      <c r="F537">
        <v>1336</v>
      </c>
      <c r="G537">
        <v>1417</v>
      </c>
      <c r="I537" s="57" t="e">
        <f>VLOOKUP(Table5[[#This Row],[Unique]], comp[], 2, FALSE)</f>
        <v>#N/A</v>
      </c>
      <c r="J537" s="19" t="s">
        <v>1930</v>
      </c>
      <c r="K537" s="19" t="str">
        <f>Table5[[#This Row],[Name]] &amp; Table5[[#This Row],[Paper]]</f>
        <v>TaTi AlloyZhou, X., Fu, H., Zhang, Y., Xu, H. &amp; Xie, J. Effect of Ta and Ti on the solidification characteristics of novel γ′-strengthened Co-base superalloys. J. Alloys Compd. 768, 464–475 (2018).</v>
      </c>
    </row>
    <row r="538" spans="1:11" x14ac:dyDescent="0.3">
      <c r="A538" s="19" t="s">
        <v>2677</v>
      </c>
      <c r="B538" s="19" t="str">
        <f>VLOOKUP(Table5[[#This Row],[Shortname]], comp[], 2, FALSE)</f>
        <v>CoAlWX+</v>
      </c>
      <c r="C538" t="s">
        <v>2654</v>
      </c>
      <c r="D538" s="13" t="s">
        <v>2651</v>
      </c>
      <c r="E538">
        <v>1135</v>
      </c>
      <c r="I538" s="57" t="e">
        <f>VLOOKUP(Table5[[#This Row],[Unique]], comp[], 2, FALSE)</f>
        <v>#N/A</v>
      </c>
      <c r="J538" s="19"/>
      <c r="K538" s="19" t="str">
        <f>Table5[[#This Row],[Name]] &amp; Table5[[#This Row],[Paper]]</f>
        <v>6Al12Cr6TiZhuang, X., Li, L. &amp; Feng, Q. Effects of Al, Cr, and Ti on the Oxidation Behaviors of Multi-component γ/γʹ CoNi-Based Superalloys. in 870–879 (2020). doi:10.1007/978-3-030-51834-9_85.</v>
      </c>
    </row>
    <row r="539" spans="1:11" x14ac:dyDescent="0.3">
      <c r="A539" s="19" t="s">
        <v>2675</v>
      </c>
      <c r="B539" s="19" t="str">
        <f>VLOOKUP(Table5[[#This Row],[Shortname]], comp[], 2, FALSE)</f>
        <v>CoAlWX+</v>
      </c>
      <c r="C539" t="s">
        <v>2652</v>
      </c>
      <c r="D539" s="13" t="s">
        <v>2651</v>
      </c>
      <c r="E539">
        <v>1112</v>
      </c>
      <c r="I539" s="57" t="e">
        <f>VLOOKUP(Table5[[#This Row],[Unique]], comp[], 2, FALSE)</f>
        <v>#N/A</v>
      </c>
      <c r="J539" s="19"/>
      <c r="K539" s="19" t="str">
        <f>Table5[[#This Row],[Name]] &amp; Table5[[#This Row],[Paper]]</f>
        <v>6Al12Cr5TiZhuang, X., Li, L. &amp; Feng, Q. Effects of Al, Cr, and Ti on the Oxidation Behaviors of Multi-component γ/γʹ CoNi-Based Superalloys. in 870–879 (2020). doi:10.1007/978-3-030-51834-9_85.</v>
      </c>
    </row>
    <row r="540" spans="1:11" x14ac:dyDescent="0.3">
      <c r="A540" s="19" t="s">
        <v>2676</v>
      </c>
      <c r="B540" s="19" t="str">
        <f>VLOOKUP(Table5[[#This Row],[Shortname]], comp[], 2, FALSE)</f>
        <v>CoAlWX+</v>
      </c>
      <c r="C540" t="s">
        <v>2653</v>
      </c>
      <c r="D540" s="13" t="s">
        <v>2651</v>
      </c>
      <c r="E540">
        <v>1108</v>
      </c>
      <c r="I540" s="57" t="e">
        <f>VLOOKUP(Table5[[#This Row],[Unique]], comp[], 2, FALSE)</f>
        <v>#N/A</v>
      </c>
      <c r="J540" s="19"/>
      <c r="K540" s="19" t="str">
        <f>Table5[[#This Row],[Name]] &amp; Table5[[#This Row],[Paper]]</f>
        <v>6Al14Cr5TiZhuang, X., Li, L. &amp; Feng, Q. Effects of Al, Cr, and Ti on the Oxidation Behaviors of Multi-component γ/γʹ CoNi-Based Superalloys. in 870–879 (2020). doi:10.1007/978-3-030-51834-9_85.</v>
      </c>
    </row>
    <row r="541" spans="1:11" x14ac:dyDescent="0.3">
      <c r="A541" s="19" t="s">
        <v>2678</v>
      </c>
      <c r="B541" s="19" t="str">
        <f>VLOOKUP(Table5[[#This Row],[Shortname]], comp[], 2, FALSE)</f>
        <v>CoAlWX+</v>
      </c>
      <c r="C541" t="s">
        <v>2655</v>
      </c>
      <c r="D541" s="13" t="s">
        <v>2651</v>
      </c>
      <c r="E541">
        <v>1107</v>
      </c>
      <c r="I541" s="57" t="e">
        <f>VLOOKUP(Table5[[#This Row],[Unique]], comp[], 2, FALSE)</f>
        <v>#N/A</v>
      </c>
      <c r="J541" s="19"/>
      <c r="K541" s="19" t="str">
        <f>Table5[[#This Row],[Name]] &amp; Table5[[#This Row],[Paper]]</f>
        <v>8Al12Cr4TiZhuang, X., Li, L. &amp; Feng, Q. Effects of Al, Cr, and Ti on the Oxidation Behaviors of Multi-component γ/γʹ CoNi-Based Superalloys. in 870–879 (2020). doi:10.1007/978-3-030-51834-9_85.</v>
      </c>
    </row>
    <row r="542" spans="1:11" x14ac:dyDescent="0.3">
      <c r="A542" s="19" t="s">
        <v>2679</v>
      </c>
      <c r="B542" s="19" t="str">
        <f>VLOOKUP(Table5[[#This Row],[Shortname]], comp[], 2, FALSE)</f>
        <v>CoAlWX+</v>
      </c>
      <c r="C542" t="s">
        <v>2656</v>
      </c>
      <c r="D542" s="13" t="s">
        <v>2651</v>
      </c>
      <c r="E542">
        <v>1100</v>
      </c>
      <c r="I542" s="57" t="e">
        <f>VLOOKUP(Table5[[#This Row],[Unique]], comp[], 2, FALSE)</f>
        <v>#N/A</v>
      </c>
      <c r="J542" s="19"/>
      <c r="K542" s="19" t="str">
        <f>Table5[[#This Row],[Name]] &amp; Table5[[#This Row],[Paper]]</f>
        <v>8Al14Cr4TiZhuang, X., Li, L. &amp; Feng, Q. Effects of Al, Cr, and Ti on the Oxidation Behaviors of Multi-component γ/γʹ CoNi-Based Superalloys. in 870–879 (2020). doi:10.1007/978-3-030-51834-9_85.</v>
      </c>
    </row>
    <row r="543" spans="1:11" x14ac:dyDescent="0.3">
      <c r="A543" s="19" t="s">
        <v>2680</v>
      </c>
      <c r="B543" s="19" t="str">
        <f>VLOOKUP(Table5[[#This Row],[Shortname]], comp[], 2, FALSE)</f>
        <v>CoAlWX+</v>
      </c>
      <c r="C543" t="s">
        <v>2657</v>
      </c>
      <c r="D543" s="13" t="s">
        <v>2651</v>
      </c>
      <c r="E543">
        <v>1075</v>
      </c>
      <c r="I543" s="57" t="e">
        <f>VLOOKUP(Table5[[#This Row],[Unique]], comp[], 2, FALSE)</f>
        <v>#N/A</v>
      </c>
      <c r="J543" s="19"/>
      <c r="K543" s="19" t="str">
        <f>Table5[[#This Row],[Name]] &amp; Table5[[#This Row],[Paper]]</f>
        <v>8Al14Cr3TiZhuang, X., Li, L. &amp; Feng, Q. Effects of Al, Cr, and Ti on the Oxidation Behaviors of Multi-component γ/γʹ CoNi-Based Superalloys. in 870–879 (2020). doi:10.1007/978-3-030-51834-9_85.</v>
      </c>
    </row>
    <row r="544" spans="1:11" x14ac:dyDescent="0.3">
      <c r="A544" s="19" t="s">
        <v>2578</v>
      </c>
      <c r="B544" s="19" t="str">
        <f>VLOOKUP(Table5[[#This Row],[Shortname]], comp[], 2, FALSE)</f>
        <v>Low-W</v>
      </c>
      <c r="C544" s="19" t="s">
        <v>1224</v>
      </c>
      <c r="D544" t="s">
        <v>1223</v>
      </c>
      <c r="E544">
        <v>1090</v>
      </c>
      <c r="F544">
        <v>1310</v>
      </c>
      <c r="G544">
        <v>1372</v>
      </c>
      <c r="I544" s="57" t="e">
        <f>VLOOKUP(Table5[[#This Row],[Unique]], comp[], 2, FALSE)</f>
        <v>#N/A</v>
      </c>
      <c r="J544" s="19" t="s">
        <v>1931</v>
      </c>
      <c r="K544" s="19" t="str">
        <f>Table5[[#This Row],[Name]] &amp; Table5[[#This Row],[Paper]]</f>
        <v>8Al2W14CrZhuang, X., Lu, S., Li, L. &amp; Feng, Q. Microstructures and properties of a novel γ′-strengthened multi-component CoNi-based wrought superalloy designed by CALPHAD method. Mater. Sci. Eng. A 780, (2020).</v>
      </c>
    </row>
    <row r="545" spans="1:13" x14ac:dyDescent="0.3">
      <c r="A545" s="19" t="s">
        <v>2687</v>
      </c>
      <c r="B545" s="19" t="str">
        <f>VLOOKUP(Table5[[#This Row],[Shortname]], comp[], 2, FALSE)</f>
        <v>Low-W</v>
      </c>
      <c r="C545" t="s">
        <v>2669</v>
      </c>
      <c r="D545" s="13" t="s">
        <v>2668</v>
      </c>
      <c r="E545">
        <v>1201</v>
      </c>
      <c r="I545" s="57" t="e">
        <f>VLOOKUP(Table5[[#This Row],[Unique]], comp[], 2, FALSE)</f>
        <v>#N/A</v>
      </c>
      <c r="J545" s="19"/>
      <c r="K545" s="19" t="str">
        <f>Table5[[#This Row],[Name]] &amp; Table5[[#This Row],[Paper]]</f>
        <v>9CoNi-1Zou, M., Li, W., Li, L., Zhao, J.-C. &amp; Feng, Q. Machine Learning Assisted Design Approach for Developing γ′-Strengthened Co-Ni-Base Superalloys. in 937–947 (2020). doi:10.1007/978-3-030-51834-9_92.</v>
      </c>
    </row>
    <row r="546" spans="1:13" x14ac:dyDescent="0.3">
      <c r="A546" s="19" t="s">
        <v>2188</v>
      </c>
      <c r="B546" s="19" t="str">
        <f>VLOOKUP(Table5[[#This Row],[Shortname]], comp[], 2, FALSE)</f>
        <v>CoAlWX+</v>
      </c>
      <c r="C546" t="s">
        <v>2670</v>
      </c>
      <c r="D546" s="13" t="s">
        <v>2668</v>
      </c>
      <c r="E546">
        <v>1173</v>
      </c>
      <c r="I546" s="57" t="e">
        <f>VLOOKUP(Table5[[#This Row],[Unique]], comp[], 2, FALSE)</f>
        <v>#N/A</v>
      </c>
      <c r="J546" s="19"/>
      <c r="K546" s="19" t="str">
        <f>Table5[[#This Row],[Name]] &amp; Table5[[#This Row],[Paper]]</f>
        <v>7CoNi-1Zou, M., Li, W., Li, L., Zhao, J.-C. &amp; Feng, Q. Machine Learning Assisted Design Approach for Developing γ′-Strengthened Co-Ni-Base Superalloys. in 937–947 (2020). doi:10.1007/978-3-030-51834-9_92.</v>
      </c>
    </row>
    <row r="547" spans="1:13" x14ac:dyDescent="0.3">
      <c r="A547" s="121" t="s">
        <v>3767</v>
      </c>
      <c r="B547" s="121">
        <f>VLOOKUP([1]DSC!$A547, [1]comp!$A$2:$BJ$838, 2, FALSE)</f>
        <v>0</v>
      </c>
      <c r="C547" s="121" t="s">
        <v>3768</v>
      </c>
      <c r="D547" s="124" t="s">
        <v>3769</v>
      </c>
      <c r="E547" s="121"/>
      <c r="F547" s="125">
        <v>1306</v>
      </c>
      <c r="G547" s="125">
        <v>1384</v>
      </c>
      <c r="H547" s="121"/>
      <c r="I547" s="121" t="e">
        <f>VLOOKUP([1]DSC!$K547, [1]comp!$A$2:$BJ$838, 2, FALSE)</f>
        <v>#VALUE!</v>
      </c>
      <c r="J547" s="121"/>
      <c r="K547" s="121" t="str">
        <f>[1]DSC!$C547 &amp; [1]DSC!$D547</f>
        <v>CoWalloy1Abedi, H. R., &amp; Ojo, O. A. (2021). Numerical Modeling of Gas Tungsten Arc Welding of a Newly Developed Cobalt-Based Superalloy. Metallurgical and Materials Transactions A: Physical Metallurgy and Materials Science, 52(11), 5043–5054. https://doi.org/10.1007/s11661-021-06451-x</v>
      </c>
      <c r="L547" s="121"/>
      <c r="M547" s="121"/>
    </row>
    <row r="548" spans="1:13" x14ac:dyDescent="0.3">
      <c r="A548" s="121" t="s">
        <v>3770</v>
      </c>
      <c r="B548" s="121">
        <f>VLOOKUP([1]DSC!$A548, [1]comp!$A$2:$BJ$838, 2, FALSE)</f>
        <v>0</v>
      </c>
      <c r="C548" s="121" t="s">
        <v>3771</v>
      </c>
      <c r="D548" s="124" t="s">
        <v>3772</v>
      </c>
      <c r="E548" s="125">
        <v>1125</v>
      </c>
      <c r="F548" s="121"/>
      <c r="G548" s="121"/>
      <c r="H548" s="121"/>
      <c r="I548" s="121" t="e">
        <f>VLOOKUP([1]DSC!$K548, [1]comp!$A$2:$BJ$838, 2, FALSE)</f>
        <v>#VALUE!</v>
      </c>
      <c r="J548" s="121"/>
      <c r="K548" s="121" t="str">
        <f>[1]DSC!$C548 &amp; [1]DSC!$D548</f>
        <v>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
      <c r="L548" s="121"/>
      <c r="M548" s="121"/>
    </row>
    <row r="549" spans="1:13" x14ac:dyDescent="0.3">
      <c r="A549" s="113" t="s">
        <v>3777</v>
      </c>
      <c r="B549" s="126" t="str">
        <f>VLOOKUP([1]DSC!$A549, [1]comp!$A$2:$BJ$838, 2, FALSE)</f>
        <v>CoAlW-X</v>
      </c>
      <c r="C549" s="113">
        <v>1</v>
      </c>
      <c r="D549" s="127" t="s">
        <v>3778</v>
      </c>
      <c r="E549" s="113">
        <v>1050</v>
      </c>
    </row>
    <row r="550" spans="1:13" x14ac:dyDescent="0.3">
      <c r="A550" s="113" t="s">
        <v>3779</v>
      </c>
      <c r="B550" s="126">
        <f>VLOOKUP([1]DSC!$A550, [1]comp!$A$2:$BJ$838, 2, FALSE)</f>
        <v>0</v>
      </c>
      <c r="C550" s="113">
        <v>2</v>
      </c>
      <c r="D550" s="127" t="s">
        <v>3780</v>
      </c>
      <c r="E550" s="113">
        <v>1080</v>
      </c>
    </row>
    <row r="551" spans="1:13" x14ac:dyDescent="0.3">
      <c r="A551" s="113" t="s">
        <v>3781</v>
      </c>
      <c r="B551" s="126">
        <f>VLOOKUP([1]DSC!$A551, [1]comp!$A$2:$BJ$838, 2, FALSE)</f>
        <v>0</v>
      </c>
      <c r="C551" s="113">
        <v>3</v>
      </c>
      <c r="D551" s="127" t="s">
        <v>3782</v>
      </c>
      <c r="E551" s="113">
        <v>1130</v>
      </c>
    </row>
    <row r="552" spans="1:13" x14ac:dyDescent="0.3">
      <c r="A552" s="113" t="s">
        <v>3783</v>
      </c>
      <c r="B552" s="126">
        <f>VLOOKUP([1]DSC!$A552, [1]comp!$A$2:$BJ$838, 2, FALSE)</f>
        <v>0</v>
      </c>
      <c r="C552" s="113">
        <v>4</v>
      </c>
      <c r="D552" s="127" t="s">
        <v>3784</v>
      </c>
      <c r="E552" s="113">
        <v>1170</v>
      </c>
    </row>
    <row r="553" spans="1:13" x14ac:dyDescent="0.3">
      <c r="A553" s="113" t="s">
        <v>3785</v>
      </c>
      <c r="B553" s="126">
        <f>VLOOKUP([1]DSC!$A553, [1]comp!$A$2:$BJ$838, 2, FALSE)</f>
        <v>0</v>
      </c>
      <c r="C553" s="113">
        <v>5</v>
      </c>
      <c r="D553" s="127" t="s">
        <v>3786</v>
      </c>
      <c r="E553" s="113">
        <v>1070</v>
      </c>
    </row>
    <row r="554" spans="1:13" x14ac:dyDescent="0.3">
      <c r="A554" s="113" t="s">
        <v>3787</v>
      </c>
      <c r="B554" s="126">
        <f>VLOOKUP([1]DSC!$A554, [1]comp!$A$2:$BJ$838, 2, FALSE)</f>
        <v>0</v>
      </c>
      <c r="C554" s="113">
        <v>6</v>
      </c>
      <c r="D554" s="127" t="s">
        <v>3788</v>
      </c>
      <c r="E554" s="113">
        <v>1050</v>
      </c>
    </row>
    <row r="555" spans="1:13" x14ac:dyDescent="0.3">
      <c r="A555" s="113" t="s">
        <v>3789</v>
      </c>
      <c r="B555" s="126">
        <f>VLOOKUP([1]DSC!$A555, [1]comp!$A$2:$BJ$838, 2, FALSE)</f>
        <v>0</v>
      </c>
      <c r="C555" s="113">
        <v>7</v>
      </c>
      <c r="D555" s="127" t="s">
        <v>3790</v>
      </c>
      <c r="E555" s="113">
        <v>1070</v>
      </c>
    </row>
    <row r="556" spans="1:13" x14ac:dyDescent="0.3">
      <c r="A556" s="113" t="s">
        <v>3791</v>
      </c>
      <c r="B556" s="126">
        <f>VLOOKUP([1]DSC!$A556, [1]comp!$A$2:$BJ$838, 2, FALSE)</f>
        <v>0</v>
      </c>
      <c r="C556" s="113">
        <v>8</v>
      </c>
      <c r="D556" s="127" t="s">
        <v>3792</v>
      </c>
      <c r="E556" s="113">
        <v>1000</v>
      </c>
    </row>
    <row r="557" spans="1:13" x14ac:dyDescent="0.3">
      <c r="A557" s="113" t="s">
        <v>3841</v>
      </c>
      <c r="B557" s="126" t="e">
        <f>VLOOKUP([1]DSC!$A557, [1]comp!$A$2:$BJ$838, 2, FALSE)</f>
        <v>#N/A</v>
      </c>
      <c r="C557" s="113" t="s">
        <v>981</v>
      </c>
      <c r="D557" s="113" t="s">
        <v>3842</v>
      </c>
      <c r="E557" s="113">
        <v>1014</v>
      </c>
      <c r="H557" s="113" t="s">
        <v>3561</v>
      </c>
    </row>
    <row r="558" spans="1:13" x14ac:dyDescent="0.3">
      <c r="A558" s="113" t="s">
        <v>3843</v>
      </c>
      <c r="B558" s="126" t="e">
        <f>VLOOKUP([1]DSC!$A558, [1]comp!$A$2:$BJ$838, 2, FALSE)</f>
        <v>#N/A</v>
      </c>
      <c r="C558" s="113" t="s">
        <v>1060</v>
      </c>
      <c r="D558" s="113" t="s">
        <v>3844</v>
      </c>
      <c r="E558" s="113">
        <v>1066</v>
      </c>
      <c r="H558" s="113" t="s">
        <v>3561</v>
      </c>
    </row>
    <row r="559" spans="1:13" x14ac:dyDescent="0.3">
      <c r="A559" s="113" t="s">
        <v>3845</v>
      </c>
      <c r="B559" s="126" t="e">
        <f>VLOOKUP([1]DSC!$A559, [1]comp!$A$2:$BJ$838, 2, FALSE)</f>
        <v>#N/A</v>
      </c>
      <c r="C559" s="113" t="s">
        <v>890</v>
      </c>
      <c r="D559" s="113" t="s">
        <v>3846</v>
      </c>
      <c r="E559" s="113">
        <v>1135</v>
      </c>
      <c r="H559" s="113" t="s">
        <v>3561</v>
      </c>
    </row>
    <row r="560" spans="1:13" x14ac:dyDescent="0.3">
      <c r="A560" s="113" t="s">
        <v>3847</v>
      </c>
      <c r="B560" s="126" t="e">
        <f>VLOOKUP([1]DSC!$A560, [1]comp!$A$2:$BJ$838, 2, FALSE)</f>
        <v>#N/A</v>
      </c>
      <c r="C560" s="113" t="s">
        <v>1061</v>
      </c>
      <c r="D560" s="113" t="s">
        <v>3848</v>
      </c>
      <c r="E560" s="113">
        <v>1166</v>
      </c>
      <c r="H560" s="113" t="s">
        <v>3561</v>
      </c>
    </row>
    <row r="561" spans="1:7" x14ac:dyDescent="0.3">
      <c r="A561" s="113" t="s">
        <v>3857</v>
      </c>
      <c r="B561" s="126" t="e">
        <f>VLOOKUP([1]DSC!$A561, [1]comp!$A$2:$BJ$838, 2, FALSE)</f>
        <v>#N/A</v>
      </c>
      <c r="C561" s="113" t="s">
        <v>3858</v>
      </c>
      <c r="D561" s="113" t="s">
        <v>3859</v>
      </c>
      <c r="E561" s="113">
        <v>990</v>
      </c>
    </row>
    <row r="562" spans="1:7" x14ac:dyDescent="0.3">
      <c r="A562" s="113" t="s">
        <v>3860</v>
      </c>
      <c r="B562" s="126" t="e">
        <f>VLOOKUP([1]DSC!$A562, [1]comp!$A$2:$BJ$838, 2, FALSE)</f>
        <v>#N/A</v>
      </c>
      <c r="C562" s="113" t="s">
        <v>3862</v>
      </c>
      <c r="D562" s="113" t="s">
        <v>3863</v>
      </c>
      <c r="E562" s="113">
        <v>1016</v>
      </c>
    </row>
    <row r="563" spans="1:7" x14ac:dyDescent="0.3">
      <c r="A563" s="113" t="s">
        <v>3864</v>
      </c>
      <c r="B563" s="126" t="e">
        <f>VLOOKUP([1]DSC!$A563, [1]comp!$A$2:$BJ$838, 2, FALSE)</f>
        <v>#N/A</v>
      </c>
      <c r="C563" s="113" t="s">
        <v>2667</v>
      </c>
      <c r="D563" s="113" t="s">
        <v>3865</v>
      </c>
      <c r="E563" s="113">
        <v>1030</v>
      </c>
    </row>
    <row r="564" spans="1:7" x14ac:dyDescent="0.3">
      <c r="A564" s="113" t="s">
        <v>3866</v>
      </c>
      <c r="B564" s="126" t="e">
        <f>VLOOKUP([1]DSC!$A564, [1]comp!$A$2:$BJ$838, 2, FALSE)</f>
        <v>#N/A</v>
      </c>
      <c r="C564" s="113" t="s">
        <v>3867</v>
      </c>
      <c r="D564" s="113" t="s">
        <v>3868</v>
      </c>
      <c r="E564" s="113">
        <v>1086</v>
      </c>
    </row>
    <row r="565" spans="1:7" x14ac:dyDescent="0.3">
      <c r="A565" s="113" t="s">
        <v>3869</v>
      </c>
      <c r="B565" s="126" t="e">
        <f>VLOOKUP([1]DSC!$A565, [1]comp!$A$2:$BJ$838, 2, FALSE)</f>
        <v>#N/A</v>
      </c>
      <c r="C565" s="113" t="s">
        <v>3870</v>
      </c>
      <c r="D565" s="113" t="s">
        <v>3871</v>
      </c>
      <c r="E565" s="113">
        <v>1117</v>
      </c>
    </row>
    <row r="566" spans="1:7" x14ac:dyDescent="0.3">
      <c r="A566" t="s">
        <v>3872</v>
      </c>
      <c r="B566" s="126" t="e">
        <f>VLOOKUP([1]DSC!$A566, [1]comp!$A$2:$BJ$838, 2, FALSE)</f>
        <v>#N/A</v>
      </c>
      <c r="C566" s="113" t="s">
        <v>3873</v>
      </c>
      <c r="D566" s="113" t="s">
        <v>3874</v>
      </c>
      <c r="E566" s="113">
        <v>925</v>
      </c>
    </row>
    <row r="567" spans="1:7" x14ac:dyDescent="0.3">
      <c r="A567" t="s">
        <v>3875</v>
      </c>
      <c r="B567" s="126" t="e">
        <f>VLOOKUP([1]DSC!$A567, [1]comp!$A$2:$BJ$838, 2, FALSE)</f>
        <v>#N/A</v>
      </c>
      <c r="C567" s="113" t="s">
        <v>3876</v>
      </c>
      <c r="D567" s="113" t="s">
        <v>3877</v>
      </c>
      <c r="E567" s="113">
        <v>1020</v>
      </c>
    </row>
    <row r="568" spans="1:7" x14ac:dyDescent="0.3">
      <c r="A568" t="s">
        <v>3878</v>
      </c>
      <c r="B568" s="126" t="e">
        <f>VLOOKUP([1]DSC!$A568, [1]comp!$A$2:$BJ$838, 2, FALSE)</f>
        <v>#N/A</v>
      </c>
      <c r="C568" s="113" t="s">
        <v>3879</v>
      </c>
      <c r="D568" s="113" t="s">
        <v>3880</v>
      </c>
      <c r="E568" s="113">
        <v>1031</v>
      </c>
    </row>
    <row r="569" spans="1:7" x14ac:dyDescent="0.3">
      <c r="A569" t="s">
        <v>3881</v>
      </c>
      <c r="B569" s="126" t="e">
        <f>VLOOKUP([1]DSC!$A569, [1]comp!$A$2:$BJ$838, 2, FALSE)</f>
        <v>#N/A</v>
      </c>
      <c r="C569" s="113" t="s">
        <v>3882</v>
      </c>
      <c r="D569" s="113" t="s">
        <v>3883</v>
      </c>
      <c r="E569" s="113">
        <v>1036</v>
      </c>
    </row>
    <row r="570" spans="1:7" x14ac:dyDescent="0.3">
      <c r="A570" t="s">
        <v>3884</v>
      </c>
      <c r="B570" s="126" t="e">
        <f>VLOOKUP([1]DSC!$A570, [1]comp!$A$2:$BJ$838, 2, FALSE)</f>
        <v>#N/A</v>
      </c>
      <c r="C570" s="113" t="s">
        <v>3885</v>
      </c>
      <c r="D570" s="113" t="s">
        <v>3886</v>
      </c>
      <c r="E570" s="113">
        <v>1094</v>
      </c>
    </row>
    <row r="571" spans="1:7" x14ac:dyDescent="0.3">
      <c r="A571" t="s">
        <v>3887</v>
      </c>
      <c r="B571" s="126" t="e">
        <f>VLOOKUP([1]DSC!$A571, [1]comp!$A$2:$BJ$838, 2, FALSE)</f>
        <v>#N/A</v>
      </c>
      <c r="C571" s="113" t="s">
        <v>3888</v>
      </c>
      <c r="D571" s="113" t="s">
        <v>3889</v>
      </c>
      <c r="E571" s="113">
        <v>1093</v>
      </c>
    </row>
    <row r="572" spans="1:7" x14ac:dyDescent="0.3">
      <c r="A572" t="s">
        <v>3890</v>
      </c>
      <c r="B572" s="126" t="e">
        <f>VLOOKUP([1]DSC!$A572, [1]comp!$A$2:$BJ$838, 2, FALSE)</f>
        <v>#N/A</v>
      </c>
      <c r="C572" s="113" t="s">
        <v>3891</v>
      </c>
      <c r="D572" s="113" t="s">
        <v>3892</v>
      </c>
      <c r="E572" s="113">
        <v>1089</v>
      </c>
    </row>
    <row r="573" spans="1:7" x14ac:dyDescent="0.3">
      <c r="A573" s="113" t="s">
        <v>3899</v>
      </c>
      <c r="B573" s="126" t="e">
        <f>VLOOKUP([1]DSC!$A573, [1]comp!$A$2:$BJ$838, 2, FALSE)</f>
        <v>#N/A</v>
      </c>
      <c r="C573" s="113" t="s">
        <v>3900</v>
      </c>
      <c r="D573" s="113" t="s">
        <v>3901</v>
      </c>
      <c r="E573" s="113">
        <v>1218</v>
      </c>
      <c r="F573" s="113">
        <v>1338</v>
      </c>
      <c r="G573" s="113">
        <v>1391</v>
      </c>
    </row>
    <row r="574" spans="1:7" x14ac:dyDescent="0.3">
      <c r="A574" s="113" t="s">
        <v>3916</v>
      </c>
      <c r="C574" s="113" t="s">
        <v>3917</v>
      </c>
      <c r="D574" s="113" t="s">
        <v>3918</v>
      </c>
      <c r="E574" s="113">
        <v>980</v>
      </c>
      <c r="F574" s="113">
        <v>1322</v>
      </c>
      <c r="G574" s="113">
        <v>1395</v>
      </c>
    </row>
    <row r="575" spans="1:7" x14ac:dyDescent="0.3">
      <c r="A575" s="113" t="s">
        <v>3919</v>
      </c>
      <c r="C575" s="113" t="s">
        <v>3920</v>
      </c>
      <c r="D575" s="113" t="s">
        <v>3921</v>
      </c>
      <c r="E575" s="113">
        <v>1061</v>
      </c>
      <c r="F575" s="113">
        <v>1261</v>
      </c>
      <c r="G575" s="113">
        <v>1352</v>
      </c>
    </row>
    <row r="576" spans="1:7" x14ac:dyDescent="0.3">
      <c r="A576" s="113" t="s">
        <v>3922</v>
      </c>
      <c r="C576" s="113" t="s">
        <v>3923</v>
      </c>
      <c r="D576" s="113" t="s">
        <v>3924</v>
      </c>
      <c r="E576" s="113">
        <v>1095</v>
      </c>
      <c r="F576" s="113">
        <v>1226</v>
      </c>
      <c r="G576" s="113">
        <v>1325</v>
      </c>
    </row>
    <row r="577" spans="1:7" x14ac:dyDescent="0.3">
      <c r="A577" s="113" t="s">
        <v>3925</v>
      </c>
      <c r="C577" s="113" t="s">
        <v>682</v>
      </c>
      <c r="D577" s="113" t="s">
        <v>3926</v>
      </c>
      <c r="E577" s="113">
        <v>1014</v>
      </c>
    </row>
    <row r="578" spans="1:7" x14ac:dyDescent="0.3">
      <c r="A578" s="113" t="s">
        <v>2203</v>
      </c>
      <c r="C578" s="113" t="s">
        <v>683</v>
      </c>
      <c r="D578" s="113" t="s">
        <v>3927</v>
      </c>
      <c r="E578" s="113">
        <v>1066</v>
      </c>
    </row>
    <row r="579" spans="1:7" x14ac:dyDescent="0.3">
      <c r="A579" s="113" t="s">
        <v>3928</v>
      </c>
      <c r="C579" s="113" t="s">
        <v>3929</v>
      </c>
      <c r="D579" s="113" t="s">
        <v>3930</v>
      </c>
      <c r="E579" s="113">
        <v>1101</v>
      </c>
    </row>
    <row r="580" spans="1:7" x14ac:dyDescent="0.3">
      <c r="A580" s="113" t="s">
        <v>3931</v>
      </c>
      <c r="C580" s="113" t="s">
        <v>3932</v>
      </c>
      <c r="D580" s="113" t="s">
        <v>3933</v>
      </c>
      <c r="E580" s="113">
        <v>1105</v>
      </c>
    </row>
    <row r="581" spans="1:7" x14ac:dyDescent="0.3">
      <c r="A581" s="113" t="s">
        <v>3934</v>
      </c>
      <c r="C581" s="113" t="s">
        <v>3935</v>
      </c>
      <c r="D581" s="113" t="s">
        <v>3936</v>
      </c>
      <c r="E581" s="113">
        <v>1078</v>
      </c>
    </row>
    <row r="582" spans="1:7" x14ac:dyDescent="0.3">
      <c r="A582" s="113" t="s">
        <v>3940</v>
      </c>
      <c r="C582" s="113" t="s">
        <v>3941</v>
      </c>
      <c r="D582" s="113" t="s">
        <v>3942</v>
      </c>
      <c r="E582" s="113">
        <v>864</v>
      </c>
      <c r="F582" s="113">
        <v>1442</v>
      </c>
      <c r="G582" s="113">
        <v>1463</v>
      </c>
    </row>
    <row r="583" spans="1:7" x14ac:dyDescent="0.3">
      <c r="A583" s="113" t="s">
        <v>3943</v>
      </c>
      <c r="C583" s="113" t="s">
        <v>171</v>
      </c>
      <c r="D583" s="113" t="s">
        <v>3942</v>
      </c>
      <c r="E583" s="113">
        <v>984</v>
      </c>
      <c r="F583" s="113">
        <v>1430</v>
      </c>
      <c r="G583" s="113">
        <v>1454</v>
      </c>
    </row>
    <row r="584" spans="1:7" x14ac:dyDescent="0.3">
      <c r="A584" s="113" t="s">
        <v>3944</v>
      </c>
      <c r="C584" s="113" t="s">
        <v>172</v>
      </c>
      <c r="D584" s="113" t="s">
        <v>3942</v>
      </c>
      <c r="E584" s="113">
        <v>1038</v>
      </c>
      <c r="F584" s="113">
        <v>1419</v>
      </c>
      <c r="G584" s="113">
        <v>1448</v>
      </c>
    </row>
    <row r="585" spans="1:7" x14ac:dyDescent="0.3">
      <c r="A585" s="113" t="s">
        <v>3945</v>
      </c>
      <c r="C585" s="113" t="s">
        <v>173</v>
      </c>
      <c r="D585" s="113" t="s">
        <v>3942</v>
      </c>
      <c r="E585" s="113">
        <v>1088</v>
      </c>
      <c r="F585" s="113">
        <v>1368</v>
      </c>
      <c r="G585" s="113">
        <v>1439</v>
      </c>
    </row>
    <row r="586" spans="1:7" x14ac:dyDescent="0.3">
      <c r="A586" s="113" t="s">
        <v>3946</v>
      </c>
      <c r="C586" s="113" t="s">
        <v>3947</v>
      </c>
      <c r="D586" s="113" t="s">
        <v>3942</v>
      </c>
      <c r="E586" s="113">
        <v>1117</v>
      </c>
      <c r="F586" s="113">
        <v>1348</v>
      </c>
      <c r="G586" s="113">
        <v>1429</v>
      </c>
    </row>
    <row r="587" spans="1:7" x14ac:dyDescent="0.3">
      <c r="A587" s="113" t="s">
        <v>3948</v>
      </c>
      <c r="C587" s="113" t="s">
        <v>3949</v>
      </c>
      <c r="D587" s="113" t="s">
        <v>3942</v>
      </c>
      <c r="E587" s="113">
        <v>1121</v>
      </c>
      <c r="F587" s="113">
        <v>1353</v>
      </c>
      <c r="G587" s="113">
        <v>1419</v>
      </c>
    </row>
    <row r="588" spans="1:7" x14ac:dyDescent="0.3">
      <c r="A588" s="113" t="s">
        <v>3950</v>
      </c>
      <c r="C588" s="113" t="s">
        <v>3951</v>
      </c>
      <c r="D588" s="113" t="s">
        <v>3952</v>
      </c>
      <c r="F588" s="113">
        <v>1281</v>
      </c>
      <c r="G588" s="113">
        <v>1364</v>
      </c>
    </row>
    <row r="589" spans="1:7" x14ac:dyDescent="0.3">
      <c r="A589" s="113" t="s">
        <v>3958</v>
      </c>
      <c r="C589" s="113" t="s">
        <v>3959</v>
      </c>
      <c r="D589" s="113" t="s">
        <v>3960</v>
      </c>
      <c r="E589" s="113">
        <v>1167</v>
      </c>
    </row>
    <row r="590" spans="1:7" x14ac:dyDescent="0.3">
      <c r="A590" s="113" t="s">
        <v>3961</v>
      </c>
      <c r="C590" s="113" t="s">
        <v>3962</v>
      </c>
      <c r="D590" s="113" t="s">
        <v>3963</v>
      </c>
      <c r="E590" s="113">
        <v>1114</v>
      </c>
    </row>
    <row r="591" spans="1:7" x14ac:dyDescent="0.3">
      <c r="A591" s="113" t="s">
        <v>3964</v>
      </c>
      <c r="C591" s="113" t="s">
        <v>3965</v>
      </c>
      <c r="D591" s="113" t="s">
        <v>3966</v>
      </c>
      <c r="E591" s="113">
        <v>1108</v>
      </c>
    </row>
    <row r="592" spans="1:7" x14ac:dyDescent="0.3">
      <c r="A592" s="113" t="s">
        <v>3967</v>
      </c>
      <c r="C592" s="113" t="s">
        <v>595</v>
      </c>
      <c r="D592" s="113" t="s">
        <v>3968</v>
      </c>
      <c r="E592" s="113">
        <v>1090</v>
      </c>
    </row>
    <row r="593" spans="1:7" x14ac:dyDescent="0.3">
      <c r="A593" s="113" t="s">
        <v>3969</v>
      </c>
      <c r="C593" s="119" t="s">
        <v>3970</v>
      </c>
      <c r="D593" s="113" t="s">
        <v>3971</v>
      </c>
      <c r="E593" s="113">
        <v>1100</v>
      </c>
    </row>
    <row r="594" spans="1:7" x14ac:dyDescent="0.3">
      <c r="A594" s="113" t="s">
        <v>3972</v>
      </c>
      <c r="C594" s="119" t="s">
        <v>3973</v>
      </c>
      <c r="D594" s="113" t="s">
        <v>3974</v>
      </c>
      <c r="E594" s="113">
        <v>1081</v>
      </c>
    </row>
    <row r="595" spans="1:7" x14ac:dyDescent="0.3">
      <c r="A595" s="113" t="s">
        <v>3975</v>
      </c>
      <c r="C595" s="119" t="s">
        <v>3976</v>
      </c>
      <c r="D595" s="113" t="s">
        <v>3977</v>
      </c>
      <c r="E595" s="113">
        <v>1114</v>
      </c>
    </row>
    <row r="596" spans="1:7" x14ac:dyDescent="0.3">
      <c r="A596" s="113" t="s">
        <v>3995</v>
      </c>
      <c r="C596" s="113" t="s">
        <v>594</v>
      </c>
      <c r="D596" s="113" t="s">
        <v>3996</v>
      </c>
      <c r="E596" s="113">
        <v>940</v>
      </c>
      <c r="F596" s="113">
        <v>1341</v>
      </c>
      <c r="G596" s="113" t="s">
        <v>4428</v>
      </c>
    </row>
    <row r="597" spans="1:7" x14ac:dyDescent="0.3">
      <c r="A597" s="113" t="s">
        <v>3997</v>
      </c>
      <c r="C597" s="113" t="s">
        <v>3998</v>
      </c>
      <c r="D597" s="113" t="s">
        <v>3999</v>
      </c>
      <c r="E597" s="113">
        <v>1042</v>
      </c>
      <c r="F597" s="113">
        <v>1306</v>
      </c>
      <c r="G597" s="113">
        <v>1388</v>
      </c>
    </row>
    <row r="598" spans="1:7" x14ac:dyDescent="0.3">
      <c r="A598" s="113" t="s">
        <v>4000</v>
      </c>
      <c r="C598" s="113" t="s">
        <v>682</v>
      </c>
      <c r="D598" s="113" t="s">
        <v>4001</v>
      </c>
      <c r="E598" s="113">
        <v>1106</v>
      </c>
      <c r="F598" s="113">
        <v>1314</v>
      </c>
      <c r="G598" s="113">
        <v>1385</v>
      </c>
    </row>
    <row r="599" spans="1:7" x14ac:dyDescent="0.3">
      <c r="A599" s="113" t="s">
        <v>4002</v>
      </c>
      <c r="C599" s="113" t="s">
        <v>4003</v>
      </c>
      <c r="D599" s="113" t="s">
        <v>4004</v>
      </c>
      <c r="E599" s="113">
        <v>1150</v>
      </c>
      <c r="F599" s="113">
        <v>1280</v>
      </c>
      <c r="G599" s="113">
        <v>1356</v>
      </c>
    </row>
    <row r="600" spans="1:7" x14ac:dyDescent="0.3">
      <c r="A600" s="113" t="s">
        <v>4012</v>
      </c>
      <c r="C600" s="113" t="s">
        <v>592</v>
      </c>
      <c r="D600" s="113" t="s">
        <v>4013</v>
      </c>
      <c r="E600" s="113">
        <v>995</v>
      </c>
    </row>
    <row r="601" spans="1:7" x14ac:dyDescent="0.3">
      <c r="A601" s="113" t="s">
        <v>4014</v>
      </c>
      <c r="C601" s="113" t="s">
        <v>593</v>
      </c>
      <c r="D601" s="113" t="s">
        <v>4015</v>
      </c>
      <c r="E601" s="113">
        <v>1022</v>
      </c>
    </row>
    <row r="602" spans="1:7" x14ac:dyDescent="0.3">
      <c r="A602" s="113" t="s">
        <v>4016</v>
      </c>
      <c r="C602" s="113" t="s">
        <v>4017</v>
      </c>
      <c r="D602" s="113" t="s">
        <v>4018</v>
      </c>
      <c r="E602" s="113">
        <v>1045</v>
      </c>
    </row>
    <row r="603" spans="1:7" x14ac:dyDescent="0.3">
      <c r="A603" s="113" t="s">
        <v>4019</v>
      </c>
      <c r="C603" s="113" t="s">
        <v>259</v>
      </c>
      <c r="D603" s="113" t="s">
        <v>250</v>
      </c>
      <c r="E603" s="113">
        <v>964</v>
      </c>
      <c r="F603" s="113">
        <v>1409</v>
      </c>
      <c r="G603" s="113">
        <v>1440</v>
      </c>
    </row>
    <row r="604" spans="1:7" x14ac:dyDescent="0.3">
      <c r="A604" s="113" t="s">
        <v>4020</v>
      </c>
      <c r="C604" s="113" t="s">
        <v>1060</v>
      </c>
      <c r="D604" s="113" t="s">
        <v>255</v>
      </c>
      <c r="E604" s="113">
        <v>1022</v>
      </c>
      <c r="F604" s="113">
        <v>1338</v>
      </c>
      <c r="G604" s="113">
        <v>1394</v>
      </c>
    </row>
    <row r="605" spans="1:7" x14ac:dyDescent="0.3">
      <c r="A605" s="113" t="s">
        <v>4021</v>
      </c>
      <c r="C605" s="113" t="s">
        <v>485</v>
      </c>
      <c r="D605" s="113" t="s">
        <v>256</v>
      </c>
      <c r="E605" s="113">
        <v>948</v>
      </c>
      <c r="F605" s="113">
        <v>1410</v>
      </c>
      <c r="G605" s="113">
        <v>1444</v>
      </c>
    </row>
    <row r="606" spans="1:7" x14ac:dyDescent="0.3">
      <c r="A606" s="113" t="s">
        <v>4022</v>
      </c>
      <c r="C606" s="113" t="s">
        <v>1062</v>
      </c>
      <c r="D606" s="113" t="s">
        <v>257</v>
      </c>
      <c r="E606" s="113">
        <v>1032</v>
      </c>
      <c r="F606" s="113">
        <v>1309</v>
      </c>
      <c r="G606" s="113">
        <v>1418</v>
      </c>
    </row>
    <row r="607" spans="1:7" x14ac:dyDescent="0.3">
      <c r="A607" s="113" t="s">
        <v>4023</v>
      </c>
      <c r="C607" s="113" t="s">
        <v>429</v>
      </c>
      <c r="D607" s="113" t="s">
        <v>258</v>
      </c>
      <c r="E607" s="113">
        <v>971</v>
      </c>
      <c r="F607" s="113">
        <v>1399</v>
      </c>
      <c r="G607" s="113">
        <v>1433</v>
      </c>
    </row>
    <row r="608" spans="1:7" x14ac:dyDescent="0.3">
      <c r="A608" s="113" t="s">
        <v>4024</v>
      </c>
      <c r="C608" s="113" t="s">
        <v>162</v>
      </c>
      <c r="D608" s="113" t="s">
        <v>4025</v>
      </c>
      <c r="E608" s="113">
        <v>1070</v>
      </c>
      <c r="F608" s="113">
        <v>1354</v>
      </c>
      <c r="G608" s="113">
        <v>1411</v>
      </c>
    </row>
    <row r="609" spans="1:7" x14ac:dyDescent="0.3">
      <c r="A609" s="113" t="s">
        <v>4026</v>
      </c>
      <c r="C609" s="113" t="s">
        <v>4027</v>
      </c>
      <c r="D609" s="113" t="s">
        <v>266</v>
      </c>
      <c r="E609" s="113">
        <v>1003</v>
      </c>
      <c r="F609" s="113">
        <v>1412</v>
      </c>
      <c r="G609" s="113">
        <v>1445</v>
      </c>
    </row>
    <row r="610" spans="1:7" x14ac:dyDescent="0.3">
      <c r="A610" s="113" t="s">
        <v>4028</v>
      </c>
      <c r="C610" s="113" t="s">
        <v>592</v>
      </c>
      <c r="D610" s="113" t="s">
        <v>267</v>
      </c>
      <c r="E610" s="113">
        <v>979</v>
      </c>
      <c r="F610" s="113">
        <v>1409</v>
      </c>
      <c r="G610" s="113">
        <v>1433</v>
      </c>
    </row>
    <row r="611" spans="1:7" x14ac:dyDescent="0.3">
      <c r="A611" s="113" t="s">
        <v>4029</v>
      </c>
      <c r="C611" s="113" t="s">
        <v>593</v>
      </c>
      <c r="D611" s="113" t="s">
        <v>268</v>
      </c>
      <c r="E611" s="113">
        <v>1000</v>
      </c>
      <c r="F611" s="113">
        <v>1409</v>
      </c>
      <c r="G611" s="113">
        <v>1431</v>
      </c>
    </row>
    <row r="612" spans="1:7" x14ac:dyDescent="0.3">
      <c r="A612" s="113" t="s">
        <v>4030</v>
      </c>
      <c r="C612" s="113" t="s">
        <v>594</v>
      </c>
      <c r="D612" s="113" t="s">
        <v>269</v>
      </c>
      <c r="E612" s="113">
        <v>1032</v>
      </c>
      <c r="F612" s="113">
        <v>1408</v>
      </c>
      <c r="G612" s="113">
        <v>1429</v>
      </c>
    </row>
    <row r="613" spans="1:7" x14ac:dyDescent="0.3">
      <c r="A613" s="113" t="s">
        <v>4031</v>
      </c>
      <c r="C613" s="113" t="s">
        <v>280</v>
      </c>
      <c r="D613" s="113" t="s">
        <v>270</v>
      </c>
      <c r="E613" s="113">
        <v>1119</v>
      </c>
      <c r="F613" s="113">
        <v>1349</v>
      </c>
      <c r="G613" s="113">
        <v>1395</v>
      </c>
    </row>
    <row r="614" spans="1:7" x14ac:dyDescent="0.3">
      <c r="A614" s="113" t="s">
        <v>4032</v>
      </c>
      <c r="C614" s="113" t="s">
        <v>281</v>
      </c>
      <c r="D614" s="113" t="s">
        <v>271</v>
      </c>
      <c r="E614" s="113">
        <v>1148</v>
      </c>
      <c r="F614" s="113">
        <v>1349</v>
      </c>
      <c r="G614" s="113">
        <v>1395</v>
      </c>
    </row>
    <row r="615" spans="1:7" x14ac:dyDescent="0.3">
      <c r="A615" s="113" t="s">
        <v>4033</v>
      </c>
      <c r="C615" s="113" t="s">
        <v>282</v>
      </c>
      <c r="D615" s="113" t="s">
        <v>276</v>
      </c>
      <c r="E615" s="113">
        <v>1172</v>
      </c>
      <c r="F615" s="113">
        <v>1349</v>
      </c>
      <c r="G615" s="113">
        <v>1395</v>
      </c>
    </row>
    <row r="616" spans="1:7" x14ac:dyDescent="0.3">
      <c r="A616" s="113" t="s">
        <v>4034</v>
      </c>
      <c r="C616" s="113" t="s">
        <v>4442</v>
      </c>
      <c r="D616" s="113" t="s">
        <v>277</v>
      </c>
      <c r="E616" s="113">
        <v>1242</v>
      </c>
      <c r="F616" s="113">
        <v>1313</v>
      </c>
      <c r="G616" s="113">
        <v>1367</v>
      </c>
    </row>
    <row r="617" spans="1:7" x14ac:dyDescent="0.3">
      <c r="A617" s="113" t="s">
        <v>4043</v>
      </c>
      <c r="C617" s="113" t="s">
        <v>4044</v>
      </c>
      <c r="D617" s="113" t="s">
        <v>4045</v>
      </c>
      <c r="E617" s="113">
        <v>914</v>
      </c>
    </row>
    <row r="618" spans="1:7" x14ac:dyDescent="0.3">
      <c r="A618" s="113" t="s">
        <v>4046</v>
      </c>
      <c r="C618" s="113" t="s">
        <v>4047</v>
      </c>
      <c r="D618" s="113" t="s">
        <v>4048</v>
      </c>
      <c r="E618" s="113">
        <v>947</v>
      </c>
    </row>
    <row r="619" spans="1:7" x14ac:dyDescent="0.3">
      <c r="A619" s="113" t="s">
        <v>3773</v>
      </c>
      <c r="C619" s="113">
        <v>1</v>
      </c>
      <c r="D619" s="113" t="s">
        <v>4049</v>
      </c>
      <c r="E619" s="113">
        <v>913</v>
      </c>
    </row>
    <row r="620" spans="1:7" x14ac:dyDescent="0.3">
      <c r="A620" s="113" t="s">
        <v>4050</v>
      </c>
      <c r="C620" s="113">
        <v>2</v>
      </c>
      <c r="D620" s="113" t="s">
        <v>4051</v>
      </c>
      <c r="E620" s="113">
        <v>872</v>
      </c>
    </row>
    <row r="621" spans="1:7" x14ac:dyDescent="0.3">
      <c r="A621" s="113" t="s">
        <v>3775</v>
      </c>
      <c r="C621" s="113">
        <v>3</v>
      </c>
      <c r="D621" s="113" t="s">
        <v>4052</v>
      </c>
      <c r="E621" s="113">
        <v>860</v>
      </c>
    </row>
    <row r="622" spans="1:7" x14ac:dyDescent="0.3">
      <c r="A622" s="113" t="s">
        <v>3776</v>
      </c>
      <c r="C622" s="113">
        <v>4</v>
      </c>
      <c r="D622" s="113" t="s">
        <v>4053</v>
      </c>
      <c r="E622" s="113">
        <v>822</v>
      </c>
    </row>
    <row r="623" spans="1:7" x14ac:dyDescent="0.3">
      <c r="A623" s="113" t="s">
        <v>4057</v>
      </c>
      <c r="C623" s="113" t="s">
        <v>9</v>
      </c>
      <c r="D623" s="113" t="s">
        <v>4058</v>
      </c>
      <c r="E623" s="113">
        <v>1082</v>
      </c>
      <c r="F623" s="113">
        <v>1364</v>
      </c>
    </row>
    <row r="624" spans="1:7" x14ac:dyDescent="0.3">
      <c r="A624" s="113" t="s">
        <v>4059</v>
      </c>
      <c r="C624" s="113" t="s">
        <v>4060</v>
      </c>
      <c r="D624" s="113" t="s">
        <v>4061</v>
      </c>
      <c r="E624" s="113">
        <v>1118</v>
      </c>
      <c r="F624" s="113">
        <v>1381</v>
      </c>
    </row>
    <row r="625" spans="1:8" x14ac:dyDescent="0.3">
      <c r="A625" s="113" t="s">
        <v>4062</v>
      </c>
      <c r="C625" s="113" t="s">
        <v>4063</v>
      </c>
      <c r="D625" s="113" t="s">
        <v>4064</v>
      </c>
      <c r="E625" s="113">
        <v>1138</v>
      </c>
      <c r="F625" s="113">
        <v>1394</v>
      </c>
    </row>
    <row r="626" spans="1:8" x14ac:dyDescent="0.3">
      <c r="A626" s="113" t="s">
        <v>4065</v>
      </c>
      <c r="C626" s="113" t="s">
        <v>4066</v>
      </c>
      <c r="D626" s="113" t="s">
        <v>4067</v>
      </c>
      <c r="E626" s="113">
        <v>1143</v>
      </c>
    </row>
    <row r="627" spans="1:8" x14ac:dyDescent="0.3">
      <c r="A627" s="113" t="s">
        <v>4084</v>
      </c>
      <c r="C627" s="113" t="s">
        <v>4085</v>
      </c>
      <c r="D627" s="113" t="s">
        <v>4086</v>
      </c>
      <c r="E627" s="113">
        <v>1090</v>
      </c>
    </row>
    <row r="628" spans="1:8" x14ac:dyDescent="0.3">
      <c r="A628" s="113" t="s">
        <v>4111</v>
      </c>
      <c r="C628" s="113" t="s">
        <v>4112</v>
      </c>
      <c r="D628" s="113" t="s">
        <v>4113</v>
      </c>
      <c r="E628" s="113">
        <v>1037</v>
      </c>
      <c r="F628" s="113">
        <v>1319.3</v>
      </c>
      <c r="G628" s="113">
        <v>1382.7</v>
      </c>
      <c r="H628" s="113" t="s">
        <v>4443</v>
      </c>
    </row>
    <row r="629" spans="1:8" x14ac:dyDescent="0.3">
      <c r="A629" s="113" t="s">
        <v>4114</v>
      </c>
      <c r="C629" s="113" t="s">
        <v>4115</v>
      </c>
      <c r="D629" s="113" t="s">
        <v>4113</v>
      </c>
      <c r="E629" s="113">
        <v>1126.2</v>
      </c>
      <c r="F629" s="113">
        <v>1279.5</v>
      </c>
      <c r="G629" s="113">
        <v>1359.6</v>
      </c>
      <c r="H629" s="113" t="s">
        <v>4443</v>
      </c>
    </row>
    <row r="630" spans="1:8" x14ac:dyDescent="0.3">
      <c r="A630" s="113" t="s">
        <v>4116</v>
      </c>
      <c r="C630" s="113" t="s">
        <v>4117</v>
      </c>
      <c r="D630" s="113" t="s">
        <v>4113</v>
      </c>
      <c r="E630" s="113">
        <v>1132.3</v>
      </c>
      <c r="F630" s="113">
        <v>1255.8</v>
      </c>
      <c r="G630" s="113">
        <v>1352.7</v>
      </c>
      <c r="H630" s="113" t="s">
        <v>4443</v>
      </c>
    </row>
    <row r="631" spans="1:8" x14ac:dyDescent="0.3">
      <c r="A631" s="113" t="s">
        <v>4118</v>
      </c>
      <c r="C631" s="113" t="s">
        <v>4119</v>
      </c>
      <c r="D631" s="113" t="s">
        <v>4113</v>
      </c>
      <c r="E631" s="113">
        <v>1049.4000000000001</v>
      </c>
      <c r="F631" s="113">
        <v>1309.9000000000001</v>
      </c>
      <c r="G631" s="113">
        <v>1387.5</v>
      </c>
      <c r="H631" s="113" t="s">
        <v>4443</v>
      </c>
    </row>
    <row r="632" spans="1:8" x14ac:dyDescent="0.3">
      <c r="A632" s="113" t="s">
        <v>4120</v>
      </c>
      <c r="C632" s="113" t="s">
        <v>4121</v>
      </c>
      <c r="D632" s="113" t="s">
        <v>4113</v>
      </c>
      <c r="E632" s="113">
        <v>1058.2</v>
      </c>
      <c r="F632" s="113">
        <v>1301.8</v>
      </c>
      <c r="G632" s="113">
        <v>1374.6</v>
      </c>
      <c r="H632" s="113" t="s">
        <v>4443</v>
      </c>
    </row>
    <row r="633" spans="1:8" x14ac:dyDescent="0.3">
      <c r="A633" s="113" t="s">
        <v>4122</v>
      </c>
      <c r="C633" s="113" t="s">
        <v>4123</v>
      </c>
      <c r="D633" s="113" t="s">
        <v>4113</v>
      </c>
      <c r="E633" s="113">
        <v>1143.8</v>
      </c>
      <c r="F633" s="113">
        <v>1246.8</v>
      </c>
      <c r="G633" s="113">
        <v>1337.7</v>
      </c>
      <c r="H633" s="113" t="s">
        <v>4443</v>
      </c>
    </row>
    <row r="634" spans="1:8" x14ac:dyDescent="0.3">
      <c r="A634" s="113" t="s">
        <v>4124</v>
      </c>
      <c r="C634" s="113" t="s">
        <v>4125</v>
      </c>
      <c r="D634" s="113" t="s">
        <v>4113</v>
      </c>
      <c r="E634" s="113">
        <v>1122.9000000000001</v>
      </c>
      <c r="F634" s="113">
        <v>1271.7</v>
      </c>
      <c r="G634" s="113">
        <v>1353.8</v>
      </c>
      <c r="H634" s="113" t="s">
        <v>4443</v>
      </c>
    </row>
    <row r="635" spans="1:8" x14ac:dyDescent="0.3">
      <c r="A635" s="113" t="s">
        <v>4126</v>
      </c>
      <c r="C635" s="113" t="s">
        <v>4127</v>
      </c>
      <c r="D635" s="113" t="s">
        <v>4128</v>
      </c>
      <c r="E635" s="113">
        <v>1150.5</v>
      </c>
    </row>
    <row r="636" spans="1:8" x14ac:dyDescent="0.3">
      <c r="A636" s="113" t="s">
        <v>4129</v>
      </c>
      <c r="C636" s="113" t="s">
        <v>4130</v>
      </c>
      <c r="D636" s="113" t="s">
        <v>4128</v>
      </c>
      <c r="E636" s="113">
        <v>1191.3</v>
      </c>
    </row>
    <row r="637" spans="1:8" x14ac:dyDescent="0.3">
      <c r="A637" s="113" t="s">
        <v>4131</v>
      </c>
      <c r="C637" s="113" t="s">
        <v>4132</v>
      </c>
      <c r="D637" s="113" t="s">
        <v>4128</v>
      </c>
      <c r="E637" s="113">
        <v>1206.5</v>
      </c>
    </row>
    <row r="638" spans="1:8" x14ac:dyDescent="0.3">
      <c r="A638" s="113" t="s">
        <v>4133</v>
      </c>
      <c r="C638" s="113" t="s">
        <v>4134</v>
      </c>
      <c r="D638" s="113" t="s">
        <v>4128</v>
      </c>
      <c r="E638" s="113">
        <v>1141</v>
      </c>
    </row>
    <row r="639" spans="1:8" x14ac:dyDescent="0.3">
      <c r="A639" s="113" t="s">
        <v>4135</v>
      </c>
      <c r="C639" s="113" t="s">
        <v>4136</v>
      </c>
      <c r="D639" s="113" t="s">
        <v>4128</v>
      </c>
      <c r="E639" s="113">
        <v>1138.0999999999999</v>
      </c>
    </row>
    <row r="640" spans="1:8" x14ac:dyDescent="0.3">
      <c r="A640" s="113" t="s">
        <v>4137</v>
      </c>
      <c r="C640" s="113" t="s">
        <v>4138</v>
      </c>
      <c r="D640" s="113" t="s">
        <v>4128</v>
      </c>
      <c r="E640" s="113">
        <v>1171.3</v>
      </c>
    </row>
    <row r="641" spans="1:7" x14ac:dyDescent="0.3">
      <c r="A641" s="113" t="s">
        <v>4139</v>
      </c>
      <c r="C641" s="113" t="s">
        <v>4140</v>
      </c>
      <c r="D641" s="113" t="s">
        <v>4128</v>
      </c>
      <c r="E641" s="113">
        <v>1142.5</v>
      </c>
    </row>
    <row r="642" spans="1:7" x14ac:dyDescent="0.3">
      <c r="A642" s="113" t="s">
        <v>4141</v>
      </c>
      <c r="C642" s="113" t="s">
        <v>4142</v>
      </c>
      <c r="D642" s="113" t="s">
        <v>4128</v>
      </c>
      <c r="E642" s="113">
        <v>1200.0999999999999</v>
      </c>
    </row>
    <row r="643" spans="1:7" x14ac:dyDescent="0.3">
      <c r="A643" s="113" t="s">
        <v>4143</v>
      </c>
      <c r="C643" s="113" t="s">
        <v>4144</v>
      </c>
      <c r="D643" s="113" t="s">
        <v>4128</v>
      </c>
      <c r="E643" s="113">
        <v>1157.5999999999999</v>
      </c>
    </row>
    <row r="644" spans="1:7" x14ac:dyDescent="0.3">
      <c r="A644" s="113" t="s">
        <v>4145</v>
      </c>
      <c r="C644" s="113" t="s">
        <v>4146</v>
      </c>
      <c r="D644" s="113" t="s">
        <v>4128</v>
      </c>
      <c r="E644" s="113">
        <v>1161.5</v>
      </c>
    </row>
    <row r="645" spans="1:7" x14ac:dyDescent="0.3">
      <c r="A645" s="113" t="s">
        <v>4147</v>
      </c>
      <c r="C645" s="113" t="s">
        <v>4148</v>
      </c>
      <c r="D645" s="113" t="s">
        <v>4149</v>
      </c>
      <c r="E645" s="113">
        <v>1131</v>
      </c>
      <c r="F645" s="113">
        <v>1261</v>
      </c>
    </row>
    <row r="646" spans="1:7" x14ac:dyDescent="0.3">
      <c r="A646" s="113" t="s">
        <v>4150</v>
      </c>
      <c r="C646" s="119" t="s">
        <v>4416</v>
      </c>
      <c r="D646" s="113" t="s">
        <v>4151</v>
      </c>
      <c r="E646" s="113">
        <v>1193</v>
      </c>
      <c r="F646" s="113">
        <v>1242.0999999999999</v>
      </c>
      <c r="G646" s="113">
        <v>1273.4000000000001</v>
      </c>
    </row>
    <row r="647" spans="1:7" x14ac:dyDescent="0.3">
      <c r="A647" s="113" t="s">
        <v>4152</v>
      </c>
      <c r="C647" s="119" t="s">
        <v>4417</v>
      </c>
      <c r="D647" s="113" t="s">
        <v>4151</v>
      </c>
      <c r="E647" s="113">
        <v>1266.5</v>
      </c>
      <c r="F647" s="113">
        <v>1315.6</v>
      </c>
      <c r="G647" s="113">
        <v>1362.4</v>
      </c>
    </row>
    <row r="648" spans="1:7" x14ac:dyDescent="0.3">
      <c r="A648" s="113" t="s">
        <v>4153</v>
      </c>
      <c r="C648" s="119" t="s">
        <v>4418</v>
      </c>
      <c r="D648" s="113" t="s">
        <v>4151</v>
      </c>
      <c r="E648" s="113">
        <v>1198.2</v>
      </c>
      <c r="F648" s="113">
        <v>1242.2</v>
      </c>
      <c r="G648" s="113">
        <v>1276.4000000000001</v>
      </c>
    </row>
    <row r="649" spans="1:7" x14ac:dyDescent="0.3">
      <c r="A649" s="113" t="s">
        <v>4154</v>
      </c>
      <c r="C649" s="119" t="s">
        <v>4419</v>
      </c>
      <c r="D649" s="113" t="s">
        <v>4151</v>
      </c>
      <c r="E649" s="113">
        <v>1146.3</v>
      </c>
      <c r="F649" s="113">
        <v>1274</v>
      </c>
      <c r="G649" s="113">
        <v>1311.4</v>
      </c>
    </row>
    <row r="650" spans="1:7" x14ac:dyDescent="0.3">
      <c r="A650" s="113" t="s">
        <v>4155</v>
      </c>
      <c r="C650" s="119" t="s">
        <v>4420</v>
      </c>
      <c r="D650" s="113" t="s">
        <v>4151</v>
      </c>
      <c r="E650" s="113">
        <v>1259.0999999999999</v>
      </c>
      <c r="F650" s="113">
        <v>1295.2</v>
      </c>
      <c r="G650" s="113">
        <v>1344.2</v>
      </c>
    </row>
    <row r="651" spans="1:7" x14ac:dyDescent="0.3">
      <c r="A651" s="113" t="s">
        <v>4156</v>
      </c>
      <c r="C651" s="119" t="s">
        <v>4421</v>
      </c>
      <c r="D651" s="113" t="s">
        <v>4151</v>
      </c>
      <c r="E651" s="113">
        <v>1270.2</v>
      </c>
      <c r="F651" s="113">
        <v>1300.7</v>
      </c>
      <c r="G651" s="113">
        <v>1352</v>
      </c>
    </row>
    <row r="652" spans="1:7" x14ac:dyDescent="0.3">
      <c r="A652" s="113" t="s">
        <v>4157</v>
      </c>
      <c r="C652" s="119" t="s">
        <v>4422</v>
      </c>
      <c r="D652" s="113" t="s">
        <v>4151</v>
      </c>
      <c r="E652" s="113">
        <v>1271.3</v>
      </c>
      <c r="F652" s="113">
        <v>1305.8</v>
      </c>
      <c r="G652" s="113">
        <v>1355.1</v>
      </c>
    </row>
    <row r="653" spans="1:7" x14ac:dyDescent="0.3">
      <c r="A653" s="113" t="s">
        <v>4158</v>
      </c>
      <c r="C653" s="119" t="s">
        <v>4423</v>
      </c>
      <c r="D653" s="113" t="s">
        <v>4151</v>
      </c>
      <c r="E653" s="113">
        <v>1274.4000000000001</v>
      </c>
      <c r="F653" s="113">
        <v>1305.5999999999999</v>
      </c>
      <c r="G653" s="113">
        <v>1352.5</v>
      </c>
    </row>
    <row r="654" spans="1:7" x14ac:dyDescent="0.3">
      <c r="A654" s="113" t="s">
        <v>4159</v>
      </c>
      <c r="C654" s="119" t="s">
        <v>4424</v>
      </c>
      <c r="D654" s="113" t="s">
        <v>4151</v>
      </c>
      <c r="E654" s="113">
        <v>1247.5999999999999</v>
      </c>
      <c r="F654" s="113">
        <v>1319.6</v>
      </c>
      <c r="G654" s="113">
        <v>1364.7</v>
      </c>
    </row>
    <row r="655" spans="1:7" x14ac:dyDescent="0.3">
      <c r="A655" s="113" t="s">
        <v>4160</v>
      </c>
      <c r="C655" s="119" t="s">
        <v>4425</v>
      </c>
      <c r="D655" s="113" t="s">
        <v>4151</v>
      </c>
      <c r="E655" s="113">
        <v>1252.8</v>
      </c>
      <c r="F655" s="113">
        <v>1323</v>
      </c>
      <c r="G655" s="113">
        <v>1365.3</v>
      </c>
    </row>
    <row r="656" spans="1:7" x14ac:dyDescent="0.3">
      <c r="A656" s="113" t="s">
        <v>4161</v>
      </c>
      <c r="C656" s="113" t="s">
        <v>595</v>
      </c>
      <c r="D656" s="113" t="s">
        <v>4162</v>
      </c>
      <c r="E656" s="113">
        <v>1075</v>
      </c>
      <c r="F656" s="113">
        <v>1390</v>
      </c>
    </row>
    <row r="657" spans="1:7" x14ac:dyDescent="0.3">
      <c r="A657" s="113" t="s">
        <v>4163</v>
      </c>
      <c r="C657" s="113" t="s">
        <v>1060</v>
      </c>
      <c r="D657" s="113" t="s">
        <v>4162</v>
      </c>
      <c r="E657" s="113">
        <v>1152</v>
      </c>
      <c r="F657" s="113">
        <v>1345</v>
      </c>
    </row>
    <row r="658" spans="1:7" x14ac:dyDescent="0.3">
      <c r="A658" s="113" t="s">
        <v>4164</v>
      </c>
      <c r="C658" s="113" t="s">
        <v>1062</v>
      </c>
      <c r="D658" s="113" t="s">
        <v>4162</v>
      </c>
      <c r="E658" s="113">
        <v>1154</v>
      </c>
      <c r="F658" s="113">
        <v>1323</v>
      </c>
    </row>
    <row r="659" spans="1:7" x14ac:dyDescent="0.3">
      <c r="A659" s="113" t="s">
        <v>4165</v>
      </c>
      <c r="C659" s="113" t="s">
        <v>429</v>
      </c>
      <c r="D659" s="113" t="s">
        <v>4162</v>
      </c>
      <c r="E659" s="113">
        <v>1098</v>
      </c>
      <c r="F659" s="113">
        <v>1378</v>
      </c>
    </row>
    <row r="660" spans="1:7" x14ac:dyDescent="0.3">
      <c r="A660" s="113" t="s">
        <v>4166</v>
      </c>
      <c r="C660" s="113" t="s">
        <v>4027</v>
      </c>
      <c r="D660" s="113" t="s">
        <v>4162</v>
      </c>
      <c r="E660" s="113">
        <v>1131</v>
      </c>
      <c r="F660" s="113">
        <v>1390</v>
      </c>
    </row>
    <row r="661" spans="1:7" x14ac:dyDescent="0.3">
      <c r="A661" s="113" t="s">
        <v>4167</v>
      </c>
      <c r="C661" s="113" t="s">
        <v>4168</v>
      </c>
      <c r="D661" s="113" t="s">
        <v>4169</v>
      </c>
      <c r="E661" s="113">
        <v>1142</v>
      </c>
      <c r="F661" s="113">
        <v>1328</v>
      </c>
      <c r="G661" s="113">
        <v>1378</v>
      </c>
    </row>
    <row r="662" spans="1:7" x14ac:dyDescent="0.3">
      <c r="A662" s="113" t="s">
        <v>4170</v>
      </c>
      <c r="C662" s="113" t="s">
        <v>4171</v>
      </c>
      <c r="D662" s="113" t="s">
        <v>4169</v>
      </c>
      <c r="E662" s="113">
        <v>1137</v>
      </c>
      <c r="F662" s="113">
        <v>1325</v>
      </c>
      <c r="G662" s="113">
        <v>1379</v>
      </c>
    </row>
    <row r="663" spans="1:7" x14ac:dyDescent="0.3">
      <c r="A663" s="113" t="s">
        <v>4172</v>
      </c>
      <c r="C663" s="113" t="s">
        <v>4173</v>
      </c>
      <c r="D663" s="113" t="s">
        <v>4169</v>
      </c>
      <c r="E663" s="113">
        <v>1122</v>
      </c>
      <c r="F663" s="113">
        <v>1314</v>
      </c>
      <c r="G663" s="113">
        <v>1383</v>
      </c>
    </row>
    <row r="664" spans="1:7" x14ac:dyDescent="0.3">
      <c r="A664" s="113" t="s">
        <v>4174</v>
      </c>
      <c r="C664" s="113" t="s">
        <v>4175</v>
      </c>
      <c r="D664" s="113" t="s">
        <v>4169</v>
      </c>
      <c r="E664" s="113">
        <v>1103</v>
      </c>
      <c r="F664" s="113">
        <v>1315</v>
      </c>
      <c r="G664" s="113">
        <v>1386</v>
      </c>
    </row>
    <row r="665" spans="1:7" x14ac:dyDescent="0.3">
      <c r="A665" s="113" t="s">
        <v>4176</v>
      </c>
      <c r="C665" s="113" t="s">
        <v>4177</v>
      </c>
      <c r="D665" s="113" t="s">
        <v>4169</v>
      </c>
      <c r="E665" s="113">
        <v>1074</v>
      </c>
      <c r="F665" s="113">
        <v>1309</v>
      </c>
      <c r="G665" s="113">
        <v>1386</v>
      </c>
    </row>
    <row r="666" spans="1:7" x14ac:dyDescent="0.3">
      <c r="A666" s="113" t="s">
        <v>4178</v>
      </c>
      <c r="C666" s="113" t="s">
        <v>648</v>
      </c>
      <c r="D666" s="113" t="s">
        <v>4169</v>
      </c>
      <c r="E666" s="113">
        <v>1036</v>
      </c>
      <c r="F666" s="113">
        <v>1306</v>
      </c>
      <c r="G666" s="113">
        <v>1391</v>
      </c>
    </row>
    <row r="667" spans="1:7" x14ac:dyDescent="0.3">
      <c r="A667" s="113" t="s">
        <v>4179</v>
      </c>
      <c r="C667" s="113" t="s">
        <v>649</v>
      </c>
      <c r="D667" s="113" t="s">
        <v>4169</v>
      </c>
      <c r="E667" s="113">
        <v>989</v>
      </c>
      <c r="F667" s="113">
        <v>1298</v>
      </c>
      <c r="G667" s="113">
        <v>1395</v>
      </c>
    </row>
    <row r="668" spans="1:7" x14ac:dyDescent="0.3">
      <c r="A668" s="128" t="s">
        <v>4180</v>
      </c>
      <c r="C668" s="113" t="s">
        <v>4181</v>
      </c>
      <c r="D668" s="113" t="s">
        <v>4182</v>
      </c>
      <c r="E668" s="113">
        <v>1268</v>
      </c>
      <c r="F668" s="113">
        <v>1296</v>
      </c>
      <c r="G668" s="113">
        <v>1373</v>
      </c>
    </row>
    <row r="669" spans="1:7" x14ac:dyDescent="0.3">
      <c r="A669" s="113" t="s">
        <v>4187</v>
      </c>
      <c r="C669" s="113" t="s">
        <v>1060</v>
      </c>
      <c r="D669" s="113" t="s">
        <v>4188</v>
      </c>
      <c r="E669" s="113">
        <v>1181</v>
      </c>
      <c r="F669" s="113">
        <v>1339</v>
      </c>
    </row>
    <row r="670" spans="1:7" x14ac:dyDescent="0.3">
      <c r="A670" s="113" t="s">
        <v>4189</v>
      </c>
      <c r="C670" s="113" t="s">
        <v>1061</v>
      </c>
      <c r="D670" s="113" t="s">
        <v>4190</v>
      </c>
      <c r="E670" s="113">
        <v>1018</v>
      </c>
      <c r="F670" s="113">
        <v>1297</v>
      </c>
    </row>
    <row r="671" spans="1:7" x14ac:dyDescent="0.3">
      <c r="A671" s="113" t="s">
        <v>4191</v>
      </c>
      <c r="C671" s="113" t="s">
        <v>971</v>
      </c>
      <c r="D671" s="113" t="s">
        <v>4192</v>
      </c>
      <c r="E671" s="113">
        <v>1079</v>
      </c>
      <c r="F671" s="113">
        <v>1271</v>
      </c>
    </row>
    <row r="672" spans="1:7" x14ac:dyDescent="0.3">
      <c r="A672" s="113" t="s">
        <v>4193</v>
      </c>
      <c r="C672" s="113" t="s">
        <v>4194</v>
      </c>
      <c r="D672" s="113" t="s">
        <v>4195</v>
      </c>
      <c r="E672" s="113">
        <v>980</v>
      </c>
    </row>
    <row r="673" spans="1:7" x14ac:dyDescent="0.3">
      <c r="A673" s="113" t="s">
        <v>4200</v>
      </c>
      <c r="C673" s="113" t="s">
        <v>4201</v>
      </c>
      <c r="D673" s="113" t="s">
        <v>4202</v>
      </c>
      <c r="E673" s="113">
        <v>1066</v>
      </c>
    </row>
    <row r="674" spans="1:7" x14ac:dyDescent="0.3">
      <c r="A674" s="113" t="s">
        <v>4203</v>
      </c>
      <c r="C674" s="113" t="s">
        <v>4204</v>
      </c>
      <c r="D674" s="113" t="s">
        <v>4205</v>
      </c>
      <c r="E674" s="113">
        <v>1093</v>
      </c>
    </row>
    <row r="675" spans="1:7" x14ac:dyDescent="0.3">
      <c r="A675" s="113" t="s">
        <v>4206</v>
      </c>
      <c r="C675" s="113" t="s">
        <v>551</v>
      </c>
      <c r="D675" s="113" t="s">
        <v>4207</v>
      </c>
      <c r="E675" s="113">
        <v>1102</v>
      </c>
    </row>
    <row r="676" spans="1:7" x14ac:dyDescent="0.3">
      <c r="A676" s="113" t="s">
        <v>4208</v>
      </c>
      <c r="C676" s="113" t="s">
        <v>962</v>
      </c>
      <c r="D676" s="113" t="s">
        <v>4209</v>
      </c>
      <c r="E676" s="113">
        <v>1087</v>
      </c>
    </row>
    <row r="677" spans="1:7" x14ac:dyDescent="0.3">
      <c r="A677" s="113" t="s">
        <v>4210</v>
      </c>
      <c r="C677" s="113" t="s">
        <v>4211</v>
      </c>
      <c r="D677" s="113" t="s">
        <v>4212</v>
      </c>
      <c r="E677" s="113">
        <v>1090</v>
      </c>
    </row>
    <row r="678" spans="1:7" x14ac:dyDescent="0.3">
      <c r="A678" s="113" t="s">
        <v>4213</v>
      </c>
      <c r="C678" s="113" t="s">
        <v>4214</v>
      </c>
      <c r="D678" s="113" t="s">
        <v>4215</v>
      </c>
      <c r="E678" s="113">
        <v>1087</v>
      </c>
    </row>
    <row r="679" spans="1:7" x14ac:dyDescent="0.3">
      <c r="A679" s="113" t="s">
        <v>4216</v>
      </c>
      <c r="C679" s="113" t="s">
        <v>4217</v>
      </c>
      <c r="D679" s="113" t="s">
        <v>4218</v>
      </c>
      <c r="E679" s="113">
        <v>1082</v>
      </c>
    </row>
    <row r="680" spans="1:7" x14ac:dyDescent="0.3">
      <c r="A680" s="113" t="s">
        <v>4219</v>
      </c>
      <c r="C680" s="113" t="s">
        <v>4220</v>
      </c>
      <c r="D680" s="113" t="s">
        <v>4221</v>
      </c>
      <c r="E680" s="113">
        <v>1080</v>
      </c>
      <c r="F680" s="113">
        <v>1340</v>
      </c>
    </row>
    <row r="681" spans="1:7" x14ac:dyDescent="0.3">
      <c r="A681" s="113" t="s">
        <v>4222</v>
      </c>
      <c r="C681" s="113" t="s">
        <v>4223</v>
      </c>
      <c r="D681" s="113" t="s">
        <v>4224</v>
      </c>
      <c r="E681" s="113">
        <v>866</v>
      </c>
      <c r="F681" s="113">
        <v>1312</v>
      </c>
      <c r="G681" s="113">
        <v>1421</v>
      </c>
    </row>
    <row r="682" spans="1:7" x14ac:dyDescent="0.3">
      <c r="A682" s="113" t="s">
        <v>4225</v>
      </c>
      <c r="C682" s="113" t="s">
        <v>4226</v>
      </c>
      <c r="D682" s="113" t="s">
        <v>4227</v>
      </c>
      <c r="E682" s="113">
        <v>869</v>
      </c>
      <c r="F682" s="113">
        <v>1317</v>
      </c>
      <c r="G682" s="113">
        <v>1412</v>
      </c>
    </row>
    <row r="683" spans="1:7" x14ac:dyDescent="0.3">
      <c r="A683" s="113" t="s">
        <v>4228</v>
      </c>
      <c r="C683" s="113" t="s">
        <v>4229</v>
      </c>
      <c r="D683" s="113" t="s">
        <v>4230</v>
      </c>
      <c r="E683" s="113">
        <v>870</v>
      </c>
      <c r="F683" s="113">
        <v>1320</v>
      </c>
      <c r="G683" s="113">
        <v>1422</v>
      </c>
    </row>
    <row r="684" spans="1:7" x14ac:dyDescent="0.3">
      <c r="A684" s="113" t="s">
        <v>4231</v>
      </c>
      <c r="C684" s="113" t="s">
        <v>4232</v>
      </c>
      <c r="D684" s="113" t="s">
        <v>4233</v>
      </c>
      <c r="E684" s="113">
        <v>874</v>
      </c>
      <c r="F684" s="113">
        <v>1321</v>
      </c>
      <c r="G684" s="113">
        <v>1417</v>
      </c>
    </row>
    <row r="685" spans="1:7" x14ac:dyDescent="0.3">
      <c r="A685" s="113" t="s">
        <v>4234</v>
      </c>
      <c r="C685" s="113" t="s">
        <v>4235</v>
      </c>
      <c r="D685" s="113" t="s">
        <v>4236</v>
      </c>
      <c r="E685" s="113">
        <v>876</v>
      </c>
      <c r="F685" s="113">
        <v>1310</v>
      </c>
      <c r="G685" s="113">
        <v>1414</v>
      </c>
    </row>
    <row r="686" spans="1:7" x14ac:dyDescent="0.3">
      <c r="A686" s="113" t="s">
        <v>4237</v>
      </c>
      <c r="C686" s="113" t="s">
        <v>4238</v>
      </c>
      <c r="D686" s="113" t="s">
        <v>4239</v>
      </c>
      <c r="E686" s="113">
        <v>1017</v>
      </c>
    </row>
    <row r="687" spans="1:7" x14ac:dyDescent="0.3">
      <c r="A687" s="113" t="s">
        <v>4240</v>
      </c>
      <c r="C687" s="113" t="s">
        <v>4241</v>
      </c>
      <c r="D687" s="113" t="s">
        <v>4242</v>
      </c>
      <c r="E687" s="113">
        <v>1071</v>
      </c>
    </row>
    <row r="688" spans="1:7" x14ac:dyDescent="0.3">
      <c r="A688" s="113" t="s">
        <v>3795</v>
      </c>
      <c r="C688" s="113" t="s">
        <v>4243</v>
      </c>
      <c r="D688" s="113" t="s">
        <v>4244</v>
      </c>
      <c r="E688" s="113">
        <v>1138</v>
      </c>
      <c r="F688" s="113">
        <v>1220</v>
      </c>
      <c r="G688" s="113">
        <v>1312</v>
      </c>
    </row>
    <row r="689" spans="1:7" x14ac:dyDescent="0.3">
      <c r="A689" s="113" t="s">
        <v>4245</v>
      </c>
      <c r="C689" s="113" t="s">
        <v>4246</v>
      </c>
      <c r="D689" s="113" t="s">
        <v>4244</v>
      </c>
      <c r="E689" s="113">
        <v>1112</v>
      </c>
      <c r="F689" s="113">
        <v>1252</v>
      </c>
      <c r="G689" s="113">
        <v>1361</v>
      </c>
    </row>
    <row r="690" spans="1:7" x14ac:dyDescent="0.3">
      <c r="A690" s="113" t="s">
        <v>4247</v>
      </c>
      <c r="C690" s="113" t="s">
        <v>4248</v>
      </c>
      <c r="D690" s="113" t="s">
        <v>4244</v>
      </c>
      <c r="E690" s="113">
        <v>1055</v>
      </c>
      <c r="F690" s="113">
        <v>1297</v>
      </c>
      <c r="G690" s="113">
        <v>1388</v>
      </c>
    </row>
    <row r="691" spans="1:7" x14ac:dyDescent="0.3">
      <c r="A691" s="113" t="s">
        <v>4263</v>
      </c>
      <c r="C691" s="113" t="s">
        <v>4264</v>
      </c>
      <c r="D691" s="113" t="s">
        <v>4265</v>
      </c>
      <c r="E691" s="113">
        <v>1164</v>
      </c>
      <c r="F691" s="113">
        <v>1301</v>
      </c>
      <c r="G691" s="113">
        <v>1359</v>
      </c>
    </row>
    <row r="692" spans="1:7" x14ac:dyDescent="0.3">
      <c r="A692" s="113" t="s">
        <v>4266</v>
      </c>
      <c r="C692" s="113" t="s">
        <v>4267</v>
      </c>
      <c r="D692" s="113" t="s">
        <v>4268</v>
      </c>
      <c r="E692" s="113">
        <v>1040</v>
      </c>
      <c r="F692" s="113">
        <v>1384</v>
      </c>
      <c r="G692" s="113">
        <v>1412</v>
      </c>
    </row>
    <row r="693" spans="1:7" x14ac:dyDescent="0.3">
      <c r="A693" s="113" t="s">
        <v>4269</v>
      </c>
      <c r="C693" s="113" t="s">
        <v>4270</v>
      </c>
      <c r="D693" s="113" t="s">
        <v>4271</v>
      </c>
      <c r="E693" s="113">
        <v>985</v>
      </c>
      <c r="F693" s="113">
        <v>1399</v>
      </c>
      <c r="G693" s="113">
        <v>1427</v>
      </c>
    </row>
    <row r="694" spans="1:7" x14ac:dyDescent="0.3">
      <c r="A694" s="113" t="s">
        <v>4283</v>
      </c>
      <c r="C694" s="113" t="s">
        <v>541</v>
      </c>
      <c r="D694" s="113" t="s">
        <v>4284</v>
      </c>
      <c r="E694" s="113" t="s">
        <v>4428</v>
      </c>
      <c r="F694" s="113">
        <v>1270</v>
      </c>
      <c r="G694" s="113">
        <v>1357</v>
      </c>
    </row>
    <row r="695" spans="1:7" x14ac:dyDescent="0.3">
      <c r="A695" s="113" t="s">
        <v>4291</v>
      </c>
      <c r="C695" s="113" t="s">
        <v>1172</v>
      </c>
      <c r="D695" s="113" t="s">
        <v>4292</v>
      </c>
      <c r="E695" s="113" t="s">
        <v>4428</v>
      </c>
      <c r="F695" s="113">
        <v>1249</v>
      </c>
      <c r="G695" s="113">
        <v>1345</v>
      </c>
    </row>
    <row r="696" spans="1:7" x14ac:dyDescent="0.3">
      <c r="A696" s="113" t="s">
        <v>4302</v>
      </c>
      <c r="C696" s="113" t="s">
        <v>4303</v>
      </c>
      <c r="D696" s="113" t="s">
        <v>4304</v>
      </c>
      <c r="E696" s="113" t="s">
        <v>4428</v>
      </c>
      <c r="F696" s="113">
        <v>1272</v>
      </c>
      <c r="G696" s="113">
        <v>1360</v>
      </c>
    </row>
    <row r="697" spans="1:7" x14ac:dyDescent="0.3">
      <c r="A697" s="113" t="s">
        <v>4317</v>
      </c>
      <c r="C697" s="113" t="s">
        <v>4318</v>
      </c>
      <c r="D697" s="113" t="s">
        <v>4319</v>
      </c>
      <c r="E697" s="113">
        <v>1145</v>
      </c>
      <c r="F697" s="113">
        <v>1357</v>
      </c>
      <c r="G697" s="113">
        <v>1423</v>
      </c>
    </row>
    <row r="698" spans="1:7" x14ac:dyDescent="0.3">
      <c r="A698" s="113" t="s">
        <v>4320</v>
      </c>
      <c r="C698" s="113" t="s">
        <v>4321</v>
      </c>
      <c r="D698" s="113" t="s">
        <v>4322</v>
      </c>
      <c r="E698" s="113">
        <v>1195</v>
      </c>
      <c r="F698" s="113">
        <v>1355</v>
      </c>
      <c r="G698" s="113">
        <v>1417</v>
      </c>
    </row>
    <row r="699" spans="1:7" x14ac:dyDescent="0.3">
      <c r="A699" s="113" t="s">
        <v>4354</v>
      </c>
      <c r="C699" s="113" t="s">
        <v>774</v>
      </c>
      <c r="D699" s="113" t="s">
        <v>4355</v>
      </c>
      <c r="E699" s="113">
        <v>1050</v>
      </c>
    </row>
    <row r="700" spans="1:7" x14ac:dyDescent="0.3">
      <c r="A700" s="113" t="s">
        <v>4356</v>
      </c>
      <c r="C700" s="113" t="s">
        <v>775</v>
      </c>
      <c r="D700" s="113" t="s">
        <v>4357</v>
      </c>
      <c r="E700" s="113">
        <v>1095</v>
      </c>
    </row>
    <row r="701" spans="1:7" x14ac:dyDescent="0.3">
      <c r="A701" s="113" t="s">
        <v>4371</v>
      </c>
      <c r="C701" s="113" t="s">
        <v>4372</v>
      </c>
      <c r="D701" s="113" t="s">
        <v>4373</v>
      </c>
      <c r="E701" s="113">
        <v>977</v>
      </c>
    </row>
    <row r="702" spans="1:7" x14ac:dyDescent="0.3">
      <c r="A702" s="113" t="s">
        <v>4374</v>
      </c>
      <c r="C702" s="113" t="s">
        <v>4375</v>
      </c>
      <c r="D702" s="113" t="s">
        <v>4376</v>
      </c>
      <c r="E702" s="113">
        <v>1008</v>
      </c>
    </row>
    <row r="703" spans="1:7" x14ac:dyDescent="0.3">
      <c r="A703" s="113" t="s">
        <v>4380</v>
      </c>
      <c r="C703" s="113" t="s">
        <v>4381</v>
      </c>
      <c r="D703" s="113" t="s">
        <v>4382</v>
      </c>
      <c r="E703" s="113">
        <v>953</v>
      </c>
    </row>
    <row r="704" spans="1:7" x14ac:dyDescent="0.3">
      <c r="A704" s="113" t="s">
        <v>4358</v>
      </c>
      <c r="C704" s="113" t="s">
        <v>4359</v>
      </c>
      <c r="D704" s="113" t="s">
        <v>4360</v>
      </c>
      <c r="E704" s="113">
        <v>1184</v>
      </c>
      <c r="F704" s="113">
        <v>1318</v>
      </c>
      <c r="G704" s="113">
        <v>1377</v>
      </c>
    </row>
    <row r="705" spans="1:7" x14ac:dyDescent="0.3">
      <c r="A705" s="113" t="s">
        <v>4361</v>
      </c>
      <c r="C705" s="113" t="s">
        <v>4362</v>
      </c>
      <c r="D705" s="113" t="s">
        <v>4360</v>
      </c>
      <c r="E705" s="113">
        <v>1189</v>
      </c>
      <c r="F705" s="113">
        <v>1313</v>
      </c>
      <c r="G705" s="113">
        <v>1377</v>
      </c>
    </row>
    <row r="706" spans="1:7" x14ac:dyDescent="0.3">
      <c r="A706" s="113" t="s">
        <v>4363</v>
      </c>
      <c r="C706" s="113" t="s">
        <v>4364</v>
      </c>
      <c r="D706" s="113" t="s">
        <v>4360</v>
      </c>
      <c r="E706" s="113">
        <v>1198</v>
      </c>
      <c r="F706" s="113">
        <v>1313</v>
      </c>
      <c r="G706" s="113">
        <v>1373</v>
      </c>
    </row>
    <row r="707" spans="1:7" x14ac:dyDescent="0.3">
      <c r="A707" s="113" t="s">
        <v>4365</v>
      </c>
      <c r="C707" s="113" t="s">
        <v>4366</v>
      </c>
      <c r="D707" s="113" t="s">
        <v>4360</v>
      </c>
      <c r="E707" s="113">
        <v>1189</v>
      </c>
      <c r="F707" s="113">
        <v>1308</v>
      </c>
      <c r="G707" s="113">
        <v>1368</v>
      </c>
    </row>
    <row r="708" spans="1:7" x14ac:dyDescent="0.3">
      <c r="A708" s="113" t="s">
        <v>4367</v>
      </c>
      <c r="C708" s="113" t="s">
        <v>4368</v>
      </c>
      <c r="D708" s="113" t="s">
        <v>4360</v>
      </c>
      <c r="E708" s="113">
        <v>1193</v>
      </c>
      <c r="F708" s="113">
        <v>1310</v>
      </c>
      <c r="G708" s="113">
        <v>1366</v>
      </c>
    </row>
    <row r="709" spans="1:7" x14ac:dyDescent="0.3">
      <c r="A709" s="113" t="s">
        <v>4369</v>
      </c>
      <c r="C709" s="113" t="s">
        <v>4370</v>
      </c>
      <c r="D709" s="113" t="s">
        <v>4360</v>
      </c>
      <c r="E709" s="113">
        <v>1201</v>
      </c>
      <c r="F709" s="113">
        <v>1311</v>
      </c>
      <c r="G709" s="113">
        <v>1365</v>
      </c>
    </row>
    <row r="710" spans="1:7" x14ac:dyDescent="0.3">
      <c r="A710" s="113" t="s">
        <v>4383</v>
      </c>
      <c r="C710" s="113" t="s">
        <v>4384</v>
      </c>
      <c r="D710" s="113" t="s">
        <v>4385</v>
      </c>
      <c r="E710" s="113">
        <v>970</v>
      </c>
      <c r="F710" s="113">
        <v>1387</v>
      </c>
      <c r="G710" s="113">
        <v>1425</v>
      </c>
    </row>
    <row r="711" spans="1:7" x14ac:dyDescent="0.3">
      <c r="A711" s="113" t="s">
        <v>4386</v>
      </c>
      <c r="C711" s="113" t="s">
        <v>4387</v>
      </c>
      <c r="D711" s="113" t="s">
        <v>4388</v>
      </c>
      <c r="E711" s="113">
        <v>989</v>
      </c>
      <c r="F711" s="113">
        <v>1401</v>
      </c>
      <c r="G711" s="113">
        <v>1408</v>
      </c>
    </row>
    <row r="712" spans="1:7" x14ac:dyDescent="0.3">
      <c r="A712" s="113" t="s">
        <v>4389</v>
      </c>
      <c r="C712" s="113" t="s">
        <v>4390</v>
      </c>
      <c r="D712" s="113" t="s">
        <v>4391</v>
      </c>
      <c r="E712" s="113">
        <v>1010</v>
      </c>
      <c r="F712" s="113">
        <v>1398</v>
      </c>
      <c r="G712" s="113">
        <v>1413</v>
      </c>
    </row>
    <row r="713" spans="1:7" x14ac:dyDescent="0.3">
      <c r="A713" s="113" t="s">
        <v>4392</v>
      </c>
      <c r="C713" s="113" t="s">
        <v>4393</v>
      </c>
      <c r="D713" s="113" t="s">
        <v>4394</v>
      </c>
      <c r="E713" s="113">
        <v>989</v>
      </c>
      <c r="F713" s="113">
        <v>1395</v>
      </c>
      <c r="G713" s="113">
        <v>1421</v>
      </c>
    </row>
    <row r="714" spans="1:7" x14ac:dyDescent="0.3">
      <c r="A714" s="113" t="s">
        <v>4395</v>
      </c>
      <c r="C714" s="113" t="s">
        <v>4396</v>
      </c>
      <c r="D714" s="113" t="s">
        <v>4397</v>
      </c>
      <c r="E714" s="113">
        <v>1006</v>
      </c>
      <c r="F714" s="113">
        <v>1388</v>
      </c>
      <c r="G714" s="113">
        <v>1413</v>
      </c>
    </row>
    <row r="715" spans="1:7" x14ac:dyDescent="0.3">
      <c r="A715" s="113" t="s">
        <v>4398</v>
      </c>
      <c r="C715" s="113" t="s">
        <v>4399</v>
      </c>
      <c r="D715" s="113" t="s">
        <v>4400</v>
      </c>
      <c r="E715" s="113">
        <v>1031</v>
      </c>
      <c r="F715" s="113">
        <v>1382</v>
      </c>
      <c r="G715" s="113">
        <v>1410</v>
      </c>
    </row>
    <row r="716" spans="1:7" x14ac:dyDescent="0.3">
      <c r="A716" s="113" t="s">
        <v>4401</v>
      </c>
      <c r="C716" s="113" t="s">
        <v>4402</v>
      </c>
      <c r="D716" s="113" t="s">
        <v>4403</v>
      </c>
      <c r="E716" s="113">
        <v>1036</v>
      </c>
      <c r="F716" s="113">
        <v>1438</v>
      </c>
      <c r="G716" s="113">
        <v>1459</v>
      </c>
    </row>
    <row r="717" spans="1:7" x14ac:dyDescent="0.3">
      <c r="A717" s="113" t="s">
        <v>4404</v>
      </c>
      <c r="C717" s="113" t="s">
        <v>4405</v>
      </c>
      <c r="D717" s="113" t="s">
        <v>4403</v>
      </c>
      <c r="E717" s="113">
        <v>1021</v>
      </c>
      <c r="F717" s="113">
        <v>1414</v>
      </c>
      <c r="G717" s="113">
        <v>1446</v>
      </c>
    </row>
    <row r="718" spans="1:7" x14ac:dyDescent="0.3">
      <c r="A718" s="113" t="s">
        <v>4406</v>
      </c>
      <c r="C718" s="113" t="s">
        <v>4407</v>
      </c>
      <c r="D718" s="113" t="s">
        <v>4403</v>
      </c>
      <c r="E718" s="113">
        <v>999</v>
      </c>
      <c r="F718" s="113">
        <v>1416</v>
      </c>
      <c r="G718" s="113">
        <v>1442</v>
      </c>
    </row>
    <row r="719" spans="1:7" x14ac:dyDescent="0.3">
      <c r="A719" s="113" t="s">
        <v>4408</v>
      </c>
      <c r="C719" s="113" t="s">
        <v>4409</v>
      </c>
      <c r="D719" s="113" t="s">
        <v>4403</v>
      </c>
      <c r="E719" s="113">
        <v>985</v>
      </c>
      <c r="F719" s="113">
        <v>1490</v>
      </c>
      <c r="G719" s="113">
        <v>1437</v>
      </c>
    </row>
  </sheetData>
  <phoneticPr fontId="6" type="noConversion"/>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4D719-44CC-4274-B942-DB89AEFA9AA6}">
  <dimension ref="A1:Q400"/>
  <sheetViews>
    <sheetView tabSelected="1" topLeftCell="A225" workbookViewId="0">
      <selection activeCell="K226" sqref="K226"/>
    </sheetView>
  </sheetViews>
  <sheetFormatPr defaultRowHeight="14.4" x14ac:dyDescent="0.3"/>
  <sheetData>
    <row r="1" spans="1:17" x14ac:dyDescent="0.3">
      <c r="A1" s="101" t="str">
        <f>TEXT(AK1,0) &amp;TEXT(AN1,0) &amp;TEXT(BA1,0) &amp;TEXT(AL1,0) &amp;TEXT(AO1,0) &amp;TEXT(AM1,0) &amp;TEXT(AS1,0) &amp;TEXT(AP1,0) &amp;TEXT(AQ1,0) &amp;TEXT(AR1,0) &amp;TEXT(AT1,0)&amp;TEXT(AX1,0) &amp;TEXT(AY1,0) &amp;TEXT(AZ1,0) &amp;TEXT(BC1,0)  &amp;TEXT(BD1,0) &amp;TEXT(BE1,0) &amp;TEXT(BF1,0) &amp;TEXT(BG1,0) &amp;TEXT(BH1,0) &amp;TEXT(AU1,0) &amp;TEXT(AV1,0) &amp;TEXT(AW1,0) &amp;TEXT(BB1,0)</f>
        <v>000000000000000000000000</v>
      </c>
      <c r="B1" s="113" t="s">
        <v>2633</v>
      </c>
      <c r="C1" s="113" t="s">
        <v>1480</v>
      </c>
      <c r="D1" s="113" t="s">
        <v>0</v>
      </c>
      <c r="E1" s="113" t="s">
        <v>12</v>
      </c>
      <c r="F1" s="113" t="s">
        <v>4444</v>
      </c>
      <c r="G1" s="113" t="s">
        <v>4445</v>
      </c>
      <c r="H1" s="113" t="s">
        <v>4446</v>
      </c>
      <c r="I1" s="113" t="s">
        <v>4447</v>
      </c>
      <c r="J1" s="113" t="s">
        <v>4448</v>
      </c>
      <c r="K1" s="113" t="s">
        <v>4449</v>
      </c>
      <c r="L1" s="113" t="s">
        <v>4450</v>
      </c>
      <c r="M1" s="113" t="s">
        <v>4451</v>
      </c>
      <c r="N1" s="113" t="s">
        <v>4452</v>
      </c>
      <c r="O1" s="113" t="s">
        <v>4453</v>
      </c>
      <c r="P1" s="113" t="s">
        <v>4454</v>
      </c>
      <c r="Q1" s="113" t="s">
        <v>15</v>
      </c>
    </row>
    <row r="2" spans="1:17" x14ac:dyDescent="0.3">
      <c r="A2" s="113" t="s">
        <v>3795</v>
      </c>
      <c r="B2" s="113" t="str">
        <f t="shared" ref="B2:B90" si="0">IF(A2=A1, "",A2)</f>
        <v>Co-12.0Ti</v>
      </c>
      <c r="C2" s="113">
        <f>VLOOKUP([1]Vf!$A2, [1]comp!$A$2:$BJ$838, 2, FALSE)</f>
        <v>0</v>
      </c>
      <c r="D2" s="113" t="s">
        <v>3796</v>
      </c>
      <c r="E2" s="113" t="s">
        <v>3797</v>
      </c>
      <c r="F2" s="113">
        <v>800</v>
      </c>
      <c r="G2" s="113">
        <v>24</v>
      </c>
      <c r="H2" s="113">
        <f t="shared" ref="H2:H256" si="1">100-SUM(I2:P2)</f>
        <v>100</v>
      </c>
      <c r="I2" s="113" t="s">
        <v>4455</v>
      </c>
      <c r="Q2" s="113" t="s">
        <v>4456</v>
      </c>
    </row>
    <row r="3" spans="1:17" x14ac:dyDescent="0.3">
      <c r="A3" s="113" t="s">
        <v>3798</v>
      </c>
      <c r="B3" s="113" t="str">
        <f t="shared" si="0"/>
        <v>Co-12.0Ti-4.0Mo</v>
      </c>
      <c r="C3" s="113">
        <f>VLOOKUP([1]Vf!$A3, [1]comp!$A$2:$BJ$838, 2, FALSE)</f>
        <v>0</v>
      </c>
      <c r="D3" s="113" t="s">
        <v>3799</v>
      </c>
      <c r="E3" s="113" t="s">
        <v>3800</v>
      </c>
      <c r="F3" s="113">
        <v>800</v>
      </c>
      <c r="G3" s="113">
        <v>24</v>
      </c>
      <c r="H3" s="113">
        <f t="shared" si="1"/>
        <v>35</v>
      </c>
      <c r="I3" s="113">
        <v>65</v>
      </c>
      <c r="Q3" s="113" t="s">
        <v>4456</v>
      </c>
    </row>
    <row r="4" spans="1:17" x14ac:dyDescent="0.3">
      <c r="A4" s="113" t="s">
        <v>3801</v>
      </c>
      <c r="B4" s="113" t="str">
        <f t="shared" si="0"/>
        <v>Co-2.Al-12.0Ti-4.0Mo</v>
      </c>
      <c r="C4" s="113">
        <f>VLOOKUP([1]Vf!$A4, [1]comp!$A$2:$BJ$838, 2, FALSE)</f>
        <v>0</v>
      </c>
      <c r="D4" s="113" t="s">
        <v>3802</v>
      </c>
      <c r="E4" s="113" t="s">
        <v>3803</v>
      </c>
      <c r="F4" s="113">
        <v>800</v>
      </c>
      <c r="G4" s="113">
        <v>24</v>
      </c>
      <c r="H4" s="113">
        <f t="shared" si="1"/>
        <v>28</v>
      </c>
      <c r="I4" s="113">
        <v>72</v>
      </c>
      <c r="Q4" s="113" t="s">
        <v>4456</v>
      </c>
    </row>
    <row r="5" spans="1:17" x14ac:dyDescent="0.3">
      <c r="A5" s="113" t="s">
        <v>3804</v>
      </c>
      <c r="B5" s="113" t="str">
        <f t="shared" si="0"/>
        <v>Co-4.Al-12.0Ti-4.0Mo</v>
      </c>
      <c r="C5" s="113">
        <f>VLOOKUP([1]Vf!$A5, [1]comp!$A$2:$BJ$838, 2, FALSE)</f>
        <v>0</v>
      </c>
      <c r="D5" s="113" t="s">
        <v>3805</v>
      </c>
      <c r="E5" s="113" t="s">
        <v>3806</v>
      </c>
      <c r="F5" s="113">
        <v>800</v>
      </c>
      <c r="G5" s="113">
        <v>24</v>
      </c>
      <c r="H5" s="113">
        <f t="shared" si="1"/>
        <v>12</v>
      </c>
      <c r="I5" s="113">
        <v>88</v>
      </c>
      <c r="Q5" s="113" t="s">
        <v>4456</v>
      </c>
    </row>
    <row r="6" spans="1:17" x14ac:dyDescent="0.3">
      <c r="A6" s="113" t="s">
        <v>3807</v>
      </c>
      <c r="B6" s="113" t="str">
        <f t="shared" si="0"/>
        <v>Co-2.Al-10.0Ti-4.0Mo</v>
      </c>
      <c r="C6" s="113">
        <f>VLOOKUP([1]Vf!$A6, [1]comp!$A$2:$BJ$838, 2, FALSE)</f>
        <v>0</v>
      </c>
      <c r="D6" s="113" t="s">
        <v>3808</v>
      </c>
      <c r="E6" s="113" t="s">
        <v>3809</v>
      </c>
      <c r="F6" s="113">
        <v>800</v>
      </c>
      <c r="G6" s="113">
        <v>24</v>
      </c>
      <c r="H6" s="113">
        <f t="shared" si="1"/>
        <v>44</v>
      </c>
      <c r="I6" s="113">
        <v>56</v>
      </c>
      <c r="Q6" s="113" t="s">
        <v>4456</v>
      </c>
    </row>
    <row r="7" spans="1:17" x14ac:dyDescent="0.3">
      <c r="A7" s="113" t="s">
        <v>3810</v>
      </c>
      <c r="B7" s="113" t="str">
        <f t="shared" si="0"/>
        <v>Co-4.Al-8.0Ti-4.0Mo</v>
      </c>
      <c r="C7" s="113">
        <f>VLOOKUP([1]Vf!$A7, [1]comp!$A$2:$BJ$838, 2, FALSE)</f>
        <v>0</v>
      </c>
      <c r="D7" s="113" t="s">
        <v>3811</v>
      </c>
      <c r="E7" s="113" t="s">
        <v>3812</v>
      </c>
      <c r="F7" s="113">
        <v>800</v>
      </c>
      <c r="G7" s="113">
        <v>24</v>
      </c>
      <c r="H7" s="113">
        <f t="shared" si="1"/>
        <v>49</v>
      </c>
      <c r="I7" s="113">
        <v>51</v>
      </c>
      <c r="Q7" s="113" t="s">
        <v>4456</v>
      </c>
    </row>
    <row r="8" spans="1:17" x14ac:dyDescent="0.3">
      <c r="A8" s="113" t="s">
        <v>3813</v>
      </c>
      <c r="B8" s="113" t="str">
        <f t="shared" si="0"/>
        <v>Co-9.Al-8.0W-0.10B</v>
      </c>
      <c r="C8" s="113">
        <f>VLOOKUP([1]Vf!$A8, [1]comp!$A$2:$BJ$838, 2, FALSE)</f>
        <v>0</v>
      </c>
      <c r="D8" s="113" t="s">
        <v>606</v>
      </c>
      <c r="E8" s="113" t="s">
        <v>3814</v>
      </c>
      <c r="F8" s="113">
        <v>900</v>
      </c>
      <c r="G8" s="113">
        <v>10000</v>
      </c>
      <c r="H8" s="113">
        <f t="shared" si="1"/>
        <v>65</v>
      </c>
      <c r="I8" s="113">
        <v>35</v>
      </c>
      <c r="Q8" s="113" t="s">
        <v>4457</v>
      </c>
    </row>
    <row r="9" spans="1:17" x14ac:dyDescent="0.3">
      <c r="A9" s="113" t="s">
        <v>3815</v>
      </c>
      <c r="B9" s="113" t="str">
        <f t="shared" si="0"/>
        <v>Co-9.Al-9.0W-0.10B</v>
      </c>
      <c r="C9" s="113">
        <f>VLOOKUP([1]Vf!$A9, [1]comp!$A$2:$BJ$838, 2, FALSE)</f>
        <v>0</v>
      </c>
      <c r="D9" s="113" t="s">
        <v>64</v>
      </c>
      <c r="E9" s="113" t="s">
        <v>3816</v>
      </c>
      <c r="F9" s="113">
        <v>900</v>
      </c>
      <c r="G9" s="113">
        <v>10000</v>
      </c>
      <c r="H9" s="113">
        <f t="shared" si="1"/>
        <v>54</v>
      </c>
      <c r="I9" s="113">
        <v>46</v>
      </c>
      <c r="Q9" s="113" t="s">
        <v>4457</v>
      </c>
    </row>
    <row r="10" spans="1:17" x14ac:dyDescent="0.3">
      <c r="A10" s="113" t="s">
        <v>3817</v>
      </c>
      <c r="B10" s="113" t="str">
        <f t="shared" si="0"/>
        <v>Co-9.Al-11.0W-0.10B</v>
      </c>
      <c r="C10" s="113" t="e">
        <f>VLOOKUP([1]Vf!$A10, [1]comp!$A$2:$BJ$838, 2, FALSE)</f>
        <v>#N/A</v>
      </c>
      <c r="D10" s="113" t="s">
        <v>607</v>
      </c>
      <c r="E10" s="113" t="s">
        <v>3818</v>
      </c>
      <c r="F10" s="113">
        <v>900</v>
      </c>
      <c r="G10" s="113">
        <v>10000</v>
      </c>
      <c r="H10" s="113">
        <f t="shared" si="1"/>
        <v>28</v>
      </c>
      <c r="I10" s="113">
        <v>72</v>
      </c>
      <c r="Q10" s="113" t="s">
        <v>4457</v>
      </c>
    </row>
    <row r="11" spans="1:17" x14ac:dyDescent="0.3">
      <c r="A11" s="113" t="s">
        <v>3819</v>
      </c>
      <c r="B11" s="113" t="str">
        <f t="shared" si="0"/>
        <v>Co-20.0Ni-7.Al-8.0W-4.0Ti-1.0Ta</v>
      </c>
      <c r="C11" s="113" t="e">
        <f>VLOOKUP([1]Vf!$A11, [1]comp!$A$2:$BJ$838, 2, FALSE)</f>
        <v>#N/A</v>
      </c>
      <c r="D11" s="113" t="s">
        <v>541</v>
      </c>
      <c r="E11" s="113" t="s">
        <v>3820</v>
      </c>
      <c r="F11" s="113">
        <v>1000</v>
      </c>
      <c r="G11" s="113">
        <v>1000</v>
      </c>
      <c r="H11" s="113">
        <f t="shared" si="1"/>
        <v>13.799999999999997</v>
      </c>
      <c r="I11" s="113">
        <v>86.2</v>
      </c>
      <c r="Q11" s="113" t="s">
        <v>4458</v>
      </c>
    </row>
    <row r="12" spans="1:17" x14ac:dyDescent="0.3">
      <c r="A12" s="113" t="s">
        <v>3821</v>
      </c>
      <c r="B12" s="113" t="str">
        <f t="shared" si="0"/>
        <v>Co-20.0Ni-15.Al-4.0Ti-1.0Ta</v>
      </c>
      <c r="C12" s="113" t="e">
        <f>VLOOKUP([1]Vf!$A12, [1]comp!$A$2:$BJ$838, 2, FALSE)</f>
        <v>#N/A</v>
      </c>
      <c r="D12" s="113" t="s">
        <v>3822</v>
      </c>
      <c r="E12" s="113" t="s">
        <v>3823</v>
      </c>
      <c r="F12" s="113">
        <v>1000</v>
      </c>
      <c r="G12" s="113">
        <v>1000</v>
      </c>
      <c r="H12" s="113">
        <f t="shared" si="1"/>
        <v>88.6</v>
      </c>
      <c r="I12" s="113">
        <v>11.4</v>
      </c>
      <c r="Q12" s="113" t="s">
        <v>4458</v>
      </c>
    </row>
    <row r="13" spans="1:17" x14ac:dyDescent="0.3">
      <c r="A13" s="113" t="s">
        <v>3824</v>
      </c>
      <c r="B13" s="113" t="str">
        <f t="shared" si="0"/>
        <v>Co-20.0Ni-7.Al-2.0W-10.0Ti-1.0Ta</v>
      </c>
      <c r="C13" s="113" t="e">
        <f>VLOOKUP([1]Vf!$A13, [1]comp!$A$2:$BJ$838, 2, FALSE)</f>
        <v>#N/A</v>
      </c>
      <c r="D13" s="113" t="s">
        <v>3825</v>
      </c>
      <c r="E13" s="113" t="s">
        <v>3826</v>
      </c>
      <c r="F13" s="113">
        <v>1000</v>
      </c>
      <c r="G13" s="113">
        <v>1000</v>
      </c>
      <c r="H13" s="113">
        <f t="shared" si="1"/>
        <v>20.599999999999994</v>
      </c>
      <c r="I13" s="113">
        <v>79.400000000000006</v>
      </c>
      <c r="Q13" s="113" t="s">
        <v>4458</v>
      </c>
    </row>
    <row r="14" spans="1:17" x14ac:dyDescent="0.3">
      <c r="A14" s="113" t="s">
        <v>3827</v>
      </c>
      <c r="B14" s="113" t="str">
        <f t="shared" si="0"/>
        <v>Co-20.0Ni-7.Al-4.0W-4.0Ti-5.0Ta</v>
      </c>
      <c r="C14" s="113" t="e">
        <f>VLOOKUP([1]Vf!$A14, [1]comp!$A$2:$BJ$838, 2, FALSE)</f>
        <v>#N/A</v>
      </c>
      <c r="D14" s="113" t="s">
        <v>3828</v>
      </c>
      <c r="E14" s="113" t="s">
        <v>3829</v>
      </c>
      <c r="F14" s="113">
        <v>1000</v>
      </c>
      <c r="G14" s="113">
        <v>1000</v>
      </c>
      <c r="H14" s="113">
        <f t="shared" si="1"/>
        <v>25.700000000000003</v>
      </c>
      <c r="I14" s="113">
        <v>74.3</v>
      </c>
      <c r="Q14" s="113" t="s">
        <v>4458</v>
      </c>
    </row>
    <row r="15" spans="1:17" x14ac:dyDescent="0.3">
      <c r="A15" s="113" t="s">
        <v>3830</v>
      </c>
      <c r="B15" s="113" t="str">
        <f t="shared" si="0"/>
        <v>Co-20.0Ni-7.Al-3.0W-4.0Ti-1.0Ta-5.0Mo</v>
      </c>
      <c r="C15" s="113" t="e">
        <f>VLOOKUP([1]Vf!$A15, [1]comp!$A$2:$BJ$838, 2, FALSE)</f>
        <v>#N/A</v>
      </c>
      <c r="D15" s="113" t="s">
        <v>3831</v>
      </c>
      <c r="E15" s="113" t="s">
        <v>3832</v>
      </c>
      <c r="F15" s="113">
        <v>1000</v>
      </c>
      <c r="G15" s="113">
        <v>1000</v>
      </c>
      <c r="H15" s="113">
        <f t="shared" si="1"/>
        <v>32.599999999999994</v>
      </c>
      <c r="I15" s="113">
        <v>67.400000000000006</v>
      </c>
      <c r="Q15" s="113" t="s">
        <v>4458</v>
      </c>
    </row>
    <row r="16" spans="1:17" x14ac:dyDescent="0.3">
      <c r="A16" s="113" t="s">
        <v>3833</v>
      </c>
      <c r="B16" s="113" t="str">
        <f t="shared" si="0"/>
        <v>Co-20.0Ni-7.Al-3.0W-4.0Ti-1.0Ta-5.0Nb</v>
      </c>
      <c r="C16" s="113" t="e">
        <f>VLOOKUP([1]Vf!$A16, [1]comp!$A$2:$BJ$838, 2, FALSE)</f>
        <v>#N/A</v>
      </c>
      <c r="D16" s="113" t="s">
        <v>3834</v>
      </c>
      <c r="E16" s="113" t="s">
        <v>3835</v>
      </c>
      <c r="F16" s="113">
        <v>1000</v>
      </c>
      <c r="G16" s="113">
        <v>1000</v>
      </c>
      <c r="H16" s="113">
        <f t="shared" si="1"/>
        <v>44.4</v>
      </c>
      <c r="I16" s="113">
        <v>55.6</v>
      </c>
      <c r="Q16" s="113" t="s">
        <v>4458</v>
      </c>
    </row>
    <row r="17" spans="1:17" x14ac:dyDescent="0.3">
      <c r="A17" s="113" t="s">
        <v>3836</v>
      </c>
      <c r="B17" s="113" t="str">
        <f t="shared" si="0"/>
        <v>Co-34.6Ni-1.7Fe-4.3Al-19.5Cr-1.0Ti-1.9Nb-4.8Mo-0.70C</v>
      </c>
      <c r="C17" s="113" t="e">
        <f>VLOOKUP([1]Vf!$A17, [1]comp!$A$2:$BJ$838, 2, FALSE)</f>
        <v>#N/A</v>
      </c>
      <c r="D17" s="113" t="s">
        <v>3838</v>
      </c>
      <c r="E17" s="113" t="s">
        <v>3839</v>
      </c>
      <c r="F17" s="113">
        <v>800</v>
      </c>
      <c r="G17" s="113">
        <v>3</v>
      </c>
      <c r="H17" s="113">
        <f t="shared" si="1"/>
        <v>70</v>
      </c>
      <c r="I17" s="113">
        <v>30</v>
      </c>
      <c r="Q17" s="113" t="s">
        <v>4459</v>
      </c>
    </row>
    <row r="18" spans="1:17" x14ac:dyDescent="0.3">
      <c r="A18" s="113" t="s">
        <v>3841</v>
      </c>
      <c r="B18" s="113" t="str">
        <f t="shared" si="0"/>
        <v>Co-31.0Ni-10.1Al-2.1Ta-5.1Mo</v>
      </c>
      <c r="C18" s="113" t="e">
        <f>VLOOKUP([1]Vf!$A18, [1]comp!$A$2:$BJ$838, 2, FALSE)</f>
        <v>#N/A</v>
      </c>
      <c r="D18" s="113" t="s">
        <v>981</v>
      </c>
      <c r="E18" s="113" t="s">
        <v>3842</v>
      </c>
      <c r="F18" s="113">
        <v>900</v>
      </c>
      <c r="G18" s="113">
        <v>50</v>
      </c>
      <c r="H18" s="113">
        <f t="shared" si="1"/>
        <v>50</v>
      </c>
      <c r="I18" s="113">
        <v>50</v>
      </c>
      <c r="Q18" s="119" t="s">
        <v>4460</v>
      </c>
    </row>
    <row r="19" spans="1:17" x14ac:dyDescent="0.3">
      <c r="A19" s="113" t="s">
        <v>3843</v>
      </c>
      <c r="B19" s="113" t="str">
        <f t="shared" si="0"/>
        <v>Co-32.0Ni-9.9Al-1.4Ti-1.7Ta-4.6Mo</v>
      </c>
      <c r="C19" s="113" t="e">
        <f>VLOOKUP([1]Vf!$A19, [1]comp!$A$2:$BJ$838, 2, FALSE)</f>
        <v>#N/A</v>
      </c>
      <c r="D19" s="113" t="s">
        <v>1060</v>
      </c>
      <c r="E19" s="113" t="s">
        <v>3844</v>
      </c>
      <c r="F19" s="113">
        <v>900</v>
      </c>
      <c r="G19" s="113">
        <v>50</v>
      </c>
      <c r="H19" s="113">
        <f t="shared" si="1"/>
        <v>38</v>
      </c>
      <c r="I19" s="113">
        <v>62</v>
      </c>
      <c r="Q19" s="119" t="s">
        <v>4460</v>
      </c>
    </row>
    <row r="20" spans="1:17" x14ac:dyDescent="0.3">
      <c r="A20" s="113" t="s">
        <v>3845</v>
      </c>
      <c r="B20" s="113" t="str">
        <f t="shared" si="0"/>
        <v>Co-30.6Ni-9.2Al-3.2Ti-2.1Ta-5.1Mo</v>
      </c>
      <c r="C20" s="113" t="e">
        <f>VLOOKUP([1]Vf!$A20, [1]comp!$A$2:$BJ$838, 2, FALSE)</f>
        <v>#N/A</v>
      </c>
      <c r="D20" s="113" t="s">
        <v>890</v>
      </c>
      <c r="E20" s="113" t="s">
        <v>3846</v>
      </c>
      <c r="F20" s="113">
        <v>900</v>
      </c>
      <c r="G20" s="113">
        <v>50</v>
      </c>
      <c r="H20" s="113">
        <f t="shared" si="1"/>
        <v>25</v>
      </c>
      <c r="I20" s="113">
        <v>75</v>
      </c>
      <c r="Q20" s="119" t="s">
        <v>4460</v>
      </c>
    </row>
    <row r="21" spans="1:17" x14ac:dyDescent="0.3">
      <c r="A21" s="113" t="s">
        <v>3847</v>
      </c>
      <c r="B21" s="113" t="str">
        <f t="shared" si="0"/>
        <v>Co-30.5Ni-9.3Al-3.9Ti-2.2Ta-5.0Mo</v>
      </c>
      <c r="C21" s="113" t="e">
        <f>VLOOKUP([1]Vf!$A21, [1]comp!$A$2:$BJ$838, 2, FALSE)</f>
        <v>#N/A</v>
      </c>
      <c r="D21" s="113" t="s">
        <v>1061</v>
      </c>
      <c r="E21" s="113" t="s">
        <v>3848</v>
      </c>
      <c r="F21" s="113">
        <v>900</v>
      </c>
      <c r="G21" s="113">
        <v>50</v>
      </c>
      <c r="H21" s="113">
        <f t="shared" si="1"/>
        <v>17</v>
      </c>
      <c r="I21" s="113">
        <v>83</v>
      </c>
      <c r="Q21" s="119" t="s">
        <v>4460</v>
      </c>
    </row>
    <row r="22" spans="1:17" x14ac:dyDescent="0.3">
      <c r="A22" s="113" t="s">
        <v>3849</v>
      </c>
      <c r="B22" s="113" t="str">
        <f t="shared" si="0"/>
        <v>Co-36.8Ni-13.3Al-5.8Cr-1.0W-3.5Ta-0.0Hf-0.06C-0.08B-0.0Y</v>
      </c>
      <c r="C22" s="113" t="e">
        <f>VLOOKUP([1]Vf!$A22, [1]comp!$A$2:$BJ$838, 2, FALSE)</f>
        <v>#N/A</v>
      </c>
      <c r="D22" s="113" t="s">
        <v>941</v>
      </c>
      <c r="E22" s="113" t="s">
        <v>3850</v>
      </c>
      <c r="F22" s="113">
        <v>900</v>
      </c>
      <c r="H22" s="113">
        <f t="shared" si="1"/>
        <v>28</v>
      </c>
      <c r="I22" s="113">
        <v>72</v>
      </c>
    </row>
    <row r="23" spans="1:17" x14ac:dyDescent="0.3">
      <c r="A23" s="113" t="s">
        <v>3849</v>
      </c>
      <c r="B23" s="113" t="str">
        <f t="shared" si="0"/>
        <v/>
      </c>
      <c r="C23" s="113" t="e">
        <f>VLOOKUP([1]Vf!$A23, [1]comp!$A$2:$BJ$838, 2, FALSE)</f>
        <v>#N/A</v>
      </c>
      <c r="D23" s="113" t="s">
        <v>941</v>
      </c>
      <c r="E23" s="113" t="s">
        <v>4461</v>
      </c>
      <c r="F23" s="113">
        <v>950</v>
      </c>
      <c r="H23" s="113">
        <f t="shared" si="1"/>
        <v>32</v>
      </c>
      <c r="I23" s="113">
        <v>68</v>
      </c>
    </row>
    <row r="24" spans="1:17" x14ac:dyDescent="0.3">
      <c r="A24" s="113" t="s">
        <v>3849</v>
      </c>
      <c r="B24" s="113" t="str">
        <f t="shared" si="0"/>
        <v/>
      </c>
      <c r="C24" s="113" t="e">
        <f>VLOOKUP([1]Vf!$A24, [1]comp!$A$2:$BJ$838, 2, FALSE)</f>
        <v>#N/A</v>
      </c>
      <c r="D24" s="113" t="s">
        <v>941</v>
      </c>
      <c r="E24" s="113" t="s">
        <v>4462</v>
      </c>
      <c r="F24" s="113">
        <v>1000</v>
      </c>
      <c r="H24" s="113">
        <f t="shared" si="1"/>
        <v>32</v>
      </c>
      <c r="I24" s="113">
        <v>68</v>
      </c>
    </row>
    <row r="25" spans="1:17" x14ac:dyDescent="0.3">
      <c r="A25" s="113" t="s">
        <v>3849</v>
      </c>
      <c r="B25" s="113" t="str">
        <f t="shared" si="0"/>
        <v/>
      </c>
      <c r="C25" s="113" t="e">
        <f>VLOOKUP([1]Vf!$A25, [1]comp!$A$2:$BJ$838, 2, FALSE)</f>
        <v>#N/A</v>
      </c>
      <c r="D25" s="113" t="s">
        <v>941</v>
      </c>
      <c r="E25" s="113" t="s">
        <v>4463</v>
      </c>
      <c r="F25" s="113">
        <v>1050</v>
      </c>
      <c r="H25" s="113">
        <f t="shared" si="1"/>
        <v>40</v>
      </c>
      <c r="I25" s="113">
        <v>60</v>
      </c>
    </row>
    <row r="26" spans="1:17" x14ac:dyDescent="0.3">
      <c r="A26" s="113" t="s">
        <v>3849</v>
      </c>
      <c r="B26" s="113" t="str">
        <f t="shared" si="0"/>
        <v/>
      </c>
      <c r="C26" s="113" t="e">
        <f>VLOOKUP([1]Vf!$A26, [1]comp!$A$2:$BJ$838, 2, FALSE)</f>
        <v>#N/A</v>
      </c>
      <c r="D26" s="113" t="s">
        <v>941</v>
      </c>
      <c r="E26" s="113" t="s">
        <v>4464</v>
      </c>
      <c r="F26" s="113">
        <v>1100</v>
      </c>
      <c r="H26" s="113">
        <f t="shared" si="1"/>
        <v>51</v>
      </c>
      <c r="I26" s="113">
        <v>49</v>
      </c>
    </row>
    <row r="27" spans="1:17" x14ac:dyDescent="0.3">
      <c r="A27" s="113" t="s">
        <v>3849</v>
      </c>
      <c r="B27" s="113" t="str">
        <f t="shared" si="0"/>
        <v/>
      </c>
      <c r="C27" s="113" t="e">
        <f>VLOOKUP([1]Vf!$A27, [1]comp!$A$2:$BJ$838, 2, FALSE)</f>
        <v>#N/A</v>
      </c>
      <c r="D27" s="113" t="s">
        <v>941</v>
      </c>
      <c r="E27" s="113" t="s">
        <v>4465</v>
      </c>
      <c r="F27" s="113">
        <v>1150</v>
      </c>
      <c r="H27" s="113">
        <f t="shared" si="1"/>
        <v>75</v>
      </c>
      <c r="I27" s="113">
        <v>25</v>
      </c>
    </row>
    <row r="28" spans="1:17" x14ac:dyDescent="0.3">
      <c r="A28" s="113" t="s">
        <v>3849</v>
      </c>
      <c r="B28" s="113" t="str">
        <f t="shared" si="0"/>
        <v/>
      </c>
      <c r="C28" s="113" t="e">
        <f>VLOOKUP([1]Vf!$A28, [1]comp!$A$2:$BJ$838, 2, FALSE)</f>
        <v>#N/A</v>
      </c>
      <c r="D28" s="113" t="s">
        <v>941</v>
      </c>
      <c r="E28" s="113" t="s">
        <v>4466</v>
      </c>
      <c r="F28" s="113">
        <v>1205</v>
      </c>
      <c r="H28" s="113">
        <f t="shared" si="1"/>
        <v>100</v>
      </c>
      <c r="I28" s="113">
        <v>0</v>
      </c>
    </row>
    <row r="29" spans="1:17" x14ac:dyDescent="0.3">
      <c r="A29" s="113" t="s">
        <v>3857</v>
      </c>
      <c r="B29" s="113" t="str">
        <f t="shared" si="0"/>
        <v>Co-31.0Ni-9.7Al-2.3Nb-5.2Mo</v>
      </c>
      <c r="C29" s="113" t="e">
        <f>VLOOKUP([1]Vf!$A29, [1]comp!$A$2:$BJ$838, 2, FALSE)</f>
        <v>#N/A</v>
      </c>
      <c r="D29" s="113" t="s">
        <v>3858</v>
      </c>
      <c r="E29" s="113" t="s">
        <v>3859</v>
      </c>
      <c r="F29" s="113">
        <v>900</v>
      </c>
      <c r="G29" s="113">
        <v>50</v>
      </c>
      <c r="H29" s="113">
        <f t="shared" si="1"/>
        <v>100</v>
      </c>
    </row>
    <row r="30" spans="1:17" x14ac:dyDescent="0.3">
      <c r="A30" s="121" t="s">
        <v>3860</v>
      </c>
      <c r="B30" s="121" t="str">
        <f t="shared" si="0"/>
        <v>Co-30.5Ni-9.5Al-1.0Ti-2.0Nb-4.9Mo</v>
      </c>
      <c r="C30" s="113" t="e">
        <f>VLOOKUP([1]Vf!$A30, [1]comp!$A$2:$BJ$838, 2, FALSE)</f>
        <v>#N/A</v>
      </c>
      <c r="D30" s="121" t="s">
        <v>3862</v>
      </c>
      <c r="E30" s="121" t="s">
        <v>3863</v>
      </c>
      <c r="F30" s="113">
        <v>900</v>
      </c>
      <c r="G30" s="113">
        <v>50</v>
      </c>
      <c r="H30" s="113">
        <f t="shared" si="1"/>
        <v>42</v>
      </c>
      <c r="I30" s="121">
        <v>58</v>
      </c>
      <c r="J30" s="121"/>
      <c r="K30" s="121"/>
      <c r="L30" s="121"/>
      <c r="M30" s="121"/>
      <c r="N30" s="121"/>
      <c r="O30" s="121"/>
      <c r="P30" s="121"/>
      <c r="Q30" s="121"/>
    </row>
    <row r="31" spans="1:17" x14ac:dyDescent="0.3">
      <c r="A31" s="121" t="s">
        <v>3864</v>
      </c>
      <c r="B31" s="121" t="str">
        <f t="shared" si="0"/>
        <v>Co-30.6Ni-9.3Al-1.9Ti-2.1Nb-5.2Mo</v>
      </c>
      <c r="C31" s="113" t="e">
        <f>VLOOKUP([1]Vf!$A31, [1]comp!$A$2:$BJ$838, 2, FALSE)</f>
        <v>#N/A</v>
      </c>
      <c r="D31" s="121" t="s">
        <v>2667</v>
      </c>
      <c r="E31" s="121" t="s">
        <v>3865</v>
      </c>
      <c r="F31" s="113">
        <v>900</v>
      </c>
      <c r="G31" s="113">
        <v>50</v>
      </c>
      <c r="H31" s="113">
        <f t="shared" si="1"/>
        <v>35</v>
      </c>
      <c r="I31" s="121">
        <v>65</v>
      </c>
      <c r="J31" s="121"/>
      <c r="K31" s="121"/>
      <c r="L31" s="121"/>
      <c r="M31" s="121"/>
      <c r="N31" s="121"/>
      <c r="O31" s="121"/>
      <c r="P31" s="121"/>
      <c r="Q31" s="121"/>
    </row>
    <row r="32" spans="1:17" x14ac:dyDescent="0.3">
      <c r="A32" s="113" t="s">
        <v>3866</v>
      </c>
      <c r="B32" s="113" t="str">
        <f t="shared" si="0"/>
        <v>Co-30.7Ni-9.5Al-3.0Ti-1.9Nb-4.9Mo</v>
      </c>
      <c r="C32" s="113" t="e">
        <f>VLOOKUP([1]Vf!$A32, [1]comp!$A$2:$BJ$838, 2, FALSE)</f>
        <v>#N/A</v>
      </c>
      <c r="D32" s="113" t="s">
        <v>3867</v>
      </c>
      <c r="E32" s="113" t="s">
        <v>3868</v>
      </c>
      <c r="F32" s="113">
        <v>900</v>
      </c>
      <c r="G32" s="113">
        <v>50</v>
      </c>
      <c r="H32" s="113">
        <f t="shared" si="1"/>
        <v>26</v>
      </c>
      <c r="I32" s="113">
        <v>74</v>
      </c>
    </row>
    <row r="33" spans="1:17" x14ac:dyDescent="0.3">
      <c r="A33" s="113" t="s">
        <v>3869</v>
      </c>
      <c r="B33" s="113" t="str">
        <f t="shared" si="0"/>
        <v>Co-30.3Ni-9.4Al-3.9Ti-1.8Nb-4.7Mo</v>
      </c>
      <c r="C33" s="113" t="e">
        <f>VLOOKUP([1]Vf!$A33, [1]comp!$A$2:$BJ$838, 2, FALSE)</f>
        <v>#N/A</v>
      </c>
      <c r="D33" s="113" t="s">
        <v>3870</v>
      </c>
      <c r="E33" s="113" t="s">
        <v>3871</v>
      </c>
      <c r="F33" s="113">
        <v>900</v>
      </c>
      <c r="G33" s="113">
        <v>50</v>
      </c>
      <c r="H33" s="113">
        <f t="shared" si="1"/>
        <v>18</v>
      </c>
      <c r="I33" s="113">
        <v>82</v>
      </c>
    </row>
    <row r="34" spans="1:17" x14ac:dyDescent="0.3">
      <c r="A34" s="113" t="s">
        <v>3872</v>
      </c>
      <c r="B34" s="113" t="str">
        <f t="shared" si="0"/>
        <v>Co-29.4Ni-9.5Al-5.2Cr-2.2Nb</v>
      </c>
      <c r="C34" s="113" t="e">
        <f>VLOOKUP([1]Vf!$A34, [1]comp!$A$2:$BJ$838, 2, FALSE)</f>
        <v>#N/A</v>
      </c>
      <c r="D34" s="113" t="s">
        <v>3873</v>
      </c>
      <c r="E34" s="113" t="s">
        <v>3874</v>
      </c>
      <c r="F34" s="113">
        <v>900</v>
      </c>
      <c r="G34" s="113">
        <v>50</v>
      </c>
      <c r="H34" s="113">
        <f t="shared" si="1"/>
        <v>80</v>
      </c>
      <c r="I34" s="113">
        <v>20</v>
      </c>
    </row>
    <row r="35" spans="1:17" x14ac:dyDescent="0.3">
      <c r="A35" s="113" t="s">
        <v>3875</v>
      </c>
      <c r="B35" s="113" t="str">
        <f t="shared" si="0"/>
        <v>Co-29.8Ni-9.5Al-5.5Cr-2.1Ti-1.9Nb</v>
      </c>
      <c r="C35" s="113" t="e">
        <f>VLOOKUP([1]Vf!$A35, [1]comp!$A$2:$BJ$838, 2, FALSE)</f>
        <v>#N/A</v>
      </c>
      <c r="D35" s="113" t="s">
        <v>3876</v>
      </c>
      <c r="E35" s="113" t="s">
        <v>3877</v>
      </c>
      <c r="F35" s="113">
        <v>900</v>
      </c>
      <c r="G35" s="113">
        <v>50</v>
      </c>
      <c r="H35" s="113">
        <f t="shared" si="1"/>
        <v>50</v>
      </c>
      <c r="I35" s="113">
        <v>50</v>
      </c>
    </row>
    <row r="36" spans="1:17" x14ac:dyDescent="0.3">
      <c r="A36" s="113" t="s">
        <v>3878</v>
      </c>
      <c r="B36" s="113" t="str">
        <f t="shared" si="0"/>
        <v>Co-30.3Ni-9.5Al-8.5Cr-2.0Ti-2.0Nb</v>
      </c>
      <c r="C36" s="113" t="e">
        <f>VLOOKUP([1]Vf!$A36, [1]comp!$A$2:$BJ$838, 2, FALSE)</f>
        <v>#N/A</v>
      </c>
      <c r="D36" s="113" t="s">
        <v>3879</v>
      </c>
      <c r="E36" s="113" t="s">
        <v>3880</v>
      </c>
      <c r="F36" s="113">
        <v>900</v>
      </c>
      <c r="G36" s="113">
        <v>50</v>
      </c>
      <c r="H36" s="113">
        <f t="shared" si="1"/>
        <v>48</v>
      </c>
      <c r="I36" s="113">
        <v>52</v>
      </c>
    </row>
    <row r="37" spans="1:17" x14ac:dyDescent="0.3">
      <c r="A37" s="113" t="s">
        <v>3881</v>
      </c>
      <c r="B37" s="113" t="str">
        <f t="shared" si="0"/>
        <v>Co-29.9Ni-10.Al-11.9Cr-2.2Ti-1.9Nb</v>
      </c>
      <c r="C37" s="113" t="e">
        <f>VLOOKUP([1]Vf!$A37, [1]comp!$A$2:$BJ$838, 2, FALSE)</f>
        <v>#N/A</v>
      </c>
      <c r="D37" s="113" t="s">
        <v>3882</v>
      </c>
      <c r="E37" s="113" t="s">
        <v>3883</v>
      </c>
      <c r="F37" s="113">
        <v>900</v>
      </c>
      <c r="G37" s="113">
        <v>50</v>
      </c>
      <c r="H37" s="113">
        <f t="shared" si="1"/>
        <v>47</v>
      </c>
      <c r="I37" s="113">
        <v>53</v>
      </c>
    </row>
    <row r="38" spans="1:17" x14ac:dyDescent="0.3">
      <c r="A38" s="113" t="s">
        <v>3884</v>
      </c>
      <c r="B38" s="113" t="str">
        <f t="shared" si="0"/>
        <v>Co-30.0Ni-9.1Al-5.3Cr-4.2Ti-2.0Nb</v>
      </c>
      <c r="C38" s="113" t="e">
        <f>VLOOKUP([1]Vf!$A38, [1]comp!$A$2:$BJ$838, 2, FALSE)</f>
        <v>#N/A</v>
      </c>
      <c r="D38" s="113" t="s">
        <v>3885</v>
      </c>
      <c r="E38" s="113" t="s">
        <v>3886</v>
      </c>
      <c r="F38" s="113">
        <v>900</v>
      </c>
      <c r="G38" s="113">
        <v>50</v>
      </c>
      <c r="H38" s="113">
        <f t="shared" si="1"/>
        <v>44</v>
      </c>
      <c r="I38" s="113">
        <v>56</v>
      </c>
    </row>
    <row r="39" spans="1:17" x14ac:dyDescent="0.3">
      <c r="A39" s="113" t="s">
        <v>3887</v>
      </c>
      <c r="B39" s="113" t="str">
        <f t="shared" si="0"/>
        <v>Co-30.2Ni-9.4Al-8.8Cr-4.4Ti-2.0Nb</v>
      </c>
      <c r="C39" s="113" t="e">
        <f>VLOOKUP([1]Vf!$A39, [1]comp!$A$2:$BJ$838, 2, FALSE)</f>
        <v>#N/A</v>
      </c>
      <c r="D39" s="113" t="s">
        <v>3888</v>
      </c>
      <c r="E39" s="113" t="s">
        <v>3889</v>
      </c>
      <c r="F39" s="113">
        <v>900</v>
      </c>
      <c r="G39" s="113">
        <v>50</v>
      </c>
      <c r="H39" s="113">
        <f t="shared" si="1"/>
        <v>42</v>
      </c>
      <c r="I39" s="113">
        <v>58</v>
      </c>
    </row>
    <row r="40" spans="1:17" x14ac:dyDescent="0.3">
      <c r="A40" s="113" t="s">
        <v>3890</v>
      </c>
      <c r="B40" s="113" t="str">
        <f t="shared" si="0"/>
        <v>Co-29.8Ni-9.4Al-12.8Cr-3.7Ti-2.0Nb</v>
      </c>
      <c r="C40" s="113" t="e">
        <f>VLOOKUP([1]Vf!$A40, [1]comp!$A$2:$BJ$838, 2, FALSE)</f>
        <v>#N/A</v>
      </c>
      <c r="D40" s="113" t="s">
        <v>3891</v>
      </c>
      <c r="E40" s="113" t="s">
        <v>3892</v>
      </c>
      <c r="F40" s="113">
        <v>900</v>
      </c>
      <c r="G40" s="113">
        <v>50</v>
      </c>
      <c r="H40" s="113">
        <f t="shared" si="1"/>
        <v>42</v>
      </c>
      <c r="I40" s="113">
        <v>58</v>
      </c>
    </row>
    <row r="41" spans="1:17" x14ac:dyDescent="0.3">
      <c r="A41" s="113" t="s">
        <v>3893</v>
      </c>
      <c r="B41" s="113" t="str">
        <f t="shared" si="0"/>
        <v>Co-20.0Ni-10.Al-6.0W</v>
      </c>
      <c r="C41" s="113" t="e">
        <f>VLOOKUP([1]Vf!$A41, [1]comp!$A$2:$BJ$838, 2, FALSE)</f>
        <v>#N/A</v>
      </c>
      <c r="D41" s="113" t="s">
        <v>3894</v>
      </c>
      <c r="E41" s="113" t="s">
        <v>3895</v>
      </c>
      <c r="F41" s="113">
        <v>900</v>
      </c>
      <c r="G41" s="113">
        <v>65</v>
      </c>
      <c r="H41" s="113">
        <f t="shared" si="1"/>
        <v>65.599999999999994</v>
      </c>
      <c r="I41" s="113">
        <v>34.4</v>
      </c>
    </row>
    <row r="42" spans="1:17" x14ac:dyDescent="0.3">
      <c r="A42" s="113" t="s">
        <v>3896</v>
      </c>
      <c r="B42" s="113" t="str">
        <f t="shared" si="0"/>
        <v>Co-18.0Ni-13.Al-5.0W</v>
      </c>
      <c r="C42" s="113" t="e">
        <f>VLOOKUP([1]Vf!$A42, [1]comp!$A$2:$BJ$838, 2, FALSE)</f>
        <v>#N/A</v>
      </c>
      <c r="D42" s="113" t="s">
        <v>3897</v>
      </c>
      <c r="E42" s="113" t="s">
        <v>3898</v>
      </c>
      <c r="F42" s="113">
        <v>900</v>
      </c>
      <c r="G42" s="113">
        <v>65</v>
      </c>
      <c r="H42" s="113">
        <f t="shared" si="1"/>
        <v>42.4</v>
      </c>
      <c r="I42" s="113">
        <v>57.6</v>
      </c>
    </row>
    <row r="43" spans="1:17" x14ac:dyDescent="0.3">
      <c r="A43" s="113" t="s">
        <v>3899</v>
      </c>
      <c r="B43" s="113" t="str">
        <f t="shared" si="0"/>
        <v>Co-30.2Ni-9.8Al-4.0W-3.9Ti-1.9Ta</v>
      </c>
      <c r="C43" s="113" t="e">
        <f>VLOOKUP([1]Vf!$A43, [1]comp!$A$2:$BJ$838, 2, FALSE)</f>
        <v>#N/A</v>
      </c>
      <c r="D43" s="113" t="s">
        <v>3900</v>
      </c>
      <c r="E43" s="113" t="s">
        <v>3901</v>
      </c>
      <c r="F43" s="113">
        <v>1000</v>
      </c>
      <c r="G43" s="113">
        <v>1000</v>
      </c>
      <c r="H43" s="113">
        <f t="shared" si="1"/>
        <v>20</v>
      </c>
      <c r="I43" s="113">
        <v>80</v>
      </c>
    </row>
    <row r="44" spans="1:17" x14ac:dyDescent="0.3">
      <c r="A44" s="113" t="s">
        <v>3902</v>
      </c>
      <c r="B44" s="113" t="str">
        <f t="shared" si="0"/>
        <v>Co-10.0Ni-6.3Al-4.0Cr-2.5Ti-3.3Nb-3.8V-0.04B</v>
      </c>
      <c r="C44" s="113" t="e">
        <f>VLOOKUP([1]Vf!$A44, [1]comp!$A$2:$BJ$838, 2, FALSE)</f>
        <v>#N/A</v>
      </c>
      <c r="D44" s="113" t="s">
        <v>3903</v>
      </c>
      <c r="E44" s="113" t="s">
        <v>3904</v>
      </c>
      <c r="F44" s="113">
        <v>850</v>
      </c>
      <c r="G44" s="113">
        <v>1000</v>
      </c>
      <c r="H44" s="113">
        <f t="shared" si="1"/>
        <v>26.299999999999997</v>
      </c>
      <c r="I44" s="113">
        <v>71.7</v>
      </c>
      <c r="M44" s="113"/>
      <c r="N44" s="113"/>
      <c r="O44" s="113"/>
      <c r="P44" s="113">
        <v>2</v>
      </c>
      <c r="Q44" s="113" t="s">
        <v>4467</v>
      </c>
    </row>
    <row r="45" spans="1:17" x14ac:dyDescent="0.3">
      <c r="A45" s="113" t="s">
        <v>3905</v>
      </c>
      <c r="B45" s="113" t="str">
        <f t="shared" si="0"/>
        <v>Co-10.0Ni-6.3Al-4.0Cr-2.5Ti-1.0Ta-3.3Nb-3.8V-0.04B</v>
      </c>
      <c r="C45" s="113" t="e">
        <f>VLOOKUP([1]Vf!$A45, [1]comp!$A$2:$BJ$838, 2, FALSE)</f>
        <v>#N/A</v>
      </c>
      <c r="D45" s="113" t="s">
        <v>3906</v>
      </c>
      <c r="E45" s="113" t="s">
        <v>3907</v>
      </c>
      <c r="F45" s="113">
        <v>850</v>
      </c>
      <c r="G45" s="113">
        <v>500</v>
      </c>
      <c r="H45" s="113">
        <f t="shared" si="1"/>
        <v>26.5</v>
      </c>
      <c r="I45" s="113">
        <v>71.5</v>
      </c>
      <c r="M45" s="113"/>
      <c r="N45" s="113"/>
      <c r="O45" s="113"/>
      <c r="P45" s="113">
        <v>2</v>
      </c>
      <c r="Q45" s="113" t="s">
        <v>4467</v>
      </c>
    </row>
    <row r="46" spans="1:17" x14ac:dyDescent="0.3">
      <c r="A46" s="113" t="s">
        <v>3908</v>
      </c>
      <c r="B46" s="113" t="str">
        <f t="shared" si="0"/>
        <v>Co-10.0Ni-7.5Al-4.0Cr-3.0Ti-4.5Nb-4.5V-0.04B</v>
      </c>
      <c r="C46" s="113" t="e">
        <f>VLOOKUP([1]Vf!$A46, [1]comp!$A$2:$BJ$838, 2, FALSE)</f>
        <v>#N/A</v>
      </c>
      <c r="D46" s="113" t="s">
        <v>3909</v>
      </c>
      <c r="E46" s="113" t="s">
        <v>3910</v>
      </c>
      <c r="F46" s="113">
        <v>850</v>
      </c>
      <c r="G46" s="113">
        <v>1000</v>
      </c>
      <c r="H46" s="113">
        <f t="shared" si="1"/>
        <v>16.900000000000006</v>
      </c>
      <c r="I46" s="113">
        <v>73.099999999999994</v>
      </c>
      <c r="M46" s="113"/>
      <c r="N46" s="113"/>
      <c r="O46" s="113"/>
      <c r="P46" s="113">
        <v>10</v>
      </c>
      <c r="Q46" s="113" t="s">
        <v>4468</v>
      </c>
    </row>
    <row r="47" spans="1:17" x14ac:dyDescent="0.3">
      <c r="A47" s="113" t="s">
        <v>3913</v>
      </c>
      <c r="B47" s="113" t="str">
        <f t="shared" si="0"/>
        <v>Co-10.0Ni-6.3Al-4.0Cr-2.5Ti-3.3Ta-3.8V-0.04B</v>
      </c>
      <c r="C47" s="113" t="e">
        <f>VLOOKUP([1]Vf!$A47, [1]comp!$A$2:$BJ$838, 2, FALSE)</f>
        <v>#N/A</v>
      </c>
      <c r="D47" s="113" t="s">
        <v>3914</v>
      </c>
      <c r="E47" s="113" t="s">
        <v>3915</v>
      </c>
      <c r="F47" s="113">
        <v>850</v>
      </c>
      <c r="G47" s="113">
        <v>1000</v>
      </c>
      <c r="H47" s="113">
        <f t="shared" si="1"/>
        <v>31.900000000000006</v>
      </c>
      <c r="I47" s="113">
        <v>68.099999999999994</v>
      </c>
    </row>
    <row r="48" spans="1:17" x14ac:dyDescent="0.3">
      <c r="A48" s="113" t="s">
        <v>3916</v>
      </c>
      <c r="B48" s="113" t="str">
        <f t="shared" si="0"/>
        <v>Co-29.7Ni-9.6Al-8.2Cr-1.8Nb-4.8Mo</v>
      </c>
      <c r="C48" s="113" t="e">
        <f>VLOOKUP([1]Vf!$A48, [1]comp!$A$2:$BJ$838, 2, FALSE)</f>
        <v>#N/A</v>
      </c>
      <c r="D48" s="113" t="s">
        <v>3917</v>
      </c>
      <c r="E48" s="113" t="s">
        <v>3918</v>
      </c>
      <c r="F48" s="113">
        <v>900</v>
      </c>
      <c r="G48" s="113">
        <v>50</v>
      </c>
      <c r="H48" s="113">
        <f t="shared" si="1"/>
        <v>40</v>
      </c>
      <c r="I48" s="113">
        <v>60</v>
      </c>
    </row>
    <row r="49" spans="1:17" x14ac:dyDescent="0.3">
      <c r="A49" s="113" t="s">
        <v>3919</v>
      </c>
      <c r="B49" s="113" t="str">
        <f t="shared" si="0"/>
        <v>Co-30.7Ni-9.5Al-7.8Cr-2.1Ti-1.9Nb-4.7Mo</v>
      </c>
      <c r="C49" s="113" t="e">
        <f>VLOOKUP([1]Vf!$A49, [1]comp!$A$2:$BJ$838, 2, FALSE)</f>
        <v>#N/A</v>
      </c>
      <c r="D49" s="113" t="s">
        <v>3920</v>
      </c>
      <c r="E49" s="113" t="s">
        <v>3921</v>
      </c>
      <c r="F49" s="113">
        <v>900</v>
      </c>
      <c r="G49" s="113">
        <v>50</v>
      </c>
      <c r="H49" s="113">
        <f t="shared" si="1"/>
        <v>35</v>
      </c>
      <c r="I49" s="113">
        <v>65</v>
      </c>
    </row>
    <row r="50" spans="1:17" x14ac:dyDescent="0.3">
      <c r="A50" s="113" t="s">
        <v>3922</v>
      </c>
      <c r="B50" s="113" t="str">
        <f t="shared" si="0"/>
        <v>Co-30.4Ni-9.7Al-8.1Cr-3.9Ti-1.9Nb-5.1Mo</v>
      </c>
      <c r="C50" s="113" t="e">
        <f>VLOOKUP([1]Vf!$A50, [1]comp!$A$2:$BJ$838, 2, FALSE)</f>
        <v>#N/A</v>
      </c>
      <c r="D50" s="113" t="s">
        <v>3923</v>
      </c>
      <c r="E50" s="113" t="s">
        <v>3924</v>
      </c>
      <c r="F50" s="113">
        <v>900</v>
      </c>
      <c r="G50" s="113">
        <v>50</v>
      </c>
      <c r="H50" s="113">
        <f t="shared" si="1"/>
        <v>30</v>
      </c>
      <c r="I50" s="113">
        <v>70</v>
      </c>
    </row>
    <row r="51" spans="1:17" x14ac:dyDescent="0.3">
      <c r="A51" s="113" t="s">
        <v>3925</v>
      </c>
      <c r="B51" s="113" t="str">
        <f t="shared" si="0"/>
        <v>Co-30.4Ni-9.7Al-2.1Ta-4.7Mo</v>
      </c>
      <c r="C51" s="113" t="e">
        <f>VLOOKUP([1]Vf!$A51, [1]comp!$A$2:$BJ$838, 2, FALSE)</f>
        <v>#N/A</v>
      </c>
      <c r="D51" s="113" t="s">
        <v>682</v>
      </c>
      <c r="E51" s="113" t="s">
        <v>3926</v>
      </c>
      <c r="F51" s="113">
        <v>900</v>
      </c>
      <c r="G51" s="113">
        <v>50</v>
      </c>
      <c r="H51" s="113">
        <f t="shared" si="1"/>
        <v>50</v>
      </c>
      <c r="I51" s="113">
        <v>50</v>
      </c>
    </row>
    <row r="52" spans="1:17" x14ac:dyDescent="0.3">
      <c r="A52" s="113" t="s">
        <v>2203</v>
      </c>
      <c r="B52" s="113" t="str">
        <f t="shared" si="0"/>
        <v>Co-30.5Ni-9.7Al-1.9Ti-2.1Ta-4.8Mo</v>
      </c>
      <c r="C52" s="113" t="str">
        <f>VLOOKUP([1]Vf!$A52, [1]comp!$A$2:$BJ$838, 2, FALSE)</f>
        <v>W-free</v>
      </c>
      <c r="D52" s="113" t="s">
        <v>683</v>
      </c>
      <c r="E52" s="113" t="s">
        <v>3927</v>
      </c>
      <c r="F52" s="113">
        <v>900</v>
      </c>
      <c r="G52" s="113">
        <v>50</v>
      </c>
      <c r="H52" s="113">
        <f t="shared" si="1"/>
        <v>38</v>
      </c>
      <c r="I52" s="113">
        <v>62</v>
      </c>
    </row>
    <row r="53" spans="1:17" x14ac:dyDescent="0.3">
      <c r="A53" s="113" t="s">
        <v>3928</v>
      </c>
      <c r="B53" s="113" t="str">
        <f t="shared" si="0"/>
        <v>Co-30.2Ni-9.8Al-2.0Cr-2.0Ti-1.9Ta-4.6Mo</v>
      </c>
      <c r="C53" s="113" t="e">
        <f>VLOOKUP([1]Vf!$A53, [1]comp!$A$2:$BJ$838, 2, FALSE)</f>
        <v>#N/A</v>
      </c>
      <c r="D53" s="113" t="s">
        <v>3929</v>
      </c>
      <c r="E53" s="113" t="s">
        <v>3930</v>
      </c>
      <c r="F53" s="113">
        <v>900</v>
      </c>
      <c r="G53" s="113">
        <v>50</v>
      </c>
      <c r="H53" s="113">
        <f t="shared" si="1"/>
        <v>33</v>
      </c>
      <c r="I53" s="113">
        <v>67</v>
      </c>
    </row>
    <row r="54" spans="1:17" x14ac:dyDescent="0.3">
      <c r="A54" s="113" t="s">
        <v>3931</v>
      </c>
      <c r="B54" s="113" t="str">
        <f t="shared" si="0"/>
        <v>Co-30.1Ni-9.8Al-4.9Cr-2.0Ti-2.0Ta-4.9Mo</v>
      </c>
      <c r="C54" s="113" t="e">
        <f>VLOOKUP([1]Vf!$A54, [1]comp!$A$2:$BJ$838, 2, FALSE)</f>
        <v>#N/A</v>
      </c>
      <c r="D54" s="113" t="s">
        <v>3932</v>
      </c>
      <c r="E54" s="113" t="s">
        <v>3933</v>
      </c>
      <c r="F54" s="113">
        <v>900</v>
      </c>
      <c r="G54" s="113">
        <v>50</v>
      </c>
      <c r="H54" s="113">
        <f t="shared" si="1"/>
        <v>34</v>
      </c>
      <c r="I54" s="113">
        <v>66</v>
      </c>
    </row>
    <row r="55" spans="1:17" x14ac:dyDescent="0.3">
      <c r="A55" s="113" t="s">
        <v>3934</v>
      </c>
      <c r="B55" s="113" t="str">
        <f t="shared" si="0"/>
        <v>Co-29.5Ni-10.2Al-10.2Cr-1.9Ti-2.1Ta-5.1Mo</v>
      </c>
      <c r="C55" s="113" t="e">
        <f>VLOOKUP([1]Vf!$A55, [1]comp!$A$2:$BJ$838, 2, FALSE)</f>
        <v>#N/A</v>
      </c>
      <c r="D55" s="113" t="s">
        <v>3935</v>
      </c>
      <c r="E55" s="113" t="s">
        <v>3936</v>
      </c>
      <c r="F55" s="113">
        <v>900</v>
      </c>
      <c r="G55" s="113">
        <v>50</v>
      </c>
      <c r="H55" s="113">
        <f t="shared" si="1"/>
        <v>29</v>
      </c>
      <c r="I55" s="113">
        <v>71</v>
      </c>
    </row>
    <row r="56" spans="1:17" x14ac:dyDescent="0.3">
      <c r="A56" s="113" t="s">
        <v>3937</v>
      </c>
      <c r="B56" s="113" t="str">
        <f t="shared" si="0"/>
        <v>Co-9.Al-7.5W-2.0Ta</v>
      </c>
      <c r="C56" s="113" t="e">
        <f>VLOOKUP([1]Vf!$A56, [1]comp!$A$2:$BJ$838, 2, FALSE)</f>
        <v>#N/A</v>
      </c>
      <c r="D56" s="113" t="s">
        <v>3938</v>
      </c>
      <c r="E56" s="113" t="s">
        <v>3939</v>
      </c>
      <c r="F56" s="113">
        <v>950</v>
      </c>
      <c r="G56" s="113">
        <v>50</v>
      </c>
      <c r="H56" s="113">
        <f t="shared" si="1"/>
        <v>31</v>
      </c>
      <c r="I56" s="113">
        <v>69</v>
      </c>
      <c r="Q56" s="113" t="s">
        <v>4469</v>
      </c>
    </row>
    <row r="57" spans="1:17" x14ac:dyDescent="0.3">
      <c r="A57" s="113" t="s">
        <v>3937</v>
      </c>
      <c r="B57" s="113" t="str">
        <f t="shared" si="0"/>
        <v/>
      </c>
      <c r="C57" s="113" t="e">
        <f>VLOOKUP([1]Vf!$A57, [1]comp!$A$2:$BJ$838, 2, FALSE)</f>
        <v>#N/A</v>
      </c>
      <c r="D57" s="113" t="s">
        <v>3938</v>
      </c>
      <c r="E57" s="113" t="s">
        <v>4470</v>
      </c>
      <c r="F57" s="113">
        <v>975</v>
      </c>
      <c r="G57" s="113">
        <v>50</v>
      </c>
      <c r="H57" s="113">
        <f t="shared" si="1"/>
        <v>44</v>
      </c>
      <c r="I57" s="113">
        <v>56</v>
      </c>
      <c r="Q57" s="113" t="s">
        <v>4469</v>
      </c>
    </row>
    <row r="58" spans="1:17" x14ac:dyDescent="0.3">
      <c r="A58" s="113" t="s">
        <v>3937</v>
      </c>
      <c r="B58" s="113" t="str">
        <f t="shared" si="0"/>
        <v/>
      </c>
      <c r="C58" s="113" t="e">
        <f>VLOOKUP([1]Vf!$A58, [1]comp!$A$2:$BJ$838, 2, FALSE)</f>
        <v>#N/A</v>
      </c>
      <c r="D58" s="113" t="s">
        <v>3938</v>
      </c>
      <c r="E58" s="113" t="s">
        <v>4471</v>
      </c>
      <c r="F58" s="113">
        <v>1000</v>
      </c>
      <c r="G58" s="113">
        <v>50</v>
      </c>
      <c r="H58" s="113">
        <f t="shared" si="1"/>
        <v>42</v>
      </c>
      <c r="I58" s="113">
        <v>58</v>
      </c>
      <c r="Q58" s="113" t="s">
        <v>4469</v>
      </c>
    </row>
    <row r="59" spans="1:17" x14ac:dyDescent="0.3">
      <c r="A59" s="113" t="s">
        <v>3940</v>
      </c>
      <c r="B59" s="113" t="str">
        <f t="shared" si="0"/>
        <v>Co-8.4Al-4.1W-0.2Ta</v>
      </c>
      <c r="C59" s="113" t="e">
        <f>VLOOKUP([1]Vf!$A59, [1]comp!$A$2:$BJ$838, 2, FALSE)</f>
        <v>#N/A</v>
      </c>
      <c r="D59" s="113" t="s">
        <v>3941</v>
      </c>
      <c r="E59" s="113" t="s">
        <v>3942</v>
      </c>
      <c r="F59" s="113">
        <v>900</v>
      </c>
      <c r="G59" s="113">
        <v>100</v>
      </c>
      <c r="H59" s="113">
        <f t="shared" si="1"/>
        <v>100</v>
      </c>
      <c r="I59" s="113">
        <v>0</v>
      </c>
    </row>
    <row r="60" spans="1:17" x14ac:dyDescent="0.3">
      <c r="A60" s="113" t="s">
        <v>3943</v>
      </c>
      <c r="B60" s="113" t="str">
        <f t="shared" si="0"/>
        <v>Co-8.6Al-6.0W-0.6Ta</v>
      </c>
      <c r="C60" s="113" t="e">
        <f>VLOOKUP([1]Vf!$A60, [1]comp!$A$2:$BJ$838, 2, FALSE)</f>
        <v>#N/A</v>
      </c>
      <c r="D60" s="113" t="s">
        <v>171</v>
      </c>
      <c r="E60" s="113" t="s">
        <v>3942</v>
      </c>
      <c r="F60" s="113">
        <v>900</v>
      </c>
      <c r="G60" s="113">
        <v>100</v>
      </c>
      <c r="H60" s="113">
        <f t="shared" si="1"/>
        <v>80</v>
      </c>
      <c r="I60" s="113">
        <v>20</v>
      </c>
    </row>
    <row r="61" spans="1:17" x14ac:dyDescent="0.3">
      <c r="A61" s="113" t="s">
        <v>3944</v>
      </c>
      <c r="B61" s="113" t="str">
        <f t="shared" si="0"/>
        <v>Co-8.5Al-7.7W-1.1Ta</v>
      </c>
      <c r="C61" s="113" t="e">
        <f>VLOOKUP([1]Vf!$A61, [1]comp!$A$2:$BJ$838, 2, FALSE)</f>
        <v>#N/A</v>
      </c>
      <c r="D61" s="113" t="s">
        <v>172</v>
      </c>
      <c r="E61" s="113" t="s">
        <v>3942</v>
      </c>
      <c r="F61" s="113">
        <v>900</v>
      </c>
      <c r="G61" s="113">
        <v>100</v>
      </c>
      <c r="H61" s="113">
        <f t="shared" si="1"/>
        <v>50</v>
      </c>
      <c r="I61" s="113">
        <v>50</v>
      </c>
    </row>
    <row r="62" spans="1:17" x14ac:dyDescent="0.3">
      <c r="A62" s="113" t="s">
        <v>3945</v>
      </c>
      <c r="B62" s="113" t="str">
        <f t="shared" si="0"/>
        <v>Co-8.4Al-9.3W-1.6Ta</v>
      </c>
      <c r="C62" s="113" t="e">
        <f>VLOOKUP([1]Vf!$A62, [1]comp!$A$2:$BJ$838, 2, FALSE)</f>
        <v>#N/A</v>
      </c>
      <c r="D62" s="113" t="s">
        <v>173</v>
      </c>
      <c r="E62" s="113" t="s">
        <v>3942</v>
      </c>
      <c r="F62" s="113">
        <v>900</v>
      </c>
      <c r="G62" s="113">
        <v>100</v>
      </c>
      <c r="H62" s="113">
        <f t="shared" si="1"/>
        <v>30</v>
      </c>
      <c r="I62" s="113">
        <v>70</v>
      </c>
    </row>
    <row r="63" spans="1:17" x14ac:dyDescent="0.3">
      <c r="A63" s="113" t="s">
        <v>3946</v>
      </c>
      <c r="B63" s="113" t="str">
        <f t="shared" si="0"/>
        <v>Co-8.2Al-11.0W-2.0Ta</v>
      </c>
      <c r="C63" s="113" t="e">
        <f>VLOOKUP([1]Vf!$A63, [1]comp!$A$2:$BJ$838, 2, FALSE)</f>
        <v>#N/A</v>
      </c>
      <c r="D63" s="113" t="s">
        <v>3947</v>
      </c>
      <c r="E63" s="113" t="s">
        <v>3942</v>
      </c>
      <c r="F63" s="113">
        <v>900</v>
      </c>
      <c r="G63" s="113">
        <v>100</v>
      </c>
      <c r="H63" s="113">
        <f t="shared" si="1"/>
        <v>20</v>
      </c>
      <c r="I63" s="113">
        <v>65</v>
      </c>
      <c r="K63" s="113">
        <v>3</v>
      </c>
      <c r="L63" s="113">
        <v>9</v>
      </c>
      <c r="M63" s="113">
        <v>3</v>
      </c>
    </row>
    <row r="64" spans="1:17" x14ac:dyDescent="0.3">
      <c r="A64" s="113" t="s">
        <v>3948</v>
      </c>
      <c r="B64" s="113" t="str">
        <f t="shared" si="0"/>
        <v>Co-8.1Al-12.5W-2.4Ta</v>
      </c>
      <c r="C64" s="113" t="e">
        <f>VLOOKUP([1]Vf!$A64, [1]comp!$A$2:$BJ$838, 2, FALSE)</f>
        <v>#N/A</v>
      </c>
      <c r="D64" s="113" t="s">
        <v>3949</v>
      </c>
      <c r="E64" s="113" t="s">
        <v>3942</v>
      </c>
      <c r="F64" s="113">
        <v>900</v>
      </c>
      <c r="G64" s="113">
        <v>100</v>
      </c>
      <c r="H64" s="113">
        <f t="shared" si="1"/>
        <v>20</v>
      </c>
      <c r="I64" s="113">
        <v>56</v>
      </c>
      <c r="K64" s="113">
        <v>7</v>
      </c>
      <c r="L64" s="113">
        <v>14</v>
      </c>
      <c r="M64" s="113">
        <v>3</v>
      </c>
    </row>
    <row r="65" spans="1:17" x14ac:dyDescent="0.3">
      <c r="A65" s="113" t="s">
        <v>3953</v>
      </c>
      <c r="B65" s="113" t="str">
        <f t="shared" si="0"/>
        <v>Co-9.Al-9.0W-2.0Ta-0.02Ce-0.02B</v>
      </c>
      <c r="C65" s="113" t="e">
        <f>VLOOKUP([1]Vf!$A65, [1]comp!$A$2:$BJ$838, 2, FALSE)</f>
        <v>#N/A</v>
      </c>
      <c r="D65" s="113" t="s">
        <v>3954</v>
      </c>
      <c r="E65" s="113" t="s">
        <v>3955</v>
      </c>
      <c r="F65" s="113">
        <v>900</v>
      </c>
      <c r="G65" s="113">
        <v>50</v>
      </c>
      <c r="H65" s="113">
        <f t="shared" si="1"/>
        <v>18</v>
      </c>
      <c r="I65" s="113">
        <v>82</v>
      </c>
      <c r="Q65" s="113" t="s">
        <v>3587</v>
      </c>
    </row>
    <row r="66" spans="1:17" x14ac:dyDescent="0.3">
      <c r="A66" s="113" t="s">
        <v>3953</v>
      </c>
      <c r="B66" s="113" t="str">
        <f t="shared" si="0"/>
        <v/>
      </c>
      <c r="C66" s="113" t="e">
        <f>VLOOKUP([1]Vf!$A66, [1]comp!$A$2:$BJ$838, 2, FALSE)</f>
        <v>#N/A</v>
      </c>
      <c r="D66" s="113" t="s">
        <v>3956</v>
      </c>
      <c r="E66" s="113" t="s">
        <v>3957</v>
      </c>
      <c r="F66" s="113">
        <v>900</v>
      </c>
      <c r="G66" s="113">
        <v>50</v>
      </c>
      <c r="H66" s="113">
        <f t="shared" si="1"/>
        <v>18</v>
      </c>
      <c r="I66" s="113">
        <v>82</v>
      </c>
      <c r="Q66" s="113" t="s">
        <v>3561</v>
      </c>
    </row>
    <row r="67" spans="1:17" x14ac:dyDescent="0.3">
      <c r="A67" s="113" t="s">
        <v>3967</v>
      </c>
      <c r="B67" s="113" t="str">
        <f t="shared" si="0"/>
        <v>Co-29.8Ni-7.8Al-14.4Cr-2.0W-4.3Ti-0.9Ta</v>
      </c>
      <c r="C67" s="113" t="e">
        <f>VLOOKUP([1]Vf!$A67, [1]comp!$A$2:$BJ$838, 2, FALSE)</f>
        <v>#N/A</v>
      </c>
      <c r="D67" s="113" t="s">
        <v>595</v>
      </c>
      <c r="E67" s="113" t="s">
        <v>3968</v>
      </c>
      <c r="F67" s="113">
        <v>850</v>
      </c>
      <c r="G67" s="113">
        <v>1000</v>
      </c>
      <c r="H67" s="113">
        <f t="shared" si="1"/>
        <v>50</v>
      </c>
      <c r="I67" s="113">
        <v>50</v>
      </c>
    </row>
    <row r="68" spans="1:17" x14ac:dyDescent="0.3">
      <c r="A68" s="113" t="s">
        <v>3969</v>
      </c>
      <c r="B68" s="113" t="str">
        <f t="shared" si="0"/>
        <v>Co-29.8Ni-8.Al-14.3Cr-2.9W-4.2Ti-1.0Ta</v>
      </c>
      <c r="C68" s="113" t="e">
        <f>VLOOKUP([1]Vf!$A68, [1]comp!$A$2:$BJ$838, 2, FALSE)</f>
        <v>#N/A</v>
      </c>
      <c r="D68" s="119" t="s">
        <v>3970</v>
      </c>
      <c r="E68" s="113" t="s">
        <v>3971</v>
      </c>
      <c r="F68" s="113">
        <v>850</v>
      </c>
      <c r="G68" s="113">
        <v>1000</v>
      </c>
      <c r="H68" s="113">
        <f t="shared" si="1"/>
        <v>46</v>
      </c>
      <c r="I68" s="113">
        <v>54</v>
      </c>
    </row>
    <row r="69" spans="1:17" x14ac:dyDescent="0.3">
      <c r="A69" s="113" t="s">
        <v>3972</v>
      </c>
      <c r="B69" s="113" t="str">
        <f t="shared" si="0"/>
        <v>Co-29.8Ni-7.9Al-14.2Cr-2.0W-4.2Ti-1.0Ta-1.0Mo</v>
      </c>
      <c r="C69" s="113" t="e">
        <f>VLOOKUP([1]Vf!$A69, [1]comp!$A$2:$BJ$838, 2, FALSE)</f>
        <v>#N/A</v>
      </c>
      <c r="D69" s="119" t="s">
        <v>3973</v>
      </c>
      <c r="E69" s="113" t="s">
        <v>3974</v>
      </c>
      <c r="F69" s="113">
        <v>850</v>
      </c>
      <c r="G69" s="113">
        <v>1000</v>
      </c>
      <c r="H69" s="113">
        <f t="shared" si="1"/>
        <v>49</v>
      </c>
      <c r="I69" s="113">
        <v>51</v>
      </c>
    </row>
    <row r="70" spans="1:17" x14ac:dyDescent="0.3">
      <c r="A70" s="113" t="s">
        <v>3975</v>
      </c>
      <c r="B70" s="113" t="str">
        <f t="shared" si="0"/>
        <v>Co-30.0Ni-7.8Al-14.3Cr-2.0W-5.3Ti-0.9Ta</v>
      </c>
      <c r="C70" s="113" t="e">
        <f>VLOOKUP([1]Vf!$A70, [1]comp!$A$2:$BJ$838, 2, FALSE)</f>
        <v>#N/A</v>
      </c>
      <c r="D70" s="119" t="s">
        <v>3976</v>
      </c>
      <c r="E70" s="113" t="s">
        <v>3977</v>
      </c>
      <c r="F70" s="113">
        <v>850</v>
      </c>
      <c r="G70" s="113">
        <v>1000</v>
      </c>
      <c r="H70" s="113">
        <f t="shared" si="1"/>
        <v>42</v>
      </c>
      <c r="I70" s="113">
        <v>58</v>
      </c>
    </row>
    <row r="71" spans="1:17" x14ac:dyDescent="0.3">
      <c r="A71" s="113" t="s">
        <v>3978</v>
      </c>
      <c r="B71" s="113" t="str">
        <f t="shared" si="0"/>
        <v>Co-20.4Ni-9.8Al-7.4W-2.7Ti-0.40C-0.10B</v>
      </c>
      <c r="C71" s="113" t="str">
        <f>VLOOKUP([1]Vf!$A71, [1]comp!$A$2:$BJ$838, 2, FALSE)</f>
        <v>CoAlWX+</v>
      </c>
      <c r="D71" s="113" t="s">
        <v>3979</v>
      </c>
      <c r="E71" s="113" t="s">
        <v>3980</v>
      </c>
      <c r="F71" s="113">
        <v>900</v>
      </c>
      <c r="G71" s="113">
        <v>48</v>
      </c>
      <c r="H71" s="113">
        <f t="shared" si="1"/>
        <v>24.200000000000003</v>
      </c>
      <c r="I71" s="113">
        <v>75.8</v>
      </c>
    </row>
    <row r="72" spans="1:17" x14ac:dyDescent="0.3">
      <c r="A72" s="113" t="s">
        <v>3978</v>
      </c>
      <c r="B72" s="113" t="str">
        <f t="shared" si="0"/>
        <v/>
      </c>
      <c r="C72" s="113" t="str">
        <f>VLOOKUP([1]Vf!$A72, [1]comp!$A$2:$BJ$838, 2, FALSE)</f>
        <v>CoAlWX+</v>
      </c>
      <c r="D72" s="113" t="s">
        <v>3979</v>
      </c>
      <c r="E72" s="113" t="s">
        <v>4472</v>
      </c>
      <c r="F72" s="113">
        <v>840</v>
      </c>
      <c r="G72" s="113">
        <v>48</v>
      </c>
      <c r="H72" s="113">
        <f t="shared" si="1"/>
        <v>24.799999999999997</v>
      </c>
      <c r="I72" s="113">
        <v>75.2</v>
      </c>
    </row>
    <row r="73" spans="1:17" x14ac:dyDescent="0.3">
      <c r="A73" s="113" t="s">
        <v>3978</v>
      </c>
      <c r="B73" s="113" t="str">
        <f t="shared" si="0"/>
        <v/>
      </c>
      <c r="C73" s="113" t="str">
        <f>VLOOKUP([1]Vf!$A73, [1]comp!$A$2:$BJ$838, 2, FALSE)</f>
        <v>CoAlWX+</v>
      </c>
      <c r="D73" s="113" t="s">
        <v>3979</v>
      </c>
      <c r="E73" s="113" t="s">
        <v>4473</v>
      </c>
      <c r="F73" s="113">
        <v>780</v>
      </c>
      <c r="G73" s="113">
        <v>48</v>
      </c>
      <c r="H73" s="113">
        <f t="shared" si="1"/>
        <v>25.900000000000006</v>
      </c>
      <c r="I73" s="113">
        <v>74.099999999999994</v>
      </c>
    </row>
    <row r="74" spans="1:17" x14ac:dyDescent="0.3">
      <c r="A74" s="113" t="s">
        <v>3978</v>
      </c>
      <c r="B74" s="113" t="str">
        <f t="shared" si="0"/>
        <v/>
      </c>
      <c r="C74" s="113" t="str">
        <f>VLOOKUP([1]Vf!$A74, [1]comp!$A$2:$BJ$838, 2, FALSE)</f>
        <v>CoAlWX+</v>
      </c>
      <c r="D74" s="113" t="s">
        <v>3979</v>
      </c>
      <c r="E74" s="113" t="s">
        <v>4474</v>
      </c>
      <c r="F74" s="113">
        <v>720</v>
      </c>
      <c r="G74" s="113">
        <v>48</v>
      </c>
      <c r="H74" s="113">
        <f t="shared" si="1"/>
        <v>27.5</v>
      </c>
      <c r="I74" s="113">
        <v>72.5</v>
      </c>
    </row>
    <row r="75" spans="1:17" x14ac:dyDescent="0.3">
      <c r="A75" s="113" t="s">
        <v>3981</v>
      </c>
      <c r="B75" s="113" t="str">
        <f t="shared" si="0"/>
        <v>Co-30.0Ni-10.Al-2.0Ti-2.0Ta-5.0Mo</v>
      </c>
      <c r="C75" s="113" t="e">
        <f>VLOOKUP([1]Vf!$A75, [1]comp!$A$2:$BJ$838, 2, FALSE)</f>
        <v>#N/A</v>
      </c>
      <c r="D75" s="113" t="s">
        <v>3982</v>
      </c>
      <c r="E75" s="113" t="s">
        <v>3983</v>
      </c>
      <c r="F75" s="113">
        <v>900</v>
      </c>
      <c r="G75" s="113">
        <v>50</v>
      </c>
      <c r="H75" s="113">
        <f t="shared" si="1"/>
        <v>26</v>
      </c>
      <c r="I75" s="113">
        <v>74</v>
      </c>
    </row>
    <row r="76" spans="1:17" x14ac:dyDescent="0.3">
      <c r="A76" s="113" t="s">
        <v>2245</v>
      </c>
      <c r="B76" s="113" t="str">
        <f t="shared" si="0"/>
        <v>Co-15.Cr-11.Ti</v>
      </c>
      <c r="C76" s="113" t="str">
        <f>VLOOKUP([1]Vf!$A76, [1]comp!$A$2:$BJ$838, 2, FALSE)</f>
        <v>Co3Ti</v>
      </c>
      <c r="D76" s="113" t="s">
        <v>1133</v>
      </c>
      <c r="E76" s="113" t="s">
        <v>4475</v>
      </c>
      <c r="F76" s="113">
        <v>900</v>
      </c>
      <c r="G76" s="113">
        <v>100</v>
      </c>
      <c r="H76" s="113">
        <f t="shared" si="1"/>
        <v>42</v>
      </c>
      <c r="I76" s="113">
        <v>58</v>
      </c>
      <c r="Q76" s="113" t="s">
        <v>4476</v>
      </c>
    </row>
    <row r="77" spans="1:17" x14ac:dyDescent="0.3">
      <c r="A77" s="113" t="s">
        <v>3984</v>
      </c>
      <c r="B77" s="113" t="str">
        <f t="shared" si="0"/>
        <v>Co-32.0Ni-8.Al-6.0Cr-5.7W-2.8Ti-1.8Ta-0.4Si-0.1Hf</v>
      </c>
      <c r="C77" s="113" t="e">
        <f>VLOOKUP([1]Vf!$A77, [1]comp!$A$2:$BJ$838, 2, FALSE)</f>
        <v>#N/A</v>
      </c>
      <c r="D77" s="113" t="s">
        <v>3985</v>
      </c>
      <c r="E77" s="113" t="s">
        <v>4477</v>
      </c>
      <c r="F77" s="113">
        <v>900</v>
      </c>
      <c r="G77" s="113">
        <v>16</v>
      </c>
      <c r="H77" s="113">
        <f t="shared" si="1"/>
        <v>29</v>
      </c>
      <c r="I77" s="113">
        <v>71</v>
      </c>
      <c r="Q77" s="113" t="s">
        <v>4478</v>
      </c>
    </row>
    <row r="78" spans="1:17" x14ac:dyDescent="0.3">
      <c r="A78" s="113" t="s">
        <v>2342</v>
      </c>
      <c r="B78" s="113" t="str">
        <f t="shared" si="0"/>
        <v>Co-32.Ni-6.Al-12.Cr-3.W-2.5Ti-1.5Ta-0.4Si-0.1Hf-0.08C-0.01Zr-0.08B</v>
      </c>
      <c r="C78" s="113" t="str">
        <f>VLOOKUP([1]Vf!$A78, [1]comp!$A$2:$BJ$838, 2, FALSE)</f>
        <v>CoAlWX+</v>
      </c>
      <c r="D78" s="113" t="s">
        <v>469</v>
      </c>
      <c r="E78" s="113" t="s">
        <v>3987</v>
      </c>
      <c r="F78" s="113">
        <v>750</v>
      </c>
      <c r="G78" s="113">
        <v>16</v>
      </c>
      <c r="H78" s="113">
        <f t="shared" si="1"/>
        <v>38.299999999999997</v>
      </c>
      <c r="I78" s="113">
        <v>61.7</v>
      </c>
      <c r="Q78" s="113" t="s">
        <v>4479</v>
      </c>
    </row>
    <row r="79" spans="1:17" x14ac:dyDescent="0.3">
      <c r="A79" s="113" t="s">
        <v>2343</v>
      </c>
      <c r="B79" s="113" t="str">
        <f t="shared" si="0"/>
        <v>Co-31.8Ni-8.7Al-12.6Cr-4.7W-0.3Ti-0.2Ta-0.4Si-0.1Hf-0.08C-0.01Zr-0.08B</v>
      </c>
      <c r="C79" s="113" t="str">
        <f>VLOOKUP([1]Vf!$A79, [1]comp!$A$2:$BJ$838, 2, FALSE)</f>
        <v>CoAlWX+</v>
      </c>
      <c r="D79" s="113" t="s">
        <v>447</v>
      </c>
      <c r="E79" s="113" t="s">
        <v>3987</v>
      </c>
      <c r="F79" s="113">
        <v>750</v>
      </c>
      <c r="G79" s="113">
        <v>16</v>
      </c>
      <c r="H79" s="113">
        <f t="shared" si="1"/>
        <v>38.200000000000003</v>
      </c>
      <c r="I79" s="113">
        <v>61.8</v>
      </c>
      <c r="Q79" s="113" t="s">
        <v>4480</v>
      </c>
    </row>
    <row r="80" spans="1:17" x14ac:dyDescent="0.3">
      <c r="A80" s="113" t="s">
        <v>3988</v>
      </c>
      <c r="B80" s="113" t="str">
        <f t="shared" si="0"/>
        <v>Co-35.0Ni-7.5Al-15.0Cr-5.0W-1.0Ti-1.0Ta-0.4Si-0.1Hf-0.08B</v>
      </c>
      <c r="C80" s="113" t="e">
        <f>VLOOKUP([1]Vf!$A80, [1]comp!$A$2:$BJ$838, 2, FALSE)</f>
        <v>#N/A</v>
      </c>
      <c r="D80" s="113" t="s">
        <v>3989</v>
      </c>
      <c r="E80" s="113" t="s">
        <v>3987</v>
      </c>
      <c r="F80" s="113">
        <v>750</v>
      </c>
      <c r="G80" s="113">
        <v>16</v>
      </c>
      <c r="H80" s="113">
        <f t="shared" si="1"/>
        <v>38.700000000000003</v>
      </c>
      <c r="I80" s="113">
        <v>61.3</v>
      </c>
      <c r="Q80" s="113" t="s">
        <v>4481</v>
      </c>
    </row>
    <row r="81" spans="1:17" x14ac:dyDescent="0.3">
      <c r="A81" s="113" t="s">
        <v>3990</v>
      </c>
      <c r="B81" s="113" t="str">
        <f t="shared" si="0"/>
        <v>Co-35.0Ni-9.Al-15.0Cr-5.0W-0.3Ti-0.2Ta-0.4Si-0.1Hf-0.08B</v>
      </c>
      <c r="C81" s="113" t="e">
        <f>VLOOKUP([1]Vf!$A81, [1]comp!$A$2:$BJ$838, 2, FALSE)</f>
        <v>#N/A</v>
      </c>
      <c r="D81" s="113" t="s">
        <v>3991</v>
      </c>
      <c r="E81" s="113" t="s">
        <v>3987</v>
      </c>
      <c r="F81" s="113">
        <v>750</v>
      </c>
      <c r="G81" s="113">
        <v>16</v>
      </c>
      <c r="H81" s="113">
        <f t="shared" si="1"/>
        <v>38.5</v>
      </c>
      <c r="I81" s="113">
        <v>61.5</v>
      </c>
      <c r="Q81" s="113" t="s">
        <v>4482</v>
      </c>
    </row>
    <row r="82" spans="1:17" x14ac:dyDescent="0.3">
      <c r="A82" s="113" t="s">
        <v>3995</v>
      </c>
      <c r="B82" s="113" t="str">
        <f t="shared" si="0"/>
        <v>Co-29.6Ni-10.5Al-3.0Nb</v>
      </c>
      <c r="C82" s="113" t="e">
        <f>VLOOKUP([1]Vf!$A82, [1]comp!$A$2:$BJ$838, 2, FALSE)</f>
        <v>#N/A</v>
      </c>
      <c r="D82" s="113" t="s">
        <v>594</v>
      </c>
      <c r="E82" s="113" t="s">
        <v>3996</v>
      </c>
      <c r="F82" s="113">
        <v>700</v>
      </c>
      <c r="G82" s="113">
        <v>168</v>
      </c>
      <c r="H82" s="113">
        <f t="shared" si="1"/>
        <v>61.9</v>
      </c>
      <c r="I82" s="113">
        <v>38.1</v>
      </c>
    </row>
    <row r="83" spans="1:17" x14ac:dyDescent="0.3">
      <c r="A83" s="113" t="s">
        <v>3997</v>
      </c>
      <c r="B83" s="113" t="str">
        <f t="shared" si="0"/>
        <v>Co-28.9Ni-10.3Al-2.1Ti-3.1Nb</v>
      </c>
      <c r="C83" s="113" t="e">
        <f>VLOOKUP([1]Vf!$A83, [1]comp!$A$2:$BJ$838, 2, FALSE)</f>
        <v>#N/A</v>
      </c>
      <c r="D83" s="113" t="s">
        <v>3998</v>
      </c>
      <c r="E83" s="113" t="s">
        <v>3999</v>
      </c>
      <c r="F83" s="113">
        <v>700</v>
      </c>
      <c r="G83" s="113">
        <v>168</v>
      </c>
      <c r="H83" s="113">
        <f t="shared" si="1"/>
        <v>47.2</v>
      </c>
      <c r="I83" s="113">
        <v>52.8</v>
      </c>
    </row>
    <row r="84" spans="1:17" x14ac:dyDescent="0.3">
      <c r="A84" s="113" t="s">
        <v>4000</v>
      </c>
      <c r="B84" s="113" t="str">
        <f t="shared" si="0"/>
        <v>Co-29.0Ni-10.1Al-2.2Ta-3.2Nb</v>
      </c>
      <c r="C84" s="113" t="e">
        <f>VLOOKUP([1]Vf!$A84, [1]comp!$A$2:$BJ$838, 2, FALSE)</f>
        <v>#N/A</v>
      </c>
      <c r="D84" s="113" t="s">
        <v>682</v>
      </c>
      <c r="E84" s="113" t="s">
        <v>4001</v>
      </c>
      <c r="F84" s="113">
        <v>700</v>
      </c>
      <c r="G84" s="113">
        <v>168</v>
      </c>
      <c r="H84" s="113">
        <f t="shared" si="1"/>
        <v>44.4</v>
      </c>
      <c r="I84" s="113">
        <v>55.6</v>
      </c>
    </row>
    <row r="85" spans="1:17" x14ac:dyDescent="0.3">
      <c r="A85" s="113" t="s">
        <v>4002</v>
      </c>
      <c r="B85" s="113" t="str">
        <f t="shared" si="0"/>
        <v>Co-29.2Ni-9.8Al-2.2Ti-2.0Ta-3.2Nb</v>
      </c>
      <c r="C85" s="113" t="e">
        <f>VLOOKUP([1]Vf!$A85, [1]comp!$A$2:$BJ$838, 2, FALSE)</f>
        <v>#N/A</v>
      </c>
      <c r="D85" s="113" t="s">
        <v>4003</v>
      </c>
      <c r="E85" s="113" t="s">
        <v>4004</v>
      </c>
      <c r="F85" s="113">
        <v>700</v>
      </c>
      <c r="G85" s="113">
        <v>168</v>
      </c>
      <c r="H85" s="113">
        <f t="shared" si="1"/>
        <v>39</v>
      </c>
      <c r="I85" s="113">
        <v>61</v>
      </c>
    </row>
    <row r="86" spans="1:17" x14ac:dyDescent="0.3">
      <c r="A86" s="113" t="s">
        <v>2181</v>
      </c>
      <c r="B86" s="113" t="str">
        <f t="shared" si="0"/>
        <v>Co-13.7Al-7.7W</v>
      </c>
      <c r="C86" s="113" t="str">
        <f>VLOOKUP([1]Vf!$A86, [1]comp!$A$2:$BJ$838, 2, FALSE)</f>
        <v>CoAlW-X</v>
      </c>
      <c r="D86" s="113" t="s">
        <v>4008</v>
      </c>
      <c r="E86" s="113" t="s">
        <v>4009</v>
      </c>
      <c r="F86" s="113">
        <v>900</v>
      </c>
      <c r="G86" s="113">
        <v>1000</v>
      </c>
      <c r="H86" s="113">
        <f t="shared" si="1"/>
        <v>26</v>
      </c>
      <c r="I86" s="113">
        <v>74</v>
      </c>
    </row>
    <row r="87" spans="1:17" x14ac:dyDescent="0.3">
      <c r="A87" s="113" t="s">
        <v>4010</v>
      </c>
      <c r="B87" s="113" t="str">
        <f t="shared" si="0"/>
        <v>Co-11.7Al-9.0W-2.1Ti-1.7Ta</v>
      </c>
      <c r="C87" s="113" t="e">
        <f>VLOOKUP([1]Vf!$A87, [1]comp!$A$2:$BJ$838, 2, FALSE)</f>
        <v>#N/A</v>
      </c>
      <c r="D87" s="113" t="s">
        <v>4011</v>
      </c>
      <c r="E87" s="113" t="s">
        <v>4009</v>
      </c>
      <c r="F87" s="113">
        <v>900</v>
      </c>
      <c r="G87" s="113">
        <v>1000</v>
      </c>
      <c r="H87" s="113">
        <f t="shared" si="1"/>
        <v>25</v>
      </c>
      <c r="I87" s="113">
        <v>75</v>
      </c>
    </row>
    <row r="88" spans="1:17" x14ac:dyDescent="0.3">
      <c r="A88" s="113" t="s">
        <v>4012</v>
      </c>
      <c r="B88" s="113" t="str">
        <f t="shared" si="0"/>
        <v>Co-7.7Ni-12.Al-11.0W</v>
      </c>
      <c r="C88" s="113" t="e">
        <f>VLOOKUP([1]Vf!$A88, [1]comp!$A$2:$BJ$838, 2, FALSE)</f>
        <v>#N/A</v>
      </c>
      <c r="D88" s="113" t="s">
        <v>592</v>
      </c>
      <c r="E88" s="113" t="s">
        <v>4013</v>
      </c>
      <c r="F88" s="113">
        <v>850</v>
      </c>
      <c r="G88" s="113">
        <v>168</v>
      </c>
      <c r="H88" s="113">
        <f t="shared" si="1"/>
        <v>93.6</v>
      </c>
      <c r="J88" s="113">
        <v>6.2</v>
      </c>
      <c r="K88" s="113">
        <v>0.2</v>
      </c>
    </row>
    <row r="89" spans="1:17" x14ac:dyDescent="0.3">
      <c r="A89" s="113" t="s">
        <v>4014</v>
      </c>
      <c r="B89" s="113" t="str">
        <f t="shared" si="0"/>
        <v>Co-15.4Ni-12.Al-11.0W</v>
      </c>
      <c r="C89" s="113" t="e">
        <f>VLOOKUP([1]Vf!$A89, [1]comp!$A$2:$BJ$838, 2, FALSE)</f>
        <v>#N/A</v>
      </c>
      <c r="D89" s="113" t="s">
        <v>593</v>
      </c>
      <c r="E89" s="113" t="s">
        <v>4015</v>
      </c>
      <c r="F89" s="113">
        <v>850</v>
      </c>
      <c r="G89" s="113">
        <v>168</v>
      </c>
      <c r="H89" s="113">
        <f t="shared" si="1"/>
        <v>97.8</v>
      </c>
      <c r="J89" s="113">
        <v>2.2000000000000002</v>
      </c>
    </row>
    <row r="90" spans="1:17" x14ac:dyDescent="0.3">
      <c r="A90" s="113" t="s">
        <v>4016</v>
      </c>
      <c r="B90" s="113" t="str">
        <f t="shared" si="0"/>
        <v>Co-15.4Ni-12.Al-9.0W-2.0Ta</v>
      </c>
      <c r="C90" s="113" t="e">
        <f>VLOOKUP([1]Vf!$A90, [1]comp!$A$2:$BJ$838, 2, FALSE)</f>
        <v>#N/A</v>
      </c>
      <c r="D90" s="113" t="s">
        <v>4017</v>
      </c>
      <c r="E90" s="113" t="s">
        <v>4018</v>
      </c>
      <c r="F90" s="113">
        <v>850</v>
      </c>
      <c r="G90" s="113">
        <v>168</v>
      </c>
      <c r="H90" s="113">
        <f t="shared" si="1"/>
        <v>92.1</v>
      </c>
      <c r="J90" s="113">
        <v>7.4</v>
      </c>
      <c r="K90" s="113">
        <v>0.5</v>
      </c>
    </row>
    <row r="91" spans="1:17" x14ac:dyDescent="0.3">
      <c r="A91" s="113" t="s">
        <v>4019</v>
      </c>
      <c r="C91" s="113" t="s">
        <v>2123</v>
      </c>
      <c r="D91" s="113" t="s">
        <v>259</v>
      </c>
      <c r="E91" s="113" t="s">
        <v>250</v>
      </c>
      <c r="F91" s="113">
        <v>900</v>
      </c>
      <c r="G91" s="113">
        <v>4000</v>
      </c>
      <c r="H91" s="113">
        <f t="shared" si="1"/>
        <v>48</v>
      </c>
      <c r="I91" s="113">
        <v>52</v>
      </c>
    </row>
    <row r="92" spans="1:17" x14ac:dyDescent="0.3">
      <c r="A92" s="113" t="s">
        <v>4031</v>
      </c>
      <c r="C92" s="113" t="s">
        <v>2123</v>
      </c>
      <c r="D92" s="113" t="s">
        <v>280</v>
      </c>
      <c r="E92" s="113" t="s">
        <v>270</v>
      </c>
      <c r="F92" s="113">
        <v>900</v>
      </c>
      <c r="G92" s="113">
        <v>4000</v>
      </c>
      <c r="H92" s="113">
        <f t="shared" si="1"/>
        <v>34</v>
      </c>
      <c r="I92" s="113">
        <v>66</v>
      </c>
    </row>
    <row r="93" spans="1:17" x14ac:dyDescent="0.3">
      <c r="A93" s="113" t="s">
        <v>4032</v>
      </c>
      <c r="C93" s="113" t="s">
        <v>2123</v>
      </c>
      <c r="D93" s="113" t="s">
        <v>281</v>
      </c>
      <c r="E93" s="113" t="s">
        <v>271</v>
      </c>
      <c r="F93" s="113">
        <v>900</v>
      </c>
      <c r="G93" s="113">
        <v>4000</v>
      </c>
      <c r="H93" s="113">
        <f t="shared" si="1"/>
        <v>30</v>
      </c>
      <c r="I93" s="113">
        <v>70</v>
      </c>
    </row>
    <row r="94" spans="1:17" x14ac:dyDescent="0.3">
      <c r="A94" s="113" t="s">
        <v>4033</v>
      </c>
      <c r="C94" s="113" t="s">
        <v>2123</v>
      </c>
      <c r="D94" s="113" t="s">
        <v>282</v>
      </c>
      <c r="E94" s="113" t="s">
        <v>276</v>
      </c>
      <c r="F94" s="113">
        <v>900</v>
      </c>
      <c r="G94" s="113">
        <v>4000</v>
      </c>
      <c r="H94" s="113">
        <f t="shared" si="1"/>
        <v>28</v>
      </c>
      <c r="I94" s="113">
        <v>72</v>
      </c>
    </row>
    <row r="95" spans="1:17" x14ac:dyDescent="0.3">
      <c r="A95" s="113" t="s">
        <v>4034</v>
      </c>
      <c r="B95" s="113" t="str">
        <f t="shared" ref="B95:B98" si="2">IF(A95=A94, "",A95)</f>
        <v>Co-30.0Ni-10.Al-2.0Ti-4.0Ta-5.0V</v>
      </c>
      <c r="C95" s="113" t="e">
        <f>VLOOKUP([1]Vf!$A95, [1]comp!$A$2:$BJ$838, 2, FALSE)</f>
        <v>#N/A</v>
      </c>
      <c r="D95" s="113" t="s">
        <v>4442</v>
      </c>
      <c r="E95" s="113" t="s">
        <v>277</v>
      </c>
      <c r="F95" s="113">
        <v>700</v>
      </c>
      <c r="G95" s="113">
        <v>50</v>
      </c>
      <c r="H95" s="113">
        <f t="shared" si="1"/>
        <v>13</v>
      </c>
      <c r="I95" s="113">
        <v>87</v>
      </c>
    </row>
    <row r="96" spans="1:17" x14ac:dyDescent="0.3">
      <c r="A96" s="113" t="s">
        <v>4036</v>
      </c>
      <c r="B96" s="113" t="str">
        <f t="shared" si="2"/>
        <v>Co-30.0Ni-9.Al-6.7Cr-6.0W-1.5Ta-0.10C</v>
      </c>
      <c r="C96" s="113" t="e">
        <f>VLOOKUP([1]Vf!$A96, [1]comp!$A$2:$BJ$838, 2, FALSE)</f>
        <v>#N/A</v>
      </c>
      <c r="D96" s="113" t="s">
        <v>4415</v>
      </c>
      <c r="E96" s="113" t="s">
        <v>4037</v>
      </c>
      <c r="F96" s="113">
        <v>900</v>
      </c>
      <c r="G96" s="113">
        <v>200</v>
      </c>
      <c r="H96" s="113">
        <f t="shared" si="1"/>
        <v>62</v>
      </c>
      <c r="I96" s="113">
        <v>38</v>
      </c>
    </row>
    <row r="97" spans="1:16" x14ac:dyDescent="0.3">
      <c r="A97" s="113" t="s">
        <v>4038</v>
      </c>
      <c r="B97" s="113" t="str">
        <f t="shared" si="2"/>
        <v>Co-30.0Ni-9.5Al-6.5Cr-5.5W-4.0Ti-2.0Ta-0.10C</v>
      </c>
      <c r="C97" s="113" t="e">
        <f>VLOOKUP([1]Vf!$A97, [1]comp!$A$2:$BJ$838, 2, FALSE)</f>
        <v>#N/A</v>
      </c>
      <c r="D97" s="113" t="s">
        <v>4039</v>
      </c>
      <c r="E97" s="113" t="s">
        <v>4040</v>
      </c>
      <c r="F97" s="113">
        <v>900</v>
      </c>
      <c r="G97" s="113">
        <v>200</v>
      </c>
      <c r="H97" s="113">
        <f t="shared" si="1"/>
        <v>31</v>
      </c>
      <c r="I97" s="113">
        <v>69</v>
      </c>
    </row>
    <row r="98" spans="1:16" x14ac:dyDescent="0.3">
      <c r="A98" s="113" t="s">
        <v>4041</v>
      </c>
      <c r="B98" s="113" t="str">
        <f t="shared" si="2"/>
        <v>Co-40.0Ni-10.Al-10.0Cr-7.5W-3.0Nb-0.60C-0.06B</v>
      </c>
      <c r="C98" s="113" t="e">
        <f>VLOOKUP([1]Vf!$A98, [1]comp!$A$2:$BJ$838, 2, FALSE)</f>
        <v>#N/A</v>
      </c>
      <c r="D98" s="113" t="s">
        <v>373</v>
      </c>
      <c r="E98" s="113" t="s">
        <v>4042</v>
      </c>
      <c r="F98" s="113">
        <v>1000</v>
      </c>
      <c r="G98" s="113">
        <v>168</v>
      </c>
      <c r="H98" s="113">
        <f t="shared" si="1"/>
        <v>89</v>
      </c>
      <c r="I98" s="113">
        <v>11</v>
      </c>
    </row>
    <row r="99" spans="1:16" x14ac:dyDescent="0.3">
      <c r="A99" s="113" t="s">
        <v>4054</v>
      </c>
      <c r="C99" s="113" t="s">
        <v>2123</v>
      </c>
      <c r="D99" s="113" t="s">
        <v>4055</v>
      </c>
      <c r="E99" s="113" t="s">
        <v>4056</v>
      </c>
      <c r="F99" s="113">
        <v>900</v>
      </c>
      <c r="G99" s="113">
        <v>5000</v>
      </c>
      <c r="H99" s="113">
        <f t="shared" si="1"/>
        <v>33</v>
      </c>
      <c r="I99" s="113">
        <v>67</v>
      </c>
    </row>
    <row r="100" spans="1:16" x14ac:dyDescent="0.3">
      <c r="A100" s="113" t="s">
        <v>4057</v>
      </c>
      <c r="C100" s="113" t="s">
        <v>2123</v>
      </c>
      <c r="D100" s="113" t="s">
        <v>9</v>
      </c>
      <c r="E100" s="113" t="s">
        <v>4058</v>
      </c>
      <c r="F100" s="113">
        <v>900</v>
      </c>
      <c r="G100" s="113">
        <v>96</v>
      </c>
      <c r="H100" s="113">
        <f t="shared" si="1"/>
        <v>6</v>
      </c>
      <c r="I100" s="113">
        <v>94</v>
      </c>
    </row>
    <row r="101" spans="1:16" x14ac:dyDescent="0.3">
      <c r="A101" s="113" t="s">
        <v>4059</v>
      </c>
      <c r="C101" s="113" t="s">
        <v>2123</v>
      </c>
      <c r="D101" s="113" t="s">
        <v>4060</v>
      </c>
      <c r="E101" s="113" t="s">
        <v>4061</v>
      </c>
      <c r="F101" s="113">
        <v>900</v>
      </c>
      <c r="G101" s="113">
        <v>96</v>
      </c>
      <c r="H101" s="113">
        <f t="shared" si="1"/>
        <v>12</v>
      </c>
      <c r="I101" s="113">
        <v>88</v>
      </c>
      <c r="L101" s="113" t="s">
        <v>4483</v>
      </c>
    </row>
    <row r="102" spans="1:16" x14ac:dyDescent="0.3">
      <c r="A102" s="113" t="s">
        <v>4062</v>
      </c>
      <c r="C102" s="113" t="s">
        <v>2123</v>
      </c>
      <c r="D102" s="113" t="s">
        <v>4063</v>
      </c>
      <c r="E102" s="113" t="s">
        <v>4064</v>
      </c>
      <c r="F102" s="113">
        <v>900</v>
      </c>
      <c r="G102" s="113">
        <v>96</v>
      </c>
      <c r="H102" s="113">
        <f t="shared" si="1"/>
        <v>22.299999999999997</v>
      </c>
      <c r="I102" s="113">
        <v>74</v>
      </c>
      <c r="L102" s="113">
        <v>3.7</v>
      </c>
    </row>
    <row r="103" spans="1:16" x14ac:dyDescent="0.3">
      <c r="A103" s="113" t="s">
        <v>4065</v>
      </c>
      <c r="C103" s="113" t="s">
        <v>2123</v>
      </c>
      <c r="D103" s="113" t="s">
        <v>4066</v>
      </c>
      <c r="E103" s="113" t="s">
        <v>4067</v>
      </c>
      <c r="F103" s="113">
        <v>900</v>
      </c>
      <c r="G103" s="113">
        <v>96</v>
      </c>
      <c r="H103" s="113">
        <f t="shared" si="1"/>
        <v>33.099999999999994</v>
      </c>
      <c r="I103" s="113">
        <v>57</v>
      </c>
      <c r="L103" s="113">
        <v>6.1</v>
      </c>
      <c r="N103" s="113">
        <v>3.8</v>
      </c>
      <c r="O103" s="113"/>
    </row>
    <row r="104" spans="1:16" x14ac:dyDescent="0.3">
      <c r="A104" s="113" t="s">
        <v>4068</v>
      </c>
      <c r="C104" s="113" t="s">
        <v>2123</v>
      </c>
      <c r="D104" s="113" t="s">
        <v>4484</v>
      </c>
      <c r="E104" s="113" t="s">
        <v>4070</v>
      </c>
      <c r="F104" s="113">
        <v>900</v>
      </c>
      <c r="G104" s="113">
        <v>50</v>
      </c>
      <c r="H104" s="113">
        <f t="shared" si="1"/>
        <v>50</v>
      </c>
      <c r="I104" s="113">
        <v>50</v>
      </c>
    </row>
    <row r="105" spans="1:16" x14ac:dyDescent="0.3">
      <c r="A105" s="128" t="s">
        <v>4071</v>
      </c>
      <c r="D105" s="113" t="s">
        <v>4072</v>
      </c>
      <c r="E105" s="113" t="s">
        <v>4073</v>
      </c>
      <c r="F105" s="113">
        <v>870</v>
      </c>
      <c r="G105" s="113">
        <v>20</v>
      </c>
      <c r="H105" s="113">
        <f t="shared" si="1"/>
        <v>58</v>
      </c>
      <c r="I105" s="113">
        <v>42</v>
      </c>
      <c r="P105" s="113" t="s">
        <v>4485</v>
      </c>
    </row>
    <row r="106" spans="1:16" x14ac:dyDescent="0.3">
      <c r="A106" s="113" t="s">
        <v>4074</v>
      </c>
      <c r="B106" s="113" t="str">
        <f t="shared" ref="B106:B110" si="3">IF(A106=A105, "",A106)</f>
        <v>Co-7.3Al-7.6W-4.2Ti</v>
      </c>
      <c r="C106" s="113" t="e">
        <f>VLOOKUP([1]Vf!$A106, [1]comp!$A$2:$BJ$838, 2, FALSE)</f>
        <v>#N/A</v>
      </c>
      <c r="D106" s="113" t="s">
        <v>4075</v>
      </c>
      <c r="E106" s="113" t="s">
        <v>4076</v>
      </c>
      <c r="F106" s="113">
        <v>900</v>
      </c>
      <c r="G106" s="113">
        <v>50</v>
      </c>
      <c r="H106" s="113">
        <f t="shared" si="1"/>
        <v>18.900000000000006</v>
      </c>
      <c r="I106" s="13">
        <v>81.099999999999994</v>
      </c>
    </row>
    <row r="107" spans="1:16" x14ac:dyDescent="0.3">
      <c r="A107" s="113" t="s">
        <v>4077</v>
      </c>
      <c r="B107" s="113" t="str">
        <f t="shared" si="3"/>
        <v>Co-10.Al-9.0W-1.00C</v>
      </c>
      <c r="C107" s="113" t="e">
        <f>VLOOKUP([1]Vf!$A107, [1]comp!$A$2:$BJ$838, 2, FALSE)</f>
        <v>#N/A</v>
      </c>
      <c r="D107" s="113" t="s">
        <v>4078</v>
      </c>
      <c r="E107" s="113" t="s">
        <v>4079</v>
      </c>
      <c r="F107" s="113">
        <v>800</v>
      </c>
      <c r="G107" s="113">
        <v>64</v>
      </c>
      <c r="H107" s="113">
        <f t="shared" si="1"/>
        <v>22</v>
      </c>
      <c r="I107" s="113">
        <v>78</v>
      </c>
    </row>
    <row r="108" spans="1:16" x14ac:dyDescent="0.3">
      <c r="A108" s="113" t="s">
        <v>4080</v>
      </c>
      <c r="B108" s="113" t="str">
        <f t="shared" si="3"/>
        <v>Co-7.Al-5.0W-1.00C</v>
      </c>
      <c r="C108" s="113" t="e">
        <f>VLOOKUP([1]Vf!$A108, [1]comp!$A$2:$BJ$838, 2, FALSE)</f>
        <v>#N/A</v>
      </c>
      <c r="D108" s="113" t="s">
        <v>4081</v>
      </c>
      <c r="E108" s="113" t="s">
        <v>4079</v>
      </c>
      <c r="F108" s="113">
        <v>800</v>
      </c>
      <c r="G108" s="113">
        <v>64</v>
      </c>
      <c r="H108" s="113">
        <f t="shared" si="1"/>
        <v>71</v>
      </c>
      <c r="I108" s="113">
        <v>29</v>
      </c>
    </row>
    <row r="109" spans="1:16" x14ac:dyDescent="0.3">
      <c r="A109" s="113" t="s">
        <v>4082</v>
      </c>
      <c r="B109" s="113" t="str">
        <f t="shared" si="3"/>
        <v>Co-7.Al-5.0W</v>
      </c>
      <c r="C109" s="113" t="e">
        <f>VLOOKUP([1]Vf!$A109, [1]comp!$A$2:$BJ$838, 2, FALSE)</f>
        <v>#N/A</v>
      </c>
      <c r="D109" s="113" t="s">
        <v>4083</v>
      </c>
      <c r="E109" s="113" t="s">
        <v>4079</v>
      </c>
      <c r="F109" s="113">
        <v>800</v>
      </c>
      <c r="G109" s="113">
        <v>64</v>
      </c>
      <c r="H109" s="113">
        <f t="shared" si="1"/>
        <v>84</v>
      </c>
      <c r="I109" s="113">
        <v>16</v>
      </c>
    </row>
    <row r="110" spans="1:16" x14ac:dyDescent="0.3">
      <c r="A110" s="113" t="s">
        <v>4084</v>
      </c>
      <c r="B110" s="113" t="str">
        <f t="shared" si="3"/>
        <v>Co-30.1Ni-7.4Al-14.1Cr-2.0W-4.1Ti-1.0Ta-1.0Mo-0.02C-0.15B</v>
      </c>
      <c r="C110" s="113" t="e">
        <f>VLOOKUP([1]Vf!$A110, [1]comp!$A$2:$BJ$838, 2, FALSE)</f>
        <v>#N/A</v>
      </c>
      <c r="D110" s="113" t="s">
        <v>4085</v>
      </c>
      <c r="E110" s="113" t="s">
        <v>4086</v>
      </c>
      <c r="F110" s="113">
        <v>1070</v>
      </c>
      <c r="G110" s="113">
        <v>4</v>
      </c>
      <c r="H110" s="113">
        <f t="shared" si="1"/>
        <v>64.599999999999994</v>
      </c>
      <c r="I110" s="113">
        <v>35.4</v>
      </c>
    </row>
    <row r="111" spans="1:16" x14ac:dyDescent="0.3">
      <c r="A111" s="113" t="s">
        <v>3819</v>
      </c>
      <c r="C111" s="113" t="s">
        <v>2123</v>
      </c>
      <c r="D111" s="113" t="s">
        <v>541</v>
      </c>
      <c r="E111" s="113" t="s">
        <v>4087</v>
      </c>
      <c r="F111" s="113">
        <v>1000</v>
      </c>
      <c r="G111" s="113">
        <v>1000</v>
      </c>
      <c r="H111" s="113">
        <f t="shared" si="1"/>
        <v>13.400000000000006</v>
      </c>
      <c r="I111" s="113">
        <v>86.6</v>
      </c>
    </row>
    <row r="112" spans="1:16" x14ac:dyDescent="0.3">
      <c r="A112" s="113" t="s">
        <v>4088</v>
      </c>
      <c r="C112" s="113" t="s">
        <v>2123</v>
      </c>
      <c r="D112" s="113" t="s">
        <v>4089</v>
      </c>
      <c r="E112" s="113" t="s">
        <v>4090</v>
      </c>
      <c r="F112" s="113">
        <v>1000</v>
      </c>
      <c r="G112" s="113">
        <v>1000</v>
      </c>
      <c r="H112" s="113">
        <f t="shared" si="1"/>
        <v>21.400000000000006</v>
      </c>
      <c r="I112" s="113">
        <v>78.599999999999994</v>
      </c>
      <c r="K112" s="113" t="s">
        <v>4486</v>
      </c>
    </row>
    <row r="113" spans="1:16" x14ac:dyDescent="0.3">
      <c r="A113" s="113" t="s">
        <v>4091</v>
      </c>
      <c r="C113" s="113" t="s">
        <v>2123</v>
      </c>
      <c r="D113" s="113" t="s">
        <v>4092</v>
      </c>
      <c r="E113" s="113" t="s">
        <v>4093</v>
      </c>
      <c r="F113" s="113">
        <v>1000</v>
      </c>
      <c r="G113" s="113">
        <v>1000</v>
      </c>
      <c r="H113" s="113">
        <f t="shared" si="1"/>
        <v>100</v>
      </c>
      <c r="I113" s="113">
        <v>0</v>
      </c>
    </row>
    <row r="114" spans="1:16" x14ac:dyDescent="0.3">
      <c r="A114" s="113" t="s">
        <v>4094</v>
      </c>
      <c r="C114" s="113" t="s">
        <v>2123</v>
      </c>
      <c r="D114" s="113" t="s">
        <v>4095</v>
      </c>
      <c r="E114" s="113" t="s">
        <v>4096</v>
      </c>
      <c r="F114" s="113">
        <v>1000</v>
      </c>
      <c r="G114" s="113">
        <v>1000</v>
      </c>
      <c r="H114" s="113">
        <f t="shared" si="1"/>
        <v>83.1</v>
      </c>
      <c r="I114" s="113">
        <v>16.899999999999999</v>
      </c>
    </row>
    <row r="115" spans="1:16" x14ac:dyDescent="0.3">
      <c r="A115" s="126" t="s">
        <v>4097</v>
      </c>
      <c r="B115" s="126"/>
      <c r="C115" s="113" t="s">
        <v>2123</v>
      </c>
      <c r="D115" s="126" t="s">
        <v>4098</v>
      </c>
      <c r="E115" s="126" t="s">
        <v>4099</v>
      </c>
      <c r="F115" s="113">
        <v>1000</v>
      </c>
      <c r="G115" s="113">
        <v>50</v>
      </c>
      <c r="H115" s="113">
        <f t="shared" si="1"/>
        <v>12</v>
      </c>
      <c r="I115" s="113">
        <v>88</v>
      </c>
    </row>
    <row r="116" spans="1:16" x14ac:dyDescent="0.3">
      <c r="A116" s="126" t="s">
        <v>4100</v>
      </c>
      <c r="B116" s="126" t="str">
        <f t="shared" ref="B116:B118" si="4">IF(A116=A115, "",A116)</f>
        <v>Co-30.4Ni-10.5Al-5.0Cr-4.1W-3.9Ti-1.0Ta-0.09C-0.05B</v>
      </c>
      <c r="C116" s="113" t="e">
        <f>VLOOKUP([1]Vf!$A116, [1]comp!$A$2:$BJ$838, 2, FALSE)</f>
        <v>#N/A</v>
      </c>
      <c r="D116" s="126" t="s">
        <v>4101</v>
      </c>
      <c r="E116" s="126" t="s">
        <v>4102</v>
      </c>
      <c r="F116" s="113">
        <v>1000</v>
      </c>
      <c r="G116" s="113">
        <v>50</v>
      </c>
      <c r="H116" s="113">
        <f t="shared" si="1"/>
        <v>14</v>
      </c>
      <c r="I116" s="113">
        <v>86</v>
      </c>
      <c r="P116" s="113" t="s">
        <v>4487</v>
      </c>
    </row>
    <row r="117" spans="1:16" x14ac:dyDescent="0.3">
      <c r="A117" s="126" t="s">
        <v>4107</v>
      </c>
      <c r="B117" s="126" t="str">
        <f t="shared" si="4"/>
        <v>Co-29.3Ni-4.7Al-15.5Cr-5.3Ti</v>
      </c>
      <c r="C117" s="113" t="e">
        <f>VLOOKUP([1]Vf!$A117, [1]comp!$A$2:$BJ$838, 2, FALSE)</f>
        <v>#N/A</v>
      </c>
      <c r="D117" s="126" t="s">
        <v>4108</v>
      </c>
      <c r="E117" s="126" t="s">
        <v>4104</v>
      </c>
      <c r="F117" s="113">
        <v>900</v>
      </c>
      <c r="G117" s="113">
        <v>1080</v>
      </c>
      <c r="H117" s="113">
        <f t="shared" si="1"/>
        <v>52.6</v>
      </c>
      <c r="I117" s="113">
        <v>47.4</v>
      </c>
    </row>
    <row r="118" spans="1:16" x14ac:dyDescent="0.3">
      <c r="A118" s="113" t="s">
        <v>4109</v>
      </c>
      <c r="B118" s="113" t="str">
        <f t="shared" si="4"/>
        <v>Co-29.3Ni-6.4Al-15.2Cr-5.1Ti-2.1Ta</v>
      </c>
      <c r="C118" s="113" t="e">
        <f>VLOOKUP([1]Vf!$A118, [1]comp!$A$2:$BJ$838, 2, FALSE)</f>
        <v>#N/A</v>
      </c>
      <c r="D118" s="113" t="s">
        <v>4110</v>
      </c>
      <c r="E118" s="113" t="s">
        <v>4104</v>
      </c>
      <c r="F118" s="113">
        <v>900</v>
      </c>
      <c r="G118" s="113">
        <v>1080</v>
      </c>
      <c r="H118" s="113">
        <f t="shared" si="1"/>
        <v>33.5</v>
      </c>
      <c r="I118" s="113">
        <v>66.5</v>
      </c>
    </row>
    <row r="119" spans="1:16" x14ac:dyDescent="0.3">
      <c r="A119" s="113" t="s">
        <v>4111</v>
      </c>
      <c r="C119" s="113" t="e">
        <f>VLOOKUP([1]Vf!$A119, [1]comp!$A$2:$BJ$838, 2, FALSE)</f>
        <v>#N/A</v>
      </c>
      <c r="D119" s="113" t="s">
        <v>4112</v>
      </c>
      <c r="E119" s="113" t="s">
        <v>4113</v>
      </c>
      <c r="F119" s="113">
        <v>900</v>
      </c>
      <c r="G119" s="113">
        <v>1080</v>
      </c>
      <c r="H119" s="113">
        <f t="shared" si="1"/>
        <v>64.3</v>
      </c>
      <c r="I119" s="113">
        <v>35.700000000000003</v>
      </c>
    </row>
    <row r="120" spans="1:16" x14ac:dyDescent="0.3">
      <c r="A120" s="113" t="s">
        <v>4114</v>
      </c>
      <c r="C120" s="113" t="e">
        <f>VLOOKUP([1]Vf!$A120, [1]comp!$A$2:$BJ$838, 2, FALSE)</f>
        <v>#N/A</v>
      </c>
      <c r="D120" s="113" t="s">
        <v>4115</v>
      </c>
      <c r="E120" s="113" t="s">
        <v>4113</v>
      </c>
      <c r="F120" s="113">
        <v>900</v>
      </c>
      <c r="G120" s="113">
        <v>1080</v>
      </c>
      <c r="H120" s="113">
        <f t="shared" si="1"/>
        <v>39</v>
      </c>
      <c r="I120" s="113">
        <v>61</v>
      </c>
    </row>
    <row r="121" spans="1:16" x14ac:dyDescent="0.3">
      <c r="A121" s="113" t="s">
        <v>4116</v>
      </c>
      <c r="C121" s="113" t="e">
        <f>VLOOKUP([1]Vf!$A121, [1]comp!$A$2:$BJ$838, 2, FALSE)</f>
        <v>#N/A</v>
      </c>
      <c r="D121" s="113" t="s">
        <v>4117</v>
      </c>
      <c r="E121" s="113" t="s">
        <v>4113</v>
      </c>
      <c r="F121" s="113">
        <v>900</v>
      </c>
      <c r="G121" s="113">
        <v>1080</v>
      </c>
      <c r="H121" s="113">
        <f t="shared" si="1"/>
        <v>44.6</v>
      </c>
      <c r="I121" s="113">
        <v>55.4</v>
      </c>
    </row>
    <row r="122" spans="1:16" x14ac:dyDescent="0.3">
      <c r="A122" s="113" t="s">
        <v>4118</v>
      </c>
      <c r="C122" s="113" t="e">
        <f>VLOOKUP([1]Vf!$A122, [1]comp!$A$2:$BJ$838, 2, FALSE)</f>
        <v>#N/A</v>
      </c>
      <c r="D122" s="113" t="s">
        <v>4119</v>
      </c>
      <c r="E122" s="113" t="s">
        <v>4113</v>
      </c>
      <c r="F122" s="113">
        <v>900</v>
      </c>
      <c r="G122" s="113">
        <v>1080</v>
      </c>
      <c r="H122" s="113">
        <f t="shared" si="1"/>
        <v>50.2</v>
      </c>
      <c r="I122" s="113">
        <v>49.8</v>
      </c>
    </row>
    <row r="123" spans="1:16" x14ac:dyDescent="0.3">
      <c r="A123" s="113" t="s">
        <v>4120</v>
      </c>
      <c r="C123" s="113" t="e">
        <f>VLOOKUP([1]Vf!$A123, [1]comp!$A$2:$BJ$838, 2, FALSE)</f>
        <v>#N/A</v>
      </c>
      <c r="D123" s="113" t="s">
        <v>4121</v>
      </c>
      <c r="E123" s="113" t="s">
        <v>4113</v>
      </c>
      <c r="F123" s="113">
        <v>900</v>
      </c>
      <c r="G123" s="113">
        <v>1080</v>
      </c>
      <c r="H123" s="113">
        <f t="shared" si="1"/>
        <v>54.3</v>
      </c>
      <c r="I123" s="113">
        <v>45.7</v>
      </c>
    </row>
    <row r="124" spans="1:16" x14ac:dyDescent="0.3">
      <c r="A124" s="113" t="s">
        <v>4122</v>
      </c>
      <c r="C124" s="113" t="e">
        <f>VLOOKUP([1]Vf!$A124, [1]comp!$A$2:$BJ$838, 2, FALSE)</f>
        <v>#N/A</v>
      </c>
      <c r="D124" s="113" t="s">
        <v>4123</v>
      </c>
      <c r="E124" s="113" t="s">
        <v>4113</v>
      </c>
      <c r="F124" s="113">
        <v>900</v>
      </c>
      <c r="G124" s="113">
        <v>1080</v>
      </c>
      <c r="H124" s="113">
        <f t="shared" si="1"/>
        <v>50.1</v>
      </c>
      <c r="I124" s="113">
        <v>49.9</v>
      </c>
    </row>
    <row r="125" spans="1:16" x14ac:dyDescent="0.3">
      <c r="A125" s="113" t="s">
        <v>4124</v>
      </c>
      <c r="C125" s="113" t="e">
        <f>VLOOKUP([1]Vf!$A125, [1]comp!$A$2:$BJ$838, 2, FALSE)</f>
        <v>#N/A</v>
      </c>
      <c r="D125" s="113" t="s">
        <v>4125</v>
      </c>
      <c r="E125" s="113" t="s">
        <v>4113</v>
      </c>
      <c r="F125" s="113">
        <v>900</v>
      </c>
      <c r="G125" s="113">
        <v>1080</v>
      </c>
      <c r="H125" s="113">
        <f t="shared" si="1"/>
        <v>50.1</v>
      </c>
      <c r="I125" s="113">
        <v>49.9</v>
      </c>
    </row>
    <row r="126" spans="1:16" x14ac:dyDescent="0.3">
      <c r="A126" s="113" t="s">
        <v>4126</v>
      </c>
      <c r="B126" s="113" t="str">
        <f t="shared" ref="B126:B152" si="5">IF(A126=A125, "",A126)</f>
        <v>Co-29.5Ni-10.8Al-3.0Cr-2.2W-2.0Ti-2.1Ta-1.0Mo</v>
      </c>
      <c r="C126" s="113" t="e">
        <f>VLOOKUP([1]Vf!$A126, [1]comp!$A$2:$BJ$838, 2, FALSE)</f>
        <v>#N/A</v>
      </c>
      <c r="D126" s="113" t="s">
        <v>4127</v>
      </c>
      <c r="E126" s="113" t="s">
        <v>4128</v>
      </c>
      <c r="F126" s="113">
        <v>1050</v>
      </c>
      <c r="G126" s="113">
        <v>1000</v>
      </c>
      <c r="H126" s="113">
        <f t="shared" si="1"/>
        <v>54.5</v>
      </c>
      <c r="I126" s="113">
        <v>45.5</v>
      </c>
    </row>
    <row r="127" spans="1:16" x14ac:dyDescent="0.3">
      <c r="A127" s="113" t="s">
        <v>4129</v>
      </c>
      <c r="B127" s="113" t="str">
        <f t="shared" si="5"/>
        <v>Co-29.4Ni-10.8Al-3.0Cr-2.2W-3.6Ti-2.1Ta-1.0Mo</v>
      </c>
      <c r="C127" s="113" t="e">
        <f>VLOOKUP([1]Vf!$A127, [1]comp!$A$2:$BJ$838, 2, FALSE)</f>
        <v>#N/A</v>
      </c>
      <c r="D127" s="113" t="s">
        <v>4130</v>
      </c>
      <c r="E127" s="113" t="s">
        <v>4128</v>
      </c>
      <c r="F127" s="113">
        <v>1050</v>
      </c>
      <c r="G127" s="113">
        <v>1000</v>
      </c>
      <c r="H127" s="113">
        <f t="shared" si="1"/>
        <v>25.099999999999994</v>
      </c>
      <c r="I127" s="113">
        <v>74.900000000000006</v>
      </c>
    </row>
    <row r="128" spans="1:16" x14ac:dyDescent="0.3">
      <c r="A128" s="113" t="s">
        <v>4131</v>
      </c>
      <c r="B128" s="113" t="str">
        <f t="shared" si="5"/>
        <v>Co-29.4Ni-10.8Al-3.0Cr-2.2W-2.1Ti-3.6Ta-1.0Mo</v>
      </c>
      <c r="C128" s="113" t="e">
        <f>VLOOKUP([1]Vf!$A128, [1]comp!$A$2:$BJ$838, 2, FALSE)</f>
        <v>#N/A</v>
      </c>
      <c r="D128" s="113" t="s">
        <v>4132</v>
      </c>
      <c r="E128" s="113" t="s">
        <v>4128</v>
      </c>
      <c r="F128" s="113">
        <v>1050</v>
      </c>
      <c r="G128" s="113">
        <v>1000</v>
      </c>
      <c r="H128" s="113">
        <f t="shared" si="1"/>
        <v>25.799999999999997</v>
      </c>
      <c r="I128" s="113">
        <v>74.2</v>
      </c>
    </row>
    <row r="129" spans="1:9" x14ac:dyDescent="0.3">
      <c r="A129" s="113" t="s">
        <v>4133</v>
      </c>
      <c r="B129" s="113" t="str">
        <f t="shared" si="5"/>
        <v>Co-29.6Ni-10.5Al-3.1Cr-1.5W-2.0Ti-2.1Ta-2.5Mo</v>
      </c>
      <c r="C129" s="113" t="e">
        <f>VLOOKUP([1]Vf!$A129, [1]comp!$A$2:$BJ$838, 2, FALSE)</f>
        <v>#N/A</v>
      </c>
      <c r="D129" s="113" t="s">
        <v>4134</v>
      </c>
      <c r="E129" s="113" t="s">
        <v>4128</v>
      </c>
      <c r="F129" s="113">
        <v>1050</v>
      </c>
      <c r="G129" s="113">
        <v>1000</v>
      </c>
      <c r="H129" s="113">
        <f t="shared" si="1"/>
        <v>39.299999999999997</v>
      </c>
      <c r="I129" s="113">
        <v>60.7</v>
      </c>
    </row>
    <row r="130" spans="1:9" x14ac:dyDescent="0.3">
      <c r="A130" s="113" t="s">
        <v>4135</v>
      </c>
      <c r="B130" s="113" t="str">
        <f t="shared" si="5"/>
        <v>Co-29.7Ni-10.5Al-4.4Cr-1.9W-2.0Ti-2.1Ta-1.0Mo</v>
      </c>
      <c r="C130" s="113" t="e">
        <f>VLOOKUP([1]Vf!$A130, [1]comp!$A$2:$BJ$838, 2, FALSE)</f>
        <v>#N/A</v>
      </c>
      <c r="D130" s="113" t="s">
        <v>4136</v>
      </c>
      <c r="E130" s="113" t="s">
        <v>4128</v>
      </c>
      <c r="F130" s="113">
        <v>1050</v>
      </c>
      <c r="G130" s="113">
        <v>1000</v>
      </c>
      <c r="H130" s="113">
        <f t="shared" si="1"/>
        <v>59.3</v>
      </c>
      <c r="I130" s="113">
        <v>40.700000000000003</v>
      </c>
    </row>
    <row r="131" spans="1:9" x14ac:dyDescent="0.3">
      <c r="A131" s="113" t="s">
        <v>4137</v>
      </c>
      <c r="B131" s="113" t="str">
        <f t="shared" si="5"/>
        <v>Co-29.4Ni-10.8Al-3.0Cr-2.2W-2.0Ti-2.1Ta-1.5Nb-1.0Mo</v>
      </c>
      <c r="C131" s="113" t="e">
        <f>VLOOKUP([1]Vf!$A131, [1]comp!$A$2:$BJ$838, 2, FALSE)</f>
        <v>#N/A</v>
      </c>
      <c r="D131" s="113" t="s">
        <v>4138</v>
      </c>
      <c r="E131" s="113" t="s">
        <v>4128</v>
      </c>
      <c r="F131" s="113">
        <v>1050</v>
      </c>
      <c r="G131" s="113">
        <v>1000</v>
      </c>
      <c r="H131" s="113">
        <f t="shared" si="1"/>
        <v>26.400000000000006</v>
      </c>
      <c r="I131" s="113">
        <v>73.599999999999994</v>
      </c>
    </row>
    <row r="132" spans="1:9" x14ac:dyDescent="0.3">
      <c r="A132" s="113" t="s">
        <v>4139</v>
      </c>
      <c r="B132" s="113" t="str">
        <f t="shared" si="5"/>
        <v>Co-29.5Ni-11.Al-3.0Cr-1.8W-2.0Ti-2.0Ta-1.0Mo-1.1Re</v>
      </c>
      <c r="C132" s="113" t="e">
        <f>VLOOKUP([1]Vf!$A132, [1]comp!$A$2:$BJ$838, 2, FALSE)</f>
        <v>#N/A</v>
      </c>
      <c r="D132" s="113" t="s">
        <v>4140</v>
      </c>
      <c r="E132" s="113" t="s">
        <v>4128</v>
      </c>
      <c r="F132" s="113">
        <v>1050</v>
      </c>
      <c r="G132" s="113">
        <v>1000</v>
      </c>
      <c r="H132" s="113">
        <f t="shared" si="1"/>
        <v>62.3</v>
      </c>
      <c r="I132" s="113">
        <v>37.700000000000003</v>
      </c>
    </row>
    <row r="133" spans="1:9" x14ac:dyDescent="0.3">
      <c r="A133" s="113" t="s">
        <v>4141</v>
      </c>
      <c r="B133" s="113" t="str">
        <f t="shared" si="5"/>
        <v>Co-34.7Ni-11.1Al-2.8Cr-1.1W-2.0Ti-2.2Ta-1.1Mo</v>
      </c>
      <c r="C133" s="113" t="e">
        <f>VLOOKUP([1]Vf!$A133, [1]comp!$A$2:$BJ$838, 2, FALSE)</f>
        <v>#N/A</v>
      </c>
      <c r="D133" s="113" t="s">
        <v>4142</v>
      </c>
      <c r="E133" s="113" t="s">
        <v>4128</v>
      </c>
      <c r="F133" s="113">
        <v>1050</v>
      </c>
      <c r="G133" s="113">
        <v>1000</v>
      </c>
      <c r="H133" s="113">
        <f t="shared" si="1"/>
        <v>58.3</v>
      </c>
      <c r="I133" s="113">
        <v>41.7</v>
      </c>
    </row>
    <row r="134" spans="1:9" x14ac:dyDescent="0.3">
      <c r="A134" s="113" t="s">
        <v>4143</v>
      </c>
      <c r="B134" s="113" t="str">
        <f t="shared" si="5"/>
        <v>Co-29.4Ni-11.8Al-3.0Cr-1.8W-2.0Ti-2.1Ta-1.1Mo</v>
      </c>
      <c r="C134" s="113" t="e">
        <f>VLOOKUP([1]Vf!$A134, [1]comp!$A$2:$BJ$838, 2, FALSE)</f>
        <v>#N/A</v>
      </c>
      <c r="D134" s="113" t="s">
        <v>4144</v>
      </c>
      <c r="E134" s="113" t="s">
        <v>4128</v>
      </c>
      <c r="F134" s="113">
        <v>1050</v>
      </c>
      <c r="G134" s="113">
        <v>1000</v>
      </c>
      <c r="H134" s="113">
        <f t="shared" si="1"/>
        <v>47.6</v>
      </c>
      <c r="I134" s="113">
        <v>52.4</v>
      </c>
    </row>
    <row r="135" spans="1:9" x14ac:dyDescent="0.3">
      <c r="A135" s="113" t="s">
        <v>4145</v>
      </c>
      <c r="B135" s="113" t="str">
        <f t="shared" si="5"/>
        <v>Co-29.6Ni-11.1Al-3.0Cr-2.8W-2.1Ti-2.2Ta-1.0Mo</v>
      </c>
      <c r="C135" s="113" t="e">
        <f>VLOOKUP([1]Vf!$A135, [1]comp!$A$2:$BJ$838, 2, FALSE)</f>
        <v>#N/A</v>
      </c>
      <c r="D135" s="113" t="s">
        <v>4146</v>
      </c>
      <c r="E135" s="113" t="s">
        <v>4128</v>
      </c>
      <c r="F135" s="113">
        <v>1050</v>
      </c>
      <c r="G135" s="113">
        <v>1000</v>
      </c>
      <c r="H135" s="113">
        <f t="shared" si="1"/>
        <v>41.5</v>
      </c>
      <c r="I135" s="113">
        <v>58.5</v>
      </c>
    </row>
    <row r="136" spans="1:9" x14ac:dyDescent="0.3">
      <c r="A136" s="113" t="s">
        <v>4126</v>
      </c>
      <c r="B136" s="113" t="str">
        <f t="shared" si="5"/>
        <v>Co-29.5Ni-10.8Al-3.0Cr-2.2W-2.0Ti-2.1Ta-1.0Mo</v>
      </c>
      <c r="C136" s="113" t="e">
        <f>VLOOKUP([1]Vf!$A136, [1]comp!$A$2:$BJ$838, 2, FALSE)</f>
        <v>#N/A</v>
      </c>
      <c r="D136" s="113" t="s">
        <v>4127</v>
      </c>
      <c r="E136" s="113" t="s">
        <v>4128</v>
      </c>
      <c r="F136" s="113">
        <v>1100</v>
      </c>
      <c r="G136" s="113">
        <v>500</v>
      </c>
      <c r="H136" s="113">
        <f t="shared" si="1"/>
        <v>78.099999999999994</v>
      </c>
      <c r="I136" s="113">
        <v>21.9</v>
      </c>
    </row>
    <row r="137" spans="1:9" x14ac:dyDescent="0.3">
      <c r="A137" s="113" t="s">
        <v>4129</v>
      </c>
      <c r="B137" s="113" t="str">
        <f t="shared" si="5"/>
        <v>Co-29.4Ni-10.8Al-3.0Cr-2.2W-3.6Ti-2.1Ta-1.0Mo</v>
      </c>
      <c r="C137" s="113" t="e">
        <f>VLOOKUP([1]Vf!$A137, [1]comp!$A$2:$BJ$838, 2, FALSE)</f>
        <v>#N/A</v>
      </c>
      <c r="D137" s="113" t="s">
        <v>4130</v>
      </c>
      <c r="E137" s="113" t="s">
        <v>4128</v>
      </c>
      <c r="F137" s="113">
        <v>1100</v>
      </c>
      <c r="G137" s="113">
        <v>500</v>
      </c>
      <c r="H137" s="113">
        <f t="shared" si="1"/>
        <v>41.7</v>
      </c>
      <c r="I137" s="113">
        <v>58.3</v>
      </c>
    </row>
    <row r="138" spans="1:9" x14ac:dyDescent="0.3">
      <c r="A138" s="113" t="s">
        <v>4131</v>
      </c>
      <c r="B138" s="113" t="str">
        <f t="shared" si="5"/>
        <v>Co-29.4Ni-10.8Al-3.0Cr-2.2W-2.1Ti-3.6Ta-1.0Mo</v>
      </c>
      <c r="C138" s="113" t="e">
        <f>VLOOKUP([1]Vf!$A138, [1]comp!$A$2:$BJ$838, 2, FALSE)</f>
        <v>#N/A</v>
      </c>
      <c r="D138" s="113" t="s">
        <v>4132</v>
      </c>
      <c r="E138" s="113" t="s">
        <v>4128</v>
      </c>
      <c r="F138" s="113">
        <v>1100</v>
      </c>
      <c r="G138" s="113">
        <v>500</v>
      </c>
      <c r="H138" s="113">
        <f t="shared" si="1"/>
        <v>36.6</v>
      </c>
      <c r="I138" s="113">
        <v>63.4</v>
      </c>
    </row>
    <row r="139" spans="1:9" x14ac:dyDescent="0.3">
      <c r="A139" s="113" t="s">
        <v>4133</v>
      </c>
      <c r="B139" s="113" t="str">
        <f t="shared" si="5"/>
        <v>Co-29.6Ni-10.5Al-3.1Cr-1.5W-2.0Ti-2.1Ta-2.5Mo</v>
      </c>
      <c r="C139" s="113" t="e">
        <f>VLOOKUP([1]Vf!$A139, [1]comp!$A$2:$BJ$838, 2, FALSE)</f>
        <v>#N/A</v>
      </c>
      <c r="D139" s="113" t="s">
        <v>4134</v>
      </c>
      <c r="E139" s="113" t="s">
        <v>4128</v>
      </c>
      <c r="F139" s="113">
        <v>1100</v>
      </c>
      <c r="G139" s="113">
        <v>500</v>
      </c>
      <c r="H139" s="113">
        <f t="shared" si="1"/>
        <v>70.3</v>
      </c>
      <c r="I139" s="113">
        <v>29.7</v>
      </c>
    </row>
    <row r="140" spans="1:9" x14ac:dyDescent="0.3">
      <c r="A140" s="113" t="s">
        <v>4135</v>
      </c>
      <c r="B140" s="113" t="str">
        <f t="shared" si="5"/>
        <v>Co-29.7Ni-10.5Al-4.4Cr-1.9W-2.0Ti-2.1Ta-1.0Mo</v>
      </c>
      <c r="C140" s="113" t="e">
        <f>VLOOKUP([1]Vf!$A140, [1]comp!$A$2:$BJ$838, 2, FALSE)</f>
        <v>#N/A</v>
      </c>
      <c r="D140" s="113" t="s">
        <v>4136</v>
      </c>
      <c r="E140" s="113" t="s">
        <v>4128</v>
      </c>
      <c r="F140" s="113">
        <v>1100</v>
      </c>
      <c r="G140" s="113">
        <v>500</v>
      </c>
      <c r="H140" s="113">
        <f t="shared" si="1"/>
        <v>79.8</v>
      </c>
      <c r="I140" s="113">
        <v>20.2</v>
      </c>
    </row>
    <row r="141" spans="1:9" x14ac:dyDescent="0.3">
      <c r="A141" s="113" t="s">
        <v>4137</v>
      </c>
      <c r="B141" s="113" t="str">
        <f t="shared" si="5"/>
        <v>Co-29.4Ni-10.8Al-3.0Cr-2.2W-2.0Ti-2.1Ta-1.5Nb-1.0Mo</v>
      </c>
      <c r="C141" s="113" t="e">
        <f>VLOOKUP([1]Vf!$A141, [1]comp!$A$2:$BJ$838, 2, FALSE)</f>
        <v>#N/A</v>
      </c>
      <c r="D141" s="113" t="s">
        <v>4138</v>
      </c>
      <c r="E141" s="113" t="s">
        <v>4128</v>
      </c>
      <c r="F141" s="113">
        <v>1100</v>
      </c>
      <c r="G141" s="113">
        <v>500</v>
      </c>
      <c r="H141" s="113">
        <f t="shared" si="1"/>
        <v>40.9</v>
      </c>
      <c r="I141" s="113">
        <v>59.1</v>
      </c>
    </row>
    <row r="142" spans="1:9" x14ac:dyDescent="0.3">
      <c r="A142" s="113" t="s">
        <v>4139</v>
      </c>
      <c r="B142" s="113" t="str">
        <f t="shared" si="5"/>
        <v>Co-29.5Ni-11.Al-3.0Cr-1.8W-2.0Ti-2.0Ta-1.0Mo-1.1Re</v>
      </c>
      <c r="C142" s="113" t="e">
        <f>VLOOKUP([1]Vf!$A142, [1]comp!$A$2:$BJ$838, 2, FALSE)</f>
        <v>#N/A</v>
      </c>
      <c r="D142" s="113" t="s">
        <v>4140</v>
      </c>
      <c r="E142" s="113" t="s">
        <v>4128</v>
      </c>
      <c r="F142" s="113">
        <v>1100</v>
      </c>
      <c r="G142" s="113">
        <v>500</v>
      </c>
      <c r="H142" s="113">
        <f t="shared" si="1"/>
        <v>87.4</v>
      </c>
      <c r="I142" s="113">
        <v>12.6</v>
      </c>
    </row>
    <row r="143" spans="1:9" x14ac:dyDescent="0.3">
      <c r="A143" s="113" t="s">
        <v>4141</v>
      </c>
      <c r="B143" s="113" t="str">
        <f t="shared" si="5"/>
        <v>Co-34.7Ni-11.1Al-2.8Cr-1.1W-2.0Ti-2.2Ta-1.1Mo</v>
      </c>
      <c r="C143" s="113" t="e">
        <f>VLOOKUP([1]Vf!$A143, [1]comp!$A$2:$BJ$838, 2, FALSE)</f>
        <v>#N/A</v>
      </c>
      <c r="D143" s="113" t="s">
        <v>4142</v>
      </c>
      <c r="E143" s="113" t="s">
        <v>4128</v>
      </c>
      <c r="F143" s="113">
        <v>1100</v>
      </c>
      <c r="G143" s="113">
        <v>500</v>
      </c>
      <c r="H143" s="113">
        <f t="shared" si="1"/>
        <v>83.4</v>
      </c>
      <c r="I143" s="113">
        <v>16.600000000000001</v>
      </c>
    </row>
    <row r="144" spans="1:9" x14ac:dyDescent="0.3">
      <c r="A144" s="113" t="s">
        <v>4143</v>
      </c>
      <c r="B144" s="113" t="str">
        <f t="shared" si="5"/>
        <v>Co-29.4Ni-11.8Al-3.0Cr-1.8W-2.0Ti-2.1Ta-1.1Mo</v>
      </c>
      <c r="C144" s="113" t="e">
        <f>VLOOKUP([1]Vf!$A144, [1]comp!$A$2:$BJ$838, 2, FALSE)</f>
        <v>#N/A</v>
      </c>
      <c r="D144" s="113" t="s">
        <v>4144</v>
      </c>
      <c r="E144" s="113" t="s">
        <v>4128</v>
      </c>
      <c r="F144" s="113">
        <v>1100</v>
      </c>
      <c r="G144" s="113">
        <v>500</v>
      </c>
      <c r="H144" s="113">
        <f t="shared" si="1"/>
        <v>78.400000000000006</v>
      </c>
      <c r="I144" s="113">
        <v>21.6</v>
      </c>
    </row>
    <row r="145" spans="1:9" x14ac:dyDescent="0.3">
      <c r="A145" s="113" t="s">
        <v>4145</v>
      </c>
      <c r="B145" s="113" t="str">
        <f t="shared" si="5"/>
        <v>Co-29.6Ni-11.1Al-3.0Cr-2.8W-2.1Ti-2.2Ta-1.0Mo</v>
      </c>
      <c r="C145" s="113" t="e">
        <f>VLOOKUP([1]Vf!$A145, [1]comp!$A$2:$BJ$838, 2, FALSE)</f>
        <v>#N/A</v>
      </c>
      <c r="D145" s="113" t="s">
        <v>4146</v>
      </c>
      <c r="E145" s="113" t="s">
        <v>4128</v>
      </c>
      <c r="F145" s="113">
        <v>1100</v>
      </c>
      <c r="G145" s="113">
        <v>500</v>
      </c>
      <c r="H145" s="113">
        <f t="shared" si="1"/>
        <v>72.900000000000006</v>
      </c>
      <c r="I145" s="113">
        <v>27.1</v>
      </c>
    </row>
    <row r="146" spans="1:9" x14ac:dyDescent="0.3">
      <c r="A146" s="113" t="s">
        <v>4152</v>
      </c>
      <c r="B146" s="113" t="str">
        <f t="shared" si="5"/>
        <v>Co-35.6Ni-11.9Al-2.1Cr-1.3W-2.2Ti-4.3Ta</v>
      </c>
      <c r="C146" s="113" t="e">
        <f>VLOOKUP([1]Vf!$A146, [1]comp!$A$2:$BJ$838, 2, FALSE)</f>
        <v>#N/A</v>
      </c>
      <c r="D146" s="129">
        <v>44928</v>
      </c>
      <c r="E146" s="113" t="s">
        <v>4151</v>
      </c>
      <c r="F146" s="113">
        <v>1000</v>
      </c>
      <c r="G146" s="113">
        <v>1000</v>
      </c>
      <c r="H146" s="113">
        <f t="shared" si="1"/>
        <v>25.5</v>
      </c>
      <c r="I146" s="113">
        <v>74.5</v>
      </c>
    </row>
    <row r="147" spans="1:9" x14ac:dyDescent="0.3">
      <c r="A147" s="113" t="s">
        <v>4159</v>
      </c>
      <c r="B147" s="113" t="str">
        <f t="shared" si="5"/>
        <v>Co-35.6Ni-11.3Al-2.0Cr-1.8W-2.0Ti-4.1Ta</v>
      </c>
      <c r="C147" s="113" t="e">
        <f>VLOOKUP([1]Vf!$A147, [1]comp!$A$2:$BJ$838, 2, FALSE)</f>
        <v>#N/A</v>
      </c>
      <c r="D147" s="129">
        <v>44988</v>
      </c>
      <c r="E147" s="113" t="s">
        <v>4151</v>
      </c>
      <c r="F147" s="113">
        <v>1000</v>
      </c>
      <c r="G147" s="113">
        <v>1000</v>
      </c>
      <c r="H147" s="113">
        <f t="shared" si="1"/>
        <v>23.200000000000003</v>
      </c>
      <c r="I147" s="113">
        <v>76.8</v>
      </c>
    </row>
    <row r="148" spans="1:9" x14ac:dyDescent="0.3">
      <c r="A148" s="113" t="s">
        <v>4160</v>
      </c>
      <c r="B148" s="113" t="str">
        <f t="shared" si="5"/>
        <v>Co-35.5Ni-13.2Al-2.2Cr-1.2W-1.0Ti-4.0Ta</v>
      </c>
      <c r="C148" s="113" t="e">
        <f>VLOOKUP([1]Vf!$A148, [1]comp!$A$2:$BJ$838, 2, FALSE)</f>
        <v>#N/A</v>
      </c>
      <c r="D148" s="129">
        <v>44989</v>
      </c>
      <c r="E148" s="113" t="s">
        <v>4151</v>
      </c>
      <c r="F148" s="113">
        <v>1000</v>
      </c>
      <c r="G148" s="113">
        <v>1000</v>
      </c>
      <c r="H148" s="113">
        <f t="shared" si="1"/>
        <v>20.099999999999994</v>
      </c>
      <c r="I148" s="113">
        <v>79.900000000000006</v>
      </c>
    </row>
    <row r="149" spans="1:9" x14ac:dyDescent="0.3">
      <c r="A149" s="113" t="s">
        <v>4163</v>
      </c>
      <c r="B149" s="113" t="str">
        <f t="shared" si="5"/>
        <v>Co-30.0Ni-10.Al-2.0Ti-2.0Ta-5.0V</v>
      </c>
      <c r="C149" s="113" t="e">
        <f>VLOOKUP([1]Vf!$A149, [1]comp!$A$2:$BJ$838, 2, FALSE)</f>
        <v>#N/A</v>
      </c>
      <c r="D149" s="113" t="s">
        <v>1060</v>
      </c>
      <c r="E149" s="113" t="s">
        <v>4162</v>
      </c>
      <c r="F149" s="113">
        <v>1000</v>
      </c>
      <c r="G149" s="113">
        <v>200</v>
      </c>
      <c r="H149" s="113">
        <f t="shared" si="1"/>
        <v>44.4</v>
      </c>
      <c r="I149" s="113">
        <v>55.6</v>
      </c>
    </row>
    <row r="150" spans="1:9" x14ac:dyDescent="0.3">
      <c r="A150" s="113" t="s">
        <v>4164</v>
      </c>
      <c r="B150" s="113" t="str">
        <f t="shared" si="5"/>
        <v>Co-30.0Ni-10.Al-2.0Ta-2.0Nb-5.0V</v>
      </c>
      <c r="C150" s="113" t="e">
        <f>VLOOKUP([1]Vf!$A150, [1]comp!$A$2:$BJ$838, 2, FALSE)</f>
        <v>#N/A</v>
      </c>
      <c r="D150" s="113" t="s">
        <v>1062</v>
      </c>
      <c r="E150" s="113" t="s">
        <v>4162</v>
      </c>
      <c r="F150" s="113">
        <v>1000</v>
      </c>
      <c r="G150" s="113">
        <v>200</v>
      </c>
      <c r="H150" s="113">
        <f t="shared" si="1"/>
        <v>41.8</v>
      </c>
      <c r="I150" s="113">
        <v>58.2</v>
      </c>
    </row>
    <row r="151" spans="1:9" x14ac:dyDescent="0.3">
      <c r="A151" s="113" t="s">
        <v>4165</v>
      </c>
      <c r="B151" s="113" t="str">
        <f t="shared" si="5"/>
        <v>Co-30.0Ni-10.Al-2.0Ta-5.0V-2.0Mo</v>
      </c>
      <c r="C151" s="113" t="e">
        <f>VLOOKUP([1]Vf!$A151, [1]comp!$A$2:$BJ$838, 2, FALSE)</f>
        <v>#N/A</v>
      </c>
      <c r="D151" s="113" t="s">
        <v>429</v>
      </c>
      <c r="E151" s="113" t="s">
        <v>4162</v>
      </c>
      <c r="F151" s="113">
        <v>1000</v>
      </c>
      <c r="G151" s="113">
        <v>200</v>
      </c>
      <c r="H151" s="113">
        <f t="shared" si="1"/>
        <v>55.3</v>
      </c>
      <c r="I151" s="113">
        <v>44.7</v>
      </c>
    </row>
    <row r="152" spans="1:9" x14ac:dyDescent="0.3">
      <c r="A152" s="113" t="s">
        <v>4166</v>
      </c>
      <c r="B152" s="113" t="str">
        <f t="shared" si="5"/>
        <v>Co-30.0Ni-10.Al-2.0W-2.0Ta-5.0V</v>
      </c>
      <c r="C152" s="113" t="e">
        <f>VLOOKUP([1]Vf!$A152, [1]comp!$A$2:$BJ$838, 2, FALSE)</f>
        <v>#N/A</v>
      </c>
      <c r="D152" s="113" t="s">
        <v>4027</v>
      </c>
      <c r="E152" s="113" t="s">
        <v>4162</v>
      </c>
      <c r="F152" s="113">
        <v>1000</v>
      </c>
      <c r="G152" s="113">
        <v>200</v>
      </c>
      <c r="H152" s="113">
        <f t="shared" si="1"/>
        <v>40.799999999999997</v>
      </c>
      <c r="I152" s="113">
        <v>59.2</v>
      </c>
    </row>
    <row r="153" spans="1:9" x14ac:dyDescent="0.3">
      <c r="A153" s="113" t="s">
        <v>4161</v>
      </c>
      <c r="B153" s="113" t="s">
        <v>4161</v>
      </c>
      <c r="C153" s="113" t="e">
        <v>#N/A</v>
      </c>
      <c r="D153" s="113" t="s">
        <v>595</v>
      </c>
      <c r="E153" s="113" t="s">
        <v>4162</v>
      </c>
      <c r="F153" s="113">
        <v>900</v>
      </c>
      <c r="G153" s="113">
        <v>100</v>
      </c>
      <c r="H153" s="113">
        <f t="shared" si="1"/>
        <v>37.4</v>
      </c>
      <c r="I153" s="113">
        <v>62.6</v>
      </c>
    </row>
    <row r="154" spans="1:9" x14ac:dyDescent="0.3">
      <c r="A154" s="113" t="s">
        <v>4163</v>
      </c>
      <c r="B154" s="113" t="s">
        <v>4163</v>
      </c>
      <c r="C154" s="113" t="e">
        <v>#N/A</v>
      </c>
      <c r="D154" s="113" t="s">
        <v>1060</v>
      </c>
      <c r="E154" s="113" t="s">
        <v>4162</v>
      </c>
      <c r="F154" s="113">
        <v>900</v>
      </c>
      <c r="G154" s="113">
        <v>100</v>
      </c>
      <c r="H154" s="113">
        <f t="shared" si="1"/>
        <v>32.5</v>
      </c>
      <c r="I154" s="113">
        <v>67.5</v>
      </c>
    </row>
    <row r="155" spans="1:9" x14ac:dyDescent="0.3">
      <c r="A155" s="113" t="s">
        <v>4164</v>
      </c>
      <c r="B155" s="113" t="s">
        <v>4164</v>
      </c>
      <c r="C155" s="113" t="e">
        <v>#N/A</v>
      </c>
      <c r="D155" s="113" t="s">
        <v>1062</v>
      </c>
      <c r="E155" s="113" t="s">
        <v>4162</v>
      </c>
      <c r="F155" s="113">
        <v>900</v>
      </c>
      <c r="G155" s="113">
        <v>100</v>
      </c>
      <c r="H155" s="113">
        <f t="shared" si="1"/>
        <v>30.299999999999997</v>
      </c>
      <c r="I155" s="113">
        <v>69.7</v>
      </c>
    </row>
    <row r="156" spans="1:9" x14ac:dyDescent="0.3">
      <c r="A156" s="113" t="s">
        <v>4165</v>
      </c>
      <c r="B156" s="113" t="s">
        <v>4165</v>
      </c>
      <c r="C156" s="113" t="e">
        <v>#N/A</v>
      </c>
      <c r="D156" s="113" t="s">
        <v>429</v>
      </c>
      <c r="E156" s="113" t="s">
        <v>4162</v>
      </c>
      <c r="F156" s="113">
        <v>900</v>
      </c>
      <c r="G156" s="113">
        <v>100</v>
      </c>
      <c r="H156" s="113">
        <f t="shared" si="1"/>
        <v>35.900000000000006</v>
      </c>
      <c r="I156" s="113">
        <v>64.099999999999994</v>
      </c>
    </row>
    <row r="157" spans="1:9" x14ac:dyDescent="0.3">
      <c r="A157" s="113" t="s">
        <v>4166</v>
      </c>
      <c r="B157" s="113" t="s">
        <v>4166</v>
      </c>
      <c r="C157" s="113" t="e">
        <v>#N/A</v>
      </c>
      <c r="D157" s="113" t="s">
        <v>4027</v>
      </c>
      <c r="E157" s="113" t="s">
        <v>4162</v>
      </c>
      <c r="F157" s="113">
        <v>900</v>
      </c>
      <c r="G157" s="113">
        <v>100</v>
      </c>
      <c r="H157" s="113">
        <f t="shared" si="1"/>
        <v>33.599999999999994</v>
      </c>
      <c r="I157" s="113">
        <v>66.400000000000006</v>
      </c>
    </row>
    <row r="158" spans="1:9" x14ac:dyDescent="0.3">
      <c r="A158" s="113" t="s">
        <v>4180</v>
      </c>
      <c r="B158" s="113" t="str">
        <f>IF(A158=A157, "",A158)</f>
        <v>Co-30.0Ni-11.7Al-5.5W-4.1Ti-2.5Ta-0.08B</v>
      </c>
      <c r="C158" s="113" t="e">
        <f>VLOOKUP([1]Vf!$A158, [1]comp!$A$2:$BJ$838, 2, FALSE)</f>
        <v>#N/A</v>
      </c>
      <c r="D158" s="113" t="s">
        <v>4181</v>
      </c>
      <c r="E158" s="113" t="s">
        <v>4182</v>
      </c>
      <c r="F158" s="113">
        <v>1000</v>
      </c>
      <c r="G158" s="113">
        <v>1000</v>
      </c>
      <c r="H158" s="113">
        <f t="shared" si="1"/>
        <v>0</v>
      </c>
      <c r="I158" s="113">
        <v>100</v>
      </c>
    </row>
    <row r="159" spans="1:9" x14ac:dyDescent="0.3">
      <c r="A159" s="113" t="s">
        <v>4180</v>
      </c>
      <c r="B159" s="113" t="s">
        <v>4180</v>
      </c>
      <c r="C159" s="113" t="e">
        <f>VLOOKUP([1]Vf!$A159, [1]comp!$A$2:$BJ$838, 2, FALSE)</f>
        <v>#N/A</v>
      </c>
      <c r="D159" s="113" t="s">
        <v>4181</v>
      </c>
      <c r="E159" s="113" t="s">
        <v>4182</v>
      </c>
      <c r="F159" s="113">
        <v>900</v>
      </c>
      <c r="G159" s="113">
        <v>1000</v>
      </c>
      <c r="H159" s="113">
        <f t="shared" si="1"/>
        <v>0</v>
      </c>
      <c r="I159" s="113">
        <v>100</v>
      </c>
    </row>
    <row r="160" spans="1:9" x14ac:dyDescent="0.3">
      <c r="A160" s="113" t="s">
        <v>4180</v>
      </c>
      <c r="B160" s="113" t="s">
        <v>4180</v>
      </c>
      <c r="C160" s="113" t="e">
        <f>VLOOKUP([1]Vf!$A160, [1]comp!$A$2:$BJ$838, 2, FALSE)</f>
        <v>#N/A</v>
      </c>
      <c r="D160" s="113" t="s">
        <v>4181</v>
      </c>
      <c r="E160" s="113" t="s">
        <v>4182</v>
      </c>
      <c r="F160" s="113">
        <v>1100</v>
      </c>
      <c r="G160" s="113">
        <v>168</v>
      </c>
      <c r="H160" s="113">
        <f t="shared" si="1"/>
        <v>0</v>
      </c>
      <c r="I160" s="113">
        <v>100</v>
      </c>
    </row>
    <row r="161" spans="1:17" x14ac:dyDescent="0.3">
      <c r="A161" s="113" t="s">
        <v>3410</v>
      </c>
      <c r="B161" s="113" t="str">
        <f t="shared" ref="B161:B162" si="6">IF(A161=A160, "",A161)</f>
        <v>Co-7.Al-8.0W-4.0Ti-1.0Ta</v>
      </c>
      <c r="C161" s="113" t="str">
        <f>VLOOKUP([1]Vf!$A161, [1]comp!$A$2:$BJ$838, 2, FALSE)</f>
        <v>CoAlWX+</v>
      </c>
      <c r="D161" s="13" t="s">
        <v>4183</v>
      </c>
      <c r="E161" s="113" t="s">
        <v>4184</v>
      </c>
      <c r="F161" s="113">
        <v>900</v>
      </c>
      <c r="G161" s="113">
        <v>50</v>
      </c>
      <c r="H161" s="113">
        <f t="shared" si="1"/>
        <v>20.900000000000006</v>
      </c>
      <c r="I161" s="113">
        <v>79.099999999999994</v>
      </c>
    </row>
    <row r="162" spans="1:17" x14ac:dyDescent="0.3">
      <c r="A162" s="113" t="s">
        <v>4185</v>
      </c>
      <c r="B162" s="113" t="str">
        <f t="shared" si="6"/>
        <v>Co-30.0Ni-11.Al-5.0Cr-4.0W-4.0Ti-1.0Ta</v>
      </c>
      <c r="C162" s="113" t="e">
        <f>VLOOKUP([1]Vf!$A162, [1]comp!$A$2:$BJ$838, 2, FALSE)</f>
        <v>#N/A</v>
      </c>
      <c r="D162" s="13" t="s">
        <v>4186</v>
      </c>
      <c r="E162" s="113" t="s">
        <v>4184</v>
      </c>
      <c r="F162" s="113">
        <v>800</v>
      </c>
      <c r="G162" s="113">
        <v>16</v>
      </c>
      <c r="H162" s="113">
        <f t="shared" si="1"/>
        <v>12.099999999999994</v>
      </c>
      <c r="I162" s="113">
        <v>87.9</v>
      </c>
    </row>
    <row r="163" spans="1:17" x14ac:dyDescent="0.3">
      <c r="A163" s="113" t="s">
        <v>4187</v>
      </c>
      <c r="C163" s="113" t="s">
        <v>2123</v>
      </c>
      <c r="D163" s="113" t="s">
        <v>1060</v>
      </c>
      <c r="E163" s="113" t="s">
        <v>4188</v>
      </c>
      <c r="F163" s="113">
        <v>900</v>
      </c>
      <c r="G163" s="113">
        <v>50</v>
      </c>
      <c r="H163" s="113">
        <f t="shared" si="1"/>
        <v>59</v>
      </c>
      <c r="I163" s="113">
        <v>41</v>
      </c>
    </row>
    <row r="164" spans="1:17" x14ac:dyDescent="0.3">
      <c r="A164" s="113" t="s">
        <v>4189</v>
      </c>
      <c r="C164" s="113" t="s">
        <v>2123</v>
      </c>
      <c r="D164" s="113" t="s">
        <v>1061</v>
      </c>
      <c r="E164" s="113" t="s">
        <v>4190</v>
      </c>
      <c r="F164" s="113">
        <v>900</v>
      </c>
      <c r="G164" s="113">
        <v>50</v>
      </c>
      <c r="H164" s="113">
        <f t="shared" si="1"/>
        <v>44</v>
      </c>
      <c r="I164" s="113">
        <v>56</v>
      </c>
    </row>
    <row r="165" spans="1:17" x14ac:dyDescent="0.3">
      <c r="A165" s="113" t="s">
        <v>4191</v>
      </c>
      <c r="C165" s="113" t="s">
        <v>2123</v>
      </c>
      <c r="D165" s="113" t="s">
        <v>971</v>
      </c>
      <c r="E165" s="113" t="s">
        <v>4192</v>
      </c>
      <c r="F165" s="113">
        <v>900</v>
      </c>
      <c r="G165" s="113">
        <v>50</v>
      </c>
      <c r="H165" s="113">
        <f t="shared" si="1"/>
        <v>40</v>
      </c>
      <c r="I165" s="113">
        <v>60</v>
      </c>
    </row>
    <row r="166" spans="1:17" x14ac:dyDescent="0.3">
      <c r="A166" s="113" t="s">
        <v>4193</v>
      </c>
      <c r="C166" s="113" t="s">
        <v>2123</v>
      </c>
      <c r="D166" s="113" t="s">
        <v>4194</v>
      </c>
      <c r="E166" s="113" t="s">
        <v>4195</v>
      </c>
      <c r="F166" s="113">
        <v>900</v>
      </c>
      <c r="G166" s="113">
        <v>50</v>
      </c>
      <c r="H166" s="113">
        <f t="shared" si="1"/>
        <v>57</v>
      </c>
      <c r="I166" s="113">
        <v>43</v>
      </c>
    </row>
    <row r="167" spans="1:17" x14ac:dyDescent="0.3">
      <c r="A167" s="113" t="s">
        <v>2215</v>
      </c>
      <c r="B167" s="113" t="str">
        <f>IF(A167=A166, "",A167)</f>
        <v>Co-2.Ti-2.Ta-12.V</v>
      </c>
      <c r="C167" s="113" t="str">
        <f>VLOOKUP([1]Vf!$A167, [1]comp!$A$2:$BJ$838, 2, FALSE)</f>
        <v>W-free</v>
      </c>
      <c r="D167" s="113" t="s">
        <v>823</v>
      </c>
      <c r="E167" s="113" t="s">
        <v>4488</v>
      </c>
      <c r="F167" s="113">
        <v>900</v>
      </c>
      <c r="G167" s="113">
        <v>3000</v>
      </c>
      <c r="H167" s="113">
        <f t="shared" si="1"/>
        <v>35</v>
      </c>
      <c r="I167" s="113">
        <v>65</v>
      </c>
    </row>
    <row r="168" spans="1:17" x14ac:dyDescent="0.3">
      <c r="A168" s="113" t="s">
        <v>4196</v>
      </c>
      <c r="C168" s="113" t="s">
        <v>2123</v>
      </c>
      <c r="D168" s="113" t="s">
        <v>485</v>
      </c>
      <c r="E168" s="113" t="s">
        <v>4197</v>
      </c>
      <c r="F168" s="113">
        <v>500</v>
      </c>
      <c r="G168" s="113" t="s">
        <v>4428</v>
      </c>
      <c r="H168" s="113">
        <f t="shared" si="1"/>
        <v>53.3</v>
      </c>
      <c r="I168" s="113">
        <v>46.7</v>
      </c>
      <c r="Q168" s="113" t="s">
        <v>4489</v>
      </c>
    </row>
    <row r="169" spans="1:17" x14ac:dyDescent="0.3">
      <c r="A169" s="113" t="s">
        <v>4196</v>
      </c>
      <c r="C169" s="113" t="s">
        <v>2123</v>
      </c>
      <c r="D169" s="113" t="s">
        <v>485</v>
      </c>
      <c r="E169" s="113" t="s">
        <v>4197</v>
      </c>
      <c r="F169" s="113">
        <v>650</v>
      </c>
      <c r="G169" s="113" t="s">
        <v>4428</v>
      </c>
      <c r="H169" s="113">
        <f t="shared" si="1"/>
        <v>61.4</v>
      </c>
      <c r="I169" s="113">
        <v>38.6</v>
      </c>
      <c r="Q169" s="113" t="s">
        <v>4489</v>
      </c>
    </row>
    <row r="170" spans="1:17" x14ac:dyDescent="0.3">
      <c r="A170" s="113" t="s">
        <v>4196</v>
      </c>
      <c r="C170" s="113" t="s">
        <v>2123</v>
      </c>
      <c r="D170" s="113" t="s">
        <v>485</v>
      </c>
      <c r="E170" s="113" t="s">
        <v>4197</v>
      </c>
      <c r="F170" s="113">
        <v>800</v>
      </c>
      <c r="G170" s="113" t="s">
        <v>4428</v>
      </c>
      <c r="H170" s="113">
        <f t="shared" si="1"/>
        <v>72.3</v>
      </c>
      <c r="I170" s="113">
        <v>27.7</v>
      </c>
      <c r="Q170" s="113" t="s">
        <v>4489</v>
      </c>
    </row>
    <row r="171" spans="1:17" x14ac:dyDescent="0.3">
      <c r="A171" s="113" t="s">
        <v>4198</v>
      </c>
      <c r="C171" s="113" t="s">
        <v>2123</v>
      </c>
      <c r="D171" s="113" t="s">
        <v>429</v>
      </c>
      <c r="E171" s="113" t="s">
        <v>4199</v>
      </c>
      <c r="F171" s="113">
        <v>500</v>
      </c>
      <c r="G171" s="113" t="s">
        <v>4428</v>
      </c>
      <c r="H171" s="113">
        <f t="shared" si="1"/>
        <v>47.9</v>
      </c>
      <c r="I171" s="113">
        <v>52.1</v>
      </c>
      <c r="Q171" s="113" t="s">
        <v>4489</v>
      </c>
    </row>
    <row r="172" spans="1:17" x14ac:dyDescent="0.3">
      <c r="A172" s="113" t="s">
        <v>4198</v>
      </c>
      <c r="C172" s="113" t="s">
        <v>2123</v>
      </c>
      <c r="D172" s="113" t="s">
        <v>429</v>
      </c>
      <c r="E172" s="113" t="s">
        <v>4199</v>
      </c>
      <c r="F172" s="113">
        <v>650</v>
      </c>
      <c r="G172" s="113" t="s">
        <v>4428</v>
      </c>
      <c r="H172" s="113">
        <f t="shared" si="1"/>
        <v>57.8</v>
      </c>
      <c r="I172" s="113">
        <v>42.2</v>
      </c>
      <c r="Q172" s="113" t="s">
        <v>4489</v>
      </c>
    </row>
    <row r="173" spans="1:17" x14ac:dyDescent="0.3">
      <c r="A173" s="113" t="s">
        <v>4198</v>
      </c>
      <c r="C173" s="113" t="s">
        <v>2123</v>
      </c>
      <c r="D173" s="113" t="s">
        <v>429</v>
      </c>
      <c r="E173" s="113" t="s">
        <v>4199</v>
      </c>
      <c r="F173" s="113">
        <v>800</v>
      </c>
      <c r="G173" s="113" t="s">
        <v>4428</v>
      </c>
      <c r="H173" s="113">
        <f t="shared" si="1"/>
        <v>68.3</v>
      </c>
      <c r="I173" s="113">
        <v>31.7</v>
      </c>
      <c r="Q173" s="113" t="s">
        <v>4489</v>
      </c>
    </row>
    <row r="174" spans="1:17" x14ac:dyDescent="0.3">
      <c r="A174" s="113" t="s">
        <v>4200</v>
      </c>
      <c r="B174" s="113" t="str">
        <f t="shared" ref="B174:B180" si="7">IF(A174=A173, "",A174)</f>
        <v>Co-30.3Ni-9.7Al-1.9Ti-2.1Ta-5.3Mo</v>
      </c>
      <c r="C174" s="113" t="e">
        <f>VLOOKUP([1]Vf!$A174, [1]comp!$A$2:$BJ$838, 2, FALSE)</f>
        <v>#N/A</v>
      </c>
      <c r="D174" s="113" t="s">
        <v>4201</v>
      </c>
      <c r="E174" s="113" t="s">
        <v>4202</v>
      </c>
      <c r="F174" s="113">
        <v>900</v>
      </c>
      <c r="G174" s="113">
        <v>50</v>
      </c>
      <c r="H174" s="113">
        <f t="shared" si="1"/>
        <v>30</v>
      </c>
      <c r="I174" s="113">
        <v>70</v>
      </c>
    </row>
    <row r="175" spans="1:17" x14ac:dyDescent="0.3">
      <c r="A175" s="113" t="s">
        <v>4203</v>
      </c>
      <c r="B175" s="113" t="str">
        <f t="shared" si="7"/>
        <v>Co-30.2Ni-10.1Al-2.1Ti-2.1Ta-5.1Mo-0.02B</v>
      </c>
      <c r="C175" s="113" t="e">
        <f>VLOOKUP([1]Vf!$A175, [1]comp!$A$2:$BJ$838, 2, FALSE)</f>
        <v>#N/A</v>
      </c>
      <c r="D175" s="113" t="s">
        <v>4204</v>
      </c>
      <c r="E175" s="113" t="s">
        <v>4205</v>
      </c>
      <c r="F175" s="113">
        <v>900</v>
      </c>
      <c r="G175" s="113">
        <v>50</v>
      </c>
      <c r="H175" s="113">
        <f t="shared" si="1"/>
        <v>30</v>
      </c>
      <c r="I175" s="113">
        <v>70</v>
      </c>
    </row>
    <row r="176" spans="1:17" x14ac:dyDescent="0.3">
      <c r="A176" s="113" t="s">
        <v>4206</v>
      </c>
      <c r="B176" s="113" t="str">
        <f t="shared" si="7"/>
        <v>Co-30.1Ni-9.1Al-2.2Ti-2.5Ta-5.2Mo-0.04B</v>
      </c>
      <c r="C176" s="113" t="e">
        <f>VLOOKUP([1]Vf!$A176, [1]comp!$A$2:$BJ$838, 2, FALSE)</f>
        <v>#N/A</v>
      </c>
      <c r="D176" s="113" t="s">
        <v>551</v>
      </c>
      <c r="E176" s="113" t="s">
        <v>4207</v>
      </c>
      <c r="F176" s="113">
        <v>900</v>
      </c>
      <c r="G176" s="113">
        <v>50</v>
      </c>
      <c r="H176" s="113">
        <f t="shared" si="1"/>
        <v>30</v>
      </c>
      <c r="I176" s="113">
        <v>70</v>
      </c>
    </row>
    <row r="177" spans="1:9" x14ac:dyDescent="0.3">
      <c r="A177" s="113" t="s">
        <v>4208</v>
      </c>
      <c r="B177" s="113" t="str">
        <f t="shared" si="7"/>
        <v>Co-31.4Ni-10.2Al-2.1Ti-2.2Ta-5.4Mo-0.08B</v>
      </c>
      <c r="C177" s="113" t="e">
        <f>VLOOKUP([1]Vf!$A177, [1]comp!$A$2:$BJ$838, 2, FALSE)</f>
        <v>#N/A</v>
      </c>
      <c r="D177" s="113" t="s">
        <v>962</v>
      </c>
      <c r="E177" s="113" t="s">
        <v>4209</v>
      </c>
      <c r="F177" s="113">
        <v>900</v>
      </c>
      <c r="G177" s="113">
        <v>50</v>
      </c>
      <c r="H177" s="113">
        <f t="shared" si="1"/>
        <v>30</v>
      </c>
      <c r="I177" s="113">
        <v>70</v>
      </c>
    </row>
    <row r="178" spans="1:9" x14ac:dyDescent="0.3">
      <c r="A178" s="113" t="s">
        <v>4210</v>
      </c>
      <c r="B178" s="113" t="str">
        <f t="shared" si="7"/>
        <v>Co-29.7Ni-9.5Al-1.8Ti-1.9Ta-5.1Mo-0.18B</v>
      </c>
      <c r="C178" s="113" t="e">
        <f>VLOOKUP([1]Vf!$A178, [1]comp!$A$2:$BJ$838, 2, FALSE)</f>
        <v>#N/A</v>
      </c>
      <c r="D178" s="113" t="s">
        <v>4211</v>
      </c>
      <c r="E178" s="113" t="s">
        <v>4212</v>
      </c>
      <c r="F178" s="113">
        <v>900</v>
      </c>
      <c r="G178" s="113">
        <v>50</v>
      </c>
      <c r="H178" s="113">
        <f t="shared" si="1"/>
        <v>30</v>
      </c>
      <c r="I178" s="113">
        <v>70</v>
      </c>
    </row>
    <row r="179" spans="1:9" x14ac:dyDescent="0.3">
      <c r="A179" s="113" t="s">
        <v>4213</v>
      </c>
      <c r="B179" s="113" t="str">
        <f t="shared" si="7"/>
        <v>Co-30.4Ni-9.8Al-2.1Ti-2.1Ta-4.9Mo-0.37B</v>
      </c>
      <c r="C179" s="113" t="e">
        <f>VLOOKUP([1]Vf!$A179, [1]comp!$A$2:$BJ$838, 2, FALSE)</f>
        <v>#N/A</v>
      </c>
      <c r="D179" s="113" t="s">
        <v>4214</v>
      </c>
      <c r="E179" s="113" t="s">
        <v>4215</v>
      </c>
      <c r="F179" s="113">
        <v>900</v>
      </c>
      <c r="G179" s="113">
        <v>50</v>
      </c>
      <c r="H179" s="113">
        <f t="shared" si="1"/>
        <v>30</v>
      </c>
      <c r="I179" s="113">
        <v>70</v>
      </c>
    </row>
    <row r="180" spans="1:9" x14ac:dyDescent="0.3">
      <c r="A180" s="126" t="s">
        <v>4216</v>
      </c>
      <c r="B180" s="126" t="str">
        <f t="shared" si="7"/>
        <v>Co-31.2Ni-10.4Al-2.1Ti-2.2Ta-5.3Mo-0.78B</v>
      </c>
      <c r="C180" s="113" t="e">
        <f>VLOOKUP([1]Vf!$A180, [1]comp!$A$2:$BJ$838, 2, FALSE)</f>
        <v>#N/A</v>
      </c>
      <c r="D180" s="126" t="s">
        <v>4217</v>
      </c>
      <c r="E180" s="126" t="s">
        <v>4218</v>
      </c>
      <c r="F180" s="113">
        <v>900</v>
      </c>
      <c r="G180" s="113">
        <v>50</v>
      </c>
      <c r="H180" s="113">
        <f t="shared" si="1"/>
        <v>30</v>
      </c>
      <c r="I180" s="113">
        <v>70</v>
      </c>
    </row>
    <row r="181" spans="1:9" x14ac:dyDescent="0.3">
      <c r="A181" s="126" t="s">
        <v>4219</v>
      </c>
      <c r="B181" s="126"/>
      <c r="C181" s="113" t="s">
        <v>2123</v>
      </c>
      <c r="D181" s="126" t="s">
        <v>4220</v>
      </c>
      <c r="E181" s="126" t="s">
        <v>4221</v>
      </c>
      <c r="F181" s="113">
        <v>900</v>
      </c>
      <c r="G181" s="113">
        <v>50</v>
      </c>
      <c r="H181" s="113">
        <f t="shared" si="1"/>
        <v>26</v>
      </c>
      <c r="I181" s="113">
        <v>74</v>
      </c>
    </row>
    <row r="182" spans="1:9" x14ac:dyDescent="0.3">
      <c r="A182" s="126" t="s">
        <v>4237</v>
      </c>
      <c r="B182" s="126"/>
      <c r="C182" s="113" t="s">
        <v>2123</v>
      </c>
      <c r="D182" s="126" t="s">
        <v>4238</v>
      </c>
      <c r="E182" s="126" t="s">
        <v>4239</v>
      </c>
      <c r="F182" s="113">
        <v>900</v>
      </c>
      <c r="G182" s="113">
        <v>30</v>
      </c>
      <c r="H182" s="113">
        <f t="shared" si="1"/>
        <v>29</v>
      </c>
      <c r="I182" s="113">
        <v>71</v>
      </c>
    </row>
    <row r="183" spans="1:9" x14ac:dyDescent="0.3">
      <c r="A183" s="126" t="s">
        <v>3795</v>
      </c>
      <c r="B183" s="126"/>
      <c r="C183" s="113" t="s">
        <v>2123</v>
      </c>
      <c r="D183" s="126" t="s">
        <v>4243</v>
      </c>
      <c r="E183" s="126" t="s">
        <v>4244</v>
      </c>
      <c r="F183" s="113">
        <v>800</v>
      </c>
      <c r="G183" s="113">
        <v>24</v>
      </c>
      <c r="H183" s="113">
        <f t="shared" si="1"/>
        <v>36</v>
      </c>
      <c r="I183" s="113">
        <v>64</v>
      </c>
    </row>
    <row r="184" spans="1:9" x14ac:dyDescent="0.3">
      <c r="A184" s="126" t="s">
        <v>4245</v>
      </c>
      <c r="B184" s="126"/>
      <c r="C184" s="113" t="s">
        <v>2123</v>
      </c>
      <c r="D184" s="126" t="s">
        <v>4246</v>
      </c>
      <c r="E184" s="126" t="s">
        <v>4244</v>
      </c>
      <c r="F184" s="113">
        <v>800</v>
      </c>
      <c r="G184" s="113">
        <v>24</v>
      </c>
      <c r="H184" s="113">
        <f t="shared" si="1"/>
        <v>37</v>
      </c>
      <c r="I184" s="113">
        <v>63</v>
      </c>
    </row>
    <row r="185" spans="1:9" x14ac:dyDescent="0.3">
      <c r="A185" s="126" t="s">
        <v>4247</v>
      </c>
      <c r="B185" s="126"/>
      <c r="C185" s="113" t="s">
        <v>2123</v>
      </c>
      <c r="D185" s="126" t="s">
        <v>4248</v>
      </c>
      <c r="E185" s="126" t="s">
        <v>4244</v>
      </c>
      <c r="F185" s="113">
        <v>800</v>
      </c>
      <c r="G185" s="113">
        <v>24</v>
      </c>
      <c r="H185" s="113">
        <f t="shared" si="1"/>
        <v>37</v>
      </c>
      <c r="I185" s="113">
        <v>63</v>
      </c>
    </row>
    <row r="186" spans="1:9" x14ac:dyDescent="0.3">
      <c r="A186" s="126" t="s">
        <v>3795</v>
      </c>
      <c r="B186" s="126"/>
      <c r="C186" s="113" t="s">
        <v>2123</v>
      </c>
      <c r="D186" s="126" t="s">
        <v>4243</v>
      </c>
      <c r="E186" s="126" t="s">
        <v>4244</v>
      </c>
      <c r="F186" s="113">
        <v>1000</v>
      </c>
      <c r="G186" s="113">
        <v>8</v>
      </c>
      <c r="H186" s="113">
        <f t="shared" si="1"/>
        <v>70</v>
      </c>
      <c r="I186" s="113">
        <v>30</v>
      </c>
    </row>
    <row r="187" spans="1:9" x14ac:dyDescent="0.3">
      <c r="A187" s="126" t="s">
        <v>4245</v>
      </c>
      <c r="B187" s="126"/>
      <c r="C187" s="113" t="s">
        <v>2123</v>
      </c>
      <c r="D187" s="126" t="s">
        <v>4246</v>
      </c>
      <c r="E187" s="126" t="s">
        <v>4244</v>
      </c>
      <c r="F187" s="113">
        <v>1000</v>
      </c>
      <c r="G187" s="113">
        <v>8</v>
      </c>
      <c r="H187" s="113">
        <f t="shared" si="1"/>
        <v>54</v>
      </c>
      <c r="I187" s="113">
        <v>46</v>
      </c>
    </row>
    <row r="188" spans="1:9" x14ac:dyDescent="0.3">
      <c r="A188" s="126" t="s">
        <v>4247</v>
      </c>
      <c r="B188" s="126"/>
      <c r="C188" s="113" t="s">
        <v>2123</v>
      </c>
      <c r="D188" s="126" t="s">
        <v>4248</v>
      </c>
      <c r="E188" s="126" t="s">
        <v>4244</v>
      </c>
      <c r="F188" s="113">
        <v>1000</v>
      </c>
      <c r="G188" s="113">
        <v>8</v>
      </c>
      <c r="H188" s="113">
        <f t="shared" si="1"/>
        <v>65</v>
      </c>
      <c r="I188" s="113">
        <v>35</v>
      </c>
    </row>
    <row r="189" spans="1:9" x14ac:dyDescent="0.3">
      <c r="A189" s="126" t="s">
        <v>3795</v>
      </c>
      <c r="B189" s="126"/>
      <c r="C189" s="113" t="s">
        <v>2123</v>
      </c>
      <c r="D189" s="126" t="s">
        <v>4243</v>
      </c>
      <c r="E189" s="126" t="s">
        <v>4244</v>
      </c>
      <c r="F189" s="113">
        <v>1100</v>
      </c>
      <c r="G189" s="113">
        <v>8</v>
      </c>
      <c r="H189" s="113">
        <f t="shared" si="1"/>
        <v>99</v>
      </c>
      <c r="I189" s="113">
        <v>1</v>
      </c>
    </row>
    <row r="190" spans="1:9" x14ac:dyDescent="0.3">
      <c r="A190" s="113" t="s">
        <v>4245</v>
      </c>
      <c r="C190" s="113" t="s">
        <v>2123</v>
      </c>
      <c r="D190" s="113" t="s">
        <v>4246</v>
      </c>
      <c r="E190" s="113" t="s">
        <v>4244</v>
      </c>
      <c r="F190" s="113">
        <v>1100</v>
      </c>
      <c r="G190" s="113">
        <v>8</v>
      </c>
      <c r="H190" s="113">
        <f t="shared" si="1"/>
        <v>94</v>
      </c>
      <c r="I190" s="113">
        <v>6</v>
      </c>
    </row>
    <row r="191" spans="1:9" x14ac:dyDescent="0.3">
      <c r="A191" s="113" t="s">
        <v>4249</v>
      </c>
      <c r="C191" s="113" t="s">
        <v>2123</v>
      </c>
      <c r="D191" s="113" t="s">
        <v>4250</v>
      </c>
      <c r="E191" s="113" t="s">
        <v>4251</v>
      </c>
      <c r="F191" s="113">
        <v>900</v>
      </c>
      <c r="G191" s="113">
        <v>100</v>
      </c>
      <c r="H191" s="113">
        <f t="shared" si="1"/>
        <v>68</v>
      </c>
      <c r="I191" s="113">
        <v>32</v>
      </c>
    </row>
    <row r="192" spans="1:9" x14ac:dyDescent="0.3">
      <c r="A192" s="113" t="s">
        <v>4252</v>
      </c>
      <c r="C192" s="113" t="s">
        <v>2123</v>
      </c>
      <c r="D192" s="113" t="s">
        <v>4253</v>
      </c>
      <c r="E192" s="113" t="s">
        <v>4254</v>
      </c>
      <c r="F192" s="113">
        <v>900</v>
      </c>
      <c r="G192" s="113">
        <v>100</v>
      </c>
      <c r="H192" s="113">
        <f t="shared" si="1"/>
        <v>54</v>
      </c>
      <c r="I192" s="113">
        <v>46</v>
      </c>
    </row>
    <row r="193" spans="1:11" x14ac:dyDescent="0.3">
      <c r="A193" s="113" t="s">
        <v>4255</v>
      </c>
      <c r="C193" s="113" t="s">
        <v>2123</v>
      </c>
      <c r="D193" s="113" t="s">
        <v>1129</v>
      </c>
      <c r="E193" s="113" t="s">
        <v>4256</v>
      </c>
      <c r="F193" s="113">
        <v>900</v>
      </c>
      <c r="G193" s="113">
        <v>100</v>
      </c>
      <c r="H193" s="113">
        <f t="shared" si="1"/>
        <v>49</v>
      </c>
      <c r="I193" s="113">
        <v>51</v>
      </c>
    </row>
    <row r="194" spans="1:11" x14ac:dyDescent="0.3">
      <c r="A194" s="113" t="s">
        <v>4257</v>
      </c>
      <c r="C194" s="113" t="s">
        <v>2123</v>
      </c>
      <c r="D194" s="113" t="s">
        <v>1130</v>
      </c>
      <c r="E194" s="113" t="s">
        <v>4258</v>
      </c>
      <c r="F194" s="113">
        <v>900</v>
      </c>
      <c r="G194" s="113">
        <v>100</v>
      </c>
      <c r="H194" s="113">
        <f t="shared" si="1"/>
        <v>37</v>
      </c>
      <c r="I194" s="113">
        <v>63</v>
      </c>
    </row>
    <row r="195" spans="1:11" x14ac:dyDescent="0.3">
      <c r="A195" s="113" t="s">
        <v>4259</v>
      </c>
      <c r="C195" s="113" t="s">
        <v>2123</v>
      </c>
      <c r="D195" s="113" t="s">
        <v>1131</v>
      </c>
      <c r="E195" s="113" t="s">
        <v>4260</v>
      </c>
      <c r="F195" s="113">
        <v>900</v>
      </c>
      <c r="G195" s="113">
        <v>100</v>
      </c>
      <c r="H195" s="113">
        <f t="shared" si="1"/>
        <v>36</v>
      </c>
      <c r="I195" s="113">
        <v>64</v>
      </c>
    </row>
    <row r="196" spans="1:11" x14ac:dyDescent="0.3">
      <c r="A196" s="113" t="s">
        <v>4261</v>
      </c>
      <c r="C196" s="113" t="s">
        <v>2123</v>
      </c>
      <c r="D196" s="113" t="s">
        <v>534</v>
      </c>
      <c r="E196" s="113" t="s">
        <v>4262</v>
      </c>
      <c r="F196" s="113">
        <v>825</v>
      </c>
      <c r="G196" s="113">
        <v>4</v>
      </c>
      <c r="H196" s="113">
        <f t="shared" si="1"/>
        <v>48</v>
      </c>
      <c r="I196" s="113">
        <v>52</v>
      </c>
    </row>
    <row r="197" spans="1:11" x14ac:dyDescent="0.3">
      <c r="A197" s="113" t="s">
        <v>4263</v>
      </c>
      <c r="B197" s="113" t="str">
        <f t="shared" ref="B197:B223" si="8">IF(A197=A196, "",A197)</f>
        <v>Co-36.1Ni-13.1Al-7.6Cr-3.0W-3.9Ti-0.1Mo</v>
      </c>
      <c r="C197" s="113" t="e">
        <f>VLOOKUP([1]Vf!$A197, [1]comp!$A$2:$BJ$838, 2, FALSE)</f>
        <v>#N/A</v>
      </c>
      <c r="D197" s="113" t="s">
        <v>4264</v>
      </c>
      <c r="E197" s="113" t="s">
        <v>4265</v>
      </c>
      <c r="F197" s="113">
        <v>750</v>
      </c>
      <c r="H197" s="113">
        <f t="shared" si="1"/>
        <v>21.575999999999993</v>
      </c>
      <c r="I197" s="113">
        <v>78.424000000000007</v>
      </c>
    </row>
    <row r="198" spans="1:11" x14ac:dyDescent="0.3">
      <c r="A198" s="113" t="s">
        <v>4263</v>
      </c>
      <c r="B198" s="113" t="str">
        <f t="shared" si="8"/>
        <v/>
      </c>
      <c r="C198" s="113" t="e">
        <f>VLOOKUP([1]Vf!$A198, [1]comp!$A$2:$BJ$838, 2, FALSE)</f>
        <v>#N/A</v>
      </c>
      <c r="D198" s="113" t="s">
        <v>4264</v>
      </c>
      <c r="E198" s="113" t="s">
        <v>4265</v>
      </c>
      <c r="F198" s="113">
        <v>800</v>
      </c>
      <c r="H198" s="113">
        <f t="shared" si="1"/>
        <v>18.703999999999994</v>
      </c>
      <c r="I198" s="113">
        <v>81.296000000000006</v>
      </c>
    </row>
    <row r="199" spans="1:11" x14ac:dyDescent="0.3">
      <c r="A199" s="113" t="s">
        <v>4263</v>
      </c>
      <c r="B199" s="113" t="str">
        <f t="shared" si="8"/>
        <v/>
      </c>
      <c r="C199" s="113" t="e">
        <f>VLOOKUP([1]Vf!$A199, [1]comp!$A$2:$BJ$838, 2, FALSE)</f>
        <v>#N/A</v>
      </c>
      <c r="D199" s="113" t="s">
        <v>4264</v>
      </c>
      <c r="E199" s="113" t="s">
        <v>4265</v>
      </c>
      <c r="F199" s="113">
        <v>850</v>
      </c>
      <c r="H199" s="113">
        <f t="shared" si="1"/>
        <v>20.531999999999996</v>
      </c>
      <c r="I199" s="113">
        <v>79.468000000000004</v>
      </c>
      <c r="J199" s="130"/>
      <c r="K199" s="130"/>
    </row>
    <row r="200" spans="1:11" x14ac:dyDescent="0.3">
      <c r="A200" s="113" t="s">
        <v>4263</v>
      </c>
      <c r="B200" s="113" t="str">
        <f t="shared" si="8"/>
        <v/>
      </c>
      <c r="C200" s="113" t="e">
        <f>VLOOKUP([1]Vf!$A200, [1]comp!$A$2:$BJ$838, 2, FALSE)</f>
        <v>#N/A</v>
      </c>
      <c r="D200" s="113" t="s">
        <v>4264</v>
      </c>
      <c r="E200" s="113" t="s">
        <v>4265</v>
      </c>
      <c r="F200" s="113">
        <v>900</v>
      </c>
      <c r="H200" s="113">
        <f t="shared" si="1"/>
        <v>20.271000000000001</v>
      </c>
      <c r="I200" s="113">
        <v>79.728999999999999</v>
      </c>
      <c r="J200" s="130"/>
      <c r="K200" s="130"/>
    </row>
    <row r="201" spans="1:11" x14ac:dyDescent="0.3">
      <c r="A201" s="113" t="s">
        <v>4263</v>
      </c>
      <c r="B201" s="113" t="str">
        <f t="shared" si="8"/>
        <v/>
      </c>
      <c r="C201" s="113" t="e">
        <f>VLOOKUP([1]Vf!$A201, [1]comp!$A$2:$BJ$838, 2, FALSE)</f>
        <v>#N/A</v>
      </c>
      <c r="D201" s="113" t="s">
        <v>4264</v>
      </c>
      <c r="E201" s="113" t="s">
        <v>4265</v>
      </c>
      <c r="F201" s="113">
        <v>950</v>
      </c>
      <c r="H201" s="113">
        <f t="shared" si="1"/>
        <v>31.585999999999999</v>
      </c>
      <c r="I201" s="113">
        <v>68.414000000000001</v>
      </c>
      <c r="J201" s="130"/>
      <c r="K201" s="130"/>
    </row>
    <row r="202" spans="1:11" x14ac:dyDescent="0.3">
      <c r="A202" s="113" t="s">
        <v>4263</v>
      </c>
      <c r="B202" s="113" t="str">
        <f t="shared" si="8"/>
        <v/>
      </c>
      <c r="C202" s="113" t="e">
        <f>VLOOKUP([1]Vf!$A202, [1]comp!$A$2:$BJ$838, 2, FALSE)</f>
        <v>#N/A</v>
      </c>
      <c r="D202" s="113" t="s">
        <v>4264</v>
      </c>
      <c r="E202" s="113" t="s">
        <v>4265</v>
      </c>
      <c r="F202" s="113">
        <v>1000</v>
      </c>
      <c r="H202" s="113">
        <f t="shared" si="1"/>
        <v>34.457999999999998</v>
      </c>
      <c r="I202" s="113">
        <v>65.542000000000002</v>
      </c>
      <c r="J202" s="130"/>
      <c r="K202" s="130"/>
    </row>
    <row r="203" spans="1:11" x14ac:dyDescent="0.3">
      <c r="A203" s="113" t="s">
        <v>4263</v>
      </c>
      <c r="B203" s="113" t="str">
        <f t="shared" si="8"/>
        <v/>
      </c>
      <c r="C203" s="113" t="e">
        <f>VLOOKUP([1]Vf!$A203, [1]comp!$A$2:$BJ$838, 2, FALSE)</f>
        <v>#N/A</v>
      </c>
      <c r="D203" s="113" t="s">
        <v>4264</v>
      </c>
      <c r="E203" s="113" t="s">
        <v>4265</v>
      </c>
      <c r="F203" s="113">
        <v>1050</v>
      </c>
      <c r="H203" s="113">
        <f t="shared" si="1"/>
        <v>68.578000000000003</v>
      </c>
      <c r="I203" s="113">
        <v>31.422000000000001</v>
      </c>
      <c r="J203" s="130"/>
      <c r="K203" s="130"/>
    </row>
    <row r="204" spans="1:11" x14ac:dyDescent="0.3">
      <c r="A204" s="113" t="s">
        <v>4263</v>
      </c>
      <c r="B204" s="113" t="str">
        <f t="shared" si="8"/>
        <v/>
      </c>
      <c r="C204" s="113" t="e">
        <f>VLOOKUP([1]Vf!$A204, [1]comp!$A$2:$BJ$838, 2, FALSE)</f>
        <v>#N/A</v>
      </c>
      <c r="D204" s="113" t="s">
        <v>4264</v>
      </c>
      <c r="E204" s="113" t="s">
        <v>4265</v>
      </c>
      <c r="F204" s="113">
        <v>1100</v>
      </c>
      <c r="H204" s="113">
        <f t="shared" si="1"/>
        <v>79.197000000000003</v>
      </c>
      <c r="I204" s="113">
        <v>20.803000000000001</v>
      </c>
      <c r="J204" s="130"/>
      <c r="K204" s="130"/>
    </row>
    <row r="205" spans="1:11" x14ac:dyDescent="0.3">
      <c r="A205" s="113" t="s">
        <v>4263</v>
      </c>
      <c r="B205" s="113" t="str">
        <f t="shared" si="8"/>
        <v/>
      </c>
      <c r="C205" s="113" t="e">
        <f>VLOOKUP([1]Vf!$A205, [1]comp!$A$2:$BJ$838, 2, FALSE)</f>
        <v>#N/A</v>
      </c>
      <c r="D205" s="113" t="s">
        <v>4264</v>
      </c>
      <c r="E205" s="113" t="s">
        <v>4265</v>
      </c>
      <c r="F205" s="113">
        <v>1163.8</v>
      </c>
      <c r="H205" s="113">
        <f t="shared" si="1"/>
        <v>99.477760000000004</v>
      </c>
      <c r="I205" s="113">
        <v>0.52224000000000004</v>
      </c>
      <c r="J205" s="130"/>
      <c r="K205" s="130"/>
    </row>
    <row r="206" spans="1:11" x14ac:dyDescent="0.3">
      <c r="A206" s="113" t="s">
        <v>4266</v>
      </c>
      <c r="B206" s="113" t="str">
        <f t="shared" si="8"/>
        <v>Co-37.3Ni-9.6Al-7.6Cr-2.1W-0.8Ti-5.9Mo</v>
      </c>
      <c r="C206" s="113" t="e">
        <f>VLOOKUP([1]Vf!$A206, [1]comp!$A$2:$BJ$838, 2, FALSE)</f>
        <v>#N/A</v>
      </c>
      <c r="D206" s="113" t="s">
        <v>4267</v>
      </c>
      <c r="E206" s="113" t="s">
        <v>4268</v>
      </c>
      <c r="F206" s="113">
        <v>750</v>
      </c>
      <c r="H206" s="113">
        <f t="shared" si="1"/>
        <v>56.741</v>
      </c>
      <c r="I206" s="113">
        <v>43.259</v>
      </c>
      <c r="J206" s="130"/>
      <c r="K206" s="130"/>
    </row>
    <row r="207" spans="1:11" x14ac:dyDescent="0.3">
      <c r="A207" s="126" t="s">
        <v>4266</v>
      </c>
      <c r="B207" s="113" t="str">
        <f t="shared" si="8"/>
        <v/>
      </c>
      <c r="C207" s="113" t="e">
        <f>VLOOKUP([1]Vf!$A207, [1]comp!$A$2:$BJ$838, 2, FALSE)</f>
        <v>#N/A</v>
      </c>
      <c r="D207" s="113" t="s">
        <v>4267</v>
      </c>
      <c r="E207" s="113" t="s">
        <v>4268</v>
      </c>
      <c r="F207" s="113">
        <v>800</v>
      </c>
      <c r="H207" s="113">
        <f t="shared" si="1"/>
        <v>57.610999999999997</v>
      </c>
      <c r="I207" s="113">
        <v>42.389000000000003</v>
      </c>
      <c r="J207" s="130"/>
      <c r="K207" s="130"/>
    </row>
    <row r="208" spans="1:11" x14ac:dyDescent="0.3">
      <c r="A208" s="113" t="s">
        <v>4266</v>
      </c>
      <c r="B208" s="113" t="str">
        <f t="shared" si="8"/>
        <v/>
      </c>
      <c r="C208" s="113" t="e">
        <f>VLOOKUP([1]Vf!$A208, [1]comp!$A$2:$BJ$838, 2, FALSE)</f>
        <v>#N/A</v>
      </c>
      <c r="D208" s="113" t="s">
        <v>4267</v>
      </c>
      <c r="E208" s="113" t="s">
        <v>4268</v>
      </c>
      <c r="F208" s="113">
        <v>900</v>
      </c>
      <c r="H208" s="113">
        <f t="shared" si="1"/>
        <v>68.926000000000002</v>
      </c>
      <c r="I208" s="113">
        <v>31.074000000000002</v>
      </c>
      <c r="J208" s="130"/>
      <c r="K208" s="130"/>
    </row>
    <row r="209" spans="1:11" x14ac:dyDescent="0.3">
      <c r="A209" s="113" t="s">
        <v>4266</v>
      </c>
      <c r="B209" s="113" t="str">
        <f t="shared" si="8"/>
        <v/>
      </c>
      <c r="C209" s="113" t="e">
        <f>VLOOKUP([1]Vf!$A209, [1]comp!$A$2:$BJ$838, 2, FALSE)</f>
        <v>#N/A</v>
      </c>
      <c r="D209" s="113" t="s">
        <v>4267</v>
      </c>
      <c r="E209" s="113" t="s">
        <v>4268</v>
      </c>
      <c r="F209" s="113">
        <v>950</v>
      </c>
      <c r="H209" s="113">
        <f t="shared" si="1"/>
        <v>73.888000000000005</v>
      </c>
      <c r="I209" s="113">
        <v>26.111999999999998</v>
      </c>
      <c r="J209" s="130"/>
      <c r="K209" s="130"/>
    </row>
    <row r="210" spans="1:11" x14ac:dyDescent="0.3">
      <c r="A210" s="113" t="s">
        <v>4266</v>
      </c>
      <c r="B210" s="113" t="str">
        <f t="shared" si="8"/>
        <v/>
      </c>
      <c r="C210" s="113" t="e">
        <f>VLOOKUP([1]Vf!$A210, [1]comp!$A$2:$BJ$838, 2, FALSE)</f>
        <v>#N/A</v>
      </c>
      <c r="D210" s="113" t="s">
        <v>4267</v>
      </c>
      <c r="E210" s="113" t="s">
        <v>4268</v>
      </c>
      <c r="F210" s="113">
        <v>1039.5</v>
      </c>
      <c r="H210" s="113">
        <f t="shared" si="1"/>
        <v>99.30368</v>
      </c>
      <c r="I210" s="113">
        <v>0.69632000000000005</v>
      </c>
      <c r="J210" s="130"/>
      <c r="K210" s="130"/>
    </row>
    <row r="211" spans="1:11" x14ac:dyDescent="0.3">
      <c r="A211" s="113" t="s">
        <v>4269</v>
      </c>
      <c r="B211" s="113" t="str">
        <f t="shared" si="8"/>
        <v>Co-38.3Ni-8.1Al-7.6Cr-2.6W-6.9Mo</v>
      </c>
      <c r="C211" s="113" t="e">
        <f>VLOOKUP([1]Vf!$A211, [1]comp!$A$2:$BJ$838, 2, FALSE)</f>
        <v>#N/A</v>
      </c>
      <c r="D211" s="113" t="s">
        <v>4270</v>
      </c>
      <c r="E211" s="113" t="s">
        <v>4271</v>
      </c>
      <c r="F211" s="113">
        <v>750</v>
      </c>
      <c r="H211" s="113">
        <f t="shared" si="1"/>
        <v>61.267000000000003</v>
      </c>
      <c r="I211" s="113">
        <v>38.732999999999997</v>
      </c>
      <c r="J211" s="130"/>
      <c r="K211" s="130"/>
    </row>
    <row r="212" spans="1:11" x14ac:dyDescent="0.3">
      <c r="A212" s="113" t="s">
        <v>4269</v>
      </c>
      <c r="B212" s="113" t="str">
        <f t="shared" si="8"/>
        <v/>
      </c>
      <c r="C212" s="113" t="e">
        <f>VLOOKUP([1]Vf!$A212, [1]comp!$A$2:$BJ$838, 2, FALSE)</f>
        <v>#N/A</v>
      </c>
      <c r="D212" s="113" t="s">
        <v>4270</v>
      </c>
      <c r="E212" s="113" t="s">
        <v>4271</v>
      </c>
      <c r="F212" s="113">
        <v>800</v>
      </c>
      <c r="H212" s="113">
        <f t="shared" si="1"/>
        <v>53.868000000000002</v>
      </c>
      <c r="I212" s="113">
        <v>46.131999999999998</v>
      </c>
      <c r="J212" s="130"/>
      <c r="K212" s="130"/>
    </row>
    <row r="213" spans="1:11" x14ac:dyDescent="0.3">
      <c r="A213" s="113" t="s">
        <v>4269</v>
      </c>
      <c r="B213" s="113" t="str">
        <f t="shared" si="8"/>
        <v/>
      </c>
      <c r="C213" s="113" t="e">
        <f>VLOOKUP([1]Vf!$A213, [1]comp!$A$2:$BJ$838, 2, FALSE)</f>
        <v>#N/A</v>
      </c>
      <c r="D213" s="113" t="s">
        <v>4270</v>
      </c>
      <c r="E213" s="113" t="s">
        <v>4271</v>
      </c>
      <c r="F213" s="113">
        <v>850</v>
      </c>
      <c r="H213" s="113">
        <f t="shared" si="1"/>
        <v>63.094999999999999</v>
      </c>
      <c r="I213" s="113">
        <v>36.905000000000001</v>
      </c>
      <c r="J213" s="130"/>
      <c r="K213" s="130"/>
    </row>
    <row r="214" spans="1:11" x14ac:dyDescent="0.3">
      <c r="A214" s="113" t="s">
        <v>4269</v>
      </c>
      <c r="B214" s="113" t="str">
        <f t="shared" si="8"/>
        <v/>
      </c>
      <c r="C214" s="113" t="e">
        <f>VLOOKUP([1]Vf!$A214, [1]comp!$A$2:$BJ$838, 2, FALSE)</f>
        <v>#N/A</v>
      </c>
      <c r="D214" s="113" t="s">
        <v>4270</v>
      </c>
      <c r="E214" s="113" t="s">
        <v>4271</v>
      </c>
      <c r="F214" s="113">
        <v>900</v>
      </c>
      <c r="H214" s="113">
        <f t="shared" si="1"/>
        <v>79.807000000000002</v>
      </c>
      <c r="I214" s="113">
        <v>20.193000000000001</v>
      </c>
      <c r="J214" s="130"/>
      <c r="K214" s="130"/>
    </row>
    <row r="215" spans="1:11" x14ac:dyDescent="0.3">
      <c r="A215" s="113" t="s">
        <v>4269</v>
      </c>
      <c r="B215" s="113" t="str">
        <f t="shared" si="8"/>
        <v/>
      </c>
      <c r="C215" s="113" t="e">
        <f>VLOOKUP([1]Vf!$A215, [1]comp!$A$2:$BJ$838, 2, FALSE)</f>
        <v>#N/A</v>
      </c>
      <c r="D215" s="113" t="s">
        <v>4270</v>
      </c>
      <c r="E215" s="113" t="s">
        <v>4271</v>
      </c>
      <c r="F215" s="113">
        <v>950</v>
      </c>
      <c r="H215" s="113">
        <f t="shared" si="1"/>
        <v>93.384900000000002</v>
      </c>
      <c r="I215" s="113">
        <v>6.6151</v>
      </c>
      <c r="J215" s="130"/>
      <c r="K215" s="130"/>
    </row>
    <row r="216" spans="1:11" x14ac:dyDescent="0.3">
      <c r="A216" s="113" t="s">
        <v>4269</v>
      </c>
      <c r="B216" s="113" t="str">
        <f t="shared" si="8"/>
        <v/>
      </c>
      <c r="C216" s="113" t="e">
        <f>VLOOKUP([1]Vf!$A216, [1]comp!$A$2:$BJ$838, 2, FALSE)</f>
        <v>#N/A</v>
      </c>
      <c r="D216" s="113" t="s">
        <v>4270</v>
      </c>
      <c r="E216" s="113" t="s">
        <v>4271</v>
      </c>
      <c r="F216" s="130">
        <v>985.39</v>
      </c>
      <c r="H216" s="113">
        <f t="shared" si="1"/>
        <v>99.477760000000004</v>
      </c>
      <c r="I216" s="113">
        <v>0.52224000000000004</v>
      </c>
      <c r="J216" s="130"/>
      <c r="K216" s="130"/>
    </row>
    <row r="217" spans="1:11" x14ac:dyDescent="0.3">
      <c r="A217" s="126" t="s">
        <v>2338</v>
      </c>
      <c r="B217" s="113" t="str">
        <f t="shared" si="8"/>
        <v>Co-15.9Ni-13.6Al-19.W-0.7Ta-0.6Mo-0.3Re</v>
      </c>
      <c r="C217" s="113" t="str">
        <f>VLOOKUP([1]Vf!$A217, [1]comp!$A$2:$BJ$838, 2, FALSE)</f>
        <v>CoAlWX+</v>
      </c>
      <c r="D217" s="126" t="s">
        <v>384</v>
      </c>
      <c r="E217" s="126" t="s">
        <v>383</v>
      </c>
      <c r="F217" s="113">
        <v>16.495000000000001</v>
      </c>
      <c r="G217" s="130"/>
      <c r="H217" s="113">
        <f t="shared" si="1"/>
        <v>40.106999999999999</v>
      </c>
      <c r="I217" s="113">
        <v>59.893000000000001</v>
      </c>
      <c r="J217" s="130"/>
      <c r="K217" s="130"/>
    </row>
    <row r="218" spans="1:11" x14ac:dyDescent="0.3">
      <c r="B218" s="113">
        <f t="shared" si="8"/>
        <v>0</v>
      </c>
      <c r="C218" s="113" t="e">
        <f>VLOOKUP([1]Vf!$A218, [1]comp!$A$2:$BJ$838, 2, FALSE)</f>
        <v>#N/A</v>
      </c>
      <c r="D218" s="126" t="s">
        <v>384</v>
      </c>
      <c r="E218" s="126" t="s">
        <v>383</v>
      </c>
      <c r="F218" s="113">
        <v>639.17999999999995</v>
      </c>
      <c r="G218" s="130"/>
      <c r="H218" s="113">
        <f t="shared" si="1"/>
        <v>39.840000000000003</v>
      </c>
      <c r="I218" s="113">
        <v>60.16</v>
      </c>
      <c r="J218" s="130"/>
      <c r="K218" s="130"/>
    </row>
    <row r="219" spans="1:11" x14ac:dyDescent="0.3">
      <c r="B219" s="113" t="str">
        <f t="shared" si="8"/>
        <v/>
      </c>
      <c r="C219" s="113" t="e">
        <f>VLOOKUP([1]Vf!$A219, [1]comp!$A$2:$BJ$838, 2, FALSE)</f>
        <v>#N/A</v>
      </c>
      <c r="D219" s="126" t="s">
        <v>384</v>
      </c>
      <c r="E219" s="126" t="s">
        <v>383</v>
      </c>
      <c r="F219" s="113">
        <v>694.85</v>
      </c>
      <c r="G219" s="130"/>
      <c r="H219" s="113">
        <f t="shared" si="1"/>
        <v>41.042999999999999</v>
      </c>
      <c r="I219" s="113">
        <v>58.957000000000001</v>
      </c>
    </row>
    <row r="220" spans="1:11" x14ac:dyDescent="0.3">
      <c r="B220" s="113" t="str">
        <f t="shared" si="8"/>
        <v/>
      </c>
      <c r="C220" s="113" t="e">
        <f>VLOOKUP([1]Vf!$A220, [1]comp!$A$2:$BJ$838, 2, FALSE)</f>
        <v>#N/A</v>
      </c>
      <c r="D220" s="126" t="s">
        <v>384</v>
      </c>
      <c r="E220" s="126" t="s">
        <v>383</v>
      </c>
      <c r="F220" s="113">
        <v>793.81</v>
      </c>
      <c r="G220" s="130"/>
      <c r="H220" s="113">
        <f t="shared" si="1"/>
        <v>50.534999999999997</v>
      </c>
      <c r="I220" s="113">
        <v>49.465000000000003</v>
      </c>
    </row>
    <row r="221" spans="1:11" x14ac:dyDescent="0.3">
      <c r="B221" s="113" t="str">
        <f t="shared" si="8"/>
        <v/>
      </c>
      <c r="C221" s="113" t="e">
        <f>VLOOKUP([1]Vf!$A221, [1]comp!$A$2:$BJ$838, 2, FALSE)</f>
        <v>#N/A</v>
      </c>
      <c r="D221" s="126" t="s">
        <v>384</v>
      </c>
      <c r="E221" s="126" t="s">
        <v>383</v>
      </c>
      <c r="F221" s="113">
        <v>896.91</v>
      </c>
      <c r="G221" s="130"/>
      <c r="H221" s="113">
        <f t="shared" si="1"/>
        <v>69.519000000000005</v>
      </c>
      <c r="I221" s="113">
        <v>30.481000000000002</v>
      </c>
    </row>
    <row r="222" spans="1:11" x14ac:dyDescent="0.3">
      <c r="A222" s="126"/>
      <c r="B222" s="113" t="str">
        <f t="shared" si="8"/>
        <v/>
      </c>
      <c r="C222" s="113" t="e">
        <f>VLOOKUP([1]Vf!$A222, [1]comp!$A$2:$BJ$838, 2, FALSE)</f>
        <v>#N/A</v>
      </c>
      <c r="D222" s="126" t="s">
        <v>384</v>
      </c>
      <c r="E222" s="126" t="s">
        <v>383</v>
      </c>
      <c r="F222" s="113">
        <v>993.81</v>
      </c>
      <c r="G222" s="130"/>
      <c r="H222" s="113">
        <f t="shared" si="1"/>
        <v>97.7273</v>
      </c>
      <c r="I222" s="113">
        <v>2.2726999999999999</v>
      </c>
    </row>
    <row r="223" spans="1:11" x14ac:dyDescent="0.3">
      <c r="B223" s="113" t="str">
        <f t="shared" si="8"/>
        <v/>
      </c>
      <c r="C223" s="113" t="e">
        <f>VLOOKUP([1]Vf!$A223, [1]comp!$A$2:$BJ$838, 2, FALSE)</f>
        <v>#N/A</v>
      </c>
      <c r="D223" s="126" t="s">
        <v>384</v>
      </c>
      <c r="E223" s="126" t="s">
        <v>383</v>
      </c>
      <c r="F223" s="113">
        <v>1000</v>
      </c>
      <c r="G223" s="130"/>
      <c r="H223" s="113">
        <f t="shared" si="1"/>
        <v>99.8</v>
      </c>
      <c r="I223" s="113">
        <v>0.2</v>
      </c>
    </row>
    <row r="224" spans="1:11" x14ac:dyDescent="0.3">
      <c r="A224" s="126" t="s">
        <v>4272</v>
      </c>
      <c r="C224" s="113" t="s">
        <v>2123</v>
      </c>
      <c r="D224" s="126" t="s">
        <v>4273</v>
      </c>
      <c r="E224" s="126" t="s">
        <v>4274</v>
      </c>
      <c r="F224" s="113">
        <v>750</v>
      </c>
      <c r="H224" s="113">
        <f t="shared" si="1"/>
        <v>30</v>
      </c>
      <c r="I224" s="113">
        <v>70</v>
      </c>
    </row>
    <row r="225" spans="1:17" x14ac:dyDescent="0.3">
      <c r="A225" s="113" t="s">
        <v>4275</v>
      </c>
      <c r="C225" s="113" t="s">
        <v>2123</v>
      </c>
      <c r="D225" s="113" t="s">
        <v>4276</v>
      </c>
      <c r="E225" s="113" t="s">
        <v>4277</v>
      </c>
      <c r="F225" s="113">
        <v>760</v>
      </c>
      <c r="G225" s="113">
        <v>16</v>
      </c>
      <c r="H225" s="113">
        <f t="shared" si="1"/>
        <v>55</v>
      </c>
      <c r="I225" s="113">
        <v>45</v>
      </c>
    </row>
    <row r="226" spans="1:17" x14ac:dyDescent="0.3">
      <c r="A226" s="113" t="s">
        <v>4278</v>
      </c>
      <c r="C226" s="113" t="s">
        <v>2123</v>
      </c>
      <c r="D226" s="113" t="s">
        <v>3470</v>
      </c>
      <c r="E226" s="113" t="s">
        <v>4279</v>
      </c>
      <c r="F226" s="113">
        <v>900</v>
      </c>
      <c r="G226" s="113">
        <v>50</v>
      </c>
      <c r="H226" s="113">
        <f t="shared" si="1"/>
        <v>17.700000000000003</v>
      </c>
      <c r="I226" s="113">
        <v>82.3</v>
      </c>
    </row>
    <row r="227" spans="1:17" x14ac:dyDescent="0.3">
      <c r="A227" s="113" t="s">
        <v>4280</v>
      </c>
      <c r="C227" s="113" t="s">
        <v>2123</v>
      </c>
      <c r="D227" s="113" t="s">
        <v>162</v>
      </c>
      <c r="E227" s="113" t="s">
        <v>4279</v>
      </c>
      <c r="F227" s="113">
        <v>900</v>
      </c>
      <c r="G227" s="113">
        <v>50</v>
      </c>
      <c r="H227" s="113">
        <f t="shared" si="1"/>
        <v>14.400000000000006</v>
      </c>
      <c r="I227" s="113">
        <v>85.6</v>
      </c>
    </row>
    <row r="228" spans="1:17" x14ac:dyDescent="0.3">
      <c r="A228" s="113" t="s">
        <v>4281</v>
      </c>
      <c r="C228" s="113" t="s">
        <v>2123</v>
      </c>
      <c r="D228" s="113" t="s">
        <v>4282</v>
      </c>
      <c r="E228" s="113" t="s">
        <v>4279</v>
      </c>
      <c r="F228" s="113">
        <v>900</v>
      </c>
      <c r="G228" s="113">
        <v>50</v>
      </c>
      <c r="H228" s="113">
        <f t="shared" si="1"/>
        <v>19.5</v>
      </c>
      <c r="I228" s="113">
        <v>80.5</v>
      </c>
    </row>
    <row r="229" spans="1:17" s="93" customFormat="1" x14ac:dyDescent="0.3">
      <c r="A229" s="133" t="s">
        <v>4283</v>
      </c>
      <c r="C229" s="133" t="s">
        <v>2123</v>
      </c>
      <c r="D229" s="133" t="s">
        <v>541</v>
      </c>
      <c r="E229" s="133" t="s">
        <v>4284</v>
      </c>
      <c r="F229" s="133" t="s">
        <v>4428</v>
      </c>
      <c r="H229" s="133">
        <f t="shared" si="1"/>
        <v>93.1</v>
      </c>
      <c r="M229" s="133">
        <v>6.3</v>
      </c>
      <c r="N229" s="133">
        <v>0.6</v>
      </c>
      <c r="Q229" s="133" t="s">
        <v>4490</v>
      </c>
    </row>
    <row r="230" spans="1:17" s="93" customFormat="1" x14ac:dyDescent="0.3">
      <c r="A230" s="133" t="s">
        <v>4285</v>
      </c>
      <c r="C230" s="133" t="s">
        <v>2123</v>
      </c>
      <c r="D230" s="133" t="s">
        <v>1169</v>
      </c>
      <c r="E230" s="133" t="s">
        <v>4286</v>
      </c>
      <c r="F230" s="133" t="s">
        <v>4428</v>
      </c>
      <c r="H230" s="133">
        <f t="shared" si="1"/>
        <v>92.9</v>
      </c>
      <c r="M230" s="133">
        <v>6.5</v>
      </c>
      <c r="N230" s="133">
        <v>0.6</v>
      </c>
      <c r="Q230" s="133" t="s">
        <v>4490</v>
      </c>
    </row>
    <row r="231" spans="1:17" s="93" customFormat="1" x14ac:dyDescent="0.3">
      <c r="A231" s="133" t="s">
        <v>4287</v>
      </c>
      <c r="C231" s="133" t="s">
        <v>2123</v>
      </c>
      <c r="D231" s="133" t="s">
        <v>1170</v>
      </c>
      <c r="E231" s="133" t="s">
        <v>4288</v>
      </c>
      <c r="F231" s="133" t="s">
        <v>4428</v>
      </c>
      <c r="H231" s="133">
        <f t="shared" si="1"/>
        <v>92.7</v>
      </c>
      <c r="M231" s="133">
        <v>6.8</v>
      </c>
      <c r="N231" s="133">
        <v>0.5</v>
      </c>
      <c r="Q231" s="133" t="s">
        <v>4490</v>
      </c>
    </row>
    <row r="232" spans="1:17" s="93" customFormat="1" x14ac:dyDescent="0.3">
      <c r="A232" s="133" t="s">
        <v>4289</v>
      </c>
      <c r="C232" s="133" t="s">
        <v>2123</v>
      </c>
      <c r="D232" s="133" t="s">
        <v>1171</v>
      </c>
      <c r="E232" s="133" t="s">
        <v>4290</v>
      </c>
      <c r="F232" s="133" t="s">
        <v>4428</v>
      </c>
      <c r="H232" s="133">
        <f t="shared" si="1"/>
        <v>92.7</v>
      </c>
      <c r="M232" s="133">
        <v>7.1</v>
      </c>
      <c r="N232" s="133">
        <v>0.2</v>
      </c>
      <c r="Q232" s="133" t="s">
        <v>4490</v>
      </c>
    </row>
    <row r="233" spans="1:17" s="93" customFormat="1" x14ac:dyDescent="0.3">
      <c r="A233" s="133" t="s">
        <v>4291</v>
      </c>
      <c r="C233" s="133" t="s">
        <v>2123</v>
      </c>
      <c r="D233" s="133" t="s">
        <v>1172</v>
      </c>
      <c r="E233" s="133" t="s">
        <v>4292</v>
      </c>
      <c r="F233" s="133" t="s">
        <v>4428</v>
      </c>
      <c r="H233" s="133">
        <f t="shared" si="1"/>
        <v>91</v>
      </c>
      <c r="M233" s="133">
        <v>8.9</v>
      </c>
      <c r="N233" s="133">
        <v>0.1</v>
      </c>
      <c r="Q233" s="133" t="s">
        <v>4490</v>
      </c>
    </row>
    <row r="234" spans="1:17" s="93" customFormat="1" x14ac:dyDescent="0.3">
      <c r="A234" s="134" t="s">
        <v>4293</v>
      </c>
      <c r="C234" s="133" t="s">
        <v>2123</v>
      </c>
      <c r="D234" s="134" t="s">
        <v>4294</v>
      </c>
      <c r="E234" s="134" t="s">
        <v>4295</v>
      </c>
      <c r="F234" s="133" t="s">
        <v>4428</v>
      </c>
      <c r="H234" s="133">
        <f t="shared" si="1"/>
        <v>93.5</v>
      </c>
      <c r="M234" s="133">
        <v>6.1</v>
      </c>
      <c r="N234" s="133">
        <v>0.4</v>
      </c>
      <c r="Q234" s="133" t="s">
        <v>4490</v>
      </c>
    </row>
    <row r="235" spans="1:17" s="93" customFormat="1" x14ac:dyDescent="0.3">
      <c r="A235" s="134" t="s">
        <v>4296</v>
      </c>
      <c r="C235" s="133" t="s">
        <v>2123</v>
      </c>
      <c r="D235" s="134" t="s">
        <v>4297</v>
      </c>
      <c r="E235" s="134" t="s">
        <v>4298</v>
      </c>
      <c r="F235" s="133" t="s">
        <v>4428</v>
      </c>
      <c r="H235" s="133">
        <f t="shared" si="1"/>
        <v>95.5</v>
      </c>
      <c r="M235" s="133">
        <v>4.2</v>
      </c>
      <c r="N235" s="133">
        <v>0.3</v>
      </c>
      <c r="Q235" s="133" t="s">
        <v>4490</v>
      </c>
    </row>
    <row r="236" spans="1:17" s="93" customFormat="1" x14ac:dyDescent="0.3">
      <c r="A236" s="134" t="s">
        <v>4299</v>
      </c>
      <c r="C236" s="133" t="s">
        <v>2123</v>
      </c>
      <c r="D236" s="134" t="s">
        <v>4300</v>
      </c>
      <c r="E236" s="134" t="s">
        <v>4301</v>
      </c>
      <c r="F236" s="133" t="s">
        <v>4428</v>
      </c>
      <c r="H236" s="133">
        <f t="shared" si="1"/>
        <v>94.8</v>
      </c>
      <c r="M236" s="133">
        <v>3.3</v>
      </c>
      <c r="N236" s="133">
        <v>0.2</v>
      </c>
      <c r="O236" s="133">
        <v>1.7</v>
      </c>
      <c r="Q236" s="133" t="s">
        <v>4490</v>
      </c>
    </row>
    <row r="237" spans="1:17" s="93" customFormat="1" x14ac:dyDescent="0.3">
      <c r="A237" s="134" t="s">
        <v>4302</v>
      </c>
      <c r="C237" s="133" t="s">
        <v>2123</v>
      </c>
      <c r="D237" s="134" t="s">
        <v>4303</v>
      </c>
      <c r="E237" s="134" t="s">
        <v>4304</v>
      </c>
      <c r="F237" s="133" t="s">
        <v>4428</v>
      </c>
      <c r="H237" s="133">
        <f t="shared" si="1"/>
        <v>92.9</v>
      </c>
      <c r="M237" s="133">
        <v>1.7</v>
      </c>
      <c r="N237" s="133">
        <v>0.1</v>
      </c>
      <c r="O237" s="133">
        <v>5.3</v>
      </c>
      <c r="Q237" s="133" t="s">
        <v>4490</v>
      </c>
    </row>
    <row r="238" spans="1:17" x14ac:dyDescent="0.3">
      <c r="A238" s="126" t="s">
        <v>3937</v>
      </c>
      <c r="C238" s="113" t="s">
        <v>2123</v>
      </c>
      <c r="D238" s="126" t="s">
        <v>4305</v>
      </c>
      <c r="E238" s="126" t="s">
        <v>4306</v>
      </c>
      <c r="F238" s="113">
        <v>900</v>
      </c>
      <c r="G238" s="113">
        <v>200</v>
      </c>
      <c r="H238" s="113">
        <f t="shared" si="1"/>
        <v>49</v>
      </c>
      <c r="I238" s="113">
        <v>51</v>
      </c>
    </row>
    <row r="239" spans="1:17" x14ac:dyDescent="0.3">
      <c r="A239" s="126" t="s">
        <v>3470</v>
      </c>
      <c r="B239" s="113" t="str">
        <f t="shared" ref="B239:B241" si="9">IF(A239=A238, "",A239)</f>
        <v>Co-8.8Al-9.8W</v>
      </c>
      <c r="C239" s="113" t="str">
        <f>VLOOKUP([1]Vf!$A239, [1]comp!$A$2:$BJ$838, 2, FALSE)</f>
        <v>CoAlW-X</v>
      </c>
      <c r="D239" s="126" t="s">
        <v>4307</v>
      </c>
      <c r="E239" s="126" t="s">
        <v>4308</v>
      </c>
      <c r="F239" s="113">
        <v>900</v>
      </c>
      <c r="G239" s="113">
        <v>50</v>
      </c>
      <c r="H239" s="113">
        <f t="shared" si="1"/>
        <v>20</v>
      </c>
      <c r="I239" s="113">
        <v>80</v>
      </c>
      <c r="K239" s="113" t="s">
        <v>4486</v>
      </c>
      <c r="L239" s="113" t="s">
        <v>4486</v>
      </c>
    </row>
    <row r="240" spans="1:17" x14ac:dyDescent="0.3">
      <c r="A240" s="126" t="s">
        <v>4309</v>
      </c>
      <c r="B240" s="113" t="str">
        <f t="shared" si="9"/>
        <v>Co-8.8Al-9.8W-0.5Nd</v>
      </c>
      <c r="C240" s="113" t="e">
        <f>VLOOKUP([1]Vf!$A240, [1]comp!$A$2:$BJ$838, 2, FALSE)</f>
        <v>#N/A</v>
      </c>
      <c r="D240" s="126" t="s">
        <v>4310</v>
      </c>
      <c r="E240" s="126" t="s">
        <v>4308</v>
      </c>
      <c r="F240" s="113">
        <v>900</v>
      </c>
      <c r="G240" s="113">
        <v>50</v>
      </c>
      <c r="H240" s="113">
        <f t="shared" si="1"/>
        <v>20</v>
      </c>
      <c r="I240" s="113">
        <v>80</v>
      </c>
      <c r="K240" s="113" t="s">
        <v>4486</v>
      </c>
      <c r="L240" s="113" t="s">
        <v>4486</v>
      </c>
    </row>
    <row r="241" spans="1:17" x14ac:dyDescent="0.3">
      <c r="A241" s="126" t="s">
        <v>4311</v>
      </c>
      <c r="B241" s="113" t="str">
        <f t="shared" si="9"/>
        <v>Co-8.6Al-9.5W-2.9Nd</v>
      </c>
      <c r="C241" s="113" t="e">
        <f>VLOOKUP([1]Vf!$A241, [1]comp!$A$2:$BJ$838, 2, FALSE)</f>
        <v>#N/A</v>
      </c>
      <c r="D241" s="126" t="s">
        <v>4312</v>
      </c>
      <c r="E241" s="126" t="s">
        <v>4308</v>
      </c>
      <c r="F241" s="113">
        <v>900</v>
      </c>
      <c r="G241" s="113">
        <v>50</v>
      </c>
      <c r="H241" s="113">
        <f t="shared" si="1"/>
        <v>20</v>
      </c>
      <c r="I241" s="113">
        <v>80</v>
      </c>
      <c r="K241" s="113" t="s">
        <v>4486</v>
      </c>
      <c r="L241" s="113" t="s">
        <v>4486</v>
      </c>
    </row>
    <row r="242" spans="1:17" x14ac:dyDescent="0.3">
      <c r="A242" s="126" t="s">
        <v>4313</v>
      </c>
      <c r="C242" s="113" t="s">
        <v>2123</v>
      </c>
      <c r="D242" s="126" t="s">
        <v>4314</v>
      </c>
      <c r="E242" s="126" t="s">
        <v>4315</v>
      </c>
      <c r="F242" s="113">
        <v>900</v>
      </c>
      <c r="G242" s="113">
        <v>24</v>
      </c>
      <c r="H242" s="113">
        <f t="shared" si="1"/>
        <v>36</v>
      </c>
      <c r="I242" s="113">
        <v>64</v>
      </c>
      <c r="Q242" s="113" t="s">
        <v>4491</v>
      </c>
    </row>
    <row r="243" spans="1:17" x14ac:dyDescent="0.3">
      <c r="A243" s="126" t="s">
        <v>4317</v>
      </c>
      <c r="C243" s="113" t="s">
        <v>2123</v>
      </c>
      <c r="D243" s="126" t="s">
        <v>4318</v>
      </c>
      <c r="E243" s="126" t="s">
        <v>4319</v>
      </c>
      <c r="F243" s="113">
        <v>900</v>
      </c>
      <c r="G243" s="113">
        <v>16</v>
      </c>
      <c r="H243" s="113">
        <f t="shared" si="1"/>
        <v>30</v>
      </c>
      <c r="I243" s="113">
        <v>70</v>
      </c>
    </row>
    <row r="244" spans="1:17" x14ac:dyDescent="0.3">
      <c r="A244" s="126" t="s">
        <v>4320</v>
      </c>
      <c r="C244" s="113" t="s">
        <v>2123</v>
      </c>
      <c r="D244" s="126" t="s">
        <v>4321</v>
      </c>
      <c r="E244" s="126" t="s">
        <v>4322</v>
      </c>
      <c r="F244" s="113">
        <v>900</v>
      </c>
      <c r="G244" s="113">
        <v>16</v>
      </c>
      <c r="H244" s="113">
        <f t="shared" si="1"/>
        <v>30</v>
      </c>
      <c r="I244" s="113">
        <v>70</v>
      </c>
    </row>
    <row r="245" spans="1:17" x14ac:dyDescent="0.3">
      <c r="A245" s="126" t="s">
        <v>4323</v>
      </c>
      <c r="B245" s="113" t="str">
        <f t="shared" ref="B245:B400" si="10">IF(A245=A244, "",A245)</f>
        <v>Co-30.0Ni-8.Al-12.0Cr-3.0W-3.0Ti-1.0Ta</v>
      </c>
      <c r="C245" s="113" t="e">
        <f>VLOOKUP([1]Vf!$A245, [1]comp!$A$2:$BJ$838, 2, FALSE)</f>
        <v>#N/A</v>
      </c>
      <c r="D245" s="126" t="s">
        <v>541</v>
      </c>
      <c r="E245" s="126" t="s">
        <v>4324</v>
      </c>
      <c r="F245" s="113">
        <v>850</v>
      </c>
      <c r="G245" s="113">
        <v>1000</v>
      </c>
      <c r="H245" s="113">
        <f t="shared" si="1"/>
        <v>58.3</v>
      </c>
      <c r="I245" s="113">
        <v>41.7</v>
      </c>
    </row>
    <row r="246" spans="1:17" x14ac:dyDescent="0.3">
      <c r="A246" s="126" t="s">
        <v>4325</v>
      </c>
      <c r="B246" s="113" t="str">
        <f t="shared" si="10"/>
        <v>Co-40.0Ni-8.Al-12.0Cr-3.0W-3.0Ti-1.0Ta</v>
      </c>
      <c r="C246" s="113" t="e">
        <f>VLOOKUP([1]Vf!$A246, [1]comp!$A$2:$BJ$838, 2, FALSE)</f>
        <v>#N/A</v>
      </c>
      <c r="D246" s="131" t="s">
        <v>4326</v>
      </c>
      <c r="E246" s="126" t="s">
        <v>4327</v>
      </c>
      <c r="F246" s="113">
        <v>850</v>
      </c>
      <c r="G246" s="113">
        <v>1000</v>
      </c>
      <c r="H246" s="113">
        <f t="shared" si="1"/>
        <v>58.2</v>
      </c>
      <c r="I246" s="113">
        <v>41.8</v>
      </c>
    </row>
    <row r="247" spans="1:17" x14ac:dyDescent="0.3">
      <c r="A247" s="126" t="s">
        <v>4328</v>
      </c>
      <c r="B247" s="113" t="str">
        <f t="shared" si="10"/>
        <v>Co-20.0Ni-8.Al-12.0Cr-3.0W-3.0Ti-1.0Ta</v>
      </c>
      <c r="C247" s="113" t="e">
        <f>VLOOKUP([1]Vf!$A247, [1]comp!$A$2:$BJ$838, 2, FALSE)</f>
        <v>#N/A</v>
      </c>
      <c r="D247" s="131" t="s">
        <v>4329</v>
      </c>
      <c r="E247" s="126" t="s">
        <v>4330</v>
      </c>
      <c r="F247" s="113">
        <v>850</v>
      </c>
      <c r="G247" s="113">
        <v>1000</v>
      </c>
      <c r="H247" s="113">
        <f t="shared" si="1"/>
        <v>52.3</v>
      </c>
      <c r="I247" s="113">
        <v>47.7</v>
      </c>
    </row>
    <row r="248" spans="1:17" x14ac:dyDescent="0.3">
      <c r="A248" s="126" t="s">
        <v>4331</v>
      </c>
      <c r="B248" s="113" t="str">
        <f t="shared" si="10"/>
        <v>Co-30.0Ni-10.Al-12.0Cr-3.0W-3.0Ti-1.0Ta</v>
      </c>
      <c r="C248" s="113" t="e">
        <f>VLOOKUP([1]Vf!$A248, [1]comp!$A$2:$BJ$838, 2, FALSE)</f>
        <v>#N/A</v>
      </c>
      <c r="D248" s="131" t="s">
        <v>4332</v>
      </c>
      <c r="E248" s="126" t="s">
        <v>4333</v>
      </c>
      <c r="F248" s="113">
        <v>850</v>
      </c>
      <c r="G248" s="113">
        <v>1000</v>
      </c>
      <c r="H248" s="113">
        <f t="shared" si="1"/>
        <v>43.4</v>
      </c>
      <c r="I248" s="113">
        <v>56.6</v>
      </c>
    </row>
    <row r="249" spans="1:17" x14ac:dyDescent="0.3">
      <c r="A249" s="126" t="s">
        <v>4334</v>
      </c>
      <c r="B249" s="113" t="str">
        <f t="shared" si="10"/>
        <v>Co-30.0Ni-8.Al-16.0Cr-3.0W-3.0Ti-1.0Ta</v>
      </c>
      <c r="C249" s="113" t="e">
        <f>VLOOKUP([1]Vf!$A249, [1]comp!$A$2:$BJ$838, 2, FALSE)</f>
        <v>#N/A</v>
      </c>
      <c r="D249" s="131" t="s">
        <v>511</v>
      </c>
      <c r="E249" s="126" t="s">
        <v>4335</v>
      </c>
      <c r="F249" s="113">
        <v>850</v>
      </c>
      <c r="G249" s="113">
        <v>1000</v>
      </c>
      <c r="H249" s="113">
        <f t="shared" si="1"/>
        <v>64.7</v>
      </c>
      <c r="I249" s="113">
        <v>35.299999999999997</v>
      </c>
    </row>
    <row r="250" spans="1:17" x14ac:dyDescent="0.3">
      <c r="A250" s="126" t="s">
        <v>4336</v>
      </c>
      <c r="B250" s="113" t="str">
        <f t="shared" si="10"/>
        <v>Co-30.0Ni-8.Al-12.0Cr-3.0W-6.0Ti-1.0Ta</v>
      </c>
      <c r="C250" s="113" t="e">
        <f>VLOOKUP([1]Vf!$A250, [1]comp!$A$2:$BJ$838, 2, FALSE)</f>
        <v>#N/A</v>
      </c>
      <c r="D250" s="131" t="s">
        <v>4337</v>
      </c>
      <c r="E250" s="126" t="s">
        <v>4338</v>
      </c>
      <c r="F250" s="113">
        <v>850</v>
      </c>
      <c r="G250" s="113">
        <v>1000</v>
      </c>
      <c r="H250" s="113">
        <f t="shared" si="1"/>
        <v>43.4</v>
      </c>
      <c r="I250" s="113">
        <v>56.6</v>
      </c>
    </row>
    <row r="251" spans="1:17" x14ac:dyDescent="0.3">
      <c r="A251" s="126" t="s">
        <v>4339</v>
      </c>
      <c r="B251" s="113" t="str">
        <f t="shared" si="10"/>
        <v>Co-30.0Ni-8.Al-12.0Cr-3.0W-3.0Ti-3.0Ta</v>
      </c>
      <c r="C251" s="113" t="e">
        <f>VLOOKUP([1]Vf!$A251, [1]comp!$A$2:$BJ$838, 2, FALSE)</f>
        <v>#N/A</v>
      </c>
      <c r="D251" s="131" t="s">
        <v>4340</v>
      </c>
      <c r="E251" s="126" t="s">
        <v>4341</v>
      </c>
      <c r="F251" s="113">
        <v>850</v>
      </c>
      <c r="G251" s="113">
        <v>1000</v>
      </c>
      <c r="H251" s="113">
        <f t="shared" si="1"/>
        <v>52.9</v>
      </c>
      <c r="I251" s="113">
        <v>47.1</v>
      </c>
    </row>
    <row r="252" spans="1:17" x14ac:dyDescent="0.3">
      <c r="A252" s="126" t="s">
        <v>4342</v>
      </c>
      <c r="B252" s="113" t="str">
        <f t="shared" si="10"/>
        <v>Co-30.0Ni-8.Al-12.0Cr-3.0W-3.0Ti-1.0Ta-2.0Nb</v>
      </c>
      <c r="C252" s="113" t="e">
        <f>VLOOKUP([1]Vf!$A252, [1]comp!$A$2:$BJ$838, 2, FALSE)</f>
        <v>#N/A</v>
      </c>
      <c r="D252" s="131" t="s">
        <v>4343</v>
      </c>
      <c r="E252" s="126" t="s">
        <v>4344</v>
      </c>
      <c r="F252" s="113">
        <v>850</v>
      </c>
      <c r="G252" s="113">
        <v>1000</v>
      </c>
      <c r="H252" s="113">
        <f t="shared" si="1"/>
        <v>49</v>
      </c>
      <c r="I252" s="113">
        <v>51</v>
      </c>
    </row>
    <row r="253" spans="1:17" x14ac:dyDescent="0.3">
      <c r="A253" s="126" t="s">
        <v>4345</v>
      </c>
      <c r="B253" s="113" t="str">
        <f t="shared" si="10"/>
        <v>Co-30.0Ni-8.Al-12.0Cr-3.0W-1.0Ti-1.0Ta-2.0Nb</v>
      </c>
      <c r="C253" s="113" t="e">
        <f>VLOOKUP([1]Vf!$A253, [1]comp!$A$2:$BJ$838, 2, FALSE)</f>
        <v>#N/A</v>
      </c>
      <c r="D253" s="131" t="s">
        <v>4346</v>
      </c>
      <c r="E253" s="126" t="s">
        <v>4347</v>
      </c>
      <c r="F253" s="113">
        <v>850</v>
      </c>
      <c r="G253" s="113">
        <v>1000</v>
      </c>
      <c r="H253" s="113">
        <f t="shared" si="1"/>
        <v>60.8</v>
      </c>
      <c r="I253" s="113">
        <v>39.200000000000003</v>
      </c>
    </row>
    <row r="254" spans="1:17" x14ac:dyDescent="0.3">
      <c r="A254" s="126" t="s">
        <v>4348</v>
      </c>
      <c r="B254" s="113" t="str">
        <f t="shared" si="10"/>
        <v>Co-30.0Ni-8.Al-12.0Cr-3.0W-3.0Ti-1.0Ta-3.0Mo</v>
      </c>
      <c r="C254" s="113" t="e">
        <f>VLOOKUP([1]Vf!$A254, [1]comp!$A$2:$BJ$838, 2, FALSE)</f>
        <v>#N/A</v>
      </c>
      <c r="D254" s="131" t="s">
        <v>4349</v>
      </c>
      <c r="E254" s="126" t="s">
        <v>4350</v>
      </c>
      <c r="F254" s="113">
        <v>850</v>
      </c>
      <c r="G254" s="113">
        <v>1000</v>
      </c>
      <c r="H254" s="113">
        <f t="shared" si="1"/>
        <v>54.2</v>
      </c>
      <c r="I254" s="113">
        <v>45.8</v>
      </c>
    </row>
    <row r="255" spans="1:17" x14ac:dyDescent="0.3">
      <c r="A255" s="126" t="s">
        <v>4351</v>
      </c>
      <c r="B255" s="113" t="str">
        <f t="shared" si="10"/>
        <v>Co-30.0Ni-8.Al-12.0Cr-3.0Ti-1.0Ta-3.0Mo</v>
      </c>
      <c r="C255" s="113" t="e">
        <f>VLOOKUP([1]Vf!$A255, [1]comp!$A$2:$BJ$838, 2, FALSE)</f>
        <v>#N/A</v>
      </c>
      <c r="D255" s="131" t="s">
        <v>4352</v>
      </c>
      <c r="E255" s="126" t="s">
        <v>4353</v>
      </c>
      <c r="F255" s="113">
        <v>850</v>
      </c>
      <c r="G255" s="113">
        <v>1000</v>
      </c>
      <c r="H255" s="113">
        <f t="shared" si="1"/>
        <v>65.599999999999994</v>
      </c>
      <c r="I255" s="113">
        <v>34.4</v>
      </c>
    </row>
    <row r="256" spans="1:17" x14ac:dyDescent="0.3">
      <c r="A256" s="126" t="s">
        <v>4354</v>
      </c>
      <c r="B256" s="113" t="str">
        <f t="shared" si="10"/>
        <v>Co-33.8Ni-8.7Al-13.5Cr-2.1W-1.0Ti-0.9Ta-0.3Nb-2.1Mo</v>
      </c>
      <c r="C256" s="113" t="e">
        <f>VLOOKUP([1]Vf!$A256, [1]comp!$A$2:$BJ$838, 2, FALSE)</f>
        <v>#N/A</v>
      </c>
      <c r="D256" s="126" t="s">
        <v>774</v>
      </c>
      <c r="E256" s="126" t="s">
        <v>4355</v>
      </c>
      <c r="F256" s="113">
        <v>850</v>
      </c>
      <c r="G256" s="113">
        <v>1000</v>
      </c>
      <c r="H256" s="113">
        <f t="shared" si="1"/>
        <v>54.3</v>
      </c>
      <c r="I256" s="113">
        <v>45.7</v>
      </c>
    </row>
    <row r="257" spans="1:12" x14ac:dyDescent="0.3">
      <c r="A257" s="126" t="s">
        <v>4356</v>
      </c>
      <c r="B257" s="113" t="str">
        <f t="shared" si="10"/>
        <v>Co-30.0Ni-8.2Al-14.2Cr-2.0W-2.7Ti-1.3Ta-0.9Nb</v>
      </c>
      <c r="C257" s="113" t="e">
        <f>VLOOKUP([1]Vf!$A257, [1]comp!$A$2:$BJ$838, 2, FALSE)</f>
        <v>#N/A</v>
      </c>
      <c r="D257" s="126" t="s">
        <v>775</v>
      </c>
      <c r="E257" s="126" t="s">
        <v>4357</v>
      </c>
      <c r="F257" s="113">
        <v>850</v>
      </c>
      <c r="G257" s="113">
        <v>1000</v>
      </c>
      <c r="H257" s="113">
        <f t="shared" ref="H257:H400" si="11">100-SUM(I257:P257)</f>
        <v>51</v>
      </c>
      <c r="I257" s="113">
        <v>49</v>
      </c>
    </row>
    <row r="258" spans="1:12" x14ac:dyDescent="0.3">
      <c r="A258" s="126" t="s">
        <v>2594</v>
      </c>
      <c r="B258" s="113" t="str">
        <f t="shared" si="10"/>
        <v>Co-9.1Al-9.5W</v>
      </c>
      <c r="C258" s="113" t="str">
        <f>VLOOKUP([1]Vf!$A258, [1]comp!$A$2:$BJ$838, 2, FALSE)</f>
        <v>CoAlW-X</v>
      </c>
      <c r="D258" s="126" t="s">
        <v>549</v>
      </c>
      <c r="E258" s="126" t="s">
        <v>548</v>
      </c>
      <c r="F258" s="113">
        <v>900</v>
      </c>
      <c r="G258" s="113">
        <v>200</v>
      </c>
      <c r="H258" s="113">
        <f t="shared" si="11"/>
        <v>66</v>
      </c>
      <c r="I258" s="113">
        <v>34</v>
      </c>
    </row>
    <row r="259" spans="1:12" x14ac:dyDescent="0.3">
      <c r="A259" s="126" t="s">
        <v>2595</v>
      </c>
      <c r="B259" s="113" t="str">
        <f t="shared" si="10"/>
        <v>Co-9.8Al-9.6W-0.01B</v>
      </c>
      <c r="C259" s="113" t="str">
        <f>VLOOKUP([1]Vf!$A259, [1]comp!$A$2:$BJ$838, 2, FALSE)</f>
        <v>CoAlW-X</v>
      </c>
      <c r="D259" s="126" t="s">
        <v>550</v>
      </c>
      <c r="E259" s="126" t="s">
        <v>548</v>
      </c>
      <c r="F259" s="113">
        <v>900</v>
      </c>
      <c r="G259" s="113">
        <v>200</v>
      </c>
      <c r="H259" s="113">
        <f t="shared" si="11"/>
        <v>56</v>
      </c>
      <c r="I259" s="113">
        <v>44</v>
      </c>
    </row>
    <row r="260" spans="1:12" x14ac:dyDescent="0.3">
      <c r="A260" s="126" t="s">
        <v>2596</v>
      </c>
      <c r="B260" s="113" t="str">
        <f t="shared" si="10"/>
        <v>Co-9.1Al-9.4W-0.04B</v>
      </c>
      <c r="C260" s="113" t="str">
        <f>VLOOKUP([1]Vf!$A260, [1]comp!$A$2:$BJ$838, 2, FALSE)</f>
        <v>CoAlW-X</v>
      </c>
      <c r="D260" s="126" t="s">
        <v>551</v>
      </c>
      <c r="E260" s="126" t="s">
        <v>548</v>
      </c>
      <c r="F260" s="113">
        <v>900</v>
      </c>
      <c r="G260" s="113">
        <v>200</v>
      </c>
      <c r="H260" s="113">
        <f t="shared" si="11"/>
        <v>63</v>
      </c>
      <c r="I260" s="113">
        <v>37</v>
      </c>
    </row>
    <row r="261" spans="1:12" x14ac:dyDescent="0.3">
      <c r="A261" s="126" t="s">
        <v>2596</v>
      </c>
      <c r="B261" s="113" t="str">
        <f t="shared" si="10"/>
        <v/>
      </c>
      <c r="C261" s="113" t="str">
        <f>VLOOKUP([1]Vf!$A261, [1]comp!$A$2:$BJ$838, 2, FALSE)</f>
        <v>CoAlW-X</v>
      </c>
      <c r="D261" s="126" t="s">
        <v>552</v>
      </c>
      <c r="E261" s="126" t="s">
        <v>548</v>
      </c>
      <c r="F261" s="113">
        <v>900</v>
      </c>
      <c r="G261" s="113">
        <v>200</v>
      </c>
      <c r="H261" s="113">
        <f t="shared" si="11"/>
        <v>59</v>
      </c>
      <c r="I261" s="113">
        <v>41</v>
      </c>
    </row>
    <row r="262" spans="1:12" x14ac:dyDescent="0.3">
      <c r="A262" s="126" t="s">
        <v>2597</v>
      </c>
      <c r="B262" s="113" t="str">
        <f t="shared" si="10"/>
        <v>Co-8.3Al-9.4W</v>
      </c>
      <c r="C262" s="113" t="str">
        <f>VLOOKUP([1]Vf!$A262, [1]comp!$A$2:$BJ$838, 2, FALSE)</f>
        <v>CoAlW-X</v>
      </c>
      <c r="D262" s="126" t="s">
        <v>553</v>
      </c>
      <c r="E262" s="126" t="s">
        <v>548</v>
      </c>
      <c r="F262" s="113">
        <v>900</v>
      </c>
      <c r="G262" s="113">
        <v>200</v>
      </c>
      <c r="H262" s="113">
        <f t="shared" si="11"/>
        <v>58</v>
      </c>
      <c r="I262" s="113">
        <v>42</v>
      </c>
    </row>
    <row r="263" spans="1:12" x14ac:dyDescent="0.3">
      <c r="A263" s="126" t="s">
        <v>2405</v>
      </c>
      <c r="B263" s="113" t="str">
        <f t="shared" si="10"/>
        <v>Co-16.4Ni-9.5Al-6.2Cr-3.5W-2.7Ti-2.8Ta-3.3Mo-0.5Hf-0.27C-0.14B</v>
      </c>
      <c r="C263" s="113" t="str">
        <f>VLOOKUP([1]Vf!$A263, [1]comp!$A$2:$BJ$838, 2, FALSE)</f>
        <v>CoAlWX+</v>
      </c>
      <c r="D263" s="126" t="s">
        <v>614</v>
      </c>
      <c r="E263" s="126" t="s">
        <v>4492</v>
      </c>
      <c r="F263" s="113">
        <v>850</v>
      </c>
      <c r="G263" s="113">
        <v>48</v>
      </c>
      <c r="H263" s="113">
        <f t="shared" si="11"/>
        <v>12.599999999999994</v>
      </c>
      <c r="I263" s="113">
        <v>72.5</v>
      </c>
      <c r="J263" s="113">
        <v>4.7</v>
      </c>
      <c r="L263" s="113">
        <v>10.199999999999999</v>
      </c>
    </row>
    <row r="264" spans="1:12" x14ac:dyDescent="0.3">
      <c r="A264" s="126" t="s">
        <v>2404</v>
      </c>
      <c r="B264" s="113" t="str">
        <f t="shared" si="10"/>
        <v>Co-16.Ni-9.3Al-6.Cr-3.4W-2.6Ti-2.8Ta-0.Mo-0.5Hf-0.26C-0.14B</v>
      </c>
      <c r="C264" s="113" t="str">
        <f>VLOOKUP([1]Vf!$A264, [1]comp!$A$2:$BJ$838, 2, FALSE)</f>
        <v>CoAlWX+</v>
      </c>
      <c r="D264" s="126" t="s">
        <v>428</v>
      </c>
      <c r="E264" s="126" t="s">
        <v>4492</v>
      </c>
      <c r="F264" s="113">
        <v>850</v>
      </c>
      <c r="G264" s="113">
        <v>48</v>
      </c>
      <c r="H264" s="113">
        <f t="shared" si="11"/>
        <v>13.700000000000003</v>
      </c>
      <c r="I264" s="113">
        <v>72.599999999999994</v>
      </c>
      <c r="J264" s="113">
        <v>5.8</v>
      </c>
      <c r="L264" s="113">
        <v>7.9</v>
      </c>
    </row>
    <row r="265" spans="1:12" x14ac:dyDescent="0.3">
      <c r="A265" s="126" t="s">
        <v>4383</v>
      </c>
      <c r="B265" s="113" t="str">
        <f t="shared" si="10"/>
        <v>Co-9.7Ni-5.Al-4.2Cr-2.0Ti-1.6Ta-1.4Nb-3.0V-0.08B</v>
      </c>
      <c r="C265" s="113" t="e">
        <f>VLOOKUP([1]Vf!$A265, [1]comp!$A$2:$BJ$838, 2, FALSE)</f>
        <v>#N/A</v>
      </c>
      <c r="D265" s="113" t="s">
        <v>4493</v>
      </c>
      <c r="E265" s="113" t="s">
        <v>4494</v>
      </c>
      <c r="F265" s="113">
        <v>850</v>
      </c>
      <c r="G265" s="113">
        <v>1000</v>
      </c>
      <c r="H265" s="113">
        <f t="shared" si="11"/>
        <v>68</v>
      </c>
      <c r="I265" s="113">
        <v>32</v>
      </c>
    </row>
    <row r="266" spans="1:12" x14ac:dyDescent="0.3">
      <c r="A266" s="126" t="s">
        <v>4386</v>
      </c>
      <c r="B266" s="113" t="str">
        <f t="shared" si="10"/>
        <v>Co-19.4Ni-5.1Al-4.1Cr-2.1Ti-1.6Ta-1.4Nb-3.1V-0.08B</v>
      </c>
      <c r="C266" s="113" t="e">
        <f>VLOOKUP([1]Vf!$A266, [1]comp!$A$2:$BJ$838, 2, FALSE)</f>
        <v>#N/A</v>
      </c>
      <c r="D266" s="113" t="s">
        <v>4495</v>
      </c>
      <c r="E266" s="113" t="s">
        <v>4494</v>
      </c>
      <c r="F266" s="113">
        <v>850</v>
      </c>
      <c r="G266" s="113">
        <v>1000</v>
      </c>
      <c r="H266" s="113">
        <f t="shared" si="11"/>
        <v>63</v>
      </c>
      <c r="I266" s="113">
        <v>37</v>
      </c>
    </row>
    <row r="267" spans="1:12" x14ac:dyDescent="0.3">
      <c r="A267" s="126" t="s">
        <v>4389</v>
      </c>
      <c r="B267" s="113" t="str">
        <f t="shared" si="10"/>
        <v>Co-29.4Ni-5.4Al-4.1Cr-2.3Ti-1.7Ta-1.4Nb-3.1V-0.08B</v>
      </c>
      <c r="C267" s="113" t="e">
        <f>VLOOKUP([1]Vf!$A267, [1]comp!$A$2:$BJ$838, 2, FALSE)</f>
        <v>#N/A</v>
      </c>
      <c r="D267" s="113" t="s">
        <v>4496</v>
      </c>
      <c r="E267" s="113" t="s">
        <v>4494</v>
      </c>
      <c r="F267" s="113">
        <v>850</v>
      </c>
      <c r="G267" s="113">
        <v>1000</v>
      </c>
      <c r="H267" s="113">
        <f t="shared" si="11"/>
        <v>51</v>
      </c>
      <c r="I267" s="113">
        <v>49</v>
      </c>
    </row>
    <row r="268" spans="1:12" x14ac:dyDescent="0.3">
      <c r="A268" s="126" t="s">
        <v>4392</v>
      </c>
      <c r="B268" s="113" t="str">
        <f t="shared" si="10"/>
        <v>Co-9.7Ni-5.Al-8.2Cr-2.1Ti-1.6Ta-1.4Nb-3.0V-0.08B</v>
      </c>
      <c r="C268" s="113" t="e">
        <f>VLOOKUP([1]Vf!$A268, [1]comp!$A$2:$BJ$838, 2, FALSE)</f>
        <v>#N/A</v>
      </c>
      <c r="D268" s="113" t="s">
        <v>4497</v>
      </c>
      <c r="E268" s="113" t="s">
        <v>4494</v>
      </c>
      <c r="F268" s="113">
        <v>850</v>
      </c>
      <c r="G268" s="113">
        <v>1000</v>
      </c>
      <c r="H268" s="113">
        <f t="shared" si="11"/>
        <v>56</v>
      </c>
      <c r="I268" s="113">
        <v>44</v>
      </c>
    </row>
    <row r="269" spans="1:12" x14ac:dyDescent="0.3">
      <c r="A269" s="126" t="s">
        <v>4395</v>
      </c>
      <c r="B269" s="113" t="str">
        <f t="shared" si="10"/>
        <v>Co-19.5Ni-5.Al-8.3Cr-2.1Ti-1.6Ta-1.4Nb-3.0V-0.08B</v>
      </c>
      <c r="C269" s="113" t="e">
        <f>VLOOKUP([1]Vf!$A269, [1]comp!$A$2:$BJ$838, 2, FALSE)</f>
        <v>#N/A</v>
      </c>
      <c r="D269" s="113" t="s">
        <v>4498</v>
      </c>
      <c r="E269" s="113" t="s">
        <v>4494</v>
      </c>
      <c r="F269" s="113">
        <v>850</v>
      </c>
      <c r="G269" s="113">
        <v>1000</v>
      </c>
      <c r="H269" s="113">
        <f t="shared" si="11"/>
        <v>55</v>
      </c>
      <c r="I269" s="113">
        <v>45</v>
      </c>
    </row>
    <row r="270" spans="1:12" x14ac:dyDescent="0.3">
      <c r="A270" s="126" t="s">
        <v>4398</v>
      </c>
      <c r="B270" s="113" t="str">
        <f t="shared" si="10"/>
        <v>Co-29.7Ni-5.Al-8.2Cr-2.1Ti-1.7Ta-1.6Nb-3.1V-0.08B</v>
      </c>
      <c r="C270" s="113" t="e">
        <f>VLOOKUP([1]Vf!$A270, [1]comp!$A$2:$BJ$838, 2, FALSE)</f>
        <v>#N/A</v>
      </c>
      <c r="D270" s="113" t="s">
        <v>4499</v>
      </c>
      <c r="E270" s="113" t="s">
        <v>4494</v>
      </c>
      <c r="F270" s="113">
        <v>850</v>
      </c>
      <c r="G270" s="113">
        <v>1000</v>
      </c>
      <c r="H270" s="113">
        <f t="shared" si="11"/>
        <v>55</v>
      </c>
      <c r="I270" s="113">
        <v>45</v>
      </c>
    </row>
    <row r="271" spans="1:12" x14ac:dyDescent="0.3">
      <c r="A271" s="126" t="s">
        <v>4436</v>
      </c>
      <c r="B271" s="113" t="str">
        <f t="shared" si="10"/>
        <v>Co-17.5Ni-12.4Fe-5.4Al-4.2Cr-2.0Ti-1.5Ta-1.4Nb-3.1V</v>
      </c>
      <c r="C271" s="113" t="e">
        <f>VLOOKUP([1]Vf!$A271, [1]comp!$A$2:$BJ$838, 2, FALSE)</f>
        <v>#N/A</v>
      </c>
      <c r="D271" s="113" t="s">
        <v>4359</v>
      </c>
      <c r="E271" s="113" t="s">
        <v>4360</v>
      </c>
      <c r="F271" s="113">
        <v>850</v>
      </c>
      <c r="G271" s="113">
        <v>1000</v>
      </c>
      <c r="H271" s="113">
        <f t="shared" si="11"/>
        <v>51.9</v>
      </c>
      <c r="I271" s="113">
        <v>48.1</v>
      </c>
    </row>
    <row r="272" spans="1:12" x14ac:dyDescent="0.3">
      <c r="A272" s="126" t="s">
        <v>4437</v>
      </c>
      <c r="B272" s="113" t="str">
        <f t="shared" si="10"/>
        <v>Co-15.5Ni-14.3Fe-5.6Al-4.2Cr-2.1Ti-1.5Ta-1.5Nb-3.1V</v>
      </c>
      <c r="C272" s="113" t="e">
        <f>VLOOKUP([1]Vf!$A272, [1]comp!$A$2:$BJ$838, 2, FALSE)</f>
        <v>#N/A</v>
      </c>
      <c r="D272" s="113" t="s">
        <v>4362</v>
      </c>
      <c r="E272" s="113" t="s">
        <v>4360</v>
      </c>
      <c r="F272" s="113">
        <v>850</v>
      </c>
      <c r="G272" s="113">
        <v>1000</v>
      </c>
      <c r="H272" s="113">
        <f t="shared" si="11"/>
        <v>57.6</v>
      </c>
      <c r="I272" s="113">
        <v>42.4</v>
      </c>
    </row>
    <row r="273" spans="1:9" x14ac:dyDescent="0.3">
      <c r="A273" s="126" t="s">
        <v>4438</v>
      </c>
      <c r="B273" s="113" t="str">
        <f t="shared" si="10"/>
        <v>Co-11.8Ni-18.3Fe-5.5Al-4.1Cr-2.1Ti-1.5Ta-1.5Nb-3.1V</v>
      </c>
      <c r="C273" s="113" t="e">
        <f>VLOOKUP([1]Vf!$A273, [1]comp!$A$2:$BJ$838, 2, FALSE)</f>
        <v>#N/A</v>
      </c>
      <c r="D273" s="113" t="s">
        <v>4364</v>
      </c>
      <c r="E273" s="113" t="s">
        <v>4360</v>
      </c>
      <c r="F273" s="113">
        <v>850</v>
      </c>
      <c r="G273" s="113">
        <v>1000</v>
      </c>
      <c r="H273" s="113">
        <f t="shared" si="11"/>
        <v>59.1</v>
      </c>
      <c r="I273" s="113">
        <v>40.9</v>
      </c>
    </row>
    <row r="274" spans="1:9" x14ac:dyDescent="0.3">
      <c r="A274" s="126" t="s">
        <v>4439</v>
      </c>
      <c r="B274" s="113" t="str">
        <f t="shared" si="10"/>
        <v>Co-17.4Ni-12.2Fe-5.4Al-8.3Cr-2.1Ti-1.6Ta-1.5Nb-3.1V</v>
      </c>
      <c r="C274" s="113" t="e">
        <f>VLOOKUP([1]Vf!$A274, [1]comp!$A$2:$BJ$838, 2, FALSE)</f>
        <v>#N/A</v>
      </c>
      <c r="D274" s="113" t="s">
        <v>4366</v>
      </c>
      <c r="E274" s="113" t="s">
        <v>4360</v>
      </c>
      <c r="F274" s="113">
        <v>850</v>
      </c>
      <c r="G274" s="113">
        <v>1000</v>
      </c>
      <c r="H274" s="113">
        <f t="shared" si="11"/>
        <v>56.4</v>
      </c>
      <c r="I274" s="113">
        <v>43.6</v>
      </c>
    </row>
    <row r="275" spans="1:9" x14ac:dyDescent="0.3">
      <c r="A275" s="113" t="s">
        <v>4440</v>
      </c>
      <c r="B275" s="113" t="str">
        <f t="shared" si="10"/>
        <v>Co-15.6Ni-14.2Fe-5.4Al-8.3Cr-2.1Ti-1.5Ta-1.5Nb-3.1V</v>
      </c>
      <c r="C275" s="113" t="e">
        <f>VLOOKUP([1]Vf!$A275, [1]comp!$A$2:$BJ$838, 2, FALSE)</f>
        <v>#N/A</v>
      </c>
      <c r="D275" s="113" t="s">
        <v>4368</v>
      </c>
      <c r="E275" s="113" t="s">
        <v>4360</v>
      </c>
      <c r="F275" s="113">
        <v>850</v>
      </c>
      <c r="G275" s="113">
        <v>1000</v>
      </c>
      <c r="H275" s="113">
        <f t="shared" si="11"/>
        <v>67.2</v>
      </c>
      <c r="I275" s="113">
        <v>32.799999999999997</v>
      </c>
    </row>
    <row r="276" spans="1:9" x14ac:dyDescent="0.3">
      <c r="A276" s="126" t="s">
        <v>4441</v>
      </c>
      <c r="B276" s="113" t="str">
        <f t="shared" si="10"/>
        <v>Co-11.8Ni-18.3Fe-5.5Al-8.3Cr-2.0Ti-1.4Ta-1.4Nb-3.1V</v>
      </c>
      <c r="C276" s="113" t="e">
        <f>VLOOKUP([1]Vf!$A276, [1]comp!$A$2:$BJ$838, 2, FALSE)</f>
        <v>#N/A</v>
      </c>
      <c r="D276" s="113" t="s">
        <v>4370</v>
      </c>
      <c r="E276" s="113" t="s">
        <v>4360</v>
      </c>
      <c r="F276" s="113">
        <v>850</v>
      </c>
      <c r="G276" s="113">
        <v>1000</v>
      </c>
      <c r="H276" s="113">
        <f t="shared" si="11"/>
        <v>79.400000000000006</v>
      </c>
      <c r="I276" s="113">
        <v>20.6</v>
      </c>
    </row>
    <row r="277" spans="1:9" x14ac:dyDescent="0.3">
      <c r="A277" s="126" t="s">
        <v>4371</v>
      </c>
      <c r="B277" s="113" t="str">
        <f t="shared" si="10"/>
        <v>Co-10.0Ni-5.Al-6.0Ti-3.0Nb-3.0V-0.04B</v>
      </c>
      <c r="C277" s="113" t="e">
        <f>VLOOKUP([1]Vf!$A277, [1]comp!$A$2:$BJ$838, 2, FALSE)</f>
        <v>#N/A</v>
      </c>
      <c r="D277" s="126" t="s">
        <v>4372</v>
      </c>
      <c r="E277" s="126" t="s">
        <v>4373</v>
      </c>
      <c r="F277" s="113">
        <v>850</v>
      </c>
      <c r="G277" s="113">
        <v>1000</v>
      </c>
      <c r="H277" s="113">
        <f t="shared" si="11"/>
        <v>46.7</v>
      </c>
      <c r="I277" s="113">
        <v>53.3</v>
      </c>
    </row>
    <row r="278" spans="1:9" x14ac:dyDescent="0.3">
      <c r="A278" s="126" t="s">
        <v>4374</v>
      </c>
      <c r="B278" s="113" t="str">
        <f t="shared" si="10"/>
        <v>Co-10.0Ni-5.Al-4.0Cr-6.0Ti-3.0Nb-3.0V-0.04B</v>
      </c>
      <c r="C278" s="113" t="e">
        <f>VLOOKUP([1]Vf!$A278, [1]comp!$A$2:$BJ$838, 2, FALSE)</f>
        <v>#N/A</v>
      </c>
      <c r="D278" s="126" t="s">
        <v>4375</v>
      </c>
      <c r="E278" s="126" t="s">
        <v>4376</v>
      </c>
      <c r="F278" s="113">
        <v>850</v>
      </c>
      <c r="G278" s="113">
        <v>1000</v>
      </c>
      <c r="H278" s="113">
        <f t="shared" si="11"/>
        <v>41</v>
      </c>
      <c r="I278" s="113">
        <v>59</v>
      </c>
    </row>
    <row r="279" spans="1:9" x14ac:dyDescent="0.3">
      <c r="A279" s="126" t="s">
        <v>4380</v>
      </c>
      <c r="B279" s="113" t="str">
        <f t="shared" si="10"/>
        <v>Co-10.0Ni-5.Al-8.0Cr-2.0Ti-3.0Nb-3.0V-0.04B</v>
      </c>
      <c r="C279" s="113" t="e">
        <f>VLOOKUP([1]Vf!$A279, [1]comp!$A$2:$BJ$838, 2, FALSE)</f>
        <v>#N/A</v>
      </c>
      <c r="D279" s="126" t="s">
        <v>4381</v>
      </c>
      <c r="E279" s="126" t="s">
        <v>4382</v>
      </c>
      <c r="F279" s="113">
        <v>850</v>
      </c>
      <c r="G279" s="113">
        <v>1000</v>
      </c>
      <c r="H279" s="113">
        <f t="shared" si="11"/>
        <v>36</v>
      </c>
      <c r="I279" s="113">
        <v>64</v>
      </c>
    </row>
    <row r="280" spans="1:9" x14ac:dyDescent="0.3">
      <c r="A280" s="126" t="s">
        <v>4401</v>
      </c>
      <c r="B280" s="113" t="str">
        <f t="shared" si="10"/>
        <v>Co-29.2Ni-11.1Al-4.2Cr-5.8W</v>
      </c>
      <c r="C280" s="113" t="e">
        <f>VLOOKUP([1]Vf!$A280, [1]comp!$A$2:$BJ$838, 2, FALSE)</f>
        <v>#N/A</v>
      </c>
      <c r="D280" s="113" t="s">
        <v>4402</v>
      </c>
      <c r="E280" s="113" t="s">
        <v>4403</v>
      </c>
      <c r="F280" s="113">
        <v>900</v>
      </c>
      <c r="G280" s="113">
        <v>4096</v>
      </c>
      <c r="H280" s="113">
        <f t="shared" si="11"/>
        <v>58.8</v>
      </c>
      <c r="I280" s="113">
        <v>41.2</v>
      </c>
    </row>
    <row r="281" spans="1:9" x14ac:dyDescent="0.3">
      <c r="A281" s="126" t="s">
        <v>4404</v>
      </c>
      <c r="B281" s="113" t="str">
        <f t="shared" si="10"/>
        <v>Co-29.2Ni-4.1Fe-10.9Al-4.1Cr-5.8W</v>
      </c>
      <c r="C281" s="113" t="e">
        <f>VLOOKUP([1]Vf!$A281, [1]comp!$A$2:$BJ$838, 2, FALSE)</f>
        <v>#N/A</v>
      </c>
      <c r="D281" s="113" t="s">
        <v>4405</v>
      </c>
      <c r="E281" s="113" t="s">
        <v>4403</v>
      </c>
      <c r="F281" s="113">
        <v>900</v>
      </c>
      <c r="G281" s="113">
        <v>4096</v>
      </c>
      <c r="H281" s="113">
        <f t="shared" si="11"/>
        <v>60.2</v>
      </c>
      <c r="I281" s="113">
        <v>39.799999999999997</v>
      </c>
    </row>
    <row r="282" spans="1:9" x14ac:dyDescent="0.3">
      <c r="A282" s="126" t="s">
        <v>4406</v>
      </c>
      <c r="B282" s="113" t="str">
        <f t="shared" si="10"/>
        <v>Co-29.3Ni-8.2Fe-10.8Al-4.1Cr-5.7W</v>
      </c>
      <c r="C282" s="113" t="e">
        <f>VLOOKUP([1]Vf!$A282, [1]comp!$A$2:$BJ$838, 2, FALSE)</f>
        <v>#N/A</v>
      </c>
      <c r="D282" s="113" t="s">
        <v>4407</v>
      </c>
      <c r="E282" s="113" t="s">
        <v>4403</v>
      </c>
      <c r="F282" s="113">
        <v>900</v>
      </c>
      <c r="G282" s="113">
        <v>4096</v>
      </c>
      <c r="H282" s="113">
        <f t="shared" si="11"/>
        <v>70.400000000000006</v>
      </c>
      <c r="I282" s="113">
        <v>29.6</v>
      </c>
    </row>
    <row r="283" spans="1:9" x14ac:dyDescent="0.3">
      <c r="A283" s="126" t="s">
        <v>4408</v>
      </c>
      <c r="B283" s="113" t="str">
        <f t="shared" si="10"/>
        <v>Co-29.3Ni-12.3Fe-10.4Al-4.1Cr-5.7W</v>
      </c>
      <c r="C283" s="113" t="e">
        <f>VLOOKUP([1]Vf!$A283, [1]comp!$A$2:$BJ$838, 2, FALSE)</f>
        <v>#N/A</v>
      </c>
      <c r="D283" s="113" t="s">
        <v>4409</v>
      </c>
      <c r="E283" s="113" t="s">
        <v>4403</v>
      </c>
      <c r="F283" s="113">
        <v>900</v>
      </c>
      <c r="G283" s="113">
        <v>4096</v>
      </c>
      <c r="H283" s="113">
        <f t="shared" si="11"/>
        <v>74.599999999999994</v>
      </c>
      <c r="I283" s="113">
        <v>25.4</v>
      </c>
    </row>
    <row r="284" spans="1:9" x14ac:dyDescent="0.3">
      <c r="A284" s="126"/>
      <c r="B284" s="113">
        <f t="shared" si="10"/>
        <v>0</v>
      </c>
      <c r="C284" s="113" t="e">
        <f>VLOOKUP([1]Vf!$A284, [1]comp!$A$2:$BJ$838, 2, FALSE)</f>
        <v>#N/A</v>
      </c>
      <c r="D284" s="113"/>
      <c r="E284" s="113"/>
      <c r="H284" s="113">
        <f t="shared" si="11"/>
        <v>100</v>
      </c>
    </row>
    <row r="285" spans="1:9" x14ac:dyDescent="0.3">
      <c r="A285" s="126"/>
      <c r="B285" s="113" t="str">
        <f t="shared" si="10"/>
        <v/>
      </c>
      <c r="C285" s="113" t="e">
        <f>VLOOKUP([1]Vf!$A285, [1]comp!$A$2:$BJ$838, 2, FALSE)</f>
        <v>#N/A</v>
      </c>
      <c r="D285" s="113"/>
      <c r="E285" s="113"/>
      <c r="H285" s="113">
        <f t="shared" si="11"/>
        <v>100</v>
      </c>
    </row>
    <row r="286" spans="1:9" x14ac:dyDescent="0.3">
      <c r="A286" s="126"/>
      <c r="B286" s="113" t="str">
        <f t="shared" si="10"/>
        <v/>
      </c>
      <c r="C286" s="113" t="e">
        <f>VLOOKUP([1]Vf!$A286, [1]comp!$A$2:$BJ$838, 2, FALSE)</f>
        <v>#N/A</v>
      </c>
      <c r="D286" s="126"/>
      <c r="E286" s="132"/>
      <c r="H286" s="113">
        <f t="shared" si="11"/>
        <v>100</v>
      </c>
    </row>
    <row r="287" spans="1:9" x14ac:dyDescent="0.3">
      <c r="A287" s="126"/>
      <c r="B287" s="113" t="str">
        <f t="shared" si="10"/>
        <v/>
      </c>
      <c r="C287" s="113" t="e">
        <f>VLOOKUP([1]Vf!$A287, [1]comp!$A$2:$BJ$838, 2, FALSE)</f>
        <v>#N/A</v>
      </c>
      <c r="D287" s="126"/>
      <c r="E287" s="132"/>
      <c r="H287" s="113">
        <f t="shared" si="11"/>
        <v>100</v>
      </c>
    </row>
    <row r="288" spans="1:9" x14ac:dyDescent="0.3">
      <c r="A288" s="126"/>
      <c r="B288" s="113" t="str">
        <f t="shared" si="10"/>
        <v/>
      </c>
      <c r="C288" s="113" t="e">
        <f>VLOOKUP([1]Vf!$A288, [1]comp!$A$2:$BJ$838, 2, FALSE)</f>
        <v>#N/A</v>
      </c>
      <c r="D288" s="126"/>
      <c r="E288" s="132"/>
      <c r="H288" s="113">
        <f t="shared" si="11"/>
        <v>100</v>
      </c>
    </row>
    <row r="289" spans="1:8" x14ac:dyDescent="0.3">
      <c r="A289" s="126"/>
      <c r="B289" s="113" t="str">
        <f t="shared" si="10"/>
        <v/>
      </c>
      <c r="C289" s="113" t="e">
        <f>VLOOKUP([1]Vf!$A289, [1]comp!$A$2:$BJ$838, 2, FALSE)</f>
        <v>#N/A</v>
      </c>
      <c r="D289" s="126"/>
      <c r="E289" s="132"/>
      <c r="H289" s="113">
        <f t="shared" si="11"/>
        <v>100</v>
      </c>
    </row>
    <row r="290" spans="1:8" x14ac:dyDescent="0.3">
      <c r="A290" s="126"/>
      <c r="B290" s="113" t="str">
        <f t="shared" si="10"/>
        <v/>
      </c>
      <c r="C290" s="113" t="e">
        <f>VLOOKUP([1]Vf!$A290, [1]comp!$A$2:$BJ$838, 2, FALSE)</f>
        <v>#N/A</v>
      </c>
      <c r="D290" s="126"/>
      <c r="E290" s="126"/>
      <c r="H290" s="113">
        <f t="shared" si="11"/>
        <v>100</v>
      </c>
    </row>
    <row r="291" spans="1:8" x14ac:dyDescent="0.3">
      <c r="A291" s="126"/>
      <c r="B291" s="113" t="str">
        <f t="shared" si="10"/>
        <v/>
      </c>
      <c r="C291" s="113" t="e">
        <f>VLOOKUP([1]Vf!$A291, [1]comp!$A$2:$BJ$838, 2, FALSE)</f>
        <v>#N/A</v>
      </c>
      <c r="D291" s="126"/>
      <c r="E291" s="126"/>
      <c r="H291" s="113">
        <f t="shared" si="11"/>
        <v>100</v>
      </c>
    </row>
    <row r="292" spans="1:8" x14ac:dyDescent="0.3">
      <c r="A292" s="126"/>
      <c r="B292" s="113" t="str">
        <f t="shared" si="10"/>
        <v/>
      </c>
      <c r="C292" s="113" t="e">
        <f>VLOOKUP([1]Vf!$A292, [1]comp!$A$2:$BJ$838, 2, FALSE)</f>
        <v>#N/A</v>
      </c>
      <c r="D292" s="126"/>
      <c r="E292" s="126"/>
      <c r="H292" s="113">
        <f t="shared" si="11"/>
        <v>100</v>
      </c>
    </row>
    <row r="293" spans="1:8" x14ac:dyDescent="0.3">
      <c r="A293" s="126"/>
      <c r="B293" s="113" t="str">
        <f t="shared" si="10"/>
        <v/>
      </c>
      <c r="C293" s="113" t="e">
        <f>VLOOKUP([1]Vf!$A293, [1]comp!$A$2:$BJ$838, 2, FALSE)</f>
        <v>#N/A</v>
      </c>
      <c r="D293" s="126"/>
      <c r="E293" s="126"/>
      <c r="H293" s="113">
        <f t="shared" si="11"/>
        <v>100</v>
      </c>
    </row>
    <row r="294" spans="1:8" x14ac:dyDescent="0.3">
      <c r="A294" s="126"/>
      <c r="B294" s="113" t="str">
        <f t="shared" si="10"/>
        <v/>
      </c>
      <c r="C294" s="113" t="e">
        <f>VLOOKUP([1]Vf!$A294, [1]comp!$A$2:$BJ$838, 2, FALSE)</f>
        <v>#N/A</v>
      </c>
      <c r="D294" s="126"/>
      <c r="E294" s="126"/>
      <c r="H294" s="113">
        <f t="shared" si="11"/>
        <v>100</v>
      </c>
    </row>
    <row r="295" spans="1:8" x14ac:dyDescent="0.3">
      <c r="A295" s="126"/>
      <c r="B295" s="113" t="str">
        <f t="shared" si="10"/>
        <v/>
      </c>
      <c r="C295" s="113" t="e">
        <f>VLOOKUP([1]Vf!$A295, [1]comp!$A$2:$BJ$838, 2, FALSE)</f>
        <v>#N/A</v>
      </c>
      <c r="D295" s="126"/>
      <c r="E295" s="126"/>
      <c r="H295" s="113">
        <f t="shared" si="11"/>
        <v>100</v>
      </c>
    </row>
    <row r="296" spans="1:8" x14ac:dyDescent="0.3">
      <c r="A296" s="126"/>
      <c r="B296" s="113" t="str">
        <f t="shared" si="10"/>
        <v/>
      </c>
      <c r="C296" s="113" t="e">
        <f>VLOOKUP([1]Vf!$A296, [1]comp!$A$2:$BJ$838, 2, FALSE)</f>
        <v>#N/A</v>
      </c>
      <c r="D296" s="126"/>
      <c r="E296" s="126"/>
      <c r="H296" s="113">
        <f t="shared" si="11"/>
        <v>100</v>
      </c>
    </row>
    <row r="297" spans="1:8" x14ac:dyDescent="0.3">
      <c r="A297" s="126"/>
      <c r="B297" s="113" t="str">
        <f t="shared" si="10"/>
        <v/>
      </c>
      <c r="C297" s="113" t="e">
        <f>VLOOKUP([1]Vf!$A297, [1]comp!$A$2:$BJ$838, 2, FALSE)</f>
        <v>#N/A</v>
      </c>
      <c r="D297" s="126"/>
      <c r="E297" s="126"/>
      <c r="H297" s="113">
        <f t="shared" si="11"/>
        <v>100</v>
      </c>
    </row>
    <row r="298" spans="1:8" x14ac:dyDescent="0.3">
      <c r="A298" s="126"/>
      <c r="B298" s="113" t="str">
        <f t="shared" si="10"/>
        <v/>
      </c>
      <c r="C298" s="113" t="e">
        <f>VLOOKUP([1]Vf!$A298, [1]comp!$A$2:$BJ$838, 2, FALSE)</f>
        <v>#N/A</v>
      </c>
      <c r="D298" s="126"/>
      <c r="E298" s="126"/>
      <c r="H298" s="113">
        <f t="shared" si="11"/>
        <v>100</v>
      </c>
    </row>
    <row r="299" spans="1:8" x14ac:dyDescent="0.3">
      <c r="A299" s="126"/>
      <c r="B299" s="113" t="str">
        <f t="shared" si="10"/>
        <v/>
      </c>
      <c r="C299" s="113" t="e">
        <f>VLOOKUP([1]Vf!$A299, [1]comp!$A$2:$BJ$838, 2, FALSE)</f>
        <v>#N/A</v>
      </c>
      <c r="D299" s="126"/>
      <c r="E299" s="126"/>
      <c r="H299" s="113">
        <f t="shared" si="11"/>
        <v>100</v>
      </c>
    </row>
    <row r="300" spans="1:8" x14ac:dyDescent="0.3">
      <c r="A300" s="126"/>
      <c r="B300" s="113" t="str">
        <f t="shared" si="10"/>
        <v/>
      </c>
      <c r="C300" s="113" t="e">
        <f>VLOOKUP([1]Vf!$A300, [1]comp!$A$2:$BJ$838, 2, FALSE)</f>
        <v>#N/A</v>
      </c>
      <c r="D300" s="126"/>
      <c r="E300" s="126"/>
      <c r="H300" s="113">
        <f t="shared" si="11"/>
        <v>100</v>
      </c>
    </row>
    <row r="301" spans="1:8" x14ac:dyDescent="0.3">
      <c r="A301" s="126"/>
      <c r="B301" s="113" t="str">
        <f t="shared" si="10"/>
        <v/>
      </c>
      <c r="C301" s="113" t="e">
        <f>VLOOKUP([1]Vf!$A301, [1]comp!$A$2:$BJ$838, 2, FALSE)</f>
        <v>#N/A</v>
      </c>
      <c r="D301" s="126"/>
      <c r="E301" s="126"/>
      <c r="H301" s="113">
        <f t="shared" si="11"/>
        <v>100</v>
      </c>
    </row>
    <row r="302" spans="1:8" x14ac:dyDescent="0.3">
      <c r="A302" s="126"/>
      <c r="B302" s="113" t="str">
        <f t="shared" si="10"/>
        <v/>
      </c>
      <c r="C302" s="113" t="e">
        <f>VLOOKUP([1]Vf!$A302, [1]comp!$A$2:$BJ$838, 2, FALSE)</f>
        <v>#N/A</v>
      </c>
      <c r="D302" s="126"/>
      <c r="E302" s="126"/>
      <c r="H302" s="113">
        <f t="shared" si="11"/>
        <v>100</v>
      </c>
    </row>
    <row r="303" spans="1:8" x14ac:dyDescent="0.3">
      <c r="A303" s="126"/>
      <c r="B303" s="113" t="str">
        <f t="shared" si="10"/>
        <v/>
      </c>
      <c r="C303" s="113" t="e">
        <f>VLOOKUP([1]Vf!$A303, [1]comp!$A$2:$BJ$838, 2, FALSE)</f>
        <v>#N/A</v>
      </c>
      <c r="D303" s="126"/>
      <c r="E303" s="126"/>
      <c r="H303" s="113">
        <f t="shared" si="11"/>
        <v>100</v>
      </c>
    </row>
    <row r="304" spans="1:8" x14ac:dyDescent="0.3">
      <c r="A304" s="126"/>
      <c r="B304" s="113" t="str">
        <f t="shared" si="10"/>
        <v/>
      </c>
      <c r="C304" s="113" t="e">
        <f>VLOOKUP([1]Vf!$A304, [1]comp!$A$2:$BJ$838, 2, FALSE)</f>
        <v>#N/A</v>
      </c>
      <c r="D304" s="126"/>
      <c r="E304" s="126"/>
      <c r="H304" s="113">
        <f t="shared" si="11"/>
        <v>100</v>
      </c>
    </row>
    <row r="305" spans="1:8" x14ac:dyDescent="0.3">
      <c r="A305" s="126"/>
      <c r="B305" s="113" t="str">
        <f t="shared" si="10"/>
        <v/>
      </c>
      <c r="C305" s="113" t="e">
        <f>VLOOKUP([1]Vf!$A305, [1]comp!$A$2:$BJ$838, 2, FALSE)</f>
        <v>#N/A</v>
      </c>
      <c r="D305" s="126"/>
      <c r="E305" s="126"/>
      <c r="H305" s="113">
        <f t="shared" si="11"/>
        <v>100</v>
      </c>
    </row>
    <row r="306" spans="1:8" x14ac:dyDescent="0.3">
      <c r="A306" s="126"/>
      <c r="B306" s="113" t="str">
        <f t="shared" si="10"/>
        <v/>
      </c>
      <c r="C306" s="113" t="e">
        <f>VLOOKUP([1]Vf!$A306, [1]comp!$A$2:$BJ$838, 2, FALSE)</f>
        <v>#N/A</v>
      </c>
      <c r="D306" s="126"/>
      <c r="E306" s="126"/>
      <c r="H306" s="113">
        <f t="shared" si="11"/>
        <v>100</v>
      </c>
    </row>
    <row r="307" spans="1:8" x14ac:dyDescent="0.3">
      <c r="A307" s="126"/>
      <c r="B307" s="113" t="str">
        <f t="shared" si="10"/>
        <v/>
      </c>
      <c r="C307" s="113" t="e">
        <f>VLOOKUP([1]Vf!$A307, [1]comp!$A$2:$BJ$838, 2, FALSE)</f>
        <v>#N/A</v>
      </c>
      <c r="D307" s="126"/>
      <c r="E307" s="126"/>
      <c r="H307" s="113">
        <f t="shared" si="11"/>
        <v>100</v>
      </c>
    </row>
    <row r="308" spans="1:8" x14ac:dyDescent="0.3">
      <c r="A308" s="126"/>
      <c r="B308" s="113" t="str">
        <f t="shared" si="10"/>
        <v/>
      </c>
      <c r="C308" s="113" t="e">
        <f>VLOOKUP([1]Vf!$A308, [1]comp!$A$2:$BJ$838, 2, FALSE)</f>
        <v>#N/A</v>
      </c>
      <c r="D308" s="126"/>
      <c r="E308" s="126"/>
      <c r="H308" s="113">
        <f t="shared" si="11"/>
        <v>100</v>
      </c>
    </row>
    <row r="309" spans="1:8" x14ac:dyDescent="0.3">
      <c r="A309" s="126"/>
      <c r="B309" s="113" t="str">
        <f t="shared" si="10"/>
        <v/>
      </c>
      <c r="C309" s="113" t="e">
        <f>VLOOKUP([1]Vf!$A309, [1]comp!$A$2:$BJ$838, 2, FALSE)</f>
        <v>#N/A</v>
      </c>
      <c r="D309" s="126"/>
      <c r="E309" s="126"/>
      <c r="H309" s="113">
        <f t="shared" si="11"/>
        <v>100</v>
      </c>
    </row>
    <row r="310" spans="1:8" x14ac:dyDescent="0.3">
      <c r="A310" s="126"/>
      <c r="B310" s="113" t="str">
        <f t="shared" si="10"/>
        <v/>
      </c>
      <c r="C310" s="113" t="e">
        <f>VLOOKUP([1]Vf!$A310, [1]comp!$A$2:$BJ$838, 2, FALSE)</f>
        <v>#N/A</v>
      </c>
      <c r="D310" s="126"/>
      <c r="E310" s="126"/>
      <c r="H310" s="113">
        <f t="shared" si="11"/>
        <v>100</v>
      </c>
    </row>
    <row r="311" spans="1:8" x14ac:dyDescent="0.3">
      <c r="A311" s="126"/>
      <c r="B311" s="113" t="str">
        <f t="shared" si="10"/>
        <v/>
      </c>
      <c r="C311" s="113" t="e">
        <f>VLOOKUP([1]Vf!$A311, [1]comp!$A$2:$BJ$838, 2, FALSE)</f>
        <v>#N/A</v>
      </c>
      <c r="D311" s="126"/>
      <c r="E311" s="126"/>
      <c r="H311" s="113">
        <f t="shared" si="11"/>
        <v>100</v>
      </c>
    </row>
    <row r="312" spans="1:8" x14ac:dyDescent="0.3">
      <c r="A312" s="126"/>
      <c r="B312" s="113" t="str">
        <f t="shared" si="10"/>
        <v/>
      </c>
      <c r="C312" s="113" t="e">
        <f>VLOOKUP([1]Vf!$A312, [1]comp!$A$2:$BJ$838, 2, FALSE)</f>
        <v>#N/A</v>
      </c>
      <c r="D312" s="126"/>
      <c r="E312" s="126"/>
      <c r="H312" s="113">
        <f t="shared" si="11"/>
        <v>100</v>
      </c>
    </row>
    <row r="313" spans="1:8" x14ac:dyDescent="0.3">
      <c r="A313" s="126"/>
      <c r="B313" s="113" t="str">
        <f t="shared" si="10"/>
        <v/>
      </c>
      <c r="C313" s="113" t="e">
        <f>VLOOKUP([1]Vf!$A313, [1]comp!$A$2:$BJ$838, 2, FALSE)</f>
        <v>#N/A</v>
      </c>
      <c r="D313" s="126"/>
      <c r="E313" s="126"/>
      <c r="H313" s="113">
        <f t="shared" si="11"/>
        <v>100</v>
      </c>
    </row>
    <row r="314" spans="1:8" x14ac:dyDescent="0.3">
      <c r="A314" s="126"/>
      <c r="B314" s="113" t="str">
        <f t="shared" si="10"/>
        <v/>
      </c>
      <c r="C314" s="113" t="e">
        <f>VLOOKUP([1]Vf!$A314, [1]comp!$A$2:$BJ$838, 2, FALSE)</f>
        <v>#N/A</v>
      </c>
      <c r="D314" s="126"/>
      <c r="E314" s="126"/>
      <c r="H314" s="113">
        <f t="shared" si="11"/>
        <v>100</v>
      </c>
    </row>
    <row r="315" spans="1:8" x14ac:dyDescent="0.3">
      <c r="A315" s="126"/>
      <c r="B315" s="113" t="str">
        <f t="shared" si="10"/>
        <v/>
      </c>
      <c r="C315" s="113" t="e">
        <f>VLOOKUP([1]Vf!$A315, [1]comp!$A$2:$BJ$838, 2, FALSE)</f>
        <v>#N/A</v>
      </c>
      <c r="D315" s="126"/>
      <c r="E315" s="126"/>
      <c r="H315" s="113">
        <f t="shared" si="11"/>
        <v>100</v>
      </c>
    </row>
    <row r="316" spans="1:8" x14ac:dyDescent="0.3">
      <c r="A316" s="126"/>
      <c r="B316" s="113" t="str">
        <f t="shared" si="10"/>
        <v/>
      </c>
      <c r="C316" s="113" t="e">
        <f>VLOOKUP([1]Vf!$A316, [1]comp!$A$2:$BJ$838, 2, FALSE)</f>
        <v>#N/A</v>
      </c>
      <c r="D316" s="126"/>
      <c r="E316" s="126"/>
      <c r="H316" s="113">
        <f t="shared" si="11"/>
        <v>100</v>
      </c>
    </row>
    <row r="317" spans="1:8" x14ac:dyDescent="0.3">
      <c r="A317" s="126"/>
      <c r="B317" s="113" t="str">
        <f t="shared" si="10"/>
        <v/>
      </c>
      <c r="C317" s="113" t="e">
        <f>VLOOKUP([1]Vf!$A317, [1]comp!$A$2:$BJ$838, 2, FALSE)</f>
        <v>#N/A</v>
      </c>
      <c r="D317" s="126"/>
      <c r="E317" s="126"/>
      <c r="H317" s="113">
        <f t="shared" si="11"/>
        <v>100</v>
      </c>
    </row>
    <row r="318" spans="1:8" x14ac:dyDescent="0.3">
      <c r="A318" s="126"/>
      <c r="B318" s="113" t="str">
        <f t="shared" si="10"/>
        <v/>
      </c>
      <c r="C318" s="113" t="e">
        <f>VLOOKUP([1]Vf!$A318, [1]comp!$A$2:$BJ$838, 2, FALSE)</f>
        <v>#N/A</v>
      </c>
      <c r="D318" s="126"/>
      <c r="E318" s="126"/>
      <c r="H318" s="113">
        <f t="shared" si="11"/>
        <v>100</v>
      </c>
    </row>
    <row r="319" spans="1:8" x14ac:dyDescent="0.3">
      <c r="A319" s="126"/>
      <c r="B319" s="113" t="str">
        <f t="shared" si="10"/>
        <v/>
      </c>
      <c r="C319" s="113" t="e">
        <f>VLOOKUP([1]Vf!$A319, [1]comp!$A$2:$BJ$838, 2, FALSE)</f>
        <v>#N/A</v>
      </c>
      <c r="D319" s="126"/>
      <c r="E319" s="126"/>
      <c r="H319" s="113">
        <f t="shared" si="11"/>
        <v>100</v>
      </c>
    </row>
    <row r="320" spans="1:8" x14ac:dyDescent="0.3">
      <c r="A320" s="126"/>
      <c r="B320" s="113" t="str">
        <f t="shared" si="10"/>
        <v/>
      </c>
      <c r="C320" s="113" t="e">
        <f>VLOOKUP([1]Vf!$A320, [1]comp!$A$2:$BJ$838, 2, FALSE)</f>
        <v>#N/A</v>
      </c>
      <c r="D320" s="126"/>
      <c r="E320" s="126"/>
      <c r="H320" s="113">
        <f t="shared" si="11"/>
        <v>100</v>
      </c>
    </row>
    <row r="321" spans="1:8" x14ac:dyDescent="0.3">
      <c r="B321" s="113" t="str">
        <f t="shared" si="10"/>
        <v/>
      </c>
      <c r="C321" s="113" t="e">
        <f>VLOOKUP([1]Vf!$A321, [1]comp!$A$2:$BJ$838, 2, FALSE)</f>
        <v>#N/A</v>
      </c>
      <c r="H321" s="113">
        <f t="shared" si="11"/>
        <v>100</v>
      </c>
    </row>
    <row r="322" spans="1:8" x14ac:dyDescent="0.3">
      <c r="B322" s="113" t="str">
        <f t="shared" si="10"/>
        <v/>
      </c>
      <c r="C322" s="113" t="e">
        <f>VLOOKUP([1]Vf!$A322, [1]comp!$A$2:$BJ$838, 2, FALSE)</f>
        <v>#N/A</v>
      </c>
      <c r="H322" s="113">
        <f t="shared" si="11"/>
        <v>100</v>
      </c>
    </row>
    <row r="323" spans="1:8" x14ac:dyDescent="0.3">
      <c r="B323" s="113" t="str">
        <f t="shared" si="10"/>
        <v/>
      </c>
      <c r="C323" s="113" t="e">
        <f>VLOOKUP([1]Vf!$A323, [1]comp!$A$2:$BJ$838, 2, FALSE)</f>
        <v>#N/A</v>
      </c>
      <c r="H323" s="113">
        <f t="shared" si="11"/>
        <v>100</v>
      </c>
    </row>
    <row r="324" spans="1:8" x14ac:dyDescent="0.3">
      <c r="B324" s="113" t="str">
        <f t="shared" si="10"/>
        <v/>
      </c>
      <c r="C324" s="113" t="e">
        <f>VLOOKUP([1]Vf!$A324, [1]comp!$A$2:$BJ$838, 2, FALSE)</f>
        <v>#N/A</v>
      </c>
      <c r="H324" s="113">
        <f t="shared" si="11"/>
        <v>100</v>
      </c>
    </row>
    <row r="325" spans="1:8" x14ac:dyDescent="0.3">
      <c r="B325" s="113" t="str">
        <f t="shared" si="10"/>
        <v/>
      </c>
      <c r="C325" s="113" t="e">
        <f>VLOOKUP([1]Vf!$A325, [1]comp!$A$2:$BJ$838, 2, FALSE)</f>
        <v>#N/A</v>
      </c>
      <c r="H325" s="113">
        <f t="shared" si="11"/>
        <v>100</v>
      </c>
    </row>
    <row r="326" spans="1:8" x14ac:dyDescent="0.3">
      <c r="B326" s="113" t="str">
        <f t="shared" si="10"/>
        <v/>
      </c>
      <c r="C326" s="113" t="e">
        <f>VLOOKUP([1]Vf!$A326, [1]comp!$A$2:$BJ$838, 2, FALSE)</f>
        <v>#N/A</v>
      </c>
      <c r="H326" s="113">
        <f t="shared" si="11"/>
        <v>100</v>
      </c>
    </row>
    <row r="327" spans="1:8" x14ac:dyDescent="0.3">
      <c r="B327" s="113" t="str">
        <f t="shared" si="10"/>
        <v/>
      </c>
      <c r="C327" s="113" t="e">
        <f>VLOOKUP([1]Vf!$A327, [1]comp!$A$2:$BJ$838, 2, FALSE)</f>
        <v>#N/A</v>
      </c>
      <c r="H327" s="113">
        <f t="shared" si="11"/>
        <v>100</v>
      </c>
    </row>
    <row r="328" spans="1:8" x14ac:dyDescent="0.3">
      <c r="A328" s="126"/>
      <c r="B328" s="113" t="str">
        <f t="shared" si="10"/>
        <v/>
      </c>
      <c r="C328" s="113" t="e">
        <f>VLOOKUP([1]Vf!$A328, [1]comp!$A$2:$BJ$838, 2, FALSE)</f>
        <v>#N/A</v>
      </c>
      <c r="D328" s="126"/>
      <c r="E328" s="126"/>
      <c r="H328" s="113">
        <f t="shared" si="11"/>
        <v>100</v>
      </c>
    </row>
    <row r="329" spans="1:8" x14ac:dyDescent="0.3">
      <c r="A329" s="126"/>
      <c r="B329" s="113" t="str">
        <f t="shared" si="10"/>
        <v/>
      </c>
      <c r="C329" s="113" t="e">
        <f>VLOOKUP([1]Vf!$A329, [1]comp!$A$2:$BJ$838, 2, FALSE)</f>
        <v>#N/A</v>
      </c>
      <c r="D329" s="126"/>
      <c r="E329" s="126"/>
      <c r="H329" s="113">
        <f t="shared" si="11"/>
        <v>100</v>
      </c>
    </row>
    <row r="330" spans="1:8" x14ac:dyDescent="0.3">
      <c r="A330" s="126"/>
      <c r="B330" s="113" t="str">
        <f t="shared" si="10"/>
        <v/>
      </c>
      <c r="C330" s="113" t="e">
        <f>VLOOKUP([1]Vf!$A330, [1]comp!$A$2:$BJ$838, 2, FALSE)</f>
        <v>#N/A</v>
      </c>
      <c r="D330" s="126"/>
      <c r="E330" s="126"/>
      <c r="H330" s="113">
        <f t="shared" si="11"/>
        <v>100</v>
      </c>
    </row>
    <row r="331" spans="1:8" x14ac:dyDescent="0.3">
      <c r="A331" s="126"/>
      <c r="B331" s="113" t="str">
        <f t="shared" si="10"/>
        <v/>
      </c>
      <c r="C331" s="113" t="e">
        <f>VLOOKUP([1]Vf!$A331, [1]comp!$A$2:$BJ$838, 2, FALSE)</f>
        <v>#N/A</v>
      </c>
      <c r="D331" s="126"/>
      <c r="E331" s="126"/>
      <c r="H331" s="113">
        <f t="shared" si="11"/>
        <v>100</v>
      </c>
    </row>
    <row r="332" spans="1:8" x14ac:dyDescent="0.3">
      <c r="A332" s="126"/>
      <c r="B332" s="113" t="str">
        <f t="shared" si="10"/>
        <v/>
      </c>
      <c r="C332" s="113" t="e">
        <f>VLOOKUP([1]Vf!$A332, [1]comp!$A$2:$BJ$838, 2, FALSE)</f>
        <v>#N/A</v>
      </c>
      <c r="D332" s="126"/>
      <c r="E332" s="126"/>
      <c r="H332" s="113">
        <f t="shared" si="11"/>
        <v>100</v>
      </c>
    </row>
    <row r="333" spans="1:8" x14ac:dyDescent="0.3">
      <c r="A333" s="126"/>
      <c r="B333" s="113" t="str">
        <f t="shared" si="10"/>
        <v/>
      </c>
      <c r="C333" s="113" t="e">
        <f>VLOOKUP([1]Vf!$A333, [1]comp!$A$2:$BJ$838, 2, FALSE)</f>
        <v>#N/A</v>
      </c>
      <c r="D333" s="126"/>
      <c r="E333" s="126"/>
      <c r="H333" s="113">
        <f t="shared" si="11"/>
        <v>100</v>
      </c>
    </row>
    <row r="334" spans="1:8" x14ac:dyDescent="0.3">
      <c r="A334" s="126"/>
      <c r="B334" s="113" t="str">
        <f t="shared" si="10"/>
        <v/>
      </c>
      <c r="C334" s="113" t="e">
        <f>VLOOKUP([1]Vf!$A334, [1]comp!$A$2:$BJ$838, 2, FALSE)</f>
        <v>#N/A</v>
      </c>
      <c r="D334" s="126"/>
      <c r="E334" s="126"/>
      <c r="H334" s="113">
        <f t="shared" si="11"/>
        <v>100</v>
      </c>
    </row>
    <row r="335" spans="1:8" x14ac:dyDescent="0.3">
      <c r="A335" s="126"/>
      <c r="B335" s="113" t="str">
        <f t="shared" si="10"/>
        <v/>
      </c>
      <c r="C335" s="113" t="e">
        <f>VLOOKUP([1]Vf!$A335, [1]comp!$A$2:$BJ$838, 2, FALSE)</f>
        <v>#N/A</v>
      </c>
      <c r="D335" s="126"/>
      <c r="E335" s="126"/>
      <c r="H335" s="113">
        <f t="shared" si="11"/>
        <v>100</v>
      </c>
    </row>
    <row r="336" spans="1:8" x14ac:dyDescent="0.3">
      <c r="A336" s="126"/>
      <c r="B336" s="113" t="str">
        <f t="shared" si="10"/>
        <v/>
      </c>
      <c r="C336" s="113" t="e">
        <f>VLOOKUP([1]Vf!$A336, [1]comp!$A$2:$BJ$838, 2, FALSE)</f>
        <v>#N/A</v>
      </c>
      <c r="D336" s="126"/>
      <c r="E336" s="126"/>
      <c r="H336" s="113">
        <f t="shared" si="11"/>
        <v>100</v>
      </c>
    </row>
    <row r="337" spans="1:8" x14ac:dyDescent="0.3">
      <c r="A337" s="126"/>
      <c r="B337" s="113" t="str">
        <f t="shared" si="10"/>
        <v/>
      </c>
      <c r="C337" s="113" t="e">
        <f>VLOOKUP([1]Vf!$A337, [1]comp!$A$2:$BJ$838, 2, FALSE)</f>
        <v>#N/A</v>
      </c>
      <c r="D337" s="126"/>
      <c r="E337" s="126"/>
      <c r="H337" s="113">
        <f t="shared" si="11"/>
        <v>100</v>
      </c>
    </row>
    <row r="338" spans="1:8" x14ac:dyDescent="0.3">
      <c r="A338" s="126"/>
      <c r="B338" s="113" t="str">
        <f t="shared" si="10"/>
        <v/>
      </c>
      <c r="C338" s="113" t="e">
        <f>VLOOKUP([1]Vf!$A338, [1]comp!$A$2:$BJ$838, 2, FALSE)</f>
        <v>#N/A</v>
      </c>
      <c r="D338" s="126"/>
      <c r="E338" s="126"/>
      <c r="H338" s="113">
        <f t="shared" si="11"/>
        <v>100</v>
      </c>
    </row>
    <row r="339" spans="1:8" x14ac:dyDescent="0.3">
      <c r="A339" s="126"/>
      <c r="B339" s="113" t="str">
        <f t="shared" si="10"/>
        <v/>
      </c>
      <c r="C339" s="113" t="e">
        <f>VLOOKUP([1]Vf!$A339, [1]comp!$A$2:$BJ$838, 2, FALSE)</f>
        <v>#N/A</v>
      </c>
      <c r="D339" s="126"/>
      <c r="E339" s="126"/>
      <c r="H339" s="113">
        <f t="shared" si="11"/>
        <v>100</v>
      </c>
    </row>
    <row r="340" spans="1:8" x14ac:dyDescent="0.3">
      <c r="A340" s="126"/>
      <c r="B340" s="113" t="str">
        <f t="shared" si="10"/>
        <v/>
      </c>
      <c r="C340" s="113" t="e">
        <f>VLOOKUP([1]Vf!$A340, [1]comp!$A$2:$BJ$838, 2, FALSE)</f>
        <v>#N/A</v>
      </c>
      <c r="D340" s="126"/>
      <c r="E340" s="126"/>
      <c r="H340" s="113">
        <f t="shared" si="11"/>
        <v>100</v>
      </c>
    </row>
    <row r="341" spans="1:8" x14ac:dyDescent="0.3">
      <c r="A341" s="126"/>
      <c r="B341" s="126" t="str">
        <f t="shared" si="10"/>
        <v/>
      </c>
      <c r="C341" s="113" t="e">
        <f>VLOOKUP([1]Vf!$A341, [1]comp!$A$2:$BJ$838, 2, FALSE)</f>
        <v>#N/A</v>
      </c>
      <c r="D341" s="126"/>
      <c r="E341" s="126"/>
      <c r="H341" s="113">
        <f t="shared" si="11"/>
        <v>100</v>
      </c>
    </row>
    <row r="342" spans="1:8" x14ac:dyDescent="0.3">
      <c r="A342" s="126"/>
      <c r="B342" s="126" t="str">
        <f t="shared" si="10"/>
        <v/>
      </c>
      <c r="C342" s="113" t="e">
        <f>VLOOKUP([1]Vf!$A342, [1]comp!$A$2:$BJ$838, 2, FALSE)</f>
        <v>#N/A</v>
      </c>
      <c r="D342" s="126"/>
      <c r="E342" s="126"/>
      <c r="H342" s="113">
        <f t="shared" si="11"/>
        <v>100</v>
      </c>
    </row>
    <row r="343" spans="1:8" x14ac:dyDescent="0.3">
      <c r="A343" s="126"/>
      <c r="B343" s="126" t="str">
        <f t="shared" si="10"/>
        <v/>
      </c>
      <c r="C343" s="113" t="e">
        <f>VLOOKUP([1]Vf!$A343, [1]comp!$A$2:$BJ$838, 2, FALSE)</f>
        <v>#N/A</v>
      </c>
      <c r="D343" s="126"/>
      <c r="E343" s="126"/>
      <c r="H343" s="113">
        <f t="shared" si="11"/>
        <v>100</v>
      </c>
    </row>
    <row r="344" spans="1:8" x14ac:dyDescent="0.3">
      <c r="A344" s="126"/>
      <c r="B344" s="126" t="str">
        <f t="shared" si="10"/>
        <v/>
      </c>
      <c r="C344" s="113" t="e">
        <f>VLOOKUP([1]Vf!$A344, [1]comp!$A$2:$BJ$838, 2, FALSE)</f>
        <v>#N/A</v>
      </c>
      <c r="D344" s="126"/>
      <c r="E344" s="126"/>
      <c r="H344" s="113">
        <f t="shared" si="11"/>
        <v>100</v>
      </c>
    </row>
    <row r="345" spans="1:8" x14ac:dyDescent="0.3">
      <c r="A345" s="126"/>
      <c r="B345" s="113" t="str">
        <f t="shared" si="10"/>
        <v/>
      </c>
      <c r="C345" s="113" t="e">
        <f>VLOOKUP([1]Vf!$A345, [1]comp!$A$2:$BJ$838, 2, FALSE)</f>
        <v>#N/A</v>
      </c>
      <c r="D345" s="126"/>
      <c r="E345" s="126"/>
      <c r="H345" s="113">
        <f t="shared" si="11"/>
        <v>100</v>
      </c>
    </row>
    <row r="346" spans="1:8" x14ac:dyDescent="0.3">
      <c r="A346" s="126"/>
      <c r="B346" s="113" t="str">
        <f t="shared" si="10"/>
        <v/>
      </c>
      <c r="C346" s="113" t="e">
        <f>VLOOKUP([1]Vf!$A346, [1]comp!$A$2:$BJ$838, 2, FALSE)</f>
        <v>#N/A</v>
      </c>
      <c r="D346" s="126"/>
      <c r="E346" s="126"/>
      <c r="H346" s="113">
        <f t="shared" si="11"/>
        <v>100</v>
      </c>
    </row>
    <row r="347" spans="1:8" x14ac:dyDescent="0.3">
      <c r="A347" s="126"/>
      <c r="B347" s="113" t="str">
        <f t="shared" si="10"/>
        <v/>
      </c>
      <c r="C347" s="113" t="e">
        <f>VLOOKUP([1]Vf!$A347, [1]comp!$A$2:$BJ$838, 2, FALSE)</f>
        <v>#N/A</v>
      </c>
      <c r="D347" s="126"/>
      <c r="E347" s="126"/>
      <c r="H347" s="113">
        <f t="shared" si="11"/>
        <v>100</v>
      </c>
    </row>
    <row r="348" spans="1:8" x14ac:dyDescent="0.3">
      <c r="A348" s="126"/>
      <c r="B348" s="113" t="str">
        <f t="shared" si="10"/>
        <v/>
      </c>
      <c r="C348" s="113" t="e">
        <f>VLOOKUP([1]Vf!$A348, [1]comp!$A$2:$BJ$838, 2, FALSE)</f>
        <v>#N/A</v>
      </c>
      <c r="D348" s="126"/>
      <c r="E348" s="126"/>
      <c r="H348" s="113">
        <f t="shared" si="11"/>
        <v>100</v>
      </c>
    </row>
    <row r="349" spans="1:8" x14ac:dyDescent="0.3">
      <c r="A349" s="126"/>
      <c r="B349" s="113" t="str">
        <f t="shared" si="10"/>
        <v/>
      </c>
      <c r="C349" s="113" t="e">
        <f>VLOOKUP([1]Vf!$A349, [1]comp!$A$2:$BJ$838, 2, FALSE)</f>
        <v>#N/A</v>
      </c>
      <c r="D349" s="126"/>
      <c r="E349" s="126"/>
      <c r="H349" s="113">
        <f t="shared" si="11"/>
        <v>100</v>
      </c>
    </row>
    <row r="350" spans="1:8" x14ac:dyDescent="0.3">
      <c r="A350" s="126"/>
      <c r="B350" s="113" t="str">
        <f t="shared" si="10"/>
        <v/>
      </c>
      <c r="C350" s="113" t="e">
        <f>VLOOKUP([1]Vf!$A350, [1]comp!$A$2:$BJ$838, 2, FALSE)</f>
        <v>#N/A</v>
      </c>
      <c r="D350" s="126"/>
      <c r="E350" s="126"/>
      <c r="H350" s="113">
        <f t="shared" si="11"/>
        <v>100</v>
      </c>
    </row>
    <row r="351" spans="1:8" x14ac:dyDescent="0.3">
      <c r="A351" s="126"/>
      <c r="B351" s="113" t="str">
        <f t="shared" si="10"/>
        <v/>
      </c>
      <c r="C351" s="113" t="e">
        <f>VLOOKUP([1]Vf!$A351, [1]comp!$A$2:$BJ$838, 2, FALSE)</f>
        <v>#N/A</v>
      </c>
      <c r="D351" s="126"/>
      <c r="E351" s="126"/>
      <c r="H351" s="113">
        <f t="shared" si="11"/>
        <v>100</v>
      </c>
    </row>
    <row r="352" spans="1:8" x14ac:dyDescent="0.3">
      <c r="A352" s="126"/>
      <c r="B352" s="113" t="str">
        <f t="shared" si="10"/>
        <v/>
      </c>
      <c r="C352" s="113" t="e">
        <f>VLOOKUP([1]Vf!$A352, [1]comp!$A$2:$BJ$838, 2, FALSE)</f>
        <v>#N/A</v>
      </c>
      <c r="D352" s="126"/>
      <c r="E352" s="126"/>
      <c r="H352" s="113">
        <f t="shared" si="11"/>
        <v>100</v>
      </c>
    </row>
    <row r="353" spans="1:8" x14ac:dyDescent="0.3">
      <c r="A353" s="126"/>
      <c r="B353" s="113" t="str">
        <f t="shared" si="10"/>
        <v/>
      </c>
      <c r="C353" s="113" t="e">
        <f>VLOOKUP([1]Vf!$A353, [1]comp!$A$2:$BJ$838, 2, FALSE)</f>
        <v>#N/A</v>
      </c>
      <c r="D353" s="126"/>
      <c r="E353" s="126"/>
      <c r="H353" s="113">
        <f t="shared" si="11"/>
        <v>100</v>
      </c>
    </row>
    <row r="354" spans="1:8" x14ac:dyDescent="0.3">
      <c r="A354" s="126"/>
      <c r="B354" s="113" t="str">
        <f t="shared" si="10"/>
        <v/>
      </c>
      <c r="C354" s="113" t="e">
        <f>VLOOKUP([1]Vf!$A354, [1]comp!$A$2:$BJ$838, 2, FALSE)</f>
        <v>#N/A</v>
      </c>
      <c r="D354" s="126"/>
      <c r="E354" s="126"/>
      <c r="H354" s="113">
        <f t="shared" si="11"/>
        <v>100</v>
      </c>
    </row>
    <row r="355" spans="1:8" x14ac:dyDescent="0.3">
      <c r="A355" s="126"/>
      <c r="B355" s="113" t="str">
        <f t="shared" si="10"/>
        <v/>
      </c>
      <c r="C355" s="113" t="e">
        <f>VLOOKUP([1]Vf!$A355, [1]comp!$A$2:$BJ$838, 2, FALSE)</f>
        <v>#N/A</v>
      </c>
      <c r="D355" s="126"/>
      <c r="E355" s="126"/>
      <c r="H355" s="113">
        <f t="shared" si="11"/>
        <v>100</v>
      </c>
    </row>
    <row r="356" spans="1:8" x14ac:dyDescent="0.3">
      <c r="A356" s="126"/>
      <c r="B356" s="113" t="str">
        <f t="shared" si="10"/>
        <v/>
      </c>
      <c r="C356" s="113" t="e">
        <f>VLOOKUP([1]Vf!$A356, [1]comp!$A$2:$BJ$838, 2, FALSE)</f>
        <v>#N/A</v>
      </c>
      <c r="D356" s="126"/>
      <c r="E356" s="126"/>
      <c r="H356" s="113">
        <f t="shared" si="11"/>
        <v>100</v>
      </c>
    </row>
    <row r="357" spans="1:8" x14ac:dyDescent="0.3">
      <c r="A357" s="126"/>
      <c r="B357" s="113" t="str">
        <f t="shared" si="10"/>
        <v/>
      </c>
      <c r="C357" s="113" t="e">
        <f>VLOOKUP([1]Vf!$A357, [1]comp!$A$2:$BJ$838, 2, FALSE)</f>
        <v>#N/A</v>
      </c>
      <c r="D357" s="126"/>
      <c r="E357" s="126"/>
      <c r="H357" s="113">
        <f t="shared" si="11"/>
        <v>100</v>
      </c>
    </row>
    <row r="358" spans="1:8" x14ac:dyDescent="0.3">
      <c r="A358" s="126"/>
      <c r="B358" s="113" t="str">
        <f t="shared" si="10"/>
        <v/>
      </c>
      <c r="C358" s="113" t="e">
        <f>VLOOKUP([1]Vf!$A358, [1]comp!$A$2:$BJ$838, 2, FALSE)</f>
        <v>#N/A</v>
      </c>
      <c r="D358" s="126"/>
      <c r="E358" s="126"/>
      <c r="H358" s="113">
        <f t="shared" si="11"/>
        <v>100</v>
      </c>
    </row>
    <row r="359" spans="1:8" x14ac:dyDescent="0.3">
      <c r="A359" s="126"/>
      <c r="B359" s="113" t="str">
        <f t="shared" si="10"/>
        <v/>
      </c>
      <c r="C359" s="113" t="e">
        <f>VLOOKUP([1]Vf!$A359, [1]comp!$A$2:$BJ$838, 2, FALSE)</f>
        <v>#N/A</v>
      </c>
      <c r="D359" s="126"/>
      <c r="E359" s="126"/>
      <c r="H359" s="113">
        <f t="shared" si="11"/>
        <v>100</v>
      </c>
    </row>
    <row r="360" spans="1:8" x14ac:dyDescent="0.3">
      <c r="A360" s="126"/>
      <c r="B360" s="113" t="str">
        <f t="shared" si="10"/>
        <v/>
      </c>
      <c r="C360" s="113" t="e">
        <f>VLOOKUP([1]Vf!$A360, [1]comp!$A$2:$BJ$838, 2, FALSE)</f>
        <v>#N/A</v>
      </c>
      <c r="D360" s="126"/>
      <c r="E360" s="126"/>
      <c r="H360" s="113">
        <f t="shared" si="11"/>
        <v>100</v>
      </c>
    </row>
    <row r="361" spans="1:8" x14ac:dyDescent="0.3">
      <c r="A361" s="126"/>
      <c r="B361" s="113" t="str">
        <f t="shared" si="10"/>
        <v/>
      </c>
      <c r="C361" s="113" t="e">
        <f>VLOOKUP([1]Vf!$A361, [1]comp!$A$2:$BJ$838, 2, FALSE)</f>
        <v>#N/A</v>
      </c>
      <c r="D361" s="126"/>
      <c r="E361" s="126"/>
      <c r="H361" s="113">
        <f t="shared" si="11"/>
        <v>100</v>
      </c>
    </row>
    <row r="362" spans="1:8" x14ac:dyDescent="0.3">
      <c r="A362" s="126"/>
      <c r="B362" s="113" t="str">
        <f t="shared" si="10"/>
        <v/>
      </c>
      <c r="C362" s="113" t="e">
        <f>VLOOKUP([1]Vf!$A362, [1]comp!$A$2:$BJ$838, 2, FALSE)</f>
        <v>#N/A</v>
      </c>
      <c r="D362" s="126"/>
      <c r="E362" s="126"/>
      <c r="H362" s="113">
        <f t="shared" si="11"/>
        <v>100</v>
      </c>
    </row>
    <row r="363" spans="1:8" x14ac:dyDescent="0.3">
      <c r="A363" s="126"/>
      <c r="B363" s="113" t="str">
        <f t="shared" si="10"/>
        <v/>
      </c>
      <c r="C363" s="113" t="e">
        <f>VLOOKUP([1]Vf!$A363, [1]comp!$A$2:$BJ$838, 2, FALSE)</f>
        <v>#N/A</v>
      </c>
      <c r="D363" s="126"/>
      <c r="E363" s="126"/>
      <c r="H363" s="113">
        <f t="shared" si="11"/>
        <v>100</v>
      </c>
    </row>
    <row r="364" spans="1:8" x14ac:dyDescent="0.3">
      <c r="A364" s="126"/>
      <c r="B364" s="113" t="str">
        <f t="shared" si="10"/>
        <v/>
      </c>
      <c r="C364" s="113" t="e">
        <f>VLOOKUP([1]Vf!$A364, [1]comp!$A$2:$BJ$838, 2, FALSE)</f>
        <v>#N/A</v>
      </c>
      <c r="D364" s="126"/>
      <c r="E364" s="126"/>
      <c r="H364" s="113">
        <f t="shared" si="11"/>
        <v>100</v>
      </c>
    </row>
    <row r="365" spans="1:8" x14ac:dyDescent="0.3">
      <c r="A365" s="126"/>
      <c r="B365" s="113" t="str">
        <f t="shared" si="10"/>
        <v/>
      </c>
      <c r="C365" s="113" t="e">
        <f>VLOOKUP([1]Vf!$A365, [1]comp!$A$2:$BJ$838, 2, FALSE)</f>
        <v>#N/A</v>
      </c>
      <c r="D365" s="126"/>
      <c r="E365" s="126"/>
      <c r="H365" s="113">
        <f t="shared" si="11"/>
        <v>100</v>
      </c>
    </row>
    <row r="366" spans="1:8" x14ac:dyDescent="0.3">
      <c r="A366" s="126"/>
      <c r="B366" s="113" t="str">
        <f t="shared" si="10"/>
        <v/>
      </c>
      <c r="C366" s="113" t="e">
        <f>VLOOKUP([1]Vf!$A366, [1]comp!$A$2:$BJ$838, 2, FALSE)</f>
        <v>#N/A</v>
      </c>
      <c r="D366" s="126"/>
      <c r="E366" s="126"/>
      <c r="H366" s="113">
        <f t="shared" si="11"/>
        <v>100</v>
      </c>
    </row>
    <row r="367" spans="1:8" x14ac:dyDescent="0.3">
      <c r="A367" s="126"/>
      <c r="B367" s="113" t="str">
        <f t="shared" si="10"/>
        <v/>
      </c>
      <c r="C367" s="113" t="e">
        <f>VLOOKUP([1]Vf!$A367, [1]comp!$A$2:$BJ$838, 2, FALSE)</f>
        <v>#N/A</v>
      </c>
      <c r="D367" s="126"/>
      <c r="E367" s="126"/>
      <c r="H367" s="113">
        <f t="shared" si="11"/>
        <v>100</v>
      </c>
    </row>
    <row r="368" spans="1:8" x14ac:dyDescent="0.3">
      <c r="A368" s="126"/>
      <c r="B368" s="113" t="str">
        <f t="shared" si="10"/>
        <v/>
      </c>
      <c r="C368" s="113" t="e">
        <f>VLOOKUP([1]Vf!$A368, [1]comp!$A$2:$BJ$838, 2, FALSE)</f>
        <v>#N/A</v>
      </c>
      <c r="D368" s="126"/>
      <c r="E368" s="126"/>
      <c r="H368" s="113">
        <f t="shared" si="11"/>
        <v>100</v>
      </c>
    </row>
    <row r="369" spans="1:8" x14ac:dyDescent="0.3">
      <c r="A369" s="126"/>
      <c r="B369" s="113" t="str">
        <f t="shared" si="10"/>
        <v/>
      </c>
      <c r="C369" s="113" t="e">
        <f>VLOOKUP([1]Vf!$A369, [1]comp!$A$2:$BJ$838, 2, FALSE)</f>
        <v>#N/A</v>
      </c>
      <c r="D369" s="126"/>
      <c r="E369" s="126"/>
      <c r="H369" s="113">
        <f t="shared" si="11"/>
        <v>100</v>
      </c>
    </row>
    <row r="370" spans="1:8" x14ac:dyDescent="0.3">
      <c r="A370" s="126"/>
      <c r="B370" s="113" t="str">
        <f t="shared" si="10"/>
        <v/>
      </c>
      <c r="C370" s="113" t="e">
        <f>VLOOKUP([1]Vf!$A370, [1]comp!$A$2:$BJ$838, 2, FALSE)</f>
        <v>#N/A</v>
      </c>
      <c r="D370" s="126"/>
      <c r="E370" s="126"/>
      <c r="H370" s="113">
        <f t="shared" si="11"/>
        <v>100</v>
      </c>
    </row>
    <row r="371" spans="1:8" x14ac:dyDescent="0.3">
      <c r="A371" s="126"/>
      <c r="B371" s="113" t="str">
        <f t="shared" si="10"/>
        <v/>
      </c>
      <c r="C371" s="113" t="e">
        <f>VLOOKUP([1]Vf!$A371, [1]comp!$A$2:$BJ$838, 2, FALSE)</f>
        <v>#N/A</v>
      </c>
      <c r="D371" s="126"/>
      <c r="E371" s="126"/>
      <c r="H371" s="113">
        <f t="shared" si="11"/>
        <v>100</v>
      </c>
    </row>
    <row r="372" spans="1:8" x14ac:dyDescent="0.3">
      <c r="A372" s="126"/>
      <c r="B372" s="113" t="str">
        <f t="shared" si="10"/>
        <v/>
      </c>
      <c r="C372" s="113" t="e">
        <f>VLOOKUP([1]Vf!$A372, [1]comp!$A$2:$BJ$838, 2, FALSE)</f>
        <v>#N/A</v>
      </c>
      <c r="D372" s="126"/>
      <c r="E372" s="126"/>
      <c r="H372" s="113">
        <f t="shared" si="11"/>
        <v>100</v>
      </c>
    </row>
    <row r="373" spans="1:8" x14ac:dyDescent="0.3">
      <c r="A373" s="126"/>
      <c r="B373" s="113" t="str">
        <f t="shared" si="10"/>
        <v/>
      </c>
      <c r="C373" s="113" t="e">
        <f>VLOOKUP([1]Vf!$A373, [1]comp!$A$2:$BJ$838, 2, FALSE)</f>
        <v>#N/A</v>
      </c>
      <c r="D373" s="126"/>
      <c r="E373" s="126"/>
      <c r="H373" s="113">
        <f t="shared" si="11"/>
        <v>100</v>
      </c>
    </row>
    <row r="374" spans="1:8" x14ac:dyDescent="0.3">
      <c r="A374" s="126"/>
      <c r="B374" s="113" t="str">
        <f t="shared" si="10"/>
        <v/>
      </c>
      <c r="C374" s="113" t="e">
        <f>VLOOKUP([1]Vf!$A374, [1]comp!$A$2:$BJ$838, 2, FALSE)</f>
        <v>#N/A</v>
      </c>
      <c r="D374" s="126"/>
      <c r="E374" s="126"/>
      <c r="H374" s="113">
        <f t="shared" si="11"/>
        <v>100</v>
      </c>
    </row>
    <row r="375" spans="1:8" x14ac:dyDescent="0.3">
      <c r="A375" s="126"/>
      <c r="B375" s="113" t="str">
        <f t="shared" si="10"/>
        <v/>
      </c>
      <c r="C375" s="113" t="e">
        <f>VLOOKUP([1]Vf!$A375, [1]comp!$A$2:$BJ$838, 2, FALSE)</f>
        <v>#N/A</v>
      </c>
      <c r="D375" s="126"/>
      <c r="E375" s="126"/>
      <c r="H375" s="113">
        <f t="shared" si="11"/>
        <v>100</v>
      </c>
    </row>
    <row r="376" spans="1:8" x14ac:dyDescent="0.3">
      <c r="A376" s="126"/>
      <c r="B376" s="113" t="str">
        <f t="shared" si="10"/>
        <v/>
      </c>
      <c r="C376" s="113" t="e">
        <f>VLOOKUP([1]Vf!$A376, [1]comp!$A$2:$BJ$838, 2, FALSE)</f>
        <v>#N/A</v>
      </c>
      <c r="D376" s="126"/>
      <c r="E376" s="126"/>
      <c r="H376" s="113">
        <f t="shared" si="11"/>
        <v>100</v>
      </c>
    </row>
    <row r="377" spans="1:8" x14ac:dyDescent="0.3">
      <c r="A377" s="126"/>
      <c r="B377" s="113" t="str">
        <f t="shared" si="10"/>
        <v/>
      </c>
      <c r="C377" s="113" t="e">
        <f>VLOOKUP([1]Vf!$A377, [1]comp!$A$2:$BJ$838, 2, FALSE)</f>
        <v>#N/A</v>
      </c>
      <c r="D377" s="126"/>
      <c r="E377" s="126"/>
      <c r="H377" s="113">
        <f t="shared" si="11"/>
        <v>100</v>
      </c>
    </row>
    <row r="378" spans="1:8" x14ac:dyDescent="0.3">
      <c r="A378" s="126"/>
      <c r="B378" s="113" t="str">
        <f t="shared" si="10"/>
        <v/>
      </c>
      <c r="C378" s="113" t="e">
        <f>VLOOKUP([1]Vf!$A378, [1]comp!$A$2:$BJ$838, 2, FALSE)</f>
        <v>#N/A</v>
      </c>
      <c r="D378" s="126"/>
      <c r="E378" s="126"/>
      <c r="H378" s="113">
        <f t="shared" si="11"/>
        <v>100</v>
      </c>
    </row>
    <row r="379" spans="1:8" x14ac:dyDescent="0.3">
      <c r="A379" s="126"/>
      <c r="B379" s="113" t="str">
        <f t="shared" si="10"/>
        <v/>
      </c>
      <c r="C379" s="113" t="e">
        <f>VLOOKUP([1]Vf!$A379, [1]comp!$A$2:$BJ$838, 2, FALSE)</f>
        <v>#N/A</v>
      </c>
      <c r="D379" s="126"/>
      <c r="E379" s="126"/>
      <c r="H379" s="113">
        <f t="shared" si="11"/>
        <v>100</v>
      </c>
    </row>
    <row r="380" spans="1:8" x14ac:dyDescent="0.3">
      <c r="A380" s="126"/>
      <c r="B380" s="113" t="str">
        <f t="shared" si="10"/>
        <v/>
      </c>
      <c r="C380" s="113" t="e">
        <f>VLOOKUP([1]Vf!$A380, [1]comp!$A$2:$BJ$838, 2, FALSE)</f>
        <v>#N/A</v>
      </c>
      <c r="D380" s="126"/>
      <c r="E380" s="126"/>
      <c r="H380" s="113">
        <f t="shared" si="11"/>
        <v>100</v>
      </c>
    </row>
    <row r="381" spans="1:8" x14ac:dyDescent="0.3">
      <c r="A381" s="126"/>
      <c r="B381" s="113" t="str">
        <f t="shared" si="10"/>
        <v/>
      </c>
      <c r="C381" s="113" t="e">
        <f>VLOOKUP([1]Vf!$A381, [1]comp!$A$2:$BJ$838, 2, FALSE)</f>
        <v>#N/A</v>
      </c>
      <c r="D381" s="126"/>
      <c r="E381" s="126"/>
      <c r="H381" s="113">
        <f t="shared" si="11"/>
        <v>100</v>
      </c>
    </row>
    <row r="382" spans="1:8" x14ac:dyDescent="0.3">
      <c r="A382" s="126"/>
      <c r="B382" s="113" t="str">
        <f t="shared" si="10"/>
        <v/>
      </c>
      <c r="C382" s="113" t="e">
        <f>VLOOKUP([1]Vf!$A382, [1]comp!$A$2:$BJ$838, 2, FALSE)</f>
        <v>#N/A</v>
      </c>
      <c r="D382" s="126"/>
      <c r="E382" s="126"/>
      <c r="H382" s="113">
        <f t="shared" si="11"/>
        <v>100</v>
      </c>
    </row>
    <row r="383" spans="1:8" x14ac:dyDescent="0.3">
      <c r="A383" s="126"/>
      <c r="B383" s="113" t="str">
        <f t="shared" si="10"/>
        <v/>
      </c>
      <c r="C383" s="113" t="e">
        <f>VLOOKUP([1]Vf!$A383, [1]comp!$A$2:$BJ$838, 2, FALSE)</f>
        <v>#N/A</v>
      </c>
      <c r="D383" s="126"/>
      <c r="E383" s="126"/>
      <c r="H383" s="113">
        <f t="shared" si="11"/>
        <v>100</v>
      </c>
    </row>
    <row r="384" spans="1:8" x14ac:dyDescent="0.3">
      <c r="A384" s="126"/>
      <c r="B384" s="113" t="str">
        <f t="shared" si="10"/>
        <v/>
      </c>
      <c r="C384" s="113" t="e">
        <f>VLOOKUP([1]Vf!$A384, [1]comp!$A$2:$BJ$838, 2, FALSE)</f>
        <v>#N/A</v>
      </c>
      <c r="D384" s="126"/>
      <c r="E384" s="126"/>
      <c r="H384" s="113">
        <f t="shared" si="11"/>
        <v>100</v>
      </c>
    </row>
    <row r="385" spans="1:8" x14ac:dyDescent="0.3">
      <c r="A385" s="126"/>
      <c r="B385" s="113" t="str">
        <f t="shared" si="10"/>
        <v/>
      </c>
      <c r="C385" s="113" t="e">
        <f>VLOOKUP([1]Vf!$A385, [1]comp!$A$2:$BJ$838, 2, FALSE)</f>
        <v>#N/A</v>
      </c>
      <c r="D385" s="126"/>
      <c r="E385" s="126"/>
      <c r="H385" s="113">
        <f t="shared" si="11"/>
        <v>100</v>
      </c>
    </row>
    <row r="386" spans="1:8" x14ac:dyDescent="0.3">
      <c r="A386" s="126"/>
      <c r="B386" s="113" t="str">
        <f t="shared" si="10"/>
        <v/>
      </c>
      <c r="C386" s="113" t="e">
        <f>VLOOKUP([1]Vf!$A386, [1]comp!$A$2:$BJ$838, 2, FALSE)</f>
        <v>#N/A</v>
      </c>
      <c r="D386" s="126"/>
      <c r="E386" s="126"/>
      <c r="H386" s="113">
        <f t="shared" si="11"/>
        <v>100</v>
      </c>
    </row>
    <row r="387" spans="1:8" x14ac:dyDescent="0.3">
      <c r="A387" s="126"/>
      <c r="B387" s="113" t="str">
        <f t="shared" si="10"/>
        <v/>
      </c>
      <c r="C387" s="113" t="e">
        <f>VLOOKUP([1]Vf!$A387, [1]comp!$A$2:$BJ$838, 2, FALSE)</f>
        <v>#N/A</v>
      </c>
      <c r="D387" s="126"/>
      <c r="E387" s="126"/>
      <c r="H387" s="113">
        <f t="shared" si="11"/>
        <v>100</v>
      </c>
    </row>
    <row r="388" spans="1:8" x14ac:dyDescent="0.3">
      <c r="A388" s="126"/>
      <c r="B388" s="113" t="str">
        <f t="shared" si="10"/>
        <v/>
      </c>
      <c r="C388" s="113" t="e">
        <f>VLOOKUP([1]Vf!$A388, [1]comp!$A$2:$BJ$838, 2, FALSE)</f>
        <v>#N/A</v>
      </c>
      <c r="D388" s="126"/>
      <c r="E388" s="126"/>
      <c r="H388" s="113">
        <f t="shared" si="11"/>
        <v>100</v>
      </c>
    </row>
    <row r="389" spans="1:8" x14ac:dyDescent="0.3">
      <c r="A389" s="126"/>
      <c r="B389" s="113" t="str">
        <f t="shared" si="10"/>
        <v/>
      </c>
      <c r="C389" s="113" t="e">
        <f>VLOOKUP([1]Vf!$A389, [1]comp!$A$2:$BJ$838, 2, FALSE)</f>
        <v>#N/A</v>
      </c>
      <c r="D389" s="126"/>
      <c r="E389" s="126"/>
      <c r="H389" s="113">
        <f t="shared" si="11"/>
        <v>100</v>
      </c>
    </row>
    <row r="390" spans="1:8" x14ac:dyDescent="0.3">
      <c r="A390" s="126"/>
      <c r="B390" s="113" t="str">
        <f t="shared" si="10"/>
        <v/>
      </c>
      <c r="C390" s="113" t="e">
        <f>VLOOKUP([1]Vf!$A390, [1]comp!$A$2:$BJ$838, 2, FALSE)</f>
        <v>#N/A</v>
      </c>
      <c r="D390" s="126"/>
      <c r="E390" s="126"/>
      <c r="H390" s="113">
        <f t="shared" si="11"/>
        <v>100</v>
      </c>
    </row>
    <row r="391" spans="1:8" x14ac:dyDescent="0.3">
      <c r="A391" s="126"/>
      <c r="B391" s="113" t="str">
        <f t="shared" si="10"/>
        <v/>
      </c>
      <c r="C391" s="113" t="e">
        <f>VLOOKUP([1]Vf!$A391, [1]comp!$A$2:$BJ$838, 2, FALSE)</f>
        <v>#N/A</v>
      </c>
      <c r="D391" s="126"/>
      <c r="E391" s="126"/>
      <c r="H391" s="113">
        <f t="shared" si="11"/>
        <v>100</v>
      </c>
    </row>
    <row r="392" spans="1:8" x14ac:dyDescent="0.3">
      <c r="A392" s="126"/>
      <c r="B392" s="113" t="str">
        <f t="shared" si="10"/>
        <v/>
      </c>
      <c r="C392" s="113" t="e">
        <f>VLOOKUP([1]Vf!$A392, [1]comp!$A$2:$BJ$838, 2, FALSE)</f>
        <v>#N/A</v>
      </c>
      <c r="D392" s="126"/>
      <c r="E392" s="126"/>
      <c r="H392" s="113">
        <f t="shared" si="11"/>
        <v>100</v>
      </c>
    </row>
    <row r="393" spans="1:8" x14ac:dyDescent="0.3">
      <c r="A393" s="126"/>
      <c r="B393" s="113" t="str">
        <f t="shared" si="10"/>
        <v/>
      </c>
      <c r="C393" s="113" t="e">
        <f>VLOOKUP([1]Vf!$A393, [1]comp!$A$2:$BJ$838, 2, FALSE)</f>
        <v>#N/A</v>
      </c>
      <c r="D393" s="126"/>
      <c r="E393" s="126"/>
      <c r="H393" s="113">
        <f t="shared" si="11"/>
        <v>100</v>
      </c>
    </row>
    <row r="394" spans="1:8" x14ac:dyDescent="0.3">
      <c r="A394" s="126"/>
      <c r="B394" s="113" t="str">
        <f t="shared" si="10"/>
        <v/>
      </c>
      <c r="C394" s="113" t="e">
        <f>VLOOKUP([1]Vf!$A394, [1]comp!$A$2:$BJ$838, 2, FALSE)</f>
        <v>#N/A</v>
      </c>
      <c r="D394" s="126"/>
      <c r="E394" s="126"/>
      <c r="H394" s="113">
        <f t="shared" si="11"/>
        <v>100</v>
      </c>
    </row>
    <row r="395" spans="1:8" x14ac:dyDescent="0.3">
      <c r="A395" s="126"/>
      <c r="B395" s="113" t="str">
        <f t="shared" si="10"/>
        <v/>
      </c>
      <c r="C395" s="113" t="e">
        <f>VLOOKUP([1]Vf!$A395, [1]comp!$A$2:$BJ$838, 2, FALSE)</f>
        <v>#N/A</v>
      </c>
      <c r="D395" s="126"/>
      <c r="E395" s="126"/>
      <c r="H395" s="113">
        <f t="shared" si="11"/>
        <v>100</v>
      </c>
    </row>
    <row r="396" spans="1:8" x14ac:dyDescent="0.3">
      <c r="B396" s="113" t="str">
        <f t="shared" si="10"/>
        <v/>
      </c>
      <c r="C396" s="113" t="e">
        <f>VLOOKUP([1]Vf!$A396, [1]comp!$A$2:$BJ$838, 2, FALSE)</f>
        <v>#N/A</v>
      </c>
      <c r="H396" s="113">
        <f t="shared" si="11"/>
        <v>100</v>
      </c>
    </row>
    <row r="397" spans="1:8" x14ac:dyDescent="0.3">
      <c r="B397" s="113" t="str">
        <f t="shared" si="10"/>
        <v/>
      </c>
      <c r="C397" s="113" t="e">
        <f>VLOOKUP([1]Vf!$A397, [1]comp!$A$2:$BJ$838, 2, FALSE)</f>
        <v>#N/A</v>
      </c>
      <c r="H397" s="113">
        <f t="shared" si="11"/>
        <v>100</v>
      </c>
    </row>
    <row r="398" spans="1:8" x14ac:dyDescent="0.3">
      <c r="A398" s="126"/>
      <c r="B398" s="113" t="str">
        <f t="shared" si="10"/>
        <v/>
      </c>
      <c r="C398" s="113" t="e">
        <f>VLOOKUP([1]Vf!$A398, [1]comp!$A$2:$BJ$838, 2, FALSE)</f>
        <v>#N/A</v>
      </c>
      <c r="D398" s="126"/>
      <c r="E398" s="126"/>
      <c r="H398" s="113">
        <f t="shared" si="11"/>
        <v>100</v>
      </c>
    </row>
    <row r="399" spans="1:8" x14ac:dyDescent="0.3">
      <c r="A399" s="126"/>
      <c r="B399" s="126" t="str">
        <f t="shared" si="10"/>
        <v/>
      </c>
      <c r="C399" s="113" t="e">
        <f>VLOOKUP([1]Vf!$A399, [1]comp!$A$2:$BJ$838, 2, FALSE)</f>
        <v>#N/A</v>
      </c>
      <c r="D399" s="126"/>
      <c r="E399" s="126"/>
      <c r="H399" s="113">
        <f t="shared" si="11"/>
        <v>100</v>
      </c>
    </row>
    <row r="400" spans="1:8" x14ac:dyDescent="0.3">
      <c r="A400" s="126"/>
      <c r="B400" s="126" t="str">
        <f t="shared" si="10"/>
        <v/>
      </c>
      <c r="C400" s="113" t="e">
        <f>VLOOKUP([1]Vf!$A400, [1]comp!$A$2:$BJ$838, 2, FALSE)</f>
        <v>#N/A</v>
      </c>
      <c r="D400" s="126"/>
      <c r="E400" s="126"/>
      <c r="H400" s="113">
        <f t="shared" si="11"/>
        <v>100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45FEE-332F-4B32-9BD4-BA3C4404A706}">
  <dimension ref="A1:T405"/>
  <sheetViews>
    <sheetView zoomScale="115" zoomScaleNormal="115" workbookViewId="0">
      <pane xSplit="1" ySplit="1" topLeftCell="D2" activePane="bottomRight" state="frozen"/>
      <selection pane="topRight" activeCell="B1" sqref="B1"/>
      <selection pane="bottomLeft" activeCell="A2" sqref="A2"/>
      <selection pane="bottomRight" activeCell="E11" sqref="E11"/>
    </sheetView>
  </sheetViews>
  <sheetFormatPr defaultRowHeight="14.4" x14ac:dyDescent="0.3"/>
  <cols>
    <col min="4" max="4" width="19.88671875" customWidth="1"/>
    <col min="7" max="8" width="19.88671875" customWidth="1"/>
    <col min="9" max="9" width="16.5546875" customWidth="1"/>
    <col min="11" max="11" width="13.109375" customWidth="1"/>
    <col min="12" max="12" width="15.88671875" customWidth="1"/>
    <col min="13" max="13" width="15.5546875" customWidth="1"/>
    <col min="14" max="14" width="9.6640625" customWidth="1"/>
    <col min="15" max="15" width="13.6640625" customWidth="1"/>
    <col min="16" max="16" width="8.88671875" customWidth="1"/>
    <col min="17" max="17" width="14.21875" customWidth="1"/>
    <col min="18" max="18" width="14.77734375" hidden="1" customWidth="1"/>
    <col min="19" max="19" width="11.109375" hidden="1" customWidth="1"/>
    <col min="20" max="20" width="10.5546875" hidden="1" customWidth="1"/>
    <col min="21" max="23" width="19.88671875" customWidth="1"/>
  </cols>
  <sheetData>
    <row r="1" spans="1:20" x14ac:dyDescent="0.3">
      <c r="A1" t="s">
        <v>2124</v>
      </c>
      <c r="B1" t="s">
        <v>2633</v>
      </c>
      <c r="C1" t="s">
        <v>1480</v>
      </c>
      <c r="D1" t="s">
        <v>0</v>
      </c>
      <c r="E1" t="s">
        <v>12</v>
      </c>
      <c r="F1" t="s">
        <v>196</v>
      </c>
      <c r="G1" t="s">
        <v>249</v>
      </c>
      <c r="H1" t="s">
        <v>3378</v>
      </c>
      <c r="I1" t="s">
        <v>186</v>
      </c>
      <c r="J1" t="s">
        <v>223</v>
      </c>
      <c r="K1" t="s">
        <v>1468</v>
      </c>
      <c r="L1" t="s">
        <v>433</v>
      </c>
      <c r="M1" t="s">
        <v>49</v>
      </c>
      <c r="N1" t="s">
        <v>50</v>
      </c>
      <c r="O1" t="s">
        <v>446</v>
      </c>
      <c r="P1" t="s">
        <v>501</v>
      </c>
      <c r="Q1" t="s">
        <v>15</v>
      </c>
      <c r="R1" t="s">
        <v>1648</v>
      </c>
      <c r="S1" t="s">
        <v>1646</v>
      </c>
      <c r="T1" t="s">
        <v>1256</v>
      </c>
    </row>
    <row r="2" spans="1:20" x14ac:dyDescent="0.3">
      <c r="A2" t="s">
        <v>2261</v>
      </c>
      <c r="B2" t="str">
        <f t="shared" ref="B2:B65" si="0">IF(A2=A1, "",A2)</f>
        <v>Co-29.5Ni-9.6Al-12.7Cr-4.5Ti-1.9Nb</v>
      </c>
      <c r="C2" t="str">
        <f>VLOOKUP(Table410[[#This Row],[Shortname]], comp[], 2, FALSE)</f>
        <v>W-free</v>
      </c>
      <c r="D2" t="s">
        <v>18</v>
      </c>
      <c r="E2" t="s">
        <v>16</v>
      </c>
      <c r="F2" t="s">
        <v>46</v>
      </c>
      <c r="H2" t="str">
        <f>IF(Table410[[#This Row],[Hardness (HV) or (GPa)]] ="","",IF(Table410[[#This Row],[Hardness (HV) or (GPa)]]&gt;100, Table410[[#This Row],[Hardness (HV) or (GPa)]], Table410[[#This Row],[Hardness (HV) or (GPa)]]/0.009807))</f>
        <v/>
      </c>
      <c r="M2">
        <v>100</v>
      </c>
      <c r="N2">
        <v>1025</v>
      </c>
      <c r="Q2" t="s">
        <v>52</v>
      </c>
      <c r="R2" t="s">
        <v>1570</v>
      </c>
      <c r="S2" t="s">
        <v>1570</v>
      </c>
      <c r="T2" t="str">
        <f>Table410[[#This Row],[Name]] &amp; Table410[[#This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
    </row>
    <row r="3" spans="1:20" x14ac:dyDescent="0.3">
      <c r="A3" t="s">
        <v>2267</v>
      </c>
      <c r="B3" t="str">
        <f t="shared" si="0"/>
        <v>Co-31.1Ni-10.6Al-10.7Cr-1.9Ta-1.Nb-4.Mo-0.31C-0.04Zr-0.19B</v>
      </c>
      <c r="C3" t="str">
        <f>VLOOKUP(Table410[[#This Row],[Shortname]], comp[], 2, FALSE)</f>
        <v>W-free</v>
      </c>
      <c r="D3" t="s">
        <v>42</v>
      </c>
      <c r="E3" t="s">
        <v>45</v>
      </c>
      <c r="F3" t="s">
        <v>46</v>
      </c>
      <c r="H3" t="str">
        <f>IF(Table410[[#This Row],[Hardness (HV) or (GPa)]] ="","",IF(Table410[[#This Row],[Hardness (HV) or (GPa)]]&gt;100, Table410[[#This Row],[Hardness (HV) or (GPa)]], Table410[[#This Row],[Hardness (HV) or (GPa)]]/0.009807))</f>
        <v/>
      </c>
      <c r="I3">
        <v>544</v>
      </c>
      <c r="M3">
        <v>750</v>
      </c>
      <c r="N3">
        <v>750</v>
      </c>
      <c r="Q3" t="s">
        <v>51</v>
      </c>
      <c r="R3" t="s">
        <v>1576</v>
      </c>
      <c r="S3" t="s">
        <v>1576</v>
      </c>
      <c r="T3" t="str">
        <f>Table410[[#This Row],[Name]] &amp; Table410[[#This Row],[Paper]]</f>
        <v>2Ta1NbBaler, N., Pandey, P., Palanisamy, D., Makineni, S. K., Phanikumar, G., &amp; Chattopadhyay, K. (2020). On the effect of W addition on microstructural evolution and γ′ precipitate coarsening in a Co–30Ni–10Al–5Mo–2Ta–2Ti alloy. Materialia, 10. https://doi.org/10.1016/j.mtla.2020.100632</v>
      </c>
    </row>
    <row r="4" spans="1:20" x14ac:dyDescent="0.3">
      <c r="A4" t="s">
        <v>2268</v>
      </c>
      <c r="B4" t="str">
        <f t="shared" si="0"/>
        <v>Co-31.1Ni-10.8Al-10.8Cr-2.5Ta-4.Mo-0.22C-0.05Zr-0.22B</v>
      </c>
      <c r="C4" t="str">
        <f>VLOOKUP(Table410[[#This Row],[Shortname]], comp[], 2, FALSE)</f>
        <v>W-free</v>
      </c>
      <c r="D4" t="s">
        <v>41</v>
      </c>
      <c r="E4" t="s">
        <v>45</v>
      </c>
      <c r="F4" t="s">
        <v>46</v>
      </c>
      <c r="H4" t="str">
        <f>IF(Table410[[#This Row],[Hardness (HV) or (GPa)]] ="","",IF(Table410[[#This Row],[Hardness (HV) or (GPa)]]&gt;100, Table410[[#This Row],[Hardness (HV) or (GPa)]], Table410[[#This Row],[Hardness (HV) or (GPa)]]/0.009807))</f>
        <v/>
      </c>
      <c r="I4">
        <v>561</v>
      </c>
      <c r="M4">
        <v>728</v>
      </c>
      <c r="N4">
        <v>700</v>
      </c>
      <c r="Q4" t="s">
        <v>51</v>
      </c>
      <c r="R4" t="s">
        <v>1577</v>
      </c>
      <c r="S4" t="s">
        <v>1577</v>
      </c>
      <c r="T4" t="str">
        <f>Table410[[#This Row],[Name]] &amp; Table410[[#This Row],[Paper]]</f>
        <v>3Ta0NbBaler, N., Pandey, P., Palanisamy, D., Makineni, S. K., Phanikumar, G., &amp; Chattopadhyay, K. (2020). On the effect of W addition on microstructural evolution and γ′ precipitate coarsening in a Co–30Ni–10Al–5Mo–2Ta–2Ti alloy. Materialia, 10. https://doi.org/10.1016/j.mtla.2020.100632</v>
      </c>
    </row>
    <row r="5" spans="1:20" x14ac:dyDescent="0.3">
      <c r="A5" t="s">
        <v>2264</v>
      </c>
      <c r="B5" t="str">
        <f t="shared" si="0"/>
        <v>Co-30.Ni-10.Al-0.5W-2.Ti-2.Ta-4.5Mo</v>
      </c>
      <c r="C5" t="str">
        <f>VLOOKUP(Table410[[#This Row],[Shortname]], comp[], 2, FALSE)</f>
        <v>Low-W</v>
      </c>
      <c r="D5" t="s">
        <v>27</v>
      </c>
      <c r="E5" s="1" t="s">
        <v>37</v>
      </c>
      <c r="F5" t="s">
        <v>46</v>
      </c>
      <c r="G5">
        <v>383</v>
      </c>
      <c r="H5">
        <f>IF(Table410[[#This Row],[Hardness (HV) or (GPa)]] ="","",IF(Table410[[#This Row],[Hardness (HV) or (GPa)]]&gt;100, Table410[[#This Row],[Hardness (HV) or (GPa)]], Table410[[#This Row],[Hardness (HV) or (GPa)]]/0.009807))</f>
        <v>383</v>
      </c>
      <c r="R5" t="s">
        <v>1573</v>
      </c>
      <c r="S5" t="s">
        <v>1573</v>
      </c>
      <c r="T5" t="str">
        <f>Table410[[#This Row],[Name]] &amp; Table410[[#This Row],[Paper]]</f>
        <v>Co–30Ni–4.5Mo– 10Al–2Ta–2Ti–0.5WBaler, N., Pandey, P., Palanisamy, D., Makineni, S. K., Phanikumar, G., &amp; Chattopadhyay, K. (2020). On the effect of W addition on microstructural evolution and γ′ precipitate coarsening in a Co–30Ni–10Al–5Mo–2Ta–2Ti alloy. Materialia, 10. https://doi.org/10.1016/j.mtla.2020.100633</v>
      </c>
    </row>
    <row r="6" spans="1:20" x14ac:dyDescent="0.3">
      <c r="A6" t="s">
        <v>2266</v>
      </c>
      <c r="B6" t="str">
        <f t="shared" si="0"/>
        <v>Co-30.Ni-10.Al-2.Ti-2.Ta-5.Mo</v>
      </c>
      <c r="C6" t="str">
        <f>VLOOKUP(Table410[[#This Row],[Shortname]], comp[], 2, FALSE)</f>
        <v>W-free</v>
      </c>
      <c r="D6" t="s">
        <v>31</v>
      </c>
      <c r="E6" s="1" t="s">
        <v>26</v>
      </c>
      <c r="F6" t="s">
        <v>46</v>
      </c>
      <c r="G6">
        <v>375</v>
      </c>
      <c r="H6">
        <f>IF(Table410[[#This Row],[Hardness (HV) or (GPa)]] ="","",IF(Table410[[#This Row],[Hardness (HV) or (GPa)]]&gt;100, Table410[[#This Row],[Hardness (HV) or (GPa)]], Table410[[#This Row],[Hardness (HV) or (GPa)]]/0.009807))</f>
        <v>375</v>
      </c>
      <c r="R6" t="s">
        <v>1575</v>
      </c>
      <c r="S6" t="s">
        <v>1575</v>
      </c>
      <c r="T6" t="str">
        <f>Table410[[#This Row],[Name]] &amp; Table410[[#This Row],[Paper]]</f>
        <v>Co–30Ni–5Mo– 10Al–2Ta–2Ti–0WBaler, N., Pandey, P., Palanisamy, D., Makineni, S. K., Phanikumar, G., &amp; Chattopadhyay, K. (2020). On the effect of W addition on microstructural evolution and γ′ precipitate coarsening in a Co–30Ni–10Al–5Mo–2Ta–2Ti alloy. Materialia, 10. https://doi.org/10.1016/j.mtla.2020.100632</v>
      </c>
    </row>
    <row r="7" spans="1:20" x14ac:dyDescent="0.3">
      <c r="A7" t="s">
        <v>2263</v>
      </c>
      <c r="B7" t="str">
        <f t="shared" si="0"/>
        <v>Co-30.Ni-10.Al-2.W-2.Ti-2.Ta-3.Mo</v>
      </c>
      <c r="C7" t="str">
        <f>VLOOKUP(Table410[[#This Row],[Shortname]], comp[], 2, FALSE)</f>
        <v>Low-W</v>
      </c>
      <c r="D7" t="s">
        <v>30</v>
      </c>
      <c r="E7" s="1" t="s">
        <v>40</v>
      </c>
      <c r="F7" t="s">
        <v>46</v>
      </c>
      <c r="G7">
        <v>374</v>
      </c>
      <c r="H7">
        <f>IF(Table410[[#This Row],[Hardness (HV) or (GPa)]] ="","",IF(Table410[[#This Row],[Hardness (HV) or (GPa)]]&gt;100, Table410[[#This Row],[Hardness (HV) or (GPa)]], Table410[[#This Row],[Hardness (HV) or (GPa)]]/0.009807))</f>
        <v>374</v>
      </c>
      <c r="R7" t="s">
        <v>1572</v>
      </c>
      <c r="S7" t="s">
        <v>1572</v>
      </c>
      <c r="T7" t="str">
        <f>Table410[[#This Row],[Name]] &amp; Table410[[#This Row],[Paper]]</f>
        <v>Co–30Ni–3Mo– 10Al–2Ta–2Ti–2WBaler, N., Pandey, P., Palanisamy, D., Makineni, S. K., Phanikumar, G., &amp; Chattopadhyay, K. (2020). On the effect of W addition on microstructural evolution and γ′ precipitate coarsening in a Co–30Ni–10Al–5Mo–2Ta–2Ti alloy. Materialia, 10. https://doi.org/10.1016/j.mtla.2020.100636</v>
      </c>
    </row>
    <row r="8" spans="1:20" x14ac:dyDescent="0.3">
      <c r="A8" t="s">
        <v>2262</v>
      </c>
      <c r="B8" t="str">
        <f t="shared" si="0"/>
        <v>Co-30.Ni-10.Al-1.5W-2.Ti-2.Ta-3.5Mo</v>
      </c>
      <c r="C8" t="str">
        <f>VLOOKUP(Table410[[#This Row],[Shortname]], comp[], 2, FALSE)</f>
        <v>Low-W</v>
      </c>
      <c r="D8" t="s">
        <v>29</v>
      </c>
      <c r="E8" s="1" t="s">
        <v>39</v>
      </c>
      <c r="F8" t="s">
        <v>46</v>
      </c>
      <c r="G8">
        <v>370</v>
      </c>
      <c r="H8">
        <f>IF(Table410[[#This Row],[Hardness (HV) or (GPa)]] ="","",IF(Table410[[#This Row],[Hardness (HV) or (GPa)]]&gt;100, Table410[[#This Row],[Hardness (HV) or (GPa)]], Table410[[#This Row],[Hardness (HV) or (GPa)]]/0.009807))</f>
        <v>370</v>
      </c>
      <c r="R8" t="s">
        <v>1571</v>
      </c>
      <c r="S8" t="s">
        <v>1571</v>
      </c>
      <c r="T8" t="str">
        <f>Table410[[#This Row],[Name]] &amp; Table410[[#This Row],[Paper]]</f>
        <v>Co–30Ni–3.5Mo– 10Al–2Ta–2Ti–1.5WBaler, N., Pandey, P., Palanisamy, D., Makineni, S. K., Phanikumar, G., &amp; Chattopadhyay, K. (2020). On the effect of W addition on microstructural evolution and γ′ precipitate coarsening in a Co–30Ni–10Al–5Mo–2Ta–2Ti alloy. Materialia, 10. https://doi.org/10.1016/j.mtla.2020.100635</v>
      </c>
    </row>
    <row r="9" spans="1:20" x14ac:dyDescent="0.3">
      <c r="A9" t="s">
        <v>2265</v>
      </c>
      <c r="B9" t="str">
        <f t="shared" si="0"/>
        <v>Co-30.Ni-10.Al-1.W-2.Ti-2.Ta-4.Mo</v>
      </c>
      <c r="C9" t="str">
        <f>VLOOKUP(Table410[[#This Row],[Shortname]], comp[], 2, FALSE)</f>
        <v>Low-W</v>
      </c>
      <c r="D9" t="s">
        <v>28</v>
      </c>
      <c r="E9" s="1" t="s">
        <v>38</v>
      </c>
      <c r="F9" t="s">
        <v>46</v>
      </c>
      <c r="G9">
        <v>366</v>
      </c>
      <c r="H9">
        <f>IF(Table410[[#This Row],[Hardness (HV) or (GPa)]] ="","",IF(Table410[[#This Row],[Hardness (HV) or (GPa)]]&gt;100, Table410[[#This Row],[Hardness (HV) or (GPa)]], Table410[[#This Row],[Hardness (HV) or (GPa)]]/0.009807))</f>
        <v>366</v>
      </c>
      <c r="R9" t="s">
        <v>1574</v>
      </c>
      <c r="S9" t="s">
        <v>1574</v>
      </c>
      <c r="T9" t="str">
        <f>Table410[[#This Row],[Name]] &amp; Table410[[#This Row],[Paper]]</f>
        <v>Co–30Ni–4Mo– 10Al–2Ta–2Ti–1WBaler, N., Pandey, P., Palanisamy, D., Makineni, S. K., Phanikumar, G., &amp; Chattopadhyay, K. (2020). On the effect of W addition on microstructural evolution and γ′ precipitate coarsening in a Co–30Ni–10Al–5Mo–2Ta–2Ti alloy. Materialia, 10. https://doi.org/10.1016/j.mtla.2020.100634</v>
      </c>
    </row>
    <row r="10" spans="1:20" x14ac:dyDescent="0.3">
      <c r="A10" t="s">
        <v>2311</v>
      </c>
      <c r="B10" t="str">
        <f t="shared" si="0"/>
        <v>Co-10.3Ni-6.3Al-7.W-4.1Ti</v>
      </c>
      <c r="C10" t="str">
        <f>VLOOKUP(Table410[[#This Row],[Shortname]], comp[], 2, FALSE)</f>
        <v>CoAlWX+</v>
      </c>
      <c r="D10" t="s">
        <v>192</v>
      </c>
      <c r="E10" s="1" t="s">
        <v>178</v>
      </c>
      <c r="F10" t="s">
        <v>46</v>
      </c>
      <c r="H10" t="str">
        <f>IF(Table410[[#This Row],[Hardness (HV) or (GPa)]] ="","",IF(Table410[[#This Row],[Hardness (HV) or (GPa)]]&gt;100, Table410[[#This Row],[Hardness (HV) or (GPa)]], Table410[[#This Row],[Hardness (HV) or (GPa)]]/0.009807))</f>
        <v/>
      </c>
      <c r="Q10" t="s">
        <v>197</v>
      </c>
      <c r="R10" t="s">
        <v>1583</v>
      </c>
      <c r="S10" t="s">
        <v>1583</v>
      </c>
      <c r="T10" t="str">
        <f>Table410[[#This Row],[Name]] &amp; Table410[[#This Row],[Paper]]</f>
        <v>10Ni-7A-7W-4TiBocchini, P. J. (2015). Microstructure and Mechanical Properties in Gamma(face-centered cubic) + Gamma Prime(L1 2 ) Precipitation-Strengthened Cobalt-based Superalloys.</v>
      </c>
    </row>
    <row r="11" spans="1:20" x14ac:dyDescent="0.3">
      <c r="A11" t="s">
        <v>179</v>
      </c>
      <c r="B11" t="str">
        <f t="shared" si="0"/>
        <v>Co-8.9Al-7.3W</v>
      </c>
      <c r="C11" t="str">
        <f>VLOOKUP(Table410[[#This Row],[Shortname]], comp[], 2, FALSE)</f>
        <v>CoAlW-X</v>
      </c>
      <c r="D11" t="s">
        <v>179</v>
      </c>
      <c r="E11" s="1" t="s">
        <v>178</v>
      </c>
      <c r="F11" t="s">
        <v>46</v>
      </c>
      <c r="G11">
        <v>4.2</v>
      </c>
      <c r="H11">
        <f>IF(Table410[[#This Row],[Hardness (HV) or (GPa)]] ="","",IF(Table410[[#This Row],[Hardness (HV) or (GPa)]]&gt;100, Table410[[#This Row],[Hardness (HV) or (GPa)]], Table410[[#This Row],[Hardness (HV) or (GPa)]]/0.009807))</f>
        <v>428.26552462526769</v>
      </c>
      <c r="Q11" t="s">
        <v>180</v>
      </c>
      <c r="R11" t="s">
        <v>1586</v>
      </c>
      <c r="S11" t="s">
        <v>1586</v>
      </c>
      <c r="T11" t="str">
        <f>Table410[[#This Row],[Name]] &amp; Table410[[#This Row],[Paper]]</f>
        <v>Co-8.9Al-7.3WBocchini, P. J. (2015). Microstructure and Mechanical Properties in Gamma(face-centered cubic) + Gamma Prime(L1 2 ) Precipitation-Strengthened Cobalt-based Superalloys.</v>
      </c>
    </row>
    <row r="12" spans="1:20" x14ac:dyDescent="0.3">
      <c r="A12" t="s">
        <v>2306</v>
      </c>
      <c r="B12" t="str">
        <f t="shared" si="0"/>
        <v>Co-10.2Ni-5.4Al-6.1W-5.9Ti</v>
      </c>
      <c r="C12" t="str">
        <f>VLOOKUP(Table410[[#This Row],[Shortname]], comp[], 2, FALSE)</f>
        <v>CoAlWX+</v>
      </c>
      <c r="D12" t="s">
        <v>193</v>
      </c>
      <c r="E12" s="1" t="s">
        <v>178</v>
      </c>
      <c r="F12" t="s">
        <v>46</v>
      </c>
      <c r="G12">
        <v>3.72</v>
      </c>
      <c r="H12">
        <f>IF(Table410[[#This Row],[Hardness (HV) or (GPa)]] ="","",IF(Table410[[#This Row],[Hardness (HV) or (GPa)]]&gt;100, Table410[[#This Row],[Hardness (HV) or (GPa)]], Table410[[#This Row],[Hardness (HV) or (GPa)]]/0.009807))</f>
        <v>379.32089323952283</v>
      </c>
      <c r="Q12" t="s">
        <v>197</v>
      </c>
      <c r="R12" t="s">
        <v>1579</v>
      </c>
      <c r="S12" t="s">
        <v>1579</v>
      </c>
      <c r="T12" t="str">
        <f>Table410[[#This Row],[Name]] &amp; Table410[[#This Row],[Paper]]</f>
        <v>10Ni-6A-6W-6TiBocchini, P. J. (2015). Microstructure and Mechanical Properties in Gamma(face-centered cubic) + Gamma Prime(L1 2 ) Precipitation-Strengthened Cobalt-based Superalloys.</v>
      </c>
    </row>
    <row r="13" spans="1:20" x14ac:dyDescent="0.3">
      <c r="A13" t="s">
        <v>2312</v>
      </c>
      <c r="B13" t="str">
        <f t="shared" si="0"/>
        <v>Co-10.2Ni-7.3Al-8.W-2.2Ti</v>
      </c>
      <c r="C13" t="str">
        <f>VLOOKUP(Table410[[#This Row],[Shortname]], comp[], 2, FALSE)</f>
        <v>CoAlWX+</v>
      </c>
      <c r="D13" t="s">
        <v>191</v>
      </c>
      <c r="E13" s="1" t="s">
        <v>178</v>
      </c>
      <c r="F13" t="s">
        <v>46</v>
      </c>
      <c r="G13">
        <v>3.59</v>
      </c>
      <c r="H13">
        <f>IF(Table410[[#This Row],[Hardness (HV) or (GPa)]] ="","",IF(Table410[[#This Row],[Hardness (HV) or (GPa)]]&gt;100, Table410[[#This Row],[Hardness (HV) or (GPa)]], Table410[[#This Row],[Hardness (HV) or (GPa)]]/0.009807))</f>
        <v>366.06505557255019</v>
      </c>
      <c r="Q13" t="s">
        <v>197</v>
      </c>
      <c r="R13" t="s">
        <v>1584</v>
      </c>
      <c r="S13" t="s">
        <v>1584</v>
      </c>
      <c r="T13" t="str">
        <f>Table410[[#This Row],[Name]] &amp; Table410[[#This Row],[Paper]]</f>
        <v>10Ni-8A-8W-2TiBocchini, P. J. (2015). Microstructure and Mechanical Properties in Gamma(face-centered cubic) + Gamma Prime(L1 2 ) Precipitation-Strengthened Cobalt-based Superalloys.</v>
      </c>
    </row>
    <row r="14" spans="1:20" x14ac:dyDescent="0.3">
      <c r="A14" t="s">
        <v>2305</v>
      </c>
      <c r="B14" t="str">
        <f t="shared" si="0"/>
        <v>Co-10.Ni-4.5Al-5.2W-7.8Ti</v>
      </c>
      <c r="C14" t="str">
        <f>VLOOKUP(Table410[[#This Row],[Shortname]], comp[], 2, FALSE)</f>
        <v>Co3Ti</v>
      </c>
      <c r="D14" t="s">
        <v>194</v>
      </c>
      <c r="E14" s="1" t="s">
        <v>178</v>
      </c>
      <c r="F14" t="s">
        <v>46</v>
      </c>
      <c r="G14">
        <v>3.54</v>
      </c>
      <c r="H14">
        <f>IF(Table410[[#This Row],[Hardness (HV) or (GPa)]] ="","",IF(Table410[[#This Row],[Hardness (HV) or (GPa)]]&gt;100, Table410[[#This Row],[Hardness (HV) or (GPa)]], Table410[[#This Row],[Hardness (HV) or (GPa)]]/0.009807))</f>
        <v>360.9666564698685</v>
      </c>
      <c r="Q14" t="s">
        <v>197</v>
      </c>
      <c r="R14" t="s">
        <v>1578</v>
      </c>
      <c r="S14" t="s">
        <v>1578</v>
      </c>
      <c r="T14" t="str">
        <f>Table410[[#This Row],[Name]] &amp; Table410[[#This Row],[Paper]]</f>
        <v>10Ni-5A-5W-8TiBocchini, P. J. (2015). Microstructure and Mechanical Properties in Gamma(face-centered cubic) + Gamma Prime(L1 2 ) Precipitation-Strengthened Cobalt-based Superalloys.</v>
      </c>
    </row>
    <row r="15" spans="1:20" x14ac:dyDescent="0.3">
      <c r="A15" t="s">
        <v>2582</v>
      </c>
      <c r="B15" t="str">
        <f t="shared" si="0"/>
        <v>Co-9.5Al-7.7W-0.03Zr-0.01B</v>
      </c>
      <c r="C15" t="str">
        <f>VLOOKUP(Table410[[#This Row],[Shortname]], comp[], 2, FALSE)</f>
        <v>CoAlW-X</v>
      </c>
      <c r="D15" t="s">
        <v>184</v>
      </c>
      <c r="E15" s="1" t="s">
        <v>178</v>
      </c>
      <c r="F15" t="s">
        <v>46</v>
      </c>
      <c r="G15">
        <v>3.07</v>
      </c>
      <c r="H15">
        <f>IF(Table410[[#This Row],[Hardness (HV) or (GPa)]] ="","",IF(Table410[[#This Row],[Hardness (HV) or (GPa)]]&gt;100, Table410[[#This Row],[Hardness (HV) or (GPa)]], Table410[[#This Row],[Hardness (HV) or (GPa)]]/0.009807))</f>
        <v>313.04170490465992</v>
      </c>
      <c r="I15">
        <f>583/(0.00192-0)/1000</f>
        <v>303.64583333333331</v>
      </c>
      <c r="J15">
        <v>618</v>
      </c>
      <c r="R15" t="s">
        <v>1624</v>
      </c>
      <c r="S15" t="s">
        <v>1624</v>
      </c>
      <c r="T15" t="str">
        <f>Table410[[#This Row],[Name]] &amp; Table410[[#This Row],[Paper]]</f>
        <v>Co-9.5Al-7.5W-0.05B-0.05ZrBocchini, P. J. (2015). Microstructure and Mechanical Properties in Gamma(face-centered cubic) + Gamma Prime(L1 2 ) Precipitation-Strengthened Cobalt-based Superalloys.</v>
      </c>
    </row>
    <row r="16" spans="1:20" x14ac:dyDescent="0.3">
      <c r="A16" t="s">
        <v>2313</v>
      </c>
      <c r="B16" t="str">
        <f t="shared" si="0"/>
        <v>Co-10.2Ni-8.1Al-8.9W-0.Ti</v>
      </c>
      <c r="C16" t="str">
        <f>VLOOKUP(Table410[[#This Row],[Shortname]], comp[], 2, FALSE)</f>
        <v>CoAlWX+</v>
      </c>
      <c r="D16" t="s">
        <v>190</v>
      </c>
      <c r="E16" s="1" t="s">
        <v>178</v>
      </c>
      <c r="F16" t="s">
        <v>46</v>
      </c>
      <c r="G16">
        <v>3.04</v>
      </c>
      <c r="H16">
        <f>IF(Table410[[#This Row],[Hardness (HV) or (GPa)]] ="","",IF(Table410[[#This Row],[Hardness (HV) or (GPa)]]&gt;100, Table410[[#This Row],[Hardness (HV) or (GPa)]], Table410[[#This Row],[Hardness (HV) or (GPa)]]/0.009807))</f>
        <v>309.98266544305091</v>
      </c>
      <c r="Q16" t="s">
        <v>197</v>
      </c>
      <c r="R16" t="s">
        <v>1585</v>
      </c>
      <c r="S16" t="s">
        <v>1585</v>
      </c>
      <c r="T16" t="str">
        <f>Table410[[#This Row],[Name]] &amp; Table410[[#This Row],[Paper]]</f>
        <v>10Ni-9A-9W-0TiBocchini, P. J. (2015). Microstructure and Mechanical Properties in Gamma(face-centered cubic) + Gamma Prime(L1 2 ) Precipitation-Strengthened Cobalt-based Superalloys.</v>
      </c>
    </row>
    <row r="17" spans="1:20" x14ac:dyDescent="0.3">
      <c r="A17" t="s">
        <v>3413</v>
      </c>
      <c r="B17" t="str">
        <f t="shared" si="0"/>
        <v>Co-9.9Al-7.6W-0.01B</v>
      </c>
      <c r="C17" t="str">
        <f>VLOOKUP(Table410[[#This Row],[Shortname]], comp[], 2, FALSE)</f>
        <v>CoAlW-X</v>
      </c>
      <c r="D17" t="s">
        <v>189</v>
      </c>
      <c r="E17" s="1" t="s">
        <v>178</v>
      </c>
      <c r="F17" t="s">
        <v>46</v>
      </c>
      <c r="G17">
        <v>3.02</v>
      </c>
      <c r="H17">
        <f>IF(Table410[[#This Row],[Hardness (HV) or (GPa)]] ="","",IF(Table410[[#This Row],[Hardness (HV) or (GPa)]]&gt;100, Table410[[#This Row],[Hardness (HV) or (GPa)]], Table410[[#This Row],[Hardness (HV) or (GPa)]]/0.009807))</f>
        <v>307.94330580197817</v>
      </c>
      <c r="I17">
        <f>563/(0.01225-0.01009)/1000</f>
        <v>260.6481481481481</v>
      </c>
      <c r="J17">
        <v>607</v>
      </c>
      <c r="R17" t="s">
        <v>1622</v>
      </c>
      <c r="S17" t="s">
        <v>1622</v>
      </c>
      <c r="T17" t="str">
        <f>Table410[[#This Row],[Name]] &amp; Table410[[#This Row],[Paper]]</f>
        <v>Co-9.5Al-7.5W-0.01BBocchini, P. J. (2015). Microstructure and Mechanical Properties in Gamma(face-centered cubic) + Gamma Prime(L1 2 ) Precipitation-Strengthened Cobalt-based Superalloys.</v>
      </c>
    </row>
    <row r="18" spans="1:20" x14ac:dyDescent="0.3">
      <c r="A18" t="s">
        <v>2310</v>
      </c>
      <c r="B18" t="str">
        <f t="shared" si="0"/>
        <v>Co-10.1Ni-5.2Al-6.7W-6.4Ti</v>
      </c>
      <c r="C18" t="str">
        <f>VLOOKUP(Table410[[#This Row],[Shortname]], comp[], 2, FALSE)</f>
        <v>CoAlWX+</v>
      </c>
      <c r="D18" t="s">
        <v>202</v>
      </c>
      <c r="E18" s="1" t="s">
        <v>178</v>
      </c>
      <c r="F18" t="s">
        <v>46</v>
      </c>
      <c r="G18">
        <v>3.02</v>
      </c>
      <c r="H18">
        <f>IF(Table410[[#This Row],[Hardness (HV) or (GPa)]] ="","",IF(Table410[[#This Row],[Hardness (HV) or (GPa)]]&gt;100, Table410[[#This Row],[Hardness (HV) or (GPa)]], Table410[[#This Row],[Hardness (HV) or (GPa)]]/0.009807))</f>
        <v>307.94330580197817</v>
      </c>
      <c r="Q18" t="s">
        <v>207</v>
      </c>
      <c r="R18" t="e">
        <f>VLOOKUP(Table410[[#This Row],[Unique]], comp[], 2, FALSE)</f>
        <v>#N/A</v>
      </c>
      <c r="S18" t="s">
        <v>1685</v>
      </c>
      <c r="T18" t="str">
        <f>Table410[[#This Row],[Name]] &amp; Table410[[#This Row],[Paper]]</f>
        <v>10Ni-6Al-6W-6TiBocchini, P. J. (2015). Microstructure and Mechanical Properties in Gamma(face-centered cubic) + Gamma Prime(L1 2 ) Precipitation-Strengthened Cobalt-based Superalloys.</v>
      </c>
    </row>
    <row r="19" spans="1:20" x14ac:dyDescent="0.3">
      <c r="A19" t="s">
        <v>2581</v>
      </c>
      <c r="B19" t="str">
        <f t="shared" si="0"/>
        <v>Co-9.6Al-7.4W-0.04Zr</v>
      </c>
      <c r="C19" t="str">
        <f>VLOOKUP(Table410[[#This Row],[Shortname]], comp[], 2, FALSE)</f>
        <v>CoAlW-X</v>
      </c>
      <c r="D19" t="s">
        <v>183</v>
      </c>
      <c r="E19" s="1" t="s">
        <v>178</v>
      </c>
      <c r="F19" t="s">
        <v>46</v>
      </c>
      <c r="G19">
        <v>2.96</v>
      </c>
      <c r="H19">
        <f>IF(Table410[[#This Row],[Hardness (HV) or (GPa)]] ="","",IF(Table410[[#This Row],[Hardness (HV) or (GPa)]]&gt;100, Table410[[#This Row],[Hardness (HV) or (GPa)]], Table410[[#This Row],[Hardness (HV) or (GPa)]]/0.009807))</f>
        <v>301.82522687876008</v>
      </c>
      <c r="I19">
        <f>562/(0.03266-0.03026)/1000</f>
        <v>234.1666666666664</v>
      </c>
      <c r="J19">
        <v>594</v>
      </c>
      <c r="R19" t="s">
        <v>1623</v>
      </c>
      <c r="S19" t="s">
        <v>1623</v>
      </c>
      <c r="T19" t="str">
        <f>Table410[[#This Row],[Name]] &amp; Table410[[#This Row],[Paper]]</f>
        <v>Co-9.5Al-7.5W-0.05ZrBocchini, P. J. (2015). Microstructure and Mechanical Properties in Gamma(face-centered cubic) + Gamma Prime(L1 2 ) Precipitation-Strengthened Cobalt-based Superalloys.</v>
      </c>
    </row>
    <row r="20" spans="1:20" x14ac:dyDescent="0.3">
      <c r="A20" t="s">
        <v>181</v>
      </c>
      <c r="B20" t="str">
        <f t="shared" si="0"/>
        <v>Co-9.5Al-7.5W</v>
      </c>
      <c r="C20" t="str">
        <f>VLOOKUP(Table410[[#This Row],[Shortname]], comp[], 2, FALSE)</f>
        <v>CoAlW-X</v>
      </c>
      <c r="D20" t="s">
        <v>181</v>
      </c>
      <c r="E20" s="1" t="s">
        <v>178</v>
      </c>
      <c r="F20" t="s">
        <v>46</v>
      </c>
      <c r="G20">
        <v>2.91</v>
      </c>
      <c r="H20">
        <f>IF(Table410[[#This Row],[Hardness (HV) or (GPa)]] ="","",IF(Table410[[#This Row],[Hardness (HV) or (GPa)]]&gt;100, Table410[[#This Row],[Hardness (HV) or (GPa)]], Table410[[#This Row],[Hardness (HV) or (GPa)]]/0.009807))</f>
        <v>296.72682777607832</v>
      </c>
      <c r="I20">
        <f>560/(0.02233-0.01969)/1000</f>
        <v>212.12121212121212</v>
      </c>
      <c r="J20">
        <v>598</v>
      </c>
      <c r="Q20" t="s">
        <v>187</v>
      </c>
      <c r="R20" t="s">
        <v>1620</v>
      </c>
      <c r="S20" t="s">
        <v>1620</v>
      </c>
      <c r="T20" t="str">
        <f>Table410[[#This Row],[Name]] &amp; Table410[[#This Row],[Paper]]</f>
        <v>Co-9.5Al-7.5WBocchini, P. J. (2015). Microstructure and Mechanical Properties in Gamma(face-centered cubic) + Gamma Prime(L1 2 ) Precipitation-Strengthened Cobalt-based Superalloys.</v>
      </c>
    </row>
    <row r="21" spans="1:20" x14ac:dyDescent="0.3">
      <c r="A21" t="s">
        <v>2580</v>
      </c>
      <c r="B21" t="str">
        <f t="shared" si="0"/>
        <v>Co-9.6Al-7.5W-0.04B</v>
      </c>
      <c r="C21" t="str">
        <f>VLOOKUP(Table410[[#This Row],[Shortname]], comp[], 2, FALSE)</f>
        <v>CoAlW-X</v>
      </c>
      <c r="D21" t="s">
        <v>182</v>
      </c>
      <c r="E21" s="1" t="s">
        <v>178</v>
      </c>
      <c r="F21" t="s">
        <v>46</v>
      </c>
      <c r="G21">
        <v>2.9</v>
      </c>
      <c r="H21">
        <f>IF(Table410[[#This Row],[Hardness (HV) or (GPa)]] ="","",IF(Table410[[#This Row],[Hardness (HV) or (GPa)]]&gt;100, Table410[[#This Row],[Hardness (HV) or (GPa)]], Table410[[#This Row],[Hardness (HV) or (GPa)]]/0.009807))</f>
        <v>295.70714795554198</v>
      </c>
      <c r="I21">
        <f>514/(0.04274-0.0401)/1000</f>
        <v>194.69696969696943</v>
      </c>
      <c r="J21">
        <v>564</v>
      </c>
      <c r="Q21" t="s">
        <v>185</v>
      </c>
      <c r="R21" t="s">
        <v>1621</v>
      </c>
      <c r="S21" t="s">
        <v>1621</v>
      </c>
      <c r="T21" t="str">
        <f>Table410[[#This Row],[Name]] &amp; Table410[[#This Row],[Paper]]</f>
        <v>Co-9.5Al-7.5W-0.05BBocchini, P. J. (2015). Microstructure and Mechanical Properties in Gamma(face-centered cubic) + Gamma Prime(L1 2 ) Precipitation-Strengthened Cobalt-based Superalloys.</v>
      </c>
    </row>
    <row r="22" spans="1:20" x14ac:dyDescent="0.3">
      <c r="A22" t="s">
        <v>2309</v>
      </c>
      <c r="B22" t="str">
        <f t="shared" si="0"/>
        <v>Co-10.1Ni-5.7Al-3.9W-6.2Ti</v>
      </c>
      <c r="C22" t="str">
        <f>VLOOKUP(Table410[[#This Row],[Shortname]], comp[], 2, FALSE)</f>
        <v>Co3Ti</v>
      </c>
      <c r="D22" t="s">
        <v>206</v>
      </c>
      <c r="E22" s="1" t="s">
        <v>178</v>
      </c>
      <c r="F22" t="s">
        <v>46</v>
      </c>
      <c r="G22">
        <v>2.83</v>
      </c>
      <c r="H22">
        <f>IF(Table410[[#This Row],[Hardness (HV) or (GPa)]] ="","",IF(Table410[[#This Row],[Hardness (HV) or (GPa)]]&gt;100, Table410[[#This Row],[Hardness (HV) or (GPa)]], Table410[[#This Row],[Hardness (HV) or (GPa)]]/0.009807))</f>
        <v>288.5693892117875</v>
      </c>
      <c r="Q22" t="s">
        <v>207</v>
      </c>
      <c r="R22" t="s">
        <v>1582</v>
      </c>
      <c r="S22" t="s">
        <v>1582</v>
      </c>
      <c r="T22" t="str">
        <f>Table410[[#This Row],[Name]] &amp; Table410[[#This Row],[Paper]]</f>
        <v>10Ni-6Al-4W-6TiBocchini, P. J. (2015). Microstructure and Mechanical Properties in Gamma(face-centered cubic) + Gamma Prime(L1 2 ) Precipitation-Strengthened Cobalt-based Superalloys.</v>
      </c>
    </row>
    <row r="23" spans="1:20" x14ac:dyDescent="0.3">
      <c r="A23" t="s">
        <v>2308</v>
      </c>
      <c r="B23" t="str">
        <f t="shared" si="0"/>
        <v>Co-10.Ni-5.9Al-2.W-6.1Ti</v>
      </c>
      <c r="C23" t="str">
        <f>VLOOKUP(Table410[[#This Row],[Shortname]], comp[], 2, FALSE)</f>
        <v>Co3Ti</v>
      </c>
      <c r="D23" t="s">
        <v>205</v>
      </c>
      <c r="E23" s="1" t="s">
        <v>178</v>
      </c>
      <c r="F23" t="s">
        <v>46</v>
      </c>
      <c r="G23">
        <v>2.25</v>
      </c>
      <c r="H23">
        <f>IF(Table410[[#This Row],[Hardness (HV) or (GPa)]] ="","",IF(Table410[[#This Row],[Hardness (HV) or (GPa)]]&gt;100, Table410[[#This Row],[Hardness (HV) or (GPa)]], Table410[[#This Row],[Hardness (HV) or (GPa)]]/0.009807))</f>
        <v>229.4279596206791</v>
      </c>
      <c r="Q23" t="s">
        <v>207</v>
      </c>
      <c r="R23" t="s">
        <v>1581</v>
      </c>
      <c r="S23" t="s">
        <v>1581</v>
      </c>
      <c r="T23" t="str">
        <f>Table410[[#This Row],[Name]] &amp; Table410[[#This Row],[Paper]]</f>
        <v>10Ni-6Al-2W-6TiBocchini, P. J. (2015). Microstructure and Mechanical Properties in Gamma(face-centered cubic) + Gamma Prime(L1 2 ) Precipitation-Strengthened Cobalt-based Superalloys.</v>
      </c>
    </row>
    <row r="24" spans="1:20" x14ac:dyDescent="0.3">
      <c r="A24" t="s">
        <v>2307</v>
      </c>
      <c r="B24" t="str">
        <f t="shared" si="0"/>
        <v>Co-10.Ni-5.8Al-6.2Ti</v>
      </c>
      <c r="C24" t="str">
        <f>VLOOKUP(Table410[[#This Row],[Shortname]], comp[], 2, FALSE)</f>
        <v>Co3Ti</v>
      </c>
      <c r="D24" t="s">
        <v>204</v>
      </c>
      <c r="E24" s="1" t="s">
        <v>178</v>
      </c>
      <c r="F24" t="s">
        <v>46</v>
      </c>
      <c r="G24">
        <v>1.8</v>
      </c>
      <c r="H24">
        <f>IF(Table410[[#This Row],[Hardness (HV) or (GPa)]] ="","",IF(Table410[[#This Row],[Hardness (HV) or (GPa)]]&gt;100, Table410[[#This Row],[Hardness (HV) or (GPa)]], Table410[[#This Row],[Hardness (HV) or (GPa)]]/0.009807))</f>
        <v>183.54236769654329</v>
      </c>
      <c r="Q24" t="s">
        <v>207</v>
      </c>
      <c r="R24" t="s">
        <v>1580</v>
      </c>
      <c r="S24" t="s">
        <v>1580</v>
      </c>
      <c r="T24" t="str">
        <f>Table410[[#This Row],[Name]] &amp; Table410[[#This Row],[Paper]]</f>
        <v>10Ni-6Al-0W-6TiBocchini, P. J. (2015). Microstructure and Mechanical Properties in Gamma(face-centered cubic) + Gamma Prime(L1 2 ) Precipitation-Strengthened Cobalt-based Superalloys.</v>
      </c>
    </row>
    <row r="25" spans="1:20" x14ac:dyDescent="0.3">
      <c r="A25" t="s">
        <v>2311</v>
      </c>
      <c r="B25" t="str">
        <f t="shared" si="0"/>
        <v>Co-10.3Ni-6.3Al-7.W-4.1Ti</v>
      </c>
      <c r="C25" t="str">
        <f>VLOOKUP(Table410[[#This Row],[Shortname]], comp[], 2, FALSE)</f>
        <v>CoAlWX+</v>
      </c>
      <c r="D25" t="s">
        <v>192</v>
      </c>
      <c r="E25" s="1" t="s">
        <v>379</v>
      </c>
      <c r="F25" t="s">
        <v>46</v>
      </c>
      <c r="G25">
        <v>3</v>
      </c>
      <c r="H25">
        <f>IF(Table410[[#This Row],[Hardness (HV) or (GPa)]] ="","",IF(Table410[[#This Row],[Hardness (HV) or (GPa)]]&gt;100, Table410[[#This Row],[Hardness (HV) or (GPa)]], Table410[[#This Row],[Hardness (HV) or (GPa)]]/0.009807))</f>
        <v>305.90394616090549</v>
      </c>
      <c r="Q25" t="s">
        <v>195</v>
      </c>
      <c r="R25" t="s">
        <v>1583</v>
      </c>
      <c r="S25" t="s">
        <v>1583</v>
      </c>
      <c r="T25" t="str">
        <f>Table410[[#This Row],[Name]] &amp; Table410[[#This Row],[Paper]]</f>
        <v>10Ni-7A-7W-4TiBocchini,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6" spans="1:20" x14ac:dyDescent="0.3">
      <c r="A26" t="s">
        <v>2312</v>
      </c>
      <c r="B26" t="str">
        <f t="shared" si="0"/>
        <v>Co-10.2Ni-7.3Al-8.W-2.2Ti</v>
      </c>
      <c r="C26" t="str">
        <f>VLOOKUP(Table410[[#This Row],[Shortname]], comp[], 2, FALSE)</f>
        <v>CoAlWX+</v>
      </c>
      <c r="D26" t="s">
        <v>191</v>
      </c>
      <c r="E26" s="1" t="s">
        <v>379</v>
      </c>
      <c r="F26" t="s">
        <v>46</v>
      </c>
      <c r="G26">
        <v>2.92</v>
      </c>
      <c r="H26">
        <f>IF(Table410[[#This Row],[Hardness (HV) or (GPa)]] ="","",IF(Table410[[#This Row],[Hardness (HV) or (GPa)]]&gt;100, Table410[[#This Row],[Hardness (HV) or (GPa)]], Table410[[#This Row],[Hardness (HV) or (GPa)]]/0.009807))</f>
        <v>297.74650759661466</v>
      </c>
      <c r="Q26" t="s">
        <v>195</v>
      </c>
      <c r="R26" t="s">
        <v>1584</v>
      </c>
      <c r="S26" t="s">
        <v>1584</v>
      </c>
      <c r="T26" t="str">
        <f>Table410[[#This Row],[Name]] &amp; Table410[[#This Row],[Paper]]</f>
        <v>10Ni-8A-8W-2TiBocchini,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7" spans="1:20" x14ac:dyDescent="0.3">
      <c r="A27" t="s">
        <v>2305</v>
      </c>
      <c r="B27" t="str">
        <f t="shared" si="0"/>
        <v>Co-10.Ni-4.5Al-5.2W-7.8Ti</v>
      </c>
      <c r="C27" t="str">
        <f>VLOOKUP(Table410[[#This Row],[Shortname]], comp[], 2, FALSE)</f>
        <v>Co3Ti</v>
      </c>
      <c r="D27" t="s">
        <v>194</v>
      </c>
      <c r="E27" s="1" t="s">
        <v>379</v>
      </c>
      <c r="F27" t="s">
        <v>46</v>
      </c>
      <c r="G27">
        <v>2.9</v>
      </c>
      <c r="H27">
        <f>IF(Table410[[#This Row],[Hardness (HV) or (GPa)]] ="","",IF(Table410[[#This Row],[Hardness (HV) or (GPa)]]&gt;100, Table410[[#This Row],[Hardness (HV) or (GPa)]], Table410[[#This Row],[Hardness (HV) or (GPa)]]/0.009807))</f>
        <v>295.70714795554198</v>
      </c>
      <c r="Q27" t="s">
        <v>195</v>
      </c>
      <c r="R27" t="s">
        <v>1578</v>
      </c>
      <c r="S27" t="s">
        <v>1578</v>
      </c>
      <c r="T27" t="str">
        <f>Table410[[#This Row],[Name]] &amp; Table410[[#This Row],[Paper]]</f>
        <v>10Ni-5A-5W-8TiBocchini,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8" spans="1:20" x14ac:dyDescent="0.3">
      <c r="A28" t="s">
        <v>2306</v>
      </c>
      <c r="B28" t="str">
        <f t="shared" si="0"/>
        <v>Co-10.2Ni-5.4Al-6.1W-5.9Ti</v>
      </c>
      <c r="C28" t="str">
        <f>VLOOKUP(Table410[[#This Row],[Shortname]], comp[], 2, FALSE)</f>
        <v>CoAlWX+</v>
      </c>
      <c r="D28" t="s">
        <v>193</v>
      </c>
      <c r="E28" s="1" t="s">
        <v>379</v>
      </c>
      <c r="F28" t="s">
        <v>46</v>
      </c>
      <c r="G28">
        <v>2.84</v>
      </c>
      <c r="H28">
        <f>IF(Table410[[#This Row],[Hardness (HV) or (GPa)]] ="","",IF(Table410[[#This Row],[Hardness (HV) or (GPa)]]&gt;100, Table410[[#This Row],[Hardness (HV) or (GPa)]], Table410[[#This Row],[Hardness (HV) or (GPa)]]/0.009807))</f>
        <v>289.58906903232383</v>
      </c>
      <c r="Q28" t="s">
        <v>195</v>
      </c>
      <c r="R28" t="s">
        <v>1579</v>
      </c>
      <c r="S28" t="s">
        <v>1579</v>
      </c>
      <c r="T28" t="str">
        <f>Table410[[#This Row],[Name]] &amp; Table410[[#This Row],[Paper]]</f>
        <v>10Ni-6A-6W-6TiBocchini,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9" spans="1:20" x14ac:dyDescent="0.3">
      <c r="A29" t="s">
        <v>2313</v>
      </c>
      <c r="B29" t="str">
        <f t="shared" si="0"/>
        <v>Co-10.2Ni-8.1Al-8.9W-0.Ti</v>
      </c>
      <c r="C29" t="str">
        <f>VLOOKUP(Table410[[#This Row],[Shortname]], comp[], 2, FALSE)</f>
        <v>CoAlWX+</v>
      </c>
      <c r="D29" t="s">
        <v>190</v>
      </c>
      <c r="E29" s="1" t="s">
        <v>379</v>
      </c>
      <c r="F29" t="s">
        <v>46</v>
      </c>
      <c r="G29">
        <v>2.4900000000000002</v>
      </c>
      <c r="H29">
        <f>IF(Table410[[#This Row],[Hardness (HV) or (GPa)]] ="","",IF(Table410[[#This Row],[Hardness (HV) or (GPa)]]&gt;100, Table410[[#This Row],[Hardness (HV) or (GPa)]], Table410[[#This Row],[Hardness (HV) or (GPa)]]/0.009807))</f>
        <v>253.90027531355156</v>
      </c>
      <c r="Q29" t="s">
        <v>195</v>
      </c>
      <c r="R29" t="s">
        <v>1585</v>
      </c>
      <c r="S29" t="s">
        <v>1585</v>
      </c>
      <c r="T29" t="str">
        <f>Table410[[#This Row],[Name]] &amp; Table410[[#This Row],[Paper]]</f>
        <v>10Ni-9A-9W-0TiBocchini,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30" spans="1:20" x14ac:dyDescent="0.3">
      <c r="A30" s="81" t="s">
        <v>2127</v>
      </c>
      <c r="B30" s="81" t="str">
        <f t="shared" si="0"/>
        <v>Co-9.Al-9.W</v>
      </c>
      <c r="C30" s="81" t="str">
        <f>VLOOKUP(Table410[[#This Row],[Shortname]], comp[], 2, FALSE)</f>
        <v>CoAlW-X</v>
      </c>
      <c r="D30" s="81" t="s">
        <v>218</v>
      </c>
      <c r="E30" s="82" t="s">
        <v>1473</v>
      </c>
      <c r="F30" s="81">
        <v>30</v>
      </c>
      <c r="G30" s="81">
        <v>10.3</v>
      </c>
      <c r="H30" s="81">
        <f>IF(Table410[[#This Row],[Hardness (HV) or (GPa)]] ="","",IF(Table410[[#This Row],[Hardness (HV) or (GPa)]]&gt;100, Table410[[#This Row],[Hardness (HV) or (GPa)]], Table410[[#This Row],[Hardness (HV) or (GPa)]]/0.009807))</f>
        <v>1050.2702151524422</v>
      </c>
      <c r="I30" s="81">
        <v>230</v>
      </c>
      <c r="J30" s="81">
        <v>965</v>
      </c>
      <c r="K30" s="81"/>
      <c r="L30" s="81"/>
      <c r="M30" s="81"/>
      <c r="N30" s="81"/>
      <c r="O30" s="81"/>
      <c r="P30" s="81"/>
      <c r="Q30" s="81"/>
      <c r="R30" t="s">
        <v>1325</v>
      </c>
      <c r="S30" t="s">
        <v>1325</v>
      </c>
      <c r="T30" t="str">
        <f>Table410[[#This Row],[Name]] &amp; Table410[[#This Row],[Paper]]</f>
        <v>Co-9Al-9W:ASCartón-Cordero, M., Srinivasarao, B., Campos, M., García-Junceda, A., &amp; Torralba, J. M. (2016). On the role of processing parameters in sintered new Co-based (W,Al) alloys. Journal of Alloys and Compounds, 674, 406–412. https://doi.org/10.1016/j.jallcom.2016.03.083</v>
      </c>
    </row>
    <row r="31" spans="1:20" x14ac:dyDescent="0.3">
      <c r="A31" s="81" t="s">
        <v>2127</v>
      </c>
      <c r="B31" s="81" t="str">
        <f t="shared" si="0"/>
        <v/>
      </c>
      <c r="C31" s="81" t="str">
        <f>VLOOKUP(Table410[[#This Row],[Shortname]], comp[], 2, FALSE)</f>
        <v>CoAlW-X</v>
      </c>
      <c r="D31" s="81" t="s">
        <v>219</v>
      </c>
      <c r="E31" s="82" t="s">
        <v>222</v>
      </c>
      <c r="F31" s="81">
        <v>30</v>
      </c>
      <c r="G31" s="81">
        <v>8.6</v>
      </c>
      <c r="H31" s="81">
        <f>IF(Table410[[#This Row],[Hardness (HV) or (GPa)]] ="","",IF(Table410[[#This Row],[Hardness (HV) or (GPa)]]&gt;100, Table410[[#This Row],[Hardness (HV) or (GPa)]], Table410[[#This Row],[Hardness (HV) or (GPa)]]/0.009807))</f>
        <v>876.92464566126239</v>
      </c>
      <c r="I31" s="81">
        <v>247</v>
      </c>
      <c r="J31" s="81">
        <v>1023</v>
      </c>
      <c r="K31" s="81"/>
      <c r="L31" s="81"/>
      <c r="M31" s="81"/>
      <c r="N31" s="81"/>
      <c r="O31" s="81"/>
      <c r="P31" s="81"/>
      <c r="Q31" s="81"/>
      <c r="R31" t="s">
        <v>1325</v>
      </c>
      <c r="S31" t="s">
        <v>1325</v>
      </c>
      <c r="T31" t="str">
        <f>Table410[[#This Row],[Name]] &amp; Table410[[#This Row],[Paper]]</f>
        <v>Co-9Al-9W:HTCartón-Cordero, M., Srinivasarao, B., Campos, M., García-Junceda, A., &amp; Torralba, J. M. (2016). On the role of processing parameters in sintered new Co-based (W,Al) alloys. Journal of Alloys and Compounds, 674, 406–412. https://doi.org/10.1016/j.jallcom.2016.03.078</v>
      </c>
    </row>
    <row r="32" spans="1:20" x14ac:dyDescent="0.3">
      <c r="A32" t="s">
        <v>2128</v>
      </c>
      <c r="B32" t="str">
        <f t="shared" si="0"/>
        <v>Co-11.7Al-14.W-0.5Ti-0.4Ta</v>
      </c>
      <c r="C32" t="str">
        <f>VLOOKUP(Table410[[#This Row],[Shortname]], comp[], 2, FALSE)</f>
        <v>CoAlWX+</v>
      </c>
      <c r="D32" t="s">
        <v>228</v>
      </c>
      <c r="E32" s="5" t="s">
        <v>3381</v>
      </c>
      <c r="F32" t="s">
        <v>46</v>
      </c>
      <c r="G32">
        <v>7.48</v>
      </c>
      <c r="H32">
        <f>IF(Table410[[#This Row],[Hardness (HV) or (GPa)]] ="","",IF(Table410[[#This Row],[Hardness (HV) or (GPa)]]&gt;100, Table410[[#This Row],[Hardness (HV) or (GPa)]], Table410[[#This Row],[Hardness (HV) or (GPa)]]/0.009807))</f>
        <v>762.72050576119102</v>
      </c>
      <c r="I32">
        <v>282.2</v>
      </c>
      <c r="R32" t="s">
        <v>1489</v>
      </c>
      <c r="S32" t="s">
        <v>1489</v>
      </c>
      <c r="T32" t="str">
        <f>Table410[[#This Row],[Name]] &amp; Table410[[#This Row],[Paper]]</f>
        <v>Co-2T/Ta-quinaryCasas, R., Gálvez, F., &amp; Campos, M. (2018). Microstructural development of powder metallurgy cobalt-based superalloys processed by field assisted sintering techniques (FAST). Materials Science and Engineering A, 724, 461–468. https://doi.org/10.1016/j.msea.2018.04.005</v>
      </c>
    </row>
    <row r="33" spans="1:20" x14ac:dyDescent="0.3">
      <c r="A33" t="s">
        <v>2129</v>
      </c>
      <c r="B33" t="str">
        <f t="shared" si="0"/>
        <v>Co-8.4Al-12.1W</v>
      </c>
      <c r="C33" t="str">
        <f>VLOOKUP(Table410[[#This Row],[Shortname]], comp[], 2, FALSE)</f>
        <v>CoAlW-X</v>
      </c>
      <c r="D33" t="s">
        <v>227</v>
      </c>
      <c r="E33" s="5" t="s">
        <v>224</v>
      </c>
      <c r="F33" t="s">
        <v>46</v>
      </c>
      <c r="G33">
        <v>6.83</v>
      </c>
      <c r="H33">
        <f>IF(Table410[[#This Row],[Hardness (HV) or (GPa)]] ="","",IF(Table410[[#This Row],[Hardness (HV) or (GPa)]]&gt;100, Table410[[#This Row],[Hardness (HV) or (GPa)]], Table410[[#This Row],[Hardness (HV) or (GPa)]]/0.009807))</f>
        <v>696.44131742632817</v>
      </c>
      <c r="I33">
        <v>225.8</v>
      </c>
      <c r="R33" t="s">
        <v>1490</v>
      </c>
      <c r="S33" t="s">
        <v>1490</v>
      </c>
      <c r="T33" t="str">
        <f>Table410[[#This Row],[Name]] &amp; Table410[[#This Row],[Paper]]</f>
        <v>CoAlW-ternaryCasas, R., Gálvez, F., &amp; Campos, M. (2018). Microstructural development of powder metallurgy cobalt-based superalloys processed by field assisted sintering techniques (FAST). Materials Science and Engineering A, 724, 461–468. https://doi.org/10.1016/j.msea.2018.04.004</v>
      </c>
    </row>
    <row r="34" spans="1:20" x14ac:dyDescent="0.3">
      <c r="A34" t="s">
        <v>2583</v>
      </c>
      <c r="B34" t="str">
        <f t="shared" si="0"/>
        <v>Co-15.Ni-9.Al-10.W</v>
      </c>
      <c r="C34" t="str">
        <f>VLOOKUP(Table410[[#This Row],[Shortname]], comp[], 2, FALSE)</f>
        <v>CoAlW-X</v>
      </c>
      <c r="D34" t="s">
        <v>233</v>
      </c>
      <c r="E34" s="7" t="s">
        <v>236</v>
      </c>
      <c r="F34">
        <v>850</v>
      </c>
      <c r="G34">
        <v>400</v>
      </c>
      <c r="H34">
        <f>IF(Table410[[#This Row],[Hardness (HV) or (GPa)]] ="","",IF(Table410[[#This Row],[Hardness (HV) or (GPa)]]&gt;100, Table410[[#This Row],[Hardness (HV) or (GPa)]], Table410[[#This Row],[Hardness (HV) or (GPa)]]/0.009807))</f>
        <v>400</v>
      </c>
      <c r="Q34" t="s">
        <v>238</v>
      </c>
      <c r="R34" t="s">
        <v>1625</v>
      </c>
      <c r="S34" t="s">
        <v>1625</v>
      </c>
      <c r="T34" t="str">
        <f>Table410[[#This Row],[Name]] &amp; Table410[[#This Row],[Paper]]</f>
        <v>Co-9Al-10W-15NiChe, C., Yang, S., Wei, M., Zhang, L., Li, Q., Gao, J., &amp; Du, Y. (2017). Microstructure, hardness and interfacial energy in Co-9Al-10W-Xni (X=15, 25, 35 At. %) alloys during aging. Journal of Mining and Metallurgy, Section B: Metallurgy, 53(3), 303–308. https://doi.org/10.2298/JMMB170531021C</v>
      </c>
    </row>
    <row r="35" spans="1:20" x14ac:dyDescent="0.3">
      <c r="A35" t="s">
        <v>2584</v>
      </c>
      <c r="B35" t="str">
        <f t="shared" si="0"/>
        <v>Co-25.Ni-9.Al-10.W</v>
      </c>
      <c r="C35" t="str">
        <f>VLOOKUP(Table410[[#This Row],[Shortname]], comp[], 2, FALSE)</f>
        <v>CoAlW-X</v>
      </c>
      <c r="D35" t="s">
        <v>234</v>
      </c>
      <c r="E35" s="7" t="s">
        <v>236</v>
      </c>
      <c r="F35">
        <v>850</v>
      </c>
      <c r="G35">
        <v>377</v>
      </c>
      <c r="H35">
        <f>IF(Table410[[#This Row],[Hardness (HV) or (GPa)]] ="","",IF(Table410[[#This Row],[Hardness (HV) or (GPa)]]&gt;100, Table410[[#This Row],[Hardness (HV) or (GPa)]], Table410[[#This Row],[Hardness (HV) or (GPa)]]/0.009807))</f>
        <v>377</v>
      </c>
      <c r="Q35" t="s">
        <v>238</v>
      </c>
      <c r="R35" t="s">
        <v>1626</v>
      </c>
      <c r="S35" t="s">
        <v>1626</v>
      </c>
      <c r="T35" t="str">
        <f>Table410[[#This Row],[Name]] &amp; Table410[[#This Row],[Paper]]</f>
        <v>Co-9Al-10W-25NiChe, C., Yang, S., Wei, M., Zhang, L., Li, Q., Gao, J., &amp; Du, Y. (2017). Microstructure, hardness and interfacial energy in Co-9Al-10W-Xni (X=15, 25, 35 At. %) alloys during aging. Journal of Mining and Metallurgy, Section B: Metallurgy, 53(3), 303–308. https://doi.org/10.2298/JMMB170531021C</v>
      </c>
    </row>
    <row r="36" spans="1:20" x14ac:dyDescent="0.3">
      <c r="A36" t="s">
        <v>2583</v>
      </c>
      <c r="B36" t="str">
        <f t="shared" si="0"/>
        <v>Co-15.Ni-9.Al-10.W</v>
      </c>
      <c r="C36" t="str">
        <f>VLOOKUP(Table410[[#This Row],[Shortname]], comp[], 2, FALSE)</f>
        <v>CoAlW-X</v>
      </c>
      <c r="D36" t="s">
        <v>233</v>
      </c>
      <c r="E36" s="7" t="s">
        <v>236</v>
      </c>
      <c r="F36">
        <v>950</v>
      </c>
      <c r="G36">
        <v>355</v>
      </c>
      <c r="H36">
        <f>IF(Table410[[#This Row],[Hardness (HV) or (GPa)]] ="","",IF(Table410[[#This Row],[Hardness (HV) or (GPa)]]&gt;100, Table410[[#This Row],[Hardness (HV) or (GPa)]], Table410[[#This Row],[Hardness (HV) or (GPa)]]/0.009807))</f>
        <v>355</v>
      </c>
      <c r="Q36" t="s">
        <v>237</v>
      </c>
      <c r="R36" t="s">
        <v>1625</v>
      </c>
      <c r="S36" t="s">
        <v>1625</v>
      </c>
      <c r="T36" t="str">
        <f>Table410[[#This Row],[Name]] &amp; Table410[[#This Row],[Paper]]</f>
        <v>Co-9Al-10W-15NiChe, C., Yang, S., Wei, M., Zhang, L., Li, Q., Gao, J., &amp; Du, Y. (2017). Microstructure, hardness and interfacial energy in Co-9Al-10W-Xni (X=15, 25, 35 At. %) alloys during aging. Journal of Mining and Metallurgy, Section B: Metallurgy, 53(3), 303–308. https://doi.org/10.2298/JMMB170531021C</v>
      </c>
    </row>
    <row r="37" spans="1:20" x14ac:dyDescent="0.3">
      <c r="A37" t="s">
        <v>2585</v>
      </c>
      <c r="B37" t="str">
        <f t="shared" si="0"/>
        <v>Co-35.Ni-9.Al-10.W</v>
      </c>
      <c r="C37" t="str">
        <f>VLOOKUP(Table410[[#This Row],[Shortname]], comp[], 2, FALSE)</f>
        <v>CoAlW-X</v>
      </c>
      <c r="D37" t="s">
        <v>235</v>
      </c>
      <c r="E37" s="7" t="s">
        <v>236</v>
      </c>
      <c r="F37">
        <v>850</v>
      </c>
      <c r="G37">
        <v>355</v>
      </c>
      <c r="H37">
        <f>IF(Table410[[#This Row],[Hardness (HV) or (GPa)]] ="","",IF(Table410[[#This Row],[Hardness (HV) or (GPa)]]&gt;100, Table410[[#This Row],[Hardness (HV) or (GPa)]], Table410[[#This Row],[Hardness (HV) or (GPa)]]/0.009807))</f>
        <v>355</v>
      </c>
      <c r="Q37" t="s">
        <v>238</v>
      </c>
      <c r="R37" t="s">
        <v>1627</v>
      </c>
      <c r="S37" t="s">
        <v>1627</v>
      </c>
      <c r="T37" t="str">
        <f>Table410[[#This Row],[Name]] &amp; Table410[[#This Row],[Paper]]</f>
        <v>Co-9Al-10W-35NiChe, C., Yang, S., Wei, M., Zhang, L., Li, Q., Gao, J., &amp; Du, Y. (2017). Microstructure, hardness and interfacial energy in Co-9Al-10W-Xni (X=15, 25, 35 At. %) alloys during aging. Journal of Mining and Metallurgy, Section B: Metallurgy, 53(3), 303–308. https://doi.org/10.2298/JMMB170531021C</v>
      </c>
    </row>
    <row r="38" spans="1:20" x14ac:dyDescent="0.3">
      <c r="A38" t="s">
        <v>2584</v>
      </c>
      <c r="B38" t="str">
        <f t="shared" si="0"/>
        <v>Co-25.Ni-9.Al-10.W</v>
      </c>
      <c r="C38" t="str">
        <f>VLOOKUP(Table410[[#This Row],[Shortname]], comp[], 2, FALSE)</f>
        <v>CoAlW-X</v>
      </c>
      <c r="D38" t="s">
        <v>234</v>
      </c>
      <c r="E38" s="7" t="s">
        <v>236</v>
      </c>
      <c r="F38">
        <v>950</v>
      </c>
      <c r="G38">
        <v>346</v>
      </c>
      <c r="H38">
        <f>IF(Table410[[#This Row],[Hardness (HV) or (GPa)]] ="","",IF(Table410[[#This Row],[Hardness (HV) or (GPa)]]&gt;100, Table410[[#This Row],[Hardness (HV) or (GPa)]], Table410[[#This Row],[Hardness (HV) or (GPa)]]/0.009807))</f>
        <v>346</v>
      </c>
      <c r="Q38" t="s">
        <v>237</v>
      </c>
      <c r="R38" t="s">
        <v>1626</v>
      </c>
      <c r="S38" t="s">
        <v>1626</v>
      </c>
      <c r="T38" t="str">
        <f>Table410[[#This Row],[Name]] &amp; Table410[[#This Row],[Paper]]</f>
        <v>Co-9Al-10W-25NiChe, C., Yang, S., Wei, M., Zhang, L., Li, Q., Gao, J., &amp; Du, Y. (2017). Microstructure, hardness and interfacial energy in Co-9Al-10W-Xni (X=15, 25, 35 At. %) alloys during aging. Journal of Mining and Metallurgy, Section B: Metallurgy, 53(3), 303–308. https://doi.org/10.2298/JMMB170531021C</v>
      </c>
    </row>
    <row r="39" spans="1:20" x14ac:dyDescent="0.3">
      <c r="A39" t="s">
        <v>2585</v>
      </c>
      <c r="B39" t="str">
        <f t="shared" si="0"/>
        <v>Co-35.Ni-9.Al-10.W</v>
      </c>
      <c r="C39" t="str">
        <f>VLOOKUP(Table410[[#This Row],[Shortname]], comp[], 2, FALSE)</f>
        <v>CoAlW-X</v>
      </c>
      <c r="D39" t="s">
        <v>235</v>
      </c>
      <c r="E39" s="7" t="s">
        <v>236</v>
      </c>
      <c r="F39">
        <v>950</v>
      </c>
      <c r="G39">
        <v>319</v>
      </c>
      <c r="H39">
        <f>IF(Table410[[#This Row],[Hardness (HV) or (GPa)]] ="","",IF(Table410[[#This Row],[Hardness (HV) or (GPa)]]&gt;100, Table410[[#This Row],[Hardness (HV) or (GPa)]], Table410[[#This Row],[Hardness (HV) or (GPa)]]/0.009807))</f>
        <v>319</v>
      </c>
      <c r="Q39" t="s">
        <v>237</v>
      </c>
      <c r="R39" t="s">
        <v>1627</v>
      </c>
      <c r="S39" t="s">
        <v>1627</v>
      </c>
      <c r="T39" t="str">
        <f>Table410[[#This Row],[Name]] &amp; Table410[[#This Row],[Paper]]</f>
        <v>Co-9Al-10W-35NiChe, C., Yang, S., Wei, M., Zhang, L., Li, Q., Gao, J., &amp; Du, Y. (2017). Microstructure, hardness and interfacial energy in Co-9Al-10W-Xni (X=15, 25, 35 At. %) alloys during aging. Journal of Mining and Metallurgy, Section B: Metallurgy, 53(3), 303–308. https://doi.org/10.2298/JMMB170531021C</v>
      </c>
    </row>
    <row r="40" spans="1:20" x14ac:dyDescent="0.3">
      <c r="A40" t="s">
        <v>2586</v>
      </c>
      <c r="B40" t="str">
        <f t="shared" si="0"/>
        <v>Co-0.Ni-9.Al-8.W</v>
      </c>
      <c r="C40" t="str">
        <f>VLOOKUP(Table410[[#This Row],[Shortname]], comp[], 2, FALSE)</f>
        <v>CoAlW-X</v>
      </c>
      <c r="D40" t="s">
        <v>226</v>
      </c>
      <c r="E40" s="5" t="s">
        <v>239</v>
      </c>
      <c r="F40" t="s">
        <v>46</v>
      </c>
      <c r="G40">
        <v>431</v>
      </c>
      <c r="H40">
        <f>IF(Table410[[#This Row],[Hardness (HV) or (GPa)]] ="","",IF(Table410[[#This Row],[Hardness (HV) or (GPa)]]&gt;100, Table410[[#This Row],[Hardness (HV) or (GPa)]], Table410[[#This Row],[Hardness (HV) or (GPa)]]/0.009807))</f>
        <v>431</v>
      </c>
      <c r="Q40" t="s">
        <v>248</v>
      </c>
      <c r="R40" t="e">
        <f>VLOOKUP(Table410[[#This Row],[Unique]], comp[], 2, FALSE)</f>
        <v>#N/A</v>
      </c>
      <c r="S40" t="s">
        <v>1932</v>
      </c>
      <c r="T40" t="str">
        <f>Table410[[#This Row],[Name]] &amp; Table410[[#This Row],[Paper]]</f>
        <v>CoAlWChen, C. L., &amp; Suprianto. (2019). Influence of Ta and Y2O3 on synthesis, phase evolution and mechanical properties of Co-Al-W based alloys. Journal of Alloys and Compounds, 791, 567–574. https://doi.org/10.1016/j.jallcom.2019.03.262</v>
      </c>
    </row>
    <row r="41" spans="1:20" x14ac:dyDescent="0.3">
      <c r="A41" t="s">
        <v>2587</v>
      </c>
      <c r="B41" t="str">
        <f t="shared" si="0"/>
        <v>Co-2.Ni-9.Al-8.W</v>
      </c>
      <c r="C41" t="str">
        <f>VLOOKUP(Table410[[#This Row],[Shortname]], comp[], 2, FALSE)</f>
        <v>CoAlW-X</v>
      </c>
      <c r="D41" t="s">
        <v>240</v>
      </c>
      <c r="E41" s="5" t="s">
        <v>243</v>
      </c>
      <c r="F41" t="s">
        <v>46</v>
      </c>
      <c r="G41">
        <v>462</v>
      </c>
      <c r="H41">
        <f>IF(Table410[[#This Row],[Hardness (HV) or (GPa)]] ="","",IF(Table410[[#This Row],[Hardness (HV) or (GPa)]]&gt;100, Table410[[#This Row],[Hardness (HV) or (GPa)]], Table410[[#This Row],[Hardness (HV) or (GPa)]]/0.009807))</f>
        <v>462</v>
      </c>
      <c r="Q41" t="s">
        <v>248</v>
      </c>
      <c r="R41" t="e">
        <f>VLOOKUP(Table410[[#This Row],[Unique]], comp[], 2, FALSE)</f>
        <v>#N/A</v>
      </c>
      <c r="S41" t="s">
        <v>1933</v>
      </c>
      <c r="T41" t="str">
        <f>Table410[[#This Row],[Name]] &amp; Table410[[#This Row],[Paper]]</f>
        <v>CoAlW-TaChen, C. L., &amp; Suprianto. (2019). Influence of Ta and Y2O3 on synthesis, phase evolution and mechanical properties of Co-Al-W based alloys. Journal of Alloys and Compounds, 791, 567–574. https://doi.org/10.1016/j.jallcom.2019.03.263</v>
      </c>
    </row>
    <row r="42" spans="1:20" x14ac:dyDescent="0.3">
      <c r="A42" t="s">
        <v>2588</v>
      </c>
      <c r="B42" t="str">
        <f t="shared" si="0"/>
        <v>Co-9.2Al-8.1W-0.7Y</v>
      </c>
      <c r="C42" t="str">
        <f>VLOOKUP(Table410[[#This Row],[Shortname]], comp[], 2, FALSE)</f>
        <v>CoAlW-X</v>
      </c>
      <c r="D42" t="s">
        <v>242</v>
      </c>
      <c r="E42" s="5" t="s">
        <v>244</v>
      </c>
      <c r="F42" t="s">
        <v>46</v>
      </c>
      <c r="G42">
        <v>563</v>
      </c>
      <c r="H42">
        <f>IF(Table410[[#This Row],[Hardness (HV) or (GPa)]] ="","",IF(Table410[[#This Row],[Hardness (HV) or (GPa)]]&gt;100, Table410[[#This Row],[Hardness (HV) or (GPa)]], Table410[[#This Row],[Hardness (HV) or (GPa)]]/0.009807))</f>
        <v>563</v>
      </c>
      <c r="Q42" t="s">
        <v>248</v>
      </c>
      <c r="R42" t="e">
        <f>VLOOKUP(Table410[[#This Row],[Unique]], comp[], 2, FALSE)</f>
        <v>#N/A</v>
      </c>
      <c r="S42" t="s">
        <v>1934</v>
      </c>
      <c r="T42" t="str">
        <f>Table410[[#This Row],[Name]] &amp; Table410[[#This Row],[Paper]]</f>
        <v>CoAlW-YOChen, C. L., &amp; Suprianto. (2019). Influence of Ta and Y2O3 on synthesis, phase evolution and mechanical properties of Co-Al-W based alloys. Journal of Alloys and Compounds, 791, 567–574. https://doi.org/10.1016/j.jallcom.2019.03.264</v>
      </c>
    </row>
    <row r="43" spans="1:20" x14ac:dyDescent="0.3">
      <c r="A43" t="s">
        <v>2589</v>
      </c>
      <c r="B43" t="str">
        <f t="shared" si="0"/>
        <v>Co-9.Al-8.1W-2.Ta-0.7Y</v>
      </c>
      <c r="C43" t="str">
        <f>VLOOKUP(Table410[[#This Row],[Shortname]], comp[], 2, FALSE)</f>
        <v>CoAlWX+</v>
      </c>
      <c r="D43" t="s">
        <v>241</v>
      </c>
      <c r="E43" s="5" t="s">
        <v>245</v>
      </c>
      <c r="F43" t="s">
        <v>46</v>
      </c>
      <c r="G43">
        <v>591</v>
      </c>
      <c r="H43">
        <f>IF(Table410[[#This Row],[Hardness (HV) or (GPa)]] ="","",IF(Table410[[#This Row],[Hardness (HV) or (GPa)]]&gt;100, Table410[[#This Row],[Hardness (HV) or (GPa)]], Table410[[#This Row],[Hardness (HV) or (GPa)]]/0.009807))</f>
        <v>591</v>
      </c>
      <c r="I43">
        <v>240</v>
      </c>
      <c r="Q43" t="s">
        <v>248</v>
      </c>
      <c r="R43" t="e">
        <f>VLOOKUP(Table410[[#This Row],[Unique]], comp[], 2, FALSE)</f>
        <v>#N/A</v>
      </c>
      <c r="S43" t="s">
        <v>1935</v>
      </c>
      <c r="T43" t="str">
        <f>Table410[[#This Row],[Name]] &amp; Table410[[#This Row],[Paper]]</f>
        <v>CoAlW-Ta-YOChen, C. L., &amp; Suprianto. (2019). Influence of Ta and Y2O3 on synthesis, phase evolution and mechanical properties of Co-Al-W based alloys. Journal of Alloys and Compounds, 791, 567–574. https://doi.org/10.1016/j.jallcom.2019.03.265</v>
      </c>
    </row>
    <row r="44" spans="1:20" x14ac:dyDescent="0.3">
      <c r="A44" t="s">
        <v>2140</v>
      </c>
      <c r="B44" t="str">
        <f t="shared" si="0"/>
        <v>Co-58.3Ni-3.2Al-10.8Cr-8.2Ti</v>
      </c>
      <c r="C44" t="str">
        <f>VLOOKUP(Table410[[#This Row],[Shortname]], comp[], 2, FALSE)</f>
        <v>Co3Ti</v>
      </c>
      <c r="D44" t="s">
        <v>334</v>
      </c>
      <c r="E44" t="s">
        <v>327</v>
      </c>
      <c r="F44" t="s">
        <v>46</v>
      </c>
      <c r="G44">
        <v>545</v>
      </c>
      <c r="H44">
        <f>IF(Table410[[#This Row],[Hardness (HV) or (GPa)]] ="","",IF(Table410[[#This Row],[Hardness (HV) or (GPa)]]&gt;100, Table410[[#This Row],[Hardness (HV) or (GPa)]], Table410[[#This Row],[Hardness (HV) or (GPa)]]/0.009807))</f>
        <v>545</v>
      </c>
      <c r="R44" t="e">
        <f>VLOOKUP(Table410[[#This Row],[Unique]], comp[], 2, FALSE)</f>
        <v>#N/A</v>
      </c>
      <c r="S44" t="s">
        <v>1501</v>
      </c>
      <c r="T44" t="str">
        <f>Table410[[#This Row],[Name]] &amp; Table410[[#This Row],[Paper]]</f>
        <v>103aChristofidou, K. A. et al. The microstructure and hardness of Ni-Co-Al-Ti-Cr quinary alloys. J. Alloys Compd. (2016) doi:10.1016/j.jallcom.2016.07.159.</v>
      </c>
    </row>
    <row r="45" spans="1:20" x14ac:dyDescent="0.3">
      <c r="A45" t="s">
        <v>2149</v>
      </c>
      <c r="B45" t="str">
        <f t="shared" si="0"/>
        <v>Co-54.3Ni-4.3Al-15.7Cr-7.7Ti</v>
      </c>
      <c r="C45" t="str">
        <f>VLOOKUP(Table410[[#This Row],[Shortname]], comp[], 2, FALSE)</f>
        <v>Co3Ti</v>
      </c>
      <c r="D45" t="s">
        <v>351</v>
      </c>
      <c r="E45" t="s">
        <v>327</v>
      </c>
      <c r="F45" t="s">
        <v>46</v>
      </c>
      <c r="G45">
        <v>457</v>
      </c>
      <c r="H45">
        <f>IF(Table410[[#This Row],[Hardness (HV) or (GPa)]] ="","",IF(Table410[[#This Row],[Hardness (HV) or (GPa)]]&gt;100, Table410[[#This Row],[Hardness (HV) or (GPa)]], Table410[[#This Row],[Hardness (HV) or (GPa)]]/0.009807))</f>
        <v>457</v>
      </c>
      <c r="R45" t="e">
        <f>VLOOKUP(Table410[[#This Row],[Unique]], comp[], 2, FALSE)</f>
        <v>#N/A</v>
      </c>
      <c r="S45" t="s">
        <v>1510</v>
      </c>
      <c r="T45" t="str">
        <f>Table410[[#This Row],[Name]] &amp; Table410[[#This Row],[Paper]]</f>
        <v>153aChristofidou, K. A. et al. The microstructure and hardness of Ni-Co-Al-Ti-Cr quinary alloys. J. Alloys Compd. (2016) doi:10.1016/j.jallcom.2016.07.159.</v>
      </c>
    </row>
    <row r="46" spans="1:20" x14ac:dyDescent="0.3">
      <c r="A46" t="s">
        <v>2137</v>
      </c>
      <c r="B46" t="str">
        <f t="shared" si="0"/>
        <v>Co-39.8Ni-2.8Al-10.8Cr-7.6Ti</v>
      </c>
      <c r="C46" t="str">
        <f>VLOOKUP(Table410[[#This Row],[Shortname]], comp[], 2, FALSE)</f>
        <v>Co3Ti</v>
      </c>
      <c r="D46" t="s">
        <v>331</v>
      </c>
      <c r="E46" t="s">
        <v>327</v>
      </c>
      <c r="F46" t="s">
        <v>46</v>
      </c>
      <c r="G46">
        <v>450</v>
      </c>
      <c r="H46">
        <f>IF(Table410[[#This Row],[Hardness (HV) or (GPa)]] ="","",IF(Table410[[#This Row],[Hardness (HV) or (GPa)]]&gt;100, Table410[[#This Row],[Hardness (HV) or (GPa)]], Table410[[#This Row],[Hardness (HV) or (GPa)]]/0.009807))</f>
        <v>450</v>
      </c>
      <c r="R46" t="e">
        <f>VLOOKUP(Table410[[#This Row],[Unique]], comp[], 2, FALSE)</f>
        <v>#N/A</v>
      </c>
      <c r="S46" t="s">
        <v>1498</v>
      </c>
      <c r="T46" t="str">
        <f>Table410[[#This Row],[Name]] &amp; Table410[[#This Row],[Paper]]</f>
        <v>102aChristofidou, K. A. et al. The microstructure and hardness of Ni-Co-Al-Ti-Cr quinary alloys. J. Alloys Compd. (2016) doi:10.1016/j.jallcom.2016.07.159.</v>
      </c>
    </row>
    <row r="47" spans="1:20" x14ac:dyDescent="0.3">
      <c r="A47" t="s">
        <v>2134</v>
      </c>
      <c r="B47" t="str">
        <f t="shared" si="0"/>
        <v>Co-27.2Ni-3.1Al-10.9Cr-8.1Ti</v>
      </c>
      <c r="C47" t="str">
        <f>VLOOKUP(Table410[[#This Row],[Shortname]], comp[], 2, FALSE)</f>
        <v>Co3Ti</v>
      </c>
      <c r="D47" t="s">
        <v>328</v>
      </c>
      <c r="E47" t="s">
        <v>327</v>
      </c>
      <c r="F47" t="s">
        <v>46</v>
      </c>
      <c r="G47">
        <v>445</v>
      </c>
      <c r="H47">
        <f>IF(Table410[[#This Row],[Hardness (HV) or (GPa)]] ="","",IF(Table410[[#This Row],[Hardness (HV) or (GPa)]]&gt;100, Table410[[#This Row],[Hardness (HV) or (GPa)]], Table410[[#This Row],[Hardness (HV) or (GPa)]]/0.009807))</f>
        <v>445</v>
      </c>
      <c r="R47" t="e">
        <f>VLOOKUP(Table410[[#This Row],[Unique]], comp[], 2, FALSE)</f>
        <v>#N/A</v>
      </c>
      <c r="S47" t="s">
        <v>1495</v>
      </c>
      <c r="T47" t="str">
        <f>Table410[[#This Row],[Name]] &amp; Table410[[#This Row],[Paper]]</f>
        <v>101aChristofidou, K. A. et al. The microstructure and hardness of Ni-Co-Al-Ti-Cr quinary alloys. J. Alloys Compd. (2016) doi:10.1016/j.jallcom.2016.07.159.</v>
      </c>
    </row>
    <row r="48" spans="1:20" x14ac:dyDescent="0.3">
      <c r="A48" t="s">
        <v>2146</v>
      </c>
      <c r="B48" t="str">
        <f t="shared" si="0"/>
        <v>Co-37.1Ni-3.1Al-16.3Cr-7.9Ti</v>
      </c>
      <c r="C48" t="str">
        <f>VLOOKUP(Table410[[#This Row],[Shortname]], comp[], 2, FALSE)</f>
        <v>Co3Ti</v>
      </c>
      <c r="D48" t="s">
        <v>340</v>
      </c>
      <c r="E48" t="s">
        <v>327</v>
      </c>
      <c r="F48" t="s">
        <v>46</v>
      </c>
      <c r="G48">
        <v>444</v>
      </c>
      <c r="H48">
        <f>IF(Table410[[#This Row],[Hardness (HV) or (GPa)]] ="","",IF(Table410[[#This Row],[Hardness (HV) or (GPa)]]&gt;100, Table410[[#This Row],[Hardness (HV) or (GPa)]], Table410[[#This Row],[Hardness (HV) or (GPa)]]/0.009807))</f>
        <v>444</v>
      </c>
      <c r="R48" t="e">
        <f>VLOOKUP(Table410[[#This Row],[Unique]], comp[], 2, FALSE)</f>
        <v>#N/A</v>
      </c>
      <c r="S48" t="s">
        <v>1507</v>
      </c>
      <c r="T48" t="str">
        <f>Table410[[#This Row],[Name]] &amp; Table410[[#This Row],[Paper]]</f>
        <v>152aChristofidou, K. A. et al. The microstructure and hardness of Ni-Co-Al-Ti-Cr quinary alloys. J. Alloys Compd. (2016) doi:10.1016/j.jallcom.2016.07.159.</v>
      </c>
    </row>
    <row r="49" spans="1:20" x14ac:dyDescent="0.3">
      <c r="A49" t="s">
        <v>2158</v>
      </c>
      <c r="B49" t="str">
        <f t="shared" si="0"/>
        <v>Co-50.7Ni-2.7Al-21.9Cr-7.9Ti</v>
      </c>
      <c r="C49" t="str">
        <f>VLOOKUP(Table410[[#This Row],[Shortname]], comp[], 2, FALSE)</f>
        <v>Co3Ti</v>
      </c>
      <c r="D49" t="s">
        <v>349</v>
      </c>
      <c r="E49" t="s">
        <v>327</v>
      </c>
      <c r="F49" t="s">
        <v>46</v>
      </c>
      <c r="G49">
        <v>427</v>
      </c>
      <c r="H49">
        <f>IF(Table410[[#This Row],[Hardness (HV) or (GPa)]] ="","",IF(Table410[[#This Row],[Hardness (HV) or (GPa)]]&gt;100, Table410[[#This Row],[Hardness (HV) or (GPa)]], Table410[[#This Row],[Hardness (HV) or (GPa)]]/0.009807))</f>
        <v>427</v>
      </c>
      <c r="R49" t="e">
        <f>VLOOKUP(Table410[[#This Row],[Unique]], comp[], 2, FALSE)</f>
        <v>#N/A</v>
      </c>
      <c r="S49" t="s">
        <v>1519</v>
      </c>
      <c r="T49" t="str">
        <f>Table410[[#This Row],[Name]] &amp; Table410[[#This Row],[Paper]]</f>
        <v>203aChristofidou, K. A. et al. The microstructure and hardness of Ni-Co-Al-Ti-Cr quinary alloys. J. Alloys Compd. (2016) doi:10.1016/j.jallcom.2016.07.159.</v>
      </c>
    </row>
    <row r="50" spans="1:20" x14ac:dyDescent="0.3">
      <c r="A50" t="s">
        <v>2155</v>
      </c>
      <c r="B50" t="str">
        <f t="shared" si="0"/>
        <v>Co-34.2Ni-3.6Al-21.5Cr-8.1Ti</v>
      </c>
      <c r="C50" t="str">
        <f>VLOOKUP(Table410[[#This Row],[Shortname]], comp[], 2, FALSE)</f>
        <v>Co3Ti</v>
      </c>
      <c r="D50" t="s">
        <v>345</v>
      </c>
      <c r="E50" t="s">
        <v>327</v>
      </c>
      <c r="F50" t="s">
        <v>46</v>
      </c>
      <c r="G50">
        <v>422</v>
      </c>
      <c r="H50">
        <f>IF(Table410[[#This Row],[Hardness (HV) or (GPa)]] ="","",IF(Table410[[#This Row],[Hardness (HV) or (GPa)]]&gt;100, Table410[[#This Row],[Hardness (HV) or (GPa)]], Table410[[#This Row],[Hardness (HV) or (GPa)]]/0.009807))</f>
        <v>422</v>
      </c>
      <c r="R50" t="e">
        <f>VLOOKUP(Table410[[#This Row],[Unique]], comp[], 2, FALSE)</f>
        <v>#N/A</v>
      </c>
      <c r="S50" t="s">
        <v>1516</v>
      </c>
      <c r="T50" t="str">
        <f>Table410[[#This Row],[Name]] &amp; Table410[[#This Row],[Paper]]</f>
        <v>202aChristofidou, K. A. et al. The microstructure and hardness of Ni-Co-Al-Ti-Cr quinary alloys. J. Alloys Compd. (2016) doi:10.1016/j.jallcom.2016.07.159.</v>
      </c>
    </row>
    <row r="51" spans="1:20" x14ac:dyDescent="0.3">
      <c r="A51" t="s">
        <v>2141</v>
      </c>
      <c r="B51" t="str">
        <f t="shared" si="0"/>
        <v>Co-59.5Ni-4.5Al-10.9Cr-5.6Ti</v>
      </c>
      <c r="C51" t="str">
        <f>VLOOKUP(Table410[[#This Row],[Shortname]], comp[], 2, FALSE)</f>
        <v>Co3Ti</v>
      </c>
      <c r="D51" t="s">
        <v>335</v>
      </c>
      <c r="E51" t="s">
        <v>327</v>
      </c>
      <c r="F51" t="s">
        <v>46</v>
      </c>
      <c r="G51">
        <v>406</v>
      </c>
      <c r="H51">
        <f>IF(Table410[[#This Row],[Hardness (HV) or (GPa)]] ="","",IF(Table410[[#This Row],[Hardness (HV) or (GPa)]]&gt;100, Table410[[#This Row],[Hardness (HV) or (GPa)]], Table410[[#This Row],[Hardness (HV) or (GPa)]]/0.009807))</f>
        <v>406</v>
      </c>
      <c r="R51" t="e">
        <f>VLOOKUP(Table410[[#This Row],[Unique]], comp[], 2, FALSE)</f>
        <v>#N/A</v>
      </c>
      <c r="S51" t="s">
        <v>1502</v>
      </c>
      <c r="T51" t="str">
        <f>Table410[[#This Row],[Name]] &amp; Table410[[#This Row],[Paper]]</f>
        <v>103bChristofidou, K. A. et al. The microstructure and hardness of Ni-Co-Al-Ti-Cr quinary alloys. J. Alloys Compd. (2016) doi:10.1016/j.jallcom.2016.07.159.</v>
      </c>
    </row>
    <row r="52" spans="1:20" x14ac:dyDescent="0.3">
      <c r="A52" t="s">
        <v>2138</v>
      </c>
      <c r="B52" t="str">
        <f t="shared" si="0"/>
        <v>Co-39.2Ni-5.9Al-10.5Cr-5.3Ti</v>
      </c>
      <c r="C52" t="str">
        <f>VLOOKUP(Table410[[#This Row],[Shortname]], comp[], 2, FALSE)</f>
        <v>Co3Ti</v>
      </c>
      <c r="D52" t="s">
        <v>332</v>
      </c>
      <c r="E52" t="s">
        <v>327</v>
      </c>
      <c r="F52" t="s">
        <v>46</v>
      </c>
      <c r="G52">
        <v>404</v>
      </c>
      <c r="H52">
        <f>IF(Table410[[#This Row],[Hardness (HV) or (GPa)]] ="","",IF(Table410[[#This Row],[Hardness (HV) or (GPa)]]&gt;100, Table410[[#This Row],[Hardness (HV) or (GPa)]], Table410[[#This Row],[Hardness (HV) or (GPa)]]/0.009807))</f>
        <v>404</v>
      </c>
      <c r="R52" t="e">
        <f>VLOOKUP(Table410[[#This Row],[Unique]], comp[], 2, FALSE)</f>
        <v>#N/A</v>
      </c>
      <c r="S52" t="s">
        <v>1499</v>
      </c>
      <c r="T52" t="str">
        <f>Table410[[#This Row],[Name]] &amp; Table410[[#This Row],[Paper]]</f>
        <v>102bChristofidou, K. A. et al. The microstructure and hardness of Ni-Co-Al-Ti-Cr quinary alloys. J. Alloys Compd. (2016) doi:10.1016/j.jallcom.2016.07.159.</v>
      </c>
    </row>
    <row r="53" spans="1:20" x14ac:dyDescent="0.3">
      <c r="A53" t="s">
        <v>2147</v>
      </c>
      <c r="B53" t="str">
        <f t="shared" si="0"/>
        <v>Co-36.8Ni-5.4Al-16.1Cr-5.2Ti</v>
      </c>
      <c r="C53" t="str">
        <f>VLOOKUP(Table410[[#This Row],[Shortname]], comp[], 2, FALSE)</f>
        <v>Co3Ti</v>
      </c>
      <c r="D53" t="s">
        <v>341</v>
      </c>
      <c r="E53" t="s">
        <v>327</v>
      </c>
      <c r="F53" t="s">
        <v>46</v>
      </c>
      <c r="G53">
        <v>403</v>
      </c>
      <c r="H53">
        <f>IF(Table410[[#This Row],[Hardness (HV) or (GPa)]] ="","",IF(Table410[[#This Row],[Hardness (HV) or (GPa)]]&gt;100, Table410[[#This Row],[Hardness (HV) or (GPa)]], Table410[[#This Row],[Hardness (HV) or (GPa)]]/0.009807))</f>
        <v>403</v>
      </c>
      <c r="R53" t="e">
        <f>VLOOKUP(Table410[[#This Row],[Unique]], comp[], 2, FALSE)</f>
        <v>#N/A</v>
      </c>
      <c r="S53" t="s">
        <v>1508</v>
      </c>
      <c r="T53" t="str">
        <f>Table410[[#This Row],[Name]] &amp; Table410[[#This Row],[Paper]]</f>
        <v>152bChristofidou, K. A. et al. The microstructure and hardness of Ni-Co-Al-Ti-Cr quinary alloys. J. Alloys Compd. (2016) doi:10.1016/j.jallcom.2016.07.159.</v>
      </c>
    </row>
    <row r="54" spans="1:20" x14ac:dyDescent="0.3">
      <c r="A54" t="s">
        <v>2150</v>
      </c>
      <c r="B54" t="str">
        <f t="shared" si="0"/>
        <v>Co-54.9Ni-5.6Al-15.9Cr-5.3Ti</v>
      </c>
      <c r="C54" t="str">
        <f>VLOOKUP(Table410[[#This Row],[Shortname]], comp[], 2, FALSE)</f>
        <v>Co3Ti</v>
      </c>
      <c r="D54" t="s">
        <v>352</v>
      </c>
      <c r="E54" t="s">
        <v>327</v>
      </c>
      <c r="F54" t="s">
        <v>46</v>
      </c>
      <c r="G54">
        <v>398</v>
      </c>
      <c r="H54">
        <f>IF(Table410[[#This Row],[Hardness (HV) or (GPa)]] ="","",IF(Table410[[#This Row],[Hardness (HV) or (GPa)]]&gt;100, Table410[[#This Row],[Hardness (HV) or (GPa)]], Table410[[#This Row],[Hardness (HV) or (GPa)]]/0.009807))</f>
        <v>398</v>
      </c>
      <c r="R54" t="e">
        <f>VLOOKUP(Table410[[#This Row],[Unique]], comp[], 2, FALSE)</f>
        <v>#N/A</v>
      </c>
      <c r="S54" t="s">
        <v>1511</v>
      </c>
      <c r="T54" t="str">
        <f>Table410[[#This Row],[Name]] &amp; Table410[[#This Row],[Paper]]</f>
        <v>153bChristofidou, K. A. et al. The microstructure and hardness of Ni-Co-Al-Ti-Cr quinary alloys. J. Alloys Compd. (2016) doi:10.1016/j.jallcom.2016.07.159.</v>
      </c>
    </row>
    <row r="55" spans="1:20" x14ac:dyDescent="0.3">
      <c r="A55" t="s">
        <v>2143</v>
      </c>
      <c r="B55" t="str">
        <f t="shared" si="0"/>
        <v>Co-18.3Ni-3.Al-16.2Cr-7.8Ti</v>
      </c>
      <c r="C55" t="str">
        <f>VLOOKUP(Table410[[#This Row],[Shortname]], comp[], 2, FALSE)</f>
        <v>Co3Ti</v>
      </c>
      <c r="D55" t="s">
        <v>337</v>
      </c>
      <c r="E55" t="s">
        <v>327</v>
      </c>
      <c r="F55" t="s">
        <v>46</v>
      </c>
      <c r="G55">
        <v>393</v>
      </c>
      <c r="H55">
        <f>IF(Table410[[#This Row],[Hardness (HV) or (GPa)]] ="","",IF(Table410[[#This Row],[Hardness (HV) or (GPa)]]&gt;100, Table410[[#This Row],[Hardness (HV) or (GPa)]], Table410[[#This Row],[Hardness (HV) or (GPa)]]/0.009807))</f>
        <v>393</v>
      </c>
      <c r="R55" t="e">
        <f>VLOOKUP(Table410[[#This Row],[Unique]], comp[], 2, FALSE)</f>
        <v>#N/A</v>
      </c>
      <c r="S55" t="s">
        <v>1504</v>
      </c>
      <c r="T55" t="str">
        <f>Table410[[#This Row],[Name]] &amp; Table410[[#This Row],[Paper]]</f>
        <v>151aChristofidou, K. A. et al. The microstructure and hardness of Ni-Co-Al-Ti-Cr quinary alloys. J. Alloys Compd. (2016) doi:10.1016/j.jallcom.2016.07.159.</v>
      </c>
    </row>
    <row r="56" spans="1:20" x14ac:dyDescent="0.3">
      <c r="A56" t="s">
        <v>2159</v>
      </c>
      <c r="B56" t="str">
        <f t="shared" si="0"/>
        <v>Co-51.2Ni-6.Al-12.6Cr-5.5Ti</v>
      </c>
      <c r="C56" t="str">
        <f>VLOOKUP(Table410[[#This Row],[Shortname]], comp[], 2, FALSE)</f>
        <v>Co3Ti</v>
      </c>
      <c r="D56" t="s">
        <v>350</v>
      </c>
      <c r="E56" t="s">
        <v>327</v>
      </c>
      <c r="F56" t="s">
        <v>46</v>
      </c>
      <c r="G56">
        <v>386</v>
      </c>
      <c r="H56">
        <f>IF(Table410[[#This Row],[Hardness (HV) or (GPa)]] ="","",IF(Table410[[#This Row],[Hardness (HV) or (GPa)]]&gt;100, Table410[[#This Row],[Hardness (HV) or (GPa)]], Table410[[#This Row],[Hardness (HV) or (GPa)]]/0.009807))</f>
        <v>386</v>
      </c>
      <c r="R56" t="e">
        <f>VLOOKUP(Table410[[#This Row],[Unique]], comp[], 2, FALSE)</f>
        <v>#N/A</v>
      </c>
      <c r="S56" t="s">
        <v>1520</v>
      </c>
      <c r="T56" t="str">
        <f>Table410[[#This Row],[Name]] &amp; Table410[[#This Row],[Paper]]</f>
        <v>203bChristofidou, K. A. et al. The microstructure and hardness of Ni-Co-Al-Ti-Cr quinary alloys. J. Alloys Compd. (2016) doi:10.1016/j.jallcom.2016.07.159.</v>
      </c>
    </row>
    <row r="57" spans="1:20" x14ac:dyDescent="0.3">
      <c r="A57" t="s">
        <v>2157</v>
      </c>
      <c r="B57" t="str">
        <f t="shared" si="0"/>
        <v>Co-34.Ni-8.2Al-21.6Cr-2.7Ti</v>
      </c>
      <c r="C57" t="str">
        <f>VLOOKUP(Table410[[#This Row],[Shortname]], comp[], 2, FALSE)</f>
        <v>W-free</v>
      </c>
      <c r="D57" t="s">
        <v>348</v>
      </c>
      <c r="E57" t="s">
        <v>327</v>
      </c>
      <c r="F57" t="s">
        <v>46</v>
      </c>
      <c r="G57">
        <v>368</v>
      </c>
      <c r="H57">
        <f>IF(Table410[[#This Row],[Hardness (HV) or (GPa)]] ="","",IF(Table410[[#This Row],[Hardness (HV) or (GPa)]]&gt;100, Table410[[#This Row],[Hardness (HV) or (GPa)]], Table410[[#This Row],[Hardness (HV) or (GPa)]]/0.009807))</f>
        <v>368</v>
      </c>
      <c r="R57" t="e">
        <f>VLOOKUP(Table410[[#This Row],[Unique]], comp[], 2, FALSE)</f>
        <v>#N/A</v>
      </c>
      <c r="S57" t="s">
        <v>1518</v>
      </c>
      <c r="T57" t="str">
        <f>Table410[[#This Row],[Name]] &amp; Table410[[#This Row],[Paper]]</f>
        <v>202cChristofidou, K. A. et al. The microstructure and hardness of Ni-Co-Al-Ti-Cr quinary alloys. J. Alloys Compd. (2016) doi:10.1016/j.jallcom.2016.07.159.</v>
      </c>
    </row>
    <row r="58" spans="1:20" x14ac:dyDescent="0.3">
      <c r="A58" t="s">
        <v>2152</v>
      </c>
      <c r="B58" t="str">
        <f t="shared" si="0"/>
        <v>Co-17.3Ni-3.1Al-12.5Cr-7.9Ti</v>
      </c>
      <c r="C58" t="str">
        <f>VLOOKUP(Table410[[#This Row],[Shortname]], comp[], 2, FALSE)</f>
        <v>Co3Ti</v>
      </c>
      <c r="D58" t="s">
        <v>346</v>
      </c>
      <c r="E58" t="s">
        <v>327</v>
      </c>
      <c r="F58" t="s">
        <v>46</v>
      </c>
      <c r="G58">
        <v>367</v>
      </c>
      <c r="H58">
        <f>IF(Table410[[#This Row],[Hardness (HV) or (GPa)]] ="","",IF(Table410[[#This Row],[Hardness (HV) or (GPa)]]&gt;100, Table410[[#This Row],[Hardness (HV) or (GPa)]], Table410[[#This Row],[Hardness (HV) or (GPa)]]/0.009807))</f>
        <v>367</v>
      </c>
      <c r="R58" t="e">
        <f>VLOOKUP(Table410[[#This Row],[Unique]], comp[], 2, FALSE)</f>
        <v>#N/A</v>
      </c>
      <c r="S58" t="s">
        <v>1513</v>
      </c>
      <c r="T58" t="str">
        <f>Table410[[#This Row],[Name]] &amp; Table410[[#This Row],[Paper]]</f>
        <v>201aChristofidou, K. A. et al. The microstructure and hardness of Ni-Co-Al-Ti-Cr quinary alloys. J. Alloys Compd. (2016) doi:10.1016/j.jallcom.2016.07.159.</v>
      </c>
    </row>
    <row r="59" spans="1:20" x14ac:dyDescent="0.3">
      <c r="A59" t="s">
        <v>2151</v>
      </c>
      <c r="B59" t="str">
        <f t="shared" si="0"/>
        <v>Co-54.8Ni-8.Al-16.1Cr-2.7Ti</v>
      </c>
      <c r="C59" t="str">
        <f>VLOOKUP(Table410[[#This Row],[Shortname]], comp[], 2, FALSE)</f>
        <v>W-free</v>
      </c>
      <c r="D59" t="s">
        <v>353</v>
      </c>
      <c r="E59" t="s">
        <v>327</v>
      </c>
      <c r="F59" t="s">
        <v>46</v>
      </c>
      <c r="G59">
        <v>349</v>
      </c>
      <c r="H59">
        <f>IF(Table410[[#This Row],[Hardness (HV) or (GPa)]] ="","",IF(Table410[[#This Row],[Hardness (HV) or (GPa)]]&gt;100, Table410[[#This Row],[Hardness (HV) or (GPa)]], Table410[[#This Row],[Hardness (HV) or (GPa)]]/0.009807))</f>
        <v>349</v>
      </c>
      <c r="R59" t="e">
        <f>VLOOKUP(Table410[[#This Row],[Unique]], comp[], 2, FALSE)</f>
        <v>#N/A</v>
      </c>
      <c r="S59" t="s">
        <v>1512</v>
      </c>
      <c r="T59" t="str">
        <f>Table410[[#This Row],[Name]] &amp; Table410[[#This Row],[Paper]]</f>
        <v>153cChristofidou, K. A. et al. The microstructure and hardness of Ni-Co-Al-Ti-Cr quinary alloys. J. Alloys Compd. (2016) doi:10.1016/j.jallcom.2016.07.159.</v>
      </c>
    </row>
    <row r="60" spans="1:20" x14ac:dyDescent="0.3">
      <c r="A60" t="s">
        <v>2142</v>
      </c>
      <c r="B60" t="str">
        <f t="shared" si="0"/>
        <v>Co-58.4Ni-8.6Al-10.7Cr-2.7Ti</v>
      </c>
      <c r="C60" t="str">
        <f>VLOOKUP(Table410[[#This Row],[Shortname]], comp[], 2, FALSE)</f>
        <v>W-free</v>
      </c>
      <c r="D60" t="s">
        <v>336</v>
      </c>
      <c r="E60" t="s">
        <v>327</v>
      </c>
      <c r="F60" t="s">
        <v>46</v>
      </c>
      <c r="G60">
        <v>347</v>
      </c>
      <c r="H60">
        <f>IF(Table410[[#This Row],[Hardness (HV) or (GPa)]] ="","",IF(Table410[[#This Row],[Hardness (HV) or (GPa)]]&gt;100, Table410[[#This Row],[Hardness (HV) or (GPa)]], Table410[[#This Row],[Hardness (HV) or (GPa)]]/0.009807))</f>
        <v>347</v>
      </c>
      <c r="R60" t="e">
        <f>VLOOKUP(Table410[[#This Row],[Unique]], comp[], 2, FALSE)</f>
        <v>#N/A</v>
      </c>
      <c r="S60" t="s">
        <v>1503</v>
      </c>
      <c r="T60" t="str">
        <f>Table410[[#This Row],[Name]] &amp; Table410[[#This Row],[Paper]]</f>
        <v>103cChristofidou, K. A. et al. The microstructure and hardness of Ni-Co-Al-Ti-Cr quinary alloys. J. Alloys Compd. (2016) doi:10.1016/j.jallcom.2016.07.159.</v>
      </c>
    </row>
    <row r="61" spans="1:20" x14ac:dyDescent="0.3">
      <c r="A61" t="s">
        <v>2139</v>
      </c>
      <c r="B61" t="str">
        <f t="shared" si="0"/>
        <v>Co-39.7Ni-7.5Al-10.8Cr-2.6Ti</v>
      </c>
      <c r="C61" t="str">
        <f>VLOOKUP(Table410[[#This Row],[Shortname]], comp[], 2, FALSE)</f>
        <v>W-free</v>
      </c>
      <c r="D61" t="s">
        <v>333</v>
      </c>
      <c r="E61" t="s">
        <v>327</v>
      </c>
      <c r="F61" t="s">
        <v>46</v>
      </c>
      <c r="G61">
        <v>334</v>
      </c>
      <c r="H61">
        <f>IF(Table410[[#This Row],[Hardness (HV) or (GPa)]] ="","",IF(Table410[[#This Row],[Hardness (HV) or (GPa)]]&gt;100, Table410[[#This Row],[Hardness (HV) or (GPa)]], Table410[[#This Row],[Hardness (HV) or (GPa)]]/0.009807))</f>
        <v>334</v>
      </c>
      <c r="R61" t="e">
        <f>VLOOKUP(Table410[[#This Row],[Unique]], comp[], 2, FALSE)</f>
        <v>#N/A</v>
      </c>
      <c r="S61" t="s">
        <v>1500</v>
      </c>
      <c r="T61" t="str">
        <f>Table410[[#This Row],[Name]] &amp; Table410[[#This Row],[Paper]]</f>
        <v>102cChristofidou, K. A. et al. The microstructure and hardness of Ni-Co-Al-Ti-Cr quinary alloys. J. Alloys Compd. (2016) doi:10.1016/j.jallcom.2016.07.159.</v>
      </c>
    </row>
    <row r="62" spans="1:20" x14ac:dyDescent="0.3">
      <c r="A62" t="s">
        <v>2144</v>
      </c>
      <c r="B62" t="str">
        <f t="shared" si="0"/>
        <v>Co-18.3Ni-5.Al-16.1Cr-5.2Ti</v>
      </c>
      <c r="C62" t="str">
        <f>VLOOKUP(Table410[[#This Row],[Shortname]], comp[], 2, FALSE)</f>
        <v>Co3Ti</v>
      </c>
      <c r="D62" t="s">
        <v>338</v>
      </c>
      <c r="E62" t="s">
        <v>327</v>
      </c>
      <c r="F62" t="s">
        <v>46</v>
      </c>
      <c r="G62">
        <v>329</v>
      </c>
      <c r="H62">
        <f>IF(Table410[[#This Row],[Hardness (HV) or (GPa)]] ="","",IF(Table410[[#This Row],[Hardness (HV) or (GPa)]]&gt;100, Table410[[#This Row],[Hardness (HV) or (GPa)]], Table410[[#This Row],[Hardness (HV) or (GPa)]]/0.009807))</f>
        <v>329</v>
      </c>
      <c r="R62" t="e">
        <f>VLOOKUP(Table410[[#This Row],[Unique]], comp[], 2, FALSE)</f>
        <v>#N/A</v>
      </c>
      <c r="S62" t="s">
        <v>1505</v>
      </c>
      <c r="T62" t="str">
        <f>Table410[[#This Row],[Name]] &amp; Table410[[#This Row],[Paper]]</f>
        <v>151bChristofidou, K. A. et al. The microstructure and hardness of Ni-Co-Al-Ti-Cr quinary alloys. J. Alloys Compd. (2016) doi:10.1016/j.jallcom.2016.07.159.</v>
      </c>
    </row>
    <row r="63" spans="1:20" x14ac:dyDescent="0.3">
      <c r="A63" t="s">
        <v>2160</v>
      </c>
      <c r="B63" t="str">
        <f t="shared" si="0"/>
        <v>Co-50.6Ni-8.5Al-20.9Cr-2.5Ti</v>
      </c>
      <c r="C63" t="str">
        <f>VLOOKUP(Table410[[#This Row],[Shortname]], comp[], 2, FALSE)</f>
        <v>W-free</v>
      </c>
      <c r="D63" t="s">
        <v>354</v>
      </c>
      <c r="E63" t="s">
        <v>327</v>
      </c>
      <c r="F63" t="s">
        <v>46</v>
      </c>
      <c r="G63">
        <v>328</v>
      </c>
      <c r="H63">
        <f>IF(Table410[[#This Row],[Hardness (HV) or (GPa)]] ="","",IF(Table410[[#This Row],[Hardness (HV) or (GPa)]]&gt;100, Table410[[#This Row],[Hardness (HV) or (GPa)]], Table410[[#This Row],[Hardness (HV) or (GPa)]]/0.009807))</f>
        <v>328</v>
      </c>
      <c r="R63" t="e">
        <f>VLOOKUP(Table410[[#This Row],[Unique]], comp[], 2, FALSE)</f>
        <v>#N/A</v>
      </c>
      <c r="S63" t="s">
        <v>1521</v>
      </c>
      <c r="T63" t="str">
        <f>Table410[[#This Row],[Name]] &amp; Table410[[#This Row],[Paper]]</f>
        <v>203cChristofidou, K. A. et al. The microstructure and hardness of Ni-Co-Al-Ti-Cr quinary alloys. J. Alloys Compd. (2016) doi:10.1016/j.jallcom.2016.07.159.</v>
      </c>
    </row>
    <row r="64" spans="1:20" x14ac:dyDescent="0.3">
      <c r="A64" t="s">
        <v>2148</v>
      </c>
      <c r="B64" t="str">
        <f t="shared" si="0"/>
        <v>Co-36.1Ni-8.6Al-16.Cr-2.7Ti</v>
      </c>
      <c r="C64" t="str">
        <f>VLOOKUP(Table410[[#This Row],[Shortname]], comp[], 2, FALSE)</f>
        <v>W-free</v>
      </c>
      <c r="D64" t="s">
        <v>342</v>
      </c>
      <c r="E64" t="s">
        <v>327</v>
      </c>
      <c r="F64" t="s">
        <v>46</v>
      </c>
      <c r="G64">
        <v>321</v>
      </c>
      <c r="H64">
        <f>IF(Table410[[#This Row],[Hardness (HV) or (GPa)]] ="","",IF(Table410[[#This Row],[Hardness (HV) or (GPa)]]&gt;100, Table410[[#This Row],[Hardness (HV) or (GPa)]], Table410[[#This Row],[Hardness (HV) or (GPa)]]/0.009807))</f>
        <v>321</v>
      </c>
      <c r="R64" t="e">
        <f>VLOOKUP(Table410[[#This Row],[Unique]], comp[], 2, FALSE)</f>
        <v>#N/A</v>
      </c>
      <c r="S64" t="s">
        <v>1509</v>
      </c>
      <c r="T64" t="str">
        <f>Table410[[#This Row],[Name]] &amp; Table410[[#This Row],[Paper]]</f>
        <v>152cChristofidou, K. A. et al. The microstructure and hardness of Ni-Co-Al-Ti-Cr quinary alloys. J. Alloys Compd. (2016) doi:10.1016/j.jallcom.2016.07.159.</v>
      </c>
    </row>
    <row r="65" spans="1:20" x14ac:dyDescent="0.3">
      <c r="A65" t="s">
        <v>2135</v>
      </c>
      <c r="B65" t="str">
        <f t="shared" si="0"/>
        <v>Co-19.7Ni-5.4Al-11.Cr-5.3Ti</v>
      </c>
      <c r="C65" t="str">
        <f>VLOOKUP(Table410[[#This Row],[Shortname]], comp[], 2, FALSE)</f>
        <v>Co3Ti</v>
      </c>
      <c r="D65" t="s">
        <v>329</v>
      </c>
      <c r="E65" t="s">
        <v>327</v>
      </c>
      <c r="F65" t="s">
        <v>46</v>
      </c>
      <c r="G65">
        <v>318</v>
      </c>
      <c r="H65">
        <f>IF(Table410[[#This Row],[Hardness (HV) or (GPa)]] ="","",IF(Table410[[#This Row],[Hardness (HV) or (GPa)]]&gt;100, Table410[[#This Row],[Hardness (HV) or (GPa)]], Table410[[#This Row],[Hardness (HV) or (GPa)]]/0.009807))</f>
        <v>318</v>
      </c>
      <c r="R65" t="e">
        <f>VLOOKUP(Table410[[#This Row],[Unique]], comp[], 2, FALSE)</f>
        <v>#N/A</v>
      </c>
      <c r="S65" t="s">
        <v>1496</v>
      </c>
      <c r="T65" t="str">
        <f>Table410[[#This Row],[Name]] &amp; Table410[[#This Row],[Paper]]</f>
        <v>101bChristofidou, K. A. et al. The microstructure and hardness of Ni-Co-Al-Ti-Cr quinary alloys. J. Alloys Compd. (2016) doi:10.1016/j.jallcom.2016.07.159.</v>
      </c>
    </row>
    <row r="66" spans="1:20" x14ac:dyDescent="0.3">
      <c r="A66" t="s">
        <v>2156</v>
      </c>
      <c r="B66" t="str">
        <f t="shared" ref="B66:B129" si="1">IF(A66=A65, "",A66)</f>
        <v>Co-34.4Ni-5.7Al-21.2Cr-5.2Ti</v>
      </c>
      <c r="C66" t="str">
        <f>VLOOKUP(Table410[[#This Row],[Shortname]], comp[], 2, FALSE)</f>
        <v>Co3Ti</v>
      </c>
      <c r="D66" t="s">
        <v>347</v>
      </c>
      <c r="E66" t="s">
        <v>327</v>
      </c>
      <c r="F66" t="s">
        <v>46</v>
      </c>
      <c r="G66">
        <v>318</v>
      </c>
      <c r="H66">
        <f>IF(Table410[[#This Row],[Hardness (HV) or (GPa)]] ="","",IF(Table410[[#This Row],[Hardness (HV) or (GPa)]]&gt;100, Table410[[#This Row],[Hardness (HV) or (GPa)]], Table410[[#This Row],[Hardness (HV) or (GPa)]]/0.009807))</f>
        <v>318</v>
      </c>
      <c r="R66" t="e">
        <f>VLOOKUP(Table410[[#This Row],[Unique]], comp[], 2, FALSE)</f>
        <v>#N/A</v>
      </c>
      <c r="S66" t="s">
        <v>1517</v>
      </c>
      <c r="T66" t="str">
        <f>Table410[[#This Row],[Name]] &amp; Table410[[#This Row],[Paper]]</f>
        <v>202bChristofidou, K. A. et al. The microstructure and hardness of Ni-Co-Al-Ti-Cr quinary alloys. J. Alloys Compd. (2016) doi:10.1016/j.jallcom.2016.07.159.</v>
      </c>
    </row>
    <row r="67" spans="1:20" x14ac:dyDescent="0.3">
      <c r="A67" t="s">
        <v>2153</v>
      </c>
      <c r="B67" t="str">
        <f t="shared" si="1"/>
        <v>Co-17.Ni-5.5Al-21.4Cr-5.Ti</v>
      </c>
      <c r="C67" t="str">
        <f>VLOOKUP(Table410[[#This Row],[Shortname]], comp[], 2, FALSE)</f>
        <v>W-free</v>
      </c>
      <c r="D67" t="s">
        <v>343</v>
      </c>
      <c r="E67" t="s">
        <v>327</v>
      </c>
      <c r="F67" t="s">
        <v>46</v>
      </c>
      <c r="G67">
        <v>315</v>
      </c>
      <c r="H67">
        <f>IF(Table410[[#This Row],[Hardness (HV) or (GPa)]] ="","",IF(Table410[[#This Row],[Hardness (HV) or (GPa)]]&gt;100, Table410[[#This Row],[Hardness (HV) or (GPa)]], Table410[[#This Row],[Hardness (HV) or (GPa)]]/0.009807))</f>
        <v>315</v>
      </c>
      <c r="R67" t="e">
        <f>VLOOKUP(Table410[[#This Row],[Unique]], comp[], 2, FALSE)</f>
        <v>#N/A</v>
      </c>
      <c r="S67" t="s">
        <v>1514</v>
      </c>
      <c r="T67" t="str">
        <f>Table410[[#This Row],[Name]] &amp; Table410[[#This Row],[Paper]]</f>
        <v>201bChristofidou, K. A. et al. The microstructure and hardness of Ni-Co-Al-Ti-Cr quinary alloys. J. Alloys Compd. (2016) doi:10.1016/j.jallcom.2016.07.159.</v>
      </c>
    </row>
    <row r="68" spans="1:20" x14ac:dyDescent="0.3">
      <c r="A68" t="s">
        <v>2145</v>
      </c>
      <c r="B68" t="str">
        <f t="shared" si="1"/>
        <v>Co-19.Ni-7.1Al-16.5Cr-2.7Ti</v>
      </c>
      <c r="C68" t="str">
        <f>VLOOKUP(Table410[[#This Row],[Shortname]], comp[], 2, FALSE)</f>
        <v>W-free</v>
      </c>
      <c r="D68" t="s">
        <v>339</v>
      </c>
      <c r="E68" t="s">
        <v>327</v>
      </c>
      <c r="F68" t="s">
        <v>46</v>
      </c>
      <c r="G68">
        <v>252</v>
      </c>
      <c r="H68">
        <f>IF(Table410[[#This Row],[Hardness (HV) or (GPa)]] ="","",IF(Table410[[#This Row],[Hardness (HV) or (GPa)]]&gt;100, Table410[[#This Row],[Hardness (HV) or (GPa)]], Table410[[#This Row],[Hardness (HV) or (GPa)]]/0.009807))</f>
        <v>252</v>
      </c>
      <c r="R68" t="e">
        <f>VLOOKUP(Table410[[#This Row],[Unique]], comp[], 2, FALSE)</f>
        <v>#N/A</v>
      </c>
      <c r="S68" t="s">
        <v>1506</v>
      </c>
      <c r="T68" t="str">
        <f>Table410[[#This Row],[Name]] &amp; Table410[[#This Row],[Paper]]</f>
        <v>151cChristofidou, K. A. et al. The microstructure and hardness of Ni-Co-Al-Ti-Cr quinary alloys. J. Alloys Compd. (2016) doi:10.1016/j.jallcom.2016.07.159.</v>
      </c>
    </row>
    <row r="69" spans="1:20" x14ac:dyDescent="0.3">
      <c r="A69" t="s">
        <v>2154</v>
      </c>
      <c r="B69" t="str">
        <f t="shared" si="1"/>
        <v>Co-17.2Ni-7.8Al-21.8Cr-2.6Ti</v>
      </c>
      <c r="C69" t="str">
        <f>VLOOKUP(Table410[[#This Row],[Shortname]], comp[], 2, FALSE)</f>
        <v>W-free</v>
      </c>
      <c r="D69" t="s">
        <v>344</v>
      </c>
      <c r="E69" t="s">
        <v>327</v>
      </c>
      <c r="F69" t="s">
        <v>46</v>
      </c>
      <c r="G69">
        <v>245</v>
      </c>
      <c r="H69">
        <f>IF(Table410[[#This Row],[Hardness (HV) or (GPa)]] ="","",IF(Table410[[#This Row],[Hardness (HV) or (GPa)]]&gt;100, Table410[[#This Row],[Hardness (HV) or (GPa)]], Table410[[#This Row],[Hardness (HV) or (GPa)]]/0.009807))</f>
        <v>245</v>
      </c>
      <c r="R69" t="e">
        <f>VLOOKUP(Table410[[#This Row],[Unique]], comp[], 2, FALSE)</f>
        <v>#N/A</v>
      </c>
      <c r="S69" t="s">
        <v>1515</v>
      </c>
      <c r="T69" t="str">
        <f>Table410[[#This Row],[Name]] &amp; Table410[[#This Row],[Paper]]</f>
        <v>201cChristofidou, K. A. et al. The microstructure and hardness of Ni-Co-Al-Ti-Cr quinary alloys. J. Alloys Compd. (2016) doi:10.1016/j.jallcom.2016.07.159.</v>
      </c>
    </row>
    <row r="70" spans="1:20" x14ac:dyDescent="0.3">
      <c r="A70" t="s">
        <v>2136</v>
      </c>
      <c r="B70" t="str">
        <f t="shared" si="1"/>
        <v>Co-19.7Ni-7.5Al-11.1Cr-2.6Ti</v>
      </c>
      <c r="C70" t="str">
        <f>VLOOKUP(Table410[[#This Row],[Shortname]], comp[], 2, FALSE)</f>
        <v>W-free</v>
      </c>
      <c r="D70" t="s">
        <v>330</v>
      </c>
      <c r="E70" t="s">
        <v>327</v>
      </c>
      <c r="F70" t="s">
        <v>46</v>
      </c>
      <c r="G70">
        <v>240</v>
      </c>
      <c r="H70">
        <f>IF(Table410[[#This Row],[Hardness (HV) or (GPa)]] ="","",IF(Table410[[#This Row],[Hardness (HV) or (GPa)]]&gt;100, Table410[[#This Row],[Hardness (HV) or (GPa)]], Table410[[#This Row],[Hardness (HV) or (GPa)]]/0.009807))</f>
        <v>240</v>
      </c>
      <c r="R70" t="e">
        <f>VLOOKUP(Table410[[#This Row],[Unique]], comp[], 2, FALSE)</f>
        <v>#N/A</v>
      </c>
      <c r="S70" t="s">
        <v>1497</v>
      </c>
      <c r="T70" t="str">
        <f>Table410[[#This Row],[Name]] &amp; Table410[[#This Row],[Paper]]</f>
        <v>101cChristofidou, K. A. et al. The microstructure and hardness of Ni-Co-Al-Ti-Cr quinary alloys. J. Alloys Compd. (2016) doi:10.1016/j.jallcom.2016.07.159.</v>
      </c>
    </row>
    <row r="71" spans="1:20" x14ac:dyDescent="0.3">
      <c r="A71" t="s">
        <v>2165</v>
      </c>
      <c r="B71" t="str">
        <f t="shared" si="1"/>
        <v>Co-28.8Ni-6.2Al-2.W-1.8Ti-0.9Ta-1.8Nb-2.7Mo</v>
      </c>
      <c r="C71" t="str">
        <f>VLOOKUP(Table410[[#This Row],[Shortname]], comp[], 2, FALSE)</f>
        <v>Low-W</v>
      </c>
      <c r="D71" t="s">
        <v>363</v>
      </c>
      <c r="E71" s="13" t="s">
        <v>362</v>
      </c>
      <c r="F71" t="s">
        <v>46</v>
      </c>
      <c r="H71" t="str">
        <f>IF(Table410[[#This Row],[Hardness (HV) or (GPa)]] ="","",IF(Table410[[#This Row],[Hardness (HV) or (GPa)]]&gt;100, Table410[[#This Row],[Hardness (HV) or (GPa)]], Table410[[#This Row],[Hardness (HV) or (GPa)]]/0.009807))</f>
        <v/>
      </c>
      <c r="I71">
        <v>140</v>
      </c>
      <c r="R71" t="e">
        <f>VLOOKUP(Table410[[#This Row],[Unique]], comp[], 2, FALSE)</f>
        <v>#N/A</v>
      </c>
      <c r="S71" t="s">
        <v>1526</v>
      </c>
      <c r="T71" t="str">
        <f>Table410[[#This Row],[Name]] &amp; Table410[[#This Row],[Paper]]</f>
        <v>L19CCoakley, J. et al. Rafting and elastoplastic deformation of superalloys studied by neutron diffraction. Scr. Mater. 134, 110–114 (2017).</v>
      </c>
    </row>
    <row r="72" spans="1:20" x14ac:dyDescent="0.3">
      <c r="A72" t="s">
        <v>2165</v>
      </c>
      <c r="B72" t="str">
        <f t="shared" si="1"/>
        <v/>
      </c>
      <c r="C72" t="str">
        <f>VLOOKUP(Table410[[#This Row],[Shortname]], comp[], 2, FALSE)</f>
        <v>Low-W</v>
      </c>
      <c r="D72" t="s">
        <v>363</v>
      </c>
      <c r="E72" s="13" t="s">
        <v>362</v>
      </c>
      <c r="F72">
        <v>650</v>
      </c>
      <c r="H72" t="str">
        <f>IF(Table410[[#This Row],[Hardness (HV) or (GPa)]] ="","",IF(Table410[[#This Row],[Hardness (HV) or (GPa)]]&gt;100, Table410[[#This Row],[Hardness (HV) or (GPa)]], Table410[[#This Row],[Hardness (HV) or (GPa)]]/0.009807))</f>
        <v/>
      </c>
      <c r="I72">
        <v>115</v>
      </c>
      <c r="R72" t="e">
        <f>VLOOKUP(Table410[[#This Row],[Unique]], comp[], 2, FALSE)</f>
        <v>#N/A</v>
      </c>
      <c r="S72" t="s">
        <v>1526</v>
      </c>
      <c r="T72" t="str">
        <f>Table410[[#This Row],[Name]] &amp; Table410[[#This Row],[Paper]]</f>
        <v>L19CCoakley, J. et al. Rafting and elastoplastic deformation of superalloys studied by neutron diffraction. Scr. Mater. 134, 110–114 (2017).</v>
      </c>
    </row>
    <row r="73" spans="1:20" x14ac:dyDescent="0.3">
      <c r="A73" t="s">
        <v>2165</v>
      </c>
      <c r="B73" t="str">
        <f t="shared" si="1"/>
        <v/>
      </c>
      <c r="C73" t="str">
        <f>VLOOKUP(Table410[[#This Row],[Shortname]], comp[], 2, FALSE)</f>
        <v>Low-W</v>
      </c>
      <c r="D73" t="s">
        <v>363</v>
      </c>
      <c r="E73" s="13" t="s">
        <v>362</v>
      </c>
      <c r="F73">
        <v>900</v>
      </c>
      <c r="H73" t="str">
        <f>IF(Table410[[#This Row],[Hardness (HV) or (GPa)]] ="","",IF(Table410[[#This Row],[Hardness (HV) or (GPa)]]&gt;100, Table410[[#This Row],[Hardness (HV) or (GPa)]], Table410[[#This Row],[Hardness (HV) or (GPa)]]/0.009807))</f>
        <v/>
      </c>
      <c r="I73">
        <v>88</v>
      </c>
      <c r="R73" t="e">
        <f>VLOOKUP(Table410[[#This Row],[Unique]], comp[], 2, FALSE)</f>
        <v>#N/A</v>
      </c>
      <c r="S73" t="s">
        <v>1526</v>
      </c>
      <c r="T73" t="str">
        <f>Table410[[#This Row],[Name]] &amp; Table410[[#This Row],[Paper]]</f>
        <v>L19CCoakley, J. et al. Rafting and elastoplastic deformation of superalloys studied by neutron diffraction. Scr. Mater. 134, 110–114 (2017).</v>
      </c>
    </row>
    <row r="74" spans="1:20" x14ac:dyDescent="0.3">
      <c r="A74" t="s">
        <v>377</v>
      </c>
      <c r="B74" t="str">
        <f t="shared" si="1"/>
        <v>Co-9.7Al-10.8W</v>
      </c>
      <c r="C74" t="str">
        <f>VLOOKUP(Table410[[#This Row],[Shortname]], comp[], 2, FALSE)</f>
        <v>CoAlW-X</v>
      </c>
      <c r="D74" t="s">
        <v>377</v>
      </c>
      <c r="E74" s="13" t="s">
        <v>376</v>
      </c>
      <c r="F74" t="s">
        <v>46</v>
      </c>
      <c r="G74">
        <v>3</v>
      </c>
      <c r="H74">
        <f>IF(Table410[[#This Row],[Hardness (HV) or (GPa)]] ="","",IF(Table410[[#This Row],[Hardness (HV) or (GPa)]]&gt;100, Table410[[#This Row],[Hardness (HV) or (GPa)]], Table410[[#This Row],[Hardness (HV) or (GPa)]]/0.009807))</f>
        <v>305.90394616090549</v>
      </c>
      <c r="Q74" t="s">
        <v>378</v>
      </c>
      <c r="R74" t="e">
        <f>VLOOKUP(Table410[[#This Row],[Unique]], comp[], 2, FALSE)</f>
        <v>#N/A</v>
      </c>
      <c r="S74" t="s">
        <v>1936</v>
      </c>
      <c r="T74" t="str">
        <f>Table410[[#This Row],[Name]] &amp; Table410[[#This Row],[Paper]]</f>
        <v>Co-9.7Al-10.8WDunand, D. C. et al. ‘Designing Nanoscale Precipitates in Novel Cobalt-based Superalloys to Improve Creep Resistance and Operating Temperature’ Final Technical Report. (2010).</v>
      </c>
    </row>
    <row r="75" spans="1:20" x14ac:dyDescent="0.3">
      <c r="A75" t="s">
        <v>2338</v>
      </c>
      <c r="B75" t="str">
        <f t="shared" si="1"/>
        <v>Co-15.9Ni-13.6Al-19.W-0.7Ta-0.6Mo-0.3Re</v>
      </c>
      <c r="C75" t="str">
        <f>VLOOKUP(Table410[[#This Row],[Shortname]], comp[], 2, FALSE)</f>
        <v>CoAlWX+</v>
      </c>
      <c r="D75" t="s">
        <v>384</v>
      </c>
      <c r="E75" s="13" t="s">
        <v>383</v>
      </c>
      <c r="F75" t="s">
        <v>46</v>
      </c>
      <c r="G75">
        <v>280</v>
      </c>
      <c r="H75">
        <f>IF(Table410[[#This Row],[Hardness (HV) or (GPa)]] ="","",IF(Table410[[#This Row],[Hardness (HV) or (GPa)]]&gt;100, Table410[[#This Row],[Hardness (HV) or (GPa)]], Table410[[#This Row],[Hardness (HV) or (GPa)]]/0.009807))</f>
        <v>280</v>
      </c>
      <c r="Q75" t="s">
        <v>387</v>
      </c>
      <c r="R75" t="e">
        <f>VLOOKUP(Table410[[#This Row],[Unique]], comp[], 2, FALSE)</f>
        <v>#N/A</v>
      </c>
      <c r="S75" t="s">
        <v>1690</v>
      </c>
      <c r="T75" t="str">
        <f>Table410[[#This Row],[Name]] &amp; Table410[[#This Row],[Paper]]</f>
        <v>alloy1Epishin, A. I. et al. Thermal stability of the structure of a heat-resistant cobalt alloy hardened with intermetallic γ’-phase precipitates. Russ. Metall. 2016, 286–291 (2016).</v>
      </c>
    </row>
    <row r="76" spans="1:20" x14ac:dyDescent="0.3">
      <c r="A76" t="s">
        <v>2172</v>
      </c>
      <c r="B76" t="str">
        <f t="shared" si="1"/>
        <v>Co-11.Al-5.9W-2.6Ta</v>
      </c>
      <c r="C76" t="str">
        <f>VLOOKUP(Table410[[#This Row],[Shortname]], comp[], 2, FALSE)</f>
        <v>CoAlW-X</v>
      </c>
      <c r="D76" t="s">
        <v>406</v>
      </c>
      <c r="E76" s="16" t="s">
        <v>391</v>
      </c>
      <c r="F76">
        <v>20</v>
      </c>
      <c r="H76" t="str">
        <f>IF(Table410[[#This Row],[Hardness (HV) or (GPa)]] ="","",IF(Table410[[#This Row],[Hardness (HV) or (GPa)]]&gt;100, Table410[[#This Row],[Hardness (HV) or (GPa)]], Table410[[#This Row],[Hardness (HV) or (GPa)]]/0.009807))</f>
        <v/>
      </c>
      <c r="I76">
        <v>110</v>
      </c>
      <c r="Q76" t="s">
        <v>407</v>
      </c>
      <c r="R76" t="e">
        <f>VLOOKUP(Table410[[#This Row],[Unique]], comp[], 2, FALSE)</f>
        <v>#N/A</v>
      </c>
      <c r="S76" t="s">
        <v>1430</v>
      </c>
      <c r="T76" t="str">
        <f>Table410[[#This Row],[Name]] &amp; Table410[[#This Row],[Paper]]</f>
        <v>Q14Epishin, A., Petrushin, N., Nolze, G., Gerstein, G. &amp; Maier, H. J. Investigation of the γ′-Strengthened Quaternary Co-Based Alloys Co-Al-W-Ta. Metall. Mater. Trans. A Phys. Metall. Mater. Sci. 49, 4042–4057 (2018).</v>
      </c>
    </row>
    <row r="77" spans="1:20" x14ac:dyDescent="0.3">
      <c r="A77" t="s">
        <v>2172</v>
      </c>
      <c r="B77" t="str">
        <f t="shared" si="1"/>
        <v/>
      </c>
      <c r="C77" t="str">
        <f>VLOOKUP(Table410[[#This Row],[Shortname]], comp[], 2, FALSE)</f>
        <v>CoAlW-X</v>
      </c>
      <c r="D77" t="s">
        <v>406</v>
      </c>
      <c r="E77" s="16" t="s">
        <v>391</v>
      </c>
      <c r="F77">
        <v>500</v>
      </c>
      <c r="H77" t="str">
        <f>IF(Table410[[#This Row],[Hardness (HV) or (GPa)]] ="","",IF(Table410[[#This Row],[Hardness (HV) or (GPa)]]&gt;100, Table410[[#This Row],[Hardness (HV) or (GPa)]], Table410[[#This Row],[Hardness (HV) or (GPa)]]/0.009807))</f>
        <v/>
      </c>
      <c r="I77">
        <v>94</v>
      </c>
      <c r="Q77" t="s">
        <v>408</v>
      </c>
      <c r="R77" t="e">
        <f>VLOOKUP(Table410[[#This Row],[Unique]], comp[], 2, FALSE)</f>
        <v>#N/A</v>
      </c>
      <c r="S77" t="s">
        <v>1430</v>
      </c>
      <c r="T77" t="str">
        <f>Table410[[#This Row],[Name]] &amp; Table410[[#This Row],[Paper]]</f>
        <v>Q14Epishin, A., Petrushin, N., Nolze, G., Gerstein, G. &amp; Maier, H. J. Investigation of the γ′-Strengthened Quaternary Co-Based Alloys Co-Al-W-Ta. Metall. Mater. Trans. A Phys. Metall. Mater. Sci. 49, 4042–4057 (2018).</v>
      </c>
    </row>
    <row r="78" spans="1:20" x14ac:dyDescent="0.3">
      <c r="A78" t="s">
        <v>2172</v>
      </c>
      <c r="B78" t="str">
        <f t="shared" si="1"/>
        <v/>
      </c>
      <c r="C78" t="str">
        <f>VLOOKUP(Table410[[#This Row],[Shortname]], comp[], 2, FALSE)</f>
        <v>CoAlW-X</v>
      </c>
      <c r="D78" t="s">
        <v>406</v>
      </c>
      <c r="E78" s="16" t="s">
        <v>391</v>
      </c>
      <c r="F78">
        <v>600</v>
      </c>
      <c r="H78" t="str">
        <f>IF(Table410[[#This Row],[Hardness (HV) or (GPa)]] ="","",IF(Table410[[#This Row],[Hardness (HV) or (GPa)]]&gt;100, Table410[[#This Row],[Hardness (HV) or (GPa)]], Table410[[#This Row],[Hardness (HV) or (GPa)]]/0.009807))</f>
        <v/>
      </c>
      <c r="I78">
        <v>86</v>
      </c>
      <c r="Q78" t="s">
        <v>409</v>
      </c>
      <c r="R78" t="e">
        <f>VLOOKUP(Table410[[#This Row],[Unique]], comp[], 2, FALSE)</f>
        <v>#N/A</v>
      </c>
      <c r="S78" t="s">
        <v>1430</v>
      </c>
      <c r="T78" t="str">
        <f>Table410[[#This Row],[Name]] &amp; Table410[[#This Row],[Paper]]</f>
        <v>Q14Epishin, A., Petrushin, N., Nolze, G., Gerstein, G. &amp; Maier, H. J. Investigation of the γ′-Strengthened Quaternary Co-Based Alloys Co-Al-W-Ta. Metall. Mater. Trans. A Phys. Metall. Mater. Sci. 49, 4042–4057 (2018).</v>
      </c>
    </row>
    <row r="79" spans="1:20" x14ac:dyDescent="0.3">
      <c r="A79" t="s">
        <v>2172</v>
      </c>
      <c r="B79" t="str">
        <f t="shared" si="1"/>
        <v/>
      </c>
      <c r="C79" t="str">
        <f>VLOOKUP(Table410[[#This Row],[Shortname]], comp[], 2, FALSE)</f>
        <v>CoAlW-X</v>
      </c>
      <c r="D79" t="s">
        <v>406</v>
      </c>
      <c r="E79" s="16" t="s">
        <v>391</v>
      </c>
      <c r="F79">
        <v>700</v>
      </c>
      <c r="H79" t="str">
        <f>IF(Table410[[#This Row],[Hardness (HV) or (GPa)]] ="","",IF(Table410[[#This Row],[Hardness (HV) or (GPa)]]&gt;100, Table410[[#This Row],[Hardness (HV) or (GPa)]], Table410[[#This Row],[Hardness (HV) or (GPa)]]/0.009807))</f>
        <v/>
      </c>
      <c r="I79">
        <v>81</v>
      </c>
      <c r="Q79" t="s">
        <v>410</v>
      </c>
      <c r="R79" t="e">
        <f>VLOOKUP(Table410[[#This Row],[Unique]], comp[], 2, FALSE)</f>
        <v>#N/A</v>
      </c>
      <c r="S79" t="s">
        <v>1430</v>
      </c>
      <c r="T79" t="str">
        <f>Table410[[#This Row],[Name]] &amp; Table410[[#This Row],[Paper]]</f>
        <v>Q14Epishin, A., Petrushin, N., Nolze, G., Gerstein, G. &amp; Maier, H. J. Investigation of the γ′-Strengthened Quaternary Co-Based Alloys Co-Al-W-Ta. Metall. Mater. Trans. A Phys. Metall. Mater. Sci. 49, 4042–4057 (2018).</v>
      </c>
    </row>
    <row r="80" spans="1:20" x14ac:dyDescent="0.3">
      <c r="A80" t="s">
        <v>2172</v>
      </c>
      <c r="B80" t="str">
        <f t="shared" si="1"/>
        <v/>
      </c>
      <c r="C80" t="str">
        <f>VLOOKUP(Table410[[#This Row],[Shortname]], comp[], 2, FALSE)</f>
        <v>CoAlW-X</v>
      </c>
      <c r="D80" t="s">
        <v>406</v>
      </c>
      <c r="E80" s="16" t="s">
        <v>391</v>
      </c>
      <c r="F80">
        <v>800</v>
      </c>
      <c r="H80" t="str">
        <f>IF(Table410[[#This Row],[Hardness (HV) or (GPa)]] ="","",IF(Table410[[#This Row],[Hardness (HV) or (GPa)]]&gt;100, Table410[[#This Row],[Hardness (HV) or (GPa)]], Table410[[#This Row],[Hardness (HV) or (GPa)]]/0.009807))</f>
        <v/>
      </c>
      <c r="I80">
        <v>79</v>
      </c>
      <c r="Q80" t="s">
        <v>411</v>
      </c>
      <c r="R80" t="e">
        <f>VLOOKUP(Table410[[#This Row],[Unique]], comp[], 2, FALSE)</f>
        <v>#N/A</v>
      </c>
      <c r="S80" t="s">
        <v>1430</v>
      </c>
      <c r="T80" t="str">
        <f>Table410[[#This Row],[Name]] &amp; Table410[[#This Row],[Paper]]</f>
        <v>Q14Epishin, A., Petrushin, N., Nolze, G., Gerstein, G. &amp; Maier, H. J. Investigation of the γ′-Strengthened Quaternary Co-Based Alloys Co-Al-W-Ta. Metall. Mater. Trans. A Phys. Metall. Mater. Sci. 49, 4042–4057 (2018).</v>
      </c>
    </row>
    <row r="81" spans="1:20" x14ac:dyDescent="0.3">
      <c r="A81" t="s">
        <v>2172</v>
      </c>
      <c r="B81" t="str">
        <f t="shared" si="1"/>
        <v/>
      </c>
      <c r="C81" t="str">
        <f>VLOOKUP(Table410[[#This Row],[Shortname]], comp[], 2, FALSE)</f>
        <v>CoAlW-X</v>
      </c>
      <c r="D81" t="s">
        <v>406</v>
      </c>
      <c r="E81" s="16" t="s">
        <v>391</v>
      </c>
      <c r="F81">
        <v>900</v>
      </c>
      <c r="H81" t="str">
        <f>IF(Table410[[#This Row],[Hardness (HV) or (GPa)]] ="","",IF(Table410[[#This Row],[Hardness (HV) or (GPa)]]&gt;100, Table410[[#This Row],[Hardness (HV) or (GPa)]], Table410[[#This Row],[Hardness (HV) or (GPa)]]/0.009807))</f>
        <v/>
      </c>
      <c r="I81">
        <v>74</v>
      </c>
      <c r="Q81" t="s">
        <v>412</v>
      </c>
      <c r="R81" t="e">
        <f>VLOOKUP(Table410[[#This Row],[Unique]], comp[], 2, FALSE)</f>
        <v>#N/A</v>
      </c>
      <c r="S81" t="s">
        <v>1430</v>
      </c>
      <c r="T81" t="str">
        <f>Table410[[#This Row],[Name]] &amp; Table410[[#This Row],[Paper]]</f>
        <v>Q14Epishin, A., Petrushin, N., Nolze, G., Gerstein, G. &amp; Maier, H. J. Investigation of the γ′-Strengthened Quaternary Co-Based Alloys Co-Al-W-Ta. Metall. Mater. Trans. A Phys. Metall. Mater. Sci. 49, 4042–4057 (2018).</v>
      </c>
    </row>
    <row r="82" spans="1:20" x14ac:dyDescent="0.3">
      <c r="A82" t="s">
        <v>2172</v>
      </c>
      <c r="B82" t="str">
        <f t="shared" si="1"/>
        <v/>
      </c>
      <c r="C82" t="str">
        <f>VLOOKUP(Table410[[#This Row],[Shortname]], comp[], 2, FALSE)</f>
        <v>CoAlW-X</v>
      </c>
      <c r="D82" t="s">
        <v>406</v>
      </c>
      <c r="E82" s="16" t="s">
        <v>391</v>
      </c>
      <c r="F82">
        <v>1000</v>
      </c>
      <c r="H82" t="str">
        <f>IF(Table410[[#This Row],[Hardness (HV) or (GPa)]] ="","",IF(Table410[[#This Row],[Hardness (HV) or (GPa)]]&gt;100, Table410[[#This Row],[Hardness (HV) or (GPa)]], Table410[[#This Row],[Hardness (HV) or (GPa)]]/0.009807))</f>
        <v/>
      </c>
      <c r="I82">
        <v>62</v>
      </c>
      <c r="Q82" t="s">
        <v>413</v>
      </c>
      <c r="R82" t="e">
        <f>VLOOKUP(Table410[[#This Row],[Unique]], comp[], 2, FALSE)</f>
        <v>#N/A</v>
      </c>
      <c r="S82" t="s">
        <v>1430</v>
      </c>
      <c r="T82" t="str">
        <f>Table410[[#This Row],[Name]] &amp; Table410[[#This Row],[Paper]]</f>
        <v>Q14Epishin, A., Petrushin, N., Nolze, G., Gerstein, G. &amp; Maier, H. J. Investigation of the γ′-Strengthened Quaternary Co-Based Alloys Co-Al-W-Ta. Metall. Mater. Trans. A Phys. Metall. Mater. Sci. 49, 4042–4057 (2018).</v>
      </c>
    </row>
    <row r="83" spans="1:20" x14ac:dyDescent="0.3">
      <c r="A83" t="s">
        <v>2172</v>
      </c>
      <c r="B83" t="str">
        <f t="shared" si="1"/>
        <v/>
      </c>
      <c r="C83" t="str">
        <f>VLOOKUP(Table410[[#This Row],[Shortname]], comp[], 2, FALSE)</f>
        <v>CoAlW-X</v>
      </c>
      <c r="D83" t="s">
        <v>406</v>
      </c>
      <c r="E83" s="16" t="s">
        <v>391</v>
      </c>
      <c r="F83">
        <v>1100</v>
      </c>
      <c r="H83" t="str">
        <f>IF(Table410[[#This Row],[Hardness (HV) or (GPa)]] ="","",IF(Table410[[#This Row],[Hardness (HV) or (GPa)]]&gt;100, Table410[[#This Row],[Hardness (HV) or (GPa)]], Table410[[#This Row],[Hardness (HV) or (GPa)]]/0.009807))</f>
        <v/>
      </c>
      <c r="I83">
        <v>40</v>
      </c>
      <c r="Q83" t="s">
        <v>414</v>
      </c>
      <c r="R83" t="e">
        <f>VLOOKUP(Table410[[#This Row],[Unique]], comp[], 2, FALSE)</f>
        <v>#N/A</v>
      </c>
      <c r="S83" t="s">
        <v>1430</v>
      </c>
      <c r="T83" t="str">
        <f>Table410[[#This Row],[Name]] &amp; Table410[[#This Row],[Paper]]</f>
        <v>Q14Epishin, A., Petrushin, N., Nolze, G., Gerstein, G. &amp; Maier, H. J. Investigation of the γ′-Strengthened Quaternary Co-Based Alloys Co-Al-W-Ta. Metall. Mater. Trans. A Phys. Metall. Mater. Sci. 49, 4042–4057 (2018).</v>
      </c>
    </row>
    <row r="84" spans="1:20" x14ac:dyDescent="0.3">
      <c r="A84" t="s">
        <v>2172</v>
      </c>
      <c r="B84" t="str">
        <f t="shared" si="1"/>
        <v/>
      </c>
      <c r="C84" t="str">
        <f>VLOOKUP(Table410[[#This Row],[Shortname]], comp[], 2, FALSE)</f>
        <v>CoAlW-X</v>
      </c>
      <c r="D84" t="s">
        <v>406</v>
      </c>
      <c r="E84" s="16" t="s">
        <v>391</v>
      </c>
      <c r="F84">
        <v>1200</v>
      </c>
      <c r="H84" t="str">
        <f>IF(Table410[[#This Row],[Hardness (HV) or (GPa)]] ="","",IF(Table410[[#This Row],[Hardness (HV) or (GPa)]]&gt;100, Table410[[#This Row],[Hardness (HV) or (GPa)]], Table410[[#This Row],[Hardness (HV) or (GPa)]]/0.009807))</f>
        <v/>
      </c>
      <c r="I84">
        <v>10</v>
      </c>
      <c r="Q84" t="s">
        <v>415</v>
      </c>
      <c r="R84" t="e">
        <f>VLOOKUP(Table410[[#This Row],[Unique]], comp[], 2, FALSE)</f>
        <v>#N/A</v>
      </c>
      <c r="S84" t="s">
        <v>1430</v>
      </c>
      <c r="T84" t="str">
        <f>Table410[[#This Row],[Name]] &amp; Table410[[#This Row],[Paper]]</f>
        <v>Q14Epishin, A., Petrushin, N., Nolze, G., Gerstein, G. &amp; Maier, H. J. Investigation of the γ′-Strengthened Quaternary Co-Based Alloys Co-Al-W-Ta. Metall. Mater. Trans. A Phys. Metall. Mater. Sci. 49, 4042–4057 (2018).</v>
      </c>
    </row>
    <row r="85" spans="1:20" x14ac:dyDescent="0.3">
      <c r="A85" t="s">
        <v>2172</v>
      </c>
      <c r="B85" t="str">
        <f t="shared" si="1"/>
        <v/>
      </c>
      <c r="C85" t="str">
        <f>VLOOKUP(Table410[[#This Row],[Shortname]], comp[], 2, FALSE)</f>
        <v>CoAlW-X</v>
      </c>
      <c r="D85" t="s">
        <v>406</v>
      </c>
      <c r="E85" s="16" t="s">
        <v>391</v>
      </c>
      <c r="F85">
        <v>30</v>
      </c>
      <c r="H85" t="str">
        <f>IF(Table410[[#This Row],[Hardness (HV) or (GPa)]] ="","",IF(Table410[[#This Row],[Hardness (HV) or (GPa)]]&gt;100, Table410[[#This Row],[Hardness (HV) or (GPa)]], Table410[[#This Row],[Hardness (HV) or (GPa)]]/0.009807))</f>
        <v/>
      </c>
      <c r="J85">
        <v>818</v>
      </c>
      <c r="K85">
        <v>1145</v>
      </c>
      <c r="Q85" t="s">
        <v>416</v>
      </c>
      <c r="R85" t="e">
        <f>VLOOKUP(Table410[[#This Row],[Unique]], comp[], 2, FALSE)</f>
        <v>#N/A</v>
      </c>
      <c r="S85" t="s">
        <v>1430</v>
      </c>
      <c r="T85" t="str">
        <f>Table410[[#This Row],[Name]] &amp; Table410[[#This Row],[Paper]]</f>
        <v>Q14Epishin, A., Petrushin, N., Nolze, G., Gerstein, G. &amp; Maier, H. J. Investigation of the γ′-Strengthened Quaternary Co-Based Alloys Co-Al-W-Ta. Metall. Mater. Trans. A Phys. Metall. Mater. Sci. 49, 4042–4057 (2018).</v>
      </c>
    </row>
    <row r="86" spans="1:20" x14ac:dyDescent="0.3">
      <c r="A86" t="s">
        <v>2172</v>
      </c>
      <c r="B86" t="str">
        <f t="shared" si="1"/>
        <v/>
      </c>
      <c r="C86" t="str">
        <f>VLOOKUP(Table410[[#This Row],[Shortname]], comp[], 2, FALSE)</f>
        <v>CoAlW-X</v>
      </c>
      <c r="D86" t="s">
        <v>406</v>
      </c>
      <c r="E86" s="16" t="s">
        <v>391</v>
      </c>
      <c r="F86">
        <v>500</v>
      </c>
      <c r="H86" t="str">
        <f>IF(Table410[[#This Row],[Hardness (HV) or (GPa)]] ="","",IF(Table410[[#This Row],[Hardness (HV) or (GPa)]]&gt;100, Table410[[#This Row],[Hardness (HV) or (GPa)]], Table410[[#This Row],[Hardness (HV) or (GPa)]]/0.009807))</f>
        <v/>
      </c>
      <c r="J86">
        <v>733</v>
      </c>
      <c r="K86">
        <v>945</v>
      </c>
      <c r="Q86" t="s">
        <v>417</v>
      </c>
      <c r="R86" t="e">
        <f>VLOOKUP(Table410[[#This Row],[Unique]], comp[], 2, FALSE)</f>
        <v>#N/A</v>
      </c>
      <c r="S86" t="s">
        <v>1430</v>
      </c>
      <c r="T86" t="str">
        <f>Table410[[#This Row],[Name]] &amp; Table410[[#This Row],[Paper]]</f>
        <v>Q14Epishin, A., Petrushin, N., Nolze, G., Gerstein, G. &amp; Maier, H. J. Investigation of the γ′-Strengthened Quaternary Co-Based Alloys Co-Al-W-Ta. Metall. Mater. Trans. A Phys. Metall. Mater. Sci. 49, 4042–4057 (2018).</v>
      </c>
    </row>
    <row r="87" spans="1:20" x14ac:dyDescent="0.3">
      <c r="A87" t="s">
        <v>2172</v>
      </c>
      <c r="B87" t="str">
        <f t="shared" si="1"/>
        <v/>
      </c>
      <c r="C87" t="str">
        <f>VLOOKUP(Table410[[#This Row],[Shortname]], comp[], 2, FALSE)</f>
        <v>CoAlW-X</v>
      </c>
      <c r="D87" t="s">
        <v>406</v>
      </c>
      <c r="E87" s="16" t="s">
        <v>391</v>
      </c>
      <c r="F87">
        <v>600</v>
      </c>
      <c r="H87" t="str">
        <f>IF(Table410[[#This Row],[Hardness (HV) or (GPa)]] ="","",IF(Table410[[#This Row],[Hardness (HV) or (GPa)]]&gt;100, Table410[[#This Row],[Hardness (HV) or (GPa)]], Table410[[#This Row],[Hardness (HV) or (GPa)]]/0.009807))</f>
        <v/>
      </c>
      <c r="J87">
        <v>709</v>
      </c>
      <c r="K87">
        <v>940</v>
      </c>
      <c r="Q87" t="s">
        <v>418</v>
      </c>
      <c r="R87" t="e">
        <f>VLOOKUP(Table410[[#This Row],[Unique]], comp[], 2, FALSE)</f>
        <v>#N/A</v>
      </c>
      <c r="S87" t="s">
        <v>1430</v>
      </c>
      <c r="T87" t="str">
        <f>Table410[[#This Row],[Name]] &amp; Table410[[#This Row],[Paper]]</f>
        <v>Q14Epishin, A., Petrushin, N., Nolze, G., Gerstein, G. &amp; Maier, H. J. Investigation of the γ′-Strengthened Quaternary Co-Based Alloys Co-Al-W-Ta. Metall. Mater. Trans. A Phys. Metall. Mater. Sci. 49, 4042–4057 (2018).</v>
      </c>
    </row>
    <row r="88" spans="1:20" x14ac:dyDescent="0.3">
      <c r="A88" t="s">
        <v>2172</v>
      </c>
      <c r="B88" t="str">
        <f t="shared" si="1"/>
        <v/>
      </c>
      <c r="C88" t="str">
        <f>VLOOKUP(Table410[[#This Row],[Shortname]], comp[], 2, FALSE)</f>
        <v>CoAlW-X</v>
      </c>
      <c r="D88" t="s">
        <v>406</v>
      </c>
      <c r="E88" s="16" t="s">
        <v>391</v>
      </c>
      <c r="F88">
        <v>700</v>
      </c>
      <c r="H88" t="str">
        <f>IF(Table410[[#This Row],[Hardness (HV) or (GPa)]] ="","",IF(Table410[[#This Row],[Hardness (HV) or (GPa)]]&gt;100, Table410[[#This Row],[Hardness (HV) or (GPa)]], Table410[[#This Row],[Hardness (HV) or (GPa)]]/0.009807))</f>
        <v/>
      </c>
      <c r="J88">
        <v>703</v>
      </c>
      <c r="K88">
        <v>933</v>
      </c>
      <c r="Q88" t="s">
        <v>419</v>
      </c>
      <c r="R88" t="e">
        <f>VLOOKUP(Table410[[#This Row],[Unique]], comp[], 2, FALSE)</f>
        <v>#N/A</v>
      </c>
      <c r="S88" t="s">
        <v>1430</v>
      </c>
      <c r="T88" t="str">
        <f>Table410[[#This Row],[Name]] &amp; Table410[[#This Row],[Paper]]</f>
        <v>Q14Epishin, A., Petrushin, N., Nolze, G., Gerstein, G. &amp; Maier, H. J. Investigation of the γ′-Strengthened Quaternary Co-Based Alloys Co-Al-W-Ta. Metall. Mater. Trans. A Phys. Metall. Mater. Sci. 49, 4042–4057 (2018).</v>
      </c>
    </row>
    <row r="89" spans="1:20" x14ac:dyDescent="0.3">
      <c r="A89" t="s">
        <v>2172</v>
      </c>
      <c r="B89" t="str">
        <f t="shared" si="1"/>
        <v/>
      </c>
      <c r="C89" t="str">
        <f>VLOOKUP(Table410[[#This Row],[Shortname]], comp[], 2, FALSE)</f>
        <v>CoAlW-X</v>
      </c>
      <c r="D89" t="s">
        <v>406</v>
      </c>
      <c r="E89" s="16" t="s">
        <v>391</v>
      </c>
      <c r="F89">
        <v>800</v>
      </c>
      <c r="H89" t="str">
        <f>IF(Table410[[#This Row],[Hardness (HV) or (GPa)]] ="","",IF(Table410[[#This Row],[Hardness (HV) or (GPa)]]&gt;100, Table410[[#This Row],[Hardness (HV) or (GPa)]], Table410[[#This Row],[Hardness (HV) or (GPa)]]/0.009807))</f>
        <v/>
      </c>
      <c r="J89">
        <v>660</v>
      </c>
      <c r="K89">
        <v>909</v>
      </c>
      <c r="R89" t="e">
        <f>VLOOKUP(Table410[[#This Row],[Unique]], comp[], 2, FALSE)</f>
        <v>#N/A</v>
      </c>
      <c r="S89" t="s">
        <v>1430</v>
      </c>
      <c r="T89" t="str">
        <f>Table410[[#This Row],[Name]] &amp; Table410[[#This Row],[Paper]]</f>
        <v>Q14Epishin, A., Petrushin, N., Nolze, G., Gerstein, G. &amp; Maier, H. J. Investigation of the γ′-Strengthened Quaternary Co-Based Alloys Co-Al-W-Ta. Metall. Mater. Trans. A Phys. Metall. Mater. Sci. 49, 4042–4057 (2018).</v>
      </c>
    </row>
    <row r="90" spans="1:20" x14ac:dyDescent="0.3">
      <c r="A90" t="s">
        <v>2172</v>
      </c>
      <c r="B90" t="str">
        <f t="shared" si="1"/>
        <v/>
      </c>
      <c r="C90" t="str">
        <f>VLOOKUP(Table410[[#This Row],[Shortname]], comp[], 2, FALSE)</f>
        <v>CoAlW-X</v>
      </c>
      <c r="D90" t="s">
        <v>406</v>
      </c>
      <c r="E90" s="16" t="s">
        <v>391</v>
      </c>
      <c r="F90">
        <v>900</v>
      </c>
      <c r="H90" t="str">
        <f>IF(Table410[[#This Row],[Hardness (HV) or (GPa)]] ="","",IF(Table410[[#This Row],[Hardness (HV) or (GPa)]]&gt;100, Table410[[#This Row],[Hardness (HV) or (GPa)]], Table410[[#This Row],[Hardness (HV) or (GPa)]]/0.009807))</f>
        <v/>
      </c>
      <c r="J90">
        <v>606</v>
      </c>
      <c r="K90">
        <v>690</v>
      </c>
      <c r="R90" t="e">
        <f>VLOOKUP(Table410[[#This Row],[Unique]], comp[], 2, FALSE)</f>
        <v>#N/A</v>
      </c>
      <c r="S90" t="s">
        <v>1430</v>
      </c>
      <c r="T90" t="str">
        <f>Table410[[#This Row],[Name]] &amp; Table410[[#This Row],[Paper]]</f>
        <v>Q14Epishin, A., Petrushin, N., Nolze, G., Gerstein, G. &amp; Maier, H. J. Investigation of the γ′-Strengthened Quaternary Co-Based Alloys Co-Al-W-Ta. Metall. Mater. Trans. A Phys. Metall. Mater. Sci. 49, 4042–4057 (2018).</v>
      </c>
    </row>
    <row r="91" spans="1:20" x14ac:dyDescent="0.3">
      <c r="A91" t="s">
        <v>2172</v>
      </c>
      <c r="B91" t="str">
        <f t="shared" si="1"/>
        <v/>
      </c>
      <c r="C91" t="str">
        <f>VLOOKUP(Table410[[#This Row],[Shortname]], comp[], 2, FALSE)</f>
        <v>CoAlW-X</v>
      </c>
      <c r="D91" t="s">
        <v>406</v>
      </c>
      <c r="E91" s="16" t="s">
        <v>391</v>
      </c>
      <c r="F91">
        <v>1000</v>
      </c>
      <c r="H91" t="str">
        <f>IF(Table410[[#This Row],[Hardness (HV) or (GPa)]] ="","",IF(Table410[[#This Row],[Hardness (HV) or (GPa)]]&gt;100, Table410[[#This Row],[Hardness (HV) or (GPa)]], Table410[[#This Row],[Hardness (HV) or (GPa)]]/0.009807))</f>
        <v/>
      </c>
      <c r="J91">
        <v>436</v>
      </c>
      <c r="K91">
        <v>436</v>
      </c>
      <c r="R91" t="e">
        <f>VLOOKUP(Table410[[#This Row],[Unique]], comp[], 2, FALSE)</f>
        <v>#N/A</v>
      </c>
      <c r="S91" t="s">
        <v>1430</v>
      </c>
      <c r="T91" t="str">
        <f>Table410[[#This Row],[Name]] &amp; Table410[[#This Row],[Paper]]</f>
        <v>Q14Epishin, A., Petrushin, N., Nolze, G., Gerstein, G. &amp; Maier, H. J. Investigation of the γ′-Strengthened Quaternary Co-Based Alloys Co-Al-W-Ta. Metall. Mater. Trans. A Phys. Metall. Mater. Sci. 49, 4042–4057 (2018).</v>
      </c>
    </row>
    <row r="92" spans="1:20" x14ac:dyDescent="0.3">
      <c r="A92" t="s">
        <v>2172</v>
      </c>
      <c r="B92" t="str">
        <f t="shared" si="1"/>
        <v/>
      </c>
      <c r="C92" t="str">
        <f>VLOOKUP(Table410[[#This Row],[Shortname]], comp[], 2, FALSE)</f>
        <v>CoAlW-X</v>
      </c>
      <c r="D92" t="s">
        <v>406</v>
      </c>
      <c r="E92" s="16" t="s">
        <v>391</v>
      </c>
      <c r="F92">
        <v>1100</v>
      </c>
      <c r="H92" t="str">
        <f>IF(Table410[[#This Row],[Hardness (HV) or (GPa)]] ="","",IF(Table410[[#This Row],[Hardness (HV) or (GPa)]]&gt;100, Table410[[#This Row],[Hardness (HV) or (GPa)]], Table410[[#This Row],[Hardness (HV) or (GPa)]]/0.009807))</f>
        <v/>
      </c>
      <c r="J92">
        <v>49</v>
      </c>
      <c r="K92">
        <v>49</v>
      </c>
      <c r="R92" t="e">
        <f>VLOOKUP(Table410[[#This Row],[Unique]], comp[], 2, FALSE)</f>
        <v>#N/A</v>
      </c>
      <c r="S92" t="s">
        <v>1430</v>
      </c>
      <c r="T92" t="str">
        <f>Table410[[#This Row],[Name]] &amp; Table410[[#This Row],[Paper]]</f>
        <v>Q14Epishin, A., Petrushin, N., Nolze, G., Gerstein, G. &amp; Maier, H. J. Investigation of the γ′-Strengthened Quaternary Co-Based Alloys Co-Al-W-Ta. Metall. Mater. Trans. A Phys. Metall. Mater. Sci. 49, 4042–4057 (2018).</v>
      </c>
    </row>
    <row r="93" spans="1:20" x14ac:dyDescent="0.3">
      <c r="A93" t="s">
        <v>2172</v>
      </c>
      <c r="B93" t="str">
        <f t="shared" si="1"/>
        <v/>
      </c>
      <c r="C93" t="str">
        <f>VLOOKUP(Table410[[#This Row],[Shortname]], comp[], 2, FALSE)</f>
        <v>CoAlW-X</v>
      </c>
      <c r="D93" t="s">
        <v>406</v>
      </c>
      <c r="E93" s="16" t="s">
        <v>391</v>
      </c>
      <c r="F93">
        <v>1200</v>
      </c>
      <c r="H93" t="str">
        <f>IF(Table410[[#This Row],[Hardness (HV) or (GPa)]] ="","",IF(Table410[[#This Row],[Hardness (HV) or (GPa)]]&gt;100, Table410[[#This Row],[Hardness (HV) or (GPa)]], Table410[[#This Row],[Hardness (HV) or (GPa)]]/0.009807))</f>
        <v/>
      </c>
      <c r="J93">
        <v>36</v>
      </c>
      <c r="K93">
        <v>36</v>
      </c>
      <c r="R93" t="e">
        <f>VLOOKUP(Table410[[#This Row],[Unique]], comp[], 2, FALSE)</f>
        <v>#N/A</v>
      </c>
      <c r="S93" t="s">
        <v>1430</v>
      </c>
      <c r="T93" t="str">
        <f>Table410[[#This Row],[Name]] &amp; Table410[[#This Row],[Paper]]</f>
        <v>Q14Epishin, A., Petrushin, N., Nolze, G., Gerstein, G. &amp; Maier, H. J. Investigation of the γ′-Strengthened Quaternary Co-Based Alloys Co-Al-W-Ta. Metall. Mater. Trans. A Phys. Metall. Mater. Sci. 49, 4042–4057 (2018).</v>
      </c>
    </row>
    <row r="94" spans="1:20" x14ac:dyDescent="0.3">
      <c r="A94" t="s">
        <v>2171</v>
      </c>
      <c r="B94" t="str">
        <f t="shared" si="1"/>
        <v>Co-13.3Al-3.9W-3.2Ta</v>
      </c>
      <c r="C94" t="str">
        <f>VLOOKUP(Table410[[#This Row],[Shortname]], comp[], 2, FALSE)</f>
        <v>CoAlW-X</v>
      </c>
      <c r="D94" t="s">
        <v>405</v>
      </c>
      <c r="E94" s="16" t="s">
        <v>391</v>
      </c>
      <c r="F94">
        <v>30</v>
      </c>
      <c r="H94" t="str">
        <f>IF(Table410[[#This Row],[Hardness (HV) or (GPa)]] ="","",IF(Table410[[#This Row],[Hardness (HV) or (GPa)]]&gt;100, Table410[[#This Row],[Hardness (HV) or (GPa)]], Table410[[#This Row],[Hardness (HV) or (GPa)]]/0.009807))</f>
        <v/>
      </c>
      <c r="J94">
        <v>890</v>
      </c>
      <c r="K94">
        <v>1170</v>
      </c>
      <c r="R94" t="e">
        <f>VLOOKUP(Table410[[#This Row],[Unique]], comp[], 2, FALSE)</f>
        <v>#N/A</v>
      </c>
      <c r="S94" t="s">
        <v>1421</v>
      </c>
      <c r="T94" t="str">
        <f>Table410[[#This Row],[Name]] &amp; Table410[[#This Row],[Paper]]</f>
        <v>Q13Epishin, A., Petrushin, N., Nolze, G., Gerstein, G. &amp; Maier, H. J. Investigation of the γ′-Strengthened Quaternary Co-Based Alloys Co-Al-W-Ta. Metall. Mater. Trans. A Phys. Metall. Mater. Sci. 49, 4042–4057 (2018).</v>
      </c>
    </row>
    <row r="95" spans="1:20" x14ac:dyDescent="0.3">
      <c r="A95" t="s">
        <v>2171</v>
      </c>
      <c r="B95" t="str">
        <f t="shared" si="1"/>
        <v/>
      </c>
      <c r="C95" t="str">
        <f>VLOOKUP(Table410[[#This Row],[Shortname]], comp[], 2, FALSE)</f>
        <v>CoAlW-X</v>
      </c>
      <c r="D95" t="s">
        <v>405</v>
      </c>
      <c r="E95" s="16" t="s">
        <v>391</v>
      </c>
      <c r="F95">
        <v>600</v>
      </c>
      <c r="H95" t="str">
        <f>IF(Table410[[#This Row],[Hardness (HV) or (GPa)]] ="","",IF(Table410[[#This Row],[Hardness (HV) or (GPa)]]&gt;100, Table410[[#This Row],[Hardness (HV) or (GPa)]], Table410[[#This Row],[Hardness (HV) or (GPa)]]/0.009807))</f>
        <v/>
      </c>
      <c r="J95">
        <v>770</v>
      </c>
      <c r="K95">
        <v>1206</v>
      </c>
      <c r="R95" t="e">
        <f>VLOOKUP(Table410[[#This Row],[Unique]], comp[], 2, FALSE)</f>
        <v>#N/A</v>
      </c>
      <c r="S95" t="s">
        <v>1421</v>
      </c>
      <c r="T95" t="str">
        <f>Table410[[#This Row],[Name]] &amp; Table410[[#This Row],[Paper]]</f>
        <v>Q13Epishin, A., Petrushin, N., Nolze, G., Gerstein, G. &amp; Maier, H. J. Investigation of the γ′-Strengthened Quaternary Co-Based Alloys Co-Al-W-Ta. Metall. Mater. Trans. A Phys. Metall. Mater. Sci. 49, 4042–4057 (2018).</v>
      </c>
    </row>
    <row r="96" spans="1:20" x14ac:dyDescent="0.3">
      <c r="A96" t="s">
        <v>2171</v>
      </c>
      <c r="B96" t="str">
        <f t="shared" si="1"/>
        <v/>
      </c>
      <c r="C96" t="str">
        <f>VLOOKUP(Table410[[#This Row],[Shortname]], comp[], 2, FALSE)</f>
        <v>CoAlW-X</v>
      </c>
      <c r="D96" t="s">
        <v>405</v>
      </c>
      <c r="E96" s="16" t="s">
        <v>391</v>
      </c>
      <c r="F96">
        <v>700</v>
      </c>
      <c r="H96" t="str">
        <f>IF(Table410[[#This Row],[Hardness (HV) or (GPa)]] ="","",IF(Table410[[#This Row],[Hardness (HV) or (GPa)]]&gt;100, Table410[[#This Row],[Hardness (HV) or (GPa)]], Table410[[#This Row],[Hardness (HV) or (GPa)]]/0.009807))</f>
        <v/>
      </c>
      <c r="J96">
        <v>830</v>
      </c>
      <c r="K96">
        <v>1193</v>
      </c>
      <c r="R96" t="e">
        <f>VLOOKUP(Table410[[#This Row],[Unique]], comp[], 2, FALSE)</f>
        <v>#N/A</v>
      </c>
      <c r="S96" t="s">
        <v>1421</v>
      </c>
      <c r="T96" t="str">
        <f>Table410[[#This Row],[Name]] &amp; Table410[[#This Row],[Paper]]</f>
        <v>Q13Epishin, A., Petrushin, N., Nolze, G., Gerstein, G. &amp; Maier, H. J. Investigation of the γ′-Strengthened Quaternary Co-Based Alloys Co-Al-W-Ta. Metall. Mater. Trans. A Phys. Metall. Mater. Sci. 49, 4042–4057 (2018).</v>
      </c>
    </row>
    <row r="97" spans="1:20" x14ac:dyDescent="0.3">
      <c r="A97" t="s">
        <v>2171</v>
      </c>
      <c r="B97" t="str">
        <f t="shared" si="1"/>
        <v/>
      </c>
      <c r="C97" t="str">
        <f>VLOOKUP(Table410[[#This Row],[Shortname]], comp[], 2, FALSE)</f>
        <v>CoAlW-X</v>
      </c>
      <c r="D97" t="s">
        <v>405</v>
      </c>
      <c r="E97" s="16" t="s">
        <v>391</v>
      </c>
      <c r="F97">
        <v>800</v>
      </c>
      <c r="H97" t="str">
        <f>IF(Table410[[#This Row],[Hardness (HV) or (GPa)]] ="","",IF(Table410[[#This Row],[Hardness (HV) or (GPa)]]&gt;100, Table410[[#This Row],[Hardness (HV) or (GPa)]], Table410[[#This Row],[Hardness (HV) or (GPa)]]/0.009807))</f>
        <v/>
      </c>
      <c r="J97">
        <v>794</v>
      </c>
      <c r="K97">
        <v>1018</v>
      </c>
      <c r="R97" t="e">
        <f>VLOOKUP(Table410[[#This Row],[Unique]], comp[], 2, FALSE)</f>
        <v>#N/A</v>
      </c>
      <c r="S97" t="s">
        <v>1421</v>
      </c>
      <c r="T97" t="str">
        <f>Table410[[#This Row],[Name]] &amp; Table410[[#This Row],[Paper]]</f>
        <v>Q13Epishin, A., Petrushin, N., Nolze, G., Gerstein, G. &amp; Maier, H. J. Investigation of the γ′-Strengthened Quaternary Co-Based Alloys Co-Al-W-Ta. Metall. Mater. Trans. A Phys. Metall. Mater. Sci. 49, 4042–4057 (2018).</v>
      </c>
    </row>
    <row r="98" spans="1:20" x14ac:dyDescent="0.3">
      <c r="A98" t="s">
        <v>2171</v>
      </c>
      <c r="B98" t="str">
        <f t="shared" si="1"/>
        <v/>
      </c>
      <c r="C98" t="str">
        <f>VLOOKUP(Table410[[#This Row],[Shortname]], comp[], 2, FALSE)</f>
        <v>CoAlW-X</v>
      </c>
      <c r="D98" t="s">
        <v>405</v>
      </c>
      <c r="E98" s="16" t="s">
        <v>391</v>
      </c>
      <c r="F98">
        <v>900</v>
      </c>
      <c r="H98" t="str">
        <f>IF(Table410[[#This Row],[Hardness (HV) or (GPa)]] ="","",IF(Table410[[#This Row],[Hardness (HV) or (GPa)]]&gt;100, Table410[[#This Row],[Hardness (HV) or (GPa)]], Table410[[#This Row],[Hardness (HV) or (GPa)]]/0.009807))</f>
        <v/>
      </c>
      <c r="J98">
        <v>648</v>
      </c>
      <c r="K98">
        <v>685</v>
      </c>
      <c r="R98" t="e">
        <f>VLOOKUP(Table410[[#This Row],[Unique]], comp[], 2, FALSE)</f>
        <v>#N/A</v>
      </c>
      <c r="S98" t="s">
        <v>1421</v>
      </c>
      <c r="T98" t="str">
        <f>Table410[[#This Row],[Name]] &amp; Table410[[#This Row],[Paper]]</f>
        <v>Q13Epishin, A., Petrushin, N., Nolze, G., Gerstein, G. &amp; Maier, H. J. Investigation of the γ′-Strengthened Quaternary Co-Based Alloys Co-Al-W-Ta. Metall. Mater. Trans. A Phys. Metall. Mater. Sci. 49, 4042–4057 (2018).</v>
      </c>
    </row>
    <row r="99" spans="1:20" x14ac:dyDescent="0.3">
      <c r="A99" t="s">
        <v>2590</v>
      </c>
      <c r="B99" t="str">
        <f t="shared" si="1"/>
        <v>Co-9.Al-9.W-2.Ta-0.Mo-0.02B</v>
      </c>
      <c r="C99" t="str">
        <f>VLOOKUP(Table410[[#This Row],[Shortname]], comp[], 2, FALSE)</f>
        <v>CoAlWX+</v>
      </c>
      <c r="D99" t="s">
        <v>428</v>
      </c>
      <c r="E99" s="13" t="s">
        <v>426</v>
      </c>
      <c r="F99" t="s">
        <v>46</v>
      </c>
      <c r="H99" t="str">
        <f>IF(Table410[[#This Row],[Hardness (HV) or (GPa)]] ="","",IF(Table410[[#This Row],[Hardness (HV) or (GPa)]]&gt;100, Table410[[#This Row],[Hardness (HV) or (GPa)]], Table410[[#This Row],[Hardness (HV) or (GPa)]]/0.009807))</f>
        <v/>
      </c>
      <c r="J99">
        <v>780</v>
      </c>
      <c r="L99">
        <v>12</v>
      </c>
      <c r="Q99" t="s">
        <v>427</v>
      </c>
      <c r="R99" t="e">
        <f>VLOOKUP(Table410[[#This Row],[Unique]], comp[], 2, FALSE)</f>
        <v>#N/A</v>
      </c>
      <c r="S99" t="s">
        <v>1937</v>
      </c>
      <c r="T99" t="str">
        <f>Table410[[#This Row],[Name]] &amp; Table410[[#This Row],[Paper]]</f>
        <v>0MoFeng, G., Li, H., Li, S. S. &amp; Sha, J. B. Effect of Mo additions on microstructure and tensile behavior of a Co-Al-W-Ta-B alloy at room temperature. Scr. Mater. 67, 499–502 (2012).</v>
      </c>
    </row>
    <row r="100" spans="1:20" x14ac:dyDescent="0.3">
      <c r="A100" t="s">
        <v>2567</v>
      </c>
      <c r="B100" t="str">
        <f t="shared" si="1"/>
        <v>Co-9.Al-7.W-2.Ta-2.Mo-0.02B</v>
      </c>
      <c r="C100" t="str">
        <f>VLOOKUP(Table410[[#This Row],[Shortname]], comp[], 2, FALSE)</f>
        <v>CoAlWX+</v>
      </c>
      <c r="D100" t="s">
        <v>429</v>
      </c>
      <c r="E100" s="13" t="s">
        <v>426</v>
      </c>
      <c r="F100" t="s">
        <v>46</v>
      </c>
      <c r="H100" t="str">
        <f>IF(Table410[[#This Row],[Hardness (HV) or (GPa)]] ="","",IF(Table410[[#This Row],[Hardness (HV) or (GPa)]]&gt;100, Table410[[#This Row],[Hardness (HV) or (GPa)]], Table410[[#This Row],[Hardness (HV) or (GPa)]]/0.009807))</f>
        <v/>
      </c>
      <c r="J100">
        <v>755</v>
      </c>
      <c r="L100">
        <v>12</v>
      </c>
      <c r="R100" t="e">
        <f>VLOOKUP(Table410[[#This Row],[Unique]], comp[], 2, FALSE)</f>
        <v>#N/A</v>
      </c>
      <c r="S100" t="s">
        <v>1925</v>
      </c>
      <c r="T100" t="str">
        <f>Table410[[#This Row],[Name]] &amp; Table410[[#This Row],[Paper]]</f>
        <v>2MoFeng, G., Li, H., Li, S. S. &amp; Sha, J. B. Effect of Mo additions on microstructure and tensile behavior of a Co-Al-W-Ta-B alloy at room temperature. Scr. Mater. 67, 499–502 (2012).</v>
      </c>
    </row>
    <row r="101" spans="1:20" x14ac:dyDescent="0.3">
      <c r="A101" t="s">
        <v>2566</v>
      </c>
      <c r="B101" t="str">
        <f t="shared" si="1"/>
        <v>Co-9.Al-5.W-2.Ta-4.Mo-0.02B</v>
      </c>
      <c r="C101" t="str">
        <f>VLOOKUP(Table410[[#This Row],[Shortname]], comp[], 2, FALSE)</f>
        <v>CoAlWX+</v>
      </c>
      <c r="D101" t="s">
        <v>430</v>
      </c>
      <c r="E101" s="13" t="s">
        <v>426</v>
      </c>
      <c r="F101" t="s">
        <v>46</v>
      </c>
      <c r="H101" t="str">
        <f>IF(Table410[[#This Row],[Hardness (HV) or (GPa)]] ="","",IF(Table410[[#This Row],[Hardness (HV) or (GPa)]]&gt;100, Table410[[#This Row],[Hardness (HV) or (GPa)]], Table410[[#This Row],[Hardness (HV) or (GPa)]]/0.009807))</f>
        <v/>
      </c>
      <c r="J101">
        <v>760</v>
      </c>
      <c r="L101">
        <v>13</v>
      </c>
      <c r="R101" t="e">
        <f>VLOOKUP(Table410[[#This Row],[Unique]], comp[], 2, FALSE)</f>
        <v>#N/A</v>
      </c>
      <c r="S101" t="s">
        <v>1924</v>
      </c>
      <c r="T101" t="str">
        <f>Table410[[#This Row],[Name]] &amp; Table410[[#This Row],[Paper]]</f>
        <v>4MoFeng, G., Li, H., Li, S. S. &amp; Sha, J. B. Effect of Mo additions on microstructure and tensile behavior of a Co-Al-W-Ta-B alloy at room temperature. Scr. Mater. 67, 499–502 (2012).</v>
      </c>
    </row>
    <row r="102" spans="1:20" x14ac:dyDescent="0.3">
      <c r="A102" t="s">
        <v>2591</v>
      </c>
      <c r="B102" t="str">
        <f t="shared" si="1"/>
        <v>Co-9.Al-3.W-2.Ta-6.Mo-0.02B</v>
      </c>
      <c r="C102" t="str">
        <f>VLOOKUP(Table410[[#This Row],[Shortname]], comp[], 2, FALSE)</f>
        <v>CoAlWX+</v>
      </c>
      <c r="D102" t="s">
        <v>432</v>
      </c>
      <c r="E102" s="13" t="s">
        <v>426</v>
      </c>
      <c r="F102" t="s">
        <v>46</v>
      </c>
      <c r="H102" t="str">
        <f>IF(Table410[[#This Row],[Hardness (HV) or (GPa)]] ="","",IF(Table410[[#This Row],[Hardness (HV) or (GPa)]]&gt;100, Table410[[#This Row],[Hardness (HV) or (GPa)]], Table410[[#This Row],[Hardness (HV) or (GPa)]]/0.009807))</f>
        <v/>
      </c>
      <c r="J102">
        <v>651</v>
      </c>
      <c r="L102">
        <v>0.25</v>
      </c>
      <c r="R102" t="e">
        <f>VLOOKUP(Table410[[#This Row],[Unique]], comp[], 2, FALSE)</f>
        <v>#N/A</v>
      </c>
      <c r="S102" t="s">
        <v>1938</v>
      </c>
      <c r="T102" t="str">
        <f>Table410[[#This Row],[Name]] &amp; Table410[[#This Row],[Paper]]</f>
        <v>6MoFeng, G., Li, H., Li, S. S. &amp; Sha, J. B. Effect of Mo additions on microstructure and tensile behavior of a Co-Al-W-Ta-B alloy at room temperature. Scr. Mater. 67, 499–502 (2012).</v>
      </c>
    </row>
    <row r="103" spans="1:20" x14ac:dyDescent="0.3">
      <c r="A103" t="s">
        <v>2592</v>
      </c>
      <c r="B103" t="str">
        <f t="shared" si="1"/>
        <v>Co-9.Al-2.Ta-9.Mo-0.02B</v>
      </c>
      <c r="C103" t="str">
        <f>VLOOKUP(Table410[[#This Row],[Shortname]], comp[], 2, FALSE)</f>
        <v>W-free</v>
      </c>
      <c r="D103" t="s">
        <v>431</v>
      </c>
      <c r="E103" s="13" t="s">
        <v>426</v>
      </c>
      <c r="F103" t="s">
        <v>46</v>
      </c>
      <c r="H103" t="str">
        <f>IF(Table410[[#This Row],[Hardness (HV) or (GPa)]] ="","",IF(Table410[[#This Row],[Hardness (HV) or (GPa)]]&gt;100, Table410[[#This Row],[Hardness (HV) or (GPa)]], Table410[[#This Row],[Hardness (HV) or (GPa)]]/0.009807))</f>
        <v/>
      </c>
      <c r="J103">
        <v>660</v>
      </c>
      <c r="L103">
        <v>0.31</v>
      </c>
      <c r="R103" t="e">
        <f>VLOOKUP(Table410[[#This Row],[Unique]], comp[], 2, FALSE)</f>
        <v>#N/A</v>
      </c>
      <c r="S103" t="s">
        <v>1939</v>
      </c>
      <c r="T103" t="str">
        <f>Table410[[#This Row],[Name]] &amp; Table410[[#This Row],[Paper]]</f>
        <v>9MoFeng, G., Li, H., Li, S. S. &amp; Sha, J. B. Effect of Mo additions on microstructure and tensile behavior of a Co-Al-W-Ta-B alloy at room temperature. Scr. Mater. 67, 499–502 (2012).</v>
      </c>
    </row>
    <row r="104" spans="1:20" x14ac:dyDescent="0.3">
      <c r="A104" t="s">
        <v>2182</v>
      </c>
      <c r="B104" t="str">
        <f t="shared" si="1"/>
        <v>Co-11.7Al-9.W-2.1Ti-1.7Ta</v>
      </c>
      <c r="C104" t="str">
        <f>VLOOKUP(Table410[[#This Row],[Shortname]], comp[], 2, FALSE)</f>
        <v>CoAlWX+</v>
      </c>
      <c r="D104" t="s">
        <v>436</v>
      </c>
      <c r="E104" s="12" t="s">
        <v>434</v>
      </c>
      <c r="F104" t="s">
        <v>46</v>
      </c>
      <c r="G104">
        <v>550</v>
      </c>
      <c r="H104">
        <f>IF(Table410[[#This Row],[Hardness (HV) or (GPa)]] ="","",IF(Table410[[#This Row],[Hardness (HV) or (GPa)]]&gt;100, Table410[[#This Row],[Hardness (HV) or (GPa)]], Table410[[#This Row],[Hardness (HV) or (GPa)]]/0.009807))</f>
        <v>550</v>
      </c>
      <c r="Q104" t="s">
        <v>443</v>
      </c>
      <c r="R104" t="e">
        <f>VLOOKUP(Table410[[#This Row],[Unique]], comp[], 2, FALSE)</f>
        <v>#N/A</v>
      </c>
      <c r="S104" t="s">
        <v>1527</v>
      </c>
      <c r="T104" t="str">
        <f>Table410[[#This Row],[Name]] &amp; Table410[[#This Row],[Paper]]</f>
        <v>Co-12Al-10W-2Ti-2TaFerreras, R. C., Gálvez Díaz-Rubio, F. &amp; Campos Gómez, M. TESIS DOCTORAL Design of high temperature cobalt-based alloys processed by powder metallurgy route Autor.</v>
      </c>
    </row>
    <row r="105" spans="1:20" x14ac:dyDescent="0.3">
      <c r="A105" t="s">
        <v>2182</v>
      </c>
      <c r="B105" t="str">
        <f t="shared" si="1"/>
        <v/>
      </c>
      <c r="C105" t="str">
        <f>VLOOKUP(Table410[[#This Row],[Shortname]], comp[], 2, FALSE)</f>
        <v>CoAlWX+</v>
      </c>
      <c r="D105" t="s">
        <v>436</v>
      </c>
      <c r="E105" s="12" t="s">
        <v>434</v>
      </c>
      <c r="F105" t="s">
        <v>46</v>
      </c>
      <c r="G105">
        <v>545</v>
      </c>
      <c r="H105">
        <f>IF(Table410[[#This Row],[Hardness (HV) or (GPa)]] ="","",IF(Table410[[#This Row],[Hardness (HV) or (GPa)]]&gt;100, Table410[[#This Row],[Hardness (HV) or (GPa)]], Table410[[#This Row],[Hardness (HV) or (GPa)]]/0.009807))</f>
        <v>545</v>
      </c>
      <c r="Q105" t="s">
        <v>444</v>
      </c>
      <c r="R105" t="e">
        <f>VLOOKUP(Table410[[#This Row],[Unique]], comp[], 2, FALSE)</f>
        <v>#N/A</v>
      </c>
      <c r="S105" t="s">
        <v>1527</v>
      </c>
      <c r="T105" t="str">
        <f>Table410[[#This Row],[Name]] &amp; Table410[[#This Row],[Paper]]</f>
        <v>Co-12Al-10W-2Ti-2TaFerreras, R. C., Gálvez Díaz-Rubio, F. &amp; Campos Gómez, M. TESIS DOCTORAL Design of high temperature cobalt-based alloys processed by powder metallurgy route Autor.</v>
      </c>
    </row>
    <row r="106" spans="1:20" x14ac:dyDescent="0.3">
      <c r="A106" t="s">
        <v>2182</v>
      </c>
      <c r="B106" t="str">
        <f t="shared" si="1"/>
        <v/>
      </c>
      <c r="C106" t="str">
        <f>VLOOKUP(Table410[[#This Row],[Shortname]], comp[], 2, FALSE)</f>
        <v>CoAlWX+</v>
      </c>
      <c r="D106" t="s">
        <v>436</v>
      </c>
      <c r="E106" s="12" t="s">
        <v>434</v>
      </c>
      <c r="F106" t="s">
        <v>46</v>
      </c>
      <c r="G106">
        <v>535</v>
      </c>
      <c r="H106">
        <f>IF(Table410[[#This Row],[Hardness (HV) or (GPa)]] ="","",IF(Table410[[#This Row],[Hardness (HV) or (GPa)]]&gt;100, Table410[[#This Row],[Hardness (HV) or (GPa)]], Table410[[#This Row],[Hardness (HV) or (GPa)]]/0.009807))</f>
        <v>535</v>
      </c>
      <c r="Q106" t="s">
        <v>441</v>
      </c>
      <c r="R106" t="e">
        <f>VLOOKUP(Table410[[#This Row],[Unique]], comp[], 2, FALSE)</f>
        <v>#N/A</v>
      </c>
      <c r="S106" t="s">
        <v>1527</v>
      </c>
      <c r="T106" t="str">
        <f>Table410[[#This Row],[Name]] &amp; Table410[[#This Row],[Paper]]</f>
        <v>Co-12Al-10W-2Ti-2TaFerreras, R. C., Gálvez Díaz-Rubio, F. &amp; Campos Gómez, M. TESIS DOCTORAL Design of high temperature cobalt-based alloys processed by powder metallurgy route Autor.</v>
      </c>
    </row>
    <row r="107" spans="1:20" x14ac:dyDescent="0.3">
      <c r="A107" t="s">
        <v>2181</v>
      </c>
      <c r="B107" t="str">
        <f t="shared" si="1"/>
        <v>Co-13.7Al-7.7W</v>
      </c>
      <c r="C107" t="str">
        <f>VLOOKUP(Table410[[#This Row],[Shortname]], comp[], 2, FALSE)</f>
        <v>CoAlW-X</v>
      </c>
      <c r="D107" t="s">
        <v>435</v>
      </c>
      <c r="E107" s="12" t="s">
        <v>434</v>
      </c>
      <c r="F107" t="s">
        <v>46</v>
      </c>
      <c r="G107">
        <v>520</v>
      </c>
      <c r="H107">
        <f>IF(Table410[[#This Row],[Hardness (HV) or (GPa)]] ="","",IF(Table410[[#This Row],[Hardness (HV) or (GPa)]]&gt;100, Table410[[#This Row],[Hardness (HV) or (GPa)]], Table410[[#This Row],[Hardness (HV) or (GPa)]]/0.009807))</f>
        <v>520</v>
      </c>
      <c r="Q107" t="s">
        <v>444</v>
      </c>
      <c r="R107" t="e">
        <f>VLOOKUP(Table410[[#This Row],[Unique]], comp[], 2, FALSE)</f>
        <v>#N/A</v>
      </c>
      <c r="S107" t="s">
        <v>1411</v>
      </c>
      <c r="T107" t="str">
        <f>Table410[[#This Row],[Name]] &amp; Table410[[#This Row],[Paper]]</f>
        <v>Co-12Al-10WFerreras, R. C., Gálvez Díaz-Rubio, F. &amp; Campos Gómez, M. TESIS DOCTORAL Design of high temperature cobalt-based alloys processed by powder metallurgy route Autor.</v>
      </c>
    </row>
    <row r="108" spans="1:20" x14ac:dyDescent="0.3">
      <c r="A108" t="s">
        <v>2182</v>
      </c>
      <c r="B108" t="str">
        <f t="shared" si="1"/>
        <v>Co-11.7Al-9.W-2.1Ti-1.7Ta</v>
      </c>
      <c r="C108" t="str">
        <f>VLOOKUP(Table410[[#This Row],[Shortname]], comp[], 2, FALSE)</f>
        <v>CoAlWX+</v>
      </c>
      <c r="D108" t="s">
        <v>436</v>
      </c>
      <c r="E108" s="12" t="s">
        <v>434</v>
      </c>
      <c r="F108" t="s">
        <v>46</v>
      </c>
      <c r="G108">
        <v>520</v>
      </c>
      <c r="H108">
        <f>IF(Table410[[#This Row],[Hardness (HV) or (GPa)]] ="","",IF(Table410[[#This Row],[Hardness (HV) or (GPa)]]&gt;100, Table410[[#This Row],[Hardness (HV) or (GPa)]], Table410[[#This Row],[Hardness (HV) or (GPa)]]/0.009807))</f>
        <v>520</v>
      </c>
      <c r="Q108" t="s">
        <v>442</v>
      </c>
      <c r="R108" t="e">
        <f>VLOOKUP(Table410[[#This Row],[Unique]], comp[], 2, FALSE)</f>
        <v>#N/A</v>
      </c>
      <c r="S108" t="s">
        <v>1527</v>
      </c>
      <c r="T108" t="str">
        <f>Table410[[#This Row],[Name]] &amp; Table410[[#This Row],[Paper]]</f>
        <v>Co-12Al-10W-2Ti-2TaFerreras, R. C., Gálvez Díaz-Rubio, F. &amp; Campos Gómez, M. TESIS DOCTORAL Design of high temperature cobalt-based alloys processed by powder metallurgy route Autor.</v>
      </c>
    </row>
    <row r="109" spans="1:20" x14ac:dyDescent="0.3">
      <c r="A109" t="s">
        <v>2182</v>
      </c>
      <c r="B109" t="str">
        <f t="shared" si="1"/>
        <v/>
      </c>
      <c r="C109" t="str">
        <f>VLOOKUP(Table410[[#This Row],[Shortname]], comp[], 2, FALSE)</f>
        <v>CoAlWX+</v>
      </c>
      <c r="D109" t="s">
        <v>436</v>
      </c>
      <c r="E109" s="12" t="s">
        <v>434</v>
      </c>
      <c r="F109" t="s">
        <v>46</v>
      </c>
      <c r="G109">
        <v>502</v>
      </c>
      <c r="H109">
        <f>IF(Table410[[#This Row],[Hardness (HV) or (GPa)]] ="","",IF(Table410[[#This Row],[Hardness (HV) or (GPa)]]&gt;100, Table410[[#This Row],[Hardness (HV) or (GPa)]], Table410[[#This Row],[Hardness (HV) or (GPa)]]/0.009807))</f>
        <v>502</v>
      </c>
      <c r="Q109" t="s">
        <v>440</v>
      </c>
      <c r="R109" t="e">
        <f>VLOOKUP(Table410[[#This Row],[Unique]], comp[], 2, FALSE)</f>
        <v>#N/A</v>
      </c>
      <c r="S109" t="s">
        <v>1527</v>
      </c>
      <c r="T109" t="str">
        <f>Table410[[#This Row],[Name]] &amp; Table410[[#This Row],[Paper]]</f>
        <v>Co-12Al-10W-2Ti-2TaFerreras, R. C., Gálvez Díaz-Rubio, F. &amp; Campos Gómez, M. TESIS DOCTORAL Design of high temperature cobalt-based alloys processed by powder metallurgy route Autor.</v>
      </c>
    </row>
    <row r="110" spans="1:20" x14ac:dyDescent="0.3">
      <c r="A110" t="s">
        <v>2182</v>
      </c>
      <c r="B110" t="str">
        <f t="shared" si="1"/>
        <v/>
      </c>
      <c r="C110" t="str">
        <f>VLOOKUP(Table410[[#This Row],[Shortname]], comp[], 2, FALSE)</f>
        <v>CoAlWX+</v>
      </c>
      <c r="D110" t="s">
        <v>436</v>
      </c>
      <c r="E110" s="12" t="s">
        <v>434</v>
      </c>
      <c r="F110" t="s">
        <v>46</v>
      </c>
      <c r="G110">
        <v>430</v>
      </c>
      <c r="H110">
        <f>IF(Table410[[#This Row],[Hardness (HV) or (GPa)]] ="","",IF(Table410[[#This Row],[Hardness (HV) or (GPa)]]&gt;100, Table410[[#This Row],[Hardness (HV) or (GPa)]], Table410[[#This Row],[Hardness (HV) or (GPa)]]/0.009807))</f>
        <v>430</v>
      </c>
      <c r="I110">
        <v>388</v>
      </c>
      <c r="O110">
        <v>0.28000000000000003</v>
      </c>
      <c r="Q110" t="s">
        <v>439</v>
      </c>
      <c r="R110" t="e">
        <f>VLOOKUP(Table410[[#This Row],[Unique]], comp[], 2, FALSE)</f>
        <v>#N/A</v>
      </c>
      <c r="S110" t="s">
        <v>1527</v>
      </c>
      <c r="T110" t="str">
        <f>Table410[[#This Row],[Name]] &amp; Table410[[#This Row],[Paper]]</f>
        <v>Co-12Al-10W-2Ti-2TaFerreras, R. C., Gálvez Díaz-Rubio, F. &amp; Campos Gómez, M. TESIS DOCTORAL Design of high temperature cobalt-based alloys processed by powder metallurgy route Autor.</v>
      </c>
    </row>
    <row r="111" spans="1:20" x14ac:dyDescent="0.3">
      <c r="A111" t="s">
        <v>2181</v>
      </c>
      <c r="B111" t="str">
        <f t="shared" si="1"/>
        <v>Co-13.7Al-7.7W</v>
      </c>
      <c r="C111" t="str">
        <f>VLOOKUP(Table410[[#This Row],[Shortname]], comp[], 2, FALSE)</f>
        <v>CoAlW-X</v>
      </c>
      <c r="D111" t="s">
        <v>435</v>
      </c>
      <c r="E111" s="12" t="s">
        <v>434</v>
      </c>
      <c r="F111" t="s">
        <v>46</v>
      </c>
      <c r="G111">
        <v>404</v>
      </c>
      <c r="H111">
        <f>IF(Table410[[#This Row],[Hardness (HV) or (GPa)]] ="","",IF(Table410[[#This Row],[Hardness (HV) or (GPa)]]&gt;100, Table410[[#This Row],[Hardness (HV) or (GPa)]], Table410[[#This Row],[Hardness (HV) or (GPa)]]/0.009807))</f>
        <v>404</v>
      </c>
      <c r="Q111" t="s">
        <v>440</v>
      </c>
      <c r="R111" t="e">
        <f>VLOOKUP(Table410[[#This Row],[Unique]], comp[], 2, FALSE)</f>
        <v>#N/A</v>
      </c>
      <c r="S111" t="s">
        <v>1411</v>
      </c>
      <c r="T111" t="str">
        <f>Table410[[#This Row],[Name]] &amp; Table410[[#This Row],[Paper]]</f>
        <v>Co-12Al-10WFerreras, R. C., Gálvez Díaz-Rubio, F. &amp; Campos Gómez, M. TESIS DOCTORAL Design of high temperature cobalt-based alloys processed by powder metallurgy route Autor.</v>
      </c>
    </row>
    <row r="112" spans="1:20" x14ac:dyDescent="0.3">
      <c r="A112" t="s">
        <v>2181</v>
      </c>
      <c r="B112" t="str">
        <f t="shared" si="1"/>
        <v/>
      </c>
      <c r="C112" t="str">
        <f>VLOOKUP(Table410[[#This Row],[Shortname]], comp[], 2, FALSE)</f>
        <v>CoAlW-X</v>
      </c>
      <c r="D112" t="s">
        <v>435</v>
      </c>
      <c r="E112" s="12" t="s">
        <v>434</v>
      </c>
      <c r="F112" t="s">
        <v>46</v>
      </c>
      <c r="G112">
        <v>402</v>
      </c>
      <c r="H112">
        <f>IF(Table410[[#This Row],[Hardness (HV) or (GPa)]] ="","",IF(Table410[[#This Row],[Hardness (HV) or (GPa)]]&gt;100, Table410[[#This Row],[Hardness (HV) or (GPa)]], Table410[[#This Row],[Hardness (HV) or (GPa)]]/0.009807))</f>
        <v>402</v>
      </c>
      <c r="Q112" t="s">
        <v>443</v>
      </c>
      <c r="R112" t="e">
        <f>VLOOKUP(Table410[[#This Row],[Unique]], comp[], 2, FALSE)</f>
        <v>#N/A</v>
      </c>
      <c r="S112" t="s">
        <v>1411</v>
      </c>
      <c r="T112" t="str">
        <f>Table410[[#This Row],[Name]] &amp; Table410[[#This Row],[Paper]]</f>
        <v>Co-12Al-10WFerreras, R. C., Gálvez Díaz-Rubio, F. &amp; Campos Gómez, M. TESIS DOCTORAL Design of high temperature cobalt-based alloys processed by powder metallurgy route Autor.</v>
      </c>
    </row>
    <row r="113" spans="1:20" x14ac:dyDescent="0.3">
      <c r="A113" t="s">
        <v>2181</v>
      </c>
      <c r="B113" t="str">
        <f t="shared" si="1"/>
        <v/>
      </c>
      <c r="C113" t="str">
        <f>VLOOKUP(Table410[[#This Row],[Shortname]], comp[], 2, FALSE)</f>
        <v>CoAlW-X</v>
      </c>
      <c r="D113" t="s">
        <v>435</v>
      </c>
      <c r="E113" s="12" t="s">
        <v>434</v>
      </c>
      <c r="F113" t="s">
        <v>46</v>
      </c>
      <c r="G113">
        <v>399</v>
      </c>
      <c r="H113">
        <f>IF(Table410[[#This Row],[Hardness (HV) or (GPa)]] ="","",IF(Table410[[#This Row],[Hardness (HV) or (GPa)]]&gt;100, Table410[[#This Row],[Hardness (HV) or (GPa)]], Table410[[#This Row],[Hardness (HV) or (GPa)]]/0.009807))</f>
        <v>399</v>
      </c>
      <c r="Q113" t="s">
        <v>442</v>
      </c>
      <c r="R113" t="e">
        <f>VLOOKUP(Table410[[#This Row],[Unique]], comp[], 2, FALSE)</f>
        <v>#N/A</v>
      </c>
      <c r="S113" t="s">
        <v>1411</v>
      </c>
      <c r="T113" t="str">
        <f>Table410[[#This Row],[Name]] &amp; Table410[[#This Row],[Paper]]</f>
        <v>Co-12Al-10WFerreras, R. C., Gálvez Díaz-Rubio, F. &amp; Campos Gómez, M. TESIS DOCTORAL Design of high temperature cobalt-based alloys processed by powder metallurgy route Autor.</v>
      </c>
    </row>
    <row r="114" spans="1:20" x14ac:dyDescent="0.3">
      <c r="A114" t="s">
        <v>2181</v>
      </c>
      <c r="B114" t="str">
        <f t="shared" si="1"/>
        <v/>
      </c>
      <c r="C114" t="str">
        <f>VLOOKUP(Table410[[#This Row],[Shortname]], comp[], 2, FALSE)</f>
        <v>CoAlW-X</v>
      </c>
      <c r="D114" t="s">
        <v>435</v>
      </c>
      <c r="E114" s="12" t="s">
        <v>434</v>
      </c>
      <c r="F114" t="s">
        <v>46</v>
      </c>
      <c r="G114">
        <v>379</v>
      </c>
      <c r="H114">
        <f>IF(Table410[[#This Row],[Hardness (HV) or (GPa)]] ="","",IF(Table410[[#This Row],[Hardness (HV) or (GPa)]]&gt;100, Table410[[#This Row],[Hardness (HV) or (GPa)]], Table410[[#This Row],[Hardness (HV) or (GPa)]]/0.009807))</f>
        <v>379</v>
      </c>
      <c r="Q114" t="s">
        <v>441</v>
      </c>
      <c r="R114" t="e">
        <f>VLOOKUP(Table410[[#This Row],[Unique]], comp[], 2, FALSE)</f>
        <v>#N/A</v>
      </c>
      <c r="S114" t="s">
        <v>1411</v>
      </c>
      <c r="T114" t="str">
        <f>Table410[[#This Row],[Name]] &amp; Table410[[#This Row],[Paper]]</f>
        <v>Co-12Al-10WFerreras, R. C., Gálvez Díaz-Rubio, F. &amp; Campos Gómez, M. TESIS DOCTORAL Design of high temperature cobalt-based alloys processed by powder metallurgy route Autor.</v>
      </c>
    </row>
    <row r="115" spans="1:20" x14ac:dyDescent="0.3">
      <c r="A115" t="s">
        <v>2181</v>
      </c>
      <c r="B115" t="str">
        <f t="shared" si="1"/>
        <v/>
      </c>
      <c r="C115" t="str">
        <f>VLOOKUP(Table410[[#This Row],[Shortname]], comp[], 2, FALSE)</f>
        <v>CoAlW-X</v>
      </c>
      <c r="D115" t="s">
        <v>435</v>
      </c>
      <c r="E115" s="12" t="s">
        <v>434</v>
      </c>
      <c r="F115" t="s">
        <v>46</v>
      </c>
      <c r="G115">
        <v>322</v>
      </c>
      <c r="H115">
        <f>IF(Table410[[#This Row],[Hardness (HV) or (GPa)]] ="","",IF(Table410[[#This Row],[Hardness (HV) or (GPa)]]&gt;100, Table410[[#This Row],[Hardness (HV) or (GPa)]], Table410[[#This Row],[Hardness (HV) or (GPa)]]/0.009807))</f>
        <v>322</v>
      </c>
      <c r="I115">
        <v>244</v>
      </c>
      <c r="O115">
        <v>0.28000000000000003</v>
      </c>
      <c r="Q115" t="s">
        <v>439</v>
      </c>
      <c r="R115" t="e">
        <f>VLOOKUP(Table410[[#This Row],[Unique]], comp[], 2, FALSE)</f>
        <v>#N/A</v>
      </c>
      <c r="S115" t="s">
        <v>1411</v>
      </c>
      <c r="T115" t="str">
        <f>Table410[[#This Row],[Name]] &amp; Table410[[#This Row],[Paper]]</f>
        <v>Co-12Al-10WFerreras, R. C., Gálvez Díaz-Rubio, F. &amp; Campos Gómez, M. TESIS DOCTORAL Design of high temperature cobalt-based alloys processed by powder metallurgy route Autor.</v>
      </c>
    </row>
    <row r="116" spans="1:20" x14ac:dyDescent="0.3">
      <c r="A116" s="19" t="s">
        <v>2673</v>
      </c>
      <c r="B116" s="19" t="str">
        <f t="shared" si="1"/>
        <v>Co-37.6Ni-8.9Al-15.8Cr-2.8W-1.8Ti-0.5Ta-0.14C-0.03Zr-0.05B</v>
      </c>
      <c r="C116" s="19" t="str">
        <f>VLOOKUP(Table410[[#This Row],[Shortname]], comp[], 2, FALSE)</f>
        <v>CoAlWX+</v>
      </c>
      <c r="D116" s="19" t="s">
        <v>2648</v>
      </c>
      <c r="E116" s="76" t="s">
        <v>2647</v>
      </c>
      <c r="F116">
        <v>24</v>
      </c>
      <c r="H116" t="str">
        <f>IF(Table410[[#This Row],[Hardness (HV) or (GPa)]] ="","",IF(Table410[[#This Row],[Hardness (HV) or (GPa)]]&gt;100, Table410[[#This Row],[Hardness (HV) or (GPa)]], Table410[[#This Row],[Hardness (HV) or (GPa)]]/0.009807))</f>
        <v/>
      </c>
      <c r="J116">
        <v>1292</v>
      </c>
      <c r="K116">
        <v>1627</v>
      </c>
      <c r="L116">
        <v>26.2</v>
      </c>
      <c r="Q116" t="s">
        <v>644</v>
      </c>
      <c r="R116" s="19" t="e">
        <f>VLOOKUP(Table410[[#This Row],[Unique]], comp[], 2, FALSE)</f>
        <v>#N/A</v>
      </c>
      <c r="S116" s="19"/>
      <c r="T116" s="19" t="str">
        <f>Table410[[#This Row],[Name]] &amp; Table410[[#This Row],[Paper]]</f>
        <v>CoEXPForsik, S. A. J. et al. Recent Developments in the Design of Next Generation γ′-Strengthened Cobalt–Nickel Superalloys. in 847–856 (2020). doi:10.1007/978-3-030-51834-9_83.</v>
      </c>
    </row>
    <row r="117" spans="1:20" x14ac:dyDescent="0.3">
      <c r="A117" s="19" t="s">
        <v>2673</v>
      </c>
      <c r="B117" s="19" t="str">
        <f t="shared" si="1"/>
        <v/>
      </c>
      <c r="C117" s="19" t="str">
        <f>VLOOKUP(Table410[[#This Row],[Shortname]], comp[], 2, FALSE)</f>
        <v>CoAlWX+</v>
      </c>
      <c r="D117" s="19" t="s">
        <v>2648</v>
      </c>
      <c r="E117" s="76" t="s">
        <v>2647</v>
      </c>
      <c r="F117">
        <v>704</v>
      </c>
      <c r="H117" t="str">
        <f>IF(Table410[[#This Row],[Hardness (HV) or (GPa)]] ="","",IF(Table410[[#This Row],[Hardness (HV) or (GPa)]]&gt;100, Table410[[#This Row],[Hardness (HV) or (GPa)]], Table410[[#This Row],[Hardness (HV) or (GPa)]]/0.009807))</f>
        <v/>
      </c>
      <c r="J117">
        <v>1070</v>
      </c>
      <c r="K117">
        <v>1217</v>
      </c>
      <c r="L117">
        <v>14.7</v>
      </c>
      <c r="Q117" t="s">
        <v>644</v>
      </c>
      <c r="R117" s="19" t="e">
        <f>VLOOKUP(Table410[[#This Row],[Unique]], comp[], 2, FALSE)</f>
        <v>#N/A</v>
      </c>
      <c r="S117" s="19"/>
      <c r="T117" s="19" t="str">
        <f>Table410[[#This Row],[Name]] &amp; Table410[[#This Row],[Paper]]</f>
        <v>CoEXPForsik, S. A. J. et al. Recent Developments in the Design of Next Generation γ′-Strengthened Cobalt–Nickel Superalloys. in 847–856 (2020). doi:10.1007/978-3-030-51834-9_83.</v>
      </c>
    </row>
    <row r="118" spans="1:20" x14ac:dyDescent="0.3">
      <c r="A118" s="19" t="s">
        <v>2673</v>
      </c>
      <c r="B118" s="19" t="str">
        <f t="shared" si="1"/>
        <v/>
      </c>
      <c r="C118" s="19" t="str">
        <f>VLOOKUP(Table410[[#This Row],[Shortname]], comp[], 2, FALSE)</f>
        <v>CoAlWX+</v>
      </c>
      <c r="D118" s="19" t="s">
        <v>2648</v>
      </c>
      <c r="E118" s="76" t="s">
        <v>2647</v>
      </c>
      <c r="F118">
        <v>816</v>
      </c>
      <c r="H118" t="str">
        <f>IF(Table410[[#This Row],[Hardness (HV) or (GPa)]] ="","",IF(Table410[[#This Row],[Hardness (HV) or (GPa)]]&gt;100, Table410[[#This Row],[Hardness (HV) or (GPa)]], Table410[[#This Row],[Hardness (HV) or (GPa)]]/0.009807))</f>
        <v/>
      </c>
      <c r="J118">
        <v>765</v>
      </c>
      <c r="K118">
        <v>916</v>
      </c>
      <c r="L118">
        <v>19.2</v>
      </c>
      <c r="Q118" t="s">
        <v>644</v>
      </c>
      <c r="R118" s="19" t="e">
        <f>VLOOKUP(Table410[[#This Row],[Unique]], comp[], 2, FALSE)</f>
        <v>#N/A</v>
      </c>
      <c r="S118" s="19"/>
      <c r="T118" s="19" t="str">
        <f>Table410[[#This Row],[Name]] &amp; Table410[[#This Row],[Paper]]</f>
        <v>CoEXPForsik, S. A. J. et al. Recent Developments in the Design of Next Generation γ′-Strengthened Cobalt–Nickel Superalloys. in 847–856 (2020). doi:10.1007/978-3-030-51834-9_83.</v>
      </c>
    </row>
    <row r="119" spans="1:20" x14ac:dyDescent="0.3">
      <c r="A119" t="s">
        <v>2343</v>
      </c>
      <c r="B119" t="str">
        <f t="shared" si="1"/>
        <v>Co-31.8Ni-8.7Al-12.6Cr-4.7W-0.3Ti-0.2Ta-0.4Si-0.1Hf-0.08C-0.01Zr-0.08B</v>
      </c>
      <c r="C119" t="str">
        <f>VLOOKUP(Table410[[#This Row],[Shortname]], comp[], 2, FALSE)</f>
        <v>CoAlWX+</v>
      </c>
      <c r="D119" t="s">
        <v>447</v>
      </c>
      <c r="E119" s="11" t="s">
        <v>468</v>
      </c>
      <c r="F119" t="s">
        <v>46</v>
      </c>
      <c r="H119" t="str">
        <f>IF(Table410[[#This Row],[Hardness (HV) or (GPa)]] ="","",IF(Table410[[#This Row],[Hardness (HV) or (GPa)]]&gt;100, Table410[[#This Row],[Hardness (HV) or (GPa)]], Table410[[#This Row],[Hardness (HV) or (GPa)]]/0.009807))</f>
        <v/>
      </c>
      <c r="I119">
        <v>254</v>
      </c>
      <c r="R119" t="s">
        <v>1607</v>
      </c>
      <c r="S119" t="s">
        <v>1607</v>
      </c>
      <c r="T119" t="str">
        <f>Table410[[#This Row],[Name]] &amp; Table410[[#This Row],[Paper]]</f>
        <v>CoWAlloy2Freund, L. P. et al. High temperature properties and fatigue strength of novel wrought γ/γ′ Co-base superalloys. J. Mater. Res. 32, 4475–4482 (2017).</v>
      </c>
    </row>
    <row r="120" spans="1:20" x14ac:dyDescent="0.3">
      <c r="A120" t="s">
        <v>2342</v>
      </c>
      <c r="B120" t="str">
        <f t="shared" si="1"/>
        <v>Co-32.Ni-6.Al-12.Cr-3.W-2.5Ti-1.5Ta-0.4Si-0.1Hf-0.08C-0.01Zr-0.08B</v>
      </c>
      <c r="C120" t="str">
        <f>VLOOKUP(Table410[[#This Row],[Shortname]], comp[], 2, FALSE)</f>
        <v>CoAlWX+</v>
      </c>
      <c r="D120" t="s">
        <v>469</v>
      </c>
      <c r="E120" s="11" t="s">
        <v>468</v>
      </c>
      <c r="F120" t="s">
        <v>46</v>
      </c>
      <c r="G120">
        <v>492</v>
      </c>
      <c r="H120">
        <f>IF(Table410[[#This Row],[Hardness (HV) or (GPa)]] ="","",IF(Table410[[#This Row],[Hardness (HV) or (GPa)]]&gt;100, Table410[[#This Row],[Hardness (HV) or (GPa)]], Table410[[#This Row],[Hardness (HV) or (GPa)]]/0.009807))</f>
        <v>492</v>
      </c>
      <c r="Q120" t="s">
        <v>470</v>
      </c>
      <c r="R120" t="e">
        <f>VLOOKUP(Table410[[#This Row],[Unique]], comp[], 2, FALSE)</f>
        <v>#N/A</v>
      </c>
      <c r="S120" t="s">
        <v>1631</v>
      </c>
      <c r="T120" t="str">
        <f>Table410[[#This Row],[Name]] &amp; Table410[[#This Row],[Paper]]</f>
        <v>CoWAlloy1Freund, L. P. et al. High temperature properties and fatigue strength of novel wrought γ/γ′ Co-base superalloys. J. Mater. Res. 32, 4475–4482 (2017).</v>
      </c>
    </row>
    <row r="121" spans="1:20" x14ac:dyDescent="0.3">
      <c r="A121" t="s">
        <v>2342</v>
      </c>
      <c r="B121" t="str">
        <f t="shared" si="1"/>
        <v/>
      </c>
      <c r="C121" t="str">
        <f>VLOOKUP(Table410[[#This Row],[Shortname]], comp[], 2, FALSE)</f>
        <v>CoAlWX+</v>
      </c>
      <c r="D121" t="s">
        <v>469</v>
      </c>
      <c r="E121" s="11" t="s">
        <v>468</v>
      </c>
      <c r="F121" t="s">
        <v>46</v>
      </c>
      <c r="G121">
        <v>486</v>
      </c>
      <c r="H121">
        <f>IF(Table410[[#This Row],[Hardness (HV) or (GPa)]] ="","",IF(Table410[[#This Row],[Hardness (HV) or (GPa)]]&gt;100, Table410[[#This Row],[Hardness (HV) or (GPa)]], Table410[[#This Row],[Hardness (HV) or (GPa)]]/0.009807))</f>
        <v>486</v>
      </c>
      <c r="Q121" t="s">
        <v>471</v>
      </c>
      <c r="R121" t="e">
        <f>VLOOKUP(Table410[[#This Row],[Unique]], comp[], 2, FALSE)</f>
        <v>#N/A</v>
      </c>
      <c r="S121" t="s">
        <v>1631</v>
      </c>
      <c r="T121" t="str">
        <f>Table410[[#This Row],[Name]] &amp; Table410[[#This Row],[Paper]]</f>
        <v>CoWAlloy1Freund, L. P. et al. High temperature properties and fatigue strength of novel wrought γ/γ′ Co-base superalloys. J. Mater. Res. 32, 4475–4482 (2017).</v>
      </c>
    </row>
    <row r="122" spans="1:20" x14ac:dyDescent="0.3">
      <c r="A122" t="s">
        <v>2343</v>
      </c>
      <c r="B122" t="str">
        <f t="shared" si="1"/>
        <v>Co-31.8Ni-8.7Al-12.6Cr-4.7W-0.3Ti-0.2Ta-0.4Si-0.1Hf-0.08C-0.01Zr-0.08B</v>
      </c>
      <c r="C122" t="str">
        <f>VLOOKUP(Table410[[#This Row],[Shortname]], comp[], 2, FALSE)</f>
        <v>CoAlWX+</v>
      </c>
      <c r="D122" t="s">
        <v>447</v>
      </c>
      <c r="E122" s="11" t="s">
        <v>468</v>
      </c>
      <c r="F122" t="s">
        <v>46</v>
      </c>
      <c r="G122">
        <v>423</v>
      </c>
      <c r="H122">
        <f>IF(Table410[[#This Row],[Hardness (HV) or (GPa)]] ="","",IF(Table410[[#This Row],[Hardness (HV) or (GPa)]]&gt;100, Table410[[#This Row],[Hardness (HV) or (GPa)]], Table410[[#This Row],[Hardness (HV) or (GPa)]]/0.009807))</f>
        <v>423</v>
      </c>
      <c r="Q122" t="s">
        <v>470</v>
      </c>
      <c r="R122" t="s">
        <v>1607</v>
      </c>
      <c r="S122" t="s">
        <v>1607</v>
      </c>
      <c r="T122" t="str">
        <f>Table410[[#This Row],[Name]] &amp; Table410[[#This Row],[Paper]]</f>
        <v>CoWAlloy2Freund, L. P. et al. High temperature properties and fatigue strength of novel wrought γ/γ′ Co-base superalloys. J. Mater. Res. 32, 4475–4482 (2017).</v>
      </c>
    </row>
    <row r="123" spans="1:20" x14ac:dyDescent="0.3">
      <c r="A123" t="s">
        <v>2343</v>
      </c>
      <c r="B123" t="str">
        <f t="shared" si="1"/>
        <v/>
      </c>
      <c r="C123" t="str">
        <f>VLOOKUP(Table410[[#This Row],[Shortname]], comp[], 2, FALSE)</f>
        <v>CoAlWX+</v>
      </c>
      <c r="D123" t="s">
        <v>447</v>
      </c>
      <c r="E123" s="11" t="s">
        <v>468</v>
      </c>
      <c r="F123" t="s">
        <v>46</v>
      </c>
      <c r="G123">
        <v>418</v>
      </c>
      <c r="H123">
        <f>IF(Table410[[#This Row],[Hardness (HV) or (GPa)]] ="","",IF(Table410[[#This Row],[Hardness (HV) or (GPa)]]&gt;100, Table410[[#This Row],[Hardness (HV) or (GPa)]], Table410[[#This Row],[Hardness (HV) or (GPa)]]/0.009807))</f>
        <v>418</v>
      </c>
      <c r="Q123" t="s">
        <v>471</v>
      </c>
      <c r="R123" t="s">
        <v>1607</v>
      </c>
      <c r="S123" t="s">
        <v>1607</v>
      </c>
      <c r="T123" t="str">
        <f>Table410[[#This Row],[Name]] &amp; Table410[[#This Row],[Paper]]</f>
        <v>CoWAlloy2Freund, L. P. et al. High temperature properties and fatigue strength of novel wrought γ/γ′ Co-base superalloys. J. Mater. Res. 32, 4475–4482 (2017).</v>
      </c>
    </row>
    <row r="124" spans="1:20" x14ac:dyDescent="0.3">
      <c r="A124" t="s">
        <v>2593</v>
      </c>
      <c r="B124" t="str">
        <f t="shared" si="1"/>
        <v>Co-32.Ni-11.Al-12.Cr-3.W-0.3Ti-0.2Ta-0.4Si-0.1Hf-0.08C-0.01Zr-0.08B</v>
      </c>
      <c r="C124" t="str">
        <f>VLOOKUP(Table410[[#This Row],[Shortname]], comp[], 2, FALSE)</f>
        <v>CoAlWX+</v>
      </c>
      <c r="D124" t="s">
        <v>453</v>
      </c>
      <c r="E124" s="16" t="s">
        <v>452</v>
      </c>
      <c r="F124">
        <v>20</v>
      </c>
      <c r="H124" t="str">
        <f>IF(Table410[[#This Row],[Hardness (HV) or (GPa)]] ="","",IF(Table410[[#This Row],[Hardness (HV) or (GPa)]]&gt;100, Table410[[#This Row],[Hardness (HV) or (GPa)]], Table410[[#This Row],[Hardness (HV) or (GPa)]]/0.009807))</f>
        <v/>
      </c>
      <c r="J124">
        <v>935</v>
      </c>
      <c r="R124" t="e">
        <f>VLOOKUP(Table410[[#This Row],[Unique]], comp[], 2, FALSE)</f>
        <v>#N/A</v>
      </c>
      <c r="S124" t="s">
        <v>1940</v>
      </c>
      <c r="T124" t="str">
        <f>Table410[[#This Row],[Name]] &amp; Table410[[#This Row],[Paper]]</f>
        <v>CoWAlloy6Freund, L. P. et al. The Effect of a Grain Boundary Pinning B2 Phase on Polycrystalline Co-Based Superalloys with Reduced Density. Metall. Mater. Trans. A Phys. Metall. Mater. Sci. 49, 4070–4078 (2018).</v>
      </c>
    </row>
    <row r="125" spans="1:20" x14ac:dyDescent="0.3">
      <c r="A125" t="s">
        <v>2593</v>
      </c>
      <c r="B125" t="str">
        <f t="shared" si="1"/>
        <v/>
      </c>
      <c r="C125" t="str">
        <f>VLOOKUP(Table410[[#This Row],[Shortname]], comp[], 2, FALSE)</f>
        <v>CoAlWX+</v>
      </c>
      <c r="D125" t="s">
        <v>453</v>
      </c>
      <c r="E125" s="16" t="s">
        <v>452</v>
      </c>
      <c r="F125">
        <v>600</v>
      </c>
      <c r="H125" t="str">
        <f>IF(Table410[[#This Row],[Hardness (HV) or (GPa)]] ="","",IF(Table410[[#This Row],[Hardness (HV) or (GPa)]]&gt;100, Table410[[#This Row],[Hardness (HV) or (GPa)]], Table410[[#This Row],[Hardness (HV) or (GPa)]]/0.009807))</f>
        <v/>
      </c>
      <c r="J125">
        <v>809</v>
      </c>
      <c r="R125" t="e">
        <f>VLOOKUP(Table410[[#This Row],[Unique]], comp[], 2, FALSE)</f>
        <v>#N/A</v>
      </c>
      <c r="S125" t="s">
        <v>1940</v>
      </c>
      <c r="T125" t="str">
        <f>Table410[[#This Row],[Name]] &amp; Table410[[#This Row],[Paper]]</f>
        <v>CoWAlloy6Freund, L. P. et al. The Effect of a Grain Boundary Pinning B2 Phase on Polycrystalline Co-Based Superalloys with Reduced Density. Metall. Mater. Trans. A Phys. Metall. Mater. Sci. 49, 4070–4078 (2018).</v>
      </c>
    </row>
    <row r="126" spans="1:20" x14ac:dyDescent="0.3">
      <c r="A126" t="s">
        <v>2593</v>
      </c>
      <c r="B126" t="str">
        <f t="shared" si="1"/>
        <v/>
      </c>
      <c r="C126" t="str">
        <f>VLOOKUP(Table410[[#This Row],[Shortname]], comp[], 2, FALSE)</f>
        <v>CoAlWX+</v>
      </c>
      <c r="D126" t="s">
        <v>453</v>
      </c>
      <c r="E126" s="16" t="s">
        <v>452</v>
      </c>
      <c r="F126">
        <v>750</v>
      </c>
      <c r="H126" t="str">
        <f>IF(Table410[[#This Row],[Hardness (HV) or (GPa)]] ="","",IF(Table410[[#This Row],[Hardness (HV) or (GPa)]]&gt;100, Table410[[#This Row],[Hardness (HV) or (GPa)]], Table410[[#This Row],[Hardness (HV) or (GPa)]]/0.009807))</f>
        <v/>
      </c>
      <c r="J126">
        <v>753</v>
      </c>
      <c r="R126" t="e">
        <f>VLOOKUP(Table410[[#This Row],[Unique]], comp[], 2, FALSE)</f>
        <v>#N/A</v>
      </c>
      <c r="S126" t="s">
        <v>1940</v>
      </c>
      <c r="T126" t="str">
        <f>Table410[[#This Row],[Name]] &amp; Table410[[#This Row],[Paper]]</f>
        <v>CoWAlloy6Freund, L. P. et al. The Effect of a Grain Boundary Pinning B2 Phase on Polycrystalline Co-Based Superalloys with Reduced Density. Metall. Mater. Trans. A Phys. Metall. Mater. Sci. 49, 4070–4078 (2018).</v>
      </c>
    </row>
    <row r="127" spans="1:20" x14ac:dyDescent="0.3">
      <c r="A127" t="s">
        <v>2593</v>
      </c>
      <c r="B127" t="str">
        <f t="shared" si="1"/>
        <v/>
      </c>
      <c r="C127" t="str">
        <f>VLOOKUP(Table410[[#This Row],[Shortname]], comp[], 2, FALSE)</f>
        <v>CoAlWX+</v>
      </c>
      <c r="D127" t="s">
        <v>453</v>
      </c>
      <c r="E127" s="16" t="s">
        <v>452</v>
      </c>
      <c r="F127">
        <v>800</v>
      </c>
      <c r="H127" t="str">
        <f>IF(Table410[[#This Row],[Hardness (HV) or (GPa)]] ="","",IF(Table410[[#This Row],[Hardness (HV) or (GPa)]]&gt;100, Table410[[#This Row],[Hardness (HV) or (GPa)]], Table410[[#This Row],[Hardness (HV) or (GPa)]]/0.009807))</f>
        <v/>
      </c>
      <c r="J127">
        <v>597</v>
      </c>
      <c r="R127" t="e">
        <f>VLOOKUP(Table410[[#This Row],[Unique]], comp[], 2, FALSE)</f>
        <v>#N/A</v>
      </c>
      <c r="S127" t="s">
        <v>1940</v>
      </c>
      <c r="T127" t="str">
        <f>Table410[[#This Row],[Name]] &amp; Table410[[#This Row],[Paper]]</f>
        <v>CoWAlloy6Freund, L. P. et al. The Effect of a Grain Boundary Pinning B2 Phase on Polycrystalline Co-Based Superalloys with Reduced Density. Metall. Mater. Trans. A Phys. Metall. Mater. Sci. 49, 4070–4078 (2018).</v>
      </c>
    </row>
    <row r="128" spans="1:20" x14ac:dyDescent="0.3">
      <c r="A128" t="s">
        <v>2593</v>
      </c>
      <c r="B128" t="str">
        <f t="shared" si="1"/>
        <v/>
      </c>
      <c r="C128" t="str">
        <f>VLOOKUP(Table410[[#This Row],[Shortname]], comp[], 2, FALSE)</f>
        <v>CoAlWX+</v>
      </c>
      <c r="D128" t="s">
        <v>453</v>
      </c>
      <c r="E128" s="16" t="s">
        <v>452</v>
      </c>
      <c r="F128">
        <v>850</v>
      </c>
      <c r="H128" t="str">
        <f>IF(Table410[[#This Row],[Hardness (HV) or (GPa)]] ="","",IF(Table410[[#This Row],[Hardness (HV) or (GPa)]]&gt;100, Table410[[#This Row],[Hardness (HV) or (GPa)]], Table410[[#This Row],[Hardness (HV) or (GPa)]]/0.009807))</f>
        <v/>
      </c>
      <c r="J128">
        <v>448</v>
      </c>
      <c r="R128" t="e">
        <f>VLOOKUP(Table410[[#This Row],[Unique]], comp[], 2, FALSE)</f>
        <v>#N/A</v>
      </c>
      <c r="S128" t="s">
        <v>1940</v>
      </c>
      <c r="T128" t="str">
        <f>Table410[[#This Row],[Name]] &amp; Table410[[#This Row],[Paper]]</f>
        <v>CoWAlloy6Freund, L. P. et al. The Effect of a Grain Boundary Pinning B2 Phase on Polycrystalline Co-Based Superalloys with Reduced Density. Metall. Mater. Trans. A Phys. Metall. Mater. Sci. 49, 4070–4078 (2018).</v>
      </c>
    </row>
    <row r="129" spans="1:20" x14ac:dyDescent="0.3">
      <c r="A129" t="s">
        <v>2343</v>
      </c>
      <c r="B129" t="str">
        <f t="shared" si="1"/>
        <v>Co-31.8Ni-8.7Al-12.6Cr-4.7W-0.3Ti-0.2Ta-0.4Si-0.1Hf-0.08C-0.01Zr-0.08B</v>
      </c>
      <c r="C129" t="str">
        <f>VLOOKUP(Table410[[#This Row],[Shortname]], comp[], 2, FALSE)</f>
        <v>CoAlWX+</v>
      </c>
      <c r="D129" t="s">
        <v>447</v>
      </c>
      <c r="E129" s="16" t="s">
        <v>452</v>
      </c>
      <c r="F129">
        <v>20</v>
      </c>
      <c r="H129" t="str">
        <f>IF(Table410[[#This Row],[Hardness (HV) or (GPa)]] ="","",IF(Table410[[#This Row],[Hardness (HV) or (GPa)]]&gt;100, Table410[[#This Row],[Hardness (HV) or (GPa)]], Table410[[#This Row],[Hardness (HV) or (GPa)]]/0.009807))</f>
        <v/>
      </c>
      <c r="J129">
        <v>973</v>
      </c>
      <c r="R129" t="s">
        <v>1607</v>
      </c>
      <c r="S129" t="s">
        <v>1607</v>
      </c>
      <c r="T129" t="str">
        <f>Table410[[#This Row],[Name]] &amp; Table410[[#This Row],[Paper]]</f>
        <v>CoWAlloy2Freund, L. P. et al. The Effect of a Grain Boundary Pinning B2 Phase on Polycrystalline Co-Based Superalloys with Reduced Density. Metall. Mater. Trans. A Phys. Metall. Mater. Sci. 49, 4070–4078 (2018).</v>
      </c>
    </row>
    <row r="130" spans="1:20" x14ac:dyDescent="0.3">
      <c r="A130" t="s">
        <v>2343</v>
      </c>
      <c r="B130" t="str">
        <f t="shared" ref="B130:B193" si="2">IF(A130=A129, "",A130)</f>
        <v/>
      </c>
      <c r="C130" t="str">
        <f>VLOOKUP(Table410[[#This Row],[Shortname]], comp[], 2, FALSE)</f>
        <v>CoAlWX+</v>
      </c>
      <c r="D130" t="s">
        <v>447</v>
      </c>
      <c r="E130" s="16" t="s">
        <v>452</v>
      </c>
      <c r="F130">
        <v>600</v>
      </c>
      <c r="H130" t="str">
        <f>IF(Table410[[#This Row],[Hardness (HV) or (GPa)]] ="","",IF(Table410[[#This Row],[Hardness (HV) or (GPa)]]&gt;100, Table410[[#This Row],[Hardness (HV) or (GPa)]], Table410[[#This Row],[Hardness (HV) or (GPa)]]/0.009807))</f>
        <v/>
      </c>
      <c r="J130">
        <v>809</v>
      </c>
      <c r="R130" t="s">
        <v>1607</v>
      </c>
      <c r="S130" t="s">
        <v>1607</v>
      </c>
      <c r="T130" t="str">
        <f>Table410[[#This Row],[Name]] &amp; Table410[[#This Row],[Paper]]</f>
        <v>CoWAlloy2Freund, L. P. et al. The Effect of a Grain Boundary Pinning B2 Phase on Polycrystalline Co-Based Superalloys with Reduced Density. Metall. Mater. Trans. A Phys. Metall. Mater. Sci. 49, 4070–4078 (2018).</v>
      </c>
    </row>
    <row r="131" spans="1:20" x14ac:dyDescent="0.3">
      <c r="A131" t="s">
        <v>2343</v>
      </c>
      <c r="B131" t="str">
        <f t="shared" si="2"/>
        <v/>
      </c>
      <c r="C131" t="str">
        <f>VLOOKUP(Table410[[#This Row],[Shortname]], comp[], 2, FALSE)</f>
        <v>CoAlWX+</v>
      </c>
      <c r="D131" t="s">
        <v>447</v>
      </c>
      <c r="E131" s="16" t="s">
        <v>452</v>
      </c>
      <c r="F131">
        <v>750</v>
      </c>
      <c r="H131" t="str">
        <f>IF(Table410[[#This Row],[Hardness (HV) or (GPa)]] ="","",IF(Table410[[#This Row],[Hardness (HV) or (GPa)]]&gt;100, Table410[[#This Row],[Hardness (HV) or (GPa)]], Table410[[#This Row],[Hardness (HV) or (GPa)]]/0.009807))</f>
        <v/>
      </c>
      <c r="J131">
        <v>816</v>
      </c>
      <c r="R131" t="s">
        <v>1607</v>
      </c>
      <c r="S131" t="s">
        <v>1607</v>
      </c>
      <c r="T131" t="str">
        <f>Table410[[#This Row],[Name]] &amp; Table410[[#This Row],[Paper]]</f>
        <v>CoWAlloy2Freund, L. P. et al. The Effect of a Grain Boundary Pinning B2 Phase on Polycrystalline Co-Based Superalloys with Reduced Density. Metall. Mater. Trans. A Phys. Metall. Mater. Sci. 49, 4070–4078 (2018).</v>
      </c>
    </row>
    <row r="132" spans="1:20" x14ac:dyDescent="0.3">
      <c r="A132" t="s">
        <v>2343</v>
      </c>
      <c r="B132" t="str">
        <f t="shared" si="2"/>
        <v/>
      </c>
      <c r="C132" t="str">
        <f>VLOOKUP(Table410[[#This Row],[Shortname]], comp[], 2, FALSE)</f>
        <v>CoAlWX+</v>
      </c>
      <c r="D132" t="s">
        <v>447</v>
      </c>
      <c r="E132" s="16" t="s">
        <v>452</v>
      </c>
      <c r="F132">
        <v>800</v>
      </c>
      <c r="H132" t="str">
        <f>IF(Table410[[#This Row],[Hardness (HV) or (GPa)]] ="","",IF(Table410[[#This Row],[Hardness (HV) or (GPa)]]&gt;100, Table410[[#This Row],[Hardness (HV) or (GPa)]], Table410[[#This Row],[Hardness (HV) or (GPa)]]/0.009807))</f>
        <v/>
      </c>
      <c r="J132">
        <v>800</v>
      </c>
      <c r="R132" t="s">
        <v>1607</v>
      </c>
      <c r="S132" t="s">
        <v>1607</v>
      </c>
      <c r="T132" t="str">
        <f>Table410[[#This Row],[Name]] &amp; Table410[[#This Row],[Paper]]</f>
        <v>CoWAlloy2Freund, L. P. et al. The Effect of a Grain Boundary Pinning B2 Phase on Polycrystalline Co-Based Superalloys with Reduced Density. Metall. Mater. Trans. A Phys. Metall. Mater. Sci. 49, 4070–4078 (2018).</v>
      </c>
    </row>
    <row r="133" spans="1:20" x14ac:dyDescent="0.3">
      <c r="A133" t="s">
        <v>2343</v>
      </c>
      <c r="B133" t="str">
        <f t="shared" si="2"/>
        <v/>
      </c>
      <c r="C133" t="str">
        <f>VLOOKUP(Table410[[#This Row],[Shortname]], comp[], 2, FALSE)</f>
        <v>CoAlWX+</v>
      </c>
      <c r="D133" t="s">
        <v>447</v>
      </c>
      <c r="E133" s="16" t="s">
        <v>452</v>
      </c>
      <c r="F133">
        <v>850</v>
      </c>
      <c r="H133" t="str">
        <f>IF(Table410[[#This Row],[Hardness (HV) or (GPa)]] ="","",IF(Table410[[#This Row],[Hardness (HV) or (GPa)]]&gt;100, Table410[[#This Row],[Hardness (HV) or (GPa)]], Table410[[#This Row],[Hardness (HV) or (GPa)]]/0.009807))</f>
        <v/>
      </c>
      <c r="J133">
        <v>571</v>
      </c>
      <c r="R133" t="s">
        <v>1607</v>
      </c>
      <c r="S133" t="s">
        <v>1607</v>
      </c>
      <c r="T133" t="str">
        <f>Table410[[#This Row],[Name]] &amp; Table410[[#This Row],[Paper]]</f>
        <v>CoWAlloy2Freund, L. P. et al. The Effect of a Grain Boundary Pinning B2 Phase on Polycrystalline Co-Based Superalloys with Reduced Density. Metall. Mater. Trans. A Phys. Metall. Mater. Sci. 49, 4070–4078 (2018).</v>
      </c>
    </row>
    <row r="134" spans="1:20" x14ac:dyDescent="0.3">
      <c r="A134" t="s">
        <v>2344</v>
      </c>
      <c r="B134" t="str">
        <f t="shared" si="2"/>
        <v>Co-32.Ni-9.Al-12.Cr-5.W-0.3Ti-0.2Ta-1.Mo-0.4Si-0.1Hf-0.08C-0.01Zr-0.08B</v>
      </c>
      <c r="C134" t="str">
        <f>VLOOKUP(Table410[[#This Row],[Shortname]], comp[], 2, FALSE)</f>
        <v>CoAlWX+</v>
      </c>
      <c r="D134" t="s">
        <v>459</v>
      </c>
      <c r="E134" s="16" t="s">
        <v>452</v>
      </c>
      <c r="F134">
        <v>20</v>
      </c>
      <c r="H134" t="str">
        <f>IF(Table410[[#This Row],[Hardness (HV) or (GPa)]] ="","",IF(Table410[[#This Row],[Hardness (HV) or (GPa)]]&gt;100, Table410[[#This Row],[Hardness (HV) or (GPa)]], Table410[[#This Row],[Hardness (HV) or (GPa)]]/0.009807))</f>
        <v/>
      </c>
      <c r="J134">
        <v>1025</v>
      </c>
      <c r="R134" t="s">
        <v>1628</v>
      </c>
      <c r="S134" t="s">
        <v>1628</v>
      </c>
      <c r="T134" t="str">
        <f>Table410[[#This Row],[Name]] &amp; Table410[[#This Row],[Paper]]</f>
        <v>CoWAlloy3Freund, L. P. et al. The Effect of a Grain Boundary Pinning B2 Phase on Polycrystalline Co-Based Superalloys with Reduced Density. Metall. Mater. Trans. A Phys. Metall. Mater. Sci. 49, 4070–4078 (2018).</v>
      </c>
    </row>
    <row r="135" spans="1:20" x14ac:dyDescent="0.3">
      <c r="A135" t="s">
        <v>2344</v>
      </c>
      <c r="B135" t="str">
        <f t="shared" si="2"/>
        <v/>
      </c>
      <c r="C135" t="str">
        <f>VLOOKUP(Table410[[#This Row],[Shortname]], comp[], 2, FALSE)</f>
        <v>CoAlWX+</v>
      </c>
      <c r="D135" t="s">
        <v>459</v>
      </c>
      <c r="E135" s="16" t="s">
        <v>452</v>
      </c>
      <c r="F135">
        <v>600</v>
      </c>
      <c r="H135" t="str">
        <f>IF(Table410[[#This Row],[Hardness (HV) or (GPa)]] ="","",IF(Table410[[#This Row],[Hardness (HV) or (GPa)]]&gt;100, Table410[[#This Row],[Hardness (HV) or (GPa)]], Table410[[#This Row],[Hardness (HV) or (GPa)]]/0.009807))</f>
        <v/>
      </c>
      <c r="J135">
        <v>902</v>
      </c>
      <c r="R135" t="s">
        <v>1628</v>
      </c>
      <c r="S135" t="s">
        <v>1628</v>
      </c>
      <c r="T135" t="str">
        <f>Table410[[#This Row],[Name]] &amp; Table410[[#This Row],[Paper]]</f>
        <v>CoWAlloy3Freund, L. P. et al. The Effect of a Grain Boundary Pinning B2 Phase on Polycrystalline Co-Based Superalloys with Reduced Density. Metall. Mater. Trans. A Phys. Metall. Mater. Sci. 49, 4070–4078 (2018).</v>
      </c>
    </row>
    <row r="136" spans="1:20" x14ac:dyDescent="0.3">
      <c r="A136" t="s">
        <v>2344</v>
      </c>
      <c r="B136" t="str">
        <f t="shared" si="2"/>
        <v/>
      </c>
      <c r="C136" t="str">
        <f>VLOOKUP(Table410[[#This Row],[Shortname]], comp[], 2, FALSE)</f>
        <v>CoAlWX+</v>
      </c>
      <c r="D136" t="s">
        <v>459</v>
      </c>
      <c r="E136" s="16" t="s">
        <v>452</v>
      </c>
      <c r="F136">
        <v>750</v>
      </c>
      <c r="H136" t="str">
        <f>IF(Table410[[#This Row],[Hardness (HV) or (GPa)]] ="","",IF(Table410[[#This Row],[Hardness (HV) or (GPa)]]&gt;100, Table410[[#This Row],[Hardness (HV) or (GPa)]], Table410[[#This Row],[Hardness (HV) or (GPa)]]/0.009807))</f>
        <v/>
      </c>
      <c r="J136">
        <v>750</v>
      </c>
      <c r="R136" t="s">
        <v>1628</v>
      </c>
      <c r="S136" t="s">
        <v>1628</v>
      </c>
      <c r="T136" t="str">
        <f>Table410[[#This Row],[Name]] &amp; Table410[[#This Row],[Paper]]</f>
        <v>CoWAlloy3Freund, L. P. et al. The Effect of a Grain Boundary Pinning B2 Phase on Polycrystalline Co-Based Superalloys with Reduced Density. Metall. Mater. Trans. A Phys. Metall. Mater. Sci. 49, 4070–4078 (2018).</v>
      </c>
    </row>
    <row r="137" spans="1:20" x14ac:dyDescent="0.3">
      <c r="A137" t="s">
        <v>2344</v>
      </c>
      <c r="B137" t="str">
        <f t="shared" si="2"/>
        <v/>
      </c>
      <c r="C137" t="str">
        <f>VLOOKUP(Table410[[#This Row],[Shortname]], comp[], 2, FALSE)</f>
        <v>CoAlWX+</v>
      </c>
      <c r="D137" t="s">
        <v>459</v>
      </c>
      <c r="E137" s="16" t="s">
        <v>452</v>
      </c>
      <c r="F137">
        <v>800</v>
      </c>
      <c r="H137" t="str">
        <f>IF(Table410[[#This Row],[Hardness (HV) or (GPa)]] ="","",IF(Table410[[#This Row],[Hardness (HV) or (GPa)]]&gt;100, Table410[[#This Row],[Hardness (HV) or (GPa)]], Table410[[#This Row],[Hardness (HV) or (GPa)]]/0.009807))</f>
        <v/>
      </c>
      <c r="J137">
        <v>760</v>
      </c>
      <c r="R137" t="s">
        <v>1628</v>
      </c>
      <c r="S137" t="s">
        <v>1628</v>
      </c>
      <c r="T137" t="str">
        <f>Table410[[#This Row],[Name]] &amp; Table410[[#This Row],[Paper]]</f>
        <v>CoWAlloy3Freund, L. P. et al. The Effect of a Grain Boundary Pinning B2 Phase on Polycrystalline Co-Based Superalloys with Reduced Density. Metall. Mater. Trans. A Phys. Metall. Mater. Sci. 49, 4070–4078 (2018).</v>
      </c>
    </row>
    <row r="138" spans="1:20" x14ac:dyDescent="0.3">
      <c r="A138" t="s">
        <v>2344</v>
      </c>
      <c r="B138" t="str">
        <f t="shared" si="2"/>
        <v/>
      </c>
      <c r="C138" t="str">
        <f>VLOOKUP(Table410[[#This Row],[Shortname]], comp[], 2, FALSE)</f>
        <v>CoAlWX+</v>
      </c>
      <c r="D138" t="s">
        <v>459</v>
      </c>
      <c r="E138" s="16" t="s">
        <v>452</v>
      </c>
      <c r="F138">
        <v>850</v>
      </c>
      <c r="H138" t="str">
        <f>IF(Table410[[#This Row],[Hardness (HV) or (GPa)]] ="","",IF(Table410[[#This Row],[Hardness (HV) or (GPa)]]&gt;100, Table410[[#This Row],[Hardness (HV) or (GPa)]], Table410[[#This Row],[Hardness (HV) or (GPa)]]/0.009807))</f>
        <v/>
      </c>
      <c r="J138">
        <v>571</v>
      </c>
      <c r="R138" t="s">
        <v>1628</v>
      </c>
      <c r="S138" t="s">
        <v>1628</v>
      </c>
      <c r="T138" t="str">
        <f>Table410[[#This Row],[Name]] &amp; Table410[[#This Row],[Paper]]</f>
        <v>CoWAlloy3Freund, L. P. et al. The Effect of a Grain Boundary Pinning B2 Phase on Polycrystalline Co-Based Superalloys with Reduced Density. Metall. Mater. Trans. A Phys. Metall. Mater. Sci. 49, 4070–4078 (2018).</v>
      </c>
    </row>
    <row r="139" spans="1:20" x14ac:dyDescent="0.3">
      <c r="A139" t="s">
        <v>2593</v>
      </c>
      <c r="B139" t="str">
        <f t="shared" si="2"/>
        <v>Co-32.Ni-11.Al-12.Cr-3.W-0.3Ti-0.2Ta-0.4Si-0.1Hf-0.08C-0.01Zr-0.08B</v>
      </c>
      <c r="C139" t="str">
        <f>VLOOKUP(Table410[[#This Row],[Shortname]], comp[], 2, FALSE)</f>
        <v>CoAlWX+</v>
      </c>
      <c r="D139" t="s">
        <v>453</v>
      </c>
      <c r="E139" s="16" t="s">
        <v>452</v>
      </c>
      <c r="F139" t="s">
        <v>46</v>
      </c>
      <c r="G139">
        <v>355</v>
      </c>
      <c r="H139">
        <f>IF(Table410[[#This Row],[Hardness (HV) or (GPa)]] ="","",IF(Table410[[#This Row],[Hardness (HV) or (GPa)]]&gt;100, Table410[[#This Row],[Hardness (HV) or (GPa)]], Table410[[#This Row],[Hardness (HV) or (GPa)]]/0.009807))</f>
        <v>355</v>
      </c>
      <c r="Q139" t="s">
        <v>454</v>
      </c>
      <c r="R139" t="e">
        <f>VLOOKUP(Table410[[#This Row],[Unique]], comp[], 2, FALSE)</f>
        <v>#N/A</v>
      </c>
      <c r="S139" t="s">
        <v>1940</v>
      </c>
      <c r="T139" t="str">
        <f>Table410[[#This Row],[Name]] &amp; Table410[[#This Row],[Paper]]</f>
        <v>CoWAlloy6Freund, L. P. et al. The Effect of a Grain Boundary Pinning B2 Phase on Polycrystalline Co-Based Superalloys with Reduced Density. Metall. Mater. Trans. A Phys. Metall. Mater. Sci. 49, 4070–4078 (2018).</v>
      </c>
    </row>
    <row r="140" spans="1:20" x14ac:dyDescent="0.3">
      <c r="A140" t="s">
        <v>2593</v>
      </c>
      <c r="B140" t="str">
        <f t="shared" si="2"/>
        <v/>
      </c>
      <c r="C140" t="str">
        <f>VLOOKUP(Table410[[#This Row],[Shortname]], comp[], 2, FALSE)</f>
        <v>CoAlWX+</v>
      </c>
      <c r="D140" t="s">
        <v>453</v>
      </c>
      <c r="E140" s="16" t="s">
        <v>452</v>
      </c>
      <c r="F140" t="s">
        <v>46</v>
      </c>
      <c r="G140">
        <v>330</v>
      </c>
      <c r="H140">
        <f>IF(Table410[[#This Row],[Hardness (HV) or (GPa)]] ="","",IF(Table410[[#This Row],[Hardness (HV) or (GPa)]]&gt;100, Table410[[#This Row],[Hardness (HV) or (GPa)]], Table410[[#This Row],[Hardness (HV) or (GPa)]]/0.009807))</f>
        <v>330</v>
      </c>
      <c r="Q140" t="s">
        <v>455</v>
      </c>
      <c r="R140" t="e">
        <f>VLOOKUP(Table410[[#This Row],[Unique]], comp[], 2, FALSE)</f>
        <v>#N/A</v>
      </c>
      <c r="S140" t="s">
        <v>1940</v>
      </c>
      <c r="T140" t="str">
        <f>Table410[[#This Row],[Name]] &amp; Table410[[#This Row],[Paper]]</f>
        <v>CoWAlloy6Freund, L. P. et al. The Effect of a Grain Boundary Pinning B2 Phase on Polycrystalline Co-Based Superalloys with Reduced Density. Metall. Mater. Trans. A Phys. Metall. Mater. Sci. 49, 4070–4078 (2018).</v>
      </c>
    </row>
    <row r="141" spans="1:20" x14ac:dyDescent="0.3">
      <c r="A141" t="s">
        <v>2593</v>
      </c>
      <c r="B141" t="str">
        <f t="shared" si="2"/>
        <v/>
      </c>
      <c r="C141" t="str">
        <f>VLOOKUP(Table410[[#This Row],[Shortname]], comp[], 2, FALSE)</f>
        <v>CoAlWX+</v>
      </c>
      <c r="D141" t="s">
        <v>453</v>
      </c>
      <c r="E141" s="16" t="s">
        <v>452</v>
      </c>
      <c r="F141" t="s">
        <v>46</v>
      </c>
      <c r="G141">
        <v>268</v>
      </c>
      <c r="H141">
        <f>IF(Table410[[#This Row],[Hardness (HV) or (GPa)]] ="","",IF(Table410[[#This Row],[Hardness (HV) or (GPa)]]&gt;100, Table410[[#This Row],[Hardness (HV) or (GPa)]], Table410[[#This Row],[Hardness (HV) or (GPa)]]/0.009807))</f>
        <v>268</v>
      </c>
      <c r="Q141" t="s">
        <v>456</v>
      </c>
      <c r="R141" t="e">
        <f>VLOOKUP(Table410[[#This Row],[Unique]], comp[], 2, FALSE)</f>
        <v>#N/A</v>
      </c>
      <c r="S141" t="s">
        <v>1940</v>
      </c>
      <c r="T141" t="str">
        <f>Table410[[#This Row],[Name]] &amp; Table410[[#This Row],[Paper]]</f>
        <v>CoWAlloy6Freund, L. P. et al. The Effect of a Grain Boundary Pinning B2 Phase on Polycrystalline Co-Based Superalloys with Reduced Density. Metall. Mater. Trans. A Phys. Metall. Mater. Sci. 49, 4070–4078 (2018).</v>
      </c>
    </row>
    <row r="142" spans="1:20" x14ac:dyDescent="0.3">
      <c r="A142" t="s">
        <v>2593</v>
      </c>
      <c r="B142" t="str">
        <f t="shared" si="2"/>
        <v/>
      </c>
      <c r="C142" t="str">
        <f>VLOOKUP(Table410[[#This Row],[Shortname]], comp[], 2, FALSE)</f>
        <v>CoAlWX+</v>
      </c>
      <c r="D142" t="s">
        <v>453</v>
      </c>
      <c r="E142" s="16" t="s">
        <v>452</v>
      </c>
      <c r="F142" t="s">
        <v>46</v>
      </c>
      <c r="G142">
        <v>263</v>
      </c>
      <c r="H142">
        <f>IF(Table410[[#This Row],[Hardness (HV) or (GPa)]] ="","",IF(Table410[[#This Row],[Hardness (HV) or (GPa)]]&gt;100, Table410[[#This Row],[Hardness (HV) or (GPa)]], Table410[[#This Row],[Hardness (HV) or (GPa)]]/0.009807))</f>
        <v>263</v>
      </c>
      <c r="Q142" t="s">
        <v>458</v>
      </c>
      <c r="R142" t="e">
        <f>VLOOKUP(Table410[[#This Row],[Unique]], comp[], 2, FALSE)</f>
        <v>#N/A</v>
      </c>
      <c r="S142" t="s">
        <v>1940</v>
      </c>
      <c r="T142" t="str">
        <f>Table410[[#This Row],[Name]] &amp; Table410[[#This Row],[Paper]]</f>
        <v>CoWAlloy6Freund, L. P. et al. The Effect of a Grain Boundary Pinning B2 Phase on Polycrystalline Co-Based Superalloys with Reduced Density. Metall. Mater. Trans. A Phys. Metall. Mater. Sci. 49, 4070–4078 (2018).</v>
      </c>
    </row>
    <row r="143" spans="1:20" x14ac:dyDescent="0.3">
      <c r="A143" t="s">
        <v>2593</v>
      </c>
      <c r="B143" t="str">
        <f t="shared" si="2"/>
        <v/>
      </c>
      <c r="C143" t="str">
        <f>VLOOKUP(Table410[[#This Row],[Shortname]], comp[], 2, FALSE)</f>
        <v>CoAlWX+</v>
      </c>
      <c r="D143" t="s">
        <v>453</v>
      </c>
      <c r="E143" s="16" t="s">
        <v>452</v>
      </c>
      <c r="F143" t="s">
        <v>46</v>
      </c>
      <c r="G143">
        <v>258</v>
      </c>
      <c r="H143">
        <f>IF(Table410[[#This Row],[Hardness (HV) or (GPa)]] ="","",IF(Table410[[#This Row],[Hardness (HV) or (GPa)]]&gt;100, Table410[[#This Row],[Hardness (HV) or (GPa)]], Table410[[#This Row],[Hardness (HV) or (GPa)]]/0.009807))</f>
        <v>258</v>
      </c>
      <c r="Q143" t="s">
        <v>457</v>
      </c>
      <c r="R143" t="e">
        <f>VLOOKUP(Table410[[#This Row],[Unique]], comp[], 2, FALSE)</f>
        <v>#N/A</v>
      </c>
      <c r="S143" t="s">
        <v>1940</v>
      </c>
      <c r="T143" t="str">
        <f>Table410[[#This Row],[Name]] &amp; Table410[[#This Row],[Paper]]</f>
        <v>CoWAlloy6Freund, L. P. et al. The Effect of a Grain Boundary Pinning B2 Phase on Polycrystalline Co-Based Superalloys with Reduced Density. Metall. Mater. Trans. A Phys. Metall. Mater. Sci. 49, 4070–4078 (2018).</v>
      </c>
    </row>
    <row r="144" spans="1:20" x14ac:dyDescent="0.3">
      <c r="A144" t="s">
        <v>2344</v>
      </c>
      <c r="B144" t="str">
        <f t="shared" si="2"/>
        <v>Co-32.Ni-9.Al-12.Cr-5.W-0.3Ti-0.2Ta-1.Mo-0.4Si-0.1Hf-0.08C-0.01Zr-0.08B</v>
      </c>
      <c r="C144" t="str">
        <f>VLOOKUP(Table410[[#This Row],[Shortname]], comp[], 2, FALSE)</f>
        <v>CoAlWX+</v>
      </c>
      <c r="D144" t="s">
        <v>459</v>
      </c>
      <c r="E144" s="13" t="s">
        <v>460</v>
      </c>
      <c r="F144">
        <v>1000</v>
      </c>
      <c r="G144">
        <v>383</v>
      </c>
      <c r="H144">
        <f>IF(Table410[[#This Row],[Hardness (HV) or (GPa)]] ="","",IF(Table410[[#This Row],[Hardness (HV) or (GPa)]]&gt;100, Table410[[#This Row],[Hardness (HV) or (GPa)]], Table410[[#This Row],[Hardness (HV) or (GPa)]]/0.009807))</f>
        <v>383</v>
      </c>
      <c r="Q144" t="s">
        <v>461</v>
      </c>
      <c r="R144" t="e">
        <f>VLOOKUP(Table410[[#This Row],[Unique]], comp[], 2, FALSE)</f>
        <v>#N/A</v>
      </c>
      <c r="S144" t="s">
        <v>1628</v>
      </c>
      <c r="T144" t="str">
        <f>Table410[[#This Row],[Name]] &amp; Table410[[#This Row],[Paper]]</f>
        <v>CoWAlloy3Freund, L. P. et al. The grain boundary pinning effect of the μ phase in an advanced polycrystalline γ/γ′ Co-base superalloy. J. Alloys Compd. 753, 333–342 (2018).</v>
      </c>
    </row>
    <row r="145" spans="1:20" x14ac:dyDescent="0.3">
      <c r="A145" t="s">
        <v>2344</v>
      </c>
      <c r="B145" t="str">
        <f t="shared" si="2"/>
        <v/>
      </c>
      <c r="C145" t="str">
        <f>VLOOKUP(Table410[[#This Row],[Shortname]], comp[], 2, FALSE)</f>
        <v>CoAlWX+</v>
      </c>
      <c r="D145" t="s">
        <v>459</v>
      </c>
      <c r="E145" s="13" t="s">
        <v>460</v>
      </c>
      <c r="F145">
        <v>1100</v>
      </c>
      <c r="G145">
        <v>354</v>
      </c>
      <c r="H145">
        <f>IF(Table410[[#This Row],[Hardness (HV) or (GPa)]] ="","",IF(Table410[[#This Row],[Hardness (HV) or (GPa)]]&gt;100, Table410[[#This Row],[Hardness (HV) or (GPa)]], Table410[[#This Row],[Hardness (HV) or (GPa)]]/0.009807))</f>
        <v>354</v>
      </c>
      <c r="Q145" t="s">
        <v>462</v>
      </c>
      <c r="R145" t="e">
        <f>VLOOKUP(Table410[[#This Row],[Unique]], comp[], 2, FALSE)</f>
        <v>#N/A</v>
      </c>
      <c r="S145" t="s">
        <v>1628</v>
      </c>
      <c r="T145" t="str">
        <f>Table410[[#This Row],[Name]] &amp; Table410[[#This Row],[Paper]]</f>
        <v>CoWAlloy3Freund, L. P. et al. The grain boundary pinning effect of the μ phase in an advanced polycrystalline γ/γ′ Co-base superalloy. J. Alloys Compd. 753, 333–342 (2018).</v>
      </c>
    </row>
    <row r="146" spans="1:20" x14ac:dyDescent="0.3">
      <c r="A146" t="s">
        <v>2344</v>
      </c>
      <c r="B146" t="str">
        <f t="shared" si="2"/>
        <v/>
      </c>
      <c r="C146" t="str">
        <f>VLOOKUP(Table410[[#This Row],[Shortname]], comp[], 2, FALSE)</f>
        <v>CoAlWX+</v>
      </c>
      <c r="D146" t="s">
        <v>459</v>
      </c>
      <c r="E146" s="13" t="s">
        <v>460</v>
      </c>
      <c r="F146">
        <v>1050</v>
      </c>
      <c r="G146">
        <v>352</v>
      </c>
      <c r="H146">
        <f>IF(Table410[[#This Row],[Hardness (HV) or (GPa)]] ="","",IF(Table410[[#This Row],[Hardness (HV) or (GPa)]]&gt;100, Table410[[#This Row],[Hardness (HV) or (GPa)]], Table410[[#This Row],[Hardness (HV) or (GPa)]]/0.009807))</f>
        <v>352</v>
      </c>
      <c r="Q146" t="s">
        <v>463</v>
      </c>
      <c r="R146" t="e">
        <f>VLOOKUP(Table410[[#This Row],[Unique]], comp[], 2, FALSE)</f>
        <v>#N/A</v>
      </c>
      <c r="S146" t="s">
        <v>1628</v>
      </c>
      <c r="T146" t="str">
        <f>Table410[[#This Row],[Name]] &amp; Table410[[#This Row],[Paper]]</f>
        <v>CoWAlloy3Freund, L. P. et al. The grain boundary pinning effect of the μ phase in an advanced polycrystalline γ/γ′ Co-base superalloy. J. Alloys Compd. 753, 333–342 (2018).</v>
      </c>
    </row>
    <row r="147" spans="1:20" x14ac:dyDescent="0.3">
      <c r="A147" t="s">
        <v>2344</v>
      </c>
      <c r="B147" t="str">
        <f t="shared" si="2"/>
        <v/>
      </c>
      <c r="C147" t="str">
        <f>VLOOKUP(Table410[[#This Row],[Shortname]], comp[], 2, FALSE)</f>
        <v>CoAlWX+</v>
      </c>
      <c r="D147" t="s">
        <v>459</v>
      </c>
      <c r="E147" s="13" t="s">
        <v>460</v>
      </c>
      <c r="F147">
        <v>1025</v>
      </c>
      <c r="G147">
        <v>342</v>
      </c>
      <c r="H147">
        <f>IF(Table410[[#This Row],[Hardness (HV) or (GPa)]] ="","",IF(Table410[[#This Row],[Hardness (HV) or (GPa)]]&gt;100, Table410[[#This Row],[Hardness (HV) or (GPa)]], Table410[[#This Row],[Hardness (HV) or (GPa)]]/0.009807))</f>
        <v>342</v>
      </c>
      <c r="Q147" t="s">
        <v>465</v>
      </c>
      <c r="R147" t="e">
        <f>VLOOKUP(Table410[[#This Row],[Unique]], comp[], 2, FALSE)</f>
        <v>#N/A</v>
      </c>
      <c r="S147" t="s">
        <v>1628</v>
      </c>
      <c r="T147" t="str">
        <f>Table410[[#This Row],[Name]] &amp; Table410[[#This Row],[Paper]]</f>
        <v>CoWAlloy3Freund, L. P. et al. The grain boundary pinning effect of the μ phase in an advanced polycrystalline γ/γ′ Co-base superalloy. J. Alloys Compd. 753, 333–342 (2018).</v>
      </c>
    </row>
    <row r="148" spans="1:20" x14ac:dyDescent="0.3">
      <c r="A148" t="s">
        <v>2344</v>
      </c>
      <c r="B148" t="str">
        <f t="shared" si="2"/>
        <v/>
      </c>
      <c r="C148" t="str">
        <f>VLOOKUP(Table410[[#This Row],[Shortname]], comp[], 2, FALSE)</f>
        <v>CoAlWX+</v>
      </c>
      <c r="D148" t="s">
        <v>459</v>
      </c>
      <c r="E148" s="13" t="s">
        <v>460</v>
      </c>
      <c r="F148">
        <v>1075</v>
      </c>
      <c r="G148">
        <v>336</v>
      </c>
      <c r="H148">
        <f>IF(Table410[[#This Row],[Hardness (HV) or (GPa)]] ="","",IF(Table410[[#This Row],[Hardness (HV) or (GPa)]]&gt;100, Table410[[#This Row],[Hardness (HV) or (GPa)]], Table410[[#This Row],[Hardness (HV) or (GPa)]]/0.009807))</f>
        <v>336</v>
      </c>
      <c r="Q148" t="s">
        <v>466</v>
      </c>
      <c r="R148" t="e">
        <f>VLOOKUP(Table410[[#This Row],[Unique]], comp[], 2, FALSE)</f>
        <v>#N/A</v>
      </c>
      <c r="S148" t="s">
        <v>1628</v>
      </c>
      <c r="T148" t="str">
        <f>Table410[[#This Row],[Name]] &amp; Table410[[#This Row],[Paper]]</f>
        <v>CoWAlloy3Freund, L. P. et al. The grain boundary pinning effect of the μ phase in an advanced polycrystalline γ/γ′ Co-base superalloy. J. Alloys Compd. 753, 333–342 (2018).</v>
      </c>
    </row>
    <row r="149" spans="1:20" x14ac:dyDescent="0.3">
      <c r="A149" t="s">
        <v>2344</v>
      </c>
      <c r="B149" t="str">
        <f t="shared" si="2"/>
        <v/>
      </c>
      <c r="C149" t="str">
        <f>VLOOKUP(Table410[[#This Row],[Shortname]], comp[], 2, FALSE)</f>
        <v>CoAlWX+</v>
      </c>
      <c r="D149" t="s">
        <v>459</v>
      </c>
      <c r="E149" s="13" t="s">
        <v>460</v>
      </c>
      <c r="F149">
        <v>1125</v>
      </c>
      <c r="G149">
        <v>305</v>
      </c>
      <c r="H149">
        <f>IF(Table410[[#This Row],[Hardness (HV) or (GPa)]] ="","",IF(Table410[[#This Row],[Hardness (HV) or (GPa)]]&gt;100, Table410[[#This Row],[Hardness (HV) or (GPa)]], Table410[[#This Row],[Hardness (HV) or (GPa)]]/0.009807))</f>
        <v>305</v>
      </c>
      <c r="Q149" t="s">
        <v>467</v>
      </c>
      <c r="R149" t="e">
        <f>VLOOKUP(Table410[[#This Row],[Unique]], comp[], 2, FALSE)</f>
        <v>#N/A</v>
      </c>
      <c r="S149" t="s">
        <v>1628</v>
      </c>
      <c r="T149" t="str">
        <f>Table410[[#This Row],[Name]] &amp; Table410[[#This Row],[Paper]]</f>
        <v>CoWAlloy3Freund, L. P. et al. The grain boundary pinning effect of the μ phase in an advanced polycrystalline γ/γ′ Co-base superalloy. J. Alloys Compd. 753, 333–342 (2018).</v>
      </c>
    </row>
    <row r="150" spans="1:20" x14ac:dyDescent="0.3">
      <c r="A150" t="s">
        <v>2344</v>
      </c>
      <c r="B150" t="str">
        <f t="shared" si="2"/>
        <v/>
      </c>
      <c r="C150" t="str">
        <f>VLOOKUP(Table410[[#This Row],[Shortname]], comp[], 2, FALSE)</f>
        <v>CoAlWX+</v>
      </c>
      <c r="D150" t="s">
        <v>459</v>
      </c>
      <c r="E150" s="13" t="s">
        <v>460</v>
      </c>
      <c r="F150">
        <v>1150</v>
      </c>
      <c r="G150">
        <v>274</v>
      </c>
      <c r="H150">
        <f>IF(Table410[[#This Row],[Hardness (HV) or (GPa)]] ="","",IF(Table410[[#This Row],[Hardness (HV) or (GPa)]]&gt;100, Table410[[#This Row],[Hardness (HV) or (GPa)]], Table410[[#This Row],[Hardness (HV) or (GPa)]]/0.009807))</f>
        <v>274</v>
      </c>
      <c r="Q150" t="s">
        <v>464</v>
      </c>
      <c r="R150" t="e">
        <f>VLOOKUP(Table410[[#This Row],[Unique]], comp[], 2, FALSE)</f>
        <v>#N/A</v>
      </c>
      <c r="S150" t="s">
        <v>1628</v>
      </c>
      <c r="T150" t="str">
        <f>Table410[[#This Row],[Name]] &amp; Table410[[#This Row],[Paper]]</f>
        <v>CoWAlloy3Freund, L. P. et al. The grain boundary pinning effect of the μ phase in an advanced polycrystalline γ/γ′ Co-base superalloy. J. Alloys Compd. 753, 333–342 (2018).</v>
      </c>
    </row>
    <row r="151" spans="1:20" x14ac:dyDescent="0.3">
      <c r="A151" t="s">
        <v>2346</v>
      </c>
      <c r="B151" t="str">
        <f t="shared" si="2"/>
        <v>Co-29.7Ni-9.1Al-12.4Cr-1.3W-3.7Nb</v>
      </c>
      <c r="C151" t="str">
        <f>VLOOKUP(Table410[[#This Row],[Shortname]], comp[], 2, FALSE)</f>
        <v>Low-W</v>
      </c>
      <c r="D151" t="s">
        <v>479</v>
      </c>
      <c r="E151" s="13" t="s">
        <v>472</v>
      </c>
      <c r="F151" t="s">
        <v>46</v>
      </c>
      <c r="G151">
        <v>4.49</v>
      </c>
      <c r="H151">
        <f>IF(Table410[[#This Row],[Hardness (HV) or (GPa)]] ="","",IF(Table410[[#This Row],[Hardness (HV) or (GPa)]]&gt;100, Table410[[#This Row],[Hardness (HV) or (GPa)]], Table410[[#This Row],[Hardness (HV) or (GPa)]]/0.009807))</f>
        <v>457.83623942082187</v>
      </c>
      <c r="Q151" t="s">
        <v>480</v>
      </c>
      <c r="R151" t="e">
        <f>VLOOKUP(Table410[[#This Row],[Unique]], comp[], 2, FALSE)</f>
        <v>#N/A</v>
      </c>
      <c r="S151" t="s">
        <v>1695</v>
      </c>
      <c r="T151" t="str">
        <f>Table410[[#This Row],[Name]] &amp; Table410[[#This Row],[Paper]]</f>
        <v>1W4NbFu, H. et al. Microstructure and Properties Evolution of Co-Al-W-Ni-Cr Superalloys by Molybdenum and Niobium Substitutions for Tungsten. Metall. Mater. Trans. A Phys. Metall. Mater. Sci. 51, 299–308 (2020).</v>
      </c>
    </row>
    <row r="152" spans="1:20" x14ac:dyDescent="0.3">
      <c r="A152" t="s">
        <v>2348</v>
      </c>
      <c r="B152" t="str">
        <f t="shared" si="2"/>
        <v>Co-29.9Ni-8.7Al-12.1Cr-3.1W-1.8Nb</v>
      </c>
      <c r="C152" t="str">
        <f>VLOOKUP(Table410[[#This Row],[Shortname]], comp[], 2, FALSE)</f>
        <v>Low-W</v>
      </c>
      <c r="D152" t="s">
        <v>477</v>
      </c>
      <c r="E152" s="13" t="s">
        <v>472</v>
      </c>
      <c r="F152" t="s">
        <v>46</v>
      </c>
      <c r="G152">
        <v>4.08</v>
      </c>
      <c r="H152">
        <f>IF(Table410[[#This Row],[Hardness (HV) or (GPa)]] ="","",IF(Table410[[#This Row],[Hardness (HV) or (GPa)]]&gt;100, Table410[[#This Row],[Hardness (HV) or (GPa)]], Table410[[#This Row],[Hardness (HV) or (GPa)]]/0.009807))</f>
        <v>416.02936677883145</v>
      </c>
      <c r="Q152" t="s">
        <v>480</v>
      </c>
      <c r="R152" t="e">
        <f>VLOOKUP(Table410[[#This Row],[Unique]], comp[], 2, FALSE)</f>
        <v>#N/A</v>
      </c>
      <c r="S152" t="s">
        <v>1697</v>
      </c>
      <c r="T152" t="str">
        <f>Table410[[#This Row],[Name]] &amp; Table410[[#This Row],[Paper]]</f>
        <v>3W2NbFu, H. et al. Microstructure and Properties Evolution of Co-Al-W-Ni-Cr Superalloys by Molybdenum and Niobium Substitutions for Tungsten. Metall. Mater. Trans. A Phys. Metall. Mater. Sci. 51, 299–308 (2020).</v>
      </c>
    </row>
    <row r="153" spans="1:20" x14ac:dyDescent="0.3">
      <c r="A153" t="s">
        <v>2350</v>
      </c>
      <c r="B153" t="str">
        <f t="shared" si="2"/>
        <v>Co-29.9Ni-9.Al-12.2Cr-4.1W-1.Nb</v>
      </c>
      <c r="C153" t="str">
        <f>VLOOKUP(Table410[[#This Row],[Shortname]], comp[], 2, FALSE)</f>
        <v>CoAlWX+</v>
      </c>
      <c r="D153" t="s">
        <v>478</v>
      </c>
      <c r="E153" s="13" t="s">
        <v>472</v>
      </c>
      <c r="F153" t="s">
        <v>46</v>
      </c>
      <c r="G153">
        <v>3.9</v>
      </c>
      <c r="H153">
        <f>IF(Table410[[#This Row],[Hardness (HV) or (GPa)]] ="","",IF(Table410[[#This Row],[Hardness (HV) or (GPa)]]&gt;100, Table410[[#This Row],[Hardness (HV) or (GPa)]], Table410[[#This Row],[Hardness (HV) or (GPa)]]/0.009807))</f>
        <v>397.67513000917711</v>
      </c>
      <c r="Q153" t="s">
        <v>480</v>
      </c>
      <c r="R153" t="e">
        <f>VLOOKUP(Table410[[#This Row],[Unique]], comp[], 2, FALSE)</f>
        <v>#N/A</v>
      </c>
      <c r="S153" t="s">
        <v>1699</v>
      </c>
      <c r="T153" t="str">
        <f>Table410[[#This Row],[Name]] &amp; Table410[[#This Row],[Paper]]</f>
        <v>4W1NbFu, H. et al. Microstructure and Properties Evolution of Co-Al-W-Ni-Cr Superalloys by Molybdenum and Niobium Substitutions for Tungsten. Metall. Mater. Trans. A Phys. Metall. Mater. Sci. 51, 299–308 (2020).</v>
      </c>
    </row>
    <row r="154" spans="1:20" x14ac:dyDescent="0.3">
      <c r="A154" t="s">
        <v>2351</v>
      </c>
      <c r="B154" t="str">
        <f t="shared" si="2"/>
        <v>Co-29.7Ni-8.9Al-12.3Cr-5.1W</v>
      </c>
      <c r="C154" t="str">
        <f>VLOOKUP(Table410[[#This Row],[Shortname]], comp[], 2, FALSE)</f>
        <v>CoAlWX+</v>
      </c>
      <c r="D154" t="s">
        <v>473</v>
      </c>
      <c r="E154" s="13" t="s">
        <v>472</v>
      </c>
      <c r="F154" t="s">
        <v>46</v>
      </c>
      <c r="G154">
        <v>3.69</v>
      </c>
      <c r="H154">
        <f>IF(Table410[[#This Row],[Hardness (HV) or (GPa)]] ="","",IF(Table410[[#This Row],[Hardness (HV) or (GPa)]]&gt;100, Table410[[#This Row],[Hardness (HV) or (GPa)]], Table410[[#This Row],[Hardness (HV) or (GPa)]]/0.009807))</f>
        <v>376.26185377791376</v>
      </c>
      <c r="Q154" t="s">
        <v>480</v>
      </c>
      <c r="R154" t="e">
        <f>VLOOKUP(Table410[[#This Row],[Unique]], comp[], 2, FALSE)</f>
        <v>#N/A</v>
      </c>
      <c r="S154" t="s">
        <v>1700</v>
      </c>
      <c r="T154" t="str">
        <f>Table410[[#This Row],[Name]] &amp; Table410[[#This Row],[Paper]]</f>
        <v>5WFu, H. et al. Microstructure and Properties Evolution of Co-Al-W-Ni-Cr Superalloys by Molybdenum and Niobium Substitutions for Tungsten. Metall. Mater. Trans. A Phys. Metall. Mater. Sci. 51, 299–308 (2020).</v>
      </c>
    </row>
    <row r="155" spans="1:20" x14ac:dyDescent="0.3">
      <c r="A155" t="s">
        <v>2349</v>
      </c>
      <c r="B155" t="str">
        <f t="shared" si="2"/>
        <v>Co-29.5Ni-8.9Al-12.6Cr-3.9W-1.Mo</v>
      </c>
      <c r="C155" t="str">
        <f>VLOOKUP(Table410[[#This Row],[Shortname]], comp[], 2, FALSE)</f>
        <v>CoAlWX+</v>
      </c>
      <c r="D155" t="s">
        <v>474</v>
      </c>
      <c r="E155" s="13" t="s">
        <v>472</v>
      </c>
      <c r="F155" t="s">
        <v>46</v>
      </c>
      <c r="G155">
        <v>3.6</v>
      </c>
      <c r="H155">
        <f>IF(Table410[[#This Row],[Hardness (HV) or (GPa)]] ="","",IF(Table410[[#This Row],[Hardness (HV) or (GPa)]]&gt;100, Table410[[#This Row],[Hardness (HV) or (GPa)]], Table410[[#This Row],[Hardness (HV) or (GPa)]]/0.009807))</f>
        <v>367.08473539308659</v>
      </c>
      <c r="Q155" t="s">
        <v>480</v>
      </c>
      <c r="R155" t="e">
        <f>VLOOKUP(Table410[[#This Row],[Unique]], comp[], 2, FALSE)</f>
        <v>#N/A</v>
      </c>
      <c r="S155" t="s">
        <v>1698</v>
      </c>
      <c r="T155" t="str">
        <f>Table410[[#This Row],[Name]] &amp; Table410[[#This Row],[Paper]]</f>
        <v>4W1MoFu, H. et al. Microstructure and Properties Evolution of Co-Al-W-Ni-Cr Superalloys by Molybdenum and Niobium Substitutions for Tungsten. Metall. Mater. Trans. A Phys. Metall. Mater. Sci. 51, 299–308 (2020).</v>
      </c>
    </row>
    <row r="156" spans="1:20" x14ac:dyDescent="0.3">
      <c r="A156" t="s">
        <v>2347</v>
      </c>
      <c r="B156" t="str">
        <f t="shared" si="2"/>
        <v>Co-29.9Ni-8.9Al-12.1Cr-3.1W-1.8Mo</v>
      </c>
      <c r="C156" t="str">
        <f>VLOOKUP(Table410[[#This Row],[Shortname]], comp[], 2, FALSE)</f>
        <v>Low-W</v>
      </c>
      <c r="D156" t="s">
        <v>475</v>
      </c>
      <c r="E156" s="13" t="s">
        <v>472</v>
      </c>
      <c r="F156" t="s">
        <v>46</v>
      </c>
      <c r="G156">
        <v>3.38</v>
      </c>
      <c r="H156">
        <f>IF(Table410[[#This Row],[Hardness (HV) or (GPa)]] ="","",IF(Table410[[#This Row],[Hardness (HV) or (GPa)]]&gt;100, Table410[[#This Row],[Hardness (HV) or (GPa)]], Table410[[#This Row],[Hardness (HV) or (GPa)]]/0.009807))</f>
        <v>344.65177934128684</v>
      </c>
      <c r="Q156" t="s">
        <v>480</v>
      </c>
      <c r="R156" t="e">
        <f>VLOOKUP(Table410[[#This Row],[Unique]], comp[], 2, FALSE)</f>
        <v>#N/A</v>
      </c>
      <c r="S156" t="s">
        <v>1696</v>
      </c>
      <c r="T156" t="str">
        <f>Table410[[#This Row],[Name]] &amp; Table410[[#This Row],[Paper]]</f>
        <v>3W2MoFu, H. et al. Microstructure and Properties Evolution of Co-Al-W-Ni-Cr Superalloys by Molybdenum and Niobium Substitutions for Tungsten. Metall. Mater. Trans. A Phys. Metall. Mater. Sci. 51, 299–308 (2020).</v>
      </c>
    </row>
    <row r="157" spans="1:20" x14ac:dyDescent="0.3">
      <c r="A157" t="s">
        <v>2345</v>
      </c>
      <c r="B157" t="str">
        <f t="shared" si="2"/>
        <v>Co-26.7Ni-9.1Al-12.4Cr-1.3W-3.8Mo</v>
      </c>
      <c r="C157" t="str">
        <f>VLOOKUP(Table410[[#This Row],[Shortname]], comp[], 2, FALSE)</f>
        <v>Low-W</v>
      </c>
      <c r="D157" t="s">
        <v>476</v>
      </c>
      <c r="E157" s="13" t="s">
        <v>472</v>
      </c>
      <c r="F157" t="s">
        <v>46</v>
      </c>
      <c r="G157">
        <v>3.14</v>
      </c>
      <c r="H157">
        <f>IF(Table410[[#This Row],[Hardness (HV) or (GPa)]] ="","",IF(Table410[[#This Row],[Hardness (HV) or (GPa)]]&gt;100, Table410[[#This Row],[Hardness (HV) or (GPa)]], Table410[[#This Row],[Hardness (HV) or (GPa)]]/0.009807))</f>
        <v>320.17946364841441</v>
      </c>
      <c r="Q157" t="s">
        <v>480</v>
      </c>
      <c r="R157" t="e">
        <f>VLOOKUP(Table410[[#This Row],[Unique]], comp[], 2, FALSE)</f>
        <v>#N/A</v>
      </c>
      <c r="S157" t="s">
        <v>1694</v>
      </c>
      <c r="T157" t="str">
        <f>Table410[[#This Row],[Name]] &amp; Table410[[#This Row],[Paper]]</f>
        <v>1W4MoFu, H. et al. Microstructure and Properties Evolution of Co-Al-W-Ni-Cr Superalloys by Molybdenum and Niobium Substitutions for Tungsten. Metall. Mater. Trans. A Phys. Metall. Mater. Sci. 51, 299–308 (2020).</v>
      </c>
    </row>
    <row r="158" spans="1:20" x14ac:dyDescent="0.3">
      <c r="A158" t="s">
        <v>2187</v>
      </c>
      <c r="B158" t="str">
        <f t="shared" si="2"/>
        <v>Co-30.Ni-6.7Al-3.3Ti</v>
      </c>
      <c r="C158" t="str">
        <f>VLOOKUP(Table410[[#This Row],[Shortname]], comp[], 2, FALSE)</f>
        <v>Co3Ti</v>
      </c>
      <c r="D158" t="s">
        <v>484</v>
      </c>
      <c r="E158" s="13" t="s">
        <v>481</v>
      </c>
      <c r="F158" t="s">
        <v>46</v>
      </c>
      <c r="G158">
        <v>434</v>
      </c>
      <c r="H158">
        <f>IF(Table410[[#This Row],[Hardness (HV) or (GPa)]] ="","",IF(Table410[[#This Row],[Hardness (HV) or (GPa)]]&gt;100, Table410[[#This Row],[Hardness (HV) or (GPa)]], Table410[[#This Row],[Hardness (HV) or (GPa)]]/0.009807))</f>
        <v>434</v>
      </c>
      <c r="Q158" t="s">
        <v>491</v>
      </c>
      <c r="R158" t="e">
        <f>VLOOKUP(Table410[[#This Row],[Unique]], comp[], 2, FALSE)</f>
        <v>#N/A</v>
      </c>
      <c r="S158" t="s">
        <v>1532</v>
      </c>
      <c r="T158" t="str">
        <f>Table410[[#This Row],[Name]] &amp; Table410[[#This Row],[Paper]]</f>
        <v>3.3TiGao, Q. et al. Effects of alloying elements on microstructure and mechanical properties of Co–Ni–Al–Ti superalloy. Mater. Sci. Eng. A 779, (2020).</v>
      </c>
    </row>
    <row r="159" spans="1:20" x14ac:dyDescent="0.3">
      <c r="A159" t="s">
        <v>2186</v>
      </c>
      <c r="B159" t="str">
        <f t="shared" si="2"/>
        <v>Co-30.Ni-7.5Al-2.5Ti-2.Mo</v>
      </c>
      <c r="C159" t="str">
        <f>VLOOKUP(Table410[[#This Row],[Shortname]], comp[], 2, FALSE)</f>
        <v>W-free</v>
      </c>
      <c r="D159" t="s">
        <v>429</v>
      </c>
      <c r="E159" s="13" t="s">
        <v>481</v>
      </c>
      <c r="F159" t="s">
        <v>46</v>
      </c>
      <c r="G159">
        <v>398</v>
      </c>
      <c r="H159">
        <f>IF(Table410[[#This Row],[Hardness (HV) or (GPa)]] ="","",IF(Table410[[#This Row],[Hardness (HV) or (GPa)]]&gt;100, Table410[[#This Row],[Hardness (HV) or (GPa)]], Table410[[#This Row],[Hardness (HV) or (GPa)]]/0.009807))</f>
        <v>398</v>
      </c>
      <c r="Q159" t="s">
        <v>491</v>
      </c>
      <c r="R159" t="e">
        <f>VLOOKUP(Table410[[#This Row],[Unique]], comp[], 2, FALSE)</f>
        <v>#N/A</v>
      </c>
      <c r="S159" t="s">
        <v>1531</v>
      </c>
      <c r="T159" t="str">
        <f>Table410[[#This Row],[Name]] &amp; Table410[[#This Row],[Paper]]</f>
        <v>2MoGao, Q. et al. Effects of alloying elements on microstructure and mechanical properties of Co–Ni–Al–Ti superalloy. Mater. Sci. Eng. A 779, (2020).</v>
      </c>
    </row>
    <row r="160" spans="1:20" x14ac:dyDescent="0.3">
      <c r="A160" t="s">
        <v>2184</v>
      </c>
      <c r="B160" t="str">
        <f t="shared" si="2"/>
        <v>Co-30.Ni-7.5Al-2.5Ti</v>
      </c>
      <c r="C160" t="str">
        <f>VLOOKUP(Table410[[#This Row],[Shortname]], comp[], 2, FALSE)</f>
        <v>W-free</v>
      </c>
      <c r="D160" t="s">
        <v>483</v>
      </c>
      <c r="E160" s="13" t="s">
        <v>481</v>
      </c>
      <c r="F160" t="s">
        <v>46</v>
      </c>
      <c r="G160">
        <v>369</v>
      </c>
      <c r="H160">
        <f>IF(Table410[[#This Row],[Hardness (HV) or (GPa)]] ="","",IF(Table410[[#This Row],[Hardness (HV) or (GPa)]]&gt;100, Table410[[#This Row],[Hardness (HV) or (GPa)]], Table410[[#This Row],[Hardness (HV) or (GPa)]]/0.009807))</f>
        <v>369</v>
      </c>
      <c r="Q160" t="s">
        <v>491</v>
      </c>
      <c r="R160" t="e">
        <f>VLOOKUP(Table410[[#This Row],[Unique]], comp[], 2, FALSE)</f>
        <v>#N/A</v>
      </c>
      <c r="S160" t="s">
        <v>1529</v>
      </c>
      <c r="T160" t="str">
        <f>Table410[[#This Row],[Name]] &amp; Table410[[#This Row],[Paper]]</f>
        <v>2.5TiGao, Q. et al. Effects of alloying elements on microstructure and mechanical properties of Co–Ni–Al–Ti superalloy. Mater. Sci. Eng. A 779, (2020).</v>
      </c>
    </row>
    <row r="161" spans="1:20" x14ac:dyDescent="0.3">
      <c r="A161" t="s">
        <v>2187</v>
      </c>
      <c r="B161" t="str">
        <f t="shared" si="2"/>
        <v>Co-30.Ni-6.7Al-3.3Ti</v>
      </c>
      <c r="C161" t="str">
        <f>VLOOKUP(Table410[[#This Row],[Shortname]], comp[], 2, FALSE)</f>
        <v>Co3Ti</v>
      </c>
      <c r="D161" t="s">
        <v>484</v>
      </c>
      <c r="E161" s="13" t="s">
        <v>481</v>
      </c>
      <c r="F161" t="s">
        <v>46</v>
      </c>
      <c r="G161">
        <v>367</v>
      </c>
      <c r="H161">
        <f>IF(Table410[[#This Row],[Hardness (HV) or (GPa)]] ="","",IF(Table410[[#This Row],[Hardness (HV) or (GPa)]]&gt;100, Table410[[#This Row],[Hardness (HV) or (GPa)]], Table410[[#This Row],[Hardness (HV) or (GPa)]]/0.009807))</f>
        <v>367</v>
      </c>
      <c r="J161">
        <v>726</v>
      </c>
      <c r="K161">
        <v>952</v>
      </c>
      <c r="L161">
        <v>10</v>
      </c>
      <c r="Q161" t="s">
        <v>490</v>
      </c>
      <c r="R161" t="e">
        <f>VLOOKUP(Table410[[#This Row],[Unique]], comp[], 2, FALSE)</f>
        <v>#N/A</v>
      </c>
      <c r="S161" t="s">
        <v>1532</v>
      </c>
      <c r="T161" t="str">
        <f>Table410[[#This Row],[Name]] &amp; Table410[[#This Row],[Paper]]</f>
        <v>3.3TiGao, Q. et al. Effects of alloying elements on microstructure and mechanical properties of Co–Ni–Al–Ti superalloy. Mater. Sci. Eng. A 779, (2020).</v>
      </c>
    </row>
    <row r="162" spans="1:20" x14ac:dyDescent="0.3">
      <c r="A162" t="s">
        <v>2183</v>
      </c>
      <c r="B162" t="str">
        <f t="shared" si="2"/>
        <v>Co-30.Ni-8.3Al-1.7Ti</v>
      </c>
      <c r="C162" t="str">
        <f>VLOOKUP(Table410[[#This Row],[Shortname]], comp[], 2, FALSE)</f>
        <v>Co3Ti</v>
      </c>
      <c r="D162" t="s">
        <v>482</v>
      </c>
      <c r="E162" s="13" t="s">
        <v>481</v>
      </c>
      <c r="F162" t="s">
        <v>46</v>
      </c>
      <c r="G162">
        <v>356</v>
      </c>
      <c r="H162">
        <f>IF(Table410[[#This Row],[Hardness (HV) or (GPa)]] ="","",IF(Table410[[#This Row],[Hardness (HV) or (GPa)]]&gt;100, Table410[[#This Row],[Hardness (HV) or (GPa)]], Table410[[#This Row],[Hardness (HV) or (GPa)]]/0.009807))</f>
        <v>356</v>
      </c>
      <c r="Q162" t="s">
        <v>491</v>
      </c>
      <c r="R162" t="e">
        <f>VLOOKUP(Table410[[#This Row],[Unique]], comp[], 2, FALSE)</f>
        <v>#N/A</v>
      </c>
      <c r="S162" t="s">
        <v>1528</v>
      </c>
      <c r="T162" t="str">
        <f>Table410[[#This Row],[Name]] &amp; Table410[[#This Row],[Paper]]</f>
        <v>1.7TiGao, Q. et al. Effects of alloying elements on microstructure and mechanical properties of Co–Ni–Al–Ti superalloy. Mater. Sci. Eng. A 779, (2020).</v>
      </c>
    </row>
    <row r="163" spans="1:20" x14ac:dyDescent="0.3">
      <c r="A163" t="s">
        <v>2185</v>
      </c>
      <c r="B163" t="str">
        <f t="shared" si="2"/>
        <v>Co-30.Ni-7.5Al-2.Cr-2.5Ti</v>
      </c>
      <c r="C163" t="str">
        <f>VLOOKUP(Table410[[#This Row],[Shortname]], comp[], 2, FALSE)</f>
        <v>W-free</v>
      </c>
      <c r="D163" t="s">
        <v>485</v>
      </c>
      <c r="E163" s="13" t="s">
        <v>481</v>
      </c>
      <c r="F163" t="s">
        <v>46</v>
      </c>
      <c r="G163">
        <v>336</v>
      </c>
      <c r="H163">
        <f>IF(Table410[[#This Row],[Hardness (HV) or (GPa)]] ="","",IF(Table410[[#This Row],[Hardness (HV) or (GPa)]]&gt;100, Table410[[#This Row],[Hardness (HV) or (GPa)]], Table410[[#This Row],[Hardness (HV) or (GPa)]]/0.009807))</f>
        <v>336</v>
      </c>
      <c r="Q163" t="s">
        <v>491</v>
      </c>
      <c r="R163" t="e">
        <f>VLOOKUP(Table410[[#This Row],[Unique]], comp[], 2, FALSE)</f>
        <v>#N/A</v>
      </c>
      <c r="S163" t="s">
        <v>1530</v>
      </c>
      <c r="T163" t="str">
        <f>Table410[[#This Row],[Name]] &amp; Table410[[#This Row],[Paper]]</f>
        <v>2CrGao, Q. et al. Effects of alloying elements on microstructure and mechanical properties of Co–Ni–Al–Ti superalloy. Mater. Sci. Eng. A 779, (2020).</v>
      </c>
    </row>
    <row r="164" spans="1:20" x14ac:dyDescent="0.3">
      <c r="A164" t="s">
        <v>2186</v>
      </c>
      <c r="B164" t="str">
        <f t="shared" si="2"/>
        <v>Co-30.Ni-7.5Al-2.5Ti-2.Mo</v>
      </c>
      <c r="C164" t="str">
        <f>VLOOKUP(Table410[[#This Row],[Shortname]], comp[], 2, FALSE)</f>
        <v>W-free</v>
      </c>
      <c r="D164" t="s">
        <v>429</v>
      </c>
      <c r="E164" s="13" t="s">
        <v>481</v>
      </c>
      <c r="F164" t="s">
        <v>46</v>
      </c>
      <c r="G164">
        <v>335</v>
      </c>
      <c r="H164">
        <f>IF(Table410[[#This Row],[Hardness (HV) or (GPa)]] ="","",IF(Table410[[#This Row],[Hardness (HV) or (GPa)]]&gt;100, Table410[[#This Row],[Hardness (HV) or (GPa)]], Table410[[#This Row],[Hardness (HV) or (GPa)]]/0.009807))</f>
        <v>335</v>
      </c>
      <c r="J164">
        <v>659</v>
      </c>
      <c r="K164">
        <v>914</v>
      </c>
      <c r="L164">
        <v>18</v>
      </c>
      <c r="Q164" t="s">
        <v>490</v>
      </c>
      <c r="R164" t="e">
        <f>VLOOKUP(Table410[[#This Row],[Unique]], comp[], 2, FALSE)</f>
        <v>#N/A</v>
      </c>
      <c r="S164" t="s">
        <v>1531</v>
      </c>
      <c r="T164" t="str">
        <f>Table410[[#This Row],[Name]] &amp; Table410[[#This Row],[Paper]]</f>
        <v>2MoGao, Q. et al. Effects of alloying elements on microstructure and mechanical properties of Co–Ni–Al–Ti superalloy. Mater. Sci. Eng. A 779, (2020).</v>
      </c>
    </row>
    <row r="165" spans="1:20" x14ac:dyDescent="0.3">
      <c r="A165" t="s">
        <v>2184</v>
      </c>
      <c r="B165" t="str">
        <f t="shared" si="2"/>
        <v>Co-30.Ni-7.5Al-2.5Ti</v>
      </c>
      <c r="C165" t="str">
        <f>VLOOKUP(Table410[[#This Row],[Shortname]], comp[], 2, FALSE)</f>
        <v>W-free</v>
      </c>
      <c r="D165" t="s">
        <v>483</v>
      </c>
      <c r="E165" s="13" t="s">
        <v>481</v>
      </c>
      <c r="F165" t="s">
        <v>46</v>
      </c>
      <c r="G165">
        <v>313</v>
      </c>
      <c r="H165">
        <f>IF(Table410[[#This Row],[Hardness (HV) or (GPa)]] ="","",IF(Table410[[#This Row],[Hardness (HV) or (GPa)]]&gt;100, Table410[[#This Row],[Hardness (HV) or (GPa)]], Table410[[#This Row],[Hardness (HV) or (GPa)]]/0.009807))</f>
        <v>313</v>
      </c>
      <c r="J165">
        <v>614</v>
      </c>
      <c r="K165">
        <v>900</v>
      </c>
      <c r="L165">
        <v>21</v>
      </c>
      <c r="Q165" t="s">
        <v>490</v>
      </c>
      <c r="R165" t="e">
        <f>VLOOKUP(Table410[[#This Row],[Unique]], comp[], 2, FALSE)</f>
        <v>#N/A</v>
      </c>
      <c r="S165" t="s">
        <v>1529</v>
      </c>
      <c r="T165" t="str">
        <f>Table410[[#This Row],[Name]] &amp; Table410[[#This Row],[Paper]]</f>
        <v>2.5TiGao, Q. et al. Effects of alloying elements on microstructure and mechanical properties of Co–Ni–Al–Ti superalloy. Mater. Sci. Eng. A 779, (2020).</v>
      </c>
    </row>
    <row r="166" spans="1:20" x14ac:dyDescent="0.3">
      <c r="A166" t="s">
        <v>2185</v>
      </c>
      <c r="B166" t="str">
        <f t="shared" si="2"/>
        <v>Co-30.Ni-7.5Al-2.Cr-2.5Ti</v>
      </c>
      <c r="C166" t="str">
        <f>VLOOKUP(Table410[[#This Row],[Shortname]], comp[], 2, FALSE)</f>
        <v>W-free</v>
      </c>
      <c r="D166" t="s">
        <v>485</v>
      </c>
      <c r="E166" s="13" t="s">
        <v>481</v>
      </c>
      <c r="F166" t="s">
        <v>46</v>
      </c>
      <c r="G166">
        <v>302</v>
      </c>
      <c r="H166">
        <f>IF(Table410[[#This Row],[Hardness (HV) or (GPa)]] ="","",IF(Table410[[#This Row],[Hardness (HV) or (GPa)]]&gt;100, Table410[[#This Row],[Hardness (HV) or (GPa)]], Table410[[#This Row],[Hardness (HV) or (GPa)]]/0.009807))</f>
        <v>302</v>
      </c>
      <c r="J166">
        <v>583</v>
      </c>
      <c r="K166">
        <v>865</v>
      </c>
      <c r="L166">
        <v>12</v>
      </c>
      <c r="Q166" t="s">
        <v>490</v>
      </c>
      <c r="R166" t="e">
        <f>VLOOKUP(Table410[[#This Row],[Unique]], comp[], 2, FALSE)</f>
        <v>#N/A</v>
      </c>
      <c r="S166" t="s">
        <v>1530</v>
      </c>
      <c r="T166" t="str">
        <f>Table410[[#This Row],[Name]] &amp; Table410[[#This Row],[Paper]]</f>
        <v>2CrGao, Q. et al. Effects of alloying elements on microstructure and mechanical properties of Co–Ni–Al–Ti superalloy. Mater. Sci. Eng. A 779, (2020).</v>
      </c>
    </row>
    <row r="167" spans="1:20" x14ac:dyDescent="0.3">
      <c r="A167" t="s">
        <v>2183</v>
      </c>
      <c r="B167" t="str">
        <f t="shared" si="2"/>
        <v>Co-30.Ni-8.3Al-1.7Ti</v>
      </c>
      <c r="C167" t="str">
        <f>VLOOKUP(Table410[[#This Row],[Shortname]], comp[], 2, FALSE)</f>
        <v>Co3Ti</v>
      </c>
      <c r="D167" t="s">
        <v>482</v>
      </c>
      <c r="E167" s="13" t="s">
        <v>481</v>
      </c>
      <c r="F167" t="s">
        <v>46</v>
      </c>
      <c r="G167">
        <v>285</v>
      </c>
      <c r="H167">
        <f>IF(Table410[[#This Row],[Hardness (HV) or (GPa)]] ="","",IF(Table410[[#This Row],[Hardness (HV) or (GPa)]]&gt;100, Table410[[#This Row],[Hardness (HV) or (GPa)]], Table410[[#This Row],[Hardness (HV) or (GPa)]]/0.009807))</f>
        <v>285</v>
      </c>
      <c r="J167">
        <v>514</v>
      </c>
      <c r="K167">
        <v>834</v>
      </c>
      <c r="L167">
        <v>28</v>
      </c>
      <c r="Q167" t="s">
        <v>490</v>
      </c>
      <c r="R167" t="e">
        <f>VLOOKUP(Table410[[#This Row],[Unique]], comp[], 2, FALSE)</f>
        <v>#N/A</v>
      </c>
      <c r="S167" t="s">
        <v>1528</v>
      </c>
      <c r="T167" t="str">
        <f>Table410[[#This Row],[Name]] &amp; Table410[[#This Row],[Paper]]</f>
        <v>1.7TiGao, Q. et al. Effects of alloying elements on microstructure and mechanical properties of Co–Ni–Al–Ti superalloy. Mater. Sci. Eng. A 779, (2020).</v>
      </c>
    </row>
    <row r="168" spans="1:20" x14ac:dyDescent="0.3">
      <c r="A168" t="s">
        <v>2185</v>
      </c>
      <c r="B168" t="str">
        <f t="shared" si="2"/>
        <v>Co-30.Ni-7.5Al-2.Cr-2.5Ti</v>
      </c>
      <c r="C168" t="str">
        <f>VLOOKUP(Table410[[#This Row],[Shortname]], comp[], 2, FALSE)</f>
        <v>W-free</v>
      </c>
      <c r="D168" t="s">
        <v>485</v>
      </c>
      <c r="E168" s="13" t="s">
        <v>481</v>
      </c>
      <c r="F168" t="s">
        <v>46</v>
      </c>
      <c r="G168">
        <v>282</v>
      </c>
      <c r="H168">
        <f>IF(Table410[[#This Row],[Hardness (HV) or (GPa)]] ="","",IF(Table410[[#This Row],[Hardness (HV) or (GPa)]]&gt;100, Table410[[#This Row],[Hardness (HV) or (GPa)]], Table410[[#This Row],[Hardness (HV) or (GPa)]]/0.009807))</f>
        <v>282</v>
      </c>
      <c r="Q168" t="s">
        <v>489</v>
      </c>
      <c r="R168" t="e">
        <f>VLOOKUP(Table410[[#This Row],[Unique]], comp[], 2, FALSE)</f>
        <v>#N/A</v>
      </c>
      <c r="S168" t="s">
        <v>1530</v>
      </c>
      <c r="T168" t="str">
        <f>Table410[[#This Row],[Name]] &amp; Table410[[#This Row],[Paper]]</f>
        <v>2CrGao, Q. et al. Effects of alloying elements on microstructure and mechanical properties of Co–Ni–Al–Ti superalloy. Mater. Sci. Eng. A 779, (2020).</v>
      </c>
    </row>
    <row r="169" spans="1:20" x14ac:dyDescent="0.3">
      <c r="A169" t="s">
        <v>2186</v>
      </c>
      <c r="B169" t="str">
        <f t="shared" si="2"/>
        <v>Co-30.Ni-7.5Al-2.5Ti-2.Mo</v>
      </c>
      <c r="C169" t="str">
        <f>VLOOKUP(Table410[[#This Row],[Shortname]], comp[], 2, FALSE)</f>
        <v>W-free</v>
      </c>
      <c r="D169" t="s">
        <v>429</v>
      </c>
      <c r="E169" s="13" t="s">
        <v>481</v>
      </c>
      <c r="F169" t="s">
        <v>46</v>
      </c>
      <c r="G169">
        <v>277</v>
      </c>
      <c r="H169">
        <f>IF(Table410[[#This Row],[Hardness (HV) or (GPa)]] ="","",IF(Table410[[#This Row],[Hardness (HV) or (GPa)]]&gt;100, Table410[[#This Row],[Hardness (HV) or (GPa)]], Table410[[#This Row],[Hardness (HV) or (GPa)]]/0.009807))</f>
        <v>277</v>
      </c>
      <c r="Q169" t="s">
        <v>489</v>
      </c>
      <c r="R169" t="e">
        <f>VLOOKUP(Table410[[#This Row],[Unique]], comp[], 2, FALSE)</f>
        <v>#N/A</v>
      </c>
      <c r="S169" t="s">
        <v>1531</v>
      </c>
      <c r="T169" t="str">
        <f>Table410[[#This Row],[Name]] &amp; Table410[[#This Row],[Paper]]</f>
        <v>2MoGao, Q. et al. Effects of alloying elements on microstructure and mechanical properties of Co–Ni–Al–Ti superalloy. Mater. Sci. Eng. A 779, (2020).</v>
      </c>
    </row>
    <row r="170" spans="1:20" x14ac:dyDescent="0.3">
      <c r="A170" t="s">
        <v>2187</v>
      </c>
      <c r="B170" t="str">
        <f t="shared" si="2"/>
        <v>Co-30.Ni-6.7Al-3.3Ti</v>
      </c>
      <c r="C170" t="str">
        <f>VLOOKUP(Table410[[#This Row],[Shortname]], comp[], 2, FALSE)</f>
        <v>Co3Ti</v>
      </c>
      <c r="D170" t="s">
        <v>484</v>
      </c>
      <c r="E170" s="13" t="s">
        <v>481</v>
      </c>
      <c r="F170" t="s">
        <v>46</v>
      </c>
      <c r="G170">
        <v>274</v>
      </c>
      <c r="H170">
        <f>IF(Table410[[#This Row],[Hardness (HV) or (GPa)]] ="","",IF(Table410[[#This Row],[Hardness (HV) or (GPa)]]&gt;100, Table410[[#This Row],[Hardness (HV) or (GPa)]], Table410[[#This Row],[Hardness (HV) or (GPa)]]/0.009807))</f>
        <v>274</v>
      </c>
      <c r="Q170" t="s">
        <v>489</v>
      </c>
      <c r="R170" t="e">
        <f>VLOOKUP(Table410[[#This Row],[Unique]], comp[], 2, FALSE)</f>
        <v>#N/A</v>
      </c>
      <c r="S170" t="s">
        <v>1532</v>
      </c>
      <c r="T170" t="str">
        <f>Table410[[#This Row],[Name]] &amp; Table410[[#This Row],[Paper]]</f>
        <v>3.3TiGao, Q. et al. Effects of alloying elements on microstructure and mechanical properties of Co–Ni–Al–Ti superalloy. Mater. Sci. Eng. A 779, (2020).</v>
      </c>
    </row>
    <row r="171" spans="1:20" x14ac:dyDescent="0.3">
      <c r="A171" t="s">
        <v>2184</v>
      </c>
      <c r="B171" t="str">
        <f t="shared" si="2"/>
        <v>Co-30.Ni-7.5Al-2.5Ti</v>
      </c>
      <c r="C171" t="str">
        <f>VLOOKUP(Table410[[#This Row],[Shortname]], comp[], 2, FALSE)</f>
        <v>W-free</v>
      </c>
      <c r="D171" t="s">
        <v>483</v>
      </c>
      <c r="E171" s="13" t="s">
        <v>481</v>
      </c>
      <c r="F171" t="s">
        <v>46</v>
      </c>
      <c r="G171">
        <v>264</v>
      </c>
      <c r="H171">
        <f>IF(Table410[[#This Row],[Hardness (HV) or (GPa)]] ="","",IF(Table410[[#This Row],[Hardness (HV) or (GPa)]]&gt;100, Table410[[#This Row],[Hardness (HV) or (GPa)]], Table410[[#This Row],[Hardness (HV) or (GPa)]]/0.009807))</f>
        <v>264</v>
      </c>
      <c r="Q171" t="s">
        <v>489</v>
      </c>
      <c r="R171" t="e">
        <f>VLOOKUP(Table410[[#This Row],[Unique]], comp[], 2, FALSE)</f>
        <v>#N/A</v>
      </c>
      <c r="S171" t="s">
        <v>1529</v>
      </c>
      <c r="T171" t="str">
        <f>Table410[[#This Row],[Name]] &amp; Table410[[#This Row],[Paper]]</f>
        <v>2.5TiGao, Q. et al. Effects of alloying elements on microstructure and mechanical properties of Co–Ni–Al–Ti superalloy. Mater. Sci. Eng. A 779, (2020).</v>
      </c>
    </row>
    <row r="172" spans="1:20" x14ac:dyDescent="0.3">
      <c r="A172" t="s">
        <v>2183</v>
      </c>
      <c r="B172" t="str">
        <f t="shared" si="2"/>
        <v>Co-30.Ni-8.3Al-1.7Ti</v>
      </c>
      <c r="C172" t="str">
        <f>VLOOKUP(Table410[[#This Row],[Shortname]], comp[], 2, FALSE)</f>
        <v>Co3Ti</v>
      </c>
      <c r="D172" t="s">
        <v>482</v>
      </c>
      <c r="E172" s="13" t="s">
        <v>481</v>
      </c>
      <c r="F172" t="s">
        <v>46</v>
      </c>
      <c r="G172">
        <v>255</v>
      </c>
      <c r="H172">
        <f>IF(Table410[[#This Row],[Hardness (HV) or (GPa)]] ="","",IF(Table410[[#This Row],[Hardness (HV) or (GPa)]]&gt;100, Table410[[#This Row],[Hardness (HV) or (GPa)]], Table410[[#This Row],[Hardness (HV) or (GPa)]]/0.009807))</f>
        <v>255</v>
      </c>
      <c r="Q172" t="s">
        <v>489</v>
      </c>
      <c r="R172" t="e">
        <f>VLOOKUP(Table410[[#This Row],[Unique]], comp[], 2, FALSE)</f>
        <v>#N/A</v>
      </c>
      <c r="S172" t="s">
        <v>1528</v>
      </c>
      <c r="T172" t="str">
        <f>Table410[[#This Row],[Name]] &amp; Table410[[#This Row],[Paper]]</f>
        <v>1.7TiGao, Q. et al. Effects of alloying elements on microstructure and mechanical properties of Co–Ni–Al–Ti superalloy. Mater. Sci. Eng. A 779, (2020).</v>
      </c>
    </row>
    <row r="173" spans="1:20" x14ac:dyDescent="0.3">
      <c r="A173" t="s">
        <v>2187</v>
      </c>
      <c r="B173" t="str">
        <f t="shared" si="2"/>
        <v>Co-30.Ni-6.7Al-3.3Ti</v>
      </c>
      <c r="C173" t="str">
        <f>VLOOKUP(Table410[[#This Row],[Shortname]], comp[], 2, FALSE)</f>
        <v>Co3Ti</v>
      </c>
      <c r="D173" t="s">
        <v>484</v>
      </c>
      <c r="E173" s="13" t="s">
        <v>481</v>
      </c>
      <c r="F173" t="s">
        <v>46</v>
      </c>
      <c r="G173">
        <v>201</v>
      </c>
      <c r="H173">
        <f>IF(Table410[[#This Row],[Hardness (HV) or (GPa)]] ="","",IF(Table410[[#This Row],[Hardness (HV) or (GPa)]]&gt;100, Table410[[#This Row],[Hardness (HV) or (GPa)]], Table410[[#This Row],[Hardness (HV) or (GPa)]]/0.009807))</f>
        <v>201</v>
      </c>
      <c r="Q173" t="s">
        <v>492</v>
      </c>
      <c r="R173" t="e">
        <f>VLOOKUP(Table410[[#This Row],[Unique]], comp[], 2, FALSE)</f>
        <v>#N/A</v>
      </c>
      <c r="S173" t="s">
        <v>1532</v>
      </c>
      <c r="T173" t="str">
        <f>Table410[[#This Row],[Name]] &amp; Table410[[#This Row],[Paper]]</f>
        <v>3.3TiGao, Q. et al. Effects of alloying elements on microstructure and mechanical properties of Co–Ni–Al–Ti superalloy. Mater. Sci. Eng. A 779, (2020).</v>
      </c>
    </row>
    <row r="174" spans="1:20" x14ac:dyDescent="0.3">
      <c r="A174" t="s">
        <v>2183</v>
      </c>
      <c r="B174" t="str">
        <f t="shared" si="2"/>
        <v>Co-30.Ni-8.3Al-1.7Ti</v>
      </c>
      <c r="C174" t="str">
        <f>VLOOKUP(Table410[[#This Row],[Shortname]], comp[], 2, FALSE)</f>
        <v>Co3Ti</v>
      </c>
      <c r="D174" t="s">
        <v>482</v>
      </c>
      <c r="E174" s="13" t="s">
        <v>481</v>
      </c>
      <c r="F174" t="s">
        <v>46</v>
      </c>
      <c r="G174">
        <v>195</v>
      </c>
      <c r="H174">
        <f>IF(Table410[[#This Row],[Hardness (HV) or (GPa)]] ="","",IF(Table410[[#This Row],[Hardness (HV) or (GPa)]]&gt;100, Table410[[#This Row],[Hardness (HV) or (GPa)]], Table410[[#This Row],[Hardness (HV) or (GPa)]]/0.009807))</f>
        <v>195</v>
      </c>
      <c r="Q174" t="s">
        <v>492</v>
      </c>
      <c r="R174" t="e">
        <f>VLOOKUP(Table410[[#This Row],[Unique]], comp[], 2, FALSE)</f>
        <v>#N/A</v>
      </c>
      <c r="S174" t="s">
        <v>1528</v>
      </c>
      <c r="T174" t="str">
        <f>Table410[[#This Row],[Name]] &amp; Table410[[#This Row],[Paper]]</f>
        <v>1.7TiGao, Q. et al. Effects of alloying elements on microstructure and mechanical properties of Co–Ni–Al–Ti superalloy. Mater. Sci. Eng. A 779, (2020).</v>
      </c>
    </row>
    <row r="175" spans="1:20" x14ac:dyDescent="0.3">
      <c r="A175" t="s">
        <v>2185</v>
      </c>
      <c r="B175" t="str">
        <f t="shared" si="2"/>
        <v>Co-30.Ni-7.5Al-2.Cr-2.5Ti</v>
      </c>
      <c r="C175" t="str">
        <f>VLOOKUP(Table410[[#This Row],[Shortname]], comp[], 2, FALSE)</f>
        <v>W-free</v>
      </c>
      <c r="D175" t="s">
        <v>485</v>
      </c>
      <c r="E175" s="13" t="s">
        <v>481</v>
      </c>
      <c r="F175" t="s">
        <v>46</v>
      </c>
      <c r="G175">
        <v>183</v>
      </c>
      <c r="H175">
        <f>IF(Table410[[#This Row],[Hardness (HV) or (GPa)]] ="","",IF(Table410[[#This Row],[Hardness (HV) or (GPa)]]&gt;100, Table410[[#This Row],[Hardness (HV) or (GPa)]], Table410[[#This Row],[Hardness (HV) or (GPa)]]/0.009807))</f>
        <v>183</v>
      </c>
      <c r="Q175" t="s">
        <v>492</v>
      </c>
      <c r="R175" t="e">
        <f>VLOOKUP(Table410[[#This Row],[Unique]], comp[], 2, FALSE)</f>
        <v>#N/A</v>
      </c>
      <c r="S175" t="s">
        <v>1530</v>
      </c>
      <c r="T175" t="str">
        <f>Table410[[#This Row],[Name]] &amp; Table410[[#This Row],[Paper]]</f>
        <v>2CrGao, Q. et al. Effects of alloying elements on microstructure and mechanical properties of Co–Ni–Al–Ti superalloy. Mater. Sci. Eng. A 779, (2020).</v>
      </c>
    </row>
    <row r="176" spans="1:20" x14ac:dyDescent="0.3">
      <c r="A176" t="s">
        <v>2184</v>
      </c>
      <c r="B176" t="str">
        <f t="shared" si="2"/>
        <v>Co-30.Ni-7.5Al-2.5Ti</v>
      </c>
      <c r="C176" t="str">
        <f>VLOOKUP(Table410[[#This Row],[Shortname]], comp[], 2, FALSE)</f>
        <v>W-free</v>
      </c>
      <c r="D176" t="s">
        <v>483</v>
      </c>
      <c r="E176" s="13" t="s">
        <v>481</v>
      </c>
      <c r="F176" t="s">
        <v>46</v>
      </c>
      <c r="G176">
        <v>176</v>
      </c>
      <c r="H176">
        <f>IF(Table410[[#This Row],[Hardness (HV) or (GPa)]] ="","",IF(Table410[[#This Row],[Hardness (HV) or (GPa)]]&gt;100, Table410[[#This Row],[Hardness (HV) or (GPa)]], Table410[[#This Row],[Hardness (HV) or (GPa)]]/0.009807))</f>
        <v>176</v>
      </c>
      <c r="Q176" t="s">
        <v>492</v>
      </c>
      <c r="R176" t="e">
        <f>VLOOKUP(Table410[[#This Row],[Unique]], comp[], 2, FALSE)</f>
        <v>#N/A</v>
      </c>
      <c r="S176" t="s">
        <v>1529</v>
      </c>
      <c r="T176" t="str">
        <f>Table410[[#This Row],[Name]] &amp; Table410[[#This Row],[Paper]]</f>
        <v>2.5TiGao, Q. et al. Effects of alloying elements on microstructure and mechanical properties of Co–Ni–Al–Ti superalloy. Mater. Sci. Eng. A 779, (2020).</v>
      </c>
    </row>
    <row r="177" spans="1:20" x14ac:dyDescent="0.3">
      <c r="A177" t="s">
        <v>2186</v>
      </c>
      <c r="B177" t="str">
        <f t="shared" si="2"/>
        <v>Co-30.Ni-7.5Al-2.5Ti-2.Mo</v>
      </c>
      <c r="C177" t="str">
        <f>VLOOKUP(Table410[[#This Row],[Shortname]], comp[], 2, FALSE)</f>
        <v>W-free</v>
      </c>
      <c r="D177" t="s">
        <v>429</v>
      </c>
      <c r="E177" s="13" t="s">
        <v>481</v>
      </c>
      <c r="F177" t="s">
        <v>46</v>
      </c>
      <c r="G177">
        <v>168</v>
      </c>
      <c r="H177">
        <f>IF(Table410[[#This Row],[Hardness (HV) or (GPa)]] ="","",IF(Table410[[#This Row],[Hardness (HV) or (GPa)]]&gt;100, Table410[[#This Row],[Hardness (HV) or (GPa)]], Table410[[#This Row],[Hardness (HV) or (GPa)]]/0.009807))</f>
        <v>168</v>
      </c>
      <c r="Q177" t="s">
        <v>492</v>
      </c>
      <c r="R177" t="e">
        <f>VLOOKUP(Table410[[#This Row],[Unique]], comp[], 2, FALSE)</f>
        <v>#N/A</v>
      </c>
      <c r="S177" t="s">
        <v>1531</v>
      </c>
      <c r="T177" t="str">
        <f>Table410[[#This Row],[Name]] &amp; Table410[[#This Row],[Paper]]</f>
        <v>2MoGao, Q. et al. Effects of alloying elements on microstructure and mechanical properties of Co–Ni–Al–Ti superalloy. Mater. Sci. Eng. A 779, (2020).</v>
      </c>
    </row>
    <row r="178" spans="1:20" x14ac:dyDescent="0.3">
      <c r="A178" t="s">
        <v>2343</v>
      </c>
      <c r="B178" t="str">
        <f t="shared" si="2"/>
        <v>Co-31.8Ni-8.7Al-12.6Cr-4.7W-0.3Ti-0.2Ta-0.4Si-0.1Hf-0.08C-0.01Zr-0.08B</v>
      </c>
      <c r="C178" t="str">
        <f>VLOOKUP(Table410[[#This Row],[Shortname]], comp[], 2, FALSE)</f>
        <v>CoAlWX+</v>
      </c>
      <c r="D178" t="s">
        <v>447</v>
      </c>
      <c r="E178" s="13" t="s">
        <v>493</v>
      </c>
      <c r="F178" t="s">
        <v>46</v>
      </c>
      <c r="G178">
        <v>382</v>
      </c>
      <c r="H178">
        <f>IF(Table410[[#This Row],[Hardness (HV) or (GPa)]] ="","",IF(Table410[[#This Row],[Hardness (HV) or (GPa)]]&gt;100, Table410[[#This Row],[Hardness (HV) or (GPa)]], Table410[[#This Row],[Hardness (HV) or (GPa)]]/0.009807))</f>
        <v>382</v>
      </c>
      <c r="Q178" t="s">
        <v>494</v>
      </c>
      <c r="R178" t="s">
        <v>1607</v>
      </c>
      <c r="S178" t="s">
        <v>1607</v>
      </c>
      <c r="T178" t="str">
        <f>Table410[[#This Row],[Name]] &amp; Table410[[#This Row],[Paper]]</f>
        <v>CoWAlloy2Hausmann, D. et al. Enhancing the high-temperature strength of a Co-base superalloy by optimizing the γ/γ’ microstructure. Metals (Basel). 10, (2020).</v>
      </c>
    </row>
    <row r="179" spans="1:20" x14ac:dyDescent="0.3">
      <c r="A179" t="s">
        <v>2343</v>
      </c>
      <c r="B179" t="str">
        <f t="shared" si="2"/>
        <v/>
      </c>
      <c r="C179" t="str">
        <f>VLOOKUP(Table410[[#This Row],[Shortname]], comp[], 2, FALSE)</f>
        <v>CoAlWX+</v>
      </c>
      <c r="D179" t="s">
        <v>447</v>
      </c>
      <c r="E179" s="13" t="s">
        <v>493</v>
      </c>
      <c r="F179" t="s">
        <v>46</v>
      </c>
      <c r="G179">
        <v>378</v>
      </c>
      <c r="H179">
        <f>IF(Table410[[#This Row],[Hardness (HV) or (GPa)]] ="","",IF(Table410[[#This Row],[Hardness (HV) or (GPa)]]&gt;100, Table410[[#This Row],[Hardness (HV) or (GPa)]], Table410[[#This Row],[Hardness (HV) or (GPa)]]/0.009807))</f>
        <v>378</v>
      </c>
      <c r="Q179" t="s">
        <v>497</v>
      </c>
      <c r="R179" t="s">
        <v>1607</v>
      </c>
      <c r="S179" t="s">
        <v>1607</v>
      </c>
      <c r="T179" t="str">
        <f>Table410[[#This Row],[Name]] &amp; Table410[[#This Row],[Paper]]</f>
        <v>CoWAlloy2Hausmann, D. et al. Enhancing the high-temperature strength of a Co-base superalloy by optimizing the γ/γ’ microstructure. Metals (Basel). 10, (2020).</v>
      </c>
    </row>
    <row r="180" spans="1:20" x14ac:dyDescent="0.3">
      <c r="A180" t="s">
        <v>2188</v>
      </c>
      <c r="B180" t="str">
        <f t="shared" si="2"/>
        <v>Co-30.Ni-11.Al-5.Cr-4.W-4.Ti-1.Ta</v>
      </c>
      <c r="C180" t="str">
        <f>VLOOKUP(Table410[[#This Row],[Shortname]], comp[], 2, FALSE)</f>
        <v>CoAlWX+</v>
      </c>
      <c r="D180" t="s">
        <v>499</v>
      </c>
      <c r="E180" s="13" t="s">
        <v>498</v>
      </c>
      <c r="F180">
        <v>1093</v>
      </c>
      <c r="H180" t="str">
        <f>IF(Table410[[#This Row],[Hardness (HV) or (GPa)]] ="","",IF(Table410[[#This Row],[Hardness (HV) or (GPa)]]&gt;100, Table410[[#This Row],[Hardness (HV) or (GPa)]], Table410[[#This Row],[Hardness (HV) or (GPa)]]/0.009807))</f>
        <v/>
      </c>
      <c r="P180" t="s">
        <v>502</v>
      </c>
      <c r="Q180" t="s">
        <v>504</v>
      </c>
      <c r="R180" t="e">
        <f>VLOOKUP(Table410[[#This Row],[Unique]], comp[], 2, FALSE)</f>
        <v>#N/A</v>
      </c>
      <c r="S180" t="s">
        <v>1533</v>
      </c>
      <c r="T180" t="str">
        <f>Table410[[#This Row],[Name]] &amp; Table410[[#This Row],[Paper]]</f>
        <v>He alloy1He, J., Zou, M., Li, L., Wang, X. &amp; Feng, Q. Creep behaviour of a novel CoNi-base single-crystal superalloy at high temperature and low stress. Mater. Lett. 262, (2020).</v>
      </c>
    </row>
    <row r="181" spans="1:20" x14ac:dyDescent="0.3">
      <c r="A181" t="s">
        <v>2188</v>
      </c>
      <c r="B181" t="str">
        <f t="shared" si="2"/>
        <v/>
      </c>
      <c r="C181" t="str">
        <f>VLOOKUP(Table410[[#This Row],[Shortname]], comp[], 2, FALSE)</f>
        <v>CoAlWX+</v>
      </c>
      <c r="D181" t="s">
        <v>499</v>
      </c>
      <c r="E181" s="13" t="s">
        <v>498</v>
      </c>
      <c r="F181">
        <v>850</v>
      </c>
      <c r="H181" t="str">
        <f>IF(Table410[[#This Row],[Hardness (HV) or (GPa)]] ="","",IF(Table410[[#This Row],[Hardness (HV) or (GPa)]]&gt;100, Table410[[#This Row],[Hardness (HV) or (GPa)]], Table410[[#This Row],[Hardness (HV) or (GPa)]]/0.009807))</f>
        <v/>
      </c>
      <c r="P181" t="s">
        <v>503</v>
      </c>
      <c r="Q181" t="s">
        <v>504</v>
      </c>
      <c r="R181" t="e">
        <f>VLOOKUP(Table410[[#This Row],[Unique]], comp[], 2, FALSE)</f>
        <v>#N/A</v>
      </c>
      <c r="S181" t="s">
        <v>1533</v>
      </c>
      <c r="T181" t="str">
        <f>Table410[[#This Row],[Name]] &amp; Table410[[#This Row],[Paper]]</f>
        <v>He alloy1He, J., Zou, M., Li, L., Wang, X. &amp; Feng, Q. Creep behaviour of a novel CoNi-base single-crystal superalloy at high temperature and low stress. Mater. Lett. 262, (2020).</v>
      </c>
    </row>
    <row r="182" spans="1:20" x14ac:dyDescent="0.3">
      <c r="A182" s="19" t="s">
        <v>2355</v>
      </c>
      <c r="B182" s="19" t="str">
        <f t="shared" si="2"/>
        <v>Co-12.Ti</v>
      </c>
      <c r="C182" s="19" t="str">
        <f>VLOOKUP(Table410[[#This Row],[Shortname]], comp[], 2, FALSE)</f>
        <v>Co3Ti</v>
      </c>
      <c r="D182" s="19" t="s">
        <v>509</v>
      </c>
      <c r="E182" s="16" t="s">
        <v>2638</v>
      </c>
      <c r="F182" t="s">
        <v>46</v>
      </c>
      <c r="H182" t="str">
        <f>IF(Table410[[#This Row],[Hardness (HV) or (GPa)]] ="","",IF(Table410[[#This Row],[Hardness (HV) or (GPa)]]&gt;100, Table410[[#This Row],[Hardness (HV) or (GPa)]], Table410[[#This Row],[Hardness (HV) or (GPa)]]/0.009807))</f>
        <v/>
      </c>
      <c r="I182">
        <v>423</v>
      </c>
      <c r="R182" s="19" t="e">
        <f>VLOOKUP(Table410[[#This Row],[Unique]], comp[], 2, FALSE)</f>
        <v>#N/A</v>
      </c>
      <c r="S182" s="19"/>
      <c r="T182" s="19" t="str">
        <f>Table410[[#This Row],[Name]] &amp; Table410[[#This Row],[Paper]]</f>
        <v>Co-12TiIm, H. J. et al. Effects of Mo on the mechanical behavior of γ/γʹ-strengthened Co-Ti-based alloys. Acta Mater. 197, 69–80 (2020).</v>
      </c>
    </row>
    <row r="183" spans="1:20" x14ac:dyDescent="0.3">
      <c r="A183" s="19" t="s">
        <v>2355</v>
      </c>
      <c r="B183" s="19" t="str">
        <f t="shared" si="2"/>
        <v/>
      </c>
      <c r="C183" s="19" t="str">
        <f>VLOOKUP(Table410[[#This Row],[Shortname]], comp[], 2, FALSE)</f>
        <v>Co3Ti</v>
      </c>
      <c r="D183" s="19" t="s">
        <v>509</v>
      </c>
      <c r="E183" s="16" t="s">
        <v>2638</v>
      </c>
      <c r="F183">
        <v>600</v>
      </c>
      <c r="H183" t="str">
        <f>IF(Table410[[#This Row],[Hardness (HV) or (GPa)]] ="","",IF(Table410[[#This Row],[Hardness (HV) or (GPa)]]&gt;100, Table410[[#This Row],[Hardness (HV) or (GPa)]], Table410[[#This Row],[Hardness (HV) or (GPa)]]/0.009807))</f>
        <v/>
      </c>
      <c r="I183">
        <v>314</v>
      </c>
      <c r="R183" s="19" t="e">
        <f>VLOOKUP(Table410[[#This Row],[Unique]], comp[], 2, FALSE)</f>
        <v>#N/A</v>
      </c>
      <c r="S183" s="19"/>
      <c r="T183" s="19" t="str">
        <f>Table410[[#This Row],[Name]] &amp; Table410[[#This Row],[Paper]]</f>
        <v>Co-12TiIm, H. J. et al. Effects of Mo on the mechanical behavior of γ/γʹ-strengthened Co-Ti-based alloys. Acta Mater. 197, 69–80 (2020).</v>
      </c>
    </row>
    <row r="184" spans="1:20" x14ac:dyDescent="0.3">
      <c r="A184" s="19" t="s">
        <v>2355</v>
      </c>
      <c r="B184" s="19" t="str">
        <f t="shared" si="2"/>
        <v/>
      </c>
      <c r="C184" s="19" t="str">
        <f>VLOOKUP(Table410[[#This Row],[Shortname]], comp[], 2, FALSE)</f>
        <v>Co3Ti</v>
      </c>
      <c r="D184" s="19" t="s">
        <v>509</v>
      </c>
      <c r="E184" s="16" t="s">
        <v>2638</v>
      </c>
      <c r="F184">
        <v>700</v>
      </c>
      <c r="H184" t="str">
        <f>IF(Table410[[#This Row],[Hardness (HV) or (GPa)]] ="","",IF(Table410[[#This Row],[Hardness (HV) or (GPa)]]&gt;100, Table410[[#This Row],[Hardness (HV) or (GPa)]], Table410[[#This Row],[Hardness (HV) or (GPa)]]/0.009807))</f>
        <v/>
      </c>
      <c r="I184">
        <v>322</v>
      </c>
      <c r="R184" s="19" t="e">
        <f>VLOOKUP(Table410[[#This Row],[Unique]], comp[], 2, FALSE)</f>
        <v>#N/A</v>
      </c>
      <c r="S184" s="19"/>
      <c r="T184" s="19" t="str">
        <f>Table410[[#This Row],[Name]] &amp; Table410[[#This Row],[Paper]]</f>
        <v>Co-12TiIm, H. J. et al. Effects of Mo on the mechanical behavior of γ/γʹ-strengthened Co-Ti-based alloys. Acta Mater. 197, 69–80 (2020).</v>
      </c>
    </row>
    <row r="185" spans="1:20" x14ac:dyDescent="0.3">
      <c r="A185" s="19" t="s">
        <v>2355</v>
      </c>
      <c r="B185" s="19" t="str">
        <f t="shared" si="2"/>
        <v/>
      </c>
      <c r="C185" s="19" t="str">
        <f>VLOOKUP(Table410[[#This Row],[Shortname]], comp[], 2, FALSE)</f>
        <v>Co3Ti</v>
      </c>
      <c r="D185" s="19" t="s">
        <v>509</v>
      </c>
      <c r="E185" s="16" t="s">
        <v>2638</v>
      </c>
      <c r="F185">
        <v>800</v>
      </c>
      <c r="H185" t="str">
        <f>IF(Table410[[#This Row],[Hardness (HV) or (GPa)]] ="","",IF(Table410[[#This Row],[Hardness (HV) or (GPa)]]&gt;100, Table410[[#This Row],[Hardness (HV) or (GPa)]], Table410[[#This Row],[Hardness (HV) or (GPa)]]/0.009807))</f>
        <v/>
      </c>
      <c r="I185">
        <v>264</v>
      </c>
      <c r="R185" s="19" t="e">
        <f>VLOOKUP(Table410[[#This Row],[Unique]], comp[], 2, FALSE)</f>
        <v>#N/A</v>
      </c>
      <c r="S185" s="19"/>
      <c r="T185" s="19" t="str">
        <f>Table410[[#This Row],[Name]] &amp; Table410[[#This Row],[Paper]]</f>
        <v>Co-12TiIm, H. J. et al. Effects of Mo on the mechanical behavior of γ/γʹ-strengthened Co-Ti-based alloys. Acta Mater. 197, 69–80 (2020).</v>
      </c>
    </row>
    <row r="186" spans="1:20" x14ac:dyDescent="0.3">
      <c r="A186" s="19" t="s">
        <v>2355</v>
      </c>
      <c r="B186" s="19" t="str">
        <f t="shared" si="2"/>
        <v/>
      </c>
      <c r="C186" s="19" t="str">
        <f>VLOOKUP(Table410[[#This Row],[Shortname]], comp[], 2, FALSE)</f>
        <v>Co3Ti</v>
      </c>
      <c r="D186" s="19" t="s">
        <v>509</v>
      </c>
      <c r="E186" s="16" t="s">
        <v>2638</v>
      </c>
      <c r="F186">
        <v>900</v>
      </c>
      <c r="H186" t="str">
        <f>IF(Table410[[#This Row],[Hardness (HV) or (GPa)]] ="","",IF(Table410[[#This Row],[Hardness (HV) or (GPa)]]&gt;100, Table410[[#This Row],[Hardness (HV) or (GPa)]], Table410[[#This Row],[Hardness (HV) or (GPa)]]/0.009807))</f>
        <v/>
      </c>
      <c r="I186">
        <v>198</v>
      </c>
      <c r="R186" s="19" t="e">
        <f>VLOOKUP(Table410[[#This Row],[Unique]], comp[], 2, FALSE)</f>
        <v>#N/A</v>
      </c>
      <c r="S186" s="19"/>
      <c r="T186" s="19" t="str">
        <f>Table410[[#This Row],[Name]] &amp; Table410[[#This Row],[Paper]]</f>
        <v>Co-12TiIm, H. J. et al. Effects of Mo on the mechanical behavior of γ/γʹ-strengthened Co-Ti-based alloys. Acta Mater. 197, 69–80 (2020).</v>
      </c>
    </row>
    <row r="187" spans="1:20" x14ac:dyDescent="0.3">
      <c r="A187" s="19" t="s">
        <v>2354</v>
      </c>
      <c r="B187" s="19" t="str">
        <f t="shared" si="2"/>
        <v>Co-12.Ti-4.Mo</v>
      </c>
      <c r="C187" s="19" t="str">
        <f>VLOOKUP(Table410[[#This Row],[Shortname]], comp[], 2, FALSE)</f>
        <v>Co3Ti</v>
      </c>
      <c r="D187" s="19" t="s">
        <v>2637</v>
      </c>
      <c r="E187" s="16" t="s">
        <v>2638</v>
      </c>
      <c r="F187" t="s">
        <v>46</v>
      </c>
      <c r="H187" t="str">
        <f>IF(Table410[[#This Row],[Hardness (HV) or (GPa)]] ="","",IF(Table410[[#This Row],[Hardness (HV) or (GPa)]]&gt;100, Table410[[#This Row],[Hardness (HV) or (GPa)]], Table410[[#This Row],[Hardness (HV) or (GPa)]]/0.009807))</f>
        <v/>
      </c>
      <c r="I187">
        <v>445</v>
      </c>
      <c r="R187" s="19" t="e">
        <f>VLOOKUP(Table410[[#This Row],[Unique]], comp[], 2, FALSE)</f>
        <v>#N/A</v>
      </c>
      <c r="S187" s="19"/>
      <c r="T187" s="19" t="str">
        <f>Table410[[#This Row],[Name]] &amp; Table410[[#This Row],[Paper]]</f>
        <v>Co-12Ti-4MoIm, H. J. et al. Effects of Mo on the mechanical behavior of γ/γʹ-strengthened Co-Ti-based alloys. Acta Mater. 197, 69–80 (2020).</v>
      </c>
    </row>
    <row r="188" spans="1:20" x14ac:dyDescent="0.3">
      <c r="A188" s="19" t="s">
        <v>2354</v>
      </c>
      <c r="B188" s="19" t="str">
        <f t="shared" si="2"/>
        <v/>
      </c>
      <c r="C188" s="19" t="str">
        <f>VLOOKUP(Table410[[#This Row],[Shortname]], comp[], 2, FALSE)</f>
        <v>Co3Ti</v>
      </c>
      <c r="D188" s="19" t="s">
        <v>2637</v>
      </c>
      <c r="E188" s="16" t="s">
        <v>2638</v>
      </c>
      <c r="F188">
        <v>600</v>
      </c>
      <c r="H188" t="str">
        <f>IF(Table410[[#This Row],[Hardness (HV) or (GPa)]] ="","",IF(Table410[[#This Row],[Hardness (HV) or (GPa)]]&gt;100, Table410[[#This Row],[Hardness (HV) or (GPa)]], Table410[[#This Row],[Hardness (HV) or (GPa)]]/0.009807))</f>
        <v/>
      </c>
      <c r="I188">
        <v>389</v>
      </c>
      <c r="R188" s="19" t="e">
        <f>VLOOKUP(Table410[[#This Row],[Unique]], comp[], 2, FALSE)</f>
        <v>#N/A</v>
      </c>
      <c r="S188" s="19"/>
      <c r="T188" s="19" t="str">
        <f>Table410[[#This Row],[Name]] &amp; Table410[[#This Row],[Paper]]</f>
        <v>Co-12Ti-4MoIm, H. J. et al. Effects of Mo on the mechanical behavior of γ/γʹ-strengthened Co-Ti-based alloys. Acta Mater. 197, 69–80 (2020).</v>
      </c>
    </row>
    <row r="189" spans="1:20" x14ac:dyDescent="0.3">
      <c r="A189" s="19" t="s">
        <v>2354</v>
      </c>
      <c r="B189" s="19" t="str">
        <f t="shared" si="2"/>
        <v/>
      </c>
      <c r="C189" s="19" t="str">
        <f>VLOOKUP(Table410[[#This Row],[Shortname]], comp[], 2, FALSE)</f>
        <v>Co3Ti</v>
      </c>
      <c r="D189" s="19" t="s">
        <v>2637</v>
      </c>
      <c r="E189" s="16" t="s">
        <v>2638</v>
      </c>
      <c r="F189">
        <v>700</v>
      </c>
      <c r="H189" t="str">
        <f>IF(Table410[[#This Row],[Hardness (HV) or (GPa)]] ="","",IF(Table410[[#This Row],[Hardness (HV) or (GPa)]]&gt;100, Table410[[#This Row],[Hardness (HV) or (GPa)]], Table410[[#This Row],[Hardness (HV) or (GPa)]]/0.009807))</f>
        <v/>
      </c>
      <c r="I189">
        <v>287</v>
      </c>
      <c r="R189" s="19" t="e">
        <f>VLOOKUP(Table410[[#This Row],[Unique]], comp[], 2, FALSE)</f>
        <v>#N/A</v>
      </c>
      <c r="S189" s="19"/>
      <c r="T189" s="19" t="str">
        <f>Table410[[#This Row],[Name]] &amp; Table410[[#This Row],[Paper]]</f>
        <v>Co-12Ti-4MoIm, H. J. et al. Effects of Mo on the mechanical behavior of γ/γʹ-strengthened Co-Ti-based alloys. Acta Mater. 197, 69–80 (2020).</v>
      </c>
    </row>
    <row r="190" spans="1:20" x14ac:dyDescent="0.3">
      <c r="A190" s="19" t="s">
        <v>2354</v>
      </c>
      <c r="B190" s="19" t="str">
        <f t="shared" si="2"/>
        <v/>
      </c>
      <c r="C190" s="19" t="str">
        <f>VLOOKUP(Table410[[#This Row],[Shortname]], comp[], 2, FALSE)</f>
        <v>Co3Ti</v>
      </c>
      <c r="D190" s="19" t="s">
        <v>2637</v>
      </c>
      <c r="E190" s="16" t="s">
        <v>2638</v>
      </c>
      <c r="F190">
        <v>800</v>
      </c>
      <c r="H190" t="str">
        <f>IF(Table410[[#This Row],[Hardness (HV) or (GPa)]] ="","",IF(Table410[[#This Row],[Hardness (HV) or (GPa)]]&gt;100, Table410[[#This Row],[Hardness (HV) or (GPa)]], Table410[[#This Row],[Hardness (HV) or (GPa)]]/0.009807))</f>
        <v/>
      </c>
      <c r="I190">
        <v>312</v>
      </c>
      <c r="R190" s="19" t="e">
        <f>VLOOKUP(Table410[[#This Row],[Unique]], comp[], 2, FALSE)</f>
        <v>#N/A</v>
      </c>
      <c r="S190" s="19"/>
      <c r="T190" s="19" t="str">
        <f>Table410[[#This Row],[Name]] &amp; Table410[[#This Row],[Paper]]</f>
        <v>Co-12Ti-4MoIm, H. J. et al. Effects of Mo on the mechanical behavior of γ/γʹ-strengthened Co-Ti-based alloys. Acta Mater. 197, 69–80 (2020).</v>
      </c>
    </row>
    <row r="191" spans="1:20" x14ac:dyDescent="0.3">
      <c r="A191" s="19" t="s">
        <v>2354</v>
      </c>
      <c r="B191" s="19" t="str">
        <f t="shared" si="2"/>
        <v/>
      </c>
      <c r="C191" s="19" t="str">
        <f>VLOOKUP(Table410[[#This Row],[Shortname]], comp[], 2, FALSE)</f>
        <v>Co3Ti</v>
      </c>
      <c r="D191" s="19" t="s">
        <v>2637</v>
      </c>
      <c r="E191" s="16" t="s">
        <v>2638</v>
      </c>
      <c r="F191">
        <v>900</v>
      </c>
      <c r="H191" t="str">
        <f>IF(Table410[[#This Row],[Hardness (HV) or (GPa)]] ="","",IF(Table410[[#This Row],[Hardness (HV) or (GPa)]]&gt;100, Table410[[#This Row],[Hardness (HV) or (GPa)]], Table410[[#This Row],[Hardness (HV) or (GPa)]]/0.009807))</f>
        <v/>
      </c>
      <c r="I191">
        <v>313</v>
      </c>
      <c r="Q191" t="s">
        <v>2646</v>
      </c>
      <c r="R191" s="19" t="e">
        <f>VLOOKUP(Table410[[#This Row],[Unique]], comp[], 2, FALSE)</f>
        <v>#N/A</v>
      </c>
      <c r="S191" s="19"/>
      <c r="T191" s="19" t="str">
        <f>Table410[[#This Row],[Name]] &amp; Table410[[#This Row],[Paper]]</f>
        <v>Co-12Ti-4MoIm, H. J. et al. Effects of Mo on the mechanical behavior of γ/γʹ-strengthened Co-Ti-based alloys. Acta Mater. 197, 69–80 (2020).</v>
      </c>
    </row>
    <row r="192" spans="1:20" x14ac:dyDescent="0.3">
      <c r="A192" t="s">
        <v>530</v>
      </c>
      <c r="B192" t="str">
        <f t="shared" si="2"/>
        <v>Co-7.9Al-6.8W</v>
      </c>
      <c r="C192" t="str">
        <f>VLOOKUP(Table410[[#This Row],[Shortname]], comp[], 2, FALSE)</f>
        <v>CoAlW-X</v>
      </c>
      <c r="D192" t="s">
        <v>530</v>
      </c>
      <c r="E192" t="s">
        <v>527</v>
      </c>
      <c r="F192" t="s">
        <v>46</v>
      </c>
      <c r="G192">
        <v>414</v>
      </c>
      <c r="H192">
        <f>IF(Table410[[#This Row],[Hardness (HV) or (GPa)]] ="","",IF(Table410[[#This Row],[Hardness (HV) or (GPa)]]&gt;100, Table410[[#This Row],[Hardness (HV) or (GPa)]], Table410[[#This Row],[Hardness (HV) or (GPa)]]/0.009807))</f>
        <v>414</v>
      </c>
      <c r="I192">
        <v>269</v>
      </c>
      <c r="Q192" t="s">
        <v>533</v>
      </c>
      <c r="R192" t="e">
        <f>VLOOKUP(Table410[[#This Row],[Unique]], comp[], 2, FALSE)</f>
        <v>#N/A</v>
      </c>
      <c r="S192" t="s">
        <v>1710</v>
      </c>
      <c r="T192" t="str">
        <f>Table410[[#This Row],[Name]] &amp; Table410[[#This Row],[Paper]]</f>
        <v>Co-7.9Al-6.8WKazantseva, N. V. et al. Mechanical and magnetic properties of alloys near the concentration range of the existence of Co3(Al,W) intermetallic compound. Phys. Met. Metallogr. 118, 432–438 (2017).</v>
      </c>
    </row>
    <row r="193" spans="1:20" x14ac:dyDescent="0.3">
      <c r="A193" t="s">
        <v>2364</v>
      </c>
      <c r="B193" t="str">
        <f t="shared" si="2"/>
        <v>Co-8.7Al-10.W</v>
      </c>
      <c r="C193" t="str">
        <f>VLOOKUP(Table410[[#This Row],[Shortname]], comp[], 2, FALSE)</f>
        <v>CoAlW-X</v>
      </c>
      <c r="D193" t="s">
        <v>532</v>
      </c>
      <c r="E193" t="s">
        <v>527</v>
      </c>
      <c r="F193" t="s">
        <v>46</v>
      </c>
      <c r="G193">
        <v>413</v>
      </c>
      <c r="H193">
        <f>IF(Table410[[#This Row],[Hardness (HV) or (GPa)]] ="","",IF(Table410[[#This Row],[Hardness (HV) or (GPa)]]&gt;100, Table410[[#This Row],[Hardness (HV) or (GPa)]], Table410[[#This Row],[Hardness (HV) or (GPa)]]/0.009807))</f>
        <v>413</v>
      </c>
      <c r="I193">
        <v>259</v>
      </c>
      <c r="Q193" t="s">
        <v>533</v>
      </c>
      <c r="R193" t="e">
        <f>VLOOKUP(Table410[[#This Row],[Unique]], comp[], 2, FALSE)</f>
        <v>#N/A</v>
      </c>
      <c r="S193" t="s">
        <v>1713</v>
      </c>
      <c r="T193" t="str">
        <f>Table410[[#This Row],[Name]] &amp; Table410[[#This Row],[Paper]]</f>
        <v>Co-8.7Al-10WKazantseva, N. V. et al. Mechanical and magnetic properties of alloys near the concentration range of the existence of Co3(Al,W) intermetallic compound. Phys. Met. Metallogr. 118, 432–438 (2017).</v>
      </c>
    </row>
    <row r="194" spans="1:20" x14ac:dyDescent="0.3">
      <c r="A194" t="s">
        <v>531</v>
      </c>
      <c r="B194" t="str">
        <f t="shared" ref="B194:B257" si="3">IF(A194=A193, "",A194)</f>
        <v>Co-8.2Al-8.5W</v>
      </c>
      <c r="C194" t="str">
        <f>VLOOKUP(Table410[[#This Row],[Shortname]], comp[], 2, FALSE)</f>
        <v>CoAlW-X</v>
      </c>
      <c r="D194" t="s">
        <v>531</v>
      </c>
      <c r="E194" t="s">
        <v>527</v>
      </c>
      <c r="F194" t="s">
        <v>46</v>
      </c>
      <c r="G194">
        <v>400</v>
      </c>
      <c r="H194">
        <f>IF(Table410[[#This Row],[Hardness (HV) or (GPa)]] ="","",IF(Table410[[#This Row],[Hardness (HV) or (GPa)]]&gt;100, Table410[[#This Row],[Hardness (HV) or (GPa)]], Table410[[#This Row],[Hardness (HV) or (GPa)]]/0.009807))</f>
        <v>400</v>
      </c>
      <c r="I194">
        <v>248</v>
      </c>
      <c r="Q194" t="s">
        <v>533</v>
      </c>
      <c r="R194" t="e">
        <f>VLOOKUP(Table410[[#This Row],[Unique]], comp[], 2, FALSE)</f>
        <v>#N/A</v>
      </c>
      <c r="S194" t="s">
        <v>1712</v>
      </c>
      <c r="T194" t="str">
        <f>Table410[[#This Row],[Name]] &amp; Table410[[#This Row],[Paper]]</f>
        <v>Co-8.2Al-8.5WKazantseva, N. V. et al. Mechanical and magnetic properties of alloys near the concentration range of the existence of Co3(Al,W) intermetallic compound. Phys. Met. Metallogr. 118, 432–438 (2017).</v>
      </c>
    </row>
    <row r="195" spans="1:20" x14ac:dyDescent="0.3">
      <c r="A195" t="s">
        <v>2365</v>
      </c>
      <c r="B195" t="str">
        <f t="shared" si="3"/>
        <v>Co-9.Al-4.6W</v>
      </c>
      <c r="C195" t="str">
        <f>VLOOKUP(Table410[[#This Row],[Shortname]], comp[], 2, FALSE)</f>
        <v>CoAlW-X</v>
      </c>
      <c r="D195" t="s">
        <v>528</v>
      </c>
      <c r="E195" t="s">
        <v>527</v>
      </c>
      <c r="F195" t="s">
        <v>46</v>
      </c>
      <c r="G195">
        <v>290</v>
      </c>
      <c r="H195">
        <f>IF(Table410[[#This Row],[Hardness (HV) or (GPa)]] ="","",IF(Table410[[#This Row],[Hardness (HV) or (GPa)]]&gt;100, Table410[[#This Row],[Hardness (HV) or (GPa)]], Table410[[#This Row],[Hardness (HV) or (GPa)]]/0.009807))</f>
        <v>290</v>
      </c>
      <c r="I195">
        <v>240</v>
      </c>
      <c r="Q195" t="s">
        <v>533</v>
      </c>
      <c r="R195" t="e">
        <f>VLOOKUP(Table410[[#This Row],[Unique]], comp[], 2, FALSE)</f>
        <v>#N/A</v>
      </c>
      <c r="S195" t="s">
        <v>1714</v>
      </c>
      <c r="T195" t="str">
        <f>Table410[[#This Row],[Name]] &amp; Table410[[#This Row],[Paper]]</f>
        <v>Co-9Al-4.6WKazantseva, N. V. et al. Mechanical and magnetic properties of alloys near the concentration range of the existence of Co3(Al,W) intermetallic compound. Phys. Met. Metallogr. 118, 432–438 (2017).</v>
      </c>
    </row>
    <row r="196" spans="1:20" x14ac:dyDescent="0.3">
      <c r="A196" t="s">
        <v>2366</v>
      </c>
      <c r="B196" t="str">
        <f t="shared" si="3"/>
        <v>Co-34.2Ni-10.5Al-14.8Cr-3.W-1.Ta-0.15C-0.04Zr-0.2B</v>
      </c>
      <c r="C196" t="str">
        <f>VLOOKUP(Table410[[#This Row],[Shortname]], comp[], 2, FALSE)</f>
        <v>CoAlWX+</v>
      </c>
      <c r="D196" t="s">
        <v>534</v>
      </c>
      <c r="E196" s="13" t="s">
        <v>535</v>
      </c>
      <c r="F196" t="s">
        <v>46</v>
      </c>
      <c r="H196" t="str">
        <f>IF(Table410[[#This Row],[Hardness (HV) or (GPa)]] ="","",IF(Table410[[#This Row],[Hardness (HV) or (GPa)]]&gt;100, Table410[[#This Row],[Hardness (HV) or (GPa)]], Table410[[#This Row],[Hardness (HV) or (GPa)]]/0.009807))</f>
        <v/>
      </c>
      <c r="Q196" t="s">
        <v>533</v>
      </c>
      <c r="R196" t="e">
        <f>VLOOKUP(Table410[[#This Row],[Unique]], comp[], 2, FALSE)</f>
        <v>#N/A</v>
      </c>
      <c r="S196" t="s">
        <v>1715</v>
      </c>
      <c r="T196" t="str">
        <f>Table410[[#This Row],[Name]] &amp; Table410[[#This Row],[Paper]]</f>
        <v>V208CKnop, M. et al. A New Polycrystalline Co-Ni Superalloy. JOM 66, 2495–2501 (2014)</v>
      </c>
    </row>
    <row r="197" spans="1:20" x14ac:dyDescent="0.3">
      <c r="A197" t="s">
        <v>2595</v>
      </c>
      <c r="B197" t="str">
        <f t="shared" si="3"/>
        <v>Co-9.8Al-9.6W-0.01B</v>
      </c>
      <c r="C197" t="str">
        <f>VLOOKUP(Table410[[#This Row],[Shortname]], comp[], 2, FALSE)</f>
        <v>CoAlW-X</v>
      </c>
      <c r="D197" t="s">
        <v>550</v>
      </c>
      <c r="E197" s="13" t="s">
        <v>548</v>
      </c>
      <c r="F197" t="s">
        <v>46</v>
      </c>
      <c r="H197" t="str">
        <f>IF(Table410[[#This Row],[Hardness (HV) or (GPa)]] ="","",IF(Table410[[#This Row],[Hardness (HV) or (GPa)]]&gt;100, Table410[[#This Row],[Hardness (HV) or (GPa)]], Table410[[#This Row],[Hardness (HV) or (GPa)]]/0.009807))</f>
        <v/>
      </c>
      <c r="I197">
        <v>827</v>
      </c>
      <c r="R197" t="e">
        <f>VLOOKUP(Table410[[#This Row],[Unique]], comp[], 2, FALSE)</f>
        <v>#N/A</v>
      </c>
      <c r="S197" t="s">
        <v>1942</v>
      </c>
      <c r="T197" t="str">
        <f>Table410[[#This Row],[Name]] &amp; Table410[[#This Row],[Paper]]</f>
        <v>.0005BKolb, M. et al. On the grain boundary strengthening effect of boron in γ/γ′ Cobalt-base superalloys. Acta Mater. 145, 247–254 (2018).</v>
      </c>
    </row>
    <row r="198" spans="1:20" x14ac:dyDescent="0.3">
      <c r="A198" t="s">
        <v>2597</v>
      </c>
      <c r="B198" t="str">
        <f t="shared" si="3"/>
        <v>Co-8.3Al-9.4W</v>
      </c>
      <c r="C198" t="str">
        <f>VLOOKUP(Table410[[#This Row],[Shortname]], comp[], 2, FALSE)</f>
        <v>CoAlW-X</v>
      </c>
      <c r="D198" t="s">
        <v>553</v>
      </c>
      <c r="E198" s="13" t="s">
        <v>548</v>
      </c>
      <c r="F198" t="s">
        <v>46</v>
      </c>
      <c r="H198" t="str">
        <f>IF(Table410[[#This Row],[Hardness (HV) or (GPa)]] ="","",IF(Table410[[#This Row],[Hardness (HV) or (GPa)]]&gt;100, Table410[[#This Row],[Hardness (HV) or (GPa)]], Table410[[#This Row],[Hardness (HV) or (GPa)]]/0.009807))</f>
        <v/>
      </c>
      <c r="R198" t="e">
        <f>VLOOKUP(Table410[[#This Row],[Unique]], comp[], 2, FALSE)</f>
        <v>#N/A</v>
      </c>
      <c r="S198" t="s">
        <v>1944</v>
      </c>
      <c r="T198" t="str">
        <f>Table410[[#This Row],[Name]] &amp; Table410[[#This Row],[Paper]]</f>
        <v>0.12BKolb, M. et al. On the grain boundary strengthening effect of boron in γ/γ′ Cobalt-base superalloys. Acta Mater. 145, 247–254 (2018).</v>
      </c>
    </row>
    <row r="199" spans="1:20" x14ac:dyDescent="0.3">
      <c r="A199" t="s">
        <v>2598</v>
      </c>
      <c r="B199" t="str">
        <f t="shared" si="3"/>
        <v>Co-8.3Al-9.4W-0.17B</v>
      </c>
      <c r="C199" t="str">
        <f>VLOOKUP(Table410[[#This Row],[Shortname]], comp[], 2, FALSE)</f>
        <v>CoAlW-X</v>
      </c>
      <c r="D199" t="s">
        <v>554</v>
      </c>
      <c r="E199" s="13" t="s">
        <v>548</v>
      </c>
      <c r="F199" t="s">
        <v>46</v>
      </c>
      <c r="H199" t="str">
        <f>IF(Table410[[#This Row],[Hardness (HV) or (GPa)]] ="","",IF(Table410[[#This Row],[Hardness (HV) or (GPa)]]&gt;100, Table410[[#This Row],[Hardness (HV) or (GPa)]], Table410[[#This Row],[Hardness (HV) or (GPa)]]/0.009807))</f>
        <v/>
      </c>
      <c r="I199">
        <v>567</v>
      </c>
      <c r="R199" t="e">
        <f>VLOOKUP(Table410[[#This Row],[Unique]], comp[], 2, FALSE)</f>
        <v>#N/A</v>
      </c>
      <c r="S199" t="s">
        <v>1945</v>
      </c>
      <c r="T199" t="str">
        <f>Table410[[#This Row],[Name]] &amp; Table410[[#This Row],[Paper]]</f>
        <v>0.12B-noPDZKolb, M. et al. On the grain boundary strengthening effect of boron in γ/γ′ Cobalt-base superalloys. Acta Mater. 145, 247–254 (2018).</v>
      </c>
    </row>
    <row r="200" spans="1:20" x14ac:dyDescent="0.3">
      <c r="A200" t="s">
        <v>2594</v>
      </c>
      <c r="B200" t="str">
        <f t="shared" si="3"/>
        <v>Co-9.1Al-9.5W</v>
      </c>
      <c r="C200" t="str">
        <f>VLOOKUP(Table410[[#This Row],[Shortname]], comp[], 2, FALSE)</f>
        <v>CoAlW-X</v>
      </c>
      <c r="D200" t="s">
        <v>549</v>
      </c>
      <c r="E200" s="13" t="s">
        <v>548</v>
      </c>
      <c r="F200">
        <v>600</v>
      </c>
      <c r="H200" t="str">
        <f>IF(Table410[[#This Row],[Hardness (HV) or (GPa)]] ="","",IF(Table410[[#This Row],[Hardness (HV) or (GPa)]]&gt;100, Table410[[#This Row],[Hardness (HV) or (GPa)]], Table410[[#This Row],[Hardness (HV) or (GPa)]]/0.009807))</f>
        <v/>
      </c>
      <c r="I200">
        <v>419</v>
      </c>
      <c r="R200" t="e">
        <f>VLOOKUP(Table410[[#This Row],[Unique]], comp[], 2, FALSE)</f>
        <v>#N/A</v>
      </c>
      <c r="S200" t="s">
        <v>1941</v>
      </c>
      <c r="T200" t="str">
        <f>Table410[[#This Row],[Name]] &amp; Table410[[#This Row],[Paper]]</f>
        <v>B-freeKolb, M. et al. On the grain boundary strengthening effect of boron in γ/γ′ Cobalt-base superalloys. Acta Mater. 145, 247–254 (2018).</v>
      </c>
    </row>
    <row r="201" spans="1:20" x14ac:dyDescent="0.3">
      <c r="A201" t="s">
        <v>2595</v>
      </c>
      <c r="B201" t="str">
        <f t="shared" si="3"/>
        <v>Co-9.8Al-9.6W-0.01B</v>
      </c>
      <c r="C201" t="str">
        <f>VLOOKUP(Table410[[#This Row],[Shortname]], comp[], 2, FALSE)</f>
        <v>CoAlW-X</v>
      </c>
      <c r="D201" t="s">
        <v>550</v>
      </c>
      <c r="E201" s="13" t="s">
        <v>548</v>
      </c>
      <c r="F201">
        <v>600</v>
      </c>
      <c r="H201" t="str">
        <f>IF(Table410[[#This Row],[Hardness (HV) or (GPa)]] ="","",IF(Table410[[#This Row],[Hardness (HV) or (GPa)]]&gt;100, Table410[[#This Row],[Hardness (HV) or (GPa)]], Table410[[#This Row],[Hardness (HV) or (GPa)]]/0.009807))</f>
        <v/>
      </c>
      <c r="I201">
        <v>588</v>
      </c>
      <c r="R201" t="e">
        <f>VLOOKUP(Table410[[#This Row],[Unique]], comp[], 2, FALSE)</f>
        <v>#N/A</v>
      </c>
      <c r="S201" t="s">
        <v>1942</v>
      </c>
      <c r="T201" t="str">
        <f>Table410[[#This Row],[Name]] &amp; Table410[[#This Row],[Paper]]</f>
        <v>.0005BKolb, M. et al. On the grain boundary strengthening effect of boron in γ/γ′ Cobalt-base superalloys. Acta Mater. 145, 247–254 (2018).</v>
      </c>
    </row>
    <row r="202" spans="1:20" x14ac:dyDescent="0.3">
      <c r="A202" t="s">
        <v>2596</v>
      </c>
      <c r="B202" t="str">
        <f t="shared" si="3"/>
        <v>Co-9.1Al-9.4W-0.04B</v>
      </c>
      <c r="C202" t="str">
        <f>VLOOKUP(Table410[[#This Row],[Shortname]], comp[], 2, FALSE)</f>
        <v>CoAlW-X</v>
      </c>
      <c r="D202" t="s">
        <v>551</v>
      </c>
      <c r="E202" s="13" t="s">
        <v>548</v>
      </c>
      <c r="F202">
        <v>600</v>
      </c>
      <c r="H202" t="str">
        <f>IF(Table410[[#This Row],[Hardness (HV) or (GPa)]] ="","",IF(Table410[[#This Row],[Hardness (HV) or (GPa)]]&gt;100, Table410[[#This Row],[Hardness (HV) or (GPa)]], Table410[[#This Row],[Hardness (HV) or (GPa)]]/0.009807))</f>
        <v/>
      </c>
      <c r="I202">
        <v>449</v>
      </c>
      <c r="R202" t="e">
        <f>VLOOKUP(Table410[[#This Row],[Unique]], comp[], 2, FALSE)</f>
        <v>#N/A</v>
      </c>
      <c r="S202" t="s">
        <v>1943</v>
      </c>
      <c r="T202" t="str">
        <f>Table410[[#This Row],[Name]] &amp; Table410[[#This Row],[Paper]]</f>
        <v>0.04BKolb, M. et al. On the grain boundary strengthening effect of boron in γ/γ′ Cobalt-base superalloys. Acta Mater. 145, 247–254 (2018).</v>
      </c>
    </row>
    <row r="203" spans="1:20" x14ac:dyDescent="0.3">
      <c r="A203" t="s">
        <v>2596</v>
      </c>
      <c r="B203" t="str">
        <f t="shared" si="3"/>
        <v/>
      </c>
      <c r="C203" t="str">
        <f>VLOOKUP(Table410[[#This Row],[Shortname]], comp[], 2, FALSE)</f>
        <v>CoAlW-X</v>
      </c>
      <c r="D203" t="s">
        <v>552</v>
      </c>
      <c r="E203" s="13" t="s">
        <v>548</v>
      </c>
      <c r="F203">
        <v>600</v>
      </c>
      <c r="H203" t="str">
        <f>IF(Table410[[#This Row],[Hardness (HV) or (GPa)]] ="","",IF(Table410[[#This Row],[Hardness (HV) or (GPa)]]&gt;100, Table410[[#This Row],[Hardness (HV) or (GPa)]], Table410[[#This Row],[Hardness (HV) or (GPa)]]/0.009807))</f>
        <v/>
      </c>
      <c r="I203">
        <v>685</v>
      </c>
      <c r="R203" t="e">
        <f>VLOOKUP(Table410[[#This Row],[Unique]], comp[], 2, FALSE)</f>
        <v>#N/A</v>
      </c>
      <c r="S203" t="s">
        <v>1943</v>
      </c>
      <c r="T203" t="str">
        <f>Table410[[#This Row],[Name]] &amp; Table410[[#This Row],[Paper]]</f>
        <v>0.04B-noPDZKolb, M. et al. On the grain boundary strengthening effect of boron in γ/γ′ Cobalt-base superalloys. Acta Mater. 145, 247–254 (2018).</v>
      </c>
    </row>
    <row r="204" spans="1:20" x14ac:dyDescent="0.3">
      <c r="A204" t="s">
        <v>2597</v>
      </c>
      <c r="B204" t="str">
        <f t="shared" si="3"/>
        <v>Co-8.3Al-9.4W</v>
      </c>
      <c r="C204" t="str">
        <f>VLOOKUP(Table410[[#This Row],[Shortname]], comp[], 2, FALSE)</f>
        <v>CoAlW-X</v>
      </c>
      <c r="D204" t="s">
        <v>553</v>
      </c>
      <c r="E204" s="13" t="s">
        <v>548</v>
      </c>
      <c r="F204">
        <v>600</v>
      </c>
      <c r="H204" t="str">
        <f>IF(Table410[[#This Row],[Hardness (HV) or (GPa)]] ="","",IF(Table410[[#This Row],[Hardness (HV) or (GPa)]]&gt;100, Table410[[#This Row],[Hardness (HV) or (GPa)]], Table410[[#This Row],[Hardness (HV) or (GPa)]]/0.009807))</f>
        <v/>
      </c>
      <c r="R204" t="e">
        <f>VLOOKUP(Table410[[#This Row],[Unique]], comp[], 2, FALSE)</f>
        <v>#N/A</v>
      </c>
      <c r="S204" t="s">
        <v>1944</v>
      </c>
      <c r="T204" t="str">
        <f>Table410[[#This Row],[Name]] &amp; Table410[[#This Row],[Paper]]</f>
        <v>0.12BKolb, M. et al. On the grain boundary strengthening effect of boron in γ/γ′ Cobalt-base superalloys. Acta Mater. 145, 247–254 (2018).</v>
      </c>
    </row>
    <row r="205" spans="1:20" x14ac:dyDescent="0.3">
      <c r="A205" t="s">
        <v>2598</v>
      </c>
      <c r="B205" t="str">
        <f t="shared" si="3"/>
        <v>Co-8.3Al-9.4W-0.17B</v>
      </c>
      <c r="C205" t="str">
        <f>VLOOKUP(Table410[[#This Row],[Shortname]], comp[], 2, FALSE)</f>
        <v>CoAlW-X</v>
      </c>
      <c r="D205" t="s">
        <v>554</v>
      </c>
      <c r="E205" s="13" t="s">
        <v>548</v>
      </c>
      <c r="F205">
        <v>600</v>
      </c>
      <c r="H205" t="str">
        <f>IF(Table410[[#This Row],[Hardness (HV) or (GPa)]] ="","",IF(Table410[[#This Row],[Hardness (HV) or (GPa)]]&gt;100, Table410[[#This Row],[Hardness (HV) or (GPa)]], Table410[[#This Row],[Hardness (HV) or (GPa)]]/0.009807))</f>
        <v/>
      </c>
      <c r="I205">
        <v>580</v>
      </c>
      <c r="R205" t="e">
        <f>VLOOKUP(Table410[[#This Row],[Unique]], comp[], 2, FALSE)</f>
        <v>#N/A</v>
      </c>
      <c r="S205" t="s">
        <v>1945</v>
      </c>
      <c r="T205" t="str">
        <f>Table410[[#This Row],[Name]] &amp; Table410[[#This Row],[Paper]]</f>
        <v>0.12B-noPDZKolb, M. et al. On the grain boundary strengthening effect of boron in γ/γ′ Cobalt-base superalloys. Acta Mater. 145, 247–254 (2018).</v>
      </c>
    </row>
    <row r="206" spans="1:20" x14ac:dyDescent="0.3">
      <c r="A206" t="s">
        <v>2596</v>
      </c>
      <c r="B206" t="str">
        <f t="shared" si="3"/>
        <v>Co-9.1Al-9.4W-0.04B</v>
      </c>
      <c r="C206" t="str">
        <f>VLOOKUP(Table410[[#This Row],[Shortname]], comp[], 2, FALSE)</f>
        <v>CoAlW-X</v>
      </c>
      <c r="D206" t="s">
        <v>552</v>
      </c>
      <c r="E206" s="13" t="s">
        <v>548</v>
      </c>
      <c r="F206" t="s">
        <v>46</v>
      </c>
      <c r="G206">
        <v>4.51</v>
      </c>
      <c r="H206">
        <f>IF(Table410[[#This Row],[Hardness (HV) or (GPa)]] ="","",IF(Table410[[#This Row],[Hardness (HV) or (GPa)]]&gt;100, Table410[[#This Row],[Hardness (HV) or (GPa)]], Table410[[#This Row],[Hardness (HV) or (GPa)]]/0.009807))</f>
        <v>459.87559906189455</v>
      </c>
      <c r="I206">
        <v>789</v>
      </c>
      <c r="R206" t="e">
        <f>VLOOKUP(Table410[[#This Row],[Unique]], comp[], 2, FALSE)</f>
        <v>#N/A</v>
      </c>
      <c r="S206" t="s">
        <v>1943</v>
      </c>
      <c r="T206" t="str">
        <f>Table410[[#This Row],[Name]] &amp; Table410[[#This Row],[Paper]]</f>
        <v>0.04B-noPDZKolb, M. et al. On the grain boundary strengthening effect of boron in γ/γ′ Cobalt-base superalloys. Acta Mater. 145, 247–254 (2018).</v>
      </c>
    </row>
    <row r="207" spans="1:20" x14ac:dyDescent="0.3">
      <c r="A207" t="s">
        <v>2596</v>
      </c>
      <c r="B207" t="str">
        <f t="shared" si="3"/>
        <v/>
      </c>
      <c r="C207" t="str">
        <f>VLOOKUP(Table410[[#This Row],[Shortname]], comp[], 2, FALSE)</f>
        <v>CoAlW-X</v>
      </c>
      <c r="D207" t="s">
        <v>551</v>
      </c>
      <c r="E207" s="13" t="s">
        <v>548</v>
      </c>
      <c r="F207" t="s">
        <v>46</v>
      </c>
      <c r="G207">
        <v>4.3600000000000003</v>
      </c>
      <c r="H207">
        <f>IF(Table410[[#This Row],[Hardness (HV) or (GPa)]] ="","",IF(Table410[[#This Row],[Hardness (HV) or (GPa)]]&gt;100, Table410[[#This Row],[Hardness (HV) or (GPa)]], Table410[[#This Row],[Hardness (HV) or (GPa)]]/0.009807))</f>
        <v>444.58040175384934</v>
      </c>
      <c r="I207">
        <v>532</v>
      </c>
      <c r="R207" t="e">
        <f>VLOOKUP(Table410[[#This Row],[Unique]], comp[], 2, FALSE)</f>
        <v>#N/A</v>
      </c>
      <c r="S207" t="s">
        <v>1943</v>
      </c>
      <c r="T207" t="str">
        <f>Table410[[#This Row],[Name]] &amp; Table410[[#This Row],[Paper]]</f>
        <v>0.04BKolb, M. et al. On the grain boundary strengthening effect of boron in γ/γ′ Cobalt-base superalloys. Acta Mater. 145, 247–254 (2018).</v>
      </c>
    </row>
    <row r="208" spans="1:20" x14ac:dyDescent="0.3">
      <c r="A208" t="s">
        <v>2594</v>
      </c>
      <c r="B208" t="str">
        <f t="shared" si="3"/>
        <v>Co-9.1Al-9.5W</v>
      </c>
      <c r="C208" t="str">
        <f>VLOOKUP(Table410[[#This Row],[Shortname]], comp[], 2, FALSE)</f>
        <v>CoAlW-X</v>
      </c>
      <c r="D208" t="s">
        <v>549</v>
      </c>
      <c r="E208" s="13" t="s">
        <v>548</v>
      </c>
      <c r="F208" t="s">
        <v>46</v>
      </c>
      <c r="G208">
        <v>4.2300000000000004</v>
      </c>
      <c r="H208">
        <f>IF(Table410[[#This Row],[Hardness (HV) or (GPa)]] ="","",IF(Table410[[#This Row],[Hardness (HV) or (GPa)]]&gt;100, Table410[[#This Row],[Hardness (HV) or (GPa)]], Table410[[#This Row],[Hardness (HV) or (GPa)]]/0.009807))</f>
        <v>431.32456408687676</v>
      </c>
      <c r="I208">
        <v>593</v>
      </c>
      <c r="R208" t="e">
        <f>VLOOKUP(Table410[[#This Row],[Unique]], comp[], 2, FALSE)</f>
        <v>#N/A</v>
      </c>
      <c r="S208" t="s">
        <v>1941</v>
      </c>
      <c r="T208" t="str">
        <f>Table410[[#This Row],[Name]] &amp; Table410[[#This Row],[Paper]]</f>
        <v>B-freeKolb, M. et al. On the grain boundary strengthening effect of boron in γ/γ′ Cobalt-base superalloys. Acta Mater. 145, 247–254 (2018).</v>
      </c>
    </row>
    <row r="209" spans="1:20" x14ac:dyDescent="0.3">
      <c r="A209" s="19" t="s">
        <v>2384</v>
      </c>
      <c r="B209" t="str">
        <f t="shared" si="3"/>
        <v>Co-10.Ni-7.Al-7.W-4.Ti-1.Ta</v>
      </c>
      <c r="C209" s="19" t="str">
        <f>VLOOKUP(Table410[[#This Row],[Shortname]], comp[], 2, FALSE)</f>
        <v>CoAlWX+</v>
      </c>
      <c r="D209" s="19" t="s">
        <v>576</v>
      </c>
      <c r="E209" t="s">
        <v>575</v>
      </c>
      <c r="F209" t="s">
        <v>46</v>
      </c>
      <c r="G209">
        <v>425</v>
      </c>
      <c r="H209">
        <f>IF(Table410[[#This Row],[Hardness (HV) or (GPa)]] ="","",IF(Table410[[#This Row],[Hardness (HV) or (GPa)]]&gt;100, Table410[[#This Row],[Hardness (HV) or (GPa)]], Table410[[#This Row],[Hardness (HV) or (GPa)]]/0.009807))</f>
        <v>425</v>
      </c>
      <c r="Q209" t="s">
        <v>584</v>
      </c>
      <c r="R209" t="e">
        <f>VLOOKUP(Table410[[#This Row],[Unique]], comp[], 2, FALSE)</f>
        <v>#N/A</v>
      </c>
      <c r="S209" s="19" t="s">
        <v>1739</v>
      </c>
      <c r="T209" s="19" t="str">
        <f>Table410[[#This Row],[Name]] &amp; Table410[[#This Row],[Paper]]</f>
        <v>L12Lass, E. A., Sauza, D. J., Dunand, D. C. &amp; Seidman, D. N. Multicomponent γ’-strengthened Co-based superalloys with increased solvus temperatures and reduced mass densities. Acta Mater. 147, 284–295 (2018).</v>
      </c>
    </row>
    <row r="210" spans="1:20" x14ac:dyDescent="0.3">
      <c r="A210" t="s">
        <v>2385</v>
      </c>
      <c r="B210" t="str">
        <f t="shared" si="3"/>
        <v>Co-30.Ni-7.Al-7.W-4.Ti-1.Ta</v>
      </c>
      <c r="C210" t="str">
        <f>VLOOKUP(Table410[[#This Row],[Shortname]], comp[], 2, FALSE)</f>
        <v>CoAlWX+</v>
      </c>
      <c r="D210" t="s">
        <v>577</v>
      </c>
      <c r="E210" t="s">
        <v>575</v>
      </c>
      <c r="F210" t="s">
        <v>46</v>
      </c>
      <c r="G210">
        <v>401</v>
      </c>
      <c r="H210">
        <f>IF(Table410[[#This Row],[Hardness (HV) or (GPa)]] ="","",IF(Table410[[#This Row],[Hardness (HV) or (GPa)]]&gt;100, Table410[[#This Row],[Hardness (HV) or (GPa)]], Table410[[#This Row],[Hardness (HV) or (GPa)]]/0.009807))</f>
        <v>401</v>
      </c>
      <c r="R210" t="e">
        <f>VLOOKUP(Table410[[#This Row],[Unique]], comp[], 2, FALSE)</f>
        <v>#N/A</v>
      </c>
      <c r="S210" t="s">
        <v>1740</v>
      </c>
      <c r="T210" t="str">
        <f>Table410[[#This Row],[Name]] &amp; Table410[[#This Row],[Paper]]</f>
        <v>L13Lass, E. A., Sauza, D. J., Dunand, D. C. &amp; Seidman, D. N. Multicomponent γ’-strengthened Co-based superalloys with increased solvus temperatures and reduced mass densities. Acta Mater. 147, 284–295 (2018).</v>
      </c>
    </row>
    <row r="211" spans="1:20" x14ac:dyDescent="0.3">
      <c r="A211" t="s">
        <v>2391</v>
      </c>
      <c r="B211" t="str">
        <f t="shared" si="3"/>
        <v>Co-30.Ni-7.Al-2.W-4.Ti-1.Ta-1.Nb-3.Mo</v>
      </c>
      <c r="C211" t="str">
        <f>VLOOKUP(Table410[[#This Row],[Shortname]], comp[], 2, FALSE)</f>
        <v>Low-W</v>
      </c>
      <c r="D211" t="s">
        <v>583</v>
      </c>
      <c r="E211" t="s">
        <v>575</v>
      </c>
      <c r="F211" t="s">
        <v>46</v>
      </c>
      <c r="G211">
        <v>345</v>
      </c>
      <c r="H211">
        <f>IF(Table410[[#This Row],[Hardness (HV) or (GPa)]] ="","",IF(Table410[[#This Row],[Hardness (HV) or (GPa)]]&gt;100, Table410[[#This Row],[Hardness (HV) or (GPa)]], Table410[[#This Row],[Hardness (HV) or (GPa)]]/0.009807))</f>
        <v>345</v>
      </c>
      <c r="R211" t="e">
        <f>VLOOKUP(Table410[[#This Row],[Unique]], comp[], 2, FALSE)</f>
        <v>#N/A</v>
      </c>
      <c r="S211" t="s">
        <v>1746</v>
      </c>
      <c r="T211" t="str">
        <f>Table410[[#This Row],[Name]] &amp; Table410[[#This Row],[Paper]]</f>
        <v>L19Lass, E. A., Sauza, D. J., Dunand, D. C. &amp; Seidman, D. N. Multicomponent γ’-strengthened Co-based superalloys with increased solvus temperatures and reduced mass densities. Acta Mater. 147, 284–295 (2018).</v>
      </c>
    </row>
    <row r="212" spans="1:20" x14ac:dyDescent="0.3">
      <c r="A212" t="s">
        <v>2387</v>
      </c>
      <c r="B212" t="str">
        <f t="shared" si="3"/>
        <v>Co-30.Ni-7.Al-4.Ti-2.Nb-5.Mo</v>
      </c>
      <c r="C212" t="str">
        <f>VLOOKUP(Table410[[#This Row],[Shortname]], comp[], 2, FALSE)</f>
        <v>W-free</v>
      </c>
      <c r="D212" t="s">
        <v>579</v>
      </c>
      <c r="E212" t="s">
        <v>575</v>
      </c>
      <c r="F212" t="s">
        <v>46</v>
      </c>
      <c r="G212">
        <v>325</v>
      </c>
      <c r="H212">
        <f>IF(Table410[[#This Row],[Hardness (HV) or (GPa)]] ="","",IF(Table410[[#This Row],[Hardness (HV) or (GPa)]]&gt;100, Table410[[#This Row],[Hardness (HV) or (GPa)]], Table410[[#This Row],[Hardness (HV) or (GPa)]]/0.009807))</f>
        <v>325</v>
      </c>
      <c r="R212" t="e">
        <f>VLOOKUP(Table410[[#This Row],[Unique]], comp[], 2, FALSE)</f>
        <v>#N/A</v>
      </c>
      <c r="S212" t="s">
        <v>1742</v>
      </c>
      <c r="T212" t="str">
        <f>Table410[[#This Row],[Name]] &amp; Table410[[#This Row],[Paper]]</f>
        <v>L15Lass, E. A., Sauza, D. J., Dunand, D. C. &amp; Seidman, D. N. Multicomponent γ’-strengthened Co-based superalloys with increased solvus temperatures and reduced mass densities. Acta Mater. 147, 284–295 (2018).</v>
      </c>
    </row>
    <row r="213" spans="1:20" x14ac:dyDescent="0.3">
      <c r="A213" t="s">
        <v>2389</v>
      </c>
      <c r="B213" t="str">
        <f t="shared" si="3"/>
        <v>Co-30.Ni-7.Al-4.Ti-1.Ta-1.Nb-5.Mo</v>
      </c>
      <c r="C213" t="str">
        <f>VLOOKUP(Table410[[#This Row],[Shortname]], comp[], 2, FALSE)</f>
        <v>W-free</v>
      </c>
      <c r="D213" t="s">
        <v>581</v>
      </c>
      <c r="E213" t="s">
        <v>575</v>
      </c>
      <c r="F213" t="s">
        <v>46</v>
      </c>
      <c r="G213">
        <v>320</v>
      </c>
      <c r="H213">
        <f>IF(Table410[[#This Row],[Hardness (HV) or (GPa)]] ="","",IF(Table410[[#This Row],[Hardness (HV) or (GPa)]]&gt;100, Table410[[#This Row],[Hardness (HV) or (GPa)]], Table410[[#This Row],[Hardness (HV) or (GPa)]]/0.009807))</f>
        <v>320</v>
      </c>
      <c r="R213" t="e">
        <f>VLOOKUP(Table410[[#This Row],[Unique]], comp[], 2, FALSE)</f>
        <v>#N/A</v>
      </c>
      <c r="S213" t="s">
        <v>1744</v>
      </c>
      <c r="T213" t="str">
        <f>Table410[[#This Row],[Name]] &amp; Table410[[#This Row],[Paper]]</f>
        <v>L17Lass, E. A., Sauza, D. J., Dunand, D. C. &amp; Seidman, D. N. Multicomponent γ’-strengthened Co-based superalloys with increased solvus temperatures and reduced mass densities. Acta Mater. 147, 284–295 (2018).</v>
      </c>
    </row>
    <row r="214" spans="1:20" x14ac:dyDescent="0.3">
      <c r="A214" t="s">
        <v>2390</v>
      </c>
      <c r="B214" t="str">
        <f t="shared" si="3"/>
        <v>Co-10.Ni-7.Al-2.W-4.Ti-1.Ta-1.Nb-3.Mo</v>
      </c>
      <c r="C214" t="str">
        <f>VLOOKUP(Table410[[#This Row],[Shortname]], comp[], 2, FALSE)</f>
        <v>Low-W</v>
      </c>
      <c r="D214" t="s">
        <v>582</v>
      </c>
      <c r="E214" t="s">
        <v>575</v>
      </c>
      <c r="F214" t="s">
        <v>46</v>
      </c>
      <c r="G214">
        <v>320</v>
      </c>
      <c r="H214">
        <f>IF(Table410[[#This Row],[Hardness (HV) or (GPa)]] ="","",IF(Table410[[#This Row],[Hardness (HV) or (GPa)]]&gt;100, Table410[[#This Row],[Hardness (HV) or (GPa)]], Table410[[#This Row],[Hardness (HV) or (GPa)]]/0.009807))</f>
        <v>320</v>
      </c>
      <c r="R214" t="e">
        <f>VLOOKUP(Table410[[#This Row],[Unique]], comp[], 2, FALSE)</f>
        <v>#N/A</v>
      </c>
      <c r="S214" t="s">
        <v>1745</v>
      </c>
      <c r="T214" t="str">
        <f>Table410[[#This Row],[Name]] &amp; Table410[[#This Row],[Paper]]</f>
        <v>L18Lass, E. A., Sauza, D. J., Dunand, D. C. &amp; Seidman, D. N. Multicomponent γ’-strengthened Co-based superalloys with increased solvus temperatures and reduced mass densities. Acta Mater. 147, 284–295 (2018).</v>
      </c>
    </row>
    <row r="215" spans="1:20" x14ac:dyDescent="0.3">
      <c r="A215" t="s">
        <v>2386</v>
      </c>
      <c r="B215" t="str">
        <f t="shared" si="3"/>
        <v>Co-10.Ni-7.Al-4.Ti-2.Nb-5.Mo</v>
      </c>
      <c r="C215" t="str">
        <f>VLOOKUP(Table410[[#This Row],[Shortname]], comp[], 2, FALSE)</f>
        <v>W-free</v>
      </c>
      <c r="D215" t="s">
        <v>578</v>
      </c>
      <c r="E215" t="s">
        <v>575</v>
      </c>
      <c r="F215" t="s">
        <v>46</v>
      </c>
      <c r="G215">
        <v>295</v>
      </c>
      <c r="H215">
        <f>IF(Table410[[#This Row],[Hardness (HV) or (GPa)]] ="","",IF(Table410[[#This Row],[Hardness (HV) or (GPa)]]&gt;100, Table410[[#This Row],[Hardness (HV) or (GPa)]], Table410[[#This Row],[Hardness (HV) or (GPa)]]/0.009807))</f>
        <v>295</v>
      </c>
      <c r="R215" t="e">
        <f>VLOOKUP(Table410[[#This Row],[Unique]], comp[], 2, FALSE)</f>
        <v>#N/A</v>
      </c>
      <c r="S215" t="s">
        <v>1741</v>
      </c>
      <c r="T215" t="str">
        <f>Table410[[#This Row],[Name]] &amp; Table410[[#This Row],[Paper]]</f>
        <v>L14Lass, E. A., Sauza, D. J., Dunand, D. C. &amp; Seidman, D. N. Multicomponent γ’-strengthened Co-based superalloys with increased solvus temperatures and reduced mass densities. Acta Mater. 147, 284–295 (2018).</v>
      </c>
    </row>
    <row r="216" spans="1:20" x14ac:dyDescent="0.3">
      <c r="A216" t="s">
        <v>2388</v>
      </c>
      <c r="B216" t="str">
        <f t="shared" si="3"/>
        <v>Co-10.Ni-7.Al-4.Ti-1.Ta-1.Nb-5.Mo</v>
      </c>
      <c r="C216" t="str">
        <f>VLOOKUP(Table410[[#This Row],[Shortname]], comp[], 2, FALSE)</f>
        <v>W-free</v>
      </c>
      <c r="D216" t="s">
        <v>580</v>
      </c>
      <c r="E216" t="s">
        <v>575</v>
      </c>
      <c r="F216" t="s">
        <v>46</v>
      </c>
      <c r="G216">
        <v>288</v>
      </c>
      <c r="H216">
        <f>IF(Table410[[#This Row],[Hardness (HV) or (GPa)]] ="","",IF(Table410[[#This Row],[Hardness (HV) or (GPa)]]&gt;100, Table410[[#This Row],[Hardness (HV) or (GPa)]], Table410[[#This Row],[Hardness (HV) or (GPa)]]/0.009807))</f>
        <v>288</v>
      </c>
      <c r="R216" t="e">
        <f>VLOOKUP(Table410[[#This Row],[Unique]], comp[], 2, FALSE)</f>
        <v>#N/A</v>
      </c>
      <c r="S216" t="s">
        <v>1743</v>
      </c>
      <c r="T216" t="str">
        <f>Table410[[#This Row],[Name]] &amp; Table410[[#This Row],[Paper]]</f>
        <v>L16Lass, E. A., Sauza, D. J., Dunand, D. C. &amp; Seidman, D. N. Multicomponent γ’-strengthened Co-based superalloys with increased solvus temperatures and reduced mass densities. Acta Mater. 147, 284–295 (2018).</v>
      </c>
    </row>
    <row r="217" spans="1:20" x14ac:dyDescent="0.3">
      <c r="A217" t="s">
        <v>2191</v>
      </c>
      <c r="B217" t="str">
        <f t="shared" si="3"/>
        <v>Co-12.Ti-5.Re</v>
      </c>
      <c r="C217" t="str">
        <f>VLOOKUP(Table410[[#This Row],[Shortname]], comp[], 2, FALSE)</f>
        <v>Co3Ti</v>
      </c>
      <c r="D217" t="s">
        <v>588</v>
      </c>
      <c r="E217" t="s">
        <v>585</v>
      </c>
      <c r="F217" t="s">
        <v>46</v>
      </c>
      <c r="G217">
        <v>525</v>
      </c>
      <c r="H217">
        <f>IF(Table410[[#This Row],[Hardness (HV) or (GPa)]] ="","",IF(Table410[[#This Row],[Hardness (HV) or (GPa)]]&gt;100, Table410[[#This Row],[Hardness (HV) or (GPa)]], Table410[[#This Row],[Hardness (HV) or (GPa)]]/0.009807))</f>
        <v>525</v>
      </c>
      <c r="Q217" t="s">
        <v>589</v>
      </c>
      <c r="R217" t="e">
        <f>VLOOKUP(Table410[[#This Row],[Unique]], comp[], 2, FALSE)</f>
        <v>#N/A</v>
      </c>
      <c r="S217" t="s">
        <v>1445</v>
      </c>
      <c r="T217" t="str">
        <f>Table410[[#This Row],[Name]] &amp; Table410[[#This Row],[Paper]]</f>
        <v>Re5Li, L. et al. Effect of Re on microstructure and mechanical properties of γ/γʹ Co-Ti-based superalloys. Intermetallics 115, (2019).</v>
      </c>
    </row>
    <row r="218" spans="1:20" x14ac:dyDescent="0.3">
      <c r="A218" t="s">
        <v>2190</v>
      </c>
      <c r="B218" t="str">
        <f t="shared" si="3"/>
        <v>Co-12.Ti-3.Re</v>
      </c>
      <c r="C218" t="str">
        <f>VLOOKUP(Table410[[#This Row],[Shortname]], comp[], 2, FALSE)</f>
        <v>Co3Ti</v>
      </c>
      <c r="D218" t="s">
        <v>587</v>
      </c>
      <c r="E218" t="s">
        <v>585</v>
      </c>
      <c r="F218" t="s">
        <v>46</v>
      </c>
      <c r="G218">
        <v>515</v>
      </c>
      <c r="H218">
        <f>IF(Table410[[#This Row],[Hardness (HV) or (GPa)]] ="","",IF(Table410[[#This Row],[Hardness (HV) or (GPa)]]&gt;100, Table410[[#This Row],[Hardness (HV) or (GPa)]], Table410[[#This Row],[Hardness (HV) or (GPa)]]/0.009807))</f>
        <v>515</v>
      </c>
      <c r="Q218" t="s">
        <v>589</v>
      </c>
      <c r="R218" t="e">
        <f>VLOOKUP(Table410[[#This Row],[Unique]], comp[], 2, FALSE)</f>
        <v>#N/A</v>
      </c>
      <c r="S218" t="s">
        <v>1450</v>
      </c>
      <c r="T218" t="str">
        <f>Table410[[#This Row],[Name]] &amp; Table410[[#This Row],[Paper]]</f>
        <v>Re3Li, L. et al. Effect of Re on microstructure and mechanical properties of γ/γʹ Co-Ti-based superalloys. Intermetallics 115, (2019).</v>
      </c>
    </row>
    <row r="219" spans="1:20" x14ac:dyDescent="0.3">
      <c r="A219" s="19" t="s">
        <v>2189</v>
      </c>
      <c r="B219" t="str">
        <f t="shared" si="3"/>
        <v>Co-12.Ti-1.Re</v>
      </c>
      <c r="C219" s="19" t="str">
        <f>VLOOKUP(Table410[[#This Row],[Shortname]], comp[], 2, FALSE)</f>
        <v>Co3Ti</v>
      </c>
      <c r="D219" s="19" t="s">
        <v>586</v>
      </c>
      <c r="E219" t="s">
        <v>585</v>
      </c>
      <c r="F219" t="s">
        <v>46</v>
      </c>
      <c r="G219">
        <v>428</v>
      </c>
      <c r="H219">
        <f>IF(Table410[[#This Row],[Hardness (HV) or (GPa)]] ="","",IF(Table410[[#This Row],[Hardness (HV) or (GPa)]]&gt;100, Table410[[#This Row],[Hardness (HV) or (GPa)]], Table410[[#This Row],[Hardness (HV) or (GPa)]]/0.009807))</f>
        <v>428</v>
      </c>
      <c r="Q219" t="s">
        <v>589</v>
      </c>
      <c r="R219" t="e">
        <f>VLOOKUP(Table410[[#This Row],[Unique]], comp[], 2, FALSE)</f>
        <v>#N/A</v>
      </c>
      <c r="S219" s="19" t="s">
        <v>1458</v>
      </c>
      <c r="T219" s="19" t="str">
        <f>Table410[[#This Row],[Name]] &amp; Table410[[#This Row],[Paper]]</f>
        <v>Re1Li, L. et al. Effect of Re on microstructure and mechanical properties of γ/γʹ Co-Ti-based superalloys. Intermetallics 115, (2019).</v>
      </c>
    </row>
    <row r="220" spans="1:20" x14ac:dyDescent="0.3">
      <c r="A220" t="s">
        <v>2398</v>
      </c>
      <c r="B220" t="str">
        <f t="shared" si="3"/>
        <v>Co-29.4Ni-9.1Al-5.3W-4.1Ti-0.9Ta</v>
      </c>
      <c r="C220" t="str">
        <f>VLOOKUP(Table410[[#This Row],[Shortname]], comp[], 2, FALSE)</f>
        <v>CoAlWX+</v>
      </c>
      <c r="D220" t="s">
        <v>598</v>
      </c>
      <c r="E220" t="s">
        <v>590</v>
      </c>
      <c r="F220" t="s">
        <v>46</v>
      </c>
      <c r="G220">
        <v>7</v>
      </c>
      <c r="H220">
        <f>IF(Table410[[#This Row],[Hardness (HV) or (GPa)]] ="","",IF(Table410[[#This Row],[Hardness (HV) or (GPa)]]&gt;100, Table410[[#This Row],[Hardness (HV) or (GPa)]], Table410[[#This Row],[Hardness (HV) or (GPa)]]/0.009807))</f>
        <v>713.77587437544616</v>
      </c>
      <c r="Q220" t="s">
        <v>600</v>
      </c>
      <c r="R220" t="e">
        <f>VLOOKUP(Table410[[#This Row],[Unique]], comp[], 2, FALSE)</f>
        <v>#N/A</v>
      </c>
      <c r="S220" t="s">
        <v>1753</v>
      </c>
      <c r="T220" t="str">
        <f>Table410[[#This Row],[Name]] &amp; Table410[[#This Row],[Paper]]</f>
        <v>30Ni-ALi, W., Li, L., Antonov, S. &amp; Feng, Q. Effective design of a Co-Ni-Al-W-Ta-Ti alloy with high γ′ solvus temperature and microstructural stability using combined CALPHAD and experimental approaches. Mater. Des. 180, (2019).</v>
      </c>
    </row>
    <row r="221" spans="1:20" x14ac:dyDescent="0.3">
      <c r="A221" t="s">
        <v>2395</v>
      </c>
      <c r="B221" t="str">
        <f t="shared" si="3"/>
        <v>Co-19.8Ni-9.4Al-5.4W-4.3Ti-0.9Ta</v>
      </c>
      <c r="C221" t="str">
        <f>VLOOKUP(Table410[[#This Row],[Shortname]], comp[], 2, FALSE)</f>
        <v>CoAlWX+</v>
      </c>
      <c r="D221" t="s">
        <v>596</v>
      </c>
      <c r="E221" t="s">
        <v>590</v>
      </c>
      <c r="F221" t="s">
        <v>46</v>
      </c>
      <c r="G221">
        <v>6.7</v>
      </c>
      <c r="H221">
        <f>IF(Table410[[#This Row],[Hardness (HV) or (GPa)]] ="","",IF(Table410[[#This Row],[Hardness (HV) or (GPa)]]&gt;100, Table410[[#This Row],[Hardness (HV) or (GPa)]], Table410[[#This Row],[Hardness (HV) or (GPa)]]/0.009807))</f>
        <v>683.18547975935564</v>
      </c>
      <c r="Q221" t="s">
        <v>600</v>
      </c>
      <c r="R221" t="e">
        <f>VLOOKUP(Table410[[#This Row],[Unique]], comp[], 2, FALSE)</f>
        <v>#N/A</v>
      </c>
      <c r="S221" t="s">
        <v>1750</v>
      </c>
      <c r="T221" t="str">
        <f>Table410[[#This Row],[Name]] &amp; Table410[[#This Row],[Paper]]</f>
        <v>20Ni-ALi, W., Li, L., Antonov, S. &amp; Feng, Q. Effective design of a Co-Ni-Al-W-Ta-Ti alloy with high γ′ solvus temperature and microstructural stability using combined CALPHAD and experimental approaches. Mater. Des. 180, (2019).</v>
      </c>
    </row>
    <row r="222" spans="1:20" x14ac:dyDescent="0.3">
      <c r="A222" t="s">
        <v>2399</v>
      </c>
      <c r="B222" t="str">
        <f t="shared" si="3"/>
        <v>Co-29.5Ni-11.2Al-3.6W-4.2Ti-0.9Ta</v>
      </c>
      <c r="C222" t="str">
        <f>VLOOKUP(Table410[[#This Row],[Shortname]], comp[], 2, FALSE)</f>
        <v>CoAlWX+</v>
      </c>
      <c r="D222" t="s">
        <v>599</v>
      </c>
      <c r="E222" t="s">
        <v>590</v>
      </c>
      <c r="F222" t="s">
        <v>46</v>
      </c>
      <c r="G222">
        <v>6.1</v>
      </c>
      <c r="H222">
        <f>IF(Table410[[#This Row],[Hardness (HV) or (GPa)]] ="","",IF(Table410[[#This Row],[Hardness (HV) or (GPa)]]&gt;100, Table410[[#This Row],[Hardness (HV) or (GPa)]], Table410[[#This Row],[Hardness (HV) or (GPa)]]/0.009807))</f>
        <v>622.00469052717449</v>
      </c>
      <c r="Q222" t="s">
        <v>600</v>
      </c>
      <c r="R222" t="e">
        <f>VLOOKUP(Table410[[#This Row],[Unique]], comp[], 2, FALSE)</f>
        <v>#N/A</v>
      </c>
      <c r="S222" t="s">
        <v>1754</v>
      </c>
      <c r="T222" t="str">
        <f>Table410[[#This Row],[Name]] &amp; Table410[[#This Row],[Paper]]</f>
        <v>30Ni-BLi, W., Li, L., Antonov, S. &amp; Feng, Q. Effective design of a Co-Ni-Al-W-Ta-Ti alloy with high γ′ solvus temperature and microstructural stability using combined CALPHAD and experimental approaches. Mater. Des. 180, (2019).</v>
      </c>
    </row>
    <row r="223" spans="1:20" x14ac:dyDescent="0.3">
      <c r="A223" t="s">
        <v>2396</v>
      </c>
      <c r="B223" t="str">
        <f t="shared" si="3"/>
        <v>Co-20.2Ni-11.2Al-3.7W-4.2Ti-0.8Ta</v>
      </c>
      <c r="C223" t="str">
        <f>VLOOKUP(Table410[[#This Row],[Shortname]], comp[], 2, FALSE)</f>
        <v>CoAlWX+</v>
      </c>
      <c r="D223" t="s">
        <v>597</v>
      </c>
      <c r="E223" t="s">
        <v>590</v>
      </c>
      <c r="F223" t="s">
        <v>46</v>
      </c>
      <c r="G223">
        <v>5.8</v>
      </c>
      <c r="H223">
        <f>IF(Table410[[#This Row],[Hardness (HV) or (GPa)]] ="","",IF(Table410[[#This Row],[Hardness (HV) or (GPa)]]&gt;100, Table410[[#This Row],[Hardness (HV) or (GPa)]], Table410[[#This Row],[Hardness (HV) or (GPa)]]/0.009807))</f>
        <v>591.41429591108397</v>
      </c>
      <c r="Q223" t="s">
        <v>600</v>
      </c>
      <c r="R223" t="e">
        <f>VLOOKUP(Table410[[#This Row],[Unique]], comp[], 2, FALSE)</f>
        <v>#N/A</v>
      </c>
      <c r="S223" t="s">
        <v>1751</v>
      </c>
      <c r="T223" t="str">
        <f>Table410[[#This Row],[Name]] &amp; Table410[[#This Row],[Paper]]</f>
        <v>20Ni-BLi, W., Li, L., Antonov, S. &amp; Feng, Q. Effective design of a Co-Ni-Al-W-Ta-Ti alloy with high γ′ solvus temperature and microstructural stability using combined CALPHAD and experimental approaches. Mater. Des. 180, (2019).</v>
      </c>
    </row>
    <row r="224" spans="1:20" x14ac:dyDescent="0.3">
      <c r="A224" s="19" t="s">
        <v>2404</v>
      </c>
      <c r="B224" t="str">
        <f t="shared" si="3"/>
        <v>Co-16.Ni-9.3Al-6.Cr-3.4W-2.6Ti-2.8Ta-0.Mo-0.5Hf-0.26C-0.14B</v>
      </c>
      <c r="C224" s="19" t="str">
        <f>VLOOKUP(Table410[[#This Row],[Shortname]], comp[], 2, FALSE)</f>
        <v>CoAlWX+</v>
      </c>
      <c r="D224" s="19" t="s">
        <v>428</v>
      </c>
      <c r="E224" s="21" t="s">
        <v>613</v>
      </c>
      <c r="F224">
        <v>900</v>
      </c>
      <c r="H224" t="str">
        <f>IF(Table410[[#This Row],[Hardness (HV) or (GPa)]] ="","",IF(Table410[[#This Row],[Hardness (HV) or (GPa)]]&gt;100, Table410[[#This Row],[Hardness (HV) or (GPa)]], Table410[[#This Row],[Hardness (HV) or (GPa)]]/0.009807))</f>
        <v/>
      </c>
      <c r="K224">
        <v>489</v>
      </c>
      <c r="L224">
        <v>1.46</v>
      </c>
      <c r="Q224" t="s">
        <v>616</v>
      </c>
      <c r="R224" t="e">
        <f>VLOOKUP(Table410[[#This Row],[Unique]], comp[], 2, FALSE)</f>
        <v>#N/A</v>
      </c>
      <c r="S224" s="19" t="s">
        <v>1759</v>
      </c>
      <c r="T224" s="19" t="str">
        <f>Table410[[#This Row],[Name]] &amp; Table410[[#This Row],[Paper]]</f>
        <v>0MoLiu, J., Yu, J. J., Yang, Y. H., Zhou, Y. Z. &amp; Sun, X. F. Effects of Mo on the evolution of microstructures and mechanical properties in Co-Al-W base superalloys. Mater. Sci. Eng. A 745, 404–410 (2019).</v>
      </c>
    </row>
    <row r="225" spans="1:20" x14ac:dyDescent="0.3">
      <c r="A225" t="s">
        <v>2405</v>
      </c>
      <c r="B225" t="str">
        <f t="shared" si="3"/>
        <v>Co-16.4Ni-9.5Al-6.2Cr-3.5W-2.7Ti-2.8Ta-3.3Mo-0.5Hf-0.27C-0.14B</v>
      </c>
      <c r="C225" t="str">
        <f>VLOOKUP(Table410[[#This Row],[Shortname]], comp[], 2, FALSE)</f>
        <v>CoAlWX+</v>
      </c>
      <c r="D225" t="s">
        <v>614</v>
      </c>
      <c r="E225" s="21" t="s">
        <v>613</v>
      </c>
      <c r="F225">
        <v>900</v>
      </c>
      <c r="H225" t="str">
        <f>IF(Table410[[#This Row],[Hardness (HV) or (GPa)]] ="","",IF(Table410[[#This Row],[Hardness (HV) or (GPa)]]&gt;100, Table410[[#This Row],[Hardness (HV) or (GPa)]], Table410[[#This Row],[Hardness (HV) or (GPa)]]/0.009807))</f>
        <v/>
      </c>
      <c r="J225">
        <v>522</v>
      </c>
      <c r="K225">
        <v>543</v>
      </c>
      <c r="L225">
        <v>4.5</v>
      </c>
      <c r="Q225" t="s">
        <v>616</v>
      </c>
      <c r="R225" t="e">
        <f>VLOOKUP(Table410[[#This Row],[Unique]], comp[], 2, FALSE)</f>
        <v>#N/A</v>
      </c>
      <c r="S225" t="s">
        <v>1760</v>
      </c>
      <c r="T225" t="str">
        <f>Table410[[#This Row],[Name]] &amp; Table410[[#This Row],[Paper]]</f>
        <v>5MoLiu, J., Yu, J. J., Yang, Y. H., Zhou, Y. Z. &amp; Sun, X. F. Effects of Mo on the evolution of microstructures and mechanical properties in Co-Al-W base superalloys. Mater. Sci. Eng. A 745, 404–410 (2019).</v>
      </c>
    </row>
    <row r="226" spans="1:20" x14ac:dyDescent="0.3">
      <c r="A226" s="19" t="s">
        <v>2404</v>
      </c>
      <c r="B226" t="str">
        <f t="shared" si="3"/>
        <v>Co-16.Ni-9.3Al-6.Cr-3.4W-2.6Ti-2.8Ta-0.Mo-0.5Hf-0.26C-0.14B</v>
      </c>
      <c r="C226" s="19" t="str">
        <f>VLOOKUP(Table410[[#This Row],[Shortname]], comp[], 2, FALSE)</f>
        <v>CoAlWX+</v>
      </c>
      <c r="D226" s="19" t="s">
        <v>428</v>
      </c>
      <c r="E226" s="21" t="s">
        <v>613</v>
      </c>
      <c r="F226" t="s">
        <v>46</v>
      </c>
      <c r="G226">
        <v>362</v>
      </c>
      <c r="H226">
        <f>IF(Table410[[#This Row],[Hardness (HV) or (GPa)]] ="","",IF(Table410[[#This Row],[Hardness (HV) or (GPa)]]&gt;100, Table410[[#This Row],[Hardness (HV) or (GPa)]], Table410[[#This Row],[Hardness (HV) or (GPa)]]/0.009807))</f>
        <v>362</v>
      </c>
      <c r="J226">
        <v>560</v>
      </c>
      <c r="K226">
        <v>687</v>
      </c>
      <c r="L226">
        <v>4.22</v>
      </c>
      <c r="Q226" t="s">
        <v>616</v>
      </c>
      <c r="R226" t="e">
        <f>VLOOKUP(Table410[[#This Row],[Unique]], comp[], 2, FALSE)</f>
        <v>#N/A</v>
      </c>
      <c r="S226" s="19" t="s">
        <v>1759</v>
      </c>
      <c r="T226" s="19" t="str">
        <f>Table410[[#This Row],[Name]] &amp; Table410[[#This Row],[Paper]]</f>
        <v>0MoLiu, J., Yu, J. J., Yang, Y. H., Zhou, Y. Z. &amp; Sun, X. F. Effects of Mo on the evolution of microstructures and mechanical properties in Co-Al-W base superalloys. Mater. Sci. Eng. A 745, 404–410 (2019).</v>
      </c>
    </row>
    <row r="227" spans="1:20" x14ac:dyDescent="0.3">
      <c r="A227" t="s">
        <v>2405</v>
      </c>
      <c r="B227" t="str">
        <f t="shared" si="3"/>
        <v>Co-16.4Ni-9.5Al-6.2Cr-3.5W-2.7Ti-2.8Ta-3.3Mo-0.5Hf-0.27C-0.14B</v>
      </c>
      <c r="C227" t="str">
        <f>VLOOKUP(Table410[[#This Row],[Shortname]], comp[], 2, FALSE)</f>
        <v>CoAlWX+</v>
      </c>
      <c r="D227" t="s">
        <v>614</v>
      </c>
      <c r="E227" s="21" t="s">
        <v>613</v>
      </c>
      <c r="F227" t="s">
        <v>46</v>
      </c>
      <c r="G227">
        <v>348</v>
      </c>
      <c r="H227">
        <f>IF(Table410[[#This Row],[Hardness (HV) or (GPa)]] ="","",IF(Table410[[#This Row],[Hardness (HV) or (GPa)]]&gt;100, Table410[[#This Row],[Hardness (HV) or (GPa)]], Table410[[#This Row],[Hardness (HV) or (GPa)]]/0.009807))</f>
        <v>348</v>
      </c>
      <c r="J227">
        <v>543</v>
      </c>
      <c r="K227">
        <v>641</v>
      </c>
      <c r="L227">
        <v>3.79</v>
      </c>
      <c r="Q227" t="s">
        <v>616</v>
      </c>
      <c r="R227" t="e">
        <f>VLOOKUP(Table410[[#This Row],[Unique]], comp[], 2, FALSE)</f>
        <v>#N/A</v>
      </c>
      <c r="S227" t="s">
        <v>1760</v>
      </c>
      <c r="T227" t="str">
        <f>Table410[[#This Row],[Name]] &amp; Table410[[#This Row],[Paper]]</f>
        <v>5MoLiu, J., Yu, J. J., Yang, Y. H., Zhou, Y. Z. &amp; Sun, X. F. Effects of Mo on the evolution of microstructures and mechanical properties in Co-Al-W base superalloys. Mater. Sci. Eng. A 745, 404–410 (2019).</v>
      </c>
    </row>
    <row r="228" spans="1:20" x14ac:dyDescent="0.3">
      <c r="A228" t="s">
        <v>2195</v>
      </c>
      <c r="B228" t="str">
        <f t="shared" si="3"/>
        <v>Co-30.Ni-9.9Al-1.9Nb-5.1Mo</v>
      </c>
      <c r="C228" t="str">
        <f>VLOOKUP(Table410[[#This Row],[Shortname]], comp[], 2, FALSE)</f>
        <v>W-free</v>
      </c>
      <c r="D228" t="s">
        <v>618</v>
      </c>
      <c r="E228" t="s">
        <v>617</v>
      </c>
      <c r="F228" t="s">
        <v>46</v>
      </c>
      <c r="G228">
        <v>2.64</v>
      </c>
      <c r="H228">
        <f>IF(Table410[[#This Row],[Hardness (HV) or (GPa)]] ="","",IF(Table410[[#This Row],[Hardness (HV) or (GPa)]]&gt;100, Table410[[#This Row],[Hardness (HV) or (GPa)]], Table410[[#This Row],[Hardness (HV) or (GPa)]]/0.009807))</f>
        <v>269.19547262159682</v>
      </c>
      <c r="Q228" t="s">
        <v>620</v>
      </c>
      <c r="R228" t="e">
        <f>VLOOKUP(Table410[[#This Row],[Unique]], comp[], 2, FALSE)</f>
        <v>#N/A</v>
      </c>
      <c r="S228" t="s">
        <v>1535</v>
      </c>
      <c r="T228" t="str">
        <f>Table410[[#This Row],[Name]] &amp; Table410[[#This Row],[Paper]]</f>
        <v>Co-30Ni-99Al-5.1Mo-1.9NbLiu, Q., Coakley, J., Seidman, D. N. &amp; Dunand, D. C. Precipitate Evolution and Creep Behavior of a W-Free Co-based Superalloy. Metall. Mater. Trans. A Phys. Metall. Mater. Sci. 47, 6090–6096 (2016).</v>
      </c>
    </row>
    <row r="229" spans="1:20" x14ac:dyDescent="0.3">
      <c r="A229" t="s">
        <v>2195</v>
      </c>
      <c r="B229" t="str">
        <f t="shared" si="3"/>
        <v/>
      </c>
      <c r="C229" t="str">
        <f>VLOOKUP(Table410[[#This Row],[Shortname]], comp[], 2, FALSE)</f>
        <v>W-free</v>
      </c>
      <c r="D229" t="s">
        <v>618</v>
      </c>
      <c r="E229" t="s">
        <v>617</v>
      </c>
      <c r="F229" t="s">
        <v>46</v>
      </c>
      <c r="G229">
        <v>2.59</v>
      </c>
      <c r="H229">
        <f>IF(Table410[[#This Row],[Hardness (HV) or (GPa)]] ="","",IF(Table410[[#This Row],[Hardness (HV) or (GPa)]]&gt;100, Table410[[#This Row],[Hardness (HV) or (GPa)]], Table410[[#This Row],[Hardness (HV) or (GPa)]]/0.009807))</f>
        <v>264.09707351891507</v>
      </c>
      <c r="Q229" t="s">
        <v>619</v>
      </c>
      <c r="R229" t="e">
        <f>VLOOKUP(Table410[[#This Row],[Unique]], comp[], 2, FALSE)</f>
        <v>#N/A</v>
      </c>
      <c r="S229" t="s">
        <v>1535</v>
      </c>
      <c r="T229" t="str">
        <f>Table410[[#This Row],[Name]] &amp; Table410[[#This Row],[Paper]]</f>
        <v>Co-30Ni-99Al-5.1Mo-1.9NbLiu, Q., Coakley, J., Seidman, D. N. &amp; Dunand, D. C. Precipitate Evolution and Creep Behavior of a W-Free Co-based Superalloy. Metall. Mater. Trans. A Phys. Metall. Mater. Sci. 47, 6090–6096 (2016).</v>
      </c>
    </row>
    <row r="230" spans="1:20" x14ac:dyDescent="0.3">
      <c r="A230" t="s">
        <v>2195</v>
      </c>
      <c r="B230" t="str">
        <f t="shared" si="3"/>
        <v/>
      </c>
      <c r="C230" t="str">
        <f>VLOOKUP(Table410[[#This Row],[Shortname]], comp[], 2, FALSE)</f>
        <v>W-free</v>
      </c>
      <c r="D230" t="s">
        <v>618</v>
      </c>
      <c r="E230" t="s">
        <v>617</v>
      </c>
      <c r="F230" t="s">
        <v>46</v>
      </c>
      <c r="G230">
        <v>2.58</v>
      </c>
      <c r="H230">
        <f>IF(Table410[[#This Row],[Hardness (HV) or (GPa)]] ="","",IF(Table410[[#This Row],[Hardness (HV) or (GPa)]]&gt;100, Table410[[#This Row],[Hardness (HV) or (GPa)]], Table410[[#This Row],[Hardness (HV) or (GPa)]]/0.009807))</f>
        <v>263.07739369837873</v>
      </c>
      <c r="Q230" t="s">
        <v>622</v>
      </c>
      <c r="R230" t="e">
        <f>VLOOKUP(Table410[[#This Row],[Unique]], comp[], 2, FALSE)</f>
        <v>#N/A</v>
      </c>
      <c r="S230" t="s">
        <v>1535</v>
      </c>
      <c r="T230" t="str">
        <f>Table410[[#This Row],[Name]] &amp; Table410[[#This Row],[Paper]]</f>
        <v>Co-30Ni-99Al-5.1Mo-1.9NbLiu, Q., Coakley, J., Seidman, D. N. &amp; Dunand, D. C. Precipitate Evolution and Creep Behavior of a W-Free Co-based Superalloy. Metall. Mater. Trans. A Phys. Metall. Mater. Sci. 47, 6090–6096 (2016).</v>
      </c>
    </row>
    <row r="231" spans="1:20" x14ac:dyDescent="0.3">
      <c r="A231" t="s">
        <v>2195</v>
      </c>
      <c r="B231" t="str">
        <f t="shared" si="3"/>
        <v/>
      </c>
      <c r="C231" t="str">
        <f>VLOOKUP(Table410[[#This Row],[Shortname]], comp[], 2, FALSE)</f>
        <v>W-free</v>
      </c>
      <c r="D231" t="s">
        <v>618</v>
      </c>
      <c r="E231" t="s">
        <v>617</v>
      </c>
      <c r="F231" t="s">
        <v>46</v>
      </c>
      <c r="G231">
        <v>2.52</v>
      </c>
      <c r="H231">
        <f>IF(Table410[[#This Row],[Hardness (HV) or (GPa)]] ="","",IF(Table410[[#This Row],[Hardness (HV) or (GPa)]]&gt;100, Table410[[#This Row],[Hardness (HV) or (GPa)]], Table410[[#This Row],[Hardness (HV) or (GPa)]]/0.009807))</f>
        <v>256.95931477516064</v>
      </c>
      <c r="Q231" t="s">
        <v>621</v>
      </c>
      <c r="R231" t="e">
        <f>VLOOKUP(Table410[[#This Row],[Unique]], comp[], 2, FALSE)</f>
        <v>#N/A</v>
      </c>
      <c r="S231" t="s">
        <v>1535</v>
      </c>
      <c r="T231" t="str">
        <f>Table410[[#This Row],[Name]] &amp; Table410[[#This Row],[Paper]]</f>
        <v>Co-30Ni-99Al-5.1Mo-1.9NbLiu, Q., Coakley, J., Seidman, D. N. &amp; Dunand, D. C. Precipitate Evolution and Creep Behavior of a W-Free Co-based Superalloy. Metall. Mater. Trans. A Phys. Metall. Mater. Sci. 47, 6090–6096 (2016).</v>
      </c>
    </row>
    <row r="232" spans="1:20" x14ac:dyDescent="0.3">
      <c r="A232" t="s">
        <v>2195</v>
      </c>
      <c r="B232" t="str">
        <f t="shared" si="3"/>
        <v/>
      </c>
      <c r="C232" t="str">
        <f>VLOOKUP(Table410[[#This Row],[Shortname]], comp[], 2, FALSE)</f>
        <v>W-free</v>
      </c>
      <c r="D232" t="s">
        <v>618</v>
      </c>
      <c r="E232" t="s">
        <v>617</v>
      </c>
      <c r="F232" t="s">
        <v>46</v>
      </c>
      <c r="G232">
        <v>2.46</v>
      </c>
      <c r="H232">
        <f>IF(Table410[[#This Row],[Hardness (HV) or (GPa)]] ="","",IF(Table410[[#This Row],[Hardness (HV) or (GPa)]]&gt;100, Table410[[#This Row],[Hardness (HV) or (GPa)]], Table410[[#This Row],[Hardness (HV) or (GPa)]]/0.009807))</f>
        <v>250.84123585194249</v>
      </c>
      <c r="Q232" t="s">
        <v>624</v>
      </c>
      <c r="R232" t="e">
        <f>VLOOKUP(Table410[[#This Row],[Unique]], comp[], 2, FALSE)</f>
        <v>#N/A</v>
      </c>
      <c r="S232" t="s">
        <v>1535</v>
      </c>
      <c r="T232" t="str">
        <f>Table410[[#This Row],[Name]] &amp; Table410[[#This Row],[Paper]]</f>
        <v>Co-30Ni-99Al-5.1Mo-1.9NbLiu, Q., Coakley, J., Seidman, D. N. &amp; Dunand, D. C. Precipitate Evolution and Creep Behavior of a W-Free Co-based Superalloy. Metall. Mater. Trans. A Phys. Metall. Mater. Sci. 47, 6090–6096 (2016).</v>
      </c>
    </row>
    <row r="233" spans="1:20" x14ac:dyDescent="0.3">
      <c r="A233" t="s">
        <v>2195</v>
      </c>
      <c r="B233" t="str">
        <f t="shared" si="3"/>
        <v/>
      </c>
      <c r="C233" t="str">
        <f>VLOOKUP(Table410[[#This Row],[Shortname]], comp[], 2, FALSE)</f>
        <v>W-free</v>
      </c>
      <c r="D233" t="s">
        <v>618</v>
      </c>
      <c r="E233" t="s">
        <v>617</v>
      </c>
      <c r="F233" t="s">
        <v>46</v>
      </c>
      <c r="G233">
        <v>2.2999999999999998</v>
      </c>
      <c r="H233">
        <f>IF(Table410[[#This Row],[Hardness (HV) or (GPa)]] ="","",IF(Table410[[#This Row],[Hardness (HV) or (GPa)]]&gt;100, Table410[[#This Row],[Hardness (HV) or (GPa)]], Table410[[#This Row],[Hardness (HV) or (GPa)]]/0.009807))</f>
        <v>234.52635872336086</v>
      </c>
      <c r="Q233" t="s">
        <v>623</v>
      </c>
      <c r="R233" t="e">
        <f>VLOOKUP(Table410[[#This Row],[Unique]], comp[], 2, FALSE)</f>
        <v>#N/A</v>
      </c>
      <c r="S233" t="s">
        <v>1535</v>
      </c>
      <c r="T233" t="str">
        <f>Table410[[#This Row],[Name]] &amp; Table410[[#This Row],[Paper]]</f>
        <v>Co-30Ni-99Al-5.1Mo-1.9NbLiu, Q., Coakley, J., Seidman, D. N. &amp; Dunand, D. C. Precipitate Evolution and Creep Behavior of a W-Free Co-based Superalloy. Metall. Mater. Trans. A Phys. Metall. Mater. Sci. 47, 6090–6096 (2016).</v>
      </c>
    </row>
    <row r="234" spans="1:20" x14ac:dyDescent="0.3">
      <c r="A234" t="s">
        <v>2406</v>
      </c>
      <c r="B234" t="str">
        <f t="shared" si="3"/>
        <v>Co-2.1W-4.1Ti-9.9V</v>
      </c>
      <c r="C234" t="str">
        <f>VLOOKUP(Table410[[#This Row],[Shortname]], comp[], 2, FALSE)</f>
        <v>Low-W</v>
      </c>
      <c r="D234" t="s">
        <v>629</v>
      </c>
      <c r="E234" s="21" t="s">
        <v>627</v>
      </c>
      <c r="F234" t="s">
        <v>46</v>
      </c>
      <c r="G234">
        <v>482</v>
      </c>
      <c r="H234">
        <f>IF(Table410[[#This Row],[Hardness (HV) or (GPa)]] ="","",IF(Table410[[#This Row],[Hardness (HV) or (GPa)]]&gt;100, Table410[[#This Row],[Hardness (HV) or (GPa)]], Table410[[#This Row],[Hardness (HV) or (GPa)]]/0.009807))</f>
        <v>482</v>
      </c>
      <c r="R234" t="e">
        <f>VLOOKUP(Table410[[#This Row],[Unique]], comp[], 2, FALSE)</f>
        <v>#N/A</v>
      </c>
      <c r="S234" t="s">
        <v>1761</v>
      </c>
      <c r="T234" t="str">
        <f>Table410[[#This Row],[Name]] &amp; Table410[[#This Row],[Paper]]</f>
        <v>CCTWLiu, X. et al. Effects of Nb and W additions on the microstructures and mechanical properties of novel γ/γ’ Co-V-Ti-based superalloys. Metals (Basel). 8, (2018).</v>
      </c>
    </row>
    <row r="235" spans="1:20" x14ac:dyDescent="0.3">
      <c r="A235" t="s">
        <v>2408</v>
      </c>
      <c r="B235" t="str">
        <f t="shared" si="3"/>
        <v>Co-4.1Ti-2.2Nb-10.1V</v>
      </c>
      <c r="C235" t="str">
        <f>VLOOKUP(Table410[[#This Row],[Shortname]], comp[], 2, FALSE)</f>
        <v>W-free</v>
      </c>
      <c r="D235" t="s">
        <v>630</v>
      </c>
      <c r="E235" s="21" t="s">
        <v>627</v>
      </c>
      <c r="F235" t="s">
        <v>46</v>
      </c>
      <c r="G235">
        <v>448</v>
      </c>
      <c r="H235">
        <f>IF(Table410[[#This Row],[Hardness (HV) or (GPa)]] ="","",IF(Table410[[#This Row],[Hardness (HV) or (GPa)]]&gt;100, Table410[[#This Row],[Hardness (HV) or (GPa)]], Table410[[#This Row],[Hardness (HV) or (GPa)]]/0.009807))</f>
        <v>448</v>
      </c>
      <c r="R235" t="e">
        <f>VLOOKUP(Table410[[#This Row],[Unique]], comp[], 2, FALSE)</f>
        <v>#N/A</v>
      </c>
      <c r="S235" t="s">
        <v>1763</v>
      </c>
      <c r="T235" t="str">
        <f>Table410[[#This Row],[Name]] &amp; Table410[[#This Row],[Paper]]</f>
        <v>CVTNLiu, X. et al. Effects of Nb and W additions on the microstructures and mechanical properties of novel γ/γ’ Co-V-Ti-based superalloys. Metals (Basel). 8, (2018).</v>
      </c>
    </row>
    <row r="236" spans="1:20" x14ac:dyDescent="0.3">
      <c r="A236" s="19" t="s">
        <v>2407</v>
      </c>
      <c r="B236" t="str">
        <f t="shared" si="3"/>
        <v>Co-4.2Ti-12.1V</v>
      </c>
      <c r="C236" s="19" t="str">
        <f>VLOOKUP(Table410[[#This Row],[Shortname]], comp[], 2, FALSE)</f>
        <v>W-free</v>
      </c>
      <c r="D236" s="19" t="s">
        <v>628</v>
      </c>
      <c r="E236" s="21" t="s">
        <v>627</v>
      </c>
      <c r="F236" t="s">
        <v>46</v>
      </c>
      <c r="G236">
        <v>408</v>
      </c>
      <c r="H236">
        <f>IF(Table410[[#This Row],[Hardness (HV) or (GPa)]] ="","",IF(Table410[[#This Row],[Hardness (HV) or (GPa)]]&gt;100, Table410[[#This Row],[Hardness (HV) or (GPa)]], Table410[[#This Row],[Hardness (HV) or (GPa)]]/0.009807))</f>
        <v>408</v>
      </c>
      <c r="R236" t="e">
        <f>VLOOKUP(Table410[[#This Row],[Unique]], comp[], 2, FALSE)</f>
        <v>#N/A</v>
      </c>
      <c r="S236" s="19" t="s">
        <v>1762</v>
      </c>
      <c r="T236" s="19" t="str">
        <f>Table410[[#This Row],[Name]] &amp; Table410[[#This Row],[Paper]]</f>
        <v>CVT-1Liu, X. et al. Effects of Nb and W additions on the microstructures and mechanical properties of novel γ/γ’ Co-V-Ti-based superalloys. Metals (Basel). 8, (2018).</v>
      </c>
    </row>
    <row r="237" spans="1:20" x14ac:dyDescent="0.3">
      <c r="A237" s="19" t="s">
        <v>2599</v>
      </c>
      <c r="B237" t="str">
        <f t="shared" si="3"/>
        <v>Co-27.8Ni-3.7Al-19.9W-0.4Si-0.02C-0.01B</v>
      </c>
      <c r="C237" s="19" t="str">
        <f>VLOOKUP(Table410[[#This Row],[Shortname]], comp[], 2, FALSE)</f>
        <v>CoAlWX+</v>
      </c>
      <c r="D237" s="19" t="s">
        <v>651</v>
      </c>
      <c r="E237" t="s">
        <v>650</v>
      </c>
      <c r="F237" t="s">
        <v>46</v>
      </c>
      <c r="G237">
        <v>367</v>
      </c>
      <c r="H237">
        <f>IF(Table410[[#This Row],[Hardness (HV) or (GPa)]] ="","",IF(Table410[[#This Row],[Hardness (HV) or (GPa)]]&gt;100, Table410[[#This Row],[Hardness (HV) or (GPa)]], Table410[[#This Row],[Hardness (HV) or (GPa)]]/0.009807))</f>
        <v>367</v>
      </c>
      <c r="Q237" t="s">
        <v>653</v>
      </c>
      <c r="R237" t="e">
        <f>VLOOKUP(Table410[[#This Row],[Unique]], comp[], 2, FALSE)</f>
        <v>#N/A</v>
      </c>
      <c r="S237" s="19" t="s">
        <v>1946</v>
      </c>
      <c r="T237" s="19" t="str">
        <f>Table410[[#This Row],[Name]] &amp; Table410[[#This Row],[Paper]]</f>
        <v>Co-GP-01Locq, D., Martin, M., Ramusat, C., Fossard, F. &amp; Perrut, M. γ′ Precipitation Study of a Co-Ni-Based Alloy. Metall. Mater. Trans. A Phys. Metall. Mater. Sci. 49, 3854–3864 (2018).</v>
      </c>
    </row>
    <row r="238" spans="1:20" x14ac:dyDescent="0.3">
      <c r="A238" s="19" t="s">
        <v>2599</v>
      </c>
      <c r="B238" t="str">
        <f t="shared" si="3"/>
        <v/>
      </c>
      <c r="C238" s="19" t="str">
        <f>VLOOKUP(Table410[[#This Row],[Shortname]], comp[], 2, FALSE)</f>
        <v>CoAlWX+</v>
      </c>
      <c r="D238" s="19" t="s">
        <v>651</v>
      </c>
      <c r="E238" t="s">
        <v>650</v>
      </c>
      <c r="F238" t="s">
        <v>46</v>
      </c>
      <c r="G238">
        <v>248</v>
      </c>
      <c r="H238">
        <f>IF(Table410[[#This Row],[Hardness (HV) or (GPa)]] ="","",IF(Table410[[#This Row],[Hardness (HV) or (GPa)]]&gt;100, Table410[[#This Row],[Hardness (HV) or (GPa)]], Table410[[#This Row],[Hardness (HV) or (GPa)]]/0.009807))</f>
        <v>248</v>
      </c>
      <c r="Q238" t="s">
        <v>652</v>
      </c>
      <c r="R238" t="e">
        <f>VLOOKUP(Table410[[#This Row],[Unique]], comp[], 2, FALSE)</f>
        <v>#N/A</v>
      </c>
      <c r="S238" s="19" t="s">
        <v>1946</v>
      </c>
      <c r="T238" s="19" t="str">
        <f>Table410[[#This Row],[Name]] &amp; Table410[[#This Row],[Paper]]</f>
        <v>Co-GP-01Locq, D., Martin, M., Ramusat, C., Fossard, F. &amp; Perrut, M. γ′ Precipitation Study of a Co-Ni-Based Alloy. Metall. Mater. Trans. A Phys. Metall. Mater. Sci. 49, 3854–3864 (2018).</v>
      </c>
    </row>
    <row r="239" spans="1:20" x14ac:dyDescent="0.3">
      <c r="A239" s="19" t="s">
        <v>2196</v>
      </c>
      <c r="B239" t="str">
        <f t="shared" si="3"/>
        <v>Co-7.Al-8.W-4.Ti-1.Ta</v>
      </c>
      <c r="C239" s="19" t="str">
        <f>VLOOKUP(Table410[[#This Row],[Shortname]], comp[], 2, FALSE)</f>
        <v>CoAlWX+</v>
      </c>
      <c r="D239" s="19" t="s">
        <v>658</v>
      </c>
      <c r="E239" t="s">
        <v>660</v>
      </c>
      <c r="F239">
        <v>982</v>
      </c>
      <c r="H239" t="str">
        <f>IF(Table410[[#This Row],[Hardness (HV) or (GPa)]] ="","",IF(Table410[[#This Row],[Hardness (HV) or (GPa)]]&gt;100, Table410[[#This Row],[Hardness (HV) or (GPa)]], Table410[[#This Row],[Hardness (HV) or (GPa)]]/0.009807))</f>
        <v/>
      </c>
      <c r="L239">
        <v>34</v>
      </c>
      <c r="P239" t="s">
        <v>666</v>
      </c>
      <c r="Q239" t="s">
        <v>661</v>
      </c>
      <c r="R239" t="s">
        <v>1487</v>
      </c>
      <c r="S239" s="19" t="s">
        <v>1487</v>
      </c>
      <c r="T239" s="19" t="str">
        <f>Table410[[#This Row],[Name]] &amp; Table410[[#This Row],[Paper]]</f>
        <v>TaTiLu, S. et al. Atomic structure and elemental segregation behavior of creep defects in a Co-Al-W-based single crystal superalloys under high temperature and low stress. Acta Mater. 190, 16–28 (2020).</v>
      </c>
    </row>
    <row r="240" spans="1:20" x14ac:dyDescent="0.3">
      <c r="A240" s="19" t="s">
        <v>2196</v>
      </c>
      <c r="B240" t="str">
        <f t="shared" si="3"/>
        <v/>
      </c>
      <c r="C240" s="19" t="str">
        <f>VLOOKUP(Table410[[#This Row],[Shortname]], comp[], 2, FALSE)</f>
        <v>CoAlWX+</v>
      </c>
      <c r="D240" s="19" t="s">
        <v>658</v>
      </c>
      <c r="E240" t="s">
        <v>660</v>
      </c>
      <c r="F240">
        <v>982</v>
      </c>
      <c r="H240" t="str">
        <f>IF(Table410[[#This Row],[Hardness (HV) or (GPa)]] ="","",IF(Table410[[#This Row],[Hardness (HV) or (GPa)]]&gt;100, Table410[[#This Row],[Hardness (HV) or (GPa)]], Table410[[#This Row],[Hardness (HV) or (GPa)]]/0.009807))</f>
        <v/>
      </c>
      <c r="L240">
        <v>12</v>
      </c>
      <c r="P240" t="s">
        <v>665</v>
      </c>
      <c r="Q240" t="s">
        <v>662</v>
      </c>
      <c r="R240" t="s">
        <v>1487</v>
      </c>
      <c r="S240" s="19" t="s">
        <v>1487</v>
      </c>
      <c r="T240" s="19" t="str">
        <f>Table410[[#This Row],[Name]] &amp; Table410[[#This Row],[Paper]]</f>
        <v>TaTiLu, S. et al. Atomic structure and elemental segregation behavior of creep defects in a Co-Al-W-based single crystal superalloys under high temperature and low stress. Acta Mater. 190, 16–28 (2020).</v>
      </c>
    </row>
    <row r="241" spans="1:20" x14ac:dyDescent="0.3">
      <c r="A241" s="19" t="s">
        <v>2196</v>
      </c>
      <c r="B241" t="str">
        <f t="shared" si="3"/>
        <v/>
      </c>
      <c r="C241" s="19" t="str">
        <f>VLOOKUP(Table410[[#This Row],[Shortname]], comp[], 2, FALSE)</f>
        <v>CoAlWX+</v>
      </c>
      <c r="D241" s="19" t="s">
        <v>658</v>
      </c>
      <c r="E241" t="s">
        <v>660</v>
      </c>
      <c r="F241">
        <v>982</v>
      </c>
      <c r="H241" t="str">
        <f>IF(Table410[[#This Row],[Hardness (HV) or (GPa)]] ="","",IF(Table410[[#This Row],[Hardness (HV) or (GPa)]]&gt;100, Table410[[#This Row],[Hardness (HV) or (GPa)]], Table410[[#This Row],[Hardness (HV) or (GPa)]]/0.009807))</f>
        <v/>
      </c>
      <c r="L241">
        <v>16</v>
      </c>
      <c r="P241" t="s">
        <v>664</v>
      </c>
      <c r="Q241" t="s">
        <v>663</v>
      </c>
      <c r="R241" t="s">
        <v>1487</v>
      </c>
      <c r="S241" s="19" t="s">
        <v>1487</v>
      </c>
      <c r="T241" s="19" t="str">
        <f>Table410[[#This Row],[Name]] &amp; Table410[[#This Row],[Paper]]</f>
        <v>TaTiLu, S. et al. Atomic structure and elemental segregation behavior of creep defects in a Co-Al-W-based single crystal superalloys under high temperature and low stress. Acta Mater. 190, 16–28 (2020).</v>
      </c>
    </row>
    <row r="242" spans="1:20" x14ac:dyDescent="0.3">
      <c r="A242" s="19" t="s">
        <v>2412</v>
      </c>
      <c r="B242" t="str">
        <f t="shared" si="3"/>
        <v>Co-9.9Al-2.1Ta-5.1Mo</v>
      </c>
      <c r="C242" s="19" t="str">
        <f>VLOOKUP(Table410[[#This Row],[Shortname]], comp[], 2, FALSE)</f>
        <v>W-free</v>
      </c>
      <c r="D242" s="19" t="s">
        <v>162</v>
      </c>
      <c r="E242" s="21" t="s">
        <v>681</v>
      </c>
      <c r="F242" t="s">
        <v>46</v>
      </c>
      <c r="H242" t="str">
        <f>IF(Table410[[#This Row],[Hardness (HV) or (GPa)]] ="","",IF(Table410[[#This Row],[Hardness (HV) or (GPa)]]&gt;100, Table410[[#This Row],[Hardness (HV) or (GPa)]], Table410[[#This Row],[Hardness (HV) or (GPa)]]/0.009807))</f>
        <v/>
      </c>
      <c r="J242">
        <v>840</v>
      </c>
      <c r="Q242" t="s">
        <v>685</v>
      </c>
      <c r="R242" t="e">
        <f>VLOOKUP(Table410[[#This Row],[Unique]], comp[], 2, FALSE)</f>
        <v>#N/A</v>
      </c>
      <c r="S242" s="19" t="s">
        <v>1767</v>
      </c>
      <c r="T242" s="19" t="str">
        <f>Table410[[#This Row],[Name]] &amp; Table410[[#This Row],[Paper]]</f>
        <v>2TaMakineni, S. K. et al. A new class of high strength high temperature Cobalt based γ-γ′ Co-Mo-Al alloys stabilized with Ta addition. Acta Mater. 97, 29–40 (2015).</v>
      </c>
    </row>
    <row r="243" spans="1:20" x14ac:dyDescent="0.3">
      <c r="A243" s="19" t="s">
        <v>2412</v>
      </c>
      <c r="B243" t="str">
        <f t="shared" si="3"/>
        <v/>
      </c>
      <c r="C243" s="19" t="str">
        <f>VLOOKUP(Table410[[#This Row],[Shortname]], comp[], 2, FALSE)</f>
        <v>W-free</v>
      </c>
      <c r="D243" s="19" t="s">
        <v>162</v>
      </c>
      <c r="E243" s="21" t="s">
        <v>681</v>
      </c>
      <c r="F243">
        <v>870</v>
      </c>
      <c r="H243" t="str">
        <f>IF(Table410[[#This Row],[Hardness (HV) or (GPa)]] ="","",IF(Table410[[#This Row],[Hardness (HV) or (GPa)]]&gt;100, Table410[[#This Row],[Hardness (HV) or (GPa)]], Table410[[#This Row],[Hardness (HV) or (GPa)]]/0.009807))</f>
        <v/>
      </c>
      <c r="J243">
        <v>480</v>
      </c>
      <c r="Q243" t="s">
        <v>686</v>
      </c>
      <c r="R243" t="e">
        <f>VLOOKUP(Table410[[#This Row],[Unique]], comp[], 2, FALSE)</f>
        <v>#N/A</v>
      </c>
      <c r="S243" s="19" t="s">
        <v>1767</v>
      </c>
      <c r="T243" s="19" t="str">
        <f>Table410[[#This Row],[Name]] &amp; Table410[[#This Row],[Paper]]</f>
        <v>2TaMakineni, S. K. et al. A new class of high strength high temperature Cobalt based γ-γ′ Co-Mo-Al alloys stabilized with Ta addition. Acta Mater. 97, 29–40 (2015).</v>
      </c>
    </row>
    <row r="244" spans="1:20" x14ac:dyDescent="0.3">
      <c r="A244" s="19" t="s">
        <v>2413</v>
      </c>
      <c r="B244" t="str">
        <f t="shared" si="3"/>
        <v>Co-31.Ni-10.1Al-2.1Ta-5.1Mo</v>
      </c>
      <c r="C244" s="19" t="str">
        <f>VLOOKUP(Table410[[#This Row],[Shortname]], comp[], 2, FALSE)</f>
        <v>W-free</v>
      </c>
      <c r="D244" s="19" t="s">
        <v>682</v>
      </c>
      <c r="E244" s="21" t="s">
        <v>681</v>
      </c>
      <c r="F244" t="s">
        <v>46</v>
      </c>
      <c r="H244" t="str">
        <f>IF(Table410[[#This Row],[Hardness (HV) or (GPa)]] ="","",IF(Table410[[#This Row],[Hardness (HV) or (GPa)]]&gt;100, Table410[[#This Row],[Hardness (HV) or (GPa)]], Table410[[#This Row],[Hardness (HV) or (GPa)]]/0.009807))</f>
        <v/>
      </c>
      <c r="J244">
        <v>890</v>
      </c>
      <c r="Q244" t="s">
        <v>687</v>
      </c>
      <c r="R244" t="e">
        <f>VLOOKUP(Table410[[#This Row],[Unique]], comp[], 2, FALSE)</f>
        <v>#N/A</v>
      </c>
      <c r="S244" s="19" t="s">
        <v>1768</v>
      </c>
      <c r="T244" s="19" t="str">
        <f>Table410[[#This Row],[Name]] &amp; Table410[[#This Row],[Paper]]</f>
        <v>30Ni2TaMakineni, S. K. et al. A new class of high strength high temperature Cobalt based γ-γ′ Co-Mo-Al alloys stabilized with Ta addition. Acta Mater. 97, 29–40 (2015).</v>
      </c>
    </row>
    <row r="245" spans="1:20" x14ac:dyDescent="0.3">
      <c r="A245" s="19" t="s">
        <v>2413</v>
      </c>
      <c r="B245" t="str">
        <f t="shared" si="3"/>
        <v/>
      </c>
      <c r="C245" s="19" t="str">
        <f>VLOOKUP(Table410[[#This Row],[Shortname]], comp[], 2, FALSE)</f>
        <v>W-free</v>
      </c>
      <c r="D245" s="19" t="s">
        <v>682</v>
      </c>
      <c r="E245" s="21" t="s">
        <v>681</v>
      </c>
      <c r="F245">
        <v>870</v>
      </c>
      <c r="H245" t="str">
        <f>IF(Table410[[#This Row],[Hardness (HV) or (GPa)]] ="","",IF(Table410[[#This Row],[Hardness (HV) or (GPa)]]&gt;100, Table410[[#This Row],[Hardness (HV) or (GPa)]], Table410[[#This Row],[Hardness (HV) or (GPa)]]/0.009807))</f>
        <v/>
      </c>
      <c r="J245">
        <v>550</v>
      </c>
      <c r="Q245" t="s">
        <v>688</v>
      </c>
      <c r="R245" t="e">
        <f>VLOOKUP(Table410[[#This Row],[Unique]], comp[], 2, FALSE)</f>
        <v>#N/A</v>
      </c>
      <c r="S245" s="19" t="s">
        <v>1768</v>
      </c>
      <c r="T245" s="19" t="str">
        <f>Table410[[#This Row],[Name]] &amp; Table410[[#This Row],[Paper]]</f>
        <v>30Ni2TaMakineni, S. K. et al. A new class of high strength high temperature Cobalt based γ-γ′ Co-Mo-Al alloys stabilized with Ta addition. Acta Mater. 97, 29–40 (2015).</v>
      </c>
    </row>
    <row r="246" spans="1:20" x14ac:dyDescent="0.3">
      <c r="A246" s="19" t="s">
        <v>2414</v>
      </c>
      <c r="B246" t="str">
        <f t="shared" si="3"/>
        <v>Co-32.Ni-9.9Al-1.4Ti-1.7Ta-4.6Mo</v>
      </c>
      <c r="C246" s="19" t="str">
        <f>VLOOKUP(Table410[[#This Row],[Shortname]], comp[], 2, FALSE)</f>
        <v>W-free</v>
      </c>
      <c r="D246" s="19" t="s">
        <v>683</v>
      </c>
      <c r="E246" s="21" t="s">
        <v>681</v>
      </c>
      <c r="F246" t="s">
        <v>46</v>
      </c>
      <c r="H246" t="str">
        <f>IF(Table410[[#This Row],[Hardness (HV) or (GPa)]] ="","",IF(Table410[[#This Row],[Hardness (HV) or (GPa)]]&gt;100, Table410[[#This Row],[Hardness (HV) or (GPa)]], Table410[[#This Row],[Hardness (HV) or (GPa)]]/0.009807))</f>
        <v/>
      </c>
      <c r="Q246" t="s">
        <v>689</v>
      </c>
      <c r="R246" t="e">
        <f>VLOOKUP(Table410[[#This Row],[Unique]], comp[], 2, FALSE)</f>
        <v>#N/A</v>
      </c>
      <c r="S246" s="19" t="s">
        <v>1769</v>
      </c>
      <c r="T246" s="19" t="str">
        <f>Table410[[#This Row],[Name]] &amp; Table410[[#This Row],[Paper]]</f>
        <v>30Ni2Ta2TiMakineni, S. K. et al. A new class of high strength high temperature Cobalt based γ-γ′ Co-Mo-Al alloys stabilized with Ta addition. Acta Mater. 97, 29–40 (2015).</v>
      </c>
    </row>
    <row r="247" spans="1:20" x14ac:dyDescent="0.3">
      <c r="A247" s="19" t="s">
        <v>2414</v>
      </c>
      <c r="B247" t="str">
        <f t="shared" si="3"/>
        <v/>
      </c>
      <c r="C247" s="19" t="str">
        <f>VLOOKUP(Table410[[#This Row],[Shortname]], comp[], 2, FALSE)</f>
        <v>W-free</v>
      </c>
      <c r="D247" s="19" t="s">
        <v>683</v>
      </c>
      <c r="E247" s="21" t="s">
        <v>681</v>
      </c>
      <c r="F247">
        <v>870</v>
      </c>
      <c r="H247" t="str">
        <f>IF(Table410[[#This Row],[Hardness (HV) or (GPa)]] ="","",IF(Table410[[#This Row],[Hardness (HV) or (GPa)]]&gt;100, Table410[[#This Row],[Hardness (HV) or (GPa)]], Table410[[#This Row],[Hardness (HV) or (GPa)]]/0.009807))</f>
        <v/>
      </c>
      <c r="Q247" t="s">
        <v>690</v>
      </c>
      <c r="R247" t="e">
        <f>VLOOKUP(Table410[[#This Row],[Unique]], comp[], 2, FALSE)</f>
        <v>#N/A</v>
      </c>
      <c r="S247" s="19" t="s">
        <v>1769</v>
      </c>
      <c r="T247" s="19" t="str">
        <f>Table410[[#This Row],[Name]] &amp; Table410[[#This Row],[Paper]]</f>
        <v>30Ni2Ta2TiMakineni, S. K. et al. A new class of high strength high temperature Cobalt based γ-γ′ Co-Mo-Al alloys stabilized with Ta addition. Acta Mater. 97, 29–40 (2015).</v>
      </c>
    </row>
    <row r="248" spans="1:20" x14ac:dyDescent="0.3">
      <c r="A248" s="19" t="s">
        <v>2412</v>
      </c>
      <c r="B248" t="str">
        <f t="shared" si="3"/>
        <v>Co-9.9Al-2.1Ta-5.1Mo</v>
      </c>
      <c r="C248" s="19" t="str">
        <f>VLOOKUP(Table410[[#This Row],[Shortname]], comp[], 2, FALSE)</f>
        <v>W-free</v>
      </c>
      <c r="D248" s="19" t="s">
        <v>162</v>
      </c>
      <c r="E248" s="21" t="s">
        <v>681</v>
      </c>
      <c r="F248" t="s">
        <v>46</v>
      </c>
      <c r="H248" t="str">
        <f>IF(Table410[[#This Row],[Hardness (HV) or (GPa)]] ="","",IF(Table410[[#This Row],[Hardness (HV) or (GPa)]]&gt;100, Table410[[#This Row],[Hardness (HV) or (GPa)]], Table410[[#This Row],[Hardness (HV) or (GPa)]]/0.009807))</f>
        <v/>
      </c>
      <c r="J248">
        <v>800</v>
      </c>
      <c r="L248">
        <v>16</v>
      </c>
      <c r="Q248" t="s">
        <v>691</v>
      </c>
      <c r="R248" t="e">
        <f>VLOOKUP(Table410[[#This Row],[Unique]], comp[], 2, FALSE)</f>
        <v>#N/A</v>
      </c>
      <c r="S248" s="19" t="s">
        <v>1767</v>
      </c>
      <c r="T248" s="19" t="str">
        <f>Table410[[#This Row],[Name]] &amp; Table410[[#This Row],[Paper]]</f>
        <v>2TaMakineni, S. K. et al. A new class of high strength high temperature Cobalt based γ-γ′ Co-Mo-Al alloys stabilized with Ta addition. Acta Mater. 97, 29–40 (2015).</v>
      </c>
    </row>
    <row r="249" spans="1:20" x14ac:dyDescent="0.3">
      <c r="A249" s="19" t="s">
        <v>2412</v>
      </c>
      <c r="B249" t="str">
        <f t="shared" si="3"/>
        <v/>
      </c>
      <c r="C249" s="19" t="str">
        <f>VLOOKUP(Table410[[#This Row],[Shortname]], comp[], 2, FALSE)</f>
        <v>W-free</v>
      </c>
      <c r="D249" s="19" t="s">
        <v>162</v>
      </c>
      <c r="E249" s="21" t="s">
        <v>681</v>
      </c>
      <c r="F249">
        <v>870</v>
      </c>
      <c r="H249" t="str">
        <f>IF(Table410[[#This Row],[Hardness (HV) or (GPa)]] ="","",IF(Table410[[#This Row],[Hardness (HV) or (GPa)]]&gt;100, Table410[[#This Row],[Hardness (HV) or (GPa)]], Table410[[#This Row],[Hardness (HV) or (GPa)]]/0.009807))</f>
        <v/>
      </c>
      <c r="J249">
        <v>500</v>
      </c>
      <c r="L249">
        <v>17</v>
      </c>
      <c r="Q249" t="s">
        <v>692</v>
      </c>
      <c r="R249" t="e">
        <f>VLOOKUP(Table410[[#This Row],[Unique]], comp[], 2, FALSE)</f>
        <v>#N/A</v>
      </c>
      <c r="S249" s="19" t="s">
        <v>1767</v>
      </c>
      <c r="T249" s="19" t="str">
        <f>Table410[[#This Row],[Name]] &amp; Table410[[#This Row],[Paper]]</f>
        <v>2TaMakineni, S. K. et al. A new class of high strength high temperature Cobalt based γ-γ′ Co-Mo-Al alloys stabilized with Ta addition. Acta Mater. 97, 29–40 (2015).</v>
      </c>
    </row>
    <row r="250" spans="1:20" x14ac:dyDescent="0.3">
      <c r="A250" s="19" t="s">
        <v>2413</v>
      </c>
      <c r="B250" t="str">
        <f t="shared" si="3"/>
        <v>Co-31.Ni-10.1Al-2.1Ta-5.1Mo</v>
      </c>
      <c r="C250" s="19" t="str">
        <f>VLOOKUP(Table410[[#This Row],[Shortname]], comp[], 2, FALSE)</f>
        <v>W-free</v>
      </c>
      <c r="D250" s="19" t="s">
        <v>682</v>
      </c>
      <c r="E250" s="21" t="s">
        <v>681</v>
      </c>
      <c r="F250" t="s">
        <v>46</v>
      </c>
      <c r="H250" t="str">
        <f>IF(Table410[[#This Row],[Hardness (HV) or (GPa)]] ="","",IF(Table410[[#This Row],[Hardness (HV) or (GPa)]]&gt;100, Table410[[#This Row],[Hardness (HV) or (GPa)]], Table410[[#This Row],[Hardness (HV) or (GPa)]]/0.009807))</f>
        <v/>
      </c>
      <c r="J250">
        <v>880</v>
      </c>
      <c r="L250">
        <v>16</v>
      </c>
      <c r="Q250" t="s">
        <v>693</v>
      </c>
      <c r="R250" t="e">
        <f>VLOOKUP(Table410[[#This Row],[Unique]], comp[], 2, FALSE)</f>
        <v>#N/A</v>
      </c>
      <c r="S250" s="19" t="s">
        <v>1768</v>
      </c>
      <c r="T250" s="19" t="str">
        <f>Table410[[#This Row],[Name]] &amp; Table410[[#This Row],[Paper]]</f>
        <v>30Ni2TaMakineni, S. K. et al. A new class of high strength high temperature Cobalt based γ-γ′ Co-Mo-Al alloys stabilized with Ta addition. Acta Mater. 97, 29–40 (2015).</v>
      </c>
    </row>
    <row r="251" spans="1:20" x14ac:dyDescent="0.3">
      <c r="A251" s="19" t="s">
        <v>2413</v>
      </c>
      <c r="B251" t="str">
        <f t="shared" si="3"/>
        <v/>
      </c>
      <c r="C251" s="19" t="str">
        <f>VLOOKUP(Table410[[#This Row],[Shortname]], comp[], 2, FALSE)</f>
        <v>W-free</v>
      </c>
      <c r="D251" s="19" t="s">
        <v>682</v>
      </c>
      <c r="E251" s="21" t="s">
        <v>681</v>
      </c>
      <c r="F251">
        <v>870</v>
      </c>
      <c r="H251" t="str">
        <f>IF(Table410[[#This Row],[Hardness (HV) or (GPa)]] ="","",IF(Table410[[#This Row],[Hardness (HV) or (GPa)]]&gt;100, Table410[[#This Row],[Hardness (HV) or (GPa)]], Table410[[#This Row],[Hardness (HV) or (GPa)]]/0.009807))</f>
        <v/>
      </c>
      <c r="Q251" t="s">
        <v>694</v>
      </c>
      <c r="R251" t="e">
        <f>VLOOKUP(Table410[[#This Row],[Unique]], comp[], 2, FALSE)</f>
        <v>#N/A</v>
      </c>
      <c r="S251" s="19" t="s">
        <v>1768</v>
      </c>
      <c r="T251" s="19" t="str">
        <f>Table410[[#This Row],[Name]] &amp; Table410[[#This Row],[Paper]]</f>
        <v>30Ni2TaMakineni, S. K. et al. A new class of high strength high temperature Cobalt based γ-γ′ Co-Mo-Al alloys stabilized with Ta addition. Acta Mater. 97, 29–40 (2015).</v>
      </c>
    </row>
    <row r="252" spans="1:20" x14ac:dyDescent="0.3">
      <c r="A252" s="19" t="s">
        <v>2414</v>
      </c>
      <c r="B252" t="str">
        <f t="shared" si="3"/>
        <v>Co-32.Ni-9.9Al-1.4Ti-1.7Ta-4.6Mo</v>
      </c>
      <c r="C252" s="19" t="str">
        <f>VLOOKUP(Table410[[#This Row],[Shortname]], comp[], 2, FALSE)</f>
        <v>W-free</v>
      </c>
      <c r="D252" s="19" t="s">
        <v>683</v>
      </c>
      <c r="E252" s="21" t="s">
        <v>681</v>
      </c>
      <c r="F252" t="s">
        <v>46</v>
      </c>
      <c r="G252">
        <v>405</v>
      </c>
      <c r="H252">
        <f>IF(Table410[[#This Row],[Hardness (HV) or (GPa)]] ="","",IF(Table410[[#This Row],[Hardness (HV) or (GPa)]]&gt;100, Table410[[#This Row],[Hardness (HV) or (GPa)]], Table410[[#This Row],[Hardness (HV) or (GPa)]]/0.009807))</f>
        <v>405</v>
      </c>
      <c r="Q252" t="s">
        <v>684</v>
      </c>
      <c r="R252" t="e">
        <f>VLOOKUP(Table410[[#This Row],[Unique]], comp[], 2, FALSE)</f>
        <v>#N/A</v>
      </c>
      <c r="S252" s="19" t="s">
        <v>1769</v>
      </c>
      <c r="T252" s="19" t="str">
        <f>Table410[[#This Row],[Name]] &amp; Table410[[#This Row],[Paper]]</f>
        <v>30Ni2Ta2TiMakineni, S. K. et al. A new class of high strength high temperature Cobalt based γ-γ′ Co-Mo-Al alloys stabilized with Ta addition. Acta Mater. 97, 29–40 (2015).</v>
      </c>
    </row>
    <row r="253" spans="1:20" x14ac:dyDescent="0.3">
      <c r="A253" s="19" t="s">
        <v>2413</v>
      </c>
      <c r="B253" t="str">
        <f t="shared" si="3"/>
        <v>Co-31.Ni-10.1Al-2.1Ta-5.1Mo</v>
      </c>
      <c r="C253" s="19" t="str">
        <f>VLOOKUP(Table410[[#This Row],[Shortname]], comp[], 2, FALSE)</f>
        <v>W-free</v>
      </c>
      <c r="D253" s="19" t="s">
        <v>682</v>
      </c>
      <c r="E253" s="21" t="s">
        <v>681</v>
      </c>
      <c r="F253" t="s">
        <v>46</v>
      </c>
      <c r="G253">
        <v>380</v>
      </c>
      <c r="H253">
        <f>IF(Table410[[#This Row],[Hardness (HV) or (GPa)]] ="","",IF(Table410[[#This Row],[Hardness (HV) or (GPa)]]&gt;100, Table410[[#This Row],[Hardness (HV) or (GPa)]], Table410[[#This Row],[Hardness (HV) or (GPa)]]/0.009807))</f>
        <v>380</v>
      </c>
      <c r="Q253" t="s">
        <v>684</v>
      </c>
      <c r="R253" t="e">
        <f>VLOOKUP(Table410[[#This Row],[Unique]], comp[], 2, FALSE)</f>
        <v>#N/A</v>
      </c>
      <c r="S253" s="19" t="s">
        <v>1768</v>
      </c>
      <c r="T253" s="19" t="str">
        <f>Table410[[#This Row],[Name]] &amp; Table410[[#This Row],[Paper]]</f>
        <v>30Ni2TaMakineni, S. K. et al. A new class of high strength high temperature Cobalt based γ-γ′ Co-Mo-Al alloys stabilized with Ta addition. Acta Mater. 97, 29–40 (2015).</v>
      </c>
    </row>
    <row r="254" spans="1:20" x14ac:dyDescent="0.3">
      <c r="A254" s="19" t="s">
        <v>2415</v>
      </c>
      <c r="B254" t="str">
        <f t="shared" si="3"/>
        <v>Co-9.8Al-2.1Nb-5.1Mo</v>
      </c>
      <c r="C254" s="19" t="str">
        <f>VLOOKUP(Table410[[#This Row],[Shortname]], comp[], 2, FALSE)</f>
        <v>W-free</v>
      </c>
      <c r="D254" s="19" t="s">
        <v>670</v>
      </c>
      <c r="E254" t="s">
        <v>668</v>
      </c>
      <c r="F254" t="s">
        <v>46</v>
      </c>
      <c r="G254">
        <v>390</v>
      </c>
      <c r="H254">
        <f>IF(Table410[[#This Row],[Hardness (HV) or (GPa)]] ="","",IF(Table410[[#This Row],[Hardness (HV) or (GPa)]]&gt;100, Table410[[#This Row],[Hardness (HV) or (GPa)]], Table410[[#This Row],[Hardness (HV) or (GPa)]]/0.009807))</f>
        <v>390</v>
      </c>
      <c r="J254">
        <v>720</v>
      </c>
      <c r="L254">
        <v>19</v>
      </c>
      <c r="Q254" t="s">
        <v>669</v>
      </c>
      <c r="R254" t="e">
        <f>VLOOKUP(Table410[[#This Row],[Unique]], comp[], 2, FALSE)</f>
        <v>#N/A</v>
      </c>
      <c r="S254" s="19" t="s">
        <v>1629</v>
      </c>
      <c r="T254" s="19" t="str">
        <f>Table410[[#This Row],[Name]] &amp; Table410[[#This Row],[Paper]]</f>
        <v>5Mo-baseMakineni, S. K., Nithin, B. &amp; Chattopadhyay, K. A new tungsten-free γ-γ’ Co-Al-Mo-Nb-based superalloy. Scr. Mater. 98, 36–39 (2015).</v>
      </c>
    </row>
    <row r="255" spans="1:20" x14ac:dyDescent="0.3">
      <c r="A255" s="19" t="s">
        <v>2415</v>
      </c>
      <c r="B255" t="str">
        <f t="shared" si="3"/>
        <v/>
      </c>
      <c r="C255" s="19" t="str">
        <f>VLOOKUP(Table410[[#This Row],[Shortname]], comp[], 2, FALSE)</f>
        <v>W-free</v>
      </c>
      <c r="D255" s="19" t="s">
        <v>670</v>
      </c>
      <c r="E255" t="s">
        <v>668</v>
      </c>
      <c r="F255" t="s">
        <v>46</v>
      </c>
      <c r="G255">
        <v>314</v>
      </c>
      <c r="H255">
        <f>IF(Table410[[#This Row],[Hardness (HV) or (GPa)]] ="","",IF(Table410[[#This Row],[Hardness (HV) or (GPa)]]&gt;100, Table410[[#This Row],[Hardness (HV) or (GPa)]], Table410[[#This Row],[Hardness (HV) or (GPa)]]/0.009807))</f>
        <v>314</v>
      </c>
      <c r="Q255" t="s">
        <v>675</v>
      </c>
      <c r="R255" t="e">
        <f>VLOOKUP(Table410[[#This Row],[Unique]], comp[], 2, FALSE)</f>
        <v>#N/A</v>
      </c>
      <c r="S255" s="19" t="s">
        <v>1629</v>
      </c>
      <c r="T255" s="19" t="str">
        <f>Table410[[#This Row],[Name]] &amp; Table410[[#This Row],[Paper]]</f>
        <v>5Mo-baseMakineni, S. K., Nithin, B. &amp; Chattopadhyay, K. A new tungsten-free γ-γ’ Co-Al-Mo-Nb-based superalloy. Scr. Mater. 98, 36–39 (2015).</v>
      </c>
    </row>
    <row r="256" spans="1:20" x14ac:dyDescent="0.3">
      <c r="A256" s="19" t="s">
        <v>2416</v>
      </c>
      <c r="B256" t="str">
        <f t="shared" si="3"/>
        <v>Co-11.5Ni-9.9Al-2.1Nb-5.2Mo</v>
      </c>
      <c r="C256" s="19" t="str">
        <f>VLOOKUP(Table410[[#This Row],[Shortname]], comp[], 2, FALSE)</f>
        <v>W-free</v>
      </c>
      <c r="D256" s="19" t="s">
        <v>671</v>
      </c>
      <c r="E256" s="13" t="s">
        <v>674</v>
      </c>
      <c r="F256" t="s">
        <v>46</v>
      </c>
      <c r="H256" t="str">
        <f>IF(Table410[[#This Row],[Hardness (HV) or (GPa)]] ="","",IF(Table410[[#This Row],[Hardness (HV) or (GPa)]]&gt;100, Table410[[#This Row],[Hardness (HV) or (GPa)]], Table410[[#This Row],[Hardness (HV) or (GPa)]]/0.009807))</f>
        <v/>
      </c>
      <c r="R256" t="e">
        <f>VLOOKUP(Table410[[#This Row],[Unique]], comp[], 2, FALSE)</f>
        <v>#N/A</v>
      </c>
      <c r="S256" s="19" t="s">
        <v>1770</v>
      </c>
      <c r="T256" s="19" t="str">
        <f>Table410[[#This Row],[Name]] &amp; Table410[[#This Row],[Paper]]</f>
        <v>CoNi10Makineni, S. K., Nithin, B. &amp; Chattopadhyay, K. Synthesis of a new tungsten-free γ-γ′ Cobalt-based superalloy by tuning alloying additions. Acta Mater. 85, 85–94 (2015).</v>
      </c>
    </row>
    <row r="257" spans="1:20" x14ac:dyDescent="0.3">
      <c r="A257" s="19" t="s">
        <v>2417</v>
      </c>
      <c r="B257" t="str">
        <f t="shared" si="3"/>
        <v>Co-22.Ni-9.8Al-2.1Nb-5.1Mo</v>
      </c>
      <c r="C257" s="19" t="str">
        <f>VLOOKUP(Table410[[#This Row],[Shortname]], comp[], 2, FALSE)</f>
        <v>W-free</v>
      </c>
      <c r="D257" s="19" t="s">
        <v>672</v>
      </c>
      <c r="E257" s="13" t="s">
        <v>674</v>
      </c>
      <c r="F257" t="s">
        <v>46</v>
      </c>
      <c r="H257" t="str">
        <f>IF(Table410[[#This Row],[Hardness (HV) or (GPa)]] ="","",IF(Table410[[#This Row],[Hardness (HV) or (GPa)]]&gt;100, Table410[[#This Row],[Hardness (HV) or (GPa)]], Table410[[#This Row],[Hardness (HV) or (GPa)]]/0.009807))</f>
        <v/>
      </c>
      <c r="R257" t="e">
        <f>VLOOKUP(Table410[[#This Row],[Unique]], comp[], 2, FALSE)</f>
        <v>#N/A</v>
      </c>
      <c r="S257" s="19" t="s">
        <v>1771</v>
      </c>
      <c r="T257" s="19" t="str">
        <f>Table410[[#This Row],[Name]] &amp; Table410[[#This Row],[Paper]]</f>
        <v>CoNi20Makineni, S. K., Nithin, B. &amp; Chattopadhyay, K. Synthesis of a new tungsten-free γ-γ′ Cobalt-based superalloy by tuning alloying additions. Acta Mater. 85, 85–94 (2015).</v>
      </c>
    </row>
    <row r="258" spans="1:20" x14ac:dyDescent="0.3">
      <c r="A258" s="19" t="s">
        <v>2418</v>
      </c>
      <c r="B258" t="str">
        <f t="shared" ref="B258:B321" si="4">IF(A258=A257, "",A258)</f>
        <v>Co-32.Ni-9.7Al-2.3Nb-5.2Mo</v>
      </c>
      <c r="C258" s="19" t="str">
        <f>VLOOKUP(Table410[[#This Row],[Shortname]], comp[], 2, FALSE)</f>
        <v>W-free</v>
      </c>
      <c r="D258" s="19" t="s">
        <v>673</v>
      </c>
      <c r="E258" s="13" t="s">
        <v>674</v>
      </c>
      <c r="F258" t="s">
        <v>46</v>
      </c>
      <c r="H258" t="str">
        <f>IF(Table410[[#This Row],[Hardness (HV) or (GPa)]] ="","",IF(Table410[[#This Row],[Hardness (HV) or (GPa)]]&gt;100, Table410[[#This Row],[Hardness (HV) or (GPa)]], Table410[[#This Row],[Hardness (HV) or (GPa)]]/0.009807))</f>
        <v/>
      </c>
      <c r="J258">
        <v>790</v>
      </c>
      <c r="K258">
        <v>890</v>
      </c>
      <c r="L258">
        <v>17</v>
      </c>
      <c r="Q258" t="s">
        <v>677</v>
      </c>
      <c r="R258" t="e">
        <f>VLOOKUP(Table410[[#This Row],[Unique]], comp[], 2, FALSE)</f>
        <v>#N/A</v>
      </c>
      <c r="S258" s="19" t="s">
        <v>1772</v>
      </c>
      <c r="T258" s="19" t="str">
        <f>Table410[[#This Row],[Name]] &amp; Table410[[#This Row],[Paper]]</f>
        <v>CoNi30Makineni, S. K., Nithin, B. &amp; Chattopadhyay, K. Synthesis of a new tungsten-free γ-γ′ Cobalt-based superalloy by tuning alloying additions. Acta Mater. 85, 85–94 (2015).</v>
      </c>
    </row>
    <row r="259" spans="1:20" x14ac:dyDescent="0.3">
      <c r="A259" s="19" t="s">
        <v>2418</v>
      </c>
      <c r="B259" t="str">
        <f t="shared" si="4"/>
        <v/>
      </c>
      <c r="C259" s="19" t="str">
        <f>VLOOKUP(Table410[[#This Row],[Shortname]], comp[], 2, FALSE)</f>
        <v>W-free</v>
      </c>
      <c r="D259" s="19" t="s">
        <v>673</v>
      </c>
      <c r="E259" s="13" t="s">
        <v>674</v>
      </c>
      <c r="F259">
        <v>870</v>
      </c>
      <c r="H259" t="str">
        <f>IF(Table410[[#This Row],[Hardness (HV) or (GPa)]] ="","",IF(Table410[[#This Row],[Hardness (HV) or (GPa)]]&gt;100, Table410[[#This Row],[Hardness (HV) or (GPa)]], Table410[[#This Row],[Hardness (HV) or (GPa)]]/0.009807))</f>
        <v/>
      </c>
      <c r="J259">
        <v>535</v>
      </c>
      <c r="L259">
        <v>17</v>
      </c>
      <c r="Q259" t="s">
        <v>677</v>
      </c>
      <c r="R259" t="e">
        <f>VLOOKUP(Table410[[#This Row],[Unique]], comp[], 2, FALSE)</f>
        <v>#N/A</v>
      </c>
      <c r="S259" s="19" t="s">
        <v>1772</v>
      </c>
      <c r="T259" s="19" t="str">
        <f>Table410[[#This Row],[Name]] &amp; Table410[[#This Row],[Paper]]</f>
        <v>CoNi30Makineni, S. K., Nithin, B. &amp; Chattopadhyay, K. Synthesis of a new tungsten-free γ-γ′ Cobalt-based superalloy by tuning alloying additions. Acta Mater. 85, 85–94 (2015).</v>
      </c>
    </row>
    <row r="260" spans="1:20" x14ac:dyDescent="0.3">
      <c r="A260" s="19" t="s">
        <v>2418</v>
      </c>
      <c r="B260" t="str">
        <f t="shared" si="4"/>
        <v/>
      </c>
      <c r="C260" s="19" t="str">
        <f>VLOOKUP(Table410[[#This Row],[Shortname]], comp[], 2, FALSE)</f>
        <v>W-free</v>
      </c>
      <c r="D260" s="19" t="s">
        <v>673</v>
      </c>
      <c r="E260" s="13" t="s">
        <v>674</v>
      </c>
      <c r="F260" t="s">
        <v>46</v>
      </c>
      <c r="G260">
        <v>400</v>
      </c>
      <c r="H260">
        <f>IF(Table410[[#This Row],[Hardness (HV) or (GPa)]] ="","",IF(Table410[[#This Row],[Hardness (HV) or (GPa)]]&gt;100, Table410[[#This Row],[Hardness (HV) or (GPa)]], Table410[[#This Row],[Hardness (HV) or (GPa)]]/0.009807))</f>
        <v>400</v>
      </c>
      <c r="Q260" t="s">
        <v>675</v>
      </c>
      <c r="R260" t="e">
        <f>VLOOKUP(Table410[[#This Row],[Unique]], comp[], 2, FALSE)</f>
        <v>#N/A</v>
      </c>
      <c r="S260" s="19" t="s">
        <v>1772</v>
      </c>
      <c r="T260" s="19" t="str">
        <f>Table410[[#This Row],[Name]] &amp; Table410[[#This Row],[Paper]]</f>
        <v>CoNi30Makineni, S. K., Nithin, B. &amp; Chattopadhyay, K. Synthesis of a new tungsten-free γ-γ′ Cobalt-based superalloy by tuning alloying additions. Acta Mater. 85, 85–94 (2015).</v>
      </c>
    </row>
    <row r="261" spans="1:20" x14ac:dyDescent="0.3">
      <c r="A261" s="19" t="s">
        <v>2419</v>
      </c>
      <c r="B261" t="str">
        <f t="shared" si="4"/>
        <v>Co-30.Ni-10.Al-2.Ti-2.Nb</v>
      </c>
      <c r="C261" s="19" t="str">
        <f>VLOOKUP(Table410[[#This Row],[Shortname]], comp[], 2, FALSE)</f>
        <v>W-free</v>
      </c>
      <c r="D261" s="19" t="s">
        <v>679</v>
      </c>
      <c r="E261" s="13" t="s">
        <v>678</v>
      </c>
      <c r="F261" t="s">
        <v>46</v>
      </c>
      <c r="H261" t="str">
        <f>IF(Table410[[#This Row],[Hardness (HV) or (GPa)]] ="","",IF(Table410[[#This Row],[Hardness (HV) or (GPa)]]&gt;100, Table410[[#This Row],[Hardness (HV) or (GPa)]], Table410[[#This Row],[Hardness (HV) or (GPa)]]/0.009807))</f>
        <v/>
      </c>
      <c r="J261">
        <v>535</v>
      </c>
      <c r="K261">
        <v>575</v>
      </c>
      <c r="L261">
        <v>17</v>
      </c>
      <c r="Q261" t="s">
        <v>677</v>
      </c>
      <c r="R261" t="s">
        <v>1609</v>
      </c>
      <c r="S261" s="19" t="s">
        <v>1609</v>
      </c>
      <c r="T261" s="19" t="str">
        <f>Table410[[#This Row],[Name]] &amp; Table410[[#This Row],[Paper]]</f>
        <v>CoNi30TiMakineni, S. K., Nithin, B., Palanisamy, D. &amp; Chattopadhyay, K. Phase evolution and crystallography of precipitates during decomposition of new “tungsten-free” Co(Ni)–Mo–Al–Nb γ–γ′ superalloys at elevated temperatures. J. Mater. Sci. 51, 7843–7860 (2016).</v>
      </c>
    </row>
    <row r="262" spans="1:20" x14ac:dyDescent="0.3">
      <c r="A262" s="19" t="s">
        <v>2415</v>
      </c>
      <c r="B262" t="str">
        <f t="shared" si="4"/>
        <v>Co-9.8Al-2.1Nb-5.1Mo</v>
      </c>
      <c r="C262" s="19" t="str">
        <f>VLOOKUP(Table410[[#This Row],[Shortname]], comp[], 2, FALSE)</f>
        <v>W-free</v>
      </c>
      <c r="D262" s="19" t="s">
        <v>670</v>
      </c>
      <c r="E262" s="13" t="s">
        <v>678</v>
      </c>
      <c r="F262" t="s">
        <v>46</v>
      </c>
      <c r="H262" t="str">
        <f>IF(Table410[[#This Row],[Hardness (HV) or (GPa)]] ="","",IF(Table410[[#This Row],[Hardness (HV) or (GPa)]]&gt;100, Table410[[#This Row],[Hardness (HV) or (GPa)]], Table410[[#This Row],[Hardness (HV) or (GPa)]]/0.009807))</f>
        <v/>
      </c>
      <c r="K262">
        <v>835</v>
      </c>
      <c r="L262">
        <v>19</v>
      </c>
      <c r="Q262" t="s">
        <v>644</v>
      </c>
      <c r="R262" t="s">
        <v>1629</v>
      </c>
      <c r="S262" s="19" t="s">
        <v>1629</v>
      </c>
      <c r="T262" s="19" t="str">
        <f>Table410[[#This Row],[Name]] &amp; Table410[[#This Row],[Paper]]</f>
        <v>5Mo-baseMakineni, S. K., Nithin, B., Palanisamy, D. &amp; Chattopadhyay, K. Phase evolution and crystallography of precipitates during decomposition of new “tungsten-free” Co(Ni)–Mo–Al–Nb γ–γ′ superalloys at elevated temperatures. J. Mater. Sci. 51, 7843–7860 (2016).</v>
      </c>
    </row>
    <row r="263" spans="1:20" x14ac:dyDescent="0.3">
      <c r="A263" s="19" t="s">
        <v>2601</v>
      </c>
      <c r="B263" t="str">
        <f t="shared" si="4"/>
        <v>Co-50.Ni-10.Al-10.Cr-7.5W-3.Nb-0.6C-0.06B</v>
      </c>
      <c r="C263" s="19" t="str">
        <f>VLOOKUP(Table410[[#This Row],[Shortname]], comp[], 2, FALSE)</f>
        <v>CoAlWX+</v>
      </c>
      <c r="D263" s="19" t="s">
        <v>701</v>
      </c>
      <c r="E263" t="s">
        <v>697</v>
      </c>
      <c r="F263" t="s">
        <v>46</v>
      </c>
      <c r="G263">
        <v>474</v>
      </c>
      <c r="H263">
        <f>IF(Table410[[#This Row],[Hardness (HV) or (GPa)]] ="","",IF(Table410[[#This Row],[Hardness (HV) or (GPa)]]&gt;100, Table410[[#This Row],[Hardness (HV) or (GPa)]], Table410[[#This Row],[Hardness (HV) or (GPa)]]/0.009807))</f>
        <v>474</v>
      </c>
      <c r="R263" t="e">
        <f>VLOOKUP(Table410[[#This Row],[Unique]], comp[], 2, FALSE)</f>
        <v>#N/A</v>
      </c>
      <c r="S263" s="19" t="s">
        <v>1948</v>
      </c>
      <c r="T263" s="19" t="str">
        <f>Table410[[#This Row],[Name]] &amp; Table410[[#This Row],[Paper]]</f>
        <v>50N-3NbMatos, A., Costa, S., Nunes, C. A. &amp; Ramirez, A. J. Development of Co-based superalloys. doi:10.13140/RG.2.2.27969.86883.</v>
      </c>
    </row>
    <row r="264" spans="1:20" x14ac:dyDescent="0.3">
      <c r="A264" s="19" t="s">
        <v>2421</v>
      </c>
      <c r="B264" t="str">
        <f t="shared" si="4"/>
        <v>Co-40.Ni-10.Al-10.Cr-7.5W-3.Ta-0.6C-0.06B</v>
      </c>
      <c r="C264" s="19" t="str">
        <f>VLOOKUP(Table410[[#This Row],[Shortname]], comp[], 2, FALSE)</f>
        <v>CoAlWX+</v>
      </c>
      <c r="D264" s="19" t="s">
        <v>698</v>
      </c>
      <c r="E264" t="s">
        <v>697</v>
      </c>
      <c r="F264" t="s">
        <v>46</v>
      </c>
      <c r="G264">
        <v>442</v>
      </c>
      <c r="H264">
        <f>IF(Table410[[#This Row],[Hardness (HV) or (GPa)]] ="","",IF(Table410[[#This Row],[Hardness (HV) or (GPa)]]&gt;100, Table410[[#This Row],[Hardness (HV) or (GPa)]], Table410[[#This Row],[Hardness (HV) or (GPa)]]/0.009807))</f>
        <v>442</v>
      </c>
      <c r="R264" t="e">
        <f>VLOOKUP(Table410[[#This Row],[Unique]], comp[], 2, FALSE)</f>
        <v>#N/A</v>
      </c>
      <c r="S264" s="19" t="s">
        <v>1774</v>
      </c>
      <c r="T264" s="19" t="str">
        <f>Table410[[#This Row],[Name]] &amp; Table410[[#This Row],[Paper]]</f>
        <v>40Ni-3TaMatos, A., Costa, S., Nunes, C. A. &amp; Ramirez, A. J. Development of Co-based superalloys. doi:10.13140/RG.2.2.27969.86883.</v>
      </c>
    </row>
    <row r="265" spans="1:20" x14ac:dyDescent="0.3">
      <c r="A265" s="19" t="s">
        <v>2600</v>
      </c>
      <c r="B265" t="str">
        <f t="shared" si="4"/>
        <v>Co-40.Ni-10.Al-10.Cr-7.5W-3.Nb-0.6C-0.06B</v>
      </c>
      <c r="C265" s="19" t="str">
        <f>VLOOKUP(Table410[[#This Row],[Shortname]], comp[], 2, FALSE)</f>
        <v>CoAlWX+</v>
      </c>
      <c r="D265" s="19" t="s">
        <v>700</v>
      </c>
      <c r="E265" t="s">
        <v>697</v>
      </c>
      <c r="F265" t="s">
        <v>46</v>
      </c>
      <c r="G265">
        <v>435</v>
      </c>
      <c r="H265">
        <f>IF(Table410[[#This Row],[Hardness (HV) or (GPa)]] ="","",IF(Table410[[#This Row],[Hardness (HV) or (GPa)]]&gt;100, Table410[[#This Row],[Hardness (HV) or (GPa)]], Table410[[#This Row],[Hardness (HV) or (GPa)]]/0.009807))</f>
        <v>435</v>
      </c>
      <c r="R265" t="e">
        <f>VLOOKUP(Table410[[#This Row],[Unique]], comp[], 2, FALSE)</f>
        <v>#N/A</v>
      </c>
      <c r="S265" s="19" t="s">
        <v>1947</v>
      </c>
      <c r="T265" s="19" t="str">
        <f>Table410[[#This Row],[Name]] &amp; Table410[[#This Row],[Paper]]</f>
        <v>40Ni-3NbMatos, A., Costa, S., Nunes, C. A. &amp; Ramirez, A. J. Development of Co-based superalloys. doi:10.13140/RG.2.2.27969.86883.</v>
      </c>
    </row>
    <row r="266" spans="1:20" x14ac:dyDescent="0.3">
      <c r="A266" s="19" t="s">
        <v>2420</v>
      </c>
      <c r="B266" t="str">
        <f t="shared" si="4"/>
        <v>Co-30.Ni-10.Al-10.Cr-7.5W-3.Nb-0.6C-0.06B</v>
      </c>
      <c r="C266" s="19" t="str">
        <f>VLOOKUP(Table410[[#This Row],[Shortname]], comp[], 2, FALSE)</f>
        <v>CoAlWX+</v>
      </c>
      <c r="D266" s="19" t="s">
        <v>699</v>
      </c>
      <c r="E266" t="s">
        <v>697</v>
      </c>
      <c r="F266" t="s">
        <v>46</v>
      </c>
      <c r="G266">
        <v>416</v>
      </c>
      <c r="H266">
        <f>IF(Table410[[#This Row],[Hardness (HV) or (GPa)]] ="","",IF(Table410[[#This Row],[Hardness (HV) or (GPa)]]&gt;100, Table410[[#This Row],[Hardness (HV) or (GPa)]], Table410[[#This Row],[Hardness (HV) or (GPa)]]/0.009807))</f>
        <v>416</v>
      </c>
      <c r="R266" t="e">
        <f>VLOOKUP(Table410[[#This Row],[Unique]], comp[], 2, FALSE)</f>
        <v>#N/A</v>
      </c>
      <c r="S266" s="19" t="s">
        <v>1773</v>
      </c>
      <c r="T266" s="19" t="str">
        <f>Table410[[#This Row],[Name]] &amp; Table410[[#This Row],[Paper]]</f>
        <v>30Ni-3NbMatos, A., Costa, S., Nunes, C. A. &amp; Ramirez, A. J. Development of Co-based superalloys. doi:10.13140/RG.2.2.27969.86883.</v>
      </c>
    </row>
    <row r="267" spans="1:20" x14ac:dyDescent="0.3">
      <c r="A267" t="s">
        <v>2425</v>
      </c>
      <c r="B267" t="str">
        <f t="shared" si="4"/>
        <v>Co-20.Ni-10.Al-2.Nb-5.Mo</v>
      </c>
      <c r="C267" t="str">
        <f>VLOOKUP(Table410[[#This Row],[Shortname]], comp[], 2, FALSE)</f>
        <v>W-free</v>
      </c>
      <c r="D267" t="s">
        <v>711</v>
      </c>
      <c r="E267" s="13" t="s">
        <v>709</v>
      </c>
      <c r="F267" t="s">
        <v>46</v>
      </c>
      <c r="G267">
        <v>317</v>
      </c>
      <c r="H267">
        <f>IF(Table410[[#This Row],[Hardness (HV) or (GPa)]] ="","",IF(Table410[[#This Row],[Hardness (HV) or (GPa)]]&gt;100, Table410[[#This Row],[Hardness (HV) or (GPa)]], Table410[[#This Row],[Hardness (HV) or (GPa)]]/0.009807))</f>
        <v>317</v>
      </c>
      <c r="Q267" t="s">
        <v>712</v>
      </c>
      <c r="R267" t="e">
        <f>VLOOKUP(Table410[[#This Row],[Unique]], comp[], 2, FALSE)</f>
        <v>#N/A</v>
      </c>
      <c r="S267" t="s">
        <v>1778</v>
      </c>
      <c r="T267" t="str">
        <f>Table410[[#This Row],[Name]] &amp; Table410[[#This Row],[Paper]]</f>
        <v>Co–20Ni–10Al–5Mo–2NbMigas, D., Moskal, G. &amp; Maciąg, T. Thermal analysis of W-free Co–(Ni)–Al–Mo–Nb superalloys. J. Therm. Anal. Calorim. (2020) doi:10.1007/s10973-020-09375-7.</v>
      </c>
    </row>
    <row r="268" spans="1:20" x14ac:dyDescent="0.3">
      <c r="A268" t="s">
        <v>2424</v>
      </c>
      <c r="B268" t="str">
        <f t="shared" si="4"/>
        <v>Co-10.Al-2.Nb-5.Mo</v>
      </c>
      <c r="C268" t="str">
        <f>VLOOKUP(Table410[[#This Row],[Shortname]], comp[], 2, FALSE)</f>
        <v>W-free</v>
      </c>
      <c r="D268" t="s">
        <v>710</v>
      </c>
      <c r="E268" s="13" t="s">
        <v>709</v>
      </c>
      <c r="F268" t="s">
        <v>46</v>
      </c>
      <c r="G268">
        <v>303</v>
      </c>
      <c r="H268">
        <f>IF(Table410[[#This Row],[Hardness (HV) or (GPa)]] ="","",IF(Table410[[#This Row],[Hardness (HV) or (GPa)]]&gt;100, Table410[[#This Row],[Hardness (HV) or (GPa)]], Table410[[#This Row],[Hardness (HV) or (GPa)]]/0.009807))</f>
        <v>303</v>
      </c>
      <c r="Q268" t="s">
        <v>712</v>
      </c>
      <c r="R268" t="e">
        <f>VLOOKUP(Table410[[#This Row],[Unique]], comp[], 2, FALSE)</f>
        <v>#N/A</v>
      </c>
      <c r="S268" t="s">
        <v>1777</v>
      </c>
      <c r="T268" t="str">
        <f>Table410[[#This Row],[Name]] &amp; Table410[[#This Row],[Paper]]</f>
        <v>Co–10Al–5Mo–2NbMigas, D., Moskal, G. &amp; Maciąg, T. Thermal analysis of W-free Co–(Ni)–Al–Mo–Nb superalloys. J. Therm. Anal. Calorim. (2020) doi:10.1007/s10973-020-09375-7.</v>
      </c>
    </row>
    <row r="269" spans="1:20" x14ac:dyDescent="0.3">
      <c r="A269" s="19" t="s">
        <v>3440</v>
      </c>
      <c r="B269" t="str">
        <f t="shared" si="4"/>
        <v>Co-29.5Ni-10.4Al-8.Cr-2.Ti-2.Ta-4.9Mo</v>
      </c>
      <c r="C269" s="19" t="str">
        <f>VLOOKUP(Table410[[#This Row],[Shortname]], comp[], 2, FALSE)</f>
        <v>W-free</v>
      </c>
      <c r="D269" s="19" t="s">
        <v>785</v>
      </c>
      <c r="E269" t="s">
        <v>780</v>
      </c>
      <c r="F269" t="s">
        <v>46</v>
      </c>
      <c r="G269">
        <v>335</v>
      </c>
      <c r="H269">
        <f>IF(Table410[[#This Row],[Hardness (HV) or (GPa)]] ="","",IF(Table410[[#This Row],[Hardness (HV) or (GPa)]]&gt;100, Table410[[#This Row],[Hardness (HV) or (GPa)]], Table410[[#This Row],[Hardness (HV) or (GPa)]]/0.009807))</f>
        <v>335</v>
      </c>
      <c r="Q269" t="s">
        <v>786</v>
      </c>
      <c r="R269" t="e">
        <f>VLOOKUP(Table410[[#This Row],[Unique]], comp[], 2, FALSE)</f>
        <v>#N/A</v>
      </c>
      <c r="S269" s="19" t="s">
        <v>1544</v>
      </c>
      <c r="T269" s="19" t="str">
        <f>Table410[[#This Row],[Name]] &amp; Table410[[#This Row],[Paper]]</f>
        <v>Cr-8Pandey, P. et al. Elemental site occupancy in the L12 A3B ordered intermetallic phase in Co-based superalloys and its influence on the microstructure. Acta Mater. 163, 140–153 (2019).</v>
      </c>
    </row>
    <row r="270" spans="1:20" x14ac:dyDescent="0.3">
      <c r="A270" s="19" t="s">
        <v>3439</v>
      </c>
      <c r="B270" t="str">
        <f t="shared" si="4"/>
        <v>Co-30.1Ni-9.8Al-4.9Cr-2.Ti-2.Ta-4.9Mo</v>
      </c>
      <c r="C270" s="19" t="str">
        <f>VLOOKUP(Table410[[#This Row],[Shortname]], comp[], 2, FALSE)</f>
        <v>W-free</v>
      </c>
      <c r="D270" s="19" t="s">
        <v>784</v>
      </c>
      <c r="E270" t="s">
        <v>780</v>
      </c>
      <c r="F270" t="s">
        <v>46</v>
      </c>
      <c r="G270">
        <v>327</v>
      </c>
      <c r="H270">
        <f>IF(Table410[[#This Row],[Hardness (HV) or (GPa)]] ="","",IF(Table410[[#This Row],[Hardness (HV) or (GPa)]]&gt;100, Table410[[#This Row],[Hardness (HV) or (GPa)]], Table410[[#This Row],[Hardness (HV) or (GPa)]]/0.009807))</f>
        <v>327</v>
      </c>
      <c r="Q270" t="s">
        <v>786</v>
      </c>
      <c r="R270" t="e">
        <f>VLOOKUP(Table410[[#This Row],[Unique]], comp[], 2, FALSE)</f>
        <v>#N/A</v>
      </c>
      <c r="S270" s="19" t="s">
        <v>1543</v>
      </c>
      <c r="T270" s="19" t="str">
        <f>Table410[[#This Row],[Name]] &amp; Table410[[#This Row],[Paper]]</f>
        <v>Cr-5Pandey, P. et al. Elemental site occupancy in the L12 A3B ordered intermetallic phase in Co-based superalloys and its influence on the microstructure. Acta Mater. 163, 140–153 (2019).</v>
      </c>
    </row>
    <row r="271" spans="1:20" x14ac:dyDescent="0.3">
      <c r="A271" s="19" t="s">
        <v>3438</v>
      </c>
      <c r="B271" t="str">
        <f t="shared" si="4"/>
        <v>Co-30.2Ni-9.8Al-2.Cr-2.Ti-1.9Ta-4.6Mo</v>
      </c>
      <c r="C271" s="19" t="str">
        <f>VLOOKUP(Table410[[#This Row],[Shortname]], comp[], 2, FALSE)</f>
        <v>W-free</v>
      </c>
      <c r="D271" s="19" t="s">
        <v>783</v>
      </c>
      <c r="E271" t="s">
        <v>780</v>
      </c>
      <c r="F271" t="s">
        <v>46</v>
      </c>
      <c r="G271">
        <v>317</v>
      </c>
      <c r="H271">
        <f>IF(Table410[[#This Row],[Hardness (HV) or (GPa)]] ="","",IF(Table410[[#This Row],[Hardness (HV) or (GPa)]]&gt;100, Table410[[#This Row],[Hardness (HV) or (GPa)]], Table410[[#This Row],[Hardness (HV) or (GPa)]]/0.009807))</f>
        <v>317</v>
      </c>
      <c r="Q271" t="s">
        <v>786</v>
      </c>
      <c r="R271" t="e">
        <f>VLOOKUP(Table410[[#This Row],[Unique]], comp[], 2, FALSE)</f>
        <v>#N/A</v>
      </c>
      <c r="S271" s="19" t="s">
        <v>1542</v>
      </c>
      <c r="T271" s="19" t="str">
        <f>Table410[[#This Row],[Name]] &amp; Table410[[#This Row],[Paper]]</f>
        <v>Cr-2Pandey, P. et al. Elemental site occupancy in the L12 A3B ordered intermetallic phase in Co-based superalloys and its influence on the microstructure. Acta Mater. 163, 140–153 (2019).</v>
      </c>
    </row>
    <row r="272" spans="1:20" x14ac:dyDescent="0.3">
      <c r="A272" s="19" t="s">
        <v>2205</v>
      </c>
      <c r="B272" t="str">
        <f t="shared" si="4"/>
        <v>Co-35.4Ni-9.7Al-6.Cr-3.4Ti-2.8Ta-4.8Mo</v>
      </c>
      <c r="C272" s="19" t="str">
        <f>VLOOKUP(Table410[[#This Row],[Shortname]], comp[], 2, FALSE)</f>
        <v>W-free</v>
      </c>
      <c r="D272" s="19" t="s">
        <v>789</v>
      </c>
      <c r="E272" s="13" t="s">
        <v>790</v>
      </c>
      <c r="F272" t="s">
        <v>46</v>
      </c>
      <c r="G272">
        <v>379</v>
      </c>
      <c r="H272">
        <f>IF(Table410[[#This Row],[Hardness (HV) or (GPa)]] ="","",IF(Table410[[#This Row],[Hardness (HV) or (GPa)]]&gt;100, Table410[[#This Row],[Hardness (HV) or (GPa)]], Table410[[#This Row],[Hardness (HV) or (GPa)]]/0.009807))</f>
        <v>379</v>
      </c>
      <c r="Q272" t="s">
        <v>791</v>
      </c>
      <c r="R272" t="s">
        <v>1485</v>
      </c>
      <c r="S272" s="19" t="s">
        <v>1485</v>
      </c>
      <c r="T272" s="19" t="str">
        <f>Table410[[#This Row],[Name]] &amp; Table410[[#This Row],[Paper]]</f>
        <v>HEACoNiPandey, P., Kashyap, S., Palanisamy, D., Sharma, A. &amp; Chattopadhyay, K. On the high temperature coarsening kinetics of γ′ precipitates in a high strength Co37.6Ni35.4Al9.9Mo4.9Cr5.9Ta2.8Ti3.5 fcc-based high entropy alloy. Acta Mater. 177, 82–95 (2019).</v>
      </c>
    </row>
    <row r="273" spans="1:20" x14ac:dyDescent="0.3">
      <c r="A273" s="19" t="s">
        <v>2197</v>
      </c>
      <c r="B273" t="str">
        <f t="shared" si="4"/>
        <v>Co-15.9Ni-13.6Al-1.9W-0.7Ta-0.6Mo-0.3Re</v>
      </c>
      <c r="C273" s="19" t="str">
        <f>VLOOKUP(Table410[[#This Row],[Shortname]], comp[], 2, FALSE)</f>
        <v>Low-W</v>
      </c>
      <c r="D273" s="19" t="s">
        <v>793</v>
      </c>
      <c r="E273" t="s">
        <v>792</v>
      </c>
      <c r="F273">
        <v>15</v>
      </c>
      <c r="H273" t="str">
        <f>IF(Table410[[#This Row],[Hardness (HV) or (GPa)]] ="","",IF(Table410[[#This Row],[Hardness (HV) or (GPa)]]&gt;100, Table410[[#This Row],[Hardness (HV) or (GPa)]], Table410[[#This Row],[Hardness (HV) or (GPa)]]/0.009807))</f>
        <v/>
      </c>
      <c r="J273">
        <v>495</v>
      </c>
      <c r="K273">
        <v>741</v>
      </c>
      <c r="L273">
        <v>54.6</v>
      </c>
      <c r="Q273" t="s">
        <v>794</v>
      </c>
      <c r="R273" t="e">
        <f>VLOOKUP(Table410[[#This Row],[Unique]], comp[], 2, FALSE)</f>
        <v>#N/A</v>
      </c>
      <c r="S273" s="19" t="s">
        <v>1536</v>
      </c>
      <c r="T273" s="19" t="str">
        <f>Table410[[#This Row],[Name]] &amp; Table410[[#This Row],[Paper]]</f>
        <v>Petrushin alloy 1Petrushin, N. et al. A single-crystal co-base superalloy strengthened by γ′ precipitates: Structure and mechanical properties. Adv. Eng. Mater. 17, 755–760 (2015).</v>
      </c>
    </row>
    <row r="274" spans="1:20" x14ac:dyDescent="0.3">
      <c r="A274" s="19" t="s">
        <v>2197</v>
      </c>
      <c r="B274" t="str">
        <f t="shared" si="4"/>
        <v/>
      </c>
      <c r="C274" s="19" t="str">
        <f>VLOOKUP(Table410[[#This Row],[Shortname]], comp[], 2, FALSE)</f>
        <v>Low-W</v>
      </c>
      <c r="D274" s="19" t="s">
        <v>793</v>
      </c>
      <c r="E274" t="s">
        <v>792</v>
      </c>
      <c r="F274">
        <v>600</v>
      </c>
      <c r="H274" t="str">
        <f>IF(Table410[[#This Row],[Hardness (HV) or (GPa)]] ="","",IF(Table410[[#This Row],[Hardness (HV) or (GPa)]]&gt;100, Table410[[#This Row],[Hardness (HV) or (GPa)]], Table410[[#This Row],[Hardness (HV) or (GPa)]]/0.009807))</f>
        <v/>
      </c>
      <c r="J274">
        <v>505</v>
      </c>
      <c r="K274">
        <v>639</v>
      </c>
      <c r="L274">
        <v>31.9</v>
      </c>
      <c r="Q274" t="s">
        <v>794</v>
      </c>
      <c r="R274" t="e">
        <f>VLOOKUP(Table410[[#This Row],[Unique]], comp[], 2, FALSE)</f>
        <v>#N/A</v>
      </c>
      <c r="S274" s="19" t="s">
        <v>1536</v>
      </c>
      <c r="T274" s="19" t="str">
        <f>Table410[[#This Row],[Name]] &amp; Table410[[#This Row],[Paper]]</f>
        <v>Petrushin alloy 1Petrushin, N. et al. A single-crystal co-base superalloy strengthened by γ′ precipitates: Structure and mechanical properties. Adv. Eng. Mater. 17, 755–760 (2015).</v>
      </c>
    </row>
    <row r="275" spans="1:20" x14ac:dyDescent="0.3">
      <c r="A275" s="19" t="s">
        <v>2197</v>
      </c>
      <c r="B275" t="str">
        <f t="shared" si="4"/>
        <v/>
      </c>
      <c r="C275" s="19" t="str">
        <f>VLOOKUP(Table410[[#This Row],[Shortname]], comp[], 2, FALSE)</f>
        <v>Low-W</v>
      </c>
      <c r="D275" s="19" t="s">
        <v>793</v>
      </c>
      <c r="E275" t="s">
        <v>792</v>
      </c>
      <c r="F275">
        <v>700</v>
      </c>
      <c r="H275" t="str">
        <f>IF(Table410[[#This Row],[Hardness (HV) or (GPa)]] ="","",IF(Table410[[#This Row],[Hardness (HV) or (GPa)]]&gt;100, Table410[[#This Row],[Hardness (HV) or (GPa)]], Table410[[#This Row],[Hardness (HV) or (GPa)]]/0.009807))</f>
        <v/>
      </c>
      <c r="J275">
        <v>486</v>
      </c>
      <c r="K275">
        <v>625</v>
      </c>
      <c r="L275">
        <v>26.9</v>
      </c>
      <c r="Q275" t="s">
        <v>794</v>
      </c>
      <c r="R275" t="e">
        <f>VLOOKUP(Table410[[#This Row],[Unique]], comp[], 2, FALSE)</f>
        <v>#N/A</v>
      </c>
      <c r="S275" s="19" t="s">
        <v>1536</v>
      </c>
      <c r="T275" s="19" t="str">
        <f>Table410[[#This Row],[Name]] &amp; Table410[[#This Row],[Paper]]</f>
        <v>Petrushin alloy 1Petrushin, N. et al. A single-crystal co-base superalloy strengthened by γ′ precipitates: Structure and mechanical properties. Adv. Eng. Mater. 17, 755–760 (2015).</v>
      </c>
    </row>
    <row r="276" spans="1:20" x14ac:dyDescent="0.3">
      <c r="A276" s="19" t="s">
        <v>2197</v>
      </c>
      <c r="B276" t="str">
        <f t="shared" si="4"/>
        <v/>
      </c>
      <c r="C276" s="19" t="str">
        <f>VLOOKUP(Table410[[#This Row],[Shortname]], comp[], 2, FALSE)</f>
        <v>Low-W</v>
      </c>
      <c r="D276" s="19" t="s">
        <v>793</v>
      </c>
      <c r="E276" t="s">
        <v>792</v>
      </c>
      <c r="F276">
        <v>800</v>
      </c>
      <c r="H276" t="str">
        <f>IF(Table410[[#This Row],[Hardness (HV) or (GPa)]] ="","",IF(Table410[[#This Row],[Hardness (HV) or (GPa)]]&gt;100, Table410[[#This Row],[Hardness (HV) or (GPa)]], Table410[[#This Row],[Hardness (HV) or (GPa)]]/0.009807))</f>
        <v/>
      </c>
      <c r="J276">
        <v>398</v>
      </c>
      <c r="K276">
        <v>532</v>
      </c>
      <c r="L276">
        <v>46.8</v>
      </c>
      <c r="Q276" t="s">
        <v>794</v>
      </c>
      <c r="R276" t="e">
        <f>VLOOKUP(Table410[[#This Row],[Unique]], comp[], 2, FALSE)</f>
        <v>#N/A</v>
      </c>
      <c r="S276" s="19" t="s">
        <v>1536</v>
      </c>
      <c r="T276" s="19" t="str">
        <f>Table410[[#This Row],[Name]] &amp; Table410[[#This Row],[Paper]]</f>
        <v>Petrushin alloy 1Petrushin, N. et al. A single-crystal co-base superalloy strengthened by γ′ precipitates: Structure and mechanical properties. Adv. Eng. Mater. 17, 755–760 (2015).</v>
      </c>
    </row>
    <row r="277" spans="1:20" x14ac:dyDescent="0.3">
      <c r="A277" s="19" t="s">
        <v>2197</v>
      </c>
      <c r="B277" t="str">
        <f t="shared" si="4"/>
        <v/>
      </c>
      <c r="C277" s="19" t="str">
        <f>VLOOKUP(Table410[[#This Row],[Shortname]], comp[], 2, FALSE)</f>
        <v>Low-W</v>
      </c>
      <c r="D277" s="19" t="s">
        <v>793</v>
      </c>
      <c r="E277" t="s">
        <v>792</v>
      </c>
      <c r="F277">
        <v>900</v>
      </c>
      <c r="H277" t="str">
        <f>IF(Table410[[#This Row],[Hardness (HV) or (GPa)]] ="","",IF(Table410[[#This Row],[Hardness (HV) or (GPa)]]&gt;100, Table410[[#This Row],[Hardness (HV) or (GPa)]], Table410[[#This Row],[Hardness (HV) or (GPa)]]/0.009807))</f>
        <v/>
      </c>
      <c r="J277">
        <v>250</v>
      </c>
      <c r="K277">
        <v>343</v>
      </c>
      <c r="L277">
        <v>56.9</v>
      </c>
      <c r="Q277" t="s">
        <v>794</v>
      </c>
      <c r="R277" t="e">
        <f>VLOOKUP(Table410[[#This Row],[Unique]], comp[], 2, FALSE)</f>
        <v>#N/A</v>
      </c>
      <c r="S277" s="19" t="s">
        <v>1536</v>
      </c>
      <c r="T277" s="19" t="str">
        <f>Table410[[#This Row],[Name]] &amp; Table410[[#This Row],[Paper]]</f>
        <v>Petrushin alloy 1Petrushin, N. et al. A single-crystal co-base superalloy strengthened by γ′ precipitates: Structure and mechanical properties. Adv. Eng. Mater. 17, 755–760 (2015).</v>
      </c>
    </row>
    <row r="278" spans="1:20" x14ac:dyDescent="0.3">
      <c r="A278" s="19" t="s">
        <v>2197</v>
      </c>
      <c r="B278" t="str">
        <f t="shared" si="4"/>
        <v/>
      </c>
      <c r="C278" s="19" t="str">
        <f>VLOOKUP(Table410[[#This Row],[Shortname]], comp[], 2, FALSE)</f>
        <v>Low-W</v>
      </c>
      <c r="D278" s="19" t="s">
        <v>793</v>
      </c>
      <c r="E278" t="s">
        <v>792</v>
      </c>
      <c r="F278">
        <v>1000</v>
      </c>
      <c r="H278" t="str">
        <f>IF(Table410[[#This Row],[Hardness (HV) or (GPa)]] ="","",IF(Table410[[#This Row],[Hardness (HV) or (GPa)]]&gt;100, Table410[[#This Row],[Hardness (HV) or (GPa)]], Table410[[#This Row],[Hardness (HV) or (GPa)]]/0.009807))</f>
        <v/>
      </c>
      <c r="J278">
        <v>100</v>
      </c>
      <c r="K278">
        <v>100</v>
      </c>
      <c r="L278">
        <v>102.7</v>
      </c>
      <c r="Q278" t="s">
        <v>794</v>
      </c>
      <c r="R278" t="e">
        <f>VLOOKUP(Table410[[#This Row],[Unique]], comp[], 2, FALSE)</f>
        <v>#N/A</v>
      </c>
      <c r="S278" s="19" t="s">
        <v>1536</v>
      </c>
      <c r="T278" s="19" t="str">
        <f>Table410[[#This Row],[Name]] &amp; Table410[[#This Row],[Paper]]</f>
        <v>Petrushin alloy 1Petrushin, N. et al. A single-crystal co-base superalloy strengthened by γ′ precipitates: Structure and mechanical properties. Adv. Eng. Mater. 17, 755–760 (2015).</v>
      </c>
    </row>
    <row r="279" spans="1:20" x14ac:dyDescent="0.3">
      <c r="A279" s="19" t="s">
        <v>2471</v>
      </c>
      <c r="B279" t="str">
        <f t="shared" si="4"/>
        <v>Co-10.Ni-5.Al-8.Cr-2.Ti-3.Nb-3.V-0.04B</v>
      </c>
      <c r="C279" s="19" t="str">
        <f>VLOOKUP(Table410[[#This Row],[Shortname]], comp[], 2, FALSE)</f>
        <v>W-free</v>
      </c>
      <c r="D279" s="19" t="s">
        <v>842</v>
      </c>
      <c r="E279" t="s">
        <v>839</v>
      </c>
      <c r="F279" t="s">
        <v>46</v>
      </c>
      <c r="G279">
        <v>3.37</v>
      </c>
      <c r="H279">
        <f>IF(Table410[[#This Row],[Hardness (HV) or (GPa)]] ="","",IF(Table410[[#This Row],[Hardness (HV) or (GPa)]]&gt;100, Table410[[#This Row],[Hardness (HV) or (GPa)]], Table410[[#This Row],[Hardness (HV) or (GPa)]]/0.009807))</f>
        <v>343.6320995207505</v>
      </c>
      <c r="Q279" t="s">
        <v>845</v>
      </c>
      <c r="R279" t="e">
        <f>VLOOKUP(Table410[[#This Row],[Unique]], comp[], 2, FALSE)</f>
        <v>#N/A</v>
      </c>
      <c r="S279" s="19" t="s">
        <v>1823</v>
      </c>
      <c r="T279" s="19" t="str">
        <f>Table410[[#This Row],[Name]] &amp; Table410[[#This Row],[Paper]]</f>
        <v>Co-10Ni-8Cr-5Al-3Nb-3V-2Ti-0.04BReyes Tirado, F. L. Tungsten-free Cobalt-based Superalloys with Gamma Prime Precipitates. (2019).</v>
      </c>
    </row>
    <row r="280" spans="1:20" x14ac:dyDescent="0.3">
      <c r="A280" t="s">
        <v>2470</v>
      </c>
      <c r="B280" t="str">
        <f t="shared" si="4"/>
        <v>Co-10.Ni-5.Al-4.Cr-6.Ti-3.Nb-3.V-0.04B</v>
      </c>
      <c r="C280" t="str">
        <f>VLOOKUP(Table410[[#This Row],[Shortname]], comp[], 2, FALSE)</f>
        <v>Co3Ti</v>
      </c>
      <c r="D280" t="s">
        <v>841</v>
      </c>
      <c r="E280" t="s">
        <v>839</v>
      </c>
      <c r="F280" t="s">
        <v>46</v>
      </c>
      <c r="G280">
        <v>3.12</v>
      </c>
      <c r="H280">
        <f>IF(Table410[[#This Row],[Hardness (HV) or (GPa)]] ="","",IF(Table410[[#This Row],[Hardness (HV) or (GPa)]]&gt;100, Table410[[#This Row],[Hardness (HV) or (GPa)]], Table410[[#This Row],[Hardness (HV) or (GPa)]]/0.009807))</f>
        <v>318.14010400734173</v>
      </c>
      <c r="Q280" t="s">
        <v>844</v>
      </c>
      <c r="R280" t="e">
        <f>VLOOKUP(Table410[[#This Row],[Unique]], comp[], 2, FALSE)</f>
        <v>#N/A</v>
      </c>
      <c r="S280" t="s">
        <v>1822</v>
      </c>
      <c r="T280" t="str">
        <f>Table410[[#This Row],[Name]] &amp; Table410[[#This Row],[Paper]]</f>
        <v>Co-10Ni-6Ti-5Al-4Cr-3V-3Nb-0.04BReyes Tirado, F. L. Tungsten-free Cobalt-based Superalloys with Gamma Prime Precipitates. (2019).</v>
      </c>
    </row>
    <row r="281" spans="1:20" x14ac:dyDescent="0.3">
      <c r="A281" s="19" t="s">
        <v>2469</v>
      </c>
      <c r="B281" t="str">
        <f t="shared" si="4"/>
        <v>Co-10.Ni-5.Al-6.Ti-3.Nb-3.V-0.04B</v>
      </c>
      <c r="C281" s="19" t="str">
        <f>VLOOKUP(Table410[[#This Row],[Shortname]], comp[], 2, FALSE)</f>
        <v>Co3Ti</v>
      </c>
      <c r="D281" s="19" t="s">
        <v>840</v>
      </c>
      <c r="E281" t="s">
        <v>839</v>
      </c>
      <c r="F281" t="s">
        <v>46</v>
      </c>
      <c r="G281">
        <v>2.77</v>
      </c>
      <c r="H281">
        <f>IF(Table410[[#This Row],[Hardness (HV) or (GPa)]] ="","",IF(Table410[[#This Row],[Hardness (HV) or (GPa)]]&gt;100, Table410[[#This Row],[Hardness (HV) or (GPa)]], Table410[[#This Row],[Hardness (HV) or (GPa)]]/0.009807))</f>
        <v>282.4513102885694</v>
      </c>
      <c r="Q281" t="s">
        <v>843</v>
      </c>
      <c r="R281" t="e">
        <f>VLOOKUP(Table410[[#This Row],[Unique]], comp[], 2, FALSE)</f>
        <v>#N/A</v>
      </c>
      <c r="S281" s="19" t="s">
        <v>1821</v>
      </c>
      <c r="T281" s="19" t="str">
        <f>Table410[[#This Row],[Name]] &amp; Table410[[#This Row],[Paper]]</f>
        <v>Co-10Ni-6Ti-5Al-3V-3Nb-0.04BReyes Tirado, F. L. Tungsten-free Cobalt-based Superalloys with Gamma Prime Precipitates. (2019).</v>
      </c>
    </row>
    <row r="282" spans="1:20" x14ac:dyDescent="0.3">
      <c r="A282" s="19" t="s">
        <v>2473</v>
      </c>
      <c r="B282" t="str">
        <f t="shared" si="4"/>
        <v>Co-10.Ni-5.Al-4.Cr-2.Ti-3.Ta-3.V-0.04B</v>
      </c>
      <c r="C282" s="19" t="str">
        <f>VLOOKUP(Table410[[#This Row],[Shortname]], comp[], 2, FALSE)</f>
        <v>W-free</v>
      </c>
      <c r="D282" s="19" t="s">
        <v>835</v>
      </c>
      <c r="E282" s="8" t="s">
        <v>830</v>
      </c>
      <c r="F282" t="s">
        <v>46</v>
      </c>
      <c r="G282">
        <v>3.95</v>
      </c>
      <c r="H282">
        <f>IF(Table410[[#This Row],[Hardness (HV) or (GPa)]] ="","",IF(Table410[[#This Row],[Hardness (HV) or (GPa)]]&gt;100, Table410[[#This Row],[Hardness (HV) or (GPa)]], Table410[[#This Row],[Hardness (HV) or (GPa)]]/0.009807))</f>
        <v>402.77352911185892</v>
      </c>
      <c r="Q282" t="s">
        <v>838</v>
      </c>
      <c r="R282" t="e">
        <f>VLOOKUP(Table410[[#This Row],[Unique]], comp[], 2, FALSE)</f>
        <v>#N/A</v>
      </c>
      <c r="S282" s="19" t="s">
        <v>1825</v>
      </c>
      <c r="T282" s="19" t="str">
        <f>Table410[[#This Row],[Name]] &amp; Table410[[#This Row],[Paper]]</f>
        <v>Co-10Ni-5Al-4Cr-3Ta-3V-2Ti-0.04BReyes Tirado, F. L., Taylor, S. &amp; Dunand, D. C. Effect of Al, Ti and Cr additions on the γ-γ’ microstructure of W-free Co-Ta-V-Based superalloys. Acta Mater. 172, 44–54 (2019).</v>
      </c>
    </row>
    <row r="283" spans="1:20" x14ac:dyDescent="0.3">
      <c r="A283" s="19" t="s">
        <v>2472</v>
      </c>
      <c r="B283" t="str">
        <f t="shared" si="4"/>
        <v>Co-10.Ni-5.Al-2.Ti-3.Ta-3.V-0.04B</v>
      </c>
      <c r="C283" s="19" t="str">
        <f>VLOOKUP(Table410[[#This Row],[Shortname]], comp[], 2, FALSE)</f>
        <v>W-free</v>
      </c>
      <c r="D283" s="19" t="s">
        <v>836</v>
      </c>
      <c r="E283" s="8" t="s">
        <v>830</v>
      </c>
      <c r="F283" t="s">
        <v>46</v>
      </c>
      <c r="G283">
        <v>3.91</v>
      </c>
      <c r="H283">
        <f>IF(Table410[[#This Row],[Hardness (HV) or (GPa)]] ="","",IF(Table410[[#This Row],[Hardness (HV) or (GPa)]]&gt;100, Table410[[#This Row],[Hardness (HV) or (GPa)]], Table410[[#This Row],[Hardness (HV) or (GPa)]]/0.009807))</f>
        <v>398.69480982971351</v>
      </c>
      <c r="Q283" t="s">
        <v>837</v>
      </c>
      <c r="R283" t="e">
        <f>VLOOKUP(Table410[[#This Row],[Unique]], comp[], 2, FALSE)</f>
        <v>#N/A</v>
      </c>
      <c r="S283" s="19" t="s">
        <v>1824</v>
      </c>
      <c r="T283" s="19" t="str">
        <f>Table410[[#This Row],[Name]] &amp; Table410[[#This Row],[Paper]]</f>
        <v>Co-10Ni-5Al-3Ta-3V-2Ti-0.04BReyes Tirado, F. L., Taylor, S. &amp; Dunand, D. C. Effect of Al, Ti and Cr additions on the γ-γ’ microstructure of W-free Co-Ta-V-Based superalloys. Acta Mater. 172, 44–54 (2019).</v>
      </c>
    </row>
    <row r="284" spans="1:20" x14ac:dyDescent="0.3">
      <c r="A284" s="19" t="s">
        <v>530</v>
      </c>
      <c r="B284" t="str">
        <f t="shared" si="4"/>
        <v>Co-7.9Al-6.8W</v>
      </c>
      <c r="C284" s="19" t="str">
        <f>VLOOKUP(Table410[[#This Row],[Shortname]], comp[], 2, FALSE)</f>
        <v>CoAlW-X</v>
      </c>
      <c r="D284" s="19" t="s">
        <v>850</v>
      </c>
      <c r="E284" s="13" t="s">
        <v>848</v>
      </c>
      <c r="F284" t="s">
        <v>46</v>
      </c>
      <c r="G284">
        <v>414</v>
      </c>
      <c r="H284">
        <f>IF(Table410[[#This Row],[Hardness (HV) or (GPa)]] ="","",IF(Table410[[#This Row],[Hardness (HV) or (GPa)]]&gt;100, Table410[[#This Row],[Hardness (HV) or (GPa)]], Table410[[#This Row],[Hardness (HV) or (GPa)]]/0.009807))</f>
        <v>414</v>
      </c>
      <c r="I284">
        <v>269</v>
      </c>
      <c r="R284" t="e">
        <f>VLOOKUP(Table410[[#This Row],[Unique]], comp[], 2, FALSE)</f>
        <v>#N/A</v>
      </c>
      <c r="S284" s="19" t="s">
        <v>1710</v>
      </c>
      <c r="T284" s="19" t="str">
        <f>Table410[[#This Row],[Name]] &amp; Table410[[#This Row],[Paper]]</f>
        <v>Romanov alloy 2Romanov, E. P. et al. Heat-resistant alloys based on intermetallic Co3(Al, W). Dokl. Chem. 473, 88–91 (2017).</v>
      </c>
    </row>
    <row r="285" spans="1:20" x14ac:dyDescent="0.3">
      <c r="A285" s="19" t="s">
        <v>2364</v>
      </c>
      <c r="B285" t="str">
        <f t="shared" si="4"/>
        <v>Co-8.7Al-10.W</v>
      </c>
      <c r="C285" s="19" t="str">
        <f>VLOOKUP(Table410[[#This Row],[Shortname]], comp[], 2, FALSE)</f>
        <v>CoAlW-X</v>
      </c>
      <c r="D285" s="19" t="s">
        <v>852</v>
      </c>
      <c r="E285" s="13" t="s">
        <v>848</v>
      </c>
      <c r="F285" t="s">
        <v>46</v>
      </c>
      <c r="G285">
        <v>413</v>
      </c>
      <c r="H285">
        <f>IF(Table410[[#This Row],[Hardness (HV) or (GPa)]] ="","",IF(Table410[[#This Row],[Hardness (HV) or (GPa)]]&gt;100, Table410[[#This Row],[Hardness (HV) or (GPa)]], Table410[[#This Row],[Hardness (HV) or (GPa)]]/0.009807))</f>
        <v>413</v>
      </c>
      <c r="I285">
        <v>259</v>
      </c>
      <c r="R285" t="e">
        <f>VLOOKUP(Table410[[#This Row],[Unique]], comp[], 2, FALSE)</f>
        <v>#N/A</v>
      </c>
      <c r="S285" s="19" t="s">
        <v>1713</v>
      </c>
      <c r="T285" s="19" t="str">
        <f>Table410[[#This Row],[Name]] &amp; Table410[[#This Row],[Paper]]</f>
        <v>Romanov alloy 4Romanov, E. P. et al. Heat-resistant alloys based on intermetallic Co3(Al, W). Dokl. Chem. 473, 88–91 (2017).</v>
      </c>
    </row>
    <row r="286" spans="1:20" x14ac:dyDescent="0.3">
      <c r="A286" s="19" t="s">
        <v>531</v>
      </c>
      <c r="B286" t="str">
        <f t="shared" si="4"/>
        <v>Co-8.2Al-8.5W</v>
      </c>
      <c r="C286" s="19" t="str">
        <f>VLOOKUP(Table410[[#This Row],[Shortname]], comp[], 2, FALSE)</f>
        <v>CoAlW-X</v>
      </c>
      <c r="D286" s="19" t="s">
        <v>851</v>
      </c>
      <c r="E286" s="13" t="s">
        <v>848</v>
      </c>
      <c r="F286" t="s">
        <v>46</v>
      </c>
      <c r="G286">
        <v>400</v>
      </c>
      <c r="H286">
        <f>IF(Table410[[#This Row],[Hardness (HV) or (GPa)]] ="","",IF(Table410[[#This Row],[Hardness (HV) or (GPa)]]&gt;100, Table410[[#This Row],[Hardness (HV) or (GPa)]], Table410[[#This Row],[Hardness (HV) or (GPa)]]/0.009807))</f>
        <v>400</v>
      </c>
      <c r="I286">
        <v>248</v>
      </c>
      <c r="R286" t="e">
        <f>VLOOKUP(Table410[[#This Row],[Unique]], comp[], 2, FALSE)</f>
        <v>#N/A</v>
      </c>
      <c r="S286" s="19" t="s">
        <v>1712</v>
      </c>
      <c r="T286" s="19" t="str">
        <f>Table410[[#This Row],[Name]] &amp; Table410[[#This Row],[Paper]]</f>
        <v>Romanov alloy 3Romanov, E. P. et al. Heat-resistant alloys based on intermetallic Co3(Al, W). Dokl. Chem. 473, 88–91 (2017).</v>
      </c>
    </row>
    <row r="287" spans="1:20" x14ac:dyDescent="0.3">
      <c r="A287" s="19" t="s">
        <v>2365</v>
      </c>
      <c r="B287" t="str">
        <f t="shared" si="4"/>
        <v>Co-9.Al-4.6W</v>
      </c>
      <c r="C287" s="19" t="str">
        <f>VLOOKUP(Table410[[#This Row],[Shortname]], comp[], 2, FALSE)</f>
        <v>CoAlW-X</v>
      </c>
      <c r="D287" s="19" t="s">
        <v>849</v>
      </c>
      <c r="E287" s="13" t="s">
        <v>848</v>
      </c>
      <c r="F287" t="s">
        <v>46</v>
      </c>
      <c r="G287">
        <v>290</v>
      </c>
      <c r="H287">
        <f>IF(Table410[[#This Row],[Hardness (HV) or (GPa)]] ="","",IF(Table410[[#This Row],[Hardness (HV) or (GPa)]]&gt;100, Table410[[#This Row],[Hardness (HV) or (GPa)]], Table410[[#This Row],[Hardness (HV) or (GPa)]]/0.009807))</f>
        <v>290</v>
      </c>
      <c r="I287">
        <v>240</v>
      </c>
      <c r="R287" t="e">
        <f>VLOOKUP(Table410[[#This Row],[Unique]], comp[], 2, FALSE)</f>
        <v>#N/A</v>
      </c>
      <c r="S287" s="19" t="s">
        <v>1714</v>
      </c>
      <c r="T287" s="19" t="str">
        <f>Table410[[#This Row],[Name]] &amp; Table410[[#This Row],[Paper]]</f>
        <v>Romanov alloy 1Romanov, E. P. et al. Heat-resistant alloys based on intermetallic Co3(Al, W). Dokl. Chem. 473, 88–91 (2017).</v>
      </c>
    </row>
    <row r="288" spans="1:20" x14ac:dyDescent="0.3">
      <c r="A288" s="19" t="s">
        <v>2215</v>
      </c>
      <c r="B288" t="str">
        <f t="shared" si="4"/>
        <v>Co-2.Ti-2.Ta-12.V</v>
      </c>
      <c r="C288" s="19" t="str">
        <f>VLOOKUP(Table410[[#This Row],[Shortname]], comp[], 2, FALSE)</f>
        <v>W-free</v>
      </c>
      <c r="D288" s="19" t="s">
        <v>866</v>
      </c>
      <c r="E288" t="s">
        <v>861</v>
      </c>
      <c r="F288" t="s">
        <v>46</v>
      </c>
      <c r="G288">
        <v>497</v>
      </c>
      <c r="H288">
        <f>IF(Table410[[#This Row],[Hardness (HV) or (GPa)]] ="","",IF(Table410[[#This Row],[Hardness (HV) or (GPa)]]&gt;100, Table410[[#This Row],[Hardness (HV) or (GPa)]], Table410[[#This Row],[Hardness (HV) or (GPa)]]/0.009807))</f>
        <v>497</v>
      </c>
      <c r="R288" t="e">
        <f>VLOOKUP(Table410[[#This Row],[Unique]], comp[], 2, FALSE)</f>
        <v>#N/A</v>
      </c>
      <c r="S288" s="19" t="s">
        <v>1551</v>
      </c>
      <c r="T288" s="19" t="str">
        <f>Table410[[#This Row],[Name]] &amp; Table410[[#This Row],[Paper]]</f>
        <v>Co-12V-2Ta-2TiRuan, J. et al. Accelerated design of novel W-free high-strength Co-base superalloys with extremely wide γ/γʹ region by machine learning and CALPHAD methods. Acta Mater. 186, 425–433 (2020).</v>
      </c>
    </row>
    <row r="289" spans="1:20" x14ac:dyDescent="0.3">
      <c r="A289" s="19" t="s">
        <v>2476</v>
      </c>
      <c r="B289" t="str">
        <f t="shared" si="4"/>
        <v>Co-2.Ta-12.V</v>
      </c>
      <c r="C289" s="19" t="str">
        <f>VLOOKUP(Table410[[#This Row],[Shortname]], comp[], 2, FALSE)</f>
        <v>W-free</v>
      </c>
      <c r="D289" s="19" t="s">
        <v>862</v>
      </c>
      <c r="E289" t="s">
        <v>861</v>
      </c>
      <c r="F289" t="s">
        <v>46</v>
      </c>
      <c r="G289">
        <v>467</v>
      </c>
      <c r="H289">
        <f>IF(Table410[[#This Row],[Hardness (HV) or (GPa)]] ="","",IF(Table410[[#This Row],[Hardness (HV) or (GPa)]]&gt;100, Table410[[#This Row],[Hardness (HV) or (GPa)]], Table410[[#This Row],[Hardness (HV) or (GPa)]]/0.009807))</f>
        <v>467</v>
      </c>
      <c r="Q289" t="s">
        <v>867</v>
      </c>
      <c r="R289" t="e">
        <f>VLOOKUP(Table410[[#This Row],[Unique]], comp[], 2, FALSE)</f>
        <v>#N/A</v>
      </c>
      <c r="S289" s="19" t="s">
        <v>1828</v>
      </c>
      <c r="T289" s="19" t="str">
        <f>Table410[[#This Row],[Name]] &amp; Table410[[#This Row],[Paper]]</f>
        <v>Co-12V-2TaRuan, J. et al. Accelerated design of novel W-free high-strength Co-base superalloys with extremely wide γ/γʹ region by machine learning and CALPHAD methods. Acta Mater. 186, 425–433 (2020).</v>
      </c>
    </row>
    <row r="290" spans="1:20" x14ac:dyDescent="0.3">
      <c r="A290" s="19" t="s">
        <v>3380</v>
      </c>
      <c r="B290" t="str">
        <f t="shared" si="4"/>
        <v>Co-2.Al-2.Ta-12.V</v>
      </c>
      <c r="C290" s="19" t="str">
        <f>VLOOKUP(Table410[[#This Row],[Shortname]], comp[], 2, FALSE)</f>
        <v>W-free</v>
      </c>
      <c r="D290" s="19" t="s">
        <v>863</v>
      </c>
      <c r="E290" t="s">
        <v>861</v>
      </c>
      <c r="F290" t="s">
        <v>46</v>
      </c>
      <c r="G290">
        <v>442</v>
      </c>
      <c r="H290">
        <f>IF(Table410[[#This Row],[Hardness (HV) or (GPa)]] ="","",IF(Table410[[#This Row],[Hardness (HV) or (GPa)]]&gt;100, Table410[[#This Row],[Hardness (HV) or (GPa)]], Table410[[#This Row],[Hardness (HV) or (GPa)]]/0.009807))</f>
        <v>442</v>
      </c>
      <c r="R290" t="e">
        <f>VLOOKUP(Table410[[#This Row],[Unique]], comp[], 2, FALSE)</f>
        <v>#N/A</v>
      </c>
      <c r="S290" s="19" t="s">
        <v>1829</v>
      </c>
      <c r="T290" s="19" t="str">
        <f>Table410[[#This Row],[Name]] &amp; Table410[[#This Row],[Paper]]</f>
        <v>Co-12V-2Ta-2AlRuan, J. et al. Accelerated design of novel W-free high-strength Co-base superalloys with extremely wide γ/γʹ region by machine learning and CALPHAD methods. Acta Mater. 186, 425–433 (2020).</v>
      </c>
    </row>
    <row r="291" spans="1:20" x14ac:dyDescent="0.3">
      <c r="A291" s="19" t="s">
        <v>2602</v>
      </c>
      <c r="B291" t="str">
        <f t="shared" si="4"/>
        <v>Co-5.8Ti-16.9V</v>
      </c>
      <c r="C291" s="19" t="str">
        <f>VLOOKUP(Table410[[#This Row],[Shortname]], comp[], 2, FALSE)</f>
        <v>W-free</v>
      </c>
      <c r="D291" s="19" t="s">
        <v>859</v>
      </c>
      <c r="E291" s="8" t="s">
        <v>858</v>
      </c>
      <c r="F291" t="s">
        <v>46</v>
      </c>
      <c r="H291" t="str">
        <f>IF(Table410[[#This Row],[Hardness (HV) or (GPa)]] ="","",IF(Table410[[#This Row],[Hardness (HV) or (GPa)]]&gt;100, Table410[[#This Row],[Hardness (HV) or (GPa)]], Table410[[#This Row],[Hardness (HV) or (GPa)]]/0.009807))</f>
        <v/>
      </c>
      <c r="K291">
        <v>1985</v>
      </c>
      <c r="Q291" t="s">
        <v>860</v>
      </c>
      <c r="R291" t="e">
        <f>VLOOKUP(Table410[[#This Row],[Unique]], comp[], 2, FALSE)</f>
        <v>#N/A</v>
      </c>
      <c r="S291" s="19" t="s">
        <v>1949</v>
      </c>
      <c r="T291" s="19" t="str">
        <f>Table410[[#This Row],[Name]] &amp; Table410[[#This Row],[Paper]]</f>
        <v>Co-5.83Ti-16.88VRuan, J. J. et al. Experimental investigation of phase equilibria and microstructure in the Co-Ti-V ternary system. Intermetallics 49, 121–131 (2014).</v>
      </c>
    </row>
    <row r="292" spans="1:20" x14ac:dyDescent="0.3">
      <c r="A292" s="19" t="s">
        <v>2352</v>
      </c>
      <c r="B292" t="str">
        <f t="shared" si="4"/>
        <v>Co-20.4Ni-9.8Al-7.4W-2.7Ti-0.4C-0.1B</v>
      </c>
      <c r="C292" s="19" t="str">
        <f>VLOOKUP(Table410[[#This Row],[Shortname]], comp[], 2, FALSE)</f>
        <v>CoAlWX+</v>
      </c>
      <c r="D292" s="19" t="s">
        <v>869</v>
      </c>
      <c r="E292" t="s">
        <v>870</v>
      </c>
      <c r="F292">
        <v>850</v>
      </c>
      <c r="H292" t="str">
        <f>IF(Table410[[#This Row],[Hardness (HV) or (GPa)]] ="","",IF(Table410[[#This Row],[Hardness (HV) or (GPa)]]&gt;100, Table410[[#This Row],[Hardness (HV) or (GPa)]], Table410[[#This Row],[Hardness (HV) or (GPa)]]/0.009807))</f>
        <v/>
      </c>
      <c r="J292">
        <v>708</v>
      </c>
      <c r="Q292" t="s">
        <v>876</v>
      </c>
      <c r="R292" t="s">
        <v>1608</v>
      </c>
      <c r="S292" s="19" t="s">
        <v>1608</v>
      </c>
      <c r="T292" s="19" t="str">
        <f>Table410[[#This Row],[Name]] &amp; Table410[[#This Row],[Paper]]</f>
        <v>Sani alloy 1Sani, S. A., Arabi, H., Kheirandish, S. &amp; Ebrahimi, G. Investigation on the homogenization treatment and element segregation on the microstructure of a γ/γ′-cobalt-based superalloy. Int. J. Miner. Metall. Mater. 26, 222–233 (2019).</v>
      </c>
    </row>
    <row r="293" spans="1:20" x14ac:dyDescent="0.3">
      <c r="A293" s="19" t="s">
        <v>2352</v>
      </c>
      <c r="B293" t="str">
        <f t="shared" si="4"/>
        <v/>
      </c>
      <c r="C293" s="19" t="str">
        <f>VLOOKUP(Table410[[#This Row],[Shortname]], comp[], 2, FALSE)</f>
        <v>CoAlWX+</v>
      </c>
      <c r="D293" s="19" t="s">
        <v>869</v>
      </c>
      <c r="E293" t="s">
        <v>870</v>
      </c>
      <c r="F293" t="s">
        <v>46</v>
      </c>
      <c r="G293">
        <v>406</v>
      </c>
      <c r="H293">
        <f>IF(Table410[[#This Row],[Hardness (HV) or (GPa)]] ="","",IF(Table410[[#This Row],[Hardness (HV) or (GPa)]]&gt;100, Table410[[#This Row],[Hardness (HV) or (GPa)]], Table410[[#This Row],[Hardness (HV) or (GPa)]]/0.009807))</f>
        <v>406</v>
      </c>
      <c r="Q293" t="s">
        <v>872</v>
      </c>
      <c r="R293" t="s">
        <v>1608</v>
      </c>
      <c r="S293" s="19" t="s">
        <v>1608</v>
      </c>
      <c r="T293" s="19" t="str">
        <f>Table410[[#This Row],[Name]] &amp; Table410[[#This Row],[Paper]]</f>
        <v>Sani alloy 1Sani, S. A., Arabi, H., Kheirandish, S. &amp; Ebrahimi, G. Investigation on the homogenization treatment and element segregation on the microstructure of a γ/γ′-cobalt-based superalloy. Int. J. Miner. Metall. Mater. 26, 222–233 (2019).</v>
      </c>
    </row>
    <row r="294" spans="1:20" x14ac:dyDescent="0.3">
      <c r="A294" s="19" t="s">
        <v>2217</v>
      </c>
      <c r="B294" t="str">
        <f t="shared" si="4"/>
        <v>Co-9.2Al-9.W</v>
      </c>
      <c r="C294" s="19" t="str">
        <f>VLOOKUP(Table410[[#This Row],[Shortname]], comp[], 2, FALSE)</f>
        <v>CoAlW-X</v>
      </c>
      <c r="D294" s="19" t="s">
        <v>801</v>
      </c>
      <c r="E294" t="s">
        <v>873</v>
      </c>
      <c r="F294">
        <v>870</v>
      </c>
      <c r="H294" t="str">
        <f>IF(Table410[[#This Row],[Hardness (HV) or (GPa)]] ="","",IF(Table410[[#This Row],[Hardness (HV) or (GPa)]]&gt;100, Table410[[#This Row],[Hardness (HV) or (GPa)]], Table410[[#This Row],[Hardness (HV) or (GPa)]]/0.009807))</f>
        <v/>
      </c>
      <c r="J294">
        <v>473</v>
      </c>
      <c r="Q294" t="s">
        <v>875</v>
      </c>
      <c r="R294" t="e">
        <f>VLOOKUP(Table410[[#This Row],[Unique]], comp[], 2, FALSE)</f>
        <v>#N/A</v>
      </c>
      <c r="S294" s="19" t="s">
        <v>1438</v>
      </c>
      <c r="T294" s="19" t="str">
        <f>Table410[[#This Row],[Name]] &amp; Table410[[#This Row],[Paper]]</f>
        <v>Co-9.2Al-9WSato, J. et al. Cobalt-base high-temperature alloys. Science (80-. ). 312, 90–91 (2006).</v>
      </c>
    </row>
    <row r="295" spans="1:20" x14ac:dyDescent="0.3">
      <c r="A295" s="19" t="s">
        <v>2361</v>
      </c>
      <c r="B295" t="str">
        <f t="shared" si="4"/>
        <v>Co-8.8Al-9.8W-2.Ta</v>
      </c>
      <c r="C295" s="19" t="str">
        <f>VLOOKUP(Table410[[#This Row],[Shortname]], comp[], 2, FALSE)</f>
        <v>CoAlW-X</v>
      </c>
      <c r="D295" s="19" t="s">
        <v>796</v>
      </c>
      <c r="E295" t="s">
        <v>873</v>
      </c>
      <c r="F295">
        <v>870</v>
      </c>
      <c r="H295" t="str">
        <f>IF(Table410[[#This Row],[Hardness (HV) or (GPa)]] ="","",IF(Table410[[#This Row],[Hardness (HV) or (GPa)]]&gt;100, Table410[[#This Row],[Hardness (HV) or (GPa)]], Table410[[#This Row],[Hardness (HV) or (GPa)]]/0.009807))</f>
        <v/>
      </c>
      <c r="J295">
        <v>674</v>
      </c>
      <c r="R295" t="e">
        <f>VLOOKUP(Table410[[#This Row],[Unique]], comp[], 2, FALSE)</f>
        <v>#N/A</v>
      </c>
      <c r="S295" s="19" t="s">
        <v>1610</v>
      </c>
      <c r="T295" s="19" t="str">
        <f>Table410[[#This Row],[Name]] &amp; Table410[[#This Row],[Paper]]</f>
        <v>Co-8.8Al-9.8W-2TaSato, J. et al. Cobalt-base high-temperature alloys. Science (80-. ). 312, 90–91 (2006).</v>
      </c>
    </row>
    <row r="296" spans="1:20" x14ac:dyDescent="0.3">
      <c r="A296" s="19" t="s">
        <v>2217</v>
      </c>
      <c r="B296" t="str">
        <f t="shared" si="4"/>
        <v>Co-9.2Al-9.W</v>
      </c>
      <c r="C296" s="19" t="str">
        <f>VLOOKUP(Table410[[#This Row],[Shortname]], comp[], 2, FALSE)</f>
        <v>CoAlW-X</v>
      </c>
      <c r="D296" s="19" t="s">
        <v>801</v>
      </c>
      <c r="E296" t="s">
        <v>873</v>
      </c>
      <c r="F296" t="s">
        <v>46</v>
      </c>
      <c r="H296" t="str">
        <f>IF(Table410[[#This Row],[Hardness (HV) or (GPa)]] ="","",IF(Table410[[#This Row],[Hardness (HV) or (GPa)]]&gt;100, Table410[[#This Row],[Hardness (HV) or (GPa)]], Table410[[#This Row],[Hardness (HV) or (GPa)]]/0.009807))</f>
        <v/>
      </c>
      <c r="J296">
        <v>737</v>
      </c>
      <c r="K296">
        <v>1090</v>
      </c>
      <c r="L296">
        <v>20</v>
      </c>
      <c r="Q296" t="s">
        <v>878</v>
      </c>
      <c r="R296" t="e">
        <f>VLOOKUP(Table410[[#This Row],[Unique]], comp[], 2, FALSE)</f>
        <v>#N/A</v>
      </c>
      <c r="S296" s="19" t="s">
        <v>1438</v>
      </c>
      <c r="T296" s="19" t="str">
        <f>Table410[[#This Row],[Name]] &amp; Table410[[#This Row],[Paper]]</f>
        <v>Co-9.2Al-9WSato, J. et al. Cobalt-base high-temperature alloys. Science (80-. ). 312, 90–91 (2006).</v>
      </c>
    </row>
    <row r="297" spans="1:20" x14ac:dyDescent="0.3">
      <c r="A297" s="19" t="s">
        <v>2361</v>
      </c>
      <c r="B297" t="str">
        <f t="shared" si="4"/>
        <v>Co-8.8Al-9.8W-2.Ta</v>
      </c>
      <c r="C297" s="19" t="str">
        <f>VLOOKUP(Table410[[#This Row],[Shortname]], comp[], 2, FALSE)</f>
        <v>CoAlW-X</v>
      </c>
      <c r="D297" s="19" t="s">
        <v>796</v>
      </c>
      <c r="E297" t="s">
        <v>873</v>
      </c>
      <c r="F297">
        <v>27</v>
      </c>
      <c r="G297">
        <v>461</v>
      </c>
      <c r="H297">
        <f>IF(Table410[[#This Row],[Hardness (HV) or (GPa)]] ="","",IF(Table410[[#This Row],[Hardness (HV) or (GPa)]]&gt;100, Table410[[#This Row],[Hardness (HV) or (GPa)]], Table410[[#This Row],[Hardness (HV) or (GPa)]]/0.009807))</f>
        <v>461</v>
      </c>
      <c r="R297" t="e">
        <f>VLOOKUP(Table410[[#This Row],[Unique]], comp[], 2, FALSE)</f>
        <v>#N/A</v>
      </c>
      <c r="S297" s="19" t="s">
        <v>1610</v>
      </c>
      <c r="T297" s="19" t="str">
        <f>Table410[[#This Row],[Name]] &amp; Table410[[#This Row],[Paper]]</f>
        <v>Co-8.8Al-9.8W-2TaSato, J. et al. Cobalt-base high-temperature alloys. Science (80-. ). 312, 90–91 (2006).</v>
      </c>
    </row>
    <row r="298" spans="1:20" x14ac:dyDescent="0.3">
      <c r="A298" s="19" t="s">
        <v>2361</v>
      </c>
      <c r="B298" t="str">
        <f t="shared" si="4"/>
        <v/>
      </c>
      <c r="C298" s="19" t="str">
        <f>VLOOKUP(Table410[[#This Row],[Shortname]], comp[], 2, FALSE)</f>
        <v>CoAlW-X</v>
      </c>
      <c r="D298" s="19" t="s">
        <v>796</v>
      </c>
      <c r="E298" t="s">
        <v>873</v>
      </c>
      <c r="F298">
        <v>100</v>
      </c>
      <c r="G298">
        <v>461</v>
      </c>
      <c r="H298">
        <f>IF(Table410[[#This Row],[Hardness (HV) or (GPa)]] ="","",IF(Table410[[#This Row],[Hardness (HV) or (GPa)]]&gt;100, Table410[[#This Row],[Hardness (HV) or (GPa)]], Table410[[#This Row],[Hardness (HV) or (GPa)]]/0.009807))</f>
        <v>461</v>
      </c>
      <c r="R298" t="e">
        <f>VLOOKUP(Table410[[#This Row],[Unique]], comp[], 2, FALSE)</f>
        <v>#N/A</v>
      </c>
      <c r="S298" s="19" t="s">
        <v>1610</v>
      </c>
      <c r="T298" s="19" t="str">
        <f>Table410[[#This Row],[Name]] &amp; Table410[[#This Row],[Paper]]</f>
        <v>Co-8.8Al-9.8W-2TaSato, J. et al. Cobalt-base high-temperature alloys. Science (80-. ). 312, 90–91 (2006).</v>
      </c>
    </row>
    <row r="299" spans="1:20" x14ac:dyDescent="0.3">
      <c r="A299" s="19" t="s">
        <v>2361</v>
      </c>
      <c r="B299" t="str">
        <f t="shared" si="4"/>
        <v/>
      </c>
      <c r="C299" s="19" t="str">
        <f>VLOOKUP(Table410[[#This Row],[Shortname]], comp[], 2, FALSE)</f>
        <v>CoAlW-X</v>
      </c>
      <c r="D299" s="19" t="s">
        <v>796</v>
      </c>
      <c r="E299" t="s">
        <v>873</v>
      </c>
      <c r="F299">
        <v>200</v>
      </c>
      <c r="G299">
        <v>435</v>
      </c>
      <c r="H299">
        <f>IF(Table410[[#This Row],[Hardness (HV) or (GPa)]] ="","",IF(Table410[[#This Row],[Hardness (HV) or (GPa)]]&gt;100, Table410[[#This Row],[Hardness (HV) or (GPa)]], Table410[[#This Row],[Hardness (HV) or (GPa)]]/0.009807))</f>
        <v>435</v>
      </c>
      <c r="R299" t="e">
        <f>VLOOKUP(Table410[[#This Row],[Unique]], comp[], 2, FALSE)</f>
        <v>#N/A</v>
      </c>
      <c r="S299" s="19" t="s">
        <v>1610</v>
      </c>
      <c r="T299" s="19" t="str">
        <f>Table410[[#This Row],[Name]] &amp; Table410[[#This Row],[Paper]]</f>
        <v>Co-8.8Al-9.8W-2TaSato, J. et al. Cobalt-base high-temperature alloys. Science (80-. ). 312, 90–91 (2006).</v>
      </c>
    </row>
    <row r="300" spans="1:20" x14ac:dyDescent="0.3">
      <c r="A300" s="19" t="s">
        <v>2361</v>
      </c>
      <c r="B300" t="str">
        <f t="shared" si="4"/>
        <v/>
      </c>
      <c r="C300" s="19" t="str">
        <f>VLOOKUP(Table410[[#This Row],[Shortname]], comp[], 2, FALSE)</f>
        <v>CoAlW-X</v>
      </c>
      <c r="D300" s="19" t="s">
        <v>796</v>
      </c>
      <c r="E300" t="s">
        <v>873</v>
      </c>
      <c r="F300">
        <v>300</v>
      </c>
      <c r="G300">
        <v>399</v>
      </c>
      <c r="H300">
        <f>IF(Table410[[#This Row],[Hardness (HV) or (GPa)]] ="","",IF(Table410[[#This Row],[Hardness (HV) or (GPa)]]&gt;100, Table410[[#This Row],[Hardness (HV) or (GPa)]], Table410[[#This Row],[Hardness (HV) or (GPa)]]/0.009807))</f>
        <v>399</v>
      </c>
      <c r="R300" t="e">
        <f>VLOOKUP(Table410[[#This Row],[Unique]], comp[], 2, FALSE)</f>
        <v>#N/A</v>
      </c>
      <c r="S300" s="19" t="s">
        <v>1610</v>
      </c>
      <c r="T300" s="19" t="str">
        <f>Table410[[#This Row],[Name]] &amp; Table410[[#This Row],[Paper]]</f>
        <v>Co-8.8Al-9.8W-2TaSato, J. et al. Cobalt-base high-temperature alloys. Science (80-. ). 312, 90–91 (2006).</v>
      </c>
    </row>
    <row r="301" spans="1:20" x14ac:dyDescent="0.3">
      <c r="A301" s="19" t="s">
        <v>2217</v>
      </c>
      <c r="B301" t="str">
        <f t="shared" si="4"/>
        <v>Co-9.2Al-9.W</v>
      </c>
      <c r="C301" s="19" t="str">
        <f>VLOOKUP(Table410[[#This Row],[Shortname]], comp[], 2, FALSE)</f>
        <v>CoAlW-X</v>
      </c>
      <c r="D301" s="19" t="s">
        <v>801</v>
      </c>
      <c r="E301" t="s">
        <v>873</v>
      </c>
      <c r="F301">
        <v>27</v>
      </c>
      <c r="G301">
        <v>397</v>
      </c>
      <c r="H301">
        <f>IF(Table410[[#This Row],[Hardness (HV) or (GPa)]] ="","",IF(Table410[[#This Row],[Hardness (HV) or (GPa)]]&gt;100, Table410[[#This Row],[Hardness (HV) or (GPa)]], Table410[[#This Row],[Hardness (HV) or (GPa)]]/0.009807))</f>
        <v>397</v>
      </c>
      <c r="R301" t="e">
        <f>VLOOKUP(Table410[[#This Row],[Unique]], comp[], 2, FALSE)</f>
        <v>#N/A</v>
      </c>
      <c r="S301" s="19" t="s">
        <v>1438</v>
      </c>
      <c r="T301" s="19" t="str">
        <f>Table410[[#This Row],[Name]] &amp; Table410[[#This Row],[Paper]]</f>
        <v>Co-9.2Al-9WSato, J. et al. Cobalt-base high-temperature alloys. Science (80-. ). 312, 90–91 (2006).</v>
      </c>
    </row>
    <row r="302" spans="1:20" x14ac:dyDescent="0.3">
      <c r="A302" s="19" t="s">
        <v>2361</v>
      </c>
      <c r="B302" t="str">
        <f t="shared" si="4"/>
        <v>Co-8.8Al-9.8W-2.Ta</v>
      </c>
      <c r="C302" s="19" t="str">
        <f>VLOOKUP(Table410[[#This Row],[Shortname]], comp[], 2, FALSE)</f>
        <v>CoAlW-X</v>
      </c>
      <c r="D302" s="19" t="s">
        <v>796</v>
      </c>
      <c r="E302" t="s">
        <v>873</v>
      </c>
      <c r="F302">
        <v>400</v>
      </c>
      <c r="G302">
        <v>389</v>
      </c>
      <c r="H302">
        <f>IF(Table410[[#This Row],[Hardness (HV) or (GPa)]] ="","",IF(Table410[[#This Row],[Hardness (HV) or (GPa)]]&gt;100, Table410[[#This Row],[Hardness (HV) or (GPa)]], Table410[[#This Row],[Hardness (HV) or (GPa)]]/0.009807))</f>
        <v>389</v>
      </c>
      <c r="R302" t="e">
        <f>VLOOKUP(Table410[[#This Row],[Unique]], comp[], 2, FALSE)</f>
        <v>#N/A</v>
      </c>
      <c r="S302" s="19" t="s">
        <v>1610</v>
      </c>
      <c r="T302" s="19" t="str">
        <f>Table410[[#This Row],[Name]] &amp; Table410[[#This Row],[Paper]]</f>
        <v>Co-8.8Al-9.8W-2TaSato, J. et al. Cobalt-base high-temperature alloys. Science (80-. ). 312, 90–91 (2006).</v>
      </c>
    </row>
    <row r="303" spans="1:20" x14ac:dyDescent="0.3">
      <c r="A303" s="19" t="s">
        <v>2361</v>
      </c>
      <c r="B303" t="str">
        <f t="shared" si="4"/>
        <v/>
      </c>
      <c r="C303" s="19" t="str">
        <f>VLOOKUP(Table410[[#This Row],[Shortname]], comp[], 2, FALSE)</f>
        <v>CoAlW-X</v>
      </c>
      <c r="D303" s="19" t="s">
        <v>796</v>
      </c>
      <c r="E303" t="s">
        <v>873</v>
      </c>
      <c r="F303">
        <v>800</v>
      </c>
      <c r="G303">
        <v>383</v>
      </c>
      <c r="H303">
        <f>IF(Table410[[#This Row],[Hardness (HV) or (GPa)]] ="","",IF(Table410[[#This Row],[Hardness (HV) or (GPa)]]&gt;100, Table410[[#This Row],[Hardness (HV) or (GPa)]], Table410[[#This Row],[Hardness (HV) or (GPa)]]/0.009807))</f>
        <v>383</v>
      </c>
      <c r="R303" t="e">
        <f>VLOOKUP(Table410[[#This Row],[Unique]], comp[], 2, FALSE)</f>
        <v>#N/A</v>
      </c>
      <c r="S303" s="19" t="s">
        <v>1610</v>
      </c>
      <c r="T303" s="19" t="str">
        <f>Table410[[#This Row],[Name]] &amp; Table410[[#This Row],[Paper]]</f>
        <v>Co-8.8Al-9.8W-2TaSato, J. et al. Cobalt-base high-temperature alloys. Science (80-. ). 312, 90–91 (2006).</v>
      </c>
    </row>
    <row r="304" spans="1:20" x14ac:dyDescent="0.3">
      <c r="A304" s="19" t="s">
        <v>2361</v>
      </c>
      <c r="B304" t="str">
        <f t="shared" si="4"/>
        <v/>
      </c>
      <c r="C304" s="19" t="str">
        <f>VLOOKUP(Table410[[#This Row],[Shortname]], comp[], 2, FALSE)</f>
        <v>CoAlW-X</v>
      </c>
      <c r="D304" s="19" t="s">
        <v>796</v>
      </c>
      <c r="E304" t="s">
        <v>873</v>
      </c>
      <c r="F304">
        <v>500</v>
      </c>
      <c r="G304">
        <v>381</v>
      </c>
      <c r="H304">
        <f>IF(Table410[[#This Row],[Hardness (HV) or (GPa)]] ="","",IF(Table410[[#This Row],[Hardness (HV) or (GPa)]]&gt;100, Table410[[#This Row],[Hardness (HV) or (GPa)]], Table410[[#This Row],[Hardness (HV) or (GPa)]]/0.009807))</f>
        <v>381</v>
      </c>
      <c r="R304" t="e">
        <f>VLOOKUP(Table410[[#This Row],[Unique]], comp[], 2, FALSE)</f>
        <v>#N/A</v>
      </c>
      <c r="S304" s="19" t="s">
        <v>1610</v>
      </c>
      <c r="T304" s="19" t="str">
        <f>Table410[[#This Row],[Name]] &amp; Table410[[#This Row],[Paper]]</f>
        <v>Co-8.8Al-9.8W-2TaSato, J. et al. Cobalt-base high-temperature alloys. Science (80-. ). 312, 90–91 (2006).</v>
      </c>
    </row>
    <row r="305" spans="1:20" x14ac:dyDescent="0.3">
      <c r="A305" s="19" t="s">
        <v>2217</v>
      </c>
      <c r="B305" t="str">
        <f t="shared" si="4"/>
        <v>Co-9.2Al-9.W</v>
      </c>
      <c r="C305" s="19" t="str">
        <f>VLOOKUP(Table410[[#This Row],[Shortname]], comp[], 2, FALSE)</f>
        <v>CoAlW-X</v>
      </c>
      <c r="D305" s="19" t="s">
        <v>801</v>
      </c>
      <c r="E305" t="s">
        <v>873</v>
      </c>
      <c r="F305">
        <v>100</v>
      </c>
      <c r="G305">
        <v>378</v>
      </c>
      <c r="H305">
        <f>IF(Table410[[#This Row],[Hardness (HV) or (GPa)]] ="","",IF(Table410[[#This Row],[Hardness (HV) or (GPa)]]&gt;100, Table410[[#This Row],[Hardness (HV) or (GPa)]], Table410[[#This Row],[Hardness (HV) or (GPa)]]/0.009807))</f>
        <v>378</v>
      </c>
      <c r="R305" t="e">
        <f>VLOOKUP(Table410[[#This Row],[Unique]], comp[], 2, FALSE)</f>
        <v>#N/A</v>
      </c>
      <c r="S305" s="19" t="s">
        <v>1438</v>
      </c>
      <c r="T305" s="19" t="str">
        <f>Table410[[#This Row],[Name]] &amp; Table410[[#This Row],[Paper]]</f>
        <v>Co-9.2Al-9WSato, J. et al. Cobalt-base high-temperature alloys. Science (80-. ). 312, 90–91 (2006).</v>
      </c>
    </row>
    <row r="306" spans="1:20" x14ac:dyDescent="0.3">
      <c r="A306" s="19" t="s">
        <v>2217</v>
      </c>
      <c r="B306" t="str">
        <f t="shared" si="4"/>
        <v/>
      </c>
      <c r="C306" s="19" t="str">
        <f>VLOOKUP(Table410[[#This Row],[Shortname]], comp[], 2, FALSE)</f>
        <v>CoAlW-X</v>
      </c>
      <c r="D306" s="19" t="s">
        <v>801</v>
      </c>
      <c r="E306" t="s">
        <v>873</v>
      </c>
      <c r="F306">
        <v>200</v>
      </c>
      <c r="G306">
        <v>370</v>
      </c>
      <c r="H306">
        <f>IF(Table410[[#This Row],[Hardness (HV) or (GPa)]] ="","",IF(Table410[[#This Row],[Hardness (HV) or (GPa)]]&gt;100, Table410[[#This Row],[Hardness (HV) or (GPa)]], Table410[[#This Row],[Hardness (HV) or (GPa)]]/0.009807))</f>
        <v>370</v>
      </c>
      <c r="R306" t="e">
        <f>VLOOKUP(Table410[[#This Row],[Unique]], comp[], 2, FALSE)</f>
        <v>#N/A</v>
      </c>
      <c r="S306" s="19" t="s">
        <v>1438</v>
      </c>
      <c r="T306" s="19" t="str">
        <f>Table410[[#This Row],[Name]] &amp; Table410[[#This Row],[Paper]]</f>
        <v>Co-9.2Al-9WSato, J. et al. Cobalt-base high-temperature alloys. Science (80-. ). 312, 90–91 (2006).</v>
      </c>
    </row>
    <row r="307" spans="1:20" x14ac:dyDescent="0.3">
      <c r="A307" s="19" t="s">
        <v>2361</v>
      </c>
      <c r="B307" t="str">
        <f t="shared" si="4"/>
        <v>Co-8.8Al-9.8W-2.Ta</v>
      </c>
      <c r="C307" s="19" t="str">
        <f>VLOOKUP(Table410[[#This Row],[Shortname]], comp[], 2, FALSE)</f>
        <v>CoAlW-X</v>
      </c>
      <c r="D307" s="19" t="s">
        <v>796</v>
      </c>
      <c r="E307" t="s">
        <v>873</v>
      </c>
      <c r="F307">
        <v>700</v>
      </c>
      <c r="G307">
        <v>370</v>
      </c>
      <c r="H307">
        <f>IF(Table410[[#This Row],[Hardness (HV) or (GPa)]] ="","",IF(Table410[[#This Row],[Hardness (HV) or (GPa)]]&gt;100, Table410[[#This Row],[Hardness (HV) or (GPa)]], Table410[[#This Row],[Hardness (HV) or (GPa)]]/0.009807))</f>
        <v>370</v>
      </c>
      <c r="R307" t="e">
        <f>VLOOKUP(Table410[[#This Row],[Unique]], comp[], 2, FALSE)</f>
        <v>#N/A</v>
      </c>
      <c r="S307" s="19" t="s">
        <v>1610</v>
      </c>
      <c r="T307" s="19" t="str">
        <f>Table410[[#This Row],[Name]] &amp; Table410[[#This Row],[Paper]]</f>
        <v>Co-8.8Al-9.8W-2TaSato, J. et al. Cobalt-base high-temperature alloys. Science (80-. ). 312, 90–91 (2006).</v>
      </c>
    </row>
    <row r="308" spans="1:20" x14ac:dyDescent="0.3">
      <c r="A308" s="19" t="s">
        <v>2361</v>
      </c>
      <c r="B308" t="str">
        <f t="shared" si="4"/>
        <v/>
      </c>
      <c r="C308" s="19" t="str">
        <f>VLOOKUP(Table410[[#This Row],[Shortname]], comp[], 2, FALSE)</f>
        <v>CoAlW-X</v>
      </c>
      <c r="D308" s="19" t="s">
        <v>796</v>
      </c>
      <c r="E308" t="s">
        <v>873</v>
      </c>
      <c r="F308">
        <v>600</v>
      </c>
      <c r="G308">
        <v>368</v>
      </c>
      <c r="H308">
        <f>IF(Table410[[#This Row],[Hardness (HV) or (GPa)]] ="","",IF(Table410[[#This Row],[Hardness (HV) or (GPa)]]&gt;100, Table410[[#This Row],[Hardness (HV) or (GPa)]], Table410[[#This Row],[Hardness (HV) or (GPa)]]/0.009807))</f>
        <v>368</v>
      </c>
      <c r="R308" t="e">
        <f>VLOOKUP(Table410[[#This Row],[Unique]], comp[], 2, FALSE)</f>
        <v>#N/A</v>
      </c>
      <c r="S308" s="19" t="s">
        <v>1610</v>
      </c>
      <c r="T308" s="19" t="str">
        <f>Table410[[#This Row],[Name]] &amp; Table410[[#This Row],[Paper]]</f>
        <v>Co-8.8Al-9.8W-2TaSato, J. et al. Cobalt-base high-temperature alloys. Science (80-. ). 312, 90–91 (2006).</v>
      </c>
    </row>
    <row r="309" spans="1:20" x14ac:dyDescent="0.3">
      <c r="A309" s="19" t="s">
        <v>2217</v>
      </c>
      <c r="B309" t="str">
        <f t="shared" si="4"/>
        <v>Co-9.2Al-9.W</v>
      </c>
      <c r="C309" s="19" t="str">
        <f>VLOOKUP(Table410[[#This Row],[Shortname]], comp[], 2, FALSE)</f>
        <v>CoAlW-X</v>
      </c>
      <c r="D309" s="19" t="s">
        <v>801</v>
      </c>
      <c r="E309" t="s">
        <v>873</v>
      </c>
      <c r="F309">
        <v>300</v>
      </c>
      <c r="G309">
        <v>360</v>
      </c>
      <c r="H309">
        <f>IF(Table410[[#This Row],[Hardness (HV) or (GPa)]] ="","",IF(Table410[[#This Row],[Hardness (HV) or (GPa)]]&gt;100, Table410[[#This Row],[Hardness (HV) or (GPa)]], Table410[[#This Row],[Hardness (HV) or (GPa)]]/0.009807))</f>
        <v>360</v>
      </c>
      <c r="R309" t="e">
        <f>VLOOKUP(Table410[[#This Row],[Unique]], comp[], 2, FALSE)</f>
        <v>#N/A</v>
      </c>
      <c r="S309" s="19" t="s">
        <v>1438</v>
      </c>
      <c r="T309" s="19" t="str">
        <f>Table410[[#This Row],[Name]] &amp; Table410[[#This Row],[Paper]]</f>
        <v>Co-9.2Al-9WSato, J. et al. Cobalt-base high-temperature alloys. Science (80-. ). 312, 90–91 (2006).</v>
      </c>
    </row>
    <row r="310" spans="1:20" x14ac:dyDescent="0.3">
      <c r="A310" s="19" t="s">
        <v>2217</v>
      </c>
      <c r="B310" t="str">
        <f t="shared" si="4"/>
        <v/>
      </c>
      <c r="C310" s="19" t="str">
        <f>VLOOKUP(Table410[[#This Row],[Shortname]], comp[], 2, FALSE)</f>
        <v>CoAlW-X</v>
      </c>
      <c r="D310" s="19" t="s">
        <v>801</v>
      </c>
      <c r="E310" t="s">
        <v>873</v>
      </c>
      <c r="F310">
        <v>400</v>
      </c>
      <c r="G310">
        <v>360</v>
      </c>
      <c r="H310">
        <f>IF(Table410[[#This Row],[Hardness (HV) or (GPa)]] ="","",IF(Table410[[#This Row],[Hardness (HV) or (GPa)]]&gt;100, Table410[[#This Row],[Hardness (HV) or (GPa)]], Table410[[#This Row],[Hardness (HV) or (GPa)]]/0.009807))</f>
        <v>360</v>
      </c>
      <c r="R310" t="e">
        <f>VLOOKUP(Table410[[#This Row],[Unique]], comp[], 2, FALSE)</f>
        <v>#N/A</v>
      </c>
      <c r="S310" s="19" t="s">
        <v>1438</v>
      </c>
      <c r="T310" s="19" t="str">
        <f>Table410[[#This Row],[Name]] &amp; Table410[[#This Row],[Paper]]</f>
        <v>Co-9.2Al-9WSato, J. et al. Cobalt-base high-temperature alloys. Science (80-. ). 312, 90–91 (2006).</v>
      </c>
    </row>
    <row r="311" spans="1:20" x14ac:dyDescent="0.3">
      <c r="A311" s="19" t="s">
        <v>2217</v>
      </c>
      <c r="B311" t="str">
        <f t="shared" si="4"/>
        <v/>
      </c>
      <c r="C311" s="19" t="str">
        <f>VLOOKUP(Table410[[#This Row],[Shortname]], comp[], 2, FALSE)</f>
        <v>CoAlW-X</v>
      </c>
      <c r="D311" s="19" t="s">
        <v>801</v>
      </c>
      <c r="E311" t="s">
        <v>873</v>
      </c>
      <c r="F311">
        <v>500</v>
      </c>
      <c r="G311">
        <v>334</v>
      </c>
      <c r="H311">
        <f>IF(Table410[[#This Row],[Hardness (HV) or (GPa)]] ="","",IF(Table410[[#This Row],[Hardness (HV) or (GPa)]]&gt;100, Table410[[#This Row],[Hardness (HV) or (GPa)]], Table410[[#This Row],[Hardness (HV) or (GPa)]]/0.009807))</f>
        <v>334</v>
      </c>
      <c r="R311" t="e">
        <f>VLOOKUP(Table410[[#This Row],[Unique]], comp[], 2, FALSE)</f>
        <v>#N/A</v>
      </c>
      <c r="S311" s="19" t="s">
        <v>1438</v>
      </c>
      <c r="T311" s="19" t="str">
        <f>Table410[[#This Row],[Name]] &amp; Table410[[#This Row],[Paper]]</f>
        <v>Co-9.2Al-9WSato, J. et al. Cobalt-base high-temperature alloys. Science (80-. ). 312, 90–91 (2006).</v>
      </c>
    </row>
    <row r="312" spans="1:20" x14ac:dyDescent="0.3">
      <c r="A312" s="19" t="s">
        <v>2217</v>
      </c>
      <c r="B312" t="str">
        <f t="shared" si="4"/>
        <v/>
      </c>
      <c r="C312" s="19" t="str">
        <f>VLOOKUP(Table410[[#This Row],[Shortname]], comp[], 2, FALSE)</f>
        <v>CoAlW-X</v>
      </c>
      <c r="D312" s="19" t="s">
        <v>801</v>
      </c>
      <c r="E312" t="s">
        <v>873</v>
      </c>
      <c r="F312">
        <v>600</v>
      </c>
      <c r="G312">
        <v>332</v>
      </c>
      <c r="H312">
        <f>IF(Table410[[#This Row],[Hardness (HV) or (GPa)]] ="","",IF(Table410[[#This Row],[Hardness (HV) or (GPa)]]&gt;100, Table410[[#This Row],[Hardness (HV) or (GPa)]], Table410[[#This Row],[Hardness (HV) or (GPa)]]/0.009807))</f>
        <v>332</v>
      </c>
      <c r="R312" t="e">
        <f>VLOOKUP(Table410[[#This Row],[Unique]], comp[], 2, FALSE)</f>
        <v>#N/A</v>
      </c>
      <c r="S312" s="19" t="s">
        <v>1438</v>
      </c>
      <c r="T312" s="19" t="str">
        <f>Table410[[#This Row],[Name]] &amp; Table410[[#This Row],[Paper]]</f>
        <v>Co-9.2Al-9WSato, J. et al. Cobalt-base high-temperature alloys. Science (80-. ). 312, 90–91 (2006).</v>
      </c>
    </row>
    <row r="313" spans="1:20" x14ac:dyDescent="0.3">
      <c r="A313" s="19" t="s">
        <v>2361</v>
      </c>
      <c r="B313" t="str">
        <f t="shared" si="4"/>
        <v>Co-8.8Al-9.8W-2.Ta</v>
      </c>
      <c r="C313" s="19" t="str">
        <f>VLOOKUP(Table410[[#This Row],[Shortname]], comp[], 2, FALSE)</f>
        <v>CoAlW-X</v>
      </c>
      <c r="D313" s="19" t="s">
        <v>796</v>
      </c>
      <c r="E313" t="s">
        <v>873</v>
      </c>
      <c r="F313">
        <v>900</v>
      </c>
      <c r="G313">
        <v>324</v>
      </c>
      <c r="H313">
        <f>IF(Table410[[#This Row],[Hardness (HV) or (GPa)]] ="","",IF(Table410[[#This Row],[Hardness (HV) or (GPa)]]&gt;100, Table410[[#This Row],[Hardness (HV) or (GPa)]], Table410[[#This Row],[Hardness (HV) or (GPa)]]/0.009807))</f>
        <v>324</v>
      </c>
      <c r="R313" t="e">
        <f>VLOOKUP(Table410[[#This Row],[Unique]], comp[], 2, FALSE)</f>
        <v>#N/A</v>
      </c>
      <c r="S313" s="19" t="s">
        <v>1610</v>
      </c>
      <c r="T313" s="19" t="str">
        <f>Table410[[#This Row],[Name]] &amp; Table410[[#This Row],[Paper]]</f>
        <v>Co-8.8Al-9.8W-2TaSato, J. et al. Cobalt-base high-temperature alloys. Science (80-. ). 312, 90–91 (2006).</v>
      </c>
    </row>
    <row r="314" spans="1:20" x14ac:dyDescent="0.3">
      <c r="A314" s="19" t="s">
        <v>2217</v>
      </c>
      <c r="B314" t="str">
        <f t="shared" si="4"/>
        <v>Co-9.2Al-9.W</v>
      </c>
      <c r="C314" s="19" t="str">
        <f>VLOOKUP(Table410[[#This Row],[Shortname]], comp[], 2, FALSE)</f>
        <v>CoAlW-X</v>
      </c>
      <c r="D314" s="19" t="s">
        <v>801</v>
      </c>
      <c r="E314" t="s">
        <v>873</v>
      </c>
      <c r="F314">
        <v>700</v>
      </c>
      <c r="G314">
        <v>306</v>
      </c>
      <c r="H314">
        <f>IF(Table410[[#This Row],[Hardness (HV) or (GPa)]] ="","",IF(Table410[[#This Row],[Hardness (HV) or (GPa)]]&gt;100, Table410[[#This Row],[Hardness (HV) or (GPa)]], Table410[[#This Row],[Hardness (HV) or (GPa)]]/0.009807))</f>
        <v>306</v>
      </c>
      <c r="R314" t="e">
        <f>VLOOKUP(Table410[[#This Row],[Unique]], comp[], 2, FALSE)</f>
        <v>#N/A</v>
      </c>
      <c r="S314" s="19" t="s">
        <v>1438</v>
      </c>
      <c r="T314" s="19" t="str">
        <f>Table410[[#This Row],[Name]] &amp; Table410[[#This Row],[Paper]]</f>
        <v>Co-9.2Al-9WSato, J. et al. Cobalt-base high-temperature alloys. Science (80-. ). 312, 90–91 (2006).</v>
      </c>
    </row>
    <row r="315" spans="1:20" x14ac:dyDescent="0.3">
      <c r="A315" s="19" t="s">
        <v>2217</v>
      </c>
      <c r="B315" t="str">
        <f t="shared" si="4"/>
        <v/>
      </c>
      <c r="C315" s="19" t="str">
        <f>VLOOKUP(Table410[[#This Row],[Shortname]], comp[], 2, FALSE)</f>
        <v>CoAlW-X</v>
      </c>
      <c r="D315" s="19" t="s">
        <v>801</v>
      </c>
      <c r="E315" t="s">
        <v>873</v>
      </c>
      <c r="F315">
        <v>800</v>
      </c>
      <c r="G315">
        <v>306</v>
      </c>
      <c r="H315">
        <f>IF(Table410[[#This Row],[Hardness (HV) or (GPa)]] ="","",IF(Table410[[#This Row],[Hardness (HV) or (GPa)]]&gt;100, Table410[[#This Row],[Hardness (HV) or (GPa)]], Table410[[#This Row],[Hardness (HV) or (GPa)]]/0.009807))</f>
        <v>306</v>
      </c>
      <c r="R315" t="e">
        <f>VLOOKUP(Table410[[#This Row],[Unique]], comp[], 2, FALSE)</f>
        <v>#N/A</v>
      </c>
      <c r="S315" s="19" t="s">
        <v>1438</v>
      </c>
      <c r="T315" s="19" t="str">
        <f>Table410[[#This Row],[Name]] &amp; Table410[[#This Row],[Paper]]</f>
        <v>Co-9.2Al-9WSato, J. et al. Cobalt-base high-temperature alloys. Science (80-. ). 312, 90–91 (2006).</v>
      </c>
    </row>
    <row r="316" spans="1:20" x14ac:dyDescent="0.3">
      <c r="A316" s="19" t="s">
        <v>2361</v>
      </c>
      <c r="B316" t="str">
        <f t="shared" si="4"/>
        <v>Co-8.8Al-9.8W-2.Ta</v>
      </c>
      <c r="C316" s="19" t="str">
        <f>VLOOKUP(Table410[[#This Row],[Shortname]], comp[], 2, FALSE)</f>
        <v>CoAlW-X</v>
      </c>
      <c r="D316" s="19" t="s">
        <v>796</v>
      </c>
      <c r="E316" t="s">
        <v>873</v>
      </c>
      <c r="F316">
        <v>1000</v>
      </c>
      <c r="G316">
        <v>259</v>
      </c>
      <c r="H316">
        <f>IF(Table410[[#This Row],[Hardness (HV) or (GPa)]] ="","",IF(Table410[[#This Row],[Hardness (HV) or (GPa)]]&gt;100, Table410[[#This Row],[Hardness (HV) or (GPa)]], Table410[[#This Row],[Hardness (HV) or (GPa)]]/0.009807))</f>
        <v>259</v>
      </c>
      <c r="R316" t="e">
        <f>VLOOKUP(Table410[[#This Row],[Unique]], comp[], 2, FALSE)</f>
        <v>#N/A</v>
      </c>
      <c r="S316" s="19" t="s">
        <v>1610</v>
      </c>
      <c r="T316" s="19" t="str">
        <f>Table410[[#This Row],[Name]] &amp; Table410[[#This Row],[Paper]]</f>
        <v>Co-8.8Al-9.8W-2TaSato, J. et al. Cobalt-base high-temperature alloys. Science (80-. ). 312, 90–91 (2006).</v>
      </c>
    </row>
    <row r="317" spans="1:20" x14ac:dyDescent="0.3">
      <c r="A317" s="19" t="s">
        <v>2217</v>
      </c>
      <c r="B317" t="str">
        <f t="shared" si="4"/>
        <v>Co-9.2Al-9.W</v>
      </c>
      <c r="C317" s="19" t="str">
        <f>VLOOKUP(Table410[[#This Row],[Shortname]], comp[], 2, FALSE)</f>
        <v>CoAlW-X</v>
      </c>
      <c r="D317" s="19" t="s">
        <v>801</v>
      </c>
      <c r="E317" t="s">
        <v>873</v>
      </c>
      <c r="F317">
        <v>900</v>
      </c>
      <c r="G317">
        <v>228</v>
      </c>
      <c r="H317">
        <f>IF(Table410[[#This Row],[Hardness (HV) or (GPa)]] ="","",IF(Table410[[#This Row],[Hardness (HV) or (GPa)]]&gt;100, Table410[[#This Row],[Hardness (HV) or (GPa)]], Table410[[#This Row],[Hardness (HV) or (GPa)]]/0.009807))</f>
        <v>228</v>
      </c>
      <c r="R317" t="e">
        <f>VLOOKUP(Table410[[#This Row],[Unique]], comp[], 2, FALSE)</f>
        <v>#N/A</v>
      </c>
      <c r="S317" s="19" t="s">
        <v>1438</v>
      </c>
      <c r="T317" s="19" t="str">
        <f>Table410[[#This Row],[Name]] &amp; Table410[[#This Row],[Paper]]</f>
        <v>Co-9.2Al-9WSato, J. et al. Cobalt-base high-temperature alloys. Science (80-. ). 312, 90–91 (2006).</v>
      </c>
    </row>
    <row r="318" spans="1:20" x14ac:dyDescent="0.3">
      <c r="A318" s="19" t="s">
        <v>2217</v>
      </c>
      <c r="B318" t="str">
        <f t="shared" si="4"/>
        <v/>
      </c>
      <c r="C318" s="19" t="str">
        <f>VLOOKUP(Table410[[#This Row],[Shortname]], comp[], 2, FALSE)</f>
        <v>CoAlW-X</v>
      </c>
      <c r="D318" s="19" t="s">
        <v>801</v>
      </c>
      <c r="E318" t="s">
        <v>873</v>
      </c>
      <c r="F318">
        <v>1000</v>
      </c>
      <c r="G318">
        <v>124</v>
      </c>
      <c r="H318">
        <f>IF(Table410[[#This Row],[Hardness (HV) or (GPa)]] ="","",IF(Table410[[#This Row],[Hardness (HV) or (GPa)]]&gt;100, Table410[[#This Row],[Hardness (HV) or (GPa)]], Table410[[#This Row],[Hardness (HV) or (GPa)]]/0.009807))</f>
        <v>124</v>
      </c>
      <c r="R318" t="e">
        <f>VLOOKUP(Table410[[#This Row],[Unique]], comp[], 2, FALSE)</f>
        <v>#N/A</v>
      </c>
      <c r="S318" s="19" t="s">
        <v>1438</v>
      </c>
      <c r="T318" s="19" t="str">
        <f>Table410[[#This Row],[Name]] &amp; Table410[[#This Row],[Paper]]</f>
        <v>Co-9.2Al-9WSato, J. et al. Cobalt-base high-temperature alloys. Science (80-. ). 312, 90–91 (2006).</v>
      </c>
    </row>
    <row r="319" spans="1:20" x14ac:dyDescent="0.3">
      <c r="A319" s="19" t="s">
        <v>2603</v>
      </c>
      <c r="B319" t="str">
        <f t="shared" si="4"/>
        <v>Co-9.9Ni-8.8Al-8.9W</v>
      </c>
      <c r="C319" s="19" t="str">
        <f>VLOOKUP(Table410[[#This Row],[Shortname]], comp[], 2, FALSE)</f>
        <v>CoAlW-X</v>
      </c>
      <c r="D319" s="19" t="s">
        <v>883</v>
      </c>
      <c r="E319" s="8" t="s">
        <v>882</v>
      </c>
      <c r="F319" t="s">
        <v>46</v>
      </c>
      <c r="G319">
        <v>421</v>
      </c>
      <c r="H319">
        <f>IF(Table410[[#This Row],[Hardness (HV) or (GPa)]] ="","",IF(Table410[[#This Row],[Hardness (HV) or (GPa)]]&gt;100, Table410[[#This Row],[Hardness (HV) or (GPa)]], Table410[[#This Row],[Hardness (HV) or (GPa)]]/0.009807))</f>
        <v>421</v>
      </c>
      <c r="Q319" t="s">
        <v>884</v>
      </c>
      <c r="R319" t="e">
        <f>VLOOKUP(Table410[[#This Row],[Unique]], comp[], 2, FALSE)</f>
        <v>#N/A</v>
      </c>
      <c r="S319" s="19" t="s">
        <v>1950</v>
      </c>
      <c r="T319" s="19" t="str">
        <f>Table410[[#This Row],[Name]] &amp; Table410[[#This Row],[Paper]]</f>
        <v>Co-8.8Al-8.9W-9.9NiSauza, D. J., Dunand, D. C., Noebe, R. D. &amp; Seidman, D. N. γ’-(L12) precipitate evolution during isothermal aging of a Co–Al–W–Ni superalloy. Acta Mater. 164, 654–662 (2019).</v>
      </c>
    </row>
    <row r="320" spans="1:20" x14ac:dyDescent="0.3">
      <c r="A320" s="19" t="s">
        <v>2604</v>
      </c>
      <c r="B320" t="str">
        <f t="shared" si="4"/>
        <v>Co-20.Ti</v>
      </c>
      <c r="C320" s="19" t="str">
        <f>VLOOKUP(Table410[[#This Row],[Shortname]], comp[], 2, FALSE)</f>
        <v>Co3Ti</v>
      </c>
      <c r="D320" s="19" t="s">
        <v>951</v>
      </c>
      <c r="E320" s="12" t="s">
        <v>950</v>
      </c>
      <c r="F320" t="s">
        <v>46</v>
      </c>
      <c r="H320" t="str">
        <f>IF(Table410[[#This Row],[Hardness (HV) or (GPa)]] ="","",IF(Table410[[#This Row],[Hardness (HV) or (GPa)]]&gt;100, Table410[[#This Row],[Hardness (HV) or (GPa)]], Table410[[#This Row],[Hardness (HV) or (GPa)]]/0.009807))</f>
        <v/>
      </c>
      <c r="K320">
        <v>1054</v>
      </c>
      <c r="L320">
        <v>24.5</v>
      </c>
      <c r="Q320" t="s">
        <v>644</v>
      </c>
      <c r="R320" t="e">
        <f>VLOOKUP(Table410[[#This Row],[Unique]], comp[], 2, FALSE)</f>
        <v>#N/A</v>
      </c>
      <c r="S320" s="19" t="s">
        <v>1951</v>
      </c>
      <c r="T320" s="19" t="str">
        <f>Table410[[#This Row],[Name]] &amp; Table410[[#This Row],[Paper]]</f>
        <v>Co-20TiTakasugi, T. HIGH TEMPERATURE STRENGTH AND DUCTILITY OF POLYCRYSTALLINE Co,Ti. Acro nferati vol. 33 (1985).</v>
      </c>
    </row>
    <row r="321" spans="1:20" x14ac:dyDescent="0.3">
      <c r="A321" s="19" t="s">
        <v>2604</v>
      </c>
      <c r="B321" t="str">
        <f t="shared" si="4"/>
        <v/>
      </c>
      <c r="C321" s="19" t="str">
        <f>VLOOKUP(Table410[[#This Row],[Shortname]], comp[], 2, FALSE)</f>
        <v>Co3Ti</v>
      </c>
      <c r="D321" s="19" t="s">
        <v>951</v>
      </c>
      <c r="E321" s="12" t="s">
        <v>950</v>
      </c>
      <c r="F321">
        <v>400</v>
      </c>
      <c r="H321" t="str">
        <f>IF(Table410[[#This Row],[Hardness (HV) or (GPa)]] ="","",IF(Table410[[#This Row],[Hardness (HV) or (GPa)]]&gt;100, Table410[[#This Row],[Hardness (HV) or (GPa)]], Table410[[#This Row],[Hardness (HV) or (GPa)]]/0.009807))</f>
        <v/>
      </c>
      <c r="K321">
        <v>765</v>
      </c>
      <c r="L321">
        <v>67.900000000000006</v>
      </c>
      <c r="R321" t="e">
        <f>VLOOKUP(Table410[[#This Row],[Unique]], comp[], 2, FALSE)</f>
        <v>#N/A</v>
      </c>
      <c r="S321" s="19" t="s">
        <v>1951</v>
      </c>
      <c r="T321" s="19" t="str">
        <f>Table410[[#This Row],[Name]] &amp; Table410[[#This Row],[Paper]]</f>
        <v>Co-20TiTakasugi, T. HIGH TEMPERATURE STRENGTH AND DUCTILITY OF POLYCRYSTALLINE Co,Ti. Acro nferati vol. 33 (1985).</v>
      </c>
    </row>
    <row r="322" spans="1:20" x14ac:dyDescent="0.3">
      <c r="A322" s="19" t="s">
        <v>2604</v>
      </c>
      <c r="B322" t="str">
        <f t="shared" ref="B322:B385" si="5">IF(A322=A321, "",A322)</f>
        <v/>
      </c>
      <c r="C322" s="19" t="str">
        <f>VLOOKUP(Table410[[#This Row],[Shortname]], comp[], 2, FALSE)</f>
        <v>Co3Ti</v>
      </c>
      <c r="D322" s="19" t="s">
        <v>951</v>
      </c>
      <c r="E322" s="12" t="s">
        <v>950</v>
      </c>
      <c r="F322">
        <v>600</v>
      </c>
      <c r="H322" t="str">
        <f>IF(Table410[[#This Row],[Hardness (HV) or (GPa)]] ="","",IF(Table410[[#This Row],[Hardness (HV) or (GPa)]]&gt;100, Table410[[#This Row],[Hardness (HV) or (GPa)]], Table410[[#This Row],[Hardness (HV) or (GPa)]]/0.009807))</f>
        <v/>
      </c>
      <c r="K322">
        <v>479</v>
      </c>
      <c r="L322">
        <v>56</v>
      </c>
      <c r="R322" t="e">
        <f>VLOOKUP(Table410[[#This Row],[Unique]], comp[], 2, FALSE)</f>
        <v>#N/A</v>
      </c>
      <c r="S322" s="19" t="s">
        <v>1951</v>
      </c>
      <c r="T322" s="19" t="str">
        <f>Table410[[#This Row],[Name]] &amp; Table410[[#This Row],[Paper]]</f>
        <v>Co-20TiTakasugi, T. HIGH TEMPERATURE STRENGTH AND DUCTILITY OF POLYCRYSTALLINE Co,Ti. Acro nferati vol. 33 (1985).</v>
      </c>
    </row>
    <row r="323" spans="1:20" x14ac:dyDescent="0.3">
      <c r="A323" s="19" t="s">
        <v>2604</v>
      </c>
      <c r="B323" t="str">
        <f t="shared" si="5"/>
        <v/>
      </c>
      <c r="C323" s="19" t="str">
        <f>VLOOKUP(Table410[[#This Row],[Shortname]], comp[], 2, FALSE)</f>
        <v>Co3Ti</v>
      </c>
      <c r="D323" s="19" t="s">
        <v>951</v>
      </c>
      <c r="E323" s="12" t="s">
        <v>950</v>
      </c>
      <c r="F323">
        <v>800</v>
      </c>
      <c r="H323" t="str">
        <f>IF(Table410[[#This Row],[Hardness (HV) or (GPa)]] ="","",IF(Table410[[#This Row],[Hardness (HV) or (GPa)]]&gt;100, Table410[[#This Row],[Hardness (HV) or (GPa)]], Table410[[#This Row],[Hardness (HV) or (GPa)]]/0.009807))</f>
        <v/>
      </c>
      <c r="K323">
        <v>357</v>
      </c>
      <c r="L323">
        <v>4.5</v>
      </c>
      <c r="R323" t="e">
        <f>VLOOKUP(Table410[[#This Row],[Unique]], comp[], 2, FALSE)</f>
        <v>#N/A</v>
      </c>
      <c r="S323" s="19" t="s">
        <v>1951</v>
      </c>
      <c r="T323" s="19" t="str">
        <f>Table410[[#This Row],[Name]] &amp; Table410[[#This Row],[Paper]]</f>
        <v>Co-20TiTakasugi, T. HIGH TEMPERATURE STRENGTH AND DUCTILITY OF POLYCRYSTALLINE Co,Ti. Acro nferati vol. 33 (1985).</v>
      </c>
    </row>
    <row r="324" spans="1:20" x14ac:dyDescent="0.3">
      <c r="A324" s="19" t="s">
        <v>2604</v>
      </c>
      <c r="B324" t="str">
        <f t="shared" si="5"/>
        <v/>
      </c>
      <c r="C324" s="19" t="str">
        <f>VLOOKUP(Table410[[#This Row],[Shortname]], comp[], 2, FALSE)</f>
        <v>Co3Ti</v>
      </c>
      <c r="D324" s="19" t="s">
        <v>951</v>
      </c>
      <c r="E324" s="12" t="s">
        <v>950</v>
      </c>
      <c r="F324">
        <v>950</v>
      </c>
      <c r="H324" t="str">
        <f>IF(Table410[[#This Row],[Hardness (HV) or (GPa)]] ="","",IF(Table410[[#This Row],[Hardness (HV) or (GPa)]]&gt;100, Table410[[#This Row],[Hardness (HV) or (GPa)]], Table410[[#This Row],[Hardness (HV) or (GPa)]]/0.009807))</f>
        <v/>
      </c>
      <c r="K324">
        <v>330</v>
      </c>
      <c r="L324">
        <v>0</v>
      </c>
      <c r="R324" t="e">
        <f>VLOOKUP(Table410[[#This Row],[Unique]], comp[], 2, FALSE)</f>
        <v>#N/A</v>
      </c>
      <c r="S324" s="19" t="s">
        <v>1951</v>
      </c>
      <c r="T324" s="19" t="str">
        <f>Table410[[#This Row],[Name]] &amp; Table410[[#This Row],[Paper]]</f>
        <v>Co-20TiTakasugi, T. HIGH TEMPERATURE STRENGTH AND DUCTILITY OF POLYCRYSTALLINE Co,Ti. Acro nferati vol. 33 (1985).</v>
      </c>
    </row>
    <row r="325" spans="1:20" x14ac:dyDescent="0.3">
      <c r="A325" s="19" t="s">
        <v>2604</v>
      </c>
      <c r="B325" t="str">
        <f t="shared" si="5"/>
        <v/>
      </c>
      <c r="C325" s="19" t="str">
        <f>VLOOKUP(Table410[[#This Row],[Shortname]], comp[], 2, FALSE)</f>
        <v>Co3Ti</v>
      </c>
      <c r="D325" s="19" t="s">
        <v>951</v>
      </c>
      <c r="E325" s="12" t="s">
        <v>950</v>
      </c>
      <c r="F325">
        <v>1050</v>
      </c>
      <c r="H325" t="str">
        <f>IF(Table410[[#This Row],[Hardness (HV) or (GPa)]] ="","",IF(Table410[[#This Row],[Hardness (HV) or (GPa)]]&gt;100, Table410[[#This Row],[Hardness (HV) or (GPa)]], Table410[[#This Row],[Hardness (HV) or (GPa)]]/0.009807))</f>
        <v/>
      </c>
      <c r="K325">
        <v>201</v>
      </c>
      <c r="L325">
        <v>1.3</v>
      </c>
      <c r="R325" t="e">
        <f>VLOOKUP(Table410[[#This Row],[Unique]], comp[], 2, FALSE)</f>
        <v>#N/A</v>
      </c>
      <c r="S325" s="19" t="s">
        <v>1951</v>
      </c>
      <c r="T325" s="19" t="str">
        <f>Table410[[#This Row],[Name]] &amp; Table410[[#This Row],[Paper]]</f>
        <v>Co-20TiTakasugi, T. HIGH TEMPERATURE STRENGTH AND DUCTILITY OF POLYCRYSTALLINE Co,Ti. Acro nferati vol. 33 (1985).</v>
      </c>
    </row>
    <row r="326" spans="1:20" x14ac:dyDescent="0.3">
      <c r="A326" t="s">
        <v>2605</v>
      </c>
      <c r="B326" t="str">
        <f t="shared" si="5"/>
        <v>Co-21.Ti</v>
      </c>
      <c r="C326" t="str">
        <f>VLOOKUP(Table410[[#This Row],[Shortname]], comp[], 2, FALSE)</f>
        <v>Co3Ti</v>
      </c>
      <c r="D326" t="s">
        <v>952</v>
      </c>
      <c r="E326" s="12" t="s">
        <v>950</v>
      </c>
      <c r="F326" t="s">
        <v>46</v>
      </c>
      <c r="H326" t="str">
        <f>IF(Table410[[#This Row],[Hardness (HV) or (GPa)]] ="","",IF(Table410[[#This Row],[Hardness (HV) or (GPa)]]&gt;100, Table410[[#This Row],[Hardness (HV) or (GPa)]], Table410[[#This Row],[Hardness (HV) or (GPa)]]/0.009807))</f>
        <v/>
      </c>
      <c r="K326">
        <v>1030</v>
      </c>
      <c r="L326">
        <v>40.4</v>
      </c>
      <c r="R326" t="e">
        <f>VLOOKUP(Table410[[#This Row],[Unique]], comp[], 2, FALSE)</f>
        <v>#N/A</v>
      </c>
      <c r="S326" t="s">
        <v>1952</v>
      </c>
      <c r="T326" t="str">
        <f>Table410[[#This Row],[Name]] &amp; Table410[[#This Row],[Paper]]</f>
        <v>Co-21TiTakasugi, T. HIGH TEMPERATURE STRENGTH AND DUCTILITY OF POLYCRYSTALLINE Co,Ti. Acro nferati vol. 33 (1985).</v>
      </c>
    </row>
    <row r="327" spans="1:20" x14ac:dyDescent="0.3">
      <c r="A327" t="s">
        <v>2605</v>
      </c>
      <c r="B327" t="str">
        <f t="shared" si="5"/>
        <v/>
      </c>
      <c r="C327" t="str">
        <f>VLOOKUP(Table410[[#This Row],[Shortname]], comp[], 2, FALSE)</f>
        <v>Co3Ti</v>
      </c>
      <c r="D327" t="s">
        <v>952</v>
      </c>
      <c r="E327" s="12" t="s">
        <v>950</v>
      </c>
      <c r="F327">
        <v>600</v>
      </c>
      <c r="H327" t="str">
        <f>IF(Table410[[#This Row],[Hardness (HV) or (GPa)]] ="","",IF(Table410[[#This Row],[Hardness (HV) or (GPa)]]&gt;100, Table410[[#This Row],[Hardness (HV) or (GPa)]], Table410[[#This Row],[Hardness (HV) or (GPa)]]/0.009807))</f>
        <v/>
      </c>
      <c r="K327">
        <v>503</v>
      </c>
      <c r="L327">
        <v>29.6</v>
      </c>
      <c r="R327" t="e">
        <f>VLOOKUP(Table410[[#This Row],[Unique]], comp[], 2, FALSE)</f>
        <v>#N/A</v>
      </c>
      <c r="S327" t="s">
        <v>1952</v>
      </c>
      <c r="T327" t="str">
        <f>Table410[[#This Row],[Name]] &amp; Table410[[#This Row],[Paper]]</f>
        <v>Co-21TiTakasugi, T. HIGH TEMPERATURE STRENGTH AND DUCTILITY OF POLYCRYSTALLINE Co,Ti. Acro nferati vol. 33 (1985).</v>
      </c>
    </row>
    <row r="328" spans="1:20" x14ac:dyDescent="0.3">
      <c r="A328" t="s">
        <v>2605</v>
      </c>
      <c r="B328" t="str">
        <f t="shared" si="5"/>
        <v/>
      </c>
      <c r="C328" t="str">
        <f>VLOOKUP(Table410[[#This Row],[Shortname]], comp[], 2, FALSE)</f>
        <v>Co3Ti</v>
      </c>
      <c r="D328" t="s">
        <v>952</v>
      </c>
      <c r="E328" s="12" t="s">
        <v>950</v>
      </c>
      <c r="F328">
        <v>800</v>
      </c>
      <c r="H328" t="str">
        <f>IF(Table410[[#This Row],[Hardness (HV) or (GPa)]] ="","",IF(Table410[[#This Row],[Hardness (HV) or (GPa)]]&gt;100, Table410[[#This Row],[Hardness (HV) or (GPa)]], Table410[[#This Row],[Hardness (HV) or (GPa)]]/0.009807))</f>
        <v/>
      </c>
      <c r="K328">
        <v>173</v>
      </c>
      <c r="L328">
        <v>0</v>
      </c>
      <c r="R328" t="e">
        <f>VLOOKUP(Table410[[#This Row],[Unique]], comp[], 2, FALSE)</f>
        <v>#N/A</v>
      </c>
      <c r="S328" t="s">
        <v>1952</v>
      </c>
      <c r="T328" t="str">
        <f>Table410[[#This Row],[Name]] &amp; Table410[[#This Row],[Paper]]</f>
        <v>Co-21TiTakasugi, T. HIGH TEMPERATURE STRENGTH AND DUCTILITY OF POLYCRYSTALLINE Co,Ti. Acro nferati vol. 33 (1985).</v>
      </c>
    </row>
    <row r="329" spans="1:20" x14ac:dyDescent="0.3">
      <c r="A329" t="s">
        <v>2606</v>
      </c>
      <c r="B329" t="str">
        <f t="shared" si="5"/>
        <v>Co-23.Ti</v>
      </c>
      <c r="C329" t="str">
        <f>VLOOKUP(Table410[[#This Row],[Shortname]], comp[], 2, FALSE)</f>
        <v>Co3Ti</v>
      </c>
      <c r="D329" t="s">
        <v>953</v>
      </c>
      <c r="E329" s="12" t="s">
        <v>950</v>
      </c>
      <c r="F329" t="s">
        <v>46</v>
      </c>
      <c r="H329" t="str">
        <f>IF(Table410[[#This Row],[Hardness (HV) or (GPa)]] ="","",IF(Table410[[#This Row],[Hardness (HV) or (GPa)]]&gt;100, Table410[[#This Row],[Hardness (HV) or (GPa)]], Table410[[#This Row],[Hardness (HV) or (GPa)]]/0.009807))</f>
        <v/>
      </c>
      <c r="K329">
        <v>548</v>
      </c>
      <c r="L329">
        <v>15.6</v>
      </c>
      <c r="R329" t="e">
        <f>VLOOKUP(Table410[[#This Row],[Unique]], comp[], 2, FALSE)</f>
        <v>#N/A</v>
      </c>
      <c r="S329" t="s">
        <v>1953</v>
      </c>
      <c r="T329" t="str">
        <f>Table410[[#This Row],[Name]] &amp; Table410[[#This Row],[Paper]]</f>
        <v>Co-23TiTakasugi, T. HIGH TEMPERATURE STRENGTH AND DUCTILITY OF POLYCRYSTALLINE Co,Ti. Acro nferati vol. 33 (1985).</v>
      </c>
    </row>
    <row r="330" spans="1:20" x14ac:dyDescent="0.3">
      <c r="A330" t="s">
        <v>2606</v>
      </c>
      <c r="B330" t="str">
        <f t="shared" si="5"/>
        <v/>
      </c>
      <c r="C330" t="str">
        <f>VLOOKUP(Table410[[#This Row],[Shortname]], comp[], 2, FALSE)</f>
        <v>Co3Ti</v>
      </c>
      <c r="D330" t="s">
        <v>953</v>
      </c>
      <c r="E330" s="12" t="s">
        <v>950</v>
      </c>
      <c r="F330">
        <v>600</v>
      </c>
      <c r="H330" t="str">
        <f>IF(Table410[[#This Row],[Hardness (HV) or (GPa)]] ="","",IF(Table410[[#This Row],[Hardness (HV) or (GPa)]]&gt;100, Table410[[#This Row],[Hardness (HV) or (GPa)]], Table410[[#This Row],[Hardness (HV) or (GPa)]]/0.009807))</f>
        <v/>
      </c>
      <c r="K330">
        <v>578</v>
      </c>
      <c r="L330">
        <v>45.7</v>
      </c>
      <c r="R330" t="e">
        <f>VLOOKUP(Table410[[#This Row],[Unique]], comp[], 2, FALSE)</f>
        <v>#N/A</v>
      </c>
      <c r="S330" t="s">
        <v>1953</v>
      </c>
      <c r="T330" t="str">
        <f>Table410[[#This Row],[Name]] &amp; Table410[[#This Row],[Paper]]</f>
        <v>Co-23TiTakasugi, T. HIGH TEMPERATURE STRENGTH AND DUCTILITY OF POLYCRYSTALLINE Co,Ti. Acro nferati vol. 33 (1985).</v>
      </c>
    </row>
    <row r="331" spans="1:20" x14ac:dyDescent="0.3">
      <c r="A331" t="s">
        <v>2606</v>
      </c>
      <c r="B331" t="str">
        <f t="shared" si="5"/>
        <v/>
      </c>
      <c r="C331" t="str">
        <f>VLOOKUP(Table410[[#This Row],[Shortname]], comp[], 2, FALSE)</f>
        <v>Co3Ti</v>
      </c>
      <c r="D331" t="s">
        <v>953</v>
      </c>
      <c r="E331" s="12" t="s">
        <v>950</v>
      </c>
      <c r="F331">
        <v>800</v>
      </c>
      <c r="H331" t="str">
        <f>IF(Table410[[#This Row],[Hardness (HV) or (GPa)]] ="","",IF(Table410[[#This Row],[Hardness (HV) or (GPa)]]&gt;100, Table410[[#This Row],[Hardness (HV) or (GPa)]], Table410[[#This Row],[Hardness (HV) or (GPa)]]/0.009807))</f>
        <v/>
      </c>
      <c r="K331">
        <v>432</v>
      </c>
      <c r="L331">
        <v>6.1</v>
      </c>
      <c r="R331" t="e">
        <f>VLOOKUP(Table410[[#This Row],[Unique]], comp[], 2, FALSE)</f>
        <v>#N/A</v>
      </c>
      <c r="S331" t="s">
        <v>1953</v>
      </c>
      <c r="T331" t="str">
        <f>Table410[[#This Row],[Name]] &amp; Table410[[#This Row],[Paper]]</f>
        <v>Co-23TiTakasugi, T. HIGH TEMPERATURE STRENGTH AND DUCTILITY OF POLYCRYSTALLINE Co,Ti. Acro nferati vol. 33 (1985).</v>
      </c>
    </row>
    <row r="332" spans="1:20" x14ac:dyDescent="0.3">
      <c r="A332" t="s">
        <v>2606</v>
      </c>
      <c r="B332" t="str">
        <f t="shared" si="5"/>
        <v/>
      </c>
      <c r="C332" t="str">
        <f>VLOOKUP(Table410[[#This Row],[Shortname]], comp[], 2, FALSE)</f>
        <v>Co3Ti</v>
      </c>
      <c r="D332" t="s">
        <v>953</v>
      </c>
      <c r="E332" s="12" t="s">
        <v>950</v>
      </c>
      <c r="F332">
        <v>950</v>
      </c>
      <c r="H332" t="str">
        <f>IF(Table410[[#This Row],[Hardness (HV) or (GPa)]] ="","",IF(Table410[[#This Row],[Hardness (HV) or (GPa)]]&gt;100, Table410[[#This Row],[Hardness (HV) or (GPa)]], Table410[[#This Row],[Hardness (HV) or (GPa)]]/0.009807))</f>
        <v/>
      </c>
      <c r="K332">
        <v>255</v>
      </c>
      <c r="L332">
        <v>19.8</v>
      </c>
      <c r="R332" t="e">
        <f>VLOOKUP(Table410[[#This Row],[Unique]], comp[], 2, FALSE)</f>
        <v>#N/A</v>
      </c>
      <c r="S332" t="s">
        <v>1953</v>
      </c>
      <c r="T332" t="str">
        <f>Table410[[#This Row],[Name]] &amp; Table410[[#This Row],[Paper]]</f>
        <v>Co-23TiTakasugi, T. HIGH TEMPERATURE STRENGTH AND DUCTILITY OF POLYCRYSTALLINE Co,Ti. Acro nferati vol. 33 (1985).</v>
      </c>
    </row>
    <row r="333" spans="1:20" x14ac:dyDescent="0.3">
      <c r="A333" s="19" t="s">
        <v>2227</v>
      </c>
      <c r="B333" t="str">
        <f t="shared" si="5"/>
        <v>Co-16.9Al-3.2W-9.4Ti</v>
      </c>
      <c r="C333" s="19" t="str">
        <f>VLOOKUP(Table410[[#This Row],[Shortname]], comp[], 2, FALSE)</f>
        <v>Co3Ti</v>
      </c>
      <c r="D333" s="19" t="s">
        <v>984</v>
      </c>
      <c r="E333" s="12" t="s">
        <v>980</v>
      </c>
      <c r="F333" t="s">
        <v>46</v>
      </c>
      <c r="G333">
        <v>374</v>
      </c>
      <c r="H333">
        <f>IF(Table410[[#This Row],[Hardness (HV) or (GPa)]] ="","",IF(Table410[[#This Row],[Hardness (HV) or (GPa)]]&gt;100, Table410[[#This Row],[Hardness (HV) or (GPa)]], Table410[[#This Row],[Hardness (HV) or (GPa)]]/0.009807))</f>
        <v>374</v>
      </c>
      <c r="R333" t="e">
        <f>VLOOKUP(Table410[[#This Row],[Unique]], comp[], 2, FALSE)</f>
        <v>#N/A</v>
      </c>
      <c r="S333" s="19" t="s">
        <v>1397</v>
      </c>
      <c r="T333" s="19" t="str">
        <f>Table410[[#This Row],[Name]] &amp; Table410[[#This Row],[Paper]]</f>
        <v>8TiTMS. 2016_Book_TMS2014143rdAnnualMeetingExhib: THE ROLE OF Ti ON REDUCING THE MISFIT OF A Co-AI-W ALLOY. (2014).</v>
      </c>
    </row>
    <row r="334" spans="1:20" x14ac:dyDescent="0.3">
      <c r="A334" s="19" t="s">
        <v>2607</v>
      </c>
      <c r="B334" t="str">
        <f t="shared" si="5"/>
        <v>Co-16.9Al-3.2W-11.7Ti</v>
      </c>
      <c r="C334" s="19" t="str">
        <f>VLOOKUP(Table410[[#This Row],[Shortname]], comp[], 2, FALSE)</f>
        <v>Co3Ti</v>
      </c>
      <c r="D334" s="19" t="s">
        <v>985</v>
      </c>
      <c r="E334" s="12" t="s">
        <v>980</v>
      </c>
      <c r="F334" t="s">
        <v>46</v>
      </c>
      <c r="G334">
        <v>364</v>
      </c>
      <c r="H334">
        <f>IF(Table410[[#This Row],[Hardness (HV) or (GPa)]] ="","",IF(Table410[[#This Row],[Hardness (HV) or (GPa)]]&gt;100, Table410[[#This Row],[Hardness (HV) or (GPa)]], Table410[[#This Row],[Hardness (HV) or (GPa)]]/0.009807))</f>
        <v>364</v>
      </c>
      <c r="R334" t="e">
        <f>VLOOKUP(Table410[[#This Row],[Unique]], comp[], 2, FALSE)</f>
        <v>#N/A</v>
      </c>
      <c r="S334" s="19" t="s">
        <v>1954</v>
      </c>
      <c r="T334" s="19" t="str">
        <f>Table410[[#This Row],[Name]] &amp; Table410[[#This Row],[Paper]]</f>
        <v>10TiTMS. 2016_Book_TMS2014143rdAnnualMeetingExhib: THE ROLE OF Ti ON REDUCING THE MISFIT OF A Co-AI-W ALLOY. (2014).</v>
      </c>
    </row>
    <row r="335" spans="1:20" x14ac:dyDescent="0.3">
      <c r="A335" s="19" t="s">
        <v>2226</v>
      </c>
      <c r="B335" t="str">
        <f t="shared" si="5"/>
        <v>Co-17.Al-3.2W-7.1Ti</v>
      </c>
      <c r="C335" s="19" t="str">
        <f>VLOOKUP(Table410[[#This Row],[Shortname]], comp[], 2, FALSE)</f>
        <v>Co3Ti</v>
      </c>
      <c r="D335" s="19" t="s">
        <v>971</v>
      </c>
      <c r="E335" s="12" t="s">
        <v>980</v>
      </c>
      <c r="F335" t="s">
        <v>46</v>
      </c>
      <c r="G335">
        <v>343</v>
      </c>
      <c r="H335">
        <f>IF(Table410[[#This Row],[Hardness (HV) or (GPa)]] ="","",IF(Table410[[#This Row],[Hardness (HV) or (GPa)]]&gt;100, Table410[[#This Row],[Hardness (HV) or (GPa)]], Table410[[#This Row],[Hardness (HV) or (GPa)]]/0.009807))</f>
        <v>343</v>
      </c>
      <c r="R335" t="s">
        <v>1398</v>
      </c>
      <c r="S335" s="19" t="s">
        <v>1398</v>
      </c>
      <c r="T335" s="19" t="str">
        <f>Table410[[#This Row],[Name]] &amp; Table410[[#This Row],[Paper]]</f>
        <v>6TiTMS. 2016_Book_TMS2014143rdAnnualMeetingExhib: THE ROLE OF Ti ON REDUCING THE MISFIT OF A Co-AI-W ALLOY. (2014).</v>
      </c>
    </row>
    <row r="336" spans="1:20" x14ac:dyDescent="0.3">
      <c r="A336" s="19" t="s">
        <v>2225</v>
      </c>
      <c r="B336" t="str">
        <f t="shared" si="5"/>
        <v>Co-17.1Al-3.2W-3.6Ti</v>
      </c>
      <c r="C336" s="19" t="str">
        <f>VLOOKUP(Table410[[#This Row],[Shortname]], comp[], 2, FALSE)</f>
        <v>Co3Ti</v>
      </c>
      <c r="D336" s="19" t="s">
        <v>890</v>
      </c>
      <c r="E336" s="12" t="s">
        <v>980</v>
      </c>
      <c r="F336" t="s">
        <v>46</v>
      </c>
      <c r="G336">
        <v>329</v>
      </c>
      <c r="H336">
        <f>IF(Table410[[#This Row],[Hardness (HV) or (GPa)]] ="","",IF(Table410[[#This Row],[Hardness (HV) or (GPa)]]&gt;100, Table410[[#This Row],[Hardness (HV) or (GPa)]], Table410[[#This Row],[Hardness (HV) or (GPa)]]/0.009807))</f>
        <v>329</v>
      </c>
      <c r="R336" t="e">
        <f>VLOOKUP(Table410[[#This Row],[Unique]], comp[], 2, FALSE)</f>
        <v>#N/A</v>
      </c>
      <c r="S336" s="19" t="s">
        <v>1404</v>
      </c>
      <c r="T336" s="19" t="str">
        <f>Table410[[#This Row],[Name]] &amp; Table410[[#This Row],[Paper]]</f>
        <v>3TiTMS. 2016_Book_TMS2014143rdAnnualMeetingExhib: THE ROLE OF Ti ON REDUCING THE MISFIT OF A Co-AI-W ALLOY. (2014).</v>
      </c>
    </row>
    <row r="337" spans="1:20" x14ac:dyDescent="0.3">
      <c r="A337" s="19" t="s">
        <v>2224</v>
      </c>
      <c r="B337" t="str">
        <f t="shared" si="5"/>
        <v>Co-17.2Al-3.2W-1.2Ti</v>
      </c>
      <c r="C337" s="19" t="str">
        <f>VLOOKUP(Table410[[#This Row],[Shortname]], comp[], 2, FALSE)</f>
        <v>CoAlW-X</v>
      </c>
      <c r="D337" s="19" t="s">
        <v>982</v>
      </c>
      <c r="E337" s="12" t="s">
        <v>980</v>
      </c>
      <c r="F337" t="s">
        <v>46</v>
      </c>
      <c r="G337">
        <v>321</v>
      </c>
      <c r="H337">
        <f>IF(Table410[[#This Row],[Hardness (HV) or (GPa)]] ="","",IF(Table410[[#This Row],[Hardness (HV) or (GPa)]]&gt;100, Table410[[#This Row],[Hardness (HV) or (GPa)]], Table410[[#This Row],[Hardness (HV) or (GPa)]]/0.009807))</f>
        <v>321</v>
      </c>
      <c r="R337" t="e">
        <f>VLOOKUP(Table410[[#This Row],[Unique]], comp[], 2, FALSE)</f>
        <v>#N/A</v>
      </c>
      <c r="S337" s="19" t="s">
        <v>1409</v>
      </c>
      <c r="T337" s="19" t="str">
        <f>Table410[[#This Row],[Name]] &amp; Table410[[#This Row],[Paper]]</f>
        <v>1TiTMS. 2016_Book_TMS2014143rdAnnualMeetingExhib: THE ROLE OF Ti ON REDUCING THE MISFIT OF A Co-AI-W ALLOY. (2014).</v>
      </c>
    </row>
    <row r="338" spans="1:20" x14ac:dyDescent="0.3">
      <c r="A338" s="19" t="s">
        <v>2223</v>
      </c>
      <c r="B338" t="str">
        <f t="shared" si="5"/>
        <v>Co-17.3Al-3.2W</v>
      </c>
      <c r="C338" s="19" t="str">
        <f>VLOOKUP(Table410[[#This Row],[Shortname]], comp[], 2, FALSE)</f>
        <v>CoAlW-X</v>
      </c>
      <c r="D338" s="19" t="s">
        <v>981</v>
      </c>
      <c r="E338" s="12" t="s">
        <v>980</v>
      </c>
      <c r="F338" t="s">
        <v>46</v>
      </c>
      <c r="G338">
        <v>316</v>
      </c>
      <c r="H338">
        <f>IF(Table410[[#This Row],[Hardness (HV) or (GPa)]] ="","",IF(Table410[[#This Row],[Hardness (HV) or (GPa)]]&gt;100, Table410[[#This Row],[Hardness (HV) or (GPa)]], Table410[[#This Row],[Hardness (HV) or (GPa)]]/0.009807))</f>
        <v>316</v>
      </c>
      <c r="R338" t="e">
        <f>VLOOKUP(Table410[[#This Row],[Unique]], comp[], 2, FALSE)</f>
        <v>#N/A</v>
      </c>
      <c r="S338" s="19" t="s">
        <v>1420</v>
      </c>
      <c r="T338" s="19" t="str">
        <f>Table410[[#This Row],[Name]] &amp; Table410[[#This Row],[Paper]]</f>
        <v>0TiTMS. 2016_Book_TMS2014143rdAnnualMeetingExhib: THE ROLE OF Ti ON REDUCING THE MISFIT OF A Co-AI-W ALLOY. (2014).</v>
      </c>
    </row>
    <row r="339" spans="1:20" x14ac:dyDescent="0.3">
      <c r="A339" s="19" t="s">
        <v>2608</v>
      </c>
      <c r="B339" t="str">
        <f t="shared" si="5"/>
        <v>Co-8.5Al-2.Nb-4.6Mo</v>
      </c>
      <c r="C339" s="19" t="str">
        <f>VLOOKUP(Table410[[#This Row],[Shortname]], comp[], 2, FALSE)</f>
        <v>W-free</v>
      </c>
      <c r="D339" s="19" t="s">
        <v>987</v>
      </c>
      <c r="E339" t="s">
        <v>986</v>
      </c>
      <c r="F339" t="s">
        <v>46</v>
      </c>
      <c r="G339">
        <v>260</v>
      </c>
      <c r="H339">
        <f>IF(Table410[[#This Row],[Hardness (HV) or (GPa)]] ="","",IF(Table410[[#This Row],[Hardness (HV) or (GPa)]]&gt;100, Table410[[#This Row],[Hardness (HV) or (GPa)]], Table410[[#This Row],[Hardness (HV) or (GPa)]]/0.009807))</f>
        <v>260</v>
      </c>
      <c r="Q339" t="s">
        <v>1030</v>
      </c>
      <c r="R339" t="s">
        <v>1630</v>
      </c>
      <c r="S339" s="19" t="s">
        <v>1630</v>
      </c>
      <c r="T339" s="19" t="str">
        <f>Table410[[#This Row],[Name]] &amp; Table410[[#This Row],[Paper]]</f>
        <v>Co-10Al-5M-2NbTomaszewska, A., Mikuszewski, T., Moskal, G. &amp; Migas, D. Primary microstructure, microsegregation and precipitates characterization of an as-cast new type γ-γ′ Co-Al-Mo-Nb cobalt-based superalloy. J. Alloys Compd. 750, 741–749 (2018).</v>
      </c>
    </row>
    <row r="340" spans="1:20" x14ac:dyDescent="0.3">
      <c r="A340" s="19" t="s">
        <v>3394</v>
      </c>
      <c r="B340" t="str">
        <f t="shared" si="5"/>
        <v>Co-9.Al-4.W-2.Ta-5.Hf</v>
      </c>
      <c r="C340" s="19" t="str">
        <f>VLOOKUP(Table410[[#This Row],[Shortname]], comp[], 2, FALSE)</f>
        <v>CoAlWX+</v>
      </c>
      <c r="D340" s="19" t="s">
        <v>1031</v>
      </c>
      <c r="E340" s="13" t="s">
        <v>1026</v>
      </c>
      <c r="F340" t="s">
        <v>46</v>
      </c>
      <c r="G340">
        <v>551</v>
      </c>
      <c r="H340">
        <f>IF(Table410[[#This Row],[Hardness (HV) or (GPa)]] ="","",IF(Table410[[#This Row],[Hardness (HV) or (GPa)]]&gt;100, Table410[[#This Row],[Hardness (HV) or (GPa)]], Table410[[#This Row],[Hardness (HV) or (GPa)]]/0.009807))</f>
        <v>551</v>
      </c>
      <c r="Q340" t="s">
        <v>1030</v>
      </c>
      <c r="R340" t="e">
        <f>VLOOKUP(Table410[[#This Row],[Unique]], comp[], 2, FALSE)</f>
        <v>#N/A</v>
      </c>
      <c r="S340" s="19" t="s">
        <v>1956</v>
      </c>
      <c r="T340" s="19" t="str">
        <f>Table410[[#This Row],[Name]] &amp; Table410[[#This Row],[Paper]]</f>
        <v>Co-9Al-4W-2Ta-5HfWang, S., Li, S. &amp; Sha, J. Effect of Hf additions on microstructure and mechanical properties of a Co-9Al-9W-2Ta alloy at room and high-temperatures. in Procedia Engineering vol. 27 1162–1168 (Elsevier Ltd, 2012).</v>
      </c>
    </row>
    <row r="341" spans="1:20" x14ac:dyDescent="0.3">
      <c r="A341" s="19" t="s">
        <v>2609</v>
      </c>
      <c r="B341" t="str">
        <f t="shared" si="5"/>
        <v>Co-9.Al-7.W-2.Ta-2.Hf</v>
      </c>
      <c r="C341" s="19" t="str">
        <f>VLOOKUP(Table410[[#This Row],[Shortname]], comp[], 2, FALSE)</f>
        <v>CoAlWX+</v>
      </c>
      <c r="D341" s="19" t="s">
        <v>1027</v>
      </c>
      <c r="E341" s="13" t="s">
        <v>1026</v>
      </c>
      <c r="F341" t="s">
        <v>46</v>
      </c>
      <c r="G341">
        <v>528</v>
      </c>
      <c r="H341">
        <f>IF(Table410[[#This Row],[Hardness (HV) or (GPa)]] ="","",IF(Table410[[#This Row],[Hardness (HV) or (GPa)]]&gt;100, Table410[[#This Row],[Hardness (HV) or (GPa)]], Table410[[#This Row],[Hardness (HV) or (GPa)]]/0.009807))</f>
        <v>528</v>
      </c>
      <c r="Q341" t="s">
        <v>1030</v>
      </c>
      <c r="R341" t="e">
        <f>VLOOKUP(Table410[[#This Row],[Unique]], comp[], 2, FALSE)</f>
        <v>#N/A</v>
      </c>
      <c r="S341" s="19" t="s">
        <v>1955</v>
      </c>
      <c r="T341" s="19" t="str">
        <f>Table410[[#This Row],[Name]] &amp; Table410[[#This Row],[Paper]]</f>
        <v>Co-9Al-7W-2Ta-2HfWang, S., Li, S. &amp; Sha, J. Effect of Hf additions on microstructure and mechanical properties of a Co-9Al-9W-2Ta alloy at room and high-temperatures. in Procedia Engineering vol. 27 1162–1168 (Elsevier Ltd, 2012).</v>
      </c>
    </row>
    <row r="342" spans="1:20" x14ac:dyDescent="0.3">
      <c r="A342" s="19" t="s">
        <v>2610</v>
      </c>
      <c r="B342" t="str">
        <f t="shared" si="5"/>
        <v>Co-9.Al-2.Ta-9.Hf</v>
      </c>
      <c r="C342" s="19" t="str">
        <f>VLOOKUP(Table410[[#This Row],[Shortname]], comp[], 2, FALSE)</f>
        <v>W-free</v>
      </c>
      <c r="D342" s="19" t="s">
        <v>1029</v>
      </c>
      <c r="E342" s="13" t="s">
        <v>1026</v>
      </c>
      <c r="F342" t="s">
        <v>46</v>
      </c>
      <c r="G342">
        <v>528</v>
      </c>
      <c r="H342">
        <f>IF(Table410[[#This Row],[Hardness (HV) or (GPa)]] ="","",IF(Table410[[#This Row],[Hardness (HV) or (GPa)]]&gt;100, Table410[[#This Row],[Hardness (HV) or (GPa)]], Table410[[#This Row],[Hardness (HV) or (GPa)]]/0.009807))</f>
        <v>528</v>
      </c>
      <c r="Q342" t="s">
        <v>1030</v>
      </c>
      <c r="R342" t="e">
        <f>VLOOKUP(Table410[[#This Row],[Unique]], comp[], 2, FALSE)</f>
        <v>#N/A</v>
      </c>
      <c r="S342" s="19" t="s">
        <v>1958</v>
      </c>
      <c r="T342" s="19" t="str">
        <f>Table410[[#This Row],[Name]] &amp; Table410[[#This Row],[Paper]]</f>
        <v>Co-9Al-2Ta-9HfWang, S., Li, S. &amp; Sha, J. Effect of Hf additions on microstructure and mechanical properties of a Co-9Al-9W-2Ta alloy at room and high-temperatures. in Procedia Engineering vol. 27 1162–1168 (Elsevier Ltd, 2012).</v>
      </c>
    </row>
    <row r="343" spans="1:20" x14ac:dyDescent="0.3">
      <c r="A343" s="19" t="s">
        <v>3393</v>
      </c>
      <c r="B343" t="str">
        <f t="shared" si="5"/>
        <v>Co-9.Al-3.W-2.Ta-6.Hf</v>
      </c>
      <c r="C343" s="19" t="str">
        <f>VLOOKUP(Table410[[#This Row],[Shortname]], comp[], 2, FALSE)</f>
        <v>CoAlWX+</v>
      </c>
      <c r="D343" s="19" t="s">
        <v>1028</v>
      </c>
      <c r="E343" s="13" t="s">
        <v>1026</v>
      </c>
      <c r="F343" t="s">
        <v>46</v>
      </c>
      <c r="G343">
        <v>511</v>
      </c>
      <c r="H343">
        <f>IF(Table410[[#This Row],[Hardness (HV) or (GPa)]] ="","",IF(Table410[[#This Row],[Hardness (HV) or (GPa)]]&gt;100, Table410[[#This Row],[Hardness (HV) or (GPa)]], Table410[[#This Row],[Hardness (HV) or (GPa)]]/0.009807))</f>
        <v>511</v>
      </c>
      <c r="Q343" t="s">
        <v>1030</v>
      </c>
      <c r="R343" t="e">
        <f>VLOOKUP(Table410[[#This Row],[Unique]], comp[], 2, FALSE)</f>
        <v>#N/A</v>
      </c>
      <c r="S343" s="19" t="s">
        <v>1957</v>
      </c>
      <c r="T343" s="19" t="str">
        <f>Table410[[#This Row],[Name]] &amp; Table410[[#This Row],[Paper]]</f>
        <v>Co-9Al-3W-2Ta-6HfWang, S., Li, S. &amp; Sha, J. Effect of Hf additions on microstructure and mechanical properties of a Co-9Al-9W-2Ta alloy at room and high-temperatures. in Procedia Engineering vol. 27 1162–1168 (Elsevier Ltd, 2012).</v>
      </c>
    </row>
    <row r="344" spans="1:20" x14ac:dyDescent="0.3">
      <c r="A344" s="19" t="s">
        <v>2509</v>
      </c>
      <c r="B344" t="str">
        <f t="shared" si="5"/>
        <v>Co-38.Ni-9.Al-6.Cr-2.W-5.Ti-1.Ta-1.Mo</v>
      </c>
      <c r="C344" s="19" t="str">
        <f>VLOOKUP(Table410[[#This Row],[Shortname]], comp[], 2, FALSE)</f>
        <v>Co3Ti</v>
      </c>
      <c r="D344" s="19" t="s">
        <v>1035</v>
      </c>
      <c r="E344" t="s">
        <v>1034</v>
      </c>
      <c r="F344" t="s">
        <v>46</v>
      </c>
      <c r="H344" t="str">
        <f>IF(Table410[[#This Row],[Hardness (HV) or (GPa)]] ="","",IF(Table410[[#This Row],[Hardness (HV) or (GPa)]]&gt;100, Table410[[#This Row],[Hardness (HV) or (GPa)]], Table410[[#This Row],[Hardness (HV) or (GPa)]]/0.009807))</f>
        <v/>
      </c>
      <c r="J344">
        <v>559</v>
      </c>
      <c r="L344">
        <v>2</v>
      </c>
      <c r="Q344" t="s">
        <v>1037</v>
      </c>
      <c r="R344" t="e">
        <f>VLOOKUP(Table410[[#This Row],[Unique]], comp[], 2, FALSE)</f>
        <v>#N/A</v>
      </c>
      <c r="S344" s="19" t="s">
        <v>1867</v>
      </c>
      <c r="T344" s="19" t="str">
        <f>Table410[[#This Row],[Name]] &amp; Table410[[#This Row],[Paper]]</f>
        <v>9AlWen, M. et al. Effects of Al content on microstructures and high-temperature tensile properties of two newly designed CoNi-base superalloys. J. Alloys Compd. 155337 (2020) doi:10.1016/j.jallcom.2020.155337.</v>
      </c>
    </row>
    <row r="345" spans="1:20" x14ac:dyDescent="0.3">
      <c r="A345" s="19" t="s">
        <v>2508</v>
      </c>
      <c r="B345" t="str">
        <f t="shared" si="5"/>
        <v>Co-35.Ni-13.Al-6.Cr-2.W-5.Ti-1.Ta</v>
      </c>
      <c r="C345" s="19" t="str">
        <f>VLOOKUP(Table410[[#This Row],[Shortname]], comp[], 2, FALSE)</f>
        <v>Co3Ti</v>
      </c>
      <c r="D345" s="19" t="s">
        <v>1036</v>
      </c>
      <c r="E345" t="s">
        <v>1034</v>
      </c>
      <c r="F345" t="s">
        <v>46</v>
      </c>
      <c r="H345" t="str">
        <f>IF(Table410[[#This Row],[Hardness (HV) or (GPa)]] ="","",IF(Table410[[#This Row],[Hardness (HV) or (GPa)]]&gt;100, Table410[[#This Row],[Hardness (HV) or (GPa)]], Table410[[#This Row],[Hardness (HV) or (GPa)]]/0.009807))</f>
        <v/>
      </c>
      <c r="J345">
        <v>496</v>
      </c>
      <c r="L345">
        <v>6.4</v>
      </c>
      <c r="Q345" t="s">
        <v>1037</v>
      </c>
      <c r="R345" t="e">
        <f>VLOOKUP(Table410[[#This Row],[Unique]], comp[], 2, FALSE)</f>
        <v>#N/A</v>
      </c>
      <c r="S345" s="19" t="s">
        <v>1866</v>
      </c>
      <c r="T345" s="19" t="str">
        <f>Table410[[#This Row],[Name]] &amp; Table410[[#This Row],[Paper]]</f>
        <v>13AlWen, M. et al. Effects of Al content on microstructures and high-temperature tensile properties of two newly designed CoNi-base superalloys. J. Alloys Compd. 155337 (2020) doi:10.1016/j.jallcom.2020.155337.</v>
      </c>
    </row>
    <row r="346" spans="1:20" x14ac:dyDescent="0.3">
      <c r="A346" s="19" t="s">
        <v>2583</v>
      </c>
      <c r="B346" s="19" t="str">
        <f t="shared" si="5"/>
        <v>Co-15.Ni-9.Al-10.W</v>
      </c>
      <c r="C346" s="19" t="str">
        <f>VLOOKUP(Table410[[#This Row],[Shortname]], comp[], 2, FALSE)</f>
        <v>CoAlW-X</v>
      </c>
      <c r="D346" s="19" t="s">
        <v>2642</v>
      </c>
      <c r="E346" s="13" t="s">
        <v>2641</v>
      </c>
      <c r="F346" t="s">
        <v>46</v>
      </c>
      <c r="G346">
        <v>363</v>
      </c>
      <c r="H346">
        <f>IF(Table410[[#This Row],[Hardness (HV) or (GPa)]] ="","",IF(Table410[[#This Row],[Hardness (HV) or (GPa)]]&gt;100, Table410[[#This Row],[Hardness (HV) or (GPa)]], Table410[[#This Row],[Hardness (HV) or (GPa)]]/0.009807))</f>
        <v>363</v>
      </c>
      <c r="Q346" t="s">
        <v>2646</v>
      </c>
      <c r="R346" s="19" t="e">
        <f>VLOOKUP(Table410[[#This Row],[Unique]], comp[], 2, FALSE)</f>
        <v>#N/A</v>
      </c>
      <c r="S346" s="19"/>
      <c r="T346" s="19" t="str">
        <f>Table410[[#This Row],[Name]] &amp; Table410[[#This Row],[Paper]]</f>
        <v>15NiXue, F. et al. Effects of Ni on microstructural evolution and γ’ dissolution of novel Co-Al-W base alloys. Jinshu Xuebao/Acta Metall. Sin. 50, 845–853 (2014).</v>
      </c>
    </row>
    <row r="347" spans="1:20" x14ac:dyDescent="0.3">
      <c r="A347" s="19" t="s">
        <v>2584</v>
      </c>
      <c r="B347" s="19" t="str">
        <f t="shared" si="5"/>
        <v>Co-25.Ni-9.Al-10.W</v>
      </c>
      <c r="C347" s="19" t="str">
        <f>VLOOKUP(Table410[[#This Row],[Shortname]], comp[], 2, FALSE)</f>
        <v>CoAlW-X</v>
      </c>
      <c r="D347" s="19" t="s">
        <v>2643</v>
      </c>
      <c r="E347" s="13" t="s">
        <v>2641</v>
      </c>
      <c r="F347" t="s">
        <v>46</v>
      </c>
      <c r="G347">
        <v>360</v>
      </c>
      <c r="H347">
        <f>IF(Table410[[#This Row],[Hardness (HV) or (GPa)]] ="","",IF(Table410[[#This Row],[Hardness (HV) or (GPa)]]&gt;100, Table410[[#This Row],[Hardness (HV) or (GPa)]], Table410[[#This Row],[Hardness (HV) or (GPa)]]/0.009807))</f>
        <v>360</v>
      </c>
      <c r="Q347" t="s">
        <v>2646</v>
      </c>
      <c r="R347" s="19" t="e">
        <f>VLOOKUP(Table410[[#This Row],[Unique]], comp[], 2, FALSE)</f>
        <v>#N/A</v>
      </c>
      <c r="S347" s="19"/>
      <c r="T347" s="19" t="str">
        <f>Table410[[#This Row],[Name]] &amp; Table410[[#This Row],[Paper]]</f>
        <v>25NiXue, F. et al. Effects of Ni on microstructural evolution and γ’ dissolution of novel Co-Al-W base alloys. Jinshu Xuebao/Acta Metall. Sin. 50, 845–853 (2014).</v>
      </c>
    </row>
    <row r="348" spans="1:20" x14ac:dyDescent="0.3">
      <c r="A348" s="19" t="s">
        <v>2585</v>
      </c>
      <c r="B348" s="19" t="str">
        <f t="shared" si="5"/>
        <v>Co-35.Ni-9.Al-10.W</v>
      </c>
      <c r="C348" s="19" t="str">
        <f>VLOOKUP(Table410[[#This Row],[Shortname]], comp[], 2, FALSE)</f>
        <v>CoAlW-X</v>
      </c>
      <c r="D348" s="19" t="s">
        <v>2644</v>
      </c>
      <c r="E348" s="13" t="s">
        <v>2641</v>
      </c>
      <c r="F348" t="s">
        <v>46</v>
      </c>
      <c r="G348">
        <v>341</v>
      </c>
      <c r="H348">
        <f>IF(Table410[[#This Row],[Hardness (HV) or (GPa)]] ="","",IF(Table410[[#This Row],[Hardness (HV) or (GPa)]]&gt;100, Table410[[#This Row],[Hardness (HV) or (GPa)]], Table410[[#This Row],[Hardness (HV) or (GPa)]]/0.009807))</f>
        <v>341</v>
      </c>
      <c r="Q348" t="s">
        <v>2646</v>
      </c>
      <c r="R348" s="19" t="e">
        <f>VLOOKUP(Table410[[#This Row],[Unique]], comp[], 2, FALSE)</f>
        <v>#N/A</v>
      </c>
      <c r="S348" s="19"/>
      <c r="T348" s="19" t="str">
        <f>Table410[[#This Row],[Name]] &amp; Table410[[#This Row],[Paper]]</f>
        <v>35NiXue, F. et al. Effects of Ni on microstructural evolution and γ’ dissolution of novel Co-Al-W base alloys. Jinshu Xuebao/Acta Metall. Sin. 50, 845–853 (2014).</v>
      </c>
    </row>
    <row r="349" spans="1:20" x14ac:dyDescent="0.3">
      <c r="A349" s="19" t="s">
        <v>2672</v>
      </c>
      <c r="B349" s="19" t="str">
        <f t="shared" si="5"/>
        <v>Co-45.Ni-9.Al-10.W</v>
      </c>
      <c r="C349" s="19" t="str">
        <f>VLOOKUP(Table410[[#This Row],[Shortname]], comp[], 2, FALSE)</f>
        <v>CoAlW-X</v>
      </c>
      <c r="D349" s="19" t="s">
        <v>2645</v>
      </c>
      <c r="E349" s="13" t="s">
        <v>2641</v>
      </c>
      <c r="F349" t="s">
        <v>46</v>
      </c>
      <c r="G349">
        <v>328</v>
      </c>
      <c r="H349">
        <f>IF(Table410[[#This Row],[Hardness (HV) or (GPa)]] ="","",IF(Table410[[#This Row],[Hardness (HV) or (GPa)]]&gt;100, Table410[[#This Row],[Hardness (HV) or (GPa)]], Table410[[#This Row],[Hardness (HV) or (GPa)]]/0.009807))</f>
        <v>328</v>
      </c>
      <c r="R349" s="19" t="e">
        <f>VLOOKUP(Table410[[#This Row],[Unique]], comp[], 2, FALSE)</f>
        <v>#N/A</v>
      </c>
      <c r="S349" s="19"/>
      <c r="T349" s="19" t="str">
        <f>Table410[[#This Row],[Name]] &amp; Table410[[#This Row],[Paper]]</f>
        <v>45NiXue, F. et al. Effects of Ni on microstructural evolution and γ’ dissolution of novel Co-Al-W base alloys. Jinshu Xuebao/Acta Metall. Sin. 50, 845–853 (2014).</v>
      </c>
    </row>
    <row r="350" spans="1:20" x14ac:dyDescent="0.3">
      <c r="A350" s="19" t="s">
        <v>2524</v>
      </c>
      <c r="B350" t="str">
        <f t="shared" si="5"/>
        <v>Co-7.6Al-21.3Cr-7.2W</v>
      </c>
      <c r="C350" s="19" t="str">
        <f>VLOOKUP(Table410[[#This Row],[Shortname]], comp[], 2, FALSE)</f>
        <v>CoAlW-X</v>
      </c>
      <c r="D350" s="19" t="s">
        <v>1073</v>
      </c>
      <c r="E350" t="s">
        <v>1066</v>
      </c>
      <c r="F350" t="s">
        <v>46</v>
      </c>
      <c r="G350">
        <v>681</v>
      </c>
      <c r="H350">
        <f>IF(Table410[[#This Row],[Hardness (HV) or (GPa)]] ="","",IF(Table410[[#This Row],[Hardness (HV) or (GPa)]]&gt;100, Table410[[#This Row],[Hardness (HV) or (GPa)]], Table410[[#This Row],[Hardness (HV) or (GPa)]]/0.009807))</f>
        <v>681</v>
      </c>
      <c r="R350" t="e">
        <f>VLOOKUP(Table410[[#This Row],[Unique]], comp[], 2, FALSE)</f>
        <v>#N/A</v>
      </c>
      <c r="S350" s="19" t="s">
        <v>1882</v>
      </c>
      <c r="T350" s="19" t="str">
        <f>Table410[[#This Row],[Name]] &amp; Table410[[#This Row],[Paper]]</f>
        <v>21CrYan, H. Y., Vorontsov, V. A. &amp; Dye, D. Alloying effects in polycrystalline γ′ strengthened Co-Al-W base alloys. Intermetallics 48, 44–53 (2014).</v>
      </c>
    </row>
    <row r="351" spans="1:20" x14ac:dyDescent="0.3">
      <c r="A351" s="19" t="s">
        <v>2522</v>
      </c>
      <c r="B351" t="str">
        <f t="shared" si="5"/>
        <v>Co-7.5Al-17.3Cr-7.W</v>
      </c>
      <c r="C351" s="19" t="str">
        <f>VLOOKUP(Table410[[#This Row],[Shortname]], comp[], 2, FALSE)</f>
        <v>CoAlW-X</v>
      </c>
      <c r="D351" s="19" t="s">
        <v>1072</v>
      </c>
      <c r="E351" t="s">
        <v>1066</v>
      </c>
      <c r="F351" t="s">
        <v>46</v>
      </c>
      <c r="G351">
        <v>640</v>
      </c>
      <c r="H351">
        <f>IF(Table410[[#This Row],[Hardness (HV) or (GPa)]] ="","",IF(Table410[[#This Row],[Hardness (HV) or (GPa)]]&gt;100, Table410[[#This Row],[Hardness (HV) or (GPa)]], Table410[[#This Row],[Hardness (HV) or (GPa)]]/0.009807))</f>
        <v>640</v>
      </c>
      <c r="R351" t="e">
        <f>VLOOKUP(Table410[[#This Row],[Unique]], comp[], 2, FALSE)</f>
        <v>#N/A</v>
      </c>
      <c r="S351" s="19" t="s">
        <v>1879</v>
      </c>
      <c r="T351" s="19" t="str">
        <f>Table410[[#This Row],[Name]] &amp; Table410[[#This Row],[Paper]]</f>
        <v>17CrYan, H. Y., Vorontsov, V. A. &amp; Dye, D. Alloying effects in polycrystalline γ′ strengthened Co-Al-W base alloys. Intermetallics 48, 44–53 (2014).</v>
      </c>
    </row>
    <row r="352" spans="1:20" x14ac:dyDescent="0.3">
      <c r="A352" s="19" t="s">
        <v>3723</v>
      </c>
      <c r="B352" t="str">
        <f t="shared" si="5"/>
        <v>Co-19.5Fe-7.3Al-7.W</v>
      </c>
      <c r="C352" s="19" t="str">
        <f>VLOOKUP(Table410[[#This Row],[Shortname]], comp[], 2, FALSE)</f>
        <v>CoAlW-X</v>
      </c>
      <c r="D352" s="19" t="s">
        <v>1069</v>
      </c>
      <c r="E352" t="s">
        <v>1066</v>
      </c>
      <c r="F352" t="s">
        <v>46</v>
      </c>
      <c r="G352">
        <v>568</v>
      </c>
      <c r="H352">
        <f>IF(Table410[[#This Row],[Hardness (HV) or (GPa)]] ="","",IF(Table410[[#This Row],[Hardness (HV) or (GPa)]]&gt;100, Table410[[#This Row],[Hardness (HV) or (GPa)]], Table410[[#This Row],[Hardness (HV) or (GPa)]]/0.009807))</f>
        <v>568</v>
      </c>
      <c r="R352" t="e">
        <f>VLOOKUP(Table410[[#This Row],[Unique]], comp[], 2, FALSE)</f>
        <v>#N/A</v>
      </c>
      <c r="S352" s="19" t="s">
        <v>1881</v>
      </c>
      <c r="T352" s="19" t="str">
        <f>Table410[[#This Row],[Name]] &amp; Table410[[#This Row],[Paper]]</f>
        <v>20FeYan, H. Y., Vorontsov, V. A. &amp; Dye, D. Alloying effects in polycrystalline γ′ strengthened Co-Al-W base alloys. Intermetallics 48, 44–53 (2014).</v>
      </c>
    </row>
    <row r="353" spans="1:20" x14ac:dyDescent="0.3">
      <c r="A353" s="19" t="s">
        <v>703</v>
      </c>
      <c r="B353" t="str">
        <f t="shared" si="5"/>
        <v>Co-7.3Al-6.8W</v>
      </c>
      <c r="C353" s="19" t="str">
        <f>VLOOKUP(Table410[[#This Row],[Shortname]], comp[], 2, FALSE)</f>
        <v>CoAlW-X</v>
      </c>
      <c r="D353" s="19" t="s">
        <v>541</v>
      </c>
      <c r="E353" t="s">
        <v>1066</v>
      </c>
      <c r="F353" t="s">
        <v>46</v>
      </c>
      <c r="G353">
        <v>468</v>
      </c>
      <c r="H353">
        <f>IF(Table410[[#This Row],[Hardness (HV) or (GPa)]] ="","",IF(Table410[[#This Row],[Hardness (HV) or (GPa)]]&gt;100, Table410[[#This Row],[Hardness (HV) or (GPa)]], Table410[[#This Row],[Hardness (HV) or (GPa)]]/0.009807))</f>
        <v>468</v>
      </c>
      <c r="R353" t="e">
        <f>VLOOKUP(Table410[[#This Row],[Unique]], comp[], 2, FALSE)</f>
        <v>#N/A</v>
      </c>
      <c r="S353" s="19" t="s">
        <v>1455</v>
      </c>
      <c r="T353" s="19" t="str">
        <f>Table410[[#This Row],[Name]] &amp; Table410[[#This Row],[Paper]]</f>
        <v>BaseYan, H. Y., Vorontsov, V. A. &amp; Dye, D. Alloying effects in polycrystalline γ′ strengthened Co-Al-W base alloys. Intermetallics 48, 44–53 (2014).</v>
      </c>
    </row>
    <row r="354" spans="1:20" x14ac:dyDescent="0.3">
      <c r="A354" s="19" t="s">
        <v>2525</v>
      </c>
      <c r="B354" t="str">
        <f t="shared" si="5"/>
        <v>Co-11.1Ni-7.5Al-20.8Cr-7.2W</v>
      </c>
      <c r="C354" s="19" t="str">
        <f>VLOOKUP(Table410[[#This Row],[Shortname]], comp[], 2, FALSE)</f>
        <v>CoAlWX+</v>
      </c>
      <c r="D354" s="19" t="s">
        <v>1076</v>
      </c>
      <c r="E354" t="s">
        <v>1066</v>
      </c>
      <c r="F354" t="s">
        <v>46</v>
      </c>
      <c r="G354">
        <v>463</v>
      </c>
      <c r="H354">
        <f>IF(Table410[[#This Row],[Hardness (HV) or (GPa)]] ="","",IF(Table410[[#This Row],[Hardness (HV) or (GPa)]]&gt;100, Table410[[#This Row],[Hardness (HV) or (GPa)]], Table410[[#This Row],[Hardness (HV) or (GPa)]]/0.009807))</f>
        <v>463</v>
      </c>
      <c r="R354" t="e">
        <f>VLOOKUP(Table410[[#This Row],[Unique]], comp[], 2, FALSE)</f>
        <v>#N/A</v>
      </c>
      <c r="S354" s="19" t="s">
        <v>1883</v>
      </c>
      <c r="T354" s="19" t="str">
        <f>Table410[[#This Row],[Name]] &amp; Table410[[#This Row],[Paper]]</f>
        <v>21Cr-11NiYan, H. Y., Vorontsov, V. A. &amp; Dye, D. Alloying effects in polycrystalline γ′ strengthened Co-Al-W base alloys. Intermetallics 48, 44–53 (2014).</v>
      </c>
    </row>
    <row r="355" spans="1:20" x14ac:dyDescent="0.3">
      <c r="A355" s="19" t="s">
        <v>2527</v>
      </c>
      <c r="B355" t="str">
        <f t="shared" si="5"/>
        <v>Co-21.7Ni-6.9Al-21.5Cr-7.3W</v>
      </c>
      <c r="C355" s="19" t="str">
        <f>VLOOKUP(Table410[[#This Row],[Shortname]], comp[], 2, FALSE)</f>
        <v>CoAlWX+</v>
      </c>
      <c r="D355" s="19" t="s">
        <v>1075</v>
      </c>
      <c r="E355" t="s">
        <v>1066</v>
      </c>
      <c r="F355" t="s">
        <v>46</v>
      </c>
      <c r="G355">
        <v>461</v>
      </c>
      <c r="H355">
        <f>IF(Table410[[#This Row],[Hardness (HV) or (GPa)]] ="","",IF(Table410[[#This Row],[Hardness (HV) or (GPa)]]&gt;100, Table410[[#This Row],[Hardness (HV) or (GPa)]], Table410[[#This Row],[Hardness (HV) or (GPa)]]/0.009807))</f>
        <v>461</v>
      </c>
      <c r="R355" t="e">
        <f>VLOOKUP(Table410[[#This Row],[Unique]], comp[], 2, FALSE)</f>
        <v>#N/A</v>
      </c>
      <c r="S355" s="19" t="s">
        <v>1885</v>
      </c>
      <c r="T355" s="19" t="str">
        <f>Table410[[#This Row],[Name]] &amp; Table410[[#This Row],[Paper]]</f>
        <v>21Cr-21NiYan, H. Y., Vorontsov, V. A. &amp; Dye, D. Alloying effects in polycrystalline γ′ strengthened Co-Al-W base alloys. Intermetallics 48, 44–53 (2014).</v>
      </c>
    </row>
    <row r="356" spans="1:20" x14ac:dyDescent="0.3">
      <c r="A356" s="19" t="s">
        <v>2423</v>
      </c>
      <c r="B356" t="str">
        <f t="shared" si="5"/>
        <v>Co-9.9Al-4.8W-1.8Ta</v>
      </c>
      <c r="C356" s="19" t="str">
        <f>VLOOKUP(Table410[[#This Row],[Shortname]], comp[], 2, FALSE)</f>
        <v>CoAlW-X</v>
      </c>
      <c r="D356" s="19" t="s">
        <v>162</v>
      </c>
      <c r="E356" t="s">
        <v>1066</v>
      </c>
      <c r="F356" t="s">
        <v>46</v>
      </c>
      <c r="G356">
        <v>434</v>
      </c>
      <c r="H356">
        <f>IF(Table410[[#This Row],[Hardness (HV) or (GPa)]] ="","",IF(Table410[[#This Row],[Hardness (HV) or (GPa)]]&gt;100, Table410[[#This Row],[Hardness (HV) or (GPa)]], Table410[[#This Row],[Hardness (HV) or (GPa)]]/0.009807))</f>
        <v>434</v>
      </c>
      <c r="R356" t="e">
        <f>VLOOKUP(Table410[[#This Row],[Unique]], comp[], 2, FALSE)</f>
        <v>#N/A</v>
      </c>
      <c r="S356" s="19" t="s">
        <v>1776</v>
      </c>
      <c r="T356" s="19" t="str">
        <f>Table410[[#This Row],[Name]] &amp; Table410[[#This Row],[Paper]]</f>
        <v>2TaYan, H. Y., Vorontsov, V. A. &amp; Dye, D. Alloying effects in polycrystalline γ′ strengthened Co-Al-W base alloys. Intermetallics 48, 44–53 (2014).</v>
      </c>
    </row>
    <row r="357" spans="1:20" x14ac:dyDescent="0.3">
      <c r="A357" s="19" t="s">
        <v>2523</v>
      </c>
      <c r="B357" t="str">
        <f t="shared" si="5"/>
        <v>Co-7.2Al-7.2W-0.7Si</v>
      </c>
      <c r="C357" s="19" t="str">
        <f>VLOOKUP(Table410[[#This Row],[Shortname]], comp[], 2, FALSE)</f>
        <v>CoAlW-X</v>
      </c>
      <c r="D357" s="19" t="s">
        <v>1068</v>
      </c>
      <c r="E357" t="s">
        <v>1066</v>
      </c>
      <c r="F357" t="s">
        <v>46</v>
      </c>
      <c r="G357">
        <v>427</v>
      </c>
      <c r="H357">
        <f>IF(Table410[[#This Row],[Hardness (HV) or (GPa)]] ="","",IF(Table410[[#This Row],[Hardness (HV) or (GPa)]]&gt;100, Table410[[#This Row],[Hardness (HV) or (GPa)]], Table410[[#This Row],[Hardness (HV) or (GPa)]]/0.009807))</f>
        <v>427</v>
      </c>
      <c r="R357" t="e">
        <f>VLOOKUP(Table410[[#This Row],[Unique]], comp[], 2, FALSE)</f>
        <v>#N/A</v>
      </c>
      <c r="S357" s="19" t="s">
        <v>1880</v>
      </c>
      <c r="T357" s="19" t="str">
        <f>Table410[[#This Row],[Name]] &amp; Table410[[#This Row],[Paper]]</f>
        <v>1SiYan, H. Y., Vorontsov, V. A. &amp; Dye, D. Alloying effects in polycrystalline γ′ strengthened Co-Al-W base alloys. Intermetallics 48, 44–53 (2014).</v>
      </c>
    </row>
    <row r="358" spans="1:20" x14ac:dyDescent="0.3">
      <c r="A358" s="19" t="s">
        <v>2532</v>
      </c>
      <c r="B358" t="str">
        <f t="shared" si="5"/>
        <v>Co-6.4Al-6.W-2.2Ti</v>
      </c>
      <c r="C358" s="19" t="str">
        <f>VLOOKUP(Table410[[#This Row],[Shortname]], comp[], 2, FALSE)</f>
        <v>CoAlW-X</v>
      </c>
      <c r="D358" s="19" t="s">
        <v>1060</v>
      </c>
      <c r="E358" t="s">
        <v>1066</v>
      </c>
      <c r="F358" t="s">
        <v>46</v>
      </c>
      <c r="G358">
        <v>410</v>
      </c>
      <c r="H358">
        <f>IF(Table410[[#This Row],[Hardness (HV) or (GPa)]] ="","",IF(Table410[[#This Row],[Hardness (HV) or (GPa)]]&gt;100, Table410[[#This Row],[Hardness (HV) or (GPa)]], Table410[[#This Row],[Hardness (HV) or (GPa)]]/0.009807))</f>
        <v>410</v>
      </c>
      <c r="R358" t="e">
        <f>VLOOKUP(Table410[[#This Row],[Unique]], comp[], 2, FALSE)</f>
        <v>#N/A</v>
      </c>
      <c r="S358" s="19" t="s">
        <v>1890</v>
      </c>
      <c r="T358" s="19" t="str">
        <f>Table410[[#This Row],[Name]] &amp; Table410[[#This Row],[Paper]]</f>
        <v>2TiYan, H. Y., Vorontsov, V. A. &amp; Dye, D. Alloying effects in polycrystalline γ′ strengthened Co-Al-W base alloys. Intermetallics 48, 44–53 (2014).</v>
      </c>
    </row>
    <row r="359" spans="1:20" x14ac:dyDescent="0.3">
      <c r="A359" s="19" t="s">
        <v>2531</v>
      </c>
      <c r="B359" t="str">
        <f t="shared" si="5"/>
        <v>Co-7.2Al-4.7W-1.8Mo</v>
      </c>
      <c r="C359" s="19" t="str">
        <f>VLOOKUP(Table410[[#This Row],[Shortname]], comp[], 2, FALSE)</f>
        <v>CoAlW-X</v>
      </c>
      <c r="D359" s="19" t="s">
        <v>429</v>
      </c>
      <c r="E359" t="s">
        <v>1066</v>
      </c>
      <c r="F359" t="s">
        <v>46</v>
      </c>
      <c r="G359">
        <v>406</v>
      </c>
      <c r="H359">
        <f>IF(Table410[[#This Row],[Hardness (HV) or (GPa)]] ="","",IF(Table410[[#This Row],[Hardness (HV) or (GPa)]]&gt;100, Table410[[#This Row],[Hardness (HV) or (GPa)]], Table410[[#This Row],[Hardness (HV) or (GPa)]]/0.009807))</f>
        <v>406</v>
      </c>
      <c r="R359" t="e">
        <f>VLOOKUP(Table410[[#This Row],[Unique]], comp[], 2, FALSE)</f>
        <v>#N/A</v>
      </c>
      <c r="S359" s="19" t="s">
        <v>1889</v>
      </c>
      <c r="T359" s="19" t="str">
        <f>Table410[[#This Row],[Name]] &amp; Table410[[#This Row],[Paper]]</f>
        <v>2MoYan, H. Y., Vorontsov, V. A. &amp; Dye, D. Alloying effects in polycrystalline γ′ strengthened Co-Al-W base alloys. Intermetallics 48, 44–53 (2014).</v>
      </c>
    </row>
    <row r="360" spans="1:20" x14ac:dyDescent="0.3">
      <c r="A360" s="19" t="s">
        <v>2533</v>
      </c>
      <c r="B360" t="str">
        <f t="shared" si="5"/>
        <v>Co-7.3Al-4.8W-2.1V</v>
      </c>
      <c r="C360" s="19" t="str">
        <f>VLOOKUP(Table410[[#This Row],[Shortname]], comp[], 2, FALSE)</f>
        <v>CoAlW-X</v>
      </c>
      <c r="D360" s="19" t="s">
        <v>1058</v>
      </c>
      <c r="E360" t="s">
        <v>1066</v>
      </c>
      <c r="F360" t="s">
        <v>46</v>
      </c>
      <c r="G360">
        <v>404</v>
      </c>
      <c r="H360">
        <f>IF(Table410[[#This Row],[Hardness (HV) or (GPa)]] ="","",IF(Table410[[#This Row],[Hardness (HV) or (GPa)]]&gt;100, Table410[[#This Row],[Hardness (HV) or (GPa)]], Table410[[#This Row],[Hardness (HV) or (GPa)]]/0.009807))</f>
        <v>404</v>
      </c>
      <c r="R360" t="e">
        <f>VLOOKUP(Table410[[#This Row],[Unique]], comp[], 2, FALSE)</f>
        <v>#N/A</v>
      </c>
      <c r="S360" s="19" t="s">
        <v>1891</v>
      </c>
      <c r="T360" s="19" t="str">
        <f>Table410[[#This Row],[Name]] &amp; Table410[[#This Row],[Paper]]</f>
        <v>2VYan, H. Y., Vorontsov, V. A. &amp; Dye, D. Alloying effects in polycrystalline γ′ strengthened Co-Al-W base alloys. Intermetallics 48, 44–53 (2014).</v>
      </c>
    </row>
    <row r="361" spans="1:20" x14ac:dyDescent="0.3">
      <c r="A361" s="19" t="s">
        <v>2528</v>
      </c>
      <c r="B361" t="str">
        <f t="shared" si="5"/>
        <v>Co-21.3Ni-9.3Al-21.1Cr-4.7W</v>
      </c>
      <c r="C361" s="19" t="str">
        <f>VLOOKUP(Table410[[#This Row],[Shortname]], comp[], 2, FALSE)</f>
        <v>CoAlWX+</v>
      </c>
      <c r="D361" s="19" t="s">
        <v>1079</v>
      </c>
      <c r="E361" t="s">
        <v>1066</v>
      </c>
      <c r="F361" t="s">
        <v>46</v>
      </c>
      <c r="G361">
        <v>401</v>
      </c>
      <c r="H361">
        <f>IF(Table410[[#This Row],[Hardness (HV) or (GPa)]] ="","",IF(Table410[[#This Row],[Hardness (HV) or (GPa)]]&gt;100, Table410[[#This Row],[Hardness (HV) or (GPa)]], Table410[[#This Row],[Hardness (HV) or (GPa)]]/0.009807))</f>
        <v>401</v>
      </c>
      <c r="R361" t="e">
        <f>VLOOKUP(Table410[[#This Row],[Unique]], comp[], 2, FALSE)</f>
        <v>#N/A</v>
      </c>
      <c r="S361" s="19" t="s">
        <v>1886</v>
      </c>
      <c r="T361" s="19" t="str">
        <f>Table410[[#This Row],[Name]] &amp; Table410[[#This Row],[Paper]]</f>
        <v>21Cr-21Ni-AYan, H. Y., Vorontsov, V. A. &amp; Dye, D. Alloying effects in polycrystalline γ′ strengthened Co-Al-W base alloys. Intermetallics 48, 44–53 (2014).</v>
      </c>
    </row>
    <row r="362" spans="1:20" x14ac:dyDescent="0.3">
      <c r="A362" s="19" t="s">
        <v>2521</v>
      </c>
      <c r="B362" t="str">
        <f t="shared" si="5"/>
        <v>Co-7.4Al-13.2Cr-7.1W</v>
      </c>
      <c r="C362" s="19" t="str">
        <f>VLOOKUP(Table410[[#This Row],[Shortname]], comp[], 2, FALSE)</f>
        <v>CoAlW-X</v>
      </c>
      <c r="D362" s="19" t="s">
        <v>1071</v>
      </c>
      <c r="E362" t="s">
        <v>1066</v>
      </c>
      <c r="F362" t="s">
        <v>46</v>
      </c>
      <c r="G362">
        <v>395</v>
      </c>
      <c r="H362">
        <f>IF(Table410[[#This Row],[Hardness (HV) or (GPa)]] ="","",IF(Table410[[#This Row],[Hardness (HV) or (GPa)]]&gt;100, Table410[[#This Row],[Hardness (HV) or (GPa)]], Table410[[#This Row],[Hardness (HV) or (GPa)]]/0.009807))</f>
        <v>395</v>
      </c>
      <c r="R362" t="e">
        <f>VLOOKUP(Table410[[#This Row],[Unique]], comp[], 2, FALSE)</f>
        <v>#N/A</v>
      </c>
      <c r="S362" s="19" t="s">
        <v>1878</v>
      </c>
      <c r="T362" s="19" t="str">
        <f>Table410[[#This Row],[Name]] &amp; Table410[[#This Row],[Paper]]</f>
        <v>13CrYan, H. Y., Vorontsov, V. A. &amp; Dye, D. Alloying effects in polycrystalline γ′ strengthened Co-Al-W base alloys. Intermetallics 48, 44–53 (2014).</v>
      </c>
    </row>
    <row r="363" spans="1:20" x14ac:dyDescent="0.3">
      <c r="A363" s="19" t="s">
        <v>2530</v>
      </c>
      <c r="B363" t="str">
        <f t="shared" si="5"/>
        <v>Co-32.5Ni-11.2Al-20.5Cr-3.4W</v>
      </c>
      <c r="C363" s="19" t="str">
        <f>VLOOKUP(Table410[[#This Row],[Shortname]], comp[], 2, FALSE)</f>
        <v>CoAlWX+</v>
      </c>
      <c r="D363" s="19" t="s">
        <v>1080</v>
      </c>
      <c r="E363" t="s">
        <v>1066</v>
      </c>
      <c r="F363" t="s">
        <v>46</v>
      </c>
      <c r="G363">
        <v>388</v>
      </c>
      <c r="H363">
        <f>IF(Table410[[#This Row],[Hardness (HV) or (GPa)]] ="","",IF(Table410[[#This Row],[Hardness (HV) or (GPa)]]&gt;100, Table410[[#This Row],[Hardness (HV) or (GPa)]], Table410[[#This Row],[Hardness (HV) or (GPa)]]/0.009807))</f>
        <v>388</v>
      </c>
      <c r="R363" t="e">
        <f>VLOOKUP(Table410[[#This Row],[Unique]], comp[], 2, FALSE)</f>
        <v>#N/A</v>
      </c>
      <c r="S363" s="19" t="s">
        <v>1888</v>
      </c>
      <c r="T363" s="19" t="str">
        <f>Table410[[#This Row],[Name]] &amp; Table410[[#This Row],[Paper]]</f>
        <v>21Cr-32Ni-AYan, H. Y., Vorontsov, V. A. &amp; Dye, D. Alloying effects in polycrystalline γ′ strengthened Co-Al-W base alloys. Intermetallics 48, 44–53 (2014).</v>
      </c>
    </row>
    <row r="364" spans="1:20" x14ac:dyDescent="0.3">
      <c r="A364" s="19" t="s">
        <v>2529</v>
      </c>
      <c r="B364" t="str">
        <f t="shared" si="5"/>
        <v>Co-33.2Ni-7.7Al-20.8Cr-6.5W</v>
      </c>
      <c r="C364" s="19" t="str">
        <f>VLOOKUP(Table410[[#This Row],[Shortname]], comp[], 2, FALSE)</f>
        <v>CoAlWX+</v>
      </c>
      <c r="D364" s="19" t="s">
        <v>1077</v>
      </c>
      <c r="E364" t="s">
        <v>1066</v>
      </c>
      <c r="F364" t="s">
        <v>46</v>
      </c>
      <c r="G364">
        <v>383</v>
      </c>
      <c r="H364">
        <f>IF(Table410[[#This Row],[Hardness (HV) or (GPa)]] ="","",IF(Table410[[#This Row],[Hardness (HV) or (GPa)]]&gt;100, Table410[[#This Row],[Hardness (HV) or (GPa)]], Table410[[#This Row],[Hardness (HV) or (GPa)]]/0.009807))</f>
        <v>383</v>
      </c>
      <c r="R364" t="e">
        <f>VLOOKUP(Table410[[#This Row],[Unique]], comp[], 2, FALSE)</f>
        <v>#N/A</v>
      </c>
      <c r="S364" s="19" t="s">
        <v>1887</v>
      </c>
      <c r="T364" s="19" t="str">
        <f>Table410[[#This Row],[Name]] &amp; Table410[[#This Row],[Paper]]</f>
        <v>21Cr-32NiYan, H. Y., Vorontsov, V. A. &amp; Dye, D. Alloying effects in polycrystalline γ′ strengthened Co-Al-W base alloys. Intermetallics 48, 44–53 (2014).</v>
      </c>
    </row>
    <row r="365" spans="1:20" x14ac:dyDescent="0.3">
      <c r="A365" s="19" t="s">
        <v>2229</v>
      </c>
      <c r="B365" t="str">
        <f t="shared" si="5"/>
        <v>Co-20.2Ni-7.3Al-7.W</v>
      </c>
      <c r="C365" s="19" t="str">
        <f>VLOOKUP(Table410[[#This Row],[Shortname]], comp[], 2, FALSE)</f>
        <v>CoAlW-X</v>
      </c>
      <c r="D365" s="19" t="s">
        <v>593</v>
      </c>
      <c r="E365" t="s">
        <v>1066</v>
      </c>
      <c r="F365" t="s">
        <v>46</v>
      </c>
      <c r="G365">
        <v>348</v>
      </c>
      <c r="H365">
        <f>IF(Table410[[#This Row],[Hardness (HV) or (GPa)]] ="","",IF(Table410[[#This Row],[Hardness (HV) or (GPa)]]&gt;100, Table410[[#This Row],[Hardness (HV) or (GPa)]], Table410[[#This Row],[Hardness (HV) or (GPa)]]/0.009807))</f>
        <v>348</v>
      </c>
      <c r="R365" t="e">
        <f>VLOOKUP(Table410[[#This Row],[Unique]], comp[], 2, FALSE)</f>
        <v>#N/A</v>
      </c>
      <c r="S365" s="19" t="s">
        <v>1556</v>
      </c>
      <c r="T365" s="19" t="str">
        <f>Table410[[#This Row],[Name]] &amp; Table410[[#This Row],[Paper]]</f>
        <v>20NiYan, H. Y., Vorontsov, V. A. &amp; Dye, D. Alloying effects in polycrystalline γ′ strengthened Co-Al-W base alloys. Intermetallics 48, 44–53 (2014).</v>
      </c>
    </row>
    <row r="366" spans="1:20" x14ac:dyDescent="0.3">
      <c r="A366" s="19" t="s">
        <v>2520</v>
      </c>
      <c r="B366" t="str">
        <f t="shared" si="5"/>
        <v>Co-7.2Al-9.8Cr-6.8W</v>
      </c>
      <c r="C366" s="19" t="str">
        <f>VLOOKUP(Table410[[#This Row],[Shortname]], comp[], 2, FALSE)</f>
        <v>CoAlW-X</v>
      </c>
      <c r="D366" s="19" t="s">
        <v>1070</v>
      </c>
      <c r="E366" t="s">
        <v>1066</v>
      </c>
      <c r="F366" t="s">
        <v>46</v>
      </c>
      <c r="G366">
        <v>347</v>
      </c>
      <c r="H366">
        <f>IF(Table410[[#This Row],[Hardness (HV) or (GPa)]] ="","",IF(Table410[[#This Row],[Hardness (HV) or (GPa)]]&gt;100, Table410[[#This Row],[Hardness (HV) or (GPa)]], Table410[[#This Row],[Hardness (HV) or (GPa)]]/0.009807))</f>
        <v>347</v>
      </c>
      <c r="R366" t="e">
        <f>VLOOKUP(Table410[[#This Row],[Unique]], comp[], 2, FALSE)</f>
        <v>#N/A</v>
      </c>
      <c r="S366" s="19" t="s">
        <v>1877</v>
      </c>
      <c r="T366" s="19" t="str">
        <f>Table410[[#This Row],[Name]] &amp; Table410[[#This Row],[Paper]]</f>
        <v>10CrYan, H. Y., Vorontsov, V. A. &amp; Dye, D. Alloying effects in polycrystalline γ′ strengthened Co-Al-W base alloys. Intermetallics 48, 44–53 (2014).</v>
      </c>
    </row>
    <row r="367" spans="1:20" x14ac:dyDescent="0.3">
      <c r="A367" s="19" t="s">
        <v>2611</v>
      </c>
      <c r="B367" t="str">
        <f t="shared" si="5"/>
        <v>Co-4.8Al-22.9Cr-6.6W</v>
      </c>
      <c r="C367" s="19" t="str">
        <f>VLOOKUP(Table410[[#This Row],[Shortname]], comp[], 2, FALSE)</f>
        <v>CoAlW-X</v>
      </c>
      <c r="D367" s="19" t="s">
        <v>1074</v>
      </c>
      <c r="E367" t="s">
        <v>1066</v>
      </c>
      <c r="F367" t="s">
        <v>46</v>
      </c>
      <c r="G367">
        <v>326</v>
      </c>
      <c r="H367">
        <f>IF(Table410[[#This Row],[Hardness (HV) or (GPa)]] ="","",IF(Table410[[#This Row],[Hardness (HV) or (GPa)]]&gt;100, Table410[[#This Row],[Hardness (HV) or (GPa)]], Table410[[#This Row],[Hardness (HV) or (GPa)]]/0.009807))</f>
        <v>326</v>
      </c>
      <c r="R367" t="e">
        <f>VLOOKUP(Table410[[#This Row],[Unique]], comp[], 2, FALSE)</f>
        <v>#N/A</v>
      </c>
      <c r="S367" s="19" t="s">
        <v>1959</v>
      </c>
      <c r="T367" s="19" t="str">
        <f>Table410[[#This Row],[Name]] &amp; Table410[[#This Row],[Paper]]</f>
        <v>23CrYan, H. Y., Vorontsov, V. A. &amp; Dye, D. Alloying effects in polycrystalline γ′ strengthened Co-Al-W base alloys. Intermetallics 48, 44–53 (2014).</v>
      </c>
    </row>
    <row r="368" spans="1:20" x14ac:dyDescent="0.3">
      <c r="A368" s="19" t="s">
        <v>2534</v>
      </c>
      <c r="B368" t="str">
        <f t="shared" si="5"/>
        <v>Co-6.4Ni-7.7Al-3.W-4.2V</v>
      </c>
      <c r="C368" s="19" t="str">
        <f>VLOOKUP(Table410[[#This Row],[Shortname]], comp[], 2, FALSE)</f>
        <v>Low-W</v>
      </c>
      <c r="D368" s="19" t="s">
        <v>1067</v>
      </c>
      <c r="E368" t="s">
        <v>1066</v>
      </c>
      <c r="F368" t="s">
        <v>46</v>
      </c>
      <c r="G368">
        <v>323</v>
      </c>
      <c r="H368">
        <f>IF(Table410[[#This Row],[Hardness (HV) or (GPa)]] ="","",IF(Table410[[#This Row],[Hardness (HV) or (GPa)]]&gt;100, Table410[[#This Row],[Hardness (HV) or (GPa)]], Table410[[#This Row],[Hardness (HV) or (GPa)]]/0.009807))</f>
        <v>323</v>
      </c>
      <c r="R368" t="e">
        <f>VLOOKUP(Table410[[#This Row],[Unique]], comp[], 2, FALSE)</f>
        <v>#N/A</v>
      </c>
      <c r="S368" s="19" t="s">
        <v>1892</v>
      </c>
      <c r="T368" s="19" t="str">
        <f>Table410[[#This Row],[Name]] &amp; Table410[[#This Row],[Paper]]</f>
        <v>6Ni-4VYan, H. Y., Vorontsov, V. A. &amp; Dye, D. Alloying effects in polycrystalline γ′ strengthened Co-Al-W base alloys. Intermetallics 48, 44–53 (2014).</v>
      </c>
    </row>
    <row r="369" spans="1:20" x14ac:dyDescent="0.3">
      <c r="A369" s="19" t="s">
        <v>2526</v>
      </c>
      <c r="B369" t="str">
        <f t="shared" si="5"/>
        <v>Co-10.9Ni-8.5Al-21.Cr-5.5W</v>
      </c>
      <c r="C369" s="19" t="str">
        <f>VLOOKUP(Table410[[#This Row],[Shortname]], comp[], 2, FALSE)</f>
        <v>CoAlWX+</v>
      </c>
      <c r="D369" s="19" t="s">
        <v>1078</v>
      </c>
      <c r="E369" t="s">
        <v>1066</v>
      </c>
      <c r="F369" t="s">
        <v>46</v>
      </c>
      <c r="G369">
        <v>323</v>
      </c>
      <c r="H369">
        <f>IF(Table410[[#This Row],[Hardness (HV) or (GPa)]] ="","",IF(Table410[[#This Row],[Hardness (HV) or (GPa)]]&gt;100, Table410[[#This Row],[Hardness (HV) or (GPa)]], Table410[[#This Row],[Hardness (HV) or (GPa)]]/0.009807))</f>
        <v>323</v>
      </c>
      <c r="R369" t="e">
        <f>VLOOKUP(Table410[[#This Row],[Unique]], comp[], 2, FALSE)</f>
        <v>#N/A</v>
      </c>
      <c r="S369" s="19" t="s">
        <v>1884</v>
      </c>
      <c r="T369" s="19" t="str">
        <f>Table410[[#This Row],[Name]] &amp; Table410[[#This Row],[Paper]]</f>
        <v>21Cr-11Ni-AYan, H. Y., Vorontsov, V. A. &amp; Dye, D. Alloying effects in polycrystalline γ′ strengthened Co-Al-W base alloys. Intermetallics 48, 44–53 (2014).</v>
      </c>
    </row>
    <row r="370" spans="1:20" x14ac:dyDescent="0.3">
      <c r="A370" s="19" t="s">
        <v>2248</v>
      </c>
      <c r="B370" t="str">
        <f t="shared" si="5"/>
        <v>Co-37.5Ni-9.Al-8.Cr-7.3W-0.04B</v>
      </c>
      <c r="C370" s="19" t="str">
        <f>VLOOKUP(Table410[[#This Row],[Shortname]], comp[], 2, FALSE)</f>
        <v>CoAlWX+</v>
      </c>
      <c r="D370" s="19" t="s">
        <v>1109</v>
      </c>
      <c r="E370" t="s">
        <v>1105</v>
      </c>
      <c r="F370" t="s">
        <v>46</v>
      </c>
      <c r="G370">
        <v>4.83</v>
      </c>
      <c r="H370">
        <f>IF(Table410[[#This Row],[Hardness (HV) or (GPa)]] ="","",IF(Table410[[#This Row],[Hardness (HV) or (GPa)]]&gt;100, Table410[[#This Row],[Hardness (HV) or (GPa)]], Table410[[#This Row],[Hardness (HV) or (GPa)]]/0.009807))</f>
        <v>492.50535331905786</v>
      </c>
      <c r="R370" t="e">
        <f>VLOOKUP(Table410[[#This Row],[Unique]], comp[], 2, FALSE)</f>
        <v>#N/A</v>
      </c>
      <c r="S370" s="19" t="s">
        <v>1564</v>
      </c>
      <c r="T370" s="19" t="str">
        <f>Table410[[#This Row],[Name]] &amp; Table410[[#This Row],[Paper]]</f>
        <v>ERBO-NC50_8CrZenk, C. H. et al. The role of the base element in γ strengthened cobalt/nickel-base superalloys. Proc. Int. Symp. Superalloys 2016-Janua, 971–980 (2016).</v>
      </c>
    </row>
    <row r="371" spans="1:20" x14ac:dyDescent="0.3">
      <c r="A371" s="19" t="s">
        <v>2247</v>
      </c>
      <c r="B371" t="str">
        <f t="shared" si="5"/>
        <v>Co-8.7Al-8.Cr-7.9W-0.04B</v>
      </c>
      <c r="C371" s="19" t="str">
        <f>VLOOKUP(Table410[[#This Row],[Shortname]], comp[], 2, FALSE)</f>
        <v>CoAlW-X</v>
      </c>
      <c r="D371" s="19" t="s">
        <v>1111</v>
      </c>
      <c r="E371" t="s">
        <v>1105</v>
      </c>
      <c r="F371" t="s">
        <v>46</v>
      </c>
      <c r="G371">
        <v>4.6500000000000004</v>
      </c>
      <c r="H371">
        <f>IF(Table410[[#This Row],[Hardness (HV) or (GPa)]] ="","",IF(Table410[[#This Row],[Hardness (HV) or (GPa)]]&gt;100, Table410[[#This Row],[Hardness (HV) or (GPa)]], Table410[[#This Row],[Hardness (HV) or (GPa)]]/0.009807))</f>
        <v>474.15111654940353</v>
      </c>
      <c r="R371" t="e">
        <f>VLOOKUP(Table410[[#This Row],[Unique]], comp[], 2, FALSE)</f>
        <v>#N/A</v>
      </c>
      <c r="S371" s="19" t="s">
        <v>1563</v>
      </c>
      <c r="T371" s="19" t="str">
        <f>Table410[[#This Row],[Name]] &amp; Table410[[#This Row],[Paper]]</f>
        <v>ERBO-NC100_8CrZenk, C. H. et al. The role of the base element in γ strengthened cobalt/nickel-base superalloys. Proc. Int. Symp. Superalloys 2016-Janua, 971–980 (2016).</v>
      </c>
    </row>
    <row r="372" spans="1:20" x14ac:dyDescent="0.3">
      <c r="A372" s="19" t="s">
        <v>2554</v>
      </c>
      <c r="B372" t="str">
        <f t="shared" si="5"/>
        <v>Co-9.4Al-7.5W-0.04B</v>
      </c>
      <c r="C372" s="19" t="str">
        <f>VLOOKUP(Table410[[#This Row],[Shortname]], comp[], 2, FALSE)</f>
        <v>CoAlW-X</v>
      </c>
      <c r="D372" s="19" t="s">
        <v>1108</v>
      </c>
      <c r="E372" t="s">
        <v>1105</v>
      </c>
      <c r="F372" t="s">
        <v>46</v>
      </c>
      <c r="G372">
        <v>4.3099999999999996</v>
      </c>
      <c r="H372">
        <f>IF(Table410[[#This Row],[Hardness (HV) or (GPa)]] ="","",IF(Table410[[#This Row],[Hardness (HV) or (GPa)]]&gt;100, Table410[[#This Row],[Hardness (HV) or (GPa)]], Table410[[#This Row],[Hardness (HV) or (GPa)]]/0.009807))</f>
        <v>439.48200265116748</v>
      </c>
      <c r="R372" t="e">
        <f>VLOOKUP(Table410[[#This Row],[Unique]], comp[], 2, FALSE)</f>
        <v>#N/A</v>
      </c>
      <c r="S372" s="19" t="s">
        <v>1912</v>
      </c>
      <c r="T372" s="19" t="str">
        <f>Table410[[#This Row],[Name]] &amp; Table410[[#This Row],[Paper]]</f>
        <v>ERBO-NC100_0CrZenk, C. H. et al. The role of the base element in γ strengthened cobalt/nickel-base superalloys. Proc. Int. Symp. Superalloys 2016-Janua, 971–980 (2016).</v>
      </c>
    </row>
    <row r="373" spans="1:20" x14ac:dyDescent="0.3">
      <c r="A373" s="19" t="s">
        <v>2249</v>
      </c>
      <c r="B373" t="str">
        <f t="shared" si="5"/>
        <v>Co-18.8Ni-9.2Al-8.Cr-7.6W-0.04B</v>
      </c>
      <c r="C373" s="19" t="str">
        <f>VLOOKUP(Table410[[#This Row],[Shortname]], comp[], 2, FALSE)</f>
        <v>CoAlWX+</v>
      </c>
      <c r="D373" s="19" t="s">
        <v>1110</v>
      </c>
      <c r="E373" t="s">
        <v>1105</v>
      </c>
      <c r="F373" t="s">
        <v>46</v>
      </c>
      <c r="G373">
        <v>4.2300000000000004</v>
      </c>
      <c r="H373">
        <f>IF(Table410[[#This Row],[Hardness (HV) or (GPa)]] ="","",IF(Table410[[#This Row],[Hardness (HV) or (GPa)]]&gt;100, Table410[[#This Row],[Hardness (HV) or (GPa)]], Table410[[#This Row],[Hardness (HV) or (GPa)]]/0.009807))</f>
        <v>431.32456408687676</v>
      </c>
      <c r="R373" t="e">
        <f>VLOOKUP(Table410[[#This Row],[Unique]], comp[], 2, FALSE)</f>
        <v>#N/A</v>
      </c>
      <c r="S373" s="19" t="s">
        <v>1565</v>
      </c>
      <c r="T373" s="19" t="str">
        <f>Table410[[#This Row],[Name]] &amp; Table410[[#This Row],[Paper]]</f>
        <v>ERBO-NC75_8CrZenk, C. H. et al. The role of the base element in γ strengthened cobalt/nickel-base superalloys. Proc. Int. Symp. Superalloys 2016-Janua, 971–980 (2016).</v>
      </c>
    </row>
    <row r="374" spans="1:20" x14ac:dyDescent="0.3">
      <c r="A374" s="19" t="s">
        <v>2555</v>
      </c>
      <c r="B374" t="str">
        <f t="shared" si="5"/>
        <v>Co-41.5Ni-9.6Al-7.4W-0.04B</v>
      </c>
      <c r="C374" s="19" t="str">
        <f>VLOOKUP(Table410[[#This Row],[Shortname]], comp[], 2, FALSE)</f>
        <v>CoAlW-X</v>
      </c>
      <c r="D374" s="19" t="s">
        <v>1106</v>
      </c>
      <c r="E374" t="s">
        <v>1105</v>
      </c>
      <c r="F374" t="s">
        <v>46</v>
      </c>
      <c r="G374">
        <v>4.16</v>
      </c>
      <c r="H374">
        <f>IF(Table410[[#This Row],[Hardness (HV) or (GPa)]] ="","",IF(Table410[[#This Row],[Hardness (HV) or (GPa)]]&gt;100, Table410[[#This Row],[Hardness (HV) or (GPa)]], Table410[[#This Row],[Hardness (HV) or (GPa)]]/0.009807))</f>
        <v>424.18680534312227</v>
      </c>
      <c r="R374" t="e">
        <f>VLOOKUP(Table410[[#This Row],[Unique]], comp[], 2, FALSE)</f>
        <v>#N/A</v>
      </c>
      <c r="S374" s="19" t="s">
        <v>1913</v>
      </c>
      <c r="T374" s="19" t="str">
        <f>Table410[[#This Row],[Name]] &amp; Table410[[#This Row],[Paper]]</f>
        <v>ERBO-NC50_0CrZenk, C. H. et al. The role of the base element in γ strengthened cobalt/nickel-base superalloys. Proc. Int. Symp. Superalloys 2016-Janua, 971–980 (2016).</v>
      </c>
    </row>
    <row r="375" spans="1:20" x14ac:dyDescent="0.3">
      <c r="A375" s="19" t="s">
        <v>2556</v>
      </c>
      <c r="B375" t="str">
        <f t="shared" si="5"/>
        <v>Co-20.8Ni-9.2Al-7.4W-0.04B</v>
      </c>
      <c r="C375" s="19" t="str">
        <f>VLOOKUP(Table410[[#This Row],[Shortname]], comp[], 2, FALSE)</f>
        <v>CoAlW-X</v>
      </c>
      <c r="D375" s="19" t="s">
        <v>1107</v>
      </c>
      <c r="E375" t="s">
        <v>1105</v>
      </c>
      <c r="F375" t="s">
        <v>46</v>
      </c>
      <c r="G375">
        <v>3.99</v>
      </c>
      <c r="H375">
        <f>IF(Table410[[#This Row],[Hardness (HV) or (GPa)]] ="","",IF(Table410[[#This Row],[Hardness (HV) or (GPa)]]&gt;100, Table410[[#This Row],[Hardness (HV) or (GPa)]], Table410[[#This Row],[Hardness (HV) or (GPa)]]/0.009807))</f>
        <v>406.85224839400433</v>
      </c>
      <c r="R375" t="e">
        <f>VLOOKUP(Table410[[#This Row],[Unique]], comp[], 2, FALSE)</f>
        <v>#N/A</v>
      </c>
      <c r="S375" s="19" t="s">
        <v>1914</v>
      </c>
      <c r="T375" s="19" t="str">
        <f>Table410[[#This Row],[Name]] &amp; Table410[[#This Row],[Paper]]</f>
        <v>ERBO-NC75_0CrZenk, C. H. et al. The role of the base element in γ strengthened cobalt/nickel-base superalloys. Proc. Int. Symp. Superalloys 2016-Janua, 971–980 (2016).</v>
      </c>
    </row>
    <row r="376" spans="1:20" x14ac:dyDescent="0.3">
      <c r="A376" s="19" t="s">
        <v>2557</v>
      </c>
      <c r="B376" t="str">
        <f t="shared" si="5"/>
        <v>Co-30.Ni-4.Al-12.Cr-2.W-4.9Ti-1.Ta-1.5Mo-0.4Si-0.1Hf-0.07C-0.01Zr-0.09B</v>
      </c>
      <c r="C376" s="19" t="str">
        <f>VLOOKUP(Table410[[#This Row],[Shortname]], comp[], 2, FALSE)</f>
        <v>Low-W</v>
      </c>
      <c r="D376" s="19" t="s">
        <v>1138</v>
      </c>
      <c r="E376" t="s">
        <v>1134</v>
      </c>
      <c r="F376" t="s">
        <v>46</v>
      </c>
      <c r="G376">
        <v>5.12</v>
      </c>
      <c r="H376">
        <f>IF(Table410[[#This Row],[Hardness (HV) or (GPa)]] ="","",IF(Table410[[#This Row],[Hardness (HV) or (GPa)]]&gt;100, Table410[[#This Row],[Hardness (HV) or (GPa)]], Table410[[#This Row],[Hardness (HV) or (GPa)]]/0.009807))</f>
        <v>522.07606811461199</v>
      </c>
      <c r="Q376" t="s">
        <v>1139</v>
      </c>
      <c r="R376" t="e">
        <f>VLOOKUP(Table410[[#This Row],[Unique]], comp[], 2, FALSE)</f>
        <v>#N/A</v>
      </c>
      <c r="S376" s="19" t="s">
        <v>1915</v>
      </c>
      <c r="T376" s="19" t="str">
        <f>Table410[[#This Row],[Name]] &amp; Table410[[#This Row],[Paper]]</f>
        <v>4Al-4.9TiZhang, Y. Y. Y. Y., Fu, H., Zhou, X., Zhang, Y. Y. Y. Y. &amp; Xie, J. Enhanced mechanical properties of wrought γ′-strengthened Co-base superalloys by adjusting the relative content of Al and Ti. Intermetallics 112, 106543 (2019).</v>
      </c>
    </row>
    <row r="377" spans="1:20" x14ac:dyDescent="0.3">
      <c r="A377" s="19" t="s">
        <v>2558</v>
      </c>
      <c r="B377" t="str">
        <f t="shared" si="5"/>
        <v>Co-30.Ni-5.5Al-12.Cr-2.W-4.2Ti-1.Ta-1.5Mo-0.4Si-0.1Hf-0.07C-0.01Zr-0.09B</v>
      </c>
      <c r="C377" s="19" t="str">
        <f>VLOOKUP(Table410[[#This Row],[Shortname]], comp[], 2, FALSE)</f>
        <v>Low-W</v>
      </c>
      <c r="D377" s="19" t="s">
        <v>1137</v>
      </c>
      <c r="E377" t="s">
        <v>1134</v>
      </c>
      <c r="F377" t="s">
        <v>46</v>
      </c>
      <c r="G377">
        <v>5.08</v>
      </c>
      <c r="H377">
        <f>IF(Table410[[#This Row],[Hardness (HV) or (GPa)]] ="","",IF(Table410[[#This Row],[Hardness (HV) or (GPa)]]&gt;100, Table410[[#This Row],[Hardness (HV) or (GPa)]], Table410[[#This Row],[Hardness (HV) or (GPa)]]/0.009807))</f>
        <v>517.99734883246663</v>
      </c>
      <c r="Q377" t="s">
        <v>1139</v>
      </c>
      <c r="R377" t="e">
        <f>VLOOKUP(Table410[[#This Row],[Unique]], comp[], 2, FALSE)</f>
        <v>#N/A</v>
      </c>
      <c r="S377" s="19" t="s">
        <v>1916</v>
      </c>
      <c r="T377" s="19" t="str">
        <f>Table410[[#This Row],[Name]] &amp; Table410[[#This Row],[Paper]]</f>
        <v>5.5Al-4.2TiZhang, Y. Y. Y. Y., Fu, H., Zhou, X., Zhang, Y. Y. Y. Y. &amp; Xie, J. Enhanced mechanical properties of wrought γ′-strengthened Co-base superalloys by adjusting the relative content of Al and Ti. Intermetallics 112, 106543 (2019).</v>
      </c>
    </row>
    <row r="378" spans="1:20" x14ac:dyDescent="0.3">
      <c r="A378" s="19" t="s">
        <v>2559</v>
      </c>
      <c r="B378" t="str">
        <f t="shared" si="5"/>
        <v>Co-30.Ni-6.Al-12.Cr-2.W-3.5Ti-1.Ta-1.5Mo-0.4Si-0.1Hf-0.09C-0.01Zr-0.08B</v>
      </c>
      <c r="C378" s="19" t="str">
        <f>VLOOKUP(Table410[[#This Row],[Shortname]], comp[], 2, FALSE)</f>
        <v>Low-W</v>
      </c>
      <c r="D378" s="19" t="s">
        <v>1135</v>
      </c>
      <c r="E378" t="s">
        <v>1134</v>
      </c>
      <c r="F378" t="s">
        <v>46</v>
      </c>
      <c r="G378">
        <v>4.87</v>
      </c>
      <c r="H378">
        <f>IF(Table410[[#This Row],[Hardness (HV) or (GPa)]] ="","",IF(Table410[[#This Row],[Hardness (HV) or (GPa)]]&gt;100, Table410[[#This Row],[Hardness (HV) or (GPa)]], Table410[[#This Row],[Hardness (HV) or (GPa)]]/0.009807))</f>
        <v>496.58407260120322</v>
      </c>
      <c r="Q378" t="s">
        <v>1139</v>
      </c>
      <c r="R378" t="e">
        <f>VLOOKUP(Table410[[#This Row],[Unique]], comp[], 2, FALSE)</f>
        <v>#N/A</v>
      </c>
      <c r="S378" s="19" t="s">
        <v>1917</v>
      </c>
      <c r="T378" s="19" t="str">
        <f>Table410[[#This Row],[Name]] &amp; Table410[[#This Row],[Paper]]</f>
        <v>6Al-3.5TiZhang, Y. Y. Y. Y., Fu, H., Zhou, X., Zhang, Y. Y. Y. Y. &amp; Xie, J. Enhanced mechanical properties of wrought γ′-strengthened Co-base superalloys by adjusting the relative content of Al and Ti. Intermetallics 112, 106543 (2019).</v>
      </c>
    </row>
    <row r="379" spans="1:20" x14ac:dyDescent="0.3">
      <c r="A379" s="19" t="s">
        <v>2560</v>
      </c>
      <c r="B379" t="str">
        <f t="shared" si="5"/>
        <v>Co-30.Ni-7.Al-12.Cr-2.W-3.5Ti-1.Ta-1.5Mo-0.4Si-0.1Hf-0.08C-0.01Zr-0.09B</v>
      </c>
      <c r="C379" s="19" t="str">
        <f>VLOOKUP(Table410[[#This Row],[Shortname]], comp[], 2, FALSE)</f>
        <v>Low-W</v>
      </c>
      <c r="D379" s="19" t="s">
        <v>1136</v>
      </c>
      <c r="E379" t="s">
        <v>1134</v>
      </c>
      <c r="F379" t="s">
        <v>46</v>
      </c>
      <c r="G379">
        <v>4.72</v>
      </c>
      <c r="H379">
        <f>IF(Table410[[#This Row],[Hardness (HV) or (GPa)]] ="","",IF(Table410[[#This Row],[Hardness (HV) or (GPa)]]&gt;100, Table410[[#This Row],[Hardness (HV) or (GPa)]], Table410[[#This Row],[Hardness (HV) or (GPa)]]/0.009807))</f>
        <v>481.28887529315796</v>
      </c>
      <c r="Q379" t="s">
        <v>1139</v>
      </c>
      <c r="R379" t="e">
        <f>VLOOKUP(Table410[[#This Row],[Unique]], comp[], 2, FALSE)</f>
        <v>#N/A</v>
      </c>
      <c r="S379" s="19" t="s">
        <v>1918</v>
      </c>
      <c r="T379" s="19" t="str">
        <f>Table410[[#This Row],[Name]] &amp; Table410[[#This Row],[Paper]]</f>
        <v>7Al-3.5TiZhang, Y. Y. Y. Y., Fu, H., Zhou, X., Zhang, Y. Y. Y. Y. &amp; Xie, J. Enhanced mechanical properties of wrought γ′-strengthened Co-base superalloys by adjusting the relative content of Al and Ti. Intermetallics 112, 106543 (2019).</v>
      </c>
    </row>
    <row r="380" spans="1:20" x14ac:dyDescent="0.3">
      <c r="A380" s="19" t="s">
        <v>2562</v>
      </c>
      <c r="B380" t="str">
        <f t="shared" si="5"/>
        <v>Co-6.Al-3.W</v>
      </c>
      <c r="C380" s="19" t="str">
        <f>VLOOKUP(Table410[[#This Row],[Shortname]], comp[], 2, FALSE)</f>
        <v>CoAlW-X</v>
      </c>
      <c r="D380" s="19" t="s">
        <v>1141</v>
      </c>
      <c r="E380" s="8" t="s">
        <v>1140</v>
      </c>
      <c r="F380" t="s">
        <v>46</v>
      </c>
      <c r="G380">
        <v>5.25</v>
      </c>
      <c r="H380">
        <f>IF(Table410[[#This Row],[Hardness (HV) or (GPa)]] ="","",IF(Table410[[#This Row],[Hardness (HV) or (GPa)]]&gt;100, Table410[[#This Row],[Hardness (HV) or (GPa)]], Table410[[#This Row],[Hardness (HV) or (GPa)]]/0.009807))</f>
        <v>535.33190578158462</v>
      </c>
      <c r="R380" t="e">
        <f>VLOOKUP(Table410[[#This Row],[Unique]], comp[], 2, FALSE)</f>
        <v>#N/A</v>
      </c>
      <c r="S380" s="19" t="s">
        <v>1920</v>
      </c>
      <c r="T380" s="19" t="str">
        <f>Table410[[#This Row],[Name]] &amp; Table410[[#This Row],[Paper]]</f>
        <v>6Al3WZhang, Y. Y. Y., Fu, H., Zhou, X., Zhang, Y. Y. Y. &amp; Xie, J. Effects of aluminum and molybdenum content on the microstructure and properties of multi-component γ′-strengthened cobalt-base superalloys. Mater. Sci. Eng. A 737, 265–273 (2018).</v>
      </c>
    </row>
    <row r="381" spans="1:20" x14ac:dyDescent="0.3">
      <c r="A381" s="19" t="s">
        <v>2561</v>
      </c>
      <c r="B381" t="str">
        <f t="shared" si="5"/>
        <v>Co-6.Al-2.W-1.Mo</v>
      </c>
      <c r="C381" s="19" t="str">
        <f>VLOOKUP(Table410[[#This Row],[Shortname]], comp[], 2, FALSE)</f>
        <v>Low-W</v>
      </c>
      <c r="D381" s="19" t="s">
        <v>1142</v>
      </c>
      <c r="E381" s="8" t="s">
        <v>1140</v>
      </c>
      <c r="F381" t="s">
        <v>46</v>
      </c>
      <c r="G381">
        <v>5.1100000000000003</v>
      </c>
      <c r="H381">
        <f>IF(Table410[[#This Row],[Hardness (HV) or (GPa)]] ="","",IF(Table410[[#This Row],[Hardness (HV) or (GPa)]]&gt;100, Table410[[#This Row],[Hardness (HV) or (GPa)]], Table410[[#This Row],[Hardness (HV) or (GPa)]]/0.009807))</f>
        <v>521.05638829407576</v>
      </c>
      <c r="R381" t="e">
        <f>VLOOKUP(Table410[[#This Row],[Unique]], comp[], 2, FALSE)</f>
        <v>#N/A</v>
      </c>
      <c r="S381" s="19" t="s">
        <v>1919</v>
      </c>
      <c r="T381" s="19" t="str">
        <f>Table410[[#This Row],[Name]] &amp; Table410[[#This Row],[Paper]]</f>
        <v>6Al2W1MoZhang, Y. Y. Y., Fu, H., Zhou, X., Zhang, Y. Y. Y. &amp; Xie, J. Effects of aluminum and molybdenum content on the microstructure and properties of multi-component γ′-strengthened cobalt-base superalloys. Mater. Sci. Eng. A 737, 265–273 (2018).</v>
      </c>
    </row>
    <row r="382" spans="1:20" x14ac:dyDescent="0.3">
      <c r="A382" s="19" t="s">
        <v>2565</v>
      </c>
      <c r="B382" t="str">
        <f t="shared" si="5"/>
        <v>Co-8.Al-3.W</v>
      </c>
      <c r="C382" s="19" t="str">
        <f>VLOOKUP(Table410[[#This Row],[Shortname]], comp[], 2, FALSE)</f>
        <v>CoAlW-X</v>
      </c>
      <c r="D382" s="19" t="s">
        <v>1143</v>
      </c>
      <c r="E382" s="8" t="s">
        <v>1140</v>
      </c>
      <c r="F382" t="s">
        <v>46</v>
      </c>
      <c r="G382">
        <v>4.78</v>
      </c>
      <c r="H382">
        <f>IF(Table410[[#This Row],[Hardness (HV) or (GPa)]] ="","",IF(Table410[[#This Row],[Hardness (HV) or (GPa)]]&gt;100, Table410[[#This Row],[Hardness (HV) or (GPa)]], Table410[[#This Row],[Hardness (HV) or (GPa)]]/0.009807))</f>
        <v>487.40695421637611</v>
      </c>
      <c r="R382" t="e">
        <f>VLOOKUP(Table410[[#This Row],[Unique]], comp[], 2, FALSE)</f>
        <v>#N/A</v>
      </c>
      <c r="S382" s="19" t="s">
        <v>1923</v>
      </c>
      <c r="T382" s="19" t="str">
        <f>Table410[[#This Row],[Name]] &amp; Table410[[#This Row],[Paper]]</f>
        <v>8Al3WZhang, Y. Y. Y., Fu, H., Zhou, X., Zhang, Y. Y. Y. &amp; Xie, J. Effects of aluminum and molybdenum content on the microstructure and properties of multi-component γ′-strengthened cobalt-base superalloys. Mater. Sci. Eng. A 737, 265–273 (2018).</v>
      </c>
    </row>
    <row r="383" spans="1:20" x14ac:dyDescent="0.3">
      <c r="A383" s="19" t="s">
        <v>2563</v>
      </c>
      <c r="B383" t="str">
        <f t="shared" si="5"/>
        <v>Co-8.Al-1.W-2.Mo</v>
      </c>
      <c r="C383" s="19" t="str">
        <f>VLOOKUP(Table410[[#This Row],[Shortname]], comp[], 2, FALSE)</f>
        <v>Low-W</v>
      </c>
      <c r="D383" s="19" t="s">
        <v>1145</v>
      </c>
      <c r="E383" s="8" t="s">
        <v>1140</v>
      </c>
      <c r="F383" t="s">
        <v>46</v>
      </c>
      <c r="G383">
        <v>4.67</v>
      </c>
      <c r="H383">
        <f>IF(Table410[[#This Row],[Hardness (HV) or (GPa)]] ="","",IF(Table410[[#This Row],[Hardness (HV) or (GPa)]]&gt;100, Table410[[#This Row],[Hardness (HV) or (GPa)]], Table410[[#This Row],[Hardness (HV) or (GPa)]]/0.009807))</f>
        <v>476.1904761904762</v>
      </c>
      <c r="R383" t="e">
        <f>VLOOKUP(Table410[[#This Row],[Unique]], comp[], 2, FALSE)</f>
        <v>#N/A</v>
      </c>
      <c r="S383" s="19" t="s">
        <v>1921</v>
      </c>
      <c r="T383" s="19" t="str">
        <f>Table410[[#This Row],[Name]] &amp; Table410[[#This Row],[Paper]]</f>
        <v>8Al1W2MoZhang, Y. Y. Y., Fu, H., Zhou, X., Zhang, Y. Y. Y. &amp; Xie, J. Effects of aluminum and molybdenum content on the microstructure and properties of multi-component γ′-strengthened cobalt-base superalloys. Mater. Sci. Eng. A 737, 265–273 (2018).</v>
      </c>
    </row>
    <row r="384" spans="1:20" x14ac:dyDescent="0.3">
      <c r="A384" s="19" t="s">
        <v>2564</v>
      </c>
      <c r="B384" t="str">
        <f t="shared" si="5"/>
        <v>Co-8.Al-2.W-1.Mo</v>
      </c>
      <c r="C384" s="19" t="str">
        <f>VLOOKUP(Table410[[#This Row],[Shortname]], comp[], 2, FALSE)</f>
        <v>Low-W</v>
      </c>
      <c r="D384" s="19" t="s">
        <v>1144</v>
      </c>
      <c r="E384" s="8" t="s">
        <v>1140</v>
      </c>
      <c r="F384" t="s">
        <v>46</v>
      </c>
      <c r="G384">
        <v>4.6500000000000004</v>
      </c>
      <c r="H384">
        <f>IF(Table410[[#This Row],[Hardness (HV) or (GPa)]] ="","",IF(Table410[[#This Row],[Hardness (HV) or (GPa)]]&gt;100, Table410[[#This Row],[Hardness (HV) or (GPa)]], Table410[[#This Row],[Hardness (HV) or (GPa)]]/0.009807))</f>
        <v>474.15111654940353</v>
      </c>
      <c r="R384" t="e">
        <f>VLOOKUP(Table410[[#This Row],[Unique]], comp[], 2, FALSE)</f>
        <v>#N/A</v>
      </c>
      <c r="S384" s="19" t="s">
        <v>1922</v>
      </c>
      <c r="T384" s="19" t="str">
        <f>Table410[[#This Row],[Name]] &amp; Table410[[#This Row],[Paper]]</f>
        <v>8Al2W1MoZhang, Y. Y. Y., Fu, H., Zhou, X., Zhang, Y. Y. Y. &amp; Xie, J. Effects of aluminum and molybdenum content on the microstructure and properties of multi-component γ′-strengthened cobalt-base superalloys. Mater. Sci. Eng. A 737, 265–273 (2018).</v>
      </c>
    </row>
    <row r="385" spans="1:20" x14ac:dyDescent="0.3">
      <c r="A385" s="19" t="s">
        <v>2613</v>
      </c>
      <c r="B385" t="str">
        <f t="shared" si="5"/>
        <v>Co-31.Ni-2.6Al-11.Cr-9.W-2.Ti-0.2Si-0.3Hf-0.07C-0.02B</v>
      </c>
      <c r="C385" s="19" t="str">
        <f>VLOOKUP(Table410[[#This Row],[Shortname]], comp[], 2, FALSE)</f>
        <v>CoAlWX+</v>
      </c>
      <c r="D385" s="19" t="s">
        <v>1161</v>
      </c>
      <c r="E385" s="8" t="s">
        <v>1160</v>
      </c>
      <c r="F385">
        <v>1050</v>
      </c>
      <c r="H385" t="str">
        <f>IF(Table410[[#This Row],[Hardness (HV) or (GPa)]] ="","",IF(Table410[[#This Row],[Hardness (HV) or (GPa)]]&gt;100, Table410[[#This Row],[Hardness (HV) or (GPa)]], Table410[[#This Row],[Hardness (HV) or (GPa)]]/0.009807))</f>
        <v/>
      </c>
      <c r="K385">
        <v>339.27</v>
      </c>
      <c r="Q385" t="s">
        <v>1162</v>
      </c>
      <c r="R385" t="e">
        <f>VLOOKUP(Table410[[#This Row],[Unique]], comp[], 2, FALSE)</f>
        <v>#N/A</v>
      </c>
      <c r="S385" s="19" t="s">
        <v>1961</v>
      </c>
      <c r="T385" s="19" t="str">
        <f>Table410[[#This Row],[Name]] &amp; Table410[[#This Row],[Paper]]</f>
        <v>Zhong alloy 1Zhong, X. &amp; Han, F. Hot deformation behavior of a new tailored cobalt-based superalloy for turbine discs. J. Mater. Res. 35, 633–643 (2020).</v>
      </c>
    </row>
    <row r="386" spans="1:20" x14ac:dyDescent="0.3">
      <c r="A386" s="19" t="s">
        <v>2613</v>
      </c>
      <c r="B386" t="str">
        <f t="shared" ref="B386:B405" si="6">IF(A386=A385, "",A386)</f>
        <v/>
      </c>
      <c r="C386" s="19" t="str">
        <f>VLOOKUP(Table410[[#This Row],[Shortname]], comp[], 2, FALSE)</f>
        <v>CoAlWX+</v>
      </c>
      <c r="D386" s="19" t="s">
        <v>1161</v>
      </c>
      <c r="E386" s="8" t="s">
        <v>1160</v>
      </c>
      <c r="F386">
        <v>1100</v>
      </c>
      <c r="H386" t="str">
        <f>IF(Table410[[#This Row],[Hardness (HV) or (GPa)]] ="","",IF(Table410[[#This Row],[Hardness (HV) or (GPa)]]&gt;100, Table410[[#This Row],[Hardness (HV) or (GPa)]], Table410[[#This Row],[Hardness (HV) or (GPa)]]/0.009807))</f>
        <v/>
      </c>
      <c r="K386">
        <v>213.85</v>
      </c>
      <c r="Q386" t="s">
        <v>1162</v>
      </c>
      <c r="R386" t="e">
        <f>VLOOKUP(Table410[[#This Row],[Unique]], comp[], 2, FALSE)</f>
        <v>#N/A</v>
      </c>
      <c r="S386" s="19" t="s">
        <v>1961</v>
      </c>
      <c r="T386" s="19" t="str">
        <f>Table410[[#This Row],[Name]] &amp; Table410[[#This Row],[Paper]]</f>
        <v>Zhong alloy 1Zhong, X. &amp; Han, F. Hot deformation behavior of a new tailored cobalt-based superalloy for turbine discs. J. Mater. Res. 35, 633–643 (2020).</v>
      </c>
    </row>
    <row r="387" spans="1:20" x14ac:dyDescent="0.3">
      <c r="A387" s="19" t="s">
        <v>2613</v>
      </c>
      <c r="B387" t="str">
        <f t="shared" si="6"/>
        <v/>
      </c>
      <c r="C387" s="19" t="str">
        <f>VLOOKUP(Table410[[#This Row],[Shortname]], comp[], 2, FALSE)</f>
        <v>CoAlWX+</v>
      </c>
      <c r="D387" s="19" t="s">
        <v>1161</v>
      </c>
      <c r="E387" s="8" t="s">
        <v>1160</v>
      </c>
      <c r="F387">
        <v>1150</v>
      </c>
      <c r="H387" t="str">
        <f>IF(Table410[[#This Row],[Hardness (HV) or (GPa)]] ="","",IF(Table410[[#This Row],[Hardness (HV) or (GPa)]]&gt;100, Table410[[#This Row],[Hardness (HV) or (GPa)]], Table410[[#This Row],[Hardness (HV) or (GPa)]]/0.009807))</f>
        <v/>
      </c>
      <c r="K387">
        <v>129.5</v>
      </c>
      <c r="Q387" t="s">
        <v>1162</v>
      </c>
      <c r="R387" t="e">
        <f>VLOOKUP(Table410[[#This Row],[Unique]], comp[], 2, FALSE)</f>
        <v>#N/A</v>
      </c>
      <c r="S387" s="19" t="s">
        <v>1961</v>
      </c>
      <c r="T387" s="19" t="str">
        <f>Table410[[#This Row],[Name]] &amp; Table410[[#This Row],[Paper]]</f>
        <v>Zhong alloy 1Zhong, X. &amp; Han, F. Hot deformation behavior of a new tailored cobalt-based superalloy for turbine discs. J. Mater. Res. 35, 633–643 (2020).</v>
      </c>
    </row>
    <row r="388" spans="1:20" x14ac:dyDescent="0.3">
      <c r="A388" s="19" t="s">
        <v>2613</v>
      </c>
      <c r="B388" t="str">
        <f t="shared" si="6"/>
        <v/>
      </c>
      <c r="C388" s="19" t="str">
        <f>VLOOKUP(Table410[[#This Row],[Shortname]], comp[], 2, FALSE)</f>
        <v>CoAlWX+</v>
      </c>
      <c r="D388" s="19" t="s">
        <v>1161</v>
      </c>
      <c r="E388" s="8" t="s">
        <v>1160</v>
      </c>
      <c r="F388">
        <v>1200</v>
      </c>
      <c r="H388" t="str">
        <f>IF(Table410[[#This Row],[Hardness (HV) or (GPa)]] ="","",IF(Table410[[#This Row],[Hardness (HV) or (GPa)]]&gt;100, Table410[[#This Row],[Hardness (HV) or (GPa)]], Table410[[#This Row],[Hardness (HV) or (GPa)]]/0.009807))</f>
        <v/>
      </c>
      <c r="K388">
        <v>100.32</v>
      </c>
      <c r="Q388" t="s">
        <v>1162</v>
      </c>
      <c r="R388" t="e">
        <f>VLOOKUP(Table410[[#This Row],[Unique]], comp[], 2, FALSE)</f>
        <v>#N/A</v>
      </c>
      <c r="S388" s="19" t="s">
        <v>1961</v>
      </c>
      <c r="T388" s="19" t="str">
        <f>Table410[[#This Row],[Name]] &amp; Table410[[#This Row],[Paper]]</f>
        <v>Zhong alloy 1Zhong, X. &amp; Han, F. Hot deformation behavior of a new tailored cobalt-based superalloy for turbine discs. J. Mater. Res. 35, 633–643 (2020).</v>
      </c>
    </row>
    <row r="389" spans="1:20" x14ac:dyDescent="0.3">
      <c r="A389" s="19" t="s">
        <v>2613</v>
      </c>
      <c r="B389" t="str">
        <f t="shared" si="6"/>
        <v/>
      </c>
      <c r="C389" s="19" t="str">
        <f>VLOOKUP(Table410[[#This Row],[Shortname]], comp[], 2, FALSE)</f>
        <v>CoAlWX+</v>
      </c>
      <c r="D389" s="19" t="s">
        <v>1161</v>
      </c>
      <c r="E389" s="8" t="s">
        <v>1160</v>
      </c>
      <c r="F389">
        <v>1050</v>
      </c>
      <c r="H389" t="str">
        <f>IF(Table410[[#This Row],[Hardness (HV) or (GPa)]] ="","",IF(Table410[[#This Row],[Hardness (HV) or (GPa)]]&gt;100, Table410[[#This Row],[Hardness (HV) or (GPa)]], Table410[[#This Row],[Hardness (HV) or (GPa)]]/0.009807))</f>
        <v/>
      </c>
      <c r="K389">
        <v>480.68</v>
      </c>
      <c r="Q389" t="s">
        <v>1163</v>
      </c>
      <c r="R389" t="e">
        <f>VLOOKUP(Table410[[#This Row],[Unique]], comp[], 2, FALSE)</f>
        <v>#N/A</v>
      </c>
      <c r="S389" s="19" t="s">
        <v>1961</v>
      </c>
      <c r="T389" s="19" t="str">
        <f>Table410[[#This Row],[Name]] &amp; Table410[[#This Row],[Paper]]</f>
        <v>Zhong alloy 1Zhong, X. &amp; Han, F. Hot deformation behavior of a new tailored cobalt-based superalloy for turbine discs. J. Mater. Res. 35, 633–643 (2020).</v>
      </c>
    </row>
    <row r="390" spans="1:20" x14ac:dyDescent="0.3">
      <c r="A390" s="19" t="s">
        <v>2613</v>
      </c>
      <c r="B390" t="str">
        <f t="shared" si="6"/>
        <v/>
      </c>
      <c r="C390" s="19" t="str">
        <f>VLOOKUP(Table410[[#This Row],[Shortname]], comp[], 2, FALSE)</f>
        <v>CoAlWX+</v>
      </c>
      <c r="D390" s="19" t="s">
        <v>1161</v>
      </c>
      <c r="E390" s="8" t="s">
        <v>1160</v>
      </c>
      <c r="F390">
        <v>1100</v>
      </c>
      <c r="H390" t="str">
        <f>IF(Table410[[#This Row],[Hardness (HV) or (GPa)]] ="","",IF(Table410[[#This Row],[Hardness (HV) or (GPa)]]&gt;100, Table410[[#This Row],[Hardness (HV) or (GPa)]], Table410[[#This Row],[Hardness (HV) or (GPa)]]/0.009807))</f>
        <v/>
      </c>
      <c r="K390">
        <v>298.18</v>
      </c>
      <c r="Q390" t="s">
        <v>1163</v>
      </c>
      <c r="R390" t="e">
        <f>VLOOKUP(Table410[[#This Row],[Unique]], comp[], 2, FALSE)</f>
        <v>#N/A</v>
      </c>
      <c r="S390" s="19" t="s">
        <v>1961</v>
      </c>
      <c r="T390" s="19" t="str">
        <f>Table410[[#This Row],[Name]] &amp; Table410[[#This Row],[Paper]]</f>
        <v>Zhong alloy 1Zhong, X. &amp; Han, F. Hot deformation behavior of a new tailored cobalt-based superalloy for turbine discs. J. Mater. Res. 35, 633–643 (2020).</v>
      </c>
    </row>
    <row r="391" spans="1:20" x14ac:dyDescent="0.3">
      <c r="A391" s="19" t="s">
        <v>2613</v>
      </c>
      <c r="B391" t="str">
        <f t="shared" si="6"/>
        <v/>
      </c>
      <c r="C391" s="19" t="str">
        <f>VLOOKUP(Table410[[#This Row],[Shortname]], comp[], 2, FALSE)</f>
        <v>CoAlWX+</v>
      </c>
      <c r="D391" s="19" t="s">
        <v>1161</v>
      </c>
      <c r="E391" s="8" t="s">
        <v>1160</v>
      </c>
      <c r="F391">
        <v>1150</v>
      </c>
      <c r="H391" t="str">
        <f>IF(Table410[[#This Row],[Hardness (HV) or (GPa)]] ="","",IF(Table410[[#This Row],[Hardness (HV) or (GPa)]]&gt;100, Table410[[#This Row],[Hardness (HV) or (GPa)]], Table410[[#This Row],[Hardness (HV) or (GPa)]]/0.009807))</f>
        <v/>
      </c>
      <c r="K391">
        <v>205.85</v>
      </c>
      <c r="Q391" t="s">
        <v>1163</v>
      </c>
      <c r="R391" t="e">
        <f>VLOOKUP(Table410[[#This Row],[Unique]], comp[], 2, FALSE)</f>
        <v>#N/A</v>
      </c>
      <c r="S391" s="19" t="s">
        <v>1961</v>
      </c>
      <c r="T391" s="19" t="str">
        <f>Table410[[#This Row],[Name]] &amp; Table410[[#This Row],[Paper]]</f>
        <v>Zhong alloy 1Zhong, X. &amp; Han, F. Hot deformation behavior of a new tailored cobalt-based superalloy for turbine discs. J. Mater. Res. 35, 633–643 (2020).</v>
      </c>
    </row>
    <row r="392" spans="1:20" x14ac:dyDescent="0.3">
      <c r="A392" s="19" t="s">
        <v>2613</v>
      </c>
      <c r="B392" t="str">
        <f t="shared" si="6"/>
        <v/>
      </c>
      <c r="C392" s="19" t="str">
        <f>VLOOKUP(Table410[[#This Row],[Shortname]], comp[], 2, FALSE)</f>
        <v>CoAlWX+</v>
      </c>
      <c r="D392" s="19" t="s">
        <v>1161</v>
      </c>
      <c r="E392" s="8" t="s">
        <v>1160</v>
      </c>
      <c r="F392">
        <v>1200</v>
      </c>
      <c r="H392" t="str">
        <f>IF(Table410[[#This Row],[Hardness (HV) or (GPa)]] ="","",IF(Table410[[#This Row],[Hardness (HV) or (GPa)]]&gt;100, Table410[[#This Row],[Hardness (HV) or (GPa)]], Table410[[#This Row],[Hardness (HV) or (GPa)]]/0.009807))</f>
        <v/>
      </c>
      <c r="K392">
        <v>158.94</v>
      </c>
      <c r="Q392" t="s">
        <v>1163</v>
      </c>
      <c r="R392" t="e">
        <f>VLOOKUP(Table410[[#This Row],[Unique]], comp[], 2, FALSE)</f>
        <v>#N/A</v>
      </c>
      <c r="S392" s="19" t="s">
        <v>1961</v>
      </c>
      <c r="T392" s="19" t="str">
        <f>Table410[[#This Row],[Name]] &amp; Table410[[#This Row],[Paper]]</f>
        <v>Zhong alloy 1Zhong, X. &amp; Han, F. Hot deformation behavior of a new tailored cobalt-based superalloy for turbine discs. J. Mater. Res. 35, 633–643 (2020).</v>
      </c>
    </row>
    <row r="393" spans="1:20" x14ac:dyDescent="0.3">
      <c r="A393" s="19" t="s">
        <v>2613</v>
      </c>
      <c r="B393" t="str">
        <f t="shared" si="6"/>
        <v/>
      </c>
      <c r="C393" s="19" t="str">
        <f>VLOOKUP(Table410[[#This Row],[Shortname]], comp[], 2, FALSE)</f>
        <v>CoAlWX+</v>
      </c>
      <c r="D393" s="19" t="s">
        <v>1161</v>
      </c>
      <c r="E393" s="8" t="s">
        <v>1160</v>
      </c>
      <c r="F393">
        <v>1050</v>
      </c>
      <c r="H393" t="str">
        <f>IF(Table410[[#This Row],[Hardness (HV) or (GPa)]] ="","",IF(Table410[[#This Row],[Hardness (HV) or (GPa)]]&gt;100, Table410[[#This Row],[Hardness (HV) or (GPa)]], Table410[[#This Row],[Hardness (HV) or (GPa)]]/0.009807))</f>
        <v/>
      </c>
      <c r="K393">
        <v>495.45</v>
      </c>
      <c r="Q393" t="s">
        <v>1164</v>
      </c>
      <c r="R393" t="e">
        <f>VLOOKUP(Table410[[#This Row],[Unique]], comp[], 2, FALSE)</f>
        <v>#N/A</v>
      </c>
      <c r="S393" s="19" t="s">
        <v>1961</v>
      </c>
      <c r="T393" s="19" t="str">
        <f>Table410[[#This Row],[Name]] &amp; Table410[[#This Row],[Paper]]</f>
        <v>Zhong alloy 1Zhong, X. &amp; Han, F. Hot deformation behavior of a new tailored cobalt-based superalloy for turbine discs. J. Mater. Res. 35, 633–643 (2020).</v>
      </c>
    </row>
    <row r="394" spans="1:20" x14ac:dyDescent="0.3">
      <c r="A394" s="19" t="s">
        <v>2613</v>
      </c>
      <c r="B394" t="str">
        <f t="shared" si="6"/>
        <v/>
      </c>
      <c r="C394" s="19" t="str">
        <f>VLOOKUP(Table410[[#This Row],[Shortname]], comp[], 2, FALSE)</f>
        <v>CoAlWX+</v>
      </c>
      <c r="D394" s="19" t="s">
        <v>1161</v>
      </c>
      <c r="E394" s="8" t="s">
        <v>1160</v>
      </c>
      <c r="F394">
        <v>1100</v>
      </c>
      <c r="H394" t="str">
        <f>IF(Table410[[#This Row],[Hardness (HV) or (GPa)]] ="","",IF(Table410[[#This Row],[Hardness (HV) or (GPa)]]&gt;100, Table410[[#This Row],[Hardness (HV) or (GPa)]], Table410[[#This Row],[Hardness (HV) or (GPa)]]/0.009807))</f>
        <v/>
      </c>
      <c r="K394">
        <v>395.34</v>
      </c>
      <c r="Q394" t="s">
        <v>1164</v>
      </c>
      <c r="R394" t="e">
        <f>VLOOKUP(Table410[[#This Row],[Unique]], comp[], 2, FALSE)</f>
        <v>#N/A</v>
      </c>
      <c r="S394" s="19" t="s">
        <v>1961</v>
      </c>
      <c r="T394" s="19" t="str">
        <f>Table410[[#This Row],[Name]] &amp; Table410[[#This Row],[Paper]]</f>
        <v>Zhong alloy 1Zhong, X. &amp; Han, F. Hot deformation behavior of a new tailored cobalt-based superalloy for turbine discs. J. Mater. Res. 35, 633–643 (2020).</v>
      </c>
    </row>
    <row r="395" spans="1:20" x14ac:dyDescent="0.3">
      <c r="A395" s="19" t="s">
        <v>2613</v>
      </c>
      <c r="B395" t="str">
        <f t="shared" si="6"/>
        <v/>
      </c>
      <c r="C395" s="19" t="str">
        <f>VLOOKUP(Table410[[#This Row],[Shortname]], comp[], 2, FALSE)</f>
        <v>CoAlWX+</v>
      </c>
      <c r="D395" s="19" t="s">
        <v>1161</v>
      </c>
      <c r="E395" s="8" t="s">
        <v>1160</v>
      </c>
      <c r="F395">
        <v>1150</v>
      </c>
      <c r="H395" t="str">
        <f>IF(Table410[[#This Row],[Hardness (HV) or (GPa)]] ="","",IF(Table410[[#This Row],[Hardness (HV) or (GPa)]]&gt;100, Table410[[#This Row],[Hardness (HV) or (GPa)]], Table410[[#This Row],[Hardness (HV) or (GPa)]]/0.009807))</f>
        <v/>
      </c>
      <c r="K395">
        <v>276.95999999999998</v>
      </c>
      <c r="Q395" t="s">
        <v>1164</v>
      </c>
      <c r="R395" t="e">
        <f>VLOOKUP(Table410[[#This Row],[Unique]], comp[], 2, FALSE)</f>
        <v>#N/A</v>
      </c>
      <c r="S395" s="19" t="s">
        <v>1961</v>
      </c>
      <c r="T395" s="19" t="str">
        <f>Table410[[#This Row],[Name]] &amp; Table410[[#This Row],[Paper]]</f>
        <v>Zhong alloy 1Zhong, X. &amp; Han, F. Hot deformation behavior of a new tailored cobalt-based superalloy for turbine discs. J. Mater. Res. 35, 633–643 (2020).</v>
      </c>
    </row>
    <row r="396" spans="1:20" x14ac:dyDescent="0.3">
      <c r="A396" s="19" t="s">
        <v>2613</v>
      </c>
      <c r="B396" t="str">
        <f t="shared" si="6"/>
        <v/>
      </c>
      <c r="C396" s="19" t="str">
        <f>VLOOKUP(Table410[[#This Row],[Shortname]], comp[], 2, FALSE)</f>
        <v>CoAlWX+</v>
      </c>
      <c r="D396" s="19" t="s">
        <v>1161</v>
      </c>
      <c r="E396" s="8" t="s">
        <v>1160</v>
      </c>
      <c r="F396">
        <v>1200</v>
      </c>
      <c r="H396" t="str">
        <f>IF(Table410[[#This Row],[Hardness (HV) or (GPa)]] ="","",IF(Table410[[#This Row],[Hardness (HV) or (GPa)]]&gt;100, Table410[[#This Row],[Hardness (HV) or (GPa)]], Table410[[#This Row],[Hardness (HV) or (GPa)]]/0.009807))</f>
        <v/>
      </c>
      <c r="K396">
        <v>216.64</v>
      </c>
      <c r="Q396" t="s">
        <v>1164</v>
      </c>
      <c r="R396" t="e">
        <f>VLOOKUP(Table410[[#This Row],[Unique]], comp[], 2, FALSE)</f>
        <v>#N/A</v>
      </c>
      <c r="S396" s="19" t="s">
        <v>1961</v>
      </c>
      <c r="T396" s="19" t="str">
        <f>Table410[[#This Row],[Name]] &amp; Table410[[#This Row],[Paper]]</f>
        <v>Zhong alloy 1Zhong, X. &amp; Han, F. Hot deformation behavior of a new tailored cobalt-based superalloy for turbine discs. J. Mater. Res. 35, 633–643 (2020).</v>
      </c>
    </row>
    <row r="397" spans="1:20" x14ac:dyDescent="0.3">
      <c r="A397" s="19" t="s">
        <v>2613</v>
      </c>
      <c r="B397" t="str">
        <f t="shared" si="6"/>
        <v/>
      </c>
      <c r="C397" s="19" t="str">
        <f>VLOOKUP(Table410[[#This Row],[Shortname]], comp[], 2, FALSE)</f>
        <v>CoAlWX+</v>
      </c>
      <c r="D397" s="19" t="s">
        <v>1161</v>
      </c>
      <c r="E397" s="8" t="s">
        <v>1160</v>
      </c>
      <c r="F397">
        <v>1050</v>
      </c>
      <c r="H397" t="str">
        <f>IF(Table410[[#This Row],[Hardness (HV) or (GPa)]] ="","",IF(Table410[[#This Row],[Hardness (HV) or (GPa)]]&gt;100, Table410[[#This Row],[Hardness (HV) or (GPa)]], Table410[[#This Row],[Hardness (HV) or (GPa)]]/0.009807))</f>
        <v/>
      </c>
      <c r="K397">
        <v>646.29</v>
      </c>
      <c r="Q397" t="s">
        <v>1165</v>
      </c>
      <c r="R397" t="e">
        <f>VLOOKUP(Table410[[#This Row],[Unique]], comp[], 2, FALSE)</f>
        <v>#N/A</v>
      </c>
      <c r="S397" s="19" t="s">
        <v>1961</v>
      </c>
      <c r="T397" s="19" t="str">
        <f>Table410[[#This Row],[Name]] &amp; Table410[[#This Row],[Paper]]</f>
        <v>Zhong alloy 1Zhong, X. &amp; Han, F. Hot deformation behavior of a new tailored cobalt-based superalloy for turbine discs. J. Mater. Res. 35, 633–643 (2020).</v>
      </c>
    </row>
    <row r="398" spans="1:20" x14ac:dyDescent="0.3">
      <c r="A398" s="19" t="s">
        <v>2613</v>
      </c>
      <c r="B398" t="str">
        <f t="shared" si="6"/>
        <v/>
      </c>
      <c r="C398" s="19" t="str">
        <f>VLOOKUP(Table410[[#This Row],[Shortname]], comp[], 2, FALSE)</f>
        <v>CoAlWX+</v>
      </c>
      <c r="D398" s="19" t="s">
        <v>1161</v>
      </c>
      <c r="E398" s="8" t="s">
        <v>1160</v>
      </c>
      <c r="F398">
        <v>1100</v>
      </c>
      <c r="H398" t="str">
        <f>IF(Table410[[#This Row],[Hardness (HV) or (GPa)]] ="","",IF(Table410[[#This Row],[Hardness (HV) or (GPa)]]&gt;100, Table410[[#This Row],[Hardness (HV) or (GPa)]], Table410[[#This Row],[Hardness (HV) or (GPa)]]/0.009807))</f>
        <v/>
      </c>
      <c r="K398">
        <v>495.57</v>
      </c>
      <c r="Q398" t="s">
        <v>1165</v>
      </c>
      <c r="R398" t="e">
        <f>VLOOKUP(Table410[[#This Row],[Unique]], comp[], 2, FALSE)</f>
        <v>#N/A</v>
      </c>
      <c r="S398" s="19" t="s">
        <v>1961</v>
      </c>
      <c r="T398" s="19" t="str">
        <f>Table410[[#This Row],[Name]] &amp; Table410[[#This Row],[Paper]]</f>
        <v>Zhong alloy 1Zhong, X. &amp; Han, F. Hot deformation behavior of a new tailored cobalt-based superalloy for turbine discs. J. Mater. Res. 35, 633–643 (2020).</v>
      </c>
    </row>
    <row r="399" spans="1:20" x14ac:dyDescent="0.3">
      <c r="A399" s="19" t="s">
        <v>2613</v>
      </c>
      <c r="B399" t="str">
        <f t="shared" si="6"/>
        <v/>
      </c>
      <c r="C399" s="19" t="str">
        <f>VLOOKUP(Table410[[#This Row],[Shortname]], comp[], 2, FALSE)</f>
        <v>CoAlWX+</v>
      </c>
      <c r="D399" s="19" t="s">
        <v>1161</v>
      </c>
      <c r="E399" s="8" t="s">
        <v>1160</v>
      </c>
      <c r="F399">
        <v>1150</v>
      </c>
      <c r="H399" t="str">
        <f>IF(Table410[[#This Row],[Hardness (HV) or (GPa)]] ="","",IF(Table410[[#This Row],[Hardness (HV) or (GPa)]]&gt;100, Table410[[#This Row],[Hardness (HV) or (GPa)]], Table410[[#This Row],[Hardness (HV) or (GPa)]]/0.009807))</f>
        <v/>
      </c>
      <c r="K399">
        <v>388.01</v>
      </c>
      <c r="Q399" t="s">
        <v>1165</v>
      </c>
      <c r="R399" t="e">
        <f>VLOOKUP(Table410[[#This Row],[Unique]], comp[], 2, FALSE)</f>
        <v>#N/A</v>
      </c>
      <c r="S399" s="19" t="s">
        <v>1961</v>
      </c>
      <c r="T399" s="19" t="str">
        <f>Table410[[#This Row],[Name]] &amp; Table410[[#This Row],[Paper]]</f>
        <v>Zhong alloy 1Zhong, X. &amp; Han, F. Hot deformation behavior of a new tailored cobalt-based superalloy for turbine discs. J. Mater. Res. 35, 633–643 (2020).</v>
      </c>
    </row>
    <row r="400" spans="1:20" x14ac:dyDescent="0.3">
      <c r="A400" s="19" t="s">
        <v>2613</v>
      </c>
      <c r="B400" t="str">
        <f t="shared" si="6"/>
        <v/>
      </c>
      <c r="C400" s="19" t="str">
        <f>VLOOKUP(Table410[[#This Row],[Shortname]], comp[], 2, FALSE)</f>
        <v>CoAlWX+</v>
      </c>
      <c r="D400" s="19" t="s">
        <v>1161</v>
      </c>
      <c r="E400" s="8" t="s">
        <v>1160</v>
      </c>
      <c r="F400">
        <v>1200</v>
      </c>
      <c r="H400" t="str">
        <f>IF(Table410[[#This Row],[Hardness (HV) or (GPa)]] ="","",IF(Table410[[#This Row],[Hardness (HV) or (GPa)]]&gt;100, Table410[[#This Row],[Hardness (HV) or (GPa)]], Table410[[#This Row],[Hardness (HV) or (GPa)]]/0.009807))</f>
        <v/>
      </c>
      <c r="K400">
        <v>300.83</v>
      </c>
      <c r="Q400" t="s">
        <v>1165</v>
      </c>
      <c r="R400" t="e">
        <f>VLOOKUP(Table410[[#This Row],[Unique]], comp[], 2, FALSE)</f>
        <v>#N/A</v>
      </c>
      <c r="S400" s="19" t="s">
        <v>1961</v>
      </c>
      <c r="T400" s="19" t="str">
        <f>Table410[[#This Row],[Name]] &amp; Table410[[#This Row],[Paper]]</f>
        <v>Zhong alloy 1Zhong, X. &amp; Han, F. Hot deformation behavior of a new tailored cobalt-based superalloy for turbine discs. J. Mater. Res. 35, 633–643 (2020).</v>
      </c>
    </row>
    <row r="401" spans="1:20" x14ac:dyDescent="0.3">
      <c r="A401" t="s">
        <v>2612</v>
      </c>
      <c r="B401" t="str">
        <f t="shared" si="6"/>
        <v>Co-32.Ni-0.3Fe-6.Al-12.Cr-3.W-2.5Ti-1.5Ta-0.4Nb</v>
      </c>
      <c r="C401" t="str">
        <f>VLOOKUP(Table410[[#This Row],[Shortname]], comp[], 2, FALSE)</f>
        <v>Low-W</v>
      </c>
      <c r="D401" t="s">
        <v>1158</v>
      </c>
      <c r="E401" s="13" t="s">
        <v>1157</v>
      </c>
      <c r="F401" t="s">
        <v>46</v>
      </c>
      <c r="H401" t="str">
        <f>IF(Table410[[#This Row],[Hardness (HV) or (GPa)]] ="","",IF(Table410[[#This Row],[Hardness (HV) or (GPa)]]&gt;100, Table410[[#This Row],[Hardness (HV) or (GPa)]], Table410[[#This Row],[Hardness (HV) or (GPa)]]/0.009807))</f>
        <v/>
      </c>
      <c r="J401">
        <v>586</v>
      </c>
      <c r="K401">
        <v>850</v>
      </c>
      <c r="L401">
        <v>18</v>
      </c>
      <c r="Q401" t="s">
        <v>1159</v>
      </c>
      <c r="R401" t="e">
        <f>VLOOKUP(Table410[[#This Row],[Unique]], comp[], 2, FALSE)</f>
        <v>#N/A</v>
      </c>
      <c r="S401" t="s">
        <v>1960</v>
      </c>
      <c r="T401" t="str">
        <f>Table410[[#This Row],[Name]] &amp; Table410[[#This Row],[Paper]]</f>
        <v>Co-32Ni-12Cr-6Al-3W-2.5Ti-1.5Ta-0.3Fe-0.4NbZhong, X. K., Wang, X. F., Si, Y. L. &amp; Han, F. S. Evolution of Microstructures and Properties of a New γ/γ′ Co-Based Superalloy via Forging Process. JOM 71, 4034–4040 (2019).</v>
      </c>
    </row>
    <row r="402" spans="1:20" x14ac:dyDescent="0.3">
      <c r="A402" t="s">
        <v>2612</v>
      </c>
      <c r="B402" t="str">
        <f t="shared" si="6"/>
        <v/>
      </c>
      <c r="C402" t="str">
        <f>VLOOKUP(Table410[[#This Row],[Shortname]], comp[], 2, FALSE)</f>
        <v>Low-W</v>
      </c>
      <c r="D402" t="s">
        <v>1158</v>
      </c>
      <c r="E402" s="13" t="s">
        <v>1157</v>
      </c>
      <c r="F402" t="s">
        <v>46</v>
      </c>
      <c r="H402" t="str">
        <f>IF(Table410[[#This Row],[Hardness (HV) or (GPa)]] ="","",IF(Table410[[#This Row],[Hardness (HV) or (GPa)]]&gt;100, Table410[[#This Row],[Hardness (HV) or (GPa)]], Table410[[#This Row],[Hardness (HV) or (GPa)]]/0.009807))</f>
        <v/>
      </c>
      <c r="J402">
        <v>836</v>
      </c>
      <c r="K402">
        <v>1050</v>
      </c>
      <c r="L402">
        <v>9</v>
      </c>
      <c r="Q402" t="s">
        <v>644</v>
      </c>
      <c r="R402" t="e">
        <f>VLOOKUP(Table410[[#This Row],[Unique]], comp[], 2, FALSE)</f>
        <v>#N/A</v>
      </c>
      <c r="S402" t="s">
        <v>1960</v>
      </c>
      <c r="T402" t="str">
        <f>Table410[[#This Row],[Name]] &amp; Table410[[#This Row],[Paper]]</f>
        <v>Co-32Ni-12Cr-6Al-3W-2.5Ti-1.5Ta-0.3Fe-0.4NbZhong, X. K., Wang, X. F., Si, Y. L. &amp; Han, F. S. Evolution of Microstructures and Properties of a New γ/γ′ Co-Based Superalloy via Forging Process. JOM 71, 4034–4040 (2019).</v>
      </c>
    </row>
    <row r="403" spans="1:20" x14ac:dyDescent="0.3">
      <c r="A403" s="19" t="s">
        <v>2578</v>
      </c>
      <c r="B403" t="str">
        <f t="shared" si="6"/>
        <v>Co-8.Al-14.Cr-2.W</v>
      </c>
      <c r="C403" s="19" t="str">
        <f>VLOOKUP(Table410[[#This Row],[Shortname]], comp[], 2, FALSE)</f>
        <v>Low-W</v>
      </c>
      <c r="D403" s="19" t="s">
        <v>1224</v>
      </c>
      <c r="E403" t="s">
        <v>1223</v>
      </c>
      <c r="F403" t="s">
        <v>46</v>
      </c>
      <c r="G403">
        <v>415</v>
      </c>
      <c r="H403">
        <f>IF(Table410[[#This Row],[Hardness (HV) or (GPa)]] ="","",IF(Table410[[#This Row],[Hardness (HV) or (GPa)]]&gt;100, Table410[[#This Row],[Hardness (HV) or (GPa)]], Table410[[#This Row],[Hardness (HV) or (GPa)]]/0.009807))</f>
        <v>415</v>
      </c>
      <c r="Q403" t="s">
        <v>1225</v>
      </c>
      <c r="R403" t="e">
        <f>VLOOKUP(Table410[[#This Row],[Unique]], comp[], 2, FALSE)</f>
        <v>#N/A</v>
      </c>
      <c r="S403" s="19" t="s">
        <v>1931</v>
      </c>
      <c r="T403" s="19" t="str">
        <f>Table410[[#This Row],[Name]] &amp; Table410[[#This Row],[Paper]]</f>
        <v>8Al2W14CrZhuang, X., Lu, S., Li, L. &amp; Feng, Q. Microstructures and properties of a novel γ′-strengthened multi-component CoNi-based wrought superalloy designed by CALPHAD method. Mater. Sci. Eng. A 780, (2020).</v>
      </c>
    </row>
    <row r="404" spans="1:20" x14ac:dyDescent="0.3">
      <c r="A404" s="19" t="s">
        <v>2687</v>
      </c>
      <c r="B404" s="19" t="str">
        <f t="shared" si="6"/>
        <v>Co-32.Ni-11.Al-5.Cr-2.W-2.Ti-3.Ta-0.5Nb-0.5Mo</v>
      </c>
      <c r="C404" s="19" t="str">
        <f>VLOOKUP(Table410[[#This Row],[Shortname]], comp[], 2, FALSE)</f>
        <v>Low-W</v>
      </c>
      <c r="D404" s="19" t="s">
        <v>2669</v>
      </c>
      <c r="E404" s="16" t="s">
        <v>2668</v>
      </c>
      <c r="F404" t="s">
        <v>46</v>
      </c>
      <c r="G404">
        <v>320</v>
      </c>
      <c r="H404">
        <f>IF(Table410[[#This Row],[Hardness (HV) or (GPa)]] ="","",IF(Table410[[#This Row],[Hardness (HV) or (GPa)]]&gt;100, Table410[[#This Row],[Hardness (HV) or (GPa)]], Table410[[#This Row],[Hardness (HV) or (GPa)]]/0.009807))</f>
        <v>320</v>
      </c>
      <c r="Q404" t="s">
        <v>2671</v>
      </c>
      <c r="R404" s="19" t="e">
        <f>VLOOKUP(Table410[[#This Row],[Unique]], comp[], 2, FALSE)</f>
        <v>#N/A</v>
      </c>
      <c r="S404" s="19"/>
      <c r="T404" s="19" t="str">
        <f>Table410[[#This Row],[Name]] &amp; Table410[[#This Row],[Paper]]</f>
        <v>9CoNi-1Zou, M., Li, W., Li, L., Zhao, J.-C. &amp; Feng, Q. Machine Learning Assisted Design Approach for Developing γ′-Strengthened Co-Ni-Base Superalloys. in 937–947 (2020). doi:10.1007/978-3-030-51834-9_92.</v>
      </c>
    </row>
    <row r="405" spans="1:20" x14ac:dyDescent="0.3">
      <c r="A405" s="19" t="s">
        <v>2188</v>
      </c>
      <c r="B405" s="19" t="str">
        <f t="shared" si="6"/>
        <v>Co-30.Ni-11.Al-5.Cr-4.W-4.Ti-1.Ta</v>
      </c>
      <c r="C405" s="19" t="str">
        <f>VLOOKUP(Table410[[#This Row],[Shortname]], comp[], 2, FALSE)</f>
        <v>CoAlWX+</v>
      </c>
      <c r="D405" s="19" t="s">
        <v>2670</v>
      </c>
      <c r="E405" s="16" t="s">
        <v>2668</v>
      </c>
      <c r="F405" t="s">
        <v>46</v>
      </c>
      <c r="G405">
        <v>319</v>
      </c>
      <c r="H405">
        <f>IF(Table410[[#This Row],[Hardness (HV) or (GPa)]] ="","",IF(Table410[[#This Row],[Hardness (HV) or (GPa)]]&gt;100, Table410[[#This Row],[Hardness (HV) or (GPa)]], Table410[[#This Row],[Hardness (HV) or (GPa)]]/0.009807))</f>
        <v>319</v>
      </c>
      <c r="Q405" t="s">
        <v>2671</v>
      </c>
      <c r="R405" s="19" t="e">
        <f>VLOOKUP(Table410[[#This Row],[Unique]], comp[], 2, FALSE)</f>
        <v>#N/A</v>
      </c>
      <c r="S405" s="19"/>
      <c r="T405" s="19" t="str">
        <f>Table410[[#This Row],[Name]] &amp; Table410[[#This Row],[Paper]]</f>
        <v>7CoNi-1Zou, M., Li, W., Li, L., Zhao, J.-C. &amp; Feng, Q. Machine Learning Assisted Design Approach for Developing γ′-Strengthened Co-Ni-Base Superalloys. in 937–947 (2020). doi:10.1007/978-3-030-51834-9_92.</v>
      </c>
    </row>
  </sheetData>
  <conditionalFormatting sqref="A316 C316:E316 S316:T316">
    <cfRule type="duplicateValues" dxfId="6" priority="4"/>
  </conditionalFormatting>
  <conditionalFormatting sqref="A317 C317:D317 S317:T317">
    <cfRule type="duplicateValues" dxfId="5" priority="5"/>
  </conditionalFormatting>
  <conditionalFormatting sqref="A318 C318:D318 S318:T318">
    <cfRule type="duplicateValues" dxfId="4" priority="6"/>
  </conditionalFormatting>
  <conditionalFormatting sqref="A319 C319:D319 S319:T319">
    <cfRule type="duplicateValues" dxfId="3" priority="7"/>
  </conditionalFormatting>
  <conditionalFormatting sqref="E317">
    <cfRule type="duplicateValues" dxfId="2" priority="3"/>
  </conditionalFormatting>
  <conditionalFormatting sqref="E318">
    <cfRule type="duplicateValues" dxfId="1" priority="2"/>
  </conditionalFormatting>
  <conditionalFormatting sqref="E319">
    <cfRule type="duplicateValues" dxfId="0" priority="1"/>
  </conditionalFormatting>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317"/>
  <sheetViews>
    <sheetView zoomScale="115" zoomScaleNormal="115" workbookViewId="0">
      <pane xSplit="1" ySplit="1" topLeftCell="B308" activePane="bottomRight" state="frozen"/>
      <selection pane="topRight" activeCell="B1" sqref="B1"/>
      <selection pane="bottomLeft" activeCell="A2" sqref="A2"/>
      <selection pane="bottomRight" activeCell="F32" sqref="F32"/>
    </sheetView>
  </sheetViews>
  <sheetFormatPr defaultRowHeight="14.4" x14ac:dyDescent="0.3"/>
  <cols>
    <col min="4" max="4" width="19.88671875" customWidth="1"/>
    <col min="8" max="9" width="19.88671875" customWidth="1"/>
    <col min="10" max="10" width="16.5546875" customWidth="1"/>
    <col min="12" max="12" width="13.109375" customWidth="1"/>
    <col min="13" max="13" width="15.88671875" customWidth="1"/>
    <col min="14" max="14" width="15.5546875" customWidth="1"/>
    <col min="15" max="15" width="9.6640625" customWidth="1"/>
    <col min="16" max="16" width="13.6640625" customWidth="1"/>
    <col min="17" max="17" width="8.88671875" customWidth="1"/>
    <col min="18" max="18" width="14.21875" customWidth="1"/>
    <col min="19" max="19" width="14.77734375" hidden="1" customWidth="1"/>
    <col min="20" max="20" width="11.109375" hidden="1" customWidth="1"/>
    <col min="21" max="21" width="10.5546875" hidden="1" customWidth="1"/>
    <col min="22" max="24" width="19.88671875" customWidth="1"/>
  </cols>
  <sheetData>
    <row r="1" spans="1:21" x14ac:dyDescent="0.3">
      <c r="A1" t="s">
        <v>2124</v>
      </c>
      <c r="B1" t="s">
        <v>2633</v>
      </c>
      <c r="C1" t="s">
        <v>1480</v>
      </c>
      <c r="D1" t="s">
        <v>0</v>
      </c>
      <c r="E1" t="s">
        <v>12</v>
      </c>
      <c r="F1" t="s">
        <v>3715</v>
      </c>
      <c r="G1" t="s">
        <v>3716</v>
      </c>
      <c r="H1" t="s">
        <v>3718</v>
      </c>
      <c r="I1" t="s">
        <v>3378</v>
      </c>
      <c r="J1" t="s">
        <v>186</v>
      </c>
      <c r="K1" t="s">
        <v>223</v>
      </c>
      <c r="L1" t="s">
        <v>1468</v>
      </c>
      <c r="M1" t="s">
        <v>433</v>
      </c>
      <c r="N1" t="s">
        <v>49</v>
      </c>
      <c r="O1" t="s">
        <v>50</v>
      </c>
      <c r="P1" t="s">
        <v>446</v>
      </c>
      <c r="Q1" t="s">
        <v>501</v>
      </c>
      <c r="R1" t="s">
        <v>15</v>
      </c>
      <c r="S1" t="s">
        <v>1648</v>
      </c>
      <c r="T1" t="s">
        <v>1646</v>
      </c>
      <c r="U1" t="s">
        <v>1256</v>
      </c>
    </row>
    <row r="2" spans="1:21" x14ac:dyDescent="0.3">
      <c r="A2" t="s">
        <v>2264</v>
      </c>
      <c r="B2" t="str">
        <f>IF(A2=A1, "",A2)</f>
        <v>Co-30.Ni-10.Al-0.5W-2.Ti-2.Ta-4.5Mo</v>
      </c>
      <c r="C2" t="str">
        <f>VLOOKUP(Table4[[#This Row],[Shortname]], comp[], 2, FALSE)</f>
        <v>Low-W</v>
      </c>
      <c r="D2" t="s">
        <v>27</v>
      </c>
      <c r="E2" s="1" t="s">
        <v>3714</v>
      </c>
      <c r="F2" t="s">
        <v>46</v>
      </c>
      <c r="G2">
        <v>900</v>
      </c>
      <c r="H2">
        <v>383</v>
      </c>
      <c r="I2">
        <f>IF(Table4[[#This Row],[Hardness peak (HV) or (GPa)]] ="","",IF(Table4[[#This Row],[Hardness peak (HV) or (GPa)]]&gt;100, Table4[[#This Row],[Hardness peak (HV) or (GPa)]], Table4[[#This Row],[Hardness peak (HV) or (GPa)]]/0.009807))</f>
        <v>383</v>
      </c>
      <c r="S2" t="s">
        <v>1573</v>
      </c>
      <c r="T2" t="s">
        <v>1573</v>
      </c>
      <c r="U2" t="str">
        <f>Table4[[#This Row],[Name]] &amp; Table4[[#This Row],[Paper]]</f>
        <v>Co–30Ni–4.5Mo– 10Al–2Ta–2Ti–0.5WBaler, N., Pandey, P., Palanisamy, D., Makineni, S. K., Phanikumar, G., &amp; Chattopadhyay, K. (2020). On the effect of W addition on microstructural evolution and γ′ precipitate coarsening in a Co–30Ni–10Al–5Mo–2Ta–2Ti alloy. Materialia, 10. https://doi.org/10.1016/j.mtla.2020.100633</v>
      </c>
    </row>
    <row r="3" spans="1:21" x14ac:dyDescent="0.3">
      <c r="A3" t="s">
        <v>2266</v>
      </c>
      <c r="B3" t="str">
        <f t="shared" ref="B3:B62" si="0">IF(A3=A2, "",A3)</f>
        <v>Co-30.Ni-10.Al-2.Ti-2.Ta-5.Mo</v>
      </c>
      <c r="C3" t="str">
        <f>VLOOKUP(Table4[[#This Row],[Shortname]], comp[], 2, FALSE)</f>
        <v>W-free</v>
      </c>
      <c r="D3" t="s">
        <v>31</v>
      </c>
      <c r="E3" s="1" t="s">
        <v>26</v>
      </c>
      <c r="F3" t="s">
        <v>46</v>
      </c>
      <c r="G3">
        <v>900</v>
      </c>
      <c r="H3">
        <v>375</v>
      </c>
      <c r="I3">
        <f>IF(Table4[[#This Row],[Hardness peak (HV) or (GPa)]] ="","",IF(Table4[[#This Row],[Hardness peak (HV) or (GPa)]]&gt;100, Table4[[#This Row],[Hardness peak (HV) or (GPa)]], Table4[[#This Row],[Hardness peak (HV) or (GPa)]]/0.009807))</f>
        <v>375</v>
      </c>
      <c r="S3" t="s">
        <v>1575</v>
      </c>
      <c r="T3" t="s">
        <v>1575</v>
      </c>
      <c r="U3" t="str">
        <f>Table4[[#This Row],[Name]] &amp; Table4[[#This Row],[Paper]]</f>
        <v>Co–30Ni–5Mo– 10Al–2Ta–2Ti–0WBaler, N., Pandey, P., Palanisamy, D., Makineni, S. K., Phanikumar, G., &amp; Chattopadhyay, K. (2020). On the effect of W addition on microstructural evolution and γ′ precipitate coarsening in a Co–30Ni–10Al–5Mo–2Ta–2Ti alloy. Materialia, 10. https://doi.org/10.1016/j.mtla.2020.100632</v>
      </c>
    </row>
    <row r="4" spans="1:21" x14ac:dyDescent="0.3">
      <c r="A4" t="s">
        <v>2263</v>
      </c>
      <c r="B4" t="str">
        <f t="shared" si="0"/>
        <v>Co-30.Ni-10.Al-2.W-2.Ti-2.Ta-3.Mo</v>
      </c>
      <c r="C4" t="str">
        <f>VLOOKUP(Table4[[#This Row],[Shortname]], comp[], 2, FALSE)</f>
        <v>Low-W</v>
      </c>
      <c r="D4" t="s">
        <v>30</v>
      </c>
      <c r="E4" s="1" t="s">
        <v>40</v>
      </c>
      <c r="F4" t="s">
        <v>46</v>
      </c>
      <c r="G4">
        <v>900</v>
      </c>
      <c r="H4">
        <v>374</v>
      </c>
      <c r="I4">
        <f>IF(Table4[[#This Row],[Hardness peak (HV) or (GPa)]] ="","",IF(Table4[[#This Row],[Hardness peak (HV) or (GPa)]]&gt;100, Table4[[#This Row],[Hardness peak (HV) or (GPa)]], Table4[[#This Row],[Hardness peak (HV) or (GPa)]]/0.009807))</f>
        <v>374</v>
      </c>
      <c r="S4" t="s">
        <v>1572</v>
      </c>
      <c r="T4" t="s">
        <v>1572</v>
      </c>
      <c r="U4" t="str">
        <f>Table4[[#This Row],[Name]] &amp; Table4[[#This Row],[Paper]]</f>
        <v>Co–30Ni–3Mo– 10Al–2Ta–2Ti–2WBaler, N., Pandey, P., Palanisamy, D., Makineni, S. K., Phanikumar, G., &amp; Chattopadhyay, K. (2020). On the effect of W addition on microstructural evolution and γ′ precipitate coarsening in a Co–30Ni–10Al–5Mo–2Ta–2Ti alloy. Materialia, 10. https://doi.org/10.1016/j.mtla.2020.100636</v>
      </c>
    </row>
    <row r="5" spans="1:21" x14ac:dyDescent="0.3">
      <c r="A5" t="s">
        <v>2262</v>
      </c>
      <c r="B5" t="str">
        <f t="shared" si="0"/>
        <v>Co-30.Ni-10.Al-1.5W-2.Ti-2.Ta-3.5Mo</v>
      </c>
      <c r="C5" t="str">
        <f>VLOOKUP(Table4[[#This Row],[Shortname]], comp[], 2, FALSE)</f>
        <v>Low-W</v>
      </c>
      <c r="D5" t="s">
        <v>29</v>
      </c>
      <c r="E5" s="1" t="s">
        <v>39</v>
      </c>
      <c r="F5" t="s">
        <v>46</v>
      </c>
      <c r="G5">
        <v>900</v>
      </c>
      <c r="H5">
        <v>370</v>
      </c>
      <c r="I5">
        <f>IF(Table4[[#This Row],[Hardness peak (HV) or (GPa)]] ="","",IF(Table4[[#This Row],[Hardness peak (HV) or (GPa)]]&gt;100, Table4[[#This Row],[Hardness peak (HV) or (GPa)]], Table4[[#This Row],[Hardness peak (HV) or (GPa)]]/0.009807))</f>
        <v>370</v>
      </c>
      <c r="S5" t="s">
        <v>1571</v>
      </c>
      <c r="T5" t="s">
        <v>1571</v>
      </c>
      <c r="U5" t="str">
        <f>Table4[[#This Row],[Name]] &amp; Table4[[#This Row],[Paper]]</f>
        <v>Co–30Ni–3.5Mo– 10Al–2Ta–2Ti–1.5WBaler, N., Pandey, P., Palanisamy, D., Makineni, S. K., Phanikumar, G., &amp; Chattopadhyay, K. (2020). On the effect of W addition on microstructural evolution and γ′ precipitate coarsening in a Co–30Ni–10Al–5Mo–2Ta–2Ti alloy. Materialia, 10. https://doi.org/10.1016/j.mtla.2020.100635</v>
      </c>
    </row>
    <row r="6" spans="1:21" x14ac:dyDescent="0.3">
      <c r="A6" t="s">
        <v>2265</v>
      </c>
      <c r="B6" t="str">
        <f t="shared" si="0"/>
        <v>Co-30.Ni-10.Al-1.W-2.Ti-2.Ta-4.Mo</v>
      </c>
      <c r="C6" t="str">
        <f>VLOOKUP(Table4[[#This Row],[Shortname]], comp[], 2, FALSE)</f>
        <v>Low-W</v>
      </c>
      <c r="D6" t="s">
        <v>28</v>
      </c>
      <c r="E6" s="1" t="s">
        <v>38</v>
      </c>
      <c r="F6" t="s">
        <v>46</v>
      </c>
      <c r="G6">
        <v>900</v>
      </c>
      <c r="H6">
        <v>366</v>
      </c>
      <c r="I6">
        <f>IF(Table4[[#This Row],[Hardness peak (HV) or (GPa)]] ="","",IF(Table4[[#This Row],[Hardness peak (HV) or (GPa)]]&gt;100, Table4[[#This Row],[Hardness peak (HV) or (GPa)]], Table4[[#This Row],[Hardness peak (HV) or (GPa)]]/0.009807))</f>
        <v>366</v>
      </c>
      <c r="S6" t="s">
        <v>1574</v>
      </c>
      <c r="T6" t="s">
        <v>1574</v>
      </c>
      <c r="U6" t="str">
        <f>Table4[[#This Row],[Name]] &amp; Table4[[#This Row],[Paper]]</f>
        <v>Co–30Ni–4Mo– 10Al–2Ta–2Ti–1WBaler, N., Pandey, P., Palanisamy, D., Makineni, S. K., Phanikumar, G., &amp; Chattopadhyay, K. (2020). On the effect of W addition on microstructural evolution and γ′ precipitate coarsening in a Co–30Ni–10Al–5Mo–2Ta–2Ti alloy. Materialia, 10. https://doi.org/10.1016/j.mtla.2020.100634</v>
      </c>
    </row>
    <row r="7" spans="1:21" x14ac:dyDescent="0.3">
      <c r="A7" t="s">
        <v>179</v>
      </c>
      <c r="B7" s="19" t="e">
        <f>IF(A7=#REF!, "",A7)</f>
        <v>#REF!</v>
      </c>
      <c r="C7" s="19" t="str">
        <f>VLOOKUP(Table4[[#This Row],[Shortname]], comp[], 2, FALSE)</f>
        <v>CoAlW-X</v>
      </c>
      <c r="D7" t="s">
        <v>179</v>
      </c>
      <c r="E7" s="1" t="s">
        <v>178</v>
      </c>
      <c r="F7" t="s">
        <v>46</v>
      </c>
      <c r="G7">
        <v>650</v>
      </c>
      <c r="H7">
        <v>4.13</v>
      </c>
      <c r="I7">
        <f>IF(Table4[[#This Row],[Hardness peak (HV) or (GPa)]] ="","",IF(Table4[[#This Row],[Hardness peak (HV) or (GPa)]]&gt;100, Table4[[#This Row],[Hardness peak (HV) or (GPa)]], Table4[[#This Row],[Hardness peak (HV) or (GPa)]]/0.009807))</f>
        <v>421.1277658815132</v>
      </c>
      <c r="S7" s="19" t="e">
        <f>VLOOKUP(Table4[[#This Row],[Unique]], comp[], 2, FALSE)</f>
        <v>#N/A</v>
      </c>
      <c r="T7" s="19"/>
      <c r="U7" s="19" t="str">
        <f>Table4[[#This Row],[Name]] &amp; Table4[[#This Row],[Paper]]</f>
        <v>Co-8.9Al-7.3WBocchini, P. J. (2015). Microstructure and Mechanical Properties in Gamma(face-centered cubic) + Gamma Prime(L1 2 ) Precipitation-Strengthened Cobalt-based Superalloys.</v>
      </c>
    </row>
    <row r="8" spans="1:21" x14ac:dyDescent="0.3">
      <c r="A8" t="s">
        <v>179</v>
      </c>
      <c r="B8" t="e">
        <f>IF(A8=#REF!, "",A8)</f>
        <v>#REF!</v>
      </c>
      <c r="C8" t="str">
        <f>VLOOKUP(Table4[[#This Row],[Shortname]], comp[], 2, FALSE)</f>
        <v>CoAlW-X</v>
      </c>
      <c r="D8" t="s">
        <v>179</v>
      </c>
      <c r="E8" s="1" t="s">
        <v>178</v>
      </c>
      <c r="F8" t="s">
        <v>46</v>
      </c>
      <c r="G8">
        <v>750</v>
      </c>
      <c r="H8">
        <v>4.32</v>
      </c>
      <c r="I8">
        <f>IF(Table4[[#This Row],[Hardness peak (HV) or (GPa)]] ="","",IF(Table4[[#This Row],[Hardness peak (HV) or (GPa)]]&gt;100, Table4[[#This Row],[Hardness peak (HV) or (GPa)]], Table4[[#This Row],[Hardness peak (HV) or (GPa)]]/0.009807))</f>
        <v>440.50168247170393</v>
      </c>
      <c r="R8" t="s">
        <v>180</v>
      </c>
      <c r="S8" t="s">
        <v>1586</v>
      </c>
      <c r="T8" t="s">
        <v>1586</v>
      </c>
      <c r="U8" t="str">
        <f>Table4[[#This Row],[Name]] &amp; Table4[[#This Row],[Paper]]</f>
        <v>Co-8.9Al-7.3WBocchini, P. J. (2015). Microstructure and Mechanical Properties in Gamma(face-centered cubic) + Gamma Prime(L1 2 ) Precipitation-Strengthened Cobalt-based Superalloys.</v>
      </c>
    </row>
    <row r="9" spans="1:21" x14ac:dyDescent="0.3">
      <c r="A9" t="s">
        <v>2582</v>
      </c>
      <c r="B9" t="e">
        <f>IF(A9=#REF!, "",A9)</f>
        <v>#REF!</v>
      </c>
      <c r="C9" t="str">
        <f>VLOOKUP(Table4[[#This Row],[Shortname]], comp[], 2, FALSE)</f>
        <v>CoAlW-X</v>
      </c>
      <c r="D9" t="s">
        <v>184</v>
      </c>
      <c r="E9" s="1" t="s">
        <v>178</v>
      </c>
      <c r="F9" t="s">
        <v>46</v>
      </c>
      <c r="G9">
        <v>900</v>
      </c>
      <c r="H9">
        <v>3.0651000000000002</v>
      </c>
      <c r="I9">
        <f>IF(Table4[[#This Row],[Hardness peak (HV) or (GPa)]] ="","",IF(Table4[[#This Row],[Hardness peak (HV) or (GPa)]]&gt;100, Table4[[#This Row],[Hardness peak (HV) or (GPa)]], Table4[[#This Row],[Hardness peak (HV) or (GPa)]]/0.009807))</f>
        <v>312.54206179259717</v>
      </c>
      <c r="S9" t="s">
        <v>1624</v>
      </c>
      <c r="T9" t="s">
        <v>1624</v>
      </c>
      <c r="U9" t="str">
        <f>Table4[[#This Row],[Name]] &amp; Table4[[#This Row],[Paper]]</f>
        <v>Co-9.5Al-7.5W-0.05B-0.05ZrBocchini, P. J. (2015). Microstructure and Mechanical Properties in Gamma(face-centered cubic) + Gamma Prime(L1 2 ) Precipitation-Strengthened Cobalt-based Superalloys.</v>
      </c>
    </row>
    <row r="10" spans="1:21" x14ac:dyDescent="0.3">
      <c r="A10" t="s">
        <v>3413</v>
      </c>
      <c r="B10" t="e">
        <f>IF(A10=#REF!, "",A10)</f>
        <v>#REF!</v>
      </c>
      <c r="C10" t="str">
        <f>VLOOKUP(Table4[[#This Row],[Shortname]], comp[], 2, FALSE)</f>
        <v>CoAlW-X</v>
      </c>
      <c r="D10" t="s">
        <v>189</v>
      </c>
      <c r="E10" s="1" t="s">
        <v>178</v>
      </c>
      <c r="F10" t="s">
        <v>46</v>
      </c>
      <c r="G10">
        <v>900</v>
      </c>
      <c r="H10">
        <v>3.0278999999999998</v>
      </c>
      <c r="I10">
        <f>IF(Table4[[#This Row],[Hardness peak (HV) or (GPa)]] ="","",IF(Table4[[#This Row],[Hardness peak (HV) or (GPa)]]&gt;100, Table4[[#This Row],[Hardness peak (HV) or (GPa)]], Table4[[#This Row],[Hardness peak (HV) or (GPa)]]/0.009807))</f>
        <v>308.74885286020191</v>
      </c>
      <c r="S10" t="s">
        <v>1622</v>
      </c>
      <c r="T10" t="s">
        <v>1622</v>
      </c>
      <c r="U10" t="str">
        <f>Table4[[#This Row],[Name]] &amp; Table4[[#This Row],[Paper]]</f>
        <v>Co-9.5Al-7.5W-0.01BBocchini, P. J. (2015). Microstructure and Mechanical Properties in Gamma(face-centered cubic) + Gamma Prime(L1 2 ) Precipitation-Strengthened Cobalt-based Superalloys.</v>
      </c>
    </row>
    <row r="11" spans="1:21" x14ac:dyDescent="0.3">
      <c r="A11" t="s">
        <v>2581</v>
      </c>
      <c r="B11" t="e">
        <f>IF(A11=#REF!, "",A11)</f>
        <v>#REF!</v>
      </c>
      <c r="C11" t="str">
        <f>VLOOKUP(Table4[[#This Row],[Shortname]], comp[], 2, FALSE)</f>
        <v>CoAlW-X</v>
      </c>
      <c r="D11" t="s">
        <v>183</v>
      </c>
      <c r="E11" s="1" t="s">
        <v>178</v>
      </c>
      <c r="F11" t="s">
        <v>46</v>
      </c>
      <c r="G11">
        <v>900</v>
      </c>
      <c r="H11">
        <v>2.9441999999999999</v>
      </c>
      <c r="I11">
        <f>IF(Table4[[#This Row],[Hardness peak (HV) or (GPa)]] ="","",IF(Table4[[#This Row],[Hardness peak (HV) or (GPa)]]&gt;100, Table4[[#This Row],[Hardness peak (HV) or (GPa)]], Table4[[#This Row],[Hardness peak (HV) or (GPa)]]/0.009807))</f>
        <v>300.21413276231266</v>
      </c>
      <c r="S11" t="s">
        <v>1623</v>
      </c>
      <c r="T11" t="s">
        <v>1623</v>
      </c>
      <c r="U11" t="str">
        <f>Table4[[#This Row],[Name]] &amp; Table4[[#This Row],[Paper]]</f>
        <v>Co-9.5Al-7.5W-0.05ZrBocchini, P. J. (2015). Microstructure and Mechanical Properties in Gamma(face-centered cubic) + Gamma Prime(L1 2 ) Precipitation-Strengthened Cobalt-based Superalloys.</v>
      </c>
    </row>
    <row r="12" spans="1:21" x14ac:dyDescent="0.3">
      <c r="A12" t="s">
        <v>181</v>
      </c>
      <c r="B12" t="str">
        <f t="shared" si="0"/>
        <v>Co-9.5Al-7.5W</v>
      </c>
      <c r="C12" t="str">
        <f>VLOOKUP(Table4[[#This Row],[Shortname]], comp[], 2, FALSE)</f>
        <v>CoAlW-X</v>
      </c>
      <c r="D12" t="s">
        <v>181</v>
      </c>
      <c r="E12" s="1" t="s">
        <v>178</v>
      </c>
      <c r="F12" t="s">
        <v>46</v>
      </c>
      <c r="G12">
        <v>900</v>
      </c>
      <c r="H12">
        <v>2.9116</v>
      </c>
      <c r="I12">
        <f>IF(Table4[[#This Row],[Hardness peak (HV) or (GPa)]] ="","",IF(Table4[[#This Row],[Hardness peak (HV) or (GPa)]]&gt;100, Table4[[#This Row],[Hardness peak (HV) or (GPa)]], Table4[[#This Row],[Hardness peak (HV) or (GPa)]]/0.009807))</f>
        <v>296.88997654736414</v>
      </c>
      <c r="R12" t="s">
        <v>187</v>
      </c>
      <c r="S12" t="s">
        <v>1620</v>
      </c>
      <c r="T12" t="s">
        <v>1620</v>
      </c>
      <c r="U12" t="str">
        <f>Table4[[#This Row],[Name]] &amp; Table4[[#This Row],[Paper]]</f>
        <v>Co-9.5Al-7.5WBocchini, P. J. (2015). Microstructure and Mechanical Properties in Gamma(face-centered cubic) + Gamma Prime(L1 2 ) Precipitation-Strengthened Cobalt-based Superalloys.</v>
      </c>
    </row>
    <row r="13" spans="1:21" x14ac:dyDescent="0.3">
      <c r="A13" t="s">
        <v>2580</v>
      </c>
      <c r="B13" t="str">
        <f t="shared" si="0"/>
        <v>Co-9.6Al-7.5W-0.04B</v>
      </c>
      <c r="C13" t="str">
        <f>VLOOKUP(Table4[[#This Row],[Shortname]], comp[], 2, FALSE)</f>
        <v>CoAlW-X</v>
      </c>
      <c r="D13" t="s">
        <v>182</v>
      </c>
      <c r="E13" s="1" t="s">
        <v>178</v>
      </c>
      <c r="F13" t="s">
        <v>46</v>
      </c>
      <c r="G13">
        <v>900</v>
      </c>
      <c r="H13">
        <v>2.8929999999999998</v>
      </c>
      <c r="I13">
        <f>IF(Table4[[#This Row],[Hardness peak (HV) or (GPa)]] ="","",IF(Table4[[#This Row],[Hardness peak (HV) or (GPa)]]&gt;100, Table4[[#This Row],[Hardness peak (HV) or (GPa)]], Table4[[#This Row],[Hardness peak (HV) or (GPa)]]/0.009807))</f>
        <v>294.99337208116651</v>
      </c>
      <c r="R13" t="s">
        <v>185</v>
      </c>
      <c r="S13" t="s">
        <v>1621</v>
      </c>
      <c r="T13" t="s">
        <v>1621</v>
      </c>
      <c r="U13" t="str">
        <f>Table4[[#This Row],[Name]] &amp; Table4[[#This Row],[Paper]]</f>
        <v>Co-9.5Al-7.5W-0.05BBocchini, P. J. (2015). Microstructure and Mechanical Properties in Gamma(face-centered cubic) + Gamma Prime(L1 2 ) Precipitation-Strengthened Cobalt-based Superalloys.</v>
      </c>
    </row>
    <row r="14" spans="1:21" x14ac:dyDescent="0.3">
      <c r="A14" s="19" t="s">
        <v>2310</v>
      </c>
      <c r="B14" t="str">
        <f t="shared" si="0"/>
        <v>Co-10.1Ni-5.2Al-6.7W-6.4Ti</v>
      </c>
      <c r="C14" t="str">
        <f>VLOOKUP(Table4[[#This Row],[Shortname]], comp[], 2, FALSE)</f>
        <v>CoAlWX+</v>
      </c>
      <c r="D14" t="s">
        <v>202</v>
      </c>
      <c r="E14" s="1" t="s">
        <v>178</v>
      </c>
      <c r="F14" t="s">
        <v>46</v>
      </c>
      <c r="G14">
        <v>900</v>
      </c>
      <c r="H14">
        <v>2.8708999999999998</v>
      </c>
      <c r="I14">
        <f>IF(Table4[[#This Row],[Hardness peak (HV) or (GPa)]] ="","",IF(Table4[[#This Row],[Hardness peak (HV) or (GPa)]]&gt;100, Table4[[#This Row],[Hardness peak (HV) or (GPa)]], Table4[[#This Row],[Hardness peak (HV) or (GPa)]]/0.009807))</f>
        <v>292.73987967778118</v>
      </c>
      <c r="S14" s="19" t="e">
        <f>VLOOKUP(Table4[[#This Row],[Unique]], comp[], 2, FALSE)</f>
        <v>#N/A</v>
      </c>
      <c r="T14" s="19"/>
      <c r="U14" s="19" t="str">
        <f>Table4[[#This Row],[Name]] &amp; Table4[[#This Row],[Paper]]</f>
        <v>10Ni-6Al-6W-6TiBocchini, P. J. (2015). Microstructure and Mechanical Properties in Gamma(face-centered cubic) + Gamma Prime(L1 2 ) Precipitation-Strengthened Cobalt-based Superalloys.</v>
      </c>
    </row>
    <row r="15" spans="1:21" x14ac:dyDescent="0.3">
      <c r="A15" t="s">
        <v>2309</v>
      </c>
      <c r="B15" t="str">
        <f t="shared" si="0"/>
        <v>Co-10.1Ni-5.7Al-3.9W-6.2Ti</v>
      </c>
      <c r="C15" t="str">
        <f>VLOOKUP(Table4[[#This Row],[Shortname]], comp[], 2, FALSE)</f>
        <v>Co3Ti</v>
      </c>
      <c r="D15" t="s">
        <v>206</v>
      </c>
      <c r="E15" s="1" t="s">
        <v>178</v>
      </c>
      <c r="F15" t="s">
        <v>46</v>
      </c>
      <c r="G15">
        <v>900</v>
      </c>
      <c r="H15">
        <v>2.6471</v>
      </c>
      <c r="I15">
        <f>IF(Table4[[#This Row],[Hardness peak (HV) or (GPa)]] ="","",IF(Table4[[#This Row],[Hardness peak (HV) or (GPa)]]&gt;100, Table4[[#This Row],[Hardness peak (HV) or (GPa)]], Table4[[#This Row],[Hardness peak (HV) or (GPa)]]/0.009807))</f>
        <v>269.91944529417765</v>
      </c>
      <c r="R15" t="s">
        <v>207</v>
      </c>
      <c r="S15" t="s">
        <v>1582</v>
      </c>
      <c r="T15" t="s">
        <v>1582</v>
      </c>
      <c r="U15" t="str">
        <f>Table4[[#This Row],[Name]] &amp; Table4[[#This Row],[Paper]]</f>
        <v>10Ni-6Al-4W-6TiBocchini, P. J. (2015). Microstructure and Mechanical Properties in Gamma(face-centered cubic) + Gamma Prime(L1 2 ) Precipitation-Strengthened Cobalt-based Superalloys.</v>
      </c>
    </row>
    <row r="16" spans="1:21" x14ac:dyDescent="0.3">
      <c r="A16" t="s">
        <v>2308</v>
      </c>
      <c r="B16" t="str">
        <f t="shared" si="0"/>
        <v>Co-10.Ni-5.9Al-2.W-6.1Ti</v>
      </c>
      <c r="C16" t="str">
        <f>VLOOKUP(Table4[[#This Row],[Shortname]], comp[], 2, FALSE)</f>
        <v>Co3Ti</v>
      </c>
      <c r="D16" t="s">
        <v>205</v>
      </c>
      <c r="E16" s="1" t="s">
        <v>178</v>
      </c>
      <c r="F16" t="s">
        <v>46</v>
      </c>
      <c r="G16">
        <v>900</v>
      </c>
      <c r="H16">
        <v>2.0634999999999999</v>
      </c>
      <c r="I16">
        <f>IF(Table4[[#This Row],[Hardness peak (HV) or (GPa)]] ="","",IF(Table4[[#This Row],[Hardness peak (HV) or (GPa)]]&gt;100, Table4[[#This Row],[Hardness peak (HV) or (GPa)]], Table4[[#This Row],[Hardness peak (HV) or (GPa)]]/0.009807))</f>
        <v>210.41093096767614</v>
      </c>
      <c r="R16" t="s">
        <v>207</v>
      </c>
      <c r="S16" t="s">
        <v>1581</v>
      </c>
      <c r="T16" t="s">
        <v>1581</v>
      </c>
      <c r="U16" t="str">
        <f>Table4[[#This Row],[Name]] &amp; Table4[[#This Row],[Paper]]</f>
        <v>10Ni-6Al-2W-6TiBocchini, P. J. (2015). Microstructure and Mechanical Properties in Gamma(face-centered cubic) + Gamma Prime(L1 2 ) Precipitation-Strengthened Cobalt-based Superalloys.</v>
      </c>
    </row>
    <row r="17" spans="1:21" x14ac:dyDescent="0.3">
      <c r="A17" t="s">
        <v>2307</v>
      </c>
      <c r="B17" t="str">
        <f t="shared" si="0"/>
        <v>Co-10.Ni-5.8Al-6.2Ti</v>
      </c>
      <c r="C17" t="str">
        <f>VLOOKUP(Table4[[#This Row],[Shortname]], comp[], 2, FALSE)</f>
        <v>Co3Ti</v>
      </c>
      <c r="D17" t="s">
        <v>204</v>
      </c>
      <c r="E17" s="1" t="s">
        <v>178</v>
      </c>
      <c r="F17" t="s">
        <v>46</v>
      </c>
      <c r="G17">
        <v>900</v>
      </c>
      <c r="H17">
        <v>1.7021999999999999</v>
      </c>
      <c r="I17">
        <f>IF(Table4[[#This Row],[Hardness peak (HV) or (GPa)]] ="","",IF(Table4[[#This Row],[Hardness peak (HV) or (GPa)]]&gt;100, Table4[[#This Row],[Hardness peak (HV) or (GPa)]], Table4[[#This Row],[Hardness peak (HV) or (GPa)]]/0.009807))</f>
        <v>173.56989905169777</v>
      </c>
      <c r="S17" s="19" t="e">
        <f>VLOOKUP(Table4[[#This Row],[Unique]], comp[], 2, FALSE)</f>
        <v>#N/A</v>
      </c>
      <c r="T17" s="19"/>
      <c r="U17" s="19" t="str">
        <f>Table4[[#This Row],[Name]] &amp; Table4[[#This Row],[Paper]]</f>
        <v>10Ni-6Al-0W-6TiBocchini, P. J. (2015). Microstructure and Mechanical Properties in Gamma(face-centered cubic) + Gamma Prime(L1 2 ) Precipitation-Strengthened Cobalt-based Superalloys.</v>
      </c>
    </row>
    <row r="18" spans="1:21" x14ac:dyDescent="0.3">
      <c r="A18" s="19" t="s">
        <v>2310</v>
      </c>
      <c r="B18" t="str">
        <f t="shared" si="0"/>
        <v>Co-10.1Ni-5.2Al-6.7W-6.4Ti</v>
      </c>
      <c r="C18" t="str">
        <f>VLOOKUP(Table4[[#This Row],[Shortname]], comp[], 2, FALSE)</f>
        <v>CoAlWX+</v>
      </c>
      <c r="D18" t="s">
        <v>202</v>
      </c>
      <c r="E18" s="1" t="s">
        <v>178</v>
      </c>
      <c r="F18" t="s">
        <v>46</v>
      </c>
      <c r="G18">
        <v>1000</v>
      </c>
      <c r="H18">
        <v>2.6772999999999998</v>
      </c>
      <c r="I18">
        <f>IF(Table4[[#This Row],[Hardness peak (HV) or (GPa)]] ="","",IF(Table4[[#This Row],[Hardness peak (HV) or (GPa)]]&gt;100, Table4[[#This Row],[Hardness peak (HV) or (GPa)]], Table4[[#This Row],[Hardness peak (HV) or (GPa)]]/0.009807))</f>
        <v>272.99887835219738</v>
      </c>
      <c r="S18" s="19" t="e">
        <f>VLOOKUP(Table4[[#This Row],[Unique]], comp[], 2, FALSE)</f>
        <v>#N/A</v>
      </c>
      <c r="T18" s="19"/>
      <c r="U18" s="19" t="str">
        <f>Table4[[#This Row],[Name]] &amp; Table4[[#This Row],[Paper]]</f>
        <v>10Ni-6Al-6W-6TiBocchini, P. J. (2015). Microstructure and Mechanical Properties in Gamma(face-centered cubic) + Gamma Prime(L1 2 ) Precipitation-Strengthened Cobalt-based Superalloys.</v>
      </c>
    </row>
    <row r="19" spans="1:21" x14ac:dyDescent="0.3">
      <c r="A19" t="s">
        <v>2309</v>
      </c>
      <c r="B19" t="str">
        <f t="shared" si="0"/>
        <v>Co-10.1Ni-5.7Al-3.9W-6.2Ti</v>
      </c>
      <c r="C19" t="str">
        <f>VLOOKUP(Table4[[#This Row],[Shortname]], comp[], 2, FALSE)</f>
        <v>Co3Ti</v>
      </c>
      <c r="D19" t="s">
        <v>206</v>
      </c>
      <c r="E19" s="1" t="s">
        <v>178</v>
      </c>
      <c r="F19" t="s">
        <v>46</v>
      </c>
      <c r="G19">
        <v>1000</v>
      </c>
      <c r="H19">
        <v>2.4733000000000001</v>
      </c>
      <c r="I19">
        <f>IF(Table4[[#This Row],[Hardness peak (HV) or (GPa)]] ="","",IF(Table4[[#This Row],[Hardness peak (HV) or (GPa)]]&gt;100, Table4[[#This Row],[Hardness peak (HV) or (GPa)]], Table4[[#This Row],[Hardness peak (HV) or (GPa)]]/0.009807))</f>
        <v>252.19741001325585</v>
      </c>
      <c r="S19" s="19" t="e">
        <f>VLOOKUP(Table4[[#This Row],[Unique]], comp[], 2, FALSE)</f>
        <v>#N/A</v>
      </c>
      <c r="T19" s="19"/>
      <c r="U19" s="19" t="str">
        <f>Table4[[#This Row],[Name]] &amp; Table4[[#This Row],[Paper]]</f>
        <v>10Ni-6Al-4W-6TiBocchini, P. J. (2015). Microstructure and Mechanical Properties in Gamma(face-centered cubic) + Gamma Prime(L1 2 ) Precipitation-Strengthened Cobalt-based Superalloys.</v>
      </c>
    </row>
    <row r="20" spans="1:21" x14ac:dyDescent="0.3">
      <c r="A20" t="s">
        <v>2308</v>
      </c>
      <c r="B20" t="str">
        <f t="shared" si="0"/>
        <v>Co-10.Ni-5.9Al-2.W-6.1Ti</v>
      </c>
      <c r="C20" t="str">
        <f>VLOOKUP(Table4[[#This Row],[Shortname]], comp[], 2, FALSE)</f>
        <v>Co3Ti</v>
      </c>
      <c r="D20" t="s">
        <v>205</v>
      </c>
      <c r="E20" s="1" t="s">
        <v>178</v>
      </c>
      <c r="F20" t="s">
        <v>46</v>
      </c>
      <c r="G20">
        <v>1000</v>
      </c>
      <c r="H20">
        <v>2.3862000000000001</v>
      </c>
      <c r="I20">
        <f>IF(Table4[[#This Row],[Hardness peak (HV) or (GPa)]] ="","",IF(Table4[[#This Row],[Hardness peak (HV) or (GPa)]]&gt;100, Table4[[#This Row],[Hardness peak (HV) or (GPa)]], Table4[[#This Row],[Hardness peak (HV) or (GPa)]]/0.009807))</f>
        <v>243.31599877638422</v>
      </c>
      <c r="S20" s="19" t="e">
        <f>VLOOKUP(Table4[[#This Row],[Unique]], comp[], 2, FALSE)</f>
        <v>#N/A</v>
      </c>
      <c r="T20" s="19"/>
      <c r="U20" s="19" t="str">
        <f>Table4[[#This Row],[Name]] &amp; Table4[[#This Row],[Paper]]</f>
        <v>10Ni-6Al-2W-6TiBocchini, P. J. (2015). Microstructure and Mechanical Properties in Gamma(face-centered cubic) + Gamma Prime(L1 2 ) Precipitation-Strengthened Cobalt-based Superalloys.</v>
      </c>
    </row>
    <row r="21" spans="1:21" x14ac:dyDescent="0.3">
      <c r="A21" t="s">
        <v>2307</v>
      </c>
      <c r="B21" t="str">
        <f t="shared" si="0"/>
        <v>Co-10.Ni-5.8Al-6.2Ti</v>
      </c>
      <c r="C21" t="str">
        <f>VLOOKUP(Table4[[#This Row],[Shortname]], comp[], 2, FALSE)</f>
        <v>Co3Ti</v>
      </c>
      <c r="D21" t="s">
        <v>204</v>
      </c>
      <c r="E21" s="1" t="s">
        <v>178</v>
      </c>
      <c r="F21" t="s">
        <v>46</v>
      </c>
      <c r="G21">
        <v>1000</v>
      </c>
      <c r="H21">
        <v>1.9833000000000001</v>
      </c>
      <c r="I21">
        <f>IF(Table4[[#This Row],[Hardness peak (HV) or (GPa)]] ="","",IF(Table4[[#This Row],[Hardness peak (HV) or (GPa)]]&gt;100, Table4[[#This Row],[Hardness peak (HV) or (GPa)]], Table4[[#This Row],[Hardness peak (HV) or (GPa)]]/0.009807))</f>
        <v>202.23309880697462</v>
      </c>
      <c r="R21" t="s">
        <v>207</v>
      </c>
      <c r="S21" t="s">
        <v>1580</v>
      </c>
      <c r="T21" t="s">
        <v>1580</v>
      </c>
      <c r="U21" t="str">
        <f>Table4[[#This Row],[Name]] &amp; Table4[[#This Row],[Paper]]</f>
        <v>10Ni-6Al-0W-6TiBocchini, P. J. (2015). Microstructure and Mechanical Properties in Gamma(face-centered cubic) + Gamma Prime(L1 2 ) Precipitation-Strengthened Cobalt-based Superalloys.</v>
      </c>
    </row>
    <row r="22" spans="1:21" x14ac:dyDescent="0.3">
      <c r="A22" t="s">
        <v>2311</v>
      </c>
      <c r="B22" t="str">
        <f t="shared" si="0"/>
        <v>Co-10.3Ni-6.3Al-7.W-4.1Ti</v>
      </c>
      <c r="C22" t="str">
        <f>VLOOKUP(Table4[[#This Row],[Shortname]], comp[], 2, FALSE)</f>
        <v>CoAlWX+</v>
      </c>
      <c r="D22" t="s">
        <v>192</v>
      </c>
      <c r="E22" s="1" t="s">
        <v>379</v>
      </c>
      <c r="F22" t="s">
        <v>46</v>
      </c>
      <c r="G22">
        <v>1000</v>
      </c>
      <c r="H22">
        <v>3.01</v>
      </c>
      <c r="I22">
        <f>IF(Table4[[#This Row],[Hardness peak (HV) or (GPa)]] ="","",IF(Table4[[#This Row],[Hardness peak (HV) or (GPa)]]&gt;100, Table4[[#This Row],[Hardness peak (HV) or (GPa)]], Table4[[#This Row],[Hardness peak (HV) or (GPa)]]/0.009807))</f>
        <v>306.92362598144183</v>
      </c>
      <c r="R22" t="s">
        <v>195</v>
      </c>
      <c r="S22" t="s">
        <v>1583</v>
      </c>
      <c r="T22" t="s">
        <v>1583</v>
      </c>
      <c r="U22" t="str">
        <f>Table4[[#This Row],[Name]] &amp; Table4[[#This Row],[Paper]]</f>
        <v>10Ni-7A-7W-4TiBocchini,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3" spans="1:21" x14ac:dyDescent="0.3">
      <c r="A23" t="s">
        <v>2312</v>
      </c>
      <c r="B23" t="str">
        <f t="shared" si="0"/>
        <v>Co-10.2Ni-7.3Al-8.W-2.2Ti</v>
      </c>
      <c r="C23" t="str">
        <f>VLOOKUP(Table4[[#This Row],[Shortname]], comp[], 2, FALSE)</f>
        <v>CoAlWX+</v>
      </c>
      <c r="D23" t="s">
        <v>191</v>
      </c>
      <c r="E23" s="1" t="s">
        <v>379</v>
      </c>
      <c r="F23" t="s">
        <v>46</v>
      </c>
      <c r="G23">
        <v>1000</v>
      </c>
      <c r="H23">
        <v>2.97</v>
      </c>
      <c r="I23">
        <f>IF(Table4[[#This Row],[Hardness peak (HV) or (GPa)]] ="","",IF(Table4[[#This Row],[Hardness peak (HV) or (GPa)]]&gt;100, Table4[[#This Row],[Hardness peak (HV) or (GPa)]], Table4[[#This Row],[Hardness peak (HV) or (GPa)]]/0.009807))</f>
        <v>302.84490669929647</v>
      </c>
      <c r="R23" t="s">
        <v>195</v>
      </c>
      <c r="S23" t="s">
        <v>1584</v>
      </c>
      <c r="T23" t="s">
        <v>1584</v>
      </c>
      <c r="U23" t="str">
        <f>Table4[[#This Row],[Name]] &amp; Table4[[#This Row],[Paper]]</f>
        <v>10Ni-8A-8W-2TiBocchini,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4" spans="1:21" x14ac:dyDescent="0.3">
      <c r="A24" t="s">
        <v>2305</v>
      </c>
      <c r="B24" t="str">
        <f t="shared" si="0"/>
        <v>Co-10.Ni-4.5Al-5.2W-7.8Ti</v>
      </c>
      <c r="C24" t="str">
        <f>VLOOKUP(Table4[[#This Row],[Shortname]], comp[], 2, FALSE)</f>
        <v>Co3Ti</v>
      </c>
      <c r="D24" t="s">
        <v>194</v>
      </c>
      <c r="E24" s="1" t="s">
        <v>379</v>
      </c>
      <c r="F24" t="s">
        <v>46</v>
      </c>
      <c r="G24">
        <v>1000</v>
      </c>
      <c r="H24">
        <v>3.11</v>
      </c>
      <c r="I24">
        <f>IF(Table4[[#This Row],[Hardness peak (HV) or (GPa)]] ="","",IF(Table4[[#This Row],[Hardness peak (HV) or (GPa)]]&gt;100, Table4[[#This Row],[Hardness peak (HV) or (GPa)]], Table4[[#This Row],[Hardness peak (HV) or (GPa)]]/0.009807))</f>
        <v>317.12042418680534</v>
      </c>
      <c r="R24" t="s">
        <v>195</v>
      </c>
      <c r="S24" t="s">
        <v>1578</v>
      </c>
      <c r="T24" t="s">
        <v>1578</v>
      </c>
      <c r="U24" t="str">
        <f>Table4[[#This Row],[Name]] &amp; Table4[[#This Row],[Paper]]</f>
        <v>10Ni-5A-5W-8TiBocchini,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5" spans="1:21" x14ac:dyDescent="0.3">
      <c r="A25" t="s">
        <v>2306</v>
      </c>
      <c r="B25" t="str">
        <f t="shared" si="0"/>
        <v>Co-10.2Ni-5.4Al-6.1W-5.9Ti</v>
      </c>
      <c r="C25" t="str">
        <f>VLOOKUP(Table4[[#This Row],[Shortname]], comp[], 2, FALSE)</f>
        <v>CoAlWX+</v>
      </c>
      <c r="D25" t="s">
        <v>193</v>
      </c>
      <c r="E25" s="1" t="s">
        <v>379</v>
      </c>
      <c r="F25" t="s">
        <v>46</v>
      </c>
      <c r="G25">
        <v>1000</v>
      </c>
      <c r="H25">
        <v>2.96</v>
      </c>
      <c r="I25">
        <f>IF(Table4[[#This Row],[Hardness peak (HV) or (GPa)]] ="","",IF(Table4[[#This Row],[Hardness peak (HV) or (GPa)]]&gt;100, Table4[[#This Row],[Hardness peak (HV) or (GPa)]], Table4[[#This Row],[Hardness peak (HV) or (GPa)]]/0.009807))</f>
        <v>301.82522687876008</v>
      </c>
      <c r="R25" t="s">
        <v>195</v>
      </c>
      <c r="S25" t="s">
        <v>1579</v>
      </c>
      <c r="T25" t="s">
        <v>1579</v>
      </c>
      <c r="U25" t="str">
        <f>Table4[[#This Row],[Name]] &amp; Table4[[#This Row],[Paper]]</f>
        <v>10Ni-6A-6W-6TiBocchini,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6" spans="1:21" x14ac:dyDescent="0.3">
      <c r="A26" t="s">
        <v>2313</v>
      </c>
      <c r="B26" t="str">
        <f t="shared" si="0"/>
        <v>Co-10.2Ni-8.1Al-8.9W-0.Ti</v>
      </c>
      <c r="C26" t="str">
        <f>VLOOKUP(Table4[[#This Row],[Shortname]], comp[], 2, FALSE)</f>
        <v>CoAlWX+</v>
      </c>
      <c r="D26" t="s">
        <v>190</v>
      </c>
      <c r="E26" s="1" t="s">
        <v>379</v>
      </c>
      <c r="F26" t="s">
        <v>46</v>
      </c>
      <c r="G26">
        <v>1000</v>
      </c>
      <c r="H26">
        <v>2.4900000000000002</v>
      </c>
      <c r="I26">
        <f>IF(Table4[[#This Row],[Hardness peak (HV) or (GPa)]] ="","",IF(Table4[[#This Row],[Hardness peak (HV) or (GPa)]]&gt;100, Table4[[#This Row],[Hardness peak (HV) or (GPa)]], Table4[[#This Row],[Hardness peak (HV) or (GPa)]]/0.009807))</f>
        <v>253.90027531355156</v>
      </c>
      <c r="R26" t="s">
        <v>195</v>
      </c>
      <c r="S26" t="s">
        <v>1585</v>
      </c>
      <c r="T26" t="s">
        <v>1585</v>
      </c>
      <c r="U26" t="str">
        <f>Table4[[#This Row],[Name]] &amp; Table4[[#This Row],[Paper]]</f>
        <v>10Ni-9A-9W-0TiBocchini, P. J. (2015). Microstructure and Mechanical Properties in Gamma(face-centered cubic) + Gamma Prime(L1 2 ) Precipitation-Strengthened Cobalt-based Superalloys. AND Dunand, D. C. et al. ‘Designing Nanoscale Precipitates in Novel Cobalt-based Superalloys to Improve Creep Resistance and Operating Temperature’ Final Technical Report. (2010).</v>
      </c>
    </row>
    <row r="27" spans="1:21" s="93" customFormat="1" x14ac:dyDescent="0.3">
      <c r="A27" s="93" t="s">
        <v>2127</v>
      </c>
      <c r="B27" s="93" t="str">
        <f t="shared" si="0"/>
        <v>Co-9.Al-9.W</v>
      </c>
      <c r="C27" s="93" t="str">
        <f>VLOOKUP(Table4[[#This Row],[Shortname]], comp[], 2, FALSE)</f>
        <v>CoAlW-X</v>
      </c>
      <c r="D27" s="93" t="s">
        <v>218</v>
      </c>
      <c r="E27" s="94" t="s">
        <v>1473</v>
      </c>
      <c r="F27" s="93">
        <v>30</v>
      </c>
      <c r="H27" s="93">
        <v>10.3</v>
      </c>
      <c r="I27" s="93">
        <f>IF(Table4[[#This Row],[Hardness peak (HV) or (GPa)]] ="","",IF(Table4[[#This Row],[Hardness peak (HV) or (GPa)]]&gt;100, Table4[[#This Row],[Hardness peak (HV) or (GPa)]], Table4[[#This Row],[Hardness peak (HV) or (GPa)]]/0.009807))</f>
        <v>1050.2702151524422</v>
      </c>
      <c r="J27" s="93">
        <v>230</v>
      </c>
      <c r="K27" s="93">
        <v>965</v>
      </c>
      <c r="S27" s="93" t="s">
        <v>1325</v>
      </c>
      <c r="T27" s="93" t="s">
        <v>1325</v>
      </c>
      <c r="U27" s="93" t="str">
        <f>Table4[[#This Row],[Name]] &amp; Table4[[#This Row],[Paper]]</f>
        <v>Co-9Al-9W:ASCartón-Cordero, M., Srinivasarao, B., Campos, M., García-Junceda, A., &amp; Torralba, J. M. (2016). On the role of processing parameters in sintered new Co-based (W,Al) alloys. Journal of Alloys and Compounds, 674, 406–412. https://doi.org/10.1016/j.jallcom.2016.03.083</v>
      </c>
    </row>
    <row r="28" spans="1:21" s="93" customFormat="1" x14ac:dyDescent="0.3">
      <c r="A28" s="93" t="s">
        <v>2127</v>
      </c>
      <c r="B28" s="93" t="str">
        <f t="shared" si="0"/>
        <v/>
      </c>
      <c r="C28" s="93" t="str">
        <f>VLOOKUP(Table4[[#This Row],[Shortname]], comp[], 2, FALSE)</f>
        <v>CoAlW-X</v>
      </c>
      <c r="D28" s="93" t="s">
        <v>219</v>
      </c>
      <c r="E28" s="94" t="s">
        <v>222</v>
      </c>
      <c r="F28" s="93">
        <v>30</v>
      </c>
      <c r="H28" s="93">
        <v>8.6</v>
      </c>
      <c r="I28" s="93">
        <f>IF(Table4[[#This Row],[Hardness peak (HV) or (GPa)]] ="","",IF(Table4[[#This Row],[Hardness peak (HV) or (GPa)]]&gt;100, Table4[[#This Row],[Hardness peak (HV) or (GPa)]], Table4[[#This Row],[Hardness peak (HV) or (GPa)]]/0.009807))</f>
        <v>876.92464566126239</v>
      </c>
      <c r="J28" s="93">
        <v>247</v>
      </c>
      <c r="K28" s="93">
        <v>1023</v>
      </c>
      <c r="S28" s="93" t="s">
        <v>1325</v>
      </c>
      <c r="T28" s="93" t="s">
        <v>1325</v>
      </c>
      <c r="U28" s="93" t="str">
        <f>Table4[[#This Row],[Name]] &amp; Table4[[#This Row],[Paper]]</f>
        <v>Co-9Al-9W:HTCartón-Cordero, M., Srinivasarao, B., Campos, M., García-Junceda, A., &amp; Torralba, J. M. (2016). On the role of processing parameters in sintered new Co-based (W,Al) alloys. Journal of Alloys and Compounds, 674, 406–412. https://doi.org/10.1016/j.jallcom.2016.03.078</v>
      </c>
    </row>
    <row r="29" spans="1:21" x14ac:dyDescent="0.3">
      <c r="A29" t="s">
        <v>2128</v>
      </c>
      <c r="B29" t="str">
        <f t="shared" si="0"/>
        <v>Co-11.7Al-14.W-0.5Ti-0.4Ta</v>
      </c>
      <c r="C29" t="str">
        <f>VLOOKUP(Table4[[#This Row],[Shortname]], comp[], 2, FALSE)</f>
        <v>CoAlWX+</v>
      </c>
      <c r="D29" t="s">
        <v>228</v>
      </c>
      <c r="E29" s="5" t="s">
        <v>3381</v>
      </c>
      <c r="F29" t="s">
        <v>46</v>
      </c>
      <c r="G29">
        <v>900</v>
      </c>
      <c r="H29">
        <v>7.48</v>
      </c>
      <c r="I29">
        <f>IF(Table4[[#This Row],[Hardness peak (HV) or (GPa)]] ="","",IF(Table4[[#This Row],[Hardness peak (HV) or (GPa)]]&gt;100, Table4[[#This Row],[Hardness peak (HV) or (GPa)]], Table4[[#This Row],[Hardness peak (HV) or (GPa)]]/0.009807))</f>
        <v>762.72050576119102</v>
      </c>
      <c r="S29" t="s">
        <v>1489</v>
      </c>
      <c r="T29" t="s">
        <v>1489</v>
      </c>
      <c r="U29" t="str">
        <f>Table4[[#This Row],[Name]] &amp; Table4[[#This Row],[Paper]]</f>
        <v>Co-2T/Ta-quinaryCasas, R., Gálvez, F., &amp; Campos, M. (2018). Microstructural development of powder metallurgy cobalt-based superalloys processed by field assisted sintering techniques (FAST). Materials Science and Engineering A, 724, 461–468. https://doi.org/10.1016/j.msea.2018.04.005</v>
      </c>
    </row>
    <row r="30" spans="1:21" x14ac:dyDescent="0.3">
      <c r="A30" t="s">
        <v>2129</v>
      </c>
      <c r="B30" t="str">
        <f t="shared" si="0"/>
        <v>Co-8.4Al-12.1W</v>
      </c>
      <c r="C30" t="str">
        <f>VLOOKUP(Table4[[#This Row],[Shortname]], comp[], 2, FALSE)</f>
        <v>CoAlW-X</v>
      </c>
      <c r="D30" t="s">
        <v>227</v>
      </c>
      <c r="E30" s="5" t="s">
        <v>224</v>
      </c>
      <c r="F30" t="s">
        <v>46</v>
      </c>
      <c r="G30">
        <v>900</v>
      </c>
      <c r="H30">
        <v>6.83</v>
      </c>
      <c r="I30">
        <f>IF(Table4[[#This Row],[Hardness peak (HV) or (GPa)]] ="","",IF(Table4[[#This Row],[Hardness peak (HV) or (GPa)]]&gt;100, Table4[[#This Row],[Hardness peak (HV) or (GPa)]], Table4[[#This Row],[Hardness peak (HV) or (GPa)]]/0.009807))</f>
        <v>696.44131742632817</v>
      </c>
      <c r="S30" t="s">
        <v>1490</v>
      </c>
      <c r="T30" t="s">
        <v>1490</v>
      </c>
      <c r="U30" t="str">
        <f>Table4[[#This Row],[Name]] &amp; Table4[[#This Row],[Paper]]</f>
        <v>CoAlW-ternaryCasas, R., Gálvez, F., &amp; Campos, M. (2018). Microstructural development of powder metallurgy cobalt-based superalloys processed by field assisted sintering techniques (FAST). Materials Science and Engineering A, 724, 461–468. https://doi.org/10.1016/j.msea.2018.04.004</v>
      </c>
    </row>
    <row r="31" spans="1:21" x14ac:dyDescent="0.3">
      <c r="A31" t="s">
        <v>2583</v>
      </c>
      <c r="B31" t="str">
        <f t="shared" si="0"/>
        <v>Co-15.Ni-9.Al-10.W</v>
      </c>
      <c r="C31" t="str">
        <f>VLOOKUP(Table4[[#This Row],[Shortname]], comp[], 2, FALSE)</f>
        <v>CoAlW-X</v>
      </c>
      <c r="D31" t="s">
        <v>233</v>
      </c>
      <c r="E31" s="7" t="s">
        <v>236</v>
      </c>
      <c r="F31" t="s">
        <v>46</v>
      </c>
      <c r="G31">
        <v>950</v>
      </c>
      <c r="H31">
        <v>400</v>
      </c>
      <c r="I31">
        <f>IF(Table4[[#This Row],[Hardness peak (HV) or (GPa)]] ="","",IF(Table4[[#This Row],[Hardness peak (HV) or (GPa)]]&gt;100, Table4[[#This Row],[Hardness peak (HV) or (GPa)]], Table4[[#This Row],[Hardness peak (HV) or (GPa)]]/0.009807))</f>
        <v>400</v>
      </c>
      <c r="R31" t="s">
        <v>238</v>
      </c>
      <c r="S31" t="s">
        <v>1625</v>
      </c>
      <c r="T31" t="s">
        <v>1625</v>
      </c>
      <c r="U31" t="str">
        <f>Table4[[#This Row],[Name]] &amp; Table4[[#This Row],[Paper]]</f>
        <v>Co-9Al-10W-15NiChe, C., Yang, S., Wei, M., Zhang, L., Li, Q., Gao, J., &amp; Du, Y. (2017). Microstructure, hardness and interfacial energy in Co-9Al-10W-Xni (X=15, 25, 35 At. %) alloys during aging. Journal of Mining and Metallurgy, Section B: Metallurgy, 53(3), 303–308. https://doi.org/10.2298/JMMB170531021C</v>
      </c>
    </row>
    <row r="32" spans="1:21" x14ac:dyDescent="0.3">
      <c r="A32" t="s">
        <v>2584</v>
      </c>
      <c r="B32" t="str">
        <f t="shared" si="0"/>
        <v>Co-25.Ni-9.Al-10.W</v>
      </c>
      <c r="C32" t="str">
        <f>VLOOKUP(Table4[[#This Row],[Shortname]], comp[], 2, FALSE)</f>
        <v>CoAlW-X</v>
      </c>
      <c r="D32" t="s">
        <v>234</v>
      </c>
      <c r="E32" s="7" t="s">
        <v>236</v>
      </c>
      <c r="F32" t="s">
        <v>46</v>
      </c>
      <c r="G32">
        <v>950</v>
      </c>
      <c r="H32">
        <v>377</v>
      </c>
      <c r="I32">
        <f>IF(Table4[[#This Row],[Hardness peak (HV) or (GPa)]] ="","",IF(Table4[[#This Row],[Hardness peak (HV) or (GPa)]]&gt;100, Table4[[#This Row],[Hardness peak (HV) or (GPa)]], Table4[[#This Row],[Hardness peak (HV) or (GPa)]]/0.009807))</f>
        <v>377</v>
      </c>
      <c r="R32" t="s">
        <v>238</v>
      </c>
      <c r="S32" t="s">
        <v>1626</v>
      </c>
      <c r="T32" t="s">
        <v>1626</v>
      </c>
      <c r="U32" t="str">
        <f>Table4[[#This Row],[Name]] &amp; Table4[[#This Row],[Paper]]</f>
        <v>Co-9Al-10W-25NiChe, C., Yang, S., Wei, M., Zhang, L., Li, Q., Gao, J., &amp; Du, Y. (2017). Microstructure, hardness and interfacial energy in Co-9Al-10W-Xni (X=15, 25, 35 At. %) alloys during aging. Journal of Mining and Metallurgy, Section B: Metallurgy, 53(3), 303–308. https://doi.org/10.2298/JMMB170531021C</v>
      </c>
    </row>
    <row r="33" spans="1:21" x14ac:dyDescent="0.3">
      <c r="A33" t="s">
        <v>2583</v>
      </c>
      <c r="B33" t="str">
        <f t="shared" si="0"/>
        <v>Co-15.Ni-9.Al-10.W</v>
      </c>
      <c r="C33" t="str">
        <f>VLOOKUP(Table4[[#This Row],[Shortname]], comp[], 2, FALSE)</f>
        <v>CoAlW-X</v>
      </c>
      <c r="D33" t="s">
        <v>233</v>
      </c>
      <c r="E33" s="7" t="s">
        <v>236</v>
      </c>
      <c r="F33" t="s">
        <v>46</v>
      </c>
      <c r="G33">
        <v>850</v>
      </c>
      <c r="H33">
        <v>355</v>
      </c>
      <c r="I33">
        <f>IF(Table4[[#This Row],[Hardness peak (HV) or (GPa)]] ="","",IF(Table4[[#This Row],[Hardness peak (HV) or (GPa)]]&gt;100, Table4[[#This Row],[Hardness peak (HV) or (GPa)]], Table4[[#This Row],[Hardness peak (HV) or (GPa)]]/0.009807))</f>
        <v>355</v>
      </c>
      <c r="R33" t="s">
        <v>237</v>
      </c>
      <c r="S33" t="s">
        <v>1625</v>
      </c>
      <c r="T33" t="s">
        <v>1625</v>
      </c>
      <c r="U33" t="str">
        <f>Table4[[#This Row],[Name]] &amp; Table4[[#This Row],[Paper]]</f>
        <v>Co-9Al-10W-15NiChe, C., Yang, S., Wei, M., Zhang, L., Li, Q., Gao, J., &amp; Du, Y. (2017). Microstructure, hardness and interfacial energy in Co-9Al-10W-Xni (X=15, 25, 35 At. %) alloys during aging. Journal of Mining and Metallurgy, Section B: Metallurgy, 53(3), 303–308. https://doi.org/10.2298/JMMB170531021C</v>
      </c>
    </row>
    <row r="34" spans="1:21" x14ac:dyDescent="0.3">
      <c r="A34" t="s">
        <v>2585</v>
      </c>
      <c r="B34" t="str">
        <f t="shared" si="0"/>
        <v>Co-35.Ni-9.Al-10.W</v>
      </c>
      <c r="C34" t="str">
        <f>VLOOKUP(Table4[[#This Row],[Shortname]], comp[], 2, FALSE)</f>
        <v>CoAlW-X</v>
      </c>
      <c r="D34" t="s">
        <v>235</v>
      </c>
      <c r="E34" s="7" t="s">
        <v>236</v>
      </c>
      <c r="F34" t="s">
        <v>46</v>
      </c>
      <c r="G34">
        <v>950</v>
      </c>
      <c r="H34">
        <v>355</v>
      </c>
      <c r="I34">
        <f>IF(Table4[[#This Row],[Hardness peak (HV) or (GPa)]] ="","",IF(Table4[[#This Row],[Hardness peak (HV) or (GPa)]]&gt;100, Table4[[#This Row],[Hardness peak (HV) or (GPa)]], Table4[[#This Row],[Hardness peak (HV) or (GPa)]]/0.009807))</f>
        <v>355</v>
      </c>
      <c r="R34" t="s">
        <v>238</v>
      </c>
      <c r="S34" t="s">
        <v>1627</v>
      </c>
      <c r="T34" t="s">
        <v>1627</v>
      </c>
      <c r="U34" t="str">
        <f>Table4[[#This Row],[Name]] &amp; Table4[[#This Row],[Paper]]</f>
        <v>Co-9Al-10W-35NiChe, C., Yang, S., Wei, M., Zhang, L., Li, Q., Gao, J., &amp; Du, Y. (2017). Microstructure, hardness and interfacial energy in Co-9Al-10W-Xni (X=15, 25, 35 At. %) alloys during aging. Journal of Mining and Metallurgy, Section B: Metallurgy, 53(3), 303–308. https://doi.org/10.2298/JMMB170531021C</v>
      </c>
    </row>
    <row r="35" spans="1:21" x14ac:dyDescent="0.3">
      <c r="A35" t="s">
        <v>2584</v>
      </c>
      <c r="B35" t="str">
        <f t="shared" si="0"/>
        <v>Co-25.Ni-9.Al-10.W</v>
      </c>
      <c r="C35" t="str">
        <f>VLOOKUP(Table4[[#This Row],[Shortname]], comp[], 2, FALSE)</f>
        <v>CoAlW-X</v>
      </c>
      <c r="D35" t="s">
        <v>234</v>
      </c>
      <c r="E35" s="7" t="s">
        <v>236</v>
      </c>
      <c r="F35" t="s">
        <v>46</v>
      </c>
      <c r="G35">
        <v>850</v>
      </c>
      <c r="H35">
        <v>346</v>
      </c>
      <c r="I35">
        <f>IF(Table4[[#This Row],[Hardness peak (HV) or (GPa)]] ="","",IF(Table4[[#This Row],[Hardness peak (HV) or (GPa)]]&gt;100, Table4[[#This Row],[Hardness peak (HV) or (GPa)]], Table4[[#This Row],[Hardness peak (HV) or (GPa)]]/0.009807))</f>
        <v>346</v>
      </c>
      <c r="R35" t="s">
        <v>237</v>
      </c>
      <c r="S35" t="s">
        <v>1626</v>
      </c>
      <c r="T35" t="s">
        <v>1626</v>
      </c>
      <c r="U35" t="str">
        <f>Table4[[#This Row],[Name]] &amp; Table4[[#This Row],[Paper]]</f>
        <v>Co-9Al-10W-25NiChe, C., Yang, S., Wei, M., Zhang, L., Li, Q., Gao, J., &amp; Du, Y. (2017). Microstructure, hardness and interfacial energy in Co-9Al-10W-Xni (X=15, 25, 35 At. %) alloys during aging. Journal of Mining and Metallurgy, Section B: Metallurgy, 53(3), 303–308. https://doi.org/10.2298/JMMB170531021C</v>
      </c>
    </row>
    <row r="36" spans="1:21" x14ac:dyDescent="0.3">
      <c r="A36" t="s">
        <v>2585</v>
      </c>
      <c r="B36" t="str">
        <f t="shared" si="0"/>
        <v>Co-35.Ni-9.Al-10.W</v>
      </c>
      <c r="C36" t="str">
        <f>VLOOKUP(Table4[[#This Row],[Shortname]], comp[], 2, FALSE)</f>
        <v>CoAlW-X</v>
      </c>
      <c r="D36" t="s">
        <v>235</v>
      </c>
      <c r="E36" s="7" t="s">
        <v>236</v>
      </c>
      <c r="F36" t="s">
        <v>46</v>
      </c>
      <c r="G36">
        <v>850</v>
      </c>
      <c r="H36">
        <v>319</v>
      </c>
      <c r="I36">
        <f>IF(Table4[[#This Row],[Hardness peak (HV) or (GPa)]] ="","",IF(Table4[[#This Row],[Hardness peak (HV) or (GPa)]]&gt;100, Table4[[#This Row],[Hardness peak (HV) or (GPa)]], Table4[[#This Row],[Hardness peak (HV) or (GPa)]]/0.009807))</f>
        <v>319</v>
      </c>
      <c r="R36" t="s">
        <v>237</v>
      </c>
      <c r="S36" t="s">
        <v>1627</v>
      </c>
      <c r="T36" t="s">
        <v>1627</v>
      </c>
      <c r="U36" t="str">
        <f>Table4[[#This Row],[Name]] &amp; Table4[[#This Row],[Paper]]</f>
        <v>Co-9Al-10W-35NiChe, C., Yang, S., Wei, M., Zhang, L., Li, Q., Gao, J., &amp; Du, Y. (2017). Microstructure, hardness and interfacial energy in Co-9Al-10W-Xni (X=15, 25, 35 At. %) alloys during aging. Journal of Mining and Metallurgy, Section B: Metallurgy, 53(3), 303–308. https://doi.org/10.2298/JMMB170531021C</v>
      </c>
    </row>
    <row r="37" spans="1:21" s="93" customFormat="1" x14ac:dyDescent="0.3">
      <c r="A37" s="93" t="s">
        <v>2586</v>
      </c>
      <c r="B37" s="93" t="str">
        <f t="shared" si="0"/>
        <v>Co-0.Ni-9.Al-8.W</v>
      </c>
      <c r="C37" s="93" t="str">
        <f>VLOOKUP(Table4[[#This Row],[Shortname]], comp[], 2, FALSE)</f>
        <v>CoAlW-X</v>
      </c>
      <c r="D37" s="93" t="s">
        <v>226</v>
      </c>
      <c r="E37" s="94" t="s">
        <v>239</v>
      </c>
      <c r="F37" s="93" t="s">
        <v>46</v>
      </c>
      <c r="G37" s="93">
        <v>1150</v>
      </c>
      <c r="H37" s="93">
        <v>431</v>
      </c>
      <c r="I37" s="93">
        <f>IF(Table4[[#This Row],[Hardness peak (HV) or (GPa)]] ="","",IF(Table4[[#This Row],[Hardness peak (HV) or (GPa)]]&gt;100, Table4[[#This Row],[Hardness peak (HV) or (GPa)]], Table4[[#This Row],[Hardness peak (HV) or (GPa)]]/0.009807))</f>
        <v>431</v>
      </c>
      <c r="R37" s="93" t="s">
        <v>248</v>
      </c>
      <c r="S37" s="93" t="e">
        <f>VLOOKUP(Table4[[#This Row],[Unique]], comp[], 2, FALSE)</f>
        <v>#N/A</v>
      </c>
      <c r="T37" s="93" t="s">
        <v>1932</v>
      </c>
      <c r="U37" s="93" t="str">
        <f>Table4[[#This Row],[Name]] &amp; Table4[[#This Row],[Paper]]</f>
        <v>CoAlWChen, C. L., &amp; Suprianto. (2019). Influence of Ta and Y2O3 on synthesis, phase evolution and mechanical properties of Co-Al-W based alloys. Journal of Alloys and Compounds, 791, 567–574. https://doi.org/10.1016/j.jallcom.2019.03.262</v>
      </c>
    </row>
    <row r="38" spans="1:21" s="93" customFormat="1" x14ac:dyDescent="0.3">
      <c r="A38" s="93" t="s">
        <v>2587</v>
      </c>
      <c r="B38" s="93" t="str">
        <f t="shared" si="0"/>
        <v>Co-2.Ni-9.Al-8.W</v>
      </c>
      <c r="C38" s="93" t="str">
        <f>VLOOKUP(Table4[[#This Row],[Shortname]], comp[], 2, FALSE)</f>
        <v>CoAlW-X</v>
      </c>
      <c r="D38" s="93" t="s">
        <v>240</v>
      </c>
      <c r="E38" s="94" t="s">
        <v>243</v>
      </c>
      <c r="F38" s="93" t="s">
        <v>46</v>
      </c>
      <c r="G38" s="93">
        <v>1150</v>
      </c>
      <c r="H38" s="93">
        <v>462</v>
      </c>
      <c r="I38" s="93">
        <f>IF(Table4[[#This Row],[Hardness peak (HV) or (GPa)]] ="","",IF(Table4[[#This Row],[Hardness peak (HV) or (GPa)]]&gt;100, Table4[[#This Row],[Hardness peak (HV) or (GPa)]], Table4[[#This Row],[Hardness peak (HV) or (GPa)]]/0.009807))</f>
        <v>462</v>
      </c>
      <c r="R38" s="93" t="s">
        <v>248</v>
      </c>
      <c r="S38" s="93" t="e">
        <f>VLOOKUP(Table4[[#This Row],[Unique]], comp[], 2, FALSE)</f>
        <v>#N/A</v>
      </c>
      <c r="T38" s="93" t="s">
        <v>1933</v>
      </c>
      <c r="U38" s="93" t="str">
        <f>Table4[[#This Row],[Name]] &amp; Table4[[#This Row],[Paper]]</f>
        <v>CoAlW-TaChen, C. L., &amp; Suprianto. (2019). Influence of Ta and Y2O3 on synthesis, phase evolution and mechanical properties of Co-Al-W based alloys. Journal of Alloys and Compounds, 791, 567–574. https://doi.org/10.1016/j.jallcom.2019.03.263</v>
      </c>
    </row>
    <row r="39" spans="1:21" s="93" customFormat="1" x14ac:dyDescent="0.3">
      <c r="A39" s="93" t="s">
        <v>2588</v>
      </c>
      <c r="B39" s="93" t="str">
        <f t="shared" si="0"/>
        <v>Co-9.2Al-8.1W-0.7Y</v>
      </c>
      <c r="C39" s="93" t="str">
        <f>VLOOKUP(Table4[[#This Row],[Shortname]], comp[], 2, FALSE)</f>
        <v>CoAlW-X</v>
      </c>
      <c r="D39" s="93" t="s">
        <v>242</v>
      </c>
      <c r="E39" s="94" t="s">
        <v>244</v>
      </c>
      <c r="F39" s="93" t="s">
        <v>46</v>
      </c>
      <c r="G39" s="93">
        <v>1150</v>
      </c>
      <c r="H39" s="93">
        <v>563</v>
      </c>
      <c r="I39" s="93">
        <f>IF(Table4[[#This Row],[Hardness peak (HV) or (GPa)]] ="","",IF(Table4[[#This Row],[Hardness peak (HV) or (GPa)]]&gt;100, Table4[[#This Row],[Hardness peak (HV) or (GPa)]], Table4[[#This Row],[Hardness peak (HV) or (GPa)]]/0.009807))</f>
        <v>563</v>
      </c>
      <c r="R39" s="93" t="s">
        <v>248</v>
      </c>
      <c r="S39" s="93" t="e">
        <f>VLOOKUP(Table4[[#This Row],[Unique]], comp[], 2, FALSE)</f>
        <v>#N/A</v>
      </c>
      <c r="T39" s="93" t="s">
        <v>1934</v>
      </c>
      <c r="U39" s="93" t="str">
        <f>Table4[[#This Row],[Name]] &amp; Table4[[#This Row],[Paper]]</f>
        <v>CoAlW-YOChen, C. L., &amp; Suprianto. (2019). Influence of Ta and Y2O3 on synthesis, phase evolution and mechanical properties of Co-Al-W based alloys. Journal of Alloys and Compounds, 791, 567–574. https://doi.org/10.1016/j.jallcom.2019.03.264</v>
      </c>
    </row>
    <row r="40" spans="1:21" s="93" customFormat="1" x14ac:dyDescent="0.3">
      <c r="A40" s="93" t="s">
        <v>2589</v>
      </c>
      <c r="B40" s="93" t="str">
        <f t="shared" si="0"/>
        <v>Co-9.Al-8.1W-2.Ta-0.7Y</v>
      </c>
      <c r="C40" s="93" t="str">
        <f>VLOOKUP(Table4[[#This Row],[Shortname]], comp[], 2, FALSE)</f>
        <v>CoAlWX+</v>
      </c>
      <c r="D40" s="93" t="s">
        <v>241</v>
      </c>
      <c r="E40" s="94" t="s">
        <v>245</v>
      </c>
      <c r="F40" s="93" t="s">
        <v>46</v>
      </c>
      <c r="G40" s="93">
        <v>1150</v>
      </c>
      <c r="H40" s="93">
        <v>591</v>
      </c>
      <c r="I40" s="93">
        <f>IF(Table4[[#This Row],[Hardness peak (HV) or (GPa)]] ="","",IF(Table4[[#This Row],[Hardness peak (HV) or (GPa)]]&gt;100, Table4[[#This Row],[Hardness peak (HV) or (GPa)]], Table4[[#This Row],[Hardness peak (HV) or (GPa)]]/0.009807))</f>
        <v>591</v>
      </c>
      <c r="J40" s="93">
        <v>240</v>
      </c>
      <c r="R40" s="93" t="s">
        <v>248</v>
      </c>
      <c r="S40" s="93" t="e">
        <f>VLOOKUP(Table4[[#This Row],[Unique]], comp[], 2, FALSE)</f>
        <v>#N/A</v>
      </c>
      <c r="T40" s="93" t="s">
        <v>1935</v>
      </c>
      <c r="U40" s="93" t="str">
        <f>Table4[[#This Row],[Name]] &amp; Table4[[#This Row],[Paper]]</f>
        <v>CoAlW-Ta-YOChen, C. L., &amp; Suprianto. (2019). Influence of Ta and Y2O3 on synthesis, phase evolution and mechanical properties of Co-Al-W based alloys. Journal of Alloys and Compounds, 791, 567–574. https://doi.org/10.1016/j.jallcom.2019.03.265</v>
      </c>
    </row>
    <row r="41" spans="1:21" x14ac:dyDescent="0.3">
      <c r="A41" t="s">
        <v>2140</v>
      </c>
      <c r="B41" t="str">
        <f t="shared" si="0"/>
        <v>Co-58.3Ni-3.2Al-10.8Cr-8.2Ti</v>
      </c>
      <c r="C41" t="str">
        <f>VLOOKUP(Table4[[#This Row],[Shortname]], comp[], 2, FALSE)</f>
        <v>Co3Ti</v>
      </c>
      <c r="D41" t="s">
        <v>334</v>
      </c>
      <c r="E41" t="s">
        <v>327</v>
      </c>
      <c r="F41" t="s">
        <v>46</v>
      </c>
      <c r="G41">
        <v>50</v>
      </c>
      <c r="H41">
        <v>545</v>
      </c>
      <c r="I41">
        <f>IF(Table4[[#This Row],[Hardness peak (HV) or (GPa)]] ="","",IF(Table4[[#This Row],[Hardness peak (HV) or (GPa)]]&gt;100, Table4[[#This Row],[Hardness peak (HV) or (GPa)]], Table4[[#This Row],[Hardness peak (HV) or (GPa)]]/0.009807))</f>
        <v>545</v>
      </c>
      <c r="R41" t="s">
        <v>3720</v>
      </c>
      <c r="S41" t="e">
        <f>VLOOKUP(Table4[[#This Row],[Unique]], comp[], 2, FALSE)</f>
        <v>#N/A</v>
      </c>
      <c r="T41" t="s">
        <v>1501</v>
      </c>
      <c r="U41" t="str">
        <f>Table4[[#This Row],[Name]] &amp; Table4[[#This Row],[Paper]]</f>
        <v>103aChristofidou, K. A. et al. The microstructure and hardness of Ni-Co-Al-Ti-Cr quinary alloys. J. Alloys Compd. (2016) doi:10.1016/j.jallcom.2016.07.159.</v>
      </c>
    </row>
    <row r="42" spans="1:21" x14ac:dyDescent="0.3">
      <c r="A42" t="s">
        <v>2149</v>
      </c>
      <c r="B42" t="str">
        <f t="shared" si="0"/>
        <v>Co-54.3Ni-4.3Al-15.7Cr-7.7Ti</v>
      </c>
      <c r="C42" t="str">
        <f>VLOOKUP(Table4[[#This Row],[Shortname]], comp[], 2, FALSE)</f>
        <v>Co3Ti</v>
      </c>
      <c r="D42" t="s">
        <v>351</v>
      </c>
      <c r="E42" t="s">
        <v>327</v>
      </c>
      <c r="F42" t="s">
        <v>46</v>
      </c>
      <c r="G42">
        <v>50</v>
      </c>
      <c r="H42">
        <v>457</v>
      </c>
      <c r="I42">
        <f>IF(Table4[[#This Row],[Hardness peak (HV) or (GPa)]] ="","",IF(Table4[[#This Row],[Hardness peak (HV) or (GPa)]]&gt;100, Table4[[#This Row],[Hardness peak (HV) or (GPa)]], Table4[[#This Row],[Hardness peak (HV) or (GPa)]]/0.009807))</f>
        <v>457</v>
      </c>
      <c r="R42" t="s">
        <v>3719</v>
      </c>
      <c r="S42" t="e">
        <f>VLOOKUP(Table4[[#This Row],[Unique]], comp[], 2, FALSE)</f>
        <v>#N/A</v>
      </c>
      <c r="T42" t="s">
        <v>1510</v>
      </c>
      <c r="U42" t="str">
        <f>Table4[[#This Row],[Name]] &amp; Table4[[#This Row],[Paper]]</f>
        <v>153aChristofidou, K. A. et al. The microstructure and hardness of Ni-Co-Al-Ti-Cr quinary alloys. J. Alloys Compd. (2016) doi:10.1016/j.jallcom.2016.07.159.</v>
      </c>
    </row>
    <row r="43" spans="1:21" x14ac:dyDescent="0.3">
      <c r="A43" t="s">
        <v>2137</v>
      </c>
      <c r="B43" t="str">
        <f t="shared" si="0"/>
        <v>Co-39.8Ni-2.8Al-10.8Cr-7.6Ti</v>
      </c>
      <c r="C43" t="str">
        <f>VLOOKUP(Table4[[#This Row],[Shortname]], comp[], 2, FALSE)</f>
        <v>Co3Ti</v>
      </c>
      <c r="D43" t="s">
        <v>331</v>
      </c>
      <c r="E43" t="s">
        <v>327</v>
      </c>
      <c r="F43" t="s">
        <v>46</v>
      </c>
      <c r="G43">
        <v>50</v>
      </c>
      <c r="H43">
        <v>450</v>
      </c>
      <c r="I43">
        <f>IF(Table4[[#This Row],[Hardness peak (HV) or (GPa)]] ="","",IF(Table4[[#This Row],[Hardness peak (HV) or (GPa)]]&gt;100, Table4[[#This Row],[Hardness peak (HV) or (GPa)]], Table4[[#This Row],[Hardness peak (HV) or (GPa)]]/0.009807))</f>
        <v>450</v>
      </c>
      <c r="R43" t="s">
        <v>3719</v>
      </c>
      <c r="S43" t="e">
        <f>VLOOKUP(Table4[[#This Row],[Unique]], comp[], 2, FALSE)</f>
        <v>#N/A</v>
      </c>
      <c r="T43" t="s">
        <v>1498</v>
      </c>
      <c r="U43" t="str">
        <f>Table4[[#This Row],[Name]] &amp; Table4[[#This Row],[Paper]]</f>
        <v>102aChristofidou, K. A. et al. The microstructure and hardness of Ni-Co-Al-Ti-Cr quinary alloys. J. Alloys Compd. (2016) doi:10.1016/j.jallcom.2016.07.159.</v>
      </c>
    </row>
    <row r="44" spans="1:21" x14ac:dyDescent="0.3">
      <c r="A44" t="s">
        <v>2134</v>
      </c>
      <c r="B44" t="str">
        <f t="shared" si="0"/>
        <v>Co-27.2Ni-3.1Al-10.9Cr-8.1Ti</v>
      </c>
      <c r="C44" t="str">
        <f>VLOOKUP(Table4[[#This Row],[Shortname]], comp[], 2, FALSE)</f>
        <v>Co3Ti</v>
      </c>
      <c r="D44" t="s">
        <v>328</v>
      </c>
      <c r="E44" t="s">
        <v>327</v>
      </c>
      <c r="F44" t="s">
        <v>46</v>
      </c>
      <c r="G44">
        <v>50</v>
      </c>
      <c r="H44">
        <v>445</v>
      </c>
      <c r="I44">
        <f>IF(Table4[[#This Row],[Hardness peak (HV) or (GPa)]] ="","",IF(Table4[[#This Row],[Hardness peak (HV) or (GPa)]]&gt;100, Table4[[#This Row],[Hardness peak (HV) or (GPa)]], Table4[[#This Row],[Hardness peak (HV) or (GPa)]]/0.009807))</f>
        <v>445</v>
      </c>
      <c r="R44" t="s">
        <v>3719</v>
      </c>
      <c r="S44" t="e">
        <f>VLOOKUP(Table4[[#This Row],[Unique]], comp[], 2, FALSE)</f>
        <v>#N/A</v>
      </c>
      <c r="T44" t="s">
        <v>1495</v>
      </c>
      <c r="U44" t="str">
        <f>Table4[[#This Row],[Name]] &amp; Table4[[#This Row],[Paper]]</f>
        <v>101aChristofidou, K. A. et al. The microstructure and hardness of Ni-Co-Al-Ti-Cr quinary alloys. J. Alloys Compd. (2016) doi:10.1016/j.jallcom.2016.07.159.</v>
      </c>
    </row>
    <row r="45" spans="1:21" x14ac:dyDescent="0.3">
      <c r="A45" t="s">
        <v>2146</v>
      </c>
      <c r="B45" t="str">
        <f t="shared" si="0"/>
        <v>Co-37.1Ni-3.1Al-16.3Cr-7.9Ti</v>
      </c>
      <c r="C45" t="str">
        <f>VLOOKUP(Table4[[#This Row],[Shortname]], comp[], 2, FALSE)</f>
        <v>Co3Ti</v>
      </c>
      <c r="D45" t="s">
        <v>340</v>
      </c>
      <c r="E45" t="s">
        <v>327</v>
      </c>
      <c r="F45" t="s">
        <v>46</v>
      </c>
      <c r="G45">
        <v>50</v>
      </c>
      <c r="H45">
        <v>444</v>
      </c>
      <c r="I45">
        <f>IF(Table4[[#This Row],[Hardness peak (HV) or (GPa)]] ="","",IF(Table4[[#This Row],[Hardness peak (HV) or (GPa)]]&gt;100, Table4[[#This Row],[Hardness peak (HV) or (GPa)]], Table4[[#This Row],[Hardness peak (HV) or (GPa)]]/0.009807))</f>
        <v>444</v>
      </c>
      <c r="R45" t="s">
        <v>3719</v>
      </c>
      <c r="S45" t="e">
        <f>VLOOKUP(Table4[[#This Row],[Unique]], comp[], 2, FALSE)</f>
        <v>#N/A</v>
      </c>
      <c r="T45" t="s">
        <v>1507</v>
      </c>
      <c r="U45" t="str">
        <f>Table4[[#This Row],[Name]] &amp; Table4[[#This Row],[Paper]]</f>
        <v>152aChristofidou, K. A. et al. The microstructure and hardness of Ni-Co-Al-Ti-Cr quinary alloys. J. Alloys Compd. (2016) doi:10.1016/j.jallcom.2016.07.159.</v>
      </c>
    </row>
    <row r="46" spans="1:21" x14ac:dyDescent="0.3">
      <c r="A46" t="s">
        <v>2158</v>
      </c>
      <c r="B46" t="str">
        <f t="shared" si="0"/>
        <v>Co-50.7Ni-2.7Al-21.9Cr-7.9Ti</v>
      </c>
      <c r="C46" t="str">
        <f>VLOOKUP(Table4[[#This Row],[Shortname]], comp[], 2, FALSE)</f>
        <v>Co3Ti</v>
      </c>
      <c r="D46" t="s">
        <v>349</v>
      </c>
      <c r="E46" t="s">
        <v>327</v>
      </c>
      <c r="F46" t="s">
        <v>46</v>
      </c>
      <c r="G46">
        <v>50</v>
      </c>
      <c r="H46">
        <v>427</v>
      </c>
      <c r="I46">
        <f>IF(Table4[[#This Row],[Hardness peak (HV) or (GPa)]] ="","",IF(Table4[[#This Row],[Hardness peak (HV) or (GPa)]]&gt;100, Table4[[#This Row],[Hardness peak (HV) or (GPa)]], Table4[[#This Row],[Hardness peak (HV) or (GPa)]]/0.009807))</f>
        <v>427</v>
      </c>
      <c r="R46" t="s">
        <v>3719</v>
      </c>
      <c r="S46" t="e">
        <f>VLOOKUP(Table4[[#This Row],[Unique]], comp[], 2, FALSE)</f>
        <v>#N/A</v>
      </c>
      <c r="T46" t="s">
        <v>1519</v>
      </c>
      <c r="U46" t="str">
        <f>Table4[[#This Row],[Name]] &amp; Table4[[#This Row],[Paper]]</f>
        <v>203aChristofidou, K. A. et al. The microstructure and hardness of Ni-Co-Al-Ti-Cr quinary alloys. J. Alloys Compd. (2016) doi:10.1016/j.jallcom.2016.07.159.</v>
      </c>
    </row>
    <row r="47" spans="1:21" x14ac:dyDescent="0.3">
      <c r="A47" t="s">
        <v>2155</v>
      </c>
      <c r="B47" t="str">
        <f t="shared" si="0"/>
        <v>Co-34.2Ni-3.6Al-21.5Cr-8.1Ti</v>
      </c>
      <c r="C47" t="str">
        <f>VLOOKUP(Table4[[#This Row],[Shortname]], comp[], 2, FALSE)</f>
        <v>Co3Ti</v>
      </c>
      <c r="D47" t="s">
        <v>345</v>
      </c>
      <c r="E47" t="s">
        <v>327</v>
      </c>
      <c r="F47" t="s">
        <v>46</v>
      </c>
      <c r="G47">
        <v>50</v>
      </c>
      <c r="H47">
        <v>422</v>
      </c>
      <c r="I47">
        <f>IF(Table4[[#This Row],[Hardness peak (HV) or (GPa)]] ="","",IF(Table4[[#This Row],[Hardness peak (HV) or (GPa)]]&gt;100, Table4[[#This Row],[Hardness peak (HV) or (GPa)]], Table4[[#This Row],[Hardness peak (HV) or (GPa)]]/0.009807))</f>
        <v>422</v>
      </c>
      <c r="R47" t="s">
        <v>3719</v>
      </c>
      <c r="S47" t="e">
        <f>VLOOKUP(Table4[[#This Row],[Unique]], comp[], 2, FALSE)</f>
        <v>#N/A</v>
      </c>
      <c r="T47" t="s">
        <v>1516</v>
      </c>
      <c r="U47" t="str">
        <f>Table4[[#This Row],[Name]] &amp; Table4[[#This Row],[Paper]]</f>
        <v>202aChristofidou, K. A. et al. The microstructure and hardness of Ni-Co-Al-Ti-Cr quinary alloys. J. Alloys Compd. (2016) doi:10.1016/j.jallcom.2016.07.159.</v>
      </c>
    </row>
    <row r="48" spans="1:21" x14ac:dyDescent="0.3">
      <c r="A48" t="s">
        <v>2141</v>
      </c>
      <c r="B48" t="str">
        <f t="shared" si="0"/>
        <v>Co-59.5Ni-4.5Al-10.9Cr-5.6Ti</v>
      </c>
      <c r="C48" t="str">
        <f>VLOOKUP(Table4[[#This Row],[Shortname]], comp[], 2, FALSE)</f>
        <v>Co3Ti</v>
      </c>
      <c r="D48" t="s">
        <v>335</v>
      </c>
      <c r="E48" t="s">
        <v>327</v>
      </c>
      <c r="F48" t="s">
        <v>46</v>
      </c>
      <c r="G48">
        <v>50</v>
      </c>
      <c r="H48">
        <v>406</v>
      </c>
      <c r="I48">
        <f>IF(Table4[[#This Row],[Hardness peak (HV) or (GPa)]] ="","",IF(Table4[[#This Row],[Hardness peak (HV) or (GPa)]]&gt;100, Table4[[#This Row],[Hardness peak (HV) or (GPa)]], Table4[[#This Row],[Hardness peak (HV) or (GPa)]]/0.009807))</f>
        <v>406</v>
      </c>
      <c r="R48" t="s">
        <v>3719</v>
      </c>
      <c r="S48" t="e">
        <f>VLOOKUP(Table4[[#This Row],[Unique]], comp[], 2, FALSE)</f>
        <v>#N/A</v>
      </c>
      <c r="T48" t="s">
        <v>1502</v>
      </c>
      <c r="U48" t="str">
        <f>Table4[[#This Row],[Name]] &amp; Table4[[#This Row],[Paper]]</f>
        <v>103bChristofidou, K. A. et al. The microstructure and hardness of Ni-Co-Al-Ti-Cr quinary alloys. J. Alloys Compd. (2016) doi:10.1016/j.jallcom.2016.07.159.</v>
      </c>
    </row>
    <row r="49" spans="1:21" x14ac:dyDescent="0.3">
      <c r="A49" t="s">
        <v>2138</v>
      </c>
      <c r="B49" t="str">
        <f t="shared" si="0"/>
        <v>Co-39.2Ni-5.9Al-10.5Cr-5.3Ti</v>
      </c>
      <c r="C49" t="str">
        <f>VLOOKUP(Table4[[#This Row],[Shortname]], comp[], 2, FALSE)</f>
        <v>Co3Ti</v>
      </c>
      <c r="D49" t="s">
        <v>332</v>
      </c>
      <c r="E49" t="s">
        <v>327</v>
      </c>
      <c r="F49" t="s">
        <v>46</v>
      </c>
      <c r="G49">
        <v>50</v>
      </c>
      <c r="H49">
        <v>404</v>
      </c>
      <c r="I49">
        <f>IF(Table4[[#This Row],[Hardness peak (HV) or (GPa)]] ="","",IF(Table4[[#This Row],[Hardness peak (HV) or (GPa)]]&gt;100, Table4[[#This Row],[Hardness peak (HV) or (GPa)]], Table4[[#This Row],[Hardness peak (HV) or (GPa)]]/0.009807))</f>
        <v>404</v>
      </c>
      <c r="R49" t="s">
        <v>3719</v>
      </c>
      <c r="S49" t="e">
        <f>VLOOKUP(Table4[[#This Row],[Unique]], comp[], 2, FALSE)</f>
        <v>#N/A</v>
      </c>
      <c r="T49" t="s">
        <v>1499</v>
      </c>
      <c r="U49" t="str">
        <f>Table4[[#This Row],[Name]] &amp; Table4[[#This Row],[Paper]]</f>
        <v>102bChristofidou, K. A. et al. The microstructure and hardness of Ni-Co-Al-Ti-Cr quinary alloys. J. Alloys Compd. (2016) doi:10.1016/j.jallcom.2016.07.159.</v>
      </c>
    </row>
    <row r="50" spans="1:21" x14ac:dyDescent="0.3">
      <c r="A50" t="s">
        <v>2147</v>
      </c>
      <c r="B50" t="str">
        <f t="shared" si="0"/>
        <v>Co-36.8Ni-5.4Al-16.1Cr-5.2Ti</v>
      </c>
      <c r="C50" t="str">
        <f>VLOOKUP(Table4[[#This Row],[Shortname]], comp[], 2, FALSE)</f>
        <v>Co3Ti</v>
      </c>
      <c r="D50" t="s">
        <v>341</v>
      </c>
      <c r="E50" t="s">
        <v>327</v>
      </c>
      <c r="F50" t="s">
        <v>46</v>
      </c>
      <c r="G50">
        <v>50</v>
      </c>
      <c r="H50">
        <v>403</v>
      </c>
      <c r="I50">
        <f>IF(Table4[[#This Row],[Hardness peak (HV) or (GPa)]] ="","",IF(Table4[[#This Row],[Hardness peak (HV) or (GPa)]]&gt;100, Table4[[#This Row],[Hardness peak (HV) or (GPa)]], Table4[[#This Row],[Hardness peak (HV) or (GPa)]]/0.009807))</f>
        <v>403</v>
      </c>
      <c r="R50" t="s">
        <v>3719</v>
      </c>
      <c r="S50" t="e">
        <f>VLOOKUP(Table4[[#This Row],[Unique]], comp[], 2, FALSE)</f>
        <v>#N/A</v>
      </c>
      <c r="T50" t="s">
        <v>1508</v>
      </c>
      <c r="U50" t="str">
        <f>Table4[[#This Row],[Name]] &amp; Table4[[#This Row],[Paper]]</f>
        <v>152bChristofidou, K. A. et al. The microstructure and hardness of Ni-Co-Al-Ti-Cr quinary alloys. J. Alloys Compd. (2016) doi:10.1016/j.jallcom.2016.07.159.</v>
      </c>
    </row>
    <row r="51" spans="1:21" x14ac:dyDescent="0.3">
      <c r="A51" t="s">
        <v>2150</v>
      </c>
      <c r="B51" t="str">
        <f t="shared" si="0"/>
        <v>Co-54.9Ni-5.6Al-15.9Cr-5.3Ti</v>
      </c>
      <c r="C51" t="str">
        <f>VLOOKUP(Table4[[#This Row],[Shortname]], comp[], 2, FALSE)</f>
        <v>Co3Ti</v>
      </c>
      <c r="D51" t="s">
        <v>352</v>
      </c>
      <c r="E51" t="s">
        <v>327</v>
      </c>
      <c r="F51" t="s">
        <v>46</v>
      </c>
      <c r="G51">
        <v>50</v>
      </c>
      <c r="H51">
        <v>398</v>
      </c>
      <c r="I51">
        <f>IF(Table4[[#This Row],[Hardness peak (HV) or (GPa)]] ="","",IF(Table4[[#This Row],[Hardness peak (HV) or (GPa)]]&gt;100, Table4[[#This Row],[Hardness peak (HV) or (GPa)]], Table4[[#This Row],[Hardness peak (HV) or (GPa)]]/0.009807))</f>
        <v>398</v>
      </c>
      <c r="R51" t="s">
        <v>3719</v>
      </c>
      <c r="S51" t="e">
        <f>VLOOKUP(Table4[[#This Row],[Unique]], comp[], 2, FALSE)</f>
        <v>#N/A</v>
      </c>
      <c r="T51" t="s">
        <v>1511</v>
      </c>
      <c r="U51" t="str">
        <f>Table4[[#This Row],[Name]] &amp; Table4[[#This Row],[Paper]]</f>
        <v>153bChristofidou, K. A. et al. The microstructure and hardness of Ni-Co-Al-Ti-Cr quinary alloys. J. Alloys Compd. (2016) doi:10.1016/j.jallcom.2016.07.159.</v>
      </c>
    </row>
    <row r="52" spans="1:21" x14ac:dyDescent="0.3">
      <c r="A52" t="s">
        <v>2143</v>
      </c>
      <c r="B52" t="str">
        <f t="shared" si="0"/>
        <v>Co-18.3Ni-3.Al-16.2Cr-7.8Ti</v>
      </c>
      <c r="C52" t="str">
        <f>VLOOKUP(Table4[[#This Row],[Shortname]], comp[], 2, FALSE)</f>
        <v>Co3Ti</v>
      </c>
      <c r="D52" t="s">
        <v>337</v>
      </c>
      <c r="E52" t="s">
        <v>327</v>
      </c>
      <c r="F52" t="s">
        <v>46</v>
      </c>
      <c r="G52">
        <v>50</v>
      </c>
      <c r="H52">
        <v>393</v>
      </c>
      <c r="I52">
        <f>IF(Table4[[#This Row],[Hardness peak (HV) or (GPa)]] ="","",IF(Table4[[#This Row],[Hardness peak (HV) or (GPa)]]&gt;100, Table4[[#This Row],[Hardness peak (HV) or (GPa)]], Table4[[#This Row],[Hardness peak (HV) or (GPa)]]/0.009807))</f>
        <v>393</v>
      </c>
      <c r="R52" t="s">
        <v>3719</v>
      </c>
      <c r="S52" t="e">
        <f>VLOOKUP(Table4[[#This Row],[Unique]], comp[], 2, FALSE)</f>
        <v>#N/A</v>
      </c>
      <c r="T52" t="s">
        <v>1504</v>
      </c>
      <c r="U52" t="str">
        <f>Table4[[#This Row],[Name]] &amp; Table4[[#This Row],[Paper]]</f>
        <v>151aChristofidou, K. A. et al. The microstructure and hardness of Ni-Co-Al-Ti-Cr quinary alloys. J. Alloys Compd. (2016) doi:10.1016/j.jallcom.2016.07.159.</v>
      </c>
    </row>
    <row r="53" spans="1:21" x14ac:dyDescent="0.3">
      <c r="A53" t="s">
        <v>2159</v>
      </c>
      <c r="B53" t="str">
        <f t="shared" si="0"/>
        <v>Co-51.2Ni-6.Al-12.6Cr-5.5Ti</v>
      </c>
      <c r="C53" t="str">
        <f>VLOOKUP(Table4[[#This Row],[Shortname]], comp[], 2, FALSE)</f>
        <v>Co3Ti</v>
      </c>
      <c r="D53" t="s">
        <v>350</v>
      </c>
      <c r="E53" t="s">
        <v>327</v>
      </c>
      <c r="F53" t="s">
        <v>46</v>
      </c>
      <c r="G53">
        <v>50</v>
      </c>
      <c r="H53">
        <v>386</v>
      </c>
      <c r="I53">
        <f>IF(Table4[[#This Row],[Hardness peak (HV) or (GPa)]] ="","",IF(Table4[[#This Row],[Hardness peak (HV) or (GPa)]]&gt;100, Table4[[#This Row],[Hardness peak (HV) or (GPa)]], Table4[[#This Row],[Hardness peak (HV) or (GPa)]]/0.009807))</f>
        <v>386</v>
      </c>
      <c r="R53" t="s">
        <v>3719</v>
      </c>
      <c r="S53" t="e">
        <f>VLOOKUP(Table4[[#This Row],[Unique]], comp[], 2, FALSE)</f>
        <v>#N/A</v>
      </c>
      <c r="T53" t="s">
        <v>1520</v>
      </c>
      <c r="U53" t="str">
        <f>Table4[[#This Row],[Name]] &amp; Table4[[#This Row],[Paper]]</f>
        <v>203bChristofidou, K. A. et al. The microstructure and hardness of Ni-Co-Al-Ti-Cr quinary alloys. J. Alloys Compd. (2016) doi:10.1016/j.jallcom.2016.07.159.</v>
      </c>
    </row>
    <row r="54" spans="1:21" x14ac:dyDescent="0.3">
      <c r="A54" t="s">
        <v>2157</v>
      </c>
      <c r="B54" t="str">
        <f t="shared" si="0"/>
        <v>Co-34.Ni-8.2Al-21.6Cr-2.7Ti</v>
      </c>
      <c r="C54" t="str">
        <f>VLOOKUP(Table4[[#This Row],[Shortname]], comp[], 2, FALSE)</f>
        <v>W-free</v>
      </c>
      <c r="D54" t="s">
        <v>348</v>
      </c>
      <c r="E54" t="s">
        <v>327</v>
      </c>
      <c r="F54" t="s">
        <v>46</v>
      </c>
      <c r="G54">
        <v>50</v>
      </c>
      <c r="H54">
        <v>368</v>
      </c>
      <c r="I54">
        <f>IF(Table4[[#This Row],[Hardness peak (HV) or (GPa)]] ="","",IF(Table4[[#This Row],[Hardness peak (HV) or (GPa)]]&gt;100, Table4[[#This Row],[Hardness peak (HV) or (GPa)]], Table4[[#This Row],[Hardness peak (HV) or (GPa)]]/0.009807))</f>
        <v>368</v>
      </c>
      <c r="R54" t="s">
        <v>3719</v>
      </c>
      <c r="S54" t="e">
        <f>VLOOKUP(Table4[[#This Row],[Unique]], comp[], 2, FALSE)</f>
        <v>#N/A</v>
      </c>
      <c r="T54" t="s">
        <v>1518</v>
      </c>
      <c r="U54" t="str">
        <f>Table4[[#This Row],[Name]] &amp; Table4[[#This Row],[Paper]]</f>
        <v>202cChristofidou, K. A. et al. The microstructure and hardness of Ni-Co-Al-Ti-Cr quinary alloys. J. Alloys Compd. (2016) doi:10.1016/j.jallcom.2016.07.159.</v>
      </c>
    </row>
    <row r="55" spans="1:21" x14ac:dyDescent="0.3">
      <c r="A55" t="s">
        <v>2152</v>
      </c>
      <c r="B55" t="str">
        <f t="shared" si="0"/>
        <v>Co-17.3Ni-3.1Al-12.5Cr-7.9Ti</v>
      </c>
      <c r="C55" t="str">
        <f>VLOOKUP(Table4[[#This Row],[Shortname]], comp[], 2, FALSE)</f>
        <v>Co3Ti</v>
      </c>
      <c r="D55" t="s">
        <v>346</v>
      </c>
      <c r="E55" t="s">
        <v>327</v>
      </c>
      <c r="F55" t="s">
        <v>46</v>
      </c>
      <c r="G55">
        <v>50</v>
      </c>
      <c r="H55">
        <v>367</v>
      </c>
      <c r="I55">
        <f>IF(Table4[[#This Row],[Hardness peak (HV) or (GPa)]] ="","",IF(Table4[[#This Row],[Hardness peak (HV) or (GPa)]]&gt;100, Table4[[#This Row],[Hardness peak (HV) or (GPa)]], Table4[[#This Row],[Hardness peak (HV) or (GPa)]]/0.009807))</f>
        <v>367</v>
      </c>
      <c r="R55" t="s">
        <v>3719</v>
      </c>
      <c r="S55" t="e">
        <f>VLOOKUP(Table4[[#This Row],[Unique]], comp[], 2, FALSE)</f>
        <v>#N/A</v>
      </c>
      <c r="T55" t="s">
        <v>1513</v>
      </c>
      <c r="U55" t="str">
        <f>Table4[[#This Row],[Name]] &amp; Table4[[#This Row],[Paper]]</f>
        <v>201aChristofidou, K. A. et al. The microstructure and hardness of Ni-Co-Al-Ti-Cr quinary alloys. J. Alloys Compd. (2016) doi:10.1016/j.jallcom.2016.07.159.</v>
      </c>
    </row>
    <row r="56" spans="1:21" x14ac:dyDescent="0.3">
      <c r="A56" t="s">
        <v>2151</v>
      </c>
      <c r="B56" t="str">
        <f t="shared" si="0"/>
        <v>Co-54.8Ni-8.Al-16.1Cr-2.7Ti</v>
      </c>
      <c r="C56" t="str">
        <f>VLOOKUP(Table4[[#This Row],[Shortname]], comp[], 2, FALSE)</f>
        <v>W-free</v>
      </c>
      <c r="D56" t="s">
        <v>353</v>
      </c>
      <c r="E56" t="s">
        <v>327</v>
      </c>
      <c r="F56" t="s">
        <v>46</v>
      </c>
      <c r="G56">
        <v>50</v>
      </c>
      <c r="H56">
        <v>349</v>
      </c>
      <c r="I56">
        <f>IF(Table4[[#This Row],[Hardness peak (HV) or (GPa)]] ="","",IF(Table4[[#This Row],[Hardness peak (HV) or (GPa)]]&gt;100, Table4[[#This Row],[Hardness peak (HV) or (GPa)]], Table4[[#This Row],[Hardness peak (HV) or (GPa)]]/0.009807))</f>
        <v>349</v>
      </c>
      <c r="R56" t="s">
        <v>3719</v>
      </c>
      <c r="S56" t="e">
        <f>VLOOKUP(Table4[[#This Row],[Unique]], comp[], 2, FALSE)</f>
        <v>#N/A</v>
      </c>
      <c r="T56" t="s">
        <v>1512</v>
      </c>
      <c r="U56" t="str">
        <f>Table4[[#This Row],[Name]] &amp; Table4[[#This Row],[Paper]]</f>
        <v>153cChristofidou, K. A. et al. The microstructure and hardness of Ni-Co-Al-Ti-Cr quinary alloys. J. Alloys Compd. (2016) doi:10.1016/j.jallcom.2016.07.159.</v>
      </c>
    </row>
    <row r="57" spans="1:21" x14ac:dyDescent="0.3">
      <c r="A57" t="s">
        <v>2142</v>
      </c>
      <c r="B57" t="str">
        <f t="shared" si="0"/>
        <v>Co-58.4Ni-8.6Al-10.7Cr-2.7Ti</v>
      </c>
      <c r="C57" t="str">
        <f>VLOOKUP(Table4[[#This Row],[Shortname]], comp[], 2, FALSE)</f>
        <v>W-free</v>
      </c>
      <c r="D57" t="s">
        <v>336</v>
      </c>
      <c r="E57" t="s">
        <v>327</v>
      </c>
      <c r="F57" t="s">
        <v>46</v>
      </c>
      <c r="G57">
        <v>50</v>
      </c>
      <c r="H57">
        <v>347</v>
      </c>
      <c r="I57">
        <f>IF(Table4[[#This Row],[Hardness peak (HV) or (GPa)]] ="","",IF(Table4[[#This Row],[Hardness peak (HV) or (GPa)]]&gt;100, Table4[[#This Row],[Hardness peak (HV) or (GPa)]], Table4[[#This Row],[Hardness peak (HV) or (GPa)]]/0.009807))</f>
        <v>347</v>
      </c>
      <c r="R57" t="s">
        <v>3719</v>
      </c>
      <c r="S57" t="e">
        <f>VLOOKUP(Table4[[#This Row],[Unique]], comp[], 2, FALSE)</f>
        <v>#N/A</v>
      </c>
      <c r="T57" t="s">
        <v>1503</v>
      </c>
      <c r="U57" t="str">
        <f>Table4[[#This Row],[Name]] &amp; Table4[[#This Row],[Paper]]</f>
        <v>103cChristofidou, K. A. et al. The microstructure and hardness of Ni-Co-Al-Ti-Cr quinary alloys. J. Alloys Compd. (2016) doi:10.1016/j.jallcom.2016.07.159.</v>
      </c>
    </row>
    <row r="58" spans="1:21" x14ac:dyDescent="0.3">
      <c r="A58" t="s">
        <v>2139</v>
      </c>
      <c r="B58" t="str">
        <f t="shared" si="0"/>
        <v>Co-39.7Ni-7.5Al-10.8Cr-2.6Ti</v>
      </c>
      <c r="C58" t="str">
        <f>VLOOKUP(Table4[[#This Row],[Shortname]], comp[], 2, FALSE)</f>
        <v>W-free</v>
      </c>
      <c r="D58" t="s">
        <v>333</v>
      </c>
      <c r="E58" t="s">
        <v>327</v>
      </c>
      <c r="F58" t="s">
        <v>46</v>
      </c>
      <c r="G58">
        <v>50</v>
      </c>
      <c r="H58">
        <v>334</v>
      </c>
      <c r="I58">
        <f>IF(Table4[[#This Row],[Hardness peak (HV) or (GPa)]] ="","",IF(Table4[[#This Row],[Hardness peak (HV) or (GPa)]]&gt;100, Table4[[#This Row],[Hardness peak (HV) or (GPa)]], Table4[[#This Row],[Hardness peak (HV) or (GPa)]]/0.009807))</f>
        <v>334</v>
      </c>
      <c r="R58" t="s">
        <v>3719</v>
      </c>
      <c r="S58" t="e">
        <f>VLOOKUP(Table4[[#This Row],[Unique]], comp[], 2, FALSE)</f>
        <v>#N/A</v>
      </c>
      <c r="T58" t="s">
        <v>1500</v>
      </c>
      <c r="U58" t="str">
        <f>Table4[[#This Row],[Name]] &amp; Table4[[#This Row],[Paper]]</f>
        <v>102cChristofidou, K. A. et al. The microstructure and hardness of Ni-Co-Al-Ti-Cr quinary alloys. J. Alloys Compd. (2016) doi:10.1016/j.jallcom.2016.07.159.</v>
      </c>
    </row>
    <row r="59" spans="1:21" x14ac:dyDescent="0.3">
      <c r="A59" t="s">
        <v>2144</v>
      </c>
      <c r="B59" t="str">
        <f t="shared" si="0"/>
        <v>Co-18.3Ni-5.Al-16.1Cr-5.2Ti</v>
      </c>
      <c r="C59" t="str">
        <f>VLOOKUP(Table4[[#This Row],[Shortname]], comp[], 2, FALSE)</f>
        <v>Co3Ti</v>
      </c>
      <c r="D59" t="s">
        <v>338</v>
      </c>
      <c r="E59" t="s">
        <v>327</v>
      </c>
      <c r="F59" t="s">
        <v>46</v>
      </c>
      <c r="G59">
        <v>50</v>
      </c>
      <c r="H59">
        <v>329</v>
      </c>
      <c r="I59">
        <f>IF(Table4[[#This Row],[Hardness peak (HV) or (GPa)]] ="","",IF(Table4[[#This Row],[Hardness peak (HV) or (GPa)]]&gt;100, Table4[[#This Row],[Hardness peak (HV) or (GPa)]], Table4[[#This Row],[Hardness peak (HV) or (GPa)]]/0.009807))</f>
        <v>329</v>
      </c>
      <c r="R59" t="s">
        <v>3719</v>
      </c>
      <c r="S59" t="e">
        <f>VLOOKUP(Table4[[#This Row],[Unique]], comp[], 2, FALSE)</f>
        <v>#N/A</v>
      </c>
      <c r="T59" t="s">
        <v>1505</v>
      </c>
      <c r="U59" t="str">
        <f>Table4[[#This Row],[Name]] &amp; Table4[[#This Row],[Paper]]</f>
        <v>151bChristofidou, K. A. et al. The microstructure and hardness of Ni-Co-Al-Ti-Cr quinary alloys. J. Alloys Compd. (2016) doi:10.1016/j.jallcom.2016.07.159.</v>
      </c>
    </row>
    <row r="60" spans="1:21" x14ac:dyDescent="0.3">
      <c r="A60" t="s">
        <v>2160</v>
      </c>
      <c r="B60" t="str">
        <f t="shared" si="0"/>
        <v>Co-50.6Ni-8.5Al-20.9Cr-2.5Ti</v>
      </c>
      <c r="C60" t="str">
        <f>VLOOKUP(Table4[[#This Row],[Shortname]], comp[], 2, FALSE)</f>
        <v>W-free</v>
      </c>
      <c r="D60" t="s">
        <v>354</v>
      </c>
      <c r="E60" t="s">
        <v>327</v>
      </c>
      <c r="F60" t="s">
        <v>46</v>
      </c>
      <c r="G60">
        <v>50</v>
      </c>
      <c r="H60">
        <v>328</v>
      </c>
      <c r="I60">
        <f>IF(Table4[[#This Row],[Hardness peak (HV) or (GPa)]] ="","",IF(Table4[[#This Row],[Hardness peak (HV) or (GPa)]]&gt;100, Table4[[#This Row],[Hardness peak (HV) or (GPa)]], Table4[[#This Row],[Hardness peak (HV) or (GPa)]]/0.009807))</f>
        <v>328</v>
      </c>
      <c r="R60" t="s">
        <v>3719</v>
      </c>
      <c r="S60" t="e">
        <f>VLOOKUP(Table4[[#This Row],[Unique]], comp[], 2, FALSE)</f>
        <v>#N/A</v>
      </c>
      <c r="T60" t="s">
        <v>1521</v>
      </c>
      <c r="U60" t="str">
        <f>Table4[[#This Row],[Name]] &amp; Table4[[#This Row],[Paper]]</f>
        <v>203cChristofidou, K. A. et al. The microstructure and hardness of Ni-Co-Al-Ti-Cr quinary alloys. J. Alloys Compd. (2016) doi:10.1016/j.jallcom.2016.07.159.</v>
      </c>
    </row>
    <row r="61" spans="1:21" x14ac:dyDescent="0.3">
      <c r="A61" t="s">
        <v>2148</v>
      </c>
      <c r="B61" t="str">
        <f t="shared" si="0"/>
        <v>Co-36.1Ni-8.6Al-16.Cr-2.7Ti</v>
      </c>
      <c r="C61" t="str">
        <f>VLOOKUP(Table4[[#This Row],[Shortname]], comp[], 2, FALSE)</f>
        <v>W-free</v>
      </c>
      <c r="D61" t="s">
        <v>342</v>
      </c>
      <c r="E61" t="s">
        <v>327</v>
      </c>
      <c r="F61" t="s">
        <v>46</v>
      </c>
      <c r="G61">
        <v>50</v>
      </c>
      <c r="H61">
        <v>321</v>
      </c>
      <c r="I61">
        <f>IF(Table4[[#This Row],[Hardness peak (HV) or (GPa)]] ="","",IF(Table4[[#This Row],[Hardness peak (HV) or (GPa)]]&gt;100, Table4[[#This Row],[Hardness peak (HV) or (GPa)]], Table4[[#This Row],[Hardness peak (HV) or (GPa)]]/0.009807))</f>
        <v>321</v>
      </c>
      <c r="R61" t="s">
        <v>3719</v>
      </c>
      <c r="S61" t="e">
        <f>VLOOKUP(Table4[[#This Row],[Unique]], comp[], 2, FALSE)</f>
        <v>#N/A</v>
      </c>
      <c r="T61" t="s">
        <v>1509</v>
      </c>
      <c r="U61" t="str">
        <f>Table4[[#This Row],[Name]] &amp; Table4[[#This Row],[Paper]]</f>
        <v>152cChristofidou, K. A. et al. The microstructure and hardness of Ni-Co-Al-Ti-Cr quinary alloys. J. Alloys Compd. (2016) doi:10.1016/j.jallcom.2016.07.159.</v>
      </c>
    </row>
    <row r="62" spans="1:21" x14ac:dyDescent="0.3">
      <c r="A62" t="s">
        <v>2135</v>
      </c>
      <c r="B62" t="str">
        <f t="shared" si="0"/>
        <v>Co-19.7Ni-5.4Al-11.Cr-5.3Ti</v>
      </c>
      <c r="C62" t="str">
        <f>VLOOKUP(Table4[[#This Row],[Shortname]], comp[], 2, FALSE)</f>
        <v>Co3Ti</v>
      </c>
      <c r="D62" t="s">
        <v>329</v>
      </c>
      <c r="E62" t="s">
        <v>327</v>
      </c>
      <c r="F62" t="s">
        <v>46</v>
      </c>
      <c r="G62">
        <v>50</v>
      </c>
      <c r="H62">
        <v>318</v>
      </c>
      <c r="I62">
        <f>IF(Table4[[#This Row],[Hardness peak (HV) or (GPa)]] ="","",IF(Table4[[#This Row],[Hardness peak (HV) or (GPa)]]&gt;100, Table4[[#This Row],[Hardness peak (HV) or (GPa)]], Table4[[#This Row],[Hardness peak (HV) or (GPa)]]/0.009807))</f>
        <v>318</v>
      </c>
      <c r="R62" t="s">
        <v>3719</v>
      </c>
      <c r="S62" t="e">
        <f>VLOOKUP(Table4[[#This Row],[Unique]], comp[], 2, FALSE)</f>
        <v>#N/A</v>
      </c>
      <c r="T62" t="s">
        <v>1496</v>
      </c>
      <c r="U62" t="str">
        <f>Table4[[#This Row],[Name]] &amp; Table4[[#This Row],[Paper]]</f>
        <v>101bChristofidou, K. A. et al. The microstructure and hardness of Ni-Co-Al-Ti-Cr quinary alloys. J. Alloys Compd. (2016) doi:10.1016/j.jallcom.2016.07.159.</v>
      </c>
    </row>
    <row r="63" spans="1:21" x14ac:dyDescent="0.3">
      <c r="A63" t="s">
        <v>2156</v>
      </c>
      <c r="B63" t="str">
        <f t="shared" ref="B63:B77" si="1">IF(A63=A62, "",A63)</f>
        <v>Co-34.4Ni-5.7Al-21.2Cr-5.2Ti</v>
      </c>
      <c r="C63" t="str">
        <f>VLOOKUP(Table4[[#This Row],[Shortname]], comp[], 2, FALSE)</f>
        <v>Co3Ti</v>
      </c>
      <c r="D63" t="s">
        <v>347</v>
      </c>
      <c r="E63" t="s">
        <v>327</v>
      </c>
      <c r="F63" t="s">
        <v>46</v>
      </c>
      <c r="G63">
        <v>50</v>
      </c>
      <c r="H63">
        <v>318</v>
      </c>
      <c r="I63">
        <f>IF(Table4[[#This Row],[Hardness peak (HV) or (GPa)]] ="","",IF(Table4[[#This Row],[Hardness peak (HV) or (GPa)]]&gt;100, Table4[[#This Row],[Hardness peak (HV) or (GPa)]], Table4[[#This Row],[Hardness peak (HV) or (GPa)]]/0.009807))</f>
        <v>318</v>
      </c>
      <c r="R63" t="s">
        <v>3719</v>
      </c>
      <c r="S63" t="e">
        <f>VLOOKUP(Table4[[#This Row],[Unique]], comp[], 2, FALSE)</f>
        <v>#N/A</v>
      </c>
      <c r="T63" t="s">
        <v>1517</v>
      </c>
      <c r="U63" t="str">
        <f>Table4[[#This Row],[Name]] &amp; Table4[[#This Row],[Paper]]</f>
        <v>202bChristofidou, K. A. et al. The microstructure and hardness of Ni-Co-Al-Ti-Cr quinary alloys. J. Alloys Compd. (2016) doi:10.1016/j.jallcom.2016.07.159.</v>
      </c>
    </row>
    <row r="64" spans="1:21" x14ac:dyDescent="0.3">
      <c r="A64" t="s">
        <v>2153</v>
      </c>
      <c r="B64" t="str">
        <f t="shared" si="1"/>
        <v>Co-17.Ni-5.5Al-21.4Cr-5.Ti</v>
      </c>
      <c r="C64" t="str">
        <f>VLOOKUP(Table4[[#This Row],[Shortname]], comp[], 2, FALSE)</f>
        <v>W-free</v>
      </c>
      <c r="D64" t="s">
        <v>343</v>
      </c>
      <c r="E64" t="s">
        <v>327</v>
      </c>
      <c r="F64" t="s">
        <v>46</v>
      </c>
      <c r="G64">
        <v>50</v>
      </c>
      <c r="H64">
        <v>315</v>
      </c>
      <c r="I64">
        <f>IF(Table4[[#This Row],[Hardness peak (HV) or (GPa)]] ="","",IF(Table4[[#This Row],[Hardness peak (HV) or (GPa)]]&gt;100, Table4[[#This Row],[Hardness peak (HV) or (GPa)]], Table4[[#This Row],[Hardness peak (HV) or (GPa)]]/0.009807))</f>
        <v>315</v>
      </c>
      <c r="R64" t="s">
        <v>3719</v>
      </c>
      <c r="S64" t="e">
        <f>VLOOKUP(Table4[[#This Row],[Unique]], comp[], 2, FALSE)</f>
        <v>#N/A</v>
      </c>
      <c r="T64" t="s">
        <v>1514</v>
      </c>
      <c r="U64" t="str">
        <f>Table4[[#This Row],[Name]] &amp; Table4[[#This Row],[Paper]]</f>
        <v>201bChristofidou, K. A. et al. The microstructure and hardness of Ni-Co-Al-Ti-Cr quinary alloys. J. Alloys Compd. (2016) doi:10.1016/j.jallcom.2016.07.159.</v>
      </c>
    </row>
    <row r="65" spans="1:21" x14ac:dyDescent="0.3">
      <c r="A65" t="s">
        <v>2145</v>
      </c>
      <c r="B65" t="str">
        <f t="shared" si="1"/>
        <v>Co-19.Ni-7.1Al-16.5Cr-2.7Ti</v>
      </c>
      <c r="C65" t="str">
        <f>VLOOKUP(Table4[[#This Row],[Shortname]], comp[], 2, FALSE)</f>
        <v>W-free</v>
      </c>
      <c r="D65" t="s">
        <v>339</v>
      </c>
      <c r="E65" t="s">
        <v>327</v>
      </c>
      <c r="F65" t="s">
        <v>46</v>
      </c>
      <c r="G65">
        <v>50</v>
      </c>
      <c r="H65">
        <v>252</v>
      </c>
      <c r="I65">
        <f>IF(Table4[[#This Row],[Hardness peak (HV) or (GPa)]] ="","",IF(Table4[[#This Row],[Hardness peak (HV) or (GPa)]]&gt;100, Table4[[#This Row],[Hardness peak (HV) or (GPa)]], Table4[[#This Row],[Hardness peak (HV) or (GPa)]]/0.009807))</f>
        <v>252</v>
      </c>
      <c r="R65" t="s">
        <v>3719</v>
      </c>
      <c r="S65" t="e">
        <f>VLOOKUP(Table4[[#This Row],[Unique]], comp[], 2, FALSE)</f>
        <v>#N/A</v>
      </c>
      <c r="T65" t="s">
        <v>1506</v>
      </c>
      <c r="U65" t="str">
        <f>Table4[[#This Row],[Name]] &amp; Table4[[#This Row],[Paper]]</f>
        <v>151cChristofidou, K. A. et al. The microstructure and hardness of Ni-Co-Al-Ti-Cr quinary alloys. J. Alloys Compd. (2016) doi:10.1016/j.jallcom.2016.07.159.</v>
      </c>
    </row>
    <row r="66" spans="1:21" x14ac:dyDescent="0.3">
      <c r="A66" t="s">
        <v>2154</v>
      </c>
      <c r="B66" t="str">
        <f t="shared" si="1"/>
        <v>Co-17.2Ni-7.8Al-21.8Cr-2.6Ti</v>
      </c>
      <c r="C66" t="str">
        <f>VLOOKUP(Table4[[#This Row],[Shortname]], comp[], 2, FALSE)</f>
        <v>W-free</v>
      </c>
      <c r="D66" t="s">
        <v>344</v>
      </c>
      <c r="E66" t="s">
        <v>327</v>
      </c>
      <c r="F66" t="s">
        <v>46</v>
      </c>
      <c r="G66">
        <v>50</v>
      </c>
      <c r="H66">
        <v>245</v>
      </c>
      <c r="I66">
        <f>IF(Table4[[#This Row],[Hardness peak (HV) or (GPa)]] ="","",IF(Table4[[#This Row],[Hardness peak (HV) or (GPa)]]&gt;100, Table4[[#This Row],[Hardness peak (HV) or (GPa)]], Table4[[#This Row],[Hardness peak (HV) or (GPa)]]/0.009807))</f>
        <v>245</v>
      </c>
      <c r="R66" t="s">
        <v>3719</v>
      </c>
      <c r="S66" t="e">
        <f>VLOOKUP(Table4[[#This Row],[Unique]], comp[], 2, FALSE)</f>
        <v>#N/A</v>
      </c>
      <c r="T66" t="s">
        <v>1515</v>
      </c>
      <c r="U66" t="str">
        <f>Table4[[#This Row],[Name]] &amp; Table4[[#This Row],[Paper]]</f>
        <v>201cChristofidou, K. A. et al. The microstructure and hardness of Ni-Co-Al-Ti-Cr quinary alloys. J. Alloys Compd. (2016) doi:10.1016/j.jallcom.2016.07.159.</v>
      </c>
    </row>
    <row r="67" spans="1:21" x14ac:dyDescent="0.3">
      <c r="A67" t="s">
        <v>2136</v>
      </c>
      <c r="B67" t="str">
        <f t="shared" si="1"/>
        <v>Co-19.7Ni-7.5Al-11.1Cr-2.6Ti</v>
      </c>
      <c r="C67" t="str">
        <f>VLOOKUP(Table4[[#This Row],[Shortname]], comp[], 2, FALSE)</f>
        <v>W-free</v>
      </c>
      <c r="D67" t="s">
        <v>330</v>
      </c>
      <c r="E67" t="s">
        <v>327</v>
      </c>
      <c r="F67" t="s">
        <v>46</v>
      </c>
      <c r="G67">
        <v>50</v>
      </c>
      <c r="H67">
        <v>240</v>
      </c>
      <c r="I67">
        <f>IF(Table4[[#This Row],[Hardness peak (HV) or (GPa)]] ="","",IF(Table4[[#This Row],[Hardness peak (HV) or (GPa)]]&gt;100, Table4[[#This Row],[Hardness peak (HV) or (GPa)]], Table4[[#This Row],[Hardness peak (HV) or (GPa)]]/0.009807))</f>
        <v>240</v>
      </c>
      <c r="R67" t="s">
        <v>3719</v>
      </c>
      <c r="S67" t="e">
        <f>VLOOKUP(Table4[[#This Row],[Unique]], comp[], 2, FALSE)</f>
        <v>#N/A</v>
      </c>
      <c r="T67" t="s">
        <v>1497</v>
      </c>
      <c r="U67" t="str">
        <f>Table4[[#This Row],[Name]] &amp; Table4[[#This Row],[Paper]]</f>
        <v>101cChristofidou, K. A. et al. The microstructure and hardness of Ni-Co-Al-Ti-Cr quinary alloys. J. Alloys Compd. (2016) doi:10.1016/j.jallcom.2016.07.159.</v>
      </c>
    </row>
    <row r="68" spans="1:21" x14ac:dyDescent="0.3">
      <c r="A68" t="s">
        <v>377</v>
      </c>
      <c r="B68" s="19" t="str">
        <f>IF(A68=A67, "",A68)</f>
        <v>Co-9.7Al-10.8W</v>
      </c>
      <c r="C68" s="19" t="str">
        <f>VLOOKUP(Table4[[#This Row],[Shortname]], comp[], 2, FALSE)</f>
        <v>CoAlW-X</v>
      </c>
      <c r="D68" t="s">
        <v>377</v>
      </c>
      <c r="E68" s="13" t="s">
        <v>376</v>
      </c>
      <c r="F68" t="s">
        <v>46</v>
      </c>
      <c r="G68">
        <v>750</v>
      </c>
      <c r="H68">
        <v>4.3</v>
      </c>
      <c r="I68">
        <f>IF(Table4[[#This Row],[Hardness peak (HV) or (GPa)]] ="","",IF(Table4[[#This Row],[Hardness peak (HV) or (GPa)]]&gt;100, Table4[[#This Row],[Hardness peak (HV) or (GPa)]], Table4[[#This Row],[Hardness peak (HV) or (GPa)]]/0.009807))</f>
        <v>438.46232283063119</v>
      </c>
      <c r="S68" s="19" t="e">
        <f>VLOOKUP(Table4[[#This Row],[Unique]], comp[], 2, FALSE)</f>
        <v>#N/A</v>
      </c>
      <c r="T68" s="19"/>
      <c r="U68" s="19" t="str">
        <f>Table4[[#This Row],[Name]] &amp; Table4[[#This Row],[Paper]]</f>
        <v>Co-9.7Al-10.8WDunand, D. C. et al. ‘Designing Nanoscale Precipitates in Novel Cobalt-based Superalloys to Improve Creep Resistance and Operating Temperature’ Final Technical Report. (2010).</v>
      </c>
    </row>
    <row r="69" spans="1:21" x14ac:dyDescent="0.3">
      <c r="A69" t="s">
        <v>377</v>
      </c>
      <c r="B69" s="19" t="str">
        <f>IF(A69=A68, "",A69)</f>
        <v/>
      </c>
      <c r="C69" t="str">
        <f>VLOOKUP(Table4[[#This Row],[Shortname]], comp[], 2, FALSE)</f>
        <v>CoAlW-X</v>
      </c>
      <c r="D69" t="s">
        <v>377</v>
      </c>
      <c r="E69" s="13" t="s">
        <v>376</v>
      </c>
      <c r="F69" t="s">
        <v>46</v>
      </c>
      <c r="G69">
        <v>650</v>
      </c>
      <c r="H69">
        <v>4.0999999999999996</v>
      </c>
      <c r="I69">
        <f>IF(Table4[[#This Row],[Hardness peak (HV) or (GPa)]] ="","",IF(Table4[[#This Row],[Hardness peak (HV) or (GPa)]]&gt;100, Table4[[#This Row],[Hardness peak (HV) or (GPa)]], Table4[[#This Row],[Hardness peak (HV) or (GPa)]]/0.009807))</f>
        <v>418.06872641990412</v>
      </c>
      <c r="R69" t="s">
        <v>378</v>
      </c>
      <c r="S69" t="e">
        <f>VLOOKUP(Table4[[#This Row],[Unique]], comp[], 2, FALSE)</f>
        <v>#N/A</v>
      </c>
      <c r="T69" t="s">
        <v>1936</v>
      </c>
      <c r="U69" t="str">
        <f>Table4[[#This Row],[Name]] &amp; Table4[[#This Row],[Paper]]</f>
        <v>Co-9.7Al-10.8WDunand, D. C. et al. ‘Designing Nanoscale Precipitates in Novel Cobalt-based Superalloys to Improve Creep Resistance and Operating Temperature’ Final Technical Report. (2010).</v>
      </c>
    </row>
    <row r="70" spans="1:21" x14ac:dyDescent="0.3">
      <c r="A70" t="s">
        <v>2338</v>
      </c>
      <c r="B70" s="19" t="str">
        <f>IF(A70=A69, "",A70)</f>
        <v>Co-15.9Ni-13.6Al-19.W-0.7Ta-0.6Mo-0.3Re</v>
      </c>
      <c r="C70" s="19" t="str">
        <f>VLOOKUP(Table4[[#This Row],[Shortname]], comp[], 2, FALSE)</f>
        <v>CoAlWX+</v>
      </c>
      <c r="D70" t="s">
        <v>384</v>
      </c>
      <c r="E70" s="13" t="s">
        <v>383</v>
      </c>
      <c r="F70" t="s">
        <v>46</v>
      </c>
      <c r="G70">
        <v>800</v>
      </c>
      <c r="H70">
        <v>326</v>
      </c>
      <c r="I70">
        <f>IF(Table4[[#This Row],[Hardness peak (HV) or (GPa)]] ="","",IF(Table4[[#This Row],[Hardness peak (HV) or (GPa)]]&gt;100, Table4[[#This Row],[Hardness peak (HV) or (GPa)]], Table4[[#This Row],[Hardness peak (HV) or (GPa)]]/0.009807))</f>
        <v>326</v>
      </c>
      <c r="S70" s="19" t="e">
        <f>VLOOKUP(Table4[[#This Row],[Unique]], comp[], 2, FALSE)</f>
        <v>#N/A</v>
      </c>
      <c r="T70" s="19"/>
      <c r="U70" s="19" t="str">
        <f>Table4[[#This Row],[Name]] &amp; Table4[[#This Row],[Paper]]</f>
        <v>alloy1Epishin, A. I. et al. Thermal stability of the structure of a heat-resistant cobalt alloy hardened with intermetallic γ’-phase precipitates. Russ. Metall. 2016, 286–291 (2016).</v>
      </c>
    </row>
    <row r="71" spans="1:21" x14ac:dyDescent="0.3">
      <c r="A71" t="s">
        <v>2338</v>
      </c>
      <c r="B71" t="str">
        <f>IF(A71=A69, "",A71)</f>
        <v>Co-15.9Ni-13.6Al-19.W-0.7Ta-0.6Mo-0.3Re</v>
      </c>
      <c r="C71" t="str">
        <f>VLOOKUP(Table4[[#This Row],[Shortname]], comp[], 2, FALSE)</f>
        <v>CoAlWX+</v>
      </c>
      <c r="D71" t="s">
        <v>384</v>
      </c>
      <c r="E71" s="13" t="s">
        <v>383</v>
      </c>
      <c r="F71" t="s">
        <v>46</v>
      </c>
      <c r="G71">
        <v>700</v>
      </c>
      <c r="H71">
        <v>285</v>
      </c>
      <c r="I71">
        <f>IF(Table4[[#This Row],[Hardness peak (HV) or (GPa)]] ="","",IF(Table4[[#This Row],[Hardness peak (HV) or (GPa)]]&gt;100, Table4[[#This Row],[Hardness peak (HV) or (GPa)]], Table4[[#This Row],[Hardness peak (HV) or (GPa)]]/0.009807))</f>
        <v>285</v>
      </c>
      <c r="R71" t="s">
        <v>387</v>
      </c>
      <c r="S71" t="e">
        <f>VLOOKUP(Table4[[#This Row],[Unique]], comp[], 2, FALSE)</f>
        <v>#N/A</v>
      </c>
      <c r="T71" t="s">
        <v>1690</v>
      </c>
      <c r="U71" t="str">
        <f>Table4[[#This Row],[Name]] &amp; Table4[[#This Row],[Paper]]</f>
        <v>alloy1Epishin, A. I. et al. Thermal stability of the structure of a heat-resistant cobalt alloy hardened with intermetallic γ’-phase precipitates. Russ. Metall. 2016, 286–291 (2016).</v>
      </c>
    </row>
    <row r="72" spans="1:21" x14ac:dyDescent="0.3">
      <c r="A72" t="s">
        <v>2182</v>
      </c>
      <c r="B72" t="e">
        <f>IF(A72=#REF!, "",A72)</f>
        <v>#REF!</v>
      </c>
      <c r="C72" t="str">
        <f>VLOOKUP(Table4[[#This Row],[Shortname]], comp[], 2, FALSE)</f>
        <v>CoAlWX+</v>
      </c>
      <c r="D72" t="s">
        <v>436</v>
      </c>
      <c r="E72" s="12" t="s">
        <v>434</v>
      </c>
      <c r="F72" t="s">
        <v>46</v>
      </c>
      <c r="G72">
        <v>900</v>
      </c>
      <c r="H72">
        <v>550</v>
      </c>
      <c r="I72">
        <f>IF(Table4[[#This Row],[Hardness peak (HV) or (GPa)]] ="","",IF(Table4[[#This Row],[Hardness peak (HV) or (GPa)]]&gt;100, Table4[[#This Row],[Hardness peak (HV) or (GPa)]], Table4[[#This Row],[Hardness peak (HV) or (GPa)]]/0.009807))</f>
        <v>550</v>
      </c>
      <c r="R72" t="s">
        <v>3724</v>
      </c>
      <c r="S72" t="e">
        <f>VLOOKUP(Table4[[#This Row],[Unique]], comp[], 2, FALSE)</f>
        <v>#N/A</v>
      </c>
      <c r="T72" t="s">
        <v>1527</v>
      </c>
      <c r="U72" t="str">
        <f>Table4[[#This Row],[Name]] &amp; Table4[[#This Row],[Paper]]</f>
        <v>Co-12Al-10W-2Ti-2TaFerreras, R. C., Gálvez Díaz-Rubio, F. &amp; Campos Gómez, M. TESIS DOCTORAL Design of high temperature cobalt-based alloys processed by powder metallurgy route Autor.</v>
      </c>
    </row>
    <row r="73" spans="1:21" x14ac:dyDescent="0.3">
      <c r="A73" t="s">
        <v>2181</v>
      </c>
      <c r="B73" t="e">
        <f>IF(A73=#REF!, "",A73)</f>
        <v>#REF!</v>
      </c>
      <c r="C73" t="str">
        <f>VLOOKUP(Table4[[#This Row],[Shortname]], comp[], 2, FALSE)</f>
        <v>CoAlW-X</v>
      </c>
      <c r="D73" t="s">
        <v>435</v>
      </c>
      <c r="E73" s="12" t="s">
        <v>434</v>
      </c>
      <c r="F73" t="s">
        <v>46</v>
      </c>
      <c r="G73">
        <v>900</v>
      </c>
      <c r="H73">
        <v>520</v>
      </c>
      <c r="I73">
        <f>IF(Table4[[#This Row],[Hardness peak (HV) or (GPa)]] ="","",IF(Table4[[#This Row],[Hardness peak (HV) or (GPa)]]&gt;100, Table4[[#This Row],[Hardness peak (HV) or (GPa)]], Table4[[#This Row],[Hardness peak (HV) or (GPa)]]/0.009807))</f>
        <v>520</v>
      </c>
      <c r="R73" t="s">
        <v>3725</v>
      </c>
      <c r="S73" t="e">
        <f>VLOOKUP(Table4[[#This Row],[Unique]], comp[], 2, FALSE)</f>
        <v>#N/A</v>
      </c>
      <c r="T73" t="s">
        <v>1411</v>
      </c>
      <c r="U73" t="str">
        <f>Table4[[#This Row],[Name]] &amp; Table4[[#This Row],[Paper]]</f>
        <v>Co-12Al-10WFerreras, R. C., Gálvez Díaz-Rubio, F. &amp; Campos Gómez, M. TESIS DOCTORAL Design of high temperature cobalt-based alloys processed by powder metallurgy route Autor.</v>
      </c>
    </row>
    <row r="74" spans="1:21" x14ac:dyDescent="0.3">
      <c r="A74" t="s">
        <v>2342</v>
      </c>
      <c r="B74" t="e">
        <f>IF(A74=#REF!, "",A74)</f>
        <v>#REF!</v>
      </c>
      <c r="C74" t="str">
        <f>VLOOKUP(Table4[[#This Row],[Shortname]], comp[], 2, FALSE)</f>
        <v>CoAlWX+</v>
      </c>
      <c r="D74" t="s">
        <v>469</v>
      </c>
      <c r="E74" s="11" t="s">
        <v>468</v>
      </c>
      <c r="F74" t="s">
        <v>46</v>
      </c>
      <c r="G74">
        <v>750</v>
      </c>
      <c r="H74">
        <v>492</v>
      </c>
      <c r="I74">
        <f>IF(Table4[[#This Row],[Hardness peak (HV) or (GPa)]] ="","",IF(Table4[[#This Row],[Hardness peak (HV) or (GPa)]]&gt;100, Table4[[#This Row],[Hardness peak (HV) or (GPa)]], Table4[[#This Row],[Hardness peak (HV) or (GPa)]]/0.009807))</f>
        <v>492</v>
      </c>
      <c r="R74" t="s">
        <v>470</v>
      </c>
      <c r="S74" t="e">
        <f>VLOOKUP(Table4[[#This Row],[Unique]], comp[], 2, FALSE)</f>
        <v>#N/A</v>
      </c>
      <c r="T74" t="s">
        <v>1631</v>
      </c>
      <c r="U74" t="str">
        <f>Table4[[#This Row],[Name]] &amp; Table4[[#This Row],[Paper]]</f>
        <v>CoWAlloy1Freund, L. P. et al. High temperature properties and fatigue strength of novel wrought γ/γ′ Co-base superalloys. J. Mater. Res. 32, 4475–4482 (2017).</v>
      </c>
    </row>
    <row r="75" spans="1:21" x14ac:dyDescent="0.3">
      <c r="A75" t="s">
        <v>2342</v>
      </c>
      <c r="B75" t="str">
        <f t="shared" si="1"/>
        <v/>
      </c>
      <c r="C75" t="str">
        <f>VLOOKUP(Table4[[#This Row],[Shortname]], comp[], 2, FALSE)</f>
        <v>CoAlWX+</v>
      </c>
      <c r="D75" t="s">
        <v>469</v>
      </c>
      <c r="E75" s="11" t="s">
        <v>468</v>
      </c>
      <c r="F75" t="s">
        <v>46</v>
      </c>
      <c r="G75">
        <v>750</v>
      </c>
      <c r="H75">
        <v>486</v>
      </c>
      <c r="I75">
        <f>IF(Table4[[#This Row],[Hardness peak (HV) or (GPa)]] ="","",IF(Table4[[#This Row],[Hardness peak (HV) or (GPa)]]&gt;100, Table4[[#This Row],[Hardness peak (HV) or (GPa)]], Table4[[#This Row],[Hardness peak (HV) or (GPa)]]/0.009807))</f>
        <v>486</v>
      </c>
      <c r="R75" t="s">
        <v>471</v>
      </c>
      <c r="S75" t="e">
        <f>VLOOKUP(Table4[[#This Row],[Unique]], comp[], 2, FALSE)</f>
        <v>#N/A</v>
      </c>
      <c r="T75" t="s">
        <v>1631</v>
      </c>
      <c r="U75" t="str">
        <f>Table4[[#This Row],[Name]] &amp; Table4[[#This Row],[Paper]]</f>
        <v>CoWAlloy1Freund, L. P. et al. High temperature properties and fatigue strength of novel wrought γ/γ′ Co-base superalloys. J. Mater. Res. 32, 4475–4482 (2017).</v>
      </c>
    </row>
    <row r="76" spans="1:21" x14ac:dyDescent="0.3">
      <c r="A76" t="s">
        <v>2343</v>
      </c>
      <c r="B76" t="str">
        <f t="shared" si="1"/>
        <v>Co-31.8Ni-8.7Al-12.6Cr-4.7W-0.3Ti-0.2Ta-0.4Si-0.1Hf-0.08C-0.01Zr-0.08B</v>
      </c>
      <c r="C76" t="str">
        <f>VLOOKUP(Table4[[#This Row],[Shortname]], comp[], 2, FALSE)</f>
        <v>CoAlWX+</v>
      </c>
      <c r="D76" t="s">
        <v>447</v>
      </c>
      <c r="E76" s="11" t="s">
        <v>468</v>
      </c>
      <c r="F76" t="s">
        <v>46</v>
      </c>
      <c r="G76">
        <v>750</v>
      </c>
      <c r="H76">
        <v>423</v>
      </c>
      <c r="I76">
        <f>IF(Table4[[#This Row],[Hardness peak (HV) or (GPa)]] ="","",IF(Table4[[#This Row],[Hardness peak (HV) or (GPa)]]&gt;100, Table4[[#This Row],[Hardness peak (HV) or (GPa)]], Table4[[#This Row],[Hardness peak (HV) or (GPa)]]/0.009807))</f>
        <v>423</v>
      </c>
      <c r="R76" t="s">
        <v>470</v>
      </c>
      <c r="S76" t="s">
        <v>1607</v>
      </c>
      <c r="T76" t="s">
        <v>1607</v>
      </c>
      <c r="U76" t="str">
        <f>Table4[[#This Row],[Name]] &amp; Table4[[#This Row],[Paper]]</f>
        <v>CoWAlloy2Freund, L. P. et al. High temperature properties and fatigue strength of novel wrought γ/γ′ Co-base superalloys. J. Mater. Res. 32, 4475–4482 (2017).</v>
      </c>
    </row>
    <row r="77" spans="1:21" x14ac:dyDescent="0.3">
      <c r="A77" t="s">
        <v>2343</v>
      </c>
      <c r="B77" t="str">
        <f t="shared" si="1"/>
        <v/>
      </c>
      <c r="C77" t="str">
        <f>VLOOKUP(Table4[[#This Row],[Shortname]], comp[], 2, FALSE)</f>
        <v>CoAlWX+</v>
      </c>
      <c r="D77" t="s">
        <v>447</v>
      </c>
      <c r="E77" s="11" t="s">
        <v>468</v>
      </c>
      <c r="F77" t="s">
        <v>46</v>
      </c>
      <c r="G77">
        <v>750</v>
      </c>
      <c r="H77">
        <v>418</v>
      </c>
      <c r="I77">
        <f>IF(Table4[[#This Row],[Hardness peak (HV) or (GPa)]] ="","",IF(Table4[[#This Row],[Hardness peak (HV) or (GPa)]]&gt;100, Table4[[#This Row],[Hardness peak (HV) or (GPa)]], Table4[[#This Row],[Hardness peak (HV) or (GPa)]]/0.009807))</f>
        <v>418</v>
      </c>
      <c r="R77" t="s">
        <v>471</v>
      </c>
      <c r="S77" t="s">
        <v>1607</v>
      </c>
      <c r="T77" t="s">
        <v>1607</v>
      </c>
      <c r="U77" t="str">
        <f>Table4[[#This Row],[Name]] &amp; Table4[[#This Row],[Paper]]</f>
        <v>CoWAlloy2Freund, L. P. et al. High temperature properties and fatigue strength of novel wrought γ/γ′ Co-base superalloys. J. Mater. Res. 32, 4475–4482 (2017).</v>
      </c>
    </row>
    <row r="78" spans="1:21" x14ac:dyDescent="0.3">
      <c r="A78" t="s">
        <v>2593</v>
      </c>
      <c r="B78" t="e">
        <f>IF(A78=#REF!, "",A78)</f>
        <v>#REF!</v>
      </c>
      <c r="C78" t="str">
        <f>VLOOKUP(Table4[[#This Row],[Shortname]], comp[], 2, FALSE)</f>
        <v>CoAlWX+</v>
      </c>
      <c r="D78" t="s">
        <v>453</v>
      </c>
      <c r="E78" s="16" t="s">
        <v>452</v>
      </c>
      <c r="F78" t="s">
        <v>46</v>
      </c>
      <c r="G78">
        <v>1000</v>
      </c>
      <c r="H78">
        <v>355</v>
      </c>
      <c r="I78">
        <f>IF(Table4[[#This Row],[Hardness peak (HV) or (GPa)]] ="","",IF(Table4[[#This Row],[Hardness peak (HV) or (GPa)]]&gt;100, Table4[[#This Row],[Hardness peak (HV) or (GPa)]], Table4[[#This Row],[Hardness peak (HV) or (GPa)]]/0.009807))</f>
        <v>355</v>
      </c>
      <c r="R78" t="s">
        <v>454</v>
      </c>
      <c r="S78" t="e">
        <f>VLOOKUP(Table4[[#This Row],[Unique]], comp[], 2, FALSE)</f>
        <v>#N/A</v>
      </c>
      <c r="T78" t="s">
        <v>1940</v>
      </c>
      <c r="U78" t="str">
        <f>Table4[[#This Row],[Name]] &amp; Table4[[#This Row],[Paper]]</f>
        <v>CoWAlloy6Freund, L. P. et al. The Effect of a Grain Boundary Pinning B2 Phase on Polycrystalline Co-Based Superalloys with Reduced Density. Metall. Mater. Trans. A Phys. Metall. Mater. Sci. 49, 4070–4078 (2018).</v>
      </c>
    </row>
    <row r="79" spans="1:21" x14ac:dyDescent="0.3">
      <c r="A79" t="s">
        <v>2593</v>
      </c>
      <c r="B79" t="str">
        <f t="shared" ref="B79:B115" si="2">IF(A79=A78, "",A79)</f>
        <v/>
      </c>
      <c r="C79" t="str">
        <f>VLOOKUP(Table4[[#This Row],[Shortname]], comp[], 2, FALSE)</f>
        <v>CoAlWX+</v>
      </c>
      <c r="D79" t="s">
        <v>453</v>
      </c>
      <c r="E79" s="16" t="s">
        <v>452</v>
      </c>
      <c r="F79" t="s">
        <v>46</v>
      </c>
      <c r="G79">
        <v>1050</v>
      </c>
      <c r="H79">
        <v>330</v>
      </c>
      <c r="I79">
        <f>IF(Table4[[#This Row],[Hardness peak (HV) or (GPa)]] ="","",IF(Table4[[#This Row],[Hardness peak (HV) or (GPa)]]&gt;100, Table4[[#This Row],[Hardness peak (HV) or (GPa)]], Table4[[#This Row],[Hardness peak (HV) or (GPa)]]/0.009807))</f>
        <v>330</v>
      </c>
      <c r="R79" t="s">
        <v>455</v>
      </c>
      <c r="S79" t="e">
        <f>VLOOKUP(Table4[[#This Row],[Unique]], comp[], 2, FALSE)</f>
        <v>#N/A</v>
      </c>
      <c r="T79" t="s">
        <v>1940</v>
      </c>
      <c r="U79" t="str">
        <f>Table4[[#This Row],[Name]] &amp; Table4[[#This Row],[Paper]]</f>
        <v>CoWAlloy6Freund, L. P. et al. The Effect of a Grain Boundary Pinning B2 Phase on Polycrystalline Co-Based Superalloys with Reduced Density. Metall. Mater. Trans. A Phys. Metall. Mater. Sci. 49, 4070–4078 (2018).</v>
      </c>
    </row>
    <row r="80" spans="1:21" x14ac:dyDescent="0.3">
      <c r="A80" t="s">
        <v>2593</v>
      </c>
      <c r="B80" t="str">
        <f t="shared" si="2"/>
        <v/>
      </c>
      <c r="C80" t="str">
        <f>VLOOKUP(Table4[[#This Row],[Shortname]], comp[], 2, FALSE)</f>
        <v>CoAlWX+</v>
      </c>
      <c r="D80" t="s">
        <v>453</v>
      </c>
      <c r="E80" s="16" t="s">
        <v>452</v>
      </c>
      <c r="F80" t="s">
        <v>46</v>
      </c>
      <c r="G80">
        <v>1100</v>
      </c>
      <c r="H80">
        <v>268</v>
      </c>
      <c r="I80">
        <f>IF(Table4[[#This Row],[Hardness peak (HV) or (GPa)]] ="","",IF(Table4[[#This Row],[Hardness peak (HV) or (GPa)]]&gt;100, Table4[[#This Row],[Hardness peak (HV) or (GPa)]], Table4[[#This Row],[Hardness peak (HV) or (GPa)]]/0.009807))</f>
        <v>268</v>
      </c>
      <c r="R80" t="s">
        <v>456</v>
      </c>
      <c r="S80" t="e">
        <f>VLOOKUP(Table4[[#This Row],[Unique]], comp[], 2, FALSE)</f>
        <v>#N/A</v>
      </c>
      <c r="T80" t="s">
        <v>1940</v>
      </c>
      <c r="U80" t="str">
        <f>Table4[[#This Row],[Name]] &amp; Table4[[#This Row],[Paper]]</f>
        <v>CoWAlloy6Freund, L. P. et al. The Effect of a Grain Boundary Pinning B2 Phase on Polycrystalline Co-Based Superalloys with Reduced Density. Metall. Mater. Trans. A Phys. Metall. Mater. Sci. 49, 4070–4078 (2018).</v>
      </c>
    </row>
    <row r="81" spans="1:21" x14ac:dyDescent="0.3">
      <c r="A81" t="s">
        <v>2593</v>
      </c>
      <c r="B81" t="str">
        <f t="shared" si="2"/>
        <v/>
      </c>
      <c r="C81" t="str">
        <f>VLOOKUP(Table4[[#This Row],[Shortname]], comp[], 2, FALSE)</f>
        <v>CoAlWX+</v>
      </c>
      <c r="D81" t="s">
        <v>453</v>
      </c>
      <c r="E81" s="16" t="s">
        <v>452</v>
      </c>
      <c r="F81" t="s">
        <v>46</v>
      </c>
      <c r="G81">
        <v>1150</v>
      </c>
      <c r="H81">
        <v>263</v>
      </c>
      <c r="I81">
        <f>IF(Table4[[#This Row],[Hardness peak (HV) or (GPa)]] ="","",IF(Table4[[#This Row],[Hardness peak (HV) or (GPa)]]&gt;100, Table4[[#This Row],[Hardness peak (HV) or (GPa)]], Table4[[#This Row],[Hardness peak (HV) or (GPa)]]/0.009807))</f>
        <v>263</v>
      </c>
      <c r="R81" t="s">
        <v>458</v>
      </c>
      <c r="S81" t="e">
        <f>VLOOKUP(Table4[[#This Row],[Unique]], comp[], 2, FALSE)</f>
        <v>#N/A</v>
      </c>
      <c r="T81" t="s">
        <v>1940</v>
      </c>
      <c r="U81" t="str">
        <f>Table4[[#This Row],[Name]] &amp; Table4[[#This Row],[Paper]]</f>
        <v>CoWAlloy6Freund, L. P. et al. The Effect of a Grain Boundary Pinning B2 Phase on Polycrystalline Co-Based Superalloys with Reduced Density. Metall. Mater. Trans. A Phys. Metall. Mater. Sci. 49, 4070–4078 (2018).</v>
      </c>
    </row>
    <row r="82" spans="1:21" x14ac:dyDescent="0.3">
      <c r="A82" t="s">
        <v>2593</v>
      </c>
      <c r="B82" t="str">
        <f t="shared" si="2"/>
        <v/>
      </c>
      <c r="C82" t="str">
        <f>VLOOKUP(Table4[[#This Row],[Shortname]], comp[], 2, FALSE)</f>
        <v>CoAlWX+</v>
      </c>
      <c r="D82" t="s">
        <v>453</v>
      </c>
      <c r="E82" s="16" t="s">
        <v>452</v>
      </c>
      <c r="F82" t="s">
        <v>46</v>
      </c>
      <c r="G82">
        <v>1200</v>
      </c>
      <c r="H82">
        <v>258</v>
      </c>
      <c r="I82">
        <f>IF(Table4[[#This Row],[Hardness peak (HV) or (GPa)]] ="","",IF(Table4[[#This Row],[Hardness peak (HV) or (GPa)]]&gt;100, Table4[[#This Row],[Hardness peak (HV) or (GPa)]], Table4[[#This Row],[Hardness peak (HV) or (GPa)]]/0.009807))</f>
        <v>258</v>
      </c>
      <c r="R82" t="s">
        <v>457</v>
      </c>
      <c r="S82" t="e">
        <f>VLOOKUP(Table4[[#This Row],[Unique]], comp[], 2, FALSE)</f>
        <v>#N/A</v>
      </c>
      <c r="T82" t="s">
        <v>1940</v>
      </c>
      <c r="U82" t="str">
        <f>Table4[[#This Row],[Name]] &amp; Table4[[#This Row],[Paper]]</f>
        <v>CoWAlloy6Freund, L. P. et al. The Effect of a Grain Boundary Pinning B2 Phase on Polycrystalline Co-Based Superalloys with Reduced Density. Metall. Mater. Trans. A Phys. Metall. Mater. Sci. 49, 4070–4078 (2018).</v>
      </c>
    </row>
    <row r="83" spans="1:21" x14ac:dyDescent="0.3">
      <c r="A83" t="s">
        <v>2344</v>
      </c>
      <c r="B83" t="str">
        <f t="shared" si="2"/>
        <v>Co-32.Ni-9.Al-12.Cr-5.W-0.3Ti-0.2Ta-1.Mo-0.4Si-0.1Hf-0.08C-0.01Zr-0.08B</v>
      </c>
      <c r="C83" t="str">
        <f>VLOOKUP(Table4[[#This Row],[Shortname]], comp[], 2, FALSE)</f>
        <v>CoAlWX+</v>
      </c>
      <c r="D83" t="s">
        <v>459</v>
      </c>
      <c r="E83" s="13" t="s">
        <v>460</v>
      </c>
      <c r="F83" t="s">
        <v>46</v>
      </c>
      <c r="G83">
        <v>1000</v>
      </c>
      <c r="H83">
        <v>383</v>
      </c>
      <c r="I83">
        <f>IF(Table4[[#This Row],[Hardness peak (HV) or (GPa)]] ="","",IF(Table4[[#This Row],[Hardness peak (HV) or (GPa)]]&gt;100, Table4[[#This Row],[Hardness peak (HV) or (GPa)]], Table4[[#This Row],[Hardness peak (HV) or (GPa)]]/0.009807))</f>
        <v>383</v>
      </c>
      <c r="R83" t="s">
        <v>461</v>
      </c>
      <c r="S83" t="e">
        <f>VLOOKUP(Table4[[#This Row],[Unique]], comp[], 2, FALSE)</f>
        <v>#N/A</v>
      </c>
      <c r="T83" t="s">
        <v>1628</v>
      </c>
      <c r="U83" t="str">
        <f>Table4[[#This Row],[Name]] &amp; Table4[[#This Row],[Paper]]</f>
        <v>CoWAlloy3Freund, L. P. et al. The grain boundary pinning effect of the μ phase in an advanced polycrystalline γ/γ′ Co-base superalloy. J. Alloys Compd. 753, 333–342 (2018).</v>
      </c>
    </row>
    <row r="84" spans="1:21" x14ac:dyDescent="0.3">
      <c r="A84" t="s">
        <v>2344</v>
      </c>
      <c r="B84" t="str">
        <f t="shared" si="2"/>
        <v/>
      </c>
      <c r="C84" t="str">
        <f>VLOOKUP(Table4[[#This Row],[Shortname]], comp[], 2, FALSE)</f>
        <v>CoAlWX+</v>
      </c>
      <c r="D84" t="s">
        <v>459</v>
      </c>
      <c r="E84" s="13" t="s">
        <v>460</v>
      </c>
      <c r="F84" t="s">
        <v>46</v>
      </c>
      <c r="G84">
        <v>1100</v>
      </c>
      <c r="H84">
        <v>354</v>
      </c>
      <c r="I84">
        <f>IF(Table4[[#This Row],[Hardness peak (HV) or (GPa)]] ="","",IF(Table4[[#This Row],[Hardness peak (HV) or (GPa)]]&gt;100, Table4[[#This Row],[Hardness peak (HV) or (GPa)]], Table4[[#This Row],[Hardness peak (HV) or (GPa)]]/0.009807))</f>
        <v>354</v>
      </c>
      <c r="R84" t="s">
        <v>462</v>
      </c>
      <c r="S84" t="e">
        <f>VLOOKUP(Table4[[#This Row],[Unique]], comp[], 2, FALSE)</f>
        <v>#N/A</v>
      </c>
      <c r="T84" t="s">
        <v>1628</v>
      </c>
      <c r="U84" t="str">
        <f>Table4[[#This Row],[Name]] &amp; Table4[[#This Row],[Paper]]</f>
        <v>CoWAlloy3Freund, L. P. et al. The grain boundary pinning effect of the μ phase in an advanced polycrystalline γ/γ′ Co-base superalloy. J. Alloys Compd. 753, 333–342 (2018).</v>
      </c>
    </row>
    <row r="85" spans="1:21" x14ac:dyDescent="0.3">
      <c r="A85" t="s">
        <v>2344</v>
      </c>
      <c r="B85" t="str">
        <f t="shared" si="2"/>
        <v/>
      </c>
      <c r="C85" t="str">
        <f>VLOOKUP(Table4[[#This Row],[Shortname]], comp[], 2, FALSE)</f>
        <v>CoAlWX+</v>
      </c>
      <c r="D85" t="s">
        <v>459</v>
      </c>
      <c r="E85" s="13" t="s">
        <v>460</v>
      </c>
      <c r="F85" t="s">
        <v>46</v>
      </c>
      <c r="G85">
        <v>1050</v>
      </c>
      <c r="H85">
        <v>352</v>
      </c>
      <c r="I85">
        <f>IF(Table4[[#This Row],[Hardness peak (HV) or (GPa)]] ="","",IF(Table4[[#This Row],[Hardness peak (HV) or (GPa)]]&gt;100, Table4[[#This Row],[Hardness peak (HV) or (GPa)]], Table4[[#This Row],[Hardness peak (HV) or (GPa)]]/0.009807))</f>
        <v>352</v>
      </c>
      <c r="R85" t="s">
        <v>463</v>
      </c>
      <c r="S85" t="e">
        <f>VLOOKUP(Table4[[#This Row],[Unique]], comp[], 2, FALSE)</f>
        <v>#N/A</v>
      </c>
      <c r="T85" t="s">
        <v>1628</v>
      </c>
      <c r="U85" t="str">
        <f>Table4[[#This Row],[Name]] &amp; Table4[[#This Row],[Paper]]</f>
        <v>CoWAlloy3Freund, L. P. et al. The grain boundary pinning effect of the μ phase in an advanced polycrystalline γ/γ′ Co-base superalloy. J. Alloys Compd. 753, 333–342 (2018).</v>
      </c>
    </row>
    <row r="86" spans="1:21" x14ac:dyDescent="0.3">
      <c r="A86" t="s">
        <v>2344</v>
      </c>
      <c r="B86" t="str">
        <f t="shared" si="2"/>
        <v/>
      </c>
      <c r="C86" t="str">
        <f>VLOOKUP(Table4[[#This Row],[Shortname]], comp[], 2, FALSE)</f>
        <v>CoAlWX+</v>
      </c>
      <c r="D86" t="s">
        <v>459</v>
      </c>
      <c r="E86" s="13" t="s">
        <v>460</v>
      </c>
      <c r="F86" t="s">
        <v>46</v>
      </c>
      <c r="G86">
        <v>1025</v>
      </c>
      <c r="H86">
        <v>342</v>
      </c>
      <c r="I86">
        <f>IF(Table4[[#This Row],[Hardness peak (HV) or (GPa)]] ="","",IF(Table4[[#This Row],[Hardness peak (HV) or (GPa)]]&gt;100, Table4[[#This Row],[Hardness peak (HV) or (GPa)]], Table4[[#This Row],[Hardness peak (HV) or (GPa)]]/0.009807))</f>
        <v>342</v>
      </c>
      <c r="R86" t="s">
        <v>465</v>
      </c>
      <c r="S86" t="e">
        <f>VLOOKUP(Table4[[#This Row],[Unique]], comp[], 2, FALSE)</f>
        <v>#N/A</v>
      </c>
      <c r="T86" t="s">
        <v>1628</v>
      </c>
      <c r="U86" t="str">
        <f>Table4[[#This Row],[Name]] &amp; Table4[[#This Row],[Paper]]</f>
        <v>CoWAlloy3Freund, L. P. et al. The grain boundary pinning effect of the μ phase in an advanced polycrystalline γ/γ′ Co-base superalloy. J. Alloys Compd. 753, 333–342 (2018).</v>
      </c>
    </row>
    <row r="87" spans="1:21" x14ac:dyDescent="0.3">
      <c r="A87" t="s">
        <v>2344</v>
      </c>
      <c r="B87" t="str">
        <f t="shared" si="2"/>
        <v/>
      </c>
      <c r="C87" t="str">
        <f>VLOOKUP(Table4[[#This Row],[Shortname]], comp[], 2, FALSE)</f>
        <v>CoAlWX+</v>
      </c>
      <c r="D87" t="s">
        <v>459</v>
      </c>
      <c r="E87" s="13" t="s">
        <v>460</v>
      </c>
      <c r="F87" t="s">
        <v>46</v>
      </c>
      <c r="G87">
        <v>1075</v>
      </c>
      <c r="H87">
        <v>336</v>
      </c>
      <c r="I87">
        <f>IF(Table4[[#This Row],[Hardness peak (HV) or (GPa)]] ="","",IF(Table4[[#This Row],[Hardness peak (HV) or (GPa)]]&gt;100, Table4[[#This Row],[Hardness peak (HV) or (GPa)]], Table4[[#This Row],[Hardness peak (HV) or (GPa)]]/0.009807))</f>
        <v>336</v>
      </c>
      <c r="R87" t="s">
        <v>466</v>
      </c>
      <c r="S87" t="e">
        <f>VLOOKUP(Table4[[#This Row],[Unique]], comp[], 2, FALSE)</f>
        <v>#N/A</v>
      </c>
      <c r="T87" t="s">
        <v>1628</v>
      </c>
      <c r="U87" t="str">
        <f>Table4[[#This Row],[Name]] &amp; Table4[[#This Row],[Paper]]</f>
        <v>CoWAlloy3Freund, L. P. et al. The grain boundary pinning effect of the μ phase in an advanced polycrystalline γ/γ′ Co-base superalloy. J. Alloys Compd. 753, 333–342 (2018).</v>
      </c>
    </row>
    <row r="88" spans="1:21" x14ac:dyDescent="0.3">
      <c r="A88" t="s">
        <v>2344</v>
      </c>
      <c r="B88" t="str">
        <f t="shared" si="2"/>
        <v/>
      </c>
      <c r="C88" t="str">
        <f>VLOOKUP(Table4[[#This Row],[Shortname]], comp[], 2, FALSE)</f>
        <v>CoAlWX+</v>
      </c>
      <c r="D88" t="s">
        <v>459</v>
      </c>
      <c r="E88" s="13" t="s">
        <v>460</v>
      </c>
      <c r="F88" t="s">
        <v>46</v>
      </c>
      <c r="G88">
        <v>1125</v>
      </c>
      <c r="H88">
        <v>305</v>
      </c>
      <c r="I88">
        <f>IF(Table4[[#This Row],[Hardness peak (HV) or (GPa)]] ="","",IF(Table4[[#This Row],[Hardness peak (HV) or (GPa)]]&gt;100, Table4[[#This Row],[Hardness peak (HV) or (GPa)]], Table4[[#This Row],[Hardness peak (HV) or (GPa)]]/0.009807))</f>
        <v>305</v>
      </c>
      <c r="R88" t="s">
        <v>467</v>
      </c>
      <c r="S88" t="e">
        <f>VLOOKUP(Table4[[#This Row],[Unique]], comp[], 2, FALSE)</f>
        <v>#N/A</v>
      </c>
      <c r="T88" t="s">
        <v>1628</v>
      </c>
      <c r="U88" t="str">
        <f>Table4[[#This Row],[Name]] &amp; Table4[[#This Row],[Paper]]</f>
        <v>CoWAlloy3Freund, L. P. et al. The grain boundary pinning effect of the μ phase in an advanced polycrystalline γ/γ′ Co-base superalloy. J. Alloys Compd. 753, 333–342 (2018).</v>
      </c>
    </row>
    <row r="89" spans="1:21" x14ac:dyDescent="0.3">
      <c r="A89" t="s">
        <v>2344</v>
      </c>
      <c r="B89" t="str">
        <f t="shared" si="2"/>
        <v/>
      </c>
      <c r="C89" t="str">
        <f>VLOOKUP(Table4[[#This Row],[Shortname]], comp[], 2, FALSE)</f>
        <v>CoAlWX+</v>
      </c>
      <c r="D89" t="s">
        <v>459</v>
      </c>
      <c r="E89" s="13" t="s">
        <v>460</v>
      </c>
      <c r="F89" t="s">
        <v>46</v>
      </c>
      <c r="G89">
        <v>1150</v>
      </c>
      <c r="H89">
        <v>274</v>
      </c>
      <c r="I89">
        <f>IF(Table4[[#This Row],[Hardness peak (HV) or (GPa)]] ="","",IF(Table4[[#This Row],[Hardness peak (HV) or (GPa)]]&gt;100, Table4[[#This Row],[Hardness peak (HV) or (GPa)]], Table4[[#This Row],[Hardness peak (HV) or (GPa)]]/0.009807))</f>
        <v>274</v>
      </c>
      <c r="R89" t="s">
        <v>464</v>
      </c>
      <c r="S89" t="e">
        <f>VLOOKUP(Table4[[#This Row],[Unique]], comp[], 2, FALSE)</f>
        <v>#N/A</v>
      </c>
      <c r="T89" t="s">
        <v>1628</v>
      </c>
      <c r="U89" t="str">
        <f>Table4[[#This Row],[Name]] &amp; Table4[[#This Row],[Paper]]</f>
        <v>CoWAlloy3Freund, L. P. et al. The grain boundary pinning effect of the μ phase in an advanced polycrystalline γ/γ′ Co-base superalloy. J. Alloys Compd. 753, 333–342 (2018).</v>
      </c>
    </row>
    <row r="90" spans="1:21" x14ac:dyDescent="0.3">
      <c r="A90" t="s">
        <v>2346</v>
      </c>
      <c r="B90" t="str">
        <f t="shared" si="2"/>
        <v>Co-29.7Ni-9.1Al-12.4Cr-1.3W-3.7Nb</v>
      </c>
      <c r="C90" t="str">
        <f>VLOOKUP(Table4[[#This Row],[Shortname]], comp[], 2, FALSE)</f>
        <v>Low-W</v>
      </c>
      <c r="D90" t="s">
        <v>479</v>
      </c>
      <c r="E90" s="13" t="s">
        <v>472</v>
      </c>
      <c r="F90" t="s">
        <v>46</v>
      </c>
      <c r="G90">
        <v>750</v>
      </c>
      <c r="H90">
        <v>4.49</v>
      </c>
      <c r="I90">
        <f>IF(Table4[[#This Row],[Hardness peak (HV) or (GPa)]] ="","",IF(Table4[[#This Row],[Hardness peak (HV) or (GPa)]]&gt;100, Table4[[#This Row],[Hardness peak (HV) or (GPa)]], Table4[[#This Row],[Hardness peak (HV) or (GPa)]]/0.009807))</f>
        <v>457.83623942082187</v>
      </c>
      <c r="R90" t="s">
        <v>480</v>
      </c>
      <c r="S90" t="e">
        <f>VLOOKUP(Table4[[#This Row],[Unique]], comp[], 2, FALSE)</f>
        <v>#N/A</v>
      </c>
      <c r="T90" t="s">
        <v>1695</v>
      </c>
      <c r="U90" t="str">
        <f>Table4[[#This Row],[Name]] &amp; Table4[[#This Row],[Paper]]</f>
        <v>1W4NbFu, H. et al. Microstructure and Properties Evolution of Co-Al-W-Ni-Cr Superalloys by Molybdenum and Niobium Substitutions for Tungsten. Metall. Mater. Trans. A Phys. Metall. Mater. Sci. 51, 299–308 (2020).</v>
      </c>
    </row>
    <row r="91" spans="1:21" x14ac:dyDescent="0.3">
      <c r="A91" t="s">
        <v>2348</v>
      </c>
      <c r="B91" t="str">
        <f t="shared" si="2"/>
        <v>Co-29.9Ni-8.7Al-12.1Cr-3.1W-1.8Nb</v>
      </c>
      <c r="C91" t="str">
        <f>VLOOKUP(Table4[[#This Row],[Shortname]], comp[], 2, FALSE)</f>
        <v>Low-W</v>
      </c>
      <c r="D91" t="s">
        <v>477</v>
      </c>
      <c r="E91" s="13" t="s">
        <v>472</v>
      </c>
      <c r="F91" t="s">
        <v>46</v>
      </c>
      <c r="G91">
        <v>750</v>
      </c>
      <c r="H91">
        <v>4.08</v>
      </c>
      <c r="I91">
        <f>IF(Table4[[#This Row],[Hardness peak (HV) or (GPa)]] ="","",IF(Table4[[#This Row],[Hardness peak (HV) or (GPa)]]&gt;100, Table4[[#This Row],[Hardness peak (HV) or (GPa)]], Table4[[#This Row],[Hardness peak (HV) or (GPa)]]/0.009807))</f>
        <v>416.02936677883145</v>
      </c>
      <c r="R91" t="s">
        <v>480</v>
      </c>
      <c r="S91" t="e">
        <f>VLOOKUP(Table4[[#This Row],[Unique]], comp[], 2, FALSE)</f>
        <v>#N/A</v>
      </c>
      <c r="T91" t="s">
        <v>1697</v>
      </c>
      <c r="U91" t="str">
        <f>Table4[[#This Row],[Name]] &amp; Table4[[#This Row],[Paper]]</f>
        <v>3W2NbFu, H. et al. Microstructure and Properties Evolution of Co-Al-W-Ni-Cr Superalloys by Molybdenum and Niobium Substitutions for Tungsten. Metall. Mater. Trans. A Phys. Metall. Mater. Sci. 51, 299–308 (2020).</v>
      </c>
    </row>
    <row r="92" spans="1:21" x14ac:dyDescent="0.3">
      <c r="A92" t="s">
        <v>2350</v>
      </c>
      <c r="B92" t="str">
        <f t="shared" si="2"/>
        <v>Co-29.9Ni-9.Al-12.2Cr-4.1W-1.Nb</v>
      </c>
      <c r="C92" t="str">
        <f>VLOOKUP(Table4[[#This Row],[Shortname]], comp[], 2, FALSE)</f>
        <v>CoAlWX+</v>
      </c>
      <c r="D92" t="s">
        <v>478</v>
      </c>
      <c r="E92" s="13" t="s">
        <v>472</v>
      </c>
      <c r="F92" t="s">
        <v>46</v>
      </c>
      <c r="G92">
        <v>750</v>
      </c>
      <c r="H92">
        <v>3.9</v>
      </c>
      <c r="I92">
        <f>IF(Table4[[#This Row],[Hardness peak (HV) or (GPa)]] ="","",IF(Table4[[#This Row],[Hardness peak (HV) or (GPa)]]&gt;100, Table4[[#This Row],[Hardness peak (HV) or (GPa)]], Table4[[#This Row],[Hardness peak (HV) or (GPa)]]/0.009807))</f>
        <v>397.67513000917711</v>
      </c>
      <c r="R92" t="s">
        <v>480</v>
      </c>
      <c r="S92" t="e">
        <f>VLOOKUP(Table4[[#This Row],[Unique]], comp[], 2, FALSE)</f>
        <v>#N/A</v>
      </c>
      <c r="T92" t="s">
        <v>1699</v>
      </c>
      <c r="U92" t="str">
        <f>Table4[[#This Row],[Name]] &amp; Table4[[#This Row],[Paper]]</f>
        <v>4W1NbFu, H. et al. Microstructure and Properties Evolution of Co-Al-W-Ni-Cr Superalloys by Molybdenum and Niobium Substitutions for Tungsten. Metall. Mater. Trans. A Phys. Metall. Mater. Sci. 51, 299–308 (2020).</v>
      </c>
    </row>
    <row r="93" spans="1:21" x14ac:dyDescent="0.3">
      <c r="A93" t="s">
        <v>2351</v>
      </c>
      <c r="B93" t="str">
        <f t="shared" si="2"/>
        <v>Co-29.7Ni-8.9Al-12.3Cr-5.1W</v>
      </c>
      <c r="C93" t="str">
        <f>VLOOKUP(Table4[[#This Row],[Shortname]], comp[], 2, FALSE)</f>
        <v>CoAlWX+</v>
      </c>
      <c r="D93" t="s">
        <v>473</v>
      </c>
      <c r="E93" s="13" t="s">
        <v>472</v>
      </c>
      <c r="F93" t="s">
        <v>46</v>
      </c>
      <c r="G93">
        <v>750</v>
      </c>
      <c r="H93">
        <v>3.69</v>
      </c>
      <c r="I93">
        <f>IF(Table4[[#This Row],[Hardness peak (HV) or (GPa)]] ="","",IF(Table4[[#This Row],[Hardness peak (HV) or (GPa)]]&gt;100, Table4[[#This Row],[Hardness peak (HV) or (GPa)]], Table4[[#This Row],[Hardness peak (HV) or (GPa)]]/0.009807))</f>
        <v>376.26185377791376</v>
      </c>
      <c r="R93" t="s">
        <v>480</v>
      </c>
      <c r="S93" t="e">
        <f>VLOOKUP(Table4[[#This Row],[Unique]], comp[], 2, FALSE)</f>
        <v>#N/A</v>
      </c>
      <c r="T93" t="s">
        <v>1700</v>
      </c>
      <c r="U93" t="str">
        <f>Table4[[#This Row],[Name]] &amp; Table4[[#This Row],[Paper]]</f>
        <v>5WFu, H. et al. Microstructure and Properties Evolution of Co-Al-W-Ni-Cr Superalloys by Molybdenum and Niobium Substitutions for Tungsten. Metall. Mater. Trans. A Phys. Metall. Mater. Sci. 51, 299–308 (2020).</v>
      </c>
    </row>
    <row r="94" spans="1:21" x14ac:dyDescent="0.3">
      <c r="A94" t="s">
        <v>2349</v>
      </c>
      <c r="B94" t="str">
        <f t="shared" si="2"/>
        <v>Co-29.5Ni-8.9Al-12.6Cr-3.9W-1.Mo</v>
      </c>
      <c r="C94" t="str">
        <f>VLOOKUP(Table4[[#This Row],[Shortname]], comp[], 2, FALSE)</f>
        <v>CoAlWX+</v>
      </c>
      <c r="D94" t="s">
        <v>474</v>
      </c>
      <c r="E94" s="13" t="s">
        <v>472</v>
      </c>
      <c r="F94" t="s">
        <v>46</v>
      </c>
      <c r="G94">
        <v>750</v>
      </c>
      <c r="H94">
        <v>3.6</v>
      </c>
      <c r="I94">
        <f>IF(Table4[[#This Row],[Hardness peak (HV) or (GPa)]] ="","",IF(Table4[[#This Row],[Hardness peak (HV) or (GPa)]]&gt;100, Table4[[#This Row],[Hardness peak (HV) or (GPa)]], Table4[[#This Row],[Hardness peak (HV) or (GPa)]]/0.009807))</f>
        <v>367.08473539308659</v>
      </c>
      <c r="R94" t="s">
        <v>480</v>
      </c>
      <c r="S94" t="e">
        <f>VLOOKUP(Table4[[#This Row],[Unique]], comp[], 2, FALSE)</f>
        <v>#N/A</v>
      </c>
      <c r="T94" t="s">
        <v>1698</v>
      </c>
      <c r="U94" t="str">
        <f>Table4[[#This Row],[Name]] &amp; Table4[[#This Row],[Paper]]</f>
        <v>4W1MoFu, H. et al. Microstructure and Properties Evolution of Co-Al-W-Ni-Cr Superalloys by Molybdenum and Niobium Substitutions for Tungsten. Metall. Mater. Trans. A Phys. Metall. Mater. Sci. 51, 299–308 (2020).</v>
      </c>
    </row>
    <row r="95" spans="1:21" x14ac:dyDescent="0.3">
      <c r="A95" t="s">
        <v>2347</v>
      </c>
      <c r="B95" t="str">
        <f t="shared" si="2"/>
        <v>Co-29.9Ni-8.9Al-12.1Cr-3.1W-1.8Mo</v>
      </c>
      <c r="C95" t="str">
        <f>VLOOKUP(Table4[[#This Row],[Shortname]], comp[], 2, FALSE)</f>
        <v>Low-W</v>
      </c>
      <c r="D95" t="s">
        <v>475</v>
      </c>
      <c r="E95" s="13" t="s">
        <v>472</v>
      </c>
      <c r="F95" t="s">
        <v>46</v>
      </c>
      <c r="G95">
        <v>750</v>
      </c>
      <c r="H95">
        <v>3.38</v>
      </c>
      <c r="I95">
        <f>IF(Table4[[#This Row],[Hardness peak (HV) or (GPa)]] ="","",IF(Table4[[#This Row],[Hardness peak (HV) or (GPa)]]&gt;100, Table4[[#This Row],[Hardness peak (HV) or (GPa)]], Table4[[#This Row],[Hardness peak (HV) or (GPa)]]/0.009807))</f>
        <v>344.65177934128684</v>
      </c>
      <c r="R95" t="s">
        <v>480</v>
      </c>
      <c r="S95" t="e">
        <f>VLOOKUP(Table4[[#This Row],[Unique]], comp[], 2, FALSE)</f>
        <v>#N/A</v>
      </c>
      <c r="T95" t="s">
        <v>1696</v>
      </c>
      <c r="U95" t="str">
        <f>Table4[[#This Row],[Name]] &amp; Table4[[#This Row],[Paper]]</f>
        <v>3W2MoFu, H. et al. Microstructure and Properties Evolution of Co-Al-W-Ni-Cr Superalloys by Molybdenum and Niobium Substitutions for Tungsten. Metall. Mater. Trans. A Phys. Metall. Mater. Sci. 51, 299–308 (2020).</v>
      </c>
    </row>
    <row r="96" spans="1:21" x14ac:dyDescent="0.3">
      <c r="A96" t="s">
        <v>2345</v>
      </c>
      <c r="B96" t="str">
        <f t="shared" si="2"/>
        <v>Co-26.7Ni-9.1Al-12.4Cr-1.3W-3.8Mo</v>
      </c>
      <c r="C96" t="str">
        <f>VLOOKUP(Table4[[#This Row],[Shortname]], comp[], 2, FALSE)</f>
        <v>Low-W</v>
      </c>
      <c r="D96" t="s">
        <v>476</v>
      </c>
      <c r="E96" s="13" t="s">
        <v>472</v>
      </c>
      <c r="F96" t="s">
        <v>46</v>
      </c>
      <c r="G96">
        <v>750</v>
      </c>
      <c r="H96">
        <v>3.14</v>
      </c>
      <c r="I96">
        <f>IF(Table4[[#This Row],[Hardness peak (HV) or (GPa)]] ="","",IF(Table4[[#This Row],[Hardness peak (HV) or (GPa)]]&gt;100, Table4[[#This Row],[Hardness peak (HV) or (GPa)]], Table4[[#This Row],[Hardness peak (HV) or (GPa)]]/0.009807))</f>
        <v>320.17946364841441</v>
      </c>
      <c r="R96" t="s">
        <v>480</v>
      </c>
      <c r="S96" t="e">
        <f>VLOOKUP(Table4[[#This Row],[Unique]], comp[], 2, FALSE)</f>
        <v>#N/A</v>
      </c>
      <c r="T96" t="s">
        <v>1694</v>
      </c>
      <c r="U96" t="str">
        <f>Table4[[#This Row],[Name]] &amp; Table4[[#This Row],[Paper]]</f>
        <v>1W4MoFu, H. et al. Microstructure and Properties Evolution of Co-Al-W-Ni-Cr Superalloys by Molybdenum and Niobium Substitutions for Tungsten. Metall. Mater. Trans. A Phys. Metall. Mater. Sci. 51, 299–308 (2020).</v>
      </c>
    </row>
    <row r="97" spans="1:21" x14ac:dyDescent="0.3">
      <c r="A97" t="s">
        <v>2187</v>
      </c>
      <c r="B97" t="str">
        <f t="shared" si="2"/>
        <v>Co-30.Ni-6.7Al-3.3Ti</v>
      </c>
      <c r="C97" t="str">
        <f>VLOOKUP(Table4[[#This Row],[Shortname]], comp[], 2, FALSE)</f>
        <v>Co3Ti</v>
      </c>
      <c r="D97" t="s">
        <v>484</v>
      </c>
      <c r="E97" s="13" t="s">
        <v>481</v>
      </c>
      <c r="F97" t="s">
        <v>46</v>
      </c>
      <c r="G97">
        <v>650</v>
      </c>
      <c r="H97">
        <v>434</v>
      </c>
      <c r="I97">
        <f>IF(Table4[[#This Row],[Hardness peak (HV) or (GPa)]] ="","",IF(Table4[[#This Row],[Hardness peak (HV) or (GPa)]]&gt;100, Table4[[#This Row],[Hardness peak (HV) or (GPa)]], Table4[[#This Row],[Hardness peak (HV) or (GPa)]]/0.009807))</f>
        <v>434</v>
      </c>
      <c r="R97" t="s">
        <v>491</v>
      </c>
      <c r="S97" t="e">
        <f>VLOOKUP(Table4[[#This Row],[Unique]], comp[], 2, FALSE)</f>
        <v>#N/A</v>
      </c>
      <c r="T97" t="s">
        <v>1532</v>
      </c>
      <c r="U97" t="str">
        <f>Table4[[#This Row],[Name]] &amp; Table4[[#This Row],[Paper]]</f>
        <v>3.3TiGao, Q. et al. Effects of alloying elements on microstructure and mechanical properties of Co–Ni–Al–Ti superalloy. Mater. Sci. Eng. A 779, (2020).</v>
      </c>
    </row>
    <row r="98" spans="1:21" x14ac:dyDescent="0.3">
      <c r="A98" t="s">
        <v>2186</v>
      </c>
      <c r="B98" t="str">
        <f t="shared" si="2"/>
        <v>Co-30.Ni-7.5Al-2.5Ti-2.Mo</v>
      </c>
      <c r="C98" t="str">
        <f>VLOOKUP(Table4[[#This Row],[Shortname]], comp[], 2, FALSE)</f>
        <v>W-free</v>
      </c>
      <c r="D98" t="s">
        <v>429</v>
      </c>
      <c r="E98" s="13" t="s">
        <v>481</v>
      </c>
      <c r="F98" t="s">
        <v>46</v>
      </c>
      <c r="G98">
        <v>650</v>
      </c>
      <c r="H98">
        <v>398</v>
      </c>
      <c r="I98">
        <f>IF(Table4[[#This Row],[Hardness peak (HV) or (GPa)]] ="","",IF(Table4[[#This Row],[Hardness peak (HV) or (GPa)]]&gt;100, Table4[[#This Row],[Hardness peak (HV) or (GPa)]], Table4[[#This Row],[Hardness peak (HV) or (GPa)]]/0.009807))</f>
        <v>398</v>
      </c>
      <c r="R98" t="s">
        <v>491</v>
      </c>
      <c r="S98" t="e">
        <f>VLOOKUP(Table4[[#This Row],[Unique]], comp[], 2, FALSE)</f>
        <v>#N/A</v>
      </c>
      <c r="T98" t="s">
        <v>1531</v>
      </c>
      <c r="U98" t="str">
        <f>Table4[[#This Row],[Name]] &amp; Table4[[#This Row],[Paper]]</f>
        <v>2MoGao, Q. et al. Effects of alloying elements on microstructure and mechanical properties of Co–Ni–Al–Ti superalloy. Mater. Sci. Eng. A 779, (2020).</v>
      </c>
    </row>
    <row r="99" spans="1:21" x14ac:dyDescent="0.3">
      <c r="A99" t="s">
        <v>2184</v>
      </c>
      <c r="B99" t="str">
        <f t="shared" si="2"/>
        <v>Co-30.Ni-7.5Al-2.5Ti</v>
      </c>
      <c r="C99" t="str">
        <f>VLOOKUP(Table4[[#This Row],[Shortname]], comp[], 2, FALSE)</f>
        <v>W-free</v>
      </c>
      <c r="D99" t="s">
        <v>483</v>
      </c>
      <c r="E99" s="13" t="s">
        <v>481</v>
      </c>
      <c r="F99" t="s">
        <v>46</v>
      </c>
      <c r="G99">
        <v>650</v>
      </c>
      <c r="H99">
        <v>369</v>
      </c>
      <c r="I99">
        <f>IF(Table4[[#This Row],[Hardness peak (HV) or (GPa)]] ="","",IF(Table4[[#This Row],[Hardness peak (HV) or (GPa)]]&gt;100, Table4[[#This Row],[Hardness peak (HV) or (GPa)]], Table4[[#This Row],[Hardness peak (HV) or (GPa)]]/0.009807))</f>
        <v>369</v>
      </c>
      <c r="R99" t="s">
        <v>491</v>
      </c>
      <c r="S99" t="e">
        <f>VLOOKUP(Table4[[#This Row],[Unique]], comp[], 2, FALSE)</f>
        <v>#N/A</v>
      </c>
      <c r="T99" t="s">
        <v>1529</v>
      </c>
      <c r="U99" t="str">
        <f>Table4[[#This Row],[Name]] &amp; Table4[[#This Row],[Paper]]</f>
        <v>2.5TiGao, Q. et al. Effects of alloying elements on microstructure and mechanical properties of Co–Ni–Al–Ti superalloy. Mater. Sci. Eng. A 779, (2020).</v>
      </c>
    </row>
    <row r="100" spans="1:21" x14ac:dyDescent="0.3">
      <c r="A100" t="s">
        <v>2187</v>
      </c>
      <c r="B100" t="str">
        <f t="shared" si="2"/>
        <v>Co-30.Ni-6.7Al-3.3Ti</v>
      </c>
      <c r="C100" t="str">
        <f>VLOOKUP(Table4[[#This Row],[Shortname]], comp[], 2, FALSE)</f>
        <v>Co3Ti</v>
      </c>
      <c r="D100" t="s">
        <v>484</v>
      </c>
      <c r="E100" s="13" t="s">
        <v>481</v>
      </c>
      <c r="F100" t="s">
        <v>46</v>
      </c>
      <c r="G100">
        <v>650</v>
      </c>
      <c r="H100">
        <v>367</v>
      </c>
      <c r="I100">
        <f>IF(Table4[[#This Row],[Hardness peak (HV) or (GPa)]] ="","",IF(Table4[[#This Row],[Hardness peak (HV) or (GPa)]]&gt;100, Table4[[#This Row],[Hardness peak (HV) or (GPa)]], Table4[[#This Row],[Hardness peak (HV) or (GPa)]]/0.009807))</f>
        <v>367</v>
      </c>
      <c r="K100">
        <v>726</v>
      </c>
      <c r="L100">
        <v>952</v>
      </c>
      <c r="M100">
        <v>10</v>
      </c>
      <c r="R100" t="s">
        <v>490</v>
      </c>
      <c r="S100" t="e">
        <f>VLOOKUP(Table4[[#This Row],[Unique]], comp[], 2, FALSE)</f>
        <v>#N/A</v>
      </c>
      <c r="T100" t="s">
        <v>1532</v>
      </c>
      <c r="U100" t="str">
        <f>Table4[[#This Row],[Name]] &amp; Table4[[#This Row],[Paper]]</f>
        <v>3.3TiGao, Q. et al. Effects of alloying elements on microstructure and mechanical properties of Co–Ni–Al–Ti superalloy. Mater. Sci. Eng. A 779, (2020).</v>
      </c>
    </row>
    <row r="101" spans="1:21" x14ac:dyDescent="0.3">
      <c r="A101" t="s">
        <v>2183</v>
      </c>
      <c r="B101" t="str">
        <f t="shared" si="2"/>
        <v>Co-30.Ni-8.3Al-1.7Ti</v>
      </c>
      <c r="C101" t="str">
        <f>VLOOKUP(Table4[[#This Row],[Shortname]], comp[], 2, FALSE)</f>
        <v>Co3Ti</v>
      </c>
      <c r="D101" t="s">
        <v>482</v>
      </c>
      <c r="E101" s="13" t="s">
        <v>481</v>
      </c>
      <c r="F101" t="s">
        <v>46</v>
      </c>
      <c r="G101">
        <v>650</v>
      </c>
      <c r="H101">
        <v>356</v>
      </c>
      <c r="I101">
        <f>IF(Table4[[#This Row],[Hardness peak (HV) or (GPa)]] ="","",IF(Table4[[#This Row],[Hardness peak (HV) or (GPa)]]&gt;100, Table4[[#This Row],[Hardness peak (HV) or (GPa)]], Table4[[#This Row],[Hardness peak (HV) or (GPa)]]/0.009807))</f>
        <v>356</v>
      </c>
      <c r="R101" t="s">
        <v>491</v>
      </c>
      <c r="S101" t="e">
        <f>VLOOKUP(Table4[[#This Row],[Unique]], comp[], 2, FALSE)</f>
        <v>#N/A</v>
      </c>
      <c r="T101" t="s">
        <v>1528</v>
      </c>
      <c r="U101" t="str">
        <f>Table4[[#This Row],[Name]] &amp; Table4[[#This Row],[Paper]]</f>
        <v>1.7TiGao, Q. et al. Effects of alloying elements on microstructure and mechanical properties of Co–Ni–Al–Ti superalloy. Mater. Sci. Eng. A 779, (2020).</v>
      </c>
    </row>
    <row r="102" spans="1:21" x14ac:dyDescent="0.3">
      <c r="A102" t="s">
        <v>2185</v>
      </c>
      <c r="B102" t="str">
        <f t="shared" si="2"/>
        <v>Co-30.Ni-7.5Al-2.Cr-2.5Ti</v>
      </c>
      <c r="C102" t="str">
        <f>VLOOKUP(Table4[[#This Row],[Shortname]], comp[], 2, FALSE)</f>
        <v>W-free</v>
      </c>
      <c r="D102" t="s">
        <v>485</v>
      </c>
      <c r="E102" s="13" t="s">
        <v>481</v>
      </c>
      <c r="F102" t="s">
        <v>46</v>
      </c>
      <c r="G102">
        <v>650</v>
      </c>
      <c r="H102">
        <v>336</v>
      </c>
      <c r="I102">
        <f>IF(Table4[[#This Row],[Hardness peak (HV) or (GPa)]] ="","",IF(Table4[[#This Row],[Hardness peak (HV) or (GPa)]]&gt;100, Table4[[#This Row],[Hardness peak (HV) or (GPa)]], Table4[[#This Row],[Hardness peak (HV) or (GPa)]]/0.009807))</f>
        <v>336</v>
      </c>
      <c r="R102" t="s">
        <v>491</v>
      </c>
      <c r="S102" t="e">
        <f>VLOOKUP(Table4[[#This Row],[Unique]], comp[], 2, FALSE)</f>
        <v>#N/A</v>
      </c>
      <c r="T102" t="s">
        <v>1530</v>
      </c>
      <c r="U102" t="str">
        <f>Table4[[#This Row],[Name]] &amp; Table4[[#This Row],[Paper]]</f>
        <v>2CrGao, Q. et al. Effects of alloying elements on microstructure and mechanical properties of Co–Ni–Al–Ti superalloy. Mater. Sci. Eng. A 779, (2020).</v>
      </c>
    </row>
    <row r="103" spans="1:21" x14ac:dyDescent="0.3">
      <c r="A103" t="s">
        <v>2186</v>
      </c>
      <c r="B103" t="str">
        <f t="shared" si="2"/>
        <v>Co-30.Ni-7.5Al-2.5Ti-2.Mo</v>
      </c>
      <c r="C103" t="str">
        <f>VLOOKUP(Table4[[#This Row],[Shortname]], comp[], 2, FALSE)</f>
        <v>W-free</v>
      </c>
      <c r="D103" t="s">
        <v>429</v>
      </c>
      <c r="E103" s="13" t="s">
        <v>481</v>
      </c>
      <c r="F103" t="s">
        <v>46</v>
      </c>
      <c r="G103">
        <v>650</v>
      </c>
      <c r="H103">
        <v>335</v>
      </c>
      <c r="I103">
        <f>IF(Table4[[#This Row],[Hardness peak (HV) or (GPa)]] ="","",IF(Table4[[#This Row],[Hardness peak (HV) or (GPa)]]&gt;100, Table4[[#This Row],[Hardness peak (HV) or (GPa)]], Table4[[#This Row],[Hardness peak (HV) or (GPa)]]/0.009807))</f>
        <v>335</v>
      </c>
      <c r="K103">
        <v>659</v>
      </c>
      <c r="L103">
        <v>914</v>
      </c>
      <c r="M103">
        <v>18</v>
      </c>
      <c r="R103" t="s">
        <v>490</v>
      </c>
      <c r="S103" t="e">
        <f>VLOOKUP(Table4[[#This Row],[Unique]], comp[], 2, FALSE)</f>
        <v>#N/A</v>
      </c>
      <c r="T103" t="s">
        <v>1531</v>
      </c>
      <c r="U103" t="str">
        <f>Table4[[#This Row],[Name]] &amp; Table4[[#This Row],[Paper]]</f>
        <v>2MoGao, Q. et al. Effects of alloying elements on microstructure and mechanical properties of Co–Ni–Al–Ti superalloy. Mater. Sci. Eng. A 779, (2020).</v>
      </c>
    </row>
    <row r="104" spans="1:21" x14ac:dyDescent="0.3">
      <c r="A104" t="s">
        <v>2184</v>
      </c>
      <c r="B104" t="str">
        <f t="shared" si="2"/>
        <v>Co-30.Ni-7.5Al-2.5Ti</v>
      </c>
      <c r="C104" t="str">
        <f>VLOOKUP(Table4[[#This Row],[Shortname]], comp[], 2, FALSE)</f>
        <v>W-free</v>
      </c>
      <c r="D104" t="s">
        <v>483</v>
      </c>
      <c r="E104" s="13" t="s">
        <v>481</v>
      </c>
      <c r="F104" t="s">
        <v>46</v>
      </c>
      <c r="G104">
        <v>650</v>
      </c>
      <c r="H104">
        <v>313</v>
      </c>
      <c r="I104">
        <f>IF(Table4[[#This Row],[Hardness peak (HV) or (GPa)]] ="","",IF(Table4[[#This Row],[Hardness peak (HV) or (GPa)]]&gt;100, Table4[[#This Row],[Hardness peak (HV) or (GPa)]], Table4[[#This Row],[Hardness peak (HV) or (GPa)]]/0.009807))</f>
        <v>313</v>
      </c>
      <c r="K104">
        <v>614</v>
      </c>
      <c r="L104">
        <v>900</v>
      </c>
      <c r="M104">
        <v>21</v>
      </c>
      <c r="R104" t="s">
        <v>490</v>
      </c>
      <c r="S104" t="e">
        <f>VLOOKUP(Table4[[#This Row],[Unique]], comp[], 2, FALSE)</f>
        <v>#N/A</v>
      </c>
      <c r="T104" t="s">
        <v>1529</v>
      </c>
      <c r="U104" t="str">
        <f>Table4[[#This Row],[Name]] &amp; Table4[[#This Row],[Paper]]</f>
        <v>2.5TiGao, Q. et al. Effects of alloying elements on microstructure and mechanical properties of Co–Ni–Al–Ti superalloy. Mater. Sci. Eng. A 779, (2020).</v>
      </c>
    </row>
    <row r="105" spans="1:21" x14ac:dyDescent="0.3">
      <c r="A105" t="s">
        <v>2185</v>
      </c>
      <c r="B105" t="str">
        <f t="shared" si="2"/>
        <v>Co-30.Ni-7.5Al-2.Cr-2.5Ti</v>
      </c>
      <c r="C105" t="str">
        <f>VLOOKUP(Table4[[#This Row],[Shortname]], comp[], 2, FALSE)</f>
        <v>W-free</v>
      </c>
      <c r="D105" t="s">
        <v>485</v>
      </c>
      <c r="E105" s="13" t="s">
        <v>481</v>
      </c>
      <c r="F105" t="s">
        <v>46</v>
      </c>
      <c r="G105">
        <v>650</v>
      </c>
      <c r="H105">
        <v>302</v>
      </c>
      <c r="I105">
        <f>IF(Table4[[#This Row],[Hardness peak (HV) or (GPa)]] ="","",IF(Table4[[#This Row],[Hardness peak (HV) or (GPa)]]&gt;100, Table4[[#This Row],[Hardness peak (HV) or (GPa)]], Table4[[#This Row],[Hardness peak (HV) or (GPa)]]/0.009807))</f>
        <v>302</v>
      </c>
      <c r="K105">
        <v>583</v>
      </c>
      <c r="L105">
        <v>865</v>
      </c>
      <c r="M105">
        <v>12</v>
      </c>
      <c r="R105" t="s">
        <v>490</v>
      </c>
      <c r="S105" t="e">
        <f>VLOOKUP(Table4[[#This Row],[Unique]], comp[], 2, FALSE)</f>
        <v>#N/A</v>
      </c>
      <c r="T105" t="s">
        <v>1530</v>
      </c>
      <c r="U105" t="str">
        <f>Table4[[#This Row],[Name]] &amp; Table4[[#This Row],[Paper]]</f>
        <v>2CrGao, Q. et al. Effects of alloying elements on microstructure and mechanical properties of Co–Ni–Al–Ti superalloy. Mater. Sci. Eng. A 779, (2020).</v>
      </c>
    </row>
    <row r="106" spans="1:21" x14ac:dyDescent="0.3">
      <c r="A106" t="s">
        <v>2183</v>
      </c>
      <c r="B106" t="str">
        <f t="shared" si="2"/>
        <v>Co-30.Ni-8.3Al-1.7Ti</v>
      </c>
      <c r="C106" t="str">
        <f>VLOOKUP(Table4[[#This Row],[Shortname]], comp[], 2, FALSE)</f>
        <v>Co3Ti</v>
      </c>
      <c r="D106" t="s">
        <v>482</v>
      </c>
      <c r="E106" s="13" t="s">
        <v>481</v>
      </c>
      <c r="F106" t="s">
        <v>46</v>
      </c>
      <c r="G106">
        <v>650</v>
      </c>
      <c r="H106">
        <v>285</v>
      </c>
      <c r="I106">
        <f>IF(Table4[[#This Row],[Hardness peak (HV) or (GPa)]] ="","",IF(Table4[[#This Row],[Hardness peak (HV) or (GPa)]]&gt;100, Table4[[#This Row],[Hardness peak (HV) or (GPa)]], Table4[[#This Row],[Hardness peak (HV) or (GPa)]]/0.009807))</f>
        <v>285</v>
      </c>
      <c r="K106">
        <v>514</v>
      </c>
      <c r="L106">
        <v>834</v>
      </c>
      <c r="M106">
        <v>28</v>
      </c>
      <c r="R106" t="s">
        <v>490</v>
      </c>
      <c r="S106" t="e">
        <f>VLOOKUP(Table4[[#This Row],[Unique]], comp[], 2, FALSE)</f>
        <v>#N/A</v>
      </c>
      <c r="T106" t="s">
        <v>1528</v>
      </c>
      <c r="U106" t="str">
        <f>Table4[[#This Row],[Name]] &amp; Table4[[#This Row],[Paper]]</f>
        <v>1.7TiGao, Q. et al. Effects of alloying elements on microstructure and mechanical properties of Co–Ni–Al–Ti superalloy. Mater. Sci. Eng. A 779, (2020).</v>
      </c>
    </row>
    <row r="107" spans="1:21" x14ac:dyDescent="0.3">
      <c r="A107" t="s">
        <v>2187</v>
      </c>
      <c r="B107" t="e">
        <f>IF(A107=#REF!, "",A107)</f>
        <v>#REF!</v>
      </c>
      <c r="C107" t="str">
        <f>VLOOKUP(Table4[[#This Row],[Shortname]], comp[], 2, FALSE)</f>
        <v>Co3Ti</v>
      </c>
      <c r="D107" t="s">
        <v>484</v>
      </c>
      <c r="E107" s="13" t="s">
        <v>481</v>
      </c>
      <c r="F107" t="s">
        <v>46</v>
      </c>
      <c r="G107">
        <v>650</v>
      </c>
      <c r="H107">
        <v>201</v>
      </c>
      <c r="I107">
        <f>IF(Table4[[#This Row],[Hardness peak (HV) or (GPa)]] ="","",IF(Table4[[#This Row],[Hardness peak (HV) or (GPa)]]&gt;100, Table4[[#This Row],[Hardness peak (HV) or (GPa)]], Table4[[#This Row],[Hardness peak (HV) or (GPa)]]/0.009807))</f>
        <v>201</v>
      </c>
      <c r="R107" t="s">
        <v>492</v>
      </c>
      <c r="S107" t="e">
        <f>VLOOKUP(Table4[[#This Row],[Unique]], comp[], 2, FALSE)</f>
        <v>#N/A</v>
      </c>
      <c r="T107" t="s">
        <v>1532</v>
      </c>
      <c r="U107" t="str">
        <f>Table4[[#This Row],[Name]] &amp; Table4[[#This Row],[Paper]]</f>
        <v>3.3TiGao, Q. et al. Effects of alloying elements on microstructure and mechanical properties of Co–Ni–Al–Ti superalloy. Mater. Sci. Eng. A 779, (2020).</v>
      </c>
    </row>
    <row r="108" spans="1:21" x14ac:dyDescent="0.3">
      <c r="A108" t="s">
        <v>2183</v>
      </c>
      <c r="B108" t="str">
        <f t="shared" si="2"/>
        <v>Co-30.Ni-8.3Al-1.7Ti</v>
      </c>
      <c r="C108" t="str">
        <f>VLOOKUP(Table4[[#This Row],[Shortname]], comp[], 2, FALSE)</f>
        <v>Co3Ti</v>
      </c>
      <c r="D108" t="s">
        <v>482</v>
      </c>
      <c r="E108" s="13" t="s">
        <v>481</v>
      </c>
      <c r="F108" t="s">
        <v>46</v>
      </c>
      <c r="G108">
        <v>650</v>
      </c>
      <c r="H108">
        <v>195</v>
      </c>
      <c r="I108">
        <f>IF(Table4[[#This Row],[Hardness peak (HV) or (GPa)]] ="","",IF(Table4[[#This Row],[Hardness peak (HV) or (GPa)]]&gt;100, Table4[[#This Row],[Hardness peak (HV) or (GPa)]], Table4[[#This Row],[Hardness peak (HV) or (GPa)]]/0.009807))</f>
        <v>195</v>
      </c>
      <c r="R108" t="s">
        <v>492</v>
      </c>
      <c r="S108" t="e">
        <f>VLOOKUP(Table4[[#This Row],[Unique]], comp[], 2, FALSE)</f>
        <v>#N/A</v>
      </c>
      <c r="T108" t="s">
        <v>1528</v>
      </c>
      <c r="U108" t="str">
        <f>Table4[[#This Row],[Name]] &amp; Table4[[#This Row],[Paper]]</f>
        <v>1.7TiGao, Q. et al. Effects of alloying elements on microstructure and mechanical properties of Co–Ni–Al–Ti superalloy. Mater. Sci. Eng. A 779, (2020).</v>
      </c>
    </row>
    <row r="109" spans="1:21" x14ac:dyDescent="0.3">
      <c r="A109" t="s">
        <v>2185</v>
      </c>
      <c r="B109" t="str">
        <f t="shared" si="2"/>
        <v>Co-30.Ni-7.5Al-2.Cr-2.5Ti</v>
      </c>
      <c r="C109" t="str">
        <f>VLOOKUP(Table4[[#This Row],[Shortname]], comp[], 2, FALSE)</f>
        <v>W-free</v>
      </c>
      <c r="D109" t="s">
        <v>485</v>
      </c>
      <c r="E109" s="13" t="s">
        <v>481</v>
      </c>
      <c r="F109" t="s">
        <v>46</v>
      </c>
      <c r="G109">
        <v>650</v>
      </c>
      <c r="H109">
        <v>183</v>
      </c>
      <c r="I109">
        <f>IF(Table4[[#This Row],[Hardness peak (HV) or (GPa)]] ="","",IF(Table4[[#This Row],[Hardness peak (HV) or (GPa)]]&gt;100, Table4[[#This Row],[Hardness peak (HV) or (GPa)]], Table4[[#This Row],[Hardness peak (HV) or (GPa)]]/0.009807))</f>
        <v>183</v>
      </c>
      <c r="R109" t="s">
        <v>492</v>
      </c>
      <c r="S109" t="e">
        <f>VLOOKUP(Table4[[#This Row],[Unique]], comp[], 2, FALSE)</f>
        <v>#N/A</v>
      </c>
      <c r="T109" t="s">
        <v>1530</v>
      </c>
      <c r="U109" t="str">
        <f>Table4[[#This Row],[Name]] &amp; Table4[[#This Row],[Paper]]</f>
        <v>2CrGao, Q. et al. Effects of alloying elements on microstructure and mechanical properties of Co–Ni–Al–Ti superalloy. Mater. Sci. Eng. A 779, (2020).</v>
      </c>
    </row>
    <row r="110" spans="1:21" x14ac:dyDescent="0.3">
      <c r="A110" t="s">
        <v>2184</v>
      </c>
      <c r="B110" t="str">
        <f t="shared" si="2"/>
        <v>Co-30.Ni-7.5Al-2.5Ti</v>
      </c>
      <c r="C110" t="str">
        <f>VLOOKUP(Table4[[#This Row],[Shortname]], comp[], 2, FALSE)</f>
        <v>W-free</v>
      </c>
      <c r="D110" t="s">
        <v>483</v>
      </c>
      <c r="E110" s="13" t="s">
        <v>481</v>
      </c>
      <c r="F110" t="s">
        <v>46</v>
      </c>
      <c r="G110">
        <v>650</v>
      </c>
      <c r="H110">
        <v>176</v>
      </c>
      <c r="I110">
        <f>IF(Table4[[#This Row],[Hardness peak (HV) or (GPa)]] ="","",IF(Table4[[#This Row],[Hardness peak (HV) or (GPa)]]&gt;100, Table4[[#This Row],[Hardness peak (HV) or (GPa)]], Table4[[#This Row],[Hardness peak (HV) or (GPa)]]/0.009807))</f>
        <v>176</v>
      </c>
      <c r="R110" t="s">
        <v>492</v>
      </c>
      <c r="S110" t="e">
        <f>VLOOKUP(Table4[[#This Row],[Unique]], comp[], 2, FALSE)</f>
        <v>#N/A</v>
      </c>
      <c r="T110" t="s">
        <v>1529</v>
      </c>
      <c r="U110" t="str">
        <f>Table4[[#This Row],[Name]] &amp; Table4[[#This Row],[Paper]]</f>
        <v>2.5TiGao, Q. et al. Effects of alloying elements on microstructure and mechanical properties of Co–Ni–Al–Ti superalloy. Mater. Sci. Eng. A 779, (2020).</v>
      </c>
    </row>
    <row r="111" spans="1:21" x14ac:dyDescent="0.3">
      <c r="A111" t="s">
        <v>2186</v>
      </c>
      <c r="B111" t="str">
        <f t="shared" si="2"/>
        <v>Co-30.Ni-7.5Al-2.5Ti-2.Mo</v>
      </c>
      <c r="C111" t="str">
        <f>VLOOKUP(Table4[[#This Row],[Shortname]], comp[], 2, FALSE)</f>
        <v>W-free</v>
      </c>
      <c r="D111" t="s">
        <v>429</v>
      </c>
      <c r="E111" s="13" t="s">
        <v>481</v>
      </c>
      <c r="F111" t="s">
        <v>46</v>
      </c>
      <c r="G111">
        <v>650</v>
      </c>
      <c r="H111">
        <v>168</v>
      </c>
      <c r="I111">
        <f>IF(Table4[[#This Row],[Hardness peak (HV) or (GPa)]] ="","",IF(Table4[[#This Row],[Hardness peak (HV) or (GPa)]]&gt;100, Table4[[#This Row],[Hardness peak (HV) or (GPa)]], Table4[[#This Row],[Hardness peak (HV) or (GPa)]]/0.009807))</f>
        <v>168</v>
      </c>
      <c r="R111" t="s">
        <v>492</v>
      </c>
      <c r="S111" t="e">
        <f>VLOOKUP(Table4[[#This Row],[Unique]], comp[], 2, FALSE)</f>
        <v>#N/A</v>
      </c>
      <c r="T111" t="s">
        <v>1531</v>
      </c>
      <c r="U111" t="str">
        <f>Table4[[#This Row],[Name]] &amp; Table4[[#This Row],[Paper]]</f>
        <v>2MoGao, Q. et al. Effects of alloying elements on microstructure and mechanical properties of Co–Ni–Al–Ti superalloy. Mater. Sci. Eng. A 779, (2020).</v>
      </c>
    </row>
    <row r="112" spans="1:21" x14ac:dyDescent="0.3">
      <c r="A112" t="s">
        <v>2343</v>
      </c>
      <c r="B112" t="str">
        <f t="shared" si="2"/>
        <v>Co-31.8Ni-8.7Al-12.6Cr-4.7W-0.3Ti-0.2Ta-0.4Si-0.1Hf-0.08C-0.01Zr-0.08B</v>
      </c>
      <c r="C112" t="str">
        <f>VLOOKUP(Table4[[#This Row],[Shortname]], comp[], 2, FALSE)</f>
        <v>CoAlWX+</v>
      </c>
      <c r="D112" t="s">
        <v>447</v>
      </c>
      <c r="E112" s="13" t="s">
        <v>493</v>
      </c>
      <c r="F112" t="s">
        <v>46</v>
      </c>
      <c r="G112">
        <v>725</v>
      </c>
      <c r="H112">
        <v>382</v>
      </c>
      <c r="I112">
        <f>IF(Table4[[#This Row],[Hardness peak (HV) or (GPa)]] ="","",IF(Table4[[#This Row],[Hardness peak (HV) or (GPa)]]&gt;100, Table4[[#This Row],[Hardness peak (HV) or (GPa)]], Table4[[#This Row],[Hardness peak (HV) or (GPa)]]/0.009807))</f>
        <v>382</v>
      </c>
      <c r="R112" t="s">
        <v>494</v>
      </c>
      <c r="S112" t="s">
        <v>1607</v>
      </c>
      <c r="T112" t="s">
        <v>1607</v>
      </c>
      <c r="U112" t="str">
        <f>Table4[[#This Row],[Name]] &amp; Table4[[#This Row],[Paper]]</f>
        <v>CoWAlloy2Hausmann, D. et al. Enhancing the high-temperature strength of a Co-base superalloy by optimizing the γ/γ’ microstructure. Metals (Basel). 10, (2020).</v>
      </c>
    </row>
    <row r="113" spans="1:21" x14ac:dyDescent="0.3">
      <c r="A113" t="s">
        <v>2343</v>
      </c>
      <c r="B113" t="str">
        <f t="shared" si="2"/>
        <v/>
      </c>
      <c r="C113" t="str">
        <f>VLOOKUP(Table4[[#This Row],[Shortname]], comp[], 2, FALSE)</f>
        <v>CoAlWX+</v>
      </c>
      <c r="D113" t="s">
        <v>447</v>
      </c>
      <c r="E113" s="13" t="s">
        <v>493</v>
      </c>
      <c r="F113" t="s">
        <v>46</v>
      </c>
      <c r="G113">
        <v>750</v>
      </c>
      <c r="H113">
        <v>378</v>
      </c>
      <c r="I113">
        <f>IF(Table4[[#This Row],[Hardness peak (HV) or (GPa)]] ="","",IF(Table4[[#This Row],[Hardness peak (HV) or (GPa)]]&gt;100, Table4[[#This Row],[Hardness peak (HV) or (GPa)]], Table4[[#This Row],[Hardness peak (HV) or (GPa)]]/0.009807))</f>
        <v>378</v>
      </c>
      <c r="R113" t="s">
        <v>497</v>
      </c>
      <c r="S113" t="s">
        <v>1607</v>
      </c>
      <c r="T113" t="s">
        <v>1607</v>
      </c>
      <c r="U113" t="str">
        <f>Table4[[#This Row],[Name]] &amp; Table4[[#This Row],[Paper]]</f>
        <v>CoWAlloy2Hausmann, D. et al. Enhancing the high-temperature strength of a Co-base superalloy by optimizing the γ/γ’ microstructure. Metals (Basel). 10, (2020).</v>
      </c>
    </row>
    <row r="114" spans="1:21" x14ac:dyDescent="0.3">
      <c r="A114" t="s">
        <v>530</v>
      </c>
      <c r="B114" t="str">
        <f t="shared" si="2"/>
        <v>Co-7.9Al-6.8W</v>
      </c>
      <c r="C114" t="str">
        <f>VLOOKUP(Table4[[#This Row],[Shortname]], comp[], 2, FALSE)</f>
        <v>CoAlW-X</v>
      </c>
      <c r="D114" t="s">
        <v>530</v>
      </c>
      <c r="E114" t="s">
        <v>527</v>
      </c>
      <c r="F114" t="s">
        <v>46</v>
      </c>
      <c r="G114">
        <v>50</v>
      </c>
      <c r="H114">
        <v>414</v>
      </c>
      <c r="I114">
        <f>IF(Table4[[#This Row],[Hardness peak (HV) or (GPa)]] ="","",IF(Table4[[#This Row],[Hardness peak (HV) or (GPa)]]&gt;100, Table4[[#This Row],[Hardness peak (HV) or (GPa)]], Table4[[#This Row],[Hardness peak (HV) or (GPa)]]/0.009807))</f>
        <v>414</v>
      </c>
      <c r="J114">
        <v>269</v>
      </c>
      <c r="R114" t="s">
        <v>3735</v>
      </c>
      <c r="S114" t="e">
        <f>VLOOKUP(Table4[[#This Row],[Unique]], comp[], 2, FALSE)</f>
        <v>#N/A</v>
      </c>
      <c r="T114" t="s">
        <v>1710</v>
      </c>
      <c r="U114" t="str">
        <f>Table4[[#This Row],[Name]] &amp; Table4[[#This Row],[Paper]]</f>
        <v>Co-7.9Al-6.8WKazantseva, N. V. et al. Mechanical and magnetic properties of alloys near the concentration range of the existence of Co3(Al,W) intermetallic compound. Phys. Met. Metallogr. 118, 432–438 (2017).</v>
      </c>
    </row>
    <row r="115" spans="1:21" x14ac:dyDescent="0.3">
      <c r="A115" t="s">
        <v>2364</v>
      </c>
      <c r="B115" t="str">
        <f t="shared" si="2"/>
        <v>Co-8.7Al-10.W</v>
      </c>
      <c r="C115" t="str">
        <f>VLOOKUP(Table4[[#This Row],[Shortname]], comp[], 2, FALSE)</f>
        <v>CoAlW-X</v>
      </c>
      <c r="D115" t="s">
        <v>532</v>
      </c>
      <c r="E115" t="s">
        <v>527</v>
      </c>
      <c r="F115" t="s">
        <v>46</v>
      </c>
      <c r="G115">
        <v>50</v>
      </c>
      <c r="H115">
        <v>413</v>
      </c>
      <c r="I115">
        <f>IF(Table4[[#This Row],[Hardness peak (HV) or (GPa)]] ="","",IF(Table4[[#This Row],[Hardness peak (HV) or (GPa)]]&gt;100, Table4[[#This Row],[Hardness peak (HV) or (GPa)]], Table4[[#This Row],[Hardness peak (HV) or (GPa)]]/0.009807))</f>
        <v>413</v>
      </c>
      <c r="J115">
        <v>259</v>
      </c>
      <c r="R115" t="s">
        <v>3735</v>
      </c>
      <c r="S115" t="e">
        <f>VLOOKUP(Table4[[#This Row],[Unique]], comp[], 2, FALSE)</f>
        <v>#N/A</v>
      </c>
      <c r="T115" t="s">
        <v>1713</v>
      </c>
      <c r="U115" t="str">
        <f>Table4[[#This Row],[Name]] &amp; Table4[[#This Row],[Paper]]</f>
        <v>Co-8.7Al-10WKazantseva, N. V. et al. Mechanical and magnetic properties of alloys near the concentration range of the existence of Co3(Al,W) intermetallic compound. Phys. Met. Metallogr. 118, 432–438 (2017).</v>
      </c>
    </row>
    <row r="116" spans="1:21" x14ac:dyDescent="0.3">
      <c r="A116" t="s">
        <v>531</v>
      </c>
      <c r="B116" t="str">
        <f t="shared" ref="B116:B153" si="3">IF(A116=A115, "",A116)</f>
        <v>Co-8.2Al-8.5W</v>
      </c>
      <c r="C116" t="str">
        <f>VLOOKUP(Table4[[#This Row],[Shortname]], comp[], 2, FALSE)</f>
        <v>CoAlW-X</v>
      </c>
      <c r="D116" t="s">
        <v>531</v>
      </c>
      <c r="E116" t="s">
        <v>527</v>
      </c>
      <c r="F116" t="s">
        <v>46</v>
      </c>
      <c r="G116">
        <v>50</v>
      </c>
      <c r="H116">
        <v>400</v>
      </c>
      <c r="I116">
        <f>IF(Table4[[#This Row],[Hardness peak (HV) or (GPa)]] ="","",IF(Table4[[#This Row],[Hardness peak (HV) or (GPa)]]&gt;100, Table4[[#This Row],[Hardness peak (HV) or (GPa)]], Table4[[#This Row],[Hardness peak (HV) or (GPa)]]/0.009807))</f>
        <v>400</v>
      </c>
      <c r="J116">
        <v>248</v>
      </c>
      <c r="R116" t="s">
        <v>3735</v>
      </c>
      <c r="S116" t="e">
        <f>VLOOKUP(Table4[[#This Row],[Unique]], comp[], 2, FALSE)</f>
        <v>#N/A</v>
      </c>
      <c r="T116" t="s">
        <v>1712</v>
      </c>
      <c r="U116" t="str">
        <f>Table4[[#This Row],[Name]] &amp; Table4[[#This Row],[Paper]]</f>
        <v>Co-8.2Al-8.5WKazantseva, N. V. et al. Mechanical and magnetic properties of alloys near the concentration range of the existence of Co3(Al,W) intermetallic compound. Phys. Met. Metallogr. 118, 432–438 (2017).</v>
      </c>
    </row>
    <row r="117" spans="1:21" x14ac:dyDescent="0.3">
      <c r="A117" t="s">
        <v>2365</v>
      </c>
      <c r="B117" t="str">
        <f t="shared" si="3"/>
        <v>Co-9.Al-4.6W</v>
      </c>
      <c r="C117" t="str">
        <f>VLOOKUP(Table4[[#This Row],[Shortname]], comp[], 2, FALSE)</f>
        <v>CoAlW-X</v>
      </c>
      <c r="D117" t="s">
        <v>528</v>
      </c>
      <c r="E117" t="s">
        <v>527</v>
      </c>
      <c r="F117" t="s">
        <v>46</v>
      </c>
      <c r="G117">
        <v>50</v>
      </c>
      <c r="H117">
        <v>290</v>
      </c>
      <c r="I117">
        <f>IF(Table4[[#This Row],[Hardness peak (HV) or (GPa)]] ="","",IF(Table4[[#This Row],[Hardness peak (HV) or (GPa)]]&gt;100, Table4[[#This Row],[Hardness peak (HV) or (GPa)]], Table4[[#This Row],[Hardness peak (HV) or (GPa)]]/0.009807))</f>
        <v>290</v>
      </c>
      <c r="J117">
        <v>240</v>
      </c>
      <c r="R117" t="s">
        <v>3735</v>
      </c>
      <c r="S117" t="e">
        <f>VLOOKUP(Table4[[#This Row],[Unique]], comp[], 2, FALSE)</f>
        <v>#N/A</v>
      </c>
      <c r="T117" t="s">
        <v>1714</v>
      </c>
      <c r="U117" t="str">
        <f>Table4[[#This Row],[Name]] &amp; Table4[[#This Row],[Paper]]</f>
        <v>Co-9Al-4.6WKazantseva, N. V. et al. Mechanical and magnetic properties of alloys near the concentration range of the existence of Co3(Al,W) intermetallic compound. Phys. Met. Metallogr. 118, 432–438 (2017).</v>
      </c>
    </row>
    <row r="118" spans="1:21" x14ac:dyDescent="0.3">
      <c r="A118" t="s">
        <v>2596</v>
      </c>
      <c r="B118" t="str">
        <f t="shared" si="3"/>
        <v>Co-9.1Al-9.4W-0.04B</v>
      </c>
      <c r="C118" t="str">
        <f>VLOOKUP(Table4[[#This Row],[Shortname]], comp[], 2, FALSE)</f>
        <v>CoAlW-X</v>
      </c>
      <c r="D118" t="s">
        <v>552</v>
      </c>
      <c r="E118" s="13" t="s">
        <v>548</v>
      </c>
      <c r="F118" t="s">
        <v>46</v>
      </c>
      <c r="G118">
        <v>900</v>
      </c>
      <c r="H118">
        <v>4.51</v>
      </c>
      <c r="I118">
        <f>IF(Table4[[#This Row],[Hardness peak (HV) or (GPa)]] ="","",IF(Table4[[#This Row],[Hardness peak (HV) or (GPa)]]&gt;100, Table4[[#This Row],[Hardness peak (HV) or (GPa)]], Table4[[#This Row],[Hardness peak (HV) or (GPa)]]/0.009807))</f>
        <v>459.87559906189455</v>
      </c>
      <c r="J118">
        <v>789</v>
      </c>
      <c r="S118" t="e">
        <f>VLOOKUP(Table4[[#This Row],[Unique]], comp[], 2, FALSE)</f>
        <v>#N/A</v>
      </c>
      <c r="T118" t="s">
        <v>1943</v>
      </c>
      <c r="U118" t="str">
        <f>Table4[[#This Row],[Name]] &amp; Table4[[#This Row],[Paper]]</f>
        <v>0.04B-noPDZKolb, M. et al. On the grain boundary strengthening effect of boron in γ/γ′ Cobalt-base superalloys. Acta Mater. 145, 247–254 (2018).</v>
      </c>
    </row>
    <row r="119" spans="1:21" x14ac:dyDescent="0.3">
      <c r="A119" t="s">
        <v>2596</v>
      </c>
      <c r="B119" t="str">
        <f t="shared" si="3"/>
        <v/>
      </c>
      <c r="C119" t="str">
        <f>VLOOKUP(Table4[[#This Row],[Shortname]], comp[], 2, FALSE)</f>
        <v>CoAlW-X</v>
      </c>
      <c r="D119" t="s">
        <v>551</v>
      </c>
      <c r="E119" s="13" t="s">
        <v>548</v>
      </c>
      <c r="F119" t="s">
        <v>46</v>
      </c>
      <c r="G119">
        <v>900</v>
      </c>
      <c r="H119">
        <v>4.3600000000000003</v>
      </c>
      <c r="I119">
        <f>IF(Table4[[#This Row],[Hardness peak (HV) or (GPa)]] ="","",IF(Table4[[#This Row],[Hardness peak (HV) or (GPa)]]&gt;100, Table4[[#This Row],[Hardness peak (HV) or (GPa)]], Table4[[#This Row],[Hardness peak (HV) or (GPa)]]/0.009807))</f>
        <v>444.58040175384934</v>
      </c>
      <c r="J119">
        <v>532</v>
      </c>
      <c r="S119" t="e">
        <f>VLOOKUP(Table4[[#This Row],[Unique]], comp[], 2, FALSE)</f>
        <v>#N/A</v>
      </c>
      <c r="T119" t="s">
        <v>1943</v>
      </c>
      <c r="U119" t="str">
        <f>Table4[[#This Row],[Name]] &amp; Table4[[#This Row],[Paper]]</f>
        <v>0.04BKolb, M. et al. On the grain boundary strengthening effect of boron in γ/γ′ Cobalt-base superalloys. Acta Mater. 145, 247–254 (2018).</v>
      </c>
    </row>
    <row r="120" spans="1:21" x14ac:dyDescent="0.3">
      <c r="A120" t="s">
        <v>2594</v>
      </c>
      <c r="B120" t="str">
        <f t="shared" si="3"/>
        <v>Co-9.1Al-9.5W</v>
      </c>
      <c r="C120" t="str">
        <f>VLOOKUP(Table4[[#This Row],[Shortname]], comp[], 2, FALSE)</f>
        <v>CoAlW-X</v>
      </c>
      <c r="D120" t="s">
        <v>549</v>
      </c>
      <c r="E120" s="13" t="s">
        <v>548</v>
      </c>
      <c r="F120" t="s">
        <v>46</v>
      </c>
      <c r="G120">
        <v>900</v>
      </c>
      <c r="H120">
        <v>4.2300000000000004</v>
      </c>
      <c r="I120">
        <f>IF(Table4[[#This Row],[Hardness peak (HV) or (GPa)]] ="","",IF(Table4[[#This Row],[Hardness peak (HV) or (GPa)]]&gt;100, Table4[[#This Row],[Hardness peak (HV) or (GPa)]], Table4[[#This Row],[Hardness peak (HV) or (GPa)]]/0.009807))</f>
        <v>431.32456408687676</v>
      </c>
      <c r="J120">
        <v>593</v>
      </c>
      <c r="S120" t="e">
        <f>VLOOKUP(Table4[[#This Row],[Unique]], comp[], 2, FALSE)</f>
        <v>#N/A</v>
      </c>
      <c r="T120" t="s">
        <v>1941</v>
      </c>
      <c r="U120" t="str">
        <f>Table4[[#This Row],[Name]] &amp; Table4[[#This Row],[Paper]]</f>
        <v>B-freeKolb, M. et al. On the grain boundary strengthening effect of boron in γ/γ′ Cobalt-base superalloys. Acta Mater. 145, 247–254 (2018).</v>
      </c>
    </row>
    <row r="121" spans="1:21" x14ac:dyDescent="0.3">
      <c r="A121" s="19" t="s">
        <v>2384</v>
      </c>
      <c r="B121" t="str">
        <f t="shared" si="3"/>
        <v>Co-10.Ni-7.Al-7.W-4.Ti-1.Ta</v>
      </c>
      <c r="C121" s="19" t="str">
        <f>VLOOKUP(Table4[[#This Row],[Shortname]], comp[], 2, FALSE)</f>
        <v>CoAlWX+</v>
      </c>
      <c r="D121" s="19" t="s">
        <v>576</v>
      </c>
      <c r="E121" t="s">
        <v>575</v>
      </c>
      <c r="F121" t="s">
        <v>46</v>
      </c>
      <c r="G121">
        <v>900</v>
      </c>
      <c r="H121">
        <v>425</v>
      </c>
      <c r="I121">
        <f>IF(Table4[[#This Row],[Hardness peak (HV) or (GPa)]] ="","",IF(Table4[[#This Row],[Hardness peak (HV) or (GPa)]]&gt;100, Table4[[#This Row],[Hardness peak (HV) or (GPa)]], Table4[[#This Row],[Hardness peak (HV) or (GPa)]]/0.009807))</f>
        <v>425</v>
      </c>
      <c r="R121" t="s">
        <v>584</v>
      </c>
      <c r="S121" t="e">
        <f>VLOOKUP(Table4[[#This Row],[Unique]], comp[], 2, FALSE)</f>
        <v>#N/A</v>
      </c>
      <c r="T121" s="19" t="s">
        <v>1739</v>
      </c>
      <c r="U121" s="19" t="str">
        <f>Table4[[#This Row],[Name]] &amp; Table4[[#This Row],[Paper]]</f>
        <v>L12Lass, E. A., Sauza, D. J., Dunand, D. C. &amp; Seidman, D. N. Multicomponent γ’-strengthened Co-based superalloys with increased solvus temperatures and reduced mass densities. Acta Mater. 147, 284–295 (2018).</v>
      </c>
    </row>
    <row r="122" spans="1:21" x14ac:dyDescent="0.3">
      <c r="A122" t="s">
        <v>2385</v>
      </c>
      <c r="B122" t="str">
        <f t="shared" si="3"/>
        <v>Co-30.Ni-7.Al-7.W-4.Ti-1.Ta</v>
      </c>
      <c r="C122" t="str">
        <f>VLOOKUP(Table4[[#This Row],[Shortname]], comp[], 2, FALSE)</f>
        <v>CoAlWX+</v>
      </c>
      <c r="D122" t="s">
        <v>577</v>
      </c>
      <c r="E122" t="s">
        <v>575</v>
      </c>
      <c r="F122" t="s">
        <v>46</v>
      </c>
      <c r="G122">
        <v>900</v>
      </c>
      <c r="H122">
        <v>401</v>
      </c>
      <c r="I122">
        <f>IF(Table4[[#This Row],[Hardness peak (HV) or (GPa)]] ="","",IF(Table4[[#This Row],[Hardness peak (HV) or (GPa)]]&gt;100, Table4[[#This Row],[Hardness peak (HV) or (GPa)]], Table4[[#This Row],[Hardness peak (HV) or (GPa)]]/0.009807))</f>
        <v>401</v>
      </c>
      <c r="S122" t="e">
        <f>VLOOKUP(Table4[[#This Row],[Unique]], comp[], 2, FALSE)</f>
        <v>#N/A</v>
      </c>
      <c r="T122" t="s">
        <v>1740</v>
      </c>
      <c r="U122" t="str">
        <f>Table4[[#This Row],[Name]] &amp; Table4[[#This Row],[Paper]]</f>
        <v>L13Lass, E. A., Sauza, D. J., Dunand, D. C. &amp; Seidman, D. N. Multicomponent γ’-strengthened Co-based superalloys with increased solvus temperatures and reduced mass densities. Acta Mater. 147, 284–295 (2018).</v>
      </c>
    </row>
    <row r="123" spans="1:21" x14ac:dyDescent="0.3">
      <c r="A123" t="s">
        <v>2391</v>
      </c>
      <c r="B123" t="str">
        <f t="shared" si="3"/>
        <v>Co-30.Ni-7.Al-2.W-4.Ti-1.Ta-1.Nb-3.Mo</v>
      </c>
      <c r="C123" t="str">
        <f>VLOOKUP(Table4[[#This Row],[Shortname]], comp[], 2, FALSE)</f>
        <v>Low-W</v>
      </c>
      <c r="D123" t="s">
        <v>583</v>
      </c>
      <c r="E123" t="s">
        <v>575</v>
      </c>
      <c r="F123" t="s">
        <v>46</v>
      </c>
      <c r="G123">
        <v>900</v>
      </c>
      <c r="H123">
        <v>345</v>
      </c>
      <c r="I123">
        <f>IF(Table4[[#This Row],[Hardness peak (HV) or (GPa)]] ="","",IF(Table4[[#This Row],[Hardness peak (HV) or (GPa)]]&gt;100, Table4[[#This Row],[Hardness peak (HV) or (GPa)]], Table4[[#This Row],[Hardness peak (HV) or (GPa)]]/0.009807))</f>
        <v>345</v>
      </c>
      <c r="S123" t="e">
        <f>VLOOKUP(Table4[[#This Row],[Unique]], comp[], 2, FALSE)</f>
        <v>#N/A</v>
      </c>
      <c r="T123" t="s">
        <v>1746</v>
      </c>
      <c r="U123" t="str">
        <f>Table4[[#This Row],[Name]] &amp; Table4[[#This Row],[Paper]]</f>
        <v>L19Lass, E. A., Sauza, D. J., Dunand, D. C. &amp; Seidman, D. N. Multicomponent γ’-strengthened Co-based superalloys with increased solvus temperatures and reduced mass densities. Acta Mater. 147, 284–295 (2018).</v>
      </c>
    </row>
    <row r="124" spans="1:21" x14ac:dyDescent="0.3">
      <c r="A124" t="s">
        <v>2387</v>
      </c>
      <c r="B124" t="str">
        <f t="shared" si="3"/>
        <v>Co-30.Ni-7.Al-4.Ti-2.Nb-5.Mo</v>
      </c>
      <c r="C124" t="str">
        <f>VLOOKUP(Table4[[#This Row],[Shortname]], comp[], 2, FALSE)</f>
        <v>W-free</v>
      </c>
      <c r="D124" t="s">
        <v>579</v>
      </c>
      <c r="E124" t="s">
        <v>575</v>
      </c>
      <c r="F124" t="s">
        <v>46</v>
      </c>
      <c r="G124">
        <v>900</v>
      </c>
      <c r="H124">
        <v>325</v>
      </c>
      <c r="I124">
        <f>IF(Table4[[#This Row],[Hardness peak (HV) or (GPa)]] ="","",IF(Table4[[#This Row],[Hardness peak (HV) or (GPa)]]&gt;100, Table4[[#This Row],[Hardness peak (HV) or (GPa)]], Table4[[#This Row],[Hardness peak (HV) or (GPa)]]/0.009807))</f>
        <v>325</v>
      </c>
      <c r="S124" t="e">
        <f>VLOOKUP(Table4[[#This Row],[Unique]], comp[], 2, FALSE)</f>
        <v>#N/A</v>
      </c>
      <c r="T124" t="s">
        <v>1742</v>
      </c>
      <c r="U124" t="str">
        <f>Table4[[#This Row],[Name]] &amp; Table4[[#This Row],[Paper]]</f>
        <v>L15Lass, E. A., Sauza, D. J., Dunand, D. C. &amp; Seidman, D. N. Multicomponent γ’-strengthened Co-based superalloys with increased solvus temperatures and reduced mass densities. Acta Mater. 147, 284–295 (2018).</v>
      </c>
    </row>
    <row r="125" spans="1:21" x14ac:dyDescent="0.3">
      <c r="A125" t="s">
        <v>2389</v>
      </c>
      <c r="B125" t="str">
        <f t="shared" si="3"/>
        <v>Co-30.Ni-7.Al-4.Ti-1.Ta-1.Nb-5.Mo</v>
      </c>
      <c r="C125" t="str">
        <f>VLOOKUP(Table4[[#This Row],[Shortname]], comp[], 2, FALSE)</f>
        <v>W-free</v>
      </c>
      <c r="D125" t="s">
        <v>581</v>
      </c>
      <c r="E125" t="s">
        <v>575</v>
      </c>
      <c r="F125" t="s">
        <v>46</v>
      </c>
      <c r="G125">
        <v>900</v>
      </c>
      <c r="H125">
        <v>320</v>
      </c>
      <c r="I125">
        <f>IF(Table4[[#This Row],[Hardness peak (HV) or (GPa)]] ="","",IF(Table4[[#This Row],[Hardness peak (HV) or (GPa)]]&gt;100, Table4[[#This Row],[Hardness peak (HV) or (GPa)]], Table4[[#This Row],[Hardness peak (HV) or (GPa)]]/0.009807))</f>
        <v>320</v>
      </c>
      <c r="S125" t="e">
        <f>VLOOKUP(Table4[[#This Row],[Unique]], comp[], 2, FALSE)</f>
        <v>#N/A</v>
      </c>
      <c r="T125" t="s">
        <v>1744</v>
      </c>
      <c r="U125" t="str">
        <f>Table4[[#This Row],[Name]] &amp; Table4[[#This Row],[Paper]]</f>
        <v>L17Lass, E. A., Sauza, D. J., Dunand, D. C. &amp; Seidman, D. N. Multicomponent γ’-strengthened Co-based superalloys with increased solvus temperatures and reduced mass densities. Acta Mater. 147, 284–295 (2018).</v>
      </c>
    </row>
    <row r="126" spans="1:21" x14ac:dyDescent="0.3">
      <c r="A126" t="s">
        <v>2390</v>
      </c>
      <c r="B126" t="str">
        <f t="shared" si="3"/>
        <v>Co-10.Ni-7.Al-2.W-4.Ti-1.Ta-1.Nb-3.Mo</v>
      </c>
      <c r="C126" t="str">
        <f>VLOOKUP(Table4[[#This Row],[Shortname]], comp[], 2, FALSE)</f>
        <v>Low-W</v>
      </c>
      <c r="D126" t="s">
        <v>582</v>
      </c>
      <c r="E126" t="s">
        <v>575</v>
      </c>
      <c r="F126" t="s">
        <v>46</v>
      </c>
      <c r="G126">
        <v>900</v>
      </c>
      <c r="H126">
        <v>320</v>
      </c>
      <c r="I126">
        <f>IF(Table4[[#This Row],[Hardness peak (HV) or (GPa)]] ="","",IF(Table4[[#This Row],[Hardness peak (HV) or (GPa)]]&gt;100, Table4[[#This Row],[Hardness peak (HV) or (GPa)]], Table4[[#This Row],[Hardness peak (HV) or (GPa)]]/0.009807))</f>
        <v>320</v>
      </c>
      <c r="S126" t="e">
        <f>VLOOKUP(Table4[[#This Row],[Unique]], comp[], 2, FALSE)</f>
        <v>#N/A</v>
      </c>
      <c r="T126" t="s">
        <v>1745</v>
      </c>
      <c r="U126" t="str">
        <f>Table4[[#This Row],[Name]] &amp; Table4[[#This Row],[Paper]]</f>
        <v>L18Lass, E. A., Sauza, D. J., Dunand, D. C. &amp; Seidman, D. N. Multicomponent γ’-strengthened Co-based superalloys with increased solvus temperatures and reduced mass densities. Acta Mater. 147, 284–295 (2018).</v>
      </c>
    </row>
    <row r="127" spans="1:21" x14ac:dyDescent="0.3">
      <c r="A127" t="s">
        <v>2386</v>
      </c>
      <c r="B127" t="str">
        <f t="shared" si="3"/>
        <v>Co-10.Ni-7.Al-4.Ti-2.Nb-5.Mo</v>
      </c>
      <c r="C127" t="str">
        <f>VLOOKUP(Table4[[#This Row],[Shortname]], comp[], 2, FALSE)</f>
        <v>W-free</v>
      </c>
      <c r="D127" t="s">
        <v>578</v>
      </c>
      <c r="E127" t="s">
        <v>575</v>
      </c>
      <c r="F127" t="s">
        <v>46</v>
      </c>
      <c r="G127">
        <v>900</v>
      </c>
      <c r="H127">
        <v>295</v>
      </c>
      <c r="I127">
        <f>IF(Table4[[#This Row],[Hardness peak (HV) or (GPa)]] ="","",IF(Table4[[#This Row],[Hardness peak (HV) or (GPa)]]&gt;100, Table4[[#This Row],[Hardness peak (HV) or (GPa)]], Table4[[#This Row],[Hardness peak (HV) or (GPa)]]/0.009807))</f>
        <v>295</v>
      </c>
      <c r="S127" t="e">
        <f>VLOOKUP(Table4[[#This Row],[Unique]], comp[], 2, FALSE)</f>
        <v>#N/A</v>
      </c>
      <c r="T127" t="s">
        <v>1741</v>
      </c>
      <c r="U127" t="str">
        <f>Table4[[#This Row],[Name]] &amp; Table4[[#This Row],[Paper]]</f>
        <v>L14Lass, E. A., Sauza, D. J., Dunand, D. C. &amp; Seidman, D. N. Multicomponent γ’-strengthened Co-based superalloys with increased solvus temperatures and reduced mass densities. Acta Mater. 147, 284–295 (2018).</v>
      </c>
    </row>
    <row r="128" spans="1:21" x14ac:dyDescent="0.3">
      <c r="A128" t="s">
        <v>2388</v>
      </c>
      <c r="B128" t="str">
        <f t="shared" si="3"/>
        <v>Co-10.Ni-7.Al-4.Ti-1.Ta-1.Nb-5.Mo</v>
      </c>
      <c r="C128" t="str">
        <f>VLOOKUP(Table4[[#This Row],[Shortname]], comp[], 2, FALSE)</f>
        <v>W-free</v>
      </c>
      <c r="D128" t="s">
        <v>580</v>
      </c>
      <c r="E128" t="s">
        <v>575</v>
      </c>
      <c r="F128" t="s">
        <v>46</v>
      </c>
      <c r="G128">
        <v>900</v>
      </c>
      <c r="H128">
        <v>288</v>
      </c>
      <c r="I128">
        <f>IF(Table4[[#This Row],[Hardness peak (HV) or (GPa)]] ="","",IF(Table4[[#This Row],[Hardness peak (HV) or (GPa)]]&gt;100, Table4[[#This Row],[Hardness peak (HV) or (GPa)]], Table4[[#This Row],[Hardness peak (HV) or (GPa)]]/0.009807))</f>
        <v>288</v>
      </c>
      <c r="S128" t="e">
        <f>VLOOKUP(Table4[[#This Row],[Unique]], comp[], 2, FALSE)</f>
        <v>#N/A</v>
      </c>
      <c r="T128" t="s">
        <v>1743</v>
      </c>
      <c r="U128" t="str">
        <f>Table4[[#This Row],[Name]] &amp; Table4[[#This Row],[Paper]]</f>
        <v>L16Lass, E. A., Sauza, D. J., Dunand, D. C. &amp; Seidman, D. N. Multicomponent γ’-strengthened Co-based superalloys with increased solvus temperatures and reduced mass densities. Acta Mater. 147, 284–295 (2018).</v>
      </c>
    </row>
    <row r="129" spans="1:21" x14ac:dyDescent="0.3">
      <c r="A129" t="s">
        <v>2191</v>
      </c>
      <c r="B129" t="str">
        <f t="shared" si="3"/>
        <v>Co-12.Ti-5.Re</v>
      </c>
      <c r="C129" t="str">
        <f>VLOOKUP(Table4[[#This Row],[Shortname]], comp[], 2, FALSE)</f>
        <v>Co3Ti</v>
      </c>
      <c r="D129" t="s">
        <v>588</v>
      </c>
      <c r="E129" t="s">
        <v>585</v>
      </c>
      <c r="F129" t="s">
        <v>46</v>
      </c>
      <c r="G129">
        <v>800</v>
      </c>
      <c r="H129">
        <v>525</v>
      </c>
      <c r="I129">
        <f>IF(Table4[[#This Row],[Hardness peak (HV) or (GPa)]] ="","",IF(Table4[[#This Row],[Hardness peak (HV) or (GPa)]]&gt;100, Table4[[#This Row],[Hardness peak (HV) or (GPa)]], Table4[[#This Row],[Hardness peak (HV) or (GPa)]]/0.009807))</f>
        <v>525</v>
      </c>
      <c r="R129" t="s">
        <v>589</v>
      </c>
      <c r="S129" t="e">
        <f>VLOOKUP(Table4[[#This Row],[Unique]], comp[], 2, FALSE)</f>
        <v>#N/A</v>
      </c>
      <c r="T129" t="s">
        <v>1445</v>
      </c>
      <c r="U129" t="str">
        <f>Table4[[#This Row],[Name]] &amp; Table4[[#This Row],[Paper]]</f>
        <v>Re5Li, L. et al. Effect of Re on microstructure and mechanical properties of γ/γʹ Co-Ti-based superalloys. Intermetallics 115, (2019).</v>
      </c>
    </row>
    <row r="130" spans="1:21" x14ac:dyDescent="0.3">
      <c r="A130" t="s">
        <v>2190</v>
      </c>
      <c r="B130" t="str">
        <f t="shared" si="3"/>
        <v>Co-12.Ti-3.Re</v>
      </c>
      <c r="C130" t="str">
        <f>VLOOKUP(Table4[[#This Row],[Shortname]], comp[], 2, FALSE)</f>
        <v>Co3Ti</v>
      </c>
      <c r="D130" t="s">
        <v>587</v>
      </c>
      <c r="E130" t="s">
        <v>585</v>
      </c>
      <c r="F130" t="s">
        <v>46</v>
      </c>
      <c r="G130">
        <v>800</v>
      </c>
      <c r="H130">
        <v>515</v>
      </c>
      <c r="I130">
        <f>IF(Table4[[#This Row],[Hardness peak (HV) or (GPa)]] ="","",IF(Table4[[#This Row],[Hardness peak (HV) or (GPa)]]&gt;100, Table4[[#This Row],[Hardness peak (HV) or (GPa)]], Table4[[#This Row],[Hardness peak (HV) or (GPa)]]/0.009807))</f>
        <v>515</v>
      </c>
      <c r="R130" t="s">
        <v>589</v>
      </c>
      <c r="S130" t="e">
        <f>VLOOKUP(Table4[[#This Row],[Unique]], comp[], 2, FALSE)</f>
        <v>#N/A</v>
      </c>
      <c r="T130" t="s">
        <v>1450</v>
      </c>
      <c r="U130" t="str">
        <f>Table4[[#This Row],[Name]] &amp; Table4[[#This Row],[Paper]]</f>
        <v>Re3Li, L. et al. Effect of Re on microstructure and mechanical properties of γ/γʹ Co-Ti-based superalloys. Intermetallics 115, (2019).</v>
      </c>
    </row>
    <row r="131" spans="1:21" x14ac:dyDescent="0.3">
      <c r="A131" s="19" t="s">
        <v>2189</v>
      </c>
      <c r="B131" t="str">
        <f t="shared" si="3"/>
        <v>Co-12.Ti-1.Re</v>
      </c>
      <c r="C131" s="19" t="str">
        <f>VLOOKUP(Table4[[#This Row],[Shortname]], comp[], 2, FALSE)</f>
        <v>Co3Ti</v>
      </c>
      <c r="D131" s="19" t="s">
        <v>586</v>
      </c>
      <c r="E131" t="s">
        <v>585</v>
      </c>
      <c r="F131" t="s">
        <v>46</v>
      </c>
      <c r="G131">
        <v>800</v>
      </c>
      <c r="H131">
        <v>428</v>
      </c>
      <c r="I131">
        <f>IF(Table4[[#This Row],[Hardness peak (HV) or (GPa)]] ="","",IF(Table4[[#This Row],[Hardness peak (HV) or (GPa)]]&gt;100, Table4[[#This Row],[Hardness peak (HV) or (GPa)]], Table4[[#This Row],[Hardness peak (HV) or (GPa)]]/0.009807))</f>
        <v>428</v>
      </c>
      <c r="R131" t="s">
        <v>589</v>
      </c>
      <c r="S131" t="e">
        <f>VLOOKUP(Table4[[#This Row],[Unique]], comp[], 2, FALSE)</f>
        <v>#N/A</v>
      </c>
      <c r="T131" s="19" t="s">
        <v>1458</v>
      </c>
      <c r="U131" s="19" t="str">
        <f>Table4[[#This Row],[Name]] &amp; Table4[[#This Row],[Paper]]</f>
        <v>Re1Li, L. et al. Effect of Re on microstructure and mechanical properties of γ/γʹ Co-Ti-based superalloys. Intermetallics 115, (2019).</v>
      </c>
    </row>
    <row r="132" spans="1:21" x14ac:dyDescent="0.3">
      <c r="A132" s="93" t="s">
        <v>2398</v>
      </c>
      <c r="B132" s="93" t="str">
        <f t="shared" si="3"/>
        <v>Co-29.4Ni-9.1Al-5.3W-4.1Ti-0.9Ta</v>
      </c>
      <c r="C132" s="93" t="str">
        <f>VLOOKUP(Table4[[#This Row],[Shortname]], comp[], 2, FALSE)</f>
        <v>CoAlWX+</v>
      </c>
      <c r="D132" s="93" t="s">
        <v>598</v>
      </c>
      <c r="E132" s="93" t="s">
        <v>590</v>
      </c>
      <c r="F132" s="93" t="s">
        <v>46</v>
      </c>
      <c r="G132" s="93">
        <v>1100</v>
      </c>
      <c r="H132" s="93">
        <v>7</v>
      </c>
      <c r="I132" s="93">
        <f>IF(Table4[[#This Row],[Hardness peak (HV) or (GPa)]] ="","",IF(Table4[[#This Row],[Hardness peak (HV) or (GPa)]]&gt;100, Table4[[#This Row],[Hardness peak (HV) or (GPa)]], Table4[[#This Row],[Hardness peak (HV) or (GPa)]]/0.009807))</f>
        <v>713.77587437544616</v>
      </c>
      <c r="J132" s="93"/>
      <c r="K132" s="93"/>
      <c r="L132" s="93"/>
      <c r="M132" s="93"/>
      <c r="N132" s="93"/>
      <c r="O132" s="93"/>
      <c r="P132" s="93"/>
      <c r="Q132" s="93"/>
      <c r="R132" s="93" t="s">
        <v>600</v>
      </c>
      <c r="S132" t="e">
        <f>VLOOKUP(Table4[[#This Row],[Unique]], comp[], 2, FALSE)</f>
        <v>#N/A</v>
      </c>
      <c r="T132" t="s">
        <v>1753</v>
      </c>
      <c r="U132" t="str">
        <f>Table4[[#This Row],[Name]] &amp; Table4[[#This Row],[Paper]]</f>
        <v>30Ni-ALi, W., Li, L., Antonov, S. &amp; Feng, Q. Effective design of a Co-Ni-Al-W-Ta-Ti alloy with high γ′ solvus temperature and microstructural stability using combined CALPHAD and experimental approaches. Mater. Des. 180, (2019).</v>
      </c>
    </row>
    <row r="133" spans="1:21" x14ac:dyDescent="0.3">
      <c r="A133" s="93" t="s">
        <v>2395</v>
      </c>
      <c r="B133" s="93" t="str">
        <f t="shared" si="3"/>
        <v>Co-19.8Ni-9.4Al-5.4W-4.3Ti-0.9Ta</v>
      </c>
      <c r="C133" s="93" t="str">
        <f>VLOOKUP(Table4[[#This Row],[Shortname]], comp[], 2, FALSE)</f>
        <v>CoAlWX+</v>
      </c>
      <c r="D133" s="93" t="s">
        <v>596</v>
      </c>
      <c r="E133" s="93" t="s">
        <v>590</v>
      </c>
      <c r="F133" s="93" t="s">
        <v>46</v>
      </c>
      <c r="G133" s="93">
        <v>1100</v>
      </c>
      <c r="H133" s="93">
        <v>6.7</v>
      </c>
      <c r="I133" s="93">
        <f>IF(Table4[[#This Row],[Hardness peak (HV) or (GPa)]] ="","",IF(Table4[[#This Row],[Hardness peak (HV) or (GPa)]]&gt;100, Table4[[#This Row],[Hardness peak (HV) or (GPa)]], Table4[[#This Row],[Hardness peak (HV) or (GPa)]]/0.009807))</f>
        <v>683.18547975935564</v>
      </c>
      <c r="J133" s="93"/>
      <c r="K133" s="93"/>
      <c r="L133" s="93"/>
      <c r="M133" s="93"/>
      <c r="N133" s="93"/>
      <c r="O133" s="93"/>
      <c r="P133" s="93"/>
      <c r="Q133" s="93"/>
      <c r="R133" s="93" t="s">
        <v>600</v>
      </c>
      <c r="S133" t="e">
        <f>VLOOKUP(Table4[[#This Row],[Unique]], comp[], 2, FALSE)</f>
        <v>#N/A</v>
      </c>
      <c r="T133" t="s">
        <v>1750</v>
      </c>
      <c r="U133" t="str">
        <f>Table4[[#This Row],[Name]] &amp; Table4[[#This Row],[Paper]]</f>
        <v>20Ni-ALi, W., Li, L., Antonov, S. &amp; Feng, Q. Effective design of a Co-Ni-Al-W-Ta-Ti alloy with high γ′ solvus temperature and microstructural stability using combined CALPHAD and experimental approaches. Mater. Des. 180, (2019).</v>
      </c>
    </row>
    <row r="134" spans="1:21" x14ac:dyDescent="0.3">
      <c r="A134" s="93" t="s">
        <v>2399</v>
      </c>
      <c r="B134" s="93" t="str">
        <f t="shared" si="3"/>
        <v>Co-29.5Ni-11.2Al-3.6W-4.2Ti-0.9Ta</v>
      </c>
      <c r="C134" s="93" t="str">
        <f>VLOOKUP(Table4[[#This Row],[Shortname]], comp[], 2, FALSE)</f>
        <v>CoAlWX+</v>
      </c>
      <c r="D134" s="93" t="s">
        <v>599</v>
      </c>
      <c r="E134" s="93" t="s">
        <v>590</v>
      </c>
      <c r="F134" s="93" t="s">
        <v>46</v>
      </c>
      <c r="G134" s="93">
        <v>1100</v>
      </c>
      <c r="H134" s="93">
        <v>6.1</v>
      </c>
      <c r="I134" s="93">
        <f>IF(Table4[[#This Row],[Hardness peak (HV) or (GPa)]] ="","",IF(Table4[[#This Row],[Hardness peak (HV) or (GPa)]]&gt;100, Table4[[#This Row],[Hardness peak (HV) or (GPa)]], Table4[[#This Row],[Hardness peak (HV) or (GPa)]]/0.009807))</f>
        <v>622.00469052717449</v>
      </c>
      <c r="J134" s="93"/>
      <c r="K134" s="93"/>
      <c r="L134" s="93"/>
      <c r="M134" s="93"/>
      <c r="N134" s="93"/>
      <c r="O134" s="93"/>
      <c r="P134" s="93"/>
      <c r="Q134" s="93"/>
      <c r="R134" s="93" t="s">
        <v>600</v>
      </c>
      <c r="S134" t="e">
        <f>VLOOKUP(Table4[[#This Row],[Unique]], comp[], 2, FALSE)</f>
        <v>#N/A</v>
      </c>
      <c r="T134" t="s">
        <v>1754</v>
      </c>
      <c r="U134" t="str">
        <f>Table4[[#This Row],[Name]] &amp; Table4[[#This Row],[Paper]]</f>
        <v>30Ni-BLi, W., Li, L., Antonov, S. &amp; Feng, Q. Effective design of a Co-Ni-Al-W-Ta-Ti alloy with high γ′ solvus temperature and microstructural stability using combined CALPHAD and experimental approaches. Mater. Des. 180, (2019).</v>
      </c>
    </row>
    <row r="135" spans="1:21" x14ac:dyDescent="0.3">
      <c r="A135" s="93" t="s">
        <v>2396</v>
      </c>
      <c r="B135" s="93" t="str">
        <f t="shared" si="3"/>
        <v>Co-20.2Ni-11.2Al-3.7W-4.2Ti-0.8Ta</v>
      </c>
      <c r="C135" s="93" t="str">
        <f>VLOOKUP(Table4[[#This Row],[Shortname]], comp[], 2, FALSE)</f>
        <v>CoAlWX+</v>
      </c>
      <c r="D135" s="93" t="s">
        <v>597</v>
      </c>
      <c r="E135" s="93" t="s">
        <v>590</v>
      </c>
      <c r="F135" s="93" t="s">
        <v>46</v>
      </c>
      <c r="G135" s="93">
        <v>1100</v>
      </c>
      <c r="H135" s="93">
        <v>5.8</v>
      </c>
      <c r="I135" s="93">
        <f>IF(Table4[[#This Row],[Hardness peak (HV) or (GPa)]] ="","",IF(Table4[[#This Row],[Hardness peak (HV) or (GPa)]]&gt;100, Table4[[#This Row],[Hardness peak (HV) or (GPa)]], Table4[[#This Row],[Hardness peak (HV) or (GPa)]]/0.009807))</f>
        <v>591.41429591108397</v>
      </c>
      <c r="J135" s="93"/>
      <c r="K135" s="93"/>
      <c r="L135" s="93"/>
      <c r="M135" s="93"/>
      <c r="N135" s="93"/>
      <c r="O135" s="93"/>
      <c r="P135" s="93"/>
      <c r="Q135" s="93"/>
      <c r="R135" s="93" t="s">
        <v>600</v>
      </c>
      <c r="S135" t="e">
        <f>VLOOKUP(Table4[[#This Row],[Unique]], comp[], 2, FALSE)</f>
        <v>#N/A</v>
      </c>
      <c r="T135" t="s">
        <v>1751</v>
      </c>
      <c r="U135" t="str">
        <f>Table4[[#This Row],[Name]] &amp; Table4[[#This Row],[Paper]]</f>
        <v>20Ni-BLi, W., Li, L., Antonov, S. &amp; Feng, Q. Effective design of a Co-Ni-Al-W-Ta-Ti alloy with high γ′ solvus temperature and microstructural stability using combined CALPHAD and experimental approaches. Mater. Des. 180, (2019).</v>
      </c>
    </row>
    <row r="136" spans="1:21" x14ac:dyDescent="0.3">
      <c r="A136" t="s">
        <v>2195</v>
      </c>
      <c r="B136" t="str">
        <f t="shared" si="3"/>
        <v>Co-30.Ni-9.9Al-1.9Nb-5.1Mo</v>
      </c>
      <c r="C136" t="str">
        <f>VLOOKUP(Table4[[#This Row],[Shortname]], comp[], 2, FALSE)</f>
        <v>W-free</v>
      </c>
      <c r="D136" t="s">
        <v>618</v>
      </c>
      <c r="E136" t="s">
        <v>617</v>
      </c>
      <c r="F136" t="s">
        <v>46</v>
      </c>
      <c r="G136">
        <v>900</v>
      </c>
      <c r="H136">
        <v>2.64</v>
      </c>
      <c r="I136">
        <f>IF(Table4[[#This Row],[Hardness peak (HV) or (GPa)]] ="","",IF(Table4[[#This Row],[Hardness peak (HV) or (GPa)]]&gt;100, Table4[[#This Row],[Hardness peak (HV) or (GPa)]], Table4[[#This Row],[Hardness peak (HV) or (GPa)]]/0.009807))</f>
        <v>269.19547262159682</v>
      </c>
      <c r="R136" t="s">
        <v>620</v>
      </c>
      <c r="S136" t="e">
        <f>VLOOKUP(Table4[[#This Row],[Unique]], comp[], 2, FALSE)</f>
        <v>#N/A</v>
      </c>
      <c r="T136" t="s">
        <v>1535</v>
      </c>
      <c r="U136" t="str">
        <f>Table4[[#This Row],[Name]] &amp; Table4[[#This Row],[Paper]]</f>
        <v>Co-30Ni-99Al-5.1Mo-1.9NbLiu, Q., Coakley, J., Seidman, D. N. &amp; Dunand, D. C. Precipitate Evolution and Creep Behavior of a W-Free Co-based Superalloy. Metall. Mater. Trans. A Phys. Metall. Mater. Sci. 47, 6090–6096 (2016).</v>
      </c>
    </row>
    <row r="137" spans="1:21" x14ac:dyDescent="0.3">
      <c r="A137" t="s">
        <v>2195</v>
      </c>
      <c r="B137" t="str">
        <f t="shared" si="3"/>
        <v/>
      </c>
      <c r="C137" t="str">
        <f>VLOOKUP(Table4[[#This Row],[Shortname]], comp[], 2, FALSE)</f>
        <v>W-free</v>
      </c>
      <c r="D137" t="s">
        <v>618</v>
      </c>
      <c r="E137" t="s">
        <v>617</v>
      </c>
      <c r="F137" t="s">
        <v>46</v>
      </c>
      <c r="G137">
        <v>900</v>
      </c>
      <c r="H137">
        <v>2.59</v>
      </c>
      <c r="I137">
        <f>IF(Table4[[#This Row],[Hardness peak (HV) or (GPa)]] ="","",IF(Table4[[#This Row],[Hardness peak (HV) or (GPa)]]&gt;100, Table4[[#This Row],[Hardness peak (HV) or (GPa)]], Table4[[#This Row],[Hardness peak (HV) or (GPa)]]/0.009807))</f>
        <v>264.09707351891507</v>
      </c>
      <c r="R137" t="s">
        <v>619</v>
      </c>
      <c r="S137" t="e">
        <f>VLOOKUP(Table4[[#This Row],[Unique]], comp[], 2, FALSE)</f>
        <v>#N/A</v>
      </c>
      <c r="T137" t="s">
        <v>1535</v>
      </c>
      <c r="U137" t="str">
        <f>Table4[[#This Row],[Name]] &amp; Table4[[#This Row],[Paper]]</f>
        <v>Co-30Ni-99Al-5.1Mo-1.9NbLiu, Q., Coakley, J., Seidman, D. N. &amp; Dunand, D. C. Precipitate Evolution and Creep Behavior of a W-Free Co-based Superalloy. Metall. Mater. Trans. A Phys. Metall. Mater. Sci. 47, 6090–6096 (2016).</v>
      </c>
    </row>
    <row r="138" spans="1:21" x14ac:dyDescent="0.3">
      <c r="A138" t="s">
        <v>2195</v>
      </c>
      <c r="B138" t="str">
        <f t="shared" si="3"/>
        <v/>
      </c>
      <c r="C138" t="str">
        <f>VLOOKUP(Table4[[#This Row],[Shortname]], comp[], 2, FALSE)</f>
        <v>W-free</v>
      </c>
      <c r="D138" t="s">
        <v>618</v>
      </c>
      <c r="E138" t="s">
        <v>617</v>
      </c>
      <c r="F138" t="s">
        <v>46</v>
      </c>
      <c r="G138">
        <v>900</v>
      </c>
      <c r="H138">
        <v>2.58</v>
      </c>
      <c r="I138">
        <f>IF(Table4[[#This Row],[Hardness peak (HV) or (GPa)]] ="","",IF(Table4[[#This Row],[Hardness peak (HV) or (GPa)]]&gt;100, Table4[[#This Row],[Hardness peak (HV) or (GPa)]], Table4[[#This Row],[Hardness peak (HV) or (GPa)]]/0.009807))</f>
        <v>263.07739369837873</v>
      </c>
      <c r="R138" t="s">
        <v>622</v>
      </c>
      <c r="S138" t="e">
        <f>VLOOKUP(Table4[[#This Row],[Unique]], comp[], 2, FALSE)</f>
        <v>#N/A</v>
      </c>
      <c r="T138" t="s">
        <v>1535</v>
      </c>
      <c r="U138" t="str">
        <f>Table4[[#This Row],[Name]] &amp; Table4[[#This Row],[Paper]]</f>
        <v>Co-30Ni-99Al-5.1Mo-1.9NbLiu, Q., Coakley, J., Seidman, D. N. &amp; Dunand, D. C. Precipitate Evolution and Creep Behavior of a W-Free Co-based Superalloy. Metall. Mater. Trans. A Phys. Metall. Mater. Sci. 47, 6090–6096 (2016).</v>
      </c>
    </row>
    <row r="139" spans="1:21" x14ac:dyDescent="0.3">
      <c r="A139" t="s">
        <v>2195</v>
      </c>
      <c r="B139" t="str">
        <f t="shared" si="3"/>
        <v/>
      </c>
      <c r="C139" t="str">
        <f>VLOOKUP(Table4[[#This Row],[Shortname]], comp[], 2, FALSE)</f>
        <v>W-free</v>
      </c>
      <c r="D139" t="s">
        <v>618</v>
      </c>
      <c r="E139" t="s">
        <v>617</v>
      </c>
      <c r="F139" t="s">
        <v>46</v>
      </c>
      <c r="G139">
        <v>900</v>
      </c>
      <c r="H139">
        <v>2.52</v>
      </c>
      <c r="I139">
        <f>IF(Table4[[#This Row],[Hardness peak (HV) or (GPa)]] ="","",IF(Table4[[#This Row],[Hardness peak (HV) or (GPa)]]&gt;100, Table4[[#This Row],[Hardness peak (HV) or (GPa)]], Table4[[#This Row],[Hardness peak (HV) or (GPa)]]/0.009807))</f>
        <v>256.95931477516064</v>
      </c>
      <c r="R139" t="s">
        <v>621</v>
      </c>
      <c r="S139" t="e">
        <f>VLOOKUP(Table4[[#This Row],[Unique]], comp[], 2, FALSE)</f>
        <v>#N/A</v>
      </c>
      <c r="T139" t="s">
        <v>1535</v>
      </c>
      <c r="U139" t="str">
        <f>Table4[[#This Row],[Name]] &amp; Table4[[#This Row],[Paper]]</f>
        <v>Co-30Ni-99Al-5.1Mo-1.9NbLiu, Q., Coakley, J., Seidman, D. N. &amp; Dunand, D. C. Precipitate Evolution and Creep Behavior of a W-Free Co-based Superalloy. Metall. Mater. Trans. A Phys. Metall. Mater. Sci. 47, 6090–6096 (2016).</v>
      </c>
    </row>
    <row r="140" spans="1:21" x14ac:dyDescent="0.3">
      <c r="A140" t="s">
        <v>2195</v>
      </c>
      <c r="B140" t="str">
        <f t="shared" si="3"/>
        <v/>
      </c>
      <c r="C140" t="str">
        <f>VLOOKUP(Table4[[#This Row],[Shortname]], comp[], 2, FALSE)</f>
        <v>W-free</v>
      </c>
      <c r="D140" t="s">
        <v>618</v>
      </c>
      <c r="E140" t="s">
        <v>617</v>
      </c>
      <c r="F140" t="s">
        <v>46</v>
      </c>
      <c r="G140">
        <v>900</v>
      </c>
      <c r="H140">
        <v>2.46</v>
      </c>
      <c r="I140">
        <f>IF(Table4[[#This Row],[Hardness peak (HV) or (GPa)]] ="","",IF(Table4[[#This Row],[Hardness peak (HV) or (GPa)]]&gt;100, Table4[[#This Row],[Hardness peak (HV) or (GPa)]], Table4[[#This Row],[Hardness peak (HV) or (GPa)]]/0.009807))</f>
        <v>250.84123585194249</v>
      </c>
      <c r="R140" t="s">
        <v>624</v>
      </c>
      <c r="S140" t="e">
        <f>VLOOKUP(Table4[[#This Row],[Unique]], comp[], 2, FALSE)</f>
        <v>#N/A</v>
      </c>
      <c r="T140" t="s">
        <v>1535</v>
      </c>
      <c r="U140" t="str">
        <f>Table4[[#This Row],[Name]] &amp; Table4[[#This Row],[Paper]]</f>
        <v>Co-30Ni-99Al-5.1Mo-1.9NbLiu, Q., Coakley, J., Seidman, D. N. &amp; Dunand, D. C. Precipitate Evolution and Creep Behavior of a W-Free Co-based Superalloy. Metall. Mater. Trans. A Phys. Metall. Mater. Sci. 47, 6090–6096 (2016).</v>
      </c>
    </row>
    <row r="141" spans="1:21" x14ac:dyDescent="0.3">
      <c r="A141" t="s">
        <v>2195</v>
      </c>
      <c r="B141" t="str">
        <f t="shared" si="3"/>
        <v/>
      </c>
      <c r="C141" t="str">
        <f>VLOOKUP(Table4[[#This Row],[Shortname]], comp[], 2, FALSE)</f>
        <v>W-free</v>
      </c>
      <c r="D141" t="s">
        <v>618</v>
      </c>
      <c r="E141" t="s">
        <v>617</v>
      </c>
      <c r="F141" t="s">
        <v>46</v>
      </c>
      <c r="G141">
        <v>900</v>
      </c>
      <c r="H141">
        <v>2.2999999999999998</v>
      </c>
      <c r="I141">
        <f>IF(Table4[[#This Row],[Hardness peak (HV) or (GPa)]] ="","",IF(Table4[[#This Row],[Hardness peak (HV) or (GPa)]]&gt;100, Table4[[#This Row],[Hardness peak (HV) or (GPa)]], Table4[[#This Row],[Hardness peak (HV) or (GPa)]]/0.009807))</f>
        <v>234.52635872336086</v>
      </c>
      <c r="R141" t="s">
        <v>623</v>
      </c>
      <c r="S141" t="e">
        <f>VLOOKUP(Table4[[#This Row],[Unique]], comp[], 2, FALSE)</f>
        <v>#N/A</v>
      </c>
      <c r="T141" t="s">
        <v>1535</v>
      </c>
      <c r="U141" t="str">
        <f>Table4[[#This Row],[Name]] &amp; Table4[[#This Row],[Paper]]</f>
        <v>Co-30Ni-99Al-5.1Mo-1.9NbLiu, Q., Coakley, J., Seidman, D. N. &amp; Dunand, D. C. Precipitate Evolution and Creep Behavior of a W-Free Co-based Superalloy. Metall. Mater. Trans. A Phys. Metall. Mater. Sci. 47, 6090–6096 (2016).</v>
      </c>
    </row>
    <row r="142" spans="1:21" x14ac:dyDescent="0.3">
      <c r="A142" t="s">
        <v>2406</v>
      </c>
      <c r="B142" t="str">
        <f t="shared" si="3"/>
        <v>Co-2.1W-4.1Ti-9.9V</v>
      </c>
      <c r="C142" t="str">
        <f>VLOOKUP(Table4[[#This Row],[Shortname]], comp[], 2, FALSE)</f>
        <v>Low-W</v>
      </c>
      <c r="D142" t="s">
        <v>629</v>
      </c>
      <c r="E142" s="21" t="s">
        <v>627</v>
      </c>
      <c r="F142" t="s">
        <v>46</v>
      </c>
      <c r="G142">
        <v>800</v>
      </c>
      <c r="H142">
        <v>482</v>
      </c>
      <c r="I142">
        <f>IF(Table4[[#This Row],[Hardness peak (HV) or (GPa)]] ="","",IF(Table4[[#This Row],[Hardness peak (HV) or (GPa)]]&gt;100, Table4[[#This Row],[Hardness peak (HV) or (GPa)]], Table4[[#This Row],[Hardness peak (HV) or (GPa)]]/0.009807))</f>
        <v>482</v>
      </c>
      <c r="S142" t="e">
        <f>VLOOKUP(Table4[[#This Row],[Unique]], comp[], 2, FALSE)</f>
        <v>#N/A</v>
      </c>
      <c r="T142" t="s">
        <v>1761</v>
      </c>
      <c r="U142" t="str">
        <f>Table4[[#This Row],[Name]] &amp; Table4[[#This Row],[Paper]]</f>
        <v>CCTWLiu, X. et al. Effects of Nb and W additions on the microstructures and mechanical properties of novel γ/γ’ Co-V-Ti-based superalloys. Metals (Basel). 8, (2018).</v>
      </c>
    </row>
    <row r="143" spans="1:21" x14ac:dyDescent="0.3">
      <c r="A143" t="s">
        <v>2408</v>
      </c>
      <c r="B143" t="str">
        <f t="shared" si="3"/>
        <v>Co-4.1Ti-2.2Nb-10.1V</v>
      </c>
      <c r="C143" t="str">
        <f>VLOOKUP(Table4[[#This Row],[Shortname]], comp[], 2, FALSE)</f>
        <v>W-free</v>
      </c>
      <c r="D143" t="s">
        <v>630</v>
      </c>
      <c r="E143" s="21" t="s">
        <v>627</v>
      </c>
      <c r="F143" t="s">
        <v>46</v>
      </c>
      <c r="G143">
        <v>800</v>
      </c>
      <c r="H143">
        <v>448</v>
      </c>
      <c r="I143">
        <f>IF(Table4[[#This Row],[Hardness peak (HV) or (GPa)]] ="","",IF(Table4[[#This Row],[Hardness peak (HV) or (GPa)]]&gt;100, Table4[[#This Row],[Hardness peak (HV) or (GPa)]], Table4[[#This Row],[Hardness peak (HV) or (GPa)]]/0.009807))</f>
        <v>448</v>
      </c>
      <c r="S143" t="e">
        <f>VLOOKUP(Table4[[#This Row],[Unique]], comp[], 2, FALSE)</f>
        <v>#N/A</v>
      </c>
      <c r="T143" t="s">
        <v>1763</v>
      </c>
      <c r="U143" t="str">
        <f>Table4[[#This Row],[Name]] &amp; Table4[[#This Row],[Paper]]</f>
        <v>CVTNLiu, X. et al. Effects of Nb and W additions on the microstructures and mechanical properties of novel γ/γ’ Co-V-Ti-based superalloys. Metals (Basel). 8, (2018).</v>
      </c>
    </row>
    <row r="144" spans="1:21" x14ac:dyDescent="0.3">
      <c r="A144" s="19" t="s">
        <v>2407</v>
      </c>
      <c r="B144" t="str">
        <f t="shared" si="3"/>
        <v>Co-4.2Ti-12.1V</v>
      </c>
      <c r="C144" s="19" t="str">
        <f>VLOOKUP(Table4[[#This Row],[Shortname]], comp[], 2, FALSE)</f>
        <v>W-free</v>
      </c>
      <c r="D144" s="19" t="s">
        <v>628</v>
      </c>
      <c r="E144" s="21" t="s">
        <v>627</v>
      </c>
      <c r="F144" t="s">
        <v>46</v>
      </c>
      <c r="G144">
        <v>800</v>
      </c>
      <c r="H144">
        <v>408</v>
      </c>
      <c r="I144">
        <f>IF(Table4[[#This Row],[Hardness peak (HV) or (GPa)]] ="","",IF(Table4[[#This Row],[Hardness peak (HV) or (GPa)]]&gt;100, Table4[[#This Row],[Hardness peak (HV) or (GPa)]], Table4[[#This Row],[Hardness peak (HV) or (GPa)]]/0.009807))</f>
        <v>408</v>
      </c>
      <c r="S144" t="e">
        <f>VLOOKUP(Table4[[#This Row],[Unique]], comp[], 2, FALSE)</f>
        <v>#N/A</v>
      </c>
      <c r="T144" s="19" t="s">
        <v>1762</v>
      </c>
      <c r="U144" s="19" t="str">
        <f>Table4[[#This Row],[Name]] &amp; Table4[[#This Row],[Paper]]</f>
        <v>CVT-1Liu, X. et al. Effects of Nb and W additions on the microstructures and mechanical properties of novel γ/γ’ Co-V-Ti-based superalloys. Metals (Basel). 8, (2018).</v>
      </c>
    </row>
    <row r="145" spans="1:21" x14ac:dyDescent="0.3">
      <c r="A145" s="19" t="s">
        <v>2599</v>
      </c>
      <c r="B145" t="str">
        <f t="shared" si="3"/>
        <v>Co-27.8Ni-3.7Al-19.9W-0.4Si-0.02C-0.01B</v>
      </c>
      <c r="C145" s="19" t="str">
        <f>VLOOKUP(Table4[[#This Row],[Shortname]], comp[], 2, FALSE)</f>
        <v>CoAlWX+</v>
      </c>
      <c r="D145" s="19" t="s">
        <v>651</v>
      </c>
      <c r="E145" t="s">
        <v>650</v>
      </c>
      <c r="F145" t="s">
        <v>46</v>
      </c>
      <c r="G145">
        <v>800</v>
      </c>
      <c r="H145">
        <v>390</v>
      </c>
      <c r="I145">
        <f>IF(Table4[[#This Row],[Hardness peak (HV) or (GPa)]] ="","",IF(Table4[[#This Row],[Hardness peak (HV) or (GPa)]]&gt;100, Table4[[#This Row],[Hardness peak (HV) or (GPa)]], Table4[[#This Row],[Hardness peak (HV) or (GPa)]]/0.009807))</f>
        <v>390</v>
      </c>
      <c r="R145" t="s">
        <v>3737</v>
      </c>
      <c r="S145" t="e">
        <f>VLOOKUP(Table4[[#This Row],[Unique]], comp[], 2, FALSE)</f>
        <v>#N/A</v>
      </c>
      <c r="T145" s="19" t="s">
        <v>1946</v>
      </c>
      <c r="U145" s="19" t="str">
        <f>Table4[[#This Row],[Name]] &amp; Table4[[#This Row],[Paper]]</f>
        <v>Co-GP-01Locq, D., Martin, M., Ramusat, C., Fossard, F. &amp; Perrut, M. γ′ Precipitation Study of a Co-Ni-Based Alloy. Metall. Mater. Trans. A Phys. Metall. Mater. Sci. 49, 3854–3864 (2018).</v>
      </c>
    </row>
    <row r="146" spans="1:21" x14ac:dyDescent="0.3">
      <c r="A146" s="19" t="s">
        <v>2599</v>
      </c>
      <c r="B146" t="str">
        <f t="shared" si="3"/>
        <v/>
      </c>
      <c r="C146" s="19" t="str">
        <f>VLOOKUP(Table4[[#This Row],[Shortname]], comp[], 2, FALSE)</f>
        <v>CoAlWX+</v>
      </c>
      <c r="D146" s="19" t="s">
        <v>651</v>
      </c>
      <c r="E146" t="s">
        <v>650</v>
      </c>
      <c r="F146" t="s">
        <v>46</v>
      </c>
      <c r="G146">
        <v>800</v>
      </c>
      <c r="H146">
        <v>248</v>
      </c>
      <c r="I146">
        <f>IF(Table4[[#This Row],[Hardness peak (HV) or (GPa)]] ="","",IF(Table4[[#This Row],[Hardness peak (HV) or (GPa)]]&gt;100, Table4[[#This Row],[Hardness peak (HV) or (GPa)]], Table4[[#This Row],[Hardness peak (HV) or (GPa)]]/0.009807))</f>
        <v>248</v>
      </c>
      <c r="R146" t="s">
        <v>3738</v>
      </c>
      <c r="S146" t="e">
        <f>VLOOKUP(Table4[[#This Row],[Unique]], comp[], 2, FALSE)</f>
        <v>#N/A</v>
      </c>
      <c r="T146" s="19" t="s">
        <v>1946</v>
      </c>
      <c r="U146" s="19" t="str">
        <f>Table4[[#This Row],[Name]] &amp; Table4[[#This Row],[Paper]]</f>
        <v>Co-GP-01Locq, D., Martin, M., Ramusat, C., Fossard, F. &amp; Perrut, M. γ′ Precipitation Study of a Co-Ni-Based Alloy. Metall. Mater. Trans. A Phys. Metall. Mater. Sci. 49, 3854–3864 (2018).</v>
      </c>
    </row>
    <row r="147" spans="1:21" x14ac:dyDescent="0.3">
      <c r="A147" s="19" t="s">
        <v>2414</v>
      </c>
      <c r="B147" t="str">
        <f t="shared" si="3"/>
        <v>Co-32.Ni-9.9Al-1.4Ti-1.7Ta-4.6Mo</v>
      </c>
      <c r="C147" s="19" t="str">
        <f>VLOOKUP(Table4[[#This Row],[Shortname]], comp[], 2, FALSE)</f>
        <v>W-free</v>
      </c>
      <c r="D147" s="19" t="s">
        <v>683</v>
      </c>
      <c r="E147" s="21" t="s">
        <v>681</v>
      </c>
      <c r="F147" t="s">
        <v>46</v>
      </c>
      <c r="G147">
        <v>900</v>
      </c>
      <c r="H147">
        <v>405</v>
      </c>
      <c r="I147">
        <f>IF(Table4[[#This Row],[Hardness peak (HV) or (GPa)]] ="","",IF(Table4[[#This Row],[Hardness peak (HV) or (GPa)]]&gt;100, Table4[[#This Row],[Hardness peak (HV) or (GPa)]], Table4[[#This Row],[Hardness peak (HV) or (GPa)]]/0.009807))</f>
        <v>405</v>
      </c>
      <c r="R147" t="s">
        <v>684</v>
      </c>
      <c r="S147" t="e">
        <f>VLOOKUP(Table4[[#This Row],[Unique]], comp[], 2, FALSE)</f>
        <v>#N/A</v>
      </c>
      <c r="T147" s="19" t="s">
        <v>1769</v>
      </c>
      <c r="U147" s="19" t="str">
        <f>Table4[[#This Row],[Name]] &amp; Table4[[#This Row],[Paper]]</f>
        <v>30Ni2Ta2TiMakineni, S. K. et al. A new class of high strength high temperature Cobalt based γ-γ′ Co-Mo-Al alloys stabilized with Ta addition. Acta Mater. 97, 29–40 (2015).</v>
      </c>
    </row>
    <row r="148" spans="1:21" x14ac:dyDescent="0.3">
      <c r="A148" s="19" t="s">
        <v>2413</v>
      </c>
      <c r="B148" t="str">
        <f t="shared" si="3"/>
        <v>Co-31.Ni-10.1Al-2.1Ta-5.1Mo</v>
      </c>
      <c r="C148" s="19" t="str">
        <f>VLOOKUP(Table4[[#This Row],[Shortname]], comp[], 2, FALSE)</f>
        <v>W-free</v>
      </c>
      <c r="D148" s="19" t="s">
        <v>682</v>
      </c>
      <c r="E148" s="21" t="s">
        <v>681</v>
      </c>
      <c r="F148" t="s">
        <v>46</v>
      </c>
      <c r="G148">
        <v>900</v>
      </c>
      <c r="H148">
        <v>380</v>
      </c>
      <c r="I148">
        <f>IF(Table4[[#This Row],[Hardness peak (HV) or (GPa)]] ="","",IF(Table4[[#This Row],[Hardness peak (HV) or (GPa)]]&gt;100, Table4[[#This Row],[Hardness peak (HV) or (GPa)]], Table4[[#This Row],[Hardness peak (HV) or (GPa)]]/0.009807))</f>
        <v>380</v>
      </c>
      <c r="R148" t="s">
        <v>684</v>
      </c>
      <c r="S148" t="e">
        <f>VLOOKUP(Table4[[#This Row],[Unique]], comp[], 2, FALSE)</f>
        <v>#N/A</v>
      </c>
      <c r="T148" s="19" t="s">
        <v>1768</v>
      </c>
      <c r="U148" s="19" t="str">
        <f>Table4[[#This Row],[Name]] &amp; Table4[[#This Row],[Paper]]</f>
        <v>30Ni2TaMakineni, S. K. et al. A new class of high strength high temperature Cobalt based γ-γ′ Co-Mo-Al alloys stabilized with Ta addition. Acta Mater. 97, 29–40 (2015).</v>
      </c>
    </row>
    <row r="149" spans="1:21" x14ac:dyDescent="0.3">
      <c r="A149" s="19" t="s">
        <v>2415</v>
      </c>
      <c r="B149" t="str">
        <f t="shared" si="3"/>
        <v>Co-9.8Al-2.1Nb-5.1Mo</v>
      </c>
      <c r="C149" s="19" t="str">
        <f>VLOOKUP(Table4[[#This Row],[Shortname]], comp[], 2, FALSE)</f>
        <v>W-free</v>
      </c>
      <c r="D149" s="19" t="s">
        <v>670</v>
      </c>
      <c r="E149" t="s">
        <v>668</v>
      </c>
      <c r="F149" t="s">
        <v>46</v>
      </c>
      <c r="G149">
        <v>800</v>
      </c>
      <c r="H149">
        <v>390</v>
      </c>
      <c r="I149">
        <f>IF(Table4[[#This Row],[Hardness peak (HV) or (GPa)]] ="","",IF(Table4[[#This Row],[Hardness peak (HV) or (GPa)]]&gt;100, Table4[[#This Row],[Hardness peak (HV) or (GPa)]], Table4[[#This Row],[Hardness peak (HV) or (GPa)]]/0.009807))</f>
        <v>390</v>
      </c>
      <c r="K149">
        <v>720</v>
      </c>
      <c r="M149">
        <v>19</v>
      </c>
      <c r="R149" t="s">
        <v>669</v>
      </c>
      <c r="S149" t="e">
        <f>VLOOKUP(Table4[[#This Row],[Unique]], comp[], 2, FALSE)</f>
        <v>#N/A</v>
      </c>
      <c r="T149" s="19" t="s">
        <v>1629</v>
      </c>
      <c r="U149" s="19" t="str">
        <f>Table4[[#This Row],[Name]] &amp; Table4[[#This Row],[Paper]]</f>
        <v>5Mo-baseMakineni, S. K., Nithin, B. &amp; Chattopadhyay, K. A new tungsten-free γ-γ’ Co-Al-Mo-Nb-based superalloy. Scr. Mater. 98, 36–39 (2015).</v>
      </c>
    </row>
    <row r="150" spans="1:21" x14ac:dyDescent="0.3">
      <c r="A150" s="19" t="s">
        <v>2415</v>
      </c>
      <c r="B150" t="str">
        <f t="shared" si="3"/>
        <v/>
      </c>
      <c r="C150" s="19" t="str">
        <f>VLOOKUP(Table4[[#This Row],[Shortname]], comp[], 2, FALSE)</f>
        <v>W-free</v>
      </c>
      <c r="D150" s="19" t="s">
        <v>670</v>
      </c>
      <c r="E150" t="s">
        <v>668</v>
      </c>
      <c r="F150" t="s">
        <v>46</v>
      </c>
      <c r="G150">
        <v>800</v>
      </c>
      <c r="H150">
        <v>314</v>
      </c>
      <c r="I150">
        <f>IF(Table4[[#This Row],[Hardness peak (HV) or (GPa)]] ="","",IF(Table4[[#This Row],[Hardness peak (HV) or (GPa)]]&gt;100, Table4[[#This Row],[Hardness peak (HV) or (GPa)]], Table4[[#This Row],[Hardness peak (HV) or (GPa)]]/0.009807))</f>
        <v>314</v>
      </c>
      <c r="R150" t="s">
        <v>675</v>
      </c>
      <c r="S150" t="e">
        <f>VLOOKUP(Table4[[#This Row],[Unique]], comp[], 2, FALSE)</f>
        <v>#N/A</v>
      </c>
      <c r="T150" s="19" t="s">
        <v>1629</v>
      </c>
      <c r="U150" s="19" t="str">
        <f>Table4[[#This Row],[Name]] &amp; Table4[[#This Row],[Paper]]</f>
        <v>5Mo-baseMakineni, S. K., Nithin, B. &amp; Chattopadhyay, K. A new tungsten-free γ-γ’ Co-Al-Mo-Nb-based superalloy. Scr. Mater. 98, 36–39 (2015).</v>
      </c>
    </row>
    <row r="151" spans="1:21" x14ac:dyDescent="0.3">
      <c r="A151" s="19" t="s">
        <v>2416</v>
      </c>
      <c r="B151" t="str">
        <f t="shared" si="3"/>
        <v>Co-11.5Ni-9.9Al-2.1Nb-5.2Mo</v>
      </c>
      <c r="C151" s="19" t="str">
        <f>VLOOKUP(Table4[[#This Row],[Shortname]], comp[], 2, FALSE)</f>
        <v>W-free</v>
      </c>
      <c r="D151" s="19" t="s">
        <v>671</v>
      </c>
      <c r="E151" s="13" t="s">
        <v>674</v>
      </c>
      <c r="F151" t="s">
        <v>46</v>
      </c>
      <c r="G151">
        <v>800</v>
      </c>
      <c r="H151">
        <v>360</v>
      </c>
      <c r="I151">
        <f>IF(Table4[[#This Row],[Hardness peak (HV) or (GPa)]] ="","",IF(Table4[[#This Row],[Hardness peak (HV) or (GPa)]]&gt;100, Table4[[#This Row],[Hardness peak (HV) or (GPa)]], Table4[[#This Row],[Hardness peak (HV) or (GPa)]]/0.009807))</f>
        <v>360</v>
      </c>
      <c r="R151" t="s">
        <v>3739</v>
      </c>
      <c r="S151" t="e">
        <f>VLOOKUP(Table4[[#This Row],[Unique]], comp[], 2, FALSE)</f>
        <v>#N/A</v>
      </c>
      <c r="T151" s="19" t="s">
        <v>1770</v>
      </c>
      <c r="U151" s="19" t="str">
        <f>Table4[[#This Row],[Name]] &amp; Table4[[#This Row],[Paper]]</f>
        <v>CoNi10Makineni, S. K., Nithin, B. &amp; Chattopadhyay, K. Synthesis of a new tungsten-free γ-γ′ Cobalt-based superalloy by tuning alloying additions. Acta Mater. 85, 85–94 (2015).</v>
      </c>
    </row>
    <row r="152" spans="1:21" x14ac:dyDescent="0.3">
      <c r="A152" s="19" t="s">
        <v>2418</v>
      </c>
      <c r="B152" t="str">
        <f t="shared" si="3"/>
        <v>Co-32.Ni-9.7Al-2.3Nb-5.2Mo</v>
      </c>
      <c r="C152" s="19" t="str">
        <f>VLOOKUP(Table4[[#This Row],[Shortname]], comp[], 2, FALSE)</f>
        <v>W-free</v>
      </c>
      <c r="D152" s="19" t="s">
        <v>673</v>
      </c>
      <c r="E152" s="13" t="s">
        <v>674</v>
      </c>
      <c r="F152" t="s">
        <v>46</v>
      </c>
      <c r="G152">
        <v>800</v>
      </c>
      <c r="H152">
        <v>410</v>
      </c>
      <c r="I152">
        <f>IF(Table4[[#This Row],[Hardness peak (HV) or (GPa)]] ="","",IF(Table4[[#This Row],[Hardness peak (HV) or (GPa)]]&gt;100, Table4[[#This Row],[Hardness peak (HV) or (GPa)]], Table4[[#This Row],[Hardness peak (HV) or (GPa)]]/0.009807))</f>
        <v>410</v>
      </c>
      <c r="K152">
        <v>790</v>
      </c>
      <c r="L152">
        <v>890</v>
      </c>
      <c r="M152">
        <v>17</v>
      </c>
      <c r="R152" t="s">
        <v>3740</v>
      </c>
      <c r="S152" t="e">
        <f>VLOOKUP(Table4[[#This Row],[Unique]], comp[], 2, FALSE)</f>
        <v>#N/A</v>
      </c>
      <c r="T152" s="19" t="s">
        <v>1772</v>
      </c>
      <c r="U152" s="19" t="str">
        <f>Table4[[#This Row],[Name]] &amp; Table4[[#This Row],[Paper]]</f>
        <v>CoNi30Makineni, S. K., Nithin, B. &amp; Chattopadhyay, K. Synthesis of a new tungsten-free γ-γ′ Cobalt-based superalloy by tuning alloying additions. Acta Mater. 85, 85–94 (2015).</v>
      </c>
    </row>
    <row r="153" spans="1:21" x14ac:dyDescent="0.3">
      <c r="A153" s="19" t="s">
        <v>2601</v>
      </c>
      <c r="B153" t="str">
        <f t="shared" si="3"/>
        <v>Co-50.Ni-10.Al-10.Cr-7.5W-3.Nb-0.6C-0.06B</v>
      </c>
      <c r="C153" s="19" t="str">
        <f>VLOOKUP(Table4[[#This Row],[Shortname]], comp[], 2, FALSE)</f>
        <v>CoAlWX+</v>
      </c>
      <c r="D153" s="19" t="s">
        <v>701</v>
      </c>
      <c r="E153" t="s">
        <v>697</v>
      </c>
      <c r="F153" t="s">
        <v>46</v>
      </c>
      <c r="G153">
        <v>800</v>
      </c>
      <c r="H153">
        <v>474</v>
      </c>
      <c r="I153">
        <f>IF(Table4[[#This Row],[Hardness peak (HV) or (GPa)]] ="","",IF(Table4[[#This Row],[Hardness peak (HV) or (GPa)]]&gt;100, Table4[[#This Row],[Hardness peak (HV) or (GPa)]], Table4[[#This Row],[Hardness peak (HV) or (GPa)]]/0.009807))</f>
        <v>474</v>
      </c>
      <c r="R153" t="s">
        <v>3741</v>
      </c>
      <c r="S153" t="e">
        <f>VLOOKUP(Table4[[#This Row],[Unique]], comp[], 2, FALSE)</f>
        <v>#N/A</v>
      </c>
      <c r="T153" s="19" t="s">
        <v>1948</v>
      </c>
      <c r="U153" s="19" t="str">
        <f>Table4[[#This Row],[Name]] &amp; Table4[[#This Row],[Paper]]</f>
        <v>50N-3NbMatos, A., Costa, S., Nunes, C. A. &amp; Ramirez, A. J. Development of Co-based superalloys. doi:10.13140/RG.2.2.27969.86883.</v>
      </c>
    </row>
    <row r="154" spans="1:21" x14ac:dyDescent="0.3">
      <c r="A154" s="19" t="s">
        <v>2421</v>
      </c>
      <c r="B154" t="str">
        <f t="shared" ref="B154:B198" si="4">IF(A154=A153, "",A154)</f>
        <v>Co-40.Ni-10.Al-10.Cr-7.5W-3.Ta-0.6C-0.06B</v>
      </c>
      <c r="C154" s="19" t="str">
        <f>VLOOKUP(Table4[[#This Row],[Shortname]], comp[], 2, FALSE)</f>
        <v>CoAlWX+</v>
      </c>
      <c r="D154" s="19" t="s">
        <v>698</v>
      </c>
      <c r="E154" t="s">
        <v>697</v>
      </c>
      <c r="F154" t="s">
        <v>46</v>
      </c>
      <c r="G154">
        <v>800</v>
      </c>
      <c r="H154">
        <v>442</v>
      </c>
      <c r="I154">
        <f>IF(Table4[[#This Row],[Hardness peak (HV) or (GPa)]] ="","",IF(Table4[[#This Row],[Hardness peak (HV) or (GPa)]]&gt;100, Table4[[#This Row],[Hardness peak (HV) or (GPa)]], Table4[[#This Row],[Hardness peak (HV) or (GPa)]]/0.009807))</f>
        <v>442</v>
      </c>
      <c r="R154" t="s">
        <v>3741</v>
      </c>
      <c r="S154" t="e">
        <f>VLOOKUP(Table4[[#This Row],[Unique]], comp[], 2, FALSE)</f>
        <v>#N/A</v>
      </c>
      <c r="T154" s="19" t="s">
        <v>1774</v>
      </c>
      <c r="U154" s="19" t="str">
        <f>Table4[[#This Row],[Name]] &amp; Table4[[#This Row],[Paper]]</f>
        <v>40Ni-3TaMatos, A., Costa, S., Nunes, C. A. &amp; Ramirez, A. J. Development of Co-based superalloys. doi:10.13140/RG.2.2.27969.86883.</v>
      </c>
    </row>
    <row r="155" spans="1:21" x14ac:dyDescent="0.3">
      <c r="A155" s="19" t="s">
        <v>2600</v>
      </c>
      <c r="B155" t="str">
        <f t="shared" si="4"/>
        <v>Co-40.Ni-10.Al-10.Cr-7.5W-3.Nb-0.6C-0.06B</v>
      </c>
      <c r="C155" s="19" t="str">
        <f>VLOOKUP(Table4[[#This Row],[Shortname]], comp[], 2, FALSE)</f>
        <v>CoAlWX+</v>
      </c>
      <c r="D155" s="19" t="s">
        <v>700</v>
      </c>
      <c r="E155" t="s">
        <v>697</v>
      </c>
      <c r="F155" t="s">
        <v>46</v>
      </c>
      <c r="G155">
        <v>800</v>
      </c>
      <c r="H155">
        <v>435</v>
      </c>
      <c r="I155">
        <f>IF(Table4[[#This Row],[Hardness peak (HV) or (GPa)]] ="","",IF(Table4[[#This Row],[Hardness peak (HV) or (GPa)]]&gt;100, Table4[[#This Row],[Hardness peak (HV) or (GPa)]], Table4[[#This Row],[Hardness peak (HV) or (GPa)]]/0.009807))</f>
        <v>435</v>
      </c>
      <c r="R155" t="s">
        <v>3741</v>
      </c>
      <c r="S155" t="e">
        <f>VLOOKUP(Table4[[#This Row],[Unique]], comp[], 2, FALSE)</f>
        <v>#N/A</v>
      </c>
      <c r="T155" s="19" t="s">
        <v>1947</v>
      </c>
      <c r="U155" s="19" t="str">
        <f>Table4[[#This Row],[Name]] &amp; Table4[[#This Row],[Paper]]</f>
        <v>40Ni-3NbMatos, A., Costa, S., Nunes, C. A. &amp; Ramirez, A. J. Development of Co-based superalloys. doi:10.13140/RG.2.2.27969.86883.</v>
      </c>
    </row>
    <row r="156" spans="1:21" x14ac:dyDescent="0.3">
      <c r="A156" s="19" t="s">
        <v>2420</v>
      </c>
      <c r="B156" t="str">
        <f t="shared" si="4"/>
        <v>Co-30.Ni-10.Al-10.Cr-7.5W-3.Nb-0.6C-0.06B</v>
      </c>
      <c r="C156" s="19" t="str">
        <f>VLOOKUP(Table4[[#This Row],[Shortname]], comp[], 2, FALSE)</f>
        <v>CoAlWX+</v>
      </c>
      <c r="D156" s="19" t="s">
        <v>699</v>
      </c>
      <c r="E156" t="s">
        <v>697</v>
      </c>
      <c r="F156" t="s">
        <v>46</v>
      </c>
      <c r="G156">
        <v>800</v>
      </c>
      <c r="H156">
        <v>416</v>
      </c>
      <c r="I156">
        <f>IF(Table4[[#This Row],[Hardness peak (HV) or (GPa)]] ="","",IF(Table4[[#This Row],[Hardness peak (HV) or (GPa)]]&gt;100, Table4[[#This Row],[Hardness peak (HV) or (GPa)]], Table4[[#This Row],[Hardness peak (HV) or (GPa)]]/0.009807))</f>
        <v>416</v>
      </c>
      <c r="R156" t="s">
        <v>3741</v>
      </c>
      <c r="S156" t="e">
        <f>VLOOKUP(Table4[[#This Row],[Unique]], comp[], 2, FALSE)</f>
        <v>#N/A</v>
      </c>
      <c r="T156" s="19" t="s">
        <v>1773</v>
      </c>
      <c r="U156" s="19" t="str">
        <f>Table4[[#This Row],[Name]] &amp; Table4[[#This Row],[Paper]]</f>
        <v>30Ni-3NbMatos, A., Costa, S., Nunes, C. A. &amp; Ramirez, A. J. Development of Co-based superalloys. doi:10.13140/RG.2.2.27969.86883.</v>
      </c>
    </row>
    <row r="157" spans="1:21" x14ac:dyDescent="0.3">
      <c r="A157" t="s">
        <v>2425</v>
      </c>
      <c r="B157" t="str">
        <f t="shared" si="4"/>
        <v>Co-20.Ni-10.Al-2.Nb-5.Mo</v>
      </c>
      <c r="C157" t="str">
        <f>VLOOKUP(Table4[[#This Row],[Shortname]], comp[], 2, FALSE)</f>
        <v>W-free</v>
      </c>
      <c r="D157" t="s">
        <v>711</v>
      </c>
      <c r="E157" s="13" t="s">
        <v>709</v>
      </c>
      <c r="F157" t="s">
        <v>46</v>
      </c>
      <c r="G157">
        <v>800</v>
      </c>
      <c r="H157">
        <v>317</v>
      </c>
      <c r="I157">
        <f>IF(Table4[[#This Row],[Hardness peak (HV) or (GPa)]] ="","",IF(Table4[[#This Row],[Hardness peak (HV) or (GPa)]]&gt;100, Table4[[#This Row],[Hardness peak (HV) or (GPa)]], Table4[[#This Row],[Hardness peak (HV) or (GPa)]]/0.009807))</f>
        <v>317</v>
      </c>
      <c r="R157" t="s">
        <v>712</v>
      </c>
      <c r="S157" t="e">
        <f>VLOOKUP(Table4[[#This Row],[Unique]], comp[], 2, FALSE)</f>
        <v>#N/A</v>
      </c>
      <c r="T157" t="s">
        <v>1778</v>
      </c>
      <c r="U157" t="str">
        <f>Table4[[#This Row],[Name]] &amp; Table4[[#This Row],[Paper]]</f>
        <v>Co–20Ni–10Al–5Mo–2NbMigas, D., Moskal, G. &amp; Maciąg, T. Thermal analysis of W-free Co–(Ni)–Al–Mo–Nb superalloys. J. Therm. Anal. Calorim. (2020) doi:10.1007/s10973-020-09375-7.</v>
      </c>
    </row>
    <row r="158" spans="1:21" x14ac:dyDescent="0.3">
      <c r="A158" t="s">
        <v>2424</v>
      </c>
      <c r="B158" t="str">
        <f t="shared" si="4"/>
        <v>Co-10.Al-2.Nb-5.Mo</v>
      </c>
      <c r="C158" t="str">
        <f>VLOOKUP(Table4[[#This Row],[Shortname]], comp[], 2, FALSE)</f>
        <v>W-free</v>
      </c>
      <c r="D158" t="s">
        <v>710</v>
      </c>
      <c r="E158" s="13" t="s">
        <v>709</v>
      </c>
      <c r="F158" t="s">
        <v>46</v>
      </c>
      <c r="G158">
        <v>800</v>
      </c>
      <c r="H158">
        <v>303</v>
      </c>
      <c r="I158">
        <f>IF(Table4[[#This Row],[Hardness peak (HV) or (GPa)]] ="","",IF(Table4[[#This Row],[Hardness peak (HV) or (GPa)]]&gt;100, Table4[[#This Row],[Hardness peak (HV) or (GPa)]], Table4[[#This Row],[Hardness peak (HV) or (GPa)]]/0.009807))</f>
        <v>303</v>
      </c>
      <c r="R158" t="s">
        <v>712</v>
      </c>
      <c r="S158" t="e">
        <f>VLOOKUP(Table4[[#This Row],[Unique]], comp[], 2, FALSE)</f>
        <v>#N/A</v>
      </c>
      <c r="T158" t="s">
        <v>1777</v>
      </c>
      <c r="U158" t="str">
        <f>Table4[[#This Row],[Name]] &amp; Table4[[#This Row],[Paper]]</f>
        <v>Co–10Al–5Mo–2NbMigas, D., Moskal, G. &amp; Maciąg, T. Thermal analysis of W-free Co–(Ni)–Al–Mo–Nb superalloys. J. Therm. Anal. Calorim. (2020) doi:10.1007/s10973-020-09375-7.</v>
      </c>
    </row>
    <row r="159" spans="1:21" x14ac:dyDescent="0.3">
      <c r="A159" s="19" t="s">
        <v>3440</v>
      </c>
      <c r="B159" t="str">
        <f t="shared" si="4"/>
        <v>Co-29.5Ni-10.4Al-8.Cr-2.Ti-2.Ta-4.9Mo</v>
      </c>
      <c r="C159" s="19" t="str">
        <f>VLOOKUP(Table4[[#This Row],[Shortname]], comp[], 2, FALSE)</f>
        <v>W-free</v>
      </c>
      <c r="D159" s="19" t="s">
        <v>785</v>
      </c>
      <c r="E159" t="s">
        <v>780</v>
      </c>
      <c r="F159" t="s">
        <v>46</v>
      </c>
      <c r="G159">
        <v>900</v>
      </c>
      <c r="H159">
        <v>335</v>
      </c>
      <c r="I159">
        <f>IF(Table4[[#This Row],[Hardness peak (HV) or (GPa)]] ="","",IF(Table4[[#This Row],[Hardness peak (HV) or (GPa)]]&gt;100, Table4[[#This Row],[Hardness peak (HV) or (GPa)]], Table4[[#This Row],[Hardness peak (HV) or (GPa)]]/0.009807))</f>
        <v>335</v>
      </c>
      <c r="R159" t="s">
        <v>786</v>
      </c>
      <c r="S159" t="e">
        <f>VLOOKUP(Table4[[#This Row],[Unique]], comp[], 2, FALSE)</f>
        <v>#N/A</v>
      </c>
      <c r="T159" s="19" t="s">
        <v>1544</v>
      </c>
      <c r="U159" s="19" t="str">
        <f>Table4[[#This Row],[Name]] &amp; Table4[[#This Row],[Paper]]</f>
        <v>Cr-8Pandey, P. et al. Elemental site occupancy in the L12 A3B ordered intermetallic phase in Co-based superalloys and its influence on the microstructure. Acta Mater. 163, 140–153 (2019).</v>
      </c>
    </row>
    <row r="160" spans="1:21" x14ac:dyDescent="0.3">
      <c r="A160" s="19" t="s">
        <v>3439</v>
      </c>
      <c r="B160" t="str">
        <f t="shared" si="4"/>
        <v>Co-30.1Ni-9.8Al-4.9Cr-2.Ti-2.Ta-4.9Mo</v>
      </c>
      <c r="C160" s="19" t="str">
        <f>VLOOKUP(Table4[[#This Row],[Shortname]], comp[], 2, FALSE)</f>
        <v>W-free</v>
      </c>
      <c r="D160" s="19" t="s">
        <v>784</v>
      </c>
      <c r="E160" t="s">
        <v>780</v>
      </c>
      <c r="F160" t="s">
        <v>46</v>
      </c>
      <c r="G160">
        <v>900</v>
      </c>
      <c r="H160">
        <v>327</v>
      </c>
      <c r="I160">
        <f>IF(Table4[[#This Row],[Hardness peak (HV) or (GPa)]] ="","",IF(Table4[[#This Row],[Hardness peak (HV) or (GPa)]]&gt;100, Table4[[#This Row],[Hardness peak (HV) or (GPa)]], Table4[[#This Row],[Hardness peak (HV) or (GPa)]]/0.009807))</f>
        <v>327</v>
      </c>
      <c r="R160" t="s">
        <v>786</v>
      </c>
      <c r="S160" t="e">
        <f>VLOOKUP(Table4[[#This Row],[Unique]], comp[], 2, FALSE)</f>
        <v>#N/A</v>
      </c>
      <c r="T160" s="19" t="s">
        <v>1543</v>
      </c>
      <c r="U160" s="19" t="str">
        <f>Table4[[#This Row],[Name]] &amp; Table4[[#This Row],[Paper]]</f>
        <v>Cr-5Pandey, P. et al. Elemental site occupancy in the L12 A3B ordered intermetallic phase in Co-based superalloys and its influence on the microstructure. Acta Mater. 163, 140–153 (2019).</v>
      </c>
    </row>
    <row r="161" spans="1:21" x14ac:dyDescent="0.3">
      <c r="A161" s="19" t="s">
        <v>3438</v>
      </c>
      <c r="B161" t="str">
        <f t="shared" si="4"/>
        <v>Co-30.2Ni-9.8Al-2.Cr-2.Ti-1.9Ta-4.6Mo</v>
      </c>
      <c r="C161" s="19" t="str">
        <f>VLOOKUP(Table4[[#This Row],[Shortname]], comp[], 2, FALSE)</f>
        <v>W-free</v>
      </c>
      <c r="D161" s="19" t="s">
        <v>783</v>
      </c>
      <c r="E161" t="s">
        <v>780</v>
      </c>
      <c r="F161" t="s">
        <v>46</v>
      </c>
      <c r="G161">
        <v>900</v>
      </c>
      <c r="H161">
        <v>317</v>
      </c>
      <c r="I161">
        <f>IF(Table4[[#This Row],[Hardness peak (HV) or (GPa)]] ="","",IF(Table4[[#This Row],[Hardness peak (HV) or (GPa)]]&gt;100, Table4[[#This Row],[Hardness peak (HV) or (GPa)]], Table4[[#This Row],[Hardness peak (HV) or (GPa)]]/0.009807))</f>
        <v>317</v>
      </c>
      <c r="R161" t="s">
        <v>786</v>
      </c>
      <c r="S161" t="e">
        <f>VLOOKUP(Table4[[#This Row],[Unique]], comp[], 2, FALSE)</f>
        <v>#N/A</v>
      </c>
      <c r="T161" s="19" t="s">
        <v>1542</v>
      </c>
      <c r="U161" s="19" t="str">
        <f>Table4[[#This Row],[Name]] &amp; Table4[[#This Row],[Paper]]</f>
        <v>Cr-2Pandey, P. et al. Elemental site occupancy in the L12 A3B ordered intermetallic phase in Co-based superalloys and its influence on the microstructure. Acta Mater. 163, 140–153 (2019).</v>
      </c>
    </row>
    <row r="162" spans="1:21" x14ac:dyDescent="0.3">
      <c r="A162" s="19" t="s">
        <v>2205</v>
      </c>
      <c r="B162" t="str">
        <f t="shared" si="4"/>
        <v>Co-35.4Ni-9.7Al-6.Cr-3.4Ti-2.8Ta-4.8Mo</v>
      </c>
      <c r="C162" s="19" t="str">
        <f>VLOOKUP(Table4[[#This Row],[Shortname]], comp[], 2, FALSE)</f>
        <v>W-free</v>
      </c>
      <c r="D162" s="19" t="s">
        <v>789</v>
      </c>
      <c r="E162" s="13" t="s">
        <v>790</v>
      </c>
      <c r="F162" t="s">
        <v>46</v>
      </c>
      <c r="G162">
        <v>900</v>
      </c>
      <c r="H162">
        <v>379</v>
      </c>
      <c r="I162">
        <f>IF(Table4[[#This Row],[Hardness peak (HV) or (GPa)]] ="","",IF(Table4[[#This Row],[Hardness peak (HV) or (GPa)]]&gt;100, Table4[[#This Row],[Hardness peak (HV) or (GPa)]], Table4[[#This Row],[Hardness peak (HV) or (GPa)]]/0.009807))</f>
        <v>379</v>
      </c>
      <c r="R162" t="s">
        <v>791</v>
      </c>
      <c r="S162" t="s">
        <v>1485</v>
      </c>
      <c r="T162" s="19" t="s">
        <v>1485</v>
      </c>
      <c r="U162" s="19" t="str">
        <f>Table4[[#This Row],[Name]] &amp; Table4[[#This Row],[Paper]]</f>
        <v>HEACoNiPandey, P., Kashyap, S., Palanisamy, D., Sharma, A. &amp; Chattopadhyay, K. On the high temperature coarsening kinetics of γ′ precipitates in a high strength Co37.6Ni35.4Al9.9Mo4.9Cr5.9Ta2.8Ti3.5 fcc-based high entropy alloy. Acta Mater. 177, 82–95 (2019).</v>
      </c>
    </row>
    <row r="163" spans="1:21" x14ac:dyDescent="0.3">
      <c r="A163" s="19" t="s">
        <v>2471</v>
      </c>
      <c r="B163" t="str">
        <f t="shared" si="4"/>
        <v>Co-10.Ni-5.Al-8.Cr-2.Ti-3.Nb-3.V-0.04B</v>
      </c>
      <c r="C163" s="19" t="str">
        <f>VLOOKUP(Table4[[#This Row],[Shortname]], comp[], 2, FALSE)</f>
        <v>W-free</v>
      </c>
      <c r="D163" s="19" t="s">
        <v>842</v>
      </c>
      <c r="E163" t="s">
        <v>839</v>
      </c>
      <c r="F163" t="s">
        <v>46</v>
      </c>
      <c r="G163">
        <v>850</v>
      </c>
      <c r="H163">
        <v>3.37</v>
      </c>
      <c r="I163">
        <f>IF(Table4[[#This Row],[Hardness peak (HV) or (GPa)]] ="","",IF(Table4[[#This Row],[Hardness peak (HV) or (GPa)]]&gt;100, Table4[[#This Row],[Hardness peak (HV) or (GPa)]], Table4[[#This Row],[Hardness peak (HV) or (GPa)]]/0.009807))</f>
        <v>343.6320995207505</v>
      </c>
      <c r="R163" t="s">
        <v>837</v>
      </c>
      <c r="S163" t="e">
        <f>VLOOKUP(Table4[[#This Row],[Unique]], comp[], 2, FALSE)</f>
        <v>#N/A</v>
      </c>
      <c r="T163" s="19" t="s">
        <v>1823</v>
      </c>
      <c r="U163" s="19" t="str">
        <f>Table4[[#This Row],[Name]] &amp; Table4[[#This Row],[Paper]]</f>
        <v>Co-10Ni-8Cr-5Al-3Nb-3V-2Ti-0.04BReyes Tirado, F. L. Tungsten-free Cobalt-based Superalloys with Gamma Prime Precipitates. (2019).</v>
      </c>
    </row>
    <row r="164" spans="1:21" x14ac:dyDescent="0.3">
      <c r="A164" t="s">
        <v>2470</v>
      </c>
      <c r="B164" t="str">
        <f t="shared" si="4"/>
        <v>Co-10.Ni-5.Al-4.Cr-6.Ti-3.Nb-3.V-0.04B</v>
      </c>
      <c r="C164" t="str">
        <f>VLOOKUP(Table4[[#This Row],[Shortname]], comp[], 2, FALSE)</f>
        <v>Co3Ti</v>
      </c>
      <c r="D164" t="s">
        <v>841</v>
      </c>
      <c r="E164" t="s">
        <v>839</v>
      </c>
      <c r="F164" t="s">
        <v>46</v>
      </c>
      <c r="G164">
        <v>850</v>
      </c>
      <c r="H164">
        <v>3.12</v>
      </c>
      <c r="I164">
        <f>IF(Table4[[#This Row],[Hardness peak (HV) or (GPa)]] ="","",IF(Table4[[#This Row],[Hardness peak (HV) or (GPa)]]&gt;100, Table4[[#This Row],[Hardness peak (HV) or (GPa)]], Table4[[#This Row],[Hardness peak (HV) or (GPa)]]/0.009807))</f>
        <v>318.14010400734173</v>
      </c>
      <c r="R164" t="s">
        <v>837</v>
      </c>
      <c r="S164" t="e">
        <f>VLOOKUP(Table4[[#This Row],[Unique]], comp[], 2, FALSE)</f>
        <v>#N/A</v>
      </c>
      <c r="T164" t="s">
        <v>1822</v>
      </c>
      <c r="U164" t="str">
        <f>Table4[[#This Row],[Name]] &amp; Table4[[#This Row],[Paper]]</f>
        <v>Co-10Ni-6Ti-5Al-4Cr-3V-3Nb-0.04BReyes Tirado, F. L. Tungsten-free Cobalt-based Superalloys with Gamma Prime Precipitates. (2019).</v>
      </c>
    </row>
    <row r="165" spans="1:21" x14ac:dyDescent="0.3">
      <c r="A165" s="19" t="s">
        <v>2469</v>
      </c>
      <c r="B165" t="str">
        <f t="shared" si="4"/>
        <v>Co-10.Ni-5.Al-6.Ti-3.Nb-3.V-0.04B</v>
      </c>
      <c r="C165" s="19" t="str">
        <f>VLOOKUP(Table4[[#This Row],[Shortname]], comp[], 2, FALSE)</f>
        <v>Co3Ti</v>
      </c>
      <c r="D165" s="19" t="s">
        <v>840</v>
      </c>
      <c r="E165" t="s">
        <v>839</v>
      </c>
      <c r="F165" t="s">
        <v>46</v>
      </c>
      <c r="G165">
        <v>850</v>
      </c>
      <c r="H165">
        <v>2.77</v>
      </c>
      <c r="I165">
        <f>IF(Table4[[#This Row],[Hardness peak (HV) or (GPa)]] ="","",IF(Table4[[#This Row],[Hardness peak (HV) or (GPa)]]&gt;100, Table4[[#This Row],[Hardness peak (HV) or (GPa)]], Table4[[#This Row],[Hardness peak (HV) or (GPa)]]/0.009807))</f>
        <v>282.4513102885694</v>
      </c>
      <c r="R165" t="s">
        <v>837</v>
      </c>
      <c r="S165" t="e">
        <f>VLOOKUP(Table4[[#This Row],[Unique]], comp[], 2, FALSE)</f>
        <v>#N/A</v>
      </c>
      <c r="T165" s="19" t="s">
        <v>1821</v>
      </c>
      <c r="U165" s="19" t="str">
        <f>Table4[[#This Row],[Name]] &amp; Table4[[#This Row],[Paper]]</f>
        <v>Co-10Ni-6Ti-5Al-3V-3Nb-0.04BReyes Tirado, F. L. Tungsten-free Cobalt-based Superalloys with Gamma Prime Precipitates. (2019).</v>
      </c>
    </row>
    <row r="166" spans="1:21" x14ac:dyDescent="0.3">
      <c r="A166" s="19" t="s">
        <v>2473</v>
      </c>
      <c r="B166" t="str">
        <f t="shared" si="4"/>
        <v>Co-10.Ni-5.Al-4.Cr-2.Ti-3.Ta-3.V-0.04B</v>
      </c>
      <c r="C166" s="19" t="str">
        <f>VLOOKUP(Table4[[#This Row],[Shortname]], comp[], 2, FALSE)</f>
        <v>W-free</v>
      </c>
      <c r="D166" s="19" t="s">
        <v>835</v>
      </c>
      <c r="E166" s="8" t="s">
        <v>830</v>
      </c>
      <c r="F166" t="s">
        <v>46</v>
      </c>
      <c r="G166">
        <v>850</v>
      </c>
      <c r="H166">
        <v>3.95</v>
      </c>
      <c r="I166">
        <f>IF(Table4[[#This Row],[Hardness peak (HV) or (GPa)]] ="","",IF(Table4[[#This Row],[Hardness peak (HV) or (GPa)]]&gt;100, Table4[[#This Row],[Hardness peak (HV) or (GPa)]], Table4[[#This Row],[Hardness peak (HV) or (GPa)]]/0.009807))</f>
        <v>402.77352911185892</v>
      </c>
      <c r="R166" t="s">
        <v>837</v>
      </c>
      <c r="S166" t="e">
        <f>VLOOKUP(Table4[[#This Row],[Unique]], comp[], 2, FALSE)</f>
        <v>#N/A</v>
      </c>
      <c r="T166" s="19" t="s">
        <v>1825</v>
      </c>
      <c r="U166" s="19" t="str">
        <f>Table4[[#This Row],[Name]] &amp; Table4[[#This Row],[Paper]]</f>
        <v>Co-10Ni-5Al-4Cr-3Ta-3V-2Ti-0.04BReyes Tirado, F. L., Taylor, S. &amp; Dunand, D. C. Effect of Al, Ti and Cr additions on the γ-γ’ microstructure of W-free Co-Ta-V-Based superalloys. Acta Mater. 172, 44–54 (2019).</v>
      </c>
    </row>
    <row r="167" spans="1:21" x14ac:dyDescent="0.3">
      <c r="A167" s="19" t="s">
        <v>2472</v>
      </c>
      <c r="B167" t="str">
        <f t="shared" si="4"/>
        <v>Co-10.Ni-5.Al-2.Ti-3.Ta-3.V-0.04B</v>
      </c>
      <c r="C167" s="19" t="str">
        <f>VLOOKUP(Table4[[#This Row],[Shortname]], comp[], 2, FALSE)</f>
        <v>W-free</v>
      </c>
      <c r="D167" s="19" t="s">
        <v>836</v>
      </c>
      <c r="E167" s="8" t="s">
        <v>830</v>
      </c>
      <c r="F167" t="s">
        <v>46</v>
      </c>
      <c r="G167">
        <v>850</v>
      </c>
      <c r="H167">
        <v>3.91</v>
      </c>
      <c r="I167">
        <f>IF(Table4[[#This Row],[Hardness peak (HV) or (GPa)]] ="","",IF(Table4[[#This Row],[Hardness peak (HV) or (GPa)]]&gt;100, Table4[[#This Row],[Hardness peak (HV) or (GPa)]], Table4[[#This Row],[Hardness peak (HV) or (GPa)]]/0.009807))</f>
        <v>398.69480982971351</v>
      </c>
      <c r="R167" t="s">
        <v>837</v>
      </c>
      <c r="S167" t="e">
        <f>VLOOKUP(Table4[[#This Row],[Unique]], comp[], 2, FALSE)</f>
        <v>#N/A</v>
      </c>
      <c r="T167" s="19" t="s">
        <v>1824</v>
      </c>
      <c r="U167" s="19" t="str">
        <f>Table4[[#This Row],[Name]] &amp; Table4[[#This Row],[Paper]]</f>
        <v>Co-10Ni-5Al-3Ta-3V-2Ti-0.04BReyes Tirado, F. L., Taylor, S. &amp; Dunand, D. C. Effect of Al, Ti and Cr additions on the γ-γ’ microstructure of W-free Co-Ta-V-Based superalloys. Acta Mater. 172, 44–54 (2019).</v>
      </c>
    </row>
    <row r="168" spans="1:21" x14ac:dyDescent="0.3">
      <c r="A168" s="19" t="s">
        <v>530</v>
      </c>
      <c r="B168" t="str">
        <f t="shared" si="4"/>
        <v>Co-7.9Al-6.8W</v>
      </c>
      <c r="C168" s="19" t="str">
        <f>VLOOKUP(Table4[[#This Row],[Shortname]], comp[], 2, FALSE)</f>
        <v>CoAlW-X</v>
      </c>
      <c r="D168" s="19" t="s">
        <v>850</v>
      </c>
      <c r="E168" s="13" t="s">
        <v>848</v>
      </c>
      <c r="F168" t="s">
        <v>46</v>
      </c>
      <c r="G168">
        <v>950</v>
      </c>
      <c r="H168">
        <v>414</v>
      </c>
      <c r="I168">
        <f>IF(Table4[[#This Row],[Hardness peak (HV) or (GPa)]] ="","",IF(Table4[[#This Row],[Hardness peak (HV) or (GPa)]]&gt;100, Table4[[#This Row],[Hardness peak (HV) or (GPa)]], Table4[[#This Row],[Hardness peak (HV) or (GPa)]]/0.009807))</f>
        <v>414</v>
      </c>
      <c r="J168">
        <v>269</v>
      </c>
      <c r="R168" t="s">
        <v>3742</v>
      </c>
      <c r="S168" t="e">
        <f>VLOOKUP(Table4[[#This Row],[Unique]], comp[], 2, FALSE)</f>
        <v>#N/A</v>
      </c>
      <c r="T168" s="19" t="s">
        <v>1710</v>
      </c>
      <c r="U168" s="19" t="str">
        <f>Table4[[#This Row],[Name]] &amp; Table4[[#This Row],[Paper]]</f>
        <v>Romanov alloy 2Romanov, E. P. et al. Heat-resistant alloys based on intermetallic Co3(Al, W). Dokl. Chem. 473, 88–91 (2017).</v>
      </c>
    </row>
    <row r="169" spans="1:21" x14ac:dyDescent="0.3">
      <c r="A169" s="19" t="s">
        <v>2364</v>
      </c>
      <c r="B169" t="str">
        <f t="shared" si="4"/>
        <v>Co-8.7Al-10.W</v>
      </c>
      <c r="C169" s="19" t="str">
        <f>VLOOKUP(Table4[[#This Row],[Shortname]], comp[], 2, FALSE)</f>
        <v>CoAlW-X</v>
      </c>
      <c r="D169" s="19" t="s">
        <v>852</v>
      </c>
      <c r="E169" s="13" t="s">
        <v>848</v>
      </c>
      <c r="F169" t="s">
        <v>46</v>
      </c>
      <c r="G169">
        <v>950</v>
      </c>
      <c r="H169">
        <v>413</v>
      </c>
      <c r="I169">
        <f>IF(Table4[[#This Row],[Hardness peak (HV) or (GPa)]] ="","",IF(Table4[[#This Row],[Hardness peak (HV) or (GPa)]]&gt;100, Table4[[#This Row],[Hardness peak (HV) or (GPa)]], Table4[[#This Row],[Hardness peak (HV) or (GPa)]]/0.009807))</f>
        <v>413</v>
      </c>
      <c r="J169">
        <v>259</v>
      </c>
      <c r="R169" t="s">
        <v>3742</v>
      </c>
      <c r="S169" t="e">
        <f>VLOOKUP(Table4[[#This Row],[Unique]], comp[], 2, FALSE)</f>
        <v>#N/A</v>
      </c>
      <c r="T169" s="19" t="s">
        <v>1713</v>
      </c>
      <c r="U169" s="19" t="str">
        <f>Table4[[#This Row],[Name]] &amp; Table4[[#This Row],[Paper]]</f>
        <v>Romanov alloy 4Romanov, E. P. et al. Heat-resistant alloys based on intermetallic Co3(Al, W). Dokl. Chem. 473, 88–91 (2017).</v>
      </c>
    </row>
    <row r="170" spans="1:21" x14ac:dyDescent="0.3">
      <c r="A170" s="19" t="s">
        <v>531</v>
      </c>
      <c r="B170" t="str">
        <f t="shared" si="4"/>
        <v>Co-8.2Al-8.5W</v>
      </c>
      <c r="C170" s="19" t="str">
        <f>VLOOKUP(Table4[[#This Row],[Shortname]], comp[], 2, FALSE)</f>
        <v>CoAlW-X</v>
      </c>
      <c r="D170" s="19" t="s">
        <v>851</v>
      </c>
      <c r="E170" s="13" t="s">
        <v>848</v>
      </c>
      <c r="F170" t="s">
        <v>46</v>
      </c>
      <c r="G170">
        <v>950</v>
      </c>
      <c r="H170">
        <v>400</v>
      </c>
      <c r="I170">
        <f>IF(Table4[[#This Row],[Hardness peak (HV) or (GPa)]] ="","",IF(Table4[[#This Row],[Hardness peak (HV) or (GPa)]]&gt;100, Table4[[#This Row],[Hardness peak (HV) or (GPa)]], Table4[[#This Row],[Hardness peak (HV) or (GPa)]]/0.009807))</f>
        <v>400</v>
      </c>
      <c r="J170">
        <v>248</v>
      </c>
      <c r="R170" t="s">
        <v>3742</v>
      </c>
      <c r="S170" t="e">
        <f>VLOOKUP(Table4[[#This Row],[Unique]], comp[], 2, FALSE)</f>
        <v>#N/A</v>
      </c>
      <c r="T170" s="19" t="s">
        <v>1712</v>
      </c>
      <c r="U170" s="19" t="str">
        <f>Table4[[#This Row],[Name]] &amp; Table4[[#This Row],[Paper]]</f>
        <v>Romanov alloy 3Romanov, E. P. et al. Heat-resistant alloys based on intermetallic Co3(Al, W). Dokl. Chem. 473, 88–91 (2017).</v>
      </c>
    </row>
    <row r="171" spans="1:21" x14ac:dyDescent="0.3">
      <c r="A171" s="19" t="s">
        <v>2365</v>
      </c>
      <c r="B171" t="str">
        <f t="shared" si="4"/>
        <v>Co-9.Al-4.6W</v>
      </c>
      <c r="C171" s="19" t="str">
        <f>VLOOKUP(Table4[[#This Row],[Shortname]], comp[], 2, FALSE)</f>
        <v>CoAlW-X</v>
      </c>
      <c r="D171" s="19" t="s">
        <v>849</v>
      </c>
      <c r="E171" s="13" t="s">
        <v>848</v>
      </c>
      <c r="F171" t="s">
        <v>46</v>
      </c>
      <c r="G171">
        <v>950</v>
      </c>
      <c r="H171">
        <v>290</v>
      </c>
      <c r="I171">
        <f>IF(Table4[[#This Row],[Hardness peak (HV) or (GPa)]] ="","",IF(Table4[[#This Row],[Hardness peak (HV) or (GPa)]]&gt;100, Table4[[#This Row],[Hardness peak (HV) or (GPa)]], Table4[[#This Row],[Hardness peak (HV) or (GPa)]]/0.009807))</f>
        <v>290</v>
      </c>
      <c r="J171">
        <v>240</v>
      </c>
      <c r="R171" t="s">
        <v>3742</v>
      </c>
      <c r="S171" t="e">
        <f>VLOOKUP(Table4[[#This Row],[Unique]], comp[], 2, FALSE)</f>
        <v>#N/A</v>
      </c>
      <c r="T171" s="19" t="s">
        <v>1714</v>
      </c>
      <c r="U171" s="19" t="str">
        <f>Table4[[#This Row],[Name]] &amp; Table4[[#This Row],[Paper]]</f>
        <v>Romanov alloy 1Romanov, E. P. et al. Heat-resistant alloys based on intermetallic Co3(Al, W). Dokl. Chem. 473, 88–91 (2017).</v>
      </c>
    </row>
    <row r="172" spans="1:21" x14ac:dyDescent="0.3">
      <c r="A172" s="19" t="s">
        <v>2215</v>
      </c>
      <c r="B172" t="str">
        <f t="shared" si="4"/>
        <v>Co-2.Ti-2.Ta-12.V</v>
      </c>
      <c r="C172" s="19" t="str">
        <f>VLOOKUP(Table4[[#This Row],[Shortname]], comp[], 2, FALSE)</f>
        <v>W-free</v>
      </c>
      <c r="D172" s="19" t="s">
        <v>866</v>
      </c>
      <c r="E172" t="s">
        <v>861</v>
      </c>
      <c r="F172" t="s">
        <v>46</v>
      </c>
      <c r="G172">
        <v>800</v>
      </c>
      <c r="H172">
        <v>497</v>
      </c>
      <c r="I172">
        <f>IF(Table4[[#This Row],[Hardness peak (HV) or (GPa)]] ="","",IF(Table4[[#This Row],[Hardness peak (HV) or (GPa)]]&gt;100, Table4[[#This Row],[Hardness peak (HV) or (GPa)]], Table4[[#This Row],[Hardness peak (HV) or (GPa)]]/0.009807))</f>
        <v>497</v>
      </c>
      <c r="S172" t="e">
        <f>VLOOKUP(Table4[[#This Row],[Unique]], comp[], 2, FALSE)</f>
        <v>#N/A</v>
      </c>
      <c r="T172" s="19" t="s">
        <v>1551</v>
      </c>
      <c r="U172" s="19" t="str">
        <f>Table4[[#This Row],[Name]] &amp; Table4[[#This Row],[Paper]]</f>
        <v>Co-12V-2Ta-2TiRuan, J. et al. Accelerated design of novel W-free high-strength Co-base superalloys with extremely wide γ/γʹ region by machine learning and CALPHAD methods. Acta Mater. 186, 425–433 (2020).</v>
      </c>
    </row>
    <row r="173" spans="1:21" x14ac:dyDescent="0.3">
      <c r="A173" s="19" t="s">
        <v>2476</v>
      </c>
      <c r="B173" t="str">
        <f t="shared" si="4"/>
        <v>Co-2.Ta-12.V</v>
      </c>
      <c r="C173" s="19" t="str">
        <f>VLOOKUP(Table4[[#This Row],[Shortname]], comp[], 2, FALSE)</f>
        <v>W-free</v>
      </c>
      <c r="D173" s="19" t="s">
        <v>862</v>
      </c>
      <c r="E173" t="s">
        <v>861</v>
      </c>
      <c r="F173" t="s">
        <v>46</v>
      </c>
      <c r="G173">
        <v>800</v>
      </c>
      <c r="H173">
        <v>467</v>
      </c>
      <c r="I173">
        <f>IF(Table4[[#This Row],[Hardness peak (HV) or (GPa)]] ="","",IF(Table4[[#This Row],[Hardness peak (HV) or (GPa)]]&gt;100, Table4[[#This Row],[Hardness peak (HV) or (GPa)]], Table4[[#This Row],[Hardness peak (HV) or (GPa)]]/0.009807))</f>
        <v>467</v>
      </c>
      <c r="R173" t="s">
        <v>867</v>
      </c>
      <c r="S173" t="e">
        <f>VLOOKUP(Table4[[#This Row],[Unique]], comp[], 2, FALSE)</f>
        <v>#N/A</v>
      </c>
      <c r="T173" s="19" t="s">
        <v>1828</v>
      </c>
      <c r="U173" s="19" t="str">
        <f>Table4[[#This Row],[Name]] &amp; Table4[[#This Row],[Paper]]</f>
        <v>Co-12V-2TaRuan, J. et al. Accelerated design of novel W-free high-strength Co-base superalloys with extremely wide γ/γʹ region by machine learning and CALPHAD methods. Acta Mater. 186, 425–433 (2020).</v>
      </c>
    </row>
    <row r="174" spans="1:21" x14ac:dyDescent="0.3">
      <c r="A174" s="19" t="s">
        <v>3380</v>
      </c>
      <c r="B174" t="str">
        <f t="shared" si="4"/>
        <v>Co-2.Al-2.Ta-12.V</v>
      </c>
      <c r="C174" s="19" t="str">
        <f>VLOOKUP(Table4[[#This Row],[Shortname]], comp[], 2, FALSE)</f>
        <v>W-free</v>
      </c>
      <c r="D174" s="19" t="s">
        <v>863</v>
      </c>
      <c r="E174" t="s">
        <v>861</v>
      </c>
      <c r="F174" t="s">
        <v>46</v>
      </c>
      <c r="G174">
        <v>800</v>
      </c>
      <c r="H174">
        <v>442</v>
      </c>
      <c r="I174">
        <f>IF(Table4[[#This Row],[Hardness peak (HV) or (GPa)]] ="","",IF(Table4[[#This Row],[Hardness peak (HV) or (GPa)]]&gt;100, Table4[[#This Row],[Hardness peak (HV) or (GPa)]], Table4[[#This Row],[Hardness peak (HV) or (GPa)]]/0.009807))</f>
        <v>442</v>
      </c>
      <c r="S174" t="e">
        <f>VLOOKUP(Table4[[#This Row],[Unique]], comp[], 2, FALSE)</f>
        <v>#N/A</v>
      </c>
      <c r="T174" s="19" t="s">
        <v>1829</v>
      </c>
      <c r="U174" s="19" t="str">
        <f>Table4[[#This Row],[Name]] &amp; Table4[[#This Row],[Paper]]</f>
        <v>Co-12V-2Ta-2AlRuan, J. et al. Accelerated design of novel W-free high-strength Co-base superalloys with extremely wide γ/γʹ region by machine learning and CALPHAD methods. Acta Mater. 186, 425–433 (2020).</v>
      </c>
    </row>
    <row r="175" spans="1:21" x14ac:dyDescent="0.3">
      <c r="A175" s="19" t="s">
        <v>2352</v>
      </c>
      <c r="B175" t="str">
        <f t="shared" si="4"/>
        <v>Co-20.4Ni-9.8Al-7.4W-2.7Ti-0.4C-0.1B</v>
      </c>
      <c r="C175" s="19" t="str">
        <f>VLOOKUP(Table4[[#This Row],[Shortname]], comp[], 2, FALSE)</f>
        <v>CoAlWX+</v>
      </c>
      <c r="D175" s="19" t="s">
        <v>869</v>
      </c>
      <c r="E175" t="s">
        <v>870</v>
      </c>
      <c r="F175" t="s">
        <v>46</v>
      </c>
      <c r="G175">
        <v>1300</v>
      </c>
      <c r="H175">
        <v>406</v>
      </c>
      <c r="I175">
        <f>IF(Table4[[#This Row],[Hardness peak (HV) or (GPa)]] ="","",IF(Table4[[#This Row],[Hardness peak (HV) or (GPa)]]&gt;100, Table4[[#This Row],[Hardness peak (HV) or (GPa)]], Table4[[#This Row],[Hardness peak (HV) or (GPa)]]/0.009807))</f>
        <v>406</v>
      </c>
      <c r="R175" t="s">
        <v>872</v>
      </c>
      <c r="S175" t="s">
        <v>1608</v>
      </c>
      <c r="T175" s="19" t="s">
        <v>1608</v>
      </c>
      <c r="U175" s="19" t="str">
        <f>Table4[[#This Row],[Name]] &amp; Table4[[#This Row],[Paper]]</f>
        <v>Sani alloy 1Sani, S. A., Arabi, H., Kheirandish, S. &amp; Ebrahimi, G. Investigation on the homogenization treatment and element segregation on the microstructure of a γ/γ′-cobalt-based superalloy. Int. J. Miner. Metall. Mater. 26, 222–233 (2019).</v>
      </c>
    </row>
    <row r="176" spans="1:21" x14ac:dyDescent="0.3">
      <c r="A176" s="19" t="s">
        <v>2361</v>
      </c>
      <c r="B176" t="str">
        <f t="shared" si="4"/>
        <v>Co-8.8Al-9.8W-2.Ta</v>
      </c>
      <c r="C176" s="19" t="str">
        <f>VLOOKUP(Table4[[#This Row],[Shortname]], comp[], 2, FALSE)</f>
        <v>CoAlW-X</v>
      </c>
      <c r="D176" s="19" t="s">
        <v>796</v>
      </c>
      <c r="E176" t="s">
        <v>873</v>
      </c>
      <c r="F176">
        <v>25</v>
      </c>
      <c r="G176">
        <v>800</v>
      </c>
      <c r="H176">
        <v>459</v>
      </c>
      <c r="I176">
        <f>IF(Table4[[#This Row],[Hardness peak (HV) or (GPa)]] ="","",IF(Table4[[#This Row],[Hardness peak (HV) or (GPa)]]&gt;100, Table4[[#This Row],[Hardness peak (HV) or (GPa)]], Table4[[#This Row],[Hardness peak (HV) or (GPa)]]/0.009807))</f>
        <v>459</v>
      </c>
      <c r="R176" t="s">
        <v>3743</v>
      </c>
      <c r="S176" t="e">
        <f>VLOOKUP(Table4[[#This Row],[Unique]], comp[], 2, FALSE)</f>
        <v>#N/A</v>
      </c>
      <c r="T176" s="19" t="s">
        <v>1610</v>
      </c>
      <c r="U176" s="19" t="str">
        <f>Table4[[#This Row],[Name]] &amp; Table4[[#This Row],[Paper]]</f>
        <v>Co-8.8Al-9.8W-2TaSato, J. et al. Cobalt-base high-temperature alloys. Science (80-. ). 312, 90–91 (2006).</v>
      </c>
    </row>
    <row r="177" spans="1:21" x14ac:dyDescent="0.3">
      <c r="A177" s="19" t="s">
        <v>2361</v>
      </c>
      <c r="B177" t="str">
        <f t="shared" si="4"/>
        <v/>
      </c>
      <c r="C177" s="19" t="str">
        <f>VLOOKUP(Table4[[#This Row],[Shortname]], comp[], 2, FALSE)</f>
        <v>CoAlW-X</v>
      </c>
      <c r="D177" s="19" t="s">
        <v>796</v>
      </c>
      <c r="E177" t="s">
        <v>873</v>
      </c>
      <c r="F177">
        <v>100</v>
      </c>
      <c r="G177">
        <v>800</v>
      </c>
      <c r="H177">
        <v>463</v>
      </c>
      <c r="I177">
        <f>IF(Table4[[#This Row],[Hardness peak (HV) or (GPa)]] ="","",IF(Table4[[#This Row],[Hardness peak (HV) or (GPa)]]&gt;100, Table4[[#This Row],[Hardness peak (HV) or (GPa)]], Table4[[#This Row],[Hardness peak (HV) or (GPa)]]/0.009807))</f>
        <v>463</v>
      </c>
      <c r="R177" t="s">
        <v>3743</v>
      </c>
      <c r="S177" t="e">
        <f>VLOOKUP(Table4[[#This Row],[Unique]], comp[], 2, FALSE)</f>
        <v>#N/A</v>
      </c>
      <c r="T177" s="19" t="s">
        <v>1610</v>
      </c>
      <c r="U177" s="19" t="str">
        <f>Table4[[#This Row],[Name]] &amp; Table4[[#This Row],[Paper]]</f>
        <v>Co-8.8Al-9.8W-2TaSato, J. et al. Cobalt-base high-temperature alloys. Science (80-. ). 312, 90–91 (2006).</v>
      </c>
    </row>
    <row r="178" spans="1:21" x14ac:dyDescent="0.3">
      <c r="A178" s="19" t="s">
        <v>2361</v>
      </c>
      <c r="B178" t="str">
        <f t="shared" si="4"/>
        <v/>
      </c>
      <c r="C178" s="19" t="str">
        <f>VLOOKUP(Table4[[#This Row],[Shortname]], comp[], 2, FALSE)</f>
        <v>CoAlW-X</v>
      </c>
      <c r="D178" s="19" t="s">
        <v>796</v>
      </c>
      <c r="E178" t="s">
        <v>873</v>
      </c>
      <c r="F178">
        <v>200</v>
      </c>
      <c r="G178">
        <v>800</v>
      </c>
      <c r="H178">
        <v>438</v>
      </c>
      <c r="I178">
        <f>IF(Table4[[#This Row],[Hardness peak (HV) or (GPa)]] ="","",IF(Table4[[#This Row],[Hardness peak (HV) or (GPa)]]&gt;100, Table4[[#This Row],[Hardness peak (HV) or (GPa)]], Table4[[#This Row],[Hardness peak (HV) or (GPa)]]/0.009807))</f>
        <v>438</v>
      </c>
      <c r="R178" t="s">
        <v>3743</v>
      </c>
      <c r="S178" t="e">
        <f>VLOOKUP(Table4[[#This Row],[Unique]], comp[], 2, FALSE)</f>
        <v>#N/A</v>
      </c>
      <c r="T178" s="19" t="s">
        <v>1610</v>
      </c>
      <c r="U178" s="19" t="str">
        <f>Table4[[#This Row],[Name]] &amp; Table4[[#This Row],[Paper]]</f>
        <v>Co-8.8Al-9.8W-2TaSato, J. et al. Cobalt-base high-temperature alloys. Science (80-. ). 312, 90–91 (2006).</v>
      </c>
    </row>
    <row r="179" spans="1:21" x14ac:dyDescent="0.3">
      <c r="A179" s="19" t="s">
        <v>2361</v>
      </c>
      <c r="B179" t="str">
        <f t="shared" si="4"/>
        <v/>
      </c>
      <c r="C179" s="19" t="str">
        <f>VLOOKUP(Table4[[#This Row],[Shortname]], comp[], 2, FALSE)</f>
        <v>CoAlW-X</v>
      </c>
      <c r="D179" s="19" t="s">
        <v>796</v>
      </c>
      <c r="E179" t="s">
        <v>873</v>
      </c>
      <c r="F179">
        <v>300</v>
      </c>
      <c r="G179">
        <v>800</v>
      </c>
      <c r="H179">
        <v>400</v>
      </c>
      <c r="I179">
        <f>IF(Table4[[#This Row],[Hardness peak (HV) or (GPa)]] ="","",IF(Table4[[#This Row],[Hardness peak (HV) or (GPa)]]&gt;100, Table4[[#This Row],[Hardness peak (HV) or (GPa)]], Table4[[#This Row],[Hardness peak (HV) or (GPa)]]/0.009807))</f>
        <v>400</v>
      </c>
      <c r="R179" t="s">
        <v>3743</v>
      </c>
      <c r="S179" t="e">
        <f>VLOOKUP(Table4[[#This Row],[Unique]], comp[], 2, FALSE)</f>
        <v>#N/A</v>
      </c>
      <c r="T179" s="19" t="s">
        <v>1610</v>
      </c>
      <c r="U179" s="19" t="str">
        <f>Table4[[#This Row],[Name]] &amp; Table4[[#This Row],[Paper]]</f>
        <v>Co-8.8Al-9.8W-2TaSato, J. et al. Cobalt-base high-temperature alloys. Science (80-. ). 312, 90–91 (2006).</v>
      </c>
    </row>
    <row r="180" spans="1:21" x14ac:dyDescent="0.3">
      <c r="A180" s="19" t="s">
        <v>2361</v>
      </c>
      <c r="B180" t="str">
        <f t="shared" si="4"/>
        <v/>
      </c>
      <c r="C180" s="19" t="str">
        <f>VLOOKUP(Table4[[#This Row],[Shortname]], comp[], 2, FALSE)</f>
        <v>CoAlW-X</v>
      </c>
      <c r="D180" s="19" t="s">
        <v>796</v>
      </c>
      <c r="E180" t="s">
        <v>873</v>
      </c>
      <c r="F180">
        <v>400</v>
      </c>
      <c r="G180">
        <v>800</v>
      </c>
      <c r="H180">
        <v>388</v>
      </c>
      <c r="I180">
        <f>IF(Table4[[#This Row],[Hardness peak (HV) or (GPa)]] ="","",IF(Table4[[#This Row],[Hardness peak (HV) or (GPa)]]&gt;100, Table4[[#This Row],[Hardness peak (HV) or (GPa)]], Table4[[#This Row],[Hardness peak (HV) or (GPa)]]/0.009807))</f>
        <v>388</v>
      </c>
      <c r="R180" t="s">
        <v>3743</v>
      </c>
      <c r="S180" t="e">
        <f>VLOOKUP(Table4[[#This Row],[Unique]], comp[], 2, FALSE)</f>
        <v>#N/A</v>
      </c>
      <c r="T180" s="19" t="s">
        <v>1438</v>
      </c>
      <c r="U180" s="19" t="str">
        <f>Table4[[#This Row],[Name]] &amp; Table4[[#This Row],[Paper]]</f>
        <v>Co-8.8Al-9.8W-2TaSato, J. et al. Cobalt-base high-temperature alloys. Science (80-. ). 312, 90–91 (2006).</v>
      </c>
    </row>
    <row r="181" spans="1:21" x14ac:dyDescent="0.3">
      <c r="A181" s="19" t="s">
        <v>2361</v>
      </c>
      <c r="B181" t="str">
        <f t="shared" si="4"/>
        <v/>
      </c>
      <c r="C181" s="19" t="str">
        <f>VLOOKUP(Table4[[#This Row],[Shortname]], comp[], 2, FALSE)</f>
        <v>CoAlW-X</v>
      </c>
      <c r="D181" s="19" t="s">
        <v>796</v>
      </c>
      <c r="E181" t="s">
        <v>873</v>
      </c>
      <c r="F181">
        <v>500</v>
      </c>
      <c r="G181">
        <v>800</v>
      </c>
      <c r="H181">
        <v>381</v>
      </c>
      <c r="I181">
        <f>IF(Table4[[#This Row],[Hardness peak (HV) or (GPa)]] ="","",IF(Table4[[#This Row],[Hardness peak (HV) or (GPa)]]&gt;100, Table4[[#This Row],[Hardness peak (HV) or (GPa)]], Table4[[#This Row],[Hardness peak (HV) or (GPa)]]/0.009807))</f>
        <v>381</v>
      </c>
      <c r="R181" t="s">
        <v>3743</v>
      </c>
      <c r="S181" t="e">
        <f>VLOOKUP(Table4[[#This Row],[Unique]], comp[], 2, FALSE)</f>
        <v>#N/A</v>
      </c>
      <c r="T181" s="19" t="s">
        <v>1610</v>
      </c>
      <c r="U181" s="19" t="str">
        <f>Table4[[#This Row],[Name]] &amp; Table4[[#This Row],[Paper]]</f>
        <v>Co-8.8Al-9.8W-2TaSato, J. et al. Cobalt-base high-temperature alloys. Science (80-. ). 312, 90–91 (2006).</v>
      </c>
    </row>
    <row r="182" spans="1:21" x14ac:dyDescent="0.3">
      <c r="A182" s="19" t="s">
        <v>2361</v>
      </c>
      <c r="B182" t="str">
        <f t="shared" si="4"/>
        <v/>
      </c>
      <c r="C182" s="19" t="str">
        <f>VLOOKUP(Table4[[#This Row],[Shortname]], comp[], 2, FALSE)</f>
        <v>CoAlW-X</v>
      </c>
      <c r="D182" s="19" t="s">
        <v>796</v>
      </c>
      <c r="E182" t="s">
        <v>873</v>
      </c>
      <c r="F182">
        <v>600</v>
      </c>
      <c r="G182">
        <v>800</v>
      </c>
      <c r="H182">
        <v>367</v>
      </c>
      <c r="I182">
        <f>IF(Table4[[#This Row],[Hardness peak (HV) or (GPa)]] ="","",IF(Table4[[#This Row],[Hardness peak (HV) or (GPa)]]&gt;100, Table4[[#This Row],[Hardness peak (HV) or (GPa)]], Table4[[#This Row],[Hardness peak (HV) or (GPa)]]/0.009807))</f>
        <v>367</v>
      </c>
      <c r="R182" t="s">
        <v>3743</v>
      </c>
      <c r="S182" t="e">
        <f>VLOOKUP(Table4[[#This Row],[Unique]], comp[], 2, FALSE)</f>
        <v>#N/A</v>
      </c>
      <c r="T182" s="19" t="s">
        <v>1610</v>
      </c>
      <c r="U182" s="19" t="str">
        <f>Table4[[#This Row],[Name]] &amp; Table4[[#This Row],[Paper]]</f>
        <v>Co-8.8Al-9.8W-2TaSato, J. et al. Cobalt-base high-temperature alloys. Science (80-. ). 312, 90–91 (2006).</v>
      </c>
    </row>
    <row r="183" spans="1:21" x14ac:dyDescent="0.3">
      <c r="A183" s="19" t="s">
        <v>2361</v>
      </c>
      <c r="B183" t="str">
        <f t="shared" si="4"/>
        <v/>
      </c>
      <c r="C183" s="19" t="str">
        <f>VLOOKUP(Table4[[#This Row],[Shortname]], comp[], 2, FALSE)</f>
        <v>CoAlW-X</v>
      </c>
      <c r="D183" s="19" t="s">
        <v>796</v>
      </c>
      <c r="E183" t="s">
        <v>873</v>
      </c>
      <c r="F183">
        <v>700</v>
      </c>
      <c r="G183">
        <v>800</v>
      </c>
      <c r="H183">
        <v>370</v>
      </c>
      <c r="I183">
        <f>IF(Table4[[#This Row],[Hardness peak (HV) or (GPa)]] ="","",IF(Table4[[#This Row],[Hardness peak (HV) or (GPa)]]&gt;100, Table4[[#This Row],[Hardness peak (HV) or (GPa)]], Table4[[#This Row],[Hardness peak (HV) or (GPa)]]/0.009807))</f>
        <v>370</v>
      </c>
      <c r="R183" t="s">
        <v>3743</v>
      </c>
      <c r="S183" t="e">
        <f>VLOOKUP(Table4[[#This Row],[Unique]], comp[], 2, FALSE)</f>
        <v>#N/A</v>
      </c>
      <c r="T183" s="19" t="s">
        <v>1610</v>
      </c>
      <c r="U183" s="19" t="str">
        <f>Table4[[#This Row],[Name]] &amp; Table4[[#This Row],[Paper]]</f>
        <v>Co-8.8Al-9.8W-2TaSato, J. et al. Cobalt-base high-temperature alloys. Science (80-. ). 312, 90–91 (2006).</v>
      </c>
    </row>
    <row r="184" spans="1:21" x14ac:dyDescent="0.3">
      <c r="A184" s="19" t="s">
        <v>2361</v>
      </c>
      <c r="B184" t="str">
        <f t="shared" si="4"/>
        <v/>
      </c>
      <c r="C184" s="19" t="str">
        <f>VLOOKUP(Table4[[#This Row],[Shortname]], comp[], 2, FALSE)</f>
        <v>CoAlW-X</v>
      </c>
      <c r="D184" s="19" t="s">
        <v>796</v>
      </c>
      <c r="E184" t="s">
        <v>873</v>
      </c>
      <c r="F184">
        <v>800</v>
      </c>
      <c r="G184">
        <v>800</v>
      </c>
      <c r="H184">
        <v>383</v>
      </c>
      <c r="I184">
        <f>IF(Table4[[#This Row],[Hardness peak (HV) or (GPa)]] ="","",IF(Table4[[#This Row],[Hardness peak (HV) or (GPa)]]&gt;100, Table4[[#This Row],[Hardness peak (HV) or (GPa)]], Table4[[#This Row],[Hardness peak (HV) or (GPa)]]/0.009807))</f>
        <v>383</v>
      </c>
      <c r="R184" t="s">
        <v>3743</v>
      </c>
      <c r="S184" t="e">
        <f>VLOOKUP(Table4[[#This Row],[Unique]], comp[], 2, FALSE)</f>
        <v>#N/A</v>
      </c>
      <c r="T184" s="19" t="s">
        <v>1438</v>
      </c>
      <c r="U184" s="19" t="str">
        <f>Table4[[#This Row],[Name]] &amp; Table4[[#This Row],[Paper]]</f>
        <v>Co-8.8Al-9.8W-2TaSato, J. et al. Cobalt-base high-temperature alloys. Science (80-. ). 312, 90–91 (2006).</v>
      </c>
    </row>
    <row r="185" spans="1:21" x14ac:dyDescent="0.3">
      <c r="A185" s="19" t="s">
        <v>2361</v>
      </c>
      <c r="B185" t="str">
        <f t="shared" si="4"/>
        <v/>
      </c>
      <c r="C185" s="19" t="str">
        <f>VLOOKUP(Table4[[#This Row],[Shortname]], comp[], 2, FALSE)</f>
        <v>CoAlW-X</v>
      </c>
      <c r="D185" s="19" t="s">
        <v>796</v>
      </c>
      <c r="E185" t="s">
        <v>873</v>
      </c>
      <c r="F185">
        <v>900</v>
      </c>
      <c r="G185">
        <v>800</v>
      </c>
      <c r="H185">
        <v>323</v>
      </c>
      <c r="I185">
        <f>IF(Table4[[#This Row],[Hardness peak (HV) or (GPa)]] ="","",IF(Table4[[#This Row],[Hardness peak (HV) or (GPa)]]&gt;100, Table4[[#This Row],[Hardness peak (HV) or (GPa)]], Table4[[#This Row],[Hardness peak (HV) or (GPa)]]/0.009807))</f>
        <v>323</v>
      </c>
      <c r="R185" t="s">
        <v>3743</v>
      </c>
      <c r="S185" t="e">
        <f>VLOOKUP(Table4[[#This Row],[Unique]], comp[], 2, FALSE)</f>
        <v>#N/A</v>
      </c>
      <c r="T185" s="19" t="s">
        <v>1438</v>
      </c>
      <c r="U185" s="19" t="str">
        <f>Table4[[#This Row],[Name]] &amp; Table4[[#This Row],[Paper]]</f>
        <v>Co-8.8Al-9.8W-2TaSato, J. et al. Cobalt-base high-temperature alloys. Science (80-. ). 312, 90–91 (2006).</v>
      </c>
    </row>
    <row r="186" spans="1:21" x14ac:dyDescent="0.3">
      <c r="A186" s="19" t="s">
        <v>2361</v>
      </c>
      <c r="B186" t="str">
        <f t="shared" si="4"/>
        <v/>
      </c>
      <c r="C186" s="19" t="str">
        <f>VLOOKUP(Table4[[#This Row],[Shortname]], comp[], 2, FALSE)</f>
        <v>CoAlW-X</v>
      </c>
      <c r="D186" s="19" t="s">
        <v>796</v>
      </c>
      <c r="E186" t="s">
        <v>873</v>
      </c>
      <c r="F186" s="4">
        <v>1000</v>
      </c>
      <c r="G186">
        <v>800</v>
      </c>
      <c r="H186">
        <v>261</v>
      </c>
      <c r="I186">
        <f>IF(Table4[[#This Row],[Hardness peak (HV) or (GPa)]] ="","",IF(Table4[[#This Row],[Hardness peak (HV) or (GPa)]]&gt;100, Table4[[#This Row],[Hardness peak (HV) or (GPa)]], Table4[[#This Row],[Hardness peak (HV) or (GPa)]]/0.009807))</f>
        <v>261</v>
      </c>
      <c r="R186" t="s">
        <v>3743</v>
      </c>
      <c r="S186" t="e">
        <f>VLOOKUP(Table4[[#This Row],[Unique]], comp[], 2, FALSE)</f>
        <v>#N/A</v>
      </c>
      <c r="T186" s="19" t="s">
        <v>1610</v>
      </c>
      <c r="U186" s="19" t="str">
        <f>Table4[[#This Row],[Name]] &amp; Table4[[#This Row],[Paper]]</f>
        <v>Co-8.8Al-9.8W-2TaSato, J. et al. Cobalt-base high-temperature alloys. Science (80-. ). 312, 90–91 (2006).</v>
      </c>
    </row>
    <row r="187" spans="1:21" x14ac:dyDescent="0.3">
      <c r="A187" s="19" t="s">
        <v>2217</v>
      </c>
      <c r="B187" t="str">
        <f t="shared" si="4"/>
        <v>Co-9.2Al-9.W</v>
      </c>
      <c r="C187" s="19" t="str">
        <f>VLOOKUP(Table4[[#This Row],[Shortname]], comp[], 2, FALSE)</f>
        <v>CoAlW-X</v>
      </c>
      <c r="D187" s="19" t="s">
        <v>801</v>
      </c>
      <c r="E187" t="s">
        <v>873</v>
      </c>
      <c r="F187">
        <v>25</v>
      </c>
      <c r="G187">
        <v>800</v>
      </c>
      <c r="H187">
        <v>400</v>
      </c>
      <c r="I187">
        <f>IF(Table4[[#This Row],[Hardness peak (HV) or (GPa)]] ="","",IF(Table4[[#This Row],[Hardness peak (HV) or (GPa)]]&gt;100, Table4[[#This Row],[Hardness peak (HV) or (GPa)]], Table4[[#This Row],[Hardness peak (HV) or (GPa)]]/0.009807))</f>
        <v>400</v>
      </c>
      <c r="R187" t="s">
        <v>3743</v>
      </c>
      <c r="S187" t="e">
        <f>VLOOKUP(Table4[[#This Row],[Unique]], comp[], 2, FALSE)</f>
        <v>#N/A</v>
      </c>
      <c r="T187" s="19" t="s">
        <v>1610</v>
      </c>
      <c r="U187" s="19" t="str">
        <f>Table4[[#This Row],[Name]] &amp; Table4[[#This Row],[Paper]]</f>
        <v>Co-9.2Al-9WSato, J. et al. Cobalt-base high-temperature alloys. Science (80-. ). 312, 90–91 (2006).</v>
      </c>
    </row>
    <row r="188" spans="1:21" x14ac:dyDescent="0.3">
      <c r="A188" s="19" t="s">
        <v>2217</v>
      </c>
      <c r="B188" t="str">
        <f t="shared" si="4"/>
        <v/>
      </c>
      <c r="C188" s="19" t="str">
        <f>VLOOKUP(Table4[[#This Row],[Shortname]], comp[], 2, FALSE)</f>
        <v>CoAlW-X</v>
      </c>
      <c r="D188" s="19" t="s">
        <v>801</v>
      </c>
      <c r="E188" t="s">
        <v>873</v>
      </c>
      <c r="F188">
        <v>100</v>
      </c>
      <c r="G188">
        <v>800</v>
      </c>
      <c r="H188">
        <v>384</v>
      </c>
      <c r="I188">
        <f>IF(Table4[[#This Row],[Hardness peak (HV) or (GPa)]] ="","",IF(Table4[[#This Row],[Hardness peak (HV) or (GPa)]]&gt;100, Table4[[#This Row],[Hardness peak (HV) or (GPa)]], Table4[[#This Row],[Hardness peak (HV) or (GPa)]]/0.009807))</f>
        <v>384</v>
      </c>
      <c r="R188" t="s">
        <v>3743</v>
      </c>
      <c r="S188" t="e">
        <f>VLOOKUP(Table4[[#This Row],[Unique]], comp[], 2, FALSE)</f>
        <v>#N/A</v>
      </c>
      <c r="T188" s="19" t="s">
        <v>1438</v>
      </c>
      <c r="U188" s="19" t="str">
        <f>Table4[[#This Row],[Name]] &amp; Table4[[#This Row],[Paper]]</f>
        <v>Co-9.2Al-9WSato, J. et al. Cobalt-base high-temperature alloys. Science (80-. ). 312, 90–91 (2006).</v>
      </c>
    </row>
    <row r="189" spans="1:21" x14ac:dyDescent="0.3">
      <c r="A189" s="19" t="s">
        <v>2217</v>
      </c>
      <c r="B189" t="str">
        <f t="shared" si="4"/>
        <v/>
      </c>
      <c r="C189" s="19" t="str">
        <f>VLOOKUP(Table4[[#This Row],[Shortname]], comp[], 2, FALSE)</f>
        <v>CoAlW-X</v>
      </c>
      <c r="D189" s="19" t="s">
        <v>801</v>
      </c>
      <c r="E189" t="s">
        <v>873</v>
      </c>
      <c r="F189">
        <v>200</v>
      </c>
      <c r="G189">
        <v>800</v>
      </c>
      <c r="H189">
        <v>375</v>
      </c>
      <c r="I189">
        <f>IF(Table4[[#This Row],[Hardness peak (HV) or (GPa)]] ="","",IF(Table4[[#This Row],[Hardness peak (HV) or (GPa)]]&gt;100, Table4[[#This Row],[Hardness peak (HV) or (GPa)]], Table4[[#This Row],[Hardness peak (HV) or (GPa)]]/0.009807))</f>
        <v>375</v>
      </c>
      <c r="R189" t="s">
        <v>3743</v>
      </c>
      <c r="S189" t="e">
        <f>VLOOKUP(Table4[[#This Row],[Unique]], comp[], 2, FALSE)</f>
        <v>#N/A</v>
      </c>
      <c r="T189" s="19" t="s">
        <v>1438</v>
      </c>
      <c r="U189" s="19" t="str">
        <f>Table4[[#This Row],[Name]] &amp; Table4[[#This Row],[Paper]]</f>
        <v>Co-9.2Al-9WSato, J. et al. Cobalt-base high-temperature alloys. Science (80-. ). 312, 90–91 (2006).</v>
      </c>
    </row>
    <row r="190" spans="1:21" x14ac:dyDescent="0.3">
      <c r="A190" s="19" t="s">
        <v>2217</v>
      </c>
      <c r="B190" t="str">
        <f t="shared" si="4"/>
        <v/>
      </c>
      <c r="C190" s="19" t="str">
        <f>VLOOKUP(Table4[[#This Row],[Shortname]], comp[], 2, FALSE)</f>
        <v>CoAlW-X</v>
      </c>
      <c r="D190" s="19" t="s">
        <v>801</v>
      </c>
      <c r="E190" t="s">
        <v>873</v>
      </c>
      <c r="F190">
        <v>300</v>
      </c>
      <c r="G190">
        <v>800</v>
      </c>
      <c r="H190">
        <v>364</v>
      </c>
      <c r="I190">
        <f>IF(Table4[[#This Row],[Hardness peak (HV) or (GPa)]] ="","",IF(Table4[[#This Row],[Hardness peak (HV) or (GPa)]]&gt;100, Table4[[#This Row],[Hardness peak (HV) or (GPa)]], Table4[[#This Row],[Hardness peak (HV) or (GPa)]]/0.009807))</f>
        <v>364</v>
      </c>
      <c r="R190" t="s">
        <v>3743</v>
      </c>
      <c r="S190" t="e">
        <f>VLOOKUP(Table4[[#This Row],[Unique]], comp[], 2, FALSE)</f>
        <v>#N/A</v>
      </c>
      <c r="T190" s="19" t="s">
        <v>1438</v>
      </c>
      <c r="U190" s="19" t="str">
        <f>Table4[[#This Row],[Name]] &amp; Table4[[#This Row],[Paper]]</f>
        <v>Co-9.2Al-9WSato, J. et al. Cobalt-base high-temperature alloys. Science (80-. ). 312, 90–91 (2006).</v>
      </c>
    </row>
    <row r="191" spans="1:21" x14ac:dyDescent="0.3">
      <c r="A191" s="19" t="s">
        <v>2217</v>
      </c>
      <c r="B191" t="str">
        <f t="shared" si="4"/>
        <v/>
      </c>
      <c r="C191" s="19" t="str">
        <f>VLOOKUP(Table4[[#This Row],[Shortname]], comp[], 2, FALSE)</f>
        <v>CoAlW-X</v>
      </c>
      <c r="D191" s="19" t="s">
        <v>801</v>
      </c>
      <c r="E191" t="s">
        <v>873</v>
      </c>
      <c r="F191">
        <v>400</v>
      </c>
      <c r="G191">
        <v>800</v>
      </c>
      <c r="H191">
        <v>361</v>
      </c>
      <c r="I191">
        <f>IF(Table4[[#This Row],[Hardness peak (HV) or (GPa)]] ="","",IF(Table4[[#This Row],[Hardness peak (HV) or (GPa)]]&gt;100, Table4[[#This Row],[Hardness peak (HV) or (GPa)]], Table4[[#This Row],[Hardness peak (HV) or (GPa)]]/0.009807))</f>
        <v>361</v>
      </c>
      <c r="R191" t="s">
        <v>3743</v>
      </c>
      <c r="S191" t="e">
        <f>VLOOKUP(Table4[[#This Row],[Unique]], comp[], 2, FALSE)</f>
        <v>#N/A</v>
      </c>
      <c r="T191" s="19" t="s">
        <v>1438</v>
      </c>
      <c r="U191" s="19" t="str">
        <f>Table4[[#This Row],[Name]] &amp; Table4[[#This Row],[Paper]]</f>
        <v>Co-9.2Al-9WSato, J. et al. Cobalt-base high-temperature alloys. Science (80-. ). 312, 90–91 (2006).</v>
      </c>
    </row>
    <row r="192" spans="1:21" x14ac:dyDescent="0.3">
      <c r="A192" s="19" t="s">
        <v>2217</v>
      </c>
      <c r="B192" t="str">
        <f t="shared" si="4"/>
        <v/>
      </c>
      <c r="C192" s="19" t="str">
        <f>VLOOKUP(Table4[[#This Row],[Shortname]], comp[], 2, FALSE)</f>
        <v>CoAlW-X</v>
      </c>
      <c r="D192" s="19" t="s">
        <v>801</v>
      </c>
      <c r="E192" t="s">
        <v>873</v>
      </c>
      <c r="F192">
        <v>500</v>
      </c>
      <c r="G192">
        <v>800</v>
      </c>
      <c r="H192">
        <v>336</v>
      </c>
      <c r="I192">
        <f>IF(Table4[[#This Row],[Hardness peak (HV) or (GPa)]] ="","",IF(Table4[[#This Row],[Hardness peak (HV) or (GPa)]]&gt;100, Table4[[#This Row],[Hardness peak (HV) or (GPa)]], Table4[[#This Row],[Hardness peak (HV) or (GPa)]]/0.009807))</f>
        <v>336</v>
      </c>
      <c r="R192" t="s">
        <v>3743</v>
      </c>
      <c r="S192" t="e">
        <f>VLOOKUP(Table4[[#This Row],[Unique]], comp[], 2, FALSE)</f>
        <v>#N/A</v>
      </c>
      <c r="T192" s="19" t="s">
        <v>1610</v>
      </c>
      <c r="U192" s="19" t="str">
        <f>Table4[[#This Row],[Name]] &amp; Table4[[#This Row],[Paper]]</f>
        <v>Co-9.2Al-9WSato, J. et al. Cobalt-base high-temperature alloys. Science (80-. ). 312, 90–91 (2006).</v>
      </c>
    </row>
    <row r="193" spans="1:21" x14ac:dyDescent="0.3">
      <c r="A193" s="19" t="s">
        <v>2217</v>
      </c>
      <c r="B193" t="str">
        <f t="shared" si="4"/>
        <v/>
      </c>
      <c r="C193" s="19" t="str">
        <f>VLOOKUP(Table4[[#This Row],[Shortname]], comp[], 2, FALSE)</f>
        <v>CoAlW-X</v>
      </c>
      <c r="D193" s="19" t="s">
        <v>801</v>
      </c>
      <c r="E193" t="s">
        <v>873</v>
      </c>
      <c r="F193">
        <v>600</v>
      </c>
      <c r="G193">
        <v>800</v>
      </c>
      <c r="H193">
        <v>330</v>
      </c>
      <c r="I193">
        <f>IF(Table4[[#This Row],[Hardness peak (HV) or (GPa)]] ="","",IF(Table4[[#This Row],[Hardness peak (HV) or (GPa)]]&gt;100, Table4[[#This Row],[Hardness peak (HV) or (GPa)]], Table4[[#This Row],[Hardness peak (HV) or (GPa)]]/0.009807))</f>
        <v>330</v>
      </c>
      <c r="R193" t="s">
        <v>3743</v>
      </c>
      <c r="S193" t="e">
        <f>VLOOKUP(Table4[[#This Row],[Unique]], comp[], 2, FALSE)</f>
        <v>#N/A</v>
      </c>
      <c r="T193" s="19" t="s">
        <v>1438</v>
      </c>
      <c r="U193" s="19" t="str">
        <f>Table4[[#This Row],[Name]] &amp; Table4[[#This Row],[Paper]]</f>
        <v>Co-9.2Al-9WSato, J. et al. Cobalt-base high-temperature alloys. Science (80-. ). 312, 90–91 (2006).</v>
      </c>
    </row>
    <row r="194" spans="1:21" x14ac:dyDescent="0.3">
      <c r="A194" s="19" t="s">
        <v>2217</v>
      </c>
      <c r="B194" t="str">
        <f t="shared" si="4"/>
        <v/>
      </c>
      <c r="C194" s="19" t="str">
        <f>VLOOKUP(Table4[[#This Row],[Shortname]], comp[], 2, FALSE)</f>
        <v>CoAlW-X</v>
      </c>
      <c r="D194" s="19" t="s">
        <v>801</v>
      </c>
      <c r="E194" t="s">
        <v>873</v>
      </c>
      <c r="F194">
        <v>700</v>
      </c>
      <c r="G194">
        <v>800</v>
      </c>
      <c r="H194">
        <v>306</v>
      </c>
      <c r="I194">
        <f>IF(Table4[[#This Row],[Hardness peak (HV) or (GPa)]] ="","",IF(Table4[[#This Row],[Hardness peak (HV) or (GPa)]]&gt;100, Table4[[#This Row],[Hardness peak (HV) or (GPa)]], Table4[[#This Row],[Hardness peak (HV) or (GPa)]]/0.009807))</f>
        <v>306</v>
      </c>
      <c r="R194" t="s">
        <v>3743</v>
      </c>
      <c r="S194" t="e">
        <f>VLOOKUP(Table4[[#This Row],[Unique]], comp[], 2, FALSE)</f>
        <v>#N/A</v>
      </c>
      <c r="T194" s="19" t="s">
        <v>1438</v>
      </c>
      <c r="U194" s="19" t="str">
        <f>Table4[[#This Row],[Name]] &amp; Table4[[#This Row],[Paper]]</f>
        <v>Co-9.2Al-9WSato, J. et al. Cobalt-base high-temperature alloys. Science (80-. ). 312, 90–91 (2006).</v>
      </c>
    </row>
    <row r="195" spans="1:21" x14ac:dyDescent="0.3">
      <c r="A195" s="19" t="s">
        <v>2217</v>
      </c>
      <c r="B195" t="str">
        <f t="shared" si="4"/>
        <v/>
      </c>
      <c r="C195" s="19" t="str">
        <f>VLOOKUP(Table4[[#This Row],[Shortname]], comp[], 2, FALSE)</f>
        <v>CoAlW-X</v>
      </c>
      <c r="D195" s="19" t="s">
        <v>801</v>
      </c>
      <c r="E195" t="s">
        <v>873</v>
      </c>
      <c r="F195">
        <v>800</v>
      </c>
      <c r="G195">
        <v>800</v>
      </c>
      <c r="H195">
        <v>309</v>
      </c>
      <c r="I195">
        <f>IF(Table4[[#This Row],[Hardness peak (HV) or (GPa)]] ="","",IF(Table4[[#This Row],[Hardness peak (HV) or (GPa)]]&gt;100, Table4[[#This Row],[Hardness peak (HV) or (GPa)]], Table4[[#This Row],[Hardness peak (HV) or (GPa)]]/0.009807))</f>
        <v>309</v>
      </c>
      <c r="R195" t="s">
        <v>3743</v>
      </c>
      <c r="S195" t="e">
        <f>VLOOKUP(Table4[[#This Row],[Unique]], comp[], 2, FALSE)</f>
        <v>#N/A</v>
      </c>
      <c r="T195" s="19" t="s">
        <v>1610</v>
      </c>
      <c r="U195" s="19" t="str">
        <f>Table4[[#This Row],[Name]] &amp; Table4[[#This Row],[Paper]]</f>
        <v>Co-9.2Al-9WSato, J. et al. Cobalt-base high-temperature alloys. Science (80-. ). 312, 90–91 (2006).</v>
      </c>
    </row>
    <row r="196" spans="1:21" x14ac:dyDescent="0.3">
      <c r="A196" s="19" t="s">
        <v>2217</v>
      </c>
      <c r="B196" t="str">
        <f t="shared" si="4"/>
        <v/>
      </c>
      <c r="C196" s="19" t="str">
        <f>VLOOKUP(Table4[[#This Row],[Shortname]], comp[], 2, FALSE)</f>
        <v>CoAlW-X</v>
      </c>
      <c r="D196" s="19" t="s">
        <v>801</v>
      </c>
      <c r="E196" t="s">
        <v>873</v>
      </c>
      <c r="F196">
        <v>900</v>
      </c>
      <c r="G196">
        <v>800</v>
      </c>
      <c r="H196">
        <v>225</v>
      </c>
      <c r="I196">
        <f>IF(Table4[[#This Row],[Hardness peak (HV) or (GPa)]] ="","",IF(Table4[[#This Row],[Hardness peak (HV) or (GPa)]]&gt;100, Table4[[#This Row],[Hardness peak (HV) or (GPa)]], Table4[[#This Row],[Hardness peak (HV) or (GPa)]]/0.009807))</f>
        <v>225</v>
      </c>
      <c r="R196" t="s">
        <v>3743</v>
      </c>
      <c r="S196" t="e">
        <f>VLOOKUP(Table4[[#This Row],[Unique]], comp[], 2, FALSE)</f>
        <v>#N/A</v>
      </c>
      <c r="T196" s="19" t="s">
        <v>1438</v>
      </c>
      <c r="U196" s="19" t="str">
        <f>Table4[[#This Row],[Name]] &amp; Table4[[#This Row],[Paper]]</f>
        <v>Co-9.2Al-9WSato, J. et al. Cobalt-base high-temperature alloys. Science (80-. ). 312, 90–91 (2006).</v>
      </c>
    </row>
    <row r="197" spans="1:21" x14ac:dyDescent="0.3">
      <c r="A197" s="19" t="s">
        <v>2217</v>
      </c>
      <c r="B197" t="str">
        <f t="shared" si="4"/>
        <v/>
      </c>
      <c r="C197" s="19" t="str">
        <f>VLOOKUP(Table4[[#This Row],[Shortname]], comp[], 2, FALSE)</f>
        <v>CoAlW-X</v>
      </c>
      <c r="D197" s="19" t="s">
        <v>801</v>
      </c>
      <c r="E197" t="s">
        <v>873</v>
      </c>
      <c r="F197" s="4">
        <v>1000</v>
      </c>
      <c r="G197">
        <v>800</v>
      </c>
      <c r="H197">
        <v>128</v>
      </c>
      <c r="I197">
        <f>IF(Table4[[#This Row],[Hardness peak (HV) or (GPa)]] ="","",IF(Table4[[#This Row],[Hardness peak (HV) or (GPa)]]&gt;100, Table4[[#This Row],[Hardness peak (HV) or (GPa)]], Table4[[#This Row],[Hardness peak (HV) or (GPa)]]/0.009807))</f>
        <v>128</v>
      </c>
      <c r="R197" t="s">
        <v>3743</v>
      </c>
      <c r="S197" s="19" t="e">
        <f>VLOOKUP(Table4[[#This Row],[Unique]], comp[], 2, FALSE)</f>
        <v>#N/A</v>
      </c>
      <c r="T197" s="19"/>
      <c r="U197" s="19" t="str">
        <f>Table4[[#This Row],[Name]] &amp; Table4[[#This Row],[Paper]]</f>
        <v>Co-9.2Al-9WSato, J. et al. Cobalt-base high-temperature alloys. Science (80-. ). 312, 90–91 (2006).</v>
      </c>
    </row>
    <row r="198" spans="1:21" x14ac:dyDescent="0.3">
      <c r="A198" s="19" t="s">
        <v>2603</v>
      </c>
      <c r="B198" t="str">
        <f t="shared" si="4"/>
        <v>Co-9.9Ni-8.8Al-8.9W</v>
      </c>
      <c r="C198" s="19" t="str">
        <f>VLOOKUP(Table4[[#This Row],[Shortname]], comp[], 2, FALSE)</f>
        <v>CoAlW-X</v>
      </c>
      <c r="D198" s="19" t="s">
        <v>883</v>
      </c>
      <c r="E198" s="8" t="s">
        <v>882</v>
      </c>
      <c r="F198" t="s">
        <v>46</v>
      </c>
      <c r="G198">
        <v>800</v>
      </c>
      <c r="H198">
        <v>421</v>
      </c>
      <c r="I198">
        <f>IF(Table4[[#This Row],[Hardness peak (HV) or (GPa)]] ="","",IF(Table4[[#This Row],[Hardness peak (HV) or (GPa)]]&gt;100, Table4[[#This Row],[Hardness peak (HV) or (GPa)]], Table4[[#This Row],[Hardness peak (HV) or (GPa)]]/0.009807))</f>
        <v>421</v>
      </c>
      <c r="R198" t="s">
        <v>884</v>
      </c>
      <c r="S198" t="e">
        <f>VLOOKUP(Table4[[#This Row],[Unique]], comp[], 2, FALSE)</f>
        <v>#N/A</v>
      </c>
      <c r="T198" s="19" t="s">
        <v>1950</v>
      </c>
      <c r="U198" s="19" t="str">
        <f>Table4[[#This Row],[Name]] &amp; Table4[[#This Row],[Paper]]</f>
        <v>Co-8.8Al-8.9W-9.9NiSauza, D. J., Dunand, D. C., Noebe, R. D. &amp; Seidman, D. N. γ’-(L12) precipitate evolution during isothermal aging of a Co–Al–W–Ni superalloy. Acta Mater. 164, 654–662 (2019).</v>
      </c>
    </row>
    <row r="199" spans="1:21" x14ac:dyDescent="0.3">
      <c r="A199" s="19" t="s">
        <v>2227</v>
      </c>
      <c r="C199" s="19" t="str">
        <f>VLOOKUP(Table4[[#This Row],[Shortname]], comp[], 2, FALSE)</f>
        <v>Co3Ti</v>
      </c>
      <c r="D199" s="19" t="s">
        <v>984</v>
      </c>
      <c r="E199" s="12" t="s">
        <v>980</v>
      </c>
      <c r="F199" t="s">
        <v>46</v>
      </c>
      <c r="G199">
        <v>900</v>
      </c>
      <c r="H199">
        <v>374</v>
      </c>
      <c r="I199">
        <f>IF(Table4[[#This Row],[Hardness peak (HV) or (GPa)]] ="","",IF(Table4[[#This Row],[Hardness peak (HV) or (GPa)]]&gt;100, Table4[[#This Row],[Hardness peak (HV) or (GPa)]], Table4[[#This Row],[Hardness peak (HV) or (GPa)]]/0.009807))</f>
        <v>374</v>
      </c>
      <c r="R199" t="s">
        <v>3745</v>
      </c>
      <c r="S199" t="e">
        <f>VLOOKUP(Table4[[#This Row],[Unique]], comp[], 2, FALSE)</f>
        <v>#N/A</v>
      </c>
      <c r="T199" s="19" t="s">
        <v>1397</v>
      </c>
      <c r="U199" s="19" t="str">
        <f>Table4[[#This Row],[Name]] &amp; Table4[[#This Row],[Paper]]</f>
        <v>8TiTMS. 2016_Book_TMS2014143rdAnnualMeetingExhib: THE ROLE OF Ti ON REDUCING THE MISFIT OF A Co-AI-W ALLOY. (2014).</v>
      </c>
    </row>
    <row r="200" spans="1:21" x14ac:dyDescent="0.3">
      <c r="A200" s="19" t="s">
        <v>2607</v>
      </c>
      <c r="C200" s="19" t="str">
        <f>VLOOKUP(Table4[[#This Row],[Shortname]], comp[], 2, FALSE)</f>
        <v>Co3Ti</v>
      </c>
      <c r="D200" s="19" t="s">
        <v>985</v>
      </c>
      <c r="E200" s="12" t="s">
        <v>980</v>
      </c>
      <c r="F200" t="s">
        <v>46</v>
      </c>
      <c r="G200">
        <v>900</v>
      </c>
      <c r="H200">
        <v>364</v>
      </c>
      <c r="I200">
        <f>IF(Table4[[#This Row],[Hardness peak (HV) or (GPa)]] ="","",IF(Table4[[#This Row],[Hardness peak (HV) or (GPa)]]&gt;100, Table4[[#This Row],[Hardness peak (HV) or (GPa)]], Table4[[#This Row],[Hardness peak (HV) or (GPa)]]/0.009807))</f>
        <v>364</v>
      </c>
      <c r="R200" t="s">
        <v>3745</v>
      </c>
      <c r="S200" t="e">
        <f>VLOOKUP(Table4[[#This Row],[Unique]], comp[], 2, FALSE)</f>
        <v>#N/A</v>
      </c>
      <c r="T200" s="19" t="s">
        <v>1954</v>
      </c>
      <c r="U200" s="19" t="str">
        <f>Table4[[#This Row],[Name]] &amp; Table4[[#This Row],[Paper]]</f>
        <v>10TiTMS. 2016_Book_TMS2014143rdAnnualMeetingExhib: THE ROLE OF Ti ON REDUCING THE MISFIT OF A Co-AI-W ALLOY. (2014).</v>
      </c>
    </row>
    <row r="201" spans="1:21" x14ac:dyDescent="0.3">
      <c r="A201" s="19" t="s">
        <v>2226</v>
      </c>
      <c r="B201" t="str">
        <f t="shared" ref="B201:B247" si="5">IF(A201=A200, "",A201)</f>
        <v>Co-17.Al-3.2W-7.1Ti</v>
      </c>
      <c r="C201" s="19" t="str">
        <f>VLOOKUP(Table4[[#This Row],[Shortname]], comp[], 2, FALSE)</f>
        <v>Co3Ti</v>
      </c>
      <c r="D201" s="19" t="s">
        <v>971</v>
      </c>
      <c r="E201" s="12" t="s">
        <v>980</v>
      </c>
      <c r="F201" t="s">
        <v>46</v>
      </c>
      <c r="G201">
        <v>900</v>
      </c>
      <c r="H201">
        <v>343</v>
      </c>
      <c r="I201">
        <f>IF(Table4[[#This Row],[Hardness peak (HV) or (GPa)]] ="","",IF(Table4[[#This Row],[Hardness peak (HV) or (GPa)]]&gt;100, Table4[[#This Row],[Hardness peak (HV) or (GPa)]], Table4[[#This Row],[Hardness peak (HV) or (GPa)]]/0.009807))</f>
        <v>343</v>
      </c>
      <c r="R201" t="s">
        <v>3745</v>
      </c>
      <c r="S201" t="s">
        <v>1398</v>
      </c>
      <c r="T201" s="19" t="s">
        <v>1398</v>
      </c>
      <c r="U201" s="19" t="str">
        <f>Table4[[#This Row],[Name]] &amp; Table4[[#This Row],[Paper]]</f>
        <v>6TiTMS. 2016_Book_TMS2014143rdAnnualMeetingExhib: THE ROLE OF Ti ON REDUCING THE MISFIT OF A Co-AI-W ALLOY. (2014).</v>
      </c>
    </row>
    <row r="202" spans="1:21" x14ac:dyDescent="0.3">
      <c r="A202" s="19" t="s">
        <v>2225</v>
      </c>
      <c r="B202" t="str">
        <f t="shared" si="5"/>
        <v>Co-17.1Al-3.2W-3.6Ti</v>
      </c>
      <c r="C202" s="19" t="str">
        <f>VLOOKUP(Table4[[#This Row],[Shortname]], comp[], 2, FALSE)</f>
        <v>Co3Ti</v>
      </c>
      <c r="D202" s="19" t="s">
        <v>890</v>
      </c>
      <c r="E202" s="12" t="s">
        <v>980</v>
      </c>
      <c r="F202" t="s">
        <v>46</v>
      </c>
      <c r="G202">
        <v>900</v>
      </c>
      <c r="H202">
        <v>329</v>
      </c>
      <c r="I202">
        <f>IF(Table4[[#This Row],[Hardness peak (HV) or (GPa)]] ="","",IF(Table4[[#This Row],[Hardness peak (HV) or (GPa)]]&gt;100, Table4[[#This Row],[Hardness peak (HV) or (GPa)]], Table4[[#This Row],[Hardness peak (HV) or (GPa)]]/0.009807))</f>
        <v>329</v>
      </c>
      <c r="R202" t="s">
        <v>3745</v>
      </c>
      <c r="S202" t="e">
        <f>VLOOKUP(Table4[[#This Row],[Unique]], comp[], 2, FALSE)</f>
        <v>#N/A</v>
      </c>
      <c r="T202" s="19" t="s">
        <v>1404</v>
      </c>
      <c r="U202" s="19" t="str">
        <f>Table4[[#This Row],[Name]] &amp; Table4[[#This Row],[Paper]]</f>
        <v>3TiTMS. 2016_Book_TMS2014143rdAnnualMeetingExhib: THE ROLE OF Ti ON REDUCING THE MISFIT OF A Co-AI-W ALLOY. (2014).</v>
      </c>
    </row>
    <row r="203" spans="1:21" x14ac:dyDescent="0.3">
      <c r="A203" s="19" t="s">
        <v>2224</v>
      </c>
      <c r="B203" t="str">
        <f t="shared" si="5"/>
        <v>Co-17.2Al-3.2W-1.2Ti</v>
      </c>
      <c r="C203" s="19" t="str">
        <f>VLOOKUP(Table4[[#This Row],[Shortname]], comp[], 2, FALSE)</f>
        <v>CoAlW-X</v>
      </c>
      <c r="D203" s="19" t="s">
        <v>982</v>
      </c>
      <c r="E203" s="12" t="s">
        <v>980</v>
      </c>
      <c r="F203" t="s">
        <v>46</v>
      </c>
      <c r="G203">
        <v>900</v>
      </c>
      <c r="H203">
        <v>321</v>
      </c>
      <c r="I203">
        <f>IF(Table4[[#This Row],[Hardness peak (HV) or (GPa)]] ="","",IF(Table4[[#This Row],[Hardness peak (HV) or (GPa)]]&gt;100, Table4[[#This Row],[Hardness peak (HV) or (GPa)]], Table4[[#This Row],[Hardness peak (HV) or (GPa)]]/0.009807))</f>
        <v>321</v>
      </c>
      <c r="R203" t="s">
        <v>3745</v>
      </c>
      <c r="S203" t="e">
        <f>VLOOKUP(Table4[[#This Row],[Unique]], comp[], 2, FALSE)</f>
        <v>#N/A</v>
      </c>
      <c r="T203" s="19" t="s">
        <v>1409</v>
      </c>
      <c r="U203" s="19" t="str">
        <f>Table4[[#This Row],[Name]] &amp; Table4[[#This Row],[Paper]]</f>
        <v>1TiTMS. 2016_Book_TMS2014143rdAnnualMeetingExhib: THE ROLE OF Ti ON REDUCING THE MISFIT OF A Co-AI-W ALLOY. (2014).</v>
      </c>
    </row>
    <row r="204" spans="1:21" x14ac:dyDescent="0.3">
      <c r="A204" s="19" t="s">
        <v>2223</v>
      </c>
      <c r="B204" t="str">
        <f t="shared" si="5"/>
        <v>Co-17.3Al-3.2W</v>
      </c>
      <c r="C204" s="19" t="str">
        <f>VLOOKUP(Table4[[#This Row],[Shortname]], comp[], 2, FALSE)</f>
        <v>CoAlW-X</v>
      </c>
      <c r="D204" s="19" t="s">
        <v>981</v>
      </c>
      <c r="E204" s="12" t="s">
        <v>980</v>
      </c>
      <c r="F204" t="s">
        <v>46</v>
      </c>
      <c r="G204">
        <v>900</v>
      </c>
      <c r="H204">
        <v>316</v>
      </c>
      <c r="I204">
        <f>IF(Table4[[#This Row],[Hardness peak (HV) or (GPa)]] ="","",IF(Table4[[#This Row],[Hardness peak (HV) or (GPa)]]&gt;100, Table4[[#This Row],[Hardness peak (HV) or (GPa)]], Table4[[#This Row],[Hardness peak (HV) or (GPa)]]/0.009807))</f>
        <v>316</v>
      </c>
      <c r="R204" t="s">
        <v>3745</v>
      </c>
      <c r="S204" t="e">
        <f>VLOOKUP(Table4[[#This Row],[Unique]], comp[], 2, FALSE)</f>
        <v>#N/A</v>
      </c>
      <c r="T204" s="19" t="s">
        <v>1420</v>
      </c>
      <c r="U204" s="19" t="str">
        <f>Table4[[#This Row],[Name]] &amp; Table4[[#This Row],[Paper]]</f>
        <v>0TiTMS. 2016_Book_TMS2014143rdAnnualMeetingExhib: THE ROLE OF Ti ON REDUCING THE MISFIT OF A Co-AI-W ALLOY. (2014).</v>
      </c>
    </row>
    <row r="205" spans="1:21" x14ac:dyDescent="0.3">
      <c r="A205" s="19" t="s">
        <v>3394</v>
      </c>
      <c r="B205" t="str">
        <f t="shared" si="5"/>
        <v>Co-9.Al-4.W-2.Ta-5.Hf</v>
      </c>
      <c r="C205" s="19" t="str">
        <f>VLOOKUP(Table4[[#This Row],[Shortname]], comp[], 2, FALSE)</f>
        <v>CoAlWX+</v>
      </c>
      <c r="D205" s="19" t="s">
        <v>1031</v>
      </c>
      <c r="E205" s="13" t="s">
        <v>1026</v>
      </c>
      <c r="F205" t="s">
        <v>46</v>
      </c>
      <c r="G205">
        <v>800</v>
      </c>
      <c r="H205">
        <v>551</v>
      </c>
      <c r="I205">
        <f>IF(Table4[[#This Row],[Hardness peak (HV) or (GPa)]] ="","",IF(Table4[[#This Row],[Hardness peak (HV) or (GPa)]]&gt;100, Table4[[#This Row],[Hardness peak (HV) or (GPa)]], Table4[[#This Row],[Hardness peak (HV) or (GPa)]]/0.009807))</f>
        <v>551</v>
      </c>
      <c r="R205" t="s">
        <v>3747</v>
      </c>
      <c r="S205" t="e">
        <f>VLOOKUP(Table4[[#This Row],[Unique]], comp[], 2, FALSE)</f>
        <v>#N/A</v>
      </c>
      <c r="T205" s="19" t="s">
        <v>1956</v>
      </c>
      <c r="U205" s="19" t="str">
        <f>Table4[[#This Row],[Name]] &amp; Table4[[#This Row],[Paper]]</f>
        <v>Co-9Al-4W-2Ta-5HfWang, S., Li, S. &amp; Sha, J. Effect of Hf additions on microstructure and mechanical properties of a Co-9Al-9W-2Ta alloy at room and high-temperatures. in Procedia Engineering vol. 27 1162–1168 (Elsevier Ltd, 2012).</v>
      </c>
    </row>
    <row r="206" spans="1:21" x14ac:dyDescent="0.3">
      <c r="A206" s="19" t="s">
        <v>2609</v>
      </c>
      <c r="B206" t="str">
        <f t="shared" si="5"/>
        <v>Co-9.Al-7.W-2.Ta-2.Hf</v>
      </c>
      <c r="C206" s="19" t="str">
        <f>VLOOKUP(Table4[[#This Row],[Shortname]], comp[], 2, FALSE)</f>
        <v>CoAlWX+</v>
      </c>
      <c r="D206" s="19" t="s">
        <v>1027</v>
      </c>
      <c r="E206" s="13" t="s">
        <v>1026</v>
      </c>
      <c r="F206" t="s">
        <v>46</v>
      </c>
      <c r="G206">
        <v>800</v>
      </c>
      <c r="H206">
        <v>528</v>
      </c>
      <c r="I206">
        <f>IF(Table4[[#This Row],[Hardness peak (HV) or (GPa)]] ="","",IF(Table4[[#This Row],[Hardness peak (HV) or (GPa)]]&gt;100, Table4[[#This Row],[Hardness peak (HV) or (GPa)]], Table4[[#This Row],[Hardness peak (HV) or (GPa)]]/0.009807))</f>
        <v>528</v>
      </c>
      <c r="R206" t="s">
        <v>3746</v>
      </c>
      <c r="S206" t="e">
        <f>VLOOKUP(Table4[[#This Row],[Unique]], comp[], 2, FALSE)</f>
        <v>#N/A</v>
      </c>
      <c r="T206" s="19" t="s">
        <v>1955</v>
      </c>
      <c r="U206" s="19" t="str">
        <f>Table4[[#This Row],[Name]] &amp; Table4[[#This Row],[Paper]]</f>
        <v>Co-9Al-7W-2Ta-2HfWang, S., Li, S. &amp; Sha, J. Effect of Hf additions on microstructure and mechanical properties of a Co-9Al-9W-2Ta alloy at room and high-temperatures. in Procedia Engineering vol. 27 1162–1168 (Elsevier Ltd, 2012).</v>
      </c>
    </row>
    <row r="207" spans="1:21" x14ac:dyDescent="0.3">
      <c r="A207" s="19" t="s">
        <v>2610</v>
      </c>
      <c r="B207" t="str">
        <f t="shared" si="5"/>
        <v>Co-9.Al-2.Ta-9.Hf</v>
      </c>
      <c r="C207" s="19" t="str">
        <f>VLOOKUP(Table4[[#This Row],[Shortname]], comp[], 2, FALSE)</f>
        <v>W-free</v>
      </c>
      <c r="D207" s="19" t="s">
        <v>1029</v>
      </c>
      <c r="E207" s="13" t="s">
        <v>1026</v>
      </c>
      <c r="F207" t="s">
        <v>46</v>
      </c>
      <c r="G207">
        <v>800</v>
      </c>
      <c r="H207">
        <v>528</v>
      </c>
      <c r="I207">
        <f>IF(Table4[[#This Row],[Hardness peak (HV) or (GPa)]] ="","",IF(Table4[[#This Row],[Hardness peak (HV) or (GPa)]]&gt;100, Table4[[#This Row],[Hardness peak (HV) or (GPa)]], Table4[[#This Row],[Hardness peak (HV) or (GPa)]]/0.009807))</f>
        <v>528</v>
      </c>
      <c r="R207" t="s">
        <v>3746</v>
      </c>
      <c r="S207" t="e">
        <f>VLOOKUP(Table4[[#This Row],[Unique]], comp[], 2, FALSE)</f>
        <v>#N/A</v>
      </c>
      <c r="T207" s="19" t="s">
        <v>1958</v>
      </c>
      <c r="U207" s="19" t="str">
        <f>Table4[[#This Row],[Name]] &amp; Table4[[#This Row],[Paper]]</f>
        <v>Co-9Al-2Ta-9HfWang, S., Li, S. &amp; Sha, J. Effect of Hf additions on microstructure and mechanical properties of a Co-9Al-9W-2Ta alloy at room and high-temperatures. in Procedia Engineering vol. 27 1162–1168 (Elsevier Ltd, 2012).</v>
      </c>
    </row>
    <row r="208" spans="1:21" x14ac:dyDescent="0.3">
      <c r="A208" s="19" t="s">
        <v>3393</v>
      </c>
      <c r="B208" t="str">
        <f t="shared" si="5"/>
        <v>Co-9.Al-3.W-2.Ta-6.Hf</v>
      </c>
      <c r="C208" s="19" t="str">
        <f>VLOOKUP(Table4[[#This Row],[Shortname]], comp[], 2, FALSE)</f>
        <v>CoAlWX+</v>
      </c>
      <c r="D208" s="19" t="s">
        <v>1028</v>
      </c>
      <c r="E208" s="13" t="s">
        <v>1026</v>
      </c>
      <c r="F208" t="s">
        <v>46</v>
      </c>
      <c r="G208">
        <v>800</v>
      </c>
      <c r="H208">
        <v>511</v>
      </c>
      <c r="I208">
        <f>IF(Table4[[#This Row],[Hardness peak (HV) or (GPa)]] ="","",IF(Table4[[#This Row],[Hardness peak (HV) or (GPa)]]&gt;100, Table4[[#This Row],[Hardness peak (HV) or (GPa)]], Table4[[#This Row],[Hardness peak (HV) or (GPa)]]/0.009807))</f>
        <v>511</v>
      </c>
      <c r="R208" t="s">
        <v>3746</v>
      </c>
      <c r="S208" t="e">
        <f>VLOOKUP(Table4[[#This Row],[Unique]], comp[], 2, FALSE)</f>
        <v>#N/A</v>
      </c>
      <c r="T208" s="19" t="s">
        <v>1957</v>
      </c>
      <c r="U208" s="19" t="str">
        <f>Table4[[#This Row],[Name]] &amp; Table4[[#This Row],[Paper]]</f>
        <v>Co-9Al-3W-2Ta-6HfWang, S., Li, S. &amp; Sha, J. Effect of Hf additions on microstructure and mechanical properties of a Co-9Al-9W-2Ta alloy at room and high-temperatures. in Procedia Engineering vol. 27 1162–1168 (Elsevier Ltd, 2012).</v>
      </c>
    </row>
    <row r="209" spans="1:21" x14ac:dyDescent="0.3">
      <c r="A209" s="19" t="s">
        <v>2583</v>
      </c>
      <c r="B209" s="19"/>
      <c r="C209" s="19" t="str">
        <f>VLOOKUP(Table4[[#This Row],[Shortname]], comp[], 2, FALSE)</f>
        <v>CoAlW-X</v>
      </c>
      <c r="D209" s="19" t="s">
        <v>2642</v>
      </c>
      <c r="E209" s="13" t="s">
        <v>2641</v>
      </c>
      <c r="F209" t="s">
        <v>46</v>
      </c>
      <c r="G209">
        <v>900</v>
      </c>
      <c r="H209">
        <v>363</v>
      </c>
      <c r="I209">
        <f>IF(Table4[[#This Row],[Hardness peak (HV) or (GPa)]] ="","",IF(Table4[[#This Row],[Hardness peak (HV) or (GPa)]]&gt;100, Table4[[#This Row],[Hardness peak (HV) or (GPa)]], Table4[[#This Row],[Hardness peak (HV) or (GPa)]]/0.009807))</f>
        <v>363</v>
      </c>
      <c r="R209" t="s">
        <v>2646</v>
      </c>
      <c r="S209" s="19" t="e">
        <f>VLOOKUP(Table4[[#This Row],[Unique]], comp[], 2, FALSE)</f>
        <v>#N/A</v>
      </c>
      <c r="T209" s="19"/>
      <c r="U209" s="19" t="str">
        <f>Table4[[#This Row],[Name]] &amp; Table4[[#This Row],[Paper]]</f>
        <v>15NiXue, F. et al. Effects of Ni on microstructural evolution and γ’ dissolution of novel Co-Al-W base alloys. Jinshu Xuebao/Acta Metall. Sin. 50, 845–853 (2014).</v>
      </c>
    </row>
    <row r="210" spans="1:21" x14ac:dyDescent="0.3">
      <c r="A210" s="19" t="s">
        <v>2584</v>
      </c>
      <c r="B210" s="19"/>
      <c r="C210" s="19" t="str">
        <f>VLOOKUP(Table4[[#This Row],[Shortname]], comp[], 2, FALSE)</f>
        <v>CoAlW-X</v>
      </c>
      <c r="D210" s="19" t="s">
        <v>2643</v>
      </c>
      <c r="E210" s="13" t="s">
        <v>2641</v>
      </c>
      <c r="F210" t="s">
        <v>46</v>
      </c>
      <c r="G210">
        <v>900</v>
      </c>
      <c r="H210">
        <v>360</v>
      </c>
      <c r="I210">
        <f>IF(Table4[[#This Row],[Hardness peak (HV) or (GPa)]] ="","",IF(Table4[[#This Row],[Hardness peak (HV) or (GPa)]]&gt;100, Table4[[#This Row],[Hardness peak (HV) or (GPa)]], Table4[[#This Row],[Hardness peak (HV) or (GPa)]]/0.009807))</f>
        <v>360</v>
      </c>
      <c r="R210" t="s">
        <v>2646</v>
      </c>
      <c r="S210" s="19" t="e">
        <f>VLOOKUP(Table4[[#This Row],[Unique]], comp[], 2, FALSE)</f>
        <v>#N/A</v>
      </c>
      <c r="T210" s="19"/>
      <c r="U210" s="19" t="str">
        <f>Table4[[#This Row],[Name]] &amp; Table4[[#This Row],[Paper]]</f>
        <v>25NiXue, F. et al. Effects of Ni on microstructural evolution and γ’ dissolution of novel Co-Al-W base alloys. Jinshu Xuebao/Acta Metall. Sin. 50, 845–853 (2014).</v>
      </c>
    </row>
    <row r="211" spans="1:21" x14ac:dyDescent="0.3">
      <c r="A211" s="19" t="s">
        <v>2585</v>
      </c>
      <c r="B211" s="19" t="str">
        <f t="shared" si="5"/>
        <v>Co-35.Ni-9.Al-10.W</v>
      </c>
      <c r="C211" s="19" t="str">
        <f>VLOOKUP(Table4[[#This Row],[Shortname]], comp[], 2, FALSE)</f>
        <v>CoAlW-X</v>
      </c>
      <c r="D211" s="19" t="s">
        <v>2644</v>
      </c>
      <c r="E211" s="13" t="s">
        <v>2641</v>
      </c>
      <c r="F211" t="s">
        <v>46</v>
      </c>
      <c r="G211">
        <v>900</v>
      </c>
      <c r="H211">
        <v>341</v>
      </c>
      <c r="I211">
        <f>IF(Table4[[#This Row],[Hardness peak (HV) or (GPa)]] ="","",IF(Table4[[#This Row],[Hardness peak (HV) or (GPa)]]&gt;100, Table4[[#This Row],[Hardness peak (HV) or (GPa)]], Table4[[#This Row],[Hardness peak (HV) or (GPa)]]/0.009807))</f>
        <v>341</v>
      </c>
      <c r="R211" t="s">
        <v>2646</v>
      </c>
      <c r="S211" s="19" t="e">
        <f>VLOOKUP(Table4[[#This Row],[Unique]], comp[], 2, FALSE)</f>
        <v>#N/A</v>
      </c>
      <c r="T211" s="19"/>
      <c r="U211" s="19" t="str">
        <f>Table4[[#This Row],[Name]] &amp; Table4[[#This Row],[Paper]]</f>
        <v>35NiXue, F. et al. Effects of Ni on microstructural evolution and γ’ dissolution of novel Co-Al-W base alloys. Jinshu Xuebao/Acta Metall. Sin. 50, 845–853 (2014).</v>
      </c>
    </row>
    <row r="212" spans="1:21" x14ac:dyDescent="0.3">
      <c r="A212" s="19" t="s">
        <v>2672</v>
      </c>
      <c r="B212" s="19" t="str">
        <f t="shared" si="5"/>
        <v>Co-45.Ni-9.Al-10.W</v>
      </c>
      <c r="C212" s="19" t="str">
        <f>VLOOKUP(Table4[[#This Row],[Shortname]], comp[], 2, FALSE)</f>
        <v>CoAlW-X</v>
      </c>
      <c r="D212" s="19" t="s">
        <v>2645</v>
      </c>
      <c r="E212" s="13" t="s">
        <v>2641</v>
      </c>
      <c r="F212" t="s">
        <v>46</v>
      </c>
      <c r="G212">
        <v>900</v>
      </c>
      <c r="H212">
        <v>328</v>
      </c>
      <c r="I212">
        <f>IF(Table4[[#This Row],[Hardness peak (HV) or (GPa)]] ="","",IF(Table4[[#This Row],[Hardness peak (HV) or (GPa)]]&gt;100, Table4[[#This Row],[Hardness peak (HV) or (GPa)]], Table4[[#This Row],[Hardness peak (HV) or (GPa)]]/0.009807))</f>
        <v>328</v>
      </c>
      <c r="S212" s="19" t="e">
        <f>VLOOKUP(Table4[[#This Row],[Unique]], comp[], 2, FALSE)</f>
        <v>#N/A</v>
      </c>
      <c r="T212" s="19"/>
      <c r="U212" s="19" t="str">
        <f>Table4[[#This Row],[Name]] &amp; Table4[[#This Row],[Paper]]</f>
        <v>45NiXue, F. et al. Effects of Ni on microstructural evolution and γ’ dissolution of novel Co-Al-W base alloys. Jinshu Xuebao/Acta Metall. Sin. 50, 845–853 (2014).</v>
      </c>
    </row>
    <row r="213" spans="1:21" x14ac:dyDescent="0.3">
      <c r="A213" s="19" t="s">
        <v>2524</v>
      </c>
      <c r="B213" t="str">
        <f t="shared" si="5"/>
        <v>Co-7.6Al-21.3Cr-7.2W</v>
      </c>
      <c r="C213" s="19" t="str">
        <f>VLOOKUP(Table4[[#This Row],[Shortname]], comp[], 2, FALSE)</f>
        <v>CoAlW-X</v>
      </c>
      <c r="D213" s="19" t="s">
        <v>1073</v>
      </c>
      <c r="E213" t="s">
        <v>1066</v>
      </c>
      <c r="F213" t="s">
        <v>46</v>
      </c>
      <c r="G213">
        <v>637</v>
      </c>
      <c r="H213">
        <v>681</v>
      </c>
      <c r="I213">
        <f>IF(Table4[[#This Row],[Hardness peak (HV) or (GPa)]] ="","",IF(Table4[[#This Row],[Hardness peak (HV) or (GPa)]]&gt;100, Table4[[#This Row],[Hardness peak (HV) or (GPa)]], Table4[[#This Row],[Hardness peak (HV) or (GPa)]]/0.009807))</f>
        <v>681</v>
      </c>
      <c r="R213" t="s">
        <v>3750</v>
      </c>
      <c r="S213" t="e">
        <f>VLOOKUP(Table4[[#This Row],[Unique]], comp[], 2, FALSE)</f>
        <v>#N/A</v>
      </c>
      <c r="T213" s="19" t="s">
        <v>1882</v>
      </c>
      <c r="U213" s="19" t="str">
        <f>Table4[[#This Row],[Name]] &amp; Table4[[#This Row],[Paper]]</f>
        <v>21CrYan, H. Y., Vorontsov, V. A. &amp; Dye, D. Alloying effects in polycrystalline γ′ strengthened Co-Al-W base alloys. Intermetallics 48, 44–53 (2014).</v>
      </c>
    </row>
    <row r="214" spans="1:21" x14ac:dyDescent="0.3">
      <c r="A214" s="19" t="s">
        <v>2522</v>
      </c>
      <c r="B214" t="str">
        <f t="shared" si="5"/>
        <v>Co-7.5Al-17.3Cr-7.W</v>
      </c>
      <c r="C214" s="19" t="str">
        <f>VLOOKUP(Table4[[#This Row],[Shortname]], comp[], 2, FALSE)</f>
        <v>CoAlW-X</v>
      </c>
      <c r="D214" s="19" t="s">
        <v>1072</v>
      </c>
      <c r="E214" t="s">
        <v>1066</v>
      </c>
      <c r="F214" t="s">
        <v>46</v>
      </c>
      <c r="G214">
        <v>689</v>
      </c>
      <c r="H214">
        <v>640</v>
      </c>
      <c r="I214">
        <f>IF(Table4[[#This Row],[Hardness peak (HV) or (GPa)]] ="","",IF(Table4[[#This Row],[Hardness peak (HV) or (GPa)]]&gt;100, Table4[[#This Row],[Hardness peak (HV) or (GPa)]], Table4[[#This Row],[Hardness peak (HV) or (GPa)]]/0.009807))</f>
        <v>640</v>
      </c>
      <c r="R214" t="s">
        <v>3750</v>
      </c>
      <c r="S214" t="e">
        <f>VLOOKUP(Table4[[#This Row],[Unique]], comp[], 2, FALSE)</f>
        <v>#N/A</v>
      </c>
      <c r="T214" s="19" t="s">
        <v>1879</v>
      </c>
      <c r="U214" s="19" t="str">
        <f>Table4[[#This Row],[Name]] &amp; Table4[[#This Row],[Paper]]</f>
        <v>17CrYan, H. Y., Vorontsov, V. A. &amp; Dye, D. Alloying effects in polycrystalline γ′ strengthened Co-Al-W base alloys. Intermetallics 48, 44–53 (2014).</v>
      </c>
    </row>
    <row r="215" spans="1:21" x14ac:dyDescent="0.3">
      <c r="A215" s="19" t="s">
        <v>3723</v>
      </c>
      <c r="B215" t="str">
        <f t="shared" si="5"/>
        <v>Co-19.5Fe-7.3Al-7.W</v>
      </c>
      <c r="C215" s="19" t="str">
        <f>VLOOKUP(Table4[[#This Row],[Shortname]], comp[], 2, FALSE)</f>
        <v>CoAlW-X</v>
      </c>
      <c r="D215" s="19" t="s">
        <v>1069</v>
      </c>
      <c r="E215" t="s">
        <v>1066</v>
      </c>
      <c r="F215" t="s">
        <v>46</v>
      </c>
      <c r="G215">
        <v>689</v>
      </c>
      <c r="H215">
        <v>568</v>
      </c>
      <c r="I215">
        <f>IF(Table4[[#This Row],[Hardness peak (HV) or (GPa)]] ="","",IF(Table4[[#This Row],[Hardness peak (HV) or (GPa)]]&gt;100, Table4[[#This Row],[Hardness peak (HV) or (GPa)]], Table4[[#This Row],[Hardness peak (HV) or (GPa)]]/0.009807))</f>
        <v>568</v>
      </c>
      <c r="R215" t="s">
        <v>3750</v>
      </c>
      <c r="S215" t="e">
        <f>VLOOKUP(Table4[[#This Row],[Unique]], comp[], 2, FALSE)</f>
        <v>#N/A</v>
      </c>
      <c r="T215" s="19" t="s">
        <v>1881</v>
      </c>
      <c r="U215" s="19" t="str">
        <f>Table4[[#This Row],[Name]] &amp; Table4[[#This Row],[Paper]]</f>
        <v>20FeYan, H. Y., Vorontsov, V. A. &amp; Dye, D. Alloying effects in polycrystalline γ′ strengthened Co-Al-W base alloys. Intermetallics 48, 44–53 (2014).</v>
      </c>
    </row>
    <row r="216" spans="1:21" x14ac:dyDescent="0.3">
      <c r="A216" s="19" t="s">
        <v>703</v>
      </c>
      <c r="B216" t="str">
        <f t="shared" si="5"/>
        <v>Co-7.3Al-6.8W</v>
      </c>
      <c r="C216" s="19" t="str">
        <f>VLOOKUP(Table4[[#This Row],[Shortname]], comp[], 2, FALSE)</f>
        <v>CoAlW-X</v>
      </c>
      <c r="D216" s="19" t="s">
        <v>541</v>
      </c>
      <c r="E216" t="s">
        <v>1066</v>
      </c>
      <c r="F216" t="s">
        <v>46</v>
      </c>
      <c r="G216">
        <v>765</v>
      </c>
      <c r="H216">
        <v>468</v>
      </c>
      <c r="I216">
        <f>IF(Table4[[#This Row],[Hardness peak (HV) or (GPa)]] ="","",IF(Table4[[#This Row],[Hardness peak (HV) or (GPa)]]&gt;100, Table4[[#This Row],[Hardness peak (HV) or (GPa)]], Table4[[#This Row],[Hardness peak (HV) or (GPa)]]/0.009807))</f>
        <v>468</v>
      </c>
      <c r="R216" t="s">
        <v>3750</v>
      </c>
      <c r="S216" t="e">
        <f>VLOOKUP(Table4[[#This Row],[Unique]], comp[], 2, FALSE)</f>
        <v>#N/A</v>
      </c>
      <c r="T216" s="19" t="s">
        <v>1455</v>
      </c>
      <c r="U216" s="19" t="str">
        <f>Table4[[#This Row],[Name]] &amp; Table4[[#This Row],[Paper]]</f>
        <v>BaseYan, H. Y., Vorontsov, V. A. &amp; Dye, D. Alloying effects in polycrystalline γ′ strengthened Co-Al-W base alloys. Intermetallics 48, 44–53 (2014).</v>
      </c>
    </row>
    <row r="217" spans="1:21" x14ac:dyDescent="0.3">
      <c r="A217" s="19" t="s">
        <v>2525</v>
      </c>
      <c r="B217" t="str">
        <f t="shared" si="5"/>
        <v>Co-11.1Ni-7.5Al-20.8Cr-7.2W</v>
      </c>
      <c r="C217" s="19" t="str">
        <f>VLOOKUP(Table4[[#This Row],[Shortname]], comp[], 2, FALSE)</f>
        <v>CoAlWX+</v>
      </c>
      <c r="D217" s="19" t="s">
        <v>1076</v>
      </c>
      <c r="E217" t="s">
        <v>1066</v>
      </c>
      <c r="F217" t="s">
        <v>46</v>
      </c>
      <c r="G217">
        <v>688</v>
      </c>
      <c r="H217">
        <v>463</v>
      </c>
      <c r="I217">
        <f>IF(Table4[[#This Row],[Hardness peak (HV) or (GPa)]] ="","",IF(Table4[[#This Row],[Hardness peak (HV) or (GPa)]]&gt;100, Table4[[#This Row],[Hardness peak (HV) or (GPa)]], Table4[[#This Row],[Hardness peak (HV) or (GPa)]]/0.009807))</f>
        <v>463</v>
      </c>
      <c r="R217" t="s">
        <v>3750</v>
      </c>
      <c r="S217" t="e">
        <f>VLOOKUP(Table4[[#This Row],[Unique]], comp[], 2, FALSE)</f>
        <v>#N/A</v>
      </c>
      <c r="T217" s="19" t="s">
        <v>1883</v>
      </c>
      <c r="U217" s="19" t="str">
        <f>Table4[[#This Row],[Name]] &amp; Table4[[#This Row],[Paper]]</f>
        <v>21Cr-11NiYan, H. Y., Vorontsov, V. A. &amp; Dye, D. Alloying effects in polycrystalline γ′ strengthened Co-Al-W base alloys. Intermetallics 48, 44–53 (2014).</v>
      </c>
    </row>
    <row r="218" spans="1:21" x14ac:dyDescent="0.3">
      <c r="A218" s="19" t="s">
        <v>2527</v>
      </c>
      <c r="B218" t="str">
        <f t="shared" si="5"/>
        <v>Co-21.7Ni-6.9Al-21.5Cr-7.3W</v>
      </c>
      <c r="C218" s="19" t="str">
        <f>VLOOKUP(Table4[[#This Row],[Shortname]], comp[], 2, FALSE)</f>
        <v>CoAlWX+</v>
      </c>
      <c r="D218" s="19" t="s">
        <v>1075</v>
      </c>
      <c r="E218" t="s">
        <v>1066</v>
      </c>
      <c r="F218" t="s">
        <v>46</v>
      </c>
      <c r="G218">
        <v>726</v>
      </c>
      <c r="H218">
        <v>461</v>
      </c>
      <c r="I218">
        <f>IF(Table4[[#This Row],[Hardness peak (HV) or (GPa)]] ="","",IF(Table4[[#This Row],[Hardness peak (HV) or (GPa)]]&gt;100, Table4[[#This Row],[Hardness peak (HV) or (GPa)]], Table4[[#This Row],[Hardness peak (HV) or (GPa)]]/0.009807))</f>
        <v>461</v>
      </c>
      <c r="R218" t="s">
        <v>3750</v>
      </c>
      <c r="S218" t="e">
        <f>VLOOKUP(Table4[[#This Row],[Unique]], comp[], 2, FALSE)</f>
        <v>#N/A</v>
      </c>
      <c r="T218" s="19" t="s">
        <v>1885</v>
      </c>
      <c r="U218" s="19" t="str">
        <f>Table4[[#This Row],[Name]] &amp; Table4[[#This Row],[Paper]]</f>
        <v>21Cr-21NiYan, H. Y., Vorontsov, V. A. &amp; Dye, D. Alloying effects in polycrystalline γ′ strengthened Co-Al-W base alloys. Intermetallics 48, 44–53 (2014).</v>
      </c>
    </row>
    <row r="219" spans="1:21" x14ac:dyDescent="0.3">
      <c r="A219" s="19" t="s">
        <v>2423</v>
      </c>
      <c r="B219" t="str">
        <f t="shared" si="5"/>
        <v>Co-9.9Al-4.8W-1.8Ta</v>
      </c>
      <c r="C219" s="19" t="str">
        <f>VLOOKUP(Table4[[#This Row],[Shortname]], comp[], 2, FALSE)</f>
        <v>CoAlW-X</v>
      </c>
      <c r="D219" s="19" t="s">
        <v>162</v>
      </c>
      <c r="E219" t="s">
        <v>1066</v>
      </c>
      <c r="F219" t="s">
        <v>46</v>
      </c>
      <c r="G219">
        <v>900</v>
      </c>
      <c r="H219">
        <v>434</v>
      </c>
      <c r="I219">
        <f>IF(Table4[[#This Row],[Hardness peak (HV) or (GPa)]] ="","",IF(Table4[[#This Row],[Hardness peak (HV) or (GPa)]]&gt;100, Table4[[#This Row],[Hardness peak (HV) or (GPa)]], Table4[[#This Row],[Hardness peak (HV) or (GPa)]]/0.009807))</f>
        <v>434</v>
      </c>
      <c r="R219" t="s">
        <v>3750</v>
      </c>
      <c r="S219" t="e">
        <f>VLOOKUP(Table4[[#This Row],[Unique]], comp[], 2, FALSE)</f>
        <v>#N/A</v>
      </c>
      <c r="T219" s="19" t="s">
        <v>1776</v>
      </c>
      <c r="U219" s="19" t="str">
        <f>Table4[[#This Row],[Name]] &amp; Table4[[#This Row],[Paper]]</f>
        <v>2TaYan, H. Y., Vorontsov, V. A. &amp; Dye, D. Alloying effects in polycrystalline γ′ strengthened Co-Al-W base alloys. Intermetallics 48, 44–53 (2014).</v>
      </c>
    </row>
    <row r="220" spans="1:21" x14ac:dyDescent="0.3">
      <c r="A220" s="19" t="s">
        <v>2523</v>
      </c>
      <c r="B220" t="str">
        <f t="shared" si="5"/>
        <v>Co-7.2Al-7.2W-0.7Si</v>
      </c>
      <c r="C220" s="19" t="str">
        <f>VLOOKUP(Table4[[#This Row],[Shortname]], comp[], 2, FALSE)</f>
        <v>CoAlW-X</v>
      </c>
      <c r="D220" s="19" t="s">
        <v>1068</v>
      </c>
      <c r="E220" t="s">
        <v>1066</v>
      </c>
      <c r="F220" t="s">
        <v>46</v>
      </c>
      <c r="G220">
        <v>794</v>
      </c>
      <c r="H220">
        <v>427</v>
      </c>
      <c r="I220">
        <f>IF(Table4[[#This Row],[Hardness peak (HV) or (GPa)]] ="","",IF(Table4[[#This Row],[Hardness peak (HV) or (GPa)]]&gt;100, Table4[[#This Row],[Hardness peak (HV) or (GPa)]], Table4[[#This Row],[Hardness peak (HV) or (GPa)]]/0.009807))</f>
        <v>427</v>
      </c>
      <c r="R220" t="s">
        <v>3750</v>
      </c>
      <c r="S220" t="e">
        <f>VLOOKUP(Table4[[#This Row],[Unique]], comp[], 2, FALSE)</f>
        <v>#N/A</v>
      </c>
      <c r="T220" s="19" t="s">
        <v>1880</v>
      </c>
      <c r="U220" s="19" t="str">
        <f>Table4[[#This Row],[Name]] &amp; Table4[[#This Row],[Paper]]</f>
        <v>1SiYan, H. Y., Vorontsov, V. A. &amp; Dye, D. Alloying effects in polycrystalline γ′ strengthened Co-Al-W base alloys. Intermetallics 48, 44–53 (2014).</v>
      </c>
    </row>
    <row r="221" spans="1:21" x14ac:dyDescent="0.3">
      <c r="A221" s="19" t="s">
        <v>2532</v>
      </c>
      <c r="B221" t="str">
        <f t="shared" si="5"/>
        <v>Co-6.4Al-6.W-2.2Ti</v>
      </c>
      <c r="C221" s="19" t="str">
        <f>VLOOKUP(Table4[[#This Row],[Shortname]], comp[], 2, FALSE)</f>
        <v>CoAlW-X</v>
      </c>
      <c r="D221" s="19" t="s">
        <v>1060</v>
      </c>
      <c r="E221" t="s">
        <v>1066</v>
      </c>
      <c r="F221" t="s">
        <v>46</v>
      </c>
      <c r="G221">
        <v>790</v>
      </c>
      <c r="H221">
        <v>410</v>
      </c>
      <c r="I221">
        <f>IF(Table4[[#This Row],[Hardness peak (HV) or (GPa)]] ="","",IF(Table4[[#This Row],[Hardness peak (HV) or (GPa)]]&gt;100, Table4[[#This Row],[Hardness peak (HV) or (GPa)]], Table4[[#This Row],[Hardness peak (HV) or (GPa)]]/0.009807))</f>
        <v>410</v>
      </c>
      <c r="R221" t="s">
        <v>3750</v>
      </c>
      <c r="S221" t="e">
        <f>VLOOKUP(Table4[[#This Row],[Unique]], comp[], 2, FALSE)</f>
        <v>#N/A</v>
      </c>
      <c r="T221" s="19" t="s">
        <v>1890</v>
      </c>
      <c r="U221" s="19" t="str">
        <f>Table4[[#This Row],[Name]] &amp; Table4[[#This Row],[Paper]]</f>
        <v>2TiYan, H. Y., Vorontsov, V. A. &amp; Dye, D. Alloying effects in polycrystalline γ′ strengthened Co-Al-W base alloys. Intermetallics 48, 44–53 (2014).</v>
      </c>
    </row>
    <row r="222" spans="1:21" x14ac:dyDescent="0.3">
      <c r="A222" s="19" t="s">
        <v>2531</v>
      </c>
      <c r="B222" t="str">
        <f t="shared" si="5"/>
        <v>Co-7.2Al-4.7W-1.8Mo</v>
      </c>
      <c r="C222" s="19" t="str">
        <f>VLOOKUP(Table4[[#This Row],[Shortname]], comp[], 2, FALSE)</f>
        <v>CoAlW-X</v>
      </c>
      <c r="D222" s="19" t="s">
        <v>429</v>
      </c>
      <c r="E222" t="s">
        <v>1066</v>
      </c>
      <c r="F222" t="s">
        <v>46</v>
      </c>
      <c r="G222">
        <v>715</v>
      </c>
      <c r="H222">
        <v>406</v>
      </c>
      <c r="I222">
        <f>IF(Table4[[#This Row],[Hardness peak (HV) or (GPa)]] ="","",IF(Table4[[#This Row],[Hardness peak (HV) or (GPa)]]&gt;100, Table4[[#This Row],[Hardness peak (HV) or (GPa)]], Table4[[#This Row],[Hardness peak (HV) or (GPa)]]/0.009807))</f>
        <v>406</v>
      </c>
      <c r="R222" t="s">
        <v>3750</v>
      </c>
      <c r="S222" t="e">
        <f>VLOOKUP(Table4[[#This Row],[Unique]], comp[], 2, FALSE)</f>
        <v>#N/A</v>
      </c>
      <c r="T222" s="19" t="s">
        <v>1889</v>
      </c>
      <c r="U222" s="19" t="str">
        <f>Table4[[#This Row],[Name]] &amp; Table4[[#This Row],[Paper]]</f>
        <v>2MoYan, H. Y., Vorontsov, V. A. &amp; Dye, D. Alloying effects in polycrystalline γ′ strengthened Co-Al-W base alloys. Intermetallics 48, 44–53 (2014).</v>
      </c>
    </row>
    <row r="223" spans="1:21" x14ac:dyDescent="0.3">
      <c r="A223" s="19" t="s">
        <v>2533</v>
      </c>
      <c r="B223" t="str">
        <f t="shared" si="5"/>
        <v>Co-7.3Al-4.8W-2.1V</v>
      </c>
      <c r="C223" s="19" t="str">
        <f>VLOOKUP(Table4[[#This Row],[Shortname]], comp[], 2, FALSE)</f>
        <v>CoAlW-X</v>
      </c>
      <c r="D223" s="19" t="s">
        <v>1058</v>
      </c>
      <c r="E223" t="s">
        <v>1066</v>
      </c>
      <c r="F223" t="s">
        <v>46</v>
      </c>
      <c r="G223">
        <v>736</v>
      </c>
      <c r="H223">
        <v>404</v>
      </c>
      <c r="I223">
        <f>IF(Table4[[#This Row],[Hardness peak (HV) or (GPa)]] ="","",IF(Table4[[#This Row],[Hardness peak (HV) or (GPa)]]&gt;100, Table4[[#This Row],[Hardness peak (HV) or (GPa)]], Table4[[#This Row],[Hardness peak (HV) or (GPa)]]/0.009807))</f>
        <v>404</v>
      </c>
      <c r="R223" t="s">
        <v>3750</v>
      </c>
      <c r="S223" t="e">
        <f>VLOOKUP(Table4[[#This Row],[Unique]], comp[], 2, FALSE)</f>
        <v>#N/A</v>
      </c>
      <c r="T223" s="19" t="s">
        <v>1891</v>
      </c>
      <c r="U223" s="19" t="str">
        <f>Table4[[#This Row],[Name]] &amp; Table4[[#This Row],[Paper]]</f>
        <v>2VYan, H. Y., Vorontsov, V. A. &amp; Dye, D. Alloying effects in polycrystalline γ′ strengthened Co-Al-W base alloys. Intermetallics 48, 44–53 (2014).</v>
      </c>
    </row>
    <row r="224" spans="1:21" x14ac:dyDescent="0.3">
      <c r="A224" s="19" t="s">
        <v>2528</v>
      </c>
      <c r="B224" t="str">
        <f t="shared" si="5"/>
        <v>Co-21.3Ni-9.3Al-21.1Cr-4.7W</v>
      </c>
      <c r="C224" s="19" t="str">
        <f>VLOOKUP(Table4[[#This Row],[Shortname]], comp[], 2, FALSE)</f>
        <v>CoAlWX+</v>
      </c>
      <c r="D224" s="19" t="s">
        <v>1079</v>
      </c>
      <c r="E224" t="s">
        <v>1066</v>
      </c>
      <c r="F224" t="s">
        <v>46</v>
      </c>
      <c r="G224">
        <v>689</v>
      </c>
      <c r="H224">
        <v>401</v>
      </c>
      <c r="I224">
        <f>IF(Table4[[#This Row],[Hardness peak (HV) or (GPa)]] ="","",IF(Table4[[#This Row],[Hardness peak (HV) or (GPa)]]&gt;100, Table4[[#This Row],[Hardness peak (HV) or (GPa)]], Table4[[#This Row],[Hardness peak (HV) or (GPa)]]/0.009807))</f>
        <v>401</v>
      </c>
      <c r="R224" t="s">
        <v>3750</v>
      </c>
      <c r="S224" t="e">
        <f>VLOOKUP(Table4[[#This Row],[Unique]], comp[], 2, FALSE)</f>
        <v>#N/A</v>
      </c>
      <c r="T224" s="19" t="s">
        <v>1886</v>
      </c>
      <c r="U224" s="19" t="str">
        <f>Table4[[#This Row],[Name]] &amp; Table4[[#This Row],[Paper]]</f>
        <v>21Cr-21Ni-AYan, H. Y., Vorontsov, V. A. &amp; Dye, D. Alloying effects in polycrystalline γ′ strengthened Co-Al-W base alloys. Intermetallics 48, 44–53 (2014).</v>
      </c>
    </row>
    <row r="225" spans="1:21" x14ac:dyDescent="0.3">
      <c r="A225" s="19" t="s">
        <v>2521</v>
      </c>
      <c r="B225" t="str">
        <f t="shared" si="5"/>
        <v>Co-7.4Al-13.2Cr-7.1W</v>
      </c>
      <c r="C225" s="19" t="str">
        <f>VLOOKUP(Table4[[#This Row],[Shortname]], comp[], 2, FALSE)</f>
        <v>CoAlW-X</v>
      </c>
      <c r="D225" s="19" t="s">
        <v>1071</v>
      </c>
      <c r="E225" t="s">
        <v>1066</v>
      </c>
      <c r="F225" t="s">
        <v>46</v>
      </c>
      <c r="G225">
        <v>746</v>
      </c>
      <c r="H225">
        <v>395</v>
      </c>
      <c r="I225">
        <f>IF(Table4[[#This Row],[Hardness peak (HV) or (GPa)]] ="","",IF(Table4[[#This Row],[Hardness peak (HV) or (GPa)]]&gt;100, Table4[[#This Row],[Hardness peak (HV) or (GPa)]], Table4[[#This Row],[Hardness peak (HV) or (GPa)]]/0.009807))</f>
        <v>395</v>
      </c>
      <c r="R225" t="s">
        <v>3750</v>
      </c>
      <c r="S225" t="e">
        <f>VLOOKUP(Table4[[#This Row],[Unique]], comp[], 2, FALSE)</f>
        <v>#N/A</v>
      </c>
      <c r="T225" s="19" t="s">
        <v>1878</v>
      </c>
      <c r="U225" s="19" t="str">
        <f>Table4[[#This Row],[Name]] &amp; Table4[[#This Row],[Paper]]</f>
        <v>13CrYan, H. Y., Vorontsov, V. A. &amp; Dye, D. Alloying effects in polycrystalline γ′ strengthened Co-Al-W base alloys. Intermetallics 48, 44–53 (2014).</v>
      </c>
    </row>
    <row r="226" spans="1:21" x14ac:dyDescent="0.3">
      <c r="A226" s="19" t="s">
        <v>2530</v>
      </c>
      <c r="B226" t="str">
        <f t="shared" si="5"/>
        <v>Co-32.5Ni-11.2Al-20.5Cr-3.4W</v>
      </c>
      <c r="C226" s="19" t="str">
        <f>VLOOKUP(Table4[[#This Row],[Shortname]], comp[], 2, FALSE)</f>
        <v>CoAlWX+</v>
      </c>
      <c r="D226" s="19" t="s">
        <v>1080</v>
      </c>
      <c r="E226" t="s">
        <v>1066</v>
      </c>
      <c r="F226" t="s">
        <v>46</v>
      </c>
      <c r="G226">
        <v>817</v>
      </c>
      <c r="H226">
        <v>388</v>
      </c>
      <c r="I226">
        <f>IF(Table4[[#This Row],[Hardness peak (HV) or (GPa)]] ="","",IF(Table4[[#This Row],[Hardness peak (HV) or (GPa)]]&gt;100, Table4[[#This Row],[Hardness peak (HV) or (GPa)]], Table4[[#This Row],[Hardness peak (HV) or (GPa)]]/0.009807))</f>
        <v>388</v>
      </c>
      <c r="R226" t="s">
        <v>3750</v>
      </c>
      <c r="S226" t="e">
        <f>VLOOKUP(Table4[[#This Row],[Unique]], comp[], 2, FALSE)</f>
        <v>#N/A</v>
      </c>
      <c r="T226" s="19" t="s">
        <v>1888</v>
      </c>
      <c r="U226" s="19" t="str">
        <f>Table4[[#This Row],[Name]] &amp; Table4[[#This Row],[Paper]]</f>
        <v>21Cr-32Ni-AYan, H. Y., Vorontsov, V. A. &amp; Dye, D. Alloying effects in polycrystalline γ′ strengthened Co-Al-W base alloys. Intermetallics 48, 44–53 (2014).</v>
      </c>
    </row>
    <row r="227" spans="1:21" x14ac:dyDescent="0.3">
      <c r="A227" s="19" t="s">
        <v>2529</v>
      </c>
      <c r="B227" t="str">
        <f t="shared" si="5"/>
        <v>Co-33.2Ni-7.7Al-20.8Cr-6.5W</v>
      </c>
      <c r="C227" s="19" t="str">
        <f>VLOOKUP(Table4[[#This Row],[Shortname]], comp[], 2, FALSE)</f>
        <v>CoAlWX+</v>
      </c>
      <c r="D227" s="19" t="s">
        <v>1077</v>
      </c>
      <c r="E227" t="s">
        <v>1066</v>
      </c>
      <c r="F227" t="s">
        <v>46</v>
      </c>
      <c r="G227">
        <v>791</v>
      </c>
      <c r="H227">
        <v>383</v>
      </c>
      <c r="I227">
        <f>IF(Table4[[#This Row],[Hardness peak (HV) or (GPa)]] ="","",IF(Table4[[#This Row],[Hardness peak (HV) or (GPa)]]&gt;100, Table4[[#This Row],[Hardness peak (HV) or (GPa)]], Table4[[#This Row],[Hardness peak (HV) or (GPa)]]/0.009807))</f>
        <v>383</v>
      </c>
      <c r="R227" t="s">
        <v>3750</v>
      </c>
      <c r="S227" t="e">
        <f>VLOOKUP(Table4[[#This Row],[Unique]], comp[], 2, FALSE)</f>
        <v>#N/A</v>
      </c>
      <c r="T227" s="19" t="s">
        <v>1887</v>
      </c>
      <c r="U227" s="19" t="str">
        <f>Table4[[#This Row],[Name]] &amp; Table4[[#This Row],[Paper]]</f>
        <v>21Cr-32NiYan, H. Y., Vorontsov, V. A. &amp; Dye, D. Alloying effects in polycrystalline γ′ strengthened Co-Al-W base alloys. Intermetallics 48, 44–53 (2014).</v>
      </c>
    </row>
    <row r="228" spans="1:21" x14ac:dyDescent="0.3">
      <c r="A228" s="19" t="s">
        <v>2229</v>
      </c>
      <c r="B228" t="str">
        <f t="shared" si="5"/>
        <v>Co-20.2Ni-7.3Al-7.W</v>
      </c>
      <c r="C228" s="19" t="str">
        <f>VLOOKUP(Table4[[#This Row],[Shortname]], comp[], 2, FALSE)</f>
        <v>CoAlW-X</v>
      </c>
      <c r="D228" s="19" t="s">
        <v>593</v>
      </c>
      <c r="E228" t="s">
        <v>1066</v>
      </c>
      <c r="F228" t="s">
        <v>46</v>
      </c>
      <c r="G228">
        <v>790</v>
      </c>
      <c r="H228">
        <v>348</v>
      </c>
      <c r="I228">
        <f>IF(Table4[[#This Row],[Hardness peak (HV) or (GPa)]] ="","",IF(Table4[[#This Row],[Hardness peak (HV) or (GPa)]]&gt;100, Table4[[#This Row],[Hardness peak (HV) or (GPa)]], Table4[[#This Row],[Hardness peak (HV) or (GPa)]]/0.009807))</f>
        <v>348</v>
      </c>
      <c r="R228" t="s">
        <v>3750</v>
      </c>
      <c r="S228" t="e">
        <f>VLOOKUP(Table4[[#This Row],[Unique]], comp[], 2, FALSE)</f>
        <v>#N/A</v>
      </c>
      <c r="T228" s="19" t="s">
        <v>1556</v>
      </c>
      <c r="U228" s="19" t="str">
        <f>Table4[[#This Row],[Name]] &amp; Table4[[#This Row],[Paper]]</f>
        <v>20NiYan, H. Y., Vorontsov, V. A. &amp; Dye, D. Alloying effects in polycrystalline γ′ strengthened Co-Al-W base alloys. Intermetallics 48, 44–53 (2014).</v>
      </c>
    </row>
    <row r="229" spans="1:21" x14ac:dyDescent="0.3">
      <c r="A229" s="19" t="s">
        <v>2520</v>
      </c>
      <c r="B229" t="str">
        <f t="shared" si="5"/>
        <v>Co-7.2Al-9.8Cr-6.8W</v>
      </c>
      <c r="C229" s="19" t="str">
        <f>VLOOKUP(Table4[[#This Row],[Shortname]], comp[], 2, FALSE)</f>
        <v>CoAlW-X</v>
      </c>
      <c r="D229" s="19" t="s">
        <v>1070</v>
      </c>
      <c r="E229" t="s">
        <v>1066</v>
      </c>
      <c r="F229" t="s">
        <v>46</v>
      </c>
      <c r="G229">
        <v>772</v>
      </c>
      <c r="H229">
        <v>347</v>
      </c>
      <c r="I229">
        <f>IF(Table4[[#This Row],[Hardness peak (HV) or (GPa)]] ="","",IF(Table4[[#This Row],[Hardness peak (HV) or (GPa)]]&gt;100, Table4[[#This Row],[Hardness peak (HV) or (GPa)]], Table4[[#This Row],[Hardness peak (HV) or (GPa)]]/0.009807))</f>
        <v>347</v>
      </c>
      <c r="R229" t="s">
        <v>3750</v>
      </c>
      <c r="S229" t="e">
        <f>VLOOKUP(Table4[[#This Row],[Unique]], comp[], 2, FALSE)</f>
        <v>#N/A</v>
      </c>
      <c r="T229" s="19" t="s">
        <v>1877</v>
      </c>
      <c r="U229" s="19" t="str">
        <f>Table4[[#This Row],[Name]] &amp; Table4[[#This Row],[Paper]]</f>
        <v>10CrYan, H. Y., Vorontsov, V. A. &amp; Dye, D. Alloying effects in polycrystalline γ′ strengthened Co-Al-W base alloys. Intermetallics 48, 44–53 (2014).</v>
      </c>
    </row>
    <row r="230" spans="1:21" x14ac:dyDescent="0.3">
      <c r="A230" s="19" t="s">
        <v>2611</v>
      </c>
      <c r="B230" t="str">
        <f t="shared" si="5"/>
        <v>Co-4.8Al-22.9Cr-6.6W</v>
      </c>
      <c r="C230" s="19" t="str">
        <f>VLOOKUP(Table4[[#This Row],[Shortname]], comp[], 2, FALSE)</f>
        <v>CoAlW-X</v>
      </c>
      <c r="D230" s="19" t="s">
        <v>1074</v>
      </c>
      <c r="E230" t="s">
        <v>1066</v>
      </c>
      <c r="F230" t="s">
        <v>46</v>
      </c>
      <c r="G230">
        <v>1300</v>
      </c>
      <c r="H230">
        <v>326</v>
      </c>
      <c r="I230">
        <f>IF(Table4[[#This Row],[Hardness peak (HV) or (GPa)]] ="","",IF(Table4[[#This Row],[Hardness peak (HV) or (GPa)]]&gt;100, Table4[[#This Row],[Hardness peak (HV) or (GPa)]], Table4[[#This Row],[Hardness peak (HV) or (GPa)]]/0.009807))</f>
        <v>326</v>
      </c>
      <c r="R230" t="s">
        <v>3749</v>
      </c>
      <c r="S230" t="e">
        <f>VLOOKUP(Table4[[#This Row],[Unique]], comp[], 2, FALSE)</f>
        <v>#N/A</v>
      </c>
      <c r="T230" s="19" t="s">
        <v>1959</v>
      </c>
      <c r="U230" s="19" t="str">
        <f>Table4[[#This Row],[Name]] &amp; Table4[[#This Row],[Paper]]</f>
        <v>23CrYan, H. Y., Vorontsov, V. A. &amp; Dye, D. Alloying effects in polycrystalline γ′ strengthened Co-Al-W base alloys. Intermetallics 48, 44–53 (2014).</v>
      </c>
    </row>
    <row r="231" spans="1:21" x14ac:dyDescent="0.3">
      <c r="A231" s="19" t="s">
        <v>2534</v>
      </c>
      <c r="B231" t="str">
        <f t="shared" si="5"/>
        <v>Co-6.4Ni-7.7Al-3.W-4.2V</v>
      </c>
      <c r="C231" s="19" t="str">
        <f>VLOOKUP(Table4[[#This Row],[Shortname]], comp[], 2, FALSE)</f>
        <v>Low-W</v>
      </c>
      <c r="D231" s="19" t="s">
        <v>1067</v>
      </c>
      <c r="E231" t="s">
        <v>1066</v>
      </c>
      <c r="F231" t="s">
        <v>46</v>
      </c>
      <c r="G231">
        <v>741</v>
      </c>
      <c r="H231">
        <v>323</v>
      </c>
      <c r="I231">
        <f>IF(Table4[[#This Row],[Hardness peak (HV) or (GPa)]] ="","",IF(Table4[[#This Row],[Hardness peak (HV) or (GPa)]]&gt;100, Table4[[#This Row],[Hardness peak (HV) or (GPa)]], Table4[[#This Row],[Hardness peak (HV) or (GPa)]]/0.009807))</f>
        <v>323</v>
      </c>
      <c r="R231" t="s">
        <v>3750</v>
      </c>
      <c r="S231" t="e">
        <f>VLOOKUP(Table4[[#This Row],[Unique]], comp[], 2, FALSE)</f>
        <v>#N/A</v>
      </c>
      <c r="T231" s="19" t="s">
        <v>1892</v>
      </c>
      <c r="U231" s="19" t="str">
        <f>Table4[[#This Row],[Name]] &amp; Table4[[#This Row],[Paper]]</f>
        <v>6Ni-4VYan, H. Y., Vorontsov, V. A. &amp; Dye, D. Alloying effects in polycrystalline γ′ strengthened Co-Al-W base alloys. Intermetallics 48, 44–53 (2014).</v>
      </c>
    </row>
    <row r="232" spans="1:21" x14ac:dyDescent="0.3">
      <c r="A232" s="19" t="s">
        <v>2526</v>
      </c>
      <c r="B232" t="str">
        <f t="shared" si="5"/>
        <v>Co-10.9Ni-8.5Al-21.Cr-5.5W</v>
      </c>
      <c r="C232" s="19" t="str">
        <f>VLOOKUP(Table4[[#This Row],[Shortname]], comp[], 2, FALSE)</f>
        <v>CoAlWX+</v>
      </c>
      <c r="D232" s="19" t="s">
        <v>1078</v>
      </c>
      <c r="E232" t="s">
        <v>1066</v>
      </c>
      <c r="F232" t="s">
        <v>46</v>
      </c>
      <c r="G232">
        <v>689</v>
      </c>
      <c r="H232">
        <v>323</v>
      </c>
      <c r="I232">
        <f>IF(Table4[[#This Row],[Hardness peak (HV) or (GPa)]] ="","",IF(Table4[[#This Row],[Hardness peak (HV) or (GPa)]]&gt;100, Table4[[#This Row],[Hardness peak (HV) or (GPa)]], Table4[[#This Row],[Hardness peak (HV) or (GPa)]]/0.009807))</f>
        <v>323</v>
      </c>
      <c r="R232" t="s">
        <v>3750</v>
      </c>
      <c r="S232" t="e">
        <f>VLOOKUP(Table4[[#This Row],[Unique]], comp[], 2, FALSE)</f>
        <v>#N/A</v>
      </c>
      <c r="T232" s="19" t="s">
        <v>1884</v>
      </c>
      <c r="U232" s="19" t="str">
        <f>Table4[[#This Row],[Name]] &amp; Table4[[#This Row],[Paper]]</f>
        <v>21Cr-11Ni-AYan, H. Y., Vorontsov, V. A. &amp; Dye, D. Alloying effects in polycrystalline γ′ strengthened Co-Al-W base alloys. Intermetallics 48, 44–53 (2014).</v>
      </c>
    </row>
    <row r="233" spans="1:21" x14ac:dyDescent="0.3">
      <c r="A233" s="19" t="s">
        <v>2248</v>
      </c>
      <c r="B233" t="str">
        <f t="shared" si="5"/>
        <v>Co-37.5Ni-9.Al-8.Cr-7.3W-0.04B</v>
      </c>
      <c r="C233" s="19" t="str">
        <f>VLOOKUP(Table4[[#This Row],[Shortname]], comp[], 2, FALSE)</f>
        <v>CoAlWX+</v>
      </c>
      <c r="D233" s="19" t="s">
        <v>1109</v>
      </c>
      <c r="E233" t="s">
        <v>1105</v>
      </c>
      <c r="F233" t="s">
        <v>46</v>
      </c>
      <c r="G233">
        <v>900</v>
      </c>
      <c r="H233">
        <v>4.83</v>
      </c>
      <c r="I233">
        <f>IF(Table4[[#This Row],[Hardness peak (HV) or (GPa)]] ="","",IF(Table4[[#This Row],[Hardness peak (HV) or (GPa)]]&gt;100, Table4[[#This Row],[Hardness peak (HV) or (GPa)]], Table4[[#This Row],[Hardness peak (HV) or (GPa)]]/0.009807))</f>
        <v>492.50535331905786</v>
      </c>
      <c r="R233" t="s">
        <v>3751</v>
      </c>
      <c r="S233" t="e">
        <f>VLOOKUP(Table4[[#This Row],[Unique]], comp[], 2, FALSE)</f>
        <v>#N/A</v>
      </c>
      <c r="T233" s="19" t="s">
        <v>1564</v>
      </c>
      <c r="U233" s="19" t="str">
        <f>Table4[[#This Row],[Name]] &amp; Table4[[#This Row],[Paper]]</f>
        <v>ERBO-NC50_8CrZenk, C. H. et al. The role of the base element in γ strengthened cobalt/nickel-base superalloys. Proc. Int. Symp. Superalloys 2016-Janua, 971–980 (2016).</v>
      </c>
    </row>
    <row r="234" spans="1:21" x14ac:dyDescent="0.3">
      <c r="A234" s="19" t="s">
        <v>2247</v>
      </c>
      <c r="B234" t="str">
        <f t="shared" si="5"/>
        <v>Co-8.7Al-8.Cr-7.9W-0.04B</v>
      </c>
      <c r="C234" s="19" t="str">
        <f>VLOOKUP(Table4[[#This Row],[Shortname]], comp[], 2, FALSE)</f>
        <v>CoAlW-X</v>
      </c>
      <c r="D234" s="19" t="s">
        <v>1111</v>
      </c>
      <c r="E234" t="s">
        <v>1105</v>
      </c>
      <c r="F234" t="s">
        <v>46</v>
      </c>
      <c r="G234">
        <v>900</v>
      </c>
      <c r="H234">
        <v>4.6500000000000004</v>
      </c>
      <c r="I234">
        <f>IF(Table4[[#This Row],[Hardness peak (HV) or (GPa)]] ="","",IF(Table4[[#This Row],[Hardness peak (HV) or (GPa)]]&gt;100, Table4[[#This Row],[Hardness peak (HV) or (GPa)]], Table4[[#This Row],[Hardness peak (HV) or (GPa)]]/0.009807))</f>
        <v>474.15111654940353</v>
      </c>
      <c r="R234" t="s">
        <v>3751</v>
      </c>
      <c r="S234" t="e">
        <f>VLOOKUP(Table4[[#This Row],[Unique]], comp[], 2, FALSE)</f>
        <v>#N/A</v>
      </c>
      <c r="T234" s="19" t="s">
        <v>1563</v>
      </c>
      <c r="U234" s="19" t="str">
        <f>Table4[[#This Row],[Name]] &amp; Table4[[#This Row],[Paper]]</f>
        <v>ERBO-NC100_8CrZenk, C. H. et al. The role of the base element in γ strengthened cobalt/nickel-base superalloys. Proc. Int. Symp. Superalloys 2016-Janua, 971–980 (2016).</v>
      </c>
    </row>
    <row r="235" spans="1:21" x14ac:dyDescent="0.3">
      <c r="A235" s="19" t="s">
        <v>2554</v>
      </c>
      <c r="B235" t="str">
        <f t="shared" si="5"/>
        <v>Co-9.4Al-7.5W-0.04B</v>
      </c>
      <c r="C235" s="19" t="str">
        <f>VLOOKUP(Table4[[#This Row],[Shortname]], comp[], 2, FALSE)</f>
        <v>CoAlW-X</v>
      </c>
      <c r="D235" s="19" t="s">
        <v>1108</v>
      </c>
      <c r="E235" t="s">
        <v>1105</v>
      </c>
      <c r="F235" t="s">
        <v>46</v>
      </c>
      <c r="G235">
        <v>900</v>
      </c>
      <c r="H235">
        <v>4.3099999999999996</v>
      </c>
      <c r="I235">
        <f>IF(Table4[[#This Row],[Hardness peak (HV) or (GPa)]] ="","",IF(Table4[[#This Row],[Hardness peak (HV) or (GPa)]]&gt;100, Table4[[#This Row],[Hardness peak (HV) or (GPa)]], Table4[[#This Row],[Hardness peak (HV) or (GPa)]]/0.009807))</f>
        <v>439.48200265116748</v>
      </c>
      <c r="R235" t="s">
        <v>3751</v>
      </c>
      <c r="S235" t="e">
        <f>VLOOKUP(Table4[[#This Row],[Unique]], comp[], 2, FALSE)</f>
        <v>#N/A</v>
      </c>
      <c r="T235" s="19" t="s">
        <v>1912</v>
      </c>
      <c r="U235" s="19" t="str">
        <f>Table4[[#This Row],[Name]] &amp; Table4[[#This Row],[Paper]]</f>
        <v>ERBO-NC100_0CrZenk, C. H. et al. The role of the base element in γ strengthened cobalt/nickel-base superalloys. Proc. Int. Symp. Superalloys 2016-Janua, 971–980 (2016).</v>
      </c>
    </row>
    <row r="236" spans="1:21" x14ac:dyDescent="0.3">
      <c r="A236" s="19" t="s">
        <v>2249</v>
      </c>
      <c r="B236" t="str">
        <f t="shared" si="5"/>
        <v>Co-18.8Ni-9.2Al-8.Cr-7.6W-0.04B</v>
      </c>
      <c r="C236" s="19" t="str">
        <f>VLOOKUP(Table4[[#This Row],[Shortname]], comp[], 2, FALSE)</f>
        <v>CoAlWX+</v>
      </c>
      <c r="D236" s="19" t="s">
        <v>1110</v>
      </c>
      <c r="E236" t="s">
        <v>1105</v>
      </c>
      <c r="F236" t="s">
        <v>46</v>
      </c>
      <c r="G236">
        <v>900</v>
      </c>
      <c r="H236">
        <v>4.2300000000000004</v>
      </c>
      <c r="I236">
        <f>IF(Table4[[#This Row],[Hardness peak (HV) or (GPa)]] ="","",IF(Table4[[#This Row],[Hardness peak (HV) or (GPa)]]&gt;100, Table4[[#This Row],[Hardness peak (HV) or (GPa)]], Table4[[#This Row],[Hardness peak (HV) or (GPa)]]/0.009807))</f>
        <v>431.32456408687676</v>
      </c>
      <c r="R236" t="s">
        <v>3751</v>
      </c>
      <c r="S236" t="e">
        <f>VLOOKUP(Table4[[#This Row],[Unique]], comp[], 2, FALSE)</f>
        <v>#N/A</v>
      </c>
      <c r="T236" s="19" t="s">
        <v>1565</v>
      </c>
      <c r="U236" s="19" t="str">
        <f>Table4[[#This Row],[Name]] &amp; Table4[[#This Row],[Paper]]</f>
        <v>ERBO-NC75_8CrZenk, C. H. et al. The role of the base element in γ strengthened cobalt/nickel-base superalloys. Proc. Int. Symp. Superalloys 2016-Janua, 971–980 (2016).</v>
      </c>
    </row>
    <row r="237" spans="1:21" x14ac:dyDescent="0.3">
      <c r="A237" s="19" t="s">
        <v>2555</v>
      </c>
      <c r="B237" t="str">
        <f t="shared" si="5"/>
        <v>Co-41.5Ni-9.6Al-7.4W-0.04B</v>
      </c>
      <c r="C237" s="19" t="str">
        <f>VLOOKUP(Table4[[#This Row],[Shortname]], comp[], 2, FALSE)</f>
        <v>CoAlW-X</v>
      </c>
      <c r="D237" s="19" t="s">
        <v>1106</v>
      </c>
      <c r="E237" t="s">
        <v>1105</v>
      </c>
      <c r="F237" t="s">
        <v>46</v>
      </c>
      <c r="G237">
        <v>900</v>
      </c>
      <c r="H237">
        <v>4.16</v>
      </c>
      <c r="I237">
        <f>IF(Table4[[#This Row],[Hardness peak (HV) or (GPa)]] ="","",IF(Table4[[#This Row],[Hardness peak (HV) or (GPa)]]&gt;100, Table4[[#This Row],[Hardness peak (HV) or (GPa)]], Table4[[#This Row],[Hardness peak (HV) or (GPa)]]/0.009807))</f>
        <v>424.18680534312227</v>
      </c>
      <c r="R237" t="s">
        <v>3751</v>
      </c>
      <c r="S237" t="e">
        <f>VLOOKUP(Table4[[#This Row],[Unique]], comp[], 2, FALSE)</f>
        <v>#N/A</v>
      </c>
      <c r="T237" s="19" t="s">
        <v>1913</v>
      </c>
      <c r="U237" s="19" t="str">
        <f>Table4[[#This Row],[Name]] &amp; Table4[[#This Row],[Paper]]</f>
        <v>ERBO-NC50_0CrZenk, C. H. et al. The role of the base element in γ strengthened cobalt/nickel-base superalloys. Proc. Int. Symp. Superalloys 2016-Janua, 971–980 (2016).</v>
      </c>
    </row>
    <row r="238" spans="1:21" x14ac:dyDescent="0.3">
      <c r="A238" s="19" t="s">
        <v>2556</v>
      </c>
      <c r="B238" t="str">
        <f t="shared" si="5"/>
        <v>Co-20.8Ni-9.2Al-7.4W-0.04B</v>
      </c>
      <c r="C238" s="19" t="str">
        <f>VLOOKUP(Table4[[#This Row],[Shortname]], comp[], 2, FALSE)</f>
        <v>CoAlW-X</v>
      </c>
      <c r="D238" s="19" t="s">
        <v>1107</v>
      </c>
      <c r="E238" t="s">
        <v>1105</v>
      </c>
      <c r="F238" t="s">
        <v>46</v>
      </c>
      <c r="G238">
        <v>900</v>
      </c>
      <c r="H238">
        <v>3.99</v>
      </c>
      <c r="I238">
        <f>IF(Table4[[#This Row],[Hardness peak (HV) or (GPa)]] ="","",IF(Table4[[#This Row],[Hardness peak (HV) or (GPa)]]&gt;100, Table4[[#This Row],[Hardness peak (HV) or (GPa)]], Table4[[#This Row],[Hardness peak (HV) or (GPa)]]/0.009807))</f>
        <v>406.85224839400433</v>
      </c>
      <c r="R238" t="s">
        <v>3751</v>
      </c>
      <c r="S238" t="e">
        <f>VLOOKUP(Table4[[#This Row],[Unique]], comp[], 2, FALSE)</f>
        <v>#N/A</v>
      </c>
      <c r="T238" s="19" t="s">
        <v>1914</v>
      </c>
      <c r="U238" s="19" t="str">
        <f>Table4[[#This Row],[Name]] &amp; Table4[[#This Row],[Paper]]</f>
        <v>ERBO-NC75_0CrZenk, C. H. et al. The role of the base element in γ strengthened cobalt/nickel-base superalloys. Proc. Int. Symp. Superalloys 2016-Janua, 971–980 (2016).</v>
      </c>
    </row>
    <row r="239" spans="1:21" x14ac:dyDescent="0.3">
      <c r="A239" s="19" t="s">
        <v>2557</v>
      </c>
      <c r="B239" t="str">
        <f t="shared" si="5"/>
        <v>Co-30.Ni-4.Al-12.Cr-2.W-4.9Ti-1.Ta-1.5Mo-0.4Si-0.1Hf-0.07C-0.01Zr-0.09B</v>
      </c>
      <c r="C239" s="19" t="str">
        <f>VLOOKUP(Table4[[#This Row],[Shortname]], comp[], 2, FALSE)</f>
        <v>Low-W</v>
      </c>
      <c r="D239" s="19" t="s">
        <v>1138</v>
      </c>
      <c r="E239" t="s">
        <v>1134</v>
      </c>
      <c r="F239" t="s">
        <v>46</v>
      </c>
      <c r="G239">
        <v>900</v>
      </c>
      <c r="H239">
        <v>5.12</v>
      </c>
      <c r="I239">
        <f>IF(Table4[[#This Row],[Hardness peak (HV) or (GPa)]] ="","",IF(Table4[[#This Row],[Hardness peak (HV) or (GPa)]]&gt;100, Table4[[#This Row],[Hardness peak (HV) or (GPa)]], Table4[[#This Row],[Hardness peak (HV) or (GPa)]]/0.009807))</f>
        <v>522.07606811461199</v>
      </c>
      <c r="R239" t="s">
        <v>1139</v>
      </c>
      <c r="S239" t="e">
        <f>VLOOKUP(Table4[[#This Row],[Unique]], comp[], 2, FALSE)</f>
        <v>#N/A</v>
      </c>
      <c r="T239" s="19" t="s">
        <v>1915</v>
      </c>
      <c r="U239" s="19" t="str">
        <f>Table4[[#This Row],[Name]] &amp; Table4[[#This Row],[Paper]]</f>
        <v>4Al-4.9TiZhang, Y. Y. Y. Y., Fu, H., Zhou, X., Zhang, Y. Y. Y. Y. &amp; Xie, J. Enhanced mechanical properties of wrought γ′-strengthened Co-base superalloys by adjusting the relative content of Al and Ti. Intermetallics 112, 106543 (2019).</v>
      </c>
    </row>
    <row r="240" spans="1:21" x14ac:dyDescent="0.3">
      <c r="A240" s="19" t="s">
        <v>2558</v>
      </c>
      <c r="B240" t="str">
        <f t="shared" si="5"/>
        <v>Co-30.Ni-5.5Al-12.Cr-2.W-4.2Ti-1.Ta-1.5Mo-0.4Si-0.1Hf-0.07C-0.01Zr-0.09B</v>
      </c>
      <c r="C240" s="19" t="str">
        <f>VLOOKUP(Table4[[#This Row],[Shortname]], comp[], 2, FALSE)</f>
        <v>Low-W</v>
      </c>
      <c r="D240" s="19" t="s">
        <v>1137</v>
      </c>
      <c r="E240" t="s">
        <v>1134</v>
      </c>
      <c r="F240" t="s">
        <v>46</v>
      </c>
      <c r="G240">
        <v>900</v>
      </c>
      <c r="H240">
        <v>5.08</v>
      </c>
      <c r="I240">
        <f>IF(Table4[[#This Row],[Hardness peak (HV) or (GPa)]] ="","",IF(Table4[[#This Row],[Hardness peak (HV) or (GPa)]]&gt;100, Table4[[#This Row],[Hardness peak (HV) or (GPa)]], Table4[[#This Row],[Hardness peak (HV) or (GPa)]]/0.009807))</f>
        <v>517.99734883246663</v>
      </c>
      <c r="R240" t="s">
        <v>1139</v>
      </c>
      <c r="S240" t="e">
        <f>VLOOKUP(Table4[[#This Row],[Unique]], comp[], 2, FALSE)</f>
        <v>#N/A</v>
      </c>
      <c r="T240" s="19" t="s">
        <v>1916</v>
      </c>
      <c r="U240" s="19" t="str">
        <f>Table4[[#This Row],[Name]] &amp; Table4[[#This Row],[Paper]]</f>
        <v>5.5Al-4.2TiZhang, Y. Y. Y. Y., Fu, H., Zhou, X., Zhang, Y. Y. Y. Y. &amp; Xie, J. Enhanced mechanical properties of wrought γ′-strengthened Co-base superalloys by adjusting the relative content of Al and Ti. Intermetallics 112, 106543 (2019).</v>
      </c>
    </row>
    <row r="241" spans="1:21" x14ac:dyDescent="0.3">
      <c r="A241" s="19" t="s">
        <v>2559</v>
      </c>
      <c r="B241" t="str">
        <f t="shared" si="5"/>
        <v>Co-30.Ni-6.Al-12.Cr-2.W-3.5Ti-1.Ta-1.5Mo-0.4Si-0.1Hf-0.09C-0.01Zr-0.08B</v>
      </c>
      <c r="C241" s="19" t="str">
        <f>VLOOKUP(Table4[[#This Row],[Shortname]], comp[], 2, FALSE)</f>
        <v>Low-W</v>
      </c>
      <c r="D241" s="19" t="s">
        <v>1135</v>
      </c>
      <c r="E241" t="s">
        <v>1134</v>
      </c>
      <c r="F241" t="s">
        <v>46</v>
      </c>
      <c r="G241">
        <v>900</v>
      </c>
      <c r="H241">
        <v>4.87</v>
      </c>
      <c r="I241">
        <f>IF(Table4[[#This Row],[Hardness peak (HV) or (GPa)]] ="","",IF(Table4[[#This Row],[Hardness peak (HV) or (GPa)]]&gt;100, Table4[[#This Row],[Hardness peak (HV) or (GPa)]], Table4[[#This Row],[Hardness peak (HV) or (GPa)]]/0.009807))</f>
        <v>496.58407260120322</v>
      </c>
      <c r="R241" t="s">
        <v>1139</v>
      </c>
      <c r="S241" t="e">
        <f>VLOOKUP(Table4[[#This Row],[Unique]], comp[], 2, FALSE)</f>
        <v>#N/A</v>
      </c>
      <c r="T241" s="19" t="s">
        <v>1917</v>
      </c>
      <c r="U241" s="19" t="str">
        <f>Table4[[#This Row],[Name]] &amp; Table4[[#This Row],[Paper]]</f>
        <v>6Al-3.5TiZhang, Y. Y. Y. Y., Fu, H., Zhou, X., Zhang, Y. Y. Y. Y. &amp; Xie, J. Enhanced mechanical properties of wrought γ′-strengthened Co-base superalloys by adjusting the relative content of Al and Ti. Intermetallics 112, 106543 (2019).</v>
      </c>
    </row>
    <row r="242" spans="1:21" x14ac:dyDescent="0.3">
      <c r="A242" s="19" t="s">
        <v>2560</v>
      </c>
      <c r="B242" t="str">
        <f t="shared" si="5"/>
        <v>Co-30.Ni-7.Al-12.Cr-2.W-3.5Ti-1.Ta-1.5Mo-0.4Si-0.1Hf-0.08C-0.01Zr-0.09B</v>
      </c>
      <c r="C242" s="19" t="str">
        <f>VLOOKUP(Table4[[#This Row],[Shortname]], comp[], 2, FALSE)</f>
        <v>Low-W</v>
      </c>
      <c r="D242" s="19" t="s">
        <v>1136</v>
      </c>
      <c r="E242" t="s">
        <v>1134</v>
      </c>
      <c r="F242" t="s">
        <v>46</v>
      </c>
      <c r="G242">
        <v>900</v>
      </c>
      <c r="H242">
        <v>4.72</v>
      </c>
      <c r="I242">
        <f>IF(Table4[[#This Row],[Hardness peak (HV) or (GPa)]] ="","",IF(Table4[[#This Row],[Hardness peak (HV) or (GPa)]]&gt;100, Table4[[#This Row],[Hardness peak (HV) or (GPa)]], Table4[[#This Row],[Hardness peak (HV) or (GPa)]]/0.009807))</f>
        <v>481.28887529315796</v>
      </c>
      <c r="R242" t="s">
        <v>1139</v>
      </c>
      <c r="S242" t="e">
        <f>VLOOKUP(Table4[[#This Row],[Unique]], comp[], 2, FALSE)</f>
        <v>#N/A</v>
      </c>
      <c r="T242" s="19" t="s">
        <v>1918</v>
      </c>
      <c r="U242" s="19" t="str">
        <f>Table4[[#This Row],[Name]] &amp; Table4[[#This Row],[Paper]]</f>
        <v>7Al-3.5TiZhang, Y. Y. Y. Y., Fu, H., Zhou, X., Zhang, Y. Y. Y. Y. &amp; Xie, J. Enhanced mechanical properties of wrought γ′-strengthened Co-base superalloys by adjusting the relative content of Al and Ti. Intermetallics 112, 106543 (2019).</v>
      </c>
    </row>
    <row r="243" spans="1:21" x14ac:dyDescent="0.3">
      <c r="A243" s="19" t="s">
        <v>2562</v>
      </c>
      <c r="B243" t="str">
        <f t="shared" si="5"/>
        <v>Co-6.Al-3.W</v>
      </c>
      <c r="C243" s="19" t="str">
        <f>VLOOKUP(Table4[[#This Row],[Shortname]], comp[], 2, FALSE)</f>
        <v>CoAlW-X</v>
      </c>
      <c r="D243" s="19" t="s">
        <v>1141</v>
      </c>
      <c r="E243" s="8" t="s">
        <v>1140</v>
      </c>
      <c r="F243" t="s">
        <v>46</v>
      </c>
      <c r="G243">
        <v>750</v>
      </c>
      <c r="H243">
        <v>5.25</v>
      </c>
      <c r="I243">
        <f>IF(Table4[[#This Row],[Hardness peak (HV) or (GPa)]] ="","",IF(Table4[[#This Row],[Hardness peak (HV) or (GPa)]]&gt;100, Table4[[#This Row],[Hardness peak (HV) or (GPa)]], Table4[[#This Row],[Hardness peak (HV) or (GPa)]]/0.009807))</f>
        <v>535.33190578158462</v>
      </c>
      <c r="R243" t="s">
        <v>3752</v>
      </c>
      <c r="S243" t="e">
        <f>VLOOKUP(Table4[[#This Row],[Unique]], comp[], 2, FALSE)</f>
        <v>#N/A</v>
      </c>
      <c r="T243" s="19" t="s">
        <v>1920</v>
      </c>
      <c r="U243" s="19" t="str">
        <f>Table4[[#This Row],[Name]] &amp; Table4[[#This Row],[Paper]]</f>
        <v>6Al3WZhang, Y. Y. Y., Fu, H., Zhou, X., Zhang, Y. Y. Y. &amp; Xie, J. Effects of aluminum and molybdenum content on the microstructure and properties of multi-component γ′-strengthened cobalt-base superalloys. Mater. Sci. Eng. A 737, 265–273 (2018).</v>
      </c>
    </row>
    <row r="244" spans="1:21" x14ac:dyDescent="0.3">
      <c r="A244" s="19" t="s">
        <v>2561</v>
      </c>
      <c r="B244" t="str">
        <f t="shared" si="5"/>
        <v>Co-6.Al-2.W-1.Mo</v>
      </c>
      <c r="C244" s="19" t="str">
        <f>VLOOKUP(Table4[[#This Row],[Shortname]], comp[], 2, FALSE)</f>
        <v>Low-W</v>
      </c>
      <c r="D244" s="19" t="s">
        <v>1142</v>
      </c>
      <c r="E244" s="8" t="s">
        <v>1140</v>
      </c>
      <c r="F244" t="s">
        <v>46</v>
      </c>
      <c r="G244">
        <v>750</v>
      </c>
      <c r="H244">
        <v>5.1100000000000003</v>
      </c>
      <c r="I244">
        <f>IF(Table4[[#This Row],[Hardness peak (HV) or (GPa)]] ="","",IF(Table4[[#This Row],[Hardness peak (HV) or (GPa)]]&gt;100, Table4[[#This Row],[Hardness peak (HV) or (GPa)]], Table4[[#This Row],[Hardness peak (HV) or (GPa)]]/0.009807))</f>
        <v>521.05638829407576</v>
      </c>
      <c r="R244" t="s">
        <v>3752</v>
      </c>
      <c r="S244" t="e">
        <f>VLOOKUP(Table4[[#This Row],[Unique]], comp[], 2, FALSE)</f>
        <v>#N/A</v>
      </c>
      <c r="T244" s="19" t="s">
        <v>1919</v>
      </c>
      <c r="U244" s="19" t="str">
        <f>Table4[[#This Row],[Name]] &amp; Table4[[#This Row],[Paper]]</f>
        <v>6Al2W1MoZhang, Y. Y. Y., Fu, H., Zhou, X., Zhang, Y. Y. Y. &amp; Xie, J. Effects of aluminum and molybdenum content on the microstructure and properties of multi-component γ′-strengthened cobalt-base superalloys. Mater. Sci. Eng. A 737, 265–273 (2018).</v>
      </c>
    </row>
    <row r="245" spans="1:21" x14ac:dyDescent="0.3">
      <c r="A245" s="19" t="s">
        <v>2565</v>
      </c>
      <c r="B245" t="str">
        <f t="shared" si="5"/>
        <v>Co-8.Al-3.W</v>
      </c>
      <c r="C245" s="19" t="str">
        <f>VLOOKUP(Table4[[#This Row],[Shortname]], comp[], 2, FALSE)</f>
        <v>CoAlW-X</v>
      </c>
      <c r="D245" s="19" t="s">
        <v>1143</v>
      </c>
      <c r="E245" s="8" t="s">
        <v>1140</v>
      </c>
      <c r="F245" t="s">
        <v>46</v>
      </c>
      <c r="G245">
        <v>750</v>
      </c>
      <c r="H245">
        <v>4.78</v>
      </c>
      <c r="I245">
        <f>IF(Table4[[#This Row],[Hardness peak (HV) or (GPa)]] ="","",IF(Table4[[#This Row],[Hardness peak (HV) or (GPa)]]&gt;100, Table4[[#This Row],[Hardness peak (HV) or (GPa)]], Table4[[#This Row],[Hardness peak (HV) or (GPa)]]/0.009807))</f>
        <v>487.40695421637611</v>
      </c>
      <c r="R245" t="s">
        <v>3752</v>
      </c>
      <c r="S245" t="e">
        <f>VLOOKUP(Table4[[#This Row],[Unique]], comp[], 2, FALSE)</f>
        <v>#N/A</v>
      </c>
      <c r="T245" s="19" t="s">
        <v>1923</v>
      </c>
      <c r="U245" s="19" t="str">
        <f>Table4[[#This Row],[Name]] &amp; Table4[[#This Row],[Paper]]</f>
        <v>8Al3WZhang, Y. Y. Y., Fu, H., Zhou, X., Zhang, Y. Y. Y. &amp; Xie, J. Effects of aluminum and molybdenum content on the microstructure and properties of multi-component γ′-strengthened cobalt-base superalloys. Mater. Sci. Eng. A 737, 265–273 (2018).</v>
      </c>
    </row>
    <row r="246" spans="1:21" x14ac:dyDescent="0.3">
      <c r="A246" s="19" t="s">
        <v>2563</v>
      </c>
      <c r="B246" t="str">
        <f t="shared" si="5"/>
        <v>Co-8.Al-1.W-2.Mo</v>
      </c>
      <c r="C246" s="19" t="str">
        <f>VLOOKUP(Table4[[#This Row],[Shortname]], comp[], 2, FALSE)</f>
        <v>Low-W</v>
      </c>
      <c r="D246" s="19" t="s">
        <v>1145</v>
      </c>
      <c r="E246" s="8" t="s">
        <v>1140</v>
      </c>
      <c r="F246" t="s">
        <v>46</v>
      </c>
      <c r="G246">
        <v>750</v>
      </c>
      <c r="H246">
        <v>4.67</v>
      </c>
      <c r="I246">
        <f>IF(Table4[[#This Row],[Hardness peak (HV) or (GPa)]] ="","",IF(Table4[[#This Row],[Hardness peak (HV) or (GPa)]]&gt;100, Table4[[#This Row],[Hardness peak (HV) or (GPa)]], Table4[[#This Row],[Hardness peak (HV) or (GPa)]]/0.009807))</f>
        <v>476.1904761904762</v>
      </c>
      <c r="R246" t="s">
        <v>3752</v>
      </c>
      <c r="S246" t="e">
        <f>VLOOKUP(Table4[[#This Row],[Unique]], comp[], 2, FALSE)</f>
        <v>#N/A</v>
      </c>
      <c r="T246" s="19" t="s">
        <v>1921</v>
      </c>
      <c r="U246" s="19" t="str">
        <f>Table4[[#This Row],[Name]] &amp; Table4[[#This Row],[Paper]]</f>
        <v>8Al1W2MoZhang, Y. Y. Y., Fu, H., Zhou, X., Zhang, Y. Y. Y. &amp; Xie, J. Effects of aluminum and molybdenum content on the microstructure and properties of multi-component γ′-strengthened cobalt-base superalloys. Mater. Sci. Eng. A 737, 265–273 (2018).</v>
      </c>
    </row>
    <row r="247" spans="1:21" x14ac:dyDescent="0.3">
      <c r="A247" s="19" t="s">
        <v>2564</v>
      </c>
      <c r="B247" t="str">
        <f t="shared" si="5"/>
        <v>Co-8.Al-2.W-1.Mo</v>
      </c>
      <c r="C247" s="19" t="str">
        <f>VLOOKUP(Table4[[#This Row],[Shortname]], comp[], 2, FALSE)</f>
        <v>Low-W</v>
      </c>
      <c r="D247" s="19" t="s">
        <v>1144</v>
      </c>
      <c r="E247" s="8" t="s">
        <v>1140</v>
      </c>
      <c r="F247" t="s">
        <v>46</v>
      </c>
      <c r="G247">
        <v>750</v>
      </c>
      <c r="H247">
        <v>4.6500000000000004</v>
      </c>
      <c r="I247">
        <f>IF(Table4[[#This Row],[Hardness peak (HV) or (GPa)]] ="","",IF(Table4[[#This Row],[Hardness peak (HV) or (GPa)]]&gt;100, Table4[[#This Row],[Hardness peak (HV) or (GPa)]], Table4[[#This Row],[Hardness peak (HV) or (GPa)]]/0.009807))</f>
        <v>474.15111654940353</v>
      </c>
      <c r="R247" t="s">
        <v>3752</v>
      </c>
      <c r="S247" t="e">
        <f>VLOOKUP(Table4[[#This Row],[Unique]], comp[], 2, FALSE)</f>
        <v>#N/A</v>
      </c>
      <c r="T247" s="19" t="s">
        <v>1922</v>
      </c>
      <c r="U247" s="19" t="str">
        <f>Table4[[#This Row],[Name]] &amp; Table4[[#This Row],[Paper]]</f>
        <v>8Al2W1MoZhang, Y. Y. Y., Fu, H., Zhou, X., Zhang, Y. Y. Y. &amp; Xie, J. Effects of aluminum and molybdenum content on the microstructure and properties of multi-component γ′-strengthened cobalt-base superalloys. Mater. Sci. Eng. A 737, 265–273 (2018).</v>
      </c>
    </row>
    <row r="248" spans="1:21" x14ac:dyDescent="0.3">
      <c r="A248" s="19" t="s">
        <v>2578</v>
      </c>
      <c r="B248" t="e">
        <f>IF(A248=#REF!, "",A248)</f>
        <v>#REF!</v>
      </c>
      <c r="C248" s="19" t="str">
        <f>VLOOKUP(Table4[[#This Row],[Shortname]], comp[], 2, FALSE)</f>
        <v>Low-W</v>
      </c>
      <c r="D248" s="19" t="s">
        <v>1224</v>
      </c>
      <c r="E248" t="s">
        <v>1223</v>
      </c>
      <c r="F248" t="s">
        <v>46</v>
      </c>
      <c r="G248">
        <v>750</v>
      </c>
      <c r="H248">
        <v>415</v>
      </c>
      <c r="I248">
        <f>IF(Table4[[#This Row],[Hardness peak (HV) or (GPa)]] ="","",IF(Table4[[#This Row],[Hardness peak (HV) or (GPa)]]&gt;100, Table4[[#This Row],[Hardness peak (HV) or (GPa)]], Table4[[#This Row],[Hardness peak (HV) or (GPa)]]/0.009807))</f>
        <v>415</v>
      </c>
      <c r="R248" t="s">
        <v>1225</v>
      </c>
      <c r="S248" t="e">
        <f>VLOOKUP(Table4[[#This Row],[Unique]], comp[], 2, FALSE)</f>
        <v>#N/A</v>
      </c>
      <c r="T248" s="19" t="s">
        <v>1931</v>
      </c>
      <c r="U248" s="19" t="str">
        <f>Table4[[#This Row],[Name]] &amp; Table4[[#This Row],[Paper]]</f>
        <v>8Al2W14CrZhuang, X., Lu, S., Li, L. &amp; Feng, Q. Microstructures and properties of a novel γ′-strengthened multi-component CoNi-based wrought superalloy designed by CALPHAD method. Mater. Sci. Eng. A 780, (2020).</v>
      </c>
    </row>
    <row r="249" spans="1:21" x14ac:dyDescent="0.3">
      <c r="A249" s="19" t="s">
        <v>2687</v>
      </c>
      <c r="B249" s="19" t="str">
        <f t="shared" ref="B249:B250" si="6">IF(A249=A248, "",A249)</f>
        <v>Co-32.Ni-11.Al-5.Cr-2.W-2.Ti-3.Ta-0.5Nb-0.5Mo</v>
      </c>
      <c r="C249" s="19" t="str">
        <f>VLOOKUP(Table4[[#This Row],[Shortname]], comp[], 2, FALSE)</f>
        <v>Low-W</v>
      </c>
      <c r="D249" s="19" t="s">
        <v>2669</v>
      </c>
      <c r="E249" s="16" t="s">
        <v>2668</v>
      </c>
      <c r="F249" t="s">
        <v>46</v>
      </c>
      <c r="G249">
        <v>1000</v>
      </c>
      <c r="H249">
        <v>320</v>
      </c>
      <c r="I249">
        <f>IF(Table4[[#This Row],[Hardness peak (HV) or (GPa)]] ="","",IF(Table4[[#This Row],[Hardness peak (HV) or (GPa)]]&gt;100, Table4[[#This Row],[Hardness peak (HV) or (GPa)]], Table4[[#This Row],[Hardness peak (HV) or (GPa)]]/0.009807))</f>
        <v>320</v>
      </c>
      <c r="R249" t="s">
        <v>2671</v>
      </c>
      <c r="S249" s="19" t="e">
        <f>VLOOKUP(Table4[[#This Row],[Unique]], comp[], 2, FALSE)</f>
        <v>#N/A</v>
      </c>
      <c r="T249" s="19"/>
      <c r="U249" s="19" t="str">
        <f>Table4[[#This Row],[Name]] &amp; Table4[[#This Row],[Paper]]</f>
        <v>9CoNi-1Zou, M., Li, W., Li, L., Zhao, J.-C. &amp; Feng, Q. Machine Learning Assisted Design Approach for Developing γ′-Strengthened Co-Ni-Base Superalloys. in 937–947 (2020). doi:10.1007/978-3-030-51834-9_92.</v>
      </c>
    </row>
    <row r="250" spans="1:21" x14ac:dyDescent="0.3">
      <c r="A250" s="19" t="s">
        <v>2188</v>
      </c>
      <c r="B250" s="19" t="str">
        <f t="shared" si="6"/>
        <v>Co-30.Ni-11.Al-5.Cr-4.W-4.Ti-1.Ta</v>
      </c>
      <c r="C250" s="19" t="str">
        <f>VLOOKUP(Table4[[#This Row],[Shortname]], comp[], 2, FALSE)</f>
        <v>CoAlWX+</v>
      </c>
      <c r="D250" s="19" t="s">
        <v>2670</v>
      </c>
      <c r="E250" s="16" t="s">
        <v>2668</v>
      </c>
      <c r="F250" t="s">
        <v>46</v>
      </c>
      <c r="G250">
        <v>1000</v>
      </c>
      <c r="H250">
        <v>319</v>
      </c>
      <c r="I250">
        <f>IF(Table4[[#This Row],[Hardness peak (HV) or (GPa)]] ="","",IF(Table4[[#This Row],[Hardness peak (HV) or (GPa)]]&gt;100, Table4[[#This Row],[Hardness peak (HV) or (GPa)]], Table4[[#This Row],[Hardness peak (HV) or (GPa)]]/0.009807))</f>
        <v>319</v>
      </c>
      <c r="R250" t="s">
        <v>2671</v>
      </c>
      <c r="S250" s="19" t="e">
        <f>VLOOKUP(Table4[[#This Row],[Unique]], comp[], 2, FALSE)</f>
        <v>#N/A</v>
      </c>
      <c r="T250" s="19"/>
      <c r="U250" s="19" t="str">
        <f>Table4[[#This Row],[Name]] &amp; Table4[[#This Row],[Paper]]</f>
        <v>7CoNi-1Zou, M., Li, W., Li, L., Zhao, J.-C. &amp; Feng, Q. Machine Learning Assisted Design Approach for Developing γ′-Strengthened Co-Ni-Base Superalloys. in 937–947 (2020). doi:10.1007/978-3-030-51834-9_92.</v>
      </c>
    </row>
    <row r="251" spans="1:21" x14ac:dyDescent="0.3">
      <c r="A251" s="136" t="s">
        <v>3770</v>
      </c>
      <c r="B251" s="136" t="str">
        <f>VLOOKUP([1]DSC!$A251, [1]comp!$A$2:$BJ$838, 2, FALSE)</f>
        <v>W-free</v>
      </c>
      <c r="C251" s="136">
        <f>VLOOKUP(Table4[[#This Row],[Shortname]], comp[], 2, FALSE)</f>
        <v>0</v>
      </c>
      <c r="D251" s="136" t="s">
        <v>3771</v>
      </c>
      <c r="E251" s="138" t="s">
        <v>3772</v>
      </c>
      <c r="F251" s="105" t="s">
        <v>46</v>
      </c>
      <c r="G251" s="105">
        <v>800</v>
      </c>
      <c r="H251" s="107">
        <v>407</v>
      </c>
      <c r="I251">
        <f>IF(Table4[[#This Row],[Hardness peak (HV) or (GPa)]] ="","",IF(Table4[[#This Row],[Hardness peak (HV) or (GPa)]]&gt;100, Table4[[#This Row],[Hardness peak (HV) or (GPa)]], Table4[[#This Row],[Hardness peak (HV) or (GPa)]]/0.009807))</f>
        <v>407</v>
      </c>
      <c r="S251" s="19" t="e">
        <f>VLOOKUP(Table4[[#This Row],[Unique]], comp[], 2, FALSE)</f>
        <v>#VALUE!</v>
      </c>
      <c r="T251" s="19"/>
      <c r="U251" s="19" t="str">
        <f>Table4[[#This Row],[Name]] &amp; Table4[[#This Row],[Paper]]</f>
        <v>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
    </row>
    <row r="252" spans="1:21" x14ac:dyDescent="0.3">
      <c r="A252" s="137" t="s">
        <v>3841</v>
      </c>
      <c r="B252" s="19" t="str">
        <f t="shared" ref="B252:B283" si="7">IF(A252=A251, "",A252)</f>
        <v>Co-31.0Ni-10.1Al-2.1Ta-5.1Mo</v>
      </c>
      <c r="C252" s="126" t="str">
        <f>VLOOKUP('[1]mech prop'!$A252, [1]comp!$A$2:$BJ$838, 2, FALSE)</f>
        <v>W-free</v>
      </c>
      <c r="D252" s="137" t="s">
        <v>981</v>
      </c>
      <c r="E252" s="139" t="s">
        <v>3842</v>
      </c>
      <c r="F252" s="113" t="s">
        <v>46</v>
      </c>
      <c r="G252" s="113">
        <v>900</v>
      </c>
      <c r="H252" s="113">
        <v>320</v>
      </c>
      <c r="I252">
        <f>IF(Table4[[#This Row],[Hardness peak (HV) or (GPa)]] ="","",IF(Table4[[#This Row],[Hardness peak (HV) or (GPa)]]&gt;100, Table4[[#This Row],[Hardness peak (HV) or (GPa)]], Table4[[#This Row],[Hardness peak (HV) or (GPa)]]/0.009807))</f>
        <v>320</v>
      </c>
      <c r="S252" s="19" t="e">
        <f>VLOOKUP(Table4[[#This Row],[Unique]], comp[], 2, FALSE)</f>
        <v>#VALUE!</v>
      </c>
      <c r="T252" s="19"/>
      <c r="U252" s="19" t="str">
        <f>Table4[[#This Row],[Name]] &amp; Table4[[#This Row],[Paper]]</f>
        <v>0TiMukhopadhyay, S., Pandey, P., Baler, N., Biswas, K., Makineni, S. K., &amp; Chattopadhyay, K. (2021). The role of Ti addition on the evolution and stability of γ/γ′ microstructure in a Co-30Ni-10Al-5Mo-2Ta alloy. Acta Materialia, 208, 116736. https://doi.org/10.1016/j.actamat.2021.116736</v>
      </c>
    </row>
    <row r="253" spans="1:21" x14ac:dyDescent="0.3">
      <c r="A253" s="137" t="s">
        <v>3843</v>
      </c>
      <c r="B253" s="19" t="str">
        <f t="shared" si="7"/>
        <v>Co-32.0Ni-9.9Al-1.4Ti-1.7Ta-4.6Mo</v>
      </c>
      <c r="C253" s="126" t="str">
        <f>VLOOKUP('[1]mech prop'!$A253, [1]comp!$A$2:$BJ$838, 2, FALSE)</f>
        <v>W-free</v>
      </c>
      <c r="D253" s="137" t="s">
        <v>1060</v>
      </c>
      <c r="E253" s="139" t="s">
        <v>3844</v>
      </c>
      <c r="F253" s="113" t="s">
        <v>46</v>
      </c>
      <c r="G253" s="113">
        <v>900</v>
      </c>
      <c r="H253" s="113">
        <v>340</v>
      </c>
      <c r="I253">
        <f>IF(Table4[[#This Row],[Hardness peak (HV) or (GPa)]] ="","",IF(Table4[[#This Row],[Hardness peak (HV) or (GPa)]]&gt;100, Table4[[#This Row],[Hardness peak (HV) or (GPa)]], Table4[[#This Row],[Hardness peak (HV) or (GPa)]]/0.009807))</f>
        <v>340</v>
      </c>
      <c r="S253" s="19" t="e">
        <f>VLOOKUP(Table4[[#This Row],[Unique]], comp[], 2, FALSE)</f>
        <v>#VALUE!</v>
      </c>
      <c r="T253" s="19"/>
      <c r="U253" s="19" t="str">
        <f>Table4[[#This Row],[Name]] &amp; Table4[[#This Row],[Paper]]</f>
        <v>2TiMukhopadhyay, S., Pandey, P., Baler, N., Biswas, K., Makineni, S. K., &amp; Chattopadhyay, K. (2021). The role of Ti addition on the evolution and stability of γ/γ′ microstructure in a Co-30Ni-10Al-5Mo-2Ta alloy. Acta Materialia, 208, 116736. https://doi.org/10.1016/j.actamat.2021.116737</v>
      </c>
    </row>
    <row r="254" spans="1:21" x14ac:dyDescent="0.3">
      <c r="A254" s="137" t="s">
        <v>3845</v>
      </c>
      <c r="B254" s="19" t="str">
        <f t="shared" si="7"/>
        <v>Co-30.6Ni-9.2Al-3.2Ti-2.1Ta-5.1Mo</v>
      </c>
      <c r="C254" s="126" t="str">
        <f>VLOOKUP('[1]mech prop'!$A254, [1]comp!$A$2:$BJ$838, 2, FALSE)</f>
        <v>W-free</v>
      </c>
      <c r="D254" s="137" t="s">
        <v>890</v>
      </c>
      <c r="E254" s="139" t="s">
        <v>3846</v>
      </c>
      <c r="F254" s="113" t="s">
        <v>46</v>
      </c>
      <c r="G254" s="113">
        <v>900</v>
      </c>
      <c r="H254" s="113">
        <v>320</v>
      </c>
      <c r="I254">
        <f>IF(Table4[[#This Row],[Hardness peak (HV) or (GPa)]] ="","",IF(Table4[[#This Row],[Hardness peak (HV) or (GPa)]]&gt;100, Table4[[#This Row],[Hardness peak (HV) or (GPa)]], Table4[[#This Row],[Hardness peak (HV) or (GPa)]]/0.009807))</f>
        <v>320</v>
      </c>
      <c r="S254" s="19" t="e">
        <f>VLOOKUP(Table4[[#This Row],[Unique]], comp[], 2, FALSE)</f>
        <v>#VALUE!</v>
      </c>
      <c r="T254" s="19"/>
      <c r="U254" s="19" t="str">
        <f>Table4[[#This Row],[Name]] &amp; Table4[[#This Row],[Paper]]</f>
        <v>3TiMukhopadhyay, S., Pandey, P., Baler, N., Biswas, K., Makineni, S. K., &amp; Chattopadhyay, K. (2021). The role of Ti addition on the evolution and stability of γ/γ′ microstructure in a Co-30Ni-10Al-5Mo-2Ta alloy. Acta Materialia, 208, 116736. https://doi.org/10.1016/j.actamat.2021.116738</v>
      </c>
    </row>
    <row r="255" spans="1:21" x14ac:dyDescent="0.3">
      <c r="A255" s="137" t="s">
        <v>3847</v>
      </c>
      <c r="B255" s="19" t="str">
        <f t="shared" si="7"/>
        <v>Co-30.5Ni-9.3Al-3.9Ti-2.2Ta-5.0Mo</v>
      </c>
      <c r="C255" s="126" t="str">
        <f>VLOOKUP('[1]mech prop'!$A255, [1]comp!$A$2:$BJ$838, 2, FALSE)</f>
        <v>W-free</v>
      </c>
      <c r="D255" s="137" t="s">
        <v>1061</v>
      </c>
      <c r="E255" s="139" t="s">
        <v>3848</v>
      </c>
      <c r="F255" s="113" t="s">
        <v>46</v>
      </c>
      <c r="G255" s="113">
        <v>900</v>
      </c>
      <c r="H255" s="113">
        <v>300</v>
      </c>
      <c r="I255">
        <f>IF(Table4[[#This Row],[Hardness peak (HV) or (GPa)]] ="","",IF(Table4[[#This Row],[Hardness peak (HV) or (GPa)]]&gt;100, Table4[[#This Row],[Hardness peak (HV) or (GPa)]], Table4[[#This Row],[Hardness peak (HV) or (GPa)]]/0.009807))</f>
        <v>300</v>
      </c>
      <c r="S255" s="19" t="e">
        <f>VLOOKUP(Table4[[#This Row],[Unique]], comp[], 2, FALSE)</f>
        <v>#VALUE!</v>
      </c>
      <c r="T255" s="19"/>
      <c r="U255" s="19" t="str">
        <f>Table4[[#This Row],[Name]] &amp; Table4[[#This Row],[Paper]]</f>
        <v>4TiMukhopadhyay, S., Pandey, P., Baler, N., Biswas, K., Makineni, S. K., &amp; Chattopadhyay, K. (2021). The role of Ti addition on the evolution and stability of γ/γ′ microstructure in a Co-30Ni-10Al-5Mo-2Ta alloy. Acta Materialia, 208, 116736. https://doi.org/10.1016/j.actamat.2021.116739</v>
      </c>
    </row>
    <row r="256" spans="1:21" x14ac:dyDescent="0.3">
      <c r="A256" s="137" t="s">
        <v>3860</v>
      </c>
      <c r="B256" s="19" t="str">
        <f t="shared" si="7"/>
        <v>Co-30.5Ni-9.5Al-1.0Ti-2.0Nb-4.9Mo</v>
      </c>
      <c r="C256" s="126" t="str">
        <f>VLOOKUP('[1]mech prop'!$A256, [1]comp!$A$2:$BJ$838, 2, FALSE)</f>
        <v>W-free</v>
      </c>
      <c r="D256" s="137" t="s">
        <v>3862</v>
      </c>
      <c r="E256" s="139" t="s">
        <v>3863</v>
      </c>
      <c r="F256" s="113" t="s">
        <v>46</v>
      </c>
      <c r="G256" s="113">
        <v>900</v>
      </c>
      <c r="H256" s="113">
        <v>365</v>
      </c>
      <c r="I256">
        <f>IF(Table4[[#This Row],[Hardness peak (HV) or (GPa)]] ="","",IF(Table4[[#This Row],[Hardness peak (HV) or (GPa)]]&gt;100, Table4[[#This Row],[Hardness peak (HV) or (GPa)]], Table4[[#This Row],[Hardness peak (HV) or (GPa)]]/0.009807))</f>
        <v>365</v>
      </c>
      <c r="S256" s="19" t="e">
        <f>VLOOKUP(Table4[[#This Row],[Unique]], comp[], 2, FALSE)</f>
        <v>#VALUE!</v>
      </c>
      <c r="T256" s="19"/>
      <c r="U256" s="19" t="str">
        <f>Table4[[#This Row],[Name]] &amp; Table4[[#This Row],[Paper]]</f>
        <v>2Nb1TiPandey, P., Shankar Prasad, A., Baler, N., &amp; Chattopadhyay, K. (2021). On the effect of Ti addition on microstructural evolution, precipitate coarsening kinetics and mechanical properties in a Co–30Ni–10Al–5Mo–2Nb alloy. Materialia, 16. https://doi.org/10.1016/j.mtla.2021.101073</v>
      </c>
    </row>
    <row r="257" spans="1:21" x14ac:dyDescent="0.3">
      <c r="A257" s="137" t="s">
        <v>3864</v>
      </c>
      <c r="B257" s="19" t="str">
        <f t="shared" si="7"/>
        <v>Co-30.6Ni-9.3Al-1.9Ti-2.1Nb-5.2Mo</v>
      </c>
      <c r="C257" s="126" t="str">
        <f>VLOOKUP('[1]mech prop'!$A257, [1]comp!$A$2:$BJ$838, 2, FALSE)</f>
        <v>W-free</v>
      </c>
      <c r="D257" s="137" t="s">
        <v>2667</v>
      </c>
      <c r="E257" s="139" t="s">
        <v>3865</v>
      </c>
      <c r="F257" s="113" t="s">
        <v>46</v>
      </c>
      <c r="G257" s="113">
        <v>900</v>
      </c>
      <c r="H257" s="113">
        <v>355</v>
      </c>
      <c r="I257">
        <f>IF(Table4[[#This Row],[Hardness peak (HV) or (GPa)]] ="","",IF(Table4[[#This Row],[Hardness peak (HV) or (GPa)]]&gt;100, Table4[[#This Row],[Hardness peak (HV) or (GPa)]], Table4[[#This Row],[Hardness peak (HV) or (GPa)]]/0.009807))</f>
        <v>355</v>
      </c>
      <c r="S257" s="19" t="e">
        <f>VLOOKUP(Table4[[#This Row],[Unique]], comp[], 2, FALSE)</f>
        <v>#VALUE!</v>
      </c>
      <c r="T257" s="19"/>
      <c r="U257" s="19" t="str">
        <f>Table4[[#This Row],[Name]] &amp; Table4[[#This Row],[Paper]]</f>
        <v>2Nb2TiPandey, P., Shankar Prasad, A., Baler, N., &amp; Chattopadhyay, K. (2021). On the effect of Ti addition on microstructural evolution, precipitate coarsening kinetics and mechanical properties in a Co–30Ni–10Al–5Mo–2Nb alloy. Materialia, 16. https://doi.org/10.1016/j.mtla.2021.101074</v>
      </c>
    </row>
    <row r="258" spans="1:21" x14ac:dyDescent="0.3">
      <c r="A258" s="137" t="s">
        <v>3866</v>
      </c>
      <c r="B258" s="19" t="str">
        <f t="shared" si="7"/>
        <v>Co-30.7Ni-9.5Al-3.0Ti-1.9Nb-4.9Mo</v>
      </c>
      <c r="C258" s="126" t="str">
        <f>VLOOKUP('[1]mech prop'!$A258, [1]comp!$A$2:$BJ$838, 2, FALSE)</f>
        <v>W-free</v>
      </c>
      <c r="D258" s="137" t="s">
        <v>3867</v>
      </c>
      <c r="E258" s="139" t="s">
        <v>3868</v>
      </c>
      <c r="F258" s="113" t="s">
        <v>46</v>
      </c>
      <c r="G258" s="113">
        <v>900</v>
      </c>
      <c r="H258" s="113">
        <v>340</v>
      </c>
      <c r="I258">
        <f>IF(Table4[[#This Row],[Hardness peak (HV) or (GPa)]] ="","",IF(Table4[[#This Row],[Hardness peak (HV) or (GPa)]]&gt;100, Table4[[#This Row],[Hardness peak (HV) or (GPa)]], Table4[[#This Row],[Hardness peak (HV) or (GPa)]]/0.009807))</f>
        <v>340</v>
      </c>
      <c r="S258" s="19" t="e">
        <f>VLOOKUP(Table4[[#This Row],[Unique]], comp[], 2, FALSE)</f>
        <v>#VALUE!</v>
      </c>
      <c r="T258" s="19"/>
      <c r="U258" s="19" t="str">
        <f>Table4[[#This Row],[Name]] &amp; Table4[[#This Row],[Paper]]</f>
        <v>2Nb3TiPandey, P., Shankar Prasad, A., Baler, N., &amp; Chattopadhyay, K. (2021). On the effect of Ti addition on microstructural evolution, precipitate coarsening kinetics and mechanical properties in a Co–30Ni–10Al–5Mo–2Nb alloy. Materialia, 16. https://doi.org/10.1016/j.mtla.2021.101075</v>
      </c>
    </row>
    <row r="259" spans="1:21" x14ac:dyDescent="0.3">
      <c r="A259" s="137" t="s">
        <v>3869</v>
      </c>
      <c r="B259" s="19" t="str">
        <f t="shared" si="7"/>
        <v>Co-30.3Ni-9.4Al-3.9Ti-1.8Nb-4.7Mo</v>
      </c>
      <c r="C259" s="126" t="str">
        <f>VLOOKUP('[1]mech prop'!$A259, [1]comp!$A$2:$BJ$838, 2, FALSE)</f>
        <v>W-free</v>
      </c>
      <c r="D259" s="137" t="s">
        <v>3870</v>
      </c>
      <c r="E259" s="139" t="s">
        <v>3871</v>
      </c>
      <c r="F259" s="113" t="s">
        <v>46</v>
      </c>
      <c r="G259" s="113">
        <v>900</v>
      </c>
      <c r="H259" s="113">
        <v>325</v>
      </c>
      <c r="I259">
        <f>IF(Table4[[#This Row],[Hardness peak (HV) or (GPa)]] ="","",IF(Table4[[#This Row],[Hardness peak (HV) or (GPa)]]&gt;100, Table4[[#This Row],[Hardness peak (HV) or (GPa)]], Table4[[#This Row],[Hardness peak (HV) or (GPa)]]/0.009807))</f>
        <v>325</v>
      </c>
      <c r="S259" s="19" t="e">
        <f>VLOOKUP(Table4[[#This Row],[Unique]], comp[], 2, FALSE)</f>
        <v>#VALUE!</v>
      </c>
      <c r="T259" s="19"/>
      <c r="U259" s="19" t="str">
        <f>Table4[[#This Row],[Name]] &amp; Table4[[#This Row],[Paper]]</f>
        <v>2Nb4TiPandey, P., Shankar Prasad, A., Baler, N., &amp; Chattopadhyay, K. (2021). On the effect of Ti addition on microstructural evolution, precipitate coarsening kinetics and mechanical properties in a Co–30Ni–10Al–5Mo–2Nb alloy. Materialia, 16. https://doi.org/10.1016/j.mtla.2021.101076</v>
      </c>
    </row>
    <row r="260" spans="1:21" x14ac:dyDescent="0.3">
      <c r="A260" s="137" t="s">
        <v>3878</v>
      </c>
      <c r="B260" s="19" t="str">
        <f t="shared" si="7"/>
        <v>Co-30.3Ni-9.5Al-8.5Cr-2.0Ti-2.0Nb</v>
      </c>
      <c r="C260" s="126" t="str">
        <f>VLOOKUP('[1]mech prop'!$A260, [1]comp!$A$2:$BJ$838, 2, FALSE)</f>
        <v>W-free</v>
      </c>
      <c r="D260" s="137" t="s">
        <v>3879</v>
      </c>
      <c r="E260" s="139" t="s">
        <v>3892</v>
      </c>
      <c r="F260" s="113" t="s">
        <v>46</v>
      </c>
      <c r="G260" s="113">
        <v>900</v>
      </c>
      <c r="H260" s="113">
        <v>343</v>
      </c>
      <c r="I260">
        <f>IF(Table4[[#This Row],[Hardness peak (HV) or (GPa)]] ="","",IF(Table4[[#This Row],[Hardness peak (HV) or (GPa)]]&gt;100, Table4[[#This Row],[Hardness peak (HV) or (GPa)]], Table4[[#This Row],[Hardness peak (HV) or (GPa)]]/0.009807))</f>
        <v>343</v>
      </c>
      <c r="S260" s="19" t="e">
        <f>VLOOKUP(Table4[[#This Row],[Unique]], comp[], 2, FALSE)</f>
        <v>#VALUE!</v>
      </c>
      <c r="T260" s="19"/>
      <c r="U260" s="19" t="str">
        <f>Table4[[#This Row],[Name]] &amp; Table4[[#This Row],[Paper]]</f>
        <v>10Al8Cr2TiPandey, P., Mazumder, N., Singh, M. P., Patil, C., Sharma, A., Makineni, S. K., Banerjee, D., &amp; Chattopadhyay, K. (2021). Design of low mass density γ/γ′ CoNi-based superalloys with promising high-temperature mechanical properties. Physical Review Materials, 5(9). https://doi.org/10.1103/PhysRevMaterials.5.093607</v>
      </c>
    </row>
    <row r="261" spans="1:21" x14ac:dyDescent="0.3">
      <c r="A261" s="137" t="s">
        <v>3881</v>
      </c>
      <c r="B261" s="19" t="str">
        <f t="shared" si="7"/>
        <v>Co-29.9Ni-10.Al-11.9Cr-2.2Ti-1.9Nb</v>
      </c>
      <c r="C261" s="126" t="str">
        <f>VLOOKUP('[1]mech prop'!$A261, [1]comp!$A$2:$BJ$838, 2, FALSE)</f>
        <v>W-free</v>
      </c>
      <c r="D261" s="137" t="s">
        <v>3882</v>
      </c>
      <c r="E261" s="139" t="s">
        <v>4500</v>
      </c>
      <c r="F261" s="113" t="s">
        <v>46</v>
      </c>
      <c r="G261" s="113">
        <v>900</v>
      </c>
      <c r="H261" s="113">
        <v>338</v>
      </c>
      <c r="I261">
        <f>IF(Table4[[#This Row],[Hardness peak (HV) or (GPa)]] ="","",IF(Table4[[#This Row],[Hardness peak (HV) or (GPa)]]&gt;100, Table4[[#This Row],[Hardness peak (HV) or (GPa)]], Table4[[#This Row],[Hardness peak (HV) or (GPa)]]/0.009807))</f>
        <v>338</v>
      </c>
      <c r="S261" s="19" t="e">
        <f>VLOOKUP(Table4[[#This Row],[Unique]], comp[], 2, FALSE)</f>
        <v>#VALUE!</v>
      </c>
      <c r="T261" s="19"/>
      <c r="U261" s="19" t="str">
        <f>Table4[[#This Row],[Name]] &amp; Table4[[#This Row],[Paper]]</f>
        <v>10Al12Cr2TiPandey, P., Mazumder, N., Singh, M. P., Patil, C., Sharma, A., Makineni, S. K., Banerjee, D., &amp; Chattopadhyay, K. (2021). Design of low mass density γ/γ′ CoNi-based superalloys with promising high-temperature mechanical properties. Physical Review Materials, 5(9). https://doi.org/10.1103/PhysRevMaterials.5.093608</v>
      </c>
    </row>
    <row r="262" spans="1:21" x14ac:dyDescent="0.3">
      <c r="A262" s="137" t="s">
        <v>3887</v>
      </c>
      <c r="B262" s="19" t="str">
        <f t="shared" si="7"/>
        <v>Co-30.2Ni-9.4Al-8.8Cr-4.4Ti-2.0Nb</v>
      </c>
      <c r="C262" s="126" t="str">
        <f>VLOOKUP('[1]mech prop'!$A262, [1]comp!$A$2:$BJ$838, 2, FALSE)</f>
        <v>W-free</v>
      </c>
      <c r="D262" s="137" t="s">
        <v>3888</v>
      </c>
      <c r="E262" s="139" t="s">
        <v>4501</v>
      </c>
      <c r="F262" s="113" t="s">
        <v>46</v>
      </c>
      <c r="G262" s="113">
        <v>900</v>
      </c>
      <c r="H262" s="113">
        <v>350</v>
      </c>
      <c r="I262">
        <f>IF(Table4[[#This Row],[Hardness peak (HV) or (GPa)]] ="","",IF(Table4[[#This Row],[Hardness peak (HV) or (GPa)]]&gt;100, Table4[[#This Row],[Hardness peak (HV) or (GPa)]], Table4[[#This Row],[Hardness peak (HV) or (GPa)]]/0.009807))</f>
        <v>350</v>
      </c>
      <c r="S262" s="19" t="e">
        <f>VLOOKUP(Table4[[#This Row],[Unique]], comp[], 2, FALSE)</f>
        <v>#VALUE!</v>
      </c>
      <c r="T262" s="19"/>
      <c r="U262" s="19" t="str">
        <f>Table4[[#This Row],[Name]] &amp; Table4[[#This Row],[Paper]]</f>
        <v>10Al8Cr4TiPandey, P., Mazumder, N., Singh, M. P., Patil, C., Sharma, A., Makineni, S. K., Banerjee, D., &amp; Chattopadhyay, K. (2021). Design of low mass density γ/γ′ CoNi-based superalloys with promising high-temperature mechanical properties. Physical Review Materials, 5(9). https://doi.org/10.1103/PhysRevMaterials.5.093609</v>
      </c>
    </row>
    <row r="263" spans="1:21" x14ac:dyDescent="0.3">
      <c r="A263" s="137" t="s">
        <v>3890</v>
      </c>
      <c r="B263" s="19" t="str">
        <f t="shared" si="7"/>
        <v>Co-29.8Ni-9.4Al-12.8Cr-3.7Ti-2.0Nb</v>
      </c>
      <c r="C263" s="126" t="str">
        <f>VLOOKUP('[1]mech prop'!$A263, [1]comp!$A$2:$BJ$838, 2, FALSE)</f>
        <v>CoAlWX+</v>
      </c>
      <c r="D263" s="137" t="s">
        <v>3891</v>
      </c>
      <c r="E263" s="139" t="s">
        <v>4502</v>
      </c>
      <c r="F263" s="113" t="s">
        <v>46</v>
      </c>
      <c r="G263" s="113">
        <v>900</v>
      </c>
      <c r="H263" s="113">
        <v>348</v>
      </c>
      <c r="I263">
        <f>IF(Table4[[#This Row],[Hardness peak (HV) or (GPa)]] ="","",IF(Table4[[#This Row],[Hardness peak (HV) or (GPa)]]&gt;100, Table4[[#This Row],[Hardness peak (HV) or (GPa)]], Table4[[#This Row],[Hardness peak (HV) or (GPa)]]/0.009807))</f>
        <v>348</v>
      </c>
      <c r="S263" s="19" t="e">
        <f>VLOOKUP(Table4[[#This Row],[Unique]], comp[], 2, FALSE)</f>
        <v>#VALUE!</v>
      </c>
      <c r="T263" s="19"/>
      <c r="U263" s="19" t="str">
        <f>Table4[[#This Row],[Name]] &amp; Table4[[#This Row],[Paper]]</f>
        <v>10Al12Cr4TiPandey, P., Mazumder, N., Singh, M. P., Patil, C., Sharma, A., Makineni, S. K., Banerjee, D., &amp; Chattopadhyay, K. (2021). Design of low mass density γ/γ′ CoNi-based superalloys with promising high-temperature mechanical properties. Physical Review Materials, 5(9). https://doi.org/10.1103/PhysRevMaterials.5.093610</v>
      </c>
    </row>
    <row r="264" spans="1:21" x14ac:dyDescent="0.3">
      <c r="A264" s="137" t="s">
        <v>3978</v>
      </c>
      <c r="B264" s="19" t="str">
        <f t="shared" si="7"/>
        <v>Co-20.4Ni-9.8Al-7.4W-2.7Ti-0.40C-0.10B</v>
      </c>
      <c r="C264" s="126" t="str">
        <f>VLOOKUP('[1]mech prop'!$A264, [1]comp!$A$2:$BJ$838, 2, FALSE)</f>
        <v>CoAlWX+</v>
      </c>
      <c r="D264" s="137" t="s">
        <v>3979</v>
      </c>
      <c r="E264" s="139" t="s">
        <v>3980</v>
      </c>
      <c r="F264" s="113" t="s">
        <v>46</v>
      </c>
      <c r="G264" s="113">
        <v>900</v>
      </c>
      <c r="H264" s="113">
        <v>423</v>
      </c>
      <c r="I264">
        <f>IF(Table4[[#This Row],[Hardness peak (HV) or (GPa)]] ="","",IF(Table4[[#This Row],[Hardness peak (HV) or (GPa)]]&gt;100, Table4[[#This Row],[Hardness peak (HV) or (GPa)]], Table4[[#This Row],[Hardness peak (HV) or (GPa)]]/0.009807))</f>
        <v>423</v>
      </c>
      <c r="S264" s="19" t="e">
        <f>VLOOKUP(Table4[[#This Row],[Unique]], comp[], 2, FALSE)</f>
        <v>#VALUE!</v>
      </c>
      <c r="T264" s="19"/>
      <c r="U264" s="19" t="str">
        <f>Table4[[#This Row],[Name]] &amp; Table4[[#This Row],[Paper]]</f>
        <v>Aliakbari alloyAliakbari-Sani, S., Vafaeenezhad, H., Arabi, H., &amp; Ebrahimi, G. R. (2022). Quantitative kinetic analysis of γ′ precipitate evolution in a Co–Al–W superalloy during aging heat treatment. Journal of Materials Research and Technology, 21, 3425–3439. https://doi.org/10.1016/j.jmrt.2022.10.165</v>
      </c>
    </row>
    <row r="265" spans="1:21" x14ac:dyDescent="0.3">
      <c r="A265" s="137" t="s">
        <v>3978</v>
      </c>
      <c r="B265" s="19" t="str">
        <f t="shared" si="7"/>
        <v/>
      </c>
      <c r="C265" s="126" t="str">
        <f>VLOOKUP('[1]mech prop'!$A265, [1]comp!$A$2:$BJ$838, 2, FALSE)</f>
        <v>CoAlWX+</v>
      </c>
      <c r="D265" s="137" t="s">
        <v>3979</v>
      </c>
      <c r="E265" s="139" t="s">
        <v>4472</v>
      </c>
      <c r="F265" s="113" t="s">
        <v>46</v>
      </c>
      <c r="G265" s="113">
        <v>840</v>
      </c>
      <c r="H265" s="113">
        <v>442</v>
      </c>
      <c r="I265">
        <f>IF(Table4[[#This Row],[Hardness peak (HV) or (GPa)]] ="","",IF(Table4[[#This Row],[Hardness peak (HV) or (GPa)]]&gt;100, Table4[[#This Row],[Hardness peak (HV) or (GPa)]], Table4[[#This Row],[Hardness peak (HV) or (GPa)]]/0.009807))</f>
        <v>442</v>
      </c>
      <c r="S265" s="19" t="e">
        <f>VLOOKUP(Table4[[#This Row],[Unique]], comp[], 2, FALSE)</f>
        <v>#VALUE!</v>
      </c>
      <c r="T265" s="19"/>
      <c r="U265" s="19" t="str">
        <f>Table4[[#This Row],[Name]] &amp; Table4[[#This Row],[Paper]]</f>
        <v>Aliakbari alloyAliakbari-Sani, S., Vafaeenezhad, H., Arabi, H., &amp; Ebrahimi, G. R. (2022). Quantitative kinetic analysis of γ′ precipitate evolution in a Co–Al–W superalloy during aging heat treatment. Journal of Materials Research and Technology, 21, 3425–3439. https://doi.org/10.1016/j.jmrt.2022.10.166</v>
      </c>
    </row>
    <row r="266" spans="1:21" x14ac:dyDescent="0.3">
      <c r="A266" s="137" t="s">
        <v>3978</v>
      </c>
      <c r="B266" s="19" t="str">
        <f t="shared" si="7"/>
        <v/>
      </c>
      <c r="C266" s="126" t="str">
        <f>VLOOKUP('[1]mech prop'!$A266, [1]comp!$A$2:$BJ$838, 2, FALSE)</f>
        <v>CoAlWX+</v>
      </c>
      <c r="D266" s="137" t="s">
        <v>3979</v>
      </c>
      <c r="E266" s="139" t="s">
        <v>4473</v>
      </c>
      <c r="F266" s="113" t="s">
        <v>46</v>
      </c>
      <c r="G266" s="113">
        <v>780</v>
      </c>
      <c r="H266" s="113">
        <v>427</v>
      </c>
      <c r="I266">
        <f>IF(Table4[[#This Row],[Hardness peak (HV) or (GPa)]] ="","",IF(Table4[[#This Row],[Hardness peak (HV) or (GPa)]]&gt;100, Table4[[#This Row],[Hardness peak (HV) or (GPa)]], Table4[[#This Row],[Hardness peak (HV) or (GPa)]]/0.009807))</f>
        <v>427</v>
      </c>
      <c r="S266" s="19" t="e">
        <f>VLOOKUP(Table4[[#This Row],[Unique]], comp[], 2, FALSE)</f>
        <v>#VALUE!</v>
      </c>
      <c r="T266" s="19"/>
      <c r="U266" s="19" t="str">
        <f>Table4[[#This Row],[Name]] &amp; Table4[[#This Row],[Paper]]</f>
        <v>Aliakbari alloyAliakbari-Sani, S., Vafaeenezhad, H., Arabi, H., &amp; Ebrahimi, G. R. (2022). Quantitative kinetic analysis of γ′ precipitate evolution in a Co–Al–W superalloy during aging heat treatment. Journal of Materials Research and Technology, 21, 3425–3439. https://doi.org/10.1016/j.jmrt.2022.10.167</v>
      </c>
    </row>
    <row r="267" spans="1:21" x14ac:dyDescent="0.3">
      <c r="A267" s="137" t="s">
        <v>3978</v>
      </c>
      <c r="B267" s="19" t="str">
        <f t="shared" si="7"/>
        <v/>
      </c>
      <c r="C267" s="126" t="str">
        <f>VLOOKUP('[1]mech prop'!$A267, [1]comp!$A$2:$BJ$838, 2, FALSE)</f>
        <v>W-free</v>
      </c>
      <c r="D267" s="137" t="s">
        <v>3979</v>
      </c>
      <c r="E267" s="139" t="s">
        <v>4474</v>
      </c>
      <c r="F267" s="113" t="s">
        <v>46</v>
      </c>
      <c r="G267" s="113">
        <v>720</v>
      </c>
      <c r="H267" s="113">
        <v>408</v>
      </c>
      <c r="I267">
        <f>IF(Table4[[#This Row],[Hardness peak (HV) or (GPa)]] ="","",IF(Table4[[#This Row],[Hardness peak (HV) or (GPa)]]&gt;100, Table4[[#This Row],[Hardness peak (HV) or (GPa)]], Table4[[#This Row],[Hardness peak (HV) or (GPa)]]/0.009807))</f>
        <v>408</v>
      </c>
      <c r="S267" s="19" t="e">
        <f>VLOOKUP(Table4[[#This Row],[Unique]], comp[], 2, FALSE)</f>
        <v>#VALUE!</v>
      </c>
      <c r="T267" s="19"/>
      <c r="U267" s="19" t="str">
        <f>Table4[[#This Row],[Name]] &amp; Table4[[#This Row],[Paper]]</f>
        <v>Aliakbari alloyAliakbari-Sani, S., Vafaeenezhad, H., Arabi, H., &amp; Ebrahimi, G. R. (2022). Quantitative kinetic analysis of γ′ precipitate evolution in a Co–Al–W superalloy during aging heat treatment. Journal of Materials Research and Technology, 21, 3425–3439. https://doi.org/10.1016/j.jmrt.2022.10.168</v>
      </c>
    </row>
    <row r="268" spans="1:21" x14ac:dyDescent="0.3">
      <c r="A268" s="137" t="s">
        <v>3995</v>
      </c>
      <c r="B268" s="19" t="str">
        <f t="shared" si="7"/>
        <v>Co-29.6Ni-10.5Al-3.0Nb</v>
      </c>
      <c r="C268" s="126" t="str">
        <f>VLOOKUP('[1]mech prop'!$A268, [1]comp!$A$2:$BJ$838, 2, FALSE)</f>
        <v>W-free</v>
      </c>
      <c r="D268" s="137" t="s">
        <v>594</v>
      </c>
      <c r="E268" s="139" t="s">
        <v>3996</v>
      </c>
      <c r="F268" s="113" t="s">
        <v>46</v>
      </c>
      <c r="G268" s="113">
        <v>800</v>
      </c>
      <c r="H268" s="113">
        <v>324</v>
      </c>
      <c r="I268">
        <f>IF(Table4[[#This Row],[Hardness peak (HV) or (GPa)]] ="","",IF(Table4[[#This Row],[Hardness peak (HV) or (GPa)]]&gt;100, Table4[[#This Row],[Hardness peak (HV) or (GPa)]], Table4[[#This Row],[Hardness peak (HV) or (GPa)]]/0.009807))</f>
        <v>324</v>
      </c>
      <c r="S268" s="19" t="e">
        <f>VLOOKUP(Table4[[#This Row],[Unique]], comp[], 2, FALSE)</f>
        <v>#VALUE!</v>
      </c>
      <c r="T268" s="19"/>
      <c r="U268" s="19" t="str">
        <f>Table4[[#This Row],[Name]] &amp; Table4[[#This Row],[Paper]]</f>
        <v>30NiCao,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https://doi.org/10.1016/j.actamat.2022.117763</v>
      </c>
    </row>
    <row r="269" spans="1:21" x14ac:dyDescent="0.3">
      <c r="A269" s="137" t="s">
        <v>3997</v>
      </c>
      <c r="B269" s="19" t="str">
        <f t="shared" si="7"/>
        <v>Co-28.9Ni-10.3Al-2.1Ti-3.1Nb</v>
      </c>
      <c r="C269" s="126" t="str">
        <f>VLOOKUP('[1]mech prop'!$A269, [1]comp!$A$2:$BJ$838, 2, FALSE)</f>
        <v>W-free</v>
      </c>
      <c r="D269" s="137" t="s">
        <v>3998</v>
      </c>
      <c r="E269" s="139" t="s">
        <v>3999</v>
      </c>
      <c r="F269" s="113" t="s">
        <v>46</v>
      </c>
      <c r="G269" s="113">
        <v>800</v>
      </c>
      <c r="H269" s="113">
        <v>398</v>
      </c>
      <c r="I269">
        <f>IF(Table4[[#This Row],[Hardness peak (HV) or (GPa)]] ="","",IF(Table4[[#This Row],[Hardness peak (HV) or (GPa)]]&gt;100, Table4[[#This Row],[Hardness peak (HV) or (GPa)]], Table4[[#This Row],[Hardness peak (HV) or (GPa)]]/0.009807))</f>
        <v>398</v>
      </c>
      <c r="S269" s="19" t="e">
        <f>VLOOKUP(Table4[[#This Row],[Unique]], comp[], 2, FALSE)</f>
        <v>#VALUE!</v>
      </c>
      <c r="T269" s="19"/>
      <c r="U269" s="19" t="str">
        <f>Table4[[#This Row],[Name]] &amp; Table4[[#This Row],[Paper]]</f>
        <v>30Ni2TiCao,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https://doi.org/10.1016/j.actamat.2022.117764</v>
      </c>
    </row>
    <row r="270" spans="1:21" x14ac:dyDescent="0.3">
      <c r="A270" s="137" t="s">
        <v>4000</v>
      </c>
      <c r="B270" s="19" t="str">
        <f t="shared" si="7"/>
        <v>Co-29.0Ni-10.1Al-2.2Ta-3.2Nb</v>
      </c>
      <c r="C270" s="126" t="str">
        <f>VLOOKUP('[1]mech prop'!$A270, [1]comp!$A$2:$BJ$838, 2, FALSE)</f>
        <v>W-free</v>
      </c>
      <c r="D270" s="137" t="s">
        <v>682</v>
      </c>
      <c r="E270" s="139" t="s">
        <v>4001</v>
      </c>
      <c r="F270" s="113" t="s">
        <v>46</v>
      </c>
      <c r="G270" s="113">
        <v>800</v>
      </c>
      <c r="H270" s="113">
        <v>456</v>
      </c>
      <c r="I270">
        <f>IF(Table4[[#This Row],[Hardness peak (HV) or (GPa)]] ="","",IF(Table4[[#This Row],[Hardness peak (HV) or (GPa)]]&gt;100, Table4[[#This Row],[Hardness peak (HV) or (GPa)]], Table4[[#This Row],[Hardness peak (HV) or (GPa)]]/0.009807))</f>
        <v>456</v>
      </c>
      <c r="S270" s="19" t="e">
        <f>VLOOKUP(Table4[[#This Row],[Unique]], comp[], 2, FALSE)</f>
        <v>#VALUE!</v>
      </c>
      <c r="T270" s="19"/>
      <c r="U270" s="19" t="str">
        <f>Table4[[#This Row],[Name]] &amp; Table4[[#This Row],[Paper]]</f>
        <v>30Ni2TaCao,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https://doi.org/10.1016/j.actamat.2022.117765</v>
      </c>
    </row>
    <row r="271" spans="1:21" x14ac:dyDescent="0.3">
      <c r="A271" s="137" t="s">
        <v>4002</v>
      </c>
      <c r="B271" s="19" t="str">
        <f t="shared" si="7"/>
        <v>Co-29.2Ni-9.8Al-2.2Ti-2.0Ta-3.2Nb</v>
      </c>
      <c r="C271" s="126" t="str">
        <f>VLOOKUP('[1]mech prop'!$A271, [1]comp!$A$2:$BJ$838, 2, FALSE)</f>
        <v>W-free</v>
      </c>
      <c r="D271" s="137" t="s">
        <v>4003</v>
      </c>
      <c r="E271" s="139" t="s">
        <v>4004</v>
      </c>
      <c r="F271" s="113" t="s">
        <v>46</v>
      </c>
      <c r="G271" s="113">
        <v>800</v>
      </c>
      <c r="H271" s="113">
        <v>500</v>
      </c>
      <c r="I271">
        <f>IF(Table4[[#This Row],[Hardness peak (HV) or (GPa)]] ="","",IF(Table4[[#This Row],[Hardness peak (HV) or (GPa)]]&gt;100, Table4[[#This Row],[Hardness peak (HV) or (GPa)]], Table4[[#This Row],[Hardness peak (HV) or (GPa)]]/0.009807))</f>
        <v>500</v>
      </c>
      <c r="S271" s="19" t="e">
        <f>VLOOKUP(Table4[[#This Row],[Unique]], comp[], 2, FALSE)</f>
        <v>#VALUE!</v>
      </c>
      <c r="T271" s="19"/>
      <c r="U271" s="19" t="str">
        <f>Table4[[#This Row],[Name]] &amp; Table4[[#This Row],[Paper]]</f>
        <v>30Ni2Ti2TaCao,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https://doi.org/10.1016/j.actamat.2022.117766</v>
      </c>
    </row>
    <row r="272" spans="1:21" x14ac:dyDescent="0.3">
      <c r="A272" s="137" t="s">
        <v>4005</v>
      </c>
      <c r="B272" s="19" t="str">
        <f t="shared" si="7"/>
        <v>Co-10.Al-3.0Nb</v>
      </c>
      <c r="C272" s="126" t="str">
        <f>VLOOKUP('[1]mech prop'!$A272, [1]comp!$A$2:$BJ$838, 2, FALSE)</f>
        <v>W-free</v>
      </c>
      <c r="D272" s="137" t="s">
        <v>4006</v>
      </c>
      <c r="E272" s="139" t="s">
        <v>4007</v>
      </c>
      <c r="F272" s="113" t="s">
        <v>46</v>
      </c>
      <c r="G272" s="113">
        <v>700</v>
      </c>
      <c r="H272" s="113">
        <v>432</v>
      </c>
      <c r="I272">
        <f>IF(Table4[[#This Row],[Hardness peak (HV) or (GPa)]] ="","",IF(Table4[[#This Row],[Hardness peak (HV) or (GPa)]]&gt;100, Table4[[#This Row],[Hardness peak (HV) or (GPa)]], Table4[[#This Row],[Hardness peak (HV) or (GPa)]]/0.009807))</f>
        <v>432</v>
      </c>
      <c r="S272" s="19" t="e">
        <f>VLOOKUP(Table4[[#This Row],[Unique]], comp[], 2, FALSE)</f>
        <v>#VALUE!</v>
      </c>
      <c r="T272" s="19"/>
      <c r="U272" s="19" t="str">
        <f>Table4[[#This Row],[Name]] &amp; Table4[[#This Row],[Paper]]</f>
        <v>Co-10Al-3NbCao,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https://doi.org/10.1016/j.actamat.2022.117767</v>
      </c>
    </row>
    <row r="273" spans="1:21" x14ac:dyDescent="0.3">
      <c r="A273" s="137" t="s">
        <v>2181</v>
      </c>
      <c r="B273" s="19" t="str">
        <f t="shared" si="7"/>
        <v>Co-13.7Al-7.7W</v>
      </c>
      <c r="C273" s="126" t="str">
        <f>VLOOKUP('[1]mech prop'!$A273, [1]comp!$A$2:$BJ$838, 2, FALSE)</f>
        <v>Low-W</v>
      </c>
      <c r="D273" s="137" t="s">
        <v>4008</v>
      </c>
      <c r="E273" s="139" t="s">
        <v>4009</v>
      </c>
      <c r="F273" s="113" t="s">
        <v>46</v>
      </c>
      <c r="G273" s="113">
        <v>900</v>
      </c>
      <c r="H273" s="113">
        <v>522</v>
      </c>
      <c r="I273">
        <f>IF(Table4[[#This Row],[Hardness peak (HV) or (GPa)]] ="","",IF(Table4[[#This Row],[Hardness peak (HV) or (GPa)]]&gt;100, Table4[[#This Row],[Hardness peak (HV) or (GPa)]], Table4[[#This Row],[Hardness peak (HV) or (GPa)]]/0.009807))</f>
        <v>522</v>
      </c>
      <c r="S273" s="19" t="e">
        <f>VLOOKUP(Table4[[#This Row],[Unique]], comp[], 2, FALSE)</f>
        <v>#N/A</v>
      </c>
      <c r="T273" s="19"/>
      <c r="U273" s="19" t="str">
        <f>Table4[[#This Row],[Name]] &amp; Table4[[#This Row],[Paper]]</f>
        <v>Ternary T1Casas, R., Galvez, F., &amp; Campos, M. (2022). Microstructure stability and hardening determination through heat treatment of sintered Co γ/γ′ based alloys. Powder Metallurgy, 65(3), 242–252. https://doi.org/10.1080/00325899.2021.1994116</v>
      </c>
    </row>
    <row r="274" spans="1:21" x14ac:dyDescent="0.3">
      <c r="A274" s="137" t="s">
        <v>4010</v>
      </c>
      <c r="B274" s="19" t="str">
        <f t="shared" si="7"/>
        <v>Co-11.7Al-9.0W-2.1Ti-1.7Ta</v>
      </c>
      <c r="C274" s="126" t="str">
        <f>VLOOKUP('[1]mech prop'!$A274, [1]comp!$A$2:$BJ$838, 2, FALSE)</f>
        <v>Low-W</v>
      </c>
      <c r="D274" s="137" t="s">
        <v>4011</v>
      </c>
      <c r="E274" s="139" t="s">
        <v>4009</v>
      </c>
      <c r="F274" s="113" t="s">
        <v>46</v>
      </c>
      <c r="G274" s="113">
        <v>900</v>
      </c>
      <c r="H274" s="113">
        <v>660</v>
      </c>
      <c r="I274">
        <f>IF(Table4[[#This Row],[Hardness peak (HV) or (GPa)]] ="","",IF(Table4[[#This Row],[Hardness peak (HV) or (GPa)]]&gt;100, Table4[[#This Row],[Hardness peak (HV) or (GPa)]], Table4[[#This Row],[Hardness peak (HV) or (GPa)]]/0.009807))</f>
        <v>660</v>
      </c>
      <c r="S274" s="19" t="e">
        <f>VLOOKUP(Table4[[#This Row],[Unique]], comp[], 2, FALSE)</f>
        <v>#N/A</v>
      </c>
      <c r="T274" s="19"/>
      <c r="U274" s="19" t="str">
        <f>Table4[[#This Row],[Name]] &amp; Table4[[#This Row],[Paper]]</f>
        <v>Quinary T2Casas, R., Galvez, F., &amp; Campos, M. (2022). Microstructure stability and hardening determination through heat treatment of sintered Co γ/γ′ based alloys. Powder Metallurgy, 65(3), 242–252. https://doi.org/10.1080/00325899.2021.1994116</v>
      </c>
    </row>
    <row r="275" spans="1:21" x14ac:dyDescent="0.3">
      <c r="A275" s="137" t="s">
        <v>4034</v>
      </c>
      <c r="B275" s="19" t="str">
        <f t="shared" si="7"/>
        <v>Co-30.0Ni-10.Al-2.0Ti-4.0Ta-5.0V</v>
      </c>
      <c r="C275" s="126" t="str">
        <f>VLOOKUP('[1]mech prop'!$A275, [1]comp!$A$2:$BJ$838, 2, FALSE)</f>
        <v>Low-W</v>
      </c>
      <c r="D275" s="137" t="s">
        <v>4442</v>
      </c>
      <c r="E275" s="139" t="s">
        <v>277</v>
      </c>
      <c r="F275" s="113" t="s">
        <v>46</v>
      </c>
      <c r="G275" s="113">
        <v>700</v>
      </c>
      <c r="H275" s="113">
        <v>380</v>
      </c>
      <c r="I275">
        <f>IF(Table4[[#This Row],[Hardness peak (HV) or (GPa)]] ="","",IF(Table4[[#This Row],[Hardness peak (HV) or (GPa)]]&gt;100, Table4[[#This Row],[Hardness peak (HV) or (GPa)]], Table4[[#This Row],[Hardness peak (HV) or (GPa)]]/0.009807))</f>
        <v>380</v>
      </c>
      <c r="S275" s="19" t="e">
        <f>VLOOKUP(Table4[[#This Row],[Unique]], comp[], 2, FALSE)</f>
        <v>#VALUE!</v>
      </c>
      <c r="T275" s="19"/>
      <c r="U275" s="19" t="str">
        <f>Table4[[#This Row],[Name]] &amp; Table4[[#This Row],[Paper]]</f>
        <v>Co-30Ni-10Al-5V-4Ta-2TiChen, Y., Wang, C., Ruan, J., Omori, T., Kainuma, R., Ishida, K., &amp; Liu, X. (2019). High-strength Co–Al–V-base superalloys strengthened by γ′-Co 3 (Al,V) with high solvus temperature. Acta Materialia, 170, 62–74. https://doi.org/10.1016/j.actamat.2019.03.026</v>
      </c>
    </row>
    <row r="276" spans="1:21" x14ac:dyDescent="0.3">
      <c r="A276" s="137" t="s">
        <v>4077</v>
      </c>
      <c r="B276" s="19" t="str">
        <f t="shared" si="7"/>
        <v>Co-10.Al-9.0W-1.00C</v>
      </c>
      <c r="C276" s="126" t="str">
        <f>VLOOKUP('[1]mech prop'!$A276, [1]comp!$A$2:$BJ$838, 2, FALSE)</f>
        <v>Low-W</v>
      </c>
      <c r="D276" s="137" t="s">
        <v>4078</v>
      </c>
      <c r="E276" s="139" t="s">
        <v>4079</v>
      </c>
      <c r="F276" s="113" t="s">
        <v>46</v>
      </c>
      <c r="G276" s="113">
        <v>800</v>
      </c>
      <c r="H276" s="130">
        <v>568</v>
      </c>
      <c r="I276">
        <f>IF(Table4[[#This Row],[Hardness peak (HV) or (GPa)]] ="","",IF(Table4[[#This Row],[Hardness peak (HV) or (GPa)]]&gt;100, Table4[[#This Row],[Hardness peak (HV) or (GPa)]], Table4[[#This Row],[Hardness peak (HV) or (GPa)]]/0.009807))</f>
        <v>568</v>
      </c>
      <c r="S276" s="19" t="e">
        <f>VLOOKUP(Table4[[#This Row],[Unique]], comp[], 2, FALSE)</f>
        <v>#VALUE!</v>
      </c>
      <c r="T276" s="19"/>
      <c r="U276" s="19" t="str">
        <f>Table4[[#This Row],[Name]] &amp; Table4[[#This Row],[Paper]]</f>
        <v>Co–10Al–9W–1CKamali, H., Field, R. D., Clarke, A. J., Nedjad, S. H., &amp; Kaufman, M. J. (2021). Development of the γ′ Stability in Co–Al–W Alloys at 800 °C by Alloying with Carbon. Metallurgical and Materials Transactions A: Physical Metallurgy and Materials Science, 52(12), 5314–5328. https://doi.org/10.1007/s11661-021-06470-8</v>
      </c>
    </row>
    <row r="277" spans="1:21" x14ac:dyDescent="0.3">
      <c r="A277" s="137" t="s">
        <v>4080</v>
      </c>
      <c r="B277" s="19" t="str">
        <f t="shared" si="7"/>
        <v>Co-7.Al-5.0W-1.00C</v>
      </c>
      <c r="C277" s="126" t="str">
        <f>VLOOKUP('[1]mech prop'!$A277, [1]comp!$A$2:$BJ$838, 2, FALSE)</f>
        <v>Low-W</v>
      </c>
      <c r="D277" s="137" t="s">
        <v>4081</v>
      </c>
      <c r="E277" s="139" t="s">
        <v>4079</v>
      </c>
      <c r="F277" s="113" t="s">
        <v>46</v>
      </c>
      <c r="G277" s="113">
        <v>800</v>
      </c>
      <c r="H277" s="130">
        <v>323</v>
      </c>
      <c r="I277">
        <f>IF(Table4[[#This Row],[Hardness peak (HV) or (GPa)]] ="","",IF(Table4[[#This Row],[Hardness peak (HV) or (GPa)]]&gt;100, Table4[[#This Row],[Hardness peak (HV) or (GPa)]], Table4[[#This Row],[Hardness peak (HV) or (GPa)]]/0.009807))</f>
        <v>323</v>
      </c>
      <c r="S277" s="19" t="e">
        <f>VLOOKUP(Table4[[#This Row],[Unique]], comp[], 2, FALSE)</f>
        <v>#VALUE!</v>
      </c>
      <c r="T277" s="19"/>
      <c r="U277" s="19" t="str">
        <f>Table4[[#This Row],[Name]] &amp; Table4[[#This Row],[Paper]]</f>
        <v>Co–7Al–5W–1CKamali, H., Field, R. D., Clarke, A. J., Nedjad, S. H., &amp; Kaufman, M. J. (2021). Development of the γ′ Stability in Co–Al–W Alloys at 800 °C by Alloying with Carbon. Metallurgical and Materials Transactions A: Physical Metallurgy and Materials Science, 52(12), 5314–5328. https://doi.org/10.1007/s11661-021-06470-8</v>
      </c>
    </row>
    <row r="278" spans="1:21" x14ac:dyDescent="0.3">
      <c r="A278" s="137" t="s">
        <v>4082</v>
      </c>
      <c r="B278" s="19" t="str">
        <f t="shared" si="7"/>
        <v>Co-7.Al-5.0W</v>
      </c>
      <c r="C278" s="126" t="str">
        <f>VLOOKUP('[1]mech prop'!$A278, [1]comp!$A$2:$BJ$838, 2, FALSE)</f>
        <v>Low-W</v>
      </c>
      <c r="D278" s="137" t="s">
        <v>4083</v>
      </c>
      <c r="E278" s="139" t="s">
        <v>4079</v>
      </c>
      <c r="F278" s="113" t="s">
        <v>46</v>
      </c>
      <c r="G278" s="113">
        <v>800</v>
      </c>
      <c r="H278" s="130">
        <v>249</v>
      </c>
      <c r="I278">
        <f>IF(Table4[[#This Row],[Hardness peak (HV) or (GPa)]] ="","",IF(Table4[[#This Row],[Hardness peak (HV) or (GPa)]]&gt;100, Table4[[#This Row],[Hardness peak (HV) or (GPa)]], Table4[[#This Row],[Hardness peak (HV) or (GPa)]]/0.009807))</f>
        <v>249</v>
      </c>
      <c r="S278" s="19" t="e">
        <f>VLOOKUP(Table4[[#This Row],[Unique]], comp[], 2, FALSE)</f>
        <v>#VALUE!</v>
      </c>
      <c r="T278" s="19"/>
      <c r="U278" s="19" t="str">
        <f>Table4[[#This Row],[Name]] &amp; Table4[[#This Row],[Paper]]</f>
        <v>Co–7Al–5WKamali, H., Field, R. D., Clarke, A. J., Nedjad, S. H., &amp; Kaufman, M. J. (2021). Development of the γ′ Stability in Co–Al–W Alloys at 800 °C by Alloying with Carbon. Metallurgical and Materials Transactions A: Physical Metallurgy and Materials Science, 52(12), 5314–5328. https://doi.org/10.1007/s11661-021-06470-8</v>
      </c>
    </row>
    <row r="279" spans="1:21" x14ac:dyDescent="0.3">
      <c r="A279" s="137" t="s">
        <v>4107</v>
      </c>
      <c r="B279" s="19" t="str">
        <f t="shared" si="7"/>
        <v>Co-29.3Ni-4.7Al-15.5Cr-5.3Ti</v>
      </c>
      <c r="C279" s="126" t="str">
        <f>VLOOKUP('[1]mech prop'!$A279, [1]comp!$A$2:$BJ$838, 2, FALSE)</f>
        <v>W-free</v>
      </c>
      <c r="D279" s="137" t="s">
        <v>4108</v>
      </c>
      <c r="E279" s="139" t="s">
        <v>4104</v>
      </c>
      <c r="F279" s="113" t="s">
        <v>46</v>
      </c>
      <c r="G279" s="113">
        <v>900</v>
      </c>
      <c r="H279" s="130">
        <v>370</v>
      </c>
      <c r="I279">
        <f>IF(Table4[[#This Row],[Hardness peak (HV) or (GPa)]] ="","",IF(Table4[[#This Row],[Hardness peak (HV) or (GPa)]]&gt;100, Table4[[#This Row],[Hardness peak (HV) or (GPa)]], Table4[[#This Row],[Hardness peak (HV) or (GPa)]]/0.009807))</f>
        <v>370</v>
      </c>
      <c r="S279" s="19" t="e">
        <f>VLOOKUP(Table4[[#This Row],[Unique]], comp[], 2, FALSE)</f>
        <v>#VALUE!</v>
      </c>
      <c r="T279" s="19"/>
      <c r="U279" s="19" t="str">
        <f>Table4[[#This Row],[Name]] &amp; Table4[[#This Row],[Paper]]</f>
        <v>Co-30Ni-15Cr-5Al-5TiLiang, Z., Neumeier, S., Rao, Z., Göken, M., &amp; Pyczak, F. (2022). CALPHAD informed design of multicomponent CoNiCr-based superalloys exhibiting large lattice misfit and high yield stress. Materials Science and Engineering A, 854. https://doi.org/10.1016/j.msea.2022.143798</v>
      </c>
    </row>
    <row r="280" spans="1:21" x14ac:dyDescent="0.3">
      <c r="A280" s="137" t="s">
        <v>4109</v>
      </c>
      <c r="B280" s="19" t="str">
        <f t="shared" si="7"/>
        <v>Co-29.3Ni-6.4Al-15.2Cr-5.1Ti-2.1Ta</v>
      </c>
      <c r="C280" s="126" t="str">
        <f>VLOOKUP('[1]mech prop'!$A280, [1]comp!$A$2:$BJ$838, 2, FALSE)</f>
        <v>Co3Ti</v>
      </c>
      <c r="D280" s="137" t="s">
        <v>4110</v>
      </c>
      <c r="E280" s="139" t="s">
        <v>4104</v>
      </c>
      <c r="F280" s="113" t="s">
        <v>46</v>
      </c>
      <c r="G280" s="113">
        <v>900</v>
      </c>
      <c r="H280" s="130">
        <v>430</v>
      </c>
      <c r="I280">
        <f>IF(Table4[[#This Row],[Hardness peak (HV) or (GPa)]] ="","",IF(Table4[[#This Row],[Hardness peak (HV) or (GPa)]]&gt;100, Table4[[#This Row],[Hardness peak (HV) or (GPa)]], Table4[[#This Row],[Hardness peak (HV) or (GPa)]]/0.009807))</f>
        <v>430</v>
      </c>
      <c r="S280" s="19" t="e">
        <f>VLOOKUP(Table4[[#This Row],[Unique]], comp[], 2, FALSE)</f>
        <v>#VALUE!</v>
      </c>
      <c r="T280" s="19"/>
      <c r="U280" s="19" t="str">
        <f>Table4[[#This Row],[Name]] &amp; Table4[[#This Row],[Paper]]</f>
        <v>Co-30Ni-15Cr-5Al-5Ti-2TaLiang, Z., Neumeier, S., Rao, Z., Göken, M., &amp; Pyczak, F. (2022). CALPHAD informed design of multicomponent CoNiCr-based superalloys exhibiting large lattice misfit and high yield stress. Materials Science and Engineering A, 854. https://doi.org/10.1016/j.msea.2022.143798</v>
      </c>
    </row>
    <row r="281" spans="1:21" x14ac:dyDescent="0.3">
      <c r="A281" s="137" t="s">
        <v>4107</v>
      </c>
      <c r="B281" s="19" t="str">
        <f t="shared" si="7"/>
        <v>Co-29.3Ni-4.7Al-15.5Cr-5.3Ti</v>
      </c>
      <c r="C281" s="126" t="e">
        <v>#N/A</v>
      </c>
      <c r="D281" s="137" t="s">
        <v>4108</v>
      </c>
      <c r="E281" s="139" t="s">
        <v>4104</v>
      </c>
      <c r="F281" s="113" t="s">
        <v>46</v>
      </c>
      <c r="G281" s="113">
        <v>750</v>
      </c>
      <c r="H281" s="130">
        <v>420</v>
      </c>
      <c r="I281">
        <f>IF(Table4[[#This Row],[Hardness peak (HV) or (GPa)]] ="","",IF(Table4[[#This Row],[Hardness peak (HV) or (GPa)]]&gt;100, Table4[[#This Row],[Hardness peak (HV) or (GPa)]], Table4[[#This Row],[Hardness peak (HV) or (GPa)]]/0.009807))</f>
        <v>420</v>
      </c>
      <c r="S281" s="19" t="e">
        <f>VLOOKUP(Table4[[#This Row],[Unique]], comp[], 2, FALSE)</f>
        <v>#VALUE!</v>
      </c>
      <c r="T281" s="19"/>
      <c r="U281" s="19" t="str">
        <f>Table4[[#This Row],[Name]] &amp; Table4[[#This Row],[Paper]]</f>
        <v>Co-30Ni-15Cr-5Al-5TiLiang, Z., Neumeier, S., Rao, Z., Göken, M., &amp; Pyczak, F. (2022). CALPHAD informed design of multicomponent CoNiCr-based superalloys exhibiting large lattice misfit and high yield stress. Materials Science and Engineering A, 854. https://doi.org/10.1016/j.msea.2022.143798</v>
      </c>
    </row>
    <row r="282" spans="1:21" x14ac:dyDescent="0.3">
      <c r="A282" s="137" t="s">
        <v>4109</v>
      </c>
      <c r="B282" s="19" t="str">
        <f t="shared" si="7"/>
        <v>Co-29.3Ni-6.4Al-15.2Cr-5.1Ti-2.1Ta</v>
      </c>
      <c r="C282" s="126" t="e">
        <v>#N/A</v>
      </c>
      <c r="D282" s="137" t="s">
        <v>4110</v>
      </c>
      <c r="E282" s="139" t="s">
        <v>4104</v>
      </c>
      <c r="F282" s="113" t="s">
        <v>46</v>
      </c>
      <c r="G282" s="113">
        <v>750</v>
      </c>
      <c r="H282" s="130">
        <v>500</v>
      </c>
      <c r="I282">
        <f>IF(Table4[[#This Row],[Hardness peak (HV) or (GPa)]] ="","",IF(Table4[[#This Row],[Hardness peak (HV) or (GPa)]]&gt;100, Table4[[#This Row],[Hardness peak (HV) or (GPa)]], Table4[[#This Row],[Hardness peak (HV) or (GPa)]]/0.009807))</f>
        <v>500</v>
      </c>
      <c r="S282" s="19" t="e">
        <f>VLOOKUP(Table4[[#This Row],[Unique]], comp[], 2, FALSE)</f>
        <v>#VALUE!</v>
      </c>
      <c r="T282" s="19"/>
      <c r="U282" s="19" t="str">
        <f>Table4[[#This Row],[Name]] &amp; Table4[[#This Row],[Paper]]</f>
        <v>Co-30Ni-15Cr-5Al-5Ti-2TaLiang, Z., Neumeier, S., Rao, Z., Göken, M., &amp; Pyczak, F. (2022). CALPHAD informed design of multicomponent CoNiCr-based superalloys exhibiting large lattice misfit and high yield stress. Materials Science and Engineering A, 854. https://doi.org/10.1016/j.msea.2022.143798</v>
      </c>
    </row>
    <row r="283" spans="1:21" x14ac:dyDescent="0.3">
      <c r="A283" s="137" t="s">
        <v>4111</v>
      </c>
      <c r="B283" s="19" t="str">
        <f t="shared" si="7"/>
        <v>Co-34.0Ni-4.5Al-15.6Cr-5.5Ti</v>
      </c>
      <c r="C283" s="126" t="str">
        <f>VLOOKUP('[1]mech prop'!$A283, [1]comp!$A$2:$BJ$838, 2, FALSE)</f>
        <v>W-free</v>
      </c>
      <c r="D283" s="137" t="s">
        <v>4112</v>
      </c>
      <c r="E283" s="139" t="s">
        <v>4113</v>
      </c>
      <c r="F283" s="113" t="s">
        <v>46</v>
      </c>
      <c r="G283" s="113">
        <v>900</v>
      </c>
      <c r="H283" s="113">
        <v>343</v>
      </c>
      <c r="I283">
        <f>IF(Table4[[#This Row],[Hardness peak (HV) or (GPa)]] ="","",IF(Table4[[#This Row],[Hardness peak (HV) or (GPa)]]&gt;100, Table4[[#This Row],[Hardness peak (HV) or (GPa)]], Table4[[#This Row],[Hardness peak (HV) or (GPa)]]/0.009807))</f>
        <v>343</v>
      </c>
      <c r="S283" s="19" t="e">
        <f>VLOOKUP(Table4[[#This Row],[Unique]], comp[], 2, FALSE)</f>
        <v>#VALUE!</v>
      </c>
      <c r="T283" s="19"/>
      <c r="U283" s="19" t="str">
        <f>Table4[[#This Row],[Name]] &amp; Table4[[#This Row],[Paper]]</f>
        <v>CoNi-baselineLiang,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84" spans="1:21" x14ac:dyDescent="0.3">
      <c r="A284" s="137" t="s">
        <v>4114</v>
      </c>
      <c r="B284" s="19" t="str">
        <f t="shared" ref="B284:B315" si="8">IF(A284=A283, "",A284)</f>
        <v>Co-34.3Ni-4.7Al-15.6Cr-5.1Ti-1.9Ta</v>
      </c>
      <c r="C284" s="126" t="str">
        <f>VLOOKUP('[1]mech prop'!$A284, [1]comp!$A$2:$BJ$838, 2, FALSE)</f>
        <v>CoAlW-X</v>
      </c>
      <c r="D284" s="137" t="s">
        <v>4115</v>
      </c>
      <c r="E284" s="139" t="s">
        <v>4113</v>
      </c>
      <c r="F284" s="113" t="s">
        <v>46</v>
      </c>
      <c r="G284" s="113">
        <v>900</v>
      </c>
      <c r="H284" s="113">
        <v>422</v>
      </c>
      <c r="I284">
        <f>IF(Table4[[#This Row],[Hardness peak (HV) or (GPa)]] ="","",IF(Table4[[#This Row],[Hardness peak (HV) or (GPa)]]&gt;100, Table4[[#This Row],[Hardness peak (HV) or (GPa)]], Table4[[#This Row],[Hardness peak (HV) or (GPa)]]/0.009807))</f>
        <v>422</v>
      </c>
      <c r="S284" s="19" t="e">
        <f>VLOOKUP(Table4[[#This Row],[Unique]], comp[], 2, FALSE)</f>
        <v>#VALUE!</v>
      </c>
      <c r="T284" s="19"/>
      <c r="U284" s="19" t="str">
        <f>Table4[[#This Row],[Name]] &amp; Table4[[#This Row],[Paper]]</f>
        <v>CoNi-2TaLiang,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85" spans="1:21" x14ac:dyDescent="0.3">
      <c r="A285" s="137" t="s">
        <v>4116</v>
      </c>
      <c r="B285" s="19" t="str">
        <f t="shared" si="8"/>
        <v>Co-34.7Ni-4.5Al-15.5Cr-4.9Ti-1.8Nb</v>
      </c>
      <c r="C285" s="126" t="str">
        <f>VLOOKUP('[1]mech prop'!$A285, [1]comp!$A$2:$BJ$838, 2, FALSE)</f>
        <v>CoAlW-X</v>
      </c>
      <c r="D285" s="137" t="s">
        <v>4117</v>
      </c>
      <c r="E285" s="139" t="s">
        <v>4113</v>
      </c>
      <c r="F285" s="113" t="s">
        <v>46</v>
      </c>
      <c r="G285" s="113">
        <v>900</v>
      </c>
      <c r="H285" s="113">
        <v>391</v>
      </c>
      <c r="I285">
        <f>IF(Table4[[#This Row],[Hardness peak (HV) or (GPa)]] ="","",IF(Table4[[#This Row],[Hardness peak (HV) or (GPa)]]&gt;100, Table4[[#This Row],[Hardness peak (HV) or (GPa)]], Table4[[#This Row],[Hardness peak (HV) or (GPa)]]/0.009807))</f>
        <v>391</v>
      </c>
      <c r="S285" s="19" t="e">
        <f>VLOOKUP(Table4[[#This Row],[Unique]], comp[], 2, FALSE)</f>
        <v>#VALUE!</v>
      </c>
      <c r="T285" s="19"/>
      <c r="U285" s="19" t="str">
        <f>Table4[[#This Row],[Name]] &amp; Table4[[#This Row],[Paper]]</f>
        <v>CoNi-2NbLiang,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86" spans="1:21" x14ac:dyDescent="0.3">
      <c r="A286" s="137" t="s">
        <v>4118</v>
      </c>
      <c r="B286" s="19" t="str">
        <f t="shared" si="8"/>
        <v>Co-34.6Ni-4.4Al-15.4Cr-0.9W-5.2Ti-2.0Mo</v>
      </c>
      <c r="C286" s="126" t="str">
        <f>VLOOKUP('[1]mech prop'!$A286, [1]comp!$A$2:$BJ$838, 2, FALSE)</f>
        <v>CoAlW-X</v>
      </c>
      <c r="D286" s="137" t="s">
        <v>4119</v>
      </c>
      <c r="E286" s="139" t="s">
        <v>4113</v>
      </c>
      <c r="F286" s="113" t="s">
        <v>46</v>
      </c>
      <c r="G286" s="113">
        <v>900</v>
      </c>
      <c r="H286" s="113">
        <v>395</v>
      </c>
      <c r="I286">
        <f>IF(Table4[[#This Row],[Hardness peak (HV) or (GPa)]] ="","",IF(Table4[[#This Row],[Hardness peak (HV) or (GPa)]]&gt;100, Table4[[#This Row],[Hardness peak (HV) or (GPa)]], Table4[[#This Row],[Hardness peak (HV) or (GPa)]]/0.009807))</f>
        <v>395</v>
      </c>
      <c r="S286" s="19" t="e">
        <f>VLOOKUP(Table4[[#This Row],[Unique]], comp[], 2, FALSE)</f>
        <v>#VALUE!</v>
      </c>
      <c r="T286" s="19"/>
      <c r="U286" s="19" t="str">
        <f>Table4[[#This Row],[Name]] &amp; Table4[[#This Row],[Paper]]</f>
        <v>CoNi-3WLiang,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87" spans="1:21" x14ac:dyDescent="0.3">
      <c r="A287" s="137" t="s">
        <v>4120</v>
      </c>
      <c r="B287" s="19" t="str">
        <f t="shared" si="8"/>
        <v>Co-34.8Ni-4.7Al-15.3Cr-3.1W-5.1Ti</v>
      </c>
      <c r="C287" s="126" t="str">
        <f>VLOOKUP('[1]mech prop'!$A287, [1]comp!$A$2:$BJ$838, 2, FALSE)</f>
        <v>CoAlW-X</v>
      </c>
      <c r="D287" s="137" t="s">
        <v>4121</v>
      </c>
      <c r="E287" s="139" t="s">
        <v>4113</v>
      </c>
      <c r="F287" s="113" t="s">
        <v>46</v>
      </c>
      <c r="G287" s="113">
        <v>900</v>
      </c>
      <c r="H287" s="113">
        <v>349</v>
      </c>
      <c r="I287">
        <f>IF(Table4[[#This Row],[Hardness peak (HV) or (GPa)]] ="","",IF(Table4[[#This Row],[Hardness peak (HV) or (GPa)]]&gt;100, Table4[[#This Row],[Hardness peak (HV) or (GPa)]], Table4[[#This Row],[Hardness peak (HV) or (GPa)]]/0.009807))</f>
        <v>349</v>
      </c>
      <c r="S287" s="19" t="e">
        <f>VLOOKUP(Table4[[#This Row],[Unique]], comp[], 2, FALSE)</f>
        <v>#VALUE!</v>
      </c>
      <c r="T287" s="19"/>
      <c r="U287" s="19" t="str">
        <f>Table4[[#This Row],[Name]] &amp; Table4[[#This Row],[Paper]]</f>
        <v>CoNi-2Mo1WLiang,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88" spans="1:21" x14ac:dyDescent="0.3">
      <c r="A288" s="137" t="s">
        <v>4122</v>
      </c>
      <c r="B288" s="19" t="str">
        <f t="shared" si="8"/>
        <v>Co-36.4Ni-4.7Al-15.2Cr-1.2W-5.2Ti-1.0Ta-2.1Mo</v>
      </c>
      <c r="C288" s="126" t="str">
        <f>VLOOKUP('[1]mech prop'!$A288, [1]comp!$A$2:$BJ$838, 2, FALSE)</f>
        <v>W-free</v>
      </c>
      <c r="D288" s="137" t="s">
        <v>4123</v>
      </c>
      <c r="E288" s="139" t="s">
        <v>4113</v>
      </c>
      <c r="F288" s="113" t="s">
        <v>46</v>
      </c>
      <c r="G288" s="113">
        <v>900</v>
      </c>
      <c r="H288" s="113">
        <v>359</v>
      </c>
      <c r="I288">
        <f>IF(Table4[[#This Row],[Hardness peak (HV) or (GPa)]] ="","",IF(Table4[[#This Row],[Hardness peak (HV) or (GPa)]]&gt;100, Table4[[#This Row],[Hardness peak (HV) or (GPa)]], Table4[[#This Row],[Hardness peak (HV) or (GPa)]]/0.009807))</f>
        <v>359</v>
      </c>
      <c r="S288" s="19" t="e">
        <f>VLOOKUP(Table4[[#This Row],[Unique]], comp[], 2, FALSE)</f>
        <v>#VALUE!</v>
      </c>
      <c r="T288" s="19"/>
      <c r="U288" s="19" t="str">
        <f>Table4[[#This Row],[Name]] &amp; Table4[[#This Row],[Paper]]</f>
        <v>CoNi-2Mo1W2TiLiang,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89" spans="1:21" x14ac:dyDescent="0.3">
      <c r="A289" s="137" t="s">
        <v>4124</v>
      </c>
      <c r="B289" s="19" t="str">
        <f t="shared" si="8"/>
        <v>Co-34.4Ni-4.5Al-15.7Cr-1.1W-7.4Ti-1.8Mo</v>
      </c>
      <c r="C289" s="126" t="str">
        <f>VLOOKUP('[1]mech prop'!$A289, [1]comp!$A$2:$BJ$838, 2, FALSE)</f>
        <v>W-free</v>
      </c>
      <c r="D289" s="137" t="s">
        <v>4125</v>
      </c>
      <c r="E289" s="139" t="s">
        <v>4113</v>
      </c>
      <c r="F289" s="113" t="s">
        <v>46</v>
      </c>
      <c r="G289" s="113">
        <v>900</v>
      </c>
      <c r="H289" s="113">
        <v>383</v>
      </c>
      <c r="I289">
        <f>IF(Table4[[#This Row],[Hardness peak (HV) or (GPa)]] ="","",IF(Table4[[#This Row],[Hardness peak (HV) or (GPa)]]&gt;100, Table4[[#This Row],[Hardness peak (HV) or (GPa)]], Table4[[#This Row],[Hardness peak (HV) or (GPa)]]/0.009807))</f>
        <v>383</v>
      </c>
      <c r="S289" s="19" t="e">
        <f>VLOOKUP(Table4[[#This Row],[Unique]], comp[], 2, FALSE)</f>
        <v>#VALUE!</v>
      </c>
      <c r="T289" s="19"/>
      <c r="U289" s="19" t="str">
        <f>Table4[[#This Row],[Name]] &amp; Table4[[#This Row],[Paper]]</f>
        <v>CoNi-2Mo1W1TaLiang,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v>
      </c>
    </row>
    <row r="290" spans="1:21" x14ac:dyDescent="0.3">
      <c r="A290" s="137" t="s">
        <v>4180</v>
      </c>
      <c r="B290" s="19" t="str">
        <f t="shared" si="8"/>
        <v>Co-30.0Ni-11.7Al-5.5W-4.1Ti-2.5Ta-0.08B</v>
      </c>
      <c r="C290" s="126">
        <f>VLOOKUP(Table4[[#This Row],[Shortname]], comp[], 2, FALSE)</f>
        <v>0</v>
      </c>
      <c r="D290" s="137" t="s">
        <v>4181</v>
      </c>
      <c r="E290" s="139" t="s">
        <v>4182</v>
      </c>
      <c r="F290" s="113" t="s">
        <v>46</v>
      </c>
      <c r="G290" s="113">
        <v>900</v>
      </c>
      <c r="H290" s="113">
        <v>244.7</v>
      </c>
      <c r="I290">
        <f>IF(Table4[[#This Row],[Hardness peak (HV) or (GPa)]] ="","",IF(Table4[[#This Row],[Hardness peak (HV) or (GPa)]]&gt;100, Table4[[#This Row],[Hardness peak (HV) or (GPa)]], Table4[[#This Row],[Hardness peak (HV) or (GPa)]]/0.009807))</f>
        <v>244.7</v>
      </c>
      <c r="S290" s="19" t="e">
        <f>VLOOKUP(Table4[[#This Row],[Unique]], comp[], 2, FALSE)</f>
        <v>#VALUE!</v>
      </c>
      <c r="T290" s="19"/>
      <c r="U290" s="19" t="str">
        <f>Table4[[#This Row],[Name]] &amp; Table4[[#This Row],[Paper]]</f>
        <v>L26Long, F. R., Baik, S. I., Chung, D. W., Xue, F., Lass, E. A., Seidman, D. N., &amp; Dunand, D. C. (2020). Microstructure and creep performance of a multicomponent co-based L12–ordered intermetallic alloy. Acta Materialia, 196, 396–408. https://doi.org/10.1016/j.actamat.2020.06.050</v>
      </c>
    </row>
    <row r="291" spans="1:21" x14ac:dyDescent="0.3">
      <c r="A291" s="137" t="s">
        <v>4234</v>
      </c>
      <c r="B291" s="19" t="str">
        <f t="shared" si="8"/>
        <v>Co-9.8Al-2.0Nb-5.3V</v>
      </c>
      <c r="C291" s="126" t="s">
        <v>2123</v>
      </c>
      <c r="D291" s="137" t="s">
        <v>4235</v>
      </c>
      <c r="E291" s="139" t="s">
        <v>4236</v>
      </c>
      <c r="F291" s="113" t="s">
        <v>46</v>
      </c>
      <c r="G291" s="113">
        <v>800</v>
      </c>
      <c r="H291" s="113">
        <v>265</v>
      </c>
      <c r="I291">
        <f>IF(Table4[[#This Row],[Hardness peak (HV) or (GPa)]] ="","",IF(Table4[[#This Row],[Hardness peak (HV) or (GPa)]]&gt;100, Table4[[#This Row],[Hardness peak (HV) or (GPa)]], Table4[[#This Row],[Hardness peak (HV) or (GPa)]]/0.009807))</f>
        <v>265</v>
      </c>
      <c r="S291" s="19" t="e">
        <f>VLOOKUP(Table4[[#This Row],[Unique]], comp[], 2, FALSE)</f>
        <v>#VALUE!</v>
      </c>
      <c r="T291" s="19"/>
      <c r="U291" s="19" t="str">
        <f>Table4[[#This Row],[Name]] &amp; Table4[[#This Row],[Paper]]</f>
        <v>0Mo5VSingh, M. P., Makineni, S. K., &amp; Chattopadhyay, K. (2020). Achieving lower mass density with high strength in Nb stabilised γ/γ′ Co–Al–Mo–Nb base superalloy by the replacement of Mo with V. Materials Science and Engineering A, 794. https://doi.org/10.1016/j.msea.2020.139830</v>
      </c>
    </row>
    <row r="292" spans="1:21" x14ac:dyDescent="0.3">
      <c r="A292" s="137" t="s">
        <v>4278</v>
      </c>
      <c r="B292" s="19" t="str">
        <f t="shared" si="8"/>
        <v>Co-8.7Al-10.1W</v>
      </c>
      <c r="C292" s="126" t="s">
        <v>2123</v>
      </c>
      <c r="D292" s="137" t="s">
        <v>3470</v>
      </c>
      <c r="E292" s="139" t="s">
        <v>4279</v>
      </c>
      <c r="F292" s="113" t="s">
        <v>46</v>
      </c>
      <c r="G292" s="113">
        <v>900</v>
      </c>
      <c r="H292" s="113">
        <v>393.4</v>
      </c>
      <c r="I292">
        <f>IF(Table4[[#This Row],[Hardness peak (HV) or (GPa)]] ="","",IF(Table4[[#This Row],[Hardness peak (HV) or (GPa)]]&gt;100, Table4[[#This Row],[Hardness peak (HV) or (GPa)]], Table4[[#This Row],[Hardness peak (HV) or (GPa)]]/0.009807))</f>
        <v>393.4</v>
      </c>
      <c r="S292" s="19" t="e">
        <f>VLOOKUP(Table4[[#This Row],[Unique]], comp[], 2, FALSE)</f>
        <v>#N/A</v>
      </c>
      <c r="T292" s="19"/>
      <c r="U292" s="19" t="str">
        <f>Table4[[#This Row],[Name]] &amp; Table4[[#This Row],[Paper]]</f>
        <v>Co-8.8Al-9.8WXu, Y., Lv, X., Ma, T., Li, H., &amp; Wang, T. (2022). Effect of Ta and Ni on γ′ phase morphology and compression behavior of Co-8.8Al-9.8W superalloys. Materials Science and Engineering A, 839. https://doi.org/10.1016/j.msea.2022.142739</v>
      </c>
    </row>
    <row r="293" spans="1:21" x14ac:dyDescent="0.3">
      <c r="A293" s="137" t="s">
        <v>4280</v>
      </c>
      <c r="B293" s="19" t="str">
        <f t="shared" si="8"/>
        <v>Co-8.6Al-10.1W-2.1Ta</v>
      </c>
      <c r="C293" s="126" t="s">
        <v>2123</v>
      </c>
      <c r="D293" s="137" t="s">
        <v>162</v>
      </c>
      <c r="E293" s="139" t="s">
        <v>4279</v>
      </c>
      <c r="F293" s="113" t="s">
        <v>46</v>
      </c>
      <c r="G293" s="113">
        <v>900</v>
      </c>
      <c r="H293" s="113">
        <v>474</v>
      </c>
      <c r="I293">
        <f>IF(Table4[[#This Row],[Hardness peak (HV) or (GPa)]] ="","",IF(Table4[[#This Row],[Hardness peak (HV) or (GPa)]]&gt;100, Table4[[#This Row],[Hardness peak (HV) or (GPa)]], Table4[[#This Row],[Hardness peak (HV) or (GPa)]]/0.009807))</f>
        <v>474</v>
      </c>
      <c r="S293" s="19" t="e">
        <f>VLOOKUP(Table4[[#This Row],[Unique]], comp[], 2, FALSE)</f>
        <v>#N/A</v>
      </c>
      <c r="T293" s="19"/>
      <c r="U293" s="19" t="str">
        <f>Table4[[#This Row],[Name]] &amp; Table4[[#This Row],[Paper]]</f>
        <v>2TaXu, Y., Lv, X., Ma, T., Li, H., &amp; Wang, T. (2022). Effect of Ta and Ni on γ′ phase morphology and compression behavior of Co-8.8Al-9.8W superalloys. Materials Science and Engineering A, 839. https://doi.org/10.1016/j.msea.2022.142739</v>
      </c>
    </row>
    <row r="294" spans="1:21" x14ac:dyDescent="0.3">
      <c r="A294" s="137" t="s">
        <v>4281</v>
      </c>
      <c r="B294" s="19" t="str">
        <f t="shared" si="8"/>
        <v>Co-2.3Ni-8.8Al-10.5W</v>
      </c>
      <c r="C294" s="126" t="s">
        <v>2123</v>
      </c>
      <c r="D294" s="137" t="s">
        <v>4282</v>
      </c>
      <c r="E294" s="139" t="s">
        <v>4279</v>
      </c>
      <c r="F294" s="113" t="s">
        <v>46</v>
      </c>
      <c r="G294" s="113">
        <v>900</v>
      </c>
      <c r="H294" s="113">
        <v>364.8</v>
      </c>
      <c r="I294">
        <f>IF(Table4[[#This Row],[Hardness peak (HV) or (GPa)]] ="","",IF(Table4[[#This Row],[Hardness peak (HV) or (GPa)]]&gt;100, Table4[[#This Row],[Hardness peak (HV) or (GPa)]], Table4[[#This Row],[Hardness peak (HV) or (GPa)]]/0.009807))</f>
        <v>364.8</v>
      </c>
      <c r="S294" s="19" t="e">
        <f>VLOOKUP(Table4[[#This Row],[Unique]], comp[], 2, FALSE)</f>
        <v>#N/A</v>
      </c>
      <c r="T294" s="19"/>
      <c r="U294" s="19" t="str">
        <f>Table4[[#This Row],[Name]] &amp; Table4[[#This Row],[Paper]]</f>
        <v>2NiXu, Y., Lv, X., Ma, T., Li, H., &amp; Wang, T. (2022). Effect of Ta and Ni on γ′ phase morphology and compression behavior of Co-8.8Al-9.8W superalloys. Materials Science and Engineering A, 839. https://doi.org/10.1016/j.msea.2022.142739</v>
      </c>
    </row>
    <row r="295" spans="1:21" x14ac:dyDescent="0.3">
      <c r="A295" s="137" t="s">
        <v>4371</v>
      </c>
      <c r="B295" s="19" t="str">
        <f t="shared" si="8"/>
        <v>Co-10.0Ni-5.Al-6.0Ti-3.0Nb-3.0V-0.04B</v>
      </c>
      <c r="C295" s="126" t="str">
        <f>VLOOKUP('[1]mech prop'!$A295, [1]comp!$A$2:$BJ$838, 2, FALSE)</f>
        <v>CoAlW-X</v>
      </c>
      <c r="D295" s="137" t="s">
        <v>4372</v>
      </c>
      <c r="E295" s="139" t="s">
        <v>4373</v>
      </c>
      <c r="F295" s="113" t="s">
        <v>46</v>
      </c>
      <c r="G295" s="113">
        <v>850</v>
      </c>
      <c r="H295" s="113">
        <v>2.87</v>
      </c>
      <c r="I295">
        <f>IF(Table4[[#This Row],[Hardness peak (HV) or (GPa)]] ="","",IF(Table4[[#This Row],[Hardness peak (HV) or (GPa)]]&gt;100, Table4[[#This Row],[Hardness peak (HV) or (GPa)]], Table4[[#This Row],[Hardness peak (HV) or (GPa)]]/0.009807))</f>
        <v>292.64810849393291</v>
      </c>
      <c r="S295" s="19" t="e">
        <f>VLOOKUP(Table4[[#This Row],[Unique]], comp[], 2, FALSE)</f>
        <v>#N/A</v>
      </c>
      <c r="T295" s="19"/>
      <c r="U295" s="19" t="str">
        <f>Table4[[#This Row],[Name]] &amp; Table4[[#This Row],[Paper]]</f>
        <v>3 (6Ti-0Cr)Reyes Tirado, F. L., Taylor, S. v., &amp; Dunand, D. C. (2020). Low-density, W-free Co–Nb–V–Al-based superalloys with γ/γ’ microstructure. Materials Science and Engineering A, 796. https://doi.org/10.1016/j.msea.2020.139977</v>
      </c>
    </row>
    <row r="296" spans="1:21" x14ac:dyDescent="0.3">
      <c r="A296" s="137" t="s">
        <v>4374</v>
      </c>
      <c r="B296" s="19" t="str">
        <f t="shared" si="8"/>
        <v>Co-10.0Ni-5.Al-4.0Cr-6.0Ti-3.0Nb-3.0V-0.04B</v>
      </c>
      <c r="C296" s="126" t="str">
        <f>VLOOKUP('[1]mech prop'!$A296, [1]comp!$A$2:$BJ$838, 2, FALSE)</f>
        <v>CoAlW-X</v>
      </c>
      <c r="D296" s="137" t="s">
        <v>4375</v>
      </c>
      <c r="E296" s="139" t="s">
        <v>4376</v>
      </c>
      <c r="F296" s="113" t="s">
        <v>46</v>
      </c>
      <c r="G296" s="113">
        <v>850</v>
      </c>
      <c r="H296" s="113">
        <v>2.94</v>
      </c>
      <c r="I296">
        <f>IF(Table4[[#This Row],[Hardness peak (HV) or (GPa)]] ="","",IF(Table4[[#This Row],[Hardness peak (HV) or (GPa)]]&gt;100, Table4[[#This Row],[Hardness peak (HV) or (GPa)]], Table4[[#This Row],[Hardness peak (HV) or (GPa)]]/0.009807))</f>
        <v>299.78586723768734</v>
      </c>
      <c r="S296" s="19" t="e">
        <f>VLOOKUP(Table4[[#This Row],[Unique]], comp[], 2, FALSE)</f>
        <v>#N/A</v>
      </c>
      <c r="T296" s="19"/>
      <c r="U296" s="19" t="str">
        <f>Table4[[#This Row],[Name]] &amp; Table4[[#This Row],[Paper]]</f>
        <v>4 (6Ti-4Cr)Reyes Tirado, F. L., Taylor, S. v., &amp; Dunand, D. C. (2020). Low-density, W-free Co–Nb–V–Al-based superalloys with γ/γ’ microstructure. Materials Science and Engineering A, 796. https://doi.org/10.1016/j.msea.2020.139978</v>
      </c>
    </row>
    <row r="297" spans="1:21" x14ac:dyDescent="0.3">
      <c r="A297" s="137" t="s">
        <v>4380</v>
      </c>
      <c r="B297" s="19" t="str">
        <f t="shared" si="8"/>
        <v>Co-10.0Ni-5.Al-8.0Cr-2.0Ti-3.0Nb-3.0V-0.04B</v>
      </c>
      <c r="C297" s="126" t="str">
        <f>VLOOKUP('[1]mech prop'!$A297, [1]comp!$A$2:$BJ$838, 2, FALSE)</f>
        <v>CoAlW-X</v>
      </c>
      <c r="D297" s="137" t="s">
        <v>4381</v>
      </c>
      <c r="E297" s="139" t="s">
        <v>4382</v>
      </c>
      <c r="F297" s="113" t="s">
        <v>46</v>
      </c>
      <c r="G297" s="113">
        <v>850</v>
      </c>
      <c r="H297" s="113">
        <v>3.38</v>
      </c>
      <c r="I297">
        <f>IF(Table4[[#This Row],[Hardness peak (HV) or (GPa)]] ="","",IF(Table4[[#This Row],[Hardness peak (HV) or (GPa)]]&gt;100, Table4[[#This Row],[Hardness peak (HV) or (GPa)]], Table4[[#This Row],[Hardness peak (HV) or (GPa)]]/0.009807))</f>
        <v>344.65177934128684</v>
      </c>
      <c r="S297" s="19" t="e">
        <f>VLOOKUP(Table4[[#This Row],[Unique]], comp[], 2, FALSE)</f>
        <v>#N/A</v>
      </c>
      <c r="T297" s="19"/>
      <c r="U297" s="19" t="str">
        <f>Table4[[#This Row],[Name]] &amp; Table4[[#This Row],[Paper]]</f>
        <v>6 (2Ti-8Cr)Reyes Tirado, F. L., Taylor, S. v., &amp; Dunand, D. C. (2020). Low-density, W-free Co–Nb–V–Al-based superalloys with γ/γ’ microstructure. Materials Science and Engineering A, 796. https://doi.org/10.1016/j.msea.2020.139980</v>
      </c>
    </row>
    <row r="298" spans="1:21" x14ac:dyDescent="0.3">
      <c r="A298" s="137" t="s">
        <v>4383</v>
      </c>
      <c r="B298" s="19" t="str">
        <f t="shared" si="8"/>
        <v>Co-9.7Ni-5.Al-4.2Cr-2.0Ti-1.6Ta-1.4Nb-3.0V-0.08B</v>
      </c>
      <c r="C298" s="126" t="str">
        <f>VLOOKUP('[1]mech prop'!$A298, [1]comp!$A$2:$BJ$838, 2, FALSE)</f>
        <v>CoAlW-X</v>
      </c>
      <c r="D298" s="137" t="s">
        <v>4384</v>
      </c>
      <c r="E298" s="139" t="s">
        <v>4385</v>
      </c>
      <c r="F298" s="113" t="s">
        <v>46</v>
      </c>
      <c r="G298" s="113">
        <v>850</v>
      </c>
      <c r="H298" s="135">
        <v>405.23</v>
      </c>
      <c r="I298">
        <f>IF(Table4[[#This Row],[Hardness peak (HV) or (GPa)]] ="","",IF(Table4[[#This Row],[Hardness peak (HV) or (GPa)]]&gt;100, Table4[[#This Row],[Hardness peak (HV) or (GPa)]], Table4[[#This Row],[Hardness peak (HV) or (GPa)]]/0.009807))</f>
        <v>405.23</v>
      </c>
      <c r="S298" s="19" t="e">
        <f>VLOOKUP(Table4[[#This Row],[Unique]], comp[], 2, FALSE)</f>
        <v>#N/A</v>
      </c>
      <c r="T298" s="19"/>
      <c r="U298" s="19" t="str">
        <f>Table4[[#This Row],[Name]] &amp; Table4[[#This Row],[Paper]]</f>
        <v>10Ni-4CrOhl B Dunand D, Effects of Ni and Cr additions on γ + γ’ Microstructure and Mechanical Properties of W-free Co-Al-V-Nb-Ta-based Superalloys, Materials Science &amp; Engineering A, (2022), 849</v>
      </c>
    </row>
    <row r="299" spans="1:21" x14ac:dyDescent="0.3">
      <c r="A299" s="137" t="s">
        <v>4386</v>
      </c>
      <c r="B299" s="19" t="str">
        <f t="shared" si="8"/>
        <v>Co-19.4Ni-5.1Al-4.1Cr-2.1Ti-1.6Ta-1.4Nb-3.1V-0.08B</v>
      </c>
      <c r="C299" s="126" t="str">
        <f>VLOOKUP('[1]mech prop'!$A299, [1]comp!$A$2:$BJ$838, 2, FALSE)</f>
        <v>CoAlW-X</v>
      </c>
      <c r="D299" s="137" t="s">
        <v>4387</v>
      </c>
      <c r="E299" s="139" t="s">
        <v>4388</v>
      </c>
      <c r="F299" s="113" t="s">
        <v>46</v>
      </c>
      <c r="G299" s="113">
        <v>850</v>
      </c>
      <c r="H299" s="135">
        <v>410.18</v>
      </c>
      <c r="I299">
        <f>IF(Table4[[#This Row],[Hardness peak (HV) or (GPa)]] ="","",IF(Table4[[#This Row],[Hardness peak (HV) or (GPa)]]&gt;100, Table4[[#This Row],[Hardness peak (HV) or (GPa)]], Table4[[#This Row],[Hardness peak (HV) or (GPa)]]/0.009807))</f>
        <v>410.18</v>
      </c>
      <c r="S299" s="19" t="e">
        <f>VLOOKUP(Table4[[#This Row],[Unique]], comp[], 2, FALSE)</f>
        <v>#N/A</v>
      </c>
      <c r="T299" s="19"/>
      <c r="U299" s="19" t="str">
        <f>Table4[[#This Row],[Name]] &amp; Table4[[#This Row],[Paper]]</f>
        <v>20Ni-4CrOhl B Dunand D, Effects of Ni and Cr additions on γ + γ’ Microstructure and Mechanical Properties of W-free Co-Al-V-Nb-Ta-based Superalloys, Materials Science &amp; Engineering A, (2022), 850</v>
      </c>
    </row>
    <row r="300" spans="1:21" x14ac:dyDescent="0.3">
      <c r="A300" s="137" t="s">
        <v>4389</v>
      </c>
      <c r="B300" s="19" t="str">
        <f t="shared" si="8"/>
        <v>Co-29.4Ni-5.4Al-4.1Cr-2.3Ti-1.7Ta-1.4Nb-3.1V-0.08B</v>
      </c>
      <c r="C300" s="19">
        <f>VLOOKUP(Table4[[#This Row],[Shortname]], comp[], 2, FALSE)</f>
        <v>0</v>
      </c>
      <c r="D300" s="137" t="s">
        <v>4390</v>
      </c>
      <c r="E300" s="139" t="s">
        <v>4391</v>
      </c>
      <c r="F300" s="113" t="s">
        <v>46</v>
      </c>
      <c r="G300" s="113">
        <v>850</v>
      </c>
      <c r="H300" s="135">
        <v>462.02</v>
      </c>
      <c r="I300">
        <f>IF(Table4[[#This Row],[Hardness peak (HV) or (GPa)]] ="","",IF(Table4[[#This Row],[Hardness peak (HV) or (GPa)]]&gt;100, Table4[[#This Row],[Hardness peak (HV) or (GPa)]], Table4[[#This Row],[Hardness peak (HV) or (GPa)]]/0.009807))</f>
        <v>462.02</v>
      </c>
      <c r="S300" s="19" t="e">
        <f>VLOOKUP(Table4[[#This Row],[Unique]], comp[], 2, FALSE)</f>
        <v>#N/A</v>
      </c>
      <c r="T300" s="19"/>
      <c r="U300" s="19" t="str">
        <f>Table4[[#This Row],[Name]] &amp; Table4[[#This Row],[Paper]]</f>
        <v>30Ni-4CrOhl B Dunand D, Effects of Ni and Cr additions on γ + γ’ Microstructure and Mechanical Properties of W-free Co-Al-V-Nb-Ta-based Superalloys, Materials Science &amp; Engineering A, (2022), 851</v>
      </c>
    </row>
    <row r="301" spans="1:21" x14ac:dyDescent="0.3">
      <c r="A301" s="137" t="s">
        <v>4392</v>
      </c>
      <c r="B301" s="19" t="str">
        <f t="shared" si="8"/>
        <v>Co-9.7Ni-5.Al-8.2Cr-2.1Ti-1.6Ta-1.4Nb-3.0V-0.08B</v>
      </c>
      <c r="C301" s="19">
        <f>VLOOKUP(Table4[[#This Row],[Shortname]], comp[], 2, FALSE)</f>
        <v>0</v>
      </c>
      <c r="D301" s="137" t="s">
        <v>4393</v>
      </c>
      <c r="E301" s="139" t="s">
        <v>4394</v>
      </c>
      <c r="F301" s="113" t="s">
        <v>46</v>
      </c>
      <c r="G301" s="113">
        <v>850</v>
      </c>
      <c r="H301" s="135">
        <v>409.07</v>
      </c>
      <c r="I301">
        <f>IF(Table4[[#This Row],[Hardness peak (HV) or (GPa)]] ="","",IF(Table4[[#This Row],[Hardness peak (HV) or (GPa)]]&gt;100, Table4[[#This Row],[Hardness peak (HV) or (GPa)]], Table4[[#This Row],[Hardness peak (HV) or (GPa)]]/0.009807))</f>
        <v>409.07</v>
      </c>
      <c r="S301" s="19" t="e">
        <f>VLOOKUP(Table4[[#This Row],[Unique]], comp[], 2, FALSE)</f>
        <v>#N/A</v>
      </c>
      <c r="T301" s="19"/>
      <c r="U301" s="19" t="str">
        <f>Table4[[#This Row],[Name]] &amp; Table4[[#This Row],[Paper]]</f>
        <v>10Ni-8CrOhl B Dunand D, Effects of Ni and Cr additions on γ + γ’ Microstructure and Mechanical Properties of W-free Co-Al-V-Nb-Ta-based Superalloys, Materials Science &amp; Engineering A, (2022), 852</v>
      </c>
    </row>
    <row r="302" spans="1:21" x14ac:dyDescent="0.3">
      <c r="A302" s="137" t="s">
        <v>4395</v>
      </c>
      <c r="B302" s="19" t="str">
        <f t="shared" si="8"/>
        <v>Co-19.5Ni-5.Al-8.3Cr-2.1Ti-1.6Ta-1.4Nb-3.0V-0.08B</v>
      </c>
      <c r="C302" s="19">
        <f>VLOOKUP(Table4[[#This Row],[Shortname]], comp[], 2, FALSE)</f>
        <v>0</v>
      </c>
      <c r="D302" s="137" t="s">
        <v>4396</v>
      </c>
      <c r="E302" s="139" t="s">
        <v>4397</v>
      </c>
      <c r="F302" s="113" t="s">
        <v>46</v>
      </c>
      <c r="G302" s="113">
        <v>850</v>
      </c>
      <c r="H302" s="135">
        <v>443.69</v>
      </c>
      <c r="I302">
        <f>IF(Table4[[#This Row],[Hardness peak (HV) or (GPa)]] ="","",IF(Table4[[#This Row],[Hardness peak (HV) or (GPa)]]&gt;100, Table4[[#This Row],[Hardness peak (HV) or (GPa)]], Table4[[#This Row],[Hardness peak (HV) or (GPa)]]/0.009807))</f>
        <v>443.69</v>
      </c>
      <c r="S302" s="19" t="e">
        <f>VLOOKUP(Table4[[#This Row],[Unique]], comp[], 2, FALSE)</f>
        <v>#N/A</v>
      </c>
      <c r="T302" s="19"/>
      <c r="U302" s="19" t="str">
        <f>Table4[[#This Row],[Name]] &amp; Table4[[#This Row],[Paper]]</f>
        <v>20Ni-8CrOhl B Dunand D, Effects of Ni and Cr additions on γ + γ’ Microstructure and Mechanical Properties of W-free Co-Al-V-Nb-Ta-based Superalloys, Materials Science &amp; Engineering A, (2022), 853</v>
      </c>
    </row>
    <row r="303" spans="1:21" x14ac:dyDescent="0.3">
      <c r="A303" s="137" t="s">
        <v>4398</v>
      </c>
      <c r="B303" s="19" t="str">
        <f t="shared" si="8"/>
        <v>Co-29.7Ni-5.Al-8.2Cr-2.1Ti-1.7Ta-1.6Nb-3.1V-0.08B</v>
      </c>
      <c r="C303" s="19">
        <f>VLOOKUP(Table4[[#This Row],[Shortname]], comp[], 2, FALSE)</f>
        <v>0</v>
      </c>
      <c r="D303" s="137" t="s">
        <v>4399</v>
      </c>
      <c r="E303" s="139" t="s">
        <v>4400</v>
      </c>
      <c r="F303" s="113" t="s">
        <v>46</v>
      </c>
      <c r="G303" s="113">
        <v>850</v>
      </c>
      <c r="H303" s="135">
        <v>466.93</v>
      </c>
      <c r="I303">
        <f>IF(Table4[[#This Row],[Hardness peak (HV) or (GPa)]] ="","",IF(Table4[[#This Row],[Hardness peak (HV) or (GPa)]]&gt;100, Table4[[#This Row],[Hardness peak (HV) or (GPa)]], Table4[[#This Row],[Hardness peak (HV) or (GPa)]]/0.009807))</f>
        <v>466.93</v>
      </c>
      <c r="S303" s="19" t="e">
        <f>VLOOKUP(Table4[[#This Row],[Unique]], comp[], 2, FALSE)</f>
        <v>#N/A</v>
      </c>
      <c r="T303" s="19"/>
      <c r="U303" s="19" t="str">
        <f>Table4[[#This Row],[Name]] &amp; Table4[[#This Row],[Paper]]</f>
        <v>30Ni-8CrOhl B Dunand D, Effects of Ni and Cr additions on γ + γ’ Microstructure and Mechanical Properties of W-free Co-Al-V-Nb-Ta-based Superalloys, Materials Science &amp; Engineering A, (2022), 854</v>
      </c>
    </row>
    <row r="304" spans="1:21" x14ac:dyDescent="0.3">
      <c r="A304" s="137" t="s">
        <v>4358</v>
      </c>
      <c r="B304" s="19" t="str">
        <f t="shared" si="8"/>
        <v>Co-17.5Ni-12.4Fe-5.4Al-4.2Cr-2.0Ti-1.5Ta-1.4Nb-3.1V-0.08B</v>
      </c>
      <c r="C304" s="19">
        <f>VLOOKUP(Table4[[#This Row],[Shortname]], comp[], 2, FALSE)</f>
        <v>0</v>
      </c>
      <c r="D304" s="137" t="s">
        <v>4359</v>
      </c>
      <c r="E304" s="139" t="s">
        <v>4360</v>
      </c>
      <c r="F304" s="113" t="s">
        <v>46</v>
      </c>
      <c r="G304" s="113">
        <v>850</v>
      </c>
      <c r="H304" s="113">
        <v>348.30764770000002</v>
      </c>
      <c r="I304">
        <f>IF(Table4[[#This Row],[Hardness peak (HV) or (GPa)]] ="","",IF(Table4[[#This Row],[Hardness peak (HV) or (GPa)]]&gt;100, Table4[[#This Row],[Hardness peak (HV) or (GPa)]], Table4[[#This Row],[Hardness peak (HV) or (GPa)]]/0.009807))</f>
        <v>348.30764770000002</v>
      </c>
      <c r="S304" s="19" t="e">
        <f>VLOOKUP(Table4[[#This Row],[Unique]], comp[], 2, FALSE)</f>
        <v>#N/A</v>
      </c>
      <c r="T304" s="19"/>
      <c r="U304" s="19" t="str">
        <f>Table4[[#This Row],[Name]] &amp; Table4[[#This Row],[Paper]]</f>
        <v>12Fe4CrOhl, Fe</v>
      </c>
    </row>
    <row r="305" spans="1:21" x14ac:dyDescent="0.3">
      <c r="A305" s="137" t="s">
        <v>4361</v>
      </c>
      <c r="B305" s="19" t="str">
        <f t="shared" si="8"/>
        <v>Co-15.5Ni-14.3Fe-5.6Al-4.2Cr-2.1Ti-1.5Ta-1.5Nb-3.1V-0.08B</v>
      </c>
      <c r="C305" s="19">
        <f>VLOOKUP(Table4[[#This Row],[Shortname]], comp[], 2, FALSE)</f>
        <v>0</v>
      </c>
      <c r="D305" s="137" t="s">
        <v>4362</v>
      </c>
      <c r="E305" s="139" t="s">
        <v>4360</v>
      </c>
      <c r="F305" s="113" t="s">
        <v>46</v>
      </c>
      <c r="G305" s="113">
        <v>850</v>
      </c>
      <c r="H305" s="113">
        <v>341.78790279999998</v>
      </c>
      <c r="I305">
        <f>IF(Table4[[#This Row],[Hardness peak (HV) or (GPa)]] ="","",IF(Table4[[#This Row],[Hardness peak (HV) or (GPa)]]&gt;100, Table4[[#This Row],[Hardness peak (HV) or (GPa)]], Table4[[#This Row],[Hardness peak (HV) or (GPa)]]/0.009807))</f>
        <v>341.78790279999998</v>
      </c>
      <c r="S305" s="19" t="e">
        <f>VLOOKUP(Table4[[#This Row],[Unique]], comp[], 2, FALSE)</f>
        <v>#N/A</v>
      </c>
      <c r="T305" s="19"/>
      <c r="U305" s="19" t="str">
        <f>Table4[[#This Row],[Name]] &amp; Table4[[#This Row],[Paper]]</f>
        <v>14Fe4CrOhl, Fe</v>
      </c>
    </row>
    <row r="306" spans="1:21" x14ac:dyDescent="0.3">
      <c r="A306" s="137" t="s">
        <v>4363</v>
      </c>
      <c r="B306" s="19" t="str">
        <f t="shared" si="8"/>
        <v>Co-11.8Ni-18.3Fe-5.5Al-4.1Cr-2.1Ti-1.5Ta-1.5Nb-3.1V-0.08B</v>
      </c>
      <c r="C306" s="19">
        <f>VLOOKUP(Table4[[#This Row],[Shortname]], comp[], 2, FALSE)</f>
        <v>0</v>
      </c>
      <c r="D306" s="137" t="s">
        <v>4364</v>
      </c>
      <c r="E306" s="139" t="s">
        <v>4360</v>
      </c>
      <c r="F306" s="113" t="s">
        <v>46</v>
      </c>
      <c r="G306" s="113">
        <v>850</v>
      </c>
      <c r="H306" s="113">
        <v>323.38674930000002</v>
      </c>
      <c r="I306">
        <f>IF(Table4[[#This Row],[Hardness peak (HV) or (GPa)]] ="","",IF(Table4[[#This Row],[Hardness peak (HV) or (GPa)]]&gt;100, Table4[[#This Row],[Hardness peak (HV) or (GPa)]], Table4[[#This Row],[Hardness peak (HV) or (GPa)]]/0.009807))</f>
        <v>323.38674930000002</v>
      </c>
      <c r="S306" s="19" t="e">
        <f>VLOOKUP(Table4[[#This Row],[Unique]], comp[], 2, FALSE)</f>
        <v>#N/A</v>
      </c>
      <c r="T306" s="19"/>
      <c r="U306" s="19" t="str">
        <f>Table4[[#This Row],[Name]] &amp; Table4[[#This Row],[Paper]]</f>
        <v>18Fe4CrOhl, Fe</v>
      </c>
    </row>
    <row r="307" spans="1:21" x14ac:dyDescent="0.3">
      <c r="A307" s="137" t="s">
        <v>4365</v>
      </c>
      <c r="B307" s="19" t="str">
        <f t="shared" si="8"/>
        <v>Co-17.4Ni-12.2Fe-5.4Al-8.3Cr-2.1Ti-1.6Ta-1.5Nb-3.1V-0.08B</v>
      </c>
      <c r="C307" s="19">
        <f>VLOOKUP(Table4[[#This Row],[Shortname]], comp[], 2, FALSE)</f>
        <v>0</v>
      </c>
      <c r="D307" s="137" t="s">
        <v>4366</v>
      </c>
      <c r="E307" s="139" t="s">
        <v>4360</v>
      </c>
      <c r="F307" s="113" t="s">
        <v>46</v>
      </c>
      <c r="G307" s="113">
        <v>850</v>
      </c>
      <c r="H307" s="113">
        <v>377.88491820000002</v>
      </c>
      <c r="I307">
        <f>IF(Table4[[#This Row],[Hardness peak (HV) or (GPa)]] ="","",IF(Table4[[#This Row],[Hardness peak (HV) or (GPa)]]&gt;100, Table4[[#This Row],[Hardness peak (HV) or (GPa)]], Table4[[#This Row],[Hardness peak (HV) or (GPa)]]/0.009807))</f>
        <v>377.88491820000002</v>
      </c>
      <c r="S307" s="19" t="e">
        <f>VLOOKUP(Table4[[#This Row],[Unique]], comp[], 2, FALSE)</f>
        <v>#N/A</v>
      </c>
      <c r="T307" s="19"/>
      <c r="U307" s="19" t="str">
        <f>Table4[[#This Row],[Name]] &amp; Table4[[#This Row],[Paper]]</f>
        <v>12Fe8CrOhl, Fe</v>
      </c>
    </row>
    <row r="308" spans="1:21" x14ac:dyDescent="0.3">
      <c r="A308" s="137" t="s">
        <v>4367</v>
      </c>
      <c r="B308" s="19" t="str">
        <f t="shared" si="8"/>
        <v>Co-15.6Ni-14.2Fe-5.4Al-8.3Cr-2.1Ti-1.5Ta-1.5Nb-3.1V-0.08B</v>
      </c>
      <c r="C308" s="19">
        <f>VLOOKUP(Table4[[#This Row],[Shortname]], comp[], 2, FALSE)</f>
        <v>0</v>
      </c>
      <c r="D308" s="137" t="s">
        <v>4368</v>
      </c>
      <c r="E308" s="139" t="s">
        <v>4360</v>
      </c>
      <c r="F308" s="113" t="s">
        <v>46</v>
      </c>
      <c r="G308" s="113">
        <v>850</v>
      </c>
      <c r="H308" s="113">
        <v>371.27038570000002</v>
      </c>
      <c r="I308">
        <f>IF(Table4[[#This Row],[Hardness peak (HV) or (GPa)]] ="","",IF(Table4[[#This Row],[Hardness peak (HV) or (GPa)]]&gt;100, Table4[[#This Row],[Hardness peak (HV) or (GPa)]], Table4[[#This Row],[Hardness peak (HV) or (GPa)]]/0.009807))</f>
        <v>371.27038570000002</v>
      </c>
      <c r="S308" s="19" t="e">
        <f>VLOOKUP(Table4[[#This Row],[Unique]], comp[], 2, FALSE)</f>
        <v>#N/A</v>
      </c>
      <c r="T308" s="19"/>
      <c r="U308" s="19" t="str">
        <f>Table4[[#This Row],[Name]] &amp; Table4[[#This Row],[Paper]]</f>
        <v>14Fe8CrOhl, Fe</v>
      </c>
    </row>
    <row r="309" spans="1:21" x14ac:dyDescent="0.3">
      <c r="A309" s="137" t="s">
        <v>4369</v>
      </c>
      <c r="B309" s="19" t="str">
        <f t="shared" si="8"/>
        <v>Co-11.8Ni-18.3Fe-5.5Al-8.3Cr-2.0Ti-1.4Ta-1.4Nb-3.1V-0.08B</v>
      </c>
      <c r="C309" s="19">
        <f>VLOOKUP(Table4[[#This Row],[Shortname]], comp[], 2, FALSE)</f>
        <v>0</v>
      </c>
      <c r="D309" s="137" t="s">
        <v>4370</v>
      </c>
      <c r="E309" s="139" t="s">
        <v>4360</v>
      </c>
      <c r="F309" s="113" t="s">
        <v>46</v>
      </c>
      <c r="G309" s="113">
        <v>850</v>
      </c>
      <c r="H309" s="113">
        <v>336.5037537</v>
      </c>
      <c r="I309">
        <f>IF(Table4[[#This Row],[Hardness peak (HV) or (GPa)]] ="","",IF(Table4[[#This Row],[Hardness peak (HV) or (GPa)]]&gt;100, Table4[[#This Row],[Hardness peak (HV) or (GPa)]], Table4[[#This Row],[Hardness peak (HV) or (GPa)]]/0.009807))</f>
        <v>336.5037537</v>
      </c>
      <c r="S309" s="19" t="e">
        <f>VLOOKUP(Table4[[#This Row],[Unique]], comp[], 2, FALSE)</f>
        <v>#N/A</v>
      </c>
      <c r="T309" s="19"/>
      <c r="U309" s="19" t="str">
        <f>Table4[[#This Row],[Name]] &amp; Table4[[#This Row],[Paper]]</f>
        <v>18Fe8CrOhl, Fe</v>
      </c>
    </row>
    <row r="310" spans="1:21" x14ac:dyDescent="0.3">
      <c r="A310" s="137" t="s">
        <v>4401</v>
      </c>
      <c r="B310" s="19" t="str">
        <f t="shared" si="8"/>
        <v>Co-29.2Ni-11.1Al-4.2Cr-5.8W</v>
      </c>
      <c r="C310" s="19">
        <f>VLOOKUP(Table4[[#This Row],[Shortname]], comp[], 2, FALSE)</f>
        <v>0</v>
      </c>
      <c r="D310" s="137" t="s">
        <v>4402</v>
      </c>
      <c r="E310" s="139" t="s">
        <v>4403</v>
      </c>
      <c r="F310" s="113" t="s">
        <v>46</v>
      </c>
      <c r="G310" s="113">
        <v>800</v>
      </c>
      <c r="H310" s="113">
        <v>3.38</v>
      </c>
      <c r="I310">
        <f>IF(Table4[[#This Row],[Hardness peak (HV) or (GPa)]] ="","",IF(Table4[[#This Row],[Hardness peak (HV) or (GPa)]]&gt;100, Table4[[#This Row],[Hardness peak (HV) or (GPa)]], Table4[[#This Row],[Hardness peak (HV) or (GPa)]]/0.009807))</f>
        <v>344.65177934128684</v>
      </c>
      <c r="S310" s="19" t="e">
        <f>VLOOKUP(Table4[[#This Row],[Unique]], comp[], 2, FALSE)</f>
        <v>#N/A</v>
      </c>
      <c r="T310" s="19"/>
      <c r="U310" s="19" t="str">
        <f>Table4[[#This Row],[Name]] &amp; Table4[[#This Row],[Paper]]</f>
        <v>0FeXue et al., Effects of Fe additions on phase stability, creep properties and oxidation resistance of a CoNi-base superalloy</v>
      </c>
    </row>
    <row r="311" spans="1:21" x14ac:dyDescent="0.3">
      <c r="A311" s="137" t="s">
        <v>4404</v>
      </c>
      <c r="B311" s="19" t="str">
        <f t="shared" si="8"/>
        <v>Co-29.2Ni-4.1Fe-10.9Al-4.1Cr-5.8W</v>
      </c>
      <c r="C311" s="19">
        <f>VLOOKUP(Table4[[#This Row],[Shortname]], comp[], 2, FALSE)</f>
        <v>0</v>
      </c>
      <c r="D311" s="137" t="s">
        <v>4405</v>
      </c>
      <c r="E311" s="139" t="s">
        <v>4403</v>
      </c>
      <c r="F311" s="113" t="s">
        <v>46</v>
      </c>
      <c r="G311" s="113">
        <v>800</v>
      </c>
      <c r="H311" s="113">
        <v>3.21</v>
      </c>
      <c r="I311">
        <f>IF(Table4[[#This Row],[Hardness peak (HV) or (GPa)]] ="","",IF(Table4[[#This Row],[Hardness peak (HV) or (GPa)]]&gt;100, Table4[[#This Row],[Hardness peak (HV) or (GPa)]], Table4[[#This Row],[Hardness peak (HV) or (GPa)]]/0.009807))</f>
        <v>327.31722239216884</v>
      </c>
      <c r="S311" s="19" t="e">
        <f>VLOOKUP(Table4[[#This Row],[Unique]], comp[], 2, FALSE)</f>
        <v>#N/A</v>
      </c>
      <c r="T311" s="19"/>
      <c r="U311" s="19" t="str">
        <f>Table4[[#This Row],[Name]] &amp; Table4[[#This Row],[Paper]]</f>
        <v>4FeXue et al., Effects of Fe additions on phase stability, creep properties and oxidation resistance of a CoNi-base superalloy</v>
      </c>
    </row>
    <row r="312" spans="1:21" x14ac:dyDescent="0.3">
      <c r="A312" s="137" t="s">
        <v>4406</v>
      </c>
      <c r="B312" s="19" t="str">
        <f t="shared" si="8"/>
        <v>Co-29.3Ni-8.2Fe-10.8Al-4.1Cr-5.7W</v>
      </c>
      <c r="C312" s="19">
        <f>VLOOKUP(Table4[[#This Row],[Shortname]], comp[], 2, FALSE)</f>
        <v>0</v>
      </c>
      <c r="D312" s="137" t="s">
        <v>4407</v>
      </c>
      <c r="E312" s="139" t="s">
        <v>4403</v>
      </c>
      <c r="F312" s="113" t="s">
        <v>46</v>
      </c>
      <c r="G312" s="113">
        <v>800</v>
      </c>
      <c r="H312" s="113">
        <v>3.11</v>
      </c>
      <c r="I312">
        <f>IF(Table4[[#This Row],[Hardness peak (HV) or (GPa)]] ="","",IF(Table4[[#This Row],[Hardness peak (HV) or (GPa)]]&gt;100, Table4[[#This Row],[Hardness peak (HV) or (GPa)]], Table4[[#This Row],[Hardness peak (HV) or (GPa)]]/0.009807))</f>
        <v>317.12042418680534</v>
      </c>
      <c r="S312" s="19" t="e">
        <f>VLOOKUP(Table4[[#This Row],[Unique]], comp[], 2, FALSE)</f>
        <v>#N/A</v>
      </c>
      <c r="T312" s="19"/>
      <c r="U312" s="19" t="str">
        <f>Table4[[#This Row],[Name]] &amp; Table4[[#This Row],[Paper]]</f>
        <v>8FeXue et al., Effects of Fe additions on phase stability, creep properties and oxidation resistance of a CoNi-base superalloy</v>
      </c>
    </row>
    <row r="313" spans="1:21" x14ac:dyDescent="0.3">
      <c r="A313" s="137" t="s">
        <v>4408</v>
      </c>
      <c r="B313" s="19" t="str">
        <f t="shared" si="8"/>
        <v>Co-29.3Ni-12.3Fe-10.4Al-4.1Cr-5.7W</v>
      </c>
      <c r="C313" s="19">
        <f>VLOOKUP(Table4[[#This Row],[Shortname]], comp[], 2, FALSE)</f>
        <v>0</v>
      </c>
      <c r="D313" s="137" t="s">
        <v>4409</v>
      </c>
      <c r="E313" s="139" t="s">
        <v>4403</v>
      </c>
      <c r="F313" s="113" t="s">
        <v>46</v>
      </c>
      <c r="G313" s="113">
        <v>800</v>
      </c>
      <c r="H313" s="113">
        <v>2.97</v>
      </c>
      <c r="I313">
        <f>IF(Table4[[#This Row],[Hardness peak (HV) or (GPa)]] ="","",IF(Table4[[#This Row],[Hardness peak (HV) or (GPa)]]&gt;100, Table4[[#This Row],[Hardness peak (HV) or (GPa)]], Table4[[#This Row],[Hardness peak (HV) or (GPa)]]/0.009807))</f>
        <v>302.84490669929647</v>
      </c>
      <c r="S313" s="19" t="e">
        <f>VLOOKUP(Table4[[#This Row],[Unique]], comp[], 2, FALSE)</f>
        <v>#N/A</v>
      </c>
      <c r="T313" s="19"/>
      <c r="U313" s="19" t="str">
        <f>Table4[[#This Row],[Name]] &amp; Table4[[#This Row],[Paper]]</f>
        <v>12FeXue et al., Effects of Fe additions on phase stability, creep properties and oxidation resistance of a CoNi-base superalloy</v>
      </c>
    </row>
    <row r="314" spans="1:21" x14ac:dyDescent="0.3">
      <c r="A314" s="137" t="s">
        <v>4401</v>
      </c>
      <c r="B314" s="19" t="str">
        <f t="shared" si="8"/>
        <v>Co-29.2Ni-11.1Al-4.2Cr-5.8W</v>
      </c>
      <c r="C314" s="19">
        <f>VLOOKUP(Table4[[#This Row],[Shortname]], comp[], 2, FALSE)</f>
        <v>0</v>
      </c>
      <c r="D314" s="137" t="s">
        <v>4402</v>
      </c>
      <c r="E314" s="139" t="s">
        <v>4403</v>
      </c>
      <c r="F314" s="113" t="s">
        <v>46</v>
      </c>
      <c r="G314" s="113">
        <v>900</v>
      </c>
      <c r="H314" s="113">
        <v>2.89</v>
      </c>
      <c r="I314">
        <f>IF(Table4[[#This Row],[Hardness peak (HV) or (GPa)]] ="","",IF(Table4[[#This Row],[Hardness peak (HV) or (GPa)]]&gt;100, Table4[[#This Row],[Hardness peak (HV) or (GPa)]], Table4[[#This Row],[Hardness peak (HV) or (GPa)]]/0.009807))</f>
        <v>294.68746813500564</v>
      </c>
      <c r="S314" s="19" t="e">
        <f>VLOOKUP(Table4[[#This Row],[Unique]], comp[], 2, FALSE)</f>
        <v>#N/A</v>
      </c>
      <c r="T314" s="19"/>
      <c r="U314" s="19" t="str">
        <f>Table4[[#This Row],[Name]] &amp; Table4[[#This Row],[Paper]]</f>
        <v>0FeXue et al., Effects of Fe additions on phase stability, creep properties and oxidation resistance of a CoNi-base superalloy</v>
      </c>
    </row>
    <row r="315" spans="1:21" x14ac:dyDescent="0.3">
      <c r="A315" s="137" t="s">
        <v>4404</v>
      </c>
      <c r="B315" s="19" t="str">
        <f t="shared" si="8"/>
        <v>Co-29.2Ni-4.1Fe-10.9Al-4.1Cr-5.8W</v>
      </c>
      <c r="C315" s="19">
        <f>VLOOKUP(Table4[[#This Row],[Shortname]], comp[], 2, FALSE)</f>
        <v>0</v>
      </c>
      <c r="D315" s="137" t="s">
        <v>4405</v>
      </c>
      <c r="E315" s="139" t="s">
        <v>4403</v>
      </c>
      <c r="F315" s="113" t="s">
        <v>46</v>
      </c>
      <c r="G315" s="113">
        <v>900</v>
      </c>
      <c r="H315" s="113">
        <v>2.87</v>
      </c>
      <c r="I315">
        <f>IF(Table4[[#This Row],[Hardness peak (HV) or (GPa)]] ="","",IF(Table4[[#This Row],[Hardness peak (HV) or (GPa)]]&gt;100, Table4[[#This Row],[Hardness peak (HV) or (GPa)]], Table4[[#This Row],[Hardness peak (HV) or (GPa)]]/0.009807))</f>
        <v>292.64810849393291</v>
      </c>
      <c r="S315" s="19" t="e">
        <f>VLOOKUP(Table4[[#This Row],[Unique]], comp[], 2, FALSE)</f>
        <v>#N/A</v>
      </c>
      <c r="T315" s="19"/>
      <c r="U315" s="19" t="str">
        <f>Table4[[#This Row],[Name]] &amp; Table4[[#This Row],[Paper]]</f>
        <v>4FeXue et al., Effects of Fe additions on phase stability, creep properties and oxidation resistance of a CoNi-base superalloy</v>
      </c>
    </row>
    <row r="316" spans="1:21" x14ac:dyDescent="0.3">
      <c r="A316" s="137" t="s">
        <v>4406</v>
      </c>
      <c r="B316" s="19" t="str">
        <f t="shared" ref="B316:B317" si="9">IF(A316=A315, "",A316)</f>
        <v>Co-29.3Ni-8.2Fe-10.8Al-4.1Cr-5.7W</v>
      </c>
      <c r="C316" s="19">
        <f>VLOOKUP(Table4[[#This Row],[Shortname]], comp[], 2, FALSE)</f>
        <v>0</v>
      </c>
      <c r="D316" s="137" t="s">
        <v>4407</v>
      </c>
      <c r="E316" s="139" t="s">
        <v>4403</v>
      </c>
      <c r="F316" s="113" t="s">
        <v>46</v>
      </c>
      <c r="G316" s="113">
        <v>900</v>
      </c>
      <c r="H316" s="113">
        <v>2.78</v>
      </c>
      <c r="I316">
        <f>IF(Table4[[#This Row],[Hardness peak (HV) or (GPa)]] ="","",IF(Table4[[#This Row],[Hardness peak (HV) or (GPa)]]&gt;100, Table4[[#This Row],[Hardness peak (HV) or (GPa)]], Table4[[#This Row],[Hardness peak (HV) or (GPa)]]/0.009807))</f>
        <v>283.47099010910574</v>
      </c>
      <c r="S316" s="19" t="e">
        <f>VLOOKUP(Table4[[#This Row],[Unique]], comp[], 2, FALSE)</f>
        <v>#N/A</v>
      </c>
      <c r="T316" s="19"/>
      <c r="U316" s="19" t="str">
        <f>Table4[[#This Row],[Name]] &amp; Table4[[#This Row],[Paper]]</f>
        <v>8FeXue et al., Effects of Fe additions on phase stability, creep properties and oxidation resistance of a CoNi-base superalloy</v>
      </c>
    </row>
    <row r="317" spans="1:21" x14ac:dyDescent="0.3">
      <c r="A317" s="137" t="s">
        <v>4408</v>
      </c>
      <c r="B317" s="19" t="str">
        <f t="shared" si="9"/>
        <v>Co-29.3Ni-12.3Fe-10.4Al-4.1Cr-5.7W</v>
      </c>
      <c r="C317" s="19">
        <f>VLOOKUP(Table4[[#This Row],[Shortname]], comp[], 2, FALSE)</f>
        <v>0</v>
      </c>
      <c r="D317" s="137" t="s">
        <v>4409</v>
      </c>
      <c r="E317" s="139" t="s">
        <v>4403</v>
      </c>
      <c r="F317" s="113" t="s">
        <v>46</v>
      </c>
      <c r="G317" s="113">
        <v>900</v>
      </c>
      <c r="H317" s="113">
        <v>2.48</v>
      </c>
      <c r="I317">
        <f>IF(Table4[[#This Row],[Hardness peak (HV) or (GPa)]] ="","",IF(Table4[[#This Row],[Hardness peak (HV) or (GPa)]]&gt;100, Table4[[#This Row],[Hardness peak (HV) or (GPa)]], Table4[[#This Row],[Hardness peak (HV) or (GPa)]]/0.009807))</f>
        <v>252.88059549301519</v>
      </c>
      <c r="S317" s="19" t="e">
        <f>VLOOKUP(Table4[[#This Row],[Unique]], comp[], 2, FALSE)</f>
        <v>#N/A</v>
      </c>
      <c r="T317" s="19"/>
      <c r="U317" s="19" t="str">
        <f>Table4[[#This Row],[Name]] &amp; Table4[[#This Row],[Paper]]</f>
        <v>12FeXue et al., Effects of Fe additions on phase stability, creep properties and oxidation resistance of a CoNi-base superalloy</v>
      </c>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11"/>
  <sheetViews>
    <sheetView zoomScaleNormal="100" workbookViewId="0">
      <pane xSplit="6" ySplit="1" topLeftCell="G2" activePane="bottomRight" state="frozen"/>
      <selection pane="topRight" activeCell="B1" sqref="B1"/>
      <selection pane="bottomLeft" activeCell="A2" sqref="A2"/>
      <selection pane="bottomRight" activeCell="E14" sqref="E14"/>
    </sheetView>
  </sheetViews>
  <sheetFormatPr defaultRowHeight="14.4" x14ac:dyDescent="0.3"/>
  <cols>
    <col min="5" max="5" width="19.109375" customWidth="1"/>
    <col min="7" max="7" width="11.109375" customWidth="1"/>
    <col min="9" max="9" width="16.88671875" customWidth="1"/>
    <col min="10" max="10" width="9.6640625" customWidth="1"/>
    <col min="11" max="12" width="11.33203125" hidden="1" customWidth="1"/>
    <col min="13" max="13" width="5.21875" hidden="1" customWidth="1"/>
    <col min="14" max="15" width="19.109375" customWidth="1"/>
    <col min="16" max="16" width="14.33203125" customWidth="1"/>
  </cols>
  <sheetData>
    <row r="1" spans="1:13" x14ac:dyDescent="0.3">
      <c r="A1" t="s">
        <v>2124</v>
      </c>
      <c r="B1" t="s">
        <v>2634</v>
      </c>
      <c r="C1" t="s">
        <v>1480</v>
      </c>
      <c r="D1" t="s">
        <v>0</v>
      </c>
      <c r="E1" t="s">
        <v>12</v>
      </c>
      <c r="F1" t="s">
        <v>23</v>
      </c>
      <c r="G1" t="s">
        <v>24</v>
      </c>
      <c r="H1" t="s">
        <v>22</v>
      </c>
      <c r="I1" t="s">
        <v>1644</v>
      </c>
      <c r="J1" t="s">
        <v>15</v>
      </c>
      <c r="K1" t="s">
        <v>1647</v>
      </c>
      <c r="L1" t="s">
        <v>1256</v>
      </c>
      <c r="M1" t="s">
        <v>1646</v>
      </c>
    </row>
    <row r="2" spans="1:13" x14ac:dyDescent="0.3">
      <c r="A2" s="13" t="s">
        <v>2342</v>
      </c>
      <c r="B2" s="13" t="str">
        <f>IF(A2=A1, "",VLOOKUP(Table2[[#This Row],[Shortname]],comp[], 3, FALSE))</f>
        <v>-32Ni-6Al-12Cr-3W-3Ti-2Ta-Si-Hf-C-Zr-B</v>
      </c>
      <c r="C2" s="13" t="str">
        <f>VLOOKUP(Table2[[#This Row],[Shortname]], comp[], 2, FALSE)</f>
        <v>CoAlWX+</v>
      </c>
      <c r="D2" t="s">
        <v>469</v>
      </c>
      <c r="E2" s="13" t="s">
        <v>725</v>
      </c>
      <c r="F2">
        <v>1117</v>
      </c>
      <c r="G2">
        <v>20</v>
      </c>
      <c r="H2" t="s">
        <v>726</v>
      </c>
      <c r="I2" s="4" t="s">
        <v>43</v>
      </c>
      <c r="J2" t="s">
        <v>321</v>
      </c>
      <c r="K2" s="13" t="s">
        <v>1631</v>
      </c>
      <c r="L2" s="13" t="str">
        <f>Table2[[#This Row],[Name]] &amp; Table2[[#This Row],[Paper]]</f>
        <v>CoWAlloy1Neumeier, S., Freund, L. P. &amp; Göken, M. Novel wrought γ/γ′ cobalt base superalloys with high strength and improved oxidation resistance. Scr. Mater. 109, 104–107 (2015).</v>
      </c>
      <c r="M2" s="13" t="s">
        <v>1631</v>
      </c>
    </row>
    <row r="3" spans="1:13" x14ac:dyDescent="0.3">
      <c r="A3" t="s">
        <v>2557</v>
      </c>
      <c r="B3" t="str">
        <f>IF(A3=A2, "",VLOOKUP(Table2[[#This Row],[Shortname]],comp[], 3, FALSE))</f>
        <v>-30Ni-4Al-12Cr-2W-5Ti-1Ta-2Mo-Si-Hf-C-Zr-B</v>
      </c>
      <c r="C3" t="str">
        <f>VLOOKUP(Table2[[#This Row],[Shortname]], comp[], 2, FALSE)</f>
        <v>Low-W</v>
      </c>
      <c r="D3" s="19" t="s">
        <v>1138</v>
      </c>
      <c r="E3" t="s">
        <v>1134</v>
      </c>
      <c r="F3">
        <v>1025</v>
      </c>
      <c r="G3" t="s">
        <v>46</v>
      </c>
      <c r="H3" s="4">
        <v>1E-4</v>
      </c>
      <c r="I3" s="4" t="s">
        <v>43</v>
      </c>
      <c r="J3" t="s">
        <v>321</v>
      </c>
      <c r="K3" t="e">
        <f>VLOOKUP(Table2[[#This Row],[Unique]], comp[], 2, FALSE)</f>
        <v>#N/A</v>
      </c>
      <c r="L3" t="str">
        <f>Table2[[#This Row],[Name]] &amp; Table2[[#This Row],[Paper]]</f>
        <v>4Al-4.9TiZhang, Y. Y. Y. Y., Fu, H., Zhou, X., Zhang, Y. Y. Y. Y. &amp; Xie, J. Enhanced mechanical properties of wrought γ′-strengthened Co-base superalloys by adjusting the relative content of Al and Ti. Intermetallics 112, 106543 (2019).</v>
      </c>
      <c r="M3" t="s">
        <v>1915</v>
      </c>
    </row>
    <row r="4" spans="1:13" x14ac:dyDescent="0.3">
      <c r="A4" t="s">
        <v>2191</v>
      </c>
      <c r="B4" t="str">
        <f>IF(A4=A3, "",VLOOKUP(Table2[[#This Row],[Shortname]],comp[], 3, FALSE))</f>
        <v>-12Ti-5Re</v>
      </c>
      <c r="C4" t="str">
        <f>VLOOKUP(Table2[[#This Row],[Shortname]], comp[], 2, FALSE)</f>
        <v>Co3Ti</v>
      </c>
      <c r="D4" t="s">
        <v>588</v>
      </c>
      <c r="E4" t="s">
        <v>585</v>
      </c>
      <c r="F4">
        <v>996</v>
      </c>
      <c r="G4">
        <v>23</v>
      </c>
      <c r="H4" s="4">
        <v>1E-4</v>
      </c>
      <c r="I4" s="4" t="s">
        <v>43</v>
      </c>
      <c r="J4" t="s">
        <v>321</v>
      </c>
      <c r="K4" t="e">
        <f>VLOOKUP(Table2[[#This Row],[Unique]], comp[], 2, FALSE)</f>
        <v>#N/A</v>
      </c>
      <c r="L4" t="str">
        <f>Table2[[#This Row],[Name]] &amp; Table2[[#This Row],[Paper]]</f>
        <v>Re5Li, L. et al. Effect of Re on microstructure and mechanical properties of γ/γʹ Co-Ti-based superalloys. Intermetallics 115, (2019).</v>
      </c>
      <c r="M4" t="s">
        <v>1445</v>
      </c>
    </row>
    <row r="5" spans="1:13" x14ac:dyDescent="0.3">
      <c r="A5" t="s">
        <v>2558</v>
      </c>
      <c r="B5" t="str">
        <f>IF(A5=A4, "",VLOOKUP(Table2[[#This Row],[Shortname]],comp[], 3, FALSE))</f>
        <v>-30Ni-6Al-12Cr-2W-4Ti-1Ta-2Mo-Si-Hf-C-Zr-B</v>
      </c>
      <c r="C5" t="str">
        <f>VLOOKUP(Table2[[#This Row],[Shortname]], comp[], 2, FALSE)</f>
        <v>Low-W</v>
      </c>
      <c r="D5" s="19" t="s">
        <v>1137</v>
      </c>
      <c r="E5" t="s">
        <v>1134</v>
      </c>
      <c r="F5">
        <v>990</v>
      </c>
      <c r="G5" t="s">
        <v>46</v>
      </c>
      <c r="H5" s="4">
        <v>1E-4</v>
      </c>
      <c r="I5" s="4" t="s">
        <v>43</v>
      </c>
      <c r="J5" t="s">
        <v>321</v>
      </c>
      <c r="K5" t="e">
        <f>VLOOKUP(Table2[[#This Row],[Unique]], comp[], 2, FALSE)</f>
        <v>#N/A</v>
      </c>
      <c r="L5" t="str">
        <f>Table2[[#This Row],[Name]] &amp; Table2[[#This Row],[Paper]]</f>
        <v>5.5Al-4.2TiZhang, Y. Y. Y. Y., Fu, H., Zhou, X., Zhang, Y. Y. Y. Y. &amp; Xie, J. Enhanced mechanical properties of wrought γ′-strengthened Co-base superalloys by adjusting the relative content of Al and Ti. Intermetallics 112, 106543 (2019).</v>
      </c>
      <c r="M5" t="s">
        <v>1916</v>
      </c>
    </row>
    <row r="6" spans="1:13" x14ac:dyDescent="0.3">
      <c r="A6" s="13" t="s">
        <v>2343</v>
      </c>
      <c r="B6" s="13" t="str">
        <f>IF(A6=A5, "",VLOOKUP(Table2[[#This Row],[Shortname]],comp[], 3, FALSE))</f>
        <v>-32Ni-9Al-13Cr-5W-0Ti-0Ta-Si-Hf-C-Zr-B</v>
      </c>
      <c r="C6" s="13" t="str">
        <f>VLOOKUP(Table2[[#This Row],[Shortname]], comp[], 2, FALSE)</f>
        <v>CoAlWX+</v>
      </c>
      <c r="D6" t="s">
        <v>447</v>
      </c>
      <c r="E6" s="13" t="s">
        <v>725</v>
      </c>
      <c r="F6">
        <v>985</v>
      </c>
      <c r="G6">
        <v>20</v>
      </c>
      <c r="H6" t="s">
        <v>726</v>
      </c>
      <c r="I6" s="4" t="s">
        <v>43</v>
      </c>
      <c r="J6" t="s">
        <v>321</v>
      </c>
      <c r="K6" s="13" t="s">
        <v>1607</v>
      </c>
      <c r="L6" s="13" t="str">
        <f>Table2[[#This Row],[Name]] &amp; Table2[[#This Row],[Paper]]</f>
        <v>CoWAlloy2Neumeier, S., Freund, L. P. &amp; Göken, M. Novel wrought γ/γ′ cobalt base superalloys with high strength and improved oxidation resistance. Scr. Mater. 109, 104–107 (2015).</v>
      </c>
      <c r="M6" s="13" t="s">
        <v>1607</v>
      </c>
    </row>
    <row r="7" spans="1:13" x14ac:dyDescent="0.3">
      <c r="A7" t="s">
        <v>2559</v>
      </c>
      <c r="B7" t="str">
        <f>IF(A7=A6, "",VLOOKUP(Table2[[#This Row],[Shortname]],comp[], 3, FALSE))</f>
        <v>-30Ni-6Al-12Cr-2W-4Ti-1Ta-2Mo-Si-Hf-C-Zr-B</v>
      </c>
      <c r="C7" t="str">
        <f>VLOOKUP(Table2[[#This Row],[Shortname]], comp[], 2, FALSE)</f>
        <v>Low-W</v>
      </c>
      <c r="D7" s="19" t="s">
        <v>1135</v>
      </c>
      <c r="E7" t="s">
        <v>1134</v>
      </c>
      <c r="F7">
        <v>960</v>
      </c>
      <c r="G7" t="s">
        <v>46</v>
      </c>
      <c r="H7" s="4">
        <v>1E-4</v>
      </c>
      <c r="I7" s="4" t="s">
        <v>43</v>
      </c>
      <c r="J7" t="s">
        <v>321</v>
      </c>
      <c r="K7" t="e">
        <f>VLOOKUP(Table2[[#This Row],[Unique]], comp[], 2, FALSE)</f>
        <v>#N/A</v>
      </c>
      <c r="L7" t="str">
        <f>Table2[[#This Row],[Name]] &amp; Table2[[#This Row],[Paper]]</f>
        <v>6Al-3.5TiZhang, Y. Y. Y. Y., Fu, H., Zhou, X., Zhang, Y. Y. Y. Y. &amp; Xie, J. Enhanced mechanical properties of wrought γ′-strengthened Co-base superalloys by adjusting the relative content of Al and Ti. Intermetallics 112, 106543 (2019).</v>
      </c>
      <c r="M7" t="s">
        <v>1917</v>
      </c>
    </row>
    <row r="8" spans="1:13" x14ac:dyDescent="0.3">
      <c r="A8" s="13" t="s">
        <v>2342</v>
      </c>
      <c r="B8" s="13" t="str">
        <f>IF(A8=A7, "",VLOOKUP(Table2[[#This Row],[Shortname]],comp[], 3, FALSE))</f>
        <v>-32Ni-6Al-12Cr-3W-3Ti-2Ta-Si-Hf-C-Zr-B</v>
      </c>
      <c r="C8" s="13" t="str">
        <f>VLOOKUP(Table2[[#This Row],[Shortname]], comp[], 2, FALSE)</f>
        <v>CoAlWX+</v>
      </c>
      <c r="D8" t="s">
        <v>469</v>
      </c>
      <c r="E8" s="13" t="s">
        <v>725</v>
      </c>
      <c r="F8">
        <v>941</v>
      </c>
      <c r="G8">
        <v>600</v>
      </c>
      <c r="H8" t="s">
        <v>726</v>
      </c>
      <c r="I8" s="4" t="s">
        <v>43</v>
      </c>
      <c r="J8" t="s">
        <v>321</v>
      </c>
      <c r="K8" s="13" t="s">
        <v>1631</v>
      </c>
      <c r="L8" s="13" t="str">
        <f>Table2[[#This Row],[Name]] &amp; Table2[[#This Row],[Paper]]</f>
        <v>CoWAlloy1Neumeier, S., Freund, L. P. &amp; Göken, M. Novel wrought γ/γ′ cobalt base superalloys with high strength and improved oxidation resistance. Scr. Mater. 109, 104–107 (2015).</v>
      </c>
      <c r="M8" s="13" t="s">
        <v>1631</v>
      </c>
    </row>
    <row r="9" spans="1:13" x14ac:dyDescent="0.3">
      <c r="A9" s="13" t="s">
        <v>2342</v>
      </c>
      <c r="B9" s="13" t="str">
        <f>IF(A9=A8, "",VLOOKUP(Table2[[#This Row],[Shortname]],comp[], 3, FALSE))</f>
        <v/>
      </c>
      <c r="C9" s="13" t="str">
        <f>VLOOKUP(Table2[[#This Row],[Shortname]], comp[], 2, FALSE)</f>
        <v>CoAlWX+</v>
      </c>
      <c r="D9" t="s">
        <v>469</v>
      </c>
      <c r="E9" s="13" t="s">
        <v>725</v>
      </c>
      <c r="F9">
        <v>924</v>
      </c>
      <c r="G9">
        <v>750</v>
      </c>
      <c r="H9" t="s">
        <v>726</v>
      </c>
      <c r="I9" s="4" t="s">
        <v>43</v>
      </c>
      <c r="J9" t="s">
        <v>321</v>
      </c>
      <c r="K9" s="13" t="s">
        <v>1631</v>
      </c>
      <c r="L9" s="13" t="str">
        <f>Table2[[#This Row],[Name]] &amp; Table2[[#This Row],[Paper]]</f>
        <v>CoWAlloy1Neumeier, S., Freund, L. P. &amp; Göken, M. Novel wrought γ/γ′ cobalt base superalloys with high strength and improved oxidation resistance. Scr. Mater. 109, 104–107 (2015).</v>
      </c>
      <c r="M9" s="13" t="s">
        <v>1631</v>
      </c>
    </row>
    <row r="10" spans="1:13" x14ac:dyDescent="0.3">
      <c r="A10" t="s">
        <v>2190</v>
      </c>
      <c r="B10" t="str">
        <f>IF(A10=A9, "",VLOOKUP(Table2[[#This Row],[Shortname]],comp[], 3, FALSE))</f>
        <v>-12Ti-3Re</v>
      </c>
      <c r="C10" t="str">
        <f>VLOOKUP(Table2[[#This Row],[Shortname]], comp[], 2, FALSE)</f>
        <v>Co3Ti</v>
      </c>
      <c r="D10" t="s">
        <v>587</v>
      </c>
      <c r="E10" t="s">
        <v>585</v>
      </c>
      <c r="F10">
        <v>922</v>
      </c>
      <c r="G10">
        <v>25</v>
      </c>
      <c r="H10" s="4">
        <v>1E-4</v>
      </c>
      <c r="I10" s="4" t="s">
        <v>43</v>
      </c>
      <c r="J10" t="s">
        <v>321</v>
      </c>
      <c r="K10" t="e">
        <f>VLOOKUP(Table2[[#This Row],[Unique]], comp[], 2, FALSE)</f>
        <v>#N/A</v>
      </c>
      <c r="L10" t="str">
        <f>Table2[[#This Row],[Name]] &amp; Table2[[#This Row],[Paper]]</f>
        <v>Re3Li, L. et al. Effect of Re on microstructure and mechanical properties of γ/γʹ Co-Ti-based superalloys. Intermetallics 115, (2019).</v>
      </c>
      <c r="M10" t="s">
        <v>1450</v>
      </c>
    </row>
    <row r="11" spans="1:13" x14ac:dyDescent="0.3">
      <c r="A11" t="s">
        <v>2191</v>
      </c>
      <c r="B11" t="str">
        <f>IF(A11=A10, "",VLOOKUP(Table2[[#This Row],[Shortname]],comp[], 3, FALSE))</f>
        <v>-12Ti-5Re</v>
      </c>
      <c r="C11" t="str">
        <f>VLOOKUP(Table2[[#This Row],[Shortname]], comp[], 2, FALSE)</f>
        <v>Co3Ti</v>
      </c>
      <c r="D11" t="s">
        <v>588</v>
      </c>
      <c r="E11" t="s">
        <v>585</v>
      </c>
      <c r="F11">
        <v>922</v>
      </c>
      <c r="G11">
        <v>600</v>
      </c>
      <c r="H11" s="4">
        <v>1E-4</v>
      </c>
      <c r="I11" s="4" t="s">
        <v>43</v>
      </c>
      <c r="J11" t="s">
        <v>321</v>
      </c>
      <c r="K11" t="e">
        <f>VLOOKUP(Table2[[#This Row],[Unique]], comp[], 2, FALSE)</f>
        <v>#N/A</v>
      </c>
      <c r="L11" t="str">
        <f>Table2[[#This Row],[Name]] &amp; Table2[[#This Row],[Paper]]</f>
        <v>Re5Li, L. et al. Effect of Re on microstructure and mechanical properties of γ/γʹ Co-Ti-based superalloys. Intermetallics 115, (2019).</v>
      </c>
      <c r="M11" t="s">
        <v>1445</v>
      </c>
    </row>
    <row r="12" spans="1:13" x14ac:dyDescent="0.3">
      <c r="A12" s="13" t="s">
        <v>2366</v>
      </c>
      <c r="B12" s="13" t="str">
        <f>IF(A12=A11, "",VLOOKUP(Table2[[#This Row],[Shortname]],comp[], 3, FALSE))</f>
        <v>-34Ni-11Al-15Cr-3W-1Ta-C-Zr-B</v>
      </c>
      <c r="C12" s="13" t="str">
        <f>VLOOKUP(Table2[[#This Row],[Shortname]], comp[], 2, FALSE)</f>
        <v>CoAlWX+</v>
      </c>
      <c r="D12" t="s">
        <v>534</v>
      </c>
      <c r="E12" s="13" t="s">
        <v>535</v>
      </c>
      <c r="F12">
        <v>920</v>
      </c>
      <c r="G12" t="s">
        <v>46</v>
      </c>
      <c r="H12" s="4">
        <v>1E-3</v>
      </c>
      <c r="I12" s="4" t="s">
        <v>43</v>
      </c>
      <c r="K12" s="13" t="e">
        <f>VLOOKUP(Table2[[#This Row],[Unique]], comp[], 2, FALSE)</f>
        <v>#N/A</v>
      </c>
      <c r="L12" s="13" t="str">
        <f>Table2[[#This Row],[Name]] &amp; Table2[[#This Row],[Paper]]</f>
        <v>V208CKnop, M. et al. A New Polycrystalline Co-Ni Superalloy. JOM 66, 2495–2501 (2014)</v>
      </c>
      <c r="M12" s="13" t="s">
        <v>1715</v>
      </c>
    </row>
    <row r="13" spans="1:13" x14ac:dyDescent="0.3">
      <c r="A13" t="s">
        <v>2560</v>
      </c>
      <c r="B13" t="str">
        <f>IF(A13=A12, "",VLOOKUP(Table2[[#This Row],[Shortname]],comp[], 3, FALSE))</f>
        <v>-30Ni-7Al-12Cr-2W-4Ti-1Ta-2Mo-Si-Hf-C-Zr-B</v>
      </c>
      <c r="C13" t="str">
        <f>VLOOKUP(Table2[[#This Row],[Shortname]], comp[], 2, FALSE)</f>
        <v>Low-W</v>
      </c>
      <c r="D13" s="19" t="s">
        <v>1136</v>
      </c>
      <c r="E13" t="s">
        <v>1134</v>
      </c>
      <c r="F13">
        <v>915</v>
      </c>
      <c r="G13" t="s">
        <v>46</v>
      </c>
      <c r="H13" s="4">
        <v>1E-4</v>
      </c>
      <c r="I13" s="4" t="s">
        <v>43</v>
      </c>
      <c r="J13" t="s">
        <v>321</v>
      </c>
      <c r="K13" t="e">
        <f>VLOOKUP(Table2[[#This Row],[Unique]], comp[], 2, FALSE)</f>
        <v>#N/A</v>
      </c>
      <c r="L13" t="str">
        <f>Table2[[#This Row],[Name]] &amp; Table2[[#This Row],[Paper]]</f>
        <v>7Al-3.5TiZhang, Y. Y. Y. Y., Fu, H., Zhou, X., Zhang, Y. Y. Y. Y. &amp; Xie, J. Enhanced mechanical properties of wrought γ′-strengthened Co-base superalloys by adjusting the relative content of Al and Ti. Intermetallics 112, 106543 (2019).</v>
      </c>
      <c r="M13" t="s">
        <v>1918</v>
      </c>
    </row>
    <row r="14" spans="1:13" x14ac:dyDescent="0.3">
      <c r="A14" s="21" t="s">
        <v>2406</v>
      </c>
      <c r="B14" s="21" t="str">
        <f>IF(A14=A13, "",VLOOKUP(Table2[[#This Row],[Shortname]],comp[], 3, FALSE))</f>
        <v>-2W-4Ti-10V</v>
      </c>
      <c r="C14" s="21" t="str">
        <f>VLOOKUP(Table2[[#This Row],[Shortname]], comp[], 2, FALSE)</f>
        <v>Low-W</v>
      </c>
      <c r="D14" t="s">
        <v>629</v>
      </c>
      <c r="E14" s="21" t="s">
        <v>627</v>
      </c>
      <c r="F14">
        <v>893</v>
      </c>
      <c r="G14">
        <v>25</v>
      </c>
      <c r="H14" s="4">
        <v>1E-4</v>
      </c>
      <c r="I14" s="4" t="s">
        <v>43</v>
      </c>
      <c r="J14" t="s">
        <v>321</v>
      </c>
      <c r="K14" s="21" t="e">
        <f>VLOOKUP(Table2[[#This Row],[Unique]], comp[], 2, FALSE)</f>
        <v>#N/A</v>
      </c>
      <c r="L14" s="21" t="str">
        <f>Table2[[#This Row],[Name]] &amp; Table2[[#This Row],[Paper]]</f>
        <v>CCTWLiu, X. et al. Effects of Nb and W additions on the microstructures and mechanical properties of novel γ/γ’ Co-V-Ti-based superalloys. Metals (Basel). 8, (2018).</v>
      </c>
      <c r="M14" s="21" t="s">
        <v>1761</v>
      </c>
    </row>
    <row r="15" spans="1:13" x14ac:dyDescent="0.3">
      <c r="A15" s="15" t="s">
        <v>2215</v>
      </c>
      <c r="B15" s="15" t="str">
        <f>IF(A15=A14, "",VLOOKUP(Table2[[#This Row],[Shortname]],comp[], 3, FALSE))</f>
        <v>-2Ti-2Ta-12V</v>
      </c>
      <c r="C15" s="15" t="str">
        <f>VLOOKUP(Table2[[#This Row],[Shortname]], comp[], 2, FALSE)</f>
        <v>W-free</v>
      </c>
      <c r="D15" t="s">
        <v>823</v>
      </c>
      <c r="E15" s="15" t="s">
        <v>824</v>
      </c>
      <c r="F15">
        <v>884</v>
      </c>
      <c r="G15">
        <v>22</v>
      </c>
      <c r="H15" s="4">
        <v>1E-4</v>
      </c>
      <c r="I15" s="4" t="s">
        <v>43</v>
      </c>
      <c r="J15" t="s">
        <v>321</v>
      </c>
      <c r="K15" s="15" t="e">
        <f>VLOOKUP(Table2[[#This Row],[Unique]], comp[], 2, FALSE)</f>
        <v>#N/A</v>
      </c>
      <c r="L15" s="15" t="str">
        <f>Table2[[#This Row],[Name]] &amp; Table2[[#This Row],[Paper]]</f>
        <v>Co-V-Ta-Ti alloyQu, S. et al. Coarsening behavior of γʹ precipitates and compression deformation mechanism of a novel Co–V–Ta–Ti superalloy. Mater. Sci. Eng. A 139455 (2020) doi:10.1016/j.msea.2020.139455.</v>
      </c>
      <c r="M15" s="15" t="s">
        <v>1551</v>
      </c>
    </row>
    <row r="16" spans="1:13" x14ac:dyDescent="0.3">
      <c r="A16" s="13" t="s">
        <v>2342</v>
      </c>
      <c r="B16" s="13" t="str">
        <f>IF(A16=A15, "",VLOOKUP(Table2[[#This Row],[Shortname]],comp[], 3, FALSE))</f>
        <v>-32Ni-6Al-12Cr-3W-3Ti-2Ta-Si-Hf-C-Zr-B</v>
      </c>
      <c r="C16" s="13" t="str">
        <f>VLOOKUP(Table2[[#This Row],[Shortname]], comp[], 2, FALSE)</f>
        <v>CoAlWX+</v>
      </c>
      <c r="D16" t="s">
        <v>469</v>
      </c>
      <c r="E16" s="13" t="s">
        <v>725</v>
      </c>
      <c r="F16">
        <v>880</v>
      </c>
      <c r="G16">
        <v>800</v>
      </c>
      <c r="H16" t="s">
        <v>726</v>
      </c>
      <c r="I16" s="4" t="s">
        <v>43</v>
      </c>
      <c r="J16" t="s">
        <v>321</v>
      </c>
      <c r="K16" s="13" t="s">
        <v>1631</v>
      </c>
      <c r="L16" s="13" t="str">
        <f>Table2[[#This Row],[Name]] &amp; Table2[[#This Row],[Paper]]</f>
        <v>CoWAlloy1Neumeier, S., Freund, L. P. &amp; Göken, M. Novel wrought γ/γ′ cobalt base superalloys with high strength and improved oxidation resistance. Scr. Mater. 109, 104–107 (2015).</v>
      </c>
      <c r="M16" s="13" t="s">
        <v>1631</v>
      </c>
    </row>
    <row r="17" spans="1:13" x14ac:dyDescent="0.3">
      <c r="A17" t="s">
        <v>2215</v>
      </c>
      <c r="B17" t="str">
        <f>IF(A17=A16, "",VLOOKUP(Table2[[#This Row],[Shortname]],comp[], 3, FALSE))</f>
        <v>-2Ti-2Ta-12V</v>
      </c>
      <c r="C17" t="str">
        <f>VLOOKUP(Table2[[#This Row],[Shortname]], comp[], 2, FALSE)</f>
        <v>W-free</v>
      </c>
      <c r="D17" s="19" t="s">
        <v>866</v>
      </c>
      <c r="E17" t="s">
        <v>861</v>
      </c>
      <c r="F17">
        <v>877</v>
      </c>
      <c r="G17">
        <v>25</v>
      </c>
      <c r="H17" s="4">
        <v>1E-4</v>
      </c>
      <c r="I17" s="4" t="s">
        <v>43</v>
      </c>
      <c r="J17" t="s">
        <v>321</v>
      </c>
      <c r="K17" t="e">
        <f>VLOOKUP(Table2[[#This Row],[Unique]], comp[], 2, FALSE)</f>
        <v>#N/A</v>
      </c>
      <c r="L17" t="str">
        <f>Table2[[#This Row],[Name]] &amp; Table2[[#This Row],[Paper]]</f>
        <v>Co-12V-2Ta-2TiRuan, J. et al. Accelerated design of novel W-free high-strength Co-base superalloys with extremely wide γ/γʹ region by machine learning and CALPHAD methods. Acta Mater. 186, 425–433 (2020).</v>
      </c>
      <c r="M17" t="s">
        <v>1551</v>
      </c>
    </row>
    <row r="18" spans="1:13" x14ac:dyDescent="0.3">
      <c r="A18" t="s">
        <v>2204</v>
      </c>
      <c r="B18" t="str">
        <f>IF(A18=A17, "",VLOOKUP(Table2[[#This Row],[Shortname]],comp[], 3, FALSE))</f>
        <v>-30Ni-10Al-2Nb-5Mo-2Re</v>
      </c>
      <c r="C18" t="str">
        <f>VLOOKUP(Table2[[#This Row],[Shortname]], comp[], 2, FALSE)</f>
        <v>W-free</v>
      </c>
      <c r="D18" s="19" t="s">
        <v>788</v>
      </c>
      <c r="E18" t="s">
        <v>787</v>
      </c>
      <c r="F18">
        <v>872</v>
      </c>
      <c r="G18">
        <v>870</v>
      </c>
      <c r="H18" s="4">
        <v>1E-3</v>
      </c>
      <c r="I18" s="4" t="s">
        <v>43</v>
      </c>
      <c r="J18" t="s">
        <v>321</v>
      </c>
      <c r="K18" t="e">
        <f>VLOOKUP(Table2[[#This Row],[Unique]], comp[], 2, FALSE)</f>
        <v>#N/A</v>
      </c>
      <c r="L18" t="str">
        <f>Table2[[#This Row],[Name]] &amp; Table2[[#This Row],[Paper]]</f>
        <v>Co2Nb2rPandey, P. et al. On the effect of Re addition on microstructural evolution of a CoNi-based superalloy. Acta Mater. 168, 37–51 (2019).</v>
      </c>
      <c r="M18" t="s">
        <v>1545</v>
      </c>
    </row>
    <row r="19" spans="1:13" x14ac:dyDescent="0.3">
      <c r="A19" s="8" t="s">
        <v>911</v>
      </c>
      <c r="B19" s="8" t="str">
        <f>IF(A19=A18, "",VLOOKUP(Table2[[#This Row],[Shortname]],comp[], 3, FALSE))</f>
        <v>-9Al-10W</v>
      </c>
      <c r="C19" s="8" t="str">
        <f>VLOOKUP(Table2[[#This Row],[Shortname]], comp[], 2, FALSE)</f>
        <v>CoAlW-X</v>
      </c>
      <c r="D19" s="19" t="s">
        <v>911</v>
      </c>
      <c r="E19" s="8" t="s">
        <v>908</v>
      </c>
      <c r="F19">
        <v>870</v>
      </c>
      <c r="G19">
        <v>870</v>
      </c>
      <c r="H19" s="4">
        <v>2.0000000000000001E-4</v>
      </c>
      <c r="I19" s="4" t="s">
        <v>43</v>
      </c>
      <c r="J19" t="s">
        <v>321</v>
      </c>
      <c r="K19" s="8" t="e">
        <f>VLOOKUP(Table2[[#This Row],[Unique]], comp[], 2, FALSE)</f>
        <v>#N/A</v>
      </c>
      <c r="L19" s="8" t="str">
        <f>Table2[[#This Row],[Name]] &amp; Table2[[#This Row],[Paper]]</f>
        <v>Co-9.3Al-10.4WShinagawa, K., Omori, T., Oikawa, K., Kainuma, R. &amp; Ishida, K. Ductility enhancement by boron addition in Co-Al-W high-temperature alloys. Scr. Mater. 61, 612–615 (2009).</v>
      </c>
      <c r="M19" s="8" t="s">
        <v>1967</v>
      </c>
    </row>
    <row r="20" spans="1:13" x14ac:dyDescent="0.3">
      <c r="A20" t="s">
        <v>2190</v>
      </c>
      <c r="B20" t="str">
        <f>IF(A20=A19, "",VLOOKUP(Table2[[#This Row],[Shortname]],comp[], 3, FALSE))</f>
        <v>-12Ti-3Re</v>
      </c>
      <c r="C20" t="str">
        <f>VLOOKUP(Table2[[#This Row],[Shortname]], comp[], 2, FALSE)</f>
        <v>Co3Ti</v>
      </c>
      <c r="D20" t="s">
        <v>587</v>
      </c>
      <c r="E20" t="s">
        <v>585</v>
      </c>
      <c r="F20">
        <v>862</v>
      </c>
      <c r="G20">
        <v>600</v>
      </c>
      <c r="H20" s="4">
        <v>1E-4</v>
      </c>
      <c r="I20" s="4" t="s">
        <v>43</v>
      </c>
      <c r="J20" t="s">
        <v>321</v>
      </c>
      <c r="K20" t="e">
        <f>VLOOKUP(Table2[[#This Row],[Unique]], comp[], 2, FALSE)</f>
        <v>#N/A</v>
      </c>
      <c r="L20" t="str">
        <f>Table2[[#This Row],[Name]] &amp; Table2[[#This Row],[Paper]]</f>
        <v>Re3Li, L. et al. Effect of Re on microstructure and mechanical properties of γ/γʹ Co-Ti-based superalloys. Intermetallics 115, (2019).</v>
      </c>
      <c r="M20" t="s">
        <v>1450</v>
      </c>
    </row>
    <row r="21" spans="1:13" x14ac:dyDescent="0.3">
      <c r="A21" t="s">
        <v>2557</v>
      </c>
      <c r="B21" t="str">
        <f>IF(A21=A20, "",VLOOKUP(Table2[[#This Row],[Shortname]],comp[], 3, FALSE))</f>
        <v>-30Ni-4Al-12Cr-2W-5Ti-1Ta-2Mo-Si-Hf-C-Zr-B</v>
      </c>
      <c r="C21" t="str">
        <f>VLOOKUP(Table2[[#This Row],[Shortname]], comp[], 2, FALSE)</f>
        <v>Low-W</v>
      </c>
      <c r="D21" s="19" t="s">
        <v>1138</v>
      </c>
      <c r="E21" t="s">
        <v>1134</v>
      </c>
      <c r="F21">
        <v>861</v>
      </c>
      <c r="G21">
        <v>750</v>
      </c>
      <c r="H21" s="4">
        <v>1E-4</v>
      </c>
      <c r="I21" s="4" t="s">
        <v>43</v>
      </c>
      <c r="J21" t="s">
        <v>321</v>
      </c>
      <c r="K21" t="e">
        <f>VLOOKUP(Table2[[#This Row],[Unique]], comp[], 2, FALSE)</f>
        <v>#N/A</v>
      </c>
      <c r="L21" t="str">
        <f>Table2[[#This Row],[Name]] &amp; Table2[[#This Row],[Paper]]</f>
        <v>4Al-4.9TiZhang, Y. Y. Y. Y., Fu, H., Zhou, X., Zhang, Y. Y. Y. Y. &amp; Xie, J. Enhanced mechanical properties of wrought γ′-strengthened Co-base superalloys by adjusting the relative content of Al and Ti. Intermetallics 112, 106543 (2019).</v>
      </c>
      <c r="M21" t="s">
        <v>1915</v>
      </c>
    </row>
    <row r="22" spans="1:13" x14ac:dyDescent="0.3">
      <c r="A22" s="8" t="s">
        <v>916</v>
      </c>
      <c r="B22" s="8" t="str">
        <f>IF(A22=A21, "",VLOOKUP(Table2[[#This Row],[Shortname]],comp[], 3, FALSE))</f>
        <v>-9Al-10W-B</v>
      </c>
      <c r="C22" s="8" t="str">
        <f>VLOOKUP(Table2[[#This Row],[Shortname]], comp[], 2, FALSE)</f>
        <v>CoAlW-X</v>
      </c>
      <c r="D22" s="19" t="s">
        <v>916</v>
      </c>
      <c r="E22" s="8" t="s">
        <v>908</v>
      </c>
      <c r="F22">
        <v>860</v>
      </c>
      <c r="G22">
        <v>25</v>
      </c>
      <c r="H22" s="4">
        <v>2.0000000000000001E-4</v>
      </c>
      <c r="I22" s="4" t="s">
        <v>43</v>
      </c>
      <c r="J22" t="s">
        <v>321</v>
      </c>
      <c r="K22" s="8" t="e">
        <f>VLOOKUP(Table2[[#This Row],[Unique]], comp[], 2, FALSE)</f>
        <v>#N/A</v>
      </c>
      <c r="L22" s="8" t="str">
        <f>Table2[[#This Row],[Name]] &amp; Table2[[#This Row],[Paper]]</f>
        <v>Co-9.3Al-10.4W-0.02BShinagawa, K., Omori, T., Oikawa, K., Kainuma, R. &amp; Ishida, K. Ductility enhancement by boron addition in Co-Al-W high-temperature alloys. Scr. Mater. 61, 612–615 (2009).</v>
      </c>
      <c r="M22" s="8" t="s">
        <v>1851</v>
      </c>
    </row>
    <row r="23" spans="1:13" x14ac:dyDescent="0.3">
      <c r="A23" s="21" t="s">
        <v>2408</v>
      </c>
      <c r="B23" s="21" t="str">
        <f>IF(A23=A22, "",VLOOKUP(Table2[[#This Row],[Shortname]],comp[], 3, FALSE))</f>
        <v>-4Ti-2Nb-10V</v>
      </c>
      <c r="C23" s="21" t="str">
        <f>VLOOKUP(Table2[[#This Row],[Shortname]], comp[], 2, FALSE)</f>
        <v>W-free</v>
      </c>
      <c r="D23" t="s">
        <v>630</v>
      </c>
      <c r="E23" s="21" t="s">
        <v>627</v>
      </c>
      <c r="F23">
        <v>855</v>
      </c>
      <c r="G23">
        <v>25</v>
      </c>
      <c r="H23" s="4">
        <v>1E-4</v>
      </c>
      <c r="I23" s="4" t="s">
        <v>43</v>
      </c>
      <c r="J23" t="s">
        <v>321</v>
      </c>
      <c r="K23" s="21" t="e">
        <f>VLOOKUP(Table2[[#This Row],[Unique]], comp[], 2, FALSE)</f>
        <v>#N/A</v>
      </c>
      <c r="L23" s="21" t="str">
        <f>Table2[[#This Row],[Name]] &amp; Table2[[#This Row],[Paper]]</f>
        <v>CVTNLiu, X. et al. Effects of Nb and W additions on the microstructures and mechanical properties of novel γ/γ’ Co-V-Ti-based superalloys. Metals (Basel). 8, (2018).</v>
      </c>
      <c r="M23" s="21" t="s">
        <v>1763</v>
      </c>
    </row>
    <row r="24" spans="1:13" x14ac:dyDescent="0.3">
      <c r="A24" t="s">
        <v>2558</v>
      </c>
      <c r="B24" t="str">
        <f>IF(A24=A23, "",VLOOKUP(Table2[[#This Row],[Shortname]],comp[], 3, FALSE))</f>
        <v>-30Ni-6Al-12Cr-2W-4Ti-1Ta-2Mo-Si-Hf-C-Zr-B</v>
      </c>
      <c r="C24" t="str">
        <f>VLOOKUP(Table2[[#This Row],[Shortname]], comp[], 2, FALSE)</f>
        <v>Low-W</v>
      </c>
      <c r="D24" s="19" t="s">
        <v>1137</v>
      </c>
      <c r="E24" t="s">
        <v>1134</v>
      </c>
      <c r="F24">
        <v>847</v>
      </c>
      <c r="G24">
        <v>750</v>
      </c>
      <c r="H24" s="4">
        <v>1E-4</v>
      </c>
      <c r="I24" s="4" t="s">
        <v>43</v>
      </c>
      <c r="J24" t="s">
        <v>321</v>
      </c>
      <c r="K24" t="e">
        <f>VLOOKUP(Table2[[#This Row],[Unique]], comp[], 2, FALSE)</f>
        <v>#N/A</v>
      </c>
      <c r="L24" t="str">
        <f>Table2[[#This Row],[Name]] &amp; Table2[[#This Row],[Paper]]</f>
        <v>5.5Al-4.2TiZhang, Y. Y. Y. Y., Fu, H., Zhou, X., Zhang, Y. Y. Y. Y. &amp; Xie, J. Enhanced mechanical properties of wrought γ′-strengthened Co-base superalloys by adjusting the relative content of Al and Ti. Intermetallics 112, 106543 (2019).</v>
      </c>
      <c r="M24" t="s">
        <v>1916</v>
      </c>
    </row>
    <row r="25" spans="1:13" x14ac:dyDescent="0.3">
      <c r="A25" t="s">
        <v>2189</v>
      </c>
      <c r="B25" t="str">
        <f>IF(A25=A24, "",VLOOKUP(Table2[[#This Row],[Shortname]],comp[], 3, FALSE))</f>
        <v>-12Ti-1Re</v>
      </c>
      <c r="C25" t="str">
        <f>VLOOKUP(Table2[[#This Row],[Shortname]], comp[], 2, FALSE)</f>
        <v>Co3Ti</v>
      </c>
      <c r="D25" s="19" t="s">
        <v>586</v>
      </c>
      <c r="E25" t="s">
        <v>585</v>
      </c>
      <c r="F25">
        <v>845</v>
      </c>
      <c r="G25">
        <v>25</v>
      </c>
      <c r="H25" s="4">
        <v>1E-4</v>
      </c>
      <c r="I25" s="4" t="s">
        <v>43</v>
      </c>
      <c r="J25" t="s">
        <v>321</v>
      </c>
      <c r="K25" t="e">
        <f>VLOOKUP(Table2[[#This Row],[Unique]], comp[], 2, FALSE)</f>
        <v>#N/A</v>
      </c>
      <c r="L25" t="str">
        <f>Table2[[#This Row],[Name]] &amp; Table2[[#This Row],[Paper]]</f>
        <v>Re1Li, L. et al. Effect of Re on microstructure and mechanical properties of γ/γʹ Co-Ti-based superalloys. Intermetallics 115, (2019).</v>
      </c>
      <c r="M25" t="s">
        <v>1458</v>
      </c>
    </row>
    <row r="26" spans="1:13" x14ac:dyDescent="0.3">
      <c r="A26" t="s">
        <v>2191</v>
      </c>
      <c r="B26" t="str">
        <f>IF(A26=A25, "",VLOOKUP(Table2[[#This Row],[Shortname]],comp[], 3, FALSE))</f>
        <v>-12Ti-5Re</v>
      </c>
      <c r="C26" t="str">
        <f>VLOOKUP(Table2[[#This Row],[Shortname]], comp[], 2, FALSE)</f>
        <v>Co3Ti</v>
      </c>
      <c r="D26" t="s">
        <v>588</v>
      </c>
      <c r="E26" t="s">
        <v>585</v>
      </c>
      <c r="F26">
        <v>841</v>
      </c>
      <c r="G26">
        <v>700</v>
      </c>
      <c r="H26" s="4">
        <v>1E-4</v>
      </c>
      <c r="I26" s="4" t="s">
        <v>43</v>
      </c>
      <c r="J26" t="s">
        <v>321</v>
      </c>
      <c r="K26" t="e">
        <f>VLOOKUP(Table2[[#This Row],[Unique]], comp[], 2, FALSE)</f>
        <v>#N/A</v>
      </c>
      <c r="L26" t="str">
        <f>Table2[[#This Row],[Name]] &amp; Table2[[#This Row],[Paper]]</f>
        <v>Re5Li, L. et al. Effect of Re on microstructure and mechanical properties of γ/γʹ Co-Ti-based superalloys. Intermetallics 115, (2019).</v>
      </c>
      <c r="M26" t="s">
        <v>1445</v>
      </c>
    </row>
    <row r="27" spans="1:13" x14ac:dyDescent="0.3">
      <c r="A27" s="13" t="s">
        <v>2366</v>
      </c>
      <c r="B27" s="13" t="str">
        <f>IF(A27=A26, "",VLOOKUP(Table2[[#This Row],[Shortname]],comp[], 3, FALSE))</f>
        <v>-34Ni-11Al-15Cr-3W-1Ta-C-Zr-B</v>
      </c>
      <c r="C27" s="13" t="str">
        <f>VLOOKUP(Table2[[#This Row],[Shortname]], comp[], 2, FALSE)</f>
        <v>CoAlWX+</v>
      </c>
      <c r="D27" t="s">
        <v>534</v>
      </c>
      <c r="E27" s="13" t="s">
        <v>535</v>
      </c>
      <c r="F27">
        <v>840</v>
      </c>
      <c r="G27">
        <v>750</v>
      </c>
      <c r="H27" s="4">
        <v>1E-3</v>
      </c>
      <c r="I27" s="4" t="s">
        <v>43</v>
      </c>
      <c r="K27" s="13" t="e">
        <f>VLOOKUP(Table2[[#This Row],[Unique]], comp[], 2, FALSE)</f>
        <v>#N/A</v>
      </c>
      <c r="L27" s="13" t="str">
        <f>Table2[[#This Row],[Name]] &amp; Table2[[#This Row],[Paper]]</f>
        <v>V208CKnop, M. et al. A New Polycrystalline Co-Ni Superalloy. JOM 66, 2495–2501 (2014)</v>
      </c>
      <c r="M27" s="13" t="s">
        <v>1715</v>
      </c>
    </row>
    <row r="28" spans="1:13" x14ac:dyDescent="0.3">
      <c r="A28" s="8" t="s">
        <v>913</v>
      </c>
      <c r="B28" s="8" t="str">
        <f>IF(A28=A27, "",VLOOKUP(Table2[[#This Row],[Shortname]],comp[], 3, FALSE))</f>
        <v>-9Al-10W-B</v>
      </c>
      <c r="C28" s="8" t="str">
        <f>VLOOKUP(Table2[[#This Row],[Shortname]], comp[], 2, FALSE)</f>
        <v>CoAlW-X</v>
      </c>
      <c r="D28" t="s">
        <v>917</v>
      </c>
      <c r="E28" s="8" t="s">
        <v>908</v>
      </c>
      <c r="F28">
        <v>840</v>
      </c>
      <c r="G28">
        <v>25</v>
      </c>
      <c r="H28" s="4">
        <v>2.0000000000000001E-4</v>
      </c>
      <c r="I28" s="4" t="s">
        <v>43</v>
      </c>
      <c r="J28" t="s">
        <v>321</v>
      </c>
      <c r="K28" s="8" t="s">
        <v>1633</v>
      </c>
      <c r="L28" s="8" t="str">
        <f>Table2[[#This Row],[Name]] &amp; Table2[[#This Row],[Paper]]</f>
        <v>Co-9.2Al-9.5W-0.02Shinagawa, K., Omori, T., Oikawa, K., Kainuma, R. &amp; Ishida, K. Ductility enhancement by boron addition in Co-Al-W high-temperature alloys. Scr. Mater. 61, 612–615 (2009).</v>
      </c>
      <c r="M28" s="8" t="s">
        <v>1633</v>
      </c>
    </row>
    <row r="29" spans="1:13" x14ac:dyDescent="0.3">
      <c r="A29" t="s">
        <v>2190</v>
      </c>
      <c r="B29" t="str">
        <f>IF(A29=A28, "",VLOOKUP(Table2[[#This Row],[Shortname]],comp[], 3, FALSE))</f>
        <v>-12Ti-3Re</v>
      </c>
      <c r="C29" t="str">
        <f>VLOOKUP(Table2[[#This Row],[Shortname]], comp[], 2, FALSE)</f>
        <v>Co3Ti</v>
      </c>
      <c r="D29" t="s">
        <v>587</v>
      </c>
      <c r="E29" t="s">
        <v>585</v>
      </c>
      <c r="F29">
        <v>838</v>
      </c>
      <c r="G29">
        <v>700</v>
      </c>
      <c r="H29" s="4">
        <v>1E-4</v>
      </c>
      <c r="I29" s="4" t="s">
        <v>43</v>
      </c>
      <c r="J29" t="s">
        <v>321</v>
      </c>
      <c r="K29" t="e">
        <f>VLOOKUP(Table2[[#This Row],[Unique]], comp[], 2, FALSE)</f>
        <v>#N/A</v>
      </c>
      <c r="L29" t="str">
        <f>Table2[[#This Row],[Name]] &amp; Table2[[#This Row],[Paper]]</f>
        <v>Re3Li, L. et al. Effect of Re on microstructure and mechanical properties of γ/γʹ Co-Ti-based superalloys. Intermetallics 115, (2019).</v>
      </c>
      <c r="M29" t="s">
        <v>1450</v>
      </c>
    </row>
    <row r="30" spans="1:13" x14ac:dyDescent="0.3">
      <c r="A30" t="s">
        <v>2316</v>
      </c>
      <c r="B30" t="str">
        <f>IF(A30=A29, "",VLOOKUP(Table2[[#This Row],[Shortname]],comp[], 3, FALSE))</f>
        <v>-30Ni-10Al-2Ti-4Ta-5V</v>
      </c>
      <c r="C30" t="str">
        <f>VLOOKUP(Table2[[#This Row],[Shortname]], comp[], 2, FALSE)</f>
        <v>W-free</v>
      </c>
      <c r="D30" t="s">
        <v>286</v>
      </c>
      <c r="E30" t="s">
        <v>1634</v>
      </c>
      <c r="F30">
        <v>837</v>
      </c>
      <c r="G30">
        <v>700</v>
      </c>
      <c r="H30" s="4">
        <v>1E-4</v>
      </c>
      <c r="I30" s="4" t="s">
        <v>43</v>
      </c>
      <c r="J30" t="s">
        <v>321</v>
      </c>
      <c r="K30" t="s">
        <v>1591</v>
      </c>
      <c r="L30"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https://doi.org/10.1016/j.actamat.2019.03.032</v>
      </c>
      <c r="M30" t="s">
        <v>1591</v>
      </c>
    </row>
    <row r="31" spans="1:13" x14ac:dyDescent="0.3">
      <c r="A31" t="s">
        <v>2557</v>
      </c>
      <c r="B31" t="str">
        <f>IF(A31=A30, "",VLOOKUP(Table2[[#This Row],[Shortname]],comp[], 3, FALSE))</f>
        <v>-30Ni-4Al-12Cr-2W-5Ti-1Ta-2Mo-Si-Hf-C-Zr-B</v>
      </c>
      <c r="C31" t="str">
        <f>VLOOKUP(Table2[[#This Row],[Shortname]], comp[], 2, FALSE)</f>
        <v>Low-W</v>
      </c>
      <c r="D31" s="19" t="s">
        <v>1138</v>
      </c>
      <c r="E31" t="s">
        <v>1134</v>
      </c>
      <c r="F31">
        <v>826</v>
      </c>
      <c r="G31">
        <v>800</v>
      </c>
      <c r="H31" s="4">
        <v>1E-4</v>
      </c>
      <c r="I31" s="4" t="s">
        <v>43</v>
      </c>
      <c r="J31" t="s">
        <v>321</v>
      </c>
      <c r="K31" t="e">
        <f>VLOOKUP(Table2[[#This Row],[Unique]], comp[], 2, FALSE)</f>
        <v>#N/A</v>
      </c>
      <c r="L31" t="str">
        <f>Table2[[#This Row],[Name]] &amp; Table2[[#This Row],[Paper]]</f>
        <v>4Al-4.9TiZhang, Y. Y. Y. Y., Fu, H., Zhou, X., Zhang, Y. Y. Y. Y. &amp; Xie, J. Enhanced mechanical properties of wrought γ′-strengthened Co-base superalloys by adjusting the relative content of Al and Ti. Intermetallics 112, 106543 (2019).</v>
      </c>
      <c r="M31" t="s">
        <v>1915</v>
      </c>
    </row>
    <row r="32" spans="1:13" x14ac:dyDescent="0.3">
      <c r="A32" t="s">
        <v>2218</v>
      </c>
      <c r="B32" t="str">
        <f>IF(A32=A31, "",VLOOKUP(Table2[[#This Row],[Shortname]],comp[], 3, FALSE))</f>
        <v>-6Al-6W-7Ti-B</v>
      </c>
      <c r="C32" t="str">
        <f>VLOOKUP(Table2[[#This Row],[Shortname]], comp[], 2, FALSE)</f>
        <v>CoAlWX+</v>
      </c>
      <c r="D32" s="19" t="s">
        <v>886</v>
      </c>
      <c r="E32" t="s">
        <v>1638</v>
      </c>
      <c r="F32">
        <v>823</v>
      </c>
      <c r="G32">
        <v>800</v>
      </c>
      <c r="H32" s="4">
        <v>1E-4</v>
      </c>
      <c r="I32" s="4" t="s">
        <v>43</v>
      </c>
      <c r="J32" t="s">
        <v>321</v>
      </c>
      <c r="K32" t="e">
        <f>VLOOKUP(Table2[[#This Row],[Unique]], comp[], 2, FALSE)</f>
        <v>#N/A</v>
      </c>
      <c r="L32" t="str">
        <f>Table2[[#This Row],[Name]] &amp; Table2[[#This Row],[Paper]]</f>
        <v>Co-5.6Al-5.8W- 6.6Ti-0.12BSauza, D. J., Dunand, D. C. &amp; Seidman, D. N. Microstructural evolution and high-temperature strength of a γ(f.c.c.)/γ’(L12) Co–Al–W–Ti–B superalloy. Acta Mater. 174, 427–438 (2019).</v>
      </c>
      <c r="M32" t="s">
        <v>1439</v>
      </c>
    </row>
    <row r="33" spans="1:13" x14ac:dyDescent="0.3">
      <c r="A33" s="13" t="s">
        <v>2366</v>
      </c>
      <c r="B33" s="13" t="str">
        <f>IF(A33=A32, "",VLOOKUP(Table2[[#This Row],[Shortname]],comp[], 3, FALSE))</f>
        <v>-34Ni-11Al-15Cr-3W-1Ta-C-Zr-B</v>
      </c>
      <c r="C33" s="13" t="str">
        <f>VLOOKUP(Table2[[#This Row],[Shortname]], comp[], 2, FALSE)</f>
        <v>CoAlWX+</v>
      </c>
      <c r="D33" t="s">
        <v>534</v>
      </c>
      <c r="E33" s="13" t="s">
        <v>535</v>
      </c>
      <c r="F33">
        <v>820</v>
      </c>
      <c r="G33">
        <v>700</v>
      </c>
      <c r="H33" s="4">
        <v>1E-3</v>
      </c>
      <c r="I33" s="4" t="s">
        <v>43</v>
      </c>
      <c r="K33" s="13" t="e">
        <f>VLOOKUP(Table2[[#This Row],[Unique]], comp[], 2, FALSE)</f>
        <v>#N/A</v>
      </c>
      <c r="L33" s="13" t="str">
        <f>Table2[[#This Row],[Name]] &amp; Table2[[#This Row],[Paper]]</f>
        <v>V208CKnop, M. et al. A New Polycrystalline Co-Ni Superalloy. JOM 66, 2495–2501 (2014)</v>
      </c>
      <c r="M33" s="13" t="s">
        <v>1715</v>
      </c>
    </row>
    <row r="34" spans="1:13" x14ac:dyDescent="0.3">
      <c r="A34" s="13" t="s">
        <v>2366</v>
      </c>
      <c r="B34" s="13" t="str">
        <f>IF(A34=A33, "",VLOOKUP(Table2[[#This Row],[Shortname]],comp[], 3, FALSE))</f>
        <v/>
      </c>
      <c r="C34" s="13" t="str">
        <f>VLOOKUP(Table2[[#This Row],[Shortname]], comp[], 2, FALSE)</f>
        <v>CoAlWX+</v>
      </c>
      <c r="D34" t="s">
        <v>534</v>
      </c>
      <c r="E34" s="13" t="s">
        <v>535</v>
      </c>
      <c r="F34">
        <v>820</v>
      </c>
      <c r="G34">
        <v>800</v>
      </c>
      <c r="H34" s="4">
        <v>1E-3</v>
      </c>
      <c r="I34" s="4" t="s">
        <v>43</v>
      </c>
      <c r="K34" s="13" t="e">
        <f>VLOOKUP(Table2[[#This Row],[Unique]], comp[], 2, FALSE)</f>
        <v>#N/A</v>
      </c>
      <c r="L34" s="13" t="str">
        <f>Table2[[#This Row],[Name]] &amp; Table2[[#This Row],[Paper]]</f>
        <v>V208CKnop, M. et al. A New Polycrystalline Co-Ni Superalloy. JOM 66, 2495–2501 (2014)</v>
      </c>
      <c r="M34" s="13" t="s">
        <v>1715</v>
      </c>
    </row>
    <row r="35" spans="1:13" x14ac:dyDescent="0.3">
      <c r="A35" t="s">
        <v>2558</v>
      </c>
      <c r="B35" t="str">
        <f>IF(A35=A34, "",VLOOKUP(Table2[[#This Row],[Shortname]],comp[], 3, FALSE))</f>
        <v>-30Ni-6Al-12Cr-2W-4Ti-1Ta-2Mo-Si-Hf-C-Zr-B</v>
      </c>
      <c r="C35" t="str">
        <f>VLOOKUP(Table2[[#This Row],[Shortname]], comp[], 2, FALSE)</f>
        <v>Low-W</v>
      </c>
      <c r="D35" s="19" t="s">
        <v>1137</v>
      </c>
      <c r="E35" t="s">
        <v>1134</v>
      </c>
      <c r="F35">
        <v>819</v>
      </c>
      <c r="G35">
        <v>800</v>
      </c>
      <c r="H35" s="4">
        <v>1E-4</v>
      </c>
      <c r="I35" s="4" t="s">
        <v>43</v>
      </c>
      <c r="J35" t="s">
        <v>321</v>
      </c>
      <c r="K35" t="e">
        <f>VLOOKUP(Table2[[#This Row],[Unique]], comp[], 2, FALSE)</f>
        <v>#N/A</v>
      </c>
      <c r="L35" t="str">
        <f>Table2[[#This Row],[Name]] &amp; Table2[[#This Row],[Paper]]</f>
        <v>5.5Al-4.2TiZhang, Y. Y. Y. Y., Fu, H., Zhou, X., Zhang, Y. Y. Y. Y. &amp; Xie, J. Enhanced mechanical properties of wrought γ′-strengthened Co-base superalloys by adjusting the relative content of Al and Ti. Intermetallics 112, 106543 (2019).</v>
      </c>
      <c r="M35" t="s">
        <v>1916</v>
      </c>
    </row>
    <row r="36" spans="1:13" x14ac:dyDescent="0.3">
      <c r="A36" t="s">
        <v>2218</v>
      </c>
      <c r="B36" t="str">
        <f>IF(A36=A35, "",VLOOKUP(Table2[[#This Row],[Shortname]],comp[], 3, FALSE))</f>
        <v>-6Al-6W-7Ti-B</v>
      </c>
      <c r="C36" t="str">
        <f>VLOOKUP(Table2[[#This Row],[Shortname]], comp[], 2, FALSE)</f>
        <v>CoAlWX+</v>
      </c>
      <c r="D36" s="19" t="s">
        <v>886</v>
      </c>
      <c r="E36" t="s">
        <v>885</v>
      </c>
      <c r="F36">
        <v>816</v>
      </c>
      <c r="G36">
        <v>17</v>
      </c>
      <c r="H36" s="4">
        <v>1E-4</v>
      </c>
      <c r="I36" s="4" t="s">
        <v>43</v>
      </c>
      <c r="J36" t="s">
        <v>321</v>
      </c>
      <c r="K36" t="e">
        <f>VLOOKUP(Table2[[#This Row],[Unique]], comp[], 2, FALSE)</f>
        <v>#N/A</v>
      </c>
      <c r="L36" t="str">
        <f>Table2[[#This Row],[Name]] &amp; Table2[[#This Row],[Paper]]</f>
        <v>Co-5.6Al-5.8W- 6.6Ti-0.12BSauza, D. J., Dunand, D. C. &amp; Seidman, D. N. Microstructural evolution and high-temperature strength of a γ(f.c.c.)/γ’(L12) Co–Al–W–Ti–B superalloy. Acta Mater. 174, 427–438 (2019).</v>
      </c>
      <c r="M36" t="s">
        <v>1439</v>
      </c>
    </row>
    <row r="37" spans="1:13" x14ac:dyDescent="0.3">
      <c r="A37" t="s">
        <v>2479</v>
      </c>
      <c r="B37" t="str">
        <f>IF(A37=A36, "",VLOOKUP(Table2[[#This Row],[Shortname]],comp[], 3, FALSE))</f>
        <v>-2Ni-5Ti-15V</v>
      </c>
      <c r="C37" t="str">
        <f>VLOOKUP(Table2[[#This Row],[Shortname]], comp[], 2, FALSE)</f>
        <v>W-free</v>
      </c>
      <c r="D37" s="19" t="s">
        <v>857</v>
      </c>
      <c r="E37" t="s">
        <v>854</v>
      </c>
      <c r="F37">
        <v>815</v>
      </c>
      <c r="G37">
        <v>24</v>
      </c>
      <c r="H37" s="4">
        <v>1E-4</v>
      </c>
      <c r="I37" s="4" t="s">
        <v>43</v>
      </c>
      <c r="J37" t="s">
        <v>321</v>
      </c>
      <c r="K37" t="e">
        <f>VLOOKUP(Table2[[#This Row],[Unique]], comp[], 2, FALSE)</f>
        <v>#N/A</v>
      </c>
      <c r="L37" t="str">
        <f>Table2[[#This Row],[Name]] &amp; Table2[[#This Row],[Paper]]</f>
        <v>Co-5Ti-15V-2NiRuan, J. J. et al. Novel Co-Ti-V-base superalloys reinforced by L12-ordered γ′ phase. Intermetallics 92, 126–132 (2018).</v>
      </c>
      <c r="M37" t="s">
        <v>1832</v>
      </c>
    </row>
    <row r="38" spans="1:13" x14ac:dyDescent="0.3">
      <c r="A38" t="s">
        <v>2316</v>
      </c>
      <c r="B38" t="str">
        <f>IF(A38=A37, "",VLOOKUP(Table2[[#This Row],[Shortname]],comp[], 3, FALSE))</f>
        <v>-30Ni-10Al-2Ti-4Ta-5V</v>
      </c>
      <c r="C38" t="str">
        <f>VLOOKUP(Table2[[#This Row],[Shortname]], comp[], 2, FALSE)</f>
        <v>W-free</v>
      </c>
      <c r="D38" t="s">
        <v>286</v>
      </c>
      <c r="E38" t="s">
        <v>1635</v>
      </c>
      <c r="F38">
        <v>815</v>
      </c>
      <c r="G38">
        <v>750</v>
      </c>
      <c r="H38" s="4">
        <v>1E-4</v>
      </c>
      <c r="I38" s="4" t="s">
        <v>43</v>
      </c>
      <c r="J38" t="s">
        <v>321</v>
      </c>
      <c r="K38" t="s">
        <v>1591</v>
      </c>
      <c r="L38"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https://doi.org/10.1016/j.actamat.2019.03.033</v>
      </c>
      <c r="M38" t="s">
        <v>1591</v>
      </c>
    </row>
    <row r="39" spans="1:13" x14ac:dyDescent="0.3">
      <c r="A39" t="s">
        <v>2218</v>
      </c>
      <c r="B39" t="str">
        <f>IF(A39=A38, "",VLOOKUP(Table2[[#This Row],[Shortname]],comp[], 3, FALSE))</f>
        <v>-6Al-6W-7Ti-B</v>
      </c>
      <c r="C39" t="str">
        <f>VLOOKUP(Table2[[#This Row],[Shortname]], comp[], 2, FALSE)</f>
        <v>CoAlWX+</v>
      </c>
      <c r="D39" s="19" t="s">
        <v>886</v>
      </c>
      <c r="E39" t="s">
        <v>1638</v>
      </c>
      <c r="F39">
        <v>810</v>
      </c>
      <c r="G39">
        <v>850</v>
      </c>
      <c r="H39" s="4">
        <v>1E-4</v>
      </c>
      <c r="I39" s="4" t="s">
        <v>43</v>
      </c>
      <c r="J39" t="s">
        <v>321</v>
      </c>
      <c r="K39" t="e">
        <f>VLOOKUP(Table2[[#This Row],[Unique]], comp[], 2, FALSE)</f>
        <v>#N/A</v>
      </c>
      <c r="L39" t="str">
        <f>Table2[[#This Row],[Name]] &amp; Table2[[#This Row],[Paper]]</f>
        <v>Co-5.6Al-5.8W- 6.6Ti-0.12BSauza, D. J., Dunand, D. C. &amp; Seidman, D. N. Microstructural evolution and high-temperature strength of a γ(f.c.c.)/γ’(L12) Co–Al–W–Ti–B superalloy. Acta Mater. 174, 427–438 (2019).</v>
      </c>
      <c r="M39" t="s">
        <v>1439</v>
      </c>
    </row>
    <row r="40" spans="1:13" x14ac:dyDescent="0.3">
      <c r="A40" s="1" t="s">
        <v>2305</v>
      </c>
      <c r="B40" s="1" t="str">
        <f>IF(A40=A39, "",VLOOKUP(Table2[[#This Row],[Shortname]],comp[], 3, FALSE))</f>
        <v>-10Ni-5Al-5W-8Ti</v>
      </c>
      <c r="C40" s="1" t="str">
        <f>VLOOKUP(Table2[[#This Row],[Shortname]], comp[], 2, FALSE)</f>
        <v>Co3Ti</v>
      </c>
      <c r="D40" t="s">
        <v>194</v>
      </c>
      <c r="E40" s="1" t="s">
        <v>178</v>
      </c>
      <c r="F40">
        <v>807</v>
      </c>
      <c r="G40">
        <v>750</v>
      </c>
      <c r="H40" s="4">
        <v>1E-4</v>
      </c>
      <c r="I40" s="4" t="s">
        <v>43</v>
      </c>
      <c r="K40" s="1" t="s">
        <v>1578</v>
      </c>
      <c r="L40" s="1" t="str">
        <f>Table2[[#This Row],[Name]] &amp; Table2[[#This Row],[Paper]]</f>
        <v>10Ni-5A-5W-8TiBocchini, P. J. (2015). Microstructure and Mechanical Properties in Gamma(face-centered cubic) + Gamma Prime(L1 2 ) Precipitation-Strengthened Cobalt-based Superalloys.</v>
      </c>
      <c r="M40" s="1" t="s">
        <v>1578</v>
      </c>
    </row>
    <row r="41" spans="1:13" x14ac:dyDescent="0.3">
      <c r="A41" s="13" t="s">
        <v>2343</v>
      </c>
      <c r="B41" s="13" t="str">
        <f>IF(A41=A40, "",VLOOKUP(Table2[[#This Row],[Shortname]],comp[], 3, FALSE))</f>
        <v>-32Ni-9Al-13Cr-5W-0Ti-0Ta-Si-Hf-C-Zr-B</v>
      </c>
      <c r="C41" s="13" t="str">
        <f>VLOOKUP(Table2[[#This Row],[Shortname]], comp[], 2, FALSE)</f>
        <v>CoAlWX+</v>
      </c>
      <c r="D41" t="s">
        <v>447</v>
      </c>
      <c r="E41" s="13" t="s">
        <v>725</v>
      </c>
      <c r="F41">
        <v>806</v>
      </c>
      <c r="G41">
        <v>600</v>
      </c>
      <c r="H41" t="s">
        <v>726</v>
      </c>
      <c r="I41" s="4" t="s">
        <v>43</v>
      </c>
      <c r="J41" t="s">
        <v>321</v>
      </c>
      <c r="K41" s="13" t="s">
        <v>1607</v>
      </c>
      <c r="L41" s="13" t="str">
        <f>Table2[[#This Row],[Name]] &amp; Table2[[#This Row],[Paper]]</f>
        <v>CoWAlloy2Neumeier, S., Freund, L. P. &amp; Göken, M. Novel wrought γ/γ′ cobalt base superalloys with high strength and improved oxidation resistance. Scr. Mater. 109, 104–107 (2015).</v>
      </c>
      <c r="M41" s="13" t="s">
        <v>1607</v>
      </c>
    </row>
    <row r="42" spans="1:13" x14ac:dyDescent="0.3">
      <c r="A42" s="13" t="s">
        <v>2343</v>
      </c>
      <c r="B42" s="13" t="str">
        <f>IF(A42=A41, "",VLOOKUP(Table2[[#This Row],[Shortname]],comp[], 3, FALSE))</f>
        <v/>
      </c>
      <c r="C42" s="13" t="str">
        <f>VLOOKUP(Table2[[#This Row],[Shortname]], comp[], 2, FALSE)</f>
        <v>CoAlWX+</v>
      </c>
      <c r="D42" t="s">
        <v>447</v>
      </c>
      <c r="E42" s="13" t="s">
        <v>725</v>
      </c>
      <c r="F42">
        <v>797</v>
      </c>
      <c r="G42">
        <v>750</v>
      </c>
      <c r="H42" t="s">
        <v>726</v>
      </c>
      <c r="I42" s="4" t="s">
        <v>43</v>
      </c>
      <c r="J42" t="s">
        <v>321</v>
      </c>
      <c r="K42" s="13" t="s">
        <v>1607</v>
      </c>
      <c r="L42" s="13" t="str">
        <f>Table2[[#This Row],[Name]] &amp; Table2[[#This Row],[Paper]]</f>
        <v>CoWAlloy2Neumeier, S., Freund, L. P. &amp; Göken, M. Novel wrought γ/γ′ cobalt base superalloys with high strength and improved oxidation resistance. Scr. Mater. 109, 104–107 (2015).</v>
      </c>
      <c r="M42" s="13" t="s">
        <v>1607</v>
      </c>
    </row>
    <row r="43" spans="1:13" x14ac:dyDescent="0.3">
      <c r="A43" s="13" t="s">
        <v>2366</v>
      </c>
      <c r="B43" s="13" t="str">
        <f>IF(A43=A42, "",VLOOKUP(Table2[[#This Row],[Shortname]],comp[], 3, FALSE))</f>
        <v>-34Ni-11Al-15Cr-3W-1Ta-C-Zr-B</v>
      </c>
      <c r="C43" s="13" t="str">
        <f>VLOOKUP(Table2[[#This Row],[Shortname]], comp[], 2, FALSE)</f>
        <v>CoAlWX+</v>
      </c>
      <c r="D43" t="s">
        <v>534</v>
      </c>
      <c r="E43" s="13" t="s">
        <v>535</v>
      </c>
      <c r="F43">
        <v>790</v>
      </c>
      <c r="G43">
        <v>650</v>
      </c>
      <c r="H43" s="4">
        <v>1E-3</v>
      </c>
      <c r="I43" s="4" t="s">
        <v>43</v>
      </c>
      <c r="K43" s="13" t="e">
        <f>VLOOKUP(Table2[[#This Row],[Unique]], comp[], 2, FALSE)</f>
        <v>#N/A</v>
      </c>
      <c r="L43" s="13" t="str">
        <f>Table2[[#This Row],[Name]] &amp; Table2[[#This Row],[Paper]]</f>
        <v>V208CKnop, M. et al. A New Polycrystalline Co-Ni Superalloy. JOM 66, 2495–2501 (2014)</v>
      </c>
      <c r="M43" s="13" t="s">
        <v>1715</v>
      </c>
    </row>
    <row r="44" spans="1:13" x14ac:dyDescent="0.3">
      <c r="A44" t="s">
        <v>2218</v>
      </c>
      <c r="B44" t="str">
        <f>IF(A44=A43, "",VLOOKUP(Table2[[#This Row],[Shortname]],comp[], 3, FALSE))</f>
        <v>-6Al-6W-7Ti-B</v>
      </c>
      <c r="C44" t="str">
        <f>VLOOKUP(Table2[[#This Row],[Shortname]], comp[], 2, FALSE)</f>
        <v>CoAlWX+</v>
      </c>
      <c r="D44" s="19" t="s">
        <v>886</v>
      </c>
      <c r="E44" t="s">
        <v>1638</v>
      </c>
      <c r="F44">
        <v>784</v>
      </c>
      <c r="G44">
        <v>750</v>
      </c>
      <c r="H44" s="4">
        <v>1E-4</v>
      </c>
      <c r="I44" s="4" t="s">
        <v>43</v>
      </c>
      <c r="J44" t="s">
        <v>321</v>
      </c>
      <c r="K44" t="e">
        <f>VLOOKUP(Table2[[#This Row],[Unique]], comp[], 2, FALSE)</f>
        <v>#N/A</v>
      </c>
      <c r="L44" t="str">
        <f>Table2[[#This Row],[Name]] &amp; Table2[[#This Row],[Paper]]</f>
        <v>Co-5.6Al-5.8W- 6.6Ti-0.12BSauza, D. J., Dunand, D. C. &amp; Seidman, D. N. Microstructural evolution and high-temperature strength of a γ(f.c.c.)/γ’(L12) Co–Al–W–Ti–B superalloy. Acta Mater. 174, 427–438 (2019).</v>
      </c>
      <c r="M44" t="s">
        <v>1439</v>
      </c>
    </row>
    <row r="45" spans="1:13" x14ac:dyDescent="0.3">
      <c r="A45" s="1" t="s">
        <v>2305</v>
      </c>
      <c r="B45" s="1" t="str">
        <f>IF(A45=A44, "",VLOOKUP(Table2[[#This Row],[Shortname]],comp[], 3, FALSE))</f>
        <v>-10Ni-5Al-5W-8Ti</v>
      </c>
      <c r="C45" s="1" t="str">
        <f>VLOOKUP(Table2[[#This Row],[Shortname]], comp[], 2, FALSE)</f>
        <v>Co3Ti</v>
      </c>
      <c r="D45" t="s">
        <v>194</v>
      </c>
      <c r="E45" s="1" t="s">
        <v>178</v>
      </c>
      <c r="F45">
        <v>776</v>
      </c>
      <c r="G45">
        <v>800</v>
      </c>
      <c r="H45" s="4">
        <v>1E-4</v>
      </c>
      <c r="I45" s="4" t="s">
        <v>43</v>
      </c>
      <c r="K45" s="1" t="s">
        <v>1578</v>
      </c>
      <c r="L45" s="1" t="str">
        <f>Table2[[#This Row],[Name]] &amp; Table2[[#This Row],[Paper]]</f>
        <v>10Ni-5A-5W-8TiBocchini, P. J. (2015). Microstructure and Mechanical Properties in Gamma(face-centered cubic) + Gamma Prime(L1 2 ) Precipitation-Strengthened Cobalt-based Superalloys.</v>
      </c>
      <c r="M45" s="1" t="s">
        <v>1578</v>
      </c>
    </row>
    <row r="46" spans="1:13" x14ac:dyDescent="0.3">
      <c r="A46" s="13" t="s">
        <v>2205</v>
      </c>
      <c r="B46" s="13" t="str">
        <f>IF(A46=A45, "",VLOOKUP(Table2[[#This Row],[Shortname]],comp[], 3, FALSE))</f>
        <v>-35Ni-10Al-6Cr-3Ti-3Ta-5Mo</v>
      </c>
      <c r="C46" s="13" t="str">
        <f>VLOOKUP(Table2[[#This Row],[Shortname]], comp[], 2, FALSE)</f>
        <v>W-free</v>
      </c>
      <c r="D46" s="19" t="s">
        <v>789</v>
      </c>
      <c r="E46" s="13" t="s">
        <v>790</v>
      </c>
      <c r="F46">
        <v>770</v>
      </c>
      <c r="G46">
        <v>770</v>
      </c>
      <c r="H46" s="4">
        <v>1E-3</v>
      </c>
      <c r="I46" s="4" t="s">
        <v>43</v>
      </c>
      <c r="J46" t="s">
        <v>321</v>
      </c>
      <c r="K46" s="13" t="s">
        <v>1485</v>
      </c>
      <c r="L46"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46" s="13" t="s">
        <v>1485</v>
      </c>
    </row>
    <row r="47" spans="1:13" x14ac:dyDescent="0.3">
      <c r="A47" s="8" t="s">
        <v>911</v>
      </c>
      <c r="B47" s="8" t="str">
        <f>IF(A47=A46, "",VLOOKUP(Table2[[#This Row],[Shortname]],comp[], 3, FALSE))</f>
        <v>-9Al-10W</v>
      </c>
      <c r="C47" s="8" t="str">
        <f>VLOOKUP(Table2[[#This Row],[Shortname]], comp[], 2, FALSE)</f>
        <v>CoAlW-X</v>
      </c>
      <c r="D47" s="19" t="s">
        <v>911</v>
      </c>
      <c r="E47" s="8" t="s">
        <v>908</v>
      </c>
      <c r="F47">
        <v>767</v>
      </c>
      <c r="G47">
        <v>25</v>
      </c>
      <c r="H47" s="4">
        <v>2.0000000000000001E-4</v>
      </c>
      <c r="I47" s="4" t="s">
        <v>43</v>
      </c>
      <c r="J47" t="s">
        <v>321</v>
      </c>
      <c r="K47" s="8" t="e">
        <f>VLOOKUP(Table2[[#This Row],[Unique]], comp[], 2, FALSE)</f>
        <v>#N/A</v>
      </c>
      <c r="L47" s="8" t="str">
        <f>Table2[[#This Row],[Name]] &amp; Table2[[#This Row],[Paper]]</f>
        <v>Co-9.3Al-10.4WShinagawa, K., Omori, T., Oikawa, K., Kainuma, R. &amp; Ishida, K. Ductility enhancement by boron addition in Co-Al-W high-temperature alloys. Scr. Mater. 61, 612–615 (2009).</v>
      </c>
      <c r="M47" s="8" t="s">
        <v>1967</v>
      </c>
    </row>
    <row r="48" spans="1:13" x14ac:dyDescent="0.3">
      <c r="A48" t="s">
        <v>3380</v>
      </c>
      <c r="B48" t="str">
        <f>IF(A48=A47, "",VLOOKUP(Table2[[#This Row],[Shortname]],comp[], 3, FALSE))</f>
        <v>-2Al-2Ta-12V</v>
      </c>
      <c r="C48" t="str">
        <f>VLOOKUP(Table2[[#This Row],[Shortname]], comp[], 2, FALSE)</f>
        <v>W-free</v>
      </c>
      <c r="D48" s="19" t="s">
        <v>863</v>
      </c>
      <c r="E48" t="s">
        <v>861</v>
      </c>
      <c r="F48">
        <v>766</v>
      </c>
      <c r="G48">
        <v>25</v>
      </c>
      <c r="H48" s="4">
        <v>1E-4</v>
      </c>
      <c r="I48" s="4" t="s">
        <v>43</v>
      </c>
      <c r="J48" t="s">
        <v>321</v>
      </c>
      <c r="K48" t="e">
        <f>VLOOKUP(Table2[[#This Row],[Unique]], comp[], 2, FALSE)</f>
        <v>#N/A</v>
      </c>
      <c r="L48" t="str">
        <f>Table2[[#This Row],[Name]] &amp; Table2[[#This Row],[Paper]]</f>
        <v>Co-12V-2Ta-2AlRuan, J. et al. Accelerated design of novel W-free high-strength Co-base superalloys with extremely wide γ/γʹ region by machine learning and CALPHAD methods. Acta Mater. 186, 425–433 (2020).</v>
      </c>
      <c r="M48" t="s">
        <v>1829</v>
      </c>
    </row>
    <row r="49" spans="1:13" x14ac:dyDescent="0.3">
      <c r="A49" s="13" t="s">
        <v>2205</v>
      </c>
      <c r="B49" s="13" t="str">
        <f>IF(A49=A48, "",VLOOKUP(Table2[[#This Row],[Shortname]],comp[], 3, FALSE))</f>
        <v>-35Ni-10Al-6Cr-3Ti-3Ta-5Mo</v>
      </c>
      <c r="C49" s="13" t="str">
        <f>VLOOKUP(Table2[[#This Row],[Shortname]], comp[], 2, FALSE)</f>
        <v>W-free</v>
      </c>
      <c r="D49" s="19" t="s">
        <v>789</v>
      </c>
      <c r="E49" s="13" t="s">
        <v>790</v>
      </c>
      <c r="F49">
        <v>765</v>
      </c>
      <c r="G49">
        <v>25</v>
      </c>
      <c r="H49" s="4">
        <v>1E-3</v>
      </c>
      <c r="I49" s="4" t="s">
        <v>43</v>
      </c>
      <c r="J49" t="s">
        <v>321</v>
      </c>
      <c r="K49" s="13" t="s">
        <v>1485</v>
      </c>
      <c r="L49"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49" s="13" t="s">
        <v>1485</v>
      </c>
    </row>
    <row r="50" spans="1:13" x14ac:dyDescent="0.3">
      <c r="A50" t="s">
        <v>2560</v>
      </c>
      <c r="B50" t="str">
        <f>IF(A50=A49, "",VLOOKUP(Table2[[#This Row],[Shortname]],comp[], 3, FALSE))</f>
        <v>-30Ni-7Al-12Cr-2W-4Ti-1Ta-2Mo-Si-Hf-C-Zr-B</v>
      </c>
      <c r="C50" t="str">
        <f>VLOOKUP(Table2[[#This Row],[Shortname]], comp[], 2, FALSE)</f>
        <v>Low-W</v>
      </c>
      <c r="D50" s="19" t="s">
        <v>1136</v>
      </c>
      <c r="E50" t="s">
        <v>1134</v>
      </c>
      <c r="F50">
        <v>764</v>
      </c>
      <c r="G50">
        <v>800</v>
      </c>
      <c r="H50" s="4">
        <v>1E-4</v>
      </c>
      <c r="I50" s="4" t="s">
        <v>43</v>
      </c>
      <c r="J50" t="s">
        <v>321</v>
      </c>
      <c r="K50" t="e">
        <f>VLOOKUP(Table2[[#This Row],[Unique]], comp[], 2, FALSE)</f>
        <v>#N/A</v>
      </c>
      <c r="L50" t="str">
        <f>Table2[[#This Row],[Name]] &amp; Table2[[#This Row],[Paper]]</f>
        <v>7Al-3.5TiZhang, Y. Y. Y. Y., Fu, H., Zhou, X., Zhang, Y. Y. Y. Y. &amp; Xie, J. Enhanced mechanical properties of wrought γ′-strengthened Co-base superalloys by adjusting the relative content of Al and Ti. Intermetallics 112, 106543 (2019).</v>
      </c>
      <c r="M50" t="s">
        <v>1918</v>
      </c>
    </row>
    <row r="51" spans="1:13" x14ac:dyDescent="0.3">
      <c r="A51" s="13" t="s">
        <v>2205</v>
      </c>
      <c r="B51" s="13" t="str">
        <f>IF(A51=A50, "",VLOOKUP(Table2[[#This Row],[Shortname]],comp[], 3, FALSE))</f>
        <v>-35Ni-10Al-6Cr-3Ti-3Ta-5Mo</v>
      </c>
      <c r="C51" s="13" t="str">
        <f>VLOOKUP(Table2[[#This Row],[Shortname]], comp[], 2, FALSE)</f>
        <v>W-free</v>
      </c>
      <c r="D51" s="19" t="s">
        <v>789</v>
      </c>
      <c r="E51" s="13" t="s">
        <v>790</v>
      </c>
      <c r="F51">
        <v>761</v>
      </c>
      <c r="G51">
        <v>470</v>
      </c>
      <c r="H51" s="4">
        <v>1E-3</v>
      </c>
      <c r="I51" s="4" t="s">
        <v>43</v>
      </c>
      <c r="J51" t="s">
        <v>321</v>
      </c>
      <c r="K51" s="13" t="s">
        <v>1485</v>
      </c>
      <c r="L51"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51" s="13" t="s">
        <v>1485</v>
      </c>
    </row>
    <row r="52" spans="1:13" x14ac:dyDescent="0.3">
      <c r="A52" s="1" t="s">
        <v>2306</v>
      </c>
      <c r="B52" s="1" t="str">
        <f>IF(A52=A51, "",VLOOKUP(Table2[[#This Row],[Shortname]],comp[], 3, FALSE))</f>
        <v>-10Ni-5Al-6W-6Ti</v>
      </c>
      <c r="C52" s="1" t="str">
        <f>VLOOKUP(Table2[[#This Row],[Shortname]], comp[], 2, FALSE)</f>
        <v>CoAlWX+</v>
      </c>
      <c r="D52" t="s">
        <v>193</v>
      </c>
      <c r="E52" s="1" t="s">
        <v>178</v>
      </c>
      <c r="F52">
        <v>760</v>
      </c>
      <c r="G52">
        <v>750</v>
      </c>
      <c r="H52" s="4">
        <v>1E-4</v>
      </c>
      <c r="I52" s="4" t="s">
        <v>43</v>
      </c>
      <c r="K52" s="1" t="s">
        <v>1579</v>
      </c>
      <c r="L52" s="1" t="str">
        <f>Table2[[#This Row],[Name]] &amp; Table2[[#This Row],[Paper]]</f>
        <v>10Ni-6A-6W-6TiBocchini, P. J. (2015). Microstructure and Mechanical Properties in Gamma(face-centered cubic) + Gamma Prime(L1 2 ) Precipitation-Strengthened Cobalt-based Superalloys.</v>
      </c>
      <c r="M52" s="1" t="s">
        <v>1579</v>
      </c>
    </row>
    <row r="53" spans="1:13" x14ac:dyDescent="0.3">
      <c r="A53" s="1" t="s">
        <v>2305</v>
      </c>
      <c r="B53" s="1" t="str">
        <f>IF(A53=A52, "",VLOOKUP(Table2[[#This Row],[Shortname]],comp[], 3, FALSE))</f>
        <v>-10Ni-5Al-5W-8Ti</v>
      </c>
      <c r="C53" s="1" t="str">
        <f>VLOOKUP(Table2[[#This Row],[Shortname]], comp[], 2, FALSE)</f>
        <v>Co3Ti</v>
      </c>
      <c r="D53" t="s">
        <v>194</v>
      </c>
      <c r="E53" s="1" t="s">
        <v>178</v>
      </c>
      <c r="F53">
        <v>760</v>
      </c>
      <c r="G53">
        <v>18</v>
      </c>
      <c r="H53" s="4">
        <v>1E-4</v>
      </c>
      <c r="I53" s="4" t="s">
        <v>43</v>
      </c>
      <c r="K53" s="1" t="s">
        <v>1578</v>
      </c>
      <c r="L53" s="1" t="str">
        <f>Table2[[#This Row],[Name]] &amp; Table2[[#This Row],[Paper]]</f>
        <v>10Ni-5A-5W-8TiBocchini, P. J. (2015). Microstructure and Mechanical Properties in Gamma(face-centered cubic) + Gamma Prime(L1 2 ) Precipitation-Strengthened Cobalt-based Superalloys.</v>
      </c>
      <c r="M53" s="1" t="s">
        <v>1578</v>
      </c>
    </row>
    <row r="54" spans="1:13" x14ac:dyDescent="0.3">
      <c r="A54" t="s">
        <v>2189</v>
      </c>
      <c r="B54" t="str">
        <f>IF(A54=A53, "",VLOOKUP(Table2[[#This Row],[Shortname]],comp[], 3, FALSE))</f>
        <v>-12Ti-1Re</v>
      </c>
      <c r="C54" t="str">
        <f>VLOOKUP(Table2[[#This Row],[Shortname]], comp[], 2, FALSE)</f>
        <v>Co3Ti</v>
      </c>
      <c r="D54" s="19" t="s">
        <v>586</v>
      </c>
      <c r="E54" t="s">
        <v>585</v>
      </c>
      <c r="F54">
        <v>760</v>
      </c>
      <c r="G54">
        <v>600</v>
      </c>
      <c r="H54" s="4">
        <v>1E-4</v>
      </c>
      <c r="I54" s="4" t="s">
        <v>43</v>
      </c>
      <c r="J54" t="s">
        <v>321</v>
      </c>
      <c r="K54" t="e">
        <f>VLOOKUP(Table2[[#This Row],[Unique]], comp[], 2, FALSE)</f>
        <v>#N/A</v>
      </c>
      <c r="L54" t="str">
        <f>Table2[[#This Row],[Name]] &amp; Table2[[#This Row],[Paper]]</f>
        <v>Re1Li, L. et al. Effect of Re on microstructure and mechanical properties of γ/γʹ Co-Ti-based superalloys. Intermetallics 115, (2019).</v>
      </c>
      <c r="M54" t="s">
        <v>1458</v>
      </c>
    </row>
    <row r="55" spans="1:13" x14ac:dyDescent="0.3">
      <c r="A55" t="s">
        <v>2477</v>
      </c>
      <c r="B55" t="str">
        <f>IF(A55=A54, "",VLOOKUP(Table2[[#This Row],[Shortname]],comp[], 3, FALSE))</f>
        <v>-5Ti-15V</v>
      </c>
      <c r="C55" t="str">
        <f>VLOOKUP(Table2[[#This Row],[Shortname]], comp[], 2, FALSE)</f>
        <v>W-free</v>
      </c>
      <c r="D55" s="19" t="s">
        <v>855</v>
      </c>
      <c r="E55" t="s">
        <v>854</v>
      </c>
      <c r="F55">
        <v>755</v>
      </c>
      <c r="G55">
        <v>24</v>
      </c>
      <c r="H55" s="4">
        <v>1E-4</v>
      </c>
      <c r="I55" s="4" t="s">
        <v>43</v>
      </c>
      <c r="J55" t="s">
        <v>321</v>
      </c>
      <c r="K55" t="e">
        <f>VLOOKUP(Table2[[#This Row],[Unique]], comp[], 2, FALSE)</f>
        <v>#N/A</v>
      </c>
      <c r="L55" t="str">
        <f>Table2[[#This Row],[Name]] &amp; Table2[[#This Row],[Paper]]</f>
        <v>Co-5Ti-15VRuan, J. J. et al. Novel Co-Ti-V-base superalloys reinforced by L12-ordered γ′ phase. Intermetallics 92, 126–132 (2018).</v>
      </c>
      <c r="M55" t="s">
        <v>1830</v>
      </c>
    </row>
    <row r="56" spans="1:13" x14ac:dyDescent="0.3">
      <c r="A56" t="s">
        <v>2479</v>
      </c>
      <c r="B56" t="str">
        <f>IF(A56=A55, "",VLOOKUP(Table2[[#This Row],[Shortname]],comp[], 3, FALSE))</f>
        <v>-2Ni-5Ti-15V</v>
      </c>
      <c r="C56" t="str">
        <f>VLOOKUP(Table2[[#This Row],[Shortname]], comp[], 2, FALSE)</f>
        <v>W-free</v>
      </c>
      <c r="D56" s="19" t="s">
        <v>857</v>
      </c>
      <c r="E56" t="s">
        <v>854</v>
      </c>
      <c r="F56">
        <v>752</v>
      </c>
      <c r="G56">
        <v>544</v>
      </c>
      <c r="H56" s="4">
        <v>1E-4</v>
      </c>
      <c r="I56" s="4" t="s">
        <v>43</v>
      </c>
      <c r="J56" t="s">
        <v>321</v>
      </c>
      <c r="K56" t="e">
        <f>VLOOKUP(Table2[[#This Row],[Unique]], comp[], 2, FALSE)</f>
        <v>#N/A</v>
      </c>
      <c r="L56" t="str">
        <f>Table2[[#This Row],[Name]] &amp; Table2[[#This Row],[Paper]]</f>
        <v>Co-5Ti-15V-2NiRuan, J. J. et al. Novel Co-Ti-V-base superalloys reinforced by L12-ordered γ′ phase. Intermetallics 92, 126–132 (2018).</v>
      </c>
      <c r="M56" t="s">
        <v>1832</v>
      </c>
    </row>
    <row r="57" spans="1:13" x14ac:dyDescent="0.3">
      <c r="A57" t="s">
        <v>2267</v>
      </c>
      <c r="B57" t="str">
        <f>IF(A57=A56, "",VLOOKUP(Table2[[#This Row],[Shortname]],comp[], 3, FALSE))</f>
        <v>-31Ni-11Al-11Cr-2Ta-1Nb-4Mo-C-Zr-B</v>
      </c>
      <c r="C57" t="str">
        <f>VLOOKUP(Table2[[#This Row],[Shortname]], comp[], 2, FALSE)</f>
        <v>W-free</v>
      </c>
      <c r="D57" t="s">
        <v>42</v>
      </c>
      <c r="E57" t="s">
        <v>1246</v>
      </c>
      <c r="F57">
        <v>750</v>
      </c>
      <c r="G57">
        <v>750</v>
      </c>
      <c r="H57">
        <v>1E-3</v>
      </c>
      <c r="I57" t="s">
        <v>43</v>
      </c>
      <c r="J57" t="s">
        <v>25</v>
      </c>
      <c r="K57" t="s">
        <v>1576</v>
      </c>
      <c r="L57"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https://doi.org/10.1016/j.mtla.2020.100635</v>
      </c>
      <c r="M57" t="s">
        <v>1576</v>
      </c>
    </row>
    <row r="58" spans="1:13" x14ac:dyDescent="0.3">
      <c r="A58" t="s">
        <v>2685</v>
      </c>
      <c r="B58" t="str">
        <f>IF(A58=A57, "",VLOOKUP(Table2[[#This Row],[Shortname]],comp[], 3, FALSE))</f>
        <v>-30Ni-10Al-2Ti-5Mo</v>
      </c>
      <c r="C58" t="str">
        <f>VLOOKUP(Table2[[#This Row],[Shortname]], comp[], 2, FALSE)</f>
        <v>W-free</v>
      </c>
      <c r="D58" s="19" t="s">
        <v>2667</v>
      </c>
      <c r="E58" s="16" t="s">
        <v>2663</v>
      </c>
      <c r="F58">
        <v>747.9</v>
      </c>
      <c r="G58" t="s">
        <v>46</v>
      </c>
      <c r="H58" s="4">
        <v>1E-3</v>
      </c>
      <c r="I58" s="4" t="s">
        <v>43</v>
      </c>
      <c r="K58" t="e">
        <f>VLOOKUP(Table2[[#This Row],[Unique]], comp[], 2, FALSE)</f>
        <v>#N/A</v>
      </c>
      <c r="L58" s="8" t="str">
        <f>Table2[[#This Row],[Name]] &amp; Table2[[#This Row],[Paper]]</f>
        <v>2Nb2TiBaler, N., Pandey, P., Singh, M. P., Makineni, S. K. &amp; Chattopadhyay, K. Effects of Ti and Cr Additions in a Co–Ni–Al–Mo–Nb-Based Superalloy. in 929–936 (2020). doi:10.1007/978-3-030-51834-9_91.</v>
      </c>
    </row>
    <row r="59" spans="1:13" x14ac:dyDescent="0.3">
      <c r="A59" s="1" t="s">
        <v>2306</v>
      </c>
      <c r="B59" s="1" t="str">
        <f>IF(A59=A58, "",VLOOKUP(Table2[[#This Row],[Shortname]],comp[], 3, FALSE))</f>
        <v>-10Ni-5Al-6W-6Ti</v>
      </c>
      <c r="C59" s="1" t="str">
        <f>VLOOKUP(Table2[[#This Row],[Shortname]], comp[], 2, FALSE)</f>
        <v>CoAlWX+</v>
      </c>
      <c r="D59" t="s">
        <v>193</v>
      </c>
      <c r="E59" s="1" t="s">
        <v>178</v>
      </c>
      <c r="F59">
        <v>745</v>
      </c>
      <c r="G59">
        <v>18</v>
      </c>
      <c r="H59" s="4">
        <v>1E-4</v>
      </c>
      <c r="I59" s="4" t="s">
        <v>43</v>
      </c>
      <c r="K59" s="1" t="s">
        <v>1579</v>
      </c>
      <c r="L59" s="1" t="str">
        <f>Table2[[#This Row],[Name]] &amp; Table2[[#This Row],[Paper]]</f>
        <v>10Ni-6A-6W-6TiBocchini, P. J. (2015). Microstructure and Mechanical Properties in Gamma(face-centered cubic) + Gamma Prime(L1 2 ) Precipitation-Strengthened Cobalt-based Superalloys.</v>
      </c>
      <c r="M59" s="1" t="s">
        <v>1579</v>
      </c>
    </row>
    <row r="60" spans="1:13" x14ac:dyDescent="0.3">
      <c r="A60" s="21" t="s">
        <v>2407</v>
      </c>
      <c r="B60" s="21" t="str">
        <f>IF(A60=A59, "",VLOOKUP(Table2[[#This Row],[Shortname]],comp[], 3, FALSE))</f>
        <v>-4Ti-12V</v>
      </c>
      <c r="C60" s="21" t="str">
        <f>VLOOKUP(Table2[[#This Row],[Shortname]], comp[], 2, FALSE)</f>
        <v>W-free</v>
      </c>
      <c r="D60" s="19" t="s">
        <v>628</v>
      </c>
      <c r="E60" s="21" t="s">
        <v>627</v>
      </c>
      <c r="F60">
        <v>745</v>
      </c>
      <c r="G60">
        <v>25</v>
      </c>
      <c r="H60" s="4">
        <v>1E-4</v>
      </c>
      <c r="I60" s="4" t="s">
        <v>43</v>
      </c>
      <c r="J60" t="s">
        <v>321</v>
      </c>
      <c r="K60" s="21" t="e">
        <f>VLOOKUP(Table2[[#This Row],[Unique]], comp[], 2, FALSE)</f>
        <v>#N/A</v>
      </c>
      <c r="L60" s="21" t="str">
        <f>Table2[[#This Row],[Name]] &amp; Table2[[#This Row],[Paper]]</f>
        <v>CVT-1Liu, X. et al. Effects of Nb and W additions on the microstructures and mechanical properties of novel γ/γ’ Co-V-Ti-based superalloys. Metals (Basel). 8, (2018).</v>
      </c>
      <c r="M60" s="21" t="s">
        <v>1762</v>
      </c>
    </row>
    <row r="61" spans="1:13" x14ac:dyDescent="0.3">
      <c r="A61" s="8" t="s">
        <v>912</v>
      </c>
      <c r="B61" s="8" t="str">
        <f>IF(A61=A60, "",VLOOKUP(Table2[[#This Row],[Shortname]],comp[], 3, FALSE))</f>
        <v>-9Al-10W</v>
      </c>
      <c r="C61" s="8" t="str">
        <f>VLOOKUP(Table2[[#This Row],[Shortname]], comp[], 2, FALSE)</f>
        <v>CoAlW-X</v>
      </c>
      <c r="D61" t="s">
        <v>912</v>
      </c>
      <c r="E61" s="8" t="s">
        <v>908</v>
      </c>
      <c r="F61">
        <v>743</v>
      </c>
      <c r="G61">
        <v>25</v>
      </c>
      <c r="H61" s="4">
        <v>2.0000000000000001E-4</v>
      </c>
      <c r="I61" s="4" t="s">
        <v>43</v>
      </c>
      <c r="J61" t="s">
        <v>321</v>
      </c>
      <c r="K61" s="8" t="e">
        <f>VLOOKUP(Table2[[#This Row],[Unique]], comp[], 2, FALSE)</f>
        <v>#N/A</v>
      </c>
      <c r="L61" s="8" t="str">
        <f>Table2[[#This Row],[Name]] &amp; Table2[[#This Row],[Paper]]</f>
        <v>Co-9.2Al-9.5WShinagawa, K., Omori, T., Oikawa, K., Kainuma, R. &amp; Ishida, K. Ductility enhancement by boron addition in Co-Al-W high-temperature alloys. Scr. Mater. 61, 612–615 (2009).</v>
      </c>
      <c r="M61" s="8" t="s">
        <v>1966</v>
      </c>
    </row>
    <row r="62" spans="1:13" x14ac:dyDescent="0.3">
      <c r="A62" t="s">
        <v>2316</v>
      </c>
      <c r="B62" t="str">
        <f>IF(A62=A61, "",VLOOKUP(Table2[[#This Row],[Shortname]],comp[], 3, FALSE))</f>
        <v>-30Ni-10Al-2Ti-4Ta-5V</v>
      </c>
      <c r="C62" t="str">
        <f>VLOOKUP(Table2[[#This Row],[Shortname]], comp[], 2, FALSE)</f>
        <v>W-free</v>
      </c>
      <c r="D62" t="s">
        <v>286</v>
      </c>
      <c r="E62" t="s">
        <v>285</v>
      </c>
      <c r="F62">
        <v>743</v>
      </c>
      <c r="G62">
        <v>500</v>
      </c>
      <c r="H62" s="4">
        <v>1E-4</v>
      </c>
      <c r="I62" s="4" t="s">
        <v>43</v>
      </c>
      <c r="J62" t="s">
        <v>321</v>
      </c>
      <c r="K62" t="s">
        <v>1591</v>
      </c>
      <c r="L62"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https://doi.org/10.1016/j.actamat.2019.03.030</v>
      </c>
      <c r="M62" t="s">
        <v>1591</v>
      </c>
    </row>
    <row r="63" spans="1:13" x14ac:dyDescent="0.3">
      <c r="A63" t="s">
        <v>2204</v>
      </c>
      <c r="B63" t="str">
        <f>IF(A63=A62, "",VLOOKUP(Table2[[#This Row],[Shortname]],comp[], 3, FALSE))</f>
        <v>-30Ni-10Al-2Nb-5Mo-2Re</v>
      </c>
      <c r="C63" t="str">
        <f>VLOOKUP(Table2[[#This Row],[Shortname]], comp[], 2, FALSE)</f>
        <v>W-free</v>
      </c>
      <c r="D63" s="19" t="s">
        <v>788</v>
      </c>
      <c r="E63" t="s">
        <v>787</v>
      </c>
      <c r="F63">
        <v>741</v>
      </c>
      <c r="G63">
        <v>25</v>
      </c>
      <c r="H63" s="4">
        <v>1E-3</v>
      </c>
      <c r="I63" s="4" t="s">
        <v>43</v>
      </c>
      <c r="J63" t="s">
        <v>321</v>
      </c>
      <c r="K63" t="e">
        <f>VLOOKUP(Table2[[#This Row],[Unique]], comp[], 2, FALSE)</f>
        <v>#N/A</v>
      </c>
      <c r="L63" t="str">
        <f>Table2[[#This Row],[Name]] &amp; Table2[[#This Row],[Paper]]</f>
        <v>Co2Nb2rPandey, P. et al. On the effect of Re addition on microstructural evolution of a CoNi-based superalloy. Acta Mater. 168, 37–51 (2019).</v>
      </c>
      <c r="M63" t="s">
        <v>1545</v>
      </c>
    </row>
    <row r="64" spans="1:13" x14ac:dyDescent="0.3">
      <c r="A64" s="1" t="s">
        <v>2311</v>
      </c>
      <c r="B64" s="1" t="str">
        <f>IF(A64=A63, "",VLOOKUP(Table2[[#This Row],[Shortname]],comp[], 3, FALSE))</f>
        <v>-10Ni-6Al-7W-4Ti</v>
      </c>
      <c r="C64" s="1" t="str">
        <f>VLOOKUP(Table2[[#This Row],[Shortname]], comp[], 2, FALSE)</f>
        <v>CoAlWX+</v>
      </c>
      <c r="D64" t="s">
        <v>192</v>
      </c>
      <c r="E64" s="1" t="s">
        <v>178</v>
      </c>
      <c r="F64">
        <v>735</v>
      </c>
      <c r="G64">
        <v>18</v>
      </c>
      <c r="H64" s="4">
        <v>1E-4</v>
      </c>
      <c r="I64" s="4" t="s">
        <v>43</v>
      </c>
      <c r="K64" s="1" t="s">
        <v>1583</v>
      </c>
      <c r="L64" s="1" t="str">
        <f>Table2[[#This Row],[Name]] &amp; Table2[[#This Row],[Paper]]</f>
        <v>10Ni-7A-7W-4TiBocchini, P. J. (2015). Microstructure and Mechanical Properties in Gamma(face-centered cubic) + Gamma Prime(L1 2 ) Precipitation-Strengthened Cobalt-based Superalloys.</v>
      </c>
      <c r="M64" s="1" t="s">
        <v>1583</v>
      </c>
    </row>
    <row r="65" spans="1:14" x14ac:dyDescent="0.3">
      <c r="A65" s="26" t="s">
        <v>2683</v>
      </c>
      <c r="B65" t="str">
        <f>IF(A65=A64, "",VLOOKUP(Table2[[#This Row],[Shortname]],comp[], 3, FALSE))</f>
        <v>-30Ni-10Al-2Nb-5Mo</v>
      </c>
      <c r="C65" t="str">
        <f>VLOOKUP(Table2[[#This Row],[Shortname]], comp[], 2, FALSE)</f>
        <v>W-free</v>
      </c>
      <c r="D65" s="19" t="s">
        <v>1062</v>
      </c>
      <c r="E65" s="16" t="s">
        <v>2663</v>
      </c>
      <c r="F65">
        <v>734.3</v>
      </c>
      <c r="G65" s="8" t="s">
        <v>46</v>
      </c>
      <c r="H65" s="4">
        <v>1E-3</v>
      </c>
      <c r="I65" s="4" t="s">
        <v>43</v>
      </c>
      <c r="K65" t="e">
        <f>VLOOKUP(Table2[[#This Row],[Unique]], comp[], 2, FALSE)</f>
        <v>#N/A</v>
      </c>
      <c r="L65" s="8" t="str">
        <f>Table2[[#This Row],[Name]] &amp; Table2[[#This Row],[Paper]]</f>
        <v>2NbBaler, N., Pandey, P., Singh, M. P., Makineni, S. K. &amp; Chattopadhyay, K. Effects of Ti and Cr Additions in a Co–Ni–Al–Mo–Nb-Based Superalloy. in 929–936 (2020). doi:10.1007/978-3-030-51834-9_91.</v>
      </c>
    </row>
    <row r="66" spans="1:14" x14ac:dyDescent="0.3">
      <c r="A66" t="s">
        <v>2267</v>
      </c>
      <c r="B66" t="str">
        <f>IF(A66=A65, "",VLOOKUP(Table2[[#This Row],[Shortname]],comp[], 3, FALSE))</f>
        <v>-31Ni-11Al-11Cr-2Ta-1Nb-4Mo-C-Zr-B</v>
      </c>
      <c r="C66" t="str">
        <f>VLOOKUP(Table2[[#This Row],[Shortname]], comp[], 2, FALSE)</f>
        <v>W-free</v>
      </c>
      <c r="D66" t="s">
        <v>42</v>
      </c>
      <c r="E66" t="s">
        <v>1244</v>
      </c>
      <c r="F66">
        <v>734</v>
      </c>
      <c r="G66">
        <v>650</v>
      </c>
      <c r="H66">
        <v>1E-3</v>
      </c>
      <c r="I66" t="s">
        <v>43</v>
      </c>
      <c r="J66" t="s">
        <v>25</v>
      </c>
      <c r="K66" t="s">
        <v>1576</v>
      </c>
      <c r="L66"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https://doi.org/10.1016/j.mtla.2020.100633</v>
      </c>
      <c r="M66" t="s">
        <v>1576</v>
      </c>
    </row>
    <row r="67" spans="1:14" x14ac:dyDescent="0.3">
      <c r="A67" s="13" t="s">
        <v>2366</v>
      </c>
      <c r="B67" s="13" t="str">
        <f>IF(A67=A66, "",VLOOKUP(Table2[[#This Row],[Shortname]],comp[], 3, FALSE))</f>
        <v>-34Ni-11Al-15Cr-3W-1Ta-C-Zr-B</v>
      </c>
      <c r="C67" s="13" t="str">
        <f>VLOOKUP(Table2[[#This Row],[Shortname]], comp[], 2, FALSE)</f>
        <v>CoAlWX+</v>
      </c>
      <c r="D67" t="s">
        <v>534</v>
      </c>
      <c r="E67" s="13" t="s">
        <v>535</v>
      </c>
      <c r="F67">
        <v>730</v>
      </c>
      <c r="G67">
        <v>850</v>
      </c>
      <c r="H67" s="4">
        <v>1E-3</v>
      </c>
      <c r="I67" s="4" t="s">
        <v>43</v>
      </c>
      <c r="K67" s="13" t="e">
        <f>VLOOKUP(Table2[[#This Row],[Unique]], comp[], 2, FALSE)</f>
        <v>#N/A</v>
      </c>
      <c r="L67" s="13" t="str">
        <f>Table2[[#This Row],[Name]] &amp; Table2[[#This Row],[Paper]]</f>
        <v>V208CKnop, M. et al. A New Polycrystalline Co-Ni Superalloy. JOM 66, 2495–2501 (2014)</v>
      </c>
      <c r="M67" s="13" t="s">
        <v>1715</v>
      </c>
    </row>
    <row r="68" spans="1:14" x14ac:dyDescent="0.3">
      <c r="A68" t="s">
        <v>2560</v>
      </c>
      <c r="B68" t="str">
        <f>IF(A68=A67, "",VLOOKUP(Table2[[#This Row],[Shortname]],comp[], 3, FALSE))</f>
        <v>-30Ni-7Al-12Cr-2W-4Ti-1Ta-2Mo-Si-Hf-C-Zr-B</v>
      </c>
      <c r="C68" t="str">
        <f>VLOOKUP(Table2[[#This Row],[Shortname]], comp[], 2, FALSE)</f>
        <v>Low-W</v>
      </c>
      <c r="D68" s="19" t="s">
        <v>1136</v>
      </c>
      <c r="E68" t="s">
        <v>1134</v>
      </c>
      <c r="F68">
        <v>729</v>
      </c>
      <c r="G68">
        <v>750</v>
      </c>
      <c r="H68" s="4">
        <v>1E-4</v>
      </c>
      <c r="I68" s="4" t="s">
        <v>43</v>
      </c>
      <c r="J68" t="s">
        <v>321</v>
      </c>
      <c r="K68" t="e">
        <f>VLOOKUP(Table2[[#This Row],[Unique]], comp[], 2, FALSE)</f>
        <v>#N/A</v>
      </c>
      <c r="L68" t="str">
        <f>Table2[[#This Row],[Name]] &amp; Table2[[#This Row],[Paper]]</f>
        <v>7Al-3.5TiZhang, Y. Y. Y. Y., Fu, H., Zhou, X., Zhang, Y. Y. Y. Y. &amp; Xie, J. Enhanced mechanical properties of wrought γ′-strengthened Co-base superalloys by adjusting the relative content of Al and Ti. Intermetallics 112, 106543 (2019).</v>
      </c>
      <c r="M68" t="s">
        <v>1918</v>
      </c>
    </row>
    <row r="69" spans="1:14" x14ac:dyDescent="0.3">
      <c r="A69" t="s">
        <v>2267</v>
      </c>
      <c r="B69" t="str">
        <f>IF(A69=A68, "",VLOOKUP(Table2[[#This Row],[Shortname]],comp[], 3, FALSE))</f>
        <v>-31Ni-11Al-11Cr-2Ta-1Nb-4Mo-C-Zr-B</v>
      </c>
      <c r="C69" t="str">
        <f>VLOOKUP(Table2[[#This Row],[Shortname]], comp[], 2, FALSE)</f>
        <v>W-free</v>
      </c>
      <c r="D69" t="s">
        <v>42</v>
      </c>
      <c r="E69" t="s">
        <v>1245</v>
      </c>
      <c r="F69">
        <v>728</v>
      </c>
      <c r="G69">
        <v>700</v>
      </c>
      <c r="H69">
        <v>1E-3</v>
      </c>
      <c r="I69" t="s">
        <v>43</v>
      </c>
      <c r="J69" t="s">
        <v>25</v>
      </c>
      <c r="K69" t="s">
        <v>1576</v>
      </c>
      <c r="L69"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https://doi.org/10.1016/j.mtla.2020.100634</v>
      </c>
      <c r="M69" t="s">
        <v>1576</v>
      </c>
    </row>
    <row r="70" spans="1:14" x14ac:dyDescent="0.3">
      <c r="A70" t="s">
        <v>2268</v>
      </c>
      <c r="B70" t="str">
        <f>IF(A70=A69, "",VLOOKUP(Table2[[#This Row],[Shortname]],comp[], 3, FALSE))</f>
        <v>-31Ni-11Al-11Cr-3Ta-4Mo-C-Zr-B</v>
      </c>
      <c r="C70" t="str">
        <f>VLOOKUP(Table2[[#This Row],[Shortname]], comp[], 2, FALSE)</f>
        <v>W-free</v>
      </c>
      <c r="D70" t="s">
        <v>41</v>
      </c>
      <c r="E70" t="s">
        <v>1251</v>
      </c>
      <c r="F70">
        <v>728</v>
      </c>
      <c r="G70">
        <v>700</v>
      </c>
      <c r="H70">
        <v>1E-3</v>
      </c>
      <c r="I70" t="s">
        <v>43</v>
      </c>
      <c r="J70" t="s">
        <v>25</v>
      </c>
      <c r="K70" t="s">
        <v>1577</v>
      </c>
      <c r="L70"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https://doi.org/10.1016/j.mtla.2020.100640</v>
      </c>
      <c r="M70" t="s">
        <v>1577</v>
      </c>
    </row>
    <row r="71" spans="1:14" x14ac:dyDescent="0.3">
      <c r="A71" t="s">
        <v>2267</v>
      </c>
      <c r="B71" t="str">
        <f>IF(A71=A70, "",VLOOKUP(Table2[[#This Row],[Shortname]],comp[], 3, FALSE))</f>
        <v>-31Ni-11Al-11Cr-2Ta-1Nb-4Mo-C-Zr-B</v>
      </c>
      <c r="C71" t="str">
        <f>VLOOKUP(Table2[[#This Row],[Shortname]], comp[], 2, FALSE)</f>
        <v>W-free</v>
      </c>
      <c r="D71" t="s">
        <v>42</v>
      </c>
      <c r="E71" t="s">
        <v>1247</v>
      </c>
      <c r="F71">
        <v>726</v>
      </c>
      <c r="G71">
        <v>800</v>
      </c>
      <c r="H71">
        <v>1E-3</v>
      </c>
      <c r="I71" t="s">
        <v>43</v>
      </c>
      <c r="J71" t="s">
        <v>25</v>
      </c>
      <c r="K71" t="s">
        <v>1576</v>
      </c>
      <c r="L71"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https://doi.org/10.1016/j.mtla.2020.100636</v>
      </c>
      <c r="M71" t="s">
        <v>1576</v>
      </c>
    </row>
    <row r="72" spans="1:14" x14ac:dyDescent="0.3">
      <c r="A72" t="s">
        <v>2684</v>
      </c>
      <c r="B72" t="str">
        <f>IF(A72=A71, "",VLOOKUP(Table2[[#This Row],[Shortname]],comp[], 3, FALSE))</f>
        <v>-30Ni-10Al-10Cr-2Nb-5Mo</v>
      </c>
      <c r="C72" t="str">
        <f>VLOOKUP(Table2[[#This Row],[Shortname]], comp[], 2, FALSE)</f>
        <v>W-free</v>
      </c>
      <c r="D72" s="19" t="s">
        <v>2664</v>
      </c>
      <c r="E72" s="16" t="s">
        <v>2663</v>
      </c>
      <c r="F72">
        <v>725.24</v>
      </c>
      <c r="G72" t="s">
        <v>46</v>
      </c>
      <c r="H72" s="4">
        <v>1E-3</v>
      </c>
      <c r="I72" s="4" t="s">
        <v>43</v>
      </c>
      <c r="K72" t="e">
        <f>VLOOKUP(Table2[[#This Row],[Unique]], comp[], 2, FALSE)</f>
        <v>#N/A</v>
      </c>
      <c r="L72" s="8" t="str">
        <f>Table2[[#This Row],[Name]] &amp; Table2[[#This Row],[Paper]]</f>
        <v>2Nb10CrBaler, N., Pandey, P., Singh, M. P., Makineni, S. K. &amp; Chattopadhyay, K. Effects of Ti and Cr Additions in a Co–Ni–Al–Mo–Nb-Based Superalloy. in 929–936 (2020). doi:10.1007/978-3-030-51834-9_91.</v>
      </c>
      <c r="N72" t="s">
        <v>325</v>
      </c>
    </row>
    <row r="73" spans="1:14" x14ac:dyDescent="0.3">
      <c r="A73" s="1" t="s">
        <v>2306</v>
      </c>
      <c r="B73" s="1" t="str">
        <f>IF(A73=A72, "",VLOOKUP(Table2[[#This Row],[Shortname]],comp[], 3, FALSE))</f>
        <v>-10Ni-5Al-6W-6Ti</v>
      </c>
      <c r="C73" s="1" t="str">
        <f>VLOOKUP(Table2[[#This Row],[Shortname]], comp[], 2, FALSE)</f>
        <v>CoAlWX+</v>
      </c>
      <c r="D73" t="s">
        <v>193</v>
      </c>
      <c r="E73" s="1" t="s">
        <v>178</v>
      </c>
      <c r="F73">
        <v>724</v>
      </c>
      <c r="G73">
        <v>800</v>
      </c>
      <c r="H73" s="4">
        <v>1E-4</v>
      </c>
      <c r="I73" s="4" t="s">
        <v>43</v>
      </c>
      <c r="K73" s="1" t="s">
        <v>1579</v>
      </c>
      <c r="L73" s="1" t="str">
        <f>Table2[[#This Row],[Name]] &amp; Table2[[#This Row],[Paper]]</f>
        <v>10Ni-6A-6W-6TiBocchini, P. J. (2015). Microstructure and Mechanical Properties in Gamma(face-centered cubic) + Gamma Prime(L1 2 ) Precipitation-Strengthened Cobalt-based Superalloys.</v>
      </c>
      <c r="M73" s="1" t="s">
        <v>1579</v>
      </c>
      <c r="N73" t="s">
        <v>326</v>
      </c>
    </row>
    <row r="74" spans="1:14" x14ac:dyDescent="0.3">
      <c r="A74" t="s">
        <v>2215</v>
      </c>
      <c r="B74" t="str">
        <f>IF(A74=A73, "",VLOOKUP(Table2[[#This Row],[Shortname]],comp[], 3, FALSE))</f>
        <v>-2Ti-2Ta-12V</v>
      </c>
      <c r="C74" t="str">
        <f>VLOOKUP(Table2[[#This Row],[Shortname]], comp[], 2, FALSE)</f>
        <v>W-free</v>
      </c>
      <c r="D74" s="19" t="s">
        <v>866</v>
      </c>
      <c r="E74" t="s">
        <v>861</v>
      </c>
      <c r="F74">
        <v>720</v>
      </c>
      <c r="G74">
        <v>500</v>
      </c>
      <c r="H74" s="4">
        <v>1E-4</v>
      </c>
      <c r="I74" s="4" t="s">
        <v>43</v>
      </c>
      <c r="J74" t="s">
        <v>321</v>
      </c>
      <c r="K74" t="e">
        <f>VLOOKUP(Table2[[#This Row],[Unique]], comp[], 2, FALSE)</f>
        <v>#N/A</v>
      </c>
      <c r="L74" t="str">
        <f>Table2[[#This Row],[Name]] &amp; Table2[[#This Row],[Paper]]</f>
        <v>Co-12V-2Ta-2TiRuan, J. et al. Accelerated design of novel W-free high-strength Co-base superalloys with extremely wide γ/γʹ region by machine learning and CALPHAD methods. Acta Mater. 186, 425–433 (2020).</v>
      </c>
      <c r="M74" t="s">
        <v>1551</v>
      </c>
    </row>
    <row r="75" spans="1:14" x14ac:dyDescent="0.3">
      <c r="A75" s="8" t="s">
        <v>2494</v>
      </c>
      <c r="B75" s="8" t="str">
        <f>IF(A75=A74, "",VLOOKUP(Table2[[#This Row],[Shortname]],comp[], 3, FALSE))</f>
        <v>-9Al-8W-B</v>
      </c>
      <c r="C75" s="8" t="str">
        <f>VLOOKUP(Table2[[#This Row],[Shortname]], comp[], 2, FALSE)</f>
        <v>CoAlW-X</v>
      </c>
      <c r="D75" s="19" t="s">
        <v>915</v>
      </c>
      <c r="E75" s="8" t="s">
        <v>908</v>
      </c>
      <c r="F75">
        <v>720</v>
      </c>
      <c r="G75">
        <v>25</v>
      </c>
      <c r="H75" s="4">
        <v>2.0000000000000001E-4</v>
      </c>
      <c r="I75" s="4" t="s">
        <v>43</v>
      </c>
      <c r="J75" t="s">
        <v>321</v>
      </c>
      <c r="K75" s="8" t="e">
        <f>VLOOKUP(Table2[[#This Row],[Unique]], comp[], 2, FALSE)</f>
        <v>#N/A</v>
      </c>
      <c r="L75" s="8" t="str">
        <f>Table2[[#This Row],[Name]] &amp; Table2[[#This Row],[Paper]]</f>
        <v>Co-9Al-8.2W-0.02BShinagawa, K., Omori, T., Oikawa, K., Kainuma, R. &amp; Ishida, K. Ductility enhancement by boron addition in Co-Al-W high-temperature alloys. Scr. Mater. 61, 612–615 (2009).</v>
      </c>
      <c r="M75" s="8" t="s">
        <v>1852</v>
      </c>
    </row>
    <row r="76" spans="1:14" x14ac:dyDescent="0.3">
      <c r="A76" t="s">
        <v>2559</v>
      </c>
      <c r="B76" t="str">
        <f>IF(A76=A75, "",VLOOKUP(Table2[[#This Row],[Shortname]],comp[], 3, FALSE))</f>
        <v>-30Ni-6Al-12Cr-2W-4Ti-1Ta-2Mo-Si-Hf-C-Zr-B</v>
      </c>
      <c r="C76" t="str">
        <f>VLOOKUP(Table2[[#This Row],[Shortname]], comp[], 2, FALSE)</f>
        <v>Low-W</v>
      </c>
      <c r="D76" s="19" t="s">
        <v>1135</v>
      </c>
      <c r="E76" t="s">
        <v>1134</v>
      </c>
      <c r="F76">
        <v>715</v>
      </c>
      <c r="G76">
        <v>750</v>
      </c>
      <c r="H76" s="4">
        <v>1E-4</v>
      </c>
      <c r="I76" s="4" t="s">
        <v>43</v>
      </c>
      <c r="J76" t="s">
        <v>321</v>
      </c>
      <c r="K76" t="e">
        <f>VLOOKUP(Table2[[#This Row],[Unique]], comp[], 2, FALSE)</f>
        <v>#N/A</v>
      </c>
      <c r="L76" t="str">
        <f>Table2[[#This Row],[Name]] &amp; Table2[[#This Row],[Paper]]</f>
        <v>6Al-3.5TiZhang, Y. Y. Y. Y., Fu, H., Zhou, X., Zhang, Y. Y. Y. Y. &amp; Xie, J. Enhanced mechanical properties of wrought γ′-strengthened Co-base superalloys by adjusting the relative content of Al and Ti. Intermetallics 112, 106543 (2019).</v>
      </c>
      <c r="M76" t="s">
        <v>1917</v>
      </c>
    </row>
    <row r="77" spans="1:14" x14ac:dyDescent="0.3">
      <c r="A77" s="1" t="s">
        <v>2312</v>
      </c>
      <c r="B77" s="1" t="str">
        <f>IF(A77=A76, "",VLOOKUP(Table2[[#This Row],[Shortname]],comp[], 3, FALSE))</f>
        <v>-10Ni-7Al-8W-2Ti</v>
      </c>
      <c r="C77" s="1" t="str">
        <f>VLOOKUP(Table2[[#This Row],[Shortname]], comp[], 2, FALSE)</f>
        <v>CoAlWX+</v>
      </c>
      <c r="D77" t="s">
        <v>191</v>
      </c>
      <c r="E77" s="1" t="s">
        <v>178</v>
      </c>
      <c r="F77">
        <v>714</v>
      </c>
      <c r="G77">
        <v>18</v>
      </c>
      <c r="H77" s="4">
        <v>1E-4</v>
      </c>
      <c r="I77" s="4" t="s">
        <v>43</v>
      </c>
      <c r="K77" s="1" t="s">
        <v>1584</v>
      </c>
      <c r="L77" s="1" t="str">
        <f>Table2[[#This Row],[Name]] &amp; Table2[[#This Row],[Paper]]</f>
        <v>10Ni-8A-8W-2TiBocchini, P. J. (2015). Microstructure and Mechanical Properties in Gamma(face-centered cubic) + Gamma Prime(L1 2 ) Precipitation-Strengthened Cobalt-based Superalloys.</v>
      </c>
      <c r="M77" s="1" t="s">
        <v>1584</v>
      </c>
    </row>
    <row r="78" spans="1:14" x14ac:dyDescent="0.3">
      <c r="A78" s="13" t="s">
        <v>2342</v>
      </c>
      <c r="B78" s="13" t="str">
        <f>IF(A78=A77, "",VLOOKUP(Table2[[#This Row],[Shortname]],comp[], 3, FALSE))</f>
        <v>-32Ni-6Al-12Cr-3W-3Ti-2Ta-Si-Hf-C-Zr-B</v>
      </c>
      <c r="C78" s="13" t="str">
        <f>VLOOKUP(Table2[[#This Row],[Shortname]], comp[], 2, FALSE)</f>
        <v>CoAlWX+</v>
      </c>
      <c r="D78" t="s">
        <v>469</v>
      </c>
      <c r="E78" s="13" t="s">
        <v>725</v>
      </c>
      <c r="F78">
        <v>714</v>
      </c>
      <c r="G78">
        <v>850</v>
      </c>
      <c r="H78" t="s">
        <v>726</v>
      </c>
      <c r="I78" s="4" t="s">
        <v>43</v>
      </c>
      <c r="J78" t="s">
        <v>321</v>
      </c>
      <c r="K78" s="13" t="s">
        <v>1631</v>
      </c>
      <c r="L78" s="13" t="str">
        <f>Table2[[#This Row],[Name]] &amp; Table2[[#This Row],[Paper]]</f>
        <v>CoWAlloy1Neumeier, S., Freund, L. P. &amp; Göken, M. Novel wrought γ/γ′ cobalt base superalloys with high strength and improved oxidation resistance. Scr. Mater. 109, 104–107 (2015).</v>
      </c>
      <c r="M78" s="13" t="s">
        <v>1631</v>
      </c>
    </row>
    <row r="79" spans="1:14" x14ac:dyDescent="0.3">
      <c r="A79" t="s">
        <v>2685</v>
      </c>
      <c r="B79" t="str">
        <f>IF(A79=A78, "",VLOOKUP(Table2[[#This Row],[Shortname]],comp[], 3, FALSE))</f>
        <v>-30Ni-10Al-2Ti-5Mo</v>
      </c>
      <c r="C79" t="str">
        <f>VLOOKUP(Table2[[#This Row],[Shortname]], comp[], 2, FALSE)</f>
        <v>W-free</v>
      </c>
      <c r="D79" s="19" t="s">
        <v>2667</v>
      </c>
      <c r="E79" s="16" t="s">
        <v>2663</v>
      </c>
      <c r="F79">
        <v>711.65</v>
      </c>
      <c r="G79">
        <v>520</v>
      </c>
      <c r="H79" s="4">
        <v>1E-3</v>
      </c>
      <c r="I79" s="4" t="s">
        <v>43</v>
      </c>
      <c r="K79" t="e">
        <f>VLOOKUP(Table2[[#This Row],[Unique]], comp[], 2, FALSE)</f>
        <v>#N/A</v>
      </c>
      <c r="L79" s="8" t="str">
        <f>Table2[[#This Row],[Name]] &amp; Table2[[#This Row],[Paper]]</f>
        <v>2Nb2TiBaler, N., Pandey, P., Singh, M. P., Makineni, S. K. &amp; Chattopadhyay, K. Effects of Ti and Cr Additions in a Co–Ni–Al–Mo–Nb-Based Superalloy. in 929–936 (2020). doi:10.1007/978-3-030-51834-9_91.</v>
      </c>
    </row>
    <row r="80" spans="1:14" x14ac:dyDescent="0.3">
      <c r="A80" t="s">
        <v>2218</v>
      </c>
      <c r="B80" t="str">
        <f>IF(A80=A79, "",VLOOKUP(Table2[[#This Row],[Shortname]],comp[], 3, FALSE))</f>
        <v>-6Al-6W-7Ti-B</v>
      </c>
      <c r="C80" t="str">
        <f>VLOOKUP(Table2[[#This Row],[Shortname]], comp[], 2, FALSE)</f>
        <v>CoAlWX+</v>
      </c>
      <c r="D80" s="19" t="s">
        <v>886</v>
      </c>
      <c r="E80" t="s">
        <v>1638</v>
      </c>
      <c r="F80">
        <v>709</v>
      </c>
      <c r="G80">
        <v>700</v>
      </c>
      <c r="H80" s="4">
        <v>1E-4</v>
      </c>
      <c r="I80" s="4" t="s">
        <v>43</v>
      </c>
      <c r="J80" t="s">
        <v>321</v>
      </c>
      <c r="K80" t="e">
        <f>VLOOKUP(Table2[[#This Row],[Unique]], comp[], 2, FALSE)</f>
        <v>#N/A</v>
      </c>
      <c r="L80" t="str">
        <f>Table2[[#This Row],[Name]] &amp; Table2[[#This Row],[Paper]]</f>
        <v>Co-5.6Al-5.8W- 6.6Ti-0.12BSauza, D. J., Dunand, D. C. &amp; Seidman, D. N. Microstructural evolution and high-temperature strength of a γ(f.c.c.)/γ’(L12) Co–Al–W–Ti–B superalloy. Acta Mater. 174, 427–438 (2019).</v>
      </c>
      <c r="M80" t="s">
        <v>1439</v>
      </c>
    </row>
    <row r="81" spans="1:13" x14ac:dyDescent="0.3">
      <c r="A81" s="13" t="s">
        <v>2205</v>
      </c>
      <c r="B81" s="13" t="str">
        <f>IF(A81=A80, "",VLOOKUP(Table2[[#This Row],[Shortname]],comp[], 3, FALSE))</f>
        <v>-35Ni-10Al-6Cr-3Ti-3Ta-5Mo</v>
      </c>
      <c r="C81" s="13" t="str">
        <f>VLOOKUP(Table2[[#This Row],[Shortname]], comp[], 2, FALSE)</f>
        <v>W-free</v>
      </c>
      <c r="D81" s="19" t="s">
        <v>789</v>
      </c>
      <c r="E81" s="13" t="s">
        <v>790</v>
      </c>
      <c r="F81">
        <v>708</v>
      </c>
      <c r="G81">
        <v>570</v>
      </c>
      <c r="H81" s="4">
        <v>1E-3</v>
      </c>
      <c r="I81" s="4" t="s">
        <v>43</v>
      </c>
      <c r="J81" t="s">
        <v>321</v>
      </c>
      <c r="K81" s="13" t="s">
        <v>1485</v>
      </c>
      <c r="L81"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81" s="13" t="s">
        <v>1485</v>
      </c>
    </row>
    <row r="82" spans="1:13" x14ac:dyDescent="0.3">
      <c r="A82" s="1" t="s">
        <v>2305</v>
      </c>
      <c r="B82" s="1" t="str">
        <f>IF(A82=A81, "",VLOOKUP(Table2[[#This Row],[Shortname]],comp[], 3, FALSE))</f>
        <v>-10Ni-5Al-5W-8Ti</v>
      </c>
      <c r="C82" s="1" t="str">
        <f>VLOOKUP(Table2[[#This Row],[Shortname]], comp[], 2, FALSE)</f>
        <v>Co3Ti</v>
      </c>
      <c r="D82" t="s">
        <v>194</v>
      </c>
      <c r="E82" s="1" t="s">
        <v>178</v>
      </c>
      <c r="F82">
        <v>706</v>
      </c>
      <c r="G82">
        <v>700</v>
      </c>
      <c r="H82" s="4">
        <v>1E-4</v>
      </c>
      <c r="I82" s="4" t="s">
        <v>43</v>
      </c>
      <c r="K82" s="1" t="s">
        <v>1578</v>
      </c>
      <c r="L82" s="1" t="str">
        <f>Table2[[#This Row],[Name]] &amp; Table2[[#This Row],[Paper]]</f>
        <v>10Ni-5A-5W-8TiBocchini, P. J. (2015). Microstructure and Mechanical Properties in Gamma(face-centered cubic) + Gamma Prime(L1 2 ) Precipitation-Strengthened Cobalt-based Superalloys.</v>
      </c>
      <c r="M82" s="1" t="s">
        <v>1578</v>
      </c>
    </row>
    <row r="83" spans="1:13" x14ac:dyDescent="0.3">
      <c r="A83" t="s">
        <v>2268</v>
      </c>
      <c r="B83" t="str">
        <f>IF(A83=A82, "",VLOOKUP(Table2[[#This Row],[Shortname]],comp[], 3, FALSE))</f>
        <v>-31Ni-11Al-11Cr-3Ta-4Mo-C-Zr-B</v>
      </c>
      <c r="C83" t="str">
        <f>VLOOKUP(Table2[[#This Row],[Shortname]], comp[], 2, FALSE)</f>
        <v>W-free</v>
      </c>
      <c r="D83" t="s">
        <v>41</v>
      </c>
      <c r="E83" t="s">
        <v>1252</v>
      </c>
      <c r="F83">
        <v>704</v>
      </c>
      <c r="G83">
        <v>750</v>
      </c>
      <c r="H83">
        <v>1E-3</v>
      </c>
      <c r="I83" t="s">
        <v>43</v>
      </c>
      <c r="J83" t="s">
        <v>25</v>
      </c>
      <c r="K83" t="s">
        <v>1577</v>
      </c>
      <c r="L83"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https://doi.org/10.1016/j.mtla.2020.100641</v>
      </c>
      <c r="M83" t="s">
        <v>1577</v>
      </c>
    </row>
    <row r="84" spans="1:13" x14ac:dyDescent="0.3">
      <c r="A84" t="s">
        <v>2218</v>
      </c>
      <c r="B84" t="str">
        <f>IF(A84=A83, "",VLOOKUP(Table2[[#This Row],[Shortname]],comp[], 3, FALSE))</f>
        <v>-6Al-6W-7Ti-B</v>
      </c>
      <c r="C84" t="str">
        <f>VLOOKUP(Table2[[#This Row],[Shortname]], comp[], 2, FALSE)</f>
        <v>CoAlWX+</v>
      </c>
      <c r="D84" s="19" t="s">
        <v>886</v>
      </c>
      <c r="E84" t="s">
        <v>1638</v>
      </c>
      <c r="F84">
        <v>702</v>
      </c>
      <c r="G84">
        <v>900</v>
      </c>
      <c r="H84" s="4">
        <v>1E-4</v>
      </c>
      <c r="I84" s="4" t="s">
        <v>43</v>
      </c>
      <c r="J84" t="s">
        <v>321</v>
      </c>
      <c r="K84" t="e">
        <f>VLOOKUP(Table2[[#This Row],[Unique]], comp[], 2, FALSE)</f>
        <v>#N/A</v>
      </c>
      <c r="L84" t="str">
        <f>Table2[[#This Row],[Name]] &amp; Table2[[#This Row],[Paper]]</f>
        <v>Co-5.6Al-5.8W- 6.6Ti-0.12BSauza, D. J., Dunand, D. C. &amp; Seidman, D. N. Microstructural evolution and high-temperature strength of a γ(f.c.c.)/γ’(L12) Co–Al–W–Ti–B superalloy. Acta Mater. 174, 427–438 (2019).</v>
      </c>
      <c r="M84" t="s">
        <v>1439</v>
      </c>
    </row>
    <row r="85" spans="1:13" x14ac:dyDescent="0.3">
      <c r="A85" t="s">
        <v>2268</v>
      </c>
      <c r="B85" t="str">
        <f>IF(A85=A84, "",VLOOKUP(Table2[[#This Row],[Shortname]],comp[], 3, FALSE))</f>
        <v>-31Ni-11Al-11Cr-3Ta-4Mo-C-Zr-B</v>
      </c>
      <c r="C85" t="str">
        <f>VLOOKUP(Table2[[#This Row],[Shortname]], comp[], 2, FALSE)</f>
        <v>W-free</v>
      </c>
      <c r="D85" t="s">
        <v>41</v>
      </c>
      <c r="E85" t="s">
        <v>1250</v>
      </c>
      <c r="F85">
        <v>700</v>
      </c>
      <c r="G85">
        <v>650</v>
      </c>
      <c r="H85">
        <v>1E-3</v>
      </c>
      <c r="I85" t="s">
        <v>43</v>
      </c>
      <c r="J85" t="s">
        <v>25</v>
      </c>
      <c r="K85" t="s">
        <v>1577</v>
      </c>
      <c r="L85"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https://doi.org/10.1016/j.mtla.2020.100639</v>
      </c>
      <c r="M85" t="s">
        <v>1577</v>
      </c>
    </row>
    <row r="86" spans="1:13" x14ac:dyDescent="0.3">
      <c r="A86" s="13" t="s">
        <v>2205</v>
      </c>
      <c r="B86" s="13" t="str">
        <f>IF(A86=A85, "",VLOOKUP(Table2[[#This Row],[Shortname]],comp[], 3, FALSE))</f>
        <v>-35Ni-10Al-6Cr-3Ti-3Ta-5Mo</v>
      </c>
      <c r="C86" s="13" t="str">
        <f>VLOOKUP(Table2[[#This Row],[Shortname]], comp[], 2, FALSE)</f>
        <v>W-free</v>
      </c>
      <c r="D86" s="19" t="s">
        <v>789</v>
      </c>
      <c r="E86" s="13" t="s">
        <v>790</v>
      </c>
      <c r="F86">
        <v>695</v>
      </c>
      <c r="G86">
        <v>870</v>
      </c>
      <c r="H86" s="4">
        <v>1E-3</v>
      </c>
      <c r="I86" s="4" t="s">
        <v>43</v>
      </c>
      <c r="J86" t="s">
        <v>321</v>
      </c>
      <c r="K86" s="13" t="s">
        <v>1485</v>
      </c>
      <c r="L86"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86" s="13" t="s">
        <v>1485</v>
      </c>
    </row>
    <row r="87" spans="1:13" x14ac:dyDescent="0.3">
      <c r="A87" t="s">
        <v>2476</v>
      </c>
      <c r="B87" t="str">
        <f>IF(A87=A86, "",VLOOKUP(Table2[[#This Row],[Shortname]],comp[], 3, FALSE))</f>
        <v>-2Ta-12V</v>
      </c>
      <c r="C87" t="str">
        <f>VLOOKUP(Table2[[#This Row],[Shortname]], comp[], 2, FALSE)</f>
        <v>W-free</v>
      </c>
      <c r="D87" s="19" t="s">
        <v>862</v>
      </c>
      <c r="E87" t="s">
        <v>861</v>
      </c>
      <c r="F87">
        <v>692</v>
      </c>
      <c r="G87">
        <v>25</v>
      </c>
      <c r="H87" s="4">
        <v>1E-4</v>
      </c>
      <c r="I87" s="4" t="s">
        <v>43</v>
      </c>
      <c r="J87" t="s">
        <v>321</v>
      </c>
      <c r="K87" t="e">
        <f>VLOOKUP(Table2[[#This Row],[Unique]], comp[], 2, FALSE)</f>
        <v>#N/A</v>
      </c>
      <c r="L87" t="str">
        <f>Table2[[#This Row],[Name]] &amp; Table2[[#This Row],[Paper]]</f>
        <v>Co-12V-2TaRuan, J. et al. Accelerated design of novel W-free high-strength Co-base superalloys with extremely wide γ/γʹ region by machine learning and CALPHAD methods. Acta Mater. 186, 425–433 (2020).</v>
      </c>
      <c r="M87" t="s">
        <v>1828</v>
      </c>
    </row>
    <row r="88" spans="1:13" x14ac:dyDescent="0.3">
      <c r="A88" t="s">
        <v>2215</v>
      </c>
      <c r="B88" t="str">
        <f>IF(A88=A87, "",VLOOKUP(Table2[[#This Row],[Shortname]],comp[], 3, FALSE))</f>
        <v>-2Ti-2Ta-12V</v>
      </c>
      <c r="C88" t="str">
        <f>VLOOKUP(Table2[[#This Row],[Shortname]], comp[], 2, FALSE)</f>
        <v>W-free</v>
      </c>
      <c r="D88" s="19" t="s">
        <v>866</v>
      </c>
      <c r="E88" t="s">
        <v>861</v>
      </c>
      <c r="F88">
        <v>691</v>
      </c>
      <c r="G88">
        <v>750</v>
      </c>
      <c r="H88" s="4">
        <v>1E-4</v>
      </c>
      <c r="I88" s="4" t="s">
        <v>43</v>
      </c>
      <c r="J88" t="s">
        <v>321</v>
      </c>
      <c r="K88" t="e">
        <f>VLOOKUP(Table2[[#This Row],[Unique]], comp[], 2, FALSE)</f>
        <v>#N/A</v>
      </c>
      <c r="L88" t="str">
        <f>Table2[[#This Row],[Name]] &amp; Table2[[#This Row],[Paper]]</f>
        <v>Co-12V-2Ta-2TiRuan, J. et al. Accelerated design of novel W-free high-strength Co-base superalloys with extremely wide γ/γʹ region by machine learning and CALPHAD methods. Acta Mater. 186, 425–433 (2020).</v>
      </c>
      <c r="M88" t="s">
        <v>1551</v>
      </c>
    </row>
    <row r="89" spans="1:13" x14ac:dyDescent="0.3">
      <c r="A89" t="s">
        <v>2685</v>
      </c>
      <c r="B89" t="str">
        <f>IF(A89=A88, "",VLOOKUP(Table2[[#This Row],[Shortname]],comp[], 3, FALSE))</f>
        <v>-30Ni-10Al-2Ti-5Mo</v>
      </c>
      <c r="C89" t="str">
        <f>VLOOKUP(Table2[[#This Row],[Shortname]], comp[], 2, FALSE)</f>
        <v>W-free</v>
      </c>
      <c r="D89" s="19" t="s">
        <v>2667</v>
      </c>
      <c r="E89" s="16" t="s">
        <v>2663</v>
      </c>
      <c r="F89">
        <v>689</v>
      </c>
      <c r="G89">
        <v>570</v>
      </c>
      <c r="H89" s="4">
        <v>1E-3</v>
      </c>
      <c r="I89" s="4" t="s">
        <v>43</v>
      </c>
      <c r="K89" t="e">
        <f>VLOOKUP(Table2[[#This Row],[Unique]], comp[], 2, FALSE)</f>
        <v>#N/A</v>
      </c>
      <c r="L89" s="8" t="str">
        <f>Table2[[#This Row],[Name]] &amp; Table2[[#This Row],[Paper]]</f>
        <v>2Nb2TiBaler, N., Pandey, P., Singh, M. P., Makineni, S. K. &amp; Chattopadhyay, K. Effects of Ti and Cr Additions in a Co–Ni–Al–Mo–Nb-Based Superalloy. in 929–936 (2020). doi:10.1007/978-3-030-51834-9_91.</v>
      </c>
    </row>
    <row r="90" spans="1:13" x14ac:dyDescent="0.3">
      <c r="A90" s="1" t="s">
        <v>2312</v>
      </c>
      <c r="B90" s="1" t="str">
        <f>IF(A90=A89, "",VLOOKUP(Table2[[#This Row],[Shortname]],comp[], 3, FALSE))</f>
        <v>-10Ni-7Al-8W-2Ti</v>
      </c>
      <c r="C90" s="1" t="str">
        <f>VLOOKUP(Table2[[#This Row],[Shortname]], comp[], 2, FALSE)</f>
        <v>CoAlWX+</v>
      </c>
      <c r="D90" t="s">
        <v>191</v>
      </c>
      <c r="E90" s="1" t="s">
        <v>178</v>
      </c>
      <c r="F90">
        <v>684</v>
      </c>
      <c r="G90">
        <v>800</v>
      </c>
      <c r="H90" s="4">
        <v>1E-4</v>
      </c>
      <c r="I90" s="4" t="s">
        <v>43</v>
      </c>
      <c r="K90" s="1" t="s">
        <v>1584</v>
      </c>
      <c r="L90" s="1" t="str">
        <f>Table2[[#This Row],[Name]] &amp; Table2[[#This Row],[Paper]]</f>
        <v>10Ni-8A-8W-2TiBocchini, P. J. (2015). Microstructure and Mechanical Properties in Gamma(face-centered cubic) + Gamma Prime(L1 2 ) Precipitation-Strengthened Cobalt-based Superalloys.</v>
      </c>
      <c r="M90" s="1" t="s">
        <v>1584</v>
      </c>
    </row>
    <row r="91" spans="1:13" x14ac:dyDescent="0.3">
      <c r="A91" t="s">
        <v>2685</v>
      </c>
      <c r="B91" t="str">
        <f>IF(A91=A90, "",VLOOKUP(Table2[[#This Row],[Shortname]],comp[], 3, FALSE))</f>
        <v>-30Ni-10Al-2Ti-5Mo</v>
      </c>
      <c r="C91" t="str">
        <f>VLOOKUP(Table2[[#This Row],[Shortname]], comp[], 2, FALSE)</f>
        <v>W-free</v>
      </c>
      <c r="D91" s="19" t="s">
        <v>2667</v>
      </c>
      <c r="E91" s="16" t="s">
        <v>2663</v>
      </c>
      <c r="F91">
        <v>682.2</v>
      </c>
      <c r="G91">
        <v>620</v>
      </c>
      <c r="H91" s="4">
        <v>1E-3</v>
      </c>
      <c r="I91" s="4" t="s">
        <v>43</v>
      </c>
      <c r="K91" t="e">
        <f>VLOOKUP(Table2[[#This Row],[Unique]], comp[], 2, FALSE)</f>
        <v>#N/A</v>
      </c>
      <c r="L91" s="8" t="str">
        <f>Table2[[#This Row],[Name]] &amp; Table2[[#This Row],[Paper]]</f>
        <v>2Nb2TiBaler, N., Pandey, P., Singh, M. P., Makineni, S. K. &amp; Chattopadhyay, K. Effects of Ti and Cr Additions in a Co–Ni–Al–Mo–Nb-Based Superalloy. in 929–936 (2020). doi:10.1007/978-3-030-51834-9_91.</v>
      </c>
    </row>
    <row r="92" spans="1:13" x14ac:dyDescent="0.3">
      <c r="A92" s="11" t="s">
        <v>2316</v>
      </c>
      <c r="B92" s="11" t="str">
        <f>IF(A92=A91, "",VLOOKUP(Table2[[#This Row],[Shortname]],comp[], 3, FALSE))</f>
        <v>-30Ni-10Al-2Ti-4Ta-5V</v>
      </c>
      <c r="C92" s="11" t="str">
        <f>VLOOKUP(Table2[[#This Row],[Shortname]], comp[], 2, FALSE)</f>
        <v>W-free</v>
      </c>
      <c r="D92" t="s">
        <v>286</v>
      </c>
      <c r="E92" s="11" t="s">
        <v>287</v>
      </c>
      <c r="F92">
        <v>682</v>
      </c>
      <c r="G92">
        <v>18</v>
      </c>
      <c r="H92" s="4">
        <v>1E-4</v>
      </c>
      <c r="I92" s="4" t="s">
        <v>43</v>
      </c>
      <c r="J92" t="s">
        <v>288</v>
      </c>
      <c r="K92" s="11" t="s">
        <v>1591</v>
      </c>
      <c r="L92" s="11"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https://doi.org/10.1016/j.actamat.2019.03.031</v>
      </c>
      <c r="M92" s="11" t="s">
        <v>1591</v>
      </c>
    </row>
    <row r="93" spans="1:13" x14ac:dyDescent="0.3">
      <c r="A93" s="1" t="s">
        <v>2311</v>
      </c>
      <c r="B93" s="1" t="str">
        <f>IF(A93=A92, "",VLOOKUP(Table2[[#This Row],[Shortname]],comp[], 3, FALSE))</f>
        <v>-10Ni-6Al-7W-4Ti</v>
      </c>
      <c r="C93" s="1" t="str">
        <f>VLOOKUP(Table2[[#This Row],[Shortname]], comp[], 2, FALSE)</f>
        <v>CoAlWX+</v>
      </c>
      <c r="D93" t="s">
        <v>192</v>
      </c>
      <c r="E93" s="1" t="s">
        <v>178</v>
      </c>
      <c r="F93">
        <v>680</v>
      </c>
      <c r="G93">
        <v>750</v>
      </c>
      <c r="H93" s="4">
        <v>1E-4</v>
      </c>
      <c r="I93" s="4" t="s">
        <v>43</v>
      </c>
      <c r="K93" s="1" t="s">
        <v>1583</v>
      </c>
      <c r="L93" s="1" t="str">
        <f>Table2[[#This Row],[Name]] &amp; Table2[[#This Row],[Paper]]</f>
        <v>10Ni-7A-7W-4TiBocchini, P. J. (2015). Microstructure and Mechanical Properties in Gamma(face-centered cubic) + Gamma Prime(L1 2 ) Precipitation-Strengthened Cobalt-based Superalloys.</v>
      </c>
      <c r="M93" s="1" t="s">
        <v>1583</v>
      </c>
    </row>
    <row r="94" spans="1:13" x14ac:dyDescent="0.3">
      <c r="A94" s="1" t="s">
        <v>2306</v>
      </c>
      <c r="B94" s="1" t="str">
        <f>IF(A94=A93, "",VLOOKUP(Table2[[#This Row],[Shortname]],comp[], 3, FALSE))</f>
        <v>-10Ni-5Al-6W-6Ti</v>
      </c>
      <c r="C94" s="1" t="str">
        <f>VLOOKUP(Table2[[#This Row],[Shortname]], comp[], 2, FALSE)</f>
        <v>CoAlWX+</v>
      </c>
      <c r="D94" t="s">
        <v>193</v>
      </c>
      <c r="E94" s="1" t="s">
        <v>178</v>
      </c>
      <c r="F94">
        <v>680</v>
      </c>
      <c r="G94">
        <v>700</v>
      </c>
      <c r="H94" s="4">
        <v>1E-4</v>
      </c>
      <c r="I94" s="4" t="s">
        <v>43</v>
      </c>
      <c r="K94" s="1" t="s">
        <v>1579</v>
      </c>
      <c r="L94" s="1" t="str">
        <f>Table2[[#This Row],[Name]] &amp; Table2[[#This Row],[Paper]]</f>
        <v>10Ni-6A-6W-6TiBocchini, P. J. (2015). Microstructure and Mechanical Properties in Gamma(face-centered cubic) + Gamma Prime(L1 2 ) Precipitation-Strengthened Cobalt-based Superalloys.</v>
      </c>
      <c r="M94" s="1" t="s">
        <v>1579</v>
      </c>
    </row>
    <row r="95" spans="1:13" x14ac:dyDescent="0.3">
      <c r="A95" t="s">
        <v>2316</v>
      </c>
      <c r="B95" t="str">
        <f>IF(A95=A94, "",VLOOKUP(Table2[[#This Row],[Shortname]],comp[], 3, FALSE))</f>
        <v>-30Ni-10Al-2Ti-4Ta-5V</v>
      </c>
      <c r="C95" t="str">
        <f>VLOOKUP(Table2[[#This Row],[Shortname]], comp[], 2, FALSE)</f>
        <v>W-free</v>
      </c>
      <c r="D95" t="s">
        <v>286</v>
      </c>
      <c r="E95" t="s">
        <v>1636</v>
      </c>
      <c r="F95">
        <v>680</v>
      </c>
      <c r="G95">
        <v>800</v>
      </c>
      <c r="H95" s="4">
        <v>1E-4</v>
      </c>
      <c r="I95" s="4" t="s">
        <v>43</v>
      </c>
      <c r="J95" t="s">
        <v>321</v>
      </c>
      <c r="K95" t="s">
        <v>1591</v>
      </c>
      <c r="L95"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https://doi.org/10.1016/j.actamat.2019.03.034</v>
      </c>
      <c r="M95" t="s">
        <v>1591</v>
      </c>
    </row>
    <row r="96" spans="1:13" x14ac:dyDescent="0.3">
      <c r="A96" s="13" t="s">
        <v>2343</v>
      </c>
      <c r="B96" s="13" t="str">
        <f>IF(A96=A95, "",VLOOKUP(Table2[[#This Row],[Shortname]],comp[], 3, FALSE))</f>
        <v>-32Ni-9Al-13Cr-5W-0Ti-0Ta-Si-Hf-C-Zr-B</v>
      </c>
      <c r="C96" s="13" t="str">
        <f>VLOOKUP(Table2[[#This Row],[Shortname]], comp[], 2, FALSE)</f>
        <v>CoAlWX+</v>
      </c>
      <c r="D96" t="s">
        <v>447</v>
      </c>
      <c r="E96" s="13" t="s">
        <v>725</v>
      </c>
      <c r="F96">
        <v>679</v>
      </c>
      <c r="G96">
        <v>800</v>
      </c>
      <c r="H96" t="s">
        <v>726</v>
      </c>
      <c r="I96" s="4" t="s">
        <v>43</v>
      </c>
      <c r="J96" t="s">
        <v>321</v>
      </c>
      <c r="K96" s="13" t="s">
        <v>1607</v>
      </c>
      <c r="L96" s="13" t="str">
        <f>Table2[[#This Row],[Name]] &amp; Table2[[#This Row],[Paper]]</f>
        <v>CoWAlloy2Neumeier, S., Freund, L. P. &amp; Göken, M. Novel wrought γ/γ′ cobalt base superalloys with high strength and improved oxidation resistance. Scr. Mater. 109, 104–107 (2015).</v>
      </c>
      <c r="M96" s="13" t="s">
        <v>1607</v>
      </c>
    </row>
    <row r="97" spans="1:13" x14ac:dyDescent="0.3">
      <c r="A97" t="s">
        <v>2204</v>
      </c>
      <c r="B97" t="str">
        <f>IF(A97=A96, "",VLOOKUP(Table2[[#This Row],[Shortname]],comp[], 3, FALSE))</f>
        <v>-30Ni-10Al-2Nb-5Mo-2Re</v>
      </c>
      <c r="C97" t="str">
        <f>VLOOKUP(Table2[[#This Row],[Shortname]], comp[], 2, FALSE)</f>
        <v>W-free</v>
      </c>
      <c r="D97" s="19" t="s">
        <v>788</v>
      </c>
      <c r="E97" t="s">
        <v>787</v>
      </c>
      <c r="F97">
        <v>673</v>
      </c>
      <c r="G97">
        <v>670</v>
      </c>
      <c r="H97" s="4">
        <v>1E-3</v>
      </c>
      <c r="I97" s="4" t="s">
        <v>43</v>
      </c>
      <c r="J97" t="s">
        <v>321</v>
      </c>
      <c r="K97" t="e">
        <f>VLOOKUP(Table2[[#This Row],[Unique]], comp[], 2, FALSE)</f>
        <v>#N/A</v>
      </c>
      <c r="L97" t="str">
        <f>Table2[[#This Row],[Name]] &amp; Table2[[#This Row],[Paper]]</f>
        <v>Co2Nb2rPandey, P. et al. On the effect of Re addition on microstructural evolution of a CoNi-based superalloy. Acta Mater. 168, 37–51 (2019).</v>
      </c>
      <c r="M97" t="s">
        <v>1545</v>
      </c>
    </row>
    <row r="98" spans="1:13" x14ac:dyDescent="0.3">
      <c r="A98" s="8" t="s">
        <v>2617</v>
      </c>
      <c r="B98" s="8" t="str">
        <f>IF(A98=A97, "",VLOOKUP(Table2[[#This Row],[Shortname]],comp[], 3, FALSE))</f>
        <v>-9Al-8W</v>
      </c>
      <c r="C98" s="8" t="str">
        <f>VLOOKUP(Table2[[#This Row],[Shortname]], comp[], 2, FALSE)</f>
        <v>CoAlW-X</v>
      </c>
      <c r="D98" s="19" t="s">
        <v>910</v>
      </c>
      <c r="E98" s="8" t="s">
        <v>908</v>
      </c>
      <c r="F98">
        <v>673</v>
      </c>
      <c r="G98">
        <v>25</v>
      </c>
      <c r="H98" s="4">
        <v>2.0000000000000001E-4</v>
      </c>
      <c r="I98" s="4" t="s">
        <v>43</v>
      </c>
      <c r="J98" t="s">
        <v>321</v>
      </c>
      <c r="K98" s="8" t="e">
        <f>VLOOKUP(Table2[[#This Row],[Unique]], comp[], 2, FALSE)</f>
        <v>#N/A</v>
      </c>
      <c r="L98" s="8" t="str">
        <f>Table2[[#This Row],[Name]] &amp; Table2[[#This Row],[Paper]]</f>
        <v>Co-9Al-8.2WShinagawa, K., Omori, T., Oikawa, K., Kainuma, R. &amp; Ishida, K. Ductility enhancement by boron addition in Co-Al-W high-temperature alloys. Scr. Mater. 61, 612–615 (2009).</v>
      </c>
      <c r="M98" s="8" t="s">
        <v>1965</v>
      </c>
    </row>
    <row r="99" spans="1:13" x14ac:dyDescent="0.3">
      <c r="A99" s="1" t="s">
        <v>2311</v>
      </c>
      <c r="B99" s="1" t="str">
        <f>IF(A99=A98, "",VLOOKUP(Table2[[#This Row],[Shortname]],comp[], 3, FALSE))</f>
        <v>-10Ni-6Al-7W-4Ti</v>
      </c>
      <c r="C99" s="1" t="str">
        <f>VLOOKUP(Table2[[#This Row],[Shortname]], comp[], 2, FALSE)</f>
        <v>CoAlWX+</v>
      </c>
      <c r="D99" t="s">
        <v>192</v>
      </c>
      <c r="E99" s="1" t="s">
        <v>178</v>
      </c>
      <c r="F99">
        <v>670</v>
      </c>
      <c r="G99">
        <v>750</v>
      </c>
      <c r="H99" s="4">
        <v>1E-4</v>
      </c>
      <c r="I99" s="4" t="s">
        <v>43</v>
      </c>
      <c r="K99" s="1" t="s">
        <v>1583</v>
      </c>
      <c r="L99" s="1" t="str">
        <f>Table2[[#This Row],[Name]] &amp; Table2[[#This Row],[Paper]]</f>
        <v>10Ni-7A-7W-4TiBocchini, P. J. (2015). Microstructure and Mechanical Properties in Gamma(face-centered cubic) + Gamma Prime(L1 2 ) Precipitation-Strengthened Cobalt-based Superalloys.</v>
      </c>
      <c r="M99" s="1" t="s">
        <v>1583</v>
      </c>
    </row>
    <row r="100" spans="1:13" x14ac:dyDescent="0.3">
      <c r="A100" t="s">
        <v>2218</v>
      </c>
      <c r="B100" t="str">
        <f>IF(A100=A99, "",VLOOKUP(Table2[[#This Row],[Shortname]],comp[], 3, FALSE))</f>
        <v>-6Al-6W-7Ti-B</v>
      </c>
      <c r="C100" t="str">
        <f>VLOOKUP(Table2[[#This Row],[Shortname]], comp[], 2, FALSE)</f>
        <v>CoAlWX+</v>
      </c>
      <c r="D100" s="19" t="s">
        <v>886</v>
      </c>
      <c r="E100" t="s">
        <v>1638</v>
      </c>
      <c r="F100">
        <v>670</v>
      </c>
      <c r="G100">
        <v>600</v>
      </c>
      <c r="H100" s="4">
        <v>1E-4</v>
      </c>
      <c r="I100" s="4" t="s">
        <v>43</v>
      </c>
      <c r="J100" t="s">
        <v>321</v>
      </c>
      <c r="K100" t="e">
        <f>VLOOKUP(Table2[[#This Row],[Unique]], comp[], 2, FALSE)</f>
        <v>#N/A</v>
      </c>
      <c r="L100" t="str">
        <f>Table2[[#This Row],[Name]] &amp; Table2[[#This Row],[Paper]]</f>
        <v>Co-5.6Al-5.8W- 6.6Ti-0.12BSauza, D. J., Dunand, D. C. &amp; Seidman, D. N. Microstructural evolution and high-temperature strength of a γ(f.c.c.)/γ’(L12) Co–Al–W–Ti–B superalloy. Acta Mater. 174, 427–438 (2019).</v>
      </c>
      <c r="M100" t="s">
        <v>1439</v>
      </c>
    </row>
    <row r="101" spans="1:13" x14ac:dyDescent="0.3">
      <c r="A101" s="16" t="s">
        <v>2339</v>
      </c>
      <c r="B101" s="16" t="str">
        <f>IF(A101=A100, "",VLOOKUP(Table2[[#This Row],[Shortname]],comp[], 3, FALSE))</f>
        <v>-31Ni-10Al-4W-4Ti-3Ta</v>
      </c>
      <c r="C101" s="16" t="str">
        <f>VLOOKUP(Table2[[#This Row],[Shortname]], comp[], 2, FALSE)</f>
        <v>CoAlWX+</v>
      </c>
      <c r="D101" t="s">
        <v>425</v>
      </c>
      <c r="E101" s="16" t="s">
        <v>424</v>
      </c>
      <c r="F101">
        <v>669</v>
      </c>
      <c r="G101">
        <v>900</v>
      </c>
      <c r="H101" s="4">
        <v>1E-4</v>
      </c>
      <c r="I101" s="4" t="s">
        <v>43</v>
      </c>
      <c r="J101" t="s">
        <v>423</v>
      </c>
      <c r="K101" s="16" t="e">
        <f>VLOOKUP(Table2[[#This Row],[Unique]], comp[], 2, FALSE)</f>
        <v>#N/A</v>
      </c>
      <c r="L101" s="16" t="str">
        <f>Table2[[#This Row],[Name]] &amp; Table2[[#This Row],[Paper]]</f>
        <v>CoNi-5Fan, Z. et al. Plastic deformation behaviors and mechanical properties of advanced single crystalline CoNi-base superalloys. Mater. Sci. Eng. A 748, 267–274 (2019).</v>
      </c>
      <c r="M101" s="16" t="s">
        <v>1691</v>
      </c>
    </row>
    <row r="102" spans="1:13" x14ac:dyDescent="0.3">
      <c r="A102" t="s">
        <v>2189</v>
      </c>
      <c r="B102" t="str">
        <f>IF(A102=A101, "",VLOOKUP(Table2[[#This Row],[Shortname]],comp[], 3, FALSE))</f>
        <v>-12Ti-1Re</v>
      </c>
      <c r="C102" t="str">
        <f>VLOOKUP(Table2[[#This Row],[Shortname]], comp[], 2, FALSE)</f>
        <v>Co3Ti</v>
      </c>
      <c r="D102" s="19" t="s">
        <v>586</v>
      </c>
      <c r="E102" t="s">
        <v>585</v>
      </c>
      <c r="F102">
        <v>669</v>
      </c>
      <c r="G102">
        <v>700</v>
      </c>
      <c r="H102" s="4">
        <v>1E-4</v>
      </c>
      <c r="I102" s="4" t="s">
        <v>43</v>
      </c>
      <c r="J102" t="s">
        <v>321</v>
      </c>
      <c r="K102" t="e">
        <f>VLOOKUP(Table2[[#This Row],[Unique]], comp[], 2, FALSE)</f>
        <v>#N/A</v>
      </c>
      <c r="L102" t="str">
        <f>Table2[[#This Row],[Name]] &amp; Table2[[#This Row],[Paper]]</f>
        <v>Re1Li, L. et al. Effect of Re on microstructure and mechanical properties of γ/γʹ Co-Ti-based superalloys. Intermetallics 115, (2019).</v>
      </c>
      <c r="M102" t="s">
        <v>1458</v>
      </c>
    </row>
    <row r="103" spans="1:13" x14ac:dyDescent="0.3">
      <c r="A103" s="13" t="s">
        <v>2205</v>
      </c>
      <c r="B103" s="13" t="str">
        <f>IF(A103=A102, "",VLOOKUP(Table2[[#This Row],[Shortname]],comp[], 3, FALSE))</f>
        <v>-35Ni-10Al-6Cr-3Ti-3Ta-5Mo</v>
      </c>
      <c r="C103" s="13" t="str">
        <f>VLOOKUP(Table2[[#This Row],[Shortname]], comp[], 2, FALSE)</f>
        <v>W-free</v>
      </c>
      <c r="D103" s="19" t="s">
        <v>789</v>
      </c>
      <c r="E103" s="13" t="s">
        <v>790</v>
      </c>
      <c r="F103">
        <v>669</v>
      </c>
      <c r="G103">
        <v>670</v>
      </c>
      <c r="H103" s="4">
        <v>1E-3</v>
      </c>
      <c r="I103" s="4" t="s">
        <v>43</v>
      </c>
      <c r="J103" t="s">
        <v>321</v>
      </c>
      <c r="K103" s="13" t="s">
        <v>1485</v>
      </c>
      <c r="L103"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103" s="13" t="s">
        <v>1485</v>
      </c>
    </row>
    <row r="104" spans="1:13" x14ac:dyDescent="0.3">
      <c r="A104" s="8" t="s">
        <v>2498</v>
      </c>
      <c r="B104" s="8" t="str">
        <f>IF(A104=A103, "",VLOOKUP(Table2[[#This Row],[Shortname]],comp[], 3, FALSE))</f>
        <v>-8Al-5Cr-8W-2Ta</v>
      </c>
      <c r="C104" s="8" t="str">
        <f>VLOOKUP(Table2[[#This Row],[Shortname]], comp[], 2, FALSE)</f>
        <v>CoAlWX+</v>
      </c>
      <c r="D104" s="19" t="s">
        <v>946</v>
      </c>
      <c r="E104" s="8" t="s">
        <v>945</v>
      </c>
      <c r="F104">
        <v>669</v>
      </c>
      <c r="G104">
        <v>24</v>
      </c>
      <c r="H104" s="4">
        <v>1E-4</v>
      </c>
      <c r="I104" s="4" t="s">
        <v>43</v>
      </c>
      <c r="J104" t="s">
        <v>321</v>
      </c>
      <c r="K104" s="8" t="e">
        <f>VLOOKUP(Table2[[#This Row],[Unique]], comp[], 2, FALSE)</f>
        <v>#N/A</v>
      </c>
      <c r="L104" s="8" t="str">
        <f>Table2[[#This Row],[Name]] &amp; Table2[[#This Row],[Paper]]</f>
        <v>CrTaSuzuki, A. &amp; Pollock, T. M. High-temperature strength and deformation of γ/γ′ two-phase Co-Al-W-base alloys. Acta Mater. 56, 1288–1297 (2008).</v>
      </c>
      <c r="M104" s="8" t="s">
        <v>1856</v>
      </c>
    </row>
    <row r="105" spans="1:13" x14ac:dyDescent="0.3">
      <c r="A105" t="s">
        <v>2268</v>
      </c>
      <c r="B105" t="str">
        <f>IF(A105=A104, "",VLOOKUP(Table2[[#This Row],[Shortname]],comp[], 3, FALSE))</f>
        <v>-31Ni-11Al-11Cr-3Ta-4Mo-C-Zr-B</v>
      </c>
      <c r="C105" t="str">
        <f>VLOOKUP(Table2[[#This Row],[Shortname]], comp[], 2, FALSE)</f>
        <v>W-free</v>
      </c>
      <c r="D105" t="s">
        <v>41</v>
      </c>
      <c r="E105" t="s">
        <v>1253</v>
      </c>
      <c r="F105">
        <v>668</v>
      </c>
      <c r="G105">
        <v>800</v>
      </c>
      <c r="H105">
        <v>1E-3</v>
      </c>
      <c r="I105" t="s">
        <v>43</v>
      </c>
      <c r="J105" t="s">
        <v>25</v>
      </c>
      <c r="K105" t="s">
        <v>1577</v>
      </c>
      <c r="L105"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https://doi.org/10.1016/j.mtla.2020.100642</v>
      </c>
      <c r="M105" t="s">
        <v>1577</v>
      </c>
    </row>
    <row r="106" spans="1:13" x14ac:dyDescent="0.3">
      <c r="A106" s="1" t="s">
        <v>2313</v>
      </c>
      <c r="B106" s="1" t="str">
        <f>IF(A106=A105, "",VLOOKUP(Table2[[#This Row],[Shortname]],comp[], 3, FALSE))</f>
        <v>-10Ni-8Al-9W-0Ti</v>
      </c>
      <c r="C106" s="1" t="str">
        <f>VLOOKUP(Table2[[#This Row],[Shortname]], comp[], 2, FALSE)</f>
        <v>CoAlWX+</v>
      </c>
      <c r="D106" t="s">
        <v>190</v>
      </c>
      <c r="E106" s="1" t="s">
        <v>178</v>
      </c>
      <c r="F106">
        <v>667</v>
      </c>
      <c r="G106">
        <v>18</v>
      </c>
      <c r="H106" s="4">
        <v>1E-4</v>
      </c>
      <c r="I106" s="4" t="s">
        <v>43</v>
      </c>
      <c r="J106" t="s">
        <v>198</v>
      </c>
      <c r="K106" s="1" t="s">
        <v>1585</v>
      </c>
      <c r="L106" s="1" t="str">
        <f>Table2[[#This Row],[Name]] &amp; Table2[[#This Row],[Paper]]</f>
        <v>10Ni-9A-9W-0TiBocchini, P. J. (2015). Microstructure and Mechanical Properties in Gamma(face-centered cubic) + Gamma Prime(L1 2 ) Precipitation-Strengthened Cobalt-based Superalloys.</v>
      </c>
      <c r="M106" s="1" t="s">
        <v>1585</v>
      </c>
    </row>
    <row r="107" spans="1:13" x14ac:dyDescent="0.3">
      <c r="A107" s="1" t="s">
        <v>2311</v>
      </c>
      <c r="B107" s="1" t="str">
        <f>IF(A107=A106, "",VLOOKUP(Table2[[#This Row],[Shortname]],comp[], 3, FALSE))</f>
        <v>-10Ni-6Al-7W-4Ti</v>
      </c>
      <c r="C107" s="1" t="str">
        <f>VLOOKUP(Table2[[#This Row],[Shortname]], comp[], 2, FALSE)</f>
        <v>CoAlWX+</v>
      </c>
      <c r="D107" t="s">
        <v>192</v>
      </c>
      <c r="E107" s="1" t="s">
        <v>178</v>
      </c>
      <c r="F107">
        <v>665</v>
      </c>
      <c r="G107">
        <v>800</v>
      </c>
      <c r="H107" s="4">
        <v>1E-4</v>
      </c>
      <c r="I107" s="4" t="s">
        <v>43</v>
      </c>
      <c r="K107" s="1" t="s">
        <v>1583</v>
      </c>
      <c r="L107" s="1" t="str">
        <f>Table2[[#This Row],[Name]] &amp; Table2[[#This Row],[Paper]]</f>
        <v>10Ni-7A-7W-4TiBocchini, P. J. (2015). Microstructure and Mechanical Properties in Gamma(face-centered cubic) + Gamma Prime(L1 2 ) Precipitation-Strengthened Cobalt-based Superalloys.</v>
      </c>
      <c r="M107" s="1" t="s">
        <v>1583</v>
      </c>
    </row>
    <row r="108" spans="1:13" x14ac:dyDescent="0.3">
      <c r="A108" t="s">
        <v>2685</v>
      </c>
      <c r="B108" t="str">
        <f>IF(A108=A107, "",VLOOKUP(Table2[[#This Row],[Shortname]],comp[], 3, FALSE))</f>
        <v>-30Ni-10Al-2Ti-5Mo</v>
      </c>
      <c r="C108" t="str">
        <f>VLOOKUP(Table2[[#This Row],[Shortname]], comp[], 2, FALSE)</f>
        <v>W-free</v>
      </c>
      <c r="D108" s="19" t="s">
        <v>2667</v>
      </c>
      <c r="E108" s="16" t="s">
        <v>2663</v>
      </c>
      <c r="F108">
        <v>659.55</v>
      </c>
      <c r="G108">
        <v>670</v>
      </c>
      <c r="H108" s="4">
        <v>1E-3</v>
      </c>
      <c r="I108" s="4" t="s">
        <v>43</v>
      </c>
      <c r="K108" t="e">
        <f>VLOOKUP(Table2[[#This Row],[Unique]], comp[], 2, FALSE)</f>
        <v>#N/A</v>
      </c>
      <c r="L108" s="8" t="str">
        <f>Table2[[#This Row],[Name]] &amp; Table2[[#This Row],[Paper]]</f>
        <v>2Nb2TiBaler, N., Pandey, P., Singh, M. P., Makineni, S. K. &amp; Chattopadhyay, K. Effects of Ti and Cr Additions in a Co–Ni–Al–Mo–Nb-Based Superalloy. in 929–936 (2020). doi:10.1007/978-3-030-51834-9_91.</v>
      </c>
    </row>
    <row r="109" spans="1:13" x14ac:dyDescent="0.3">
      <c r="A109" t="s">
        <v>2685</v>
      </c>
      <c r="B109" t="str">
        <f>IF(A109=A108, "",VLOOKUP(Table2[[#This Row],[Shortname]],comp[], 3, FALSE))</f>
        <v/>
      </c>
      <c r="C109" t="str">
        <f>VLOOKUP(Table2[[#This Row],[Shortname]], comp[], 2, FALSE)</f>
        <v>W-free</v>
      </c>
      <c r="D109" s="19" t="s">
        <v>2667</v>
      </c>
      <c r="E109" s="16" t="s">
        <v>2663</v>
      </c>
      <c r="F109">
        <v>659.55</v>
      </c>
      <c r="G109">
        <v>720</v>
      </c>
      <c r="H109" s="4">
        <v>1E-3</v>
      </c>
      <c r="I109" s="4" t="s">
        <v>43</v>
      </c>
      <c r="K109" t="e">
        <f>VLOOKUP(Table2[[#This Row],[Unique]], comp[], 2, FALSE)</f>
        <v>#N/A</v>
      </c>
      <c r="L109" s="8" t="str">
        <f>Table2[[#This Row],[Name]] &amp; Table2[[#This Row],[Paper]]</f>
        <v>2Nb2TiBaler, N., Pandey, P., Singh, M. P., Makineni, S. K. &amp; Chattopadhyay, K. Effects of Ti and Cr Additions in a Co–Ni–Al–Mo–Nb-Based Superalloy. in 929–936 (2020). doi:10.1007/978-3-030-51834-9_91.</v>
      </c>
    </row>
    <row r="110" spans="1:13" x14ac:dyDescent="0.3">
      <c r="A110" t="s">
        <v>2215</v>
      </c>
      <c r="B110" t="str">
        <f>IF(A110=A109, "",VLOOKUP(Table2[[#This Row],[Shortname]],comp[], 3, FALSE))</f>
        <v>-2Ti-2Ta-12V</v>
      </c>
      <c r="C110" t="str">
        <f>VLOOKUP(Table2[[#This Row],[Shortname]], comp[], 2, FALSE)</f>
        <v>W-free</v>
      </c>
      <c r="D110" s="19" t="s">
        <v>866</v>
      </c>
      <c r="E110" t="s">
        <v>861</v>
      </c>
      <c r="F110">
        <v>657</v>
      </c>
      <c r="G110">
        <v>650</v>
      </c>
      <c r="H110" s="4">
        <v>1E-4</v>
      </c>
      <c r="I110" s="4" t="s">
        <v>43</v>
      </c>
      <c r="J110" t="s">
        <v>321</v>
      </c>
      <c r="K110" t="e">
        <f>VLOOKUP(Table2[[#This Row],[Unique]], comp[], 2, FALSE)</f>
        <v>#N/A</v>
      </c>
      <c r="L110" t="str">
        <f>Table2[[#This Row],[Name]] &amp; Table2[[#This Row],[Paper]]</f>
        <v>Co-12V-2Ta-2TiRuan, J. et al. Accelerated design of novel W-free high-strength Co-base superalloys with extremely wide γ/γʹ region by machine learning and CALPHAD methods. Acta Mater. 186, 425–433 (2020).</v>
      </c>
      <c r="M110" t="s">
        <v>1551</v>
      </c>
    </row>
    <row r="111" spans="1:13" x14ac:dyDescent="0.3">
      <c r="A111" t="s">
        <v>2559</v>
      </c>
      <c r="B111" t="str">
        <f>IF(A111=A110, "",VLOOKUP(Table2[[#This Row],[Shortname]],comp[], 3, FALSE))</f>
        <v>-30Ni-6Al-12Cr-2W-4Ti-1Ta-2Mo-Si-Hf-C-Zr-B</v>
      </c>
      <c r="C111" t="str">
        <f>VLOOKUP(Table2[[#This Row],[Shortname]], comp[], 2, FALSE)</f>
        <v>Low-W</v>
      </c>
      <c r="D111" s="19" t="s">
        <v>1135</v>
      </c>
      <c r="E111" t="s">
        <v>1134</v>
      </c>
      <c r="F111">
        <v>656</v>
      </c>
      <c r="G111">
        <v>800</v>
      </c>
      <c r="H111" s="4">
        <v>1E-4</v>
      </c>
      <c r="I111" s="4" t="s">
        <v>43</v>
      </c>
      <c r="J111" t="s">
        <v>321</v>
      </c>
      <c r="K111" t="e">
        <f>VLOOKUP(Table2[[#This Row],[Unique]], comp[], 2, FALSE)</f>
        <v>#N/A</v>
      </c>
      <c r="L111" t="str">
        <f>Table2[[#This Row],[Name]] &amp; Table2[[#This Row],[Paper]]</f>
        <v>6Al-3.5TiZhang, Y. Y. Y. Y., Fu, H., Zhou, X., Zhang, Y. Y. Y. Y. &amp; Xie, J. Enhanced mechanical properties of wrought γ′-strengthened Co-base superalloys by adjusting the relative content of Al and Ti. Intermetallics 112, 106543 (2019).</v>
      </c>
      <c r="M111" t="s">
        <v>1917</v>
      </c>
    </row>
    <row r="112" spans="1:13" x14ac:dyDescent="0.3">
      <c r="A112" s="1" t="s">
        <v>2312</v>
      </c>
      <c r="B112" s="1" t="str">
        <f>IF(A112=A111, "",VLOOKUP(Table2[[#This Row],[Shortname]],comp[], 3, FALSE))</f>
        <v>-10Ni-7Al-8W-2Ti</v>
      </c>
      <c r="C112" s="1" t="str">
        <f>VLOOKUP(Table2[[#This Row],[Shortname]], comp[], 2, FALSE)</f>
        <v>CoAlWX+</v>
      </c>
      <c r="D112" t="s">
        <v>191</v>
      </c>
      <c r="E112" s="1" t="s">
        <v>178</v>
      </c>
      <c r="F112">
        <v>655</v>
      </c>
      <c r="G112">
        <v>750</v>
      </c>
      <c r="H112" s="4">
        <v>1E-4</v>
      </c>
      <c r="I112" s="4" t="s">
        <v>43</v>
      </c>
      <c r="K112" s="1" t="s">
        <v>1584</v>
      </c>
      <c r="L112" s="1" t="str">
        <f>Table2[[#This Row],[Name]] &amp; Table2[[#This Row],[Paper]]</f>
        <v>10Ni-8A-8W-2TiBocchini, P. J. (2015). Microstructure and Mechanical Properties in Gamma(face-centered cubic) + Gamma Prime(L1 2 ) Precipitation-Strengthened Cobalt-based Superalloys.</v>
      </c>
      <c r="M112" s="1" t="s">
        <v>1584</v>
      </c>
    </row>
    <row r="113" spans="1:13" x14ac:dyDescent="0.3">
      <c r="A113" t="s">
        <v>2215</v>
      </c>
      <c r="B113" t="str">
        <f>IF(A113=A112, "",VLOOKUP(Table2[[#This Row],[Shortname]],comp[], 3, FALSE))</f>
        <v>-2Ti-2Ta-12V</v>
      </c>
      <c r="C113" t="str">
        <f>VLOOKUP(Table2[[#This Row],[Shortname]], comp[], 2, FALSE)</f>
        <v>W-free</v>
      </c>
      <c r="D113" s="19" t="s">
        <v>866</v>
      </c>
      <c r="E113" t="s">
        <v>861</v>
      </c>
      <c r="F113">
        <v>654</v>
      </c>
      <c r="G113">
        <v>600</v>
      </c>
      <c r="H113" s="4">
        <v>1E-4</v>
      </c>
      <c r="I113" s="4" t="s">
        <v>43</v>
      </c>
      <c r="J113" t="s">
        <v>321</v>
      </c>
      <c r="K113" t="e">
        <f>VLOOKUP(Table2[[#This Row],[Unique]], comp[], 2, FALSE)</f>
        <v>#N/A</v>
      </c>
      <c r="L113" t="str">
        <f>Table2[[#This Row],[Name]] &amp; Table2[[#This Row],[Paper]]</f>
        <v>Co-12V-2Ta-2TiRuan, J. et al. Accelerated design of novel W-free high-strength Co-base superalloys with extremely wide γ/γʹ region by machine learning and CALPHAD methods. Acta Mater. 186, 425–433 (2020).</v>
      </c>
      <c r="M113" t="s">
        <v>1551</v>
      </c>
    </row>
    <row r="114" spans="1:13" x14ac:dyDescent="0.3">
      <c r="A114" t="s">
        <v>2215</v>
      </c>
      <c r="B114" t="str">
        <f>IF(A114=A113, "",VLOOKUP(Table2[[#This Row],[Shortname]],comp[], 3, FALSE))</f>
        <v/>
      </c>
      <c r="C114" t="str">
        <f>VLOOKUP(Table2[[#This Row],[Shortname]], comp[], 2, FALSE)</f>
        <v>W-free</v>
      </c>
      <c r="D114" s="19" t="s">
        <v>866</v>
      </c>
      <c r="E114" t="s">
        <v>861</v>
      </c>
      <c r="F114">
        <v>652</v>
      </c>
      <c r="G114">
        <v>700</v>
      </c>
      <c r="H114" s="4">
        <v>1E-4</v>
      </c>
      <c r="I114" s="4" t="s">
        <v>43</v>
      </c>
      <c r="J114" t="s">
        <v>321</v>
      </c>
      <c r="K114" t="e">
        <f>VLOOKUP(Table2[[#This Row],[Unique]], comp[], 2, FALSE)</f>
        <v>#N/A</v>
      </c>
      <c r="L114" t="str">
        <f>Table2[[#This Row],[Name]] &amp; Table2[[#This Row],[Paper]]</f>
        <v>Co-12V-2Ta-2TiRuan, J. et al. Accelerated design of novel W-free high-strength Co-base superalloys with extremely wide γ/γʹ region by machine learning and CALPHAD methods. Acta Mater. 186, 425–433 (2020).</v>
      </c>
      <c r="M114" t="s">
        <v>1551</v>
      </c>
    </row>
    <row r="115" spans="1:13" x14ac:dyDescent="0.3">
      <c r="A115" s="13" t="s">
        <v>2340</v>
      </c>
      <c r="B115" s="13" t="str">
        <f>IF(A115=A114, "",VLOOKUP(Table2[[#This Row],[Shortname]],comp[], 3, FALSE))</f>
        <v>-31Ni-10Al-7W</v>
      </c>
      <c r="C115" s="13" t="str">
        <f>VLOOKUP(Table2[[#This Row],[Shortname]], comp[], 2, FALSE)</f>
        <v>CoAlW-X</v>
      </c>
      <c r="D115" t="s">
        <v>421</v>
      </c>
      <c r="E115" s="13" t="s">
        <v>420</v>
      </c>
      <c r="F115">
        <v>648</v>
      </c>
      <c r="G115">
        <v>22</v>
      </c>
      <c r="H115" s="4">
        <v>1E-4</v>
      </c>
      <c r="I115" s="4" t="s">
        <v>43</v>
      </c>
      <c r="J115" t="s">
        <v>423</v>
      </c>
      <c r="K115" s="13" t="e">
        <f>VLOOKUP(Table2[[#This Row],[Unique]], comp[], 2, FALSE)</f>
        <v>#N/A</v>
      </c>
      <c r="L115" s="13" t="str">
        <f>Table2[[#This Row],[Name]] &amp; Table2[[#This Row],[Paper]]</f>
        <v>CoNi-1Fan, Z. et al. The temperature dependence of high-temperature strength and deformation mechanism in a single crystal CoNi-base superalloy. Mater. Sci. Eng. A 735, 114–120 (2018).</v>
      </c>
      <c r="M115" s="13" t="s">
        <v>1692</v>
      </c>
    </row>
    <row r="116" spans="1:13" x14ac:dyDescent="0.3">
      <c r="A116" t="s">
        <v>2204</v>
      </c>
      <c r="B116" t="str">
        <f>IF(A116=A115, "",VLOOKUP(Table2[[#This Row],[Shortname]],comp[], 3, FALSE))</f>
        <v>-30Ni-10Al-2Nb-5Mo-2Re</v>
      </c>
      <c r="C116" t="str">
        <f>VLOOKUP(Table2[[#This Row],[Shortname]], comp[], 2, FALSE)</f>
        <v>W-free</v>
      </c>
      <c r="D116" s="19" t="s">
        <v>788</v>
      </c>
      <c r="E116" t="s">
        <v>787</v>
      </c>
      <c r="F116">
        <v>646</v>
      </c>
      <c r="G116">
        <v>470</v>
      </c>
      <c r="H116" s="4">
        <v>1E-3</v>
      </c>
      <c r="I116" s="4" t="s">
        <v>43</v>
      </c>
      <c r="J116" t="s">
        <v>321</v>
      </c>
      <c r="K116" t="e">
        <f>VLOOKUP(Table2[[#This Row],[Unique]], comp[], 2, FALSE)</f>
        <v>#N/A</v>
      </c>
      <c r="L116" t="str">
        <f>Table2[[#This Row],[Name]] &amp; Table2[[#This Row],[Paper]]</f>
        <v>Co2Nb2rPandey, P. et al. On the effect of Re addition on microstructural evolution of a CoNi-based superalloy. Acta Mater. 168, 37–51 (2019).</v>
      </c>
      <c r="M116" t="s">
        <v>1545</v>
      </c>
    </row>
    <row r="117" spans="1:13" x14ac:dyDescent="0.3">
      <c r="A117" s="26" t="s">
        <v>2683</v>
      </c>
      <c r="B117" t="str">
        <f>IF(A117=A116, "",VLOOKUP(Table2[[#This Row],[Shortname]],comp[], 3, FALSE))</f>
        <v>-30Ni-10Al-2Nb-5Mo</v>
      </c>
      <c r="C117" t="str">
        <f>VLOOKUP(Table2[[#This Row],[Shortname]], comp[], 2, FALSE)</f>
        <v>W-free</v>
      </c>
      <c r="D117" s="19" t="s">
        <v>1062</v>
      </c>
      <c r="E117" s="16" t="s">
        <v>2663</v>
      </c>
      <c r="F117">
        <v>645.95000000000005</v>
      </c>
      <c r="G117">
        <v>570</v>
      </c>
      <c r="H117" s="4">
        <v>1E-3</v>
      </c>
      <c r="I117" s="4" t="s">
        <v>43</v>
      </c>
      <c r="K117" t="e">
        <f>VLOOKUP(Table2[[#This Row],[Unique]], comp[], 2, FALSE)</f>
        <v>#N/A</v>
      </c>
      <c r="L117" s="8" t="str">
        <f>Table2[[#This Row],[Name]] &amp; Table2[[#This Row],[Paper]]</f>
        <v>2NbBaler, N., Pandey, P., Singh, M. P., Makineni, S. K. &amp; Chattopadhyay, K. Effects of Ti and Cr Additions in a Co–Ni–Al–Mo–Nb-Based Superalloy. in 929–936 (2020). doi:10.1007/978-3-030-51834-9_91.</v>
      </c>
    </row>
    <row r="118" spans="1:13" x14ac:dyDescent="0.3">
      <c r="A118" s="1" t="s">
        <v>2305</v>
      </c>
      <c r="B118" s="1" t="str">
        <f>IF(A118=A117, "",VLOOKUP(Table2[[#This Row],[Shortname]],comp[], 3, FALSE))</f>
        <v>-10Ni-5Al-5W-8Ti</v>
      </c>
      <c r="C118" s="1" t="str">
        <f>VLOOKUP(Table2[[#This Row],[Shortname]], comp[], 2, FALSE)</f>
        <v>Co3Ti</v>
      </c>
      <c r="D118" t="s">
        <v>194</v>
      </c>
      <c r="E118" s="1" t="s">
        <v>178</v>
      </c>
      <c r="F118">
        <v>642</v>
      </c>
      <c r="G118">
        <v>600</v>
      </c>
      <c r="H118" s="4">
        <v>1E-4</v>
      </c>
      <c r="I118" s="4" t="s">
        <v>43</v>
      </c>
      <c r="K118" s="1" t="s">
        <v>1578</v>
      </c>
      <c r="L118" s="1" t="str">
        <f>Table2[[#This Row],[Name]] &amp; Table2[[#This Row],[Paper]]</f>
        <v>10Ni-5A-5W-8TiBocchini, P. J. (2015). Microstructure and Mechanical Properties in Gamma(face-centered cubic) + Gamma Prime(L1 2 ) Precipitation-Strengthened Cobalt-based Superalloys.</v>
      </c>
      <c r="M118" s="1" t="s">
        <v>1578</v>
      </c>
    </row>
    <row r="119" spans="1:13" x14ac:dyDescent="0.3">
      <c r="A119" s="21" t="s">
        <v>2408</v>
      </c>
      <c r="B119" s="21" t="str">
        <f>IF(A119=A118, "",VLOOKUP(Table2[[#This Row],[Shortname]],comp[], 3, FALSE))</f>
        <v>-4Ti-2Nb-10V</v>
      </c>
      <c r="C119" s="21" t="str">
        <f>VLOOKUP(Table2[[#This Row],[Shortname]], comp[], 2, FALSE)</f>
        <v>W-free</v>
      </c>
      <c r="D119" t="s">
        <v>630</v>
      </c>
      <c r="E119" s="21" t="s">
        <v>627</v>
      </c>
      <c r="F119">
        <v>642</v>
      </c>
      <c r="G119">
        <v>750</v>
      </c>
      <c r="H119" s="4">
        <v>1E-4</v>
      </c>
      <c r="I119" s="4" t="s">
        <v>43</v>
      </c>
      <c r="J119" t="s">
        <v>321</v>
      </c>
      <c r="K119" s="21" t="e">
        <f>VLOOKUP(Table2[[#This Row],[Unique]], comp[], 2, FALSE)</f>
        <v>#N/A</v>
      </c>
      <c r="L119" s="21" t="str">
        <f>Table2[[#This Row],[Name]] &amp; Table2[[#This Row],[Paper]]</f>
        <v>CVTNLiu, X. et al. Effects of Nb and W additions on the microstructures and mechanical properties of novel γ/γ’ Co-V-Ti-based superalloys. Metals (Basel). 8, (2018).</v>
      </c>
      <c r="M119" s="21" t="s">
        <v>1763</v>
      </c>
    </row>
    <row r="120" spans="1:13" x14ac:dyDescent="0.3">
      <c r="A120" t="s">
        <v>2684</v>
      </c>
      <c r="B120" t="str">
        <f>IF(A120=A119, "",VLOOKUP(Table2[[#This Row],[Shortname]],comp[], 3, FALSE))</f>
        <v>-30Ni-10Al-10Cr-2Nb-5Mo</v>
      </c>
      <c r="C120" t="str">
        <f>VLOOKUP(Table2[[#This Row],[Shortname]], comp[], 2, FALSE)</f>
        <v>W-free</v>
      </c>
      <c r="D120" s="19" t="s">
        <v>2664</v>
      </c>
      <c r="E120" s="16" t="s">
        <v>2663</v>
      </c>
      <c r="F120">
        <v>641.41999999999996</v>
      </c>
      <c r="G120">
        <v>720</v>
      </c>
      <c r="H120" s="4">
        <v>1E-3</v>
      </c>
      <c r="I120" s="4" t="s">
        <v>43</v>
      </c>
      <c r="K120" t="e">
        <f>VLOOKUP(Table2[[#This Row],[Unique]], comp[], 2, FALSE)</f>
        <v>#N/A</v>
      </c>
      <c r="L120" s="8" t="str">
        <f>Table2[[#This Row],[Name]] &amp; Table2[[#This Row],[Paper]]</f>
        <v>2Nb10CrBaler, N., Pandey, P., Singh, M. P., Makineni, S. K. &amp; Chattopadhyay, K. Effects of Ti and Cr Additions in a Co–Ni–Al–Mo–Nb-Based Superalloy. in 929–936 (2020). doi:10.1007/978-3-030-51834-9_91.</v>
      </c>
    </row>
    <row r="121" spans="1:13" x14ac:dyDescent="0.3">
      <c r="A121" s="8" t="s">
        <v>916</v>
      </c>
      <c r="B121" s="8" t="str">
        <f>IF(A121=A120, "",VLOOKUP(Table2[[#This Row],[Shortname]],comp[], 3, FALSE))</f>
        <v>-9Al-10W-B</v>
      </c>
      <c r="C121" s="8" t="str">
        <f>VLOOKUP(Table2[[#This Row],[Shortname]], comp[], 2, FALSE)</f>
        <v>CoAlW-X</v>
      </c>
      <c r="D121" s="19" t="s">
        <v>916</v>
      </c>
      <c r="E121" s="8" t="s">
        <v>908</v>
      </c>
      <c r="F121">
        <v>633</v>
      </c>
      <c r="G121">
        <v>870</v>
      </c>
      <c r="H121" s="4">
        <v>2.0000000000000001E-4</v>
      </c>
      <c r="I121" s="4" t="s">
        <v>43</v>
      </c>
      <c r="J121" t="s">
        <v>321</v>
      </c>
      <c r="K121" s="8" t="e">
        <f>VLOOKUP(Table2[[#This Row],[Unique]], comp[], 2, FALSE)</f>
        <v>#N/A</v>
      </c>
      <c r="L121" s="8" t="str">
        <f>Table2[[#This Row],[Name]] &amp; Table2[[#This Row],[Paper]]</f>
        <v>Co-9.3Al-10.4W-0.02BShinagawa, K., Omori, T., Oikawa, K., Kainuma, R. &amp; Ishida, K. Ductility enhancement by boron addition in Co-Al-W high-temperature alloys. Scr. Mater. 61, 612–615 (2009).</v>
      </c>
      <c r="M121" s="8" t="s">
        <v>1851</v>
      </c>
    </row>
    <row r="122" spans="1:13" x14ac:dyDescent="0.3">
      <c r="A122" t="s">
        <v>2234</v>
      </c>
      <c r="B122" t="str">
        <f>IF(A122=A121, "",VLOOKUP(Table2[[#This Row],[Shortname]],comp[], 3, FALSE))</f>
        <v>-9Al-9W-2Ta</v>
      </c>
      <c r="C122" t="str">
        <f>VLOOKUP(Table2[[#This Row],[Shortname]], comp[], 2, FALSE)</f>
        <v>CoAlW-X</v>
      </c>
      <c r="D122" s="19" t="s">
        <v>944</v>
      </c>
      <c r="E122" t="s">
        <v>942</v>
      </c>
      <c r="F122">
        <v>633</v>
      </c>
      <c r="G122">
        <v>23</v>
      </c>
      <c r="H122" s="4">
        <v>1E-4</v>
      </c>
      <c r="I122" s="4" t="s">
        <v>43</v>
      </c>
      <c r="J122" t="s">
        <v>321</v>
      </c>
      <c r="K122" t="e">
        <f>VLOOKUP(Table2[[#This Row],[Unique]], comp[], 2, FALSE)</f>
        <v>#N/A</v>
      </c>
      <c r="L122" t="str">
        <f>Table2[[#This Row],[Name]] &amp; Table2[[#This Row],[Paper]]</f>
        <v>Co–9Al–9W-2TaSuzuki, A., DeNolf, G. C. &amp; Pollock, T. M. Flow stress anomalies in γ/γ′ two-phase Co-Al-W-base alloys. Scr. Mater. 56, 385–388 (2007).</v>
      </c>
      <c r="M122" t="s">
        <v>1427</v>
      </c>
    </row>
    <row r="123" spans="1:13" x14ac:dyDescent="0.3">
      <c r="A123" s="26" t="s">
        <v>2683</v>
      </c>
      <c r="B123" t="str">
        <f>IF(A123=A122, "",VLOOKUP(Table2[[#This Row],[Shortname]],comp[], 3, FALSE))</f>
        <v>-30Ni-10Al-2Nb-5Mo</v>
      </c>
      <c r="C123" t="str">
        <f>VLOOKUP(Table2[[#This Row],[Shortname]], comp[], 2, FALSE)</f>
        <v>W-free</v>
      </c>
      <c r="D123" s="19" t="s">
        <v>1062</v>
      </c>
      <c r="E123" s="16" t="s">
        <v>2663</v>
      </c>
      <c r="F123">
        <v>630.1</v>
      </c>
      <c r="G123" s="8">
        <v>520</v>
      </c>
      <c r="H123" s="4">
        <v>1E-3</v>
      </c>
      <c r="I123" s="4" t="s">
        <v>43</v>
      </c>
      <c r="K123" t="e">
        <f>VLOOKUP(Table2[[#This Row],[Unique]], comp[], 2, FALSE)</f>
        <v>#N/A</v>
      </c>
      <c r="L123" s="8" t="str">
        <f>Table2[[#This Row],[Name]] &amp; Table2[[#This Row],[Paper]]</f>
        <v>2NbBaler, N., Pandey, P., Singh, M. P., Makineni, S. K. &amp; Chattopadhyay, K. Effects of Ti and Cr Additions in a Co–Ni–Al–Mo–Nb-Based Superalloy. in 929–936 (2020). doi:10.1007/978-3-030-51834-9_91.</v>
      </c>
    </row>
    <row r="124" spans="1:13" x14ac:dyDescent="0.3">
      <c r="A124" s="8" t="s">
        <v>2361</v>
      </c>
      <c r="B124" s="8" t="str">
        <f>IF(A124=A123, "",VLOOKUP(Table2[[#This Row],[Shortname]],comp[], 3, FALSE))</f>
        <v>-9Al-10W-2Ta</v>
      </c>
      <c r="C124" s="8" t="str">
        <f>VLOOKUP(Table2[[#This Row],[Shortname]], comp[], 2, FALSE)</f>
        <v>CoAlW-X</v>
      </c>
      <c r="D124" s="19" t="s">
        <v>162</v>
      </c>
      <c r="E124" s="8" t="s">
        <v>945</v>
      </c>
      <c r="F124">
        <v>629</v>
      </c>
      <c r="G124">
        <v>24</v>
      </c>
      <c r="H124" s="4">
        <v>1E-4</v>
      </c>
      <c r="I124" s="4" t="s">
        <v>43</v>
      </c>
      <c r="J124" t="s">
        <v>321</v>
      </c>
      <c r="K124" s="8" t="e">
        <f>VLOOKUP(Table2[[#This Row],[Unique]], comp[], 2, FALSE)</f>
        <v>#N/A</v>
      </c>
      <c r="L124" s="8" t="str">
        <f>Table2[[#This Row],[Name]] &amp; Table2[[#This Row],[Paper]]</f>
        <v>2TaSuzuki, A. &amp; Pollock, T. M. High-temperature strength and deformation of γ/γ′ two-phase Co-Al-W-base alloys. Acta Mater. 56, 1288–1297 (2008).</v>
      </c>
      <c r="M124" s="8" t="s">
        <v>1610</v>
      </c>
    </row>
    <row r="125" spans="1:13" x14ac:dyDescent="0.3">
      <c r="A125" s="13" t="s">
        <v>2346</v>
      </c>
      <c r="B125" s="13" t="str">
        <f>IF(A125=A124, "",VLOOKUP(Table2[[#This Row],[Shortname]],comp[], 3, FALSE))</f>
        <v>-30Ni-9Al-12Cr-1W-4Nb</v>
      </c>
      <c r="C125" s="13" t="str">
        <f>VLOOKUP(Table2[[#This Row],[Shortname]], comp[], 2, FALSE)</f>
        <v>Low-W</v>
      </c>
      <c r="D125" t="s">
        <v>479</v>
      </c>
      <c r="E125" s="13" t="s">
        <v>472</v>
      </c>
      <c r="F125">
        <v>626</v>
      </c>
      <c r="G125">
        <v>750</v>
      </c>
      <c r="H125" s="4">
        <v>1E-4</v>
      </c>
      <c r="I125" s="4" t="s">
        <v>43</v>
      </c>
      <c r="J125" t="s">
        <v>321</v>
      </c>
      <c r="K125" s="13" t="e">
        <f>VLOOKUP(Table2[[#This Row],[Unique]], comp[], 2, FALSE)</f>
        <v>#N/A</v>
      </c>
      <c r="L125" s="13" t="str">
        <f>Table2[[#This Row],[Name]] &amp; Table2[[#This Row],[Paper]]</f>
        <v>1W4NbFu, H. et al. Microstructure and Properties Evolution of Co-Al-W-Ni-Cr Superalloys by Molybdenum and Niobium Substitutions for Tungsten. Metall. Mater. Trans. A Phys. Metall. Mater. Sci. 51, 299–308 (2020).</v>
      </c>
      <c r="M125" s="13" t="s">
        <v>1695</v>
      </c>
    </row>
    <row r="126" spans="1:13" x14ac:dyDescent="0.3">
      <c r="A126" s="8" t="s">
        <v>2565</v>
      </c>
      <c r="B126" s="8" t="str">
        <f>IF(A126=A125, "",VLOOKUP(Table2[[#This Row],[Shortname]],comp[], 3, FALSE))</f>
        <v>-8Al-3W</v>
      </c>
      <c r="C126" s="8" t="str">
        <f>VLOOKUP(Table2[[#This Row],[Shortname]], comp[], 2, FALSE)</f>
        <v>CoAlW-X</v>
      </c>
      <c r="D126" s="19" t="s">
        <v>1143</v>
      </c>
      <c r="E126" s="8" t="s">
        <v>1140</v>
      </c>
      <c r="F126">
        <v>626</v>
      </c>
      <c r="G126">
        <v>750</v>
      </c>
      <c r="H126" s="4">
        <v>1E-4</v>
      </c>
      <c r="I126" s="4" t="s">
        <v>43</v>
      </c>
      <c r="J126" t="s">
        <v>321</v>
      </c>
      <c r="K126" s="8" t="e">
        <f>VLOOKUP(Table2[[#This Row],[Unique]], comp[], 2, FALSE)</f>
        <v>#N/A</v>
      </c>
      <c r="L126" s="8" t="str">
        <f>Table2[[#This Row],[Name]] &amp; Table2[[#This Row],[Paper]]</f>
        <v>8Al3WZhang, Y. Y. Y., Fu, H., Zhou, X., Zhang, Y. Y. Y. &amp; Xie, J. Effects of aluminum and molybdenum content on the microstructure and properties of multi-component γ′-strengthened cobalt-base superalloys. Mater. Sci. Eng. A 737, 265–273 (2018).</v>
      </c>
      <c r="M126" s="8" t="s">
        <v>1923</v>
      </c>
    </row>
    <row r="127" spans="1:13" x14ac:dyDescent="0.3">
      <c r="A127" s="8" t="s">
        <v>913</v>
      </c>
      <c r="B127" s="8" t="str">
        <f>IF(A127=A126, "",VLOOKUP(Table2[[#This Row],[Shortname]],comp[], 3, FALSE))</f>
        <v>-9Al-10W-B</v>
      </c>
      <c r="C127" s="8" t="str">
        <f>VLOOKUP(Table2[[#This Row],[Shortname]], comp[], 2, FALSE)</f>
        <v>CoAlW-X</v>
      </c>
      <c r="D127" t="s">
        <v>917</v>
      </c>
      <c r="E127" s="8" t="s">
        <v>908</v>
      </c>
      <c r="F127">
        <v>624</v>
      </c>
      <c r="G127">
        <v>800</v>
      </c>
      <c r="H127" s="4">
        <v>2.0000000000000001E-4</v>
      </c>
      <c r="I127" s="4" t="s">
        <v>43</v>
      </c>
      <c r="J127" t="s">
        <v>321</v>
      </c>
      <c r="K127" s="8" t="s">
        <v>1633</v>
      </c>
      <c r="L127" s="8" t="str">
        <f>Table2[[#This Row],[Name]] &amp; Table2[[#This Row],[Paper]]</f>
        <v>Co-9.2Al-9.5W-0.02Shinagawa, K., Omori, T., Oikawa, K., Kainuma, R. &amp; Ishida, K. Ductility enhancement by boron addition in Co-Al-W high-temperature alloys. Scr. Mater. 61, 612–615 (2009).</v>
      </c>
      <c r="M127" s="8" t="s">
        <v>1633</v>
      </c>
    </row>
    <row r="128" spans="1:13" x14ac:dyDescent="0.3">
      <c r="A128" t="s">
        <v>2684</v>
      </c>
      <c r="B128" t="str">
        <f>IF(A128=A127, "",VLOOKUP(Table2[[#This Row],[Shortname]],comp[], 3, FALSE))</f>
        <v>-30Ni-10Al-10Cr-2Nb-5Mo</v>
      </c>
      <c r="C128" t="str">
        <f>VLOOKUP(Table2[[#This Row],[Shortname]], comp[], 2, FALSE)</f>
        <v>W-free</v>
      </c>
      <c r="D128" s="19" t="s">
        <v>2664</v>
      </c>
      <c r="E128" s="16" t="s">
        <v>2663</v>
      </c>
      <c r="F128">
        <v>623.29999999999995</v>
      </c>
      <c r="G128">
        <v>620</v>
      </c>
      <c r="H128" s="4">
        <v>1E-3</v>
      </c>
      <c r="I128" s="4" t="s">
        <v>43</v>
      </c>
      <c r="K128" t="e">
        <f>VLOOKUP(Table2[[#This Row],[Unique]], comp[], 2, FALSE)</f>
        <v>#N/A</v>
      </c>
      <c r="L128" s="8" t="str">
        <f>Table2[[#This Row],[Name]] &amp; Table2[[#This Row],[Paper]]</f>
        <v>2Nb10CrBaler, N., Pandey, P., Singh, M. P., Makineni, S. K. &amp; Chattopadhyay, K. Effects of Ti and Cr Additions in a Co–Ni–Al–Mo–Nb-Based Superalloy. in 929–936 (2020). doi:10.1007/978-3-030-51834-9_91.</v>
      </c>
    </row>
    <row r="129" spans="1:13" x14ac:dyDescent="0.3">
      <c r="A129" s="1" t="s">
        <v>2311</v>
      </c>
      <c r="B129" s="1" t="str">
        <f>IF(A129=A128, "",VLOOKUP(Table2[[#This Row],[Shortname]],comp[], 3, FALSE))</f>
        <v>-10Ni-6Al-7W-4Ti</v>
      </c>
      <c r="C129" s="1" t="str">
        <f>VLOOKUP(Table2[[#This Row],[Shortname]], comp[], 2, FALSE)</f>
        <v>CoAlWX+</v>
      </c>
      <c r="D129" t="s">
        <v>192</v>
      </c>
      <c r="E129" s="1" t="s">
        <v>178</v>
      </c>
      <c r="F129">
        <v>620</v>
      </c>
      <c r="G129">
        <v>700</v>
      </c>
      <c r="H129" s="4">
        <v>1E-4</v>
      </c>
      <c r="I129" s="4" t="s">
        <v>43</v>
      </c>
      <c r="K129" s="1" t="s">
        <v>1583</v>
      </c>
      <c r="L129" s="1" t="str">
        <f>Table2[[#This Row],[Name]] &amp; Table2[[#This Row],[Paper]]</f>
        <v>10Ni-7A-7W-4TiBocchini, P. J. (2015). Microstructure and Mechanical Properties in Gamma(face-centered cubic) + Gamma Prime(L1 2 ) Precipitation-Strengthened Cobalt-based Superalloys.</v>
      </c>
      <c r="M129" s="1" t="s">
        <v>1583</v>
      </c>
    </row>
    <row r="130" spans="1:13" x14ac:dyDescent="0.3">
      <c r="A130" s="13" t="s">
        <v>2341</v>
      </c>
      <c r="B130" s="13" t="str">
        <f>IF(A130=A129, "",VLOOKUP(Table2[[#This Row],[Shortname]],comp[], 3, FALSE))</f>
        <v>-31Ni-10Al-7W-3Ti-2Ta</v>
      </c>
      <c r="C130" s="13" t="str">
        <f>VLOOKUP(Table2[[#This Row],[Shortname]], comp[], 2, FALSE)</f>
        <v>CoAlWX+</v>
      </c>
      <c r="D130" t="s">
        <v>422</v>
      </c>
      <c r="E130" s="13" t="s">
        <v>420</v>
      </c>
      <c r="F130">
        <v>620</v>
      </c>
      <c r="G130">
        <v>900</v>
      </c>
      <c r="H130" s="4">
        <v>1E-4</v>
      </c>
      <c r="I130" s="4" t="s">
        <v>43</v>
      </c>
      <c r="J130" t="s">
        <v>423</v>
      </c>
      <c r="K130" s="13" t="e">
        <f>VLOOKUP(Table2[[#This Row],[Unique]], comp[], 2, FALSE)</f>
        <v>#N/A</v>
      </c>
      <c r="L130" s="13" t="str">
        <f>Table2[[#This Row],[Name]] &amp; Table2[[#This Row],[Paper]]</f>
        <v>CoNi-2Fan, Z. et al. The temperature dependence of high-temperature strength and deformation mechanism in a single crystal CoNi-base superalloy. Mater. Sci. Eng. A 735, 114–120 (2018).</v>
      </c>
      <c r="M130" s="13" t="s">
        <v>1693</v>
      </c>
    </row>
    <row r="131" spans="1:13" x14ac:dyDescent="0.3">
      <c r="A131" t="s">
        <v>2684</v>
      </c>
      <c r="B131" t="str">
        <f>IF(A131=A130, "",VLOOKUP(Table2[[#This Row],[Shortname]],comp[], 3, FALSE))</f>
        <v>-30Ni-10Al-10Cr-2Nb-5Mo</v>
      </c>
      <c r="C131" t="str">
        <f>VLOOKUP(Table2[[#This Row],[Shortname]], comp[], 2, FALSE)</f>
        <v>W-free</v>
      </c>
      <c r="D131" s="19" t="s">
        <v>2664</v>
      </c>
      <c r="E131" s="16" t="s">
        <v>2663</v>
      </c>
      <c r="F131">
        <v>618.77</v>
      </c>
      <c r="G131">
        <v>670</v>
      </c>
      <c r="H131" s="4">
        <v>1E-3</v>
      </c>
      <c r="I131" s="4" t="s">
        <v>43</v>
      </c>
      <c r="K131" t="e">
        <f>VLOOKUP(Table2[[#This Row],[Unique]], comp[], 2, FALSE)</f>
        <v>#N/A</v>
      </c>
      <c r="L131" s="8" t="str">
        <f>Table2[[#This Row],[Name]] &amp; Table2[[#This Row],[Paper]]</f>
        <v>2Nb10CrBaler, N., Pandey, P., Singh, M. P., Makineni, S. K. &amp; Chattopadhyay, K. Effects of Ti and Cr Additions in a Co–Ni–Al–Mo–Nb-Based Superalloy. in 929–936 (2020). doi:10.1007/978-3-030-51834-9_91.</v>
      </c>
    </row>
    <row r="132" spans="1:13" x14ac:dyDescent="0.3">
      <c r="A132" s="8" t="s">
        <v>2245</v>
      </c>
      <c r="B132" s="8" t="str">
        <f>IF(A132=A131, "",VLOOKUP(Table2[[#This Row],[Shortname]],comp[], 3, FALSE))</f>
        <v>-15Cr-11Ti</v>
      </c>
      <c r="C132" s="8" t="str">
        <f>VLOOKUP(Table2[[#This Row],[Shortname]], comp[], 2, FALSE)</f>
        <v>Co3Ti</v>
      </c>
      <c r="D132" s="19" t="s">
        <v>1133</v>
      </c>
      <c r="E132" s="8" t="s">
        <v>1132</v>
      </c>
      <c r="F132">
        <v>617</v>
      </c>
      <c r="G132">
        <v>25</v>
      </c>
      <c r="H132" s="4">
        <v>1E-4</v>
      </c>
      <c r="I132" s="4" t="s">
        <v>43</v>
      </c>
      <c r="J132" t="s">
        <v>321</v>
      </c>
      <c r="K132" s="8" t="e">
        <f>VLOOKUP(Table2[[#This Row],[Unique]], comp[], 2, FALSE)</f>
        <v>#N/A</v>
      </c>
      <c r="L132" s="8" t="str">
        <f>Table2[[#This Row],[Name]] &amp; Table2[[#This Row],[Paper]]</f>
        <v>CTC-1Zenk, C. H. et al. A novel type of Co–Ti–Cr-base γ/γ′ superalloys with low mass density. Acta Mater. 135, 244–251 (2017).</v>
      </c>
      <c r="M132" s="8" t="s">
        <v>1400</v>
      </c>
    </row>
    <row r="133" spans="1:13" x14ac:dyDescent="0.3">
      <c r="A133" t="s">
        <v>2684</v>
      </c>
      <c r="B133" t="str">
        <f>IF(A133=A132, "",VLOOKUP(Table2[[#This Row],[Shortname]],comp[], 3, FALSE))</f>
        <v>-30Ni-10Al-10Cr-2Nb-5Mo</v>
      </c>
      <c r="C133" t="str">
        <f>VLOOKUP(Table2[[#This Row],[Shortname]], comp[], 2, FALSE)</f>
        <v>W-free</v>
      </c>
      <c r="D133" s="19" t="s">
        <v>2664</v>
      </c>
      <c r="E133" s="16" t="s">
        <v>2663</v>
      </c>
      <c r="F133">
        <v>616.5</v>
      </c>
      <c r="G133">
        <v>520</v>
      </c>
      <c r="H133" s="4">
        <v>1E-3</v>
      </c>
      <c r="I133" s="4" t="s">
        <v>43</v>
      </c>
      <c r="K133" t="e">
        <f>VLOOKUP(Table2[[#This Row],[Unique]], comp[], 2, FALSE)</f>
        <v>#N/A</v>
      </c>
      <c r="L133" s="8" t="str">
        <f>Table2[[#This Row],[Name]] &amp; Table2[[#This Row],[Paper]]</f>
        <v>2Nb10CrBaler, N., Pandey, P., Singh, M. P., Makineni, S. K. &amp; Chattopadhyay, K. Effects of Ti and Cr Additions in a Co–Ni–Al–Mo–Nb-Based Superalloy. in 929–936 (2020). doi:10.1007/978-3-030-51834-9_91.</v>
      </c>
    </row>
    <row r="134" spans="1:13" x14ac:dyDescent="0.3">
      <c r="A134" t="s">
        <v>2684</v>
      </c>
      <c r="B134" t="str">
        <f>IF(A134=A133, "",VLOOKUP(Table2[[#This Row],[Shortname]],comp[], 3, FALSE))</f>
        <v/>
      </c>
      <c r="C134" t="str">
        <f>VLOOKUP(Table2[[#This Row],[Shortname]], comp[], 2, FALSE)</f>
        <v>W-free</v>
      </c>
      <c r="D134" s="19" t="s">
        <v>2664</v>
      </c>
      <c r="E134" s="16" t="s">
        <v>2663</v>
      </c>
      <c r="F134">
        <v>616.5</v>
      </c>
      <c r="G134">
        <v>570</v>
      </c>
      <c r="H134" s="4">
        <v>1E-3</v>
      </c>
      <c r="I134" s="4" t="s">
        <v>43</v>
      </c>
      <c r="K134" t="e">
        <f>VLOOKUP(Table2[[#This Row],[Unique]], comp[], 2, FALSE)</f>
        <v>#N/A</v>
      </c>
      <c r="L134" s="8" t="str">
        <f>Table2[[#This Row],[Name]] &amp; Table2[[#This Row],[Paper]]</f>
        <v>2Nb10CrBaler, N., Pandey, P., Singh, M. P., Makineni, S. K. &amp; Chattopadhyay, K. Effects of Ti and Cr Additions in a Co–Ni–Al–Mo–Nb-Based Superalloy. in 929–936 (2020). doi:10.1007/978-3-030-51834-9_91.</v>
      </c>
    </row>
    <row r="135" spans="1:13" x14ac:dyDescent="0.3">
      <c r="A135" t="s">
        <v>2268</v>
      </c>
      <c r="B135" t="str">
        <f>IF(A135=A134, "",VLOOKUP(Table2[[#This Row],[Shortname]],comp[], 3, FALSE))</f>
        <v>-31Ni-11Al-11Cr-3Ta-4Mo-C-Zr-B</v>
      </c>
      <c r="C135" t="str">
        <f>VLOOKUP(Table2[[#This Row],[Shortname]], comp[], 2, FALSE)</f>
        <v>W-free</v>
      </c>
      <c r="D135" t="s">
        <v>41</v>
      </c>
      <c r="E135" t="s">
        <v>1254</v>
      </c>
      <c r="F135">
        <v>616</v>
      </c>
      <c r="G135">
        <v>850</v>
      </c>
      <c r="H135">
        <v>1E-3</v>
      </c>
      <c r="I135" t="s">
        <v>43</v>
      </c>
      <c r="J135" t="s">
        <v>25</v>
      </c>
      <c r="K135" t="s">
        <v>1577</v>
      </c>
      <c r="L135"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https://doi.org/10.1016/j.mtla.2020.100643</v>
      </c>
      <c r="M135" t="s">
        <v>1577</v>
      </c>
    </row>
    <row r="136" spans="1:13" x14ac:dyDescent="0.3">
      <c r="A136" s="16" t="s">
        <v>2339</v>
      </c>
      <c r="B136" s="16" t="str">
        <f>IF(A136=A135, "",VLOOKUP(Table2[[#This Row],[Shortname]],comp[], 3, FALSE))</f>
        <v>-31Ni-10Al-4W-4Ti-3Ta</v>
      </c>
      <c r="C136" s="16" t="str">
        <f>VLOOKUP(Table2[[#This Row],[Shortname]], comp[], 2, FALSE)</f>
        <v>CoAlWX+</v>
      </c>
      <c r="D136" t="s">
        <v>425</v>
      </c>
      <c r="E136" s="16" t="s">
        <v>424</v>
      </c>
      <c r="F136">
        <v>615</v>
      </c>
      <c r="G136">
        <v>800</v>
      </c>
      <c r="H136" s="4">
        <v>1E-4</v>
      </c>
      <c r="I136" s="4" t="s">
        <v>43</v>
      </c>
      <c r="J136" t="s">
        <v>423</v>
      </c>
      <c r="K136" s="16" t="e">
        <f>VLOOKUP(Table2[[#This Row],[Unique]], comp[], 2, FALSE)</f>
        <v>#N/A</v>
      </c>
      <c r="L136" s="16" t="str">
        <f>Table2[[#This Row],[Name]] &amp; Table2[[#This Row],[Paper]]</f>
        <v>CoNi-5Fan, Z. et al. Plastic deformation behaviors and mechanical properties of advanced single crystalline CoNi-base superalloys. Mater. Sci. Eng. A 748, 267–274 (2019).</v>
      </c>
      <c r="M136" s="16" t="s">
        <v>1691</v>
      </c>
    </row>
    <row r="137" spans="1:13" x14ac:dyDescent="0.3">
      <c r="A137" s="26" t="s">
        <v>2683</v>
      </c>
      <c r="B137" t="str">
        <f>IF(A137=A136, "",VLOOKUP(Table2[[#This Row],[Shortname]],comp[], 3, FALSE))</f>
        <v>-30Ni-10Al-2Nb-5Mo</v>
      </c>
      <c r="C137" t="str">
        <f>VLOOKUP(Table2[[#This Row],[Shortname]], comp[], 2, FALSE)</f>
        <v>W-free</v>
      </c>
      <c r="D137" s="19" t="s">
        <v>1062</v>
      </c>
      <c r="E137" s="16" t="s">
        <v>2663</v>
      </c>
      <c r="F137">
        <v>614.24</v>
      </c>
      <c r="G137">
        <v>620</v>
      </c>
      <c r="H137" s="4">
        <v>1E-3</v>
      </c>
      <c r="I137" s="4" t="s">
        <v>43</v>
      </c>
      <c r="K137" t="e">
        <f>VLOOKUP(Table2[[#This Row],[Unique]], comp[], 2, FALSE)</f>
        <v>#N/A</v>
      </c>
      <c r="L137" s="8" t="str">
        <f>Table2[[#This Row],[Name]] &amp; Table2[[#This Row],[Paper]]</f>
        <v>2NbBaler, N., Pandey, P., Singh, M. P., Makineni, S. K. &amp; Chattopadhyay, K. Effects of Ti and Cr Additions in a Co–Ni–Al–Mo–Nb-Based Superalloy. in 929–936 (2020). doi:10.1007/978-3-030-51834-9_91.</v>
      </c>
    </row>
    <row r="138" spans="1:13" x14ac:dyDescent="0.3">
      <c r="A138" s="26" t="s">
        <v>2683</v>
      </c>
      <c r="B138" t="str">
        <f>IF(A138=A137, "",VLOOKUP(Table2[[#This Row],[Shortname]],comp[], 3, FALSE))</f>
        <v/>
      </c>
      <c r="C138" t="str">
        <f>VLOOKUP(Table2[[#This Row],[Shortname]], comp[], 2, FALSE)</f>
        <v>W-free</v>
      </c>
      <c r="D138" s="19" t="s">
        <v>1062</v>
      </c>
      <c r="E138" s="16" t="s">
        <v>2663</v>
      </c>
      <c r="F138">
        <v>609.71</v>
      </c>
      <c r="G138">
        <v>670</v>
      </c>
      <c r="H138" s="4">
        <v>1E-3</v>
      </c>
      <c r="I138" s="4" t="s">
        <v>43</v>
      </c>
      <c r="K138" t="e">
        <f>VLOOKUP(Table2[[#This Row],[Unique]], comp[], 2, FALSE)</f>
        <v>#N/A</v>
      </c>
      <c r="L138" s="8" t="str">
        <f>Table2[[#This Row],[Name]] &amp; Table2[[#This Row],[Paper]]</f>
        <v>2NbBaler, N., Pandey, P., Singh, M. P., Makineni, S. K. &amp; Chattopadhyay, K. Effects of Ti and Cr Additions in a Co–Ni–Al–Mo–Nb-Based Superalloy. in 929–936 (2020). doi:10.1007/978-3-030-51834-9_91.</v>
      </c>
    </row>
    <row r="139" spans="1:13" x14ac:dyDescent="0.3">
      <c r="A139" s="26" t="s">
        <v>2683</v>
      </c>
      <c r="B139" t="str">
        <f>IF(A139=A138, "",VLOOKUP(Table2[[#This Row],[Shortname]],comp[], 3, FALSE))</f>
        <v/>
      </c>
      <c r="C139" t="str">
        <f>VLOOKUP(Table2[[#This Row],[Shortname]], comp[], 2, FALSE)</f>
        <v>W-free</v>
      </c>
      <c r="D139" s="19" t="s">
        <v>1062</v>
      </c>
      <c r="E139" s="16" t="s">
        <v>2663</v>
      </c>
      <c r="F139">
        <v>609.71</v>
      </c>
      <c r="G139">
        <v>720</v>
      </c>
      <c r="H139" s="4">
        <v>1E-3</v>
      </c>
      <c r="I139" s="4" t="s">
        <v>43</v>
      </c>
      <c r="K139" t="e">
        <f>VLOOKUP(Table2[[#This Row],[Unique]], comp[], 2, FALSE)</f>
        <v>#N/A</v>
      </c>
      <c r="L139" s="8" t="str">
        <f>Table2[[#This Row],[Name]] &amp; Table2[[#This Row],[Paper]]</f>
        <v>2NbBaler, N., Pandey, P., Singh, M. P., Makineni, S. K. &amp; Chattopadhyay, K. Effects of Ti and Cr Additions in a Co–Ni–Al–Mo–Nb-Based Superalloy. in 929–936 (2020). doi:10.1007/978-3-030-51834-9_91.</v>
      </c>
    </row>
    <row r="140" spans="1:13" x14ac:dyDescent="0.3">
      <c r="A140" s="1" t="s">
        <v>2306</v>
      </c>
      <c r="B140" s="1" t="str">
        <f>IF(A140=A139, "",VLOOKUP(Table2[[#This Row],[Shortname]],comp[], 3, FALSE))</f>
        <v>-10Ni-5Al-6W-6Ti</v>
      </c>
      <c r="C140" s="1" t="str">
        <f>VLOOKUP(Table2[[#This Row],[Shortname]], comp[], 2, FALSE)</f>
        <v>CoAlWX+</v>
      </c>
      <c r="D140" t="s">
        <v>193</v>
      </c>
      <c r="E140" s="1" t="s">
        <v>178</v>
      </c>
      <c r="F140">
        <v>608</v>
      </c>
      <c r="G140">
        <v>600</v>
      </c>
      <c r="H140" s="4">
        <v>1E-4</v>
      </c>
      <c r="I140" s="4" t="s">
        <v>43</v>
      </c>
      <c r="K140" s="1" t="s">
        <v>1579</v>
      </c>
      <c r="L140" s="1" t="str">
        <f>Table2[[#This Row],[Name]] &amp; Table2[[#This Row],[Paper]]</f>
        <v>10Ni-6A-6W-6TiBocchini, P. J. (2015). Microstructure and Mechanical Properties in Gamma(face-centered cubic) + Gamma Prime(L1 2 ) Precipitation-Strengthened Cobalt-based Superalloys.</v>
      </c>
      <c r="M140" s="1" t="s">
        <v>1579</v>
      </c>
    </row>
    <row r="141" spans="1:13" x14ac:dyDescent="0.3">
      <c r="A141" s="21" t="s">
        <v>2408</v>
      </c>
      <c r="B141" s="21" t="str">
        <f>IF(A141=A140, "",VLOOKUP(Table2[[#This Row],[Shortname]],comp[], 3, FALSE))</f>
        <v>-4Ti-2Nb-10V</v>
      </c>
      <c r="C141" s="21" t="str">
        <f>VLOOKUP(Table2[[#This Row],[Shortname]], comp[], 2, FALSE)</f>
        <v>W-free</v>
      </c>
      <c r="D141" t="s">
        <v>630</v>
      </c>
      <c r="E141" s="21" t="s">
        <v>627</v>
      </c>
      <c r="F141">
        <v>608</v>
      </c>
      <c r="G141">
        <v>800</v>
      </c>
      <c r="H141" s="4">
        <v>1E-4</v>
      </c>
      <c r="I141" s="4" t="s">
        <v>43</v>
      </c>
      <c r="J141" t="s">
        <v>321</v>
      </c>
      <c r="K141" s="21" t="e">
        <f>VLOOKUP(Table2[[#This Row],[Unique]], comp[], 2, FALSE)</f>
        <v>#N/A</v>
      </c>
      <c r="L141" s="21" t="str">
        <f>Table2[[#This Row],[Name]] &amp; Table2[[#This Row],[Paper]]</f>
        <v>CVTNLiu, X. et al. Effects of Nb and W additions on the microstructures and mechanical properties of novel γ/γ’ Co-V-Ti-based superalloys. Metals (Basel). 8, (2018).</v>
      </c>
      <c r="M141" s="21" t="s">
        <v>1763</v>
      </c>
    </row>
    <row r="142" spans="1:13" x14ac:dyDescent="0.3">
      <c r="A142" t="s">
        <v>2216</v>
      </c>
      <c r="B142" t="str">
        <f>IF(A142=A141, "",VLOOKUP(Table2[[#This Row],[Shortname]],comp[], 3, FALSE))</f>
        <v>-31Ni-9Al-5W-4Ti-1Ta</v>
      </c>
      <c r="C142" t="str">
        <f>VLOOKUP(Table2[[#This Row],[Shortname]], comp[], 2, FALSE)</f>
        <v>Co3Ti</v>
      </c>
      <c r="D142" s="19" t="s">
        <v>821</v>
      </c>
      <c r="E142" t="s">
        <v>820</v>
      </c>
      <c r="F142">
        <v>607</v>
      </c>
      <c r="G142">
        <v>28</v>
      </c>
      <c r="H142" s="4">
        <v>1E-4</v>
      </c>
      <c r="I142" s="4" t="s">
        <v>43</v>
      </c>
      <c r="J142" t="s">
        <v>321</v>
      </c>
      <c r="K142" t="e">
        <f>VLOOKUP(Table2[[#This Row],[Unique]], comp[], 2, FALSE)</f>
        <v>#N/A</v>
      </c>
      <c r="L142" t="str">
        <f>Table2[[#This Row],[Name]] &amp; Table2[[#This Row],[Paper]]</f>
        <v>Co-30NiQu, S. et al. Microstructural evolution and compression property of a novel γʹ-strengthened directionally solidified CoNi-base superalloy. Mater. Sci. Eng. A 761, (2019).</v>
      </c>
      <c r="M142" t="s">
        <v>1552</v>
      </c>
    </row>
    <row r="143" spans="1:13" x14ac:dyDescent="0.3">
      <c r="A143" s="8" t="s">
        <v>916</v>
      </c>
      <c r="B143" s="8" t="str">
        <f>IF(A143=A142, "",VLOOKUP(Table2[[#This Row],[Shortname]],comp[], 3, FALSE))</f>
        <v>-9Al-10W-B</v>
      </c>
      <c r="C143" s="8" t="str">
        <f>VLOOKUP(Table2[[#This Row],[Shortname]], comp[], 2, FALSE)</f>
        <v>CoAlW-X</v>
      </c>
      <c r="D143" s="19" t="s">
        <v>916</v>
      </c>
      <c r="E143" s="8" t="s">
        <v>908</v>
      </c>
      <c r="F143">
        <v>606</v>
      </c>
      <c r="G143">
        <v>800</v>
      </c>
      <c r="H143" s="4">
        <v>2.0000000000000001E-4</v>
      </c>
      <c r="I143" s="4" t="s">
        <v>43</v>
      </c>
      <c r="J143" t="s">
        <v>321</v>
      </c>
      <c r="K143" s="8" t="e">
        <f>VLOOKUP(Table2[[#This Row],[Unique]], comp[], 2, FALSE)</f>
        <v>#N/A</v>
      </c>
      <c r="L143" s="8" t="str">
        <f>Table2[[#This Row],[Name]] &amp; Table2[[#This Row],[Paper]]</f>
        <v>Co-9.3Al-10.4W-0.02BShinagawa, K., Omori, T., Oikawa, K., Kainuma, R. &amp; Ishida, K. Ductility enhancement by boron addition in Co-Al-W high-temperature alloys. Scr. Mater. 61, 612–615 (2009).</v>
      </c>
      <c r="M143" s="8" t="s">
        <v>1851</v>
      </c>
    </row>
    <row r="144" spans="1:13" x14ac:dyDescent="0.3">
      <c r="A144" s="8" t="s">
        <v>913</v>
      </c>
      <c r="B144" s="8" t="str">
        <f>IF(A144=A143, "",VLOOKUP(Table2[[#This Row],[Shortname]],comp[], 3, FALSE))</f>
        <v>-9Al-10W-B</v>
      </c>
      <c r="C144" s="8" t="str">
        <f>VLOOKUP(Table2[[#This Row],[Shortname]], comp[], 2, FALSE)</f>
        <v>CoAlW-X</v>
      </c>
      <c r="D144" t="s">
        <v>917</v>
      </c>
      <c r="E144" s="8" t="s">
        <v>908</v>
      </c>
      <c r="F144">
        <v>606</v>
      </c>
      <c r="G144">
        <v>760</v>
      </c>
      <c r="H144" s="4">
        <v>2.0000000000000001E-4</v>
      </c>
      <c r="I144" s="4" t="s">
        <v>43</v>
      </c>
      <c r="J144" t="s">
        <v>321</v>
      </c>
      <c r="K144" s="8" t="s">
        <v>1633</v>
      </c>
      <c r="L144" s="8" t="str">
        <f>Table2[[#This Row],[Name]] &amp; Table2[[#This Row],[Paper]]</f>
        <v>Co-9.2Al-9.5W-0.02Shinagawa, K., Omori, T., Oikawa, K., Kainuma, R. &amp; Ishida, K. Ductility enhancement by boron addition in Co-Al-W high-temperature alloys. Scr. Mater. 61, 612–615 (2009).</v>
      </c>
      <c r="M144" s="8" t="s">
        <v>1633</v>
      </c>
    </row>
    <row r="145" spans="1:13" x14ac:dyDescent="0.3">
      <c r="A145" t="s">
        <v>2216</v>
      </c>
      <c r="B145" t="str">
        <f>IF(A145=A144, "",VLOOKUP(Table2[[#This Row],[Shortname]],comp[], 3, FALSE))</f>
        <v>-31Ni-9Al-5W-4Ti-1Ta</v>
      </c>
      <c r="C145" t="str">
        <f>VLOOKUP(Table2[[#This Row],[Shortname]], comp[], 2, FALSE)</f>
        <v>Co3Ti</v>
      </c>
      <c r="D145" s="19" t="s">
        <v>821</v>
      </c>
      <c r="E145" t="s">
        <v>820</v>
      </c>
      <c r="F145">
        <v>605</v>
      </c>
      <c r="G145">
        <v>850</v>
      </c>
      <c r="H145" s="4">
        <v>1E-4</v>
      </c>
      <c r="I145" s="4" t="s">
        <v>43</v>
      </c>
      <c r="J145" t="s">
        <v>321</v>
      </c>
      <c r="K145" t="e">
        <f>VLOOKUP(Table2[[#This Row],[Unique]], comp[], 2, FALSE)</f>
        <v>#N/A</v>
      </c>
      <c r="L145" t="str">
        <f>Table2[[#This Row],[Name]] &amp; Table2[[#This Row],[Paper]]</f>
        <v>Co-30NiQu, S. et al. Microstructural evolution and compression property of a novel γʹ-strengthened directionally solidified CoNi-base superalloy. Mater. Sci. Eng. A 761, (2019).</v>
      </c>
      <c r="M145" t="s">
        <v>1552</v>
      </c>
    </row>
    <row r="146" spans="1:13" x14ac:dyDescent="0.3">
      <c r="A146" s="16" t="s">
        <v>2339</v>
      </c>
      <c r="B146" s="16" t="str">
        <f>IF(A146=A145, "",VLOOKUP(Table2[[#This Row],[Shortname]],comp[], 3, FALSE))</f>
        <v>-31Ni-10Al-4W-4Ti-3Ta</v>
      </c>
      <c r="C146" s="16" t="str">
        <f>VLOOKUP(Table2[[#This Row],[Shortname]], comp[], 2, FALSE)</f>
        <v>CoAlWX+</v>
      </c>
      <c r="D146" t="s">
        <v>425</v>
      </c>
      <c r="E146" s="16" t="s">
        <v>424</v>
      </c>
      <c r="F146">
        <v>604</v>
      </c>
      <c r="G146">
        <v>700</v>
      </c>
      <c r="H146" s="4">
        <v>1E-4</v>
      </c>
      <c r="I146" s="4" t="s">
        <v>43</v>
      </c>
      <c r="J146" t="s">
        <v>423</v>
      </c>
      <c r="K146" s="16" t="e">
        <f>VLOOKUP(Table2[[#This Row],[Unique]], comp[], 2, FALSE)</f>
        <v>#N/A</v>
      </c>
      <c r="L146" s="16" t="str">
        <f>Table2[[#This Row],[Name]] &amp; Table2[[#This Row],[Paper]]</f>
        <v>CoNi-5Fan, Z. et al. Plastic deformation behaviors and mechanical properties of advanced single crystalline CoNi-base superalloys. Mater. Sci. Eng. A 748, 267–274 (2019).</v>
      </c>
      <c r="M146" s="16" t="s">
        <v>1691</v>
      </c>
    </row>
    <row r="147" spans="1:13" x14ac:dyDescent="0.3">
      <c r="A147" s="15" t="s">
        <v>2215</v>
      </c>
      <c r="B147" s="15" t="str">
        <f>IF(A147=A146, "",VLOOKUP(Table2[[#This Row],[Shortname]],comp[], 3, FALSE))</f>
        <v>-2Ti-2Ta-12V</v>
      </c>
      <c r="C147" s="15" t="str">
        <f>VLOOKUP(Table2[[#This Row],[Shortname]], comp[], 2, FALSE)</f>
        <v>W-free</v>
      </c>
      <c r="D147" t="s">
        <v>823</v>
      </c>
      <c r="E147" s="15" t="s">
        <v>824</v>
      </c>
      <c r="F147">
        <v>603</v>
      </c>
      <c r="G147">
        <v>700</v>
      </c>
      <c r="H147" s="4">
        <v>1E-4</v>
      </c>
      <c r="I147" s="4" t="s">
        <v>43</v>
      </c>
      <c r="J147" t="s">
        <v>321</v>
      </c>
      <c r="K147" s="15" t="e">
        <f>VLOOKUP(Table2[[#This Row],[Unique]], comp[], 2, FALSE)</f>
        <v>#N/A</v>
      </c>
      <c r="L147" s="15" t="str">
        <f>Table2[[#This Row],[Name]] &amp; Table2[[#This Row],[Paper]]</f>
        <v>Co-V-Ta-Ti alloyQu, S. et al. Coarsening behavior of γʹ precipitates and compression deformation mechanism of a novel Co–V–Ta–Ti superalloy. Mater. Sci. Eng. A 139455 (2020) doi:10.1016/j.msea.2020.139455.</v>
      </c>
      <c r="M147" s="15" t="s">
        <v>1551</v>
      </c>
    </row>
    <row r="148" spans="1:13" x14ac:dyDescent="0.3">
      <c r="A148" s="21" t="s">
        <v>2408</v>
      </c>
      <c r="B148" s="21" t="str">
        <f>IF(A148=A147, "",VLOOKUP(Table2[[#This Row],[Shortname]],comp[], 3, FALSE))</f>
        <v>-4Ti-2Nb-10V</v>
      </c>
      <c r="C148" s="21" t="str">
        <f>VLOOKUP(Table2[[#This Row],[Shortname]], comp[], 2, FALSE)</f>
        <v>W-free</v>
      </c>
      <c r="D148" t="s">
        <v>630</v>
      </c>
      <c r="E148" s="21" t="s">
        <v>627</v>
      </c>
      <c r="F148">
        <v>601</v>
      </c>
      <c r="G148">
        <v>700</v>
      </c>
      <c r="H148" s="4">
        <v>1E-4</v>
      </c>
      <c r="I148" s="4" t="s">
        <v>43</v>
      </c>
      <c r="J148" t="s">
        <v>321</v>
      </c>
      <c r="K148" s="21" t="e">
        <f>VLOOKUP(Table2[[#This Row],[Unique]], comp[], 2, FALSE)</f>
        <v>#N/A</v>
      </c>
      <c r="L148" s="21" t="str">
        <f>Table2[[#This Row],[Name]] &amp; Table2[[#This Row],[Paper]]</f>
        <v>CVTNLiu, X. et al. Effects of Nb and W additions on the microstructures and mechanical properties of novel γ/γ’ Co-V-Ti-based superalloys. Metals (Basel). 8, (2018).</v>
      </c>
      <c r="M148" s="21" t="s">
        <v>1763</v>
      </c>
    </row>
    <row r="149" spans="1:13" x14ac:dyDescent="0.3">
      <c r="A149" t="s">
        <v>2316</v>
      </c>
      <c r="B149" t="str">
        <f>IF(A149=A148, "",VLOOKUP(Table2[[#This Row],[Shortname]],comp[], 3, FALSE))</f>
        <v>-30Ni-10Al-2Ti-4Ta-5V</v>
      </c>
      <c r="C149" t="str">
        <f>VLOOKUP(Table2[[#This Row],[Shortname]], comp[], 2, FALSE)</f>
        <v>W-free</v>
      </c>
      <c r="D149" t="s">
        <v>286</v>
      </c>
      <c r="E149" t="s">
        <v>287</v>
      </c>
      <c r="F149">
        <v>600</v>
      </c>
      <c r="G149">
        <v>800</v>
      </c>
      <c r="H149" s="4">
        <v>1E-4</v>
      </c>
      <c r="I149" s="4" t="s">
        <v>43</v>
      </c>
      <c r="J149" t="s">
        <v>321</v>
      </c>
      <c r="K149" t="s">
        <v>1591</v>
      </c>
      <c r="L149"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https://doi.org/10.1016/j.actamat.2019.03.031</v>
      </c>
      <c r="M149" t="s">
        <v>1591</v>
      </c>
    </row>
    <row r="150" spans="1:13" x14ac:dyDescent="0.3">
      <c r="A150" t="s">
        <v>2316</v>
      </c>
      <c r="B150" t="str">
        <f>IF(A150=A149, "",VLOOKUP(Table2[[#This Row],[Shortname]],comp[], 3, FALSE))</f>
        <v/>
      </c>
      <c r="C150" t="str">
        <f>VLOOKUP(Table2[[#This Row],[Shortname]], comp[], 2, FALSE)</f>
        <v>W-free</v>
      </c>
      <c r="D150" t="s">
        <v>286</v>
      </c>
      <c r="E150" t="s">
        <v>1637</v>
      </c>
      <c r="F150">
        <v>600</v>
      </c>
      <c r="G150">
        <v>900</v>
      </c>
      <c r="H150" s="4">
        <v>1E-4</v>
      </c>
      <c r="I150" s="4" t="s">
        <v>43</v>
      </c>
      <c r="J150" t="s">
        <v>321</v>
      </c>
      <c r="K150" t="s">
        <v>1591</v>
      </c>
      <c r="L150" t="str">
        <f>Table2[[#This Row],[Name]] &amp; Table2[[#This Row],[Paper]]</f>
        <v>Co-30Ni-10Al-5V-4Ta-TiChen, Y., Wang, C., Ruan, J., Omori, T., Kainuma, R., Ishida, K., &amp; Liu, X. (2019). High-strength Co–Al–V-base superalloys strengthened by γ′-Co 3 (Al,V) with high solvus temperature. Acta Materialia, 170, 62–74. https://doi.org/10.1016/j.actamat.2019.03.035</v>
      </c>
      <c r="M150" t="s">
        <v>1591</v>
      </c>
    </row>
    <row r="151" spans="1:13" x14ac:dyDescent="0.3">
      <c r="A151" t="s">
        <v>2476</v>
      </c>
      <c r="B151" t="str">
        <f>IF(A151=A150, "",VLOOKUP(Table2[[#This Row],[Shortname]],comp[], 3, FALSE))</f>
        <v>-2Ta-12V</v>
      </c>
      <c r="C151" t="str">
        <f>VLOOKUP(Table2[[#This Row],[Shortname]], comp[], 2, FALSE)</f>
        <v>W-free</v>
      </c>
      <c r="D151" s="19" t="s">
        <v>862</v>
      </c>
      <c r="E151" t="s">
        <v>861</v>
      </c>
      <c r="F151">
        <v>596</v>
      </c>
      <c r="G151">
        <v>750</v>
      </c>
      <c r="H151" s="4">
        <v>1E-4</v>
      </c>
      <c r="I151" s="4" t="s">
        <v>43</v>
      </c>
      <c r="J151" t="s">
        <v>321</v>
      </c>
      <c r="K151" t="e">
        <f>VLOOKUP(Table2[[#This Row],[Unique]], comp[], 2, FALSE)</f>
        <v>#N/A</v>
      </c>
      <c r="L151" t="str">
        <f>Table2[[#This Row],[Name]] &amp; Table2[[#This Row],[Paper]]</f>
        <v>Co-12V-2TaRuan, J. et al. Accelerated design of novel W-free high-strength Co-base superalloys with extremely wide γ/γʹ region by machine learning and CALPHAD methods. Acta Mater. 186, 425–433 (2020).</v>
      </c>
      <c r="M151" t="s">
        <v>1828</v>
      </c>
    </row>
    <row r="152" spans="1:13" x14ac:dyDescent="0.3">
      <c r="A152" t="s">
        <v>2267</v>
      </c>
      <c r="B152" t="str">
        <f>IF(A152=A151, "",VLOOKUP(Table2[[#This Row],[Shortname]],comp[], 3, FALSE))</f>
        <v>-31Ni-11Al-11Cr-2Ta-1Nb-4Mo-C-Zr-B</v>
      </c>
      <c r="C152" t="str">
        <f>VLOOKUP(Table2[[#This Row],[Shortname]], comp[], 2, FALSE)</f>
        <v>W-free</v>
      </c>
      <c r="D152" t="s">
        <v>42</v>
      </c>
      <c r="E152" t="s">
        <v>1248</v>
      </c>
      <c r="F152">
        <v>592</v>
      </c>
      <c r="G152">
        <v>850</v>
      </c>
      <c r="H152">
        <v>1E-3</v>
      </c>
      <c r="I152" t="s">
        <v>43</v>
      </c>
      <c r="J152" t="s">
        <v>25</v>
      </c>
      <c r="K152" t="s">
        <v>1576</v>
      </c>
      <c r="L152"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https://doi.org/10.1016/j.mtla.2020.100637</v>
      </c>
      <c r="M152" t="s">
        <v>1576</v>
      </c>
    </row>
    <row r="153" spans="1:13" x14ac:dyDescent="0.3">
      <c r="A153" s="8" t="s">
        <v>916</v>
      </c>
      <c r="B153" s="8" t="str">
        <f>IF(A153=A152, "",VLOOKUP(Table2[[#This Row],[Shortname]],comp[], 3, FALSE))</f>
        <v>-9Al-10W-B</v>
      </c>
      <c r="C153" s="8" t="str">
        <f>VLOOKUP(Table2[[#This Row],[Shortname]], comp[], 2, FALSE)</f>
        <v>CoAlW-X</v>
      </c>
      <c r="D153" s="19" t="s">
        <v>916</v>
      </c>
      <c r="E153" s="8" t="s">
        <v>908</v>
      </c>
      <c r="F153">
        <v>592</v>
      </c>
      <c r="G153">
        <v>760</v>
      </c>
      <c r="H153" s="4">
        <v>2.0000000000000001E-4</v>
      </c>
      <c r="I153" s="4" t="s">
        <v>43</v>
      </c>
      <c r="J153" t="s">
        <v>321</v>
      </c>
      <c r="K153" s="8" t="e">
        <f>VLOOKUP(Table2[[#This Row],[Unique]], comp[], 2, FALSE)</f>
        <v>#N/A</v>
      </c>
      <c r="L153" s="8" t="str">
        <f>Table2[[#This Row],[Name]] &amp; Table2[[#This Row],[Paper]]</f>
        <v>Co-9.3Al-10.4W-0.02BShinagawa, K., Omori, T., Oikawa, K., Kainuma, R. &amp; Ishida, K. Ductility enhancement by boron addition in Co-Al-W high-temperature alloys. Scr. Mater. 61, 612–615 (2009).</v>
      </c>
      <c r="M153" s="8" t="s">
        <v>1851</v>
      </c>
    </row>
    <row r="154" spans="1:13" x14ac:dyDescent="0.3">
      <c r="A154" s="8" t="s">
        <v>2562</v>
      </c>
      <c r="B154" s="8" t="str">
        <f>IF(A154=A153, "",VLOOKUP(Table2[[#This Row],[Shortname]],comp[], 3, FALSE))</f>
        <v>-6Al-3W</v>
      </c>
      <c r="C154" s="8" t="str">
        <f>VLOOKUP(Table2[[#This Row],[Shortname]], comp[], 2, FALSE)</f>
        <v>CoAlW-X</v>
      </c>
      <c r="D154" s="19" t="s">
        <v>1141</v>
      </c>
      <c r="E154" s="8" t="s">
        <v>1140</v>
      </c>
      <c r="F154">
        <v>592</v>
      </c>
      <c r="G154">
        <v>750</v>
      </c>
      <c r="H154" s="4">
        <v>1E-4</v>
      </c>
      <c r="I154" s="4" t="s">
        <v>43</v>
      </c>
      <c r="J154" t="s">
        <v>321</v>
      </c>
      <c r="K154" s="8" t="e">
        <f>VLOOKUP(Table2[[#This Row],[Unique]], comp[], 2, FALSE)</f>
        <v>#N/A</v>
      </c>
      <c r="L154" s="8" t="str">
        <f>Table2[[#This Row],[Name]] &amp; Table2[[#This Row],[Paper]]</f>
        <v>6Al3WZhang, Y. Y. Y., Fu, H., Zhou, X., Zhang, Y. Y. Y. &amp; Xie, J. Effects of aluminum and molybdenum content on the microstructure and properties of multi-component γ′-strengthened cobalt-base superalloys. Mater. Sci. Eng. A 737, 265–273 (2018).</v>
      </c>
      <c r="M154" s="8" t="s">
        <v>1920</v>
      </c>
    </row>
    <row r="155" spans="1:13" x14ac:dyDescent="0.3">
      <c r="A155" t="s">
        <v>2261</v>
      </c>
      <c r="B155" t="str">
        <f>IF(A155=A154, "",VLOOKUP(Table2[[#This Row],[Shortname]],comp[], 3, FALSE))</f>
        <v>-30Ni-10Al-13Cr-5Ti-2Nb</v>
      </c>
      <c r="C155" t="str">
        <f>VLOOKUP(Table2[[#This Row],[Shortname]], comp[], 2, FALSE)</f>
        <v>W-free</v>
      </c>
      <c r="D155" t="s">
        <v>18</v>
      </c>
      <c r="E155" t="s">
        <v>1240</v>
      </c>
      <c r="F155">
        <v>590</v>
      </c>
      <c r="G155">
        <v>1025</v>
      </c>
      <c r="H155">
        <v>10</v>
      </c>
      <c r="I155" t="s">
        <v>43</v>
      </c>
      <c r="J155" t="s">
        <v>25</v>
      </c>
      <c r="K155" t="s">
        <v>1570</v>
      </c>
      <c r="L155"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https://doi.org/10.1016/j.msea.2020.139514</v>
      </c>
      <c r="M155" t="s">
        <v>1570</v>
      </c>
    </row>
    <row r="156" spans="1:13" x14ac:dyDescent="0.3">
      <c r="A156" s="8" t="s">
        <v>2245</v>
      </c>
      <c r="B156" s="8" t="str">
        <f>IF(A156=A155, "",VLOOKUP(Table2[[#This Row],[Shortname]],comp[], 3, FALSE))</f>
        <v>-15Cr-11Ti</v>
      </c>
      <c r="C156" s="8" t="str">
        <f>VLOOKUP(Table2[[#This Row],[Shortname]], comp[], 2, FALSE)</f>
        <v>Co3Ti</v>
      </c>
      <c r="D156" s="19" t="s">
        <v>1133</v>
      </c>
      <c r="E156" s="8" t="s">
        <v>1132</v>
      </c>
      <c r="F156">
        <v>590</v>
      </c>
      <c r="G156">
        <v>850</v>
      </c>
      <c r="H156" s="4">
        <v>1E-4</v>
      </c>
      <c r="I156" s="4" t="s">
        <v>43</v>
      </c>
      <c r="J156" t="s">
        <v>321</v>
      </c>
      <c r="K156" s="8" t="e">
        <f>VLOOKUP(Table2[[#This Row],[Unique]], comp[], 2, FALSE)</f>
        <v>#N/A</v>
      </c>
      <c r="L156" s="8" t="str">
        <f>Table2[[#This Row],[Name]] &amp; Table2[[#This Row],[Paper]]</f>
        <v>CTC-1Zenk, C. H. et al. A novel type of Co–Ti–Cr-base γ/γ′ superalloys with low mass density. Acta Mater. 135, 244–251 (2017).</v>
      </c>
      <c r="M156" s="8" t="s">
        <v>1400</v>
      </c>
    </row>
    <row r="157" spans="1:13" x14ac:dyDescent="0.3">
      <c r="A157" t="s">
        <v>2215</v>
      </c>
      <c r="B157" t="str">
        <f>IF(A157=A156, "",VLOOKUP(Table2[[#This Row],[Shortname]],comp[], 3, FALSE))</f>
        <v>-2Ti-2Ta-12V</v>
      </c>
      <c r="C157" t="str">
        <f>VLOOKUP(Table2[[#This Row],[Shortname]], comp[], 2, FALSE)</f>
        <v>W-free</v>
      </c>
      <c r="D157" s="19" t="s">
        <v>866</v>
      </c>
      <c r="E157" t="s">
        <v>861</v>
      </c>
      <c r="F157">
        <v>588</v>
      </c>
      <c r="G157">
        <v>800</v>
      </c>
      <c r="H157" s="4">
        <v>1E-4</v>
      </c>
      <c r="I157" s="4" t="s">
        <v>43</v>
      </c>
      <c r="J157" t="s">
        <v>321</v>
      </c>
      <c r="K157" t="e">
        <f>VLOOKUP(Table2[[#This Row],[Unique]], comp[], 2, FALSE)</f>
        <v>#N/A</v>
      </c>
      <c r="L157" t="str">
        <f>Table2[[#This Row],[Name]] &amp; Table2[[#This Row],[Paper]]</f>
        <v>Co-12V-2Ta-2TiRuan, J. et al. Accelerated design of novel W-free high-strength Co-base superalloys with extremely wide γ/γʹ region by machine learning and CALPHAD methods. Acta Mater. 186, 425–433 (2020).</v>
      </c>
      <c r="M157" t="s">
        <v>1551</v>
      </c>
    </row>
    <row r="158" spans="1:13" x14ac:dyDescent="0.3">
      <c r="A158" s="1" t="s">
        <v>2312</v>
      </c>
      <c r="B158" s="1" t="str">
        <f>IF(A158=A157, "",VLOOKUP(Table2[[#This Row],[Shortname]],comp[], 3, FALSE))</f>
        <v>-10Ni-7Al-8W-2Ti</v>
      </c>
      <c r="C158" s="1" t="str">
        <f>VLOOKUP(Table2[[#This Row],[Shortname]], comp[], 2, FALSE)</f>
        <v>CoAlWX+</v>
      </c>
      <c r="D158" t="s">
        <v>191</v>
      </c>
      <c r="E158" s="1" t="s">
        <v>178</v>
      </c>
      <c r="F158">
        <v>587</v>
      </c>
      <c r="G158">
        <v>700</v>
      </c>
      <c r="H158" s="4">
        <v>1E-4</v>
      </c>
      <c r="I158" s="4" t="s">
        <v>43</v>
      </c>
      <c r="K158" s="1" t="s">
        <v>1584</v>
      </c>
      <c r="L158" s="1" t="str">
        <f>Table2[[#This Row],[Name]] &amp; Table2[[#This Row],[Paper]]</f>
        <v>10Ni-8A-8W-2TiBocchini, P. J. (2015). Microstructure and Mechanical Properties in Gamma(face-centered cubic) + Gamma Prime(L1 2 ) Precipitation-Strengthened Cobalt-based Superalloys.</v>
      </c>
      <c r="M158" s="1" t="s">
        <v>1584</v>
      </c>
    </row>
    <row r="159" spans="1:13" x14ac:dyDescent="0.3">
      <c r="A159" t="s">
        <v>2204</v>
      </c>
      <c r="B159" t="str">
        <f>IF(A159=A158, "",VLOOKUP(Table2[[#This Row],[Shortname]],comp[], 3, FALSE))</f>
        <v>-30Ni-10Al-2Nb-5Mo-2Re</v>
      </c>
      <c r="C159" t="str">
        <f>VLOOKUP(Table2[[#This Row],[Shortname]], comp[], 2, FALSE)</f>
        <v>W-free</v>
      </c>
      <c r="D159" s="19" t="s">
        <v>788</v>
      </c>
      <c r="E159" t="s">
        <v>787</v>
      </c>
      <c r="F159">
        <v>587</v>
      </c>
      <c r="G159">
        <v>770</v>
      </c>
      <c r="H159" s="4">
        <v>1E-3</v>
      </c>
      <c r="I159" s="4" t="s">
        <v>43</v>
      </c>
      <c r="J159" t="s">
        <v>321</v>
      </c>
      <c r="K159" t="e">
        <f>VLOOKUP(Table2[[#This Row],[Unique]], comp[], 2, FALSE)</f>
        <v>#N/A</v>
      </c>
      <c r="L159" t="str">
        <f>Table2[[#This Row],[Name]] &amp; Table2[[#This Row],[Paper]]</f>
        <v>Co2Nb2rPandey, P. et al. On the effect of Re addition on microstructural evolution of a CoNi-based superalloy. Acta Mater. 168, 37–51 (2019).</v>
      </c>
      <c r="M159" t="s">
        <v>1545</v>
      </c>
    </row>
    <row r="160" spans="1:13" x14ac:dyDescent="0.3">
      <c r="A160" s="8" t="s">
        <v>2498</v>
      </c>
      <c r="B160" s="8" t="str">
        <f>IF(A160=A159, "",VLOOKUP(Table2[[#This Row],[Shortname]],comp[], 3, FALSE))</f>
        <v>-8Al-5Cr-8W-2Ta</v>
      </c>
      <c r="C160" s="8" t="str">
        <f>VLOOKUP(Table2[[#This Row],[Shortname]], comp[], 2, FALSE)</f>
        <v>CoAlWX+</v>
      </c>
      <c r="D160" s="19" t="s">
        <v>946</v>
      </c>
      <c r="E160" s="8" t="s">
        <v>945</v>
      </c>
      <c r="F160">
        <v>581</v>
      </c>
      <c r="G160">
        <v>800</v>
      </c>
      <c r="H160" s="4">
        <v>1E-4</v>
      </c>
      <c r="I160" s="4" t="s">
        <v>43</v>
      </c>
      <c r="J160" t="s">
        <v>321</v>
      </c>
      <c r="K160" s="8" t="e">
        <f>VLOOKUP(Table2[[#This Row],[Unique]], comp[], 2, FALSE)</f>
        <v>#N/A</v>
      </c>
      <c r="L160" s="8" t="str">
        <f>Table2[[#This Row],[Name]] &amp; Table2[[#This Row],[Paper]]</f>
        <v>CrTaSuzuki, A. &amp; Pollock, T. M. High-temperature strength and deformation of γ/γ′ two-phase Co-Al-W-base alloys. Acta Mater. 56, 1288–1297 (2008).</v>
      </c>
      <c r="M160" s="8" t="s">
        <v>1856</v>
      </c>
    </row>
    <row r="161" spans="1:13" x14ac:dyDescent="0.3">
      <c r="A161" t="s">
        <v>2685</v>
      </c>
      <c r="B161" t="str">
        <f>IF(A161=A160, "",VLOOKUP(Table2[[#This Row],[Shortname]],comp[], 3, FALSE))</f>
        <v>-30Ni-10Al-2Ti-5Mo</v>
      </c>
      <c r="C161" t="str">
        <f>VLOOKUP(Table2[[#This Row],[Shortname]], comp[], 2, FALSE)</f>
        <v>W-free</v>
      </c>
      <c r="D161" s="19" t="s">
        <v>2667</v>
      </c>
      <c r="E161" s="16" t="s">
        <v>2663</v>
      </c>
      <c r="F161">
        <v>580.26</v>
      </c>
      <c r="G161">
        <v>770</v>
      </c>
      <c r="H161" s="4">
        <v>1E-3</v>
      </c>
      <c r="I161" s="4" t="s">
        <v>43</v>
      </c>
      <c r="K161" t="e">
        <f>VLOOKUP(Table2[[#This Row],[Unique]], comp[], 2, FALSE)</f>
        <v>#N/A</v>
      </c>
      <c r="L161" s="8" t="str">
        <f>Table2[[#This Row],[Name]] &amp; Table2[[#This Row],[Paper]]</f>
        <v>2Nb2TiBaler, N., Pandey, P., Singh, M. P., Makineni, S. K. &amp; Chattopadhyay, K. Effects of Ti and Cr Additions in a Co–Ni–Al–Mo–Nb-Based Superalloy. in 929–936 (2020). doi:10.1007/978-3-030-51834-9_91.</v>
      </c>
    </row>
    <row r="162" spans="1:13" x14ac:dyDescent="0.3">
      <c r="A162" t="s">
        <v>2234</v>
      </c>
      <c r="B162" t="str">
        <f>IF(A162=A161, "",VLOOKUP(Table2[[#This Row],[Shortname]],comp[], 3, FALSE))</f>
        <v>-9Al-9W-2Ta</v>
      </c>
      <c r="C162" t="str">
        <f>VLOOKUP(Table2[[#This Row],[Shortname]], comp[], 2, FALSE)</f>
        <v>CoAlW-X</v>
      </c>
      <c r="D162" s="19" t="s">
        <v>944</v>
      </c>
      <c r="E162" t="s">
        <v>942</v>
      </c>
      <c r="F162">
        <v>579</v>
      </c>
      <c r="G162">
        <v>800</v>
      </c>
      <c r="H162" s="4">
        <v>1E-4</v>
      </c>
      <c r="I162" s="4" t="s">
        <v>43</v>
      </c>
      <c r="J162" t="s">
        <v>321</v>
      </c>
      <c r="K162" t="e">
        <f>VLOOKUP(Table2[[#This Row],[Unique]], comp[], 2, FALSE)</f>
        <v>#N/A</v>
      </c>
      <c r="L162" t="str">
        <f>Table2[[#This Row],[Name]] &amp; Table2[[#This Row],[Paper]]</f>
        <v>Co–9Al–9W-2TaSuzuki, A., DeNolf, G. C. &amp; Pollock, T. M. Flow stress anomalies in γ/γ′ two-phase Co-Al-W-base alloys. Scr. Mater. 56, 385–388 (2007).</v>
      </c>
      <c r="M162" t="s">
        <v>1427</v>
      </c>
    </row>
    <row r="163" spans="1:13" x14ac:dyDescent="0.3">
      <c r="A163" s="13" t="s">
        <v>2343</v>
      </c>
      <c r="B163" s="13" t="str">
        <f>IF(A163=A162, "",VLOOKUP(Table2[[#This Row],[Shortname]],comp[], 3, FALSE))</f>
        <v>-32Ni-9Al-13Cr-5W-0Ti-0Ta-Si-Hf-C-Zr-B</v>
      </c>
      <c r="C163" s="13" t="str">
        <f>VLOOKUP(Table2[[#This Row],[Shortname]], comp[], 2, FALSE)</f>
        <v>CoAlWX+</v>
      </c>
      <c r="D163" t="s">
        <v>447</v>
      </c>
      <c r="E163" s="13" t="s">
        <v>725</v>
      </c>
      <c r="F163">
        <v>578</v>
      </c>
      <c r="G163">
        <v>850</v>
      </c>
      <c r="H163" t="s">
        <v>726</v>
      </c>
      <c r="I163" s="4" t="s">
        <v>43</v>
      </c>
      <c r="J163" t="s">
        <v>321</v>
      </c>
      <c r="K163" s="13" t="s">
        <v>1607</v>
      </c>
      <c r="L163" s="13" t="str">
        <f>Table2[[#This Row],[Name]] &amp; Table2[[#This Row],[Paper]]</f>
        <v>CoWAlloy2Neumeier, S., Freund, L. P. &amp; Göken, M. Novel wrought γ/γ′ cobalt base superalloys with high strength and improved oxidation resistance. Scr. Mater. 109, 104–107 (2015).</v>
      </c>
      <c r="M163" s="13" t="s">
        <v>1607</v>
      </c>
    </row>
    <row r="164" spans="1:13" x14ac:dyDescent="0.3">
      <c r="A164" s="21" t="s">
        <v>2406</v>
      </c>
      <c r="B164" s="21" t="str">
        <f>IF(A164=A163, "",VLOOKUP(Table2[[#This Row],[Shortname]],comp[], 3, FALSE))</f>
        <v>-2W-4Ti-10V</v>
      </c>
      <c r="C164" s="21" t="str">
        <f>VLOOKUP(Table2[[#This Row],[Shortname]], comp[], 2, FALSE)</f>
        <v>Low-W</v>
      </c>
      <c r="D164" t="s">
        <v>629</v>
      </c>
      <c r="E164" s="21" t="s">
        <v>627</v>
      </c>
      <c r="F164">
        <v>577</v>
      </c>
      <c r="G164">
        <v>700</v>
      </c>
      <c r="H164" s="4">
        <v>1E-4</v>
      </c>
      <c r="I164" s="4" t="s">
        <v>43</v>
      </c>
      <c r="J164" t="s">
        <v>321</v>
      </c>
      <c r="K164" s="21" t="e">
        <f>VLOOKUP(Table2[[#This Row],[Unique]], comp[], 2, FALSE)</f>
        <v>#N/A</v>
      </c>
      <c r="L164" s="21" t="str">
        <f>Table2[[#This Row],[Name]] &amp; Table2[[#This Row],[Paper]]</f>
        <v>CCTWLiu, X. et al. Effects of Nb and W additions on the microstructures and mechanical properties of novel γ/γ’ Co-V-Ti-based superalloys. Metals (Basel). 8, (2018).</v>
      </c>
      <c r="M164" s="21" t="s">
        <v>1761</v>
      </c>
    </row>
    <row r="165" spans="1:13" x14ac:dyDescent="0.3">
      <c r="A165" s="15" t="s">
        <v>2215</v>
      </c>
      <c r="B165" s="15" t="str">
        <f>IF(A165=A164, "",VLOOKUP(Table2[[#This Row],[Shortname]],comp[], 3, FALSE))</f>
        <v>-2Ti-2Ta-12V</v>
      </c>
      <c r="C165" s="15" t="str">
        <f>VLOOKUP(Table2[[#This Row],[Shortname]], comp[], 2, FALSE)</f>
        <v>W-free</v>
      </c>
      <c r="D165" t="s">
        <v>823</v>
      </c>
      <c r="E165" s="15" t="s">
        <v>824</v>
      </c>
      <c r="F165">
        <v>577</v>
      </c>
      <c r="G165">
        <v>750</v>
      </c>
      <c r="H165" s="4">
        <v>1E-4</v>
      </c>
      <c r="I165" s="4" t="s">
        <v>43</v>
      </c>
      <c r="J165" t="s">
        <v>321</v>
      </c>
      <c r="K165" s="15" t="e">
        <f>VLOOKUP(Table2[[#This Row],[Unique]], comp[], 2, FALSE)</f>
        <v>#N/A</v>
      </c>
      <c r="L165" s="15" t="str">
        <f>Table2[[#This Row],[Name]] &amp; Table2[[#This Row],[Paper]]</f>
        <v>Co-V-Ta-Ti alloyQu, S. et al. Coarsening behavior of γʹ precipitates and compression deformation mechanism of a novel Co–V–Ta–Ti superalloy. Mater. Sci. Eng. A 139455 (2020) doi:10.1016/j.msea.2020.139455.</v>
      </c>
      <c r="M165" s="15" t="s">
        <v>1551</v>
      </c>
    </row>
    <row r="166" spans="1:13" x14ac:dyDescent="0.3">
      <c r="A166" t="s">
        <v>3380</v>
      </c>
      <c r="B166" t="str">
        <f>IF(A166=A165, "",VLOOKUP(Table2[[#This Row],[Shortname]],comp[], 3, FALSE))</f>
        <v>-2Al-2Ta-12V</v>
      </c>
      <c r="C166" t="str">
        <f>VLOOKUP(Table2[[#This Row],[Shortname]], comp[], 2, FALSE)</f>
        <v>W-free</v>
      </c>
      <c r="D166" s="19" t="s">
        <v>863</v>
      </c>
      <c r="E166" t="s">
        <v>861</v>
      </c>
      <c r="F166">
        <v>576</v>
      </c>
      <c r="G166">
        <v>750</v>
      </c>
      <c r="H166" s="4">
        <v>1E-4</v>
      </c>
      <c r="I166" s="4" t="s">
        <v>43</v>
      </c>
      <c r="J166" t="s">
        <v>321</v>
      </c>
      <c r="K166" t="e">
        <f>VLOOKUP(Table2[[#This Row],[Unique]], comp[], 2, FALSE)</f>
        <v>#N/A</v>
      </c>
      <c r="L166" t="str">
        <f>Table2[[#This Row],[Name]] &amp; Table2[[#This Row],[Paper]]</f>
        <v>Co-12V-2Ta-2AlRuan, J. et al. Accelerated design of novel W-free high-strength Co-base superalloys with extremely wide γ/γʹ region by machine learning and CALPHAD methods. Acta Mater. 186, 425–433 (2020).</v>
      </c>
      <c r="M166" t="s">
        <v>1829</v>
      </c>
    </row>
    <row r="167" spans="1:13" x14ac:dyDescent="0.3">
      <c r="A167" s="8" t="s">
        <v>2361</v>
      </c>
      <c r="B167" s="8" t="str">
        <f>IF(A167=A166, "",VLOOKUP(Table2[[#This Row],[Shortname]],comp[], 3, FALSE))</f>
        <v>-9Al-10W-2Ta</v>
      </c>
      <c r="C167" s="8" t="str">
        <f>VLOOKUP(Table2[[#This Row],[Shortname]], comp[], 2, FALSE)</f>
        <v>CoAlW-X</v>
      </c>
      <c r="D167" s="19" t="s">
        <v>162</v>
      </c>
      <c r="E167" s="8" t="s">
        <v>945</v>
      </c>
      <c r="F167">
        <v>576</v>
      </c>
      <c r="G167">
        <v>795</v>
      </c>
      <c r="H167" s="4">
        <v>1E-4</v>
      </c>
      <c r="I167" s="4" t="s">
        <v>43</v>
      </c>
      <c r="J167" t="s">
        <v>321</v>
      </c>
      <c r="K167" s="8" t="e">
        <f>VLOOKUP(Table2[[#This Row],[Unique]], comp[], 2, FALSE)</f>
        <v>#N/A</v>
      </c>
      <c r="L167" s="8" t="str">
        <f>Table2[[#This Row],[Name]] &amp; Table2[[#This Row],[Paper]]</f>
        <v>2TaSuzuki, A. &amp; Pollock, T. M. High-temperature strength and deformation of γ/γ′ two-phase Co-Al-W-base alloys. Acta Mater. 56, 1288–1297 (2008).</v>
      </c>
      <c r="M167" s="8" t="s">
        <v>1610</v>
      </c>
    </row>
    <row r="168" spans="1:13" x14ac:dyDescent="0.3">
      <c r="A168" t="s">
        <v>2615</v>
      </c>
      <c r="B168" t="str">
        <f>IF(A168=A167, "",VLOOKUP(Table2[[#This Row],[Shortname]],comp[], 3, FALSE))</f>
        <v>-30Ni-10Al-5Cr-2Ti-2Ta-5Mo</v>
      </c>
      <c r="C168" t="str">
        <f>VLOOKUP(Table2[[#This Row],[Shortname]], comp[], 2, FALSE)</f>
        <v>W-free</v>
      </c>
      <c r="D168" s="19" t="s">
        <v>735</v>
      </c>
      <c r="E168" t="s">
        <v>734</v>
      </c>
      <c r="F168" s="24">
        <v>573.4</v>
      </c>
      <c r="G168">
        <v>1075</v>
      </c>
      <c r="H168">
        <v>10</v>
      </c>
      <c r="I168" s="4" t="s">
        <v>43</v>
      </c>
      <c r="J168" s="23"/>
      <c r="K168" t="s">
        <v>1632</v>
      </c>
      <c r="L168"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168" t="s">
        <v>1632</v>
      </c>
    </row>
    <row r="169" spans="1:13" x14ac:dyDescent="0.3">
      <c r="A169" s="1" t="s">
        <v>2313</v>
      </c>
      <c r="B169" s="1" t="str">
        <f>IF(A169=A168, "",VLOOKUP(Table2[[#This Row],[Shortname]],comp[], 3, FALSE))</f>
        <v>-10Ni-8Al-9W-0Ti</v>
      </c>
      <c r="C169" s="1" t="str">
        <f>VLOOKUP(Table2[[#This Row],[Shortname]], comp[], 2, FALSE)</f>
        <v>CoAlWX+</v>
      </c>
      <c r="D169" t="s">
        <v>190</v>
      </c>
      <c r="E169" s="1" t="s">
        <v>178</v>
      </c>
      <c r="F169">
        <v>572</v>
      </c>
      <c r="G169">
        <v>800</v>
      </c>
      <c r="H169" s="4">
        <v>1E-4</v>
      </c>
      <c r="I169" s="4" t="s">
        <v>43</v>
      </c>
      <c r="K169" s="1" t="s">
        <v>1585</v>
      </c>
      <c r="L169" s="1" t="str">
        <f>Table2[[#This Row],[Name]] &amp; Table2[[#This Row],[Paper]]</f>
        <v>10Ni-9A-9W-0TiBocchini, P. J. (2015). Microstructure and Mechanical Properties in Gamma(face-centered cubic) + Gamma Prime(L1 2 ) Precipitation-Strengthened Cobalt-based Superalloys.</v>
      </c>
      <c r="M169" s="1" t="s">
        <v>1585</v>
      </c>
    </row>
    <row r="170" spans="1:13" x14ac:dyDescent="0.3">
      <c r="A170" s="1" t="s">
        <v>2311</v>
      </c>
      <c r="B170" s="1" t="str">
        <f>IF(A170=A169, "",VLOOKUP(Table2[[#This Row],[Shortname]],comp[], 3, FALSE))</f>
        <v>-10Ni-6Al-7W-4Ti</v>
      </c>
      <c r="C170" s="1" t="str">
        <f>VLOOKUP(Table2[[#This Row],[Shortname]], comp[], 2, FALSE)</f>
        <v>CoAlWX+</v>
      </c>
      <c r="D170" t="s">
        <v>192</v>
      </c>
      <c r="E170" s="1" t="s">
        <v>178</v>
      </c>
      <c r="F170">
        <v>572</v>
      </c>
      <c r="G170">
        <v>600</v>
      </c>
      <c r="H170" s="4">
        <v>1E-4</v>
      </c>
      <c r="I170" s="4" t="s">
        <v>43</v>
      </c>
      <c r="K170" s="1" t="s">
        <v>1583</v>
      </c>
      <c r="L170" s="1" t="str">
        <f>Table2[[#This Row],[Name]] &amp; Table2[[#This Row],[Paper]]</f>
        <v>10Ni-7A-7W-4TiBocchini, P. J. (2015). Microstructure and Mechanical Properties in Gamma(face-centered cubic) + Gamma Prime(L1 2 ) Precipitation-Strengthened Cobalt-based Superalloys.</v>
      </c>
      <c r="M170" s="1" t="s">
        <v>1583</v>
      </c>
    </row>
    <row r="171" spans="1:13" x14ac:dyDescent="0.3">
      <c r="A171" t="s">
        <v>2204</v>
      </c>
      <c r="B171" t="str">
        <f>IF(A171=A170, "",VLOOKUP(Table2[[#This Row],[Shortname]],comp[], 3, FALSE))</f>
        <v>-30Ni-10Al-2Nb-5Mo-2Re</v>
      </c>
      <c r="C171" t="str">
        <f>VLOOKUP(Table2[[#This Row],[Shortname]], comp[], 2, FALSE)</f>
        <v>W-free</v>
      </c>
      <c r="D171" s="19" t="s">
        <v>788</v>
      </c>
      <c r="E171" t="s">
        <v>787</v>
      </c>
      <c r="F171">
        <v>571</v>
      </c>
      <c r="G171">
        <v>570</v>
      </c>
      <c r="H171" s="4">
        <v>1E-3</v>
      </c>
      <c r="I171" s="4" t="s">
        <v>43</v>
      </c>
      <c r="J171" t="s">
        <v>321</v>
      </c>
      <c r="K171" t="e">
        <f>VLOOKUP(Table2[[#This Row],[Unique]], comp[], 2, FALSE)</f>
        <v>#N/A</v>
      </c>
      <c r="L171" t="str">
        <f>Table2[[#This Row],[Name]] &amp; Table2[[#This Row],[Paper]]</f>
        <v>Co2Nb2rPandey, P. et al. On the effect of Re addition on microstructural evolution of a CoNi-based superalloy. Acta Mater. 168, 37–51 (2019).</v>
      </c>
      <c r="M171" t="s">
        <v>1545</v>
      </c>
    </row>
    <row r="172" spans="1:13" x14ac:dyDescent="0.3">
      <c r="A172" t="s">
        <v>2234</v>
      </c>
      <c r="B172" t="str">
        <f>IF(A172=A171, "",VLOOKUP(Table2[[#This Row],[Shortname]],comp[], 3, FALSE))</f>
        <v>-9Al-9W-2Ta</v>
      </c>
      <c r="C172" t="str">
        <f>VLOOKUP(Table2[[#This Row],[Shortname]], comp[], 2, FALSE)</f>
        <v>CoAlW-X</v>
      </c>
      <c r="D172" s="19" t="s">
        <v>944</v>
      </c>
      <c r="E172" t="s">
        <v>942</v>
      </c>
      <c r="F172">
        <v>564</v>
      </c>
      <c r="G172">
        <v>890</v>
      </c>
      <c r="H172" s="4">
        <v>1E-4</v>
      </c>
      <c r="I172" s="4" t="s">
        <v>43</v>
      </c>
      <c r="J172" t="s">
        <v>321</v>
      </c>
      <c r="K172" t="e">
        <f>VLOOKUP(Table2[[#This Row],[Unique]], comp[], 2, FALSE)</f>
        <v>#N/A</v>
      </c>
      <c r="L172" t="str">
        <f>Table2[[#This Row],[Name]] &amp; Table2[[#This Row],[Paper]]</f>
        <v>Co–9Al–9W-2TaSuzuki, A., DeNolf, G. C. &amp; Pollock, T. M. Flow stress anomalies in γ/γ′ two-phase Co-Al-W-base alloys. Scr. Mater. 56, 385–388 (2007).</v>
      </c>
      <c r="M172" t="s">
        <v>1427</v>
      </c>
    </row>
    <row r="173" spans="1:13" x14ac:dyDescent="0.3">
      <c r="A173" s="21" t="s">
        <v>2406</v>
      </c>
      <c r="B173" s="21" t="str">
        <f>IF(A173=A172, "",VLOOKUP(Table2[[#This Row],[Shortname]],comp[], 3, FALSE))</f>
        <v>-2W-4Ti-10V</v>
      </c>
      <c r="C173" s="21" t="str">
        <f>VLOOKUP(Table2[[#This Row],[Shortname]], comp[], 2, FALSE)</f>
        <v>Low-W</v>
      </c>
      <c r="D173" t="s">
        <v>629</v>
      </c>
      <c r="E173" s="21" t="s">
        <v>627</v>
      </c>
      <c r="F173">
        <v>563</v>
      </c>
      <c r="G173">
        <v>750</v>
      </c>
      <c r="H173" s="4">
        <v>1E-4</v>
      </c>
      <c r="I173" s="4" t="s">
        <v>43</v>
      </c>
      <c r="J173" t="s">
        <v>321</v>
      </c>
      <c r="K173" s="21" t="e">
        <f>VLOOKUP(Table2[[#This Row],[Unique]], comp[], 2, FALSE)</f>
        <v>#N/A</v>
      </c>
      <c r="L173" s="21" t="str">
        <f>Table2[[#This Row],[Name]] &amp; Table2[[#This Row],[Paper]]</f>
        <v>CCTWLiu, X. et al. Effects of Nb and W additions on the microstructures and mechanical properties of novel γ/γ’ Co-V-Ti-based superalloys. Metals (Basel). 8, (2018).</v>
      </c>
      <c r="M173" s="21" t="s">
        <v>1761</v>
      </c>
    </row>
    <row r="174" spans="1:13" x14ac:dyDescent="0.3">
      <c r="A174" s="8" t="s">
        <v>2361</v>
      </c>
      <c r="B174" s="8" t="str">
        <f>IF(A174=A173, "",VLOOKUP(Table2[[#This Row],[Shortname]],comp[], 3, FALSE))</f>
        <v>-9Al-10W-2Ta</v>
      </c>
      <c r="C174" s="8" t="str">
        <f>VLOOKUP(Table2[[#This Row],[Shortname]], comp[], 2, FALSE)</f>
        <v>CoAlW-X</v>
      </c>
      <c r="D174" s="19" t="s">
        <v>162</v>
      </c>
      <c r="E174" s="8" t="s">
        <v>945</v>
      </c>
      <c r="F174">
        <v>563</v>
      </c>
      <c r="G174">
        <v>890</v>
      </c>
      <c r="H174" s="4">
        <v>1E-4</v>
      </c>
      <c r="I174" s="4" t="s">
        <v>43</v>
      </c>
      <c r="J174" t="s">
        <v>321</v>
      </c>
      <c r="K174" s="8" t="e">
        <f>VLOOKUP(Table2[[#This Row],[Unique]], comp[], 2, FALSE)</f>
        <v>#N/A</v>
      </c>
      <c r="L174" s="8" t="str">
        <f>Table2[[#This Row],[Name]] &amp; Table2[[#This Row],[Paper]]</f>
        <v>2TaSuzuki, A. &amp; Pollock, T. M. High-temperature strength and deformation of γ/γ′ two-phase Co-Al-W-base alloys. Acta Mater. 56, 1288–1297 (2008).</v>
      </c>
      <c r="M174" s="8" t="s">
        <v>1610</v>
      </c>
    </row>
    <row r="175" spans="1:13" x14ac:dyDescent="0.3">
      <c r="A175" t="s">
        <v>3380</v>
      </c>
      <c r="B175" t="str">
        <f>IF(A175=A174, "",VLOOKUP(Table2[[#This Row],[Shortname]],comp[], 3, FALSE))</f>
        <v>-2Al-2Ta-12V</v>
      </c>
      <c r="C175" t="str">
        <f>VLOOKUP(Table2[[#This Row],[Shortname]], comp[], 2, FALSE)</f>
        <v>W-free</v>
      </c>
      <c r="D175" s="19" t="s">
        <v>863</v>
      </c>
      <c r="E175" t="s">
        <v>861</v>
      </c>
      <c r="F175">
        <v>562</v>
      </c>
      <c r="G175">
        <v>700</v>
      </c>
      <c r="H175" s="4">
        <v>1E-4</v>
      </c>
      <c r="I175" s="4" t="s">
        <v>43</v>
      </c>
      <c r="J175" t="s">
        <v>321</v>
      </c>
      <c r="K175" t="e">
        <f>VLOOKUP(Table2[[#This Row],[Unique]], comp[], 2, FALSE)</f>
        <v>#N/A</v>
      </c>
      <c r="L175" t="str">
        <f>Table2[[#This Row],[Name]] &amp; Table2[[#This Row],[Paper]]</f>
        <v>Co-12V-2Ta-2AlRuan, J. et al. Accelerated design of novel W-free high-strength Co-base superalloys with extremely wide γ/γʹ region by machine learning and CALPHAD methods. Acta Mater. 186, 425–433 (2020).</v>
      </c>
      <c r="M175" t="s">
        <v>1829</v>
      </c>
    </row>
    <row r="176" spans="1:13" x14ac:dyDescent="0.3">
      <c r="A176" t="s">
        <v>2216</v>
      </c>
      <c r="B176" t="str">
        <f>IF(A176=A175, "",VLOOKUP(Table2[[#This Row],[Shortname]],comp[], 3, FALSE))</f>
        <v>-31Ni-9Al-5W-4Ti-1Ta</v>
      </c>
      <c r="C176" t="str">
        <f>VLOOKUP(Table2[[#This Row],[Shortname]], comp[], 2, FALSE)</f>
        <v>Co3Ti</v>
      </c>
      <c r="D176" s="19" t="s">
        <v>821</v>
      </c>
      <c r="E176" t="s">
        <v>820</v>
      </c>
      <c r="F176">
        <v>561</v>
      </c>
      <c r="G176">
        <v>800</v>
      </c>
      <c r="H176" s="4">
        <v>1E-4</v>
      </c>
      <c r="I176" s="4" t="s">
        <v>43</v>
      </c>
      <c r="J176" t="s">
        <v>321</v>
      </c>
      <c r="K176" t="e">
        <f>VLOOKUP(Table2[[#This Row],[Unique]], comp[], 2, FALSE)</f>
        <v>#N/A</v>
      </c>
      <c r="L176" t="str">
        <f>Table2[[#This Row],[Name]] &amp; Table2[[#This Row],[Paper]]</f>
        <v>Co-30NiQu, S. et al. Microstructural evolution and compression property of a novel γʹ-strengthened directionally solidified CoNi-base superalloy. Mater. Sci. Eng. A 761, (2019).</v>
      </c>
      <c r="M176" t="s">
        <v>1552</v>
      </c>
    </row>
    <row r="177" spans="1:13" x14ac:dyDescent="0.3">
      <c r="A177" s="15" t="s">
        <v>2215</v>
      </c>
      <c r="B177" s="15" t="str">
        <f>IF(A177=A176, "",VLOOKUP(Table2[[#This Row],[Shortname]],comp[], 3, FALSE))</f>
        <v>-2Ti-2Ta-12V</v>
      </c>
      <c r="C177" s="15" t="str">
        <f>VLOOKUP(Table2[[#This Row],[Shortname]], comp[], 2, FALSE)</f>
        <v>W-free</v>
      </c>
      <c r="D177" t="s">
        <v>823</v>
      </c>
      <c r="E177" s="15" t="s">
        <v>824</v>
      </c>
      <c r="F177">
        <v>560</v>
      </c>
      <c r="G177">
        <v>800</v>
      </c>
      <c r="H177" s="4">
        <v>1E-4</v>
      </c>
      <c r="I177" s="4" t="s">
        <v>43</v>
      </c>
      <c r="J177" t="s">
        <v>321</v>
      </c>
      <c r="K177" s="15" t="e">
        <f>VLOOKUP(Table2[[#This Row],[Unique]], comp[], 2, FALSE)</f>
        <v>#N/A</v>
      </c>
      <c r="L177" s="15" t="str">
        <f>Table2[[#This Row],[Name]] &amp; Table2[[#This Row],[Paper]]</f>
        <v>Co-V-Ta-Ti alloyQu, S. et al. Coarsening behavior of γʹ precipitates and compression deformation mechanism of a novel Co–V–Ta–Ti superalloy. Mater. Sci. Eng. A 139455 (2020) doi:10.1016/j.msea.2020.139455.</v>
      </c>
      <c r="M177" s="15" t="s">
        <v>1551</v>
      </c>
    </row>
    <row r="178" spans="1:13" x14ac:dyDescent="0.3">
      <c r="A178" t="s">
        <v>2476</v>
      </c>
      <c r="B178" t="str">
        <f>IF(A178=A177, "",VLOOKUP(Table2[[#This Row],[Shortname]],comp[], 3, FALSE))</f>
        <v>-2Ta-12V</v>
      </c>
      <c r="C178" t="str">
        <f>VLOOKUP(Table2[[#This Row],[Shortname]], comp[], 2, FALSE)</f>
        <v>W-free</v>
      </c>
      <c r="D178" s="19" t="s">
        <v>862</v>
      </c>
      <c r="E178" t="s">
        <v>861</v>
      </c>
      <c r="F178">
        <v>558</v>
      </c>
      <c r="G178">
        <v>500</v>
      </c>
      <c r="H178" s="4">
        <v>1E-4</v>
      </c>
      <c r="I178" s="4" t="s">
        <v>43</v>
      </c>
      <c r="J178" t="s">
        <v>321</v>
      </c>
      <c r="K178" t="e">
        <f>VLOOKUP(Table2[[#This Row],[Unique]], comp[], 2, FALSE)</f>
        <v>#N/A</v>
      </c>
      <c r="L178" t="str">
        <f>Table2[[#This Row],[Name]] &amp; Table2[[#This Row],[Paper]]</f>
        <v>Co-12V-2TaRuan, J. et al. Accelerated design of novel W-free high-strength Co-base superalloys with extremely wide γ/γʹ region by machine learning and CALPHAD methods. Acta Mater. 186, 425–433 (2020).</v>
      </c>
      <c r="M178" t="s">
        <v>1828</v>
      </c>
    </row>
    <row r="179" spans="1:13" x14ac:dyDescent="0.3">
      <c r="A179" t="s">
        <v>2476</v>
      </c>
      <c r="B179" t="str">
        <f>IF(A179=A178, "",VLOOKUP(Table2[[#This Row],[Shortname]],comp[], 3, FALSE))</f>
        <v/>
      </c>
      <c r="C179" t="str">
        <f>VLOOKUP(Table2[[#This Row],[Shortname]], comp[], 2, FALSE)</f>
        <v>W-free</v>
      </c>
      <c r="D179" s="19" t="s">
        <v>862</v>
      </c>
      <c r="E179" t="s">
        <v>861</v>
      </c>
      <c r="F179">
        <v>558</v>
      </c>
      <c r="G179">
        <v>700</v>
      </c>
      <c r="H179" s="4">
        <v>1E-4</v>
      </c>
      <c r="I179" s="4" t="s">
        <v>43</v>
      </c>
      <c r="J179" t="s">
        <v>321</v>
      </c>
      <c r="K179" t="e">
        <f>VLOOKUP(Table2[[#This Row],[Unique]], comp[], 2, FALSE)</f>
        <v>#N/A</v>
      </c>
      <c r="L179" t="str">
        <f>Table2[[#This Row],[Name]] &amp; Table2[[#This Row],[Paper]]</f>
        <v>Co-12V-2TaRuan, J. et al. Accelerated design of novel W-free high-strength Co-base superalloys with extremely wide γ/γʹ region by machine learning and CALPHAD methods. Acta Mater. 186, 425–433 (2020).</v>
      </c>
      <c r="M179" t="s">
        <v>1828</v>
      </c>
    </row>
    <row r="180" spans="1:13" x14ac:dyDescent="0.3">
      <c r="A180" s="21" t="s">
        <v>2406</v>
      </c>
      <c r="B180" s="21" t="str">
        <f>IF(A180=A179, "",VLOOKUP(Table2[[#This Row],[Shortname]],comp[], 3, FALSE))</f>
        <v>-2W-4Ti-10V</v>
      </c>
      <c r="C180" s="21" t="str">
        <f>VLOOKUP(Table2[[#This Row],[Shortname]], comp[], 2, FALSE)</f>
        <v>Low-W</v>
      </c>
      <c r="D180" t="s">
        <v>629</v>
      </c>
      <c r="E180" s="21" t="s">
        <v>627</v>
      </c>
      <c r="F180">
        <v>553</v>
      </c>
      <c r="G180">
        <v>600</v>
      </c>
      <c r="H180" s="4">
        <v>1E-4</v>
      </c>
      <c r="I180" s="4" t="s">
        <v>43</v>
      </c>
      <c r="J180" t="s">
        <v>321</v>
      </c>
      <c r="K180" s="21" t="e">
        <f>VLOOKUP(Table2[[#This Row],[Unique]], comp[], 2, FALSE)</f>
        <v>#N/A</v>
      </c>
      <c r="L180" s="21" t="str">
        <f>Table2[[#This Row],[Name]] &amp; Table2[[#This Row],[Paper]]</f>
        <v>CCTWLiu, X. et al. Effects of Nb and W additions on the microstructures and mechanical properties of novel γ/γ’ Co-V-Ti-based superalloys. Metals (Basel). 8, (2018).</v>
      </c>
      <c r="M180" s="21" t="s">
        <v>1761</v>
      </c>
    </row>
    <row r="181" spans="1:13" x14ac:dyDescent="0.3">
      <c r="A181" s="8" t="s">
        <v>2561</v>
      </c>
      <c r="B181" s="8" t="str">
        <f>IF(A181=A180, "",VLOOKUP(Table2[[#This Row],[Shortname]],comp[], 3, FALSE))</f>
        <v>-6Al-2W-1Mo</v>
      </c>
      <c r="C181" s="8" t="str">
        <f>VLOOKUP(Table2[[#This Row],[Shortname]], comp[], 2, FALSE)</f>
        <v>Low-W</v>
      </c>
      <c r="D181" s="19" t="s">
        <v>1142</v>
      </c>
      <c r="E181" s="8" t="s">
        <v>1140</v>
      </c>
      <c r="F181">
        <v>552</v>
      </c>
      <c r="G181">
        <v>750</v>
      </c>
      <c r="H181" s="4">
        <v>1E-4</v>
      </c>
      <c r="I181" s="4" t="s">
        <v>43</v>
      </c>
      <c r="J181" t="s">
        <v>321</v>
      </c>
      <c r="K181" s="8" t="e">
        <f>VLOOKUP(Table2[[#This Row],[Unique]], comp[], 2, FALSE)</f>
        <v>#N/A</v>
      </c>
      <c r="L181" s="8" t="str">
        <f>Table2[[#This Row],[Name]] &amp; Table2[[#This Row],[Paper]]</f>
        <v>6Al2W1MoZhang, Y. Y. Y., Fu, H., Zhou, X., Zhang, Y. Y. Y. &amp; Xie, J. Effects of aluminum and molybdenum content on the microstructure and properties of multi-component γ′-strengthened cobalt-base superalloys. Mater. Sci. Eng. A 737, 265–273 (2018).</v>
      </c>
      <c r="M181" s="8" t="s">
        <v>1919</v>
      </c>
    </row>
    <row r="182" spans="1:13" x14ac:dyDescent="0.3">
      <c r="A182" t="s">
        <v>2218</v>
      </c>
      <c r="B182" t="str">
        <f>IF(A182=A181, "",VLOOKUP(Table2[[#This Row],[Shortname]],comp[], 3, FALSE))</f>
        <v>-6Al-6W-7Ti-B</v>
      </c>
      <c r="C182" t="str">
        <f>VLOOKUP(Table2[[#This Row],[Shortname]], comp[], 2, FALSE)</f>
        <v>CoAlWX+</v>
      </c>
      <c r="D182" s="19" t="s">
        <v>886</v>
      </c>
      <c r="E182" t="s">
        <v>1638</v>
      </c>
      <c r="F182">
        <v>552</v>
      </c>
      <c r="G182">
        <v>950</v>
      </c>
      <c r="H182" s="4">
        <v>1E-4</v>
      </c>
      <c r="I182" s="4" t="s">
        <v>43</v>
      </c>
      <c r="J182" t="s">
        <v>321</v>
      </c>
      <c r="K182" t="e">
        <f>VLOOKUP(Table2[[#This Row],[Unique]], comp[], 2, FALSE)</f>
        <v>#N/A</v>
      </c>
      <c r="L182" t="str">
        <f>Table2[[#This Row],[Name]] &amp; Table2[[#This Row],[Paper]]</f>
        <v>Co-5.6Al-5.8W- 6.6Ti-0.12BSauza, D. J., Dunand, D. C. &amp; Seidman, D. N. Microstructural evolution and high-temperature strength of a γ(f.c.c.)/γ’(L12) Co–Al–W–Ti–B superalloy. Acta Mater. 174, 427–438 (2019).</v>
      </c>
      <c r="M182" t="s">
        <v>1439</v>
      </c>
    </row>
    <row r="183" spans="1:13" x14ac:dyDescent="0.3">
      <c r="A183" s="13" t="s">
        <v>2366</v>
      </c>
      <c r="B183" s="13" t="str">
        <f>IF(A183=A182, "",VLOOKUP(Table2[[#This Row],[Shortname]],comp[], 3, FALSE))</f>
        <v>-34Ni-11Al-15Cr-3W-1Ta-C-Zr-B</v>
      </c>
      <c r="C183" s="13" t="str">
        <f>VLOOKUP(Table2[[#This Row],[Shortname]], comp[], 2, FALSE)</f>
        <v>CoAlWX+</v>
      </c>
      <c r="D183" t="s">
        <v>534</v>
      </c>
      <c r="E183" s="13" t="s">
        <v>535</v>
      </c>
      <c r="F183">
        <v>550</v>
      </c>
      <c r="G183">
        <v>900</v>
      </c>
      <c r="H183" s="4">
        <v>1E-3</v>
      </c>
      <c r="I183" s="4" t="s">
        <v>43</v>
      </c>
      <c r="K183" s="13" t="e">
        <f>VLOOKUP(Table2[[#This Row],[Unique]], comp[], 2, FALSE)</f>
        <v>#N/A</v>
      </c>
      <c r="L183" s="13" t="str">
        <f>Table2[[#This Row],[Name]] &amp; Table2[[#This Row],[Paper]]</f>
        <v>V208CKnop, M. et al. A New Polycrystalline Co-Ni Superalloy. JOM 66, 2495–2501 (2014)</v>
      </c>
      <c r="M183" s="13" t="s">
        <v>1715</v>
      </c>
    </row>
    <row r="184" spans="1:13" x14ac:dyDescent="0.3">
      <c r="A184" s="15" t="s">
        <v>2215</v>
      </c>
      <c r="B184" s="15" t="str">
        <f>IF(A184=A183, "",VLOOKUP(Table2[[#This Row],[Shortname]],comp[], 3, FALSE))</f>
        <v>-2Ti-2Ta-12V</v>
      </c>
      <c r="C184" s="15" t="str">
        <f>VLOOKUP(Table2[[#This Row],[Shortname]], comp[], 2, FALSE)</f>
        <v>W-free</v>
      </c>
      <c r="D184" t="s">
        <v>823</v>
      </c>
      <c r="E184" s="15" t="s">
        <v>824</v>
      </c>
      <c r="F184">
        <v>550</v>
      </c>
      <c r="G184">
        <v>650</v>
      </c>
      <c r="H184" s="4">
        <v>1E-4</v>
      </c>
      <c r="I184" s="4" t="s">
        <v>43</v>
      </c>
      <c r="J184" t="s">
        <v>321</v>
      </c>
      <c r="K184" s="15" t="e">
        <f>VLOOKUP(Table2[[#This Row],[Unique]], comp[], 2, FALSE)</f>
        <v>#N/A</v>
      </c>
      <c r="L184" s="15" t="str">
        <f>Table2[[#This Row],[Name]] &amp; Table2[[#This Row],[Paper]]</f>
        <v>Co-V-Ta-Ti alloyQu, S. et al. Coarsening behavior of γʹ precipitates and compression deformation mechanism of a novel Co–V–Ta–Ti superalloy. Mater. Sci. Eng. A 139455 (2020) doi:10.1016/j.msea.2020.139455.</v>
      </c>
      <c r="M184" s="15" t="s">
        <v>1551</v>
      </c>
    </row>
    <row r="185" spans="1:13" x14ac:dyDescent="0.3">
      <c r="A185" t="s">
        <v>2216</v>
      </c>
      <c r="B185" t="str">
        <f>IF(A185=A184, "",VLOOKUP(Table2[[#This Row],[Shortname]],comp[], 3, FALSE))</f>
        <v>-31Ni-9Al-5W-4Ti-1Ta</v>
      </c>
      <c r="C185" t="str">
        <f>VLOOKUP(Table2[[#This Row],[Shortname]], comp[], 2, FALSE)</f>
        <v>Co3Ti</v>
      </c>
      <c r="D185" s="19" t="s">
        <v>821</v>
      </c>
      <c r="E185" t="s">
        <v>820</v>
      </c>
      <c r="F185">
        <v>550</v>
      </c>
      <c r="G185">
        <v>900</v>
      </c>
      <c r="H185" s="4">
        <v>1E-4</v>
      </c>
      <c r="I185" s="4" t="s">
        <v>43</v>
      </c>
      <c r="J185" t="s">
        <v>321</v>
      </c>
      <c r="K185" t="e">
        <f>VLOOKUP(Table2[[#This Row],[Unique]], comp[], 2, FALSE)</f>
        <v>#N/A</v>
      </c>
      <c r="L185" t="str">
        <f>Table2[[#This Row],[Name]] &amp; Table2[[#This Row],[Paper]]</f>
        <v>Co-30NiQu, S. et al. Microstructural evolution and compression property of a novel γʹ-strengthened directionally solidified CoNi-base superalloy. Mater. Sci. Eng. A 761, (2019).</v>
      </c>
      <c r="M185" t="s">
        <v>1552</v>
      </c>
    </row>
    <row r="186" spans="1:13" x14ac:dyDescent="0.3">
      <c r="A186" t="s">
        <v>3380</v>
      </c>
      <c r="B186" t="str">
        <f>IF(A186=A185, "",VLOOKUP(Table2[[#This Row],[Shortname]],comp[], 3, FALSE))</f>
        <v>-2Al-2Ta-12V</v>
      </c>
      <c r="C186" t="str">
        <f>VLOOKUP(Table2[[#This Row],[Shortname]], comp[], 2, FALSE)</f>
        <v>W-free</v>
      </c>
      <c r="D186" s="19" t="s">
        <v>863</v>
      </c>
      <c r="E186" t="s">
        <v>861</v>
      </c>
      <c r="F186">
        <v>548</v>
      </c>
      <c r="G186">
        <v>500</v>
      </c>
      <c r="H186" s="4">
        <v>1E-4</v>
      </c>
      <c r="I186" s="4" t="s">
        <v>43</v>
      </c>
      <c r="J186" t="s">
        <v>321</v>
      </c>
      <c r="K186" t="e">
        <f>VLOOKUP(Table2[[#This Row],[Unique]], comp[], 2, FALSE)</f>
        <v>#N/A</v>
      </c>
      <c r="L186" t="str">
        <f>Table2[[#This Row],[Name]] &amp; Table2[[#This Row],[Paper]]</f>
        <v>Co-12V-2Ta-2AlRuan, J. et al. Accelerated design of novel W-free high-strength Co-base superalloys with extremely wide γ/γʹ region by machine learning and CALPHAD methods. Acta Mater. 186, 425–433 (2020).</v>
      </c>
      <c r="M186" t="s">
        <v>1829</v>
      </c>
    </row>
    <row r="187" spans="1:13" x14ac:dyDescent="0.3">
      <c r="A187" s="8" t="s">
        <v>2494</v>
      </c>
      <c r="B187" s="8" t="str">
        <f>IF(A187=A186, "",VLOOKUP(Table2[[#This Row],[Shortname]],comp[], 3, FALSE))</f>
        <v>-9Al-8W-B</v>
      </c>
      <c r="C187" s="8" t="str">
        <f>VLOOKUP(Table2[[#This Row],[Shortname]], comp[], 2, FALSE)</f>
        <v>CoAlW-X</v>
      </c>
      <c r="D187" s="19" t="s">
        <v>915</v>
      </c>
      <c r="E187" s="8" t="s">
        <v>908</v>
      </c>
      <c r="F187">
        <v>548</v>
      </c>
      <c r="G187">
        <v>760</v>
      </c>
      <c r="H187" s="4">
        <v>2.0000000000000001E-4</v>
      </c>
      <c r="I187" s="4" t="s">
        <v>43</v>
      </c>
      <c r="J187" t="s">
        <v>321</v>
      </c>
      <c r="K187" s="8" t="e">
        <f>VLOOKUP(Table2[[#This Row],[Unique]], comp[], 2, FALSE)</f>
        <v>#N/A</v>
      </c>
      <c r="L187" s="8" t="str">
        <f>Table2[[#This Row],[Name]] &amp; Table2[[#This Row],[Paper]]</f>
        <v>Co-9Al-8.2W-0.02BShinagawa, K., Omori, T., Oikawa, K., Kainuma, R. &amp; Ishida, K. Ductility enhancement by boron addition in Co-Al-W high-temperature alloys. Scr. Mater. 61, 612–615 (2009).</v>
      </c>
      <c r="M187" s="8" t="s">
        <v>1852</v>
      </c>
    </row>
    <row r="188" spans="1:13" x14ac:dyDescent="0.3">
      <c r="A188" s="1" t="s">
        <v>2312</v>
      </c>
      <c r="B188" s="1" t="str">
        <f>IF(A188=A187, "",VLOOKUP(Table2[[#This Row],[Shortname]],comp[], 3, FALSE))</f>
        <v>-10Ni-7Al-8W-2Ti</v>
      </c>
      <c r="C188" s="1" t="str">
        <f>VLOOKUP(Table2[[#This Row],[Shortname]], comp[], 2, FALSE)</f>
        <v>CoAlWX+</v>
      </c>
      <c r="D188" t="s">
        <v>191</v>
      </c>
      <c r="E188" s="1" t="s">
        <v>178</v>
      </c>
      <c r="F188">
        <v>546</v>
      </c>
      <c r="G188">
        <v>600</v>
      </c>
      <c r="H188" s="4">
        <v>1E-4</v>
      </c>
      <c r="I188" s="4" t="s">
        <v>43</v>
      </c>
      <c r="K188" s="1" t="s">
        <v>1584</v>
      </c>
      <c r="L188" s="1" t="str">
        <f>Table2[[#This Row],[Name]] &amp; Table2[[#This Row],[Paper]]</f>
        <v>10Ni-8A-8W-2TiBocchini, P. J. (2015). Microstructure and Mechanical Properties in Gamma(face-centered cubic) + Gamma Prime(L1 2 ) Precipitation-Strengthened Cobalt-based Superalloys.</v>
      </c>
      <c r="M188" s="1" t="s">
        <v>1584</v>
      </c>
    </row>
    <row r="189" spans="1:13" x14ac:dyDescent="0.3">
      <c r="A189" s="13" t="s">
        <v>2348</v>
      </c>
      <c r="B189" s="13" t="str">
        <f>IF(A189=A188, "",VLOOKUP(Table2[[#This Row],[Shortname]],comp[], 3, FALSE))</f>
        <v>-30Ni-9Al-12Cr-3W-2Nb</v>
      </c>
      <c r="C189" s="13" t="str">
        <f>VLOOKUP(Table2[[#This Row],[Shortname]], comp[], 2, FALSE)</f>
        <v>Low-W</v>
      </c>
      <c r="D189" t="s">
        <v>477</v>
      </c>
      <c r="E189" s="13" t="s">
        <v>472</v>
      </c>
      <c r="F189">
        <v>544</v>
      </c>
      <c r="G189">
        <v>750</v>
      </c>
      <c r="H189" s="4">
        <v>1E-4</v>
      </c>
      <c r="I189" s="4" t="s">
        <v>43</v>
      </c>
      <c r="J189" t="s">
        <v>321</v>
      </c>
      <c r="K189" s="13" t="e">
        <f>VLOOKUP(Table2[[#This Row],[Unique]], comp[], 2, FALSE)</f>
        <v>#N/A</v>
      </c>
      <c r="L189" s="13" t="str">
        <f>Table2[[#This Row],[Name]] &amp; Table2[[#This Row],[Paper]]</f>
        <v>3W2NbFu, H. et al. Microstructure and Properties Evolution of Co-Al-W-Ni-Cr Superalloys by Molybdenum and Niobium Substitutions for Tungsten. Metall. Mater. Trans. A Phys. Metall. Mater. Sci. 51, 299–308 (2020).</v>
      </c>
      <c r="M189" s="13" t="s">
        <v>1697</v>
      </c>
    </row>
    <row r="190" spans="1:13" x14ac:dyDescent="0.3">
      <c r="A190" s="8" t="s">
        <v>992</v>
      </c>
      <c r="B190" s="8" t="str">
        <f>IF(A190=A189, "",VLOOKUP(Table2[[#This Row],[Shortname]],comp[], 3, FALSE))</f>
        <v>-9Al-11W</v>
      </c>
      <c r="C190" s="8" t="str">
        <f>VLOOKUP(Table2[[#This Row],[Shortname]], comp[], 2, FALSE)</f>
        <v>CoAlW-X</v>
      </c>
      <c r="D190" s="19" t="s">
        <v>607</v>
      </c>
      <c r="E190" s="8" t="s">
        <v>945</v>
      </c>
      <c r="F190">
        <v>544</v>
      </c>
      <c r="G190">
        <v>24</v>
      </c>
      <c r="H190" s="4">
        <v>1E-4</v>
      </c>
      <c r="I190" s="4" t="s">
        <v>43</v>
      </c>
      <c r="J190" t="s">
        <v>321</v>
      </c>
      <c r="K190" s="8" t="e">
        <f>VLOOKUP(Table2[[#This Row],[Unique]], comp[], 2, FALSE)</f>
        <v>#N/A</v>
      </c>
      <c r="L190" s="8" t="str">
        <f>Table2[[#This Row],[Name]] &amp; Table2[[#This Row],[Paper]]</f>
        <v>11WSuzuki, A. &amp; Pollock, T. M. High-temperature strength and deformation of γ/γ′ two-phase Co-Al-W-base alloys. Acta Mater. 56, 1288–1297 (2008).</v>
      </c>
      <c r="M190" s="8" t="s">
        <v>1613</v>
      </c>
    </row>
    <row r="191" spans="1:13" x14ac:dyDescent="0.3">
      <c r="A191" s="15" t="s">
        <v>2215</v>
      </c>
      <c r="B191" s="15" t="str">
        <f>IF(A191=A190, "",VLOOKUP(Table2[[#This Row],[Shortname]],comp[], 3, FALSE))</f>
        <v>-2Ti-2Ta-12V</v>
      </c>
      <c r="C191" s="15" t="str">
        <f>VLOOKUP(Table2[[#This Row],[Shortname]], comp[], 2, FALSE)</f>
        <v>W-free</v>
      </c>
      <c r="D191" t="s">
        <v>823</v>
      </c>
      <c r="E191" s="15" t="s">
        <v>824</v>
      </c>
      <c r="F191">
        <v>543</v>
      </c>
      <c r="G191">
        <v>600</v>
      </c>
      <c r="H191" s="4">
        <v>1E-4</v>
      </c>
      <c r="I191" s="4" t="s">
        <v>43</v>
      </c>
      <c r="J191" t="s">
        <v>321</v>
      </c>
      <c r="K191" s="15" t="e">
        <f>VLOOKUP(Table2[[#This Row],[Unique]], comp[], 2, FALSE)</f>
        <v>#N/A</v>
      </c>
      <c r="L191" s="15" t="str">
        <f>Table2[[#This Row],[Name]] &amp; Table2[[#This Row],[Paper]]</f>
        <v>Co-V-Ta-Ti alloyQu, S. et al. Coarsening behavior of γʹ precipitates and compression deformation mechanism of a novel Co–V–Ta–Ti superalloy. Mater. Sci. Eng. A 139455 (2020) doi:10.1016/j.msea.2020.139455.</v>
      </c>
      <c r="M191" s="15" t="s">
        <v>1551</v>
      </c>
    </row>
    <row r="192" spans="1:13" x14ac:dyDescent="0.3">
      <c r="A192" s="8" t="s">
        <v>2494</v>
      </c>
      <c r="B192" s="8" t="str">
        <f>IF(A192=A191, "",VLOOKUP(Table2[[#This Row],[Shortname]],comp[], 3, FALSE))</f>
        <v>-9Al-8W-B</v>
      </c>
      <c r="C192" s="8" t="str">
        <f>VLOOKUP(Table2[[#This Row],[Shortname]], comp[], 2, FALSE)</f>
        <v>CoAlW-X</v>
      </c>
      <c r="D192" s="19" t="s">
        <v>915</v>
      </c>
      <c r="E192" s="8" t="s">
        <v>908</v>
      </c>
      <c r="F192">
        <v>542</v>
      </c>
      <c r="G192">
        <v>870</v>
      </c>
      <c r="H192" s="4">
        <v>2.0000000000000001E-4</v>
      </c>
      <c r="I192" s="4" t="s">
        <v>43</v>
      </c>
      <c r="J192" t="s">
        <v>321</v>
      </c>
      <c r="K192" s="8" t="e">
        <f>VLOOKUP(Table2[[#This Row],[Unique]], comp[], 2, FALSE)</f>
        <v>#N/A</v>
      </c>
      <c r="L192" s="8" t="str">
        <f>Table2[[#This Row],[Name]] &amp; Table2[[#This Row],[Paper]]</f>
        <v>Co-9Al-8.2W-0.02BShinagawa, K., Omori, T., Oikawa, K., Kainuma, R. &amp; Ishida, K. Ductility enhancement by boron addition in Co-Al-W high-temperature alloys. Scr. Mater. 61, 612–615 (2009).</v>
      </c>
      <c r="M192" s="8" t="s">
        <v>1852</v>
      </c>
    </row>
    <row r="193" spans="1:13" x14ac:dyDescent="0.3">
      <c r="A193" t="s">
        <v>2684</v>
      </c>
      <c r="B193" t="str">
        <f>IF(A193=A192, "",VLOOKUP(Table2[[#This Row],[Shortname]],comp[], 3, FALSE))</f>
        <v>-30Ni-10Al-10Cr-2Nb-5Mo</v>
      </c>
      <c r="C193" t="str">
        <f>VLOOKUP(Table2[[#This Row],[Shortname]], comp[], 2, FALSE)</f>
        <v>W-free</v>
      </c>
      <c r="D193" s="19" t="s">
        <v>2664</v>
      </c>
      <c r="E193" s="16" t="s">
        <v>2663</v>
      </c>
      <c r="F193">
        <v>541.75</v>
      </c>
      <c r="G193">
        <v>770</v>
      </c>
      <c r="H193" s="4">
        <v>1E-3</v>
      </c>
      <c r="I193" s="4" t="s">
        <v>43</v>
      </c>
      <c r="K193" t="e">
        <f>VLOOKUP(Table2[[#This Row],[Unique]], comp[], 2, FALSE)</f>
        <v>#N/A</v>
      </c>
      <c r="L193" s="8" t="str">
        <f>Table2[[#This Row],[Name]] &amp; Table2[[#This Row],[Paper]]</f>
        <v>2Nb10CrBaler, N., Pandey, P., Singh, M. P., Makineni, S. K. &amp; Chattopadhyay, K. Effects of Ti and Cr Additions in a Co–Ni–Al–Mo–Nb-Based Superalloy. in 929–936 (2020). doi:10.1007/978-3-030-51834-9_91.</v>
      </c>
    </row>
    <row r="194" spans="1:13" x14ac:dyDescent="0.3">
      <c r="A194" t="s">
        <v>2216</v>
      </c>
      <c r="B194" t="str">
        <f>IF(A194=A193, "",VLOOKUP(Table2[[#This Row],[Shortname]],comp[], 3, FALSE))</f>
        <v>-31Ni-9Al-5W-4Ti-1Ta</v>
      </c>
      <c r="C194" t="str">
        <f>VLOOKUP(Table2[[#This Row],[Shortname]], comp[], 2, FALSE)</f>
        <v>Co3Ti</v>
      </c>
      <c r="D194" s="19" t="s">
        <v>821</v>
      </c>
      <c r="E194" t="s">
        <v>820</v>
      </c>
      <c r="F194">
        <v>540</v>
      </c>
      <c r="G194">
        <v>750</v>
      </c>
      <c r="H194" s="4">
        <v>1E-4</v>
      </c>
      <c r="I194" s="4" t="s">
        <v>43</v>
      </c>
      <c r="J194" t="s">
        <v>321</v>
      </c>
      <c r="K194" t="e">
        <f>VLOOKUP(Table2[[#This Row],[Unique]], comp[], 2, FALSE)</f>
        <v>#N/A</v>
      </c>
      <c r="L194" t="str">
        <f>Table2[[#This Row],[Name]] &amp; Table2[[#This Row],[Paper]]</f>
        <v>Co-30NiQu, S. et al. Microstructural evolution and compression property of a novel γʹ-strengthened directionally solidified CoNi-base superalloy. Mater. Sci. Eng. A 761, (2019).</v>
      </c>
      <c r="M194" t="s">
        <v>1552</v>
      </c>
    </row>
    <row r="195" spans="1:13" x14ac:dyDescent="0.3">
      <c r="A195" s="16" t="s">
        <v>2339</v>
      </c>
      <c r="B195" s="16" t="str">
        <f>IF(A195=A194, "",VLOOKUP(Table2[[#This Row],[Shortname]],comp[], 3, FALSE))</f>
        <v>-31Ni-10Al-4W-4Ti-3Ta</v>
      </c>
      <c r="C195" s="16" t="str">
        <f>VLOOKUP(Table2[[#This Row],[Shortname]], comp[], 2, FALSE)</f>
        <v>CoAlWX+</v>
      </c>
      <c r="D195" t="s">
        <v>425</v>
      </c>
      <c r="E195" s="16" t="s">
        <v>424</v>
      </c>
      <c r="F195">
        <v>539</v>
      </c>
      <c r="G195">
        <v>600</v>
      </c>
      <c r="H195" s="4">
        <v>1E-4</v>
      </c>
      <c r="I195" s="4" t="s">
        <v>43</v>
      </c>
      <c r="J195" t="s">
        <v>423</v>
      </c>
      <c r="K195" s="16" t="e">
        <f>VLOOKUP(Table2[[#This Row],[Unique]], comp[], 2, FALSE)</f>
        <v>#N/A</v>
      </c>
      <c r="L195" s="16" t="str">
        <f>Table2[[#This Row],[Name]] &amp; Table2[[#This Row],[Paper]]</f>
        <v>CoNi-5Fan, Z. et al. Plastic deformation behaviors and mechanical properties of advanced single crystalline CoNi-base superalloys. Mater. Sci. Eng. A 748, 267–274 (2019).</v>
      </c>
      <c r="M195" s="16" t="s">
        <v>1691</v>
      </c>
    </row>
    <row r="196" spans="1:13" x14ac:dyDescent="0.3">
      <c r="A196" t="s">
        <v>2476</v>
      </c>
      <c r="B196" t="str">
        <f>IF(A196=A195, "",VLOOKUP(Table2[[#This Row],[Shortname]],comp[], 3, FALSE))</f>
        <v>-2Ta-12V</v>
      </c>
      <c r="C196" t="str">
        <f>VLOOKUP(Table2[[#This Row],[Shortname]], comp[], 2, FALSE)</f>
        <v>W-free</v>
      </c>
      <c r="D196" s="19" t="s">
        <v>862</v>
      </c>
      <c r="E196" t="s">
        <v>861</v>
      </c>
      <c r="F196">
        <v>538</v>
      </c>
      <c r="G196">
        <v>600</v>
      </c>
      <c r="H196" s="4">
        <v>1E-4</v>
      </c>
      <c r="I196" s="4" t="s">
        <v>43</v>
      </c>
      <c r="J196" t="s">
        <v>321</v>
      </c>
      <c r="K196" t="e">
        <f>VLOOKUP(Table2[[#This Row],[Unique]], comp[], 2, FALSE)</f>
        <v>#N/A</v>
      </c>
      <c r="L196" t="str">
        <f>Table2[[#This Row],[Name]] &amp; Table2[[#This Row],[Paper]]</f>
        <v>Co-12V-2TaRuan, J. et al. Accelerated design of novel W-free high-strength Co-base superalloys with extremely wide γ/γʹ region by machine learning and CALPHAD methods. Acta Mater. 186, 425–433 (2020).</v>
      </c>
      <c r="M196" t="s">
        <v>1828</v>
      </c>
    </row>
    <row r="197" spans="1:13" x14ac:dyDescent="0.3">
      <c r="A197" t="s">
        <v>2476</v>
      </c>
      <c r="B197" t="str">
        <f>IF(A197=A196, "",VLOOKUP(Table2[[#This Row],[Shortname]],comp[], 3, FALSE))</f>
        <v/>
      </c>
      <c r="C197" t="str">
        <f>VLOOKUP(Table2[[#This Row],[Shortname]], comp[], 2, FALSE)</f>
        <v>W-free</v>
      </c>
      <c r="D197" s="19" t="s">
        <v>862</v>
      </c>
      <c r="E197" t="s">
        <v>861</v>
      </c>
      <c r="F197">
        <v>535</v>
      </c>
      <c r="G197">
        <v>650</v>
      </c>
      <c r="H197" s="4">
        <v>1E-4</v>
      </c>
      <c r="I197" s="4" t="s">
        <v>43</v>
      </c>
      <c r="J197" t="s">
        <v>321</v>
      </c>
      <c r="K197" t="e">
        <f>VLOOKUP(Table2[[#This Row],[Unique]], comp[], 2, FALSE)</f>
        <v>#N/A</v>
      </c>
      <c r="L197" t="str">
        <f>Table2[[#This Row],[Name]] &amp; Table2[[#This Row],[Paper]]</f>
        <v>Co-12V-2TaRuan, J. et al. Accelerated design of novel W-free high-strength Co-base superalloys with extremely wide γ/γʹ region by machine learning and CALPHAD methods. Acta Mater. 186, 425–433 (2020).</v>
      </c>
      <c r="M197" t="s">
        <v>1828</v>
      </c>
    </row>
    <row r="198" spans="1:13" x14ac:dyDescent="0.3">
      <c r="A198" t="s">
        <v>2685</v>
      </c>
      <c r="B198" t="str">
        <f>IF(A198=A197, "",VLOOKUP(Table2[[#This Row],[Shortname]],comp[], 3, FALSE))</f>
        <v>-30Ni-10Al-2Ti-5Mo</v>
      </c>
      <c r="C198" t="str">
        <f>VLOOKUP(Table2[[#This Row],[Shortname]], comp[], 2, FALSE)</f>
        <v>W-free</v>
      </c>
      <c r="D198" s="19" t="s">
        <v>2667</v>
      </c>
      <c r="E198" s="16" t="s">
        <v>2663</v>
      </c>
      <c r="F198">
        <v>534.95000000000005</v>
      </c>
      <c r="G198">
        <v>870</v>
      </c>
      <c r="H198" s="4">
        <v>1E-3</v>
      </c>
      <c r="I198" s="4" t="s">
        <v>43</v>
      </c>
      <c r="K198" t="e">
        <f>VLOOKUP(Table2[[#This Row],[Unique]], comp[], 2, FALSE)</f>
        <v>#N/A</v>
      </c>
      <c r="L198" s="8" t="str">
        <f>Table2[[#This Row],[Name]] &amp; Table2[[#This Row],[Paper]]</f>
        <v>2Nb2TiBaler, N., Pandey, P., Singh, M. P., Makineni, S. K. &amp; Chattopadhyay, K. Effects of Ti and Cr Additions in a Co–Ni–Al–Mo–Nb-Based Superalloy. in 929–936 (2020). doi:10.1007/978-3-030-51834-9_91.</v>
      </c>
    </row>
    <row r="199" spans="1:13" x14ac:dyDescent="0.3">
      <c r="A199" s="1" t="s">
        <v>2313</v>
      </c>
      <c r="B199" s="1" t="str">
        <f>IF(A199=A198, "",VLOOKUP(Table2[[#This Row],[Shortname]],comp[], 3, FALSE))</f>
        <v>-10Ni-8Al-9W-0Ti</v>
      </c>
      <c r="C199" s="1" t="str">
        <f>VLOOKUP(Table2[[#This Row],[Shortname]], comp[], 2, FALSE)</f>
        <v>CoAlWX+</v>
      </c>
      <c r="D199" t="s">
        <v>190</v>
      </c>
      <c r="E199" s="1" t="s">
        <v>178</v>
      </c>
      <c r="F199">
        <v>532</v>
      </c>
      <c r="G199">
        <v>750</v>
      </c>
      <c r="H199" s="4">
        <v>1E-4</v>
      </c>
      <c r="I199" s="4" t="s">
        <v>43</v>
      </c>
      <c r="K199" s="1" t="s">
        <v>1585</v>
      </c>
      <c r="L199" s="1" t="str">
        <f>Table2[[#This Row],[Name]] &amp; Table2[[#This Row],[Paper]]</f>
        <v>10Ni-9A-9W-0TiBocchini, P. J. (2015). Microstructure and Mechanical Properties in Gamma(face-centered cubic) + Gamma Prime(L1 2 ) Precipitation-Strengthened Cobalt-based Superalloys.</v>
      </c>
      <c r="M199" s="1" t="s">
        <v>1585</v>
      </c>
    </row>
    <row r="200" spans="1:13" x14ac:dyDescent="0.3">
      <c r="A200" s="8" t="s">
        <v>913</v>
      </c>
      <c r="B200" s="8" t="str">
        <f>IF(A200=A199, "",VLOOKUP(Table2[[#This Row],[Shortname]],comp[], 3, FALSE))</f>
        <v>-9Al-10W-B</v>
      </c>
      <c r="C200" s="8" t="str">
        <f>VLOOKUP(Table2[[#This Row],[Shortname]], comp[], 2, FALSE)</f>
        <v>CoAlW-X</v>
      </c>
      <c r="D200" t="s">
        <v>917</v>
      </c>
      <c r="E200" s="8" t="s">
        <v>908</v>
      </c>
      <c r="F200">
        <v>530</v>
      </c>
      <c r="G200">
        <v>650</v>
      </c>
      <c r="H200" s="4">
        <v>2.0000000000000001E-4</v>
      </c>
      <c r="I200" s="4" t="s">
        <v>43</v>
      </c>
      <c r="J200" t="s">
        <v>321</v>
      </c>
      <c r="K200" s="8" t="s">
        <v>1633</v>
      </c>
      <c r="L200" s="8" t="str">
        <f>Table2[[#This Row],[Name]] &amp; Table2[[#This Row],[Paper]]</f>
        <v>Co-9.2Al-9.5W-0.02Shinagawa, K., Omori, T., Oikawa, K., Kainuma, R. &amp; Ishida, K. Ductility enhancement by boron addition in Co-Al-W high-temperature alloys. Scr. Mater. 61, 612–615 (2009).</v>
      </c>
      <c r="M200" s="8" t="s">
        <v>1633</v>
      </c>
    </row>
    <row r="201" spans="1:13" x14ac:dyDescent="0.3">
      <c r="A201" s="16" t="s">
        <v>2339</v>
      </c>
      <c r="B201" s="16" t="str">
        <f>IF(A201=A200, "",VLOOKUP(Table2[[#This Row],[Shortname]],comp[], 3, FALSE))</f>
        <v>-31Ni-10Al-4W-4Ti-3Ta</v>
      </c>
      <c r="C201" s="16" t="str">
        <f>VLOOKUP(Table2[[#This Row],[Shortname]], comp[], 2, FALSE)</f>
        <v>CoAlWX+</v>
      </c>
      <c r="D201" t="s">
        <v>425</v>
      </c>
      <c r="E201" s="16" t="s">
        <v>424</v>
      </c>
      <c r="F201">
        <v>528</v>
      </c>
      <c r="G201">
        <v>1000</v>
      </c>
      <c r="H201" s="4">
        <v>1E-4</v>
      </c>
      <c r="I201" s="4" t="s">
        <v>43</v>
      </c>
      <c r="J201" t="s">
        <v>423</v>
      </c>
      <c r="K201" s="16" t="e">
        <f>VLOOKUP(Table2[[#This Row],[Unique]], comp[], 2, FALSE)</f>
        <v>#N/A</v>
      </c>
      <c r="L201" s="16" t="str">
        <f>Table2[[#This Row],[Name]] &amp; Table2[[#This Row],[Paper]]</f>
        <v>CoNi-5Fan, Z. et al. Plastic deformation behaviors and mechanical properties of advanced single crystalline CoNi-base superalloys. Mater. Sci. Eng. A 748, 267–274 (2019).</v>
      </c>
      <c r="M201" s="16" t="s">
        <v>1691</v>
      </c>
    </row>
    <row r="202" spans="1:13" x14ac:dyDescent="0.3">
      <c r="A202" t="s">
        <v>3380</v>
      </c>
      <c r="B202" t="str">
        <f>IF(A202=A201, "",VLOOKUP(Table2[[#This Row],[Shortname]],comp[], 3, FALSE))</f>
        <v>-2Al-2Ta-12V</v>
      </c>
      <c r="C202" t="str">
        <f>VLOOKUP(Table2[[#This Row],[Shortname]], comp[], 2, FALSE)</f>
        <v>W-free</v>
      </c>
      <c r="D202" s="19" t="s">
        <v>863</v>
      </c>
      <c r="E202" t="s">
        <v>861</v>
      </c>
      <c r="F202">
        <v>521</v>
      </c>
      <c r="G202">
        <v>800</v>
      </c>
      <c r="H202" s="4">
        <v>1E-4</v>
      </c>
      <c r="I202" s="4" t="s">
        <v>43</v>
      </c>
      <c r="J202" t="s">
        <v>321</v>
      </c>
      <c r="K202" t="e">
        <f>VLOOKUP(Table2[[#This Row],[Unique]], comp[], 2, FALSE)</f>
        <v>#N/A</v>
      </c>
      <c r="L202" t="str">
        <f>Table2[[#This Row],[Name]] &amp; Table2[[#This Row],[Paper]]</f>
        <v>Co-12V-2Ta-2AlRuan, J. et al. Accelerated design of novel W-free high-strength Co-base superalloys with extremely wide γ/γʹ region by machine learning and CALPHAD methods. Acta Mater. 186, 425–433 (2020).</v>
      </c>
      <c r="M202" t="s">
        <v>1829</v>
      </c>
    </row>
    <row r="203" spans="1:13" x14ac:dyDescent="0.3">
      <c r="A203" s="15" t="s">
        <v>2215</v>
      </c>
      <c r="B203" s="15" t="str">
        <f>IF(A203=A202, "",VLOOKUP(Table2[[#This Row],[Shortname]],comp[], 3, FALSE))</f>
        <v>-2Ti-2Ta-12V</v>
      </c>
      <c r="C203" s="15" t="str">
        <f>VLOOKUP(Table2[[#This Row],[Shortname]], comp[], 2, FALSE)</f>
        <v>W-free</v>
      </c>
      <c r="D203" t="s">
        <v>823</v>
      </c>
      <c r="E203" s="15" t="s">
        <v>824</v>
      </c>
      <c r="F203">
        <v>520</v>
      </c>
      <c r="G203">
        <v>850</v>
      </c>
      <c r="H203" s="4">
        <v>1E-4</v>
      </c>
      <c r="I203" s="4" t="s">
        <v>43</v>
      </c>
      <c r="J203" t="s">
        <v>321</v>
      </c>
      <c r="K203" s="15" t="e">
        <f>VLOOKUP(Table2[[#This Row],[Unique]], comp[], 2, FALSE)</f>
        <v>#N/A</v>
      </c>
      <c r="L203" s="15" t="str">
        <f>Table2[[#This Row],[Name]] &amp; Table2[[#This Row],[Paper]]</f>
        <v>Co-V-Ta-Ti alloyQu, S. et al. Coarsening behavior of γʹ precipitates and compression deformation mechanism of a novel Co–V–Ta–Ti superalloy. Mater. Sci. Eng. A 139455 (2020) doi:10.1016/j.msea.2020.139455.</v>
      </c>
      <c r="M203" s="15" t="s">
        <v>1551</v>
      </c>
    </row>
    <row r="204" spans="1:13" x14ac:dyDescent="0.3">
      <c r="A204" t="s">
        <v>2477</v>
      </c>
      <c r="B204" t="str">
        <f>IF(A204=A203, "",VLOOKUP(Table2[[#This Row],[Shortname]],comp[], 3, FALSE))</f>
        <v>-5Ti-15V</v>
      </c>
      <c r="C204" t="str">
        <f>VLOOKUP(Table2[[#This Row],[Shortname]], comp[], 2, FALSE)</f>
        <v>W-free</v>
      </c>
      <c r="D204" s="19" t="s">
        <v>855</v>
      </c>
      <c r="E204" t="s">
        <v>854</v>
      </c>
      <c r="F204">
        <v>520</v>
      </c>
      <c r="G204">
        <v>750</v>
      </c>
      <c r="H204" s="4">
        <v>1E-4</v>
      </c>
      <c r="I204" s="4" t="s">
        <v>43</v>
      </c>
      <c r="J204" t="s">
        <v>321</v>
      </c>
      <c r="K204" t="e">
        <f>VLOOKUP(Table2[[#This Row],[Unique]], comp[], 2, FALSE)</f>
        <v>#N/A</v>
      </c>
      <c r="L204" t="str">
        <f>Table2[[#This Row],[Name]] &amp; Table2[[#This Row],[Paper]]</f>
        <v>Co-5Ti-15VRuan, J. J. et al. Novel Co-Ti-V-base superalloys reinforced by L12-ordered γ′ phase. Intermetallics 92, 126–132 (2018).</v>
      </c>
      <c r="M204" t="s">
        <v>1830</v>
      </c>
    </row>
    <row r="205" spans="1:13" x14ac:dyDescent="0.3">
      <c r="A205" t="s">
        <v>2127</v>
      </c>
      <c r="B205" t="str">
        <f>IF(A205=A204, "",VLOOKUP(Table2[[#This Row],[Shortname]],comp[], 3, FALSE))</f>
        <v>-9Al-9W</v>
      </c>
      <c r="C205" t="str">
        <f>VLOOKUP(Table2[[#This Row],[Shortname]], comp[], 2, FALSE)</f>
        <v>CoAlW-X</v>
      </c>
      <c r="D205" s="19" t="s">
        <v>943</v>
      </c>
      <c r="E205" t="s">
        <v>942</v>
      </c>
      <c r="F205">
        <v>519</v>
      </c>
      <c r="G205">
        <v>23</v>
      </c>
      <c r="H205" s="4">
        <v>1E-4</v>
      </c>
      <c r="I205" s="4" t="s">
        <v>43</v>
      </c>
      <c r="J205" t="s">
        <v>321</v>
      </c>
      <c r="K205" t="e">
        <f>VLOOKUP(Table2[[#This Row],[Unique]], comp[], 2, FALSE)</f>
        <v>#N/A</v>
      </c>
      <c r="L205" t="str">
        <f>Table2[[#This Row],[Name]] &amp; Table2[[#This Row],[Paper]]</f>
        <v>Co–9Al–9WSuzuki, A., DeNolf, G. C. &amp; Pollock, T. M. Flow stress anomalies in γ/γ′ two-phase Co-Al-W-base alloys. Scr. Mater. 56, 385–388 (2007).</v>
      </c>
      <c r="M205" t="s">
        <v>1325</v>
      </c>
    </row>
    <row r="206" spans="1:13" x14ac:dyDescent="0.3">
      <c r="A206" t="s">
        <v>2216</v>
      </c>
      <c r="B206" t="str">
        <f>IF(A206=A205, "",VLOOKUP(Table2[[#This Row],[Shortname]],comp[], 3, FALSE))</f>
        <v>-31Ni-9Al-5W-4Ti-1Ta</v>
      </c>
      <c r="C206" t="str">
        <f>VLOOKUP(Table2[[#This Row],[Shortname]], comp[], 2, FALSE)</f>
        <v>Co3Ti</v>
      </c>
      <c r="D206" s="19" t="s">
        <v>821</v>
      </c>
      <c r="E206" t="s">
        <v>820</v>
      </c>
      <c r="F206">
        <v>518</v>
      </c>
      <c r="G206">
        <v>700</v>
      </c>
      <c r="H206" s="4">
        <v>1E-4</v>
      </c>
      <c r="I206" s="4" t="s">
        <v>43</v>
      </c>
      <c r="J206" t="s">
        <v>321</v>
      </c>
      <c r="K206" t="e">
        <f>VLOOKUP(Table2[[#This Row],[Unique]], comp[], 2, FALSE)</f>
        <v>#N/A</v>
      </c>
      <c r="L206" t="str">
        <f>Table2[[#This Row],[Name]] &amp; Table2[[#This Row],[Paper]]</f>
        <v>Co-30NiQu, S. et al. Microstructural evolution and compression property of a novel γʹ-strengthened directionally solidified CoNi-base superalloy. Mater. Sci. Eng. A 761, (2019).</v>
      </c>
      <c r="M206" t="s">
        <v>1552</v>
      </c>
    </row>
    <row r="207" spans="1:13" x14ac:dyDescent="0.3">
      <c r="A207" s="8" t="s">
        <v>2217</v>
      </c>
      <c r="B207" s="8" t="str">
        <f>IF(A207=A206, "",VLOOKUP(Table2[[#This Row],[Shortname]],comp[], 3, FALSE))</f>
        <v>-9Al-9W</v>
      </c>
      <c r="C207" s="8" t="str">
        <f>VLOOKUP(Table2[[#This Row],[Shortname]], comp[], 2, FALSE)</f>
        <v>CoAlW-X</v>
      </c>
      <c r="D207" s="19" t="s">
        <v>64</v>
      </c>
      <c r="E207" s="8" t="s">
        <v>945</v>
      </c>
      <c r="F207">
        <v>517</v>
      </c>
      <c r="G207">
        <v>24</v>
      </c>
      <c r="H207" s="4">
        <v>1E-4</v>
      </c>
      <c r="I207" s="4" t="s">
        <v>43</v>
      </c>
      <c r="J207" t="s">
        <v>321</v>
      </c>
      <c r="K207" s="8" t="e">
        <f>VLOOKUP(Table2[[#This Row],[Unique]], comp[], 2, FALSE)</f>
        <v>#N/A</v>
      </c>
      <c r="L207" s="8" t="str">
        <f>Table2[[#This Row],[Name]] &amp; Table2[[#This Row],[Paper]]</f>
        <v>9WSuzuki, A. &amp; Pollock, T. M. High-temperature strength and deformation of γ/γ′ two-phase Co-Al-W-base alloys. Acta Mater. 56, 1288–1297 (2008).</v>
      </c>
      <c r="M207" s="8" t="s">
        <v>1438</v>
      </c>
    </row>
    <row r="208" spans="1:13" x14ac:dyDescent="0.3">
      <c r="A208" s="21" t="s">
        <v>2407</v>
      </c>
      <c r="B208" s="21" t="str">
        <f>IF(A208=A207, "",VLOOKUP(Table2[[#This Row],[Shortname]],comp[], 3, FALSE))</f>
        <v>-4Ti-12V</v>
      </c>
      <c r="C208" s="21" t="str">
        <f>VLOOKUP(Table2[[#This Row],[Shortname]], comp[], 2, FALSE)</f>
        <v>W-free</v>
      </c>
      <c r="D208" s="19" t="s">
        <v>628</v>
      </c>
      <c r="E208" s="21" t="s">
        <v>627</v>
      </c>
      <c r="F208">
        <v>515</v>
      </c>
      <c r="G208">
        <v>750</v>
      </c>
      <c r="H208" s="4">
        <v>1E-4</v>
      </c>
      <c r="I208" s="4" t="s">
        <v>43</v>
      </c>
      <c r="J208" t="s">
        <v>321</v>
      </c>
      <c r="K208" s="21" t="e">
        <f>VLOOKUP(Table2[[#This Row],[Unique]], comp[], 2, FALSE)</f>
        <v>#N/A</v>
      </c>
      <c r="L208" s="21" t="str">
        <f>Table2[[#This Row],[Name]] &amp; Table2[[#This Row],[Paper]]</f>
        <v>CVT-1Liu, X. et al. Effects of Nb and W additions on the microstructures and mechanical properties of novel γ/γ’ Co-V-Ti-based superalloys. Metals (Basel). 8, (2018).</v>
      </c>
      <c r="M208" s="21" t="s">
        <v>1762</v>
      </c>
    </row>
    <row r="209" spans="1:13" x14ac:dyDescent="0.3">
      <c r="A209" s="21" t="s">
        <v>2406</v>
      </c>
      <c r="B209" s="21" t="str">
        <f>IF(A209=A208, "",VLOOKUP(Table2[[#This Row],[Shortname]],comp[], 3, FALSE))</f>
        <v>-2W-4Ti-10V</v>
      </c>
      <c r="C209" s="21" t="str">
        <f>VLOOKUP(Table2[[#This Row],[Shortname]], comp[], 2, FALSE)</f>
        <v>Low-W</v>
      </c>
      <c r="D209" t="s">
        <v>629</v>
      </c>
      <c r="E209" s="21" t="s">
        <v>627</v>
      </c>
      <c r="F209">
        <v>515</v>
      </c>
      <c r="G209">
        <v>800</v>
      </c>
      <c r="H209" s="4">
        <v>1E-4</v>
      </c>
      <c r="I209" s="4" t="s">
        <v>43</v>
      </c>
      <c r="J209" t="s">
        <v>321</v>
      </c>
      <c r="K209" s="21" t="e">
        <f>VLOOKUP(Table2[[#This Row],[Unique]], comp[], 2, FALSE)</f>
        <v>#N/A</v>
      </c>
      <c r="L209" s="21" t="str">
        <f>Table2[[#This Row],[Name]] &amp; Table2[[#This Row],[Paper]]</f>
        <v>CCTWLiu, X. et al. Effects of Nb and W additions on the microstructures and mechanical properties of novel γ/γ’ Co-V-Ti-based superalloys. Metals (Basel). 8, (2018).</v>
      </c>
      <c r="M209" s="21" t="s">
        <v>1761</v>
      </c>
    </row>
    <row r="210" spans="1:13" x14ac:dyDescent="0.3">
      <c r="A210" t="s">
        <v>2191</v>
      </c>
      <c r="B210" t="str">
        <f>IF(A210=A209, "",VLOOKUP(Table2[[#This Row],[Shortname]],comp[], 3, FALSE))</f>
        <v>-12Ti-5Re</v>
      </c>
      <c r="C210" t="str">
        <f>VLOOKUP(Table2[[#This Row],[Shortname]], comp[], 2, FALSE)</f>
        <v>Co3Ti</v>
      </c>
      <c r="D210" t="s">
        <v>588</v>
      </c>
      <c r="E210" t="s">
        <v>585</v>
      </c>
      <c r="F210">
        <v>514</v>
      </c>
      <c r="G210">
        <v>800</v>
      </c>
      <c r="H210" s="4">
        <v>1E-4</v>
      </c>
      <c r="I210" s="4" t="s">
        <v>43</v>
      </c>
      <c r="J210" t="s">
        <v>321</v>
      </c>
      <c r="K210" t="e">
        <f>VLOOKUP(Table2[[#This Row],[Unique]], comp[], 2, FALSE)</f>
        <v>#N/A</v>
      </c>
      <c r="L210" t="str">
        <f>Table2[[#This Row],[Name]] &amp; Table2[[#This Row],[Paper]]</f>
        <v>Re5Li, L. et al. Effect of Re on microstructure and mechanical properties of γ/γʹ Co-Ti-based superalloys. Intermetallics 115, (2019).</v>
      </c>
      <c r="M210" t="s">
        <v>1445</v>
      </c>
    </row>
    <row r="211" spans="1:13" x14ac:dyDescent="0.3">
      <c r="A211" t="s">
        <v>3380</v>
      </c>
      <c r="B211" t="str">
        <f>IF(A211=A210, "",VLOOKUP(Table2[[#This Row],[Shortname]],comp[], 3, FALSE))</f>
        <v>-2Al-2Ta-12V</v>
      </c>
      <c r="C211" t="str">
        <f>VLOOKUP(Table2[[#This Row],[Shortname]], comp[], 2, FALSE)</f>
        <v>W-free</v>
      </c>
      <c r="D211" s="19" t="s">
        <v>863</v>
      </c>
      <c r="E211" t="s">
        <v>861</v>
      </c>
      <c r="F211">
        <v>511</v>
      </c>
      <c r="G211">
        <v>650</v>
      </c>
      <c r="H211" s="4">
        <v>1E-4</v>
      </c>
      <c r="I211" s="4" t="s">
        <v>43</v>
      </c>
      <c r="J211" t="s">
        <v>321</v>
      </c>
      <c r="K211" t="e">
        <f>VLOOKUP(Table2[[#This Row],[Unique]], comp[], 2, FALSE)</f>
        <v>#N/A</v>
      </c>
      <c r="L211" t="str">
        <f>Table2[[#This Row],[Name]] &amp; Table2[[#This Row],[Paper]]</f>
        <v>Co-12V-2Ta-2AlRuan, J. et al. Accelerated design of novel W-free high-strength Co-base superalloys with extremely wide γ/γʹ region by machine learning and CALPHAD methods. Acta Mater. 186, 425–433 (2020).</v>
      </c>
      <c r="M211" t="s">
        <v>1829</v>
      </c>
    </row>
    <row r="212" spans="1:13" x14ac:dyDescent="0.3">
      <c r="A212" t="s">
        <v>3380</v>
      </c>
      <c r="B212" t="str">
        <f>IF(A212=A211, "",VLOOKUP(Table2[[#This Row],[Shortname]],comp[], 3, FALSE))</f>
        <v/>
      </c>
      <c r="C212" t="str">
        <f>VLOOKUP(Table2[[#This Row],[Shortname]], comp[], 2, FALSE)</f>
        <v>W-free</v>
      </c>
      <c r="D212" s="19" t="s">
        <v>863</v>
      </c>
      <c r="E212" t="s">
        <v>861</v>
      </c>
      <c r="F212">
        <v>510</v>
      </c>
      <c r="G212">
        <v>600</v>
      </c>
      <c r="H212" s="4">
        <v>1E-4</v>
      </c>
      <c r="I212" s="4" t="s">
        <v>43</v>
      </c>
      <c r="J212" t="s">
        <v>321</v>
      </c>
      <c r="K212" t="e">
        <f>VLOOKUP(Table2[[#This Row],[Unique]], comp[], 2, FALSE)</f>
        <v>#N/A</v>
      </c>
      <c r="L212" t="str">
        <f>Table2[[#This Row],[Name]] &amp; Table2[[#This Row],[Paper]]</f>
        <v>Co-12V-2Ta-2AlRuan, J. et al. Accelerated design of novel W-free high-strength Co-base superalloys with extremely wide γ/γʹ region by machine learning and CALPHAD methods. Acta Mater. 186, 425–433 (2020).</v>
      </c>
      <c r="M212" t="s">
        <v>1829</v>
      </c>
    </row>
    <row r="213" spans="1:13" x14ac:dyDescent="0.3">
      <c r="A213" t="s">
        <v>2479</v>
      </c>
      <c r="B213" t="str">
        <f>IF(A213=A212, "",VLOOKUP(Table2[[#This Row],[Shortname]],comp[], 3, FALSE))</f>
        <v>-2Ni-5Ti-15V</v>
      </c>
      <c r="C213" t="str">
        <f>VLOOKUP(Table2[[#This Row],[Shortname]], comp[], 2, FALSE)</f>
        <v>W-free</v>
      </c>
      <c r="D213" s="19" t="s">
        <v>857</v>
      </c>
      <c r="E213" t="s">
        <v>854</v>
      </c>
      <c r="F213">
        <v>507</v>
      </c>
      <c r="G213">
        <v>800</v>
      </c>
      <c r="H213" s="4">
        <v>1E-4</v>
      </c>
      <c r="I213" s="4" t="s">
        <v>43</v>
      </c>
      <c r="J213" t="s">
        <v>321</v>
      </c>
      <c r="K213" t="e">
        <f>VLOOKUP(Table2[[#This Row],[Unique]], comp[], 2, FALSE)</f>
        <v>#N/A</v>
      </c>
      <c r="L213" t="str">
        <f>Table2[[#This Row],[Name]] &amp; Table2[[#This Row],[Paper]]</f>
        <v>Co-5Ti-15V-2NiRuan, J. J. et al. Novel Co-Ti-V-base superalloys reinforced by L12-ordered γ′ phase. Intermetallics 92, 126–132 (2018).</v>
      </c>
      <c r="M213" t="s">
        <v>1832</v>
      </c>
    </row>
    <row r="214" spans="1:13" x14ac:dyDescent="0.3">
      <c r="A214" t="s">
        <v>2479</v>
      </c>
      <c r="B214" t="str">
        <f>IF(A214=A213, "",VLOOKUP(Table2[[#This Row],[Shortname]],comp[], 3, FALSE))</f>
        <v/>
      </c>
      <c r="C214" t="str">
        <f>VLOOKUP(Table2[[#This Row],[Shortname]], comp[], 2, FALSE)</f>
        <v>W-free</v>
      </c>
      <c r="D214" s="19" t="s">
        <v>857</v>
      </c>
      <c r="E214" t="s">
        <v>854</v>
      </c>
      <c r="F214">
        <v>505</v>
      </c>
      <c r="G214">
        <v>700</v>
      </c>
      <c r="H214" s="4">
        <v>1E-4</v>
      </c>
      <c r="I214" s="4" t="s">
        <v>43</v>
      </c>
      <c r="J214" t="s">
        <v>321</v>
      </c>
      <c r="K214" t="e">
        <f>VLOOKUP(Table2[[#This Row],[Unique]], comp[], 2, FALSE)</f>
        <v>#N/A</v>
      </c>
      <c r="L214" t="str">
        <f>Table2[[#This Row],[Name]] &amp; Table2[[#This Row],[Paper]]</f>
        <v>Co-5Ti-15V-2NiRuan, J. J. et al. Novel Co-Ti-V-base superalloys reinforced by L12-ordered γ′ phase. Intermetallics 92, 126–132 (2018).</v>
      </c>
      <c r="M214" t="s">
        <v>1832</v>
      </c>
    </row>
    <row r="215" spans="1:13" x14ac:dyDescent="0.3">
      <c r="A215" s="13" t="s">
        <v>2341</v>
      </c>
      <c r="B215" s="13" t="str">
        <f>IF(A215=A214, "",VLOOKUP(Table2[[#This Row],[Shortname]],comp[], 3, FALSE))</f>
        <v>-31Ni-10Al-7W-3Ti-2Ta</v>
      </c>
      <c r="C215" s="13" t="str">
        <f>VLOOKUP(Table2[[#This Row],[Shortname]], comp[], 2, FALSE)</f>
        <v>CoAlWX+</v>
      </c>
      <c r="D215" t="s">
        <v>422</v>
      </c>
      <c r="E215" s="13" t="s">
        <v>420</v>
      </c>
      <c r="F215">
        <v>503</v>
      </c>
      <c r="G215">
        <v>800</v>
      </c>
      <c r="H215" s="4">
        <v>1E-4</v>
      </c>
      <c r="I215" s="4" t="s">
        <v>43</v>
      </c>
      <c r="J215" t="s">
        <v>423</v>
      </c>
      <c r="K215" s="13" t="e">
        <f>VLOOKUP(Table2[[#This Row],[Unique]], comp[], 2, FALSE)</f>
        <v>#N/A</v>
      </c>
      <c r="L215" s="13" t="str">
        <f>Table2[[#This Row],[Name]] &amp; Table2[[#This Row],[Paper]]</f>
        <v>CoNi-2Fan, Z. et al. The temperature dependence of high-temperature strength and deformation mechanism in a single crystal CoNi-base superalloy. Mater. Sci. Eng. A 735, 114–120 (2018).</v>
      </c>
      <c r="M215" s="13" t="s">
        <v>1693</v>
      </c>
    </row>
    <row r="216" spans="1:13" x14ac:dyDescent="0.3">
      <c r="A216" s="21" t="s">
        <v>2407</v>
      </c>
      <c r="B216" s="21" t="str">
        <f>IF(A216=A215, "",VLOOKUP(Table2[[#This Row],[Shortname]],comp[], 3, FALSE))</f>
        <v>-4Ti-12V</v>
      </c>
      <c r="C216" s="21" t="str">
        <f>VLOOKUP(Table2[[#This Row],[Shortname]], comp[], 2, FALSE)</f>
        <v>W-free</v>
      </c>
      <c r="D216" s="19" t="s">
        <v>628</v>
      </c>
      <c r="E216" s="21" t="s">
        <v>627</v>
      </c>
      <c r="F216">
        <v>501</v>
      </c>
      <c r="G216">
        <v>700</v>
      </c>
      <c r="H216" s="4">
        <v>1E-4</v>
      </c>
      <c r="I216" s="4" t="s">
        <v>43</v>
      </c>
      <c r="J216" t="s">
        <v>321</v>
      </c>
      <c r="K216" s="21" t="e">
        <f>VLOOKUP(Table2[[#This Row],[Unique]], comp[], 2, FALSE)</f>
        <v>#N/A</v>
      </c>
      <c r="L216" s="21" t="str">
        <f>Table2[[#This Row],[Name]] &amp; Table2[[#This Row],[Paper]]</f>
        <v>CVT-1Liu, X. et al. Effects of Nb and W additions on the microstructures and mechanical properties of novel γ/γ’ Co-V-Ti-based superalloys. Metals (Basel). 8, (2018).</v>
      </c>
      <c r="M216" s="21" t="s">
        <v>1762</v>
      </c>
    </row>
    <row r="217" spans="1:13" x14ac:dyDescent="0.3">
      <c r="A217" s="21" t="s">
        <v>2408</v>
      </c>
      <c r="B217" s="21" t="str">
        <f>IF(A217=A216, "",VLOOKUP(Table2[[#This Row],[Shortname]],comp[], 3, FALSE))</f>
        <v>-4Ti-2Nb-10V</v>
      </c>
      <c r="C217" s="21" t="str">
        <f>VLOOKUP(Table2[[#This Row],[Shortname]], comp[], 2, FALSE)</f>
        <v>W-free</v>
      </c>
      <c r="D217" t="s">
        <v>630</v>
      </c>
      <c r="E217" s="21" t="s">
        <v>627</v>
      </c>
      <c r="F217">
        <v>501</v>
      </c>
      <c r="G217">
        <v>600</v>
      </c>
      <c r="H217" s="4">
        <v>1E-4</v>
      </c>
      <c r="I217" s="4" t="s">
        <v>43</v>
      </c>
      <c r="J217" t="s">
        <v>321</v>
      </c>
      <c r="K217" s="21" t="e">
        <f>VLOOKUP(Table2[[#This Row],[Unique]], comp[], 2, FALSE)</f>
        <v>#N/A</v>
      </c>
      <c r="L217" s="21" t="str">
        <f>Table2[[#This Row],[Name]] &amp; Table2[[#This Row],[Paper]]</f>
        <v>CVTNLiu, X. et al. Effects of Nb and W additions on the microstructures and mechanical properties of novel γ/γ’ Co-V-Ti-based superalloys. Metals (Basel). 8, (2018).</v>
      </c>
      <c r="M217" s="21" t="s">
        <v>1763</v>
      </c>
    </row>
    <row r="218" spans="1:13" x14ac:dyDescent="0.3">
      <c r="A218" t="s">
        <v>2479</v>
      </c>
      <c r="B218" t="str">
        <f>IF(A218=A217, "",VLOOKUP(Table2[[#This Row],[Shortname]],comp[], 3, FALSE))</f>
        <v>-2Ni-5Ti-15V</v>
      </c>
      <c r="C218" t="str">
        <f>VLOOKUP(Table2[[#This Row],[Shortname]], comp[], 2, FALSE)</f>
        <v>W-free</v>
      </c>
      <c r="D218" s="19" t="s">
        <v>857</v>
      </c>
      <c r="E218" t="s">
        <v>854</v>
      </c>
      <c r="F218">
        <v>501</v>
      </c>
      <c r="G218">
        <v>600</v>
      </c>
      <c r="H218" s="4">
        <v>1E-4</v>
      </c>
      <c r="I218" s="4" t="s">
        <v>43</v>
      </c>
      <c r="J218" t="s">
        <v>321</v>
      </c>
      <c r="K218" t="e">
        <f>VLOOKUP(Table2[[#This Row],[Unique]], comp[], 2, FALSE)</f>
        <v>#N/A</v>
      </c>
      <c r="L218" t="str">
        <f>Table2[[#This Row],[Name]] &amp; Table2[[#This Row],[Paper]]</f>
        <v>Co-5Ti-15V-2NiRuan, J. J. et al. Novel Co-Ti-V-base superalloys reinforced by L12-ordered γ′ phase. Intermetallics 92, 126–132 (2018).</v>
      </c>
      <c r="M218" t="s">
        <v>1832</v>
      </c>
    </row>
    <row r="219" spans="1:13" x14ac:dyDescent="0.3">
      <c r="A219" s="8" t="s">
        <v>914</v>
      </c>
      <c r="B219" s="8" t="str">
        <f>IF(A219=A218, "",VLOOKUP(Table2[[#This Row],[Shortname]],comp[], 3, FALSE))</f>
        <v>-9Al-7W-B</v>
      </c>
      <c r="C219" s="8" t="str">
        <f>VLOOKUP(Table2[[#This Row],[Shortname]], comp[], 2, FALSE)</f>
        <v>CoAlW-X</v>
      </c>
      <c r="D219" s="19" t="s">
        <v>914</v>
      </c>
      <c r="E219" s="8" t="s">
        <v>908</v>
      </c>
      <c r="F219">
        <v>501</v>
      </c>
      <c r="G219">
        <v>25</v>
      </c>
      <c r="H219" s="4">
        <v>2.0000000000000001E-4</v>
      </c>
      <c r="I219" s="4" t="s">
        <v>43</v>
      </c>
      <c r="J219" t="s">
        <v>321</v>
      </c>
      <c r="K219" s="8" t="e">
        <f>VLOOKUP(Table2[[#This Row],[Unique]], comp[], 2, FALSE)</f>
        <v>#N/A</v>
      </c>
      <c r="L219" s="8" t="str">
        <f>Table2[[#This Row],[Name]] &amp; Table2[[#This Row],[Paper]]</f>
        <v>Co-8.9Al-6.9W-0.02BShinagawa, K., Omori, T., Oikawa, K., Kainuma, R. &amp; Ishida, K. Ductility enhancement by boron addition in Co-Al-W high-temperature alloys. Scr. Mater. 61, 612–615 (2009).</v>
      </c>
      <c r="M219" s="8" t="s">
        <v>1850</v>
      </c>
    </row>
    <row r="220" spans="1:13" x14ac:dyDescent="0.3">
      <c r="A220" t="s">
        <v>2234</v>
      </c>
      <c r="B220" t="str">
        <f>IF(A220=A219, "",VLOOKUP(Table2[[#This Row],[Shortname]],comp[], 3, FALSE))</f>
        <v>-9Al-9W-2Ta</v>
      </c>
      <c r="C220" t="str">
        <f>VLOOKUP(Table2[[#This Row],[Shortname]], comp[], 2, FALSE)</f>
        <v>CoAlW-X</v>
      </c>
      <c r="D220" s="19" t="s">
        <v>944</v>
      </c>
      <c r="E220" t="s">
        <v>942</v>
      </c>
      <c r="F220">
        <v>501</v>
      </c>
      <c r="G220">
        <v>700</v>
      </c>
      <c r="H220" s="4">
        <v>1E-4</v>
      </c>
      <c r="I220" s="4" t="s">
        <v>43</v>
      </c>
      <c r="J220" t="s">
        <v>321</v>
      </c>
      <c r="K220" t="e">
        <f>VLOOKUP(Table2[[#This Row],[Unique]], comp[], 2, FALSE)</f>
        <v>#N/A</v>
      </c>
      <c r="L220" t="str">
        <f>Table2[[#This Row],[Name]] &amp; Table2[[#This Row],[Paper]]</f>
        <v>Co–9Al–9W-2TaSuzuki, A., DeNolf, G. C. &amp; Pollock, T. M. Flow stress anomalies in γ/γ′ two-phase Co-Al-W-base alloys. Scr. Mater. 56, 385–388 (2007).</v>
      </c>
      <c r="M220" t="s">
        <v>1427</v>
      </c>
    </row>
    <row r="221" spans="1:13" x14ac:dyDescent="0.3">
      <c r="A221" t="s">
        <v>2216</v>
      </c>
      <c r="B221" t="str">
        <f>IF(A221=A220, "",VLOOKUP(Table2[[#This Row],[Shortname]],comp[], 3, FALSE))</f>
        <v>-31Ni-9Al-5W-4Ti-1Ta</v>
      </c>
      <c r="C221" t="str">
        <f>VLOOKUP(Table2[[#This Row],[Shortname]], comp[], 2, FALSE)</f>
        <v>Co3Ti</v>
      </c>
      <c r="D221" s="19" t="s">
        <v>821</v>
      </c>
      <c r="E221" t="s">
        <v>820</v>
      </c>
      <c r="F221">
        <v>500</v>
      </c>
      <c r="G221">
        <v>650</v>
      </c>
      <c r="H221" s="4">
        <v>1E-4</v>
      </c>
      <c r="I221" s="4" t="s">
        <v>43</v>
      </c>
      <c r="J221" t="s">
        <v>321</v>
      </c>
      <c r="K221" t="e">
        <f>VLOOKUP(Table2[[#This Row],[Unique]], comp[], 2, FALSE)</f>
        <v>#N/A</v>
      </c>
      <c r="L221" t="str">
        <f>Table2[[#This Row],[Name]] &amp; Table2[[#This Row],[Paper]]</f>
        <v>Co-30NiQu, S. et al. Microstructural evolution and compression property of a novel γʹ-strengthened directionally solidified CoNi-base superalloy. Mater. Sci. Eng. A 761, (2019).</v>
      </c>
      <c r="M221" t="s">
        <v>1552</v>
      </c>
    </row>
    <row r="222" spans="1:13" x14ac:dyDescent="0.3">
      <c r="A222" s="8" t="s">
        <v>912</v>
      </c>
      <c r="B222" s="8" t="str">
        <f>IF(A222=A221, "",VLOOKUP(Table2[[#This Row],[Shortname]],comp[], 3, FALSE))</f>
        <v>-9Al-10W</v>
      </c>
      <c r="C222" s="8" t="str">
        <f>VLOOKUP(Table2[[#This Row],[Shortname]], comp[], 2, FALSE)</f>
        <v>CoAlW-X</v>
      </c>
      <c r="D222" t="s">
        <v>912</v>
      </c>
      <c r="E222" s="8" t="s">
        <v>908</v>
      </c>
      <c r="F222">
        <v>499</v>
      </c>
      <c r="G222">
        <v>760</v>
      </c>
      <c r="H222" s="4">
        <v>2.0000000000000001E-4</v>
      </c>
      <c r="I222" s="4" t="s">
        <v>43</v>
      </c>
      <c r="J222" t="s">
        <v>321</v>
      </c>
      <c r="K222" s="8" t="e">
        <f>VLOOKUP(Table2[[#This Row],[Unique]], comp[], 2, FALSE)</f>
        <v>#N/A</v>
      </c>
      <c r="L222" s="8" t="str">
        <f>Table2[[#This Row],[Name]] &amp; Table2[[#This Row],[Paper]]</f>
        <v>Co-9.2Al-9.5WShinagawa, K., Omori, T., Oikawa, K., Kainuma, R. &amp; Ishida, K. Ductility enhancement by boron addition in Co-Al-W high-temperature alloys. Scr. Mater. 61, 612–615 (2009).</v>
      </c>
      <c r="M222" s="8" t="s">
        <v>1966</v>
      </c>
    </row>
    <row r="223" spans="1:13" x14ac:dyDescent="0.3">
      <c r="A223" s="8" t="s">
        <v>2361</v>
      </c>
      <c r="B223" s="8" t="str">
        <f>IF(A223=A222, "",VLOOKUP(Table2[[#This Row],[Shortname]],comp[], 3, FALSE))</f>
        <v>-9Al-10W-2Ta</v>
      </c>
      <c r="C223" s="8" t="str">
        <f>VLOOKUP(Table2[[#This Row],[Shortname]], comp[], 2, FALSE)</f>
        <v>CoAlW-X</v>
      </c>
      <c r="D223" s="19" t="s">
        <v>162</v>
      </c>
      <c r="E223" s="8" t="s">
        <v>945</v>
      </c>
      <c r="F223">
        <v>499</v>
      </c>
      <c r="G223">
        <v>695</v>
      </c>
      <c r="H223" s="4">
        <v>1E-4</v>
      </c>
      <c r="I223" s="4" t="s">
        <v>43</v>
      </c>
      <c r="J223" t="s">
        <v>321</v>
      </c>
      <c r="K223" s="8" t="e">
        <f>VLOOKUP(Table2[[#This Row],[Unique]], comp[], 2, FALSE)</f>
        <v>#N/A</v>
      </c>
      <c r="L223" s="8" t="str">
        <f>Table2[[#This Row],[Name]] &amp; Table2[[#This Row],[Paper]]</f>
        <v>2TaSuzuki, A. &amp; Pollock, T. M. High-temperature strength and deformation of γ/γ′ two-phase Co-Al-W-base alloys. Acta Mater. 56, 1288–1297 (2008).</v>
      </c>
      <c r="M223" s="8" t="s">
        <v>1610</v>
      </c>
    </row>
    <row r="224" spans="1:13" x14ac:dyDescent="0.3">
      <c r="A224" t="s">
        <v>2684</v>
      </c>
      <c r="B224" t="str">
        <f>IF(A224=A223, "",VLOOKUP(Table2[[#This Row],[Shortname]],comp[], 3, FALSE))</f>
        <v>-30Ni-10Al-10Cr-2Nb-5Mo</v>
      </c>
      <c r="C224" t="str">
        <f>VLOOKUP(Table2[[#This Row],[Shortname]], comp[], 2, FALSE)</f>
        <v>W-free</v>
      </c>
      <c r="D224" s="19" t="s">
        <v>2664</v>
      </c>
      <c r="E224" s="16" t="s">
        <v>2663</v>
      </c>
      <c r="F224">
        <v>498.71</v>
      </c>
      <c r="G224">
        <v>870</v>
      </c>
      <c r="H224" s="4">
        <v>1E-3</v>
      </c>
      <c r="I224" s="4" t="s">
        <v>43</v>
      </c>
      <c r="K224" t="e">
        <f>VLOOKUP(Table2[[#This Row],[Unique]], comp[], 2, FALSE)</f>
        <v>#N/A</v>
      </c>
      <c r="L224" s="8" t="str">
        <f>Table2[[#This Row],[Name]] &amp; Table2[[#This Row],[Paper]]</f>
        <v>2Nb10CrBaler, N., Pandey, P., Singh, M. P., Makineni, S. K. &amp; Chattopadhyay, K. Effects of Ti and Cr Additions in a Co–Ni–Al–Mo–Nb-Based Superalloy. in 929–936 (2020). doi:10.1007/978-3-030-51834-9_91.</v>
      </c>
    </row>
    <row r="225" spans="1:13" x14ac:dyDescent="0.3">
      <c r="A225" s="21" t="s">
        <v>2408</v>
      </c>
      <c r="B225" s="21" t="str">
        <f>IF(A225=A224, "",VLOOKUP(Table2[[#This Row],[Shortname]],comp[], 3, FALSE))</f>
        <v>-4Ti-2Nb-10V</v>
      </c>
      <c r="C225" s="21" t="str">
        <f>VLOOKUP(Table2[[#This Row],[Shortname]], comp[], 2, FALSE)</f>
        <v>W-free</v>
      </c>
      <c r="D225" t="s">
        <v>630</v>
      </c>
      <c r="E225" s="21" t="s">
        <v>627</v>
      </c>
      <c r="F225">
        <v>498</v>
      </c>
      <c r="G225">
        <v>900</v>
      </c>
      <c r="H225" s="4">
        <v>1E-4</v>
      </c>
      <c r="I225" s="4" t="s">
        <v>43</v>
      </c>
      <c r="J225" t="s">
        <v>321</v>
      </c>
      <c r="K225" s="21" t="e">
        <f>VLOOKUP(Table2[[#This Row],[Unique]], comp[], 2, FALSE)</f>
        <v>#N/A</v>
      </c>
      <c r="L225" s="21" t="str">
        <f>Table2[[#This Row],[Name]] &amp; Table2[[#This Row],[Paper]]</f>
        <v>CVTNLiu, X. et al. Effects of Nb and W additions on the microstructures and mechanical properties of novel γ/γ’ Co-V-Ti-based superalloys. Metals (Basel). 8, (2018).</v>
      </c>
      <c r="M225" s="21" t="s">
        <v>1763</v>
      </c>
    </row>
    <row r="226" spans="1:13" x14ac:dyDescent="0.3">
      <c r="A226" s="13" t="s">
        <v>2341</v>
      </c>
      <c r="B226" s="13" t="str">
        <f>IF(A226=A225, "",VLOOKUP(Table2[[#This Row],[Shortname]],comp[], 3, FALSE))</f>
        <v>-31Ni-10Al-7W-3Ti-2Ta</v>
      </c>
      <c r="C226" s="13" t="str">
        <f>VLOOKUP(Table2[[#This Row],[Shortname]], comp[], 2, FALSE)</f>
        <v>CoAlWX+</v>
      </c>
      <c r="D226" t="s">
        <v>422</v>
      </c>
      <c r="E226" s="13" t="s">
        <v>420</v>
      </c>
      <c r="F226">
        <v>495</v>
      </c>
      <c r="G226">
        <v>500</v>
      </c>
      <c r="H226" s="4">
        <v>1E-4</v>
      </c>
      <c r="I226" s="4" t="s">
        <v>43</v>
      </c>
      <c r="J226" t="s">
        <v>423</v>
      </c>
      <c r="K226" s="13" t="e">
        <f>VLOOKUP(Table2[[#This Row],[Unique]], comp[], 2, FALSE)</f>
        <v>#N/A</v>
      </c>
      <c r="L226" s="13" t="str">
        <f>Table2[[#This Row],[Name]] &amp; Table2[[#This Row],[Paper]]</f>
        <v>CoNi-2Fan, Z. et al. The temperature dependence of high-temperature strength and deformation mechanism in a single crystal CoNi-base superalloy. Mater. Sci. Eng. A 735, 114–120 (2018).</v>
      </c>
      <c r="M226" s="13" t="s">
        <v>1693</v>
      </c>
    </row>
    <row r="227" spans="1:13" x14ac:dyDescent="0.3">
      <c r="A227" t="s">
        <v>2476</v>
      </c>
      <c r="B227" t="str">
        <f>IF(A227=A226, "",VLOOKUP(Table2[[#This Row],[Shortname]],comp[], 3, FALSE))</f>
        <v>-2Ta-12V</v>
      </c>
      <c r="C227" t="str">
        <f>VLOOKUP(Table2[[#This Row],[Shortname]], comp[], 2, FALSE)</f>
        <v>W-free</v>
      </c>
      <c r="D227" s="19" t="s">
        <v>862</v>
      </c>
      <c r="E227" t="s">
        <v>861</v>
      </c>
      <c r="F227">
        <v>495</v>
      </c>
      <c r="G227">
        <v>800</v>
      </c>
      <c r="H227" s="4">
        <v>1E-4</v>
      </c>
      <c r="I227" s="4" t="s">
        <v>43</v>
      </c>
      <c r="J227" t="s">
        <v>321</v>
      </c>
      <c r="K227" t="e">
        <f>VLOOKUP(Table2[[#This Row],[Unique]], comp[], 2, FALSE)</f>
        <v>#N/A</v>
      </c>
      <c r="L227" t="str">
        <f>Table2[[#This Row],[Name]] &amp; Table2[[#This Row],[Paper]]</f>
        <v>Co-12V-2TaRuan, J. et al. Accelerated design of novel W-free high-strength Co-base superalloys with extremely wide γ/γʹ region by machine learning and CALPHAD methods. Acta Mater. 186, 425–433 (2020).</v>
      </c>
      <c r="M227" t="s">
        <v>1828</v>
      </c>
    </row>
    <row r="228" spans="1:13" x14ac:dyDescent="0.3">
      <c r="A228" s="8" t="s">
        <v>916</v>
      </c>
      <c r="B228" s="8" t="str">
        <f>IF(A228=A227, "",VLOOKUP(Table2[[#This Row],[Shortname]],comp[], 3, FALSE))</f>
        <v>-9Al-10W-B</v>
      </c>
      <c r="C228" s="8" t="str">
        <f>VLOOKUP(Table2[[#This Row],[Shortname]], comp[], 2, FALSE)</f>
        <v>CoAlW-X</v>
      </c>
      <c r="D228" s="19" t="s">
        <v>916</v>
      </c>
      <c r="E228" s="8" t="s">
        <v>908</v>
      </c>
      <c r="F228">
        <v>495</v>
      </c>
      <c r="G228">
        <v>650</v>
      </c>
      <c r="H228" s="4">
        <v>2.0000000000000001E-4</v>
      </c>
      <c r="I228" s="4" t="s">
        <v>43</v>
      </c>
      <c r="J228" t="s">
        <v>321</v>
      </c>
      <c r="K228" s="8" t="e">
        <f>VLOOKUP(Table2[[#This Row],[Unique]], comp[], 2, FALSE)</f>
        <v>#N/A</v>
      </c>
      <c r="L228" s="8" t="str">
        <f>Table2[[#This Row],[Name]] &amp; Table2[[#This Row],[Paper]]</f>
        <v>Co-9.3Al-10.4W-0.02BShinagawa, K., Omori, T., Oikawa, K., Kainuma, R. &amp; Ishida, K. Ductility enhancement by boron addition in Co-Al-W high-temperature alloys. Scr. Mater. 61, 612–615 (2009).</v>
      </c>
      <c r="M228" s="8" t="s">
        <v>1851</v>
      </c>
    </row>
    <row r="229" spans="1:13" x14ac:dyDescent="0.3">
      <c r="A229" s="1" t="s">
        <v>2313</v>
      </c>
      <c r="B229" s="1" t="str">
        <f>IF(A229=A228, "",VLOOKUP(Table2[[#This Row],[Shortname]],comp[], 3, FALSE))</f>
        <v>-10Ni-8Al-9W-0Ti</v>
      </c>
      <c r="C229" s="1" t="str">
        <f>VLOOKUP(Table2[[#This Row],[Shortname]], comp[], 2, FALSE)</f>
        <v>CoAlWX+</v>
      </c>
      <c r="D229" t="s">
        <v>190</v>
      </c>
      <c r="E229" s="1" t="s">
        <v>178</v>
      </c>
      <c r="F229">
        <v>493</v>
      </c>
      <c r="G229">
        <v>750</v>
      </c>
      <c r="H229" s="4">
        <v>1E-4</v>
      </c>
      <c r="I229" s="4" t="s">
        <v>43</v>
      </c>
      <c r="K229" s="1" t="s">
        <v>1585</v>
      </c>
      <c r="L229" s="1" t="str">
        <f>Table2[[#This Row],[Name]] &amp; Table2[[#This Row],[Paper]]</f>
        <v>10Ni-9A-9W-0TiBocchini, P. J. (2015). Microstructure and Mechanical Properties in Gamma(face-centered cubic) + Gamma Prime(L1 2 ) Precipitation-Strengthened Cobalt-based Superalloys.</v>
      </c>
      <c r="M229" s="1" t="s">
        <v>1585</v>
      </c>
    </row>
    <row r="230" spans="1:13" x14ac:dyDescent="0.3">
      <c r="A230" s="8" t="s">
        <v>916</v>
      </c>
      <c r="B230" s="8" t="str">
        <f>IF(A230=A229, "",VLOOKUP(Table2[[#This Row],[Shortname]],comp[], 3, FALSE))</f>
        <v>-9Al-10W-B</v>
      </c>
      <c r="C230" s="8" t="str">
        <f>VLOOKUP(Table2[[#This Row],[Shortname]], comp[], 2, FALSE)</f>
        <v>CoAlW-X</v>
      </c>
      <c r="D230" s="19" t="s">
        <v>916</v>
      </c>
      <c r="E230" s="8" t="s">
        <v>908</v>
      </c>
      <c r="F230">
        <v>492</v>
      </c>
      <c r="G230">
        <v>980</v>
      </c>
      <c r="H230" s="4">
        <v>2.0000000000000001E-4</v>
      </c>
      <c r="I230" s="4" t="s">
        <v>43</v>
      </c>
      <c r="J230" t="s">
        <v>321</v>
      </c>
      <c r="K230" s="8" t="e">
        <f>VLOOKUP(Table2[[#This Row],[Unique]], comp[], 2, FALSE)</f>
        <v>#N/A</v>
      </c>
      <c r="L230" s="8" t="str">
        <f>Table2[[#This Row],[Name]] &amp; Table2[[#This Row],[Paper]]</f>
        <v>Co-9.3Al-10.4W-0.02BShinagawa, K., Omori, T., Oikawa, K., Kainuma, R. &amp; Ishida, K. Ductility enhancement by boron addition in Co-Al-W high-temperature alloys. Scr. Mater. 61, 612–615 (2009).</v>
      </c>
      <c r="M230" s="8" t="s">
        <v>1851</v>
      </c>
    </row>
    <row r="231" spans="1:13" x14ac:dyDescent="0.3">
      <c r="A231" s="13" t="s">
        <v>2340</v>
      </c>
      <c r="B231" s="13" t="str">
        <f>IF(A231=A230, "",VLOOKUP(Table2[[#This Row],[Shortname]],comp[], 3, FALSE))</f>
        <v>-31Ni-10Al-7W</v>
      </c>
      <c r="C231" s="13" t="str">
        <f>VLOOKUP(Table2[[#This Row],[Shortname]], comp[], 2, FALSE)</f>
        <v>CoAlW-X</v>
      </c>
      <c r="D231" t="s">
        <v>421</v>
      </c>
      <c r="E231" s="13" t="s">
        <v>420</v>
      </c>
      <c r="F231">
        <v>490</v>
      </c>
      <c r="G231">
        <v>700</v>
      </c>
      <c r="H231" s="4">
        <v>1E-4</v>
      </c>
      <c r="I231" s="4" t="s">
        <v>43</v>
      </c>
      <c r="J231" t="s">
        <v>423</v>
      </c>
      <c r="K231" s="13" t="e">
        <f>VLOOKUP(Table2[[#This Row],[Unique]], comp[], 2, FALSE)</f>
        <v>#N/A</v>
      </c>
      <c r="L231" s="13" t="str">
        <f>Table2[[#This Row],[Name]] &amp; Table2[[#This Row],[Paper]]</f>
        <v>CoNi-1Fan, Z. et al. The temperature dependence of high-temperature strength and deformation mechanism in a single crystal CoNi-base superalloy. Mater. Sci. Eng. A 735, 114–120 (2018).</v>
      </c>
      <c r="M231" s="13" t="s">
        <v>1692</v>
      </c>
    </row>
    <row r="232" spans="1:13" x14ac:dyDescent="0.3">
      <c r="A232" s="26" t="s">
        <v>2683</v>
      </c>
      <c r="B232" t="str">
        <f>IF(A232=A231, "",VLOOKUP(Table2[[#This Row],[Shortname]],comp[], 3, FALSE))</f>
        <v>-30Ni-10Al-2Nb-5Mo</v>
      </c>
      <c r="C232" t="str">
        <f>VLOOKUP(Table2[[#This Row],[Shortname]], comp[], 2, FALSE)</f>
        <v>W-free</v>
      </c>
      <c r="D232" s="19" t="s">
        <v>1062</v>
      </c>
      <c r="E232" s="16" t="s">
        <v>2663</v>
      </c>
      <c r="F232">
        <v>489.64</v>
      </c>
      <c r="G232">
        <v>770</v>
      </c>
      <c r="H232" s="4">
        <v>1E-3</v>
      </c>
      <c r="I232" s="4" t="s">
        <v>43</v>
      </c>
      <c r="K232" t="e">
        <f>VLOOKUP(Table2[[#This Row],[Unique]], comp[], 2, FALSE)</f>
        <v>#N/A</v>
      </c>
      <c r="L232" s="8" t="str">
        <f>Table2[[#This Row],[Name]] &amp; Table2[[#This Row],[Paper]]</f>
        <v>2NbBaler, N., Pandey, P., Singh, M. P., Makineni, S. K. &amp; Chattopadhyay, K. Effects of Ti and Cr Additions in a Co–Ni–Al–Mo–Nb-Based Superalloy. in 929–936 (2020). doi:10.1007/978-3-030-51834-9_91.</v>
      </c>
    </row>
    <row r="233" spans="1:13" x14ac:dyDescent="0.3">
      <c r="A233" s="8" t="s">
        <v>912</v>
      </c>
      <c r="B233" s="8" t="str">
        <f>IF(A233=A232, "",VLOOKUP(Table2[[#This Row],[Shortname]],comp[], 3, FALSE))</f>
        <v>-9Al-10W</v>
      </c>
      <c r="C233" s="8" t="str">
        <f>VLOOKUP(Table2[[#This Row],[Shortname]], comp[], 2, FALSE)</f>
        <v>CoAlW-X</v>
      </c>
      <c r="D233" t="s">
        <v>912</v>
      </c>
      <c r="E233" s="8" t="s">
        <v>908</v>
      </c>
      <c r="F233">
        <v>489</v>
      </c>
      <c r="G233">
        <v>650</v>
      </c>
      <c r="H233" s="4">
        <v>2.0000000000000001E-4</v>
      </c>
      <c r="I233" s="4" t="s">
        <v>43</v>
      </c>
      <c r="J233" t="s">
        <v>321</v>
      </c>
      <c r="K233" s="8" t="e">
        <f>VLOOKUP(Table2[[#This Row],[Unique]], comp[], 2, FALSE)</f>
        <v>#N/A</v>
      </c>
      <c r="L233" s="8" t="str">
        <f>Table2[[#This Row],[Name]] &amp; Table2[[#This Row],[Paper]]</f>
        <v>Co-9.2Al-9.5WShinagawa, K., Omori, T., Oikawa, K., Kainuma, R. &amp; Ishida, K. Ductility enhancement by boron addition in Co-Al-W high-temperature alloys. Scr. Mater. 61, 612–615 (2009).</v>
      </c>
      <c r="M233" s="8" t="s">
        <v>1966</v>
      </c>
    </row>
    <row r="234" spans="1:13" x14ac:dyDescent="0.3">
      <c r="A234" s="21" t="s">
        <v>2407</v>
      </c>
      <c r="B234" s="21" t="str">
        <f>IF(A234=A233, "",VLOOKUP(Table2[[#This Row],[Shortname]],comp[], 3, FALSE))</f>
        <v>-4Ti-12V</v>
      </c>
      <c r="C234" s="21" t="str">
        <f>VLOOKUP(Table2[[#This Row],[Shortname]], comp[], 2, FALSE)</f>
        <v>W-free</v>
      </c>
      <c r="D234" s="19" t="s">
        <v>628</v>
      </c>
      <c r="E234" s="21" t="s">
        <v>627</v>
      </c>
      <c r="F234">
        <v>488</v>
      </c>
      <c r="G234">
        <v>800</v>
      </c>
      <c r="H234" s="4">
        <v>1E-4</v>
      </c>
      <c r="I234" s="4" t="s">
        <v>43</v>
      </c>
      <c r="J234" t="s">
        <v>321</v>
      </c>
      <c r="K234" s="21" t="e">
        <f>VLOOKUP(Table2[[#This Row],[Unique]], comp[], 2, FALSE)</f>
        <v>#N/A</v>
      </c>
      <c r="L234" s="21" t="str">
        <f>Table2[[#This Row],[Name]] &amp; Table2[[#This Row],[Paper]]</f>
        <v>CVT-1Liu, X. et al. Effects of Nb and W additions on the microstructures and mechanical properties of novel γ/γ’ Co-V-Ti-based superalloys. Metals (Basel). 8, (2018).</v>
      </c>
      <c r="M234" s="21" t="s">
        <v>1762</v>
      </c>
    </row>
    <row r="235" spans="1:13" x14ac:dyDescent="0.3">
      <c r="A235" s="13" t="s">
        <v>2350</v>
      </c>
      <c r="B235" s="13" t="str">
        <f>IF(A235=A234, "",VLOOKUP(Table2[[#This Row],[Shortname]],comp[], 3, FALSE))</f>
        <v>-30Ni-9Al-12Cr-4W-1Nb</v>
      </c>
      <c r="C235" s="13" t="str">
        <f>VLOOKUP(Table2[[#This Row],[Shortname]], comp[], 2, FALSE)</f>
        <v>CoAlWX+</v>
      </c>
      <c r="D235" t="s">
        <v>478</v>
      </c>
      <c r="E235" s="13" t="s">
        <v>472</v>
      </c>
      <c r="F235">
        <v>487</v>
      </c>
      <c r="G235">
        <v>750</v>
      </c>
      <c r="H235" s="4">
        <v>1E-4</v>
      </c>
      <c r="I235" s="4" t="s">
        <v>43</v>
      </c>
      <c r="J235" t="s">
        <v>321</v>
      </c>
      <c r="K235" s="13" t="e">
        <f>VLOOKUP(Table2[[#This Row],[Unique]], comp[], 2, FALSE)</f>
        <v>#N/A</v>
      </c>
      <c r="L235" s="13" t="str">
        <f>Table2[[#This Row],[Name]] &amp; Table2[[#This Row],[Paper]]</f>
        <v>4W1NbFu, H. et al. Microstructure and Properties Evolution of Co-Al-W-Ni-Cr Superalloys by Molybdenum and Niobium Substitutions for Tungsten. Metall. Mater. Trans. A Phys. Metall. Mater. Sci. 51, 299–308 (2020).</v>
      </c>
      <c r="M235" s="13" t="s">
        <v>1699</v>
      </c>
    </row>
    <row r="236" spans="1:13" x14ac:dyDescent="0.3">
      <c r="A236" s="8" t="s">
        <v>2498</v>
      </c>
      <c r="B236" s="8" t="str">
        <f>IF(A236=A235, "",VLOOKUP(Table2[[#This Row],[Shortname]],comp[], 3, FALSE))</f>
        <v>-8Al-5Cr-8W-2Ta</v>
      </c>
      <c r="C236" s="8" t="str">
        <f>VLOOKUP(Table2[[#This Row],[Shortname]], comp[], 2, FALSE)</f>
        <v>CoAlWX+</v>
      </c>
      <c r="D236" s="19" t="s">
        <v>946</v>
      </c>
      <c r="E236" s="8" t="s">
        <v>945</v>
      </c>
      <c r="F236">
        <v>483</v>
      </c>
      <c r="G236">
        <v>700</v>
      </c>
      <c r="H236" s="4">
        <v>1E-4</v>
      </c>
      <c r="I236" s="4" t="s">
        <v>43</v>
      </c>
      <c r="J236" t="s">
        <v>321</v>
      </c>
      <c r="K236" s="8" t="e">
        <f>VLOOKUP(Table2[[#This Row],[Unique]], comp[], 2, FALSE)</f>
        <v>#N/A</v>
      </c>
      <c r="L236" s="8" t="str">
        <f>Table2[[#This Row],[Name]] &amp; Table2[[#This Row],[Paper]]</f>
        <v>CrTaSuzuki, A. &amp; Pollock, T. M. High-temperature strength and deformation of γ/γ′ two-phase Co-Al-W-base alloys. Acta Mater. 56, 1288–1297 (2008).</v>
      </c>
      <c r="M236" s="8" t="s">
        <v>1856</v>
      </c>
    </row>
    <row r="237" spans="1:13" x14ac:dyDescent="0.3">
      <c r="A237" s="13" t="s">
        <v>2341</v>
      </c>
      <c r="B237" s="13" t="str">
        <f>IF(A237=A236, "",VLOOKUP(Table2[[#This Row],[Shortname]],comp[], 3, FALSE))</f>
        <v>-31Ni-10Al-7W-3Ti-2Ta</v>
      </c>
      <c r="C237" s="13" t="str">
        <f>VLOOKUP(Table2[[#This Row],[Shortname]], comp[], 2, FALSE)</f>
        <v>CoAlWX+</v>
      </c>
      <c r="D237" t="s">
        <v>422</v>
      </c>
      <c r="E237" s="13" t="s">
        <v>420</v>
      </c>
      <c r="F237">
        <v>482</v>
      </c>
      <c r="G237">
        <v>1000</v>
      </c>
      <c r="H237" s="4">
        <v>1E-4</v>
      </c>
      <c r="I237" s="4" t="s">
        <v>43</v>
      </c>
      <c r="J237" t="s">
        <v>423</v>
      </c>
      <c r="K237" s="13" t="e">
        <f>VLOOKUP(Table2[[#This Row],[Unique]], comp[], 2, FALSE)</f>
        <v>#N/A</v>
      </c>
      <c r="L237" s="13" t="str">
        <f>Table2[[#This Row],[Name]] &amp; Table2[[#This Row],[Paper]]</f>
        <v>CoNi-2Fan, Z. et al. The temperature dependence of high-temperature strength and deformation mechanism in a single crystal CoNi-base superalloy. Mater. Sci. Eng. A 735, 114–120 (2018).</v>
      </c>
      <c r="M237" s="13" t="s">
        <v>1693</v>
      </c>
    </row>
    <row r="238" spans="1:13" x14ac:dyDescent="0.3">
      <c r="A238" s="1" t="s">
        <v>2312</v>
      </c>
      <c r="B238" s="1" t="str">
        <f>IF(A238=A237, "",VLOOKUP(Table2[[#This Row],[Shortname]],comp[], 3, FALSE))</f>
        <v>-10Ni-7Al-8W-2Ti</v>
      </c>
      <c r="C238" s="1" t="str">
        <f>VLOOKUP(Table2[[#This Row],[Shortname]], comp[], 2, FALSE)</f>
        <v>CoAlWX+</v>
      </c>
      <c r="D238" t="s">
        <v>191</v>
      </c>
      <c r="E238" s="1" t="s">
        <v>178</v>
      </c>
      <c r="F238">
        <v>479</v>
      </c>
      <c r="G238">
        <v>900</v>
      </c>
      <c r="H238" s="4">
        <v>1E-4</v>
      </c>
      <c r="I238" s="4" t="s">
        <v>43</v>
      </c>
      <c r="K238" s="1" t="s">
        <v>1584</v>
      </c>
      <c r="L238" s="1" t="str">
        <f>Table2[[#This Row],[Name]] &amp; Table2[[#This Row],[Paper]]</f>
        <v>10Ni-8A-8W-2TiBocchini, P. J. (2015). Microstructure and Mechanical Properties in Gamma(face-centered cubic) + Gamma Prime(L1 2 ) Precipitation-Strengthened Cobalt-based Superalloys.</v>
      </c>
      <c r="M238" s="1" t="s">
        <v>1584</v>
      </c>
    </row>
    <row r="239" spans="1:13" x14ac:dyDescent="0.3">
      <c r="A239" s="1" t="s">
        <v>2311</v>
      </c>
      <c r="B239" s="1" t="str">
        <f>IF(A239=A238, "",VLOOKUP(Table2[[#This Row],[Shortname]],comp[], 3, FALSE))</f>
        <v>-10Ni-6Al-7W-4Ti</v>
      </c>
      <c r="C239" s="1" t="str">
        <f>VLOOKUP(Table2[[#This Row],[Shortname]], comp[], 2, FALSE)</f>
        <v>CoAlWX+</v>
      </c>
      <c r="D239" t="s">
        <v>192</v>
      </c>
      <c r="E239" s="1" t="s">
        <v>178</v>
      </c>
      <c r="F239">
        <v>478</v>
      </c>
      <c r="G239">
        <v>900</v>
      </c>
      <c r="H239" s="4">
        <v>1E-4</v>
      </c>
      <c r="I239" s="4" t="s">
        <v>43</v>
      </c>
      <c r="K239" s="1" t="s">
        <v>1583</v>
      </c>
      <c r="L239" s="1" t="str">
        <f>Table2[[#This Row],[Name]] &amp; Table2[[#This Row],[Paper]]</f>
        <v>10Ni-7A-7W-4TiBocchini, P. J. (2015). Microstructure and Mechanical Properties in Gamma(face-centered cubic) + Gamma Prime(L1 2 ) Precipitation-Strengthened Cobalt-based Superalloys.</v>
      </c>
      <c r="M239" s="1" t="s">
        <v>1583</v>
      </c>
    </row>
    <row r="240" spans="1:13" x14ac:dyDescent="0.3">
      <c r="A240" s="8" t="s">
        <v>911</v>
      </c>
      <c r="B240" s="8" t="str">
        <f>IF(A240=A239, "",VLOOKUP(Table2[[#This Row],[Shortname]],comp[], 3, FALSE))</f>
        <v>-9Al-10W</v>
      </c>
      <c r="C240" s="8" t="str">
        <f>VLOOKUP(Table2[[#This Row],[Shortname]], comp[], 2, FALSE)</f>
        <v>CoAlW-X</v>
      </c>
      <c r="D240" s="19" t="s">
        <v>911</v>
      </c>
      <c r="E240" s="8" t="s">
        <v>908</v>
      </c>
      <c r="F240">
        <v>478</v>
      </c>
      <c r="G240">
        <v>760</v>
      </c>
      <c r="H240" s="4">
        <v>2.0000000000000001E-4</v>
      </c>
      <c r="I240" s="4" t="s">
        <v>43</v>
      </c>
      <c r="J240" t="s">
        <v>321</v>
      </c>
      <c r="K240" s="8" t="e">
        <f>VLOOKUP(Table2[[#This Row],[Unique]], comp[], 2, FALSE)</f>
        <v>#N/A</v>
      </c>
      <c r="L240" s="8" t="str">
        <f>Table2[[#This Row],[Name]] &amp; Table2[[#This Row],[Paper]]</f>
        <v>Co-9.3Al-10.4WShinagawa, K., Omori, T., Oikawa, K., Kainuma, R. &amp; Ishida, K. Ductility enhancement by boron addition in Co-Al-W high-temperature alloys. Scr. Mater. 61, 612–615 (2009).</v>
      </c>
      <c r="M240" s="8" t="s">
        <v>1967</v>
      </c>
    </row>
    <row r="241" spans="1:13" x14ac:dyDescent="0.3">
      <c r="A241" t="s">
        <v>2477</v>
      </c>
      <c r="B241" t="str">
        <f>IF(A241=A240, "",VLOOKUP(Table2[[#This Row],[Shortname]],comp[], 3, FALSE))</f>
        <v>-5Ti-15V</v>
      </c>
      <c r="C241" t="str">
        <f>VLOOKUP(Table2[[#This Row],[Shortname]], comp[], 2, FALSE)</f>
        <v>W-free</v>
      </c>
      <c r="D241" s="19" t="s">
        <v>855</v>
      </c>
      <c r="E241" t="s">
        <v>854</v>
      </c>
      <c r="F241">
        <v>476</v>
      </c>
      <c r="G241">
        <v>700</v>
      </c>
      <c r="H241" s="4">
        <v>1E-4</v>
      </c>
      <c r="I241" s="4" t="s">
        <v>43</v>
      </c>
      <c r="J241" t="s">
        <v>321</v>
      </c>
      <c r="K241" t="e">
        <f>VLOOKUP(Table2[[#This Row],[Unique]], comp[], 2, FALSE)</f>
        <v>#N/A</v>
      </c>
      <c r="L241" t="str">
        <f>Table2[[#This Row],[Name]] &amp; Table2[[#This Row],[Paper]]</f>
        <v>Co-5Ti-15VRuan, J. J. et al. Novel Co-Ti-V-base superalloys reinforced by L12-ordered γ′ phase. Intermetallics 92, 126–132 (2018).</v>
      </c>
      <c r="M241" t="s">
        <v>1830</v>
      </c>
    </row>
    <row r="242" spans="1:13" x14ac:dyDescent="0.3">
      <c r="A242" s="8" t="s">
        <v>911</v>
      </c>
      <c r="B242" s="8" t="str">
        <f>IF(A242=A241, "",VLOOKUP(Table2[[#This Row],[Shortname]],comp[], 3, FALSE))</f>
        <v>-9Al-10W</v>
      </c>
      <c r="C242" s="8" t="str">
        <f>VLOOKUP(Table2[[#This Row],[Shortname]], comp[], 2, FALSE)</f>
        <v>CoAlW-X</v>
      </c>
      <c r="D242" s="19" t="s">
        <v>911</v>
      </c>
      <c r="E242" s="8" t="s">
        <v>908</v>
      </c>
      <c r="F242">
        <v>475</v>
      </c>
      <c r="G242">
        <v>650</v>
      </c>
      <c r="H242" s="4">
        <v>2.0000000000000001E-4</v>
      </c>
      <c r="I242" s="4" t="s">
        <v>43</v>
      </c>
      <c r="J242" t="s">
        <v>321</v>
      </c>
      <c r="K242" s="8" t="e">
        <f>VLOOKUP(Table2[[#This Row],[Unique]], comp[], 2, FALSE)</f>
        <v>#N/A</v>
      </c>
      <c r="L242" s="8" t="str">
        <f>Table2[[#This Row],[Name]] &amp; Table2[[#This Row],[Paper]]</f>
        <v>Co-9.3Al-10.4WShinagawa, K., Omori, T., Oikawa, K., Kainuma, R. &amp; Ishida, K. Ductility enhancement by boron addition in Co-Al-W high-temperature alloys. Scr. Mater. 61, 612–615 (2009).</v>
      </c>
      <c r="M242" s="8" t="s">
        <v>1967</v>
      </c>
    </row>
    <row r="243" spans="1:13" x14ac:dyDescent="0.3">
      <c r="A243" s="1" t="s">
        <v>2313</v>
      </c>
      <c r="B243" s="1" t="str">
        <f>IF(A243=A242, "",VLOOKUP(Table2[[#This Row],[Shortname]],comp[], 3, FALSE))</f>
        <v>-10Ni-8Al-9W-0Ti</v>
      </c>
      <c r="C243" s="1" t="str">
        <f>VLOOKUP(Table2[[#This Row],[Shortname]], comp[], 2, FALSE)</f>
        <v>CoAlWX+</v>
      </c>
      <c r="D243" t="s">
        <v>190</v>
      </c>
      <c r="E243" s="1" t="s">
        <v>178</v>
      </c>
      <c r="F243">
        <v>474</v>
      </c>
      <c r="G243">
        <v>600</v>
      </c>
      <c r="H243" s="4">
        <v>1E-4</v>
      </c>
      <c r="I243" s="4" t="s">
        <v>43</v>
      </c>
      <c r="K243" s="1" t="s">
        <v>1585</v>
      </c>
      <c r="L243" s="1" t="str">
        <f>Table2[[#This Row],[Name]] &amp; Table2[[#This Row],[Paper]]</f>
        <v>10Ni-9A-9W-0TiBocchini, P. J. (2015). Microstructure and Mechanical Properties in Gamma(face-centered cubic) + Gamma Prime(L1 2 ) Precipitation-Strengthened Cobalt-based Superalloys.</v>
      </c>
      <c r="M243" s="1" t="s">
        <v>1585</v>
      </c>
    </row>
    <row r="244" spans="1:13" x14ac:dyDescent="0.3">
      <c r="A244" t="s">
        <v>2216</v>
      </c>
      <c r="B244" t="str">
        <f>IF(A244=A243, "",VLOOKUP(Table2[[#This Row],[Shortname]],comp[], 3, FALSE))</f>
        <v>-31Ni-9Al-5W-4Ti-1Ta</v>
      </c>
      <c r="C244" t="str">
        <f>VLOOKUP(Table2[[#This Row],[Shortname]], comp[], 2, FALSE)</f>
        <v>Co3Ti</v>
      </c>
      <c r="D244" s="19" t="s">
        <v>821</v>
      </c>
      <c r="E244" t="s">
        <v>820</v>
      </c>
      <c r="F244">
        <v>474</v>
      </c>
      <c r="G244">
        <v>600</v>
      </c>
      <c r="H244" s="4">
        <v>1E-4</v>
      </c>
      <c r="I244" s="4" t="s">
        <v>43</v>
      </c>
      <c r="J244" t="s">
        <v>321</v>
      </c>
      <c r="K244" t="e">
        <f>VLOOKUP(Table2[[#This Row],[Unique]], comp[], 2, FALSE)</f>
        <v>#N/A</v>
      </c>
      <c r="L244" t="str">
        <f>Table2[[#This Row],[Name]] &amp; Table2[[#This Row],[Paper]]</f>
        <v>Co-30NiQu, S. et al. Microstructural evolution and compression property of a novel γʹ-strengthened directionally solidified CoNi-base superalloy. Mater. Sci. Eng. A 761, (2019).</v>
      </c>
      <c r="M244" t="s">
        <v>1552</v>
      </c>
    </row>
    <row r="245" spans="1:13" x14ac:dyDescent="0.3">
      <c r="A245" t="s">
        <v>2190</v>
      </c>
      <c r="B245" t="str">
        <f>IF(A245=A244, "",VLOOKUP(Table2[[#This Row],[Shortname]],comp[], 3, FALSE))</f>
        <v>-12Ti-3Re</v>
      </c>
      <c r="C245" t="str">
        <f>VLOOKUP(Table2[[#This Row],[Shortname]], comp[], 2, FALSE)</f>
        <v>Co3Ti</v>
      </c>
      <c r="D245" t="s">
        <v>587</v>
      </c>
      <c r="E245" t="s">
        <v>585</v>
      </c>
      <c r="F245">
        <v>472</v>
      </c>
      <c r="G245">
        <v>800</v>
      </c>
      <c r="H245" s="4">
        <v>1E-4</v>
      </c>
      <c r="I245" s="4" t="s">
        <v>43</v>
      </c>
      <c r="J245" t="s">
        <v>321</v>
      </c>
      <c r="K245" t="e">
        <f>VLOOKUP(Table2[[#This Row],[Unique]], comp[], 2, FALSE)</f>
        <v>#N/A</v>
      </c>
      <c r="L245" t="str">
        <f>Table2[[#This Row],[Name]] &amp; Table2[[#This Row],[Paper]]</f>
        <v>Re3Li, L. et al. Effect of Re on microstructure and mechanical properties of γ/γʹ Co-Ti-based superalloys. Intermetallics 115, (2019).</v>
      </c>
      <c r="M245" t="s">
        <v>1450</v>
      </c>
    </row>
    <row r="246" spans="1:13" x14ac:dyDescent="0.3">
      <c r="A246" t="s">
        <v>2191</v>
      </c>
      <c r="B246" t="str">
        <f>IF(A246=A245, "",VLOOKUP(Table2[[#This Row],[Shortname]],comp[], 3, FALSE))</f>
        <v>-12Ti-5Re</v>
      </c>
      <c r="C246" t="str">
        <f>VLOOKUP(Table2[[#This Row],[Shortname]], comp[], 2, FALSE)</f>
        <v>Co3Ti</v>
      </c>
      <c r="D246" t="s">
        <v>588</v>
      </c>
      <c r="E246" t="s">
        <v>585</v>
      </c>
      <c r="F246">
        <v>472</v>
      </c>
      <c r="G246">
        <v>850</v>
      </c>
      <c r="H246" s="4">
        <v>1E-4</v>
      </c>
      <c r="I246" s="4" t="s">
        <v>43</v>
      </c>
      <c r="J246" t="s">
        <v>321</v>
      </c>
      <c r="K246" t="e">
        <f>VLOOKUP(Table2[[#This Row],[Unique]], comp[], 2, FALSE)</f>
        <v>#N/A</v>
      </c>
      <c r="L246" t="str">
        <f>Table2[[#This Row],[Name]] &amp; Table2[[#This Row],[Paper]]</f>
        <v>Re5Li, L. et al. Effect of Re on microstructure and mechanical properties of γ/γʹ Co-Ti-based superalloys. Intermetallics 115, (2019).</v>
      </c>
      <c r="M246" t="s">
        <v>1445</v>
      </c>
    </row>
    <row r="247" spans="1:13" x14ac:dyDescent="0.3">
      <c r="A247" s="16" t="s">
        <v>2339</v>
      </c>
      <c r="B247" s="16" t="str">
        <f>IF(A247=A246, "",VLOOKUP(Table2[[#This Row],[Shortname]],comp[], 3, FALSE))</f>
        <v>-31Ni-10Al-4W-4Ti-3Ta</v>
      </c>
      <c r="C247" s="16" t="str">
        <f>VLOOKUP(Table2[[#This Row],[Shortname]], comp[], 2, FALSE)</f>
        <v>CoAlWX+</v>
      </c>
      <c r="D247" t="s">
        <v>425</v>
      </c>
      <c r="E247" s="16" t="s">
        <v>424</v>
      </c>
      <c r="F247">
        <v>471</v>
      </c>
      <c r="G247">
        <v>500</v>
      </c>
      <c r="H247" s="4">
        <v>1E-4</v>
      </c>
      <c r="I247" s="4" t="s">
        <v>43</v>
      </c>
      <c r="J247" t="s">
        <v>423</v>
      </c>
      <c r="K247" s="16" t="e">
        <f>VLOOKUP(Table2[[#This Row],[Unique]], comp[], 2, FALSE)</f>
        <v>#N/A</v>
      </c>
      <c r="L247" s="16" t="str">
        <f>Table2[[#This Row],[Name]] &amp; Table2[[#This Row],[Paper]]</f>
        <v>CoNi-5Fan, Z. et al. Plastic deformation behaviors and mechanical properties of advanced single crystalline CoNi-base superalloys. Mater. Sci. Eng. A 748, 267–274 (2019).</v>
      </c>
      <c r="M247" s="16" t="s">
        <v>1691</v>
      </c>
    </row>
    <row r="248" spans="1:13" x14ac:dyDescent="0.3">
      <c r="A248" t="s">
        <v>2477</v>
      </c>
      <c r="B248" t="str">
        <f>IF(A248=A247, "",VLOOKUP(Table2[[#This Row],[Shortname]],comp[], 3, FALSE))</f>
        <v>-5Ti-15V</v>
      </c>
      <c r="C248" t="str">
        <f>VLOOKUP(Table2[[#This Row],[Shortname]], comp[], 2, FALSE)</f>
        <v>W-free</v>
      </c>
      <c r="D248" s="19" t="s">
        <v>855</v>
      </c>
      <c r="E248" t="s">
        <v>854</v>
      </c>
      <c r="F248">
        <v>470</v>
      </c>
      <c r="G248">
        <v>800</v>
      </c>
      <c r="H248" s="4">
        <v>1E-4</v>
      </c>
      <c r="I248" s="4" t="s">
        <v>43</v>
      </c>
      <c r="J248" t="s">
        <v>321</v>
      </c>
      <c r="K248" t="e">
        <f>VLOOKUP(Table2[[#This Row],[Unique]], comp[], 2, FALSE)</f>
        <v>#N/A</v>
      </c>
      <c r="L248" t="str">
        <f>Table2[[#This Row],[Name]] &amp; Table2[[#This Row],[Paper]]</f>
        <v>Co-5Ti-15VRuan, J. J. et al. Novel Co-Ti-V-base superalloys reinforced by L12-ordered γ′ phase. Intermetallics 92, 126–132 (2018).</v>
      </c>
      <c r="M248" t="s">
        <v>1830</v>
      </c>
    </row>
    <row r="249" spans="1:13" x14ac:dyDescent="0.3">
      <c r="A249" t="s">
        <v>2268</v>
      </c>
      <c r="B249" t="str">
        <f>IF(A249=A248, "",VLOOKUP(Table2[[#This Row],[Shortname]],comp[], 3, FALSE))</f>
        <v>-31Ni-11Al-11Cr-3Ta-4Mo-C-Zr-B</v>
      </c>
      <c r="C249" t="str">
        <f>VLOOKUP(Table2[[#This Row],[Shortname]], comp[], 2, FALSE)</f>
        <v>W-free</v>
      </c>
      <c r="D249" t="s">
        <v>41</v>
      </c>
      <c r="E249" t="s">
        <v>1255</v>
      </c>
      <c r="F249">
        <v>468</v>
      </c>
      <c r="G249">
        <v>900</v>
      </c>
      <c r="H249">
        <v>1E-3</v>
      </c>
      <c r="I249" t="s">
        <v>43</v>
      </c>
      <c r="J249" t="s">
        <v>25</v>
      </c>
      <c r="K249" t="s">
        <v>1577</v>
      </c>
      <c r="L249"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https://doi.org/10.1016/j.mtla.2020.100644</v>
      </c>
      <c r="M249" t="s">
        <v>1577</v>
      </c>
    </row>
    <row r="250" spans="1:13" x14ac:dyDescent="0.3">
      <c r="A250" t="s">
        <v>2477</v>
      </c>
      <c r="B250" t="str">
        <f>IF(A250=A249, "",VLOOKUP(Table2[[#This Row],[Shortname]],comp[], 3, FALSE))</f>
        <v>-5Ti-15V</v>
      </c>
      <c r="C250" t="str">
        <f>VLOOKUP(Table2[[#This Row],[Shortname]], comp[], 2, FALSE)</f>
        <v>W-free</v>
      </c>
      <c r="D250" s="19" t="s">
        <v>855</v>
      </c>
      <c r="E250" t="s">
        <v>854</v>
      </c>
      <c r="F250">
        <v>468</v>
      </c>
      <c r="G250">
        <v>600</v>
      </c>
      <c r="H250" s="4">
        <v>1E-4</v>
      </c>
      <c r="I250" s="4" t="s">
        <v>43</v>
      </c>
      <c r="J250" t="s">
        <v>321</v>
      </c>
      <c r="K250" t="e">
        <f>VLOOKUP(Table2[[#This Row],[Unique]], comp[], 2, FALSE)</f>
        <v>#N/A</v>
      </c>
      <c r="L250" t="str">
        <f>Table2[[#This Row],[Name]] &amp; Table2[[#This Row],[Paper]]</f>
        <v>Co-5Ti-15VRuan, J. J. et al. Novel Co-Ti-V-base superalloys reinforced by L12-ordered γ′ phase. Intermetallics 92, 126–132 (2018).</v>
      </c>
      <c r="M250" t="s">
        <v>1830</v>
      </c>
    </row>
    <row r="251" spans="1:13" x14ac:dyDescent="0.3">
      <c r="A251" s="21" t="s">
        <v>2407</v>
      </c>
      <c r="B251" s="21" t="str">
        <f>IF(A251=A250, "",VLOOKUP(Table2[[#This Row],[Shortname]],comp[], 3, FALSE))</f>
        <v>-4Ti-12V</v>
      </c>
      <c r="C251" s="21" t="str">
        <f>VLOOKUP(Table2[[#This Row],[Shortname]], comp[], 2, FALSE)</f>
        <v>W-free</v>
      </c>
      <c r="D251" s="19" t="s">
        <v>628</v>
      </c>
      <c r="E251" s="21" t="s">
        <v>627</v>
      </c>
      <c r="F251">
        <v>467</v>
      </c>
      <c r="G251">
        <v>600</v>
      </c>
      <c r="H251" s="4">
        <v>1E-4</v>
      </c>
      <c r="I251" s="4" t="s">
        <v>43</v>
      </c>
      <c r="J251" t="s">
        <v>321</v>
      </c>
      <c r="K251" s="21" t="e">
        <f>VLOOKUP(Table2[[#This Row],[Unique]], comp[], 2, FALSE)</f>
        <v>#N/A</v>
      </c>
      <c r="L251" s="21" t="str">
        <f>Table2[[#This Row],[Name]] &amp; Table2[[#This Row],[Paper]]</f>
        <v>CVT-1Liu, X. et al. Effects of Nb and W additions on the microstructures and mechanical properties of novel γ/γ’ Co-V-Ti-based superalloys. Metals (Basel). 8, (2018).</v>
      </c>
      <c r="M251" s="21" t="s">
        <v>1762</v>
      </c>
    </row>
    <row r="252" spans="1:13" x14ac:dyDescent="0.3">
      <c r="A252" t="s">
        <v>2477</v>
      </c>
      <c r="B252" t="str">
        <f>IF(A252=A251, "",VLOOKUP(Table2[[#This Row],[Shortname]],comp[], 3, FALSE))</f>
        <v>-5Ti-15V</v>
      </c>
      <c r="C252" t="str">
        <f>VLOOKUP(Table2[[#This Row],[Shortname]], comp[], 2, FALSE)</f>
        <v>W-free</v>
      </c>
      <c r="D252" s="19" t="s">
        <v>855</v>
      </c>
      <c r="E252" t="s">
        <v>854</v>
      </c>
      <c r="F252">
        <v>466</v>
      </c>
      <c r="G252">
        <v>650</v>
      </c>
      <c r="H252" s="4">
        <v>1E-4</v>
      </c>
      <c r="I252" s="4" t="s">
        <v>43</v>
      </c>
      <c r="J252" t="s">
        <v>321</v>
      </c>
      <c r="K252" t="e">
        <f>VLOOKUP(Table2[[#This Row],[Unique]], comp[], 2, FALSE)</f>
        <v>#N/A</v>
      </c>
      <c r="L252" t="str">
        <f>Table2[[#This Row],[Name]] &amp; Table2[[#This Row],[Paper]]</f>
        <v>Co-5Ti-15VRuan, J. J. et al. Novel Co-Ti-V-base superalloys reinforced by L12-ordered γ′ phase. Intermetallics 92, 126–132 (2018).</v>
      </c>
      <c r="M252" t="s">
        <v>1830</v>
      </c>
    </row>
    <row r="253" spans="1:13" x14ac:dyDescent="0.3">
      <c r="A253" t="s">
        <v>2479</v>
      </c>
      <c r="B253" t="str">
        <f>IF(A253=A252, "",VLOOKUP(Table2[[#This Row],[Shortname]],comp[], 3, FALSE))</f>
        <v>-2Ni-5Ti-15V</v>
      </c>
      <c r="C253" t="str">
        <f>VLOOKUP(Table2[[#This Row],[Shortname]], comp[], 2, FALSE)</f>
        <v>W-free</v>
      </c>
      <c r="D253" s="19" t="s">
        <v>857</v>
      </c>
      <c r="E253" t="s">
        <v>854</v>
      </c>
      <c r="F253">
        <v>464</v>
      </c>
      <c r="G253">
        <v>850</v>
      </c>
      <c r="H253" s="4">
        <v>1E-4</v>
      </c>
      <c r="I253" s="4" t="s">
        <v>43</v>
      </c>
      <c r="J253" t="s">
        <v>321</v>
      </c>
      <c r="K253" t="e">
        <f>VLOOKUP(Table2[[#This Row],[Unique]], comp[], 2, FALSE)</f>
        <v>#N/A</v>
      </c>
      <c r="L253" t="str">
        <f>Table2[[#This Row],[Name]] &amp; Table2[[#This Row],[Paper]]</f>
        <v>Co-5Ti-15V-2NiRuan, J. J. et al. Novel Co-Ti-V-base superalloys reinforced by L12-ordered γ′ phase. Intermetallics 92, 126–132 (2018).</v>
      </c>
      <c r="M253" t="s">
        <v>1832</v>
      </c>
    </row>
    <row r="254" spans="1:13" x14ac:dyDescent="0.3">
      <c r="A254" s="8" t="s">
        <v>2494</v>
      </c>
      <c r="B254" s="8" t="str">
        <f>IF(A254=A253, "",VLOOKUP(Table2[[#This Row],[Shortname]],comp[], 3, FALSE))</f>
        <v>-9Al-8W-B</v>
      </c>
      <c r="C254" s="8" t="str">
        <f>VLOOKUP(Table2[[#This Row],[Shortname]], comp[], 2, FALSE)</f>
        <v>CoAlW-X</v>
      </c>
      <c r="D254" s="19" t="s">
        <v>915</v>
      </c>
      <c r="E254" s="8" t="s">
        <v>908</v>
      </c>
      <c r="F254">
        <v>464</v>
      </c>
      <c r="G254">
        <v>650</v>
      </c>
      <c r="H254" s="4">
        <v>2.0000000000000001E-4</v>
      </c>
      <c r="I254" s="4" t="s">
        <v>43</v>
      </c>
      <c r="J254" t="s">
        <v>321</v>
      </c>
      <c r="K254" s="8" t="e">
        <f>VLOOKUP(Table2[[#This Row],[Unique]], comp[], 2, FALSE)</f>
        <v>#N/A</v>
      </c>
      <c r="L254" s="8" t="str">
        <f>Table2[[#This Row],[Name]] &amp; Table2[[#This Row],[Paper]]</f>
        <v>Co-9Al-8.2W-0.02BShinagawa, K., Omori, T., Oikawa, K., Kainuma, R. &amp; Ishida, K. Ductility enhancement by boron addition in Co-Al-W high-temperature alloys. Scr. Mater. 61, 612–615 (2009).</v>
      </c>
      <c r="M254" s="8" t="s">
        <v>1852</v>
      </c>
    </row>
    <row r="255" spans="1:13" x14ac:dyDescent="0.3">
      <c r="A255" t="s">
        <v>2127</v>
      </c>
      <c r="B255" t="str">
        <f>IF(A255=A254, "",VLOOKUP(Table2[[#This Row],[Shortname]],comp[], 3, FALSE))</f>
        <v>-9Al-9W</v>
      </c>
      <c r="C255" t="str">
        <f>VLOOKUP(Table2[[#This Row],[Shortname]], comp[], 2, FALSE)</f>
        <v>CoAlW-X</v>
      </c>
      <c r="D255" s="19" t="s">
        <v>943</v>
      </c>
      <c r="E255" t="s">
        <v>942</v>
      </c>
      <c r="F255">
        <v>464</v>
      </c>
      <c r="G255">
        <v>700</v>
      </c>
      <c r="H255" s="4">
        <v>1E-4</v>
      </c>
      <c r="I255" s="4" t="s">
        <v>43</v>
      </c>
      <c r="J255" t="s">
        <v>321</v>
      </c>
      <c r="K255" t="e">
        <f>VLOOKUP(Table2[[#This Row],[Unique]], comp[], 2, FALSE)</f>
        <v>#N/A</v>
      </c>
      <c r="L255" t="str">
        <f>Table2[[#This Row],[Name]] &amp; Table2[[#This Row],[Paper]]</f>
        <v>Co–9Al–9WSuzuki, A., DeNolf, G. C. &amp; Pollock, T. M. Flow stress anomalies in γ/γ′ two-phase Co-Al-W-base alloys. Scr. Mater. 56, 385–388 (2007).</v>
      </c>
      <c r="M255" t="s">
        <v>1325</v>
      </c>
    </row>
    <row r="256" spans="1:13" x14ac:dyDescent="0.3">
      <c r="A256" s="13" t="s">
        <v>2340</v>
      </c>
      <c r="B256" s="13" t="str">
        <f>IF(A256=A255, "",VLOOKUP(Table2[[#This Row],[Shortname]],comp[], 3, FALSE))</f>
        <v>-31Ni-10Al-7W</v>
      </c>
      <c r="C256" s="13" t="str">
        <f>VLOOKUP(Table2[[#This Row],[Shortname]], comp[], 2, FALSE)</f>
        <v>CoAlW-X</v>
      </c>
      <c r="D256" t="s">
        <v>421</v>
      </c>
      <c r="E256" s="13" t="s">
        <v>420</v>
      </c>
      <c r="F256">
        <v>462</v>
      </c>
      <c r="G256">
        <v>800</v>
      </c>
      <c r="H256" s="4">
        <v>1E-4</v>
      </c>
      <c r="I256" s="4" t="s">
        <v>43</v>
      </c>
      <c r="J256" t="s">
        <v>423</v>
      </c>
      <c r="K256" s="13" t="e">
        <f>VLOOKUP(Table2[[#This Row],[Unique]], comp[], 2, FALSE)</f>
        <v>#N/A</v>
      </c>
      <c r="L256" s="13" t="str">
        <f>Table2[[#This Row],[Name]] &amp; Table2[[#This Row],[Paper]]</f>
        <v>CoNi-1Fan, Z. et al. The temperature dependence of high-temperature strength and deformation mechanism in a single crystal CoNi-base superalloy. Mater. Sci. Eng. A 735, 114–120 (2018).</v>
      </c>
      <c r="M256" s="13" t="s">
        <v>1692</v>
      </c>
    </row>
    <row r="257" spans="1:13" x14ac:dyDescent="0.3">
      <c r="A257" s="1" t="s">
        <v>2313</v>
      </c>
      <c r="B257" s="1" t="str">
        <f>IF(A257=A256, "",VLOOKUP(Table2[[#This Row],[Shortname]],comp[], 3, FALSE))</f>
        <v>-10Ni-8Al-9W-0Ti</v>
      </c>
      <c r="C257" s="1" t="str">
        <f>VLOOKUP(Table2[[#This Row],[Shortname]], comp[], 2, FALSE)</f>
        <v>CoAlWX+</v>
      </c>
      <c r="D257" t="s">
        <v>190</v>
      </c>
      <c r="E257" s="1" t="s">
        <v>178</v>
      </c>
      <c r="F257">
        <v>461</v>
      </c>
      <c r="G257">
        <v>700</v>
      </c>
      <c r="H257" s="4">
        <v>1E-4</v>
      </c>
      <c r="I257" s="4" t="s">
        <v>43</v>
      </c>
      <c r="K257" s="1" t="s">
        <v>1585</v>
      </c>
      <c r="L257" s="1" t="str">
        <f>Table2[[#This Row],[Name]] &amp; Table2[[#This Row],[Paper]]</f>
        <v>10Ni-9A-9W-0TiBocchini, P. J. (2015). Microstructure and Mechanical Properties in Gamma(face-centered cubic) + Gamma Prime(L1 2 ) Precipitation-Strengthened Cobalt-based Superalloys.</v>
      </c>
      <c r="M257" s="1" t="s">
        <v>1585</v>
      </c>
    </row>
    <row r="258" spans="1:13" x14ac:dyDescent="0.3">
      <c r="A258" s="8" t="s">
        <v>2498</v>
      </c>
      <c r="B258" s="8" t="str">
        <f>IF(A258=A257, "",VLOOKUP(Table2[[#This Row],[Shortname]],comp[], 3, FALSE))</f>
        <v>-8Al-5Cr-8W-2Ta</v>
      </c>
      <c r="C258" s="8" t="str">
        <f>VLOOKUP(Table2[[#This Row],[Shortname]], comp[], 2, FALSE)</f>
        <v>CoAlWX+</v>
      </c>
      <c r="D258" s="19" t="s">
        <v>946</v>
      </c>
      <c r="E258" s="8" t="s">
        <v>945</v>
      </c>
      <c r="F258">
        <v>461</v>
      </c>
      <c r="G258">
        <v>605</v>
      </c>
      <c r="H258" s="4">
        <v>1E-4</v>
      </c>
      <c r="I258" s="4" t="s">
        <v>43</v>
      </c>
      <c r="J258" t="s">
        <v>321</v>
      </c>
      <c r="K258" s="8" t="e">
        <f>VLOOKUP(Table2[[#This Row],[Unique]], comp[], 2, FALSE)</f>
        <v>#N/A</v>
      </c>
      <c r="L258" s="8" t="str">
        <f>Table2[[#This Row],[Name]] &amp; Table2[[#This Row],[Paper]]</f>
        <v>CrTaSuzuki, A. &amp; Pollock, T. M. High-temperature strength and deformation of γ/γ′ two-phase Co-Al-W-base alloys. Acta Mater. 56, 1288–1297 (2008).</v>
      </c>
      <c r="M258" s="8" t="s">
        <v>1856</v>
      </c>
    </row>
    <row r="259" spans="1:13" x14ac:dyDescent="0.3">
      <c r="A259" t="s">
        <v>2234</v>
      </c>
      <c r="B259" t="str">
        <f>IF(A259=A258, "",VLOOKUP(Table2[[#This Row],[Shortname]],comp[], 3, FALSE))</f>
        <v>-9Al-9W-2Ta</v>
      </c>
      <c r="C259" t="str">
        <f>VLOOKUP(Table2[[#This Row],[Shortname]], comp[], 2, FALSE)</f>
        <v>CoAlW-X</v>
      </c>
      <c r="D259" s="19" t="s">
        <v>944</v>
      </c>
      <c r="E259" t="s">
        <v>942</v>
      </c>
      <c r="F259">
        <v>461</v>
      </c>
      <c r="G259">
        <v>600</v>
      </c>
      <c r="H259" s="4">
        <v>1E-4</v>
      </c>
      <c r="I259" s="4" t="s">
        <v>43</v>
      </c>
      <c r="J259" t="s">
        <v>321</v>
      </c>
      <c r="K259" t="e">
        <f>VLOOKUP(Table2[[#This Row],[Unique]], comp[], 2, FALSE)</f>
        <v>#N/A</v>
      </c>
      <c r="L259" t="str">
        <f>Table2[[#This Row],[Name]] &amp; Table2[[#This Row],[Paper]]</f>
        <v>Co–9Al–9W-2TaSuzuki, A., DeNolf, G. C. &amp; Pollock, T. M. Flow stress anomalies in γ/γ′ two-phase Co-Al-W-base alloys. Scr. Mater. 56, 385–388 (2007).</v>
      </c>
      <c r="M259" t="s">
        <v>1427</v>
      </c>
    </row>
    <row r="260" spans="1:13" x14ac:dyDescent="0.3">
      <c r="A260" s="8" t="s">
        <v>2217</v>
      </c>
      <c r="B260" s="8" t="str">
        <f>IF(A260=A259, "",VLOOKUP(Table2[[#This Row],[Shortname]],comp[], 3, FALSE))</f>
        <v>-9Al-9W</v>
      </c>
      <c r="C260" s="8" t="str">
        <f>VLOOKUP(Table2[[#This Row],[Shortname]], comp[], 2, FALSE)</f>
        <v>CoAlW-X</v>
      </c>
      <c r="D260" s="19" t="s">
        <v>64</v>
      </c>
      <c r="E260" s="8" t="s">
        <v>945</v>
      </c>
      <c r="F260">
        <v>458</v>
      </c>
      <c r="G260">
        <v>700</v>
      </c>
      <c r="H260" s="4">
        <v>1E-4</v>
      </c>
      <c r="I260" s="4" t="s">
        <v>43</v>
      </c>
      <c r="J260" t="s">
        <v>321</v>
      </c>
      <c r="K260" s="8" t="e">
        <f>VLOOKUP(Table2[[#This Row],[Unique]], comp[], 2, FALSE)</f>
        <v>#N/A</v>
      </c>
      <c r="L260" s="8" t="str">
        <f>Table2[[#This Row],[Name]] &amp; Table2[[#This Row],[Paper]]</f>
        <v>9WSuzuki, A. &amp; Pollock, T. M. High-temperature strength and deformation of γ/γ′ two-phase Co-Al-W-base alloys. Acta Mater. 56, 1288–1297 (2008).</v>
      </c>
      <c r="M260" s="8" t="s">
        <v>1438</v>
      </c>
    </row>
    <row r="261" spans="1:13" x14ac:dyDescent="0.3">
      <c r="A261" s="13" t="s">
        <v>2341</v>
      </c>
      <c r="B261" s="13" t="str">
        <f>IF(A261=A260, "",VLOOKUP(Table2[[#This Row],[Shortname]],comp[], 3, FALSE))</f>
        <v>-31Ni-10Al-7W-3Ti-2Ta</v>
      </c>
      <c r="C261" s="13" t="str">
        <f>VLOOKUP(Table2[[#This Row],[Shortname]], comp[], 2, FALSE)</f>
        <v>CoAlWX+</v>
      </c>
      <c r="D261" t="s">
        <v>422</v>
      </c>
      <c r="E261" s="13" t="s">
        <v>420</v>
      </c>
      <c r="F261">
        <v>457</v>
      </c>
      <c r="G261">
        <v>700</v>
      </c>
      <c r="H261" s="4">
        <v>1E-4</v>
      </c>
      <c r="I261" s="4" t="s">
        <v>43</v>
      </c>
      <c r="J261" t="s">
        <v>423</v>
      </c>
      <c r="K261" s="13" t="e">
        <f>VLOOKUP(Table2[[#This Row],[Unique]], comp[], 2, FALSE)</f>
        <v>#N/A</v>
      </c>
      <c r="L261" s="13" t="str">
        <f>Table2[[#This Row],[Name]] &amp; Table2[[#This Row],[Paper]]</f>
        <v>CoNi-2Fan, Z. et al. The temperature dependence of high-temperature strength and deformation mechanism in a single crystal CoNi-base superalloy. Mater. Sci. Eng. A 735, 114–120 (2018).</v>
      </c>
      <c r="M261" s="13" t="s">
        <v>1693</v>
      </c>
    </row>
    <row r="262" spans="1:13" x14ac:dyDescent="0.3">
      <c r="A262" s="8" t="s">
        <v>909</v>
      </c>
      <c r="B262" s="8" t="str">
        <f>IF(A262=A261, "",VLOOKUP(Table2[[#This Row],[Shortname]],comp[], 3, FALSE))</f>
        <v>-9Al-7W</v>
      </c>
      <c r="C262" s="8" t="str">
        <f>VLOOKUP(Table2[[#This Row],[Shortname]], comp[], 2, FALSE)</f>
        <v>CoAlW-X</v>
      </c>
      <c r="D262" s="19" t="s">
        <v>909</v>
      </c>
      <c r="E262" s="8" t="s">
        <v>908</v>
      </c>
      <c r="F262">
        <v>457</v>
      </c>
      <c r="G262">
        <v>25</v>
      </c>
      <c r="H262" s="4">
        <v>2.0000000000000001E-4</v>
      </c>
      <c r="I262" s="4" t="s">
        <v>43</v>
      </c>
      <c r="J262" t="s">
        <v>321</v>
      </c>
      <c r="K262" s="8" t="e">
        <f>VLOOKUP(Table2[[#This Row],[Unique]], comp[], 2, FALSE)</f>
        <v>#N/A</v>
      </c>
      <c r="L262" s="8" t="str">
        <f>Table2[[#This Row],[Name]] &amp; Table2[[#This Row],[Paper]]</f>
        <v>Co-8.9Al-6.9WShinagawa, K., Omori, T., Oikawa, K., Kainuma, R. &amp; Ishida, K. Ductility enhancement by boron addition in Co-Al-W high-temperature alloys. Scr. Mater. 61, 612–615 (2009).</v>
      </c>
      <c r="M262" s="8" t="s">
        <v>1964</v>
      </c>
    </row>
    <row r="263" spans="1:13" x14ac:dyDescent="0.3">
      <c r="A263" s="13" t="s">
        <v>2205</v>
      </c>
      <c r="B263" s="13" t="str">
        <f>IF(A263=A262, "",VLOOKUP(Table2[[#This Row],[Shortname]],comp[], 3, FALSE))</f>
        <v>-35Ni-10Al-6Cr-3Ti-3Ta-5Mo</v>
      </c>
      <c r="C263" s="13" t="str">
        <f>VLOOKUP(Table2[[#This Row],[Shortname]], comp[], 2, FALSE)</f>
        <v>W-free</v>
      </c>
      <c r="D263" s="19" t="s">
        <v>789</v>
      </c>
      <c r="E263" s="13" t="s">
        <v>790</v>
      </c>
      <c r="F263">
        <v>456</v>
      </c>
      <c r="G263">
        <v>970</v>
      </c>
      <c r="H263" s="4">
        <v>1E-3</v>
      </c>
      <c r="I263" s="4" t="s">
        <v>43</v>
      </c>
      <c r="J263" t="s">
        <v>321</v>
      </c>
      <c r="K263" s="13" t="s">
        <v>1485</v>
      </c>
      <c r="L263" s="13" t="str">
        <f>Table2[[#This Row],[Name]] &amp; Table2[[#This Row],[Paper]]</f>
        <v>HEACoNiPandey, P., Kashyap, S., Palanisamy, D., Sharma, A. &amp; Chattopadhyay, K. On the high temperature coarsening kinetics of γ′ precipitates in a high strength Co37.6Ni35.4Al9.9Mo4.9Cr5.9Ta2.8Ti3.5 fcc-based high entropy alloy. Acta Mater. 177, 82–95 (2019).</v>
      </c>
      <c r="M263" s="13" t="s">
        <v>1485</v>
      </c>
    </row>
    <row r="264" spans="1:13" x14ac:dyDescent="0.3">
      <c r="A264" t="s">
        <v>2215</v>
      </c>
      <c r="B264" t="str">
        <f>IF(A264=A263, "",VLOOKUP(Table2[[#This Row],[Shortname]],comp[], 3, FALSE))</f>
        <v>-2Ti-2Ta-12V</v>
      </c>
      <c r="C264" t="str">
        <f>VLOOKUP(Table2[[#This Row],[Shortname]], comp[], 2, FALSE)</f>
        <v>W-free</v>
      </c>
      <c r="D264" s="19" t="s">
        <v>866</v>
      </c>
      <c r="E264" t="s">
        <v>861</v>
      </c>
      <c r="F264">
        <v>455</v>
      </c>
      <c r="G264">
        <v>850</v>
      </c>
      <c r="H264" s="4">
        <v>1E-4</v>
      </c>
      <c r="I264" s="4" t="s">
        <v>43</v>
      </c>
      <c r="J264" t="s">
        <v>321</v>
      </c>
      <c r="K264" t="e">
        <f>VLOOKUP(Table2[[#This Row],[Unique]], comp[], 2, FALSE)</f>
        <v>#N/A</v>
      </c>
      <c r="L264" t="str">
        <f>Table2[[#This Row],[Name]] &amp; Table2[[#This Row],[Paper]]</f>
        <v>Co-12V-2Ta-2TiRuan, J. et al. Accelerated design of novel W-free high-strength Co-base superalloys with extremely wide γ/γʹ region by machine learning and CALPHAD methods. Acta Mater. 186, 425–433 (2020).</v>
      </c>
      <c r="M264" t="s">
        <v>1551</v>
      </c>
    </row>
    <row r="265" spans="1:13" x14ac:dyDescent="0.3">
      <c r="A265" s="8" t="s">
        <v>2245</v>
      </c>
      <c r="B265" s="8" t="str">
        <f>IF(A265=A264, "",VLOOKUP(Table2[[#This Row],[Shortname]],comp[], 3, FALSE))</f>
        <v>-15Cr-11Ti</v>
      </c>
      <c r="C265" s="8" t="str">
        <f>VLOOKUP(Table2[[#This Row],[Shortname]], comp[], 2, FALSE)</f>
        <v>Co3Ti</v>
      </c>
      <c r="D265" s="19" t="s">
        <v>1133</v>
      </c>
      <c r="E265" s="8" t="s">
        <v>1132</v>
      </c>
      <c r="F265">
        <v>454</v>
      </c>
      <c r="G265">
        <v>750</v>
      </c>
      <c r="H265" s="4">
        <v>1E-4</v>
      </c>
      <c r="I265" s="4" t="s">
        <v>43</v>
      </c>
      <c r="J265" t="s">
        <v>321</v>
      </c>
      <c r="K265" s="8" t="e">
        <f>VLOOKUP(Table2[[#This Row],[Unique]], comp[], 2, FALSE)</f>
        <v>#N/A</v>
      </c>
      <c r="L265" s="8" t="str">
        <f>Table2[[#This Row],[Name]] &amp; Table2[[#This Row],[Paper]]</f>
        <v>CTC-1Zenk, C. H. et al. A novel type of Co–Ti–Cr-base γ/γ′ superalloys with low mass density. Acta Mater. 135, 244–251 (2017).</v>
      </c>
      <c r="M265" s="8" t="s">
        <v>1400</v>
      </c>
    </row>
    <row r="266" spans="1:13" x14ac:dyDescent="0.3">
      <c r="A266" s="8" t="s">
        <v>2361</v>
      </c>
      <c r="B266" s="8" t="str">
        <f>IF(A266=A265, "",VLOOKUP(Table2[[#This Row],[Shortname]],comp[], 3, FALSE))</f>
        <v>-9Al-10W-2Ta</v>
      </c>
      <c r="C266" s="8" t="str">
        <f>VLOOKUP(Table2[[#This Row],[Shortname]], comp[], 2, FALSE)</f>
        <v>CoAlW-X</v>
      </c>
      <c r="D266" s="19" t="s">
        <v>162</v>
      </c>
      <c r="E266" s="8" t="s">
        <v>945</v>
      </c>
      <c r="F266">
        <v>453</v>
      </c>
      <c r="G266">
        <v>600</v>
      </c>
      <c r="H266" s="4">
        <v>1E-4</v>
      </c>
      <c r="I266" s="4" t="s">
        <v>43</v>
      </c>
      <c r="J266" t="s">
        <v>321</v>
      </c>
      <c r="K266" s="8" t="e">
        <f>VLOOKUP(Table2[[#This Row],[Unique]], comp[], 2, FALSE)</f>
        <v>#N/A</v>
      </c>
      <c r="L266" s="8" t="str">
        <f>Table2[[#This Row],[Name]] &amp; Table2[[#This Row],[Paper]]</f>
        <v>2TaSuzuki, A. &amp; Pollock, T. M. High-temperature strength and deformation of γ/γ′ two-phase Co-Al-W-base alloys. Acta Mater. 56, 1288–1297 (2008).</v>
      </c>
      <c r="M266" s="8" t="s">
        <v>1610</v>
      </c>
    </row>
    <row r="267" spans="1:13" x14ac:dyDescent="0.3">
      <c r="A267" t="s">
        <v>2261</v>
      </c>
      <c r="B267" t="str">
        <f>IF(A267=A266, "",VLOOKUP(Table2[[#This Row],[Shortname]],comp[], 3, FALSE))</f>
        <v>-30Ni-10Al-13Cr-5Ti-2Nb</v>
      </c>
      <c r="C267" t="str">
        <f>VLOOKUP(Table2[[#This Row],[Shortname]], comp[], 2, FALSE)</f>
        <v>W-free</v>
      </c>
      <c r="D267" t="s">
        <v>18</v>
      </c>
      <c r="E267" t="s">
        <v>1236</v>
      </c>
      <c r="F267">
        <v>452</v>
      </c>
      <c r="G267">
        <v>1025</v>
      </c>
      <c r="H267">
        <v>1</v>
      </c>
      <c r="I267" t="s">
        <v>43</v>
      </c>
      <c r="J267" t="s">
        <v>25</v>
      </c>
      <c r="K267" t="s">
        <v>1570</v>
      </c>
      <c r="L267"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https://doi.org/10.1016/j.msea.2020.139510</v>
      </c>
      <c r="M267" t="s">
        <v>1570</v>
      </c>
    </row>
    <row r="268" spans="1:13" x14ac:dyDescent="0.3">
      <c r="A268" s="1" t="s">
        <v>2306</v>
      </c>
      <c r="B268" s="1" t="str">
        <f>IF(A268=A267, "",VLOOKUP(Table2[[#This Row],[Shortname]],comp[], 3, FALSE))</f>
        <v>-10Ni-5Al-6W-6Ti</v>
      </c>
      <c r="C268" s="1" t="str">
        <f>VLOOKUP(Table2[[#This Row],[Shortname]], comp[], 2, FALSE)</f>
        <v>CoAlWX+</v>
      </c>
      <c r="D268" t="s">
        <v>193</v>
      </c>
      <c r="E268" s="1" t="s">
        <v>178</v>
      </c>
      <c r="F268">
        <v>452</v>
      </c>
      <c r="G268">
        <v>900</v>
      </c>
      <c r="H268" s="4">
        <v>1E-4</v>
      </c>
      <c r="I268" s="4" t="s">
        <v>43</v>
      </c>
      <c r="K268" s="1" t="s">
        <v>1579</v>
      </c>
      <c r="L268" s="1" t="str">
        <f>Table2[[#This Row],[Name]] &amp; Table2[[#This Row],[Paper]]</f>
        <v>10Ni-6A-6W-6TiBocchini, P. J. (2015). Microstructure and Mechanical Properties in Gamma(face-centered cubic) + Gamma Prime(L1 2 ) Precipitation-Strengthened Cobalt-based Superalloys.</v>
      </c>
      <c r="M268" s="1" t="s">
        <v>1579</v>
      </c>
    </row>
    <row r="269" spans="1:13" x14ac:dyDescent="0.3">
      <c r="A269" t="s">
        <v>2216</v>
      </c>
      <c r="B269" t="str">
        <f>IF(A269=A268, "",VLOOKUP(Table2[[#This Row],[Shortname]],comp[], 3, FALSE))</f>
        <v>-31Ni-9Al-5W-4Ti-1Ta</v>
      </c>
      <c r="C269" t="str">
        <f>VLOOKUP(Table2[[#This Row],[Shortname]], comp[], 2, FALSE)</f>
        <v>Co3Ti</v>
      </c>
      <c r="D269" s="19" t="s">
        <v>821</v>
      </c>
      <c r="E269" t="s">
        <v>820</v>
      </c>
      <c r="F269">
        <v>452</v>
      </c>
      <c r="G269">
        <v>950</v>
      </c>
      <c r="H269" s="4">
        <v>1E-4</v>
      </c>
      <c r="I269" s="4" t="s">
        <v>43</v>
      </c>
      <c r="J269" t="s">
        <v>321</v>
      </c>
      <c r="K269" t="e">
        <f>VLOOKUP(Table2[[#This Row],[Unique]], comp[], 2, FALSE)</f>
        <v>#N/A</v>
      </c>
      <c r="L269" t="str">
        <f>Table2[[#This Row],[Name]] &amp; Table2[[#This Row],[Paper]]</f>
        <v>Co-30NiQu, S. et al. Microstructural evolution and compression property of a novel γʹ-strengthened directionally solidified CoNi-base superalloy. Mater. Sci. Eng. A 761, (2019).</v>
      </c>
      <c r="M269" t="s">
        <v>1552</v>
      </c>
    </row>
    <row r="270" spans="1:13" x14ac:dyDescent="0.3">
      <c r="A270" t="s">
        <v>2478</v>
      </c>
      <c r="B270" t="str">
        <f>IF(A270=A269, "",VLOOKUP(Table2[[#This Row],[Shortname]],comp[], 3, FALSE))</f>
        <v>-2Al-5Ti-15V</v>
      </c>
      <c r="C270" t="str">
        <f>VLOOKUP(Table2[[#This Row],[Shortname]], comp[], 2, FALSE)</f>
        <v>W-free</v>
      </c>
      <c r="D270" s="19" t="s">
        <v>856</v>
      </c>
      <c r="E270" t="s">
        <v>854</v>
      </c>
      <c r="F270">
        <v>451</v>
      </c>
      <c r="G270">
        <v>24</v>
      </c>
      <c r="H270" s="4">
        <v>1E-4</v>
      </c>
      <c r="I270" s="4" t="s">
        <v>43</v>
      </c>
      <c r="J270" t="s">
        <v>321</v>
      </c>
      <c r="K270" t="e">
        <f>VLOOKUP(Table2[[#This Row],[Unique]], comp[], 2, FALSE)</f>
        <v>#N/A</v>
      </c>
      <c r="L270" t="str">
        <f>Table2[[#This Row],[Name]] &amp; Table2[[#This Row],[Paper]]</f>
        <v>Co-5Ti-15V-2AlRuan, J. J. et al. Novel Co-Ti-V-base superalloys reinforced by L12-ordered γ′ phase. Intermetallics 92, 126–132 (2018).</v>
      </c>
      <c r="M270" t="s">
        <v>1831</v>
      </c>
    </row>
    <row r="271" spans="1:13" x14ac:dyDescent="0.3">
      <c r="A271" s="1" t="s">
        <v>2305</v>
      </c>
      <c r="B271" s="1" t="str">
        <f>IF(A271=A270, "",VLOOKUP(Table2[[#This Row],[Shortname]],comp[], 3, FALSE))</f>
        <v>-10Ni-5Al-5W-8Ti</v>
      </c>
      <c r="C271" s="1" t="str">
        <f>VLOOKUP(Table2[[#This Row],[Shortname]], comp[], 2, FALSE)</f>
        <v>Co3Ti</v>
      </c>
      <c r="D271" t="s">
        <v>194</v>
      </c>
      <c r="E271" s="1" t="s">
        <v>178</v>
      </c>
      <c r="F271">
        <v>450</v>
      </c>
      <c r="G271">
        <v>900</v>
      </c>
      <c r="H271" s="4">
        <v>1E-4</v>
      </c>
      <c r="I271" s="4" t="s">
        <v>43</v>
      </c>
      <c r="K271" s="1" t="s">
        <v>1578</v>
      </c>
      <c r="L271" s="1" t="str">
        <f>Table2[[#This Row],[Name]] &amp; Table2[[#This Row],[Paper]]</f>
        <v>10Ni-5A-5W-8TiBocchini, P. J. (2015). Microstructure and Mechanical Properties in Gamma(face-centered cubic) + Gamma Prime(L1 2 ) Precipitation-Strengthened Cobalt-based Superalloys.</v>
      </c>
      <c r="M271" s="1" t="s">
        <v>1578</v>
      </c>
    </row>
    <row r="272" spans="1:13" x14ac:dyDescent="0.3">
      <c r="A272" t="s">
        <v>2616</v>
      </c>
      <c r="B272" t="str">
        <f>IF(A272=A271, "",VLOOKUP(Table2[[#This Row],[Shortname]],comp[], 3, FALSE))</f>
        <v>-12Al-11W</v>
      </c>
      <c r="C272" t="str">
        <f>VLOOKUP(Table2[[#This Row],[Shortname]], comp[], 2, FALSE)</f>
        <v>CoAlW-X</v>
      </c>
      <c r="D272" s="19" t="s">
        <v>738</v>
      </c>
      <c r="E272" t="s">
        <v>737</v>
      </c>
      <c r="F272">
        <v>450</v>
      </c>
      <c r="G272">
        <v>-195</v>
      </c>
      <c r="H272" s="4">
        <v>1E-4</v>
      </c>
      <c r="I272" s="4" t="s">
        <v>43</v>
      </c>
      <c r="J272" t="s">
        <v>321</v>
      </c>
      <c r="K272" t="e">
        <f>VLOOKUP(Table2[[#This Row],[Unique]], comp[], 2, FALSE)</f>
        <v>#N/A</v>
      </c>
      <c r="L272" t="str">
        <f>Table2[[#This Row],[Name]] &amp; Table2[[#This Row],[Paper]]</f>
        <v>Co3(Al,W)Okamoto, N. L. et al. Plastic deformation of polycrystals of Co3(Al,W) with the L12 structure. Philos. Mag. 91, 3667–3684 (2011).</v>
      </c>
      <c r="M272" t="s">
        <v>1963</v>
      </c>
    </row>
    <row r="273" spans="1:13" x14ac:dyDescent="0.3">
      <c r="A273" s="8" t="s">
        <v>914</v>
      </c>
      <c r="B273" s="8" t="str">
        <f>IF(A273=A272, "",VLOOKUP(Table2[[#This Row],[Shortname]],comp[], 3, FALSE))</f>
        <v>-9Al-7W-B</v>
      </c>
      <c r="C273" s="8" t="str">
        <f>VLOOKUP(Table2[[#This Row],[Shortname]], comp[], 2, FALSE)</f>
        <v>CoAlW-X</v>
      </c>
      <c r="D273" s="19" t="s">
        <v>914</v>
      </c>
      <c r="E273" s="8" t="s">
        <v>908</v>
      </c>
      <c r="F273">
        <v>449</v>
      </c>
      <c r="G273">
        <v>760</v>
      </c>
      <c r="H273" s="4">
        <v>2.0000000000000001E-4</v>
      </c>
      <c r="I273" s="4" t="s">
        <v>43</v>
      </c>
      <c r="J273" t="s">
        <v>321</v>
      </c>
      <c r="K273" s="8" t="e">
        <f>VLOOKUP(Table2[[#This Row],[Unique]], comp[], 2, FALSE)</f>
        <v>#N/A</v>
      </c>
      <c r="L273" s="8" t="str">
        <f>Table2[[#This Row],[Name]] &amp; Table2[[#This Row],[Paper]]</f>
        <v>Co-8.9Al-6.9W-0.02BShinagawa, K., Omori, T., Oikawa, K., Kainuma, R. &amp; Ishida, K. Ductility enhancement by boron addition in Co-Al-W high-temperature alloys. Scr. Mater. 61, 612–615 (2009).</v>
      </c>
      <c r="M273" s="8" t="s">
        <v>1850</v>
      </c>
    </row>
    <row r="274" spans="1:13" x14ac:dyDescent="0.3">
      <c r="A274" t="s">
        <v>2189</v>
      </c>
      <c r="B274" t="str">
        <f>IF(A274=A273, "",VLOOKUP(Table2[[#This Row],[Shortname]],comp[], 3, FALSE))</f>
        <v>-12Ti-1Re</v>
      </c>
      <c r="C274" t="str">
        <f>VLOOKUP(Table2[[#This Row],[Shortname]], comp[], 2, FALSE)</f>
        <v>Co3Ti</v>
      </c>
      <c r="D274" s="19" t="s">
        <v>586</v>
      </c>
      <c r="E274" t="s">
        <v>585</v>
      </c>
      <c r="F274">
        <v>447</v>
      </c>
      <c r="G274">
        <v>800</v>
      </c>
      <c r="H274" s="4">
        <v>1E-4</v>
      </c>
      <c r="I274" s="4" t="s">
        <v>43</v>
      </c>
      <c r="J274" t="s">
        <v>321</v>
      </c>
      <c r="K274" t="e">
        <f>VLOOKUP(Table2[[#This Row],[Unique]], comp[], 2, FALSE)</f>
        <v>#N/A</v>
      </c>
      <c r="L274" t="str">
        <f>Table2[[#This Row],[Name]] &amp; Table2[[#This Row],[Paper]]</f>
        <v>Re1Li, L. et al. Effect of Re on microstructure and mechanical properties of γ/γʹ Co-Ti-based superalloys. Intermetallics 115, (2019).</v>
      </c>
      <c r="M274" t="s">
        <v>1458</v>
      </c>
    </row>
    <row r="275" spans="1:13" x14ac:dyDescent="0.3">
      <c r="A275" t="s">
        <v>2616</v>
      </c>
      <c r="B275" t="str">
        <f>IF(A275=A274, "",VLOOKUP(Table2[[#This Row],[Shortname]],comp[], 3, FALSE))</f>
        <v>-12Al-11W</v>
      </c>
      <c r="C275" t="str">
        <f>VLOOKUP(Table2[[#This Row],[Shortname]], comp[], 2, FALSE)</f>
        <v>CoAlW-X</v>
      </c>
      <c r="D275" s="19" t="s">
        <v>738</v>
      </c>
      <c r="E275" t="s">
        <v>737</v>
      </c>
      <c r="F275">
        <v>445</v>
      </c>
      <c r="G275">
        <v>-195</v>
      </c>
      <c r="H275" s="4">
        <v>1E-4</v>
      </c>
      <c r="I275" s="4" t="s">
        <v>43</v>
      </c>
      <c r="J275" t="s">
        <v>321</v>
      </c>
      <c r="K275" t="e">
        <f>VLOOKUP(Table2[[#This Row],[Unique]], comp[], 2, FALSE)</f>
        <v>#N/A</v>
      </c>
      <c r="L275" t="str">
        <f>Table2[[#This Row],[Name]] &amp; Table2[[#This Row],[Paper]]</f>
        <v>Co3(Al,W)Okamoto, N. L. et al. Plastic deformation of polycrystals of Co3(Al,W) with the L12 structure. Philos. Mag. 91, 3667–3684 (2011).</v>
      </c>
      <c r="M275" t="s">
        <v>1963</v>
      </c>
    </row>
    <row r="276" spans="1:13" x14ac:dyDescent="0.3">
      <c r="A276" s="13" t="s">
        <v>2351</v>
      </c>
      <c r="B276" s="13" t="str">
        <f>IF(A276=A275, "",VLOOKUP(Table2[[#This Row],[Shortname]],comp[], 3, FALSE))</f>
        <v>-30Ni-9Al-12Cr-5W</v>
      </c>
      <c r="C276" s="13" t="str">
        <f>VLOOKUP(Table2[[#This Row],[Shortname]], comp[], 2, FALSE)</f>
        <v>CoAlWX+</v>
      </c>
      <c r="D276" t="s">
        <v>473</v>
      </c>
      <c r="E276" s="13" t="s">
        <v>472</v>
      </c>
      <c r="F276">
        <v>443</v>
      </c>
      <c r="G276">
        <v>750</v>
      </c>
      <c r="H276" s="4">
        <v>1E-4</v>
      </c>
      <c r="I276" s="4" t="s">
        <v>43</v>
      </c>
      <c r="J276" t="s">
        <v>321</v>
      </c>
      <c r="K276" s="13" t="e">
        <f>VLOOKUP(Table2[[#This Row],[Unique]], comp[], 2, FALSE)</f>
        <v>#N/A</v>
      </c>
      <c r="L276" s="13" t="str">
        <f>Table2[[#This Row],[Name]] &amp; Table2[[#This Row],[Paper]]</f>
        <v>5WFu, H. et al. Microstructure and Properties Evolution of Co-Al-W-Ni-Cr Superalloys by Molybdenum and Niobium Substitutions for Tungsten. Metall. Mater. Trans. A Phys. Metall. Mater. Sci. 51, 299–308 (2020).</v>
      </c>
      <c r="M276" s="13" t="s">
        <v>1700</v>
      </c>
    </row>
    <row r="277" spans="1:13" x14ac:dyDescent="0.3">
      <c r="A277" t="s">
        <v>2127</v>
      </c>
      <c r="B277" t="str">
        <f>IF(A277=A276, "",VLOOKUP(Table2[[#This Row],[Shortname]],comp[], 3, FALSE))</f>
        <v>-9Al-9W</v>
      </c>
      <c r="C277" t="str">
        <f>VLOOKUP(Table2[[#This Row],[Shortname]], comp[], 2, FALSE)</f>
        <v>CoAlW-X</v>
      </c>
      <c r="D277" s="19" t="s">
        <v>943</v>
      </c>
      <c r="E277" t="s">
        <v>942</v>
      </c>
      <c r="F277">
        <v>441</v>
      </c>
      <c r="G277">
        <v>510</v>
      </c>
      <c r="H277" s="4">
        <v>1E-4</v>
      </c>
      <c r="I277" s="4" t="s">
        <v>43</v>
      </c>
      <c r="J277" t="s">
        <v>321</v>
      </c>
      <c r="K277" t="e">
        <f>VLOOKUP(Table2[[#This Row],[Unique]], comp[], 2, FALSE)</f>
        <v>#N/A</v>
      </c>
      <c r="L277" t="str">
        <f>Table2[[#This Row],[Name]] &amp; Table2[[#This Row],[Paper]]</f>
        <v>Co–9Al–9WSuzuki, A., DeNolf, G. C. &amp; Pollock, T. M. Flow stress anomalies in γ/γ′ two-phase Co-Al-W-base alloys. Scr. Mater. 56, 385–388 (2007).</v>
      </c>
      <c r="M277" t="s">
        <v>1325</v>
      </c>
    </row>
    <row r="278" spans="1:13" x14ac:dyDescent="0.3">
      <c r="A278" t="s">
        <v>2616</v>
      </c>
      <c r="B278" t="str">
        <f>IF(A278=A277, "",VLOOKUP(Table2[[#This Row],[Shortname]],comp[], 3, FALSE))</f>
        <v>-12Al-11W</v>
      </c>
      <c r="C278" t="str">
        <f>VLOOKUP(Table2[[#This Row],[Shortname]], comp[], 2, FALSE)</f>
        <v>CoAlW-X</v>
      </c>
      <c r="D278" s="19" t="s">
        <v>738</v>
      </c>
      <c r="E278" t="s">
        <v>737</v>
      </c>
      <c r="F278">
        <v>440</v>
      </c>
      <c r="G278">
        <v>-195</v>
      </c>
      <c r="H278" s="4">
        <v>1E-4</v>
      </c>
      <c r="I278" s="4" t="s">
        <v>43</v>
      </c>
      <c r="J278" t="s">
        <v>321</v>
      </c>
      <c r="K278" t="e">
        <f>VLOOKUP(Table2[[#This Row],[Unique]], comp[], 2, FALSE)</f>
        <v>#N/A</v>
      </c>
      <c r="L278" t="str">
        <f>Table2[[#This Row],[Name]] &amp; Table2[[#This Row],[Paper]]</f>
        <v>Co3(Al,W)Okamoto, N. L. et al. Plastic deformation of polycrystals of Co3(Al,W) with the L12 structure. Philos. Mag. 91, 3667–3684 (2011).</v>
      </c>
      <c r="M278" t="s">
        <v>1963</v>
      </c>
    </row>
    <row r="279" spans="1:13" x14ac:dyDescent="0.3">
      <c r="A279" t="s">
        <v>2477</v>
      </c>
      <c r="B279" t="str">
        <f>IF(A279=A278, "",VLOOKUP(Table2[[#This Row],[Shortname]],comp[], 3, FALSE))</f>
        <v>-5Ti-15V</v>
      </c>
      <c r="C279" t="str">
        <f>VLOOKUP(Table2[[#This Row],[Shortname]], comp[], 2, FALSE)</f>
        <v>W-free</v>
      </c>
      <c r="D279" s="19" t="s">
        <v>855</v>
      </c>
      <c r="E279" t="s">
        <v>854</v>
      </c>
      <c r="F279">
        <v>437</v>
      </c>
      <c r="G279">
        <v>850</v>
      </c>
      <c r="H279" s="4">
        <v>1E-4</v>
      </c>
      <c r="I279" s="4" t="s">
        <v>43</v>
      </c>
      <c r="J279" t="s">
        <v>321</v>
      </c>
      <c r="K279" t="e">
        <f>VLOOKUP(Table2[[#This Row],[Unique]], comp[], 2, FALSE)</f>
        <v>#N/A</v>
      </c>
      <c r="L279" t="str">
        <f>Table2[[#This Row],[Name]] &amp; Table2[[#This Row],[Paper]]</f>
        <v>Co-5Ti-15VRuan, J. J. et al. Novel Co-Ti-V-base superalloys reinforced by L12-ordered γ′ phase. Intermetallics 92, 126–132 (2018).</v>
      </c>
      <c r="M279" t="s">
        <v>1830</v>
      </c>
    </row>
    <row r="280" spans="1:13" x14ac:dyDescent="0.3">
      <c r="A280" s="8" t="s">
        <v>2617</v>
      </c>
      <c r="B280" s="8" t="str">
        <f>IF(A280=A279, "",VLOOKUP(Table2[[#This Row],[Shortname]],comp[], 3, FALSE))</f>
        <v>-9Al-8W</v>
      </c>
      <c r="C280" s="8" t="str">
        <f>VLOOKUP(Table2[[#This Row],[Shortname]], comp[], 2, FALSE)</f>
        <v>CoAlW-X</v>
      </c>
      <c r="D280" s="19" t="s">
        <v>910</v>
      </c>
      <c r="E280" s="8" t="s">
        <v>908</v>
      </c>
      <c r="F280">
        <v>437</v>
      </c>
      <c r="G280">
        <v>760</v>
      </c>
      <c r="H280" s="4">
        <v>2.0000000000000001E-4</v>
      </c>
      <c r="I280" s="4" t="s">
        <v>43</v>
      </c>
      <c r="J280" t="s">
        <v>321</v>
      </c>
      <c r="K280" s="8" t="e">
        <f>VLOOKUP(Table2[[#This Row],[Unique]], comp[], 2, FALSE)</f>
        <v>#N/A</v>
      </c>
      <c r="L280" s="8" t="str">
        <f>Table2[[#This Row],[Name]] &amp; Table2[[#This Row],[Paper]]</f>
        <v>Co-9Al-8.2WShinagawa, K., Omori, T., Oikawa, K., Kainuma, R. &amp; Ishida, K. Ductility enhancement by boron addition in Co-Al-W high-temperature alloys. Scr. Mater. 61, 612–615 (2009).</v>
      </c>
      <c r="M280" s="8" t="s">
        <v>1965</v>
      </c>
    </row>
    <row r="281" spans="1:13" x14ac:dyDescent="0.3">
      <c r="A281" s="8" t="s">
        <v>2217</v>
      </c>
      <c r="B281" s="8" t="str">
        <f>IF(A281=A280, "",VLOOKUP(Table2[[#This Row],[Shortname]],comp[], 3, FALSE))</f>
        <v>-9Al-9W</v>
      </c>
      <c r="C281" s="8" t="str">
        <f>VLOOKUP(Table2[[#This Row],[Shortname]], comp[], 2, FALSE)</f>
        <v>CoAlW-X</v>
      </c>
      <c r="D281" s="19" t="s">
        <v>64</v>
      </c>
      <c r="E281" s="8" t="s">
        <v>945</v>
      </c>
      <c r="F281">
        <v>437</v>
      </c>
      <c r="G281">
        <v>505</v>
      </c>
      <c r="H281" s="4">
        <v>1E-4</v>
      </c>
      <c r="I281" s="4" t="s">
        <v>43</v>
      </c>
      <c r="J281" t="s">
        <v>321</v>
      </c>
      <c r="K281" s="8" t="e">
        <f>VLOOKUP(Table2[[#This Row],[Unique]], comp[], 2, FALSE)</f>
        <v>#N/A</v>
      </c>
      <c r="L281" s="8" t="str">
        <f>Table2[[#This Row],[Name]] &amp; Table2[[#This Row],[Paper]]</f>
        <v>9WSuzuki, A. &amp; Pollock, T. M. High-temperature strength and deformation of γ/γ′ two-phase Co-Al-W-base alloys. Acta Mater. 56, 1288–1297 (2008).</v>
      </c>
      <c r="M281" s="8" t="s">
        <v>1438</v>
      </c>
    </row>
    <row r="282" spans="1:13" x14ac:dyDescent="0.3">
      <c r="A282" s="1" t="s">
        <v>2313</v>
      </c>
      <c r="B282" s="1" t="str">
        <f>IF(A282=A281, "",VLOOKUP(Table2[[#This Row],[Shortname]],comp[], 3, FALSE))</f>
        <v>-10Ni-8Al-9W-0Ti</v>
      </c>
      <c r="C282" s="1" t="str">
        <f>VLOOKUP(Table2[[#This Row],[Shortname]], comp[], 2, FALSE)</f>
        <v>CoAlWX+</v>
      </c>
      <c r="D282" t="s">
        <v>190</v>
      </c>
      <c r="E282" s="1" t="s">
        <v>178</v>
      </c>
      <c r="F282">
        <v>435</v>
      </c>
      <c r="G282">
        <v>900</v>
      </c>
      <c r="H282" s="4">
        <v>1E-4</v>
      </c>
      <c r="I282" s="4" t="s">
        <v>43</v>
      </c>
      <c r="K282" s="1" t="s">
        <v>1585</v>
      </c>
      <c r="L282" s="1" t="str">
        <f>Table2[[#This Row],[Name]] &amp; Table2[[#This Row],[Paper]]</f>
        <v>10Ni-9A-9W-0TiBocchini, P. J. (2015). Microstructure and Mechanical Properties in Gamma(face-centered cubic) + Gamma Prime(L1 2 ) Precipitation-Strengthened Cobalt-based Superalloys.</v>
      </c>
      <c r="M282" s="1" t="s">
        <v>1585</v>
      </c>
    </row>
    <row r="283" spans="1:13" x14ac:dyDescent="0.3">
      <c r="A283" s="16" t="s">
        <v>2339</v>
      </c>
      <c r="B283" s="16" t="str">
        <f>IF(A283=A282, "",VLOOKUP(Table2[[#This Row],[Shortname]],comp[], 3, FALSE))</f>
        <v>-31Ni-10Al-4W-4Ti-3Ta</v>
      </c>
      <c r="C283" s="16" t="str">
        <f>VLOOKUP(Table2[[#This Row],[Shortname]], comp[], 2, FALSE)</f>
        <v>CoAlWX+</v>
      </c>
      <c r="D283" t="s">
        <v>425</v>
      </c>
      <c r="E283" s="16" t="s">
        <v>424</v>
      </c>
      <c r="F283">
        <v>432</v>
      </c>
      <c r="G283">
        <v>22</v>
      </c>
      <c r="H283" s="4">
        <v>1E-4</v>
      </c>
      <c r="I283" s="4" t="s">
        <v>43</v>
      </c>
      <c r="J283" t="s">
        <v>423</v>
      </c>
      <c r="K283" s="16" t="e">
        <f>VLOOKUP(Table2[[#This Row],[Unique]], comp[], 2, FALSE)</f>
        <v>#N/A</v>
      </c>
      <c r="L283" s="16" t="str">
        <f>Table2[[#This Row],[Name]] &amp; Table2[[#This Row],[Paper]]</f>
        <v>CoNi-5Fan, Z. et al. Plastic deformation behaviors and mechanical properties of advanced single crystalline CoNi-base superalloys. Mater. Sci. Eng. A 748, 267–274 (2019).</v>
      </c>
      <c r="M283" s="16" t="s">
        <v>1691</v>
      </c>
    </row>
    <row r="284" spans="1:13" x14ac:dyDescent="0.3">
      <c r="A284" s="21" t="s">
        <v>2406</v>
      </c>
      <c r="B284" s="21" t="str">
        <f>IF(A284=A283, "",VLOOKUP(Table2[[#This Row],[Shortname]],comp[], 3, FALSE))</f>
        <v>-2W-4Ti-10V</v>
      </c>
      <c r="C284" s="21" t="str">
        <f>VLOOKUP(Table2[[#This Row],[Shortname]], comp[], 2, FALSE)</f>
        <v>Low-W</v>
      </c>
      <c r="D284" t="s">
        <v>629</v>
      </c>
      <c r="E284" s="21" t="s">
        <v>627</v>
      </c>
      <c r="F284">
        <v>432</v>
      </c>
      <c r="G284">
        <v>900</v>
      </c>
      <c r="H284" s="4">
        <v>1E-4</v>
      </c>
      <c r="I284" s="4" t="s">
        <v>43</v>
      </c>
      <c r="J284" t="s">
        <v>321</v>
      </c>
      <c r="K284" s="21" t="e">
        <f>VLOOKUP(Table2[[#This Row],[Unique]], comp[], 2, FALSE)</f>
        <v>#N/A</v>
      </c>
      <c r="L284" s="21" t="str">
        <f>Table2[[#This Row],[Name]] &amp; Table2[[#This Row],[Paper]]</f>
        <v>CCTWLiu, X. et al. Effects of Nb and W additions on the microstructures and mechanical properties of novel γ/γ’ Co-V-Ti-based superalloys. Metals (Basel). 8, (2018).</v>
      </c>
      <c r="M284" s="21" t="s">
        <v>1761</v>
      </c>
    </row>
    <row r="285" spans="1:13" x14ac:dyDescent="0.3">
      <c r="A285" s="8" t="s">
        <v>992</v>
      </c>
      <c r="B285" s="8" t="str">
        <f>IF(A285=A284, "",VLOOKUP(Table2[[#This Row],[Shortname]],comp[], 3, FALSE))</f>
        <v>-9Al-11W</v>
      </c>
      <c r="C285" s="8" t="str">
        <f>VLOOKUP(Table2[[#This Row],[Shortname]], comp[], 2, FALSE)</f>
        <v>CoAlW-X</v>
      </c>
      <c r="D285" s="19" t="s">
        <v>607</v>
      </c>
      <c r="E285" s="8" t="s">
        <v>945</v>
      </c>
      <c r="F285">
        <v>432</v>
      </c>
      <c r="G285">
        <v>700</v>
      </c>
      <c r="H285" s="4">
        <v>1E-4</v>
      </c>
      <c r="I285" s="4" t="s">
        <v>43</v>
      </c>
      <c r="J285" t="s">
        <v>321</v>
      </c>
      <c r="K285" s="8" t="e">
        <f>VLOOKUP(Table2[[#This Row],[Unique]], comp[], 2, FALSE)</f>
        <v>#N/A</v>
      </c>
      <c r="L285" s="8" t="str">
        <f>Table2[[#This Row],[Name]] &amp; Table2[[#This Row],[Paper]]</f>
        <v>11WSuzuki, A. &amp; Pollock, T. M. High-temperature strength and deformation of γ/γ′ two-phase Co-Al-W-base alloys. Acta Mater. 56, 1288–1297 (2008).</v>
      </c>
      <c r="M285" s="8" t="s">
        <v>1613</v>
      </c>
    </row>
    <row r="286" spans="1:13" x14ac:dyDescent="0.3">
      <c r="A286" t="s">
        <v>2685</v>
      </c>
      <c r="B286" t="str">
        <f>IF(A286=A285, "",VLOOKUP(Table2[[#This Row],[Shortname]],comp[], 3, FALSE))</f>
        <v>-30Ni-10Al-2Ti-5Mo</v>
      </c>
      <c r="C286" t="str">
        <f>VLOOKUP(Table2[[#This Row],[Shortname]], comp[], 2, FALSE)</f>
        <v>W-free</v>
      </c>
      <c r="D286" s="19" t="s">
        <v>2667</v>
      </c>
      <c r="E286" s="16" t="s">
        <v>2663</v>
      </c>
      <c r="F286">
        <v>430.74</v>
      </c>
      <c r="G286">
        <v>900</v>
      </c>
      <c r="H286" s="4">
        <v>1E-3</v>
      </c>
      <c r="I286" s="4" t="s">
        <v>43</v>
      </c>
      <c r="K286" t="e">
        <f>VLOOKUP(Table2[[#This Row],[Unique]], comp[], 2, FALSE)</f>
        <v>#N/A</v>
      </c>
      <c r="L286" s="8" t="str">
        <f>Table2[[#This Row],[Name]] &amp; Table2[[#This Row],[Paper]]</f>
        <v>2Nb2TiBaler, N., Pandey, P., Singh, M. P., Makineni, S. K. &amp; Chattopadhyay, K. Effects of Ti and Cr Additions in a Co–Ni–Al–Mo–Nb-Based Superalloy. in 929–936 (2020). doi:10.1007/978-3-030-51834-9_91.</v>
      </c>
    </row>
    <row r="287" spans="1:13" x14ac:dyDescent="0.3">
      <c r="A287" s="13" t="s">
        <v>2349</v>
      </c>
      <c r="B287" s="13" t="str">
        <f>IF(A287=A286, "",VLOOKUP(Table2[[#This Row],[Shortname]],comp[], 3, FALSE))</f>
        <v>-29Ni-9Al-13Cr-4W-1Mo</v>
      </c>
      <c r="C287" s="13" t="str">
        <f>VLOOKUP(Table2[[#This Row],[Shortname]], comp[], 2, FALSE)</f>
        <v>CoAlWX+</v>
      </c>
      <c r="D287" t="s">
        <v>474</v>
      </c>
      <c r="E287" s="13" t="s">
        <v>472</v>
      </c>
      <c r="F287">
        <v>429</v>
      </c>
      <c r="G287">
        <v>750</v>
      </c>
      <c r="H287" s="4">
        <v>1E-4</v>
      </c>
      <c r="I287" s="4" t="s">
        <v>43</v>
      </c>
      <c r="J287" t="s">
        <v>321</v>
      </c>
      <c r="K287" s="13" t="e">
        <f>VLOOKUP(Table2[[#This Row],[Unique]], comp[], 2, FALSE)</f>
        <v>#N/A</v>
      </c>
      <c r="L287" s="13" t="str">
        <f>Table2[[#This Row],[Name]] &amp; Table2[[#This Row],[Paper]]</f>
        <v>4W1MoFu, H. et al. Microstructure and Properties Evolution of Co-Al-W-Ni-Cr Superalloys by Molybdenum and Niobium Substitutions for Tungsten. Metall. Mater. Trans. A Phys. Metall. Mater. Sci. 51, 299–308 (2020).</v>
      </c>
      <c r="M287" s="13" t="s">
        <v>1698</v>
      </c>
    </row>
    <row r="288" spans="1:13" x14ac:dyDescent="0.3">
      <c r="A288" t="s">
        <v>2684</v>
      </c>
      <c r="B288" t="str">
        <f>IF(A288=A287, "",VLOOKUP(Table2[[#This Row],[Shortname]],comp[], 3, FALSE))</f>
        <v>-30Ni-10Al-10Cr-2Nb-5Mo</v>
      </c>
      <c r="C288" t="str">
        <f>VLOOKUP(Table2[[#This Row],[Shortname]], comp[], 2, FALSE)</f>
        <v>W-free</v>
      </c>
      <c r="D288" s="19" t="s">
        <v>2664</v>
      </c>
      <c r="E288" s="16" t="s">
        <v>2663</v>
      </c>
      <c r="F288">
        <v>428.48</v>
      </c>
      <c r="G288">
        <v>900</v>
      </c>
      <c r="H288" s="4">
        <v>1E-3</v>
      </c>
      <c r="I288" s="4" t="s">
        <v>43</v>
      </c>
      <c r="K288" t="e">
        <f>VLOOKUP(Table2[[#This Row],[Unique]], comp[], 2, FALSE)</f>
        <v>#N/A</v>
      </c>
      <c r="L288" s="8" t="str">
        <f>Table2[[#This Row],[Name]] &amp; Table2[[#This Row],[Paper]]</f>
        <v>2Nb10CrBaler, N., Pandey, P., Singh, M. P., Makineni, S. K. &amp; Chattopadhyay, K. Effects of Ti and Cr Additions in a Co–Ni–Al–Mo–Nb-Based Superalloy. in 929–936 (2020). doi:10.1007/978-3-030-51834-9_91.</v>
      </c>
    </row>
    <row r="289" spans="1:13" x14ac:dyDescent="0.3">
      <c r="A289" t="s">
        <v>2616</v>
      </c>
      <c r="B289" t="str">
        <f>IF(A289=A288, "",VLOOKUP(Table2[[#This Row],[Shortname]],comp[], 3, FALSE))</f>
        <v>-12Al-11W</v>
      </c>
      <c r="C289" t="str">
        <f>VLOOKUP(Table2[[#This Row],[Shortname]], comp[], 2, FALSE)</f>
        <v>CoAlW-X</v>
      </c>
      <c r="D289" s="19" t="s">
        <v>738</v>
      </c>
      <c r="E289" t="s">
        <v>737</v>
      </c>
      <c r="F289">
        <v>425</v>
      </c>
      <c r="G289">
        <v>-195</v>
      </c>
      <c r="H289" s="4">
        <v>1E-4</v>
      </c>
      <c r="I289" s="4" t="s">
        <v>43</v>
      </c>
      <c r="J289" t="s">
        <v>321</v>
      </c>
      <c r="K289" t="e">
        <f>VLOOKUP(Table2[[#This Row],[Unique]], comp[], 2, FALSE)</f>
        <v>#N/A</v>
      </c>
      <c r="L289" t="str">
        <f>Table2[[#This Row],[Name]] &amp; Table2[[#This Row],[Paper]]</f>
        <v>Co3(Al,W)Okamoto, N. L. et al. Plastic deformation of polycrystals of Co3(Al,W) with the L12 structure. Philos. Mag. 91, 3667–3684 (2011).</v>
      </c>
      <c r="M289" t="s">
        <v>1963</v>
      </c>
    </row>
    <row r="290" spans="1:13" x14ac:dyDescent="0.3">
      <c r="A290" s="8" t="s">
        <v>2361</v>
      </c>
      <c r="B290" s="8" t="str">
        <f>IF(A290=A289, "",VLOOKUP(Table2[[#This Row],[Shortname]],comp[], 3, FALSE))</f>
        <v>-9Al-10W-2Ta</v>
      </c>
      <c r="C290" s="8" t="str">
        <f>VLOOKUP(Table2[[#This Row],[Shortname]], comp[], 2, FALSE)</f>
        <v>CoAlW-X</v>
      </c>
      <c r="D290" s="19" t="s">
        <v>162</v>
      </c>
      <c r="E290" s="8" t="s">
        <v>945</v>
      </c>
      <c r="F290">
        <v>424</v>
      </c>
      <c r="G290">
        <v>937</v>
      </c>
      <c r="H290" s="4">
        <v>1E-4</v>
      </c>
      <c r="I290" s="4" t="s">
        <v>43</v>
      </c>
      <c r="J290" t="s">
        <v>321</v>
      </c>
      <c r="K290" s="8" t="e">
        <f>VLOOKUP(Table2[[#This Row],[Unique]], comp[], 2, FALSE)</f>
        <v>#N/A</v>
      </c>
      <c r="L290" s="8" t="str">
        <f>Table2[[#This Row],[Name]] &amp; Table2[[#This Row],[Paper]]</f>
        <v>2TaSuzuki, A. &amp; Pollock, T. M. High-temperature strength and deformation of γ/γ′ two-phase Co-Al-W-base alloys. Acta Mater. 56, 1288–1297 (2008).</v>
      </c>
      <c r="M290" s="8" t="s">
        <v>1610</v>
      </c>
    </row>
    <row r="291" spans="1:13" x14ac:dyDescent="0.3">
      <c r="A291" s="8" t="s">
        <v>992</v>
      </c>
      <c r="B291" s="8" t="str">
        <f>IF(A291=A290, "",VLOOKUP(Table2[[#This Row],[Shortname]],comp[], 3, FALSE))</f>
        <v>-9Al-11W</v>
      </c>
      <c r="C291" s="8" t="str">
        <f>VLOOKUP(Table2[[#This Row],[Shortname]], comp[], 2, FALSE)</f>
        <v>CoAlW-X</v>
      </c>
      <c r="D291" s="19" t="s">
        <v>607</v>
      </c>
      <c r="E291" s="8" t="s">
        <v>945</v>
      </c>
      <c r="F291">
        <v>421</v>
      </c>
      <c r="G291">
        <v>604</v>
      </c>
      <c r="H291" s="4">
        <v>1E-4</v>
      </c>
      <c r="I291" s="4" t="s">
        <v>43</v>
      </c>
      <c r="J291" t="s">
        <v>321</v>
      </c>
      <c r="K291" s="8" t="e">
        <f>VLOOKUP(Table2[[#This Row],[Unique]], comp[], 2, FALSE)</f>
        <v>#N/A</v>
      </c>
      <c r="L291" s="8" t="str">
        <f>Table2[[#This Row],[Name]] &amp; Table2[[#This Row],[Paper]]</f>
        <v>11WSuzuki, A. &amp; Pollock, T. M. High-temperature strength and deformation of γ/γ′ two-phase Co-Al-W-base alloys. Acta Mater. 56, 1288–1297 (2008).</v>
      </c>
      <c r="M291" s="8" t="s">
        <v>1613</v>
      </c>
    </row>
    <row r="292" spans="1:13" x14ac:dyDescent="0.3">
      <c r="A292" t="s">
        <v>2127</v>
      </c>
      <c r="B292" t="str">
        <f>IF(A292=A291, "",VLOOKUP(Table2[[#This Row],[Shortname]],comp[], 3, FALSE))</f>
        <v>-9Al-9W</v>
      </c>
      <c r="C292" t="str">
        <f>VLOOKUP(Table2[[#This Row],[Shortname]], comp[], 2, FALSE)</f>
        <v>CoAlW-X</v>
      </c>
      <c r="D292" s="19" t="s">
        <v>943</v>
      </c>
      <c r="E292" t="s">
        <v>942</v>
      </c>
      <c r="F292">
        <v>421</v>
      </c>
      <c r="G292">
        <v>650</v>
      </c>
      <c r="H292" s="4">
        <v>1E-4</v>
      </c>
      <c r="I292" s="4" t="s">
        <v>43</v>
      </c>
      <c r="J292" t="s">
        <v>321</v>
      </c>
      <c r="K292" t="e">
        <f>VLOOKUP(Table2[[#This Row],[Unique]], comp[], 2, FALSE)</f>
        <v>#N/A</v>
      </c>
      <c r="L292" t="str">
        <f>Table2[[#This Row],[Name]] &amp; Table2[[#This Row],[Paper]]</f>
        <v>Co–9Al–9WSuzuki, A., DeNolf, G. C. &amp; Pollock, T. M. Flow stress anomalies in γ/γ′ two-phase Co-Al-W-base alloys. Scr. Mater. 56, 385–388 (2007).</v>
      </c>
      <c r="M292" t="s">
        <v>1325</v>
      </c>
    </row>
    <row r="293" spans="1:13" x14ac:dyDescent="0.3">
      <c r="A293" s="8" t="s">
        <v>2217</v>
      </c>
      <c r="B293" s="8" t="str">
        <f>IF(A293=A292, "",VLOOKUP(Table2[[#This Row],[Shortname]],comp[], 3, FALSE))</f>
        <v>-9Al-9W</v>
      </c>
      <c r="C293" s="8" t="str">
        <f>VLOOKUP(Table2[[#This Row],[Shortname]], comp[], 2, FALSE)</f>
        <v>CoAlW-X</v>
      </c>
      <c r="D293" s="19" t="s">
        <v>64</v>
      </c>
      <c r="E293" s="8" t="s">
        <v>945</v>
      </c>
      <c r="F293">
        <v>416</v>
      </c>
      <c r="G293">
        <v>650</v>
      </c>
      <c r="H293" s="4">
        <v>1E-4</v>
      </c>
      <c r="I293" s="4" t="s">
        <v>43</v>
      </c>
      <c r="J293" t="s">
        <v>321</v>
      </c>
      <c r="K293" s="8" t="e">
        <f>VLOOKUP(Table2[[#This Row],[Unique]], comp[], 2, FALSE)</f>
        <v>#N/A</v>
      </c>
      <c r="L293" s="8" t="str">
        <f>Table2[[#This Row],[Name]] &amp; Table2[[#This Row],[Paper]]</f>
        <v>9WSuzuki, A. &amp; Pollock, T. M. High-temperature strength and deformation of γ/γ′ two-phase Co-Al-W-base alloys. Acta Mater. 56, 1288–1297 (2008).</v>
      </c>
      <c r="M293" s="8" t="s">
        <v>1438</v>
      </c>
    </row>
    <row r="294" spans="1:13" x14ac:dyDescent="0.3">
      <c r="A294" s="13" t="s">
        <v>2347</v>
      </c>
      <c r="B294" s="13" t="str">
        <f>IF(A294=A293, "",VLOOKUP(Table2[[#This Row],[Shortname]],comp[], 3, FALSE))</f>
        <v>-30Ni-9Al-12Cr-3W-2Mo</v>
      </c>
      <c r="C294" s="13" t="str">
        <f>VLOOKUP(Table2[[#This Row],[Shortname]], comp[], 2, FALSE)</f>
        <v>Low-W</v>
      </c>
      <c r="D294" t="s">
        <v>475</v>
      </c>
      <c r="E294" s="13" t="s">
        <v>472</v>
      </c>
      <c r="F294">
        <v>415</v>
      </c>
      <c r="G294">
        <v>750</v>
      </c>
      <c r="H294" s="4">
        <v>1E-4</v>
      </c>
      <c r="I294" s="4" t="s">
        <v>43</v>
      </c>
      <c r="J294" t="s">
        <v>321</v>
      </c>
      <c r="K294" s="13" t="e">
        <f>VLOOKUP(Table2[[#This Row],[Unique]], comp[], 2, FALSE)</f>
        <v>#N/A</v>
      </c>
      <c r="L294" s="13" t="str">
        <f>Table2[[#This Row],[Name]] &amp; Table2[[#This Row],[Paper]]</f>
        <v>3W2MoFu, H. et al. Microstructure and Properties Evolution of Co-Al-W-Ni-Cr Superalloys by Molybdenum and Niobium Substitutions for Tungsten. Metall. Mater. Trans. A Phys. Metall. Mater. Sci. 51, 299–308 (2020).</v>
      </c>
      <c r="M294" s="13" t="s">
        <v>1696</v>
      </c>
    </row>
    <row r="295" spans="1:13" x14ac:dyDescent="0.3">
      <c r="A295" t="s">
        <v>2127</v>
      </c>
      <c r="B295" t="str">
        <f>IF(A295=A294, "",VLOOKUP(Table2[[#This Row],[Shortname]],comp[], 3, FALSE))</f>
        <v>-9Al-9W</v>
      </c>
      <c r="C295" t="str">
        <f>VLOOKUP(Table2[[#This Row],[Shortname]], comp[], 2, FALSE)</f>
        <v>CoAlW-X</v>
      </c>
      <c r="D295" s="19" t="s">
        <v>943</v>
      </c>
      <c r="E295" t="s">
        <v>942</v>
      </c>
      <c r="F295">
        <v>415</v>
      </c>
      <c r="G295">
        <v>600</v>
      </c>
      <c r="H295" s="4">
        <v>1E-4</v>
      </c>
      <c r="I295" s="4" t="s">
        <v>43</v>
      </c>
      <c r="J295" t="s">
        <v>321</v>
      </c>
      <c r="K295" t="e">
        <f>VLOOKUP(Table2[[#This Row],[Unique]], comp[], 2, FALSE)</f>
        <v>#N/A</v>
      </c>
      <c r="L295" t="str">
        <f>Table2[[#This Row],[Name]] &amp; Table2[[#This Row],[Paper]]</f>
        <v>Co–9Al–9WSuzuki, A., DeNolf, G. C. &amp; Pollock, T. M. Flow stress anomalies in γ/γ′ two-phase Co-Al-W-base alloys. Scr. Mater. 56, 385–388 (2007).</v>
      </c>
      <c r="M295" t="s">
        <v>1325</v>
      </c>
    </row>
    <row r="296" spans="1:13" x14ac:dyDescent="0.3">
      <c r="A296" t="s">
        <v>2616</v>
      </c>
      <c r="B296" t="str">
        <f>IF(A296=A295, "",VLOOKUP(Table2[[#This Row],[Shortname]],comp[], 3, FALSE))</f>
        <v>-12Al-11W</v>
      </c>
      <c r="C296" t="str">
        <f>VLOOKUP(Table2[[#This Row],[Shortname]], comp[], 2, FALSE)</f>
        <v>CoAlW-X</v>
      </c>
      <c r="D296" s="19" t="s">
        <v>738</v>
      </c>
      <c r="E296" t="s">
        <v>737</v>
      </c>
      <c r="F296">
        <v>414</v>
      </c>
      <c r="G296">
        <v>-195</v>
      </c>
      <c r="H296" s="4">
        <v>1E-4</v>
      </c>
      <c r="I296" s="4" t="s">
        <v>43</v>
      </c>
      <c r="J296" t="s">
        <v>321</v>
      </c>
      <c r="K296" t="e">
        <f>VLOOKUP(Table2[[#This Row],[Unique]], comp[], 2, FALSE)</f>
        <v>#N/A</v>
      </c>
      <c r="L296" t="str">
        <f>Table2[[#This Row],[Name]] &amp; Table2[[#This Row],[Paper]]</f>
        <v>Co3(Al,W)Okamoto, N. L. et al. Plastic deformation of polycrystals of Co3(Al,W) with the L12 structure. Philos. Mag. 91, 3667–3684 (2011).</v>
      </c>
      <c r="M296" t="s">
        <v>1963</v>
      </c>
    </row>
    <row r="297" spans="1:13" x14ac:dyDescent="0.3">
      <c r="A297" t="s">
        <v>2477</v>
      </c>
      <c r="B297" t="str">
        <f>IF(A297=A296, "",VLOOKUP(Table2[[#This Row],[Shortname]],comp[], 3, FALSE))</f>
        <v>-5Ti-15V</v>
      </c>
      <c r="C297" t="str">
        <f>VLOOKUP(Table2[[#This Row],[Shortname]], comp[], 2, FALSE)</f>
        <v>W-free</v>
      </c>
      <c r="D297" s="19" t="s">
        <v>855</v>
      </c>
      <c r="E297" t="s">
        <v>854</v>
      </c>
      <c r="F297">
        <v>414</v>
      </c>
      <c r="G297">
        <v>900</v>
      </c>
      <c r="H297" s="4">
        <v>1E-4</v>
      </c>
      <c r="I297" s="4" t="s">
        <v>43</v>
      </c>
      <c r="J297" t="s">
        <v>321</v>
      </c>
      <c r="K297" t="e">
        <f>VLOOKUP(Table2[[#This Row],[Unique]], comp[], 2, FALSE)</f>
        <v>#N/A</v>
      </c>
      <c r="L297" t="str">
        <f>Table2[[#This Row],[Name]] &amp; Table2[[#This Row],[Paper]]</f>
        <v>Co-5Ti-15VRuan, J. J. et al. Novel Co-Ti-V-base superalloys reinforced by L12-ordered γ′ phase. Intermetallics 92, 126–132 (2018).</v>
      </c>
      <c r="M297" t="s">
        <v>1830</v>
      </c>
    </row>
    <row r="298" spans="1:13" x14ac:dyDescent="0.3">
      <c r="A298" s="8" t="s">
        <v>2245</v>
      </c>
      <c r="B298" s="8" t="str">
        <f>IF(A298=A297, "",VLOOKUP(Table2[[#This Row],[Shortname]],comp[], 3, FALSE))</f>
        <v>-15Cr-11Ti</v>
      </c>
      <c r="C298" s="8" t="str">
        <f>VLOOKUP(Table2[[#This Row],[Shortname]], comp[], 2, FALSE)</f>
        <v>Co3Ti</v>
      </c>
      <c r="D298" s="19" t="s">
        <v>1133</v>
      </c>
      <c r="E298" s="8" t="s">
        <v>1132</v>
      </c>
      <c r="F298">
        <v>414</v>
      </c>
      <c r="G298">
        <v>600</v>
      </c>
      <c r="H298" s="4">
        <v>1E-4</v>
      </c>
      <c r="I298" s="4" t="s">
        <v>43</v>
      </c>
      <c r="J298" t="s">
        <v>321</v>
      </c>
      <c r="K298" s="8" t="e">
        <f>VLOOKUP(Table2[[#This Row],[Unique]], comp[], 2, FALSE)</f>
        <v>#N/A</v>
      </c>
      <c r="L298" s="8" t="str">
        <f>Table2[[#This Row],[Name]] &amp; Table2[[#This Row],[Paper]]</f>
        <v>CTC-1Zenk, C. H. et al. A novel type of Co–Ti–Cr-base γ/γ′ superalloys with low mass density. Acta Mater. 135, 244–251 (2017).</v>
      </c>
      <c r="M298" s="8" t="s">
        <v>1400</v>
      </c>
    </row>
    <row r="299" spans="1:13" x14ac:dyDescent="0.3">
      <c r="A299" s="8" t="s">
        <v>2217</v>
      </c>
      <c r="B299" s="8" t="str">
        <f>IF(A299=A298, "",VLOOKUP(Table2[[#This Row],[Shortname]],comp[], 3, FALSE))</f>
        <v>-9Al-9W</v>
      </c>
      <c r="C299" s="8" t="str">
        <f>VLOOKUP(Table2[[#This Row],[Shortname]], comp[], 2, FALSE)</f>
        <v>CoAlW-X</v>
      </c>
      <c r="D299" s="19" t="s">
        <v>64</v>
      </c>
      <c r="E299" s="8" t="s">
        <v>945</v>
      </c>
      <c r="F299">
        <v>413</v>
      </c>
      <c r="G299">
        <v>596</v>
      </c>
      <c r="H299" s="4">
        <v>1E-4</v>
      </c>
      <c r="I299" s="4" t="s">
        <v>43</v>
      </c>
      <c r="J299" t="s">
        <v>321</v>
      </c>
      <c r="K299" s="8" t="e">
        <f>VLOOKUP(Table2[[#This Row],[Unique]], comp[], 2, FALSE)</f>
        <v>#N/A</v>
      </c>
      <c r="L299" s="8" t="str">
        <f>Table2[[#This Row],[Name]] &amp; Table2[[#This Row],[Paper]]</f>
        <v>9WSuzuki, A. &amp; Pollock, T. M. High-temperature strength and deformation of γ/γ′ two-phase Co-Al-W-base alloys. Acta Mater. 56, 1288–1297 (2008).</v>
      </c>
      <c r="M299" s="8" t="s">
        <v>1438</v>
      </c>
    </row>
    <row r="300" spans="1:13" x14ac:dyDescent="0.3">
      <c r="A300" s="8" t="s">
        <v>2617</v>
      </c>
      <c r="B300" s="8" t="str">
        <f>IF(A300=A299, "",VLOOKUP(Table2[[#This Row],[Shortname]],comp[], 3, FALSE))</f>
        <v>-9Al-8W</v>
      </c>
      <c r="C300" s="8" t="str">
        <f>VLOOKUP(Table2[[#This Row],[Shortname]], comp[], 2, FALSE)</f>
        <v>CoAlW-X</v>
      </c>
      <c r="D300" s="19" t="s">
        <v>910</v>
      </c>
      <c r="E300" s="8" t="s">
        <v>908</v>
      </c>
      <c r="F300">
        <v>411</v>
      </c>
      <c r="G300">
        <v>650</v>
      </c>
      <c r="H300" s="4">
        <v>2.0000000000000001E-4</v>
      </c>
      <c r="I300" s="4" t="s">
        <v>43</v>
      </c>
      <c r="J300" t="s">
        <v>321</v>
      </c>
      <c r="K300" s="8" t="e">
        <f>VLOOKUP(Table2[[#This Row],[Unique]], comp[], 2, FALSE)</f>
        <v>#N/A</v>
      </c>
      <c r="L300" s="8" t="str">
        <f>Table2[[#This Row],[Name]] &amp; Table2[[#This Row],[Paper]]</f>
        <v>Co-9Al-8.2WShinagawa, K., Omori, T., Oikawa, K., Kainuma, R. &amp; Ishida, K. Ductility enhancement by boron addition in Co-Al-W high-temperature alloys. Scr. Mater. 61, 612–615 (2009).</v>
      </c>
      <c r="M300" s="8" t="s">
        <v>1965</v>
      </c>
    </row>
    <row r="301" spans="1:13" x14ac:dyDescent="0.3">
      <c r="A301" t="s">
        <v>2615</v>
      </c>
      <c r="B301" t="str">
        <f>IF(A301=A300, "",VLOOKUP(Table2[[#This Row],[Shortname]],comp[], 3, FALSE))</f>
        <v>-30Ni-10Al-5Cr-2Ti-2Ta-5Mo</v>
      </c>
      <c r="C301" t="str">
        <f>VLOOKUP(Table2[[#This Row],[Shortname]], comp[], 2, FALSE)</f>
        <v>W-free</v>
      </c>
      <c r="D301" s="19" t="s">
        <v>735</v>
      </c>
      <c r="E301" t="s">
        <v>734</v>
      </c>
      <c r="F301" s="24">
        <v>410</v>
      </c>
      <c r="G301">
        <v>1125</v>
      </c>
      <c r="H301">
        <v>10</v>
      </c>
      <c r="I301" s="4" t="s">
        <v>43</v>
      </c>
      <c r="J301" s="23"/>
      <c r="K301" t="s">
        <v>1632</v>
      </c>
      <c r="L301"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01" t="s">
        <v>1632</v>
      </c>
    </row>
    <row r="302" spans="1:13" x14ac:dyDescent="0.3">
      <c r="A302" s="13" t="s">
        <v>2341</v>
      </c>
      <c r="B302" s="13" t="str">
        <f>IF(A302=A301, "",VLOOKUP(Table2[[#This Row],[Shortname]],comp[], 3, FALSE))</f>
        <v>-31Ni-10Al-7W-3Ti-2Ta</v>
      </c>
      <c r="C302" s="13" t="str">
        <f>VLOOKUP(Table2[[#This Row],[Shortname]], comp[], 2, FALSE)</f>
        <v>CoAlWX+</v>
      </c>
      <c r="D302" t="s">
        <v>422</v>
      </c>
      <c r="E302" s="13" t="s">
        <v>420</v>
      </c>
      <c r="F302">
        <v>409</v>
      </c>
      <c r="G302">
        <v>600</v>
      </c>
      <c r="H302" s="4">
        <v>1E-4</v>
      </c>
      <c r="I302" s="4" t="s">
        <v>43</v>
      </c>
      <c r="J302" t="s">
        <v>423</v>
      </c>
      <c r="K302" s="13" t="e">
        <f>VLOOKUP(Table2[[#This Row],[Unique]], comp[], 2, FALSE)</f>
        <v>#N/A</v>
      </c>
      <c r="L302" s="13" t="str">
        <f>Table2[[#This Row],[Name]] &amp; Table2[[#This Row],[Paper]]</f>
        <v>CoNi-2Fan, Z. et al. The temperature dependence of high-temperature strength and deformation mechanism in a single crystal CoNi-base superalloy. Mater. Sci. Eng. A 735, 114–120 (2018).</v>
      </c>
      <c r="M302" s="13" t="s">
        <v>1693</v>
      </c>
    </row>
    <row r="303" spans="1:13" x14ac:dyDescent="0.3">
      <c r="A303" t="s">
        <v>2614</v>
      </c>
      <c r="B303" t="str">
        <f>IF(A303=A302, "",VLOOKUP(Table2[[#This Row],[Shortname]],comp[], 3, FALSE))</f>
        <v>-10Al-12W</v>
      </c>
      <c r="C303" t="str">
        <f>VLOOKUP(Table2[[#This Row],[Shortname]], comp[], 2, FALSE)</f>
        <v>CoAlW-X</v>
      </c>
      <c r="D303" t="s">
        <v>721</v>
      </c>
      <c r="E303" t="s">
        <v>719</v>
      </c>
      <c r="F303">
        <v>407</v>
      </c>
      <c r="G303">
        <v>20</v>
      </c>
      <c r="H303" s="4">
        <v>1E-4</v>
      </c>
      <c r="I303" s="4" t="s">
        <v>43</v>
      </c>
      <c r="J303" t="s">
        <v>321</v>
      </c>
      <c r="K303" t="e">
        <f>VLOOKUP(Table2[[#This Row],[Unique]], comp[], 2, FALSE)</f>
        <v>#N/A</v>
      </c>
      <c r="L303" t="str">
        <f>Table2[[#This Row],[Name]] &amp; Table2[[#This Row],[Paper]]</f>
        <v>miura alloy 2Miura, S., Ohkubo, K. &amp; Mohri, T. Mechanical properties of co-based L12 intermetallic compound Co3(Al,W). Mater. Trans. 48, 2403–2408 (2007).</v>
      </c>
      <c r="M303" t="s">
        <v>1962</v>
      </c>
    </row>
    <row r="304" spans="1:13" x14ac:dyDescent="0.3">
      <c r="A304" s="15" t="s">
        <v>2215</v>
      </c>
      <c r="B304" s="15" t="str">
        <f>IF(A304=A303, "",VLOOKUP(Table2[[#This Row],[Shortname]],comp[], 3, FALSE))</f>
        <v>-2Ti-2Ta-12V</v>
      </c>
      <c r="C304" s="15" t="str">
        <f>VLOOKUP(Table2[[#This Row],[Shortname]], comp[], 2, FALSE)</f>
        <v>W-free</v>
      </c>
      <c r="D304" t="s">
        <v>823</v>
      </c>
      <c r="E304" s="15" t="s">
        <v>824</v>
      </c>
      <c r="F304">
        <v>405</v>
      </c>
      <c r="G304">
        <v>900</v>
      </c>
      <c r="H304" s="4">
        <v>1E-4</v>
      </c>
      <c r="I304" s="4" t="s">
        <v>43</v>
      </c>
      <c r="J304" t="s">
        <v>321</v>
      </c>
      <c r="K304" s="15" t="e">
        <f>VLOOKUP(Table2[[#This Row],[Unique]], comp[], 2, FALSE)</f>
        <v>#N/A</v>
      </c>
      <c r="L304" s="15" t="str">
        <f>Table2[[#This Row],[Name]] &amp; Table2[[#This Row],[Paper]]</f>
        <v>Co-V-Ta-Ti alloyQu, S. et al. Coarsening behavior of γʹ precipitates and compression deformation mechanism of a novel Co–V–Ta–Ti superalloy. Mater. Sci. Eng. A 139455 (2020) doi:10.1016/j.msea.2020.139455.</v>
      </c>
      <c r="M304" s="15" t="s">
        <v>1551</v>
      </c>
    </row>
    <row r="305" spans="1:13" x14ac:dyDescent="0.3">
      <c r="A305" s="8" t="s">
        <v>912</v>
      </c>
      <c r="B305" s="8" t="str">
        <f>IF(A305=A304, "",VLOOKUP(Table2[[#This Row],[Shortname]],comp[], 3, FALSE))</f>
        <v>-9Al-10W</v>
      </c>
      <c r="C305" s="8" t="str">
        <f>VLOOKUP(Table2[[#This Row],[Shortname]], comp[], 2, FALSE)</f>
        <v>CoAlW-X</v>
      </c>
      <c r="D305" t="s">
        <v>912</v>
      </c>
      <c r="E305" s="8" t="s">
        <v>908</v>
      </c>
      <c r="F305">
        <v>405</v>
      </c>
      <c r="G305">
        <v>870</v>
      </c>
      <c r="H305" s="4">
        <v>2.0000000000000001E-4</v>
      </c>
      <c r="I305" s="4" t="s">
        <v>43</v>
      </c>
      <c r="J305" t="s">
        <v>321</v>
      </c>
      <c r="K305" s="8" t="e">
        <f>VLOOKUP(Table2[[#This Row],[Unique]], comp[], 2, FALSE)</f>
        <v>#N/A</v>
      </c>
      <c r="L305" s="8" t="str">
        <f>Table2[[#This Row],[Name]] &amp; Table2[[#This Row],[Paper]]</f>
        <v>Co-9.2Al-9.5WShinagawa, K., Omori, T., Oikawa, K., Kainuma, R. &amp; Ishida, K. Ductility enhancement by boron addition in Co-Al-W high-temperature alloys. Scr. Mater. 61, 612–615 (2009).</v>
      </c>
      <c r="M305" s="8" t="s">
        <v>1966</v>
      </c>
    </row>
    <row r="306" spans="1:13" x14ac:dyDescent="0.3">
      <c r="A306" t="s">
        <v>2267</v>
      </c>
      <c r="B306" t="str">
        <f>IF(A306=A305, "",VLOOKUP(Table2[[#This Row],[Shortname]],comp[], 3, FALSE))</f>
        <v>-31Ni-11Al-11Cr-2Ta-1Nb-4Mo-C-Zr-B</v>
      </c>
      <c r="C306" t="str">
        <f>VLOOKUP(Table2[[#This Row],[Shortname]], comp[], 2, FALSE)</f>
        <v>W-free</v>
      </c>
      <c r="D306" t="s">
        <v>42</v>
      </c>
      <c r="E306" t="s">
        <v>1249</v>
      </c>
      <c r="F306">
        <v>400</v>
      </c>
      <c r="G306">
        <v>900</v>
      </c>
      <c r="H306">
        <v>1E-3</v>
      </c>
      <c r="I306" t="s">
        <v>43</v>
      </c>
      <c r="J306" t="s">
        <v>25</v>
      </c>
      <c r="K306" t="s">
        <v>1576</v>
      </c>
      <c r="L306"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https://doi.org/10.1016/j.mtla.2020.100638</v>
      </c>
      <c r="M306" t="s">
        <v>1576</v>
      </c>
    </row>
    <row r="307" spans="1:13" x14ac:dyDescent="0.3">
      <c r="A307" s="13" t="s">
        <v>2340</v>
      </c>
      <c r="B307" s="13" t="str">
        <f>IF(A307=A306, "",VLOOKUP(Table2[[#This Row],[Shortname]],comp[], 3, FALSE))</f>
        <v>-31Ni-10Al-7W</v>
      </c>
      <c r="C307" s="13" t="str">
        <f>VLOOKUP(Table2[[#This Row],[Shortname]], comp[], 2, FALSE)</f>
        <v>CoAlW-X</v>
      </c>
      <c r="D307" t="s">
        <v>421</v>
      </c>
      <c r="E307" s="13" t="s">
        <v>420</v>
      </c>
      <c r="F307">
        <v>400</v>
      </c>
      <c r="G307">
        <v>300</v>
      </c>
      <c r="H307" s="4">
        <v>1E-4</v>
      </c>
      <c r="I307" s="4" t="s">
        <v>43</v>
      </c>
      <c r="J307" t="s">
        <v>423</v>
      </c>
      <c r="K307" s="13" t="e">
        <f>VLOOKUP(Table2[[#This Row],[Unique]], comp[], 2, FALSE)</f>
        <v>#N/A</v>
      </c>
      <c r="L307" s="13" t="str">
        <f>Table2[[#This Row],[Name]] &amp; Table2[[#This Row],[Paper]]</f>
        <v>CoNi-1Fan, Z. et al. The temperature dependence of high-temperature strength and deformation mechanism in a single crystal CoNi-base superalloy. Mater. Sci. Eng. A 735, 114–120 (2018).</v>
      </c>
      <c r="M307" s="13" t="s">
        <v>1692</v>
      </c>
    </row>
    <row r="308" spans="1:13" x14ac:dyDescent="0.3">
      <c r="A308" s="26" t="s">
        <v>2683</v>
      </c>
      <c r="B308" t="str">
        <f>IF(A308=A307, "",VLOOKUP(Table2[[#This Row],[Shortname]],comp[], 3, FALSE))</f>
        <v>-30Ni-10Al-2Nb-5Mo</v>
      </c>
      <c r="C308" t="str">
        <f>VLOOKUP(Table2[[#This Row],[Shortname]], comp[], 2, FALSE)</f>
        <v>W-free</v>
      </c>
      <c r="D308" s="19" t="s">
        <v>1062</v>
      </c>
      <c r="E308" s="16" t="s">
        <v>2663</v>
      </c>
      <c r="F308">
        <v>399.03</v>
      </c>
      <c r="G308">
        <v>870</v>
      </c>
      <c r="H308" s="4">
        <v>1E-3</v>
      </c>
      <c r="I308" s="4" t="s">
        <v>43</v>
      </c>
      <c r="K308" t="e">
        <f>VLOOKUP(Table2[[#This Row],[Unique]], comp[], 2, FALSE)</f>
        <v>#N/A</v>
      </c>
      <c r="L308" s="8" t="str">
        <f>Table2[[#This Row],[Name]] &amp; Table2[[#This Row],[Paper]]</f>
        <v>2NbBaler, N., Pandey, P., Singh, M. P., Makineni, S. K. &amp; Chattopadhyay, K. Effects of Ti and Cr Additions in a Co–Ni–Al–Mo–Nb-Based Superalloy. in 929–936 (2020). doi:10.1007/978-3-030-51834-9_91.</v>
      </c>
    </row>
    <row r="309" spans="1:13" x14ac:dyDescent="0.3">
      <c r="A309" t="s">
        <v>2261</v>
      </c>
      <c r="B309" t="str">
        <f>IF(A309=A308, "",VLOOKUP(Table2[[#This Row],[Shortname]],comp[], 3, FALSE))</f>
        <v>-30Ni-10Al-13Cr-5Ti-2Nb</v>
      </c>
      <c r="C309" t="str">
        <f>VLOOKUP(Table2[[#This Row],[Shortname]], comp[], 2, FALSE)</f>
        <v>W-free</v>
      </c>
      <c r="D309" t="s">
        <v>18</v>
      </c>
      <c r="E309" t="s">
        <v>1241</v>
      </c>
      <c r="F309">
        <v>390</v>
      </c>
      <c r="G309">
        <v>1075</v>
      </c>
      <c r="H309">
        <v>10</v>
      </c>
      <c r="I309" t="s">
        <v>43</v>
      </c>
      <c r="J309" t="s">
        <v>25</v>
      </c>
      <c r="K309" t="s">
        <v>1570</v>
      </c>
      <c r="L30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https://doi.org/10.1016/j.msea.2020.139515</v>
      </c>
      <c r="M309" t="s">
        <v>1570</v>
      </c>
    </row>
    <row r="310" spans="1:13" x14ac:dyDescent="0.3">
      <c r="A310" t="s">
        <v>2616</v>
      </c>
      <c r="B310" t="str">
        <f>IF(A310=A309, "",VLOOKUP(Table2[[#This Row],[Shortname]],comp[], 3, FALSE))</f>
        <v>-12Al-11W</v>
      </c>
      <c r="C310" t="str">
        <f>VLOOKUP(Table2[[#This Row],[Shortname]], comp[], 2, FALSE)</f>
        <v>CoAlW-X</v>
      </c>
      <c r="D310" s="19" t="s">
        <v>738</v>
      </c>
      <c r="E310" t="s">
        <v>737</v>
      </c>
      <c r="F310">
        <v>389</v>
      </c>
      <c r="G310">
        <v>-195</v>
      </c>
      <c r="H310" s="4">
        <v>1E-4</v>
      </c>
      <c r="I310" s="4" t="s">
        <v>43</v>
      </c>
      <c r="J310" t="s">
        <v>321</v>
      </c>
      <c r="K310" t="e">
        <f>VLOOKUP(Table2[[#This Row],[Unique]], comp[], 2, FALSE)</f>
        <v>#N/A</v>
      </c>
      <c r="L310" t="str">
        <f>Table2[[#This Row],[Name]] &amp; Table2[[#This Row],[Paper]]</f>
        <v>Co3(Al,W)Okamoto, N. L. et al. Plastic deformation of polycrystals of Co3(Al,W) with the L12 structure. Philos. Mag. 91, 3667–3684 (2011).</v>
      </c>
      <c r="M310" t="s">
        <v>1963</v>
      </c>
    </row>
    <row r="311" spans="1:13" x14ac:dyDescent="0.3">
      <c r="A311" s="13" t="s">
        <v>2340</v>
      </c>
      <c r="B311" s="13" t="str">
        <f>IF(A311=A310, "",VLOOKUP(Table2[[#This Row],[Shortname]],comp[], 3, FALSE))</f>
        <v>-31Ni-10Al-7W</v>
      </c>
      <c r="C311" s="13" t="str">
        <f>VLOOKUP(Table2[[#This Row],[Shortname]], comp[], 2, FALSE)</f>
        <v>CoAlW-X</v>
      </c>
      <c r="D311" t="s">
        <v>421</v>
      </c>
      <c r="E311" s="13" t="s">
        <v>420</v>
      </c>
      <c r="F311">
        <v>388</v>
      </c>
      <c r="G311">
        <v>600</v>
      </c>
      <c r="H311" s="4">
        <v>1E-4</v>
      </c>
      <c r="I311" s="4" t="s">
        <v>43</v>
      </c>
      <c r="J311" t="s">
        <v>423</v>
      </c>
      <c r="K311" s="13" t="e">
        <f>VLOOKUP(Table2[[#This Row],[Unique]], comp[], 2, FALSE)</f>
        <v>#N/A</v>
      </c>
      <c r="L311" s="13" t="str">
        <f>Table2[[#This Row],[Name]] &amp; Table2[[#This Row],[Paper]]</f>
        <v>CoNi-1Fan, Z. et al. The temperature dependence of high-temperature strength and deformation mechanism in a single crystal CoNi-base superalloy. Mater. Sci. Eng. A 735, 114–120 (2018).</v>
      </c>
      <c r="M311" s="13" t="s">
        <v>1692</v>
      </c>
    </row>
    <row r="312" spans="1:13" x14ac:dyDescent="0.3">
      <c r="A312" t="s">
        <v>2614</v>
      </c>
      <c r="B312" t="str">
        <f>IF(A312=A311, "",VLOOKUP(Table2[[#This Row],[Shortname]],comp[], 3, FALSE))</f>
        <v>-10Al-12W</v>
      </c>
      <c r="C312" t="str">
        <f>VLOOKUP(Table2[[#This Row],[Shortname]], comp[], 2, FALSE)</f>
        <v>CoAlW-X</v>
      </c>
      <c r="D312" t="s">
        <v>721</v>
      </c>
      <c r="E312" t="s">
        <v>719</v>
      </c>
      <c r="F312">
        <v>387</v>
      </c>
      <c r="G312">
        <v>800</v>
      </c>
      <c r="H312" s="4">
        <v>1E-4</v>
      </c>
      <c r="I312" s="4" t="s">
        <v>43</v>
      </c>
      <c r="J312" t="s">
        <v>321</v>
      </c>
      <c r="K312" t="e">
        <f>VLOOKUP(Table2[[#This Row],[Unique]], comp[], 2, FALSE)</f>
        <v>#N/A</v>
      </c>
      <c r="L312" t="str">
        <f>Table2[[#This Row],[Name]] &amp; Table2[[#This Row],[Paper]]</f>
        <v>miura alloy 2Miura, S., Ohkubo, K. &amp; Mohri, T. Mechanical properties of co-based L12 intermetallic compound Co3(Al,W). Mater. Trans. 48, 2403–2408 (2007).</v>
      </c>
      <c r="M312" t="s">
        <v>1962</v>
      </c>
    </row>
    <row r="313" spans="1:13" x14ac:dyDescent="0.3">
      <c r="A313" s="8" t="s">
        <v>2498</v>
      </c>
      <c r="B313" s="8" t="str">
        <f>IF(A313=A312, "",VLOOKUP(Table2[[#This Row],[Shortname]],comp[], 3, FALSE))</f>
        <v>-8Al-5Cr-8W-2Ta</v>
      </c>
      <c r="C313" s="8" t="str">
        <f>VLOOKUP(Table2[[#This Row],[Shortname]], comp[], 2, FALSE)</f>
        <v>CoAlWX+</v>
      </c>
      <c r="D313" s="19" t="s">
        <v>946</v>
      </c>
      <c r="E313" s="8" t="s">
        <v>945</v>
      </c>
      <c r="F313">
        <v>384</v>
      </c>
      <c r="G313">
        <v>893</v>
      </c>
      <c r="H313" s="4">
        <v>1E-4</v>
      </c>
      <c r="I313" s="4" t="s">
        <v>43</v>
      </c>
      <c r="J313" t="s">
        <v>321</v>
      </c>
      <c r="K313" s="8" t="e">
        <f>VLOOKUP(Table2[[#This Row],[Unique]], comp[], 2, FALSE)</f>
        <v>#N/A</v>
      </c>
      <c r="L313" s="8" t="str">
        <f>Table2[[#This Row],[Name]] &amp; Table2[[#This Row],[Paper]]</f>
        <v>CrTaSuzuki, A. &amp; Pollock, T. M. High-temperature strength and deformation of γ/γ′ two-phase Co-Al-W-base alloys. Acta Mater. 56, 1288–1297 (2008).</v>
      </c>
      <c r="M313" s="8" t="s">
        <v>1856</v>
      </c>
    </row>
    <row r="314" spans="1:13" x14ac:dyDescent="0.3">
      <c r="A314" s="21" t="s">
        <v>2407</v>
      </c>
      <c r="B314" s="21" t="str">
        <f>IF(A314=A313, "",VLOOKUP(Table2[[#This Row],[Shortname]],comp[], 3, FALSE))</f>
        <v>-4Ti-12V</v>
      </c>
      <c r="C314" s="21" t="str">
        <f>VLOOKUP(Table2[[#This Row],[Shortname]], comp[], 2, FALSE)</f>
        <v>W-free</v>
      </c>
      <c r="D314" s="19" t="s">
        <v>628</v>
      </c>
      <c r="E314" s="21" t="s">
        <v>627</v>
      </c>
      <c r="F314">
        <v>381</v>
      </c>
      <c r="G314">
        <v>900</v>
      </c>
      <c r="H314" s="4">
        <v>1E-4</v>
      </c>
      <c r="I314" s="4" t="s">
        <v>43</v>
      </c>
      <c r="J314" t="s">
        <v>321</v>
      </c>
      <c r="K314" s="21" t="e">
        <f>VLOOKUP(Table2[[#This Row],[Unique]], comp[], 2, FALSE)</f>
        <v>#N/A</v>
      </c>
      <c r="L314" s="21" t="str">
        <f>Table2[[#This Row],[Name]] &amp; Table2[[#This Row],[Paper]]</f>
        <v>CVT-1Liu, X. et al. Effects of Nb and W additions on the microstructures and mechanical properties of novel γ/γ’ Co-V-Ti-based superalloys. Metals (Basel). 8, (2018).</v>
      </c>
      <c r="M314" s="21" t="s">
        <v>1762</v>
      </c>
    </row>
    <row r="315" spans="1:13" x14ac:dyDescent="0.3">
      <c r="A315" t="s">
        <v>2614</v>
      </c>
      <c r="B315" t="str">
        <f>IF(A315=A314, "",VLOOKUP(Table2[[#This Row],[Shortname]],comp[], 3, FALSE))</f>
        <v>-10Al-12W</v>
      </c>
      <c r="C315" t="str">
        <f>VLOOKUP(Table2[[#This Row],[Shortname]], comp[], 2, FALSE)</f>
        <v>CoAlW-X</v>
      </c>
      <c r="D315" t="s">
        <v>721</v>
      </c>
      <c r="E315" t="s">
        <v>719</v>
      </c>
      <c r="F315">
        <v>381</v>
      </c>
      <c r="G315">
        <v>900</v>
      </c>
      <c r="H315" s="4">
        <v>1E-4</v>
      </c>
      <c r="I315" s="4" t="s">
        <v>43</v>
      </c>
      <c r="J315" t="s">
        <v>321</v>
      </c>
      <c r="K315" t="e">
        <f>VLOOKUP(Table2[[#This Row],[Unique]], comp[], 2, FALSE)</f>
        <v>#N/A</v>
      </c>
      <c r="L315" t="str">
        <f>Table2[[#This Row],[Name]] &amp; Table2[[#This Row],[Paper]]</f>
        <v>miura alloy 2Miura, S., Ohkubo, K. &amp; Mohri, T. Mechanical properties of co-based L12 intermetallic compound Co3(Al,W). Mater. Trans. 48, 2403–2408 (2007).</v>
      </c>
      <c r="M315" t="s">
        <v>1962</v>
      </c>
    </row>
    <row r="316" spans="1:13" x14ac:dyDescent="0.3">
      <c r="A316" s="13" t="s">
        <v>2340</v>
      </c>
      <c r="B316" s="13" t="str">
        <f>IF(A316=A315, "",VLOOKUP(Table2[[#This Row],[Shortname]],comp[], 3, FALSE))</f>
        <v>-31Ni-10Al-7W</v>
      </c>
      <c r="C316" s="13" t="str">
        <f>VLOOKUP(Table2[[#This Row],[Shortname]], comp[], 2, FALSE)</f>
        <v>CoAlW-X</v>
      </c>
      <c r="D316" t="s">
        <v>421</v>
      </c>
      <c r="E316" s="13" t="s">
        <v>420</v>
      </c>
      <c r="F316">
        <v>380</v>
      </c>
      <c r="G316">
        <v>500</v>
      </c>
      <c r="H316" s="4">
        <v>1E-4</v>
      </c>
      <c r="I316" s="4" t="s">
        <v>43</v>
      </c>
      <c r="J316" t="s">
        <v>423</v>
      </c>
      <c r="K316" s="13" t="e">
        <f>VLOOKUP(Table2[[#This Row],[Unique]], comp[], 2, FALSE)</f>
        <v>#N/A</v>
      </c>
      <c r="L316" s="13" t="str">
        <f>Table2[[#This Row],[Name]] &amp; Table2[[#This Row],[Paper]]</f>
        <v>CoNi-1Fan, Z. et al. The temperature dependence of high-temperature strength and deformation mechanism in a single crystal CoNi-base superalloy. Mater. Sci. Eng. A 735, 114–120 (2018).</v>
      </c>
      <c r="M316" s="13" t="s">
        <v>1692</v>
      </c>
    </row>
    <row r="317" spans="1:13" x14ac:dyDescent="0.3">
      <c r="A317" s="8" t="s">
        <v>909</v>
      </c>
      <c r="B317" s="8" t="str">
        <f>IF(A317=A316, "",VLOOKUP(Table2[[#This Row],[Shortname]],comp[], 3, FALSE))</f>
        <v>-9Al-7W</v>
      </c>
      <c r="C317" s="8" t="str">
        <f>VLOOKUP(Table2[[#This Row],[Shortname]], comp[], 2, FALSE)</f>
        <v>CoAlW-X</v>
      </c>
      <c r="D317" s="19" t="s">
        <v>909</v>
      </c>
      <c r="E317" s="8" t="s">
        <v>908</v>
      </c>
      <c r="F317">
        <v>376</v>
      </c>
      <c r="G317">
        <v>760</v>
      </c>
      <c r="H317" s="4">
        <v>2.0000000000000001E-4</v>
      </c>
      <c r="I317" s="4" t="s">
        <v>43</v>
      </c>
      <c r="J317" t="s">
        <v>321</v>
      </c>
      <c r="K317" s="8" t="e">
        <f>VLOOKUP(Table2[[#This Row],[Unique]], comp[], 2, FALSE)</f>
        <v>#N/A</v>
      </c>
      <c r="L317" s="8" t="str">
        <f>Table2[[#This Row],[Name]] &amp; Table2[[#This Row],[Paper]]</f>
        <v>Co-8.9Al-6.9WShinagawa, K., Omori, T., Oikawa, K., Kainuma, R. &amp; Ishida, K. Ductility enhancement by boron addition in Co-Al-W high-temperature alloys. Scr. Mater. 61, 612–615 (2009).</v>
      </c>
      <c r="M317" s="8" t="s">
        <v>1964</v>
      </c>
    </row>
    <row r="318" spans="1:13" x14ac:dyDescent="0.3">
      <c r="A318" s="8" t="s">
        <v>913</v>
      </c>
      <c r="B318" s="8" t="str">
        <f>IF(A318=A317, "",VLOOKUP(Table2[[#This Row],[Shortname]],comp[], 3, FALSE))</f>
        <v>-9Al-10W-B</v>
      </c>
      <c r="C318" s="8" t="str">
        <f>VLOOKUP(Table2[[#This Row],[Shortname]], comp[], 2, FALSE)</f>
        <v>CoAlW-X</v>
      </c>
      <c r="D318" t="s">
        <v>917</v>
      </c>
      <c r="E318" s="8" t="s">
        <v>908</v>
      </c>
      <c r="F318">
        <v>376</v>
      </c>
      <c r="G318">
        <v>980</v>
      </c>
      <c r="H318" s="4">
        <v>2.0000000000000001E-4</v>
      </c>
      <c r="I318" s="4" t="s">
        <v>43</v>
      </c>
      <c r="J318" t="s">
        <v>321</v>
      </c>
      <c r="K318" s="8" t="s">
        <v>1633</v>
      </c>
      <c r="L318" s="8" t="str">
        <f>Table2[[#This Row],[Name]] &amp; Table2[[#This Row],[Paper]]</f>
        <v>Co-9.2Al-9.5W-0.02Shinagawa, K., Omori, T., Oikawa, K., Kainuma, R. &amp; Ishida, K. Ductility enhancement by boron addition in Co-Al-W high-temperature alloys. Scr. Mater. 61, 612–615 (2009).</v>
      </c>
      <c r="M318" s="8" t="s">
        <v>1633</v>
      </c>
    </row>
    <row r="319" spans="1:13" x14ac:dyDescent="0.3">
      <c r="A319" t="s">
        <v>2190</v>
      </c>
      <c r="B319" t="str">
        <f>IF(A319=A318, "",VLOOKUP(Table2[[#This Row],[Shortname]],comp[], 3, FALSE))</f>
        <v>-12Ti-3Re</v>
      </c>
      <c r="C319" t="str">
        <f>VLOOKUP(Table2[[#This Row],[Shortname]], comp[], 2, FALSE)</f>
        <v>Co3Ti</v>
      </c>
      <c r="D319" t="s">
        <v>587</v>
      </c>
      <c r="E319" t="s">
        <v>585</v>
      </c>
      <c r="F319">
        <v>373</v>
      </c>
      <c r="G319">
        <v>850</v>
      </c>
      <c r="H319" s="4">
        <v>1E-4</v>
      </c>
      <c r="I319" s="4" t="s">
        <v>43</v>
      </c>
      <c r="J319" t="s">
        <v>321</v>
      </c>
      <c r="K319" t="e">
        <f>VLOOKUP(Table2[[#This Row],[Unique]], comp[], 2, FALSE)</f>
        <v>#N/A</v>
      </c>
      <c r="L319" t="str">
        <f>Table2[[#This Row],[Name]] &amp; Table2[[#This Row],[Paper]]</f>
        <v>Re3Li, L. et al. Effect of Re on microstructure and mechanical properties of γ/γʹ Co-Ti-based superalloys. Intermetallics 115, (2019).</v>
      </c>
      <c r="M319" t="s">
        <v>1450</v>
      </c>
    </row>
    <row r="320" spans="1:13" x14ac:dyDescent="0.3">
      <c r="A320" t="s">
        <v>3380</v>
      </c>
      <c r="B320" t="str">
        <f>IF(A320=A319, "",VLOOKUP(Table2[[#This Row],[Shortname]],comp[], 3, FALSE))</f>
        <v>-2Al-2Ta-12V</v>
      </c>
      <c r="C320" t="str">
        <f>VLOOKUP(Table2[[#This Row],[Shortname]], comp[], 2, FALSE)</f>
        <v>W-free</v>
      </c>
      <c r="D320" s="19" t="s">
        <v>863</v>
      </c>
      <c r="E320" t="s">
        <v>861</v>
      </c>
      <c r="F320">
        <v>373</v>
      </c>
      <c r="G320">
        <v>850</v>
      </c>
      <c r="H320" s="4">
        <v>1E-4</v>
      </c>
      <c r="I320" s="4" t="s">
        <v>43</v>
      </c>
      <c r="J320" t="s">
        <v>321</v>
      </c>
      <c r="K320" t="e">
        <f>VLOOKUP(Table2[[#This Row],[Unique]], comp[], 2, FALSE)</f>
        <v>#N/A</v>
      </c>
      <c r="L320" t="str">
        <f>Table2[[#This Row],[Name]] &amp; Table2[[#This Row],[Paper]]</f>
        <v>Co-12V-2Ta-2AlRuan, J. et al. Accelerated design of novel W-free high-strength Co-base superalloys with extremely wide γ/γʹ region by machine learning and CALPHAD methods. Acta Mater. 186, 425–433 (2020).</v>
      </c>
      <c r="M320" t="s">
        <v>1829</v>
      </c>
    </row>
    <row r="321" spans="1:13" x14ac:dyDescent="0.3">
      <c r="A321" t="s">
        <v>2127</v>
      </c>
      <c r="B321" t="str">
        <f>IF(A321=A320, "",VLOOKUP(Table2[[#This Row],[Shortname]],comp[], 3, FALSE))</f>
        <v>-9Al-9W</v>
      </c>
      <c r="C321" t="str">
        <f>VLOOKUP(Table2[[#This Row],[Shortname]], comp[], 2, FALSE)</f>
        <v>CoAlW-X</v>
      </c>
      <c r="D321" s="19" t="s">
        <v>943</v>
      </c>
      <c r="E321" t="s">
        <v>942</v>
      </c>
      <c r="F321">
        <v>370</v>
      </c>
      <c r="G321">
        <v>750</v>
      </c>
      <c r="H321" s="4">
        <v>1E-4</v>
      </c>
      <c r="I321" s="4" t="s">
        <v>43</v>
      </c>
      <c r="J321" t="s">
        <v>321</v>
      </c>
      <c r="K321" t="e">
        <f>VLOOKUP(Table2[[#This Row],[Unique]], comp[], 2, FALSE)</f>
        <v>#N/A</v>
      </c>
      <c r="L321" t="str">
        <f>Table2[[#This Row],[Name]] &amp; Table2[[#This Row],[Paper]]</f>
        <v>Co–9Al–9WSuzuki, A., DeNolf, G. C. &amp; Pollock, T. M. Flow stress anomalies in γ/γ′ two-phase Co-Al-W-base alloys. Scr. Mater. 56, 385–388 (2007).</v>
      </c>
      <c r="M321" t="s">
        <v>1325</v>
      </c>
    </row>
    <row r="322" spans="1:13" x14ac:dyDescent="0.3">
      <c r="A322" t="s">
        <v>2479</v>
      </c>
      <c r="B322" t="str">
        <f>IF(A322=A321, "",VLOOKUP(Table2[[#This Row],[Shortname]],comp[], 3, FALSE))</f>
        <v>-2Ni-5Ti-15V</v>
      </c>
      <c r="C322" t="str">
        <f>VLOOKUP(Table2[[#This Row],[Shortname]], comp[], 2, FALSE)</f>
        <v>W-free</v>
      </c>
      <c r="D322" s="19" t="s">
        <v>857</v>
      </c>
      <c r="E322" t="s">
        <v>854</v>
      </c>
      <c r="F322">
        <v>367</v>
      </c>
      <c r="G322">
        <v>906</v>
      </c>
      <c r="H322" s="4">
        <v>1E-4</v>
      </c>
      <c r="I322" s="4" t="s">
        <v>43</v>
      </c>
      <c r="J322" t="s">
        <v>321</v>
      </c>
      <c r="K322" t="e">
        <f>VLOOKUP(Table2[[#This Row],[Unique]], comp[], 2, FALSE)</f>
        <v>#N/A</v>
      </c>
      <c r="L322" t="str">
        <f>Table2[[#This Row],[Name]] &amp; Table2[[#This Row],[Paper]]</f>
        <v>Co-5Ti-15V-2NiRuan, J. J. et al. Novel Co-Ti-V-base superalloys reinforced by L12-ordered γ′ phase. Intermetallics 92, 126–132 (2018).</v>
      </c>
      <c r="M322" t="s">
        <v>1832</v>
      </c>
    </row>
    <row r="323" spans="1:13" x14ac:dyDescent="0.3">
      <c r="A323" s="13" t="s">
        <v>2340</v>
      </c>
      <c r="B323" s="13" t="str">
        <f>IF(A323=A322, "",VLOOKUP(Table2[[#This Row],[Shortname]],comp[], 3, FALSE))</f>
        <v>-31Ni-10Al-7W</v>
      </c>
      <c r="C323" s="13" t="str">
        <f>VLOOKUP(Table2[[#This Row],[Shortname]], comp[], 2, FALSE)</f>
        <v>CoAlW-X</v>
      </c>
      <c r="D323" t="s">
        <v>421</v>
      </c>
      <c r="E323" s="13" t="s">
        <v>420</v>
      </c>
      <c r="F323">
        <v>362</v>
      </c>
      <c r="G323">
        <v>400</v>
      </c>
      <c r="H323" s="4">
        <v>1E-4</v>
      </c>
      <c r="I323" s="4" t="s">
        <v>43</v>
      </c>
      <c r="J323" t="s">
        <v>423</v>
      </c>
      <c r="K323" s="13" t="e">
        <f>VLOOKUP(Table2[[#This Row],[Unique]], comp[], 2, FALSE)</f>
        <v>#N/A</v>
      </c>
      <c r="L323" s="13" t="str">
        <f>Table2[[#This Row],[Name]] &amp; Table2[[#This Row],[Paper]]</f>
        <v>CoNi-1Fan, Z. et al. The temperature dependence of high-temperature strength and deformation mechanism in a single crystal CoNi-base superalloy. Mater. Sci. Eng. A 735, 114–120 (2018).</v>
      </c>
      <c r="M323" s="13" t="s">
        <v>1692</v>
      </c>
    </row>
    <row r="324" spans="1:13" x14ac:dyDescent="0.3">
      <c r="A324" s="8" t="s">
        <v>2217</v>
      </c>
      <c r="B324" s="8" t="str">
        <f>IF(A324=A323, "",VLOOKUP(Table2[[#This Row],[Shortname]],comp[], 3, FALSE))</f>
        <v>-9Al-9W</v>
      </c>
      <c r="C324" s="8" t="str">
        <f>VLOOKUP(Table2[[#This Row],[Shortname]], comp[], 2, FALSE)</f>
        <v>CoAlW-X</v>
      </c>
      <c r="D324" s="19" t="s">
        <v>64</v>
      </c>
      <c r="E324" s="8" t="s">
        <v>945</v>
      </c>
      <c r="F324">
        <v>362</v>
      </c>
      <c r="G324">
        <v>750</v>
      </c>
      <c r="H324" s="4">
        <v>1E-4</v>
      </c>
      <c r="I324" s="4" t="s">
        <v>43</v>
      </c>
      <c r="J324" t="s">
        <v>321</v>
      </c>
      <c r="K324" s="8" t="e">
        <f>VLOOKUP(Table2[[#This Row],[Unique]], comp[], 2, FALSE)</f>
        <v>#N/A</v>
      </c>
      <c r="L324" s="8" t="str">
        <f>Table2[[#This Row],[Name]] &amp; Table2[[#This Row],[Paper]]</f>
        <v>9WSuzuki, A. &amp; Pollock, T. M. High-temperature strength and deformation of γ/γ′ two-phase Co-Al-W-base alloys. Acta Mater. 56, 1288–1297 (2008).</v>
      </c>
      <c r="M324" s="8" t="s">
        <v>1438</v>
      </c>
    </row>
    <row r="325" spans="1:13" x14ac:dyDescent="0.3">
      <c r="A325" s="13" t="s">
        <v>2366</v>
      </c>
      <c r="B325" s="13" t="str">
        <f>IF(A325=A324, "",VLOOKUP(Table2[[#This Row],[Shortname]],comp[], 3, FALSE))</f>
        <v>-34Ni-11Al-15Cr-3W-1Ta-C-Zr-B</v>
      </c>
      <c r="C325" s="13" t="str">
        <f>VLOOKUP(Table2[[#This Row],[Shortname]], comp[], 2, FALSE)</f>
        <v>CoAlWX+</v>
      </c>
      <c r="D325" t="s">
        <v>534</v>
      </c>
      <c r="E325" s="13" t="s">
        <v>535</v>
      </c>
      <c r="F325">
        <v>360</v>
      </c>
      <c r="G325">
        <v>930</v>
      </c>
      <c r="H325" s="4">
        <v>1E-3</v>
      </c>
      <c r="I325" s="4" t="s">
        <v>43</v>
      </c>
      <c r="K325" s="13" t="e">
        <f>VLOOKUP(Table2[[#This Row],[Unique]], comp[], 2, FALSE)</f>
        <v>#N/A</v>
      </c>
      <c r="L325" s="13" t="str">
        <f>Table2[[#This Row],[Name]] &amp; Table2[[#This Row],[Paper]]</f>
        <v>V208CKnop, M. et al. A New Polycrystalline Co-Ni Superalloy. JOM 66, 2495–2501 (2014)</v>
      </c>
      <c r="M325" s="13" t="s">
        <v>1715</v>
      </c>
    </row>
    <row r="326" spans="1:13" x14ac:dyDescent="0.3">
      <c r="A326" t="s">
        <v>2616</v>
      </c>
      <c r="B326" t="str">
        <f>IF(A326=A325, "",VLOOKUP(Table2[[#This Row],[Shortname]],comp[], 3, FALSE))</f>
        <v>-12Al-11W</v>
      </c>
      <c r="C326" t="str">
        <f>VLOOKUP(Table2[[#This Row],[Shortname]], comp[], 2, FALSE)</f>
        <v>CoAlW-X</v>
      </c>
      <c r="D326" s="19" t="s">
        <v>738</v>
      </c>
      <c r="E326" t="s">
        <v>737</v>
      </c>
      <c r="F326">
        <v>355</v>
      </c>
      <c r="G326">
        <v>-111</v>
      </c>
      <c r="H326" s="4">
        <v>1E-4</v>
      </c>
      <c r="I326" s="4" t="s">
        <v>43</v>
      </c>
      <c r="J326" t="s">
        <v>321</v>
      </c>
      <c r="K326" t="e">
        <f>VLOOKUP(Table2[[#This Row],[Unique]], comp[], 2, FALSE)</f>
        <v>#N/A</v>
      </c>
      <c r="L326" t="str">
        <f>Table2[[#This Row],[Name]] &amp; Table2[[#This Row],[Paper]]</f>
        <v>Co3(Al,W)Okamoto, N. L. et al. Plastic deformation of polycrystals of Co3(Al,W) with the L12 structure. Philos. Mag. 91, 3667–3684 (2011).</v>
      </c>
      <c r="M326" t="s">
        <v>1963</v>
      </c>
    </row>
    <row r="327" spans="1:13" x14ac:dyDescent="0.3">
      <c r="A327" t="s">
        <v>2127</v>
      </c>
      <c r="B327" t="str">
        <f>IF(A327=A326, "",VLOOKUP(Table2[[#This Row],[Shortname]],comp[], 3, FALSE))</f>
        <v>-9Al-9W</v>
      </c>
      <c r="C327" t="str">
        <f>VLOOKUP(Table2[[#This Row],[Shortname]], comp[], 2, FALSE)</f>
        <v>CoAlW-X</v>
      </c>
      <c r="D327" s="19" t="s">
        <v>943</v>
      </c>
      <c r="E327" t="s">
        <v>942</v>
      </c>
      <c r="F327">
        <v>355</v>
      </c>
      <c r="G327">
        <v>800</v>
      </c>
      <c r="H327" s="4">
        <v>1E-4</v>
      </c>
      <c r="I327" s="4" t="s">
        <v>43</v>
      </c>
      <c r="J327" t="s">
        <v>321</v>
      </c>
      <c r="K327" t="e">
        <f>VLOOKUP(Table2[[#This Row],[Unique]], comp[], 2, FALSE)</f>
        <v>#N/A</v>
      </c>
      <c r="L327" t="str">
        <f>Table2[[#This Row],[Name]] &amp; Table2[[#This Row],[Paper]]</f>
        <v>Co–9Al–9WSuzuki, A., DeNolf, G. C. &amp; Pollock, T. M. Flow stress anomalies in γ/γ′ two-phase Co-Al-W-base alloys. Scr. Mater. 56, 385–388 (2007).</v>
      </c>
      <c r="M327" t="s">
        <v>1325</v>
      </c>
    </row>
    <row r="328" spans="1:13" x14ac:dyDescent="0.3">
      <c r="A328" t="s">
        <v>2478</v>
      </c>
      <c r="B328" t="str">
        <f>IF(A328=A327, "",VLOOKUP(Table2[[#This Row],[Shortname]],comp[], 3, FALSE))</f>
        <v>-2Al-5Ti-15V</v>
      </c>
      <c r="C328" t="str">
        <f>VLOOKUP(Table2[[#This Row],[Shortname]], comp[], 2, FALSE)</f>
        <v>W-free</v>
      </c>
      <c r="D328" s="19" t="s">
        <v>856</v>
      </c>
      <c r="E328" t="s">
        <v>854</v>
      </c>
      <c r="F328">
        <v>352</v>
      </c>
      <c r="G328">
        <v>750</v>
      </c>
      <c r="H328" s="4">
        <v>1E-4</v>
      </c>
      <c r="I328" s="4" t="s">
        <v>43</v>
      </c>
      <c r="J328" t="s">
        <v>321</v>
      </c>
      <c r="K328" t="e">
        <f>VLOOKUP(Table2[[#This Row],[Unique]], comp[], 2, FALSE)</f>
        <v>#N/A</v>
      </c>
      <c r="L328" t="str">
        <f>Table2[[#This Row],[Name]] &amp; Table2[[#This Row],[Paper]]</f>
        <v>Co-5Ti-15V-2AlRuan, J. J. et al. Novel Co-Ti-V-base superalloys reinforced by L12-ordered γ′ phase. Intermetallics 92, 126–132 (2018).</v>
      </c>
      <c r="M328" t="s">
        <v>1831</v>
      </c>
    </row>
    <row r="329" spans="1:13" x14ac:dyDescent="0.3">
      <c r="A329" t="s">
        <v>2478</v>
      </c>
      <c r="B329" t="str">
        <f>IF(A329=A328, "",VLOOKUP(Table2[[#This Row],[Shortname]],comp[], 3, FALSE))</f>
        <v/>
      </c>
      <c r="C329" t="str">
        <f>VLOOKUP(Table2[[#This Row],[Shortname]], comp[], 2, FALSE)</f>
        <v>W-free</v>
      </c>
      <c r="D329" s="19" t="s">
        <v>856</v>
      </c>
      <c r="E329" t="s">
        <v>854</v>
      </c>
      <c r="F329">
        <v>350</v>
      </c>
      <c r="G329">
        <v>700</v>
      </c>
      <c r="H329" s="4">
        <v>1E-4</v>
      </c>
      <c r="I329" s="4" t="s">
        <v>43</v>
      </c>
      <c r="J329" t="s">
        <v>321</v>
      </c>
      <c r="K329" t="e">
        <f>VLOOKUP(Table2[[#This Row],[Unique]], comp[], 2, FALSE)</f>
        <v>#N/A</v>
      </c>
      <c r="L329" t="str">
        <f>Table2[[#This Row],[Name]] &amp; Table2[[#This Row],[Paper]]</f>
        <v>Co-5Ti-15V-2AlRuan, J. J. et al. Novel Co-Ti-V-base superalloys reinforced by L12-ordered γ′ phase. Intermetallics 92, 126–132 (2018).</v>
      </c>
      <c r="M329" t="s">
        <v>1831</v>
      </c>
    </row>
    <row r="330" spans="1:13" x14ac:dyDescent="0.3">
      <c r="A330" s="8" t="s">
        <v>2217</v>
      </c>
      <c r="B330" s="8" t="str">
        <f>IF(A330=A329, "",VLOOKUP(Table2[[#This Row],[Shortname]],comp[], 3, FALSE))</f>
        <v>-9Al-9W</v>
      </c>
      <c r="C330" s="8" t="str">
        <f>VLOOKUP(Table2[[#This Row],[Shortname]], comp[], 2, FALSE)</f>
        <v>CoAlW-X</v>
      </c>
      <c r="D330" s="19" t="s">
        <v>64</v>
      </c>
      <c r="E330" s="8" t="s">
        <v>945</v>
      </c>
      <c r="F330">
        <v>349</v>
      </c>
      <c r="G330">
        <v>790</v>
      </c>
      <c r="H330" s="4">
        <v>1E-4</v>
      </c>
      <c r="I330" s="4" t="s">
        <v>43</v>
      </c>
      <c r="J330" t="s">
        <v>321</v>
      </c>
      <c r="K330" s="8" t="e">
        <f>VLOOKUP(Table2[[#This Row],[Unique]], comp[], 2, FALSE)</f>
        <v>#N/A</v>
      </c>
      <c r="L330" s="8" t="str">
        <f>Table2[[#This Row],[Name]] &amp; Table2[[#This Row],[Paper]]</f>
        <v>9WSuzuki, A. &amp; Pollock, T. M. High-temperature strength and deformation of γ/γ′ two-phase Co-Al-W-base alloys. Acta Mater. 56, 1288–1297 (2008).</v>
      </c>
      <c r="M330" s="8" t="s">
        <v>1438</v>
      </c>
    </row>
    <row r="331" spans="1:13" x14ac:dyDescent="0.3">
      <c r="A331" t="s">
        <v>2616</v>
      </c>
      <c r="B331" t="str">
        <f>IF(A331=A330, "",VLOOKUP(Table2[[#This Row],[Shortname]],comp[], 3, FALSE))</f>
        <v>-12Al-11W</v>
      </c>
      <c r="C331" t="str">
        <f>VLOOKUP(Table2[[#This Row],[Shortname]], comp[], 2, FALSE)</f>
        <v>CoAlW-X</v>
      </c>
      <c r="D331" s="19" t="s">
        <v>738</v>
      </c>
      <c r="E331" t="s">
        <v>737</v>
      </c>
      <c r="F331">
        <v>345</v>
      </c>
      <c r="G331">
        <v>851</v>
      </c>
      <c r="H331" s="4">
        <v>1E-4</v>
      </c>
      <c r="I331" s="4" t="s">
        <v>43</v>
      </c>
      <c r="J331" t="s">
        <v>321</v>
      </c>
      <c r="K331" t="e">
        <f>VLOOKUP(Table2[[#This Row],[Unique]], comp[], 2, FALSE)</f>
        <v>#N/A</v>
      </c>
      <c r="L331" t="str">
        <f>Table2[[#This Row],[Name]] &amp; Table2[[#This Row],[Paper]]</f>
        <v>Co3(Al,W)Okamoto, N. L. et al. Plastic deformation of polycrystals of Co3(Al,W) with the L12 structure. Philos. Mag. 91, 3667–3684 (2011).</v>
      </c>
      <c r="M331" t="s">
        <v>1963</v>
      </c>
    </row>
    <row r="332" spans="1:13" x14ac:dyDescent="0.3">
      <c r="A332" t="s">
        <v>2478</v>
      </c>
      <c r="B332" t="str">
        <f>IF(A332=A331, "",VLOOKUP(Table2[[#This Row],[Shortname]],comp[], 3, FALSE))</f>
        <v>-2Al-5Ti-15V</v>
      </c>
      <c r="C332" t="str">
        <f>VLOOKUP(Table2[[#This Row],[Shortname]], comp[], 2, FALSE)</f>
        <v>W-free</v>
      </c>
      <c r="D332" s="19" t="s">
        <v>856</v>
      </c>
      <c r="E332" t="s">
        <v>854</v>
      </c>
      <c r="F332">
        <v>343</v>
      </c>
      <c r="G332">
        <v>800</v>
      </c>
      <c r="H332" s="4">
        <v>1E-4</v>
      </c>
      <c r="I332" s="4" t="s">
        <v>43</v>
      </c>
      <c r="J332" t="s">
        <v>321</v>
      </c>
      <c r="K332" t="e">
        <f>VLOOKUP(Table2[[#This Row],[Unique]], comp[], 2, FALSE)</f>
        <v>#N/A</v>
      </c>
      <c r="L332" t="str">
        <f>Table2[[#This Row],[Name]] &amp; Table2[[#This Row],[Paper]]</f>
        <v>Co-5Ti-15V-2AlRuan, J. J. et al. Novel Co-Ti-V-base superalloys reinforced by L12-ordered γ′ phase. Intermetallics 92, 126–132 (2018).</v>
      </c>
      <c r="M332" t="s">
        <v>1831</v>
      </c>
    </row>
    <row r="333" spans="1:13" x14ac:dyDescent="0.3">
      <c r="A333" s="8" t="s">
        <v>909</v>
      </c>
      <c r="B333" s="8" t="str">
        <f>IF(A333=A332, "",VLOOKUP(Table2[[#This Row],[Shortname]],comp[], 3, FALSE))</f>
        <v>-9Al-7W</v>
      </c>
      <c r="C333" s="8" t="str">
        <f>VLOOKUP(Table2[[#This Row],[Shortname]], comp[], 2, FALSE)</f>
        <v>CoAlW-X</v>
      </c>
      <c r="D333" s="19" t="s">
        <v>909</v>
      </c>
      <c r="E333" s="8" t="s">
        <v>908</v>
      </c>
      <c r="F333">
        <v>341</v>
      </c>
      <c r="G333">
        <v>650</v>
      </c>
      <c r="H333" s="4">
        <v>2.0000000000000001E-4</v>
      </c>
      <c r="I333" s="4" t="s">
        <v>43</v>
      </c>
      <c r="J333" t="s">
        <v>321</v>
      </c>
      <c r="K333" s="8" t="e">
        <f>VLOOKUP(Table2[[#This Row],[Unique]], comp[], 2, FALSE)</f>
        <v>#N/A</v>
      </c>
      <c r="L333" s="8" t="str">
        <f>Table2[[#This Row],[Name]] &amp; Table2[[#This Row],[Paper]]</f>
        <v>Co-8.9Al-6.9WShinagawa, K., Omori, T., Oikawa, K., Kainuma, R. &amp; Ishida, K. Ductility enhancement by boron addition in Co-Al-W high-temperature alloys. Scr. Mater. 61, 612–615 (2009).</v>
      </c>
      <c r="M333" s="8" t="s">
        <v>1964</v>
      </c>
    </row>
    <row r="334" spans="1:13" x14ac:dyDescent="0.3">
      <c r="A334" s="8" t="s">
        <v>2462</v>
      </c>
      <c r="B334" s="8" t="str">
        <f>IF(A334=A333, "",VLOOKUP(Table2[[#This Row],[Shortname]],comp[], 3, FALSE))</f>
        <v>-9Al-10W-2Re</v>
      </c>
      <c r="C334" s="8" t="str">
        <f>VLOOKUP(Table2[[#This Row],[Shortname]], comp[], 2, FALSE)</f>
        <v>CoAlW-X</v>
      </c>
      <c r="D334" s="19" t="s">
        <v>947</v>
      </c>
      <c r="E334" s="8" t="s">
        <v>945</v>
      </c>
      <c r="F334">
        <v>341</v>
      </c>
      <c r="G334">
        <v>24</v>
      </c>
      <c r="H334" s="4">
        <v>1E-4</v>
      </c>
      <c r="I334" s="4" t="s">
        <v>43</v>
      </c>
      <c r="J334" t="s">
        <v>321</v>
      </c>
      <c r="K334" s="8" t="e">
        <f>VLOOKUP(Table2[[#This Row],[Unique]], comp[], 2, FALSE)</f>
        <v>#N/A</v>
      </c>
      <c r="L334" s="8" t="str">
        <f>Table2[[#This Row],[Name]] &amp; Table2[[#This Row],[Paper]]</f>
        <v>2ReSuzuki, A. &amp; Pollock, T. M. High-temperature strength and deformation of γ/γ′ two-phase Co-Al-W-base alloys. Acta Mater. 56, 1288–1297 (2008).</v>
      </c>
      <c r="M334" s="8" t="s">
        <v>1814</v>
      </c>
    </row>
    <row r="335" spans="1:13" x14ac:dyDescent="0.3">
      <c r="A335" t="s">
        <v>2478</v>
      </c>
      <c r="B335" t="str">
        <f>IF(A335=A334, "",VLOOKUP(Table2[[#This Row],[Shortname]],comp[], 3, FALSE))</f>
        <v>-2Al-5Ti-15V</v>
      </c>
      <c r="C335" t="str">
        <f>VLOOKUP(Table2[[#This Row],[Shortname]], comp[], 2, FALSE)</f>
        <v>W-free</v>
      </c>
      <c r="D335" s="19" t="s">
        <v>856</v>
      </c>
      <c r="E335" t="s">
        <v>854</v>
      </c>
      <c r="F335">
        <v>340</v>
      </c>
      <c r="G335">
        <v>850</v>
      </c>
      <c r="H335" s="4">
        <v>1E-4</v>
      </c>
      <c r="I335" s="4" t="s">
        <v>43</v>
      </c>
      <c r="J335" t="s">
        <v>321</v>
      </c>
      <c r="K335" t="e">
        <f>VLOOKUP(Table2[[#This Row],[Unique]], comp[], 2, FALSE)</f>
        <v>#N/A</v>
      </c>
      <c r="L335" t="str">
        <f>Table2[[#This Row],[Name]] &amp; Table2[[#This Row],[Paper]]</f>
        <v>Co-5Ti-15V-2AlRuan, J. J. et al. Novel Co-Ti-V-base superalloys reinforced by L12-ordered γ′ phase. Intermetallics 92, 126–132 (2018).</v>
      </c>
      <c r="M335" t="s">
        <v>1831</v>
      </c>
    </row>
    <row r="336" spans="1:13" x14ac:dyDescent="0.3">
      <c r="A336" t="s">
        <v>2615</v>
      </c>
      <c r="B336" t="str">
        <f>IF(A336=A335, "",VLOOKUP(Table2[[#This Row],[Shortname]],comp[], 3, FALSE))</f>
        <v>-30Ni-10Al-5Cr-2Ti-2Ta-5Mo</v>
      </c>
      <c r="C336" t="str">
        <f>VLOOKUP(Table2[[#This Row],[Shortname]], comp[], 2, FALSE)</f>
        <v>W-free</v>
      </c>
      <c r="D336" s="19" t="s">
        <v>735</v>
      </c>
      <c r="E336" t="s">
        <v>734</v>
      </c>
      <c r="F336" s="24">
        <v>339</v>
      </c>
      <c r="G336">
        <v>1075</v>
      </c>
      <c r="H336">
        <v>1</v>
      </c>
      <c r="I336" s="4" t="s">
        <v>43</v>
      </c>
      <c r="J336" s="23"/>
      <c r="K336" t="s">
        <v>1632</v>
      </c>
      <c r="L336"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36" t="s">
        <v>1632</v>
      </c>
    </row>
    <row r="337" spans="1:13" x14ac:dyDescent="0.3">
      <c r="A337" t="s">
        <v>2616</v>
      </c>
      <c r="B337" t="str">
        <f>IF(A337=A336, "",VLOOKUP(Table2[[#This Row],[Shortname]],comp[], 3, FALSE))</f>
        <v>-12Al-11W</v>
      </c>
      <c r="C337" t="str">
        <f>VLOOKUP(Table2[[#This Row],[Shortname]], comp[], 2, FALSE)</f>
        <v>CoAlW-X</v>
      </c>
      <c r="D337" s="19" t="s">
        <v>738</v>
      </c>
      <c r="E337" t="s">
        <v>737</v>
      </c>
      <c r="F337">
        <v>338</v>
      </c>
      <c r="G337">
        <v>801</v>
      </c>
      <c r="H337" s="4">
        <v>1E-4</v>
      </c>
      <c r="I337" s="4" t="s">
        <v>43</v>
      </c>
      <c r="J337" t="s">
        <v>321</v>
      </c>
      <c r="K337" t="e">
        <f>VLOOKUP(Table2[[#This Row],[Unique]], comp[], 2, FALSE)</f>
        <v>#N/A</v>
      </c>
      <c r="L337" t="str">
        <f>Table2[[#This Row],[Name]] &amp; Table2[[#This Row],[Paper]]</f>
        <v>Co3(Al,W)Okamoto, N. L. et al. Plastic deformation of polycrystals of Co3(Al,W) with the L12 structure. Philos. Mag. 91, 3667–3684 (2011).</v>
      </c>
      <c r="M337" t="s">
        <v>1963</v>
      </c>
    </row>
    <row r="338" spans="1:13" x14ac:dyDescent="0.3">
      <c r="A338" s="26" t="s">
        <v>2683</v>
      </c>
      <c r="B338" t="str">
        <f>IF(A338=A337, "",VLOOKUP(Table2[[#This Row],[Shortname]],comp[], 3, FALSE))</f>
        <v>-30Ni-10Al-2Nb-5Mo</v>
      </c>
      <c r="C338" t="str">
        <f>VLOOKUP(Table2[[#This Row],[Shortname]], comp[], 2, FALSE)</f>
        <v>W-free</v>
      </c>
      <c r="D338" s="19" t="s">
        <v>1062</v>
      </c>
      <c r="E338" s="16" t="s">
        <v>2663</v>
      </c>
      <c r="F338">
        <v>337.86</v>
      </c>
      <c r="G338">
        <v>900</v>
      </c>
      <c r="H338" s="4">
        <v>1E-3</v>
      </c>
      <c r="I338" s="4" t="s">
        <v>43</v>
      </c>
      <c r="K338" t="e">
        <f>VLOOKUP(Table2[[#This Row],[Unique]], comp[], 2, FALSE)</f>
        <v>#N/A</v>
      </c>
      <c r="L338" s="8" t="str">
        <f>Table2[[#This Row],[Name]] &amp; Table2[[#This Row],[Paper]]</f>
        <v>2NbBaler, N., Pandey, P., Singh, M. P., Makineni, S. K. &amp; Chattopadhyay, K. Effects of Ti and Cr Additions in a Co–Ni–Al–Mo–Nb-Based Superalloy. in 929–936 (2020). doi:10.1007/978-3-030-51834-9_91.</v>
      </c>
    </row>
    <row r="339" spans="1:13" x14ac:dyDescent="0.3">
      <c r="A339" s="8" t="s">
        <v>914</v>
      </c>
      <c r="B339" s="8" t="str">
        <f>IF(A339=A338, "",VLOOKUP(Table2[[#This Row],[Shortname]],comp[], 3, FALSE))</f>
        <v>-9Al-7W-B</v>
      </c>
      <c r="C339" s="8" t="str">
        <f>VLOOKUP(Table2[[#This Row],[Shortname]], comp[], 2, FALSE)</f>
        <v>CoAlW-X</v>
      </c>
      <c r="D339" s="19" t="s">
        <v>914</v>
      </c>
      <c r="E339" s="8" t="s">
        <v>908</v>
      </c>
      <c r="F339">
        <v>335</v>
      </c>
      <c r="G339">
        <v>650</v>
      </c>
      <c r="H339" s="4">
        <v>2.0000000000000001E-4</v>
      </c>
      <c r="I339" s="4" t="s">
        <v>43</v>
      </c>
      <c r="J339" t="s">
        <v>321</v>
      </c>
      <c r="K339" s="8" t="e">
        <f>VLOOKUP(Table2[[#This Row],[Unique]], comp[], 2, FALSE)</f>
        <v>#N/A</v>
      </c>
      <c r="L339" s="8" t="str">
        <f>Table2[[#This Row],[Name]] &amp; Table2[[#This Row],[Paper]]</f>
        <v>Co-8.9Al-6.9W-0.02BShinagawa, K., Omori, T., Oikawa, K., Kainuma, R. &amp; Ishida, K. Ductility enhancement by boron addition in Co-Al-W high-temperature alloys. Scr. Mater. 61, 612–615 (2009).</v>
      </c>
      <c r="M339" s="8" t="s">
        <v>1850</v>
      </c>
    </row>
    <row r="340" spans="1:13" x14ac:dyDescent="0.3">
      <c r="A340" s="8" t="s">
        <v>2617</v>
      </c>
      <c r="B340" s="8" t="str">
        <f>IF(A340=A339, "",VLOOKUP(Table2[[#This Row],[Shortname]],comp[], 3, FALSE))</f>
        <v>-9Al-8W</v>
      </c>
      <c r="C340" s="8" t="str">
        <f>VLOOKUP(Table2[[#This Row],[Shortname]], comp[], 2, FALSE)</f>
        <v>CoAlW-X</v>
      </c>
      <c r="D340" s="19" t="s">
        <v>910</v>
      </c>
      <c r="E340" s="8" t="s">
        <v>908</v>
      </c>
      <c r="F340">
        <v>332</v>
      </c>
      <c r="G340">
        <v>870</v>
      </c>
      <c r="H340" s="4">
        <v>2.0000000000000001E-4</v>
      </c>
      <c r="I340" s="4" t="s">
        <v>43</v>
      </c>
      <c r="J340" t="s">
        <v>321</v>
      </c>
      <c r="K340" s="8" t="e">
        <f>VLOOKUP(Table2[[#This Row],[Unique]], comp[], 2, FALSE)</f>
        <v>#N/A</v>
      </c>
      <c r="L340" s="8" t="str">
        <f>Table2[[#This Row],[Name]] &amp; Table2[[#This Row],[Paper]]</f>
        <v>Co-9Al-8.2WShinagawa, K., Omori, T., Oikawa, K., Kainuma, R. &amp; Ishida, K. Ductility enhancement by boron addition in Co-Al-W high-temperature alloys. Scr. Mater. 61, 612–615 (2009).</v>
      </c>
      <c r="M340" s="8" t="s">
        <v>1965</v>
      </c>
    </row>
    <row r="341" spans="1:13" x14ac:dyDescent="0.3">
      <c r="A341" s="8" t="s">
        <v>2245</v>
      </c>
      <c r="B341" s="8" t="str">
        <f>IF(A341=A340, "",VLOOKUP(Table2[[#This Row],[Shortname]],comp[], 3, FALSE))</f>
        <v>-15Cr-11Ti</v>
      </c>
      <c r="C341" s="8" t="str">
        <f>VLOOKUP(Table2[[#This Row],[Shortname]], comp[], 2, FALSE)</f>
        <v>Co3Ti</v>
      </c>
      <c r="D341" s="19" t="s">
        <v>1133</v>
      </c>
      <c r="E341" s="8" t="s">
        <v>1132</v>
      </c>
      <c r="F341">
        <v>331</v>
      </c>
      <c r="G341">
        <v>900</v>
      </c>
      <c r="H341" s="4">
        <v>1E-4</v>
      </c>
      <c r="I341" s="4" t="s">
        <v>43</v>
      </c>
      <c r="J341" t="s">
        <v>321</v>
      </c>
      <c r="K341" s="8" t="e">
        <f>VLOOKUP(Table2[[#This Row],[Unique]], comp[], 2, FALSE)</f>
        <v>#N/A</v>
      </c>
      <c r="L341" s="8" t="str">
        <f>Table2[[#This Row],[Name]] &amp; Table2[[#This Row],[Paper]]</f>
        <v>CTC-1Zenk, C. H. et al. A novel type of Co–Ti–Cr-base γ/γ′ superalloys with low mass density. Acta Mater. 135, 244–251 (2017).</v>
      </c>
      <c r="M341" s="8" t="s">
        <v>1400</v>
      </c>
    </row>
    <row r="342" spans="1:13" x14ac:dyDescent="0.3">
      <c r="A342" t="s">
        <v>2616</v>
      </c>
      <c r="B342" t="str">
        <f>IF(A342=A341, "",VLOOKUP(Table2[[#This Row],[Shortname]],comp[], 3, FALSE))</f>
        <v>-12Al-11W</v>
      </c>
      <c r="C342" t="str">
        <f>VLOOKUP(Table2[[#This Row],[Shortname]], comp[], 2, FALSE)</f>
        <v>CoAlW-X</v>
      </c>
      <c r="D342" s="19" t="s">
        <v>738</v>
      </c>
      <c r="E342" t="s">
        <v>737</v>
      </c>
      <c r="F342">
        <v>330</v>
      </c>
      <c r="G342">
        <v>30</v>
      </c>
      <c r="H342" s="4">
        <v>1E-4</v>
      </c>
      <c r="I342" s="4" t="s">
        <v>43</v>
      </c>
      <c r="J342" t="s">
        <v>321</v>
      </c>
      <c r="K342" t="e">
        <f>VLOOKUP(Table2[[#This Row],[Unique]], comp[], 2, FALSE)</f>
        <v>#N/A</v>
      </c>
      <c r="L342" t="str">
        <f>Table2[[#This Row],[Name]] &amp; Table2[[#This Row],[Paper]]</f>
        <v>Co3(Al,W)Okamoto, N. L. et al. Plastic deformation of polycrystals of Co3(Al,W) with the L12 structure. Philos. Mag. 91, 3667–3684 (2011).</v>
      </c>
      <c r="M342" t="s">
        <v>1963</v>
      </c>
    </row>
    <row r="343" spans="1:13" x14ac:dyDescent="0.3">
      <c r="A343" t="s">
        <v>2216</v>
      </c>
      <c r="B343" t="str">
        <f>IF(A343=A342, "",VLOOKUP(Table2[[#This Row],[Shortname]],comp[], 3, FALSE))</f>
        <v>-31Ni-9Al-5W-4Ti-1Ta</v>
      </c>
      <c r="C343" t="str">
        <f>VLOOKUP(Table2[[#This Row],[Shortname]], comp[], 2, FALSE)</f>
        <v>Co3Ti</v>
      </c>
      <c r="D343" s="19" t="s">
        <v>821</v>
      </c>
      <c r="E343" t="s">
        <v>820</v>
      </c>
      <c r="F343">
        <v>330</v>
      </c>
      <c r="G343">
        <v>1000</v>
      </c>
      <c r="H343" s="4">
        <v>1E-4</v>
      </c>
      <c r="I343" s="4" t="s">
        <v>43</v>
      </c>
      <c r="J343" t="s">
        <v>321</v>
      </c>
      <c r="K343" t="e">
        <f>VLOOKUP(Table2[[#This Row],[Unique]], comp[], 2, FALSE)</f>
        <v>#N/A</v>
      </c>
      <c r="L343" t="str">
        <f>Table2[[#This Row],[Name]] &amp; Table2[[#This Row],[Paper]]</f>
        <v>Co-30NiQu, S. et al. Microstructural evolution and compression property of a novel γʹ-strengthened directionally solidified CoNi-base superalloy. Mater. Sci. Eng. A 761, (2019).</v>
      </c>
      <c r="M343" t="s">
        <v>1552</v>
      </c>
    </row>
    <row r="344" spans="1:13" x14ac:dyDescent="0.3">
      <c r="A344" t="s">
        <v>2478</v>
      </c>
      <c r="B344" t="str">
        <f>IF(A344=A343, "",VLOOKUP(Table2[[#This Row],[Shortname]],comp[], 3, FALSE))</f>
        <v>-2Al-5Ti-15V</v>
      </c>
      <c r="C344" t="str">
        <f>VLOOKUP(Table2[[#This Row],[Shortname]], comp[], 2, FALSE)</f>
        <v>W-free</v>
      </c>
      <c r="D344" s="19" t="s">
        <v>856</v>
      </c>
      <c r="E344" t="s">
        <v>854</v>
      </c>
      <c r="F344">
        <v>330</v>
      </c>
      <c r="G344">
        <v>900</v>
      </c>
      <c r="H344" s="4">
        <v>1E-4</v>
      </c>
      <c r="I344" s="4" t="s">
        <v>43</v>
      </c>
      <c r="J344" t="s">
        <v>321</v>
      </c>
      <c r="K344" t="e">
        <f>VLOOKUP(Table2[[#This Row],[Unique]], comp[], 2, FALSE)</f>
        <v>#N/A</v>
      </c>
      <c r="L344" t="str">
        <f>Table2[[#This Row],[Name]] &amp; Table2[[#This Row],[Paper]]</f>
        <v>Co-5Ti-15V-2AlRuan, J. J. et al. Novel Co-Ti-V-base superalloys reinforced by L12-ordered γ′ phase. Intermetallics 92, 126–132 (2018).</v>
      </c>
      <c r="M344" t="s">
        <v>1831</v>
      </c>
    </row>
    <row r="345" spans="1:13" x14ac:dyDescent="0.3">
      <c r="A345" t="s">
        <v>2616</v>
      </c>
      <c r="B345" t="str">
        <f>IF(A345=A344, "",VLOOKUP(Table2[[#This Row],[Shortname]],comp[], 3, FALSE))</f>
        <v>-12Al-11W</v>
      </c>
      <c r="C345" t="str">
        <f>VLOOKUP(Table2[[#This Row],[Shortname]], comp[], 2, FALSE)</f>
        <v>CoAlW-X</v>
      </c>
      <c r="D345" s="19" t="s">
        <v>738</v>
      </c>
      <c r="E345" t="s">
        <v>737</v>
      </c>
      <c r="F345">
        <v>329</v>
      </c>
      <c r="G345">
        <v>-111</v>
      </c>
      <c r="H345" s="4">
        <v>1E-4</v>
      </c>
      <c r="I345" s="4" t="s">
        <v>43</v>
      </c>
      <c r="J345" t="s">
        <v>321</v>
      </c>
      <c r="K345" t="e">
        <f>VLOOKUP(Table2[[#This Row],[Unique]], comp[], 2, FALSE)</f>
        <v>#N/A</v>
      </c>
      <c r="L345" t="str">
        <f>Table2[[#This Row],[Name]] &amp; Table2[[#This Row],[Paper]]</f>
        <v>Co3(Al,W)Okamoto, N. L. et al. Plastic deformation of polycrystals of Co3(Al,W) with the L12 structure. Philos. Mag. 91, 3667–3684 (2011).</v>
      </c>
      <c r="M345" t="s">
        <v>1963</v>
      </c>
    </row>
    <row r="346" spans="1:13" x14ac:dyDescent="0.3">
      <c r="A346" t="s">
        <v>2191</v>
      </c>
      <c r="B346" t="str">
        <f>IF(A346=A345, "",VLOOKUP(Table2[[#This Row],[Shortname]],comp[], 3, FALSE))</f>
        <v>-12Ti-5Re</v>
      </c>
      <c r="C346" t="str">
        <f>VLOOKUP(Table2[[#This Row],[Shortname]], comp[], 2, FALSE)</f>
        <v>Co3Ti</v>
      </c>
      <c r="D346" t="s">
        <v>588</v>
      </c>
      <c r="E346" t="s">
        <v>585</v>
      </c>
      <c r="F346">
        <v>324</v>
      </c>
      <c r="G346">
        <v>900</v>
      </c>
      <c r="H346" s="4">
        <v>1E-4</v>
      </c>
      <c r="I346" s="4" t="s">
        <v>43</v>
      </c>
      <c r="J346" t="s">
        <v>321</v>
      </c>
      <c r="K346" t="e">
        <f>VLOOKUP(Table2[[#This Row],[Unique]], comp[], 2, FALSE)</f>
        <v>#N/A</v>
      </c>
      <c r="L346" t="str">
        <f>Table2[[#This Row],[Name]] &amp; Table2[[#This Row],[Paper]]</f>
        <v>Re5Li, L. et al. Effect of Re on microstructure and mechanical properties of γ/γʹ Co-Ti-based superalloys. Intermetallics 115, (2019).</v>
      </c>
      <c r="M346" t="s">
        <v>1445</v>
      </c>
    </row>
    <row r="347" spans="1:13" x14ac:dyDescent="0.3">
      <c r="A347" t="s">
        <v>2616</v>
      </c>
      <c r="B347" t="str">
        <f>IF(A347=A346, "",VLOOKUP(Table2[[#This Row],[Shortname]],comp[], 3, FALSE))</f>
        <v>-12Al-11W</v>
      </c>
      <c r="C347" t="str">
        <f>VLOOKUP(Table2[[#This Row],[Shortname]], comp[], 2, FALSE)</f>
        <v>CoAlW-X</v>
      </c>
      <c r="D347" s="19" t="s">
        <v>738</v>
      </c>
      <c r="E347" t="s">
        <v>737</v>
      </c>
      <c r="F347">
        <v>324</v>
      </c>
      <c r="G347">
        <v>801</v>
      </c>
      <c r="H347" s="4">
        <v>1E-4</v>
      </c>
      <c r="I347" s="4" t="s">
        <v>43</v>
      </c>
      <c r="J347" t="s">
        <v>321</v>
      </c>
      <c r="K347" t="e">
        <f>VLOOKUP(Table2[[#This Row],[Unique]], comp[], 2, FALSE)</f>
        <v>#N/A</v>
      </c>
      <c r="L347" t="str">
        <f>Table2[[#This Row],[Name]] &amp; Table2[[#This Row],[Paper]]</f>
        <v>Co3(Al,W)Okamoto, N. L. et al. Plastic deformation of polycrystals of Co3(Al,W) with the L12 structure. Philos. Mag. 91, 3667–3684 (2011).</v>
      </c>
      <c r="M347" t="s">
        <v>1963</v>
      </c>
    </row>
    <row r="348" spans="1:13" x14ac:dyDescent="0.3">
      <c r="A348" s="8" t="s">
        <v>2462</v>
      </c>
      <c r="B348" s="8" t="str">
        <f>IF(A348=A347, "",VLOOKUP(Table2[[#This Row],[Shortname]],comp[], 3, FALSE))</f>
        <v>-9Al-10W-2Re</v>
      </c>
      <c r="C348" s="8" t="str">
        <f>VLOOKUP(Table2[[#This Row],[Shortname]], comp[], 2, FALSE)</f>
        <v>CoAlW-X</v>
      </c>
      <c r="D348" s="19" t="s">
        <v>947</v>
      </c>
      <c r="E348" s="8" t="s">
        <v>945</v>
      </c>
      <c r="F348">
        <v>323</v>
      </c>
      <c r="G348">
        <v>695</v>
      </c>
      <c r="H348" s="4">
        <v>1E-4</v>
      </c>
      <c r="I348" s="4" t="s">
        <v>43</v>
      </c>
      <c r="J348" t="s">
        <v>321</v>
      </c>
      <c r="K348" s="8" t="e">
        <f>VLOOKUP(Table2[[#This Row],[Unique]], comp[], 2, FALSE)</f>
        <v>#N/A</v>
      </c>
      <c r="L348" s="8" t="str">
        <f>Table2[[#This Row],[Name]] &amp; Table2[[#This Row],[Paper]]</f>
        <v>2ReSuzuki, A. &amp; Pollock, T. M. High-temperature strength and deformation of γ/γ′ two-phase Co-Al-W-base alloys. Acta Mater. 56, 1288–1297 (2008).</v>
      </c>
      <c r="M348" s="8" t="s">
        <v>1814</v>
      </c>
    </row>
    <row r="349" spans="1:13" x14ac:dyDescent="0.3">
      <c r="A349" t="s">
        <v>2261</v>
      </c>
      <c r="B349" t="str">
        <f>IF(A349=A348, "",VLOOKUP(Table2[[#This Row],[Shortname]],comp[], 3, FALSE))</f>
        <v>-30Ni-10Al-13Cr-5Ti-2Nb</v>
      </c>
      <c r="C349" t="str">
        <f>VLOOKUP(Table2[[#This Row],[Shortname]], comp[], 2, FALSE)</f>
        <v>W-free</v>
      </c>
      <c r="D349" t="s">
        <v>18</v>
      </c>
      <c r="E349" t="s">
        <v>1237</v>
      </c>
      <c r="F349">
        <v>322</v>
      </c>
      <c r="G349">
        <v>1075</v>
      </c>
      <c r="H349">
        <v>1</v>
      </c>
      <c r="I349" t="s">
        <v>43</v>
      </c>
      <c r="J349" t="s">
        <v>25</v>
      </c>
      <c r="K349" t="s">
        <v>1570</v>
      </c>
      <c r="L34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https://doi.org/10.1016/j.msea.2020.139511</v>
      </c>
      <c r="M349" t="s">
        <v>1570</v>
      </c>
    </row>
    <row r="350" spans="1:13" x14ac:dyDescent="0.3">
      <c r="A350" s="15" t="s">
        <v>2215</v>
      </c>
      <c r="B350" s="15" t="str">
        <f>IF(A350=A349, "",VLOOKUP(Table2[[#This Row],[Shortname]],comp[], 3, FALSE))</f>
        <v>-2Ti-2Ta-12V</v>
      </c>
      <c r="C350" s="15" t="str">
        <f>VLOOKUP(Table2[[#This Row],[Shortname]], comp[], 2, FALSE)</f>
        <v>W-free</v>
      </c>
      <c r="D350" t="s">
        <v>823</v>
      </c>
      <c r="E350" s="15" t="s">
        <v>824</v>
      </c>
      <c r="F350">
        <v>319</v>
      </c>
      <c r="G350">
        <v>950</v>
      </c>
      <c r="H350" s="4">
        <v>1E-4</v>
      </c>
      <c r="I350" s="4" t="s">
        <v>43</v>
      </c>
      <c r="J350" t="s">
        <v>321</v>
      </c>
      <c r="K350" s="15" t="e">
        <f>VLOOKUP(Table2[[#This Row],[Unique]], comp[], 2, FALSE)</f>
        <v>#N/A</v>
      </c>
      <c r="L350" s="15" t="str">
        <f>Table2[[#This Row],[Name]] &amp; Table2[[#This Row],[Paper]]</f>
        <v>Co-V-Ta-Ti alloyQu, S. et al. Coarsening behavior of γʹ precipitates and compression deformation mechanism of a novel Co–V–Ta–Ti superalloy. Mater. Sci. Eng. A 139455 (2020) doi:10.1016/j.msea.2020.139455.</v>
      </c>
      <c r="M350" s="15" t="s">
        <v>1551</v>
      </c>
    </row>
    <row r="351" spans="1:13" x14ac:dyDescent="0.3">
      <c r="A351" s="13" t="s">
        <v>2340</v>
      </c>
      <c r="B351" s="13" t="str">
        <f>IF(A351=A350, "",VLOOKUP(Table2[[#This Row],[Shortname]],comp[], 3, FALSE))</f>
        <v>-31Ni-10Al-7W</v>
      </c>
      <c r="C351" s="13" t="str">
        <f>VLOOKUP(Table2[[#This Row],[Shortname]], comp[], 2, FALSE)</f>
        <v>CoAlW-X</v>
      </c>
      <c r="D351" t="s">
        <v>421</v>
      </c>
      <c r="E351" s="13" t="s">
        <v>420</v>
      </c>
      <c r="F351">
        <v>317</v>
      </c>
      <c r="G351">
        <v>900</v>
      </c>
      <c r="H351" s="4">
        <v>1E-4</v>
      </c>
      <c r="I351" s="4" t="s">
        <v>43</v>
      </c>
      <c r="J351" t="s">
        <v>423</v>
      </c>
      <c r="K351" s="13" t="e">
        <f>VLOOKUP(Table2[[#This Row],[Unique]], comp[], 2, FALSE)</f>
        <v>#N/A</v>
      </c>
      <c r="L351" s="13" t="str">
        <f>Table2[[#This Row],[Name]] &amp; Table2[[#This Row],[Paper]]</f>
        <v>CoNi-1Fan, Z. et al. The temperature dependence of high-temperature strength and deformation mechanism in a single crystal CoNi-base superalloy. Mater. Sci. Eng. A 735, 114–120 (2018).</v>
      </c>
      <c r="M351" s="13" t="s">
        <v>1692</v>
      </c>
    </row>
    <row r="352" spans="1:13" x14ac:dyDescent="0.3">
      <c r="A352" t="s">
        <v>2478</v>
      </c>
      <c r="B352" t="str">
        <f>IF(A352=A351, "",VLOOKUP(Table2[[#This Row],[Shortname]],comp[], 3, FALSE))</f>
        <v>-2Al-5Ti-15V</v>
      </c>
      <c r="C352" t="str">
        <f>VLOOKUP(Table2[[#This Row],[Shortname]], comp[], 2, FALSE)</f>
        <v>W-free</v>
      </c>
      <c r="D352" s="19" t="s">
        <v>856</v>
      </c>
      <c r="E352" t="s">
        <v>854</v>
      </c>
      <c r="F352">
        <v>317</v>
      </c>
      <c r="G352">
        <v>500</v>
      </c>
      <c r="H352" s="4">
        <v>1E-4</v>
      </c>
      <c r="I352" s="4" t="s">
        <v>43</v>
      </c>
      <c r="J352" t="s">
        <v>321</v>
      </c>
      <c r="K352" t="e">
        <f>VLOOKUP(Table2[[#This Row],[Unique]], comp[], 2, FALSE)</f>
        <v>#N/A</v>
      </c>
      <c r="L352" t="str">
        <f>Table2[[#This Row],[Name]] &amp; Table2[[#This Row],[Paper]]</f>
        <v>Co-5Ti-15V-2AlRuan, J. J. et al. Novel Co-Ti-V-base superalloys reinforced by L12-ordered γ′ phase. Intermetallics 92, 126–132 (2018).</v>
      </c>
      <c r="M352" t="s">
        <v>1831</v>
      </c>
    </row>
    <row r="353" spans="1:13" x14ac:dyDescent="0.3">
      <c r="A353" t="s">
        <v>2616</v>
      </c>
      <c r="B353" t="str">
        <f>IF(A353=A352, "",VLOOKUP(Table2[[#This Row],[Shortname]],comp[], 3, FALSE))</f>
        <v>-12Al-11W</v>
      </c>
      <c r="C353" t="str">
        <f>VLOOKUP(Table2[[#This Row],[Shortname]], comp[], 2, FALSE)</f>
        <v>CoAlW-X</v>
      </c>
      <c r="D353" s="19" t="s">
        <v>738</v>
      </c>
      <c r="E353" t="s">
        <v>737</v>
      </c>
      <c r="F353">
        <v>315</v>
      </c>
      <c r="G353">
        <v>-111</v>
      </c>
      <c r="H353" s="4">
        <v>1E-4</v>
      </c>
      <c r="I353" s="4" t="s">
        <v>43</v>
      </c>
      <c r="J353" t="s">
        <v>321</v>
      </c>
      <c r="K353" t="e">
        <f>VLOOKUP(Table2[[#This Row],[Unique]], comp[], 2, FALSE)</f>
        <v>#N/A</v>
      </c>
      <c r="L353" t="str">
        <f>Table2[[#This Row],[Name]] &amp; Table2[[#This Row],[Paper]]</f>
        <v>Co3(Al,W)Okamoto, N. L. et al. Plastic deformation of polycrystals of Co3(Al,W) with the L12 structure. Philos. Mag. 91, 3667–3684 (2011).</v>
      </c>
      <c r="M353" t="s">
        <v>1963</v>
      </c>
    </row>
    <row r="354" spans="1:13" x14ac:dyDescent="0.3">
      <c r="A354" t="s">
        <v>2261</v>
      </c>
      <c r="B354" t="str">
        <f>IF(A354=A353, "",VLOOKUP(Table2[[#This Row],[Shortname]],comp[], 3, FALSE))</f>
        <v>-30Ni-10Al-13Cr-5Ti-2Nb</v>
      </c>
      <c r="C354" t="str">
        <f>VLOOKUP(Table2[[#This Row],[Shortname]], comp[], 2, FALSE)</f>
        <v>W-free</v>
      </c>
      <c r="D354" t="s">
        <v>18</v>
      </c>
      <c r="E354" t="s">
        <v>1242</v>
      </c>
      <c r="F354">
        <v>313</v>
      </c>
      <c r="G354">
        <v>1125</v>
      </c>
      <c r="H354">
        <v>10</v>
      </c>
      <c r="I354" t="s">
        <v>43</v>
      </c>
      <c r="J354" t="s">
        <v>25</v>
      </c>
      <c r="K354" t="s">
        <v>1570</v>
      </c>
      <c r="L354"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https://doi.org/10.1016/j.msea.2020.139516</v>
      </c>
      <c r="M354" t="s">
        <v>1570</v>
      </c>
    </row>
    <row r="355" spans="1:13" x14ac:dyDescent="0.3">
      <c r="A355" t="s">
        <v>2614</v>
      </c>
      <c r="B355" t="str">
        <f>IF(A355=A354, "",VLOOKUP(Table2[[#This Row],[Shortname]],comp[], 3, FALSE))</f>
        <v>-10Al-12W</v>
      </c>
      <c r="C355" t="str">
        <f>VLOOKUP(Table2[[#This Row],[Shortname]], comp[], 2, FALSE)</f>
        <v>CoAlW-X</v>
      </c>
      <c r="D355" t="s">
        <v>721</v>
      </c>
      <c r="E355" t="s">
        <v>719</v>
      </c>
      <c r="F355">
        <v>311</v>
      </c>
      <c r="G355">
        <v>586</v>
      </c>
      <c r="H355" s="4">
        <v>1E-4</v>
      </c>
      <c r="I355" s="4" t="s">
        <v>43</v>
      </c>
      <c r="J355" t="s">
        <v>321</v>
      </c>
      <c r="K355" t="e">
        <f>VLOOKUP(Table2[[#This Row],[Unique]], comp[], 2, FALSE)</f>
        <v>#N/A</v>
      </c>
      <c r="L355" t="str">
        <f>Table2[[#This Row],[Name]] &amp; Table2[[#This Row],[Paper]]</f>
        <v>miura alloy 2Miura, S., Ohkubo, K. &amp; Mohri, T. Mechanical properties of co-based L12 intermetallic compound Co3(Al,W). Mater. Trans. 48, 2403–2408 (2007).</v>
      </c>
      <c r="M355" t="s">
        <v>1962</v>
      </c>
    </row>
    <row r="356" spans="1:13" x14ac:dyDescent="0.3">
      <c r="A356" s="13" t="s">
        <v>2341</v>
      </c>
      <c r="B356" s="13" t="str">
        <f>IF(A356=A355, "",VLOOKUP(Table2[[#This Row],[Shortname]],comp[], 3, FALSE))</f>
        <v>-31Ni-10Al-7W-3Ti-2Ta</v>
      </c>
      <c r="C356" s="13" t="str">
        <f>VLOOKUP(Table2[[#This Row],[Shortname]], comp[], 2, FALSE)</f>
        <v>CoAlWX+</v>
      </c>
      <c r="D356" t="s">
        <v>422</v>
      </c>
      <c r="E356" s="13" t="s">
        <v>420</v>
      </c>
      <c r="F356">
        <v>310</v>
      </c>
      <c r="G356">
        <v>400</v>
      </c>
      <c r="H356" s="4">
        <v>1E-4</v>
      </c>
      <c r="I356" s="4" t="s">
        <v>43</v>
      </c>
      <c r="J356" t="s">
        <v>423</v>
      </c>
      <c r="K356" s="13" t="e">
        <f>VLOOKUP(Table2[[#This Row],[Unique]], comp[], 2, FALSE)</f>
        <v>#N/A</v>
      </c>
      <c r="L356" s="13" t="str">
        <f>Table2[[#This Row],[Name]] &amp; Table2[[#This Row],[Paper]]</f>
        <v>CoNi-2Fan, Z. et al. The temperature dependence of high-temperature strength and deformation mechanism in a single crystal CoNi-base superalloy. Mater. Sci. Eng. A 735, 114–120 (2018).</v>
      </c>
      <c r="M356" s="13" t="s">
        <v>1693</v>
      </c>
    </row>
    <row r="357" spans="1:13" x14ac:dyDescent="0.3">
      <c r="A357" t="s">
        <v>2189</v>
      </c>
      <c r="B357" t="str">
        <f>IF(A357=A356, "",VLOOKUP(Table2[[#This Row],[Shortname]],comp[], 3, FALSE))</f>
        <v>-12Ti-1Re</v>
      </c>
      <c r="C357" t="str">
        <f>VLOOKUP(Table2[[#This Row],[Shortname]], comp[], 2, FALSE)</f>
        <v>Co3Ti</v>
      </c>
      <c r="D357" s="19" t="s">
        <v>586</v>
      </c>
      <c r="E357" t="s">
        <v>585</v>
      </c>
      <c r="F357">
        <v>310</v>
      </c>
      <c r="G357">
        <v>850</v>
      </c>
      <c r="H357" s="4">
        <v>1E-4</v>
      </c>
      <c r="I357" s="4" t="s">
        <v>43</v>
      </c>
      <c r="J357" t="s">
        <v>321</v>
      </c>
      <c r="K357" t="e">
        <f>VLOOKUP(Table2[[#This Row],[Unique]], comp[], 2, FALSE)</f>
        <v>#N/A</v>
      </c>
      <c r="L357" t="str">
        <f>Table2[[#This Row],[Name]] &amp; Table2[[#This Row],[Paper]]</f>
        <v>Re1Li, L. et al. Effect of Re on microstructure and mechanical properties of γ/γʹ Co-Ti-based superalloys. Intermetallics 115, (2019).</v>
      </c>
      <c r="M357" t="s">
        <v>1458</v>
      </c>
    </row>
    <row r="358" spans="1:13" x14ac:dyDescent="0.3">
      <c r="A358" t="s">
        <v>2616</v>
      </c>
      <c r="B358" t="str">
        <f>IF(A358=A357, "",VLOOKUP(Table2[[#This Row],[Shortname]],comp[], 3, FALSE))</f>
        <v>-12Al-11W</v>
      </c>
      <c r="C358" t="str">
        <f>VLOOKUP(Table2[[#This Row],[Shortname]], comp[], 2, FALSE)</f>
        <v>CoAlW-X</v>
      </c>
      <c r="D358" s="19" t="s">
        <v>738</v>
      </c>
      <c r="E358" t="s">
        <v>737</v>
      </c>
      <c r="F358">
        <v>309</v>
      </c>
      <c r="G358">
        <v>301</v>
      </c>
      <c r="H358" s="4">
        <v>1E-4</v>
      </c>
      <c r="I358" s="4" t="s">
        <v>43</v>
      </c>
      <c r="J358" t="s">
        <v>321</v>
      </c>
      <c r="K358" t="e">
        <f>VLOOKUP(Table2[[#This Row],[Unique]], comp[], 2, FALSE)</f>
        <v>#N/A</v>
      </c>
      <c r="L358" t="str">
        <f>Table2[[#This Row],[Name]] &amp; Table2[[#This Row],[Paper]]</f>
        <v>Co3(Al,W)Okamoto, N. L. et al. Plastic deformation of polycrystals of Co3(Al,W) with the L12 structure. Philos. Mag. 91, 3667–3684 (2011).</v>
      </c>
      <c r="M358" t="s">
        <v>1963</v>
      </c>
    </row>
    <row r="359" spans="1:13" x14ac:dyDescent="0.3">
      <c r="A359" s="8" t="s">
        <v>992</v>
      </c>
      <c r="B359" s="8" t="str">
        <f>IF(A359=A358, "",VLOOKUP(Table2[[#This Row],[Shortname]],comp[], 3, FALSE))</f>
        <v>-9Al-11W</v>
      </c>
      <c r="C359" s="8" t="str">
        <f>VLOOKUP(Table2[[#This Row],[Shortname]], comp[], 2, FALSE)</f>
        <v>CoAlW-X</v>
      </c>
      <c r="D359" s="19" t="s">
        <v>607</v>
      </c>
      <c r="E359" s="8" t="s">
        <v>945</v>
      </c>
      <c r="F359">
        <v>309</v>
      </c>
      <c r="G359">
        <v>800</v>
      </c>
      <c r="H359" s="4">
        <v>1E-4</v>
      </c>
      <c r="I359" s="4" t="s">
        <v>43</v>
      </c>
      <c r="J359" t="s">
        <v>321</v>
      </c>
      <c r="K359" s="8" t="e">
        <f>VLOOKUP(Table2[[#This Row],[Unique]], comp[], 2, FALSE)</f>
        <v>#N/A</v>
      </c>
      <c r="L359" s="8" t="str">
        <f>Table2[[#This Row],[Name]] &amp; Table2[[#This Row],[Paper]]</f>
        <v>11WSuzuki, A. &amp; Pollock, T. M. High-temperature strength and deformation of γ/γ′ two-phase Co-Al-W-base alloys. Acta Mater. 56, 1288–1297 (2008).</v>
      </c>
      <c r="M359" s="8" t="s">
        <v>1613</v>
      </c>
    </row>
    <row r="360" spans="1:13" x14ac:dyDescent="0.3">
      <c r="A360" t="s">
        <v>2615</v>
      </c>
      <c r="B360" t="str">
        <f>IF(A360=A359, "",VLOOKUP(Table2[[#This Row],[Shortname]],comp[], 3, FALSE))</f>
        <v>-30Ni-10Al-5Cr-2Ti-2Ta-5Mo</v>
      </c>
      <c r="C360" t="str">
        <f>VLOOKUP(Table2[[#This Row],[Shortname]], comp[], 2, FALSE)</f>
        <v>W-free</v>
      </c>
      <c r="D360" s="19" t="s">
        <v>735</v>
      </c>
      <c r="E360" t="s">
        <v>734</v>
      </c>
      <c r="F360" s="24">
        <v>305.3</v>
      </c>
      <c r="G360">
        <v>1175</v>
      </c>
      <c r="H360">
        <v>10</v>
      </c>
      <c r="I360" s="4" t="s">
        <v>43</v>
      </c>
      <c r="J360" s="23"/>
      <c r="K360" t="s">
        <v>1632</v>
      </c>
      <c r="L360"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60" t="s">
        <v>1632</v>
      </c>
    </row>
    <row r="361" spans="1:13" x14ac:dyDescent="0.3">
      <c r="A361" s="13" t="s">
        <v>2341</v>
      </c>
      <c r="B361" s="13" t="str">
        <f>IF(A361=A360, "",VLOOKUP(Table2[[#This Row],[Shortname]],comp[], 3, FALSE))</f>
        <v>-31Ni-10Al-7W-3Ti-2Ta</v>
      </c>
      <c r="C361" s="13" t="str">
        <f>VLOOKUP(Table2[[#This Row],[Shortname]], comp[], 2, FALSE)</f>
        <v>CoAlWX+</v>
      </c>
      <c r="D361" t="s">
        <v>422</v>
      </c>
      <c r="E361" s="13" t="s">
        <v>420</v>
      </c>
      <c r="F361">
        <v>304</v>
      </c>
      <c r="G361">
        <v>22</v>
      </c>
      <c r="H361" s="4">
        <v>1E-4</v>
      </c>
      <c r="I361" s="4" t="s">
        <v>43</v>
      </c>
      <c r="J361" t="s">
        <v>423</v>
      </c>
      <c r="K361" s="13" t="e">
        <f>VLOOKUP(Table2[[#This Row],[Unique]], comp[], 2, FALSE)</f>
        <v>#N/A</v>
      </c>
      <c r="L361" s="13" t="str">
        <f>Table2[[#This Row],[Name]] &amp; Table2[[#This Row],[Paper]]</f>
        <v>CoNi-2Fan, Z. et al. The temperature dependence of high-temperature strength and deformation mechanism in a single crystal CoNi-base superalloy. Mater. Sci. Eng. A 735, 114–120 (2018).</v>
      </c>
      <c r="M361" s="13" t="s">
        <v>1693</v>
      </c>
    </row>
    <row r="362" spans="1:13" x14ac:dyDescent="0.3">
      <c r="A362" s="16" t="s">
        <v>2339</v>
      </c>
      <c r="B362" s="16" t="str">
        <f>IF(A362=A361, "",VLOOKUP(Table2[[#This Row],[Shortname]],comp[], 3, FALSE))</f>
        <v>-31Ni-10Al-4W-4Ti-3Ta</v>
      </c>
      <c r="C362" s="16" t="str">
        <f>VLOOKUP(Table2[[#This Row],[Shortname]], comp[], 2, FALSE)</f>
        <v>CoAlWX+</v>
      </c>
      <c r="D362" t="s">
        <v>425</v>
      </c>
      <c r="E362" s="16" t="s">
        <v>424</v>
      </c>
      <c r="F362">
        <v>300</v>
      </c>
      <c r="G362">
        <v>1100</v>
      </c>
      <c r="H362" s="4">
        <v>1E-4</v>
      </c>
      <c r="I362" s="4" t="s">
        <v>43</v>
      </c>
      <c r="J362" t="s">
        <v>423</v>
      </c>
      <c r="K362" s="16" t="e">
        <f>VLOOKUP(Table2[[#This Row],[Unique]], comp[], 2, FALSE)</f>
        <v>#N/A</v>
      </c>
      <c r="L362" s="16" t="str">
        <f>Table2[[#This Row],[Name]] &amp; Table2[[#This Row],[Paper]]</f>
        <v>CoNi-5Fan, Z. et al. Plastic deformation behaviors and mechanical properties of advanced single crystalline CoNi-base superalloys. Mater. Sci. Eng. A 748, 267–274 (2019).</v>
      </c>
      <c r="M362" s="16" t="s">
        <v>1691</v>
      </c>
    </row>
    <row r="363" spans="1:13" x14ac:dyDescent="0.3">
      <c r="A363" t="s">
        <v>2616</v>
      </c>
      <c r="B363" t="str">
        <f>IF(A363=A362, "",VLOOKUP(Table2[[#This Row],[Shortname]],comp[], 3, FALSE))</f>
        <v>-12Al-11W</v>
      </c>
      <c r="C363" t="str">
        <f>VLOOKUP(Table2[[#This Row],[Shortname]], comp[], 2, FALSE)</f>
        <v>CoAlW-X</v>
      </c>
      <c r="D363" s="19" t="s">
        <v>738</v>
      </c>
      <c r="E363" t="s">
        <v>737</v>
      </c>
      <c r="F363">
        <v>300</v>
      </c>
      <c r="G363">
        <v>801</v>
      </c>
      <c r="H363" s="4">
        <v>1E-4</v>
      </c>
      <c r="I363" s="4" t="s">
        <v>43</v>
      </c>
      <c r="J363" t="s">
        <v>321</v>
      </c>
      <c r="K363" t="e">
        <f>VLOOKUP(Table2[[#This Row],[Unique]], comp[], 2, FALSE)</f>
        <v>#N/A</v>
      </c>
      <c r="L363" t="str">
        <f>Table2[[#This Row],[Name]] &amp; Table2[[#This Row],[Paper]]</f>
        <v>Co3(Al,W)Okamoto, N. L. et al. Plastic deformation of polycrystals of Co3(Al,W) with the L12 structure. Philos. Mag. 91, 3667–3684 (2011).</v>
      </c>
      <c r="M363" t="s">
        <v>1963</v>
      </c>
    </row>
    <row r="364" spans="1:13" x14ac:dyDescent="0.3">
      <c r="A364" t="s">
        <v>2616</v>
      </c>
      <c r="B364" t="str">
        <f>IF(A364=A363, "",VLOOKUP(Table2[[#This Row],[Shortname]],comp[], 3, FALSE))</f>
        <v/>
      </c>
      <c r="C364" t="str">
        <f>VLOOKUP(Table2[[#This Row],[Shortname]], comp[], 2, FALSE)</f>
        <v>CoAlW-X</v>
      </c>
      <c r="D364" s="19" t="s">
        <v>738</v>
      </c>
      <c r="E364" t="s">
        <v>737</v>
      </c>
      <c r="F364">
        <v>299</v>
      </c>
      <c r="G364">
        <v>30</v>
      </c>
      <c r="H364" s="4">
        <v>1E-4</v>
      </c>
      <c r="I364" s="4" t="s">
        <v>43</v>
      </c>
      <c r="J364" t="s">
        <v>321</v>
      </c>
      <c r="K364" t="e">
        <f>VLOOKUP(Table2[[#This Row],[Unique]], comp[], 2, FALSE)</f>
        <v>#N/A</v>
      </c>
      <c r="L364" t="str">
        <f>Table2[[#This Row],[Name]] &amp; Table2[[#This Row],[Paper]]</f>
        <v>Co3(Al,W)Okamoto, N. L. et al. Plastic deformation of polycrystals of Co3(Al,W) with the L12 structure. Philos. Mag. 91, 3667–3684 (2011).</v>
      </c>
      <c r="M364" t="s">
        <v>1963</v>
      </c>
    </row>
    <row r="365" spans="1:13" x14ac:dyDescent="0.3">
      <c r="A365" s="13" t="s">
        <v>2341</v>
      </c>
      <c r="B365" s="13" t="str">
        <f>IF(A365=A364, "",VLOOKUP(Table2[[#This Row],[Shortname]],comp[], 3, FALSE))</f>
        <v>-31Ni-10Al-7W-3Ti-2Ta</v>
      </c>
      <c r="C365" s="13" t="str">
        <f>VLOOKUP(Table2[[#This Row],[Shortname]], comp[], 2, FALSE)</f>
        <v>CoAlWX+</v>
      </c>
      <c r="D365" t="s">
        <v>422</v>
      </c>
      <c r="E365" s="13" t="s">
        <v>420</v>
      </c>
      <c r="F365">
        <v>297</v>
      </c>
      <c r="G365">
        <v>300</v>
      </c>
      <c r="H365" s="4">
        <v>1E-4</v>
      </c>
      <c r="I365" s="4" t="s">
        <v>43</v>
      </c>
      <c r="J365" t="s">
        <v>423</v>
      </c>
      <c r="K365" s="13" t="e">
        <f>VLOOKUP(Table2[[#This Row],[Unique]], comp[], 2, FALSE)</f>
        <v>#N/A</v>
      </c>
      <c r="L365" s="13" t="str">
        <f>Table2[[#This Row],[Name]] &amp; Table2[[#This Row],[Paper]]</f>
        <v>CoNi-2Fan, Z. et al. The temperature dependence of high-temperature strength and deformation mechanism in a single crystal CoNi-base superalloy. Mater. Sci. Eng. A 735, 114–120 (2018).</v>
      </c>
      <c r="M365" s="13" t="s">
        <v>1693</v>
      </c>
    </row>
    <row r="366" spans="1:13" x14ac:dyDescent="0.3">
      <c r="A366" s="8" t="s">
        <v>912</v>
      </c>
      <c r="B366" s="8" t="str">
        <f>IF(A366=A365, "",VLOOKUP(Table2[[#This Row],[Shortname]],comp[], 3, FALSE))</f>
        <v>-9Al-10W</v>
      </c>
      <c r="C366" s="8" t="str">
        <f>VLOOKUP(Table2[[#This Row],[Shortname]], comp[], 2, FALSE)</f>
        <v>CoAlW-X</v>
      </c>
      <c r="D366" t="s">
        <v>912</v>
      </c>
      <c r="E366" s="8" t="s">
        <v>908</v>
      </c>
      <c r="F366">
        <v>297</v>
      </c>
      <c r="G366">
        <v>980</v>
      </c>
      <c r="H366" s="4">
        <v>2.0000000000000001E-4</v>
      </c>
      <c r="I366" s="4" t="s">
        <v>43</v>
      </c>
      <c r="J366" t="s">
        <v>321</v>
      </c>
      <c r="K366" s="8" t="e">
        <f>VLOOKUP(Table2[[#This Row],[Unique]], comp[], 2, FALSE)</f>
        <v>#N/A</v>
      </c>
      <c r="L366" s="8" t="str">
        <f>Table2[[#This Row],[Name]] &amp; Table2[[#This Row],[Paper]]</f>
        <v>Co-9.2Al-9.5WShinagawa, K., Omori, T., Oikawa, K., Kainuma, R. &amp; Ishida, K. Ductility enhancement by boron addition in Co-Al-W high-temperature alloys. Scr. Mater. 61, 612–615 (2009).</v>
      </c>
      <c r="M366" s="8" t="s">
        <v>1966</v>
      </c>
    </row>
    <row r="367" spans="1:13" x14ac:dyDescent="0.3">
      <c r="A367" t="s">
        <v>2616</v>
      </c>
      <c r="B367" t="str">
        <f>IF(A367=A366, "",VLOOKUP(Table2[[#This Row],[Shortname]],comp[], 3, FALSE))</f>
        <v>-12Al-11W</v>
      </c>
      <c r="C367" t="str">
        <f>VLOOKUP(Table2[[#This Row],[Shortname]], comp[], 2, FALSE)</f>
        <v>CoAlW-X</v>
      </c>
      <c r="D367" s="19" t="s">
        <v>738</v>
      </c>
      <c r="E367" t="s">
        <v>737</v>
      </c>
      <c r="F367">
        <v>294</v>
      </c>
      <c r="G367">
        <v>702</v>
      </c>
      <c r="H367" s="4">
        <v>1E-4</v>
      </c>
      <c r="I367" s="4" t="s">
        <v>43</v>
      </c>
      <c r="J367" t="s">
        <v>321</v>
      </c>
      <c r="K367" t="e">
        <f>VLOOKUP(Table2[[#This Row],[Unique]], comp[], 2, FALSE)</f>
        <v>#N/A</v>
      </c>
      <c r="L367" t="str">
        <f>Table2[[#This Row],[Name]] &amp; Table2[[#This Row],[Paper]]</f>
        <v>Co3(Al,W)Okamoto, N. L. et al. Plastic deformation of polycrystals of Co3(Al,W) with the L12 structure. Philos. Mag. 91, 3667–3684 (2011).</v>
      </c>
      <c r="M367" t="s">
        <v>1963</v>
      </c>
    </row>
    <row r="368" spans="1:13" x14ac:dyDescent="0.3">
      <c r="A368" t="s">
        <v>2190</v>
      </c>
      <c r="B368" t="str">
        <f>IF(A368=A367, "",VLOOKUP(Table2[[#This Row],[Shortname]],comp[], 3, FALSE))</f>
        <v>-12Ti-3Re</v>
      </c>
      <c r="C368" t="str">
        <f>VLOOKUP(Table2[[#This Row],[Shortname]], comp[], 2, FALSE)</f>
        <v>Co3Ti</v>
      </c>
      <c r="D368" t="s">
        <v>587</v>
      </c>
      <c r="E368" t="s">
        <v>585</v>
      </c>
      <c r="F368">
        <v>292</v>
      </c>
      <c r="G368">
        <v>900</v>
      </c>
      <c r="H368" s="4">
        <v>1E-4</v>
      </c>
      <c r="I368" s="4" t="s">
        <v>43</v>
      </c>
      <c r="J368" t="s">
        <v>321</v>
      </c>
      <c r="K368" t="e">
        <f>VLOOKUP(Table2[[#This Row],[Unique]], comp[], 2, FALSE)</f>
        <v>#N/A</v>
      </c>
      <c r="L368" t="str">
        <f>Table2[[#This Row],[Name]] &amp; Table2[[#This Row],[Paper]]</f>
        <v>Re3Li, L. et al. Effect of Re on microstructure and mechanical properties of γ/γʹ Co-Ti-based superalloys. Intermetallics 115, (2019).</v>
      </c>
      <c r="M368" t="s">
        <v>1450</v>
      </c>
    </row>
    <row r="369" spans="1:13" x14ac:dyDescent="0.3">
      <c r="A369" s="8" t="s">
        <v>914</v>
      </c>
      <c r="B369" s="8" t="str">
        <f>IF(A369=A368, "",VLOOKUP(Table2[[#This Row],[Shortname]],comp[], 3, FALSE))</f>
        <v>-9Al-7W-B</v>
      </c>
      <c r="C369" s="8" t="str">
        <f>VLOOKUP(Table2[[#This Row],[Shortname]], comp[], 2, FALSE)</f>
        <v>CoAlW-X</v>
      </c>
      <c r="D369" s="19" t="s">
        <v>914</v>
      </c>
      <c r="E369" s="8" t="s">
        <v>908</v>
      </c>
      <c r="F369">
        <v>291</v>
      </c>
      <c r="G369">
        <v>870</v>
      </c>
      <c r="H369" s="4">
        <v>2.0000000000000001E-4</v>
      </c>
      <c r="I369" s="4" t="s">
        <v>43</v>
      </c>
      <c r="J369" t="s">
        <v>321</v>
      </c>
      <c r="K369" s="8" t="e">
        <f>VLOOKUP(Table2[[#This Row],[Unique]], comp[], 2, FALSE)</f>
        <v>#N/A</v>
      </c>
      <c r="L369" s="8" t="str">
        <f>Table2[[#This Row],[Name]] &amp; Table2[[#This Row],[Paper]]</f>
        <v>Co-8.9Al-6.9W-0.02BShinagawa, K., Omori, T., Oikawa, K., Kainuma, R. &amp; Ishida, K. Ductility enhancement by boron addition in Co-Al-W high-temperature alloys. Scr. Mater. 61, 612–615 (2009).</v>
      </c>
      <c r="M369" s="8" t="s">
        <v>1850</v>
      </c>
    </row>
    <row r="370" spans="1:13" x14ac:dyDescent="0.3">
      <c r="A370" t="s">
        <v>2616</v>
      </c>
      <c r="B370" t="str">
        <f>IF(A370=A369, "",VLOOKUP(Table2[[#This Row],[Shortname]],comp[], 3, FALSE))</f>
        <v>-12Al-11W</v>
      </c>
      <c r="C370" t="str">
        <f>VLOOKUP(Table2[[#This Row],[Shortname]], comp[], 2, FALSE)</f>
        <v>CoAlW-X</v>
      </c>
      <c r="D370" s="19" t="s">
        <v>738</v>
      </c>
      <c r="E370" t="s">
        <v>737</v>
      </c>
      <c r="F370">
        <v>289</v>
      </c>
      <c r="G370">
        <v>28</v>
      </c>
      <c r="H370" s="4">
        <v>1E-4</v>
      </c>
      <c r="I370" s="4" t="s">
        <v>43</v>
      </c>
      <c r="J370" t="s">
        <v>321</v>
      </c>
      <c r="K370" t="e">
        <f>VLOOKUP(Table2[[#This Row],[Unique]], comp[], 2, FALSE)</f>
        <v>#N/A</v>
      </c>
      <c r="L370" t="str">
        <f>Table2[[#This Row],[Name]] &amp; Table2[[#This Row],[Paper]]</f>
        <v>Co3(Al,W)Okamoto, N. L. et al. Plastic deformation of polycrystals of Co3(Al,W) with the L12 structure. Philos. Mag. 91, 3667–3684 (2011).</v>
      </c>
      <c r="M370" t="s">
        <v>1963</v>
      </c>
    </row>
    <row r="371" spans="1:13" x14ac:dyDescent="0.3">
      <c r="A371" t="s">
        <v>2616</v>
      </c>
      <c r="B371" t="str">
        <f>IF(A371=A370, "",VLOOKUP(Table2[[#This Row],[Shortname]],comp[], 3, FALSE))</f>
        <v/>
      </c>
      <c r="C371" t="str">
        <f>VLOOKUP(Table2[[#This Row],[Shortname]], comp[], 2, FALSE)</f>
        <v>CoAlW-X</v>
      </c>
      <c r="D371" s="19" t="s">
        <v>738</v>
      </c>
      <c r="E371" t="s">
        <v>737</v>
      </c>
      <c r="F371">
        <v>289</v>
      </c>
      <c r="G371">
        <v>601</v>
      </c>
      <c r="H371" s="4">
        <v>1E-4</v>
      </c>
      <c r="I371" s="4" t="s">
        <v>43</v>
      </c>
      <c r="J371" t="s">
        <v>321</v>
      </c>
      <c r="K371" t="e">
        <f>VLOOKUP(Table2[[#This Row],[Unique]], comp[], 2, FALSE)</f>
        <v>#N/A</v>
      </c>
      <c r="L371" t="str">
        <f>Table2[[#This Row],[Name]] &amp; Table2[[#This Row],[Paper]]</f>
        <v>Co3(Al,W)Okamoto, N. L. et al. Plastic deformation of polycrystals of Co3(Al,W) with the L12 structure. Philos. Mag. 91, 3667–3684 (2011).</v>
      </c>
      <c r="M371" t="s">
        <v>1963</v>
      </c>
    </row>
    <row r="372" spans="1:13" x14ac:dyDescent="0.3">
      <c r="A372" s="8" t="s">
        <v>909</v>
      </c>
      <c r="B372" s="8" t="str">
        <f>IF(A372=A371, "",VLOOKUP(Table2[[#This Row],[Shortname]],comp[], 3, FALSE))</f>
        <v>-9Al-7W</v>
      </c>
      <c r="C372" s="8" t="str">
        <f>VLOOKUP(Table2[[#This Row],[Shortname]], comp[], 2, FALSE)</f>
        <v>CoAlW-X</v>
      </c>
      <c r="D372" s="19" t="s">
        <v>909</v>
      </c>
      <c r="E372" s="8" t="s">
        <v>908</v>
      </c>
      <c r="F372">
        <v>285</v>
      </c>
      <c r="G372">
        <v>870</v>
      </c>
      <c r="H372" s="4">
        <v>2.0000000000000001E-4</v>
      </c>
      <c r="I372" s="4" t="s">
        <v>43</v>
      </c>
      <c r="J372" t="s">
        <v>321</v>
      </c>
      <c r="K372" s="8" t="e">
        <f>VLOOKUP(Table2[[#This Row],[Unique]], comp[], 2, FALSE)</f>
        <v>#N/A</v>
      </c>
      <c r="L372" s="8" t="str">
        <f>Table2[[#This Row],[Name]] &amp; Table2[[#This Row],[Paper]]</f>
        <v>Co-8.9Al-6.9WShinagawa, K., Omori, T., Oikawa, K., Kainuma, R. &amp; Ishida, K. Ductility enhancement by boron addition in Co-Al-W high-temperature alloys. Scr. Mater. 61, 612–615 (2009).</v>
      </c>
      <c r="M372" s="8" t="s">
        <v>1964</v>
      </c>
    </row>
    <row r="373" spans="1:13" x14ac:dyDescent="0.3">
      <c r="A373" t="s">
        <v>2478</v>
      </c>
      <c r="B373" t="str">
        <f>IF(A373=A372, "",VLOOKUP(Table2[[#This Row],[Shortname]],comp[], 3, FALSE))</f>
        <v>-2Al-5Ti-15V</v>
      </c>
      <c r="C373" t="str">
        <f>VLOOKUP(Table2[[#This Row],[Shortname]], comp[], 2, FALSE)</f>
        <v>W-free</v>
      </c>
      <c r="D373" s="19" t="s">
        <v>856</v>
      </c>
      <c r="E373" t="s">
        <v>854</v>
      </c>
      <c r="F373">
        <v>284</v>
      </c>
      <c r="G373">
        <v>600</v>
      </c>
      <c r="H373" s="4">
        <v>1E-4</v>
      </c>
      <c r="I373" s="4" t="s">
        <v>43</v>
      </c>
      <c r="J373" t="s">
        <v>321</v>
      </c>
      <c r="K373" t="e">
        <f>VLOOKUP(Table2[[#This Row],[Unique]], comp[], 2, FALSE)</f>
        <v>#N/A</v>
      </c>
      <c r="L373" t="str">
        <f>Table2[[#This Row],[Name]] &amp; Table2[[#This Row],[Paper]]</f>
        <v>Co-5Ti-15V-2AlRuan, J. J. et al. Novel Co-Ti-V-base superalloys reinforced by L12-ordered γ′ phase. Intermetallics 92, 126–132 (2018).</v>
      </c>
      <c r="M373" t="s">
        <v>1831</v>
      </c>
    </row>
    <row r="374" spans="1:13" x14ac:dyDescent="0.3">
      <c r="A374" t="s">
        <v>2615</v>
      </c>
      <c r="B374" t="str">
        <f>IF(A374=A373, "",VLOOKUP(Table2[[#This Row],[Shortname]],comp[], 3, FALSE))</f>
        <v>-30Ni-10Al-5Cr-2Ti-2Ta-5Mo</v>
      </c>
      <c r="C374" t="str">
        <f>VLOOKUP(Table2[[#This Row],[Shortname]], comp[], 2, FALSE)</f>
        <v>W-free</v>
      </c>
      <c r="D374" s="19" t="s">
        <v>735</v>
      </c>
      <c r="E374" t="s">
        <v>734</v>
      </c>
      <c r="F374" s="24">
        <v>282.2</v>
      </c>
      <c r="G374">
        <v>1075</v>
      </c>
      <c r="H374">
        <v>0.1</v>
      </c>
      <c r="I374" s="4" t="s">
        <v>43</v>
      </c>
      <c r="J374" s="23"/>
      <c r="K374" t="s">
        <v>1632</v>
      </c>
      <c r="L374"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74" t="s">
        <v>1632</v>
      </c>
    </row>
    <row r="375" spans="1:13" x14ac:dyDescent="0.3">
      <c r="A375" s="21" t="s">
        <v>2408</v>
      </c>
      <c r="B375" s="21" t="str">
        <f>IF(A375=A374, "",VLOOKUP(Table2[[#This Row],[Shortname]],comp[], 3, FALSE))</f>
        <v>-4Ti-2Nb-10V</v>
      </c>
      <c r="C375" s="21" t="str">
        <f>VLOOKUP(Table2[[#This Row],[Shortname]], comp[], 2, FALSE)</f>
        <v>W-free</v>
      </c>
      <c r="D375" t="s">
        <v>630</v>
      </c>
      <c r="E375" s="21" t="s">
        <v>627</v>
      </c>
      <c r="F375">
        <v>282</v>
      </c>
      <c r="G375">
        <v>1000</v>
      </c>
      <c r="H375" s="4">
        <v>1E-4</v>
      </c>
      <c r="I375" s="4" t="s">
        <v>43</v>
      </c>
      <c r="J375" t="s">
        <v>321</v>
      </c>
      <c r="K375" s="21" t="e">
        <f>VLOOKUP(Table2[[#This Row],[Unique]], comp[], 2, FALSE)</f>
        <v>#N/A</v>
      </c>
      <c r="L375" s="21" t="str">
        <f>Table2[[#This Row],[Name]] &amp; Table2[[#This Row],[Paper]]</f>
        <v>CVTNLiu, X. et al. Effects of Nb and W additions on the microstructures and mechanical properties of novel γ/γ’ Co-V-Ti-based superalloys. Metals (Basel). 8, (2018).</v>
      </c>
      <c r="M375" s="21" t="s">
        <v>1763</v>
      </c>
    </row>
    <row r="376" spans="1:13" x14ac:dyDescent="0.3">
      <c r="A376" t="s">
        <v>2616</v>
      </c>
      <c r="B376" t="str">
        <f>IF(A376=A375, "",VLOOKUP(Table2[[#This Row],[Shortname]],comp[], 3, FALSE))</f>
        <v>-12Al-11W</v>
      </c>
      <c r="C376" t="str">
        <f>VLOOKUP(Table2[[#This Row],[Shortname]], comp[], 2, FALSE)</f>
        <v>CoAlW-X</v>
      </c>
      <c r="D376" s="19" t="s">
        <v>738</v>
      </c>
      <c r="E376" t="s">
        <v>737</v>
      </c>
      <c r="F376">
        <v>277</v>
      </c>
      <c r="G376">
        <v>752</v>
      </c>
      <c r="H376" s="4">
        <v>1E-4</v>
      </c>
      <c r="I376" s="4" t="s">
        <v>43</v>
      </c>
      <c r="J376" t="s">
        <v>321</v>
      </c>
      <c r="K376" t="e">
        <f>VLOOKUP(Table2[[#This Row],[Unique]], comp[], 2, FALSE)</f>
        <v>#N/A</v>
      </c>
      <c r="L376" t="str">
        <f>Table2[[#This Row],[Name]] &amp; Table2[[#This Row],[Paper]]</f>
        <v>Co3(Al,W)Okamoto, N. L. et al. Plastic deformation of polycrystals of Co3(Al,W) with the L12 structure. Philos. Mag. 91, 3667–3684 (2011).</v>
      </c>
      <c r="M376" t="s">
        <v>1963</v>
      </c>
    </row>
    <row r="377" spans="1:13" x14ac:dyDescent="0.3">
      <c r="A377" t="s">
        <v>2204</v>
      </c>
      <c r="B377" t="str">
        <f>IF(A377=A376, "",VLOOKUP(Table2[[#This Row],[Shortname]],comp[], 3, FALSE))</f>
        <v>-30Ni-10Al-2Nb-5Mo-2Re</v>
      </c>
      <c r="C377" t="str">
        <f>VLOOKUP(Table2[[#This Row],[Shortname]], comp[], 2, FALSE)</f>
        <v>W-free</v>
      </c>
      <c r="D377" s="19" t="s">
        <v>788</v>
      </c>
      <c r="E377" t="s">
        <v>787</v>
      </c>
      <c r="F377">
        <v>276</v>
      </c>
      <c r="G377">
        <v>970</v>
      </c>
      <c r="H377" s="4">
        <v>1E-3</v>
      </c>
      <c r="I377" s="4" t="s">
        <v>43</v>
      </c>
      <c r="J377" t="s">
        <v>321</v>
      </c>
      <c r="K377" t="e">
        <f>VLOOKUP(Table2[[#This Row],[Unique]], comp[], 2, FALSE)</f>
        <v>#N/A</v>
      </c>
      <c r="L377" t="str">
        <f>Table2[[#This Row],[Name]] &amp; Table2[[#This Row],[Paper]]</f>
        <v>Co2Nb2rPandey, P. et al. On the effect of Re addition on microstructural evolution of a CoNi-based superalloy. Acta Mater. 168, 37–51 (2019).</v>
      </c>
      <c r="M377" t="s">
        <v>1545</v>
      </c>
    </row>
    <row r="378" spans="1:13" x14ac:dyDescent="0.3">
      <c r="A378" t="s">
        <v>2616</v>
      </c>
      <c r="B378" t="str">
        <f>IF(A378=A377, "",VLOOKUP(Table2[[#This Row],[Shortname]],comp[], 3, FALSE))</f>
        <v>-12Al-11W</v>
      </c>
      <c r="C378" t="str">
        <f>VLOOKUP(Table2[[#This Row],[Shortname]], comp[], 2, FALSE)</f>
        <v>CoAlW-X</v>
      </c>
      <c r="D378" s="19" t="s">
        <v>738</v>
      </c>
      <c r="E378" t="s">
        <v>737</v>
      </c>
      <c r="F378">
        <v>274</v>
      </c>
      <c r="G378">
        <v>702</v>
      </c>
      <c r="H378" s="4">
        <v>1E-4</v>
      </c>
      <c r="I378" s="4" t="s">
        <v>43</v>
      </c>
      <c r="J378" t="s">
        <v>321</v>
      </c>
      <c r="K378" t="e">
        <f>VLOOKUP(Table2[[#This Row],[Unique]], comp[], 2, FALSE)</f>
        <v>#N/A</v>
      </c>
      <c r="L378" t="str">
        <f>Table2[[#This Row],[Name]] &amp; Table2[[#This Row],[Paper]]</f>
        <v>Co3(Al,W)Okamoto, N. L. et al. Plastic deformation of polycrystals of Co3(Al,W) with the L12 structure. Philos. Mag. 91, 3667–3684 (2011).</v>
      </c>
      <c r="M378" t="s">
        <v>1963</v>
      </c>
    </row>
    <row r="379" spans="1:13" x14ac:dyDescent="0.3">
      <c r="A379" t="s">
        <v>2215</v>
      </c>
      <c r="B379" t="str">
        <f>IF(A379=A378, "",VLOOKUP(Table2[[#This Row],[Shortname]],comp[], 3, FALSE))</f>
        <v>-2Ti-2Ta-12V</v>
      </c>
      <c r="C379" t="str">
        <f>VLOOKUP(Table2[[#This Row],[Shortname]], comp[], 2, FALSE)</f>
        <v>W-free</v>
      </c>
      <c r="D379" s="19" t="s">
        <v>866</v>
      </c>
      <c r="E379" t="s">
        <v>861</v>
      </c>
      <c r="F379">
        <v>273</v>
      </c>
      <c r="G379">
        <v>900</v>
      </c>
      <c r="H379" s="4">
        <v>1E-4</v>
      </c>
      <c r="I379" s="4" t="s">
        <v>43</v>
      </c>
      <c r="J379" t="s">
        <v>321</v>
      </c>
      <c r="K379" t="e">
        <f>VLOOKUP(Table2[[#This Row],[Unique]], comp[], 2, FALSE)</f>
        <v>#N/A</v>
      </c>
      <c r="L379" t="str">
        <f>Table2[[#This Row],[Name]] &amp; Table2[[#This Row],[Paper]]</f>
        <v>Co-12V-2Ta-2TiRuan, J. et al. Accelerated design of novel W-free high-strength Co-base superalloys with extremely wide γ/γʹ region by machine learning and CALPHAD methods. Acta Mater. 186, 425–433 (2020).</v>
      </c>
      <c r="M379" t="s">
        <v>1551</v>
      </c>
    </row>
    <row r="380" spans="1:13" x14ac:dyDescent="0.3">
      <c r="A380" s="13" t="s">
        <v>2341</v>
      </c>
      <c r="B380" s="13" t="str">
        <f>IF(A380=A379, "",VLOOKUP(Table2[[#This Row],[Shortname]],comp[], 3, FALSE))</f>
        <v>-31Ni-10Al-7W-3Ti-2Ta</v>
      </c>
      <c r="C380" s="13" t="str">
        <f>VLOOKUP(Table2[[#This Row],[Shortname]], comp[], 2, FALSE)</f>
        <v>CoAlWX+</v>
      </c>
      <c r="D380" t="s">
        <v>422</v>
      </c>
      <c r="E380" s="13" t="s">
        <v>420</v>
      </c>
      <c r="F380">
        <v>272</v>
      </c>
      <c r="G380">
        <v>1100</v>
      </c>
      <c r="H380" s="4">
        <v>1E-4</v>
      </c>
      <c r="I380" s="4" t="s">
        <v>43</v>
      </c>
      <c r="J380" t="s">
        <v>423</v>
      </c>
      <c r="K380" s="13" t="e">
        <f>VLOOKUP(Table2[[#This Row],[Unique]], comp[], 2, FALSE)</f>
        <v>#N/A</v>
      </c>
      <c r="L380" s="13" t="str">
        <f>Table2[[#This Row],[Name]] &amp; Table2[[#This Row],[Paper]]</f>
        <v>CoNi-2Fan, Z. et al. The temperature dependence of high-temperature strength and deformation mechanism in a single crystal CoNi-base superalloy. Mater. Sci. Eng. A 735, 114–120 (2018).</v>
      </c>
      <c r="M380" s="13" t="s">
        <v>1693</v>
      </c>
    </row>
    <row r="381" spans="1:13" x14ac:dyDescent="0.3">
      <c r="A381" s="8" t="s">
        <v>2462</v>
      </c>
      <c r="B381" s="8" t="str">
        <f>IF(A381=A380, "",VLOOKUP(Table2[[#This Row],[Shortname]],comp[], 3, FALSE))</f>
        <v>-9Al-10W-2Re</v>
      </c>
      <c r="C381" s="8" t="str">
        <f>VLOOKUP(Table2[[#This Row],[Shortname]], comp[], 2, FALSE)</f>
        <v>CoAlW-X</v>
      </c>
      <c r="D381" s="19" t="s">
        <v>947</v>
      </c>
      <c r="E381" s="8" t="s">
        <v>945</v>
      </c>
      <c r="F381">
        <v>267</v>
      </c>
      <c r="G381">
        <v>600</v>
      </c>
      <c r="H381" s="4">
        <v>1E-4</v>
      </c>
      <c r="I381" s="4" t="s">
        <v>43</v>
      </c>
      <c r="J381" t="s">
        <v>321</v>
      </c>
      <c r="K381" s="8" t="e">
        <f>VLOOKUP(Table2[[#This Row],[Unique]], comp[], 2, FALSE)</f>
        <v>#N/A</v>
      </c>
      <c r="L381" s="8" t="str">
        <f>Table2[[#This Row],[Name]] &amp; Table2[[#This Row],[Paper]]</f>
        <v>2ReSuzuki, A. &amp; Pollock, T. M. High-temperature strength and deformation of γ/γ′ two-phase Co-Al-W-base alloys. Acta Mater. 56, 1288–1297 (2008).</v>
      </c>
      <c r="M381" s="8" t="s">
        <v>1814</v>
      </c>
    </row>
    <row r="382" spans="1:13" x14ac:dyDescent="0.3">
      <c r="A382" t="s">
        <v>2615</v>
      </c>
      <c r="B382" t="str">
        <f>IF(A382=A381, "",VLOOKUP(Table2[[#This Row],[Shortname]],comp[], 3, FALSE))</f>
        <v>-30Ni-10Al-5Cr-2Ti-2Ta-5Mo</v>
      </c>
      <c r="C382" t="str">
        <f>VLOOKUP(Table2[[#This Row],[Shortname]], comp[], 2, FALSE)</f>
        <v>W-free</v>
      </c>
      <c r="D382" s="19" t="s">
        <v>735</v>
      </c>
      <c r="E382" t="s">
        <v>734</v>
      </c>
      <c r="F382">
        <v>261</v>
      </c>
      <c r="G382">
        <v>1225</v>
      </c>
      <c r="H382">
        <v>10</v>
      </c>
      <c r="I382" s="4" t="s">
        <v>43</v>
      </c>
      <c r="J382" s="23"/>
      <c r="K382" t="s">
        <v>1632</v>
      </c>
      <c r="L382"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82" t="s">
        <v>1632</v>
      </c>
    </row>
    <row r="383" spans="1:13" x14ac:dyDescent="0.3">
      <c r="A383" t="s">
        <v>2476</v>
      </c>
      <c r="B383" t="str">
        <f>IF(A383=A382, "",VLOOKUP(Table2[[#This Row],[Shortname]],comp[], 3, FALSE))</f>
        <v>-2Ta-12V</v>
      </c>
      <c r="C383" t="str">
        <f>VLOOKUP(Table2[[#This Row],[Shortname]], comp[], 2, FALSE)</f>
        <v>W-free</v>
      </c>
      <c r="D383" s="19" t="s">
        <v>862</v>
      </c>
      <c r="E383" t="s">
        <v>861</v>
      </c>
      <c r="F383">
        <v>261</v>
      </c>
      <c r="G383">
        <v>900</v>
      </c>
      <c r="H383" s="4">
        <v>1E-4</v>
      </c>
      <c r="I383" s="4" t="s">
        <v>43</v>
      </c>
      <c r="J383" t="s">
        <v>321</v>
      </c>
      <c r="K383" t="e">
        <f>VLOOKUP(Table2[[#This Row],[Unique]], comp[], 2, FALSE)</f>
        <v>#N/A</v>
      </c>
      <c r="L383" t="str">
        <f>Table2[[#This Row],[Name]] &amp; Table2[[#This Row],[Paper]]</f>
        <v>Co-12V-2TaRuan, J. et al. Accelerated design of novel W-free high-strength Co-base superalloys with extremely wide γ/γʹ region by machine learning and CALPHAD methods. Acta Mater. 186, 425–433 (2020).</v>
      </c>
      <c r="M383" t="s">
        <v>1828</v>
      </c>
    </row>
    <row r="384" spans="1:13" x14ac:dyDescent="0.3">
      <c r="A384" t="s">
        <v>2189</v>
      </c>
      <c r="B384" t="str">
        <f>IF(A384=A383, "",VLOOKUP(Table2[[#This Row],[Shortname]],comp[], 3, FALSE))</f>
        <v>-12Ti-1Re</v>
      </c>
      <c r="C384" t="str">
        <f>VLOOKUP(Table2[[#This Row],[Shortname]], comp[], 2, FALSE)</f>
        <v>Co3Ti</v>
      </c>
      <c r="D384" s="19" t="s">
        <v>586</v>
      </c>
      <c r="E384" t="s">
        <v>585</v>
      </c>
      <c r="F384">
        <v>260</v>
      </c>
      <c r="G384">
        <v>900</v>
      </c>
      <c r="H384" s="4">
        <v>1E-4</v>
      </c>
      <c r="I384" s="4" t="s">
        <v>43</v>
      </c>
      <c r="J384" t="s">
        <v>321</v>
      </c>
      <c r="K384" t="e">
        <f>VLOOKUP(Table2[[#This Row],[Unique]], comp[], 2, FALSE)</f>
        <v>#N/A</v>
      </c>
      <c r="L384" t="str">
        <f>Table2[[#This Row],[Name]] &amp; Table2[[#This Row],[Paper]]</f>
        <v>Re1Li, L. et al. Effect of Re on microstructure and mechanical properties of γ/γʹ Co-Ti-based superalloys. Intermetallics 115, (2019).</v>
      </c>
      <c r="M384" t="s">
        <v>1458</v>
      </c>
    </row>
    <row r="385" spans="1:13" x14ac:dyDescent="0.3">
      <c r="A385" s="13" t="s">
        <v>2345</v>
      </c>
      <c r="B385" s="13" t="str">
        <f>IF(A385=A384, "",VLOOKUP(Table2[[#This Row],[Shortname]],comp[], 3, FALSE))</f>
        <v>-27Ni-9Al-12Cr-1W-4Mo</v>
      </c>
      <c r="C385" s="13" t="str">
        <f>VLOOKUP(Table2[[#This Row],[Shortname]], comp[], 2, FALSE)</f>
        <v>Low-W</v>
      </c>
      <c r="D385" t="s">
        <v>476</v>
      </c>
      <c r="E385" s="13" t="s">
        <v>472</v>
      </c>
      <c r="F385">
        <v>256</v>
      </c>
      <c r="G385">
        <v>750</v>
      </c>
      <c r="H385" s="4">
        <v>1E-4</v>
      </c>
      <c r="I385" s="4" t="s">
        <v>43</v>
      </c>
      <c r="J385" t="s">
        <v>321</v>
      </c>
      <c r="K385" s="13" t="e">
        <f>VLOOKUP(Table2[[#This Row],[Unique]], comp[], 2, FALSE)</f>
        <v>#N/A</v>
      </c>
      <c r="L385" s="13" t="str">
        <f>Table2[[#This Row],[Name]] &amp; Table2[[#This Row],[Paper]]</f>
        <v>1W4MoFu, H. et al. Microstructure and Properties Evolution of Co-Al-W-Ni-Cr Superalloys by Molybdenum and Niobium Substitutions for Tungsten. Metall. Mater. Trans. A Phys. Metall. Mater. Sci. 51, 299–308 (2020).</v>
      </c>
      <c r="M385" s="13" t="s">
        <v>1694</v>
      </c>
    </row>
    <row r="386" spans="1:13" x14ac:dyDescent="0.3">
      <c r="A386" s="21" t="s">
        <v>2406</v>
      </c>
      <c r="B386" s="21" t="str">
        <f>IF(A386=A385, "",VLOOKUP(Table2[[#This Row],[Shortname]],comp[], 3, FALSE))</f>
        <v>-2W-4Ti-10V</v>
      </c>
      <c r="C386" s="21" t="str">
        <f>VLOOKUP(Table2[[#This Row],[Shortname]], comp[], 2, FALSE)</f>
        <v>Low-W</v>
      </c>
      <c r="D386" t="s">
        <v>629</v>
      </c>
      <c r="E386" s="21" t="s">
        <v>627</v>
      </c>
      <c r="F386">
        <v>250</v>
      </c>
      <c r="G386">
        <v>1000</v>
      </c>
      <c r="H386" s="4">
        <v>1E-4</v>
      </c>
      <c r="I386" s="4" t="s">
        <v>43</v>
      </c>
      <c r="J386" t="s">
        <v>321</v>
      </c>
      <c r="K386" s="21" t="e">
        <f>VLOOKUP(Table2[[#This Row],[Unique]], comp[], 2, FALSE)</f>
        <v>#N/A</v>
      </c>
      <c r="L386" s="21" t="str">
        <f>Table2[[#This Row],[Name]] &amp; Table2[[#This Row],[Paper]]</f>
        <v>CCTWLiu, X. et al. Effects of Nb and W additions on the microstructures and mechanical properties of novel γ/γ’ Co-V-Ti-based superalloys. Metals (Basel). 8, (2018).</v>
      </c>
      <c r="M386" s="21" t="s">
        <v>1761</v>
      </c>
    </row>
    <row r="387" spans="1:13" x14ac:dyDescent="0.3">
      <c r="A387" t="s">
        <v>2615</v>
      </c>
      <c r="B387" t="str">
        <f>IF(A387=A386, "",VLOOKUP(Table2[[#This Row],[Shortname]],comp[], 3, FALSE))</f>
        <v>-30Ni-10Al-5Cr-2Ti-2Ta-5Mo</v>
      </c>
      <c r="C387" t="str">
        <f>VLOOKUP(Table2[[#This Row],[Shortname]], comp[], 2, FALSE)</f>
        <v>W-free</v>
      </c>
      <c r="D387" s="19" t="s">
        <v>735</v>
      </c>
      <c r="E387" t="s">
        <v>734</v>
      </c>
      <c r="F387" s="24">
        <v>245</v>
      </c>
      <c r="G387">
        <v>1125</v>
      </c>
      <c r="H387">
        <v>1</v>
      </c>
      <c r="I387" s="4" t="s">
        <v>43</v>
      </c>
      <c r="J387" s="23"/>
      <c r="K387" t="s">
        <v>1632</v>
      </c>
      <c r="L387"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87" t="s">
        <v>1632</v>
      </c>
    </row>
    <row r="388" spans="1:13" x14ac:dyDescent="0.3">
      <c r="A388" t="s">
        <v>2261</v>
      </c>
      <c r="B388" t="str">
        <f>IF(A388=A387, "",VLOOKUP(Table2[[#This Row],[Shortname]],comp[], 3, FALSE))</f>
        <v>-30Ni-10Al-13Cr-5Ti-2Nb</v>
      </c>
      <c r="C388" t="str">
        <f>VLOOKUP(Table2[[#This Row],[Shortname]], comp[], 2, FALSE)</f>
        <v>W-free</v>
      </c>
      <c r="D388" t="s">
        <v>18</v>
      </c>
      <c r="E388" t="s">
        <v>1238</v>
      </c>
      <c r="F388">
        <v>238</v>
      </c>
      <c r="G388">
        <v>1125</v>
      </c>
      <c r="H388">
        <v>1</v>
      </c>
      <c r="I388" t="s">
        <v>43</v>
      </c>
      <c r="J388" t="s">
        <v>25</v>
      </c>
      <c r="K388" t="s">
        <v>1570</v>
      </c>
      <c r="L388"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https://doi.org/10.1016/j.msea.2020.139512</v>
      </c>
      <c r="M388" t="s">
        <v>1570</v>
      </c>
    </row>
    <row r="389" spans="1:13" x14ac:dyDescent="0.3">
      <c r="A389" t="s">
        <v>2261</v>
      </c>
      <c r="B389" t="str">
        <f>IF(A389=A388, "",VLOOKUP(Table2[[#This Row],[Shortname]],comp[], 3, FALSE))</f>
        <v/>
      </c>
      <c r="C389" t="str">
        <f>VLOOKUP(Table2[[#This Row],[Shortname]], comp[], 2, FALSE)</f>
        <v>W-free</v>
      </c>
      <c r="D389" t="s">
        <v>18</v>
      </c>
      <c r="E389" t="s">
        <v>1232</v>
      </c>
      <c r="F389">
        <v>233</v>
      </c>
      <c r="G389">
        <v>1025</v>
      </c>
      <c r="H389">
        <v>0.1</v>
      </c>
      <c r="I389" t="s">
        <v>43</v>
      </c>
      <c r="J389" t="s">
        <v>25</v>
      </c>
      <c r="K389" t="s">
        <v>1570</v>
      </c>
      <c r="L38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https://doi.org/10.1016/j.msea.2020.139506</v>
      </c>
      <c r="M389" t="s">
        <v>1570</v>
      </c>
    </row>
    <row r="390" spans="1:13" x14ac:dyDescent="0.3">
      <c r="A390" t="s">
        <v>2616</v>
      </c>
      <c r="B390" t="str">
        <f>IF(A390=A389, "",VLOOKUP(Table2[[#This Row],[Shortname]],comp[], 3, FALSE))</f>
        <v>-12Al-11W</v>
      </c>
      <c r="C390" t="str">
        <f>VLOOKUP(Table2[[#This Row],[Shortname]], comp[], 2, FALSE)</f>
        <v>CoAlW-X</v>
      </c>
      <c r="D390" s="19" t="s">
        <v>738</v>
      </c>
      <c r="E390" t="s">
        <v>737</v>
      </c>
      <c r="F390">
        <v>229</v>
      </c>
      <c r="G390">
        <v>902</v>
      </c>
      <c r="H390" s="4">
        <v>1E-4</v>
      </c>
      <c r="I390" s="4" t="s">
        <v>43</v>
      </c>
      <c r="J390" t="s">
        <v>321</v>
      </c>
      <c r="K390" t="e">
        <f>VLOOKUP(Table2[[#This Row],[Unique]], comp[], 2, FALSE)</f>
        <v>#N/A</v>
      </c>
      <c r="L390" t="str">
        <f>Table2[[#This Row],[Name]] &amp; Table2[[#This Row],[Paper]]</f>
        <v>Co3(Al,W)Okamoto, N. L. et al. Plastic deformation of polycrystals of Co3(Al,W) with the L12 structure. Philos. Mag. 91, 3667–3684 (2011).</v>
      </c>
      <c r="M390" t="s">
        <v>1963</v>
      </c>
    </row>
    <row r="391" spans="1:13" x14ac:dyDescent="0.3">
      <c r="A391" t="s">
        <v>2479</v>
      </c>
      <c r="B391" t="str">
        <f>IF(A391=A390, "",VLOOKUP(Table2[[#This Row],[Shortname]],comp[], 3, FALSE))</f>
        <v>-2Ni-5Ti-15V</v>
      </c>
      <c r="C391" t="str">
        <f>VLOOKUP(Table2[[#This Row],[Shortname]], comp[], 2, FALSE)</f>
        <v>W-free</v>
      </c>
      <c r="D391" s="19" t="s">
        <v>857</v>
      </c>
      <c r="E391" t="s">
        <v>854</v>
      </c>
      <c r="F391">
        <v>224</v>
      </c>
      <c r="G391">
        <v>1000</v>
      </c>
      <c r="H391" s="4">
        <v>1E-4</v>
      </c>
      <c r="I391" s="4" t="s">
        <v>43</v>
      </c>
      <c r="J391" t="s">
        <v>321</v>
      </c>
      <c r="K391" t="e">
        <f>VLOOKUP(Table2[[#This Row],[Unique]], comp[], 2, FALSE)</f>
        <v>#N/A</v>
      </c>
      <c r="L391" t="str">
        <f>Table2[[#This Row],[Name]] &amp; Table2[[#This Row],[Paper]]</f>
        <v>Co-5Ti-15V-2NiRuan, J. J. et al. Novel Co-Ti-V-base superalloys reinforced by L12-ordered γ′ phase. Intermetallics 92, 126–132 (2018).</v>
      </c>
      <c r="M391" t="s">
        <v>1832</v>
      </c>
    </row>
    <row r="392" spans="1:13" x14ac:dyDescent="0.3">
      <c r="A392" s="8" t="s">
        <v>2245</v>
      </c>
      <c r="B392" s="8" t="str">
        <f>IF(A392=A391, "",VLOOKUP(Table2[[#This Row],[Shortname]],comp[], 3, FALSE))</f>
        <v>-15Cr-11Ti</v>
      </c>
      <c r="C392" s="8" t="str">
        <f>VLOOKUP(Table2[[#This Row],[Shortname]], comp[], 2, FALSE)</f>
        <v>Co3Ti</v>
      </c>
      <c r="D392" s="19" t="s">
        <v>1133</v>
      </c>
      <c r="E392" s="8" t="s">
        <v>1132</v>
      </c>
      <c r="F392">
        <v>217</v>
      </c>
      <c r="G392">
        <v>1000</v>
      </c>
      <c r="H392" s="4">
        <v>1E-4</v>
      </c>
      <c r="I392" s="4" t="s">
        <v>43</v>
      </c>
      <c r="J392" t="s">
        <v>321</v>
      </c>
      <c r="K392" s="8" t="e">
        <f>VLOOKUP(Table2[[#This Row],[Unique]], comp[], 2, FALSE)</f>
        <v>#N/A</v>
      </c>
      <c r="L392" s="8" t="str">
        <f>Table2[[#This Row],[Name]] &amp; Table2[[#This Row],[Paper]]</f>
        <v>CTC-1Zenk, C. H. et al. A novel type of Co–Ti–Cr-base γ/γ′ superalloys with low mass density. Acta Mater. 135, 244–251 (2017).</v>
      </c>
      <c r="M392" s="8" t="s">
        <v>1400</v>
      </c>
    </row>
    <row r="393" spans="1:13" x14ac:dyDescent="0.3">
      <c r="A393" t="s">
        <v>2615</v>
      </c>
      <c r="B393" t="str">
        <f>IF(A393=A392, "",VLOOKUP(Table2[[#This Row],[Shortname]],comp[], 3, FALSE))</f>
        <v>-30Ni-10Al-5Cr-2Ti-2Ta-5Mo</v>
      </c>
      <c r="C393" t="str">
        <f>VLOOKUP(Table2[[#This Row],[Shortname]], comp[], 2, FALSE)</f>
        <v>W-free</v>
      </c>
      <c r="D393" s="19" t="s">
        <v>735</v>
      </c>
      <c r="E393" t="s">
        <v>734</v>
      </c>
      <c r="F393" s="24">
        <v>213</v>
      </c>
      <c r="G393">
        <v>1175</v>
      </c>
      <c r="H393">
        <v>1</v>
      </c>
      <c r="I393" s="4" t="s">
        <v>43</v>
      </c>
      <c r="J393" s="23"/>
      <c r="K393" t="s">
        <v>1632</v>
      </c>
      <c r="L393"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393" t="s">
        <v>1632</v>
      </c>
    </row>
    <row r="394" spans="1:13" x14ac:dyDescent="0.3">
      <c r="A394" t="s">
        <v>2261</v>
      </c>
      <c r="B394" t="str">
        <f>IF(A394=A393, "",VLOOKUP(Table2[[#This Row],[Shortname]],comp[], 3, FALSE))</f>
        <v>-30Ni-10Al-13Cr-5Ti-2Nb</v>
      </c>
      <c r="C394" t="str">
        <f>VLOOKUP(Table2[[#This Row],[Shortname]], comp[], 2, FALSE)</f>
        <v>W-free</v>
      </c>
      <c r="D394" t="s">
        <v>18</v>
      </c>
      <c r="E394" t="s">
        <v>1243</v>
      </c>
      <c r="F394">
        <v>210</v>
      </c>
      <c r="G394">
        <v>1175</v>
      </c>
      <c r="H394">
        <v>10</v>
      </c>
      <c r="I394" t="s">
        <v>43</v>
      </c>
      <c r="J394" t="s">
        <v>25</v>
      </c>
      <c r="K394" t="s">
        <v>1570</v>
      </c>
      <c r="L394"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https://doi.org/10.1016/j.msea.2020.139517</v>
      </c>
      <c r="M394" t="s">
        <v>1570</v>
      </c>
    </row>
    <row r="395" spans="1:13" x14ac:dyDescent="0.3">
      <c r="A395" s="8" t="s">
        <v>2462</v>
      </c>
      <c r="B395" s="8" t="str">
        <f>IF(A395=A394, "",VLOOKUP(Table2[[#This Row],[Shortname]],comp[], 3, FALSE))</f>
        <v>-9Al-10W-2Re</v>
      </c>
      <c r="C395" s="8" t="str">
        <f>VLOOKUP(Table2[[#This Row],[Shortname]], comp[], 2, FALSE)</f>
        <v>CoAlW-X</v>
      </c>
      <c r="D395" s="19" t="s">
        <v>947</v>
      </c>
      <c r="E395" s="8" t="s">
        <v>945</v>
      </c>
      <c r="F395">
        <v>206</v>
      </c>
      <c r="G395">
        <v>740</v>
      </c>
      <c r="H395" s="4">
        <v>1E-4</v>
      </c>
      <c r="I395" s="4" t="s">
        <v>43</v>
      </c>
      <c r="J395" t="s">
        <v>321</v>
      </c>
      <c r="K395" s="8" t="e">
        <f>VLOOKUP(Table2[[#This Row],[Unique]], comp[], 2, FALSE)</f>
        <v>#N/A</v>
      </c>
      <c r="L395" s="8" t="str">
        <f>Table2[[#This Row],[Name]] &amp; Table2[[#This Row],[Paper]]</f>
        <v>2ReSuzuki, A. &amp; Pollock, T. M. High-temperature strength and deformation of γ/γ′ two-phase Co-Al-W-base alloys. Acta Mater. 56, 1288–1297 (2008).</v>
      </c>
      <c r="M395" s="8" t="s">
        <v>1814</v>
      </c>
    </row>
    <row r="396" spans="1:13" x14ac:dyDescent="0.3">
      <c r="A396" s="8" t="s">
        <v>911</v>
      </c>
      <c r="B396" s="8" t="str">
        <f>IF(A396=A395, "",VLOOKUP(Table2[[#This Row],[Shortname]],comp[], 3, FALSE))</f>
        <v>-9Al-10W</v>
      </c>
      <c r="C396" s="8" t="str">
        <f>VLOOKUP(Table2[[#This Row],[Shortname]], comp[], 2, FALSE)</f>
        <v>CoAlW-X</v>
      </c>
      <c r="D396" s="19" t="s">
        <v>911</v>
      </c>
      <c r="E396" s="8" t="s">
        <v>908</v>
      </c>
      <c r="F396">
        <v>198</v>
      </c>
      <c r="G396">
        <v>980</v>
      </c>
      <c r="H396" s="4">
        <v>2.0000000000000001E-4</v>
      </c>
      <c r="I396" s="4" t="s">
        <v>43</v>
      </c>
      <c r="J396" t="s">
        <v>321</v>
      </c>
      <c r="K396" s="8" t="e">
        <f>VLOOKUP(Table2[[#This Row],[Unique]], comp[], 2, FALSE)</f>
        <v>#N/A</v>
      </c>
      <c r="L396" s="8" t="str">
        <f>Table2[[#This Row],[Name]] &amp; Table2[[#This Row],[Paper]]</f>
        <v>Co-9.3Al-10.4WShinagawa, K., Omori, T., Oikawa, K., Kainuma, R. &amp; Ishida, K. Ductility enhancement by boron addition in Co-Al-W high-temperature alloys. Scr. Mater. 61, 612–615 (2009).</v>
      </c>
      <c r="M396" s="8" t="s">
        <v>1967</v>
      </c>
    </row>
    <row r="397" spans="1:13" x14ac:dyDescent="0.3">
      <c r="A397" t="s">
        <v>2477</v>
      </c>
      <c r="B397" t="str">
        <f>IF(A397=A396, "",VLOOKUP(Table2[[#This Row],[Shortname]],comp[], 3, FALSE))</f>
        <v>-5Ti-15V</v>
      </c>
      <c r="C397" t="str">
        <f>VLOOKUP(Table2[[#This Row],[Shortname]], comp[], 2, FALSE)</f>
        <v>W-free</v>
      </c>
      <c r="D397" s="19" t="s">
        <v>855</v>
      </c>
      <c r="E397" t="s">
        <v>854</v>
      </c>
      <c r="F397">
        <v>197</v>
      </c>
      <c r="G397">
        <v>1000</v>
      </c>
      <c r="H397" s="4">
        <v>1E-4</v>
      </c>
      <c r="I397" s="4" t="s">
        <v>43</v>
      </c>
      <c r="J397" t="s">
        <v>321</v>
      </c>
      <c r="K397" t="e">
        <f>VLOOKUP(Table2[[#This Row],[Unique]], comp[], 2, FALSE)</f>
        <v>#N/A</v>
      </c>
      <c r="L397" t="str">
        <f>Table2[[#This Row],[Name]] &amp; Table2[[#This Row],[Paper]]</f>
        <v>Co-5Ti-15VRuan, J. J. et al. Novel Co-Ti-V-base superalloys reinforced by L12-ordered γ′ phase. Intermetallics 92, 126–132 (2018).</v>
      </c>
      <c r="M397" t="s">
        <v>1830</v>
      </c>
    </row>
    <row r="398" spans="1:13" x14ac:dyDescent="0.3">
      <c r="A398" s="21" t="s">
        <v>2407</v>
      </c>
      <c r="B398" s="21" t="str">
        <f>IF(A398=A397, "",VLOOKUP(Table2[[#This Row],[Shortname]],comp[], 3, FALSE))</f>
        <v>-4Ti-12V</v>
      </c>
      <c r="C398" s="21" t="str">
        <f>VLOOKUP(Table2[[#This Row],[Shortname]], comp[], 2, FALSE)</f>
        <v>W-free</v>
      </c>
      <c r="D398" s="19" t="s">
        <v>628</v>
      </c>
      <c r="E398" s="21" t="s">
        <v>627</v>
      </c>
      <c r="F398">
        <v>195</v>
      </c>
      <c r="G398">
        <v>1000</v>
      </c>
      <c r="H398" s="4">
        <v>1E-4</v>
      </c>
      <c r="I398" s="4" t="s">
        <v>43</v>
      </c>
      <c r="J398" t="s">
        <v>321</v>
      </c>
      <c r="K398" s="21" t="e">
        <f>VLOOKUP(Table2[[#This Row],[Unique]], comp[], 2, FALSE)</f>
        <v>#N/A</v>
      </c>
      <c r="L398" s="21" t="str">
        <f>Table2[[#This Row],[Name]] &amp; Table2[[#This Row],[Paper]]</f>
        <v>CVT-1Liu, X. et al. Effects of Nb and W additions on the microstructures and mechanical properties of novel γ/γ’ Co-V-Ti-based superalloys. Metals (Basel). 8, (2018).</v>
      </c>
      <c r="M398" s="21" t="s">
        <v>1762</v>
      </c>
    </row>
    <row r="399" spans="1:13" x14ac:dyDescent="0.3">
      <c r="A399" t="s">
        <v>2261</v>
      </c>
      <c r="B399" t="str">
        <f>IF(A399=A398, "",VLOOKUP(Table2[[#This Row],[Shortname]],comp[], 3, FALSE))</f>
        <v>-30Ni-10Al-13Cr-5Ti-2Nb</v>
      </c>
      <c r="C399" t="str">
        <f>VLOOKUP(Table2[[#This Row],[Shortname]], comp[], 2, FALSE)</f>
        <v>W-free</v>
      </c>
      <c r="D399" t="s">
        <v>18</v>
      </c>
      <c r="E399" t="s">
        <v>1239</v>
      </c>
      <c r="F399">
        <v>193</v>
      </c>
      <c r="G399">
        <v>1175</v>
      </c>
      <c r="H399">
        <v>1</v>
      </c>
      <c r="I399" t="s">
        <v>43</v>
      </c>
      <c r="J399" t="s">
        <v>25</v>
      </c>
      <c r="K399" t="s">
        <v>1570</v>
      </c>
      <c r="L39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https://doi.org/10.1016/j.msea.2020.139513</v>
      </c>
      <c r="M399" t="s">
        <v>1570</v>
      </c>
    </row>
    <row r="400" spans="1:13" x14ac:dyDescent="0.3">
      <c r="A400" t="s">
        <v>2615</v>
      </c>
      <c r="B400" t="str">
        <f>IF(A400=A399, "",VLOOKUP(Table2[[#This Row],[Shortname]],comp[], 3, FALSE))</f>
        <v>-30Ni-10Al-5Cr-2Ti-2Ta-5Mo</v>
      </c>
      <c r="C400" t="str">
        <f>VLOOKUP(Table2[[#This Row],[Shortname]], comp[], 2, FALSE)</f>
        <v>W-free</v>
      </c>
      <c r="D400" s="19" t="s">
        <v>735</v>
      </c>
      <c r="E400" t="s">
        <v>734</v>
      </c>
      <c r="F400" s="24">
        <v>188.2</v>
      </c>
      <c r="G400">
        <v>1125</v>
      </c>
      <c r="H400">
        <v>0.1</v>
      </c>
      <c r="I400" s="4" t="s">
        <v>43</v>
      </c>
      <c r="J400" s="23"/>
      <c r="K400" t="s">
        <v>1632</v>
      </c>
      <c r="L400"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00" t="s">
        <v>1632</v>
      </c>
    </row>
    <row r="401" spans="1:16" x14ac:dyDescent="0.3">
      <c r="A401" t="s">
        <v>2261</v>
      </c>
      <c r="B401" t="str">
        <f>IF(A401=A400, "",VLOOKUP(Table2[[#This Row],[Shortname]],comp[], 3, FALSE))</f>
        <v>-30Ni-10Al-13Cr-5Ti-2Nb</v>
      </c>
      <c r="C401" t="str">
        <f>VLOOKUP(Table2[[#This Row],[Shortname]], comp[], 2, FALSE)</f>
        <v>W-free</v>
      </c>
      <c r="D401" t="s">
        <v>18</v>
      </c>
      <c r="E401" t="s">
        <v>35</v>
      </c>
      <c r="F401">
        <v>174</v>
      </c>
      <c r="G401">
        <v>1025</v>
      </c>
      <c r="H401">
        <v>0.01</v>
      </c>
      <c r="I401" t="s">
        <v>43</v>
      </c>
      <c r="J401" t="s">
        <v>25</v>
      </c>
      <c r="K401" t="s">
        <v>1570</v>
      </c>
      <c r="L401"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https://doi.org/10.1016/j.msea.2020.139502</v>
      </c>
      <c r="M401" t="s">
        <v>1570</v>
      </c>
    </row>
    <row r="402" spans="1:16" x14ac:dyDescent="0.3">
      <c r="A402" t="s">
        <v>2615</v>
      </c>
      <c r="B402" t="str">
        <f>IF(A402=A401, "",VLOOKUP(Table2[[#This Row],[Shortname]],comp[], 3, FALSE))</f>
        <v>-30Ni-10Al-5Cr-2Ti-2Ta-5Mo</v>
      </c>
      <c r="C402" t="str">
        <f>VLOOKUP(Table2[[#This Row],[Shortname]], comp[], 2, FALSE)</f>
        <v>W-free</v>
      </c>
      <c r="D402" s="19" t="s">
        <v>735</v>
      </c>
      <c r="E402" t="s">
        <v>734</v>
      </c>
      <c r="F402" s="24">
        <v>170.41</v>
      </c>
      <c r="G402">
        <v>1225</v>
      </c>
      <c r="H402">
        <v>1</v>
      </c>
      <c r="I402" s="4" t="s">
        <v>43</v>
      </c>
      <c r="J402" s="23"/>
      <c r="K402" t="s">
        <v>1632</v>
      </c>
      <c r="L402"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02" t="s">
        <v>1632</v>
      </c>
    </row>
    <row r="403" spans="1:16" x14ac:dyDescent="0.3">
      <c r="A403" t="s">
        <v>2478</v>
      </c>
      <c r="B403" t="str">
        <f>IF(A403=A402, "",VLOOKUP(Table2[[#This Row],[Shortname]],comp[], 3, FALSE))</f>
        <v>-2Al-5Ti-15V</v>
      </c>
      <c r="C403" t="str">
        <f>VLOOKUP(Table2[[#This Row],[Shortname]], comp[], 2, FALSE)</f>
        <v>W-free</v>
      </c>
      <c r="D403" s="19" t="s">
        <v>856</v>
      </c>
      <c r="E403" t="s">
        <v>854</v>
      </c>
      <c r="F403">
        <v>162</v>
      </c>
      <c r="G403">
        <v>1000</v>
      </c>
      <c r="H403" s="4">
        <v>1E-4</v>
      </c>
      <c r="I403" s="4" t="s">
        <v>43</v>
      </c>
      <c r="J403" t="s">
        <v>321</v>
      </c>
      <c r="K403" t="e">
        <f>VLOOKUP(Table2[[#This Row],[Unique]], comp[], 2, FALSE)</f>
        <v>#N/A</v>
      </c>
      <c r="L403" t="str">
        <f>Table2[[#This Row],[Name]] &amp; Table2[[#This Row],[Paper]]</f>
        <v>Co-5Ti-15V-2AlRuan, J. J. et al. Novel Co-Ti-V-base superalloys reinforced by L12-ordered γ′ phase. Intermetallics 92, 126–132 (2018).</v>
      </c>
      <c r="M403" t="s">
        <v>1831</v>
      </c>
    </row>
    <row r="404" spans="1:16" x14ac:dyDescent="0.3">
      <c r="A404" s="84" t="s">
        <v>2615</v>
      </c>
      <c r="B404" t="str">
        <f>IF(A404=A403, "",VLOOKUP(Table2[[#This Row],[Shortname]],comp[], 3, FALSE))</f>
        <v>-30Ni-10Al-5Cr-2Ti-2Ta-5Mo</v>
      </c>
      <c r="C404" t="str">
        <f>VLOOKUP(Table2[[#This Row],[Shortname]], comp[], 2, FALSE)</f>
        <v>W-free</v>
      </c>
      <c r="D404" s="77" t="s">
        <v>735</v>
      </c>
      <c r="E404" s="75" t="s">
        <v>734</v>
      </c>
      <c r="F404" s="24">
        <v>161.5</v>
      </c>
      <c r="G404">
        <v>1075</v>
      </c>
      <c r="H404">
        <v>0.01</v>
      </c>
      <c r="I404" s="4" t="s">
        <v>43</v>
      </c>
      <c r="J404" s="23"/>
      <c r="K404" t="s">
        <v>1632</v>
      </c>
      <c r="L404"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04" t="s">
        <v>1632</v>
      </c>
      <c r="N404" s="8"/>
      <c r="O404" s="8"/>
      <c r="P404" s="19"/>
    </row>
    <row r="405" spans="1:16" x14ac:dyDescent="0.3">
      <c r="A405" s="83" t="s">
        <v>2494</v>
      </c>
      <c r="B405" s="8" t="str">
        <f>IF(A405=A404, "",VLOOKUP(Table2[[#This Row],[Shortname]],comp[], 3, FALSE))</f>
        <v>-9Al-8W-B</v>
      </c>
      <c r="C405" s="8" t="str">
        <f>VLOOKUP(Table2[[#This Row],[Shortname]], comp[], 2, FALSE)</f>
        <v>CoAlW-X</v>
      </c>
      <c r="D405" s="77" t="s">
        <v>915</v>
      </c>
      <c r="E405" s="78" t="s">
        <v>908</v>
      </c>
      <c r="F405">
        <v>151</v>
      </c>
      <c r="G405">
        <v>980</v>
      </c>
      <c r="H405" s="4">
        <v>2.0000000000000001E-4</v>
      </c>
      <c r="I405" s="4" t="s">
        <v>43</v>
      </c>
      <c r="J405" t="s">
        <v>321</v>
      </c>
      <c r="K405" s="8" t="e">
        <f>VLOOKUP(Table2[[#This Row],[Unique]], comp[], 2, FALSE)</f>
        <v>#N/A</v>
      </c>
      <c r="L405" s="8" t="str">
        <f>Table2[[#This Row],[Name]] &amp; Table2[[#This Row],[Paper]]</f>
        <v>Co-9Al-8.2W-0.02BShinagawa, K., Omori, T., Oikawa, K., Kainuma, R. &amp; Ishida, K. Ductility enhancement by boron addition in Co-Al-W high-temperature alloys. Scr. Mater. 61, 612–615 (2009).</v>
      </c>
      <c r="M405" s="8" t="s">
        <v>1852</v>
      </c>
      <c r="N405" s="8"/>
      <c r="O405" s="8"/>
      <c r="P405" s="19"/>
    </row>
    <row r="406" spans="1:16" x14ac:dyDescent="0.3">
      <c r="A406" s="84" t="s">
        <v>2261</v>
      </c>
      <c r="B406" t="str">
        <f>IF(A406=A405, "",VLOOKUP(Table2[[#This Row],[Shortname]],comp[], 3, FALSE))</f>
        <v>-30Ni-10Al-13Cr-5Ti-2Nb</v>
      </c>
      <c r="C406" t="str">
        <f>VLOOKUP(Table2[[#This Row],[Shortname]], comp[], 2, FALSE)</f>
        <v>W-free</v>
      </c>
      <c r="D406" s="75" t="s">
        <v>18</v>
      </c>
      <c r="E406" s="75" t="s">
        <v>1233</v>
      </c>
      <c r="F406">
        <v>150</v>
      </c>
      <c r="G406">
        <v>1075</v>
      </c>
      <c r="H406">
        <v>0.1</v>
      </c>
      <c r="I406" t="s">
        <v>43</v>
      </c>
      <c r="J406" t="s">
        <v>25</v>
      </c>
      <c r="K406" t="s">
        <v>1570</v>
      </c>
      <c r="L406"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https://doi.org/10.1016/j.msea.2020.139507</v>
      </c>
      <c r="M406" t="s">
        <v>1570</v>
      </c>
    </row>
    <row r="407" spans="1:16" x14ac:dyDescent="0.3">
      <c r="A407" s="83" t="s">
        <v>914</v>
      </c>
      <c r="B407" s="8" t="str">
        <f>IF(A407=A406, "",VLOOKUP(Table2[[#This Row],[Shortname]],comp[], 3, FALSE))</f>
        <v>-9Al-7W-B</v>
      </c>
      <c r="C407" s="8" t="str">
        <f>VLOOKUP(Table2[[#This Row],[Shortname]], comp[], 2, FALSE)</f>
        <v>CoAlW-X</v>
      </c>
      <c r="D407" s="77" t="s">
        <v>914</v>
      </c>
      <c r="E407" s="78" t="s">
        <v>908</v>
      </c>
      <c r="F407">
        <v>140</v>
      </c>
      <c r="G407">
        <v>980</v>
      </c>
      <c r="H407" s="4">
        <v>2.0000000000000001E-4</v>
      </c>
      <c r="I407" s="4" t="s">
        <v>43</v>
      </c>
      <c r="J407" t="s">
        <v>321</v>
      </c>
      <c r="K407" s="8" t="e">
        <f>VLOOKUP(Table2[[#This Row],[Unique]], comp[], 2, FALSE)</f>
        <v>#N/A</v>
      </c>
      <c r="L407" s="8" t="str">
        <f>Table2[[#This Row],[Name]] &amp; Table2[[#This Row],[Paper]]</f>
        <v>Co-8.9Al-6.9W-0.02BShinagawa, K., Omori, T., Oikawa, K., Kainuma, R. &amp; Ishida, K. Ductility enhancement by boron addition in Co-Al-W high-temperature alloys. Scr. Mater. 61, 612–615 (2009).</v>
      </c>
      <c r="M407" s="8" t="s">
        <v>1850</v>
      </c>
    </row>
    <row r="408" spans="1:16" x14ac:dyDescent="0.3">
      <c r="A408" s="84" t="s">
        <v>2615</v>
      </c>
      <c r="B408" t="str">
        <f>IF(A408=A407, "",VLOOKUP(Table2[[#This Row],[Shortname]],comp[], 3, FALSE))</f>
        <v>-30Ni-10Al-5Cr-2Ti-2Ta-5Mo</v>
      </c>
      <c r="C408" t="str">
        <f>VLOOKUP(Table2[[#This Row],[Shortname]], comp[], 2, FALSE)</f>
        <v>W-free</v>
      </c>
      <c r="D408" s="77" t="s">
        <v>735</v>
      </c>
      <c r="E408" s="75" t="s">
        <v>734</v>
      </c>
      <c r="F408" s="24">
        <v>136.69999999999999</v>
      </c>
      <c r="G408">
        <v>1175</v>
      </c>
      <c r="H408">
        <v>0.1</v>
      </c>
      <c r="I408" s="4" t="s">
        <v>43</v>
      </c>
      <c r="J408" s="23"/>
      <c r="K408" t="s">
        <v>1632</v>
      </c>
      <c r="L408"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08" t="s">
        <v>1632</v>
      </c>
    </row>
    <row r="409" spans="1:16" x14ac:dyDescent="0.3">
      <c r="A409" s="84" t="s">
        <v>2261</v>
      </c>
      <c r="B409" t="str">
        <f>IF(A409=A408, "",VLOOKUP(Table2[[#This Row],[Shortname]],comp[], 3, FALSE))</f>
        <v>-30Ni-10Al-13Cr-5Ti-2Nb</v>
      </c>
      <c r="C409" t="str">
        <f>VLOOKUP(Table2[[#This Row],[Shortname]], comp[], 2, FALSE)</f>
        <v>W-free</v>
      </c>
      <c r="D409" s="75" t="s">
        <v>18</v>
      </c>
      <c r="E409" s="75" t="s">
        <v>1234</v>
      </c>
      <c r="F409">
        <v>134</v>
      </c>
      <c r="G409">
        <v>1125</v>
      </c>
      <c r="H409">
        <v>0.1</v>
      </c>
      <c r="I409" t="s">
        <v>43</v>
      </c>
      <c r="J409" t="s">
        <v>25</v>
      </c>
      <c r="K409" t="s">
        <v>1570</v>
      </c>
      <c r="L40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https://doi.org/10.1016/j.msea.2020.139508</v>
      </c>
      <c r="M409" t="s">
        <v>1570</v>
      </c>
    </row>
    <row r="410" spans="1:16" x14ac:dyDescent="0.3">
      <c r="A410" s="85" t="s">
        <v>2340</v>
      </c>
      <c r="B410" s="13" t="str">
        <f>IF(A410=A409, "",VLOOKUP(Table2[[#This Row],[Shortname]],comp[], 3, FALSE))</f>
        <v>-31Ni-10Al-7W</v>
      </c>
      <c r="C410" s="13" t="str">
        <f>VLOOKUP(Table2[[#This Row],[Shortname]], comp[], 2, FALSE)</f>
        <v>CoAlW-X</v>
      </c>
      <c r="D410" s="75" t="s">
        <v>421</v>
      </c>
      <c r="E410" s="86" t="s">
        <v>420</v>
      </c>
      <c r="F410">
        <v>134</v>
      </c>
      <c r="G410">
        <v>996</v>
      </c>
      <c r="H410" s="4">
        <v>1E-4</v>
      </c>
      <c r="I410" s="4" t="s">
        <v>43</v>
      </c>
      <c r="J410" t="s">
        <v>423</v>
      </c>
      <c r="K410" s="13" t="e">
        <f>VLOOKUP(Table2[[#This Row],[Unique]], comp[], 2, FALSE)</f>
        <v>#N/A</v>
      </c>
      <c r="L410" s="13" t="str">
        <f>Table2[[#This Row],[Name]] &amp; Table2[[#This Row],[Paper]]</f>
        <v>CoNi-1Fan, Z. et al. The temperature dependence of high-temperature strength and deformation mechanism in a single crystal CoNi-base superalloy. Mater. Sci. Eng. A 735, 114–120 (2018).</v>
      </c>
      <c r="M410" s="13" t="s">
        <v>1692</v>
      </c>
    </row>
    <row r="411" spans="1:16" x14ac:dyDescent="0.3">
      <c r="A411" s="83" t="s">
        <v>2617</v>
      </c>
      <c r="B411" s="8" t="str">
        <f>IF(A411=A410, "",VLOOKUP(Table2[[#This Row],[Shortname]],comp[], 3, FALSE))</f>
        <v>-9Al-8W</v>
      </c>
      <c r="C411" s="8" t="str">
        <f>VLOOKUP(Table2[[#This Row],[Shortname]], comp[], 2, FALSE)</f>
        <v>CoAlW-X</v>
      </c>
      <c r="D411" s="77" t="s">
        <v>910</v>
      </c>
      <c r="E411" s="78" t="s">
        <v>908</v>
      </c>
      <c r="F411">
        <v>134</v>
      </c>
      <c r="G411">
        <v>980</v>
      </c>
      <c r="H411" s="4">
        <v>2.0000000000000001E-4</v>
      </c>
      <c r="I411" s="4" t="s">
        <v>43</v>
      </c>
      <c r="J411" t="s">
        <v>321</v>
      </c>
      <c r="K411" s="8" t="e">
        <f>VLOOKUP(Table2[[#This Row],[Unique]], comp[], 2, FALSE)</f>
        <v>#N/A</v>
      </c>
      <c r="L411" s="8" t="str">
        <f>Table2[[#This Row],[Name]] &amp; Table2[[#This Row],[Paper]]</f>
        <v>Co-9Al-8.2WShinagawa, K., Omori, T., Oikawa, K., Kainuma, R. &amp; Ishida, K. Ductility enhancement by boron addition in Co-Al-W high-temperature alloys. Scr. Mater. 61, 612–615 (2009).</v>
      </c>
      <c r="M411" s="8" t="s">
        <v>1965</v>
      </c>
    </row>
    <row r="412" spans="1:16" x14ac:dyDescent="0.3">
      <c r="A412" s="84" t="s">
        <v>2615</v>
      </c>
      <c r="B412" t="str">
        <f>IF(A412=A411, "",VLOOKUP(Table2[[#This Row],[Shortname]],comp[], 3, FALSE))</f>
        <v>-30Ni-10Al-5Cr-2Ti-2Ta-5Mo</v>
      </c>
      <c r="C412" t="str">
        <f>VLOOKUP(Table2[[#This Row],[Shortname]], comp[], 2, FALSE)</f>
        <v>W-free</v>
      </c>
      <c r="D412" s="77" t="s">
        <v>735</v>
      </c>
      <c r="E412" s="75" t="s">
        <v>734</v>
      </c>
      <c r="F412" s="24">
        <v>124.3</v>
      </c>
      <c r="G412">
        <v>1075</v>
      </c>
      <c r="H412">
        <v>1E-3</v>
      </c>
      <c r="I412" s="4" t="s">
        <v>43</v>
      </c>
      <c r="J412" s="23"/>
      <c r="K412" t="s">
        <v>1632</v>
      </c>
      <c r="L412"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12" t="s">
        <v>1632</v>
      </c>
    </row>
    <row r="413" spans="1:16" x14ac:dyDescent="0.3">
      <c r="A413" t="s">
        <v>2261</v>
      </c>
      <c r="B413" t="str">
        <f>IF(A413=A412, "",VLOOKUP(Table2[[#This Row],[Shortname]],comp[], 3, FALSE))</f>
        <v>-30Ni-10Al-13Cr-5Ti-2Nb</v>
      </c>
      <c r="C413" t="str">
        <f>VLOOKUP(Table2[[#This Row],[Shortname]], comp[], 2, FALSE)</f>
        <v>W-free</v>
      </c>
      <c r="D413" t="s">
        <v>18</v>
      </c>
      <c r="E413" s="75" t="s">
        <v>36</v>
      </c>
      <c r="F413">
        <v>122</v>
      </c>
      <c r="G413">
        <v>1075</v>
      </c>
      <c r="H413">
        <v>0.01</v>
      </c>
      <c r="I413" t="s">
        <v>43</v>
      </c>
      <c r="J413" t="s">
        <v>25</v>
      </c>
      <c r="K413" t="s">
        <v>1570</v>
      </c>
      <c r="L413"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https://doi.org/10.1016/j.msea.2020.139503</v>
      </c>
      <c r="M413" t="s">
        <v>1570</v>
      </c>
    </row>
    <row r="414" spans="1:16" x14ac:dyDescent="0.3">
      <c r="A414" s="8" t="s">
        <v>2245</v>
      </c>
      <c r="B414" s="8" t="str">
        <f>IF(A414=A413, "",VLOOKUP(Table2[[#This Row],[Shortname]],comp[], 3, FALSE))</f>
        <v>-15Cr-11Ti</v>
      </c>
      <c r="C414" s="8" t="str">
        <f>VLOOKUP(Table2[[#This Row],[Shortname]], comp[], 2, FALSE)</f>
        <v>Co3Ti</v>
      </c>
      <c r="D414" s="19" t="s">
        <v>1133</v>
      </c>
      <c r="E414" s="78" t="s">
        <v>1132</v>
      </c>
      <c r="F414">
        <v>114</v>
      </c>
      <c r="G414">
        <v>1050</v>
      </c>
      <c r="H414" s="4">
        <v>1E-4</v>
      </c>
      <c r="I414" s="4" t="s">
        <v>43</v>
      </c>
      <c r="J414" t="s">
        <v>321</v>
      </c>
      <c r="K414" s="8" t="e">
        <f>VLOOKUP(Table2[[#This Row],[Unique]], comp[], 2, FALSE)</f>
        <v>#N/A</v>
      </c>
      <c r="L414" s="8" t="str">
        <f>Table2[[#This Row],[Name]] &amp; Table2[[#This Row],[Paper]]</f>
        <v>CTC-1Zenk, C. H. et al. A novel type of Co–Ti–Cr-base γ/γ′ superalloys with low mass density. Acta Mater. 135, 244–251 (2017).</v>
      </c>
      <c r="M414" s="8" t="s">
        <v>1400</v>
      </c>
    </row>
    <row r="415" spans="1:16" x14ac:dyDescent="0.3">
      <c r="A415" t="s">
        <v>2615</v>
      </c>
      <c r="B415" t="str">
        <f>IF(A415=A414, "",VLOOKUP(Table2[[#This Row],[Shortname]],comp[], 3, FALSE))</f>
        <v>-30Ni-10Al-5Cr-2Ti-2Ta-5Mo</v>
      </c>
      <c r="C415" t="str">
        <f>VLOOKUP(Table2[[#This Row],[Shortname]], comp[], 2, FALSE)</f>
        <v>W-free</v>
      </c>
      <c r="D415" s="19" t="s">
        <v>735</v>
      </c>
      <c r="E415" s="75" t="s">
        <v>734</v>
      </c>
      <c r="F415" s="24">
        <v>106.51</v>
      </c>
      <c r="G415">
        <v>1225</v>
      </c>
      <c r="H415">
        <v>0.1</v>
      </c>
      <c r="I415" s="4" t="s">
        <v>43</v>
      </c>
      <c r="J415" s="23"/>
      <c r="K415" t="s">
        <v>1632</v>
      </c>
      <c r="L415"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15" t="s">
        <v>1632</v>
      </c>
    </row>
    <row r="416" spans="1:16" x14ac:dyDescent="0.3">
      <c r="A416" t="s">
        <v>2615</v>
      </c>
      <c r="B416" t="str">
        <f>IF(A416=A415, "",VLOOKUP(Table2[[#This Row],[Shortname]],comp[], 3, FALSE))</f>
        <v/>
      </c>
      <c r="C416" t="str">
        <f>VLOOKUP(Table2[[#This Row],[Shortname]], comp[], 2, FALSE)</f>
        <v>W-free</v>
      </c>
      <c r="D416" s="19" t="s">
        <v>735</v>
      </c>
      <c r="E416" s="75" t="s">
        <v>734</v>
      </c>
      <c r="F416" s="24">
        <v>106.5</v>
      </c>
      <c r="G416">
        <v>1125</v>
      </c>
      <c r="H416">
        <v>0.01</v>
      </c>
      <c r="I416" s="4" t="s">
        <v>43</v>
      </c>
      <c r="J416" s="23"/>
      <c r="K416" t="s">
        <v>1632</v>
      </c>
      <c r="L416"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16" t="s">
        <v>1632</v>
      </c>
    </row>
    <row r="417" spans="1:13" x14ac:dyDescent="0.3">
      <c r="A417" t="s">
        <v>2261</v>
      </c>
      <c r="B417" t="str">
        <f>IF(A417=A416, "",VLOOKUP(Table2[[#This Row],[Shortname]],comp[], 3, FALSE))</f>
        <v>-30Ni-10Al-13Cr-5Ti-2Nb</v>
      </c>
      <c r="C417" t="str">
        <f>VLOOKUP(Table2[[#This Row],[Shortname]], comp[], 2, FALSE)</f>
        <v>W-free</v>
      </c>
      <c r="D417" t="s">
        <v>18</v>
      </c>
      <c r="E417" s="75" t="s">
        <v>16</v>
      </c>
      <c r="F417">
        <v>100</v>
      </c>
      <c r="G417">
        <v>1025</v>
      </c>
      <c r="H417">
        <v>1E-3</v>
      </c>
      <c r="I417" t="s">
        <v>43</v>
      </c>
      <c r="J417" t="s">
        <v>25</v>
      </c>
      <c r="K417" t="s">
        <v>1570</v>
      </c>
      <c r="L417"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
      <c r="M417" t="s">
        <v>1570</v>
      </c>
    </row>
    <row r="418" spans="1:13" x14ac:dyDescent="0.3">
      <c r="A418" s="8" t="s">
        <v>909</v>
      </c>
      <c r="B418" s="8" t="str">
        <f>IF(A418=A417, "",VLOOKUP(Table2[[#This Row],[Shortname]],comp[], 3, FALSE))</f>
        <v>-9Al-7W</v>
      </c>
      <c r="C418" s="8" t="str">
        <f>VLOOKUP(Table2[[#This Row],[Shortname]], comp[], 2, FALSE)</f>
        <v>CoAlW-X</v>
      </c>
      <c r="D418" s="19" t="s">
        <v>909</v>
      </c>
      <c r="E418" s="78" t="s">
        <v>908</v>
      </c>
      <c r="F418">
        <v>99</v>
      </c>
      <c r="G418">
        <v>980</v>
      </c>
      <c r="H418" s="4">
        <v>2.0000000000000001E-4</v>
      </c>
      <c r="I418" s="4" t="s">
        <v>43</v>
      </c>
      <c r="J418" t="s">
        <v>321</v>
      </c>
      <c r="K418" s="8" t="e">
        <f>VLOOKUP(Table2[[#This Row],[Unique]], comp[], 2, FALSE)</f>
        <v>#N/A</v>
      </c>
      <c r="L418" s="8" t="str">
        <f>Table2[[#This Row],[Name]] &amp; Table2[[#This Row],[Paper]]</f>
        <v>Co-8.9Al-6.9WShinagawa, K., Omori, T., Oikawa, K., Kainuma, R. &amp; Ishida, K. Ductility enhancement by boron addition in Co-Al-W high-temperature alloys. Scr. Mater. 61, 612–615 (2009).</v>
      </c>
      <c r="M418" s="8" t="s">
        <v>1964</v>
      </c>
    </row>
    <row r="419" spans="1:13" x14ac:dyDescent="0.3">
      <c r="A419" t="s">
        <v>2261</v>
      </c>
      <c r="B419" t="str">
        <f>IF(A419=A418, "",VLOOKUP(Table2[[#This Row],[Shortname]],comp[], 3, FALSE))</f>
        <v>-30Ni-10Al-13Cr-5Ti-2Nb</v>
      </c>
      <c r="C419" t="str">
        <f>VLOOKUP(Table2[[#This Row],[Shortname]], comp[], 2, FALSE)</f>
        <v>W-free</v>
      </c>
      <c r="D419" t="s">
        <v>18</v>
      </c>
      <c r="E419" s="75" t="s">
        <v>1235</v>
      </c>
      <c r="F419">
        <v>92</v>
      </c>
      <c r="G419">
        <v>1175</v>
      </c>
      <c r="H419">
        <v>0.1</v>
      </c>
      <c r="I419" t="s">
        <v>43</v>
      </c>
      <c r="J419" t="s">
        <v>25</v>
      </c>
      <c r="K419" t="s">
        <v>1570</v>
      </c>
      <c r="L41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https://doi.org/10.1016/j.msea.2020.139509</v>
      </c>
      <c r="M419" t="s">
        <v>1570</v>
      </c>
    </row>
    <row r="420" spans="1:13" x14ac:dyDescent="0.3">
      <c r="A420" t="s">
        <v>2261</v>
      </c>
      <c r="B420" t="str">
        <f>IF(A420=A419, "",VLOOKUP(Table2[[#This Row],[Shortname]],comp[], 3, FALSE))</f>
        <v/>
      </c>
      <c r="C420" t="str">
        <f>VLOOKUP(Table2[[#This Row],[Shortname]], comp[], 2, FALSE)</f>
        <v>W-free</v>
      </c>
      <c r="D420" t="s">
        <v>18</v>
      </c>
      <c r="E420" s="75" t="s">
        <v>1230</v>
      </c>
      <c r="F420">
        <v>83</v>
      </c>
      <c r="G420">
        <v>1125</v>
      </c>
      <c r="H420">
        <v>0.01</v>
      </c>
      <c r="I420" t="s">
        <v>43</v>
      </c>
      <c r="J420" t="s">
        <v>25</v>
      </c>
      <c r="K420" t="s">
        <v>1570</v>
      </c>
      <c r="L420"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https://doi.org/10.1016/j.msea.2020.139504</v>
      </c>
      <c r="M420" t="s">
        <v>1570</v>
      </c>
    </row>
    <row r="421" spans="1:13" x14ac:dyDescent="0.3">
      <c r="A421" t="s">
        <v>2615</v>
      </c>
      <c r="B421" t="str">
        <f>IF(A421=A420, "",VLOOKUP(Table2[[#This Row],[Shortname]],comp[], 3, FALSE))</f>
        <v>-30Ni-10Al-5Cr-2Ti-2Ta-5Mo</v>
      </c>
      <c r="C421" t="str">
        <f>VLOOKUP(Table2[[#This Row],[Shortname]], comp[], 2, FALSE)</f>
        <v>W-free</v>
      </c>
      <c r="D421" s="19" t="s">
        <v>735</v>
      </c>
      <c r="E421" s="75" t="s">
        <v>734</v>
      </c>
      <c r="F421" s="24">
        <v>79.900000000000006</v>
      </c>
      <c r="G421">
        <v>1175</v>
      </c>
      <c r="H421">
        <v>0.01</v>
      </c>
      <c r="I421" s="4" t="s">
        <v>43</v>
      </c>
      <c r="J421" s="23"/>
      <c r="K421" t="s">
        <v>1632</v>
      </c>
      <c r="L421"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21" t="s">
        <v>1632</v>
      </c>
    </row>
    <row r="422" spans="1:13" x14ac:dyDescent="0.3">
      <c r="A422" t="s">
        <v>2616</v>
      </c>
      <c r="B422" t="str">
        <f>IF(A422=A421, "",VLOOKUP(Table2[[#This Row],[Shortname]],comp[], 3, FALSE))</f>
        <v>-12Al-11W</v>
      </c>
      <c r="C422" t="str">
        <f>VLOOKUP(Table2[[#This Row],[Shortname]], comp[], 2, FALSE)</f>
        <v>CoAlW-X</v>
      </c>
      <c r="D422" s="19" t="s">
        <v>738</v>
      </c>
      <c r="E422" s="75" t="s">
        <v>737</v>
      </c>
      <c r="F422">
        <v>74</v>
      </c>
      <c r="G422">
        <v>1001</v>
      </c>
      <c r="H422" s="4">
        <v>1E-4</v>
      </c>
      <c r="I422" s="4" t="s">
        <v>43</v>
      </c>
      <c r="J422" t="s">
        <v>321</v>
      </c>
      <c r="K422" t="e">
        <f>VLOOKUP(Table2[[#This Row],[Unique]], comp[], 2, FALSE)</f>
        <v>#N/A</v>
      </c>
      <c r="L422" t="str">
        <f>Table2[[#This Row],[Name]] &amp; Table2[[#This Row],[Paper]]</f>
        <v>Co3(Al,W)Okamoto, N. L. et al. Plastic deformation of polycrystals of Co3(Al,W) with the L12 structure. Philos. Mag. 91, 3667–3684 (2011).</v>
      </c>
      <c r="M422" t="s">
        <v>1963</v>
      </c>
    </row>
    <row r="423" spans="1:13" x14ac:dyDescent="0.3">
      <c r="A423" t="s">
        <v>2261</v>
      </c>
      <c r="B423" t="str">
        <f>IF(A423=A422, "",VLOOKUP(Table2[[#This Row],[Shortname]],comp[], 3, FALSE))</f>
        <v>-30Ni-10Al-13Cr-5Ti-2Nb</v>
      </c>
      <c r="C423" t="str">
        <f>VLOOKUP(Table2[[#This Row],[Shortname]], comp[], 2, FALSE)</f>
        <v>W-free</v>
      </c>
      <c r="D423" t="s">
        <v>18</v>
      </c>
      <c r="E423" s="75" t="s">
        <v>32</v>
      </c>
      <c r="F423">
        <v>68</v>
      </c>
      <c r="G423">
        <v>1075</v>
      </c>
      <c r="H423">
        <v>1E-3</v>
      </c>
      <c r="I423" t="s">
        <v>43</v>
      </c>
      <c r="J423" t="s">
        <v>25</v>
      </c>
      <c r="K423" t="s">
        <v>1570</v>
      </c>
      <c r="L423"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https://doi.org/10.1016/j.msea.2020.139499</v>
      </c>
      <c r="M423" t="s">
        <v>1570</v>
      </c>
    </row>
    <row r="424" spans="1:13" x14ac:dyDescent="0.3">
      <c r="A424" t="s">
        <v>2615</v>
      </c>
      <c r="B424" t="str">
        <f>IF(A424=A423, "",VLOOKUP(Table2[[#This Row],[Shortname]],comp[], 3, FALSE))</f>
        <v>-30Ni-10Al-5Cr-2Ti-2Ta-5Mo</v>
      </c>
      <c r="C424" t="str">
        <f>VLOOKUP(Table2[[#This Row],[Shortname]], comp[], 2, FALSE)</f>
        <v>W-free</v>
      </c>
      <c r="D424" s="19" t="s">
        <v>735</v>
      </c>
      <c r="E424" s="75" t="s">
        <v>734</v>
      </c>
      <c r="F424" s="24">
        <v>65.680000000000007</v>
      </c>
      <c r="G424">
        <v>1225</v>
      </c>
      <c r="H424">
        <v>0.01</v>
      </c>
      <c r="I424" s="4" t="s">
        <v>43</v>
      </c>
      <c r="J424" s="23"/>
      <c r="K424" t="s">
        <v>1632</v>
      </c>
      <c r="L424"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24" t="s">
        <v>1632</v>
      </c>
    </row>
    <row r="425" spans="1:13" x14ac:dyDescent="0.3">
      <c r="A425" t="s">
        <v>2615</v>
      </c>
      <c r="B425" t="str">
        <f>IF(A425=A424, "",VLOOKUP(Table2[[#This Row],[Shortname]],comp[], 3, FALSE))</f>
        <v/>
      </c>
      <c r="C425" t="str">
        <f>VLOOKUP(Table2[[#This Row],[Shortname]], comp[], 2, FALSE)</f>
        <v>W-free</v>
      </c>
      <c r="D425" s="19" t="s">
        <v>735</v>
      </c>
      <c r="E425" s="75" t="s">
        <v>734</v>
      </c>
      <c r="F425" s="24">
        <v>63.9</v>
      </c>
      <c r="G425">
        <v>1125</v>
      </c>
      <c r="H425">
        <v>1E-3</v>
      </c>
      <c r="I425" s="4" t="s">
        <v>43</v>
      </c>
      <c r="J425" s="23"/>
      <c r="K425" t="s">
        <v>1632</v>
      </c>
      <c r="L425"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25" t="s">
        <v>1632</v>
      </c>
    </row>
    <row r="426" spans="1:13" x14ac:dyDescent="0.3">
      <c r="A426" t="s">
        <v>2261</v>
      </c>
      <c r="B426" t="str">
        <f>IF(A426=A425, "",VLOOKUP(Table2[[#This Row],[Shortname]],comp[], 3, FALSE))</f>
        <v>-30Ni-10Al-13Cr-5Ti-2Nb</v>
      </c>
      <c r="C426" t="str">
        <f>VLOOKUP(Table2[[#This Row],[Shortname]], comp[], 2, FALSE)</f>
        <v>W-free</v>
      </c>
      <c r="D426" t="s">
        <v>18</v>
      </c>
      <c r="E426" s="75" t="s">
        <v>33</v>
      </c>
      <c r="F426">
        <v>57</v>
      </c>
      <c r="G426">
        <v>1125</v>
      </c>
      <c r="H426">
        <v>1E-3</v>
      </c>
      <c r="I426" t="s">
        <v>43</v>
      </c>
      <c r="J426" t="s">
        <v>25</v>
      </c>
      <c r="K426" t="s">
        <v>1570</v>
      </c>
      <c r="L426"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https://doi.org/10.1016/j.msea.2020.139500</v>
      </c>
      <c r="M426" t="s">
        <v>1570</v>
      </c>
    </row>
    <row r="427" spans="1:13" x14ac:dyDescent="0.3">
      <c r="A427" t="s">
        <v>2261</v>
      </c>
      <c r="B427" t="str">
        <f>IF(A427=A426, "",VLOOKUP(Table2[[#This Row],[Shortname]],comp[], 3, FALSE))</f>
        <v/>
      </c>
      <c r="C427" t="str">
        <f>VLOOKUP(Table2[[#This Row],[Shortname]], comp[], 2, FALSE)</f>
        <v>W-free</v>
      </c>
      <c r="D427" t="s">
        <v>18</v>
      </c>
      <c r="E427" s="75" t="s">
        <v>1231</v>
      </c>
      <c r="F427">
        <v>51</v>
      </c>
      <c r="G427">
        <v>1175</v>
      </c>
      <c r="H427">
        <v>0.01</v>
      </c>
      <c r="I427" t="s">
        <v>43</v>
      </c>
      <c r="J427" t="s">
        <v>25</v>
      </c>
      <c r="K427" t="s">
        <v>1570</v>
      </c>
      <c r="L427"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https://doi.org/10.1016/j.msea.2020.139505</v>
      </c>
      <c r="M427" t="s">
        <v>1570</v>
      </c>
    </row>
    <row r="428" spans="1:13" x14ac:dyDescent="0.3">
      <c r="A428" t="s">
        <v>2615</v>
      </c>
      <c r="B428" t="str">
        <f>IF(A428=A427, "",VLOOKUP(Table2[[#This Row],[Shortname]],comp[], 3, FALSE))</f>
        <v>-30Ni-10Al-5Cr-2Ti-2Ta-5Mo</v>
      </c>
      <c r="C428" t="str">
        <f>VLOOKUP(Table2[[#This Row],[Shortname]], comp[], 2, FALSE)</f>
        <v>W-free</v>
      </c>
      <c r="D428" s="19" t="s">
        <v>735</v>
      </c>
      <c r="E428" s="75" t="s">
        <v>734</v>
      </c>
      <c r="F428" s="24">
        <v>44.3</v>
      </c>
      <c r="G428">
        <v>1175</v>
      </c>
      <c r="H428">
        <v>1E-3</v>
      </c>
      <c r="I428" s="4" t="s">
        <v>43</v>
      </c>
      <c r="J428" s="23"/>
      <c r="K428" t="s">
        <v>1632</v>
      </c>
      <c r="L428"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28" t="s">
        <v>1632</v>
      </c>
    </row>
    <row r="429" spans="1:13" x14ac:dyDescent="0.3">
      <c r="A429" t="s">
        <v>2261</v>
      </c>
      <c r="B429" t="str">
        <f>IF(A429=A428, "",VLOOKUP(Table2[[#This Row],[Shortname]],comp[], 3, FALSE))</f>
        <v>-30Ni-10Al-13Cr-5Ti-2Nb</v>
      </c>
      <c r="C429" t="str">
        <f>VLOOKUP(Table2[[#This Row],[Shortname]], comp[], 2, FALSE)</f>
        <v>W-free</v>
      </c>
      <c r="D429" t="s">
        <v>18</v>
      </c>
      <c r="E429" s="75" t="s">
        <v>34</v>
      </c>
      <c r="F429">
        <v>37</v>
      </c>
      <c r="G429">
        <v>1175</v>
      </c>
      <c r="H429">
        <v>1E-3</v>
      </c>
      <c r="I429" t="s">
        <v>43</v>
      </c>
      <c r="J429" t="s">
        <v>25</v>
      </c>
      <c r="K429" t="s">
        <v>1570</v>
      </c>
      <c r="L429"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https://doi.org/10.1016/j.msea.2020.139501</v>
      </c>
      <c r="M429" t="s">
        <v>1570</v>
      </c>
    </row>
    <row r="430" spans="1:13" x14ac:dyDescent="0.3">
      <c r="A430" t="s">
        <v>2615</v>
      </c>
      <c r="B430" t="str">
        <f>IF(A430=A429, "",VLOOKUP(Table2[[#This Row],[Shortname]],comp[], 3, FALSE))</f>
        <v>-30Ni-10Al-5Cr-2Ti-2Ta-5Mo</v>
      </c>
      <c r="C430" t="str">
        <f>VLOOKUP(Table2[[#This Row],[Shortname]], comp[], 2, FALSE)</f>
        <v>W-free</v>
      </c>
      <c r="D430" s="19" t="s">
        <v>735</v>
      </c>
      <c r="E430" s="75" t="s">
        <v>734</v>
      </c>
      <c r="F430" s="24">
        <v>33.729999999999997</v>
      </c>
      <c r="G430">
        <v>1225</v>
      </c>
      <c r="H430">
        <v>1E-3</v>
      </c>
      <c r="I430" s="4" t="s">
        <v>43</v>
      </c>
      <c r="J430" s="23" t="s">
        <v>736</v>
      </c>
      <c r="K430" t="s">
        <v>1632</v>
      </c>
      <c r="L430" t="str">
        <f>Table2[[#This Row],[Name]] &amp; Table2[[#This Row],[Paper]]</f>
        <v>nithin alloy 1Nithin, B. ., Chattopadhyay, K. &amp; Phanikumar, G. Characterization of the Hot Deformation Behavior and Microstructure Evolution of a New γ-γ′ Strengthened Cobalt-Based Superalloy. Metall. Mater. Trans. A Phys. Metall. Mater. Sci. 49, 4895–4905 (2018).</v>
      </c>
      <c r="M430" t="s">
        <v>1632</v>
      </c>
    </row>
    <row r="431" spans="1:13" x14ac:dyDescent="0.3">
      <c r="A431" t="s">
        <v>2261</v>
      </c>
      <c r="B431" t="str">
        <f>IF(A431=A430, "",VLOOKUP(Table2[[#This Row],[Shortname]],comp[], 3, FALSE))</f>
        <v>-30Ni-10Al-13Cr-5Ti-2Nb</v>
      </c>
      <c r="C431" t="str">
        <f>VLOOKUP(Table2[[#This Row],[Shortname]], comp[], 2, FALSE)</f>
        <v>W-free</v>
      </c>
      <c r="D431" t="s">
        <v>18</v>
      </c>
      <c r="E431" t="s">
        <v>16</v>
      </c>
      <c r="F431">
        <v>100</v>
      </c>
      <c r="G431">
        <v>1025</v>
      </c>
      <c r="H431" s="4">
        <v>1E-3</v>
      </c>
      <c r="I431" s="4" t="s">
        <v>43</v>
      </c>
      <c r="J431" t="s">
        <v>52</v>
      </c>
      <c r="K431" t="e">
        <f>VLOOKUP(Table2[[#This Row],[Unique]], comp[], 2, FALSE)</f>
        <v>#VALUE!</v>
      </c>
      <c r="L431" s="8" t="str">
        <f>Table2[[#This Row],[Name]] &amp; Table2[[#This Row],[Paper]]</f>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
    </row>
    <row r="432" spans="1:13" x14ac:dyDescent="0.3">
      <c r="A432" t="s">
        <v>2267</v>
      </c>
      <c r="B432" t="str">
        <f>IF(A432=A431, "",VLOOKUP(Table2[[#This Row],[Shortname]],comp[], 3, FALSE))</f>
        <v>-31Ni-11Al-11Cr-2Ta-1Nb-4Mo-C-Zr-B</v>
      </c>
      <c r="C432" t="str">
        <f>VLOOKUP(Table2[[#This Row],[Shortname]], comp[], 2, FALSE)</f>
        <v>W-free</v>
      </c>
      <c r="D432" t="s">
        <v>42</v>
      </c>
      <c r="E432" t="s">
        <v>45</v>
      </c>
      <c r="F432">
        <v>750</v>
      </c>
      <c r="G432">
        <v>750</v>
      </c>
      <c r="H432" s="4">
        <v>1E-3</v>
      </c>
      <c r="I432" s="4" t="s">
        <v>1645</v>
      </c>
      <c r="J432" t="s">
        <v>51</v>
      </c>
      <c r="K432" t="e">
        <f>VLOOKUP(Table2[[#This Row],[Unique]], comp[], 2, FALSE)</f>
        <v>#VALUE!</v>
      </c>
      <c r="L432" s="8" t="str">
        <f>Table2[[#This Row],[Name]] &amp; Table2[[#This Row],[Paper]]</f>
        <v>2Ta1NbBaler, N., Pandey, P., Palanisamy, D., Makineni, S. K., Phanikumar, G., &amp; Chattopadhyay, K. (2020). On the effect of W addition on microstructural evolution and γ′ precipitate coarsening in a Co–30Ni–10Al–5Mo–2Ta–2Ti alloy. Materialia, 10. https://doi.org/10.1016/j.mtla.2020.100632</v>
      </c>
    </row>
    <row r="433" spans="1:12" x14ac:dyDescent="0.3">
      <c r="A433" t="s">
        <v>2268</v>
      </c>
      <c r="B433" t="str">
        <f>IF(A433=A432, "",VLOOKUP(Table2[[#This Row],[Shortname]],comp[], 3, FALSE))</f>
        <v>-31Ni-11Al-11Cr-3Ta-4Mo-C-Zr-B</v>
      </c>
      <c r="C433" t="str">
        <f>VLOOKUP(Table2[[#This Row],[Shortname]], comp[], 2, FALSE)</f>
        <v>W-free</v>
      </c>
      <c r="D433" t="s">
        <v>41</v>
      </c>
      <c r="E433" t="s">
        <v>45</v>
      </c>
      <c r="F433">
        <v>728</v>
      </c>
      <c r="G433">
        <v>700</v>
      </c>
      <c r="H433" s="4">
        <v>1E-3</v>
      </c>
      <c r="I433" s="4" t="s">
        <v>1645</v>
      </c>
      <c r="J433" t="s">
        <v>51</v>
      </c>
      <c r="K433" t="e">
        <f>VLOOKUP(Table2[[#This Row],[Unique]], comp[], 2, FALSE)</f>
        <v>#VALUE!</v>
      </c>
      <c r="L433" s="8" t="str">
        <f>Table2[[#This Row],[Name]] &amp; Table2[[#This Row],[Paper]]</f>
        <v>3Ta0NbBaler, N., Pandey, P., Palanisamy, D., Makineni, S. K., Phanikumar, G., &amp; Chattopadhyay, K. (2020). On the effect of W addition on microstructural evolution and γ′ precipitate coarsening in a Co–30Ni–10Al–5Mo–2Ta–2Ti alloy. Materialia, 10. https://doi.org/10.1016/j.mtla.2020.100632</v>
      </c>
    </row>
    <row r="434" spans="1:12" x14ac:dyDescent="0.3">
      <c r="A434" t="s">
        <v>2582</v>
      </c>
      <c r="B434" t="str">
        <f>IF(A434=A433, "",VLOOKUP(Table2[[#This Row],[Shortname]],comp[], 3, FALSE))</f>
        <v>-10Al-8W-Zr-B</v>
      </c>
      <c r="C434" t="str">
        <f>VLOOKUP(Table2[[#This Row],[Shortname]], comp[], 2, FALSE)</f>
        <v>CoAlW-X</v>
      </c>
      <c r="D434" t="s">
        <v>184</v>
      </c>
      <c r="E434" s="1" t="s">
        <v>178</v>
      </c>
      <c r="F434">
        <v>618</v>
      </c>
      <c r="G434">
        <v>20</v>
      </c>
      <c r="H434" s="4">
        <v>1E-4</v>
      </c>
      <c r="I434" s="4" t="s">
        <v>43</v>
      </c>
      <c r="K434" t="e">
        <f>VLOOKUP(Table2[[#This Row],[Unique]], comp[], 2, FALSE)</f>
        <v>#N/A</v>
      </c>
      <c r="L434" s="8" t="str">
        <f>Table2[[#This Row],[Name]] &amp; Table2[[#This Row],[Paper]]</f>
        <v>Co-9.5Al-7.5W-0.05B-0.05ZrBocchini, P. J. (2015). Microstructure and Mechanical Properties in Gamma(face-centered cubic) + Gamma Prime(L1 2 ) Precipitation-Strengthened Cobalt-based Superalloys.</v>
      </c>
    </row>
    <row r="435" spans="1:12" x14ac:dyDescent="0.3">
      <c r="A435" t="s">
        <v>3413</v>
      </c>
      <c r="B435" t="str">
        <f>IF(A435=A434, "",VLOOKUP(Table2[[#This Row],[Shortname]],comp[], 3, FALSE))</f>
        <v>-10Al-8W-B</v>
      </c>
      <c r="C435" t="str">
        <f>VLOOKUP(Table2[[#This Row],[Shortname]], comp[], 2, FALSE)</f>
        <v>CoAlW-X</v>
      </c>
      <c r="D435" t="s">
        <v>189</v>
      </c>
      <c r="E435" s="1" t="s">
        <v>178</v>
      </c>
      <c r="F435">
        <v>607</v>
      </c>
      <c r="G435">
        <v>20</v>
      </c>
      <c r="H435" s="4">
        <v>1E-4</v>
      </c>
      <c r="I435" s="4" t="s">
        <v>43</v>
      </c>
      <c r="K435" t="e">
        <f>VLOOKUP(Table2[[#This Row],[Unique]], comp[], 2, FALSE)</f>
        <v>#N/A</v>
      </c>
      <c r="L435" s="8" t="str">
        <f>Table2[[#This Row],[Name]] &amp; Table2[[#This Row],[Paper]]</f>
        <v>Co-9.5Al-7.5W-0.01BBocchini, P. J. (2015). Microstructure and Mechanical Properties in Gamma(face-centered cubic) + Gamma Prime(L1 2 ) Precipitation-Strengthened Cobalt-based Superalloys.</v>
      </c>
    </row>
    <row r="436" spans="1:12" x14ac:dyDescent="0.3">
      <c r="A436" t="s">
        <v>2581</v>
      </c>
      <c r="B436" t="str">
        <f>IF(A436=A435, "",VLOOKUP(Table2[[#This Row],[Shortname]],comp[], 3, FALSE))</f>
        <v>-10Al-7W-Zr</v>
      </c>
      <c r="C436" t="str">
        <f>VLOOKUP(Table2[[#This Row],[Shortname]], comp[], 2, FALSE)</f>
        <v>CoAlW-X</v>
      </c>
      <c r="D436" t="s">
        <v>183</v>
      </c>
      <c r="E436" s="1" t="s">
        <v>178</v>
      </c>
      <c r="F436">
        <v>594</v>
      </c>
      <c r="G436">
        <v>20</v>
      </c>
      <c r="H436" s="4">
        <v>1E-4</v>
      </c>
      <c r="I436" s="4" t="s">
        <v>43</v>
      </c>
      <c r="K436" t="e">
        <f>VLOOKUP(Table2[[#This Row],[Unique]], comp[], 2, FALSE)</f>
        <v>#N/A</v>
      </c>
      <c r="L436" s="8" t="str">
        <f>Table2[[#This Row],[Name]] &amp; Table2[[#This Row],[Paper]]</f>
        <v>Co-9.5Al-7.5W-0.05ZrBocchini, P. J. (2015). Microstructure and Mechanical Properties in Gamma(face-centered cubic) + Gamma Prime(L1 2 ) Precipitation-Strengthened Cobalt-based Superalloys.</v>
      </c>
    </row>
    <row r="437" spans="1:12" x14ac:dyDescent="0.3">
      <c r="A437" t="s">
        <v>181</v>
      </c>
      <c r="B437" t="str">
        <f>IF(A437=A436, "",VLOOKUP(Table2[[#This Row],[Shortname]],comp[], 3, FALSE))</f>
        <v>-9Al-7W-B</v>
      </c>
      <c r="C437" t="str">
        <f>VLOOKUP(Table2[[#This Row],[Shortname]], comp[], 2, FALSE)</f>
        <v>CoAlW-X</v>
      </c>
      <c r="D437" t="s">
        <v>181</v>
      </c>
      <c r="E437" s="1" t="s">
        <v>178</v>
      </c>
      <c r="F437">
        <v>598</v>
      </c>
      <c r="G437">
        <v>20</v>
      </c>
      <c r="H437" s="4">
        <v>1E-4</v>
      </c>
      <c r="I437" s="4" t="s">
        <v>43</v>
      </c>
      <c r="K437" t="e">
        <f>VLOOKUP(Table2[[#This Row],[Unique]], comp[], 2, FALSE)</f>
        <v>#N/A</v>
      </c>
      <c r="L437" s="8" t="str">
        <f>Table2[[#This Row],[Name]] &amp; Table2[[#This Row],[Paper]]</f>
        <v>Co-9.5Al-7.5WBocchini, P. J. (2015). Microstructure and Mechanical Properties in Gamma(face-centered cubic) + Gamma Prime(L1 2 ) Precipitation-Strengthened Cobalt-based Superalloys.</v>
      </c>
    </row>
    <row r="438" spans="1:12" x14ac:dyDescent="0.3">
      <c r="A438" t="s">
        <v>2580</v>
      </c>
      <c r="B438" t="str">
        <f>IF(A438=A437, "",VLOOKUP(Table2[[#This Row],[Shortname]],comp[], 3, FALSE))</f>
        <v>-10Al-8W-B</v>
      </c>
      <c r="C438" t="str">
        <f>VLOOKUP(Table2[[#This Row],[Shortname]], comp[], 2, FALSE)</f>
        <v>CoAlW-X</v>
      </c>
      <c r="D438" t="s">
        <v>182</v>
      </c>
      <c r="E438" s="1" t="s">
        <v>178</v>
      </c>
      <c r="F438">
        <v>564</v>
      </c>
      <c r="G438">
        <v>20</v>
      </c>
      <c r="H438" s="4">
        <v>1E-4</v>
      </c>
      <c r="I438" s="4" t="s">
        <v>43</v>
      </c>
      <c r="K438" t="e">
        <f>VLOOKUP(Table2[[#This Row],[Unique]], comp[], 2, FALSE)</f>
        <v>#N/A</v>
      </c>
      <c r="L438" s="8" t="str">
        <f>Table2[[#This Row],[Name]] &amp; Table2[[#This Row],[Paper]]</f>
        <v>Co-9.5Al-7.5W-0.05BBocchini, P. J. (2015). Microstructure and Mechanical Properties in Gamma(face-centered cubic) + Gamma Prime(L1 2 ) Precipitation-Strengthened Cobalt-based Superalloys.</v>
      </c>
    </row>
    <row r="439" spans="1:12" x14ac:dyDescent="0.3">
      <c r="A439" t="s">
        <v>2590</v>
      </c>
      <c r="B439" t="str">
        <f>IF(A439=A438, "",VLOOKUP(Table2[[#This Row],[Shortname]],comp[], 3, FALSE))</f>
        <v>-9Al-9W-2Ta-0Mo-B</v>
      </c>
      <c r="C439" t="str">
        <f>VLOOKUP(Table2[[#This Row],[Shortname]], comp[], 2, FALSE)</f>
        <v>CoAlWX+</v>
      </c>
      <c r="D439" t="s">
        <v>428</v>
      </c>
      <c r="E439" s="13" t="s">
        <v>426</v>
      </c>
      <c r="F439">
        <v>780</v>
      </c>
      <c r="G439" t="s">
        <v>46</v>
      </c>
      <c r="H439" s="4">
        <v>2.9999999999999997E-4</v>
      </c>
      <c r="I439" s="4" t="s">
        <v>1645</v>
      </c>
      <c r="K439" t="e">
        <f>VLOOKUP(Table2[[#This Row],[Unique]], comp[], 2, FALSE)</f>
        <v>#N/A</v>
      </c>
      <c r="L439" s="8" t="str">
        <f>Table2[[#This Row],[Name]] &amp; Table2[[#This Row],[Paper]]</f>
        <v>0MoFeng, G., Li, H., Li, S. S. &amp; Sha, J. B. Effect of Mo additions on microstructure and tensile behavior of a Co-Al-W-Ta-B alloy at room temperature. Scr. Mater. 67, 499–502 (2012).</v>
      </c>
    </row>
    <row r="440" spans="1:12" x14ac:dyDescent="0.3">
      <c r="A440" t="s">
        <v>2567</v>
      </c>
      <c r="B440" t="str">
        <f>IF(A440=A439, "",VLOOKUP(Table2[[#This Row],[Shortname]],comp[], 3, FALSE))</f>
        <v>-9Al-7W-2Ta-2Mo-B</v>
      </c>
      <c r="C440" t="str">
        <f>VLOOKUP(Table2[[#This Row],[Shortname]], comp[], 2, FALSE)</f>
        <v>CoAlWX+</v>
      </c>
      <c r="D440" t="s">
        <v>429</v>
      </c>
      <c r="E440" s="13" t="s">
        <v>426</v>
      </c>
      <c r="F440">
        <v>755</v>
      </c>
      <c r="G440" t="s">
        <v>46</v>
      </c>
      <c r="H440" s="4">
        <v>2.9999999999999997E-4</v>
      </c>
      <c r="I440" s="4" t="s">
        <v>1645</v>
      </c>
      <c r="K440" t="e">
        <f>VLOOKUP(Table2[[#This Row],[Unique]], comp[], 2, FALSE)</f>
        <v>#N/A</v>
      </c>
      <c r="L440" s="8" t="str">
        <f>Table2[[#This Row],[Name]] &amp; Table2[[#This Row],[Paper]]</f>
        <v>2MoFeng, G., Li, H., Li, S. S. &amp; Sha, J. B. Effect of Mo additions on microstructure and tensile behavior of a Co-Al-W-Ta-B alloy at room temperature. Scr. Mater. 67, 499–502 (2012).</v>
      </c>
    </row>
    <row r="441" spans="1:12" x14ac:dyDescent="0.3">
      <c r="A441" t="s">
        <v>2566</v>
      </c>
      <c r="B441" t="str">
        <f>IF(A441=A440, "",VLOOKUP(Table2[[#This Row],[Shortname]],comp[], 3, FALSE))</f>
        <v>-9Al-5W-2Ta-4Mo-B</v>
      </c>
      <c r="C441" t="str">
        <f>VLOOKUP(Table2[[#This Row],[Shortname]], comp[], 2, FALSE)</f>
        <v>CoAlWX+</v>
      </c>
      <c r="D441" t="s">
        <v>430</v>
      </c>
      <c r="E441" s="13" t="s">
        <v>426</v>
      </c>
      <c r="F441">
        <v>760</v>
      </c>
      <c r="G441" t="s">
        <v>46</v>
      </c>
      <c r="H441" s="4">
        <v>2.9999999999999997E-4</v>
      </c>
      <c r="I441" s="4" t="s">
        <v>1645</v>
      </c>
      <c r="K441" t="e">
        <f>VLOOKUP(Table2[[#This Row],[Unique]], comp[], 2, FALSE)</f>
        <v>#N/A</v>
      </c>
      <c r="L441" s="8" t="str">
        <f>Table2[[#This Row],[Name]] &amp; Table2[[#This Row],[Paper]]</f>
        <v>4MoFeng, G., Li, H., Li, S. S. &amp; Sha, J. B. Effect of Mo additions on microstructure and tensile behavior of a Co-Al-W-Ta-B alloy at room temperature. Scr. Mater. 67, 499–502 (2012).</v>
      </c>
    </row>
    <row r="442" spans="1:12" x14ac:dyDescent="0.3">
      <c r="A442" t="s">
        <v>2591</v>
      </c>
      <c r="B442" t="str">
        <f>IF(A442=A441, "",VLOOKUP(Table2[[#This Row],[Shortname]],comp[], 3, FALSE))</f>
        <v>-9Al-3W-2Ta-6Mo-B</v>
      </c>
      <c r="C442" t="str">
        <f>VLOOKUP(Table2[[#This Row],[Shortname]], comp[], 2, FALSE)</f>
        <v>CoAlWX+</v>
      </c>
      <c r="D442" t="s">
        <v>432</v>
      </c>
      <c r="E442" s="13" t="s">
        <v>426</v>
      </c>
      <c r="F442">
        <v>651</v>
      </c>
      <c r="G442" t="s">
        <v>46</v>
      </c>
      <c r="H442" s="4">
        <v>2.9999999999999997E-4</v>
      </c>
      <c r="I442" s="4" t="s">
        <v>1645</v>
      </c>
      <c r="K442" t="e">
        <f>VLOOKUP(Table2[[#This Row],[Unique]], comp[], 2, FALSE)</f>
        <v>#N/A</v>
      </c>
      <c r="L442" s="8" t="str">
        <f>Table2[[#This Row],[Name]] &amp; Table2[[#This Row],[Paper]]</f>
        <v>6MoFeng, G., Li, H., Li, S. S. &amp; Sha, J. B. Effect of Mo additions on microstructure and tensile behavior of a Co-Al-W-Ta-B alloy at room temperature. Scr. Mater. 67, 499–502 (2012).</v>
      </c>
    </row>
    <row r="443" spans="1:12" x14ac:dyDescent="0.3">
      <c r="A443" t="s">
        <v>2592</v>
      </c>
      <c r="B443" t="str">
        <f>IF(A443=A442, "",VLOOKUP(Table2[[#This Row],[Shortname]],comp[], 3, FALSE))</f>
        <v>-9Al-2Ta-9Mo-B</v>
      </c>
      <c r="C443" t="str">
        <f>VLOOKUP(Table2[[#This Row],[Shortname]], comp[], 2, FALSE)</f>
        <v>W-free</v>
      </c>
      <c r="D443" t="s">
        <v>431</v>
      </c>
      <c r="E443" s="13" t="s">
        <v>426</v>
      </c>
      <c r="F443">
        <v>660</v>
      </c>
      <c r="G443" t="s">
        <v>46</v>
      </c>
      <c r="H443" s="4">
        <v>2.9999999999999997E-4</v>
      </c>
      <c r="I443" s="4" t="s">
        <v>1645</v>
      </c>
      <c r="K443" t="e">
        <f>VLOOKUP(Table2[[#This Row],[Unique]], comp[], 2, FALSE)</f>
        <v>#N/A</v>
      </c>
      <c r="L443" s="8" t="str">
        <f>Table2[[#This Row],[Name]] &amp; Table2[[#This Row],[Paper]]</f>
        <v>9MoFeng, G., Li, H., Li, S. S. &amp; Sha, J. B. Effect of Mo additions on microstructure and tensile behavior of a Co-Al-W-Ta-B alloy at room temperature. Scr. Mater. 67, 499–502 (2012).</v>
      </c>
    </row>
    <row r="444" spans="1:12" x14ac:dyDescent="0.3">
      <c r="A444" s="19" t="s">
        <v>2673</v>
      </c>
      <c r="B444" t="str">
        <f>IF(A444=A443, "",VLOOKUP(Table2[[#This Row],[Shortname]],comp[], 3, FALSE))</f>
        <v>-38Ni-9Al-16Cr-3W-2Ti-1Ta-C-Zr-B</v>
      </c>
      <c r="C444" t="str">
        <f>VLOOKUP(Table2[[#This Row],[Shortname]], comp[], 2, FALSE)</f>
        <v>CoAlWX+</v>
      </c>
      <c r="D444" s="19" t="s">
        <v>3726</v>
      </c>
      <c r="E444" s="76" t="s">
        <v>2647</v>
      </c>
      <c r="F444">
        <v>1290</v>
      </c>
      <c r="G444" t="s">
        <v>46</v>
      </c>
      <c r="H444" s="4">
        <v>1E-4</v>
      </c>
      <c r="I444" s="4" t="s">
        <v>1645</v>
      </c>
      <c r="J444" t="s">
        <v>3732</v>
      </c>
      <c r="K444" t="e">
        <f>VLOOKUP(Table2[[#This Row],[Unique]], comp[], 2, FALSE)</f>
        <v>#N/A</v>
      </c>
      <c r="L444" s="8" t="str">
        <f>Table2[[#This Row],[Name]] &amp; Table2[[#This Row],[Paper]]</f>
        <v>CoEXP(FG)Forsik, S. A. J. et al. Recent Developments in the Design of Next Generation γ′-Strengthened Cobalt–Nickel Superalloys. in 847–856 (2020). doi:10.1007/978-3-030-51834-9_83.</v>
      </c>
    </row>
    <row r="445" spans="1:12" x14ac:dyDescent="0.3">
      <c r="A445" s="19" t="s">
        <v>2673</v>
      </c>
      <c r="B445" t="str">
        <f>IF(A445=A444, "",VLOOKUP(Table2[[#This Row],[Shortname]],comp[], 3, FALSE))</f>
        <v/>
      </c>
      <c r="C445" t="str">
        <f>VLOOKUP(Table2[[#This Row],[Shortname]], comp[], 2, FALSE)</f>
        <v>CoAlWX+</v>
      </c>
      <c r="D445" s="19" t="s">
        <v>3727</v>
      </c>
      <c r="E445" s="76" t="s">
        <v>2647</v>
      </c>
      <c r="F445">
        <v>1000</v>
      </c>
      <c r="G445" t="s">
        <v>46</v>
      </c>
      <c r="H445" s="4">
        <v>1E-4</v>
      </c>
      <c r="I445" s="4" t="s">
        <v>1645</v>
      </c>
      <c r="J445" t="s">
        <v>3730</v>
      </c>
      <c r="K445" t="e">
        <f>VLOOKUP(Table2[[#This Row],[Unique]], comp[], 2, FALSE)</f>
        <v>#N/A</v>
      </c>
      <c r="L445" s="8" t="str">
        <f>Table2[[#This Row],[Name]] &amp; Table2[[#This Row],[Paper]]</f>
        <v>CoEXP(CG)Forsik, S. A. J. et al. Recent Developments in the Design of Next Generation γ′-Strengthened Cobalt–Nickel Superalloys. in 847–856 (2020). doi:10.1007/978-3-030-51834-9_83.</v>
      </c>
    </row>
    <row r="446" spans="1:12" x14ac:dyDescent="0.3">
      <c r="A446" s="19" t="s">
        <v>2673</v>
      </c>
      <c r="B446" t="str">
        <f>IF(A446=A445, "",VLOOKUP(Table2[[#This Row],[Shortname]],comp[], 3, FALSE))</f>
        <v/>
      </c>
      <c r="C446" t="str">
        <f>VLOOKUP(Table2[[#This Row],[Shortname]], comp[], 2, FALSE)</f>
        <v>CoAlWX+</v>
      </c>
      <c r="D446" s="19" t="s">
        <v>3728</v>
      </c>
      <c r="E446" s="76" t="s">
        <v>2647</v>
      </c>
      <c r="F446">
        <v>1034</v>
      </c>
      <c r="G446" t="s">
        <v>46</v>
      </c>
      <c r="H446" s="4">
        <v>1E-4</v>
      </c>
      <c r="I446" s="4" t="s">
        <v>1645</v>
      </c>
      <c r="J446" t="s">
        <v>3731</v>
      </c>
      <c r="K446" t="e">
        <f>VLOOKUP(Table2[[#This Row],[Unique]], comp[], 2, FALSE)</f>
        <v>#N/A</v>
      </c>
      <c r="L446" s="8" t="str">
        <f>Table2[[#This Row],[Name]] &amp; Table2[[#This Row],[Paper]]</f>
        <v>CoEXP (PM)Forsik, S. A. J. et al. Recent Developments in the Design of Next Generation γ′-Strengthened Cobalt–Nickel Superalloys. in 847–856 (2020). doi:10.1007/978-3-030-51834-9_83.</v>
      </c>
    </row>
    <row r="447" spans="1:12" x14ac:dyDescent="0.3">
      <c r="A447" s="19" t="s">
        <v>2673</v>
      </c>
      <c r="B447" t="str">
        <f>IF(A447=A446, "",VLOOKUP(Table2[[#This Row],[Shortname]],comp[], 3, FALSE))</f>
        <v/>
      </c>
      <c r="C447" t="str">
        <f>VLOOKUP(Table2[[#This Row],[Shortname]], comp[], 2, FALSE)</f>
        <v>CoAlWX+</v>
      </c>
      <c r="D447" s="19" t="s">
        <v>3726</v>
      </c>
      <c r="E447" s="76" t="s">
        <v>2647</v>
      </c>
      <c r="F447">
        <v>1292</v>
      </c>
      <c r="G447">
        <v>24</v>
      </c>
      <c r="H447" s="4">
        <v>1E-4</v>
      </c>
      <c r="I447" s="4" t="s">
        <v>1645</v>
      </c>
      <c r="J447" t="s">
        <v>3729</v>
      </c>
      <c r="K447" t="e">
        <f>VLOOKUP(Table2[[#This Row],[Unique]], comp[], 2, FALSE)</f>
        <v>#N/A</v>
      </c>
      <c r="L447" s="8" t="str">
        <f>Table2[[#This Row],[Name]] &amp; Table2[[#This Row],[Paper]]</f>
        <v>CoEXP(FG)Forsik, S. A. J. et al. Recent Developments in the Design of Next Generation γ′-Strengthened Cobalt–Nickel Superalloys. in 847–856 (2020). doi:10.1007/978-3-030-51834-9_83.</v>
      </c>
    </row>
    <row r="448" spans="1:12" x14ac:dyDescent="0.3">
      <c r="A448" s="19" t="s">
        <v>2673</v>
      </c>
      <c r="B448" t="str">
        <f>IF(A448=A447, "",VLOOKUP(Table2[[#This Row],[Shortname]],comp[], 3, FALSE))</f>
        <v/>
      </c>
      <c r="C448" t="str">
        <f>VLOOKUP(Table2[[#This Row],[Shortname]], comp[], 2, FALSE)</f>
        <v>CoAlWX+</v>
      </c>
      <c r="D448" s="19" t="s">
        <v>3726</v>
      </c>
      <c r="E448" s="76" t="s">
        <v>2647</v>
      </c>
      <c r="F448">
        <v>1070</v>
      </c>
      <c r="G448">
        <v>704</v>
      </c>
      <c r="H448" s="4">
        <v>1E-4</v>
      </c>
      <c r="I448" s="4" t="s">
        <v>1645</v>
      </c>
      <c r="J448" t="s">
        <v>3729</v>
      </c>
      <c r="K448" t="e">
        <f>VLOOKUP(Table2[[#This Row],[Unique]], comp[], 2, FALSE)</f>
        <v>#N/A</v>
      </c>
      <c r="L448" s="8" t="str">
        <f>Table2[[#This Row],[Name]] &amp; Table2[[#This Row],[Paper]]</f>
        <v>CoEXP(FG)Forsik, S. A. J. et al. Recent Developments in the Design of Next Generation γ′-Strengthened Cobalt–Nickel Superalloys. in 847–856 (2020). doi:10.1007/978-3-030-51834-9_83.</v>
      </c>
    </row>
    <row r="449" spans="1:12" x14ac:dyDescent="0.3">
      <c r="A449" s="19" t="s">
        <v>2673</v>
      </c>
      <c r="B449" t="str">
        <f>IF(A449=A448, "",VLOOKUP(Table2[[#This Row],[Shortname]],comp[], 3, FALSE))</f>
        <v/>
      </c>
      <c r="C449" t="str">
        <f>VLOOKUP(Table2[[#This Row],[Shortname]], comp[], 2, FALSE)</f>
        <v>CoAlWX+</v>
      </c>
      <c r="D449" s="19" t="s">
        <v>3726</v>
      </c>
      <c r="E449" s="76" t="s">
        <v>2647</v>
      </c>
      <c r="F449">
        <v>901</v>
      </c>
      <c r="G449">
        <v>759</v>
      </c>
      <c r="H449" s="4">
        <v>1E-4</v>
      </c>
      <c r="I449" s="4" t="s">
        <v>1645</v>
      </c>
      <c r="J449" t="s">
        <v>3729</v>
      </c>
      <c r="K449" t="e">
        <f>VLOOKUP(Table2[[#This Row],[Unique]], comp[], 2, FALSE)</f>
        <v>#N/A</v>
      </c>
      <c r="L449" s="8" t="str">
        <f>Table2[[#This Row],[Name]] &amp; Table2[[#This Row],[Paper]]</f>
        <v>CoEXP(FG)Forsik, S. A. J. et al. Recent Developments in the Design of Next Generation γ′-Strengthened Cobalt–Nickel Superalloys. in 847–856 (2020). doi:10.1007/978-3-030-51834-9_83.</v>
      </c>
    </row>
    <row r="450" spans="1:12" x14ac:dyDescent="0.3">
      <c r="A450" s="19" t="s">
        <v>2673</v>
      </c>
      <c r="B450" t="str">
        <f>IF(A450=A449, "",VLOOKUP(Table2[[#This Row],[Shortname]],comp[], 3, FALSE))</f>
        <v/>
      </c>
      <c r="C450" t="str">
        <f>VLOOKUP(Table2[[#This Row],[Shortname]], comp[], 2, FALSE)</f>
        <v>CoAlWX+</v>
      </c>
      <c r="D450" s="19" t="s">
        <v>3726</v>
      </c>
      <c r="E450" s="76" t="s">
        <v>2647</v>
      </c>
      <c r="F450">
        <v>763</v>
      </c>
      <c r="G450">
        <v>819</v>
      </c>
      <c r="H450" s="4">
        <v>1E-4</v>
      </c>
      <c r="I450" s="4" t="s">
        <v>1645</v>
      </c>
      <c r="J450" t="s">
        <v>3729</v>
      </c>
      <c r="K450" t="e">
        <f>VLOOKUP(Table2[[#This Row],[Unique]], comp[], 2, FALSE)</f>
        <v>#N/A</v>
      </c>
      <c r="L450" s="8" t="str">
        <f>Table2[[#This Row],[Name]] &amp; Table2[[#This Row],[Paper]]</f>
        <v>CoEXP(FG)Forsik, S. A. J. et al. Recent Developments in the Design of Next Generation γ′-Strengthened Cobalt–Nickel Superalloys. in 847–856 (2020). doi:10.1007/978-3-030-51834-9_83.</v>
      </c>
    </row>
    <row r="451" spans="1:12" x14ac:dyDescent="0.3">
      <c r="A451" t="s">
        <v>2593</v>
      </c>
      <c r="B451" t="str">
        <f>IF(A451=A450, "",VLOOKUP(Table2[[#This Row],[Shortname]],comp[], 3, FALSE))</f>
        <v>-32Ni-11Al-12Cr-3W-0Ti-0Ta-Si-Hf-C-Zr-B</v>
      </c>
      <c r="C451" t="str">
        <f>VLOOKUP(Table2[[#This Row],[Shortname]], comp[], 2, FALSE)</f>
        <v>CoAlWX+</v>
      </c>
      <c r="D451" s="19" t="s">
        <v>453</v>
      </c>
      <c r="E451" s="16" t="s">
        <v>452</v>
      </c>
      <c r="F451">
        <v>935</v>
      </c>
      <c r="G451">
        <v>20</v>
      </c>
      <c r="H451" s="4">
        <v>1E-4</v>
      </c>
      <c r="I451" s="4" t="s">
        <v>43</v>
      </c>
      <c r="K451" t="e">
        <f>VLOOKUP(Table2[[#This Row],[Unique]], comp[], 2, FALSE)</f>
        <v>#N/A</v>
      </c>
      <c r="L451" s="8" t="str">
        <f>Table2[[#This Row],[Name]] &amp; Table2[[#This Row],[Paper]]</f>
        <v>CoWAlloy6Freund, L. P. et al. The Effect of a Grain Boundary Pinning B2 Phase on Polycrystalline Co-Based Superalloys with Reduced Density. Metall. Mater. Trans. A Phys. Metall. Mater. Sci. 49, 4070–4078 (2018).</v>
      </c>
    </row>
    <row r="452" spans="1:12" x14ac:dyDescent="0.3">
      <c r="A452" t="s">
        <v>2593</v>
      </c>
      <c r="B452" t="str">
        <f>IF(A452=A451, "",VLOOKUP(Table2[[#This Row],[Shortname]],comp[], 3, FALSE))</f>
        <v/>
      </c>
      <c r="C452" t="str">
        <f>VLOOKUP(Table2[[#This Row],[Shortname]], comp[], 2, FALSE)</f>
        <v>CoAlWX+</v>
      </c>
      <c r="D452" s="19" t="s">
        <v>453</v>
      </c>
      <c r="E452" s="16" t="s">
        <v>452</v>
      </c>
      <c r="F452">
        <v>809</v>
      </c>
      <c r="G452">
        <v>600</v>
      </c>
      <c r="H452" s="4">
        <v>1E-4</v>
      </c>
      <c r="I452" s="4" t="s">
        <v>43</v>
      </c>
      <c r="K452" t="e">
        <f>VLOOKUP(Table2[[#This Row],[Unique]], comp[], 2, FALSE)</f>
        <v>#N/A</v>
      </c>
      <c r="L452" s="8" t="str">
        <f>Table2[[#This Row],[Name]] &amp; Table2[[#This Row],[Paper]]</f>
        <v>CoWAlloy6Freund, L. P. et al. The Effect of a Grain Boundary Pinning B2 Phase on Polycrystalline Co-Based Superalloys with Reduced Density. Metall. Mater. Trans. A Phys. Metall. Mater. Sci. 49, 4070–4078 (2018).</v>
      </c>
    </row>
    <row r="453" spans="1:12" x14ac:dyDescent="0.3">
      <c r="A453" t="s">
        <v>2593</v>
      </c>
      <c r="B453" t="str">
        <f>IF(A453=A452, "",VLOOKUP(Table2[[#This Row],[Shortname]],comp[], 3, FALSE))</f>
        <v/>
      </c>
      <c r="C453" t="str">
        <f>VLOOKUP(Table2[[#This Row],[Shortname]], comp[], 2, FALSE)</f>
        <v>CoAlWX+</v>
      </c>
      <c r="D453" s="19" t="s">
        <v>453</v>
      </c>
      <c r="E453" s="16" t="s">
        <v>452</v>
      </c>
      <c r="F453">
        <v>753</v>
      </c>
      <c r="G453">
        <v>750</v>
      </c>
      <c r="H453" s="4">
        <v>1E-4</v>
      </c>
      <c r="I453" s="4" t="s">
        <v>43</v>
      </c>
      <c r="K453" t="e">
        <f>VLOOKUP(Table2[[#This Row],[Unique]], comp[], 2, FALSE)</f>
        <v>#N/A</v>
      </c>
      <c r="L453" s="8" t="str">
        <f>Table2[[#This Row],[Name]] &amp; Table2[[#This Row],[Paper]]</f>
        <v>CoWAlloy6Freund, L. P. et al. The Effect of a Grain Boundary Pinning B2 Phase on Polycrystalline Co-Based Superalloys with Reduced Density. Metall. Mater. Trans. A Phys. Metall. Mater. Sci. 49, 4070–4078 (2018).</v>
      </c>
    </row>
    <row r="454" spans="1:12" x14ac:dyDescent="0.3">
      <c r="A454" t="s">
        <v>2593</v>
      </c>
      <c r="B454" t="str">
        <f>IF(A454=A453, "",VLOOKUP(Table2[[#This Row],[Shortname]],comp[], 3, FALSE))</f>
        <v/>
      </c>
      <c r="C454" t="str">
        <f>VLOOKUP(Table2[[#This Row],[Shortname]], comp[], 2, FALSE)</f>
        <v>CoAlWX+</v>
      </c>
      <c r="D454" s="19" t="s">
        <v>453</v>
      </c>
      <c r="E454" s="16" t="s">
        <v>452</v>
      </c>
      <c r="F454">
        <v>597</v>
      </c>
      <c r="G454">
        <v>800</v>
      </c>
      <c r="H454" s="4">
        <v>1E-4</v>
      </c>
      <c r="I454" s="4" t="s">
        <v>43</v>
      </c>
      <c r="K454" t="e">
        <f>VLOOKUP(Table2[[#This Row],[Unique]], comp[], 2, FALSE)</f>
        <v>#N/A</v>
      </c>
      <c r="L454" s="8" t="str">
        <f>Table2[[#This Row],[Name]] &amp; Table2[[#This Row],[Paper]]</f>
        <v>CoWAlloy6Freund, L. P. et al. The Effect of a Grain Boundary Pinning B2 Phase on Polycrystalline Co-Based Superalloys with Reduced Density. Metall. Mater. Trans. A Phys. Metall. Mater. Sci. 49, 4070–4078 (2018).</v>
      </c>
    </row>
    <row r="455" spans="1:12" x14ac:dyDescent="0.3">
      <c r="A455" t="s">
        <v>2593</v>
      </c>
      <c r="B455" t="str">
        <f>IF(A455=A454, "",VLOOKUP(Table2[[#This Row],[Shortname]],comp[], 3, FALSE))</f>
        <v/>
      </c>
      <c r="C455" t="str">
        <f>VLOOKUP(Table2[[#This Row],[Shortname]], comp[], 2, FALSE)</f>
        <v>CoAlWX+</v>
      </c>
      <c r="D455" s="19" t="s">
        <v>453</v>
      </c>
      <c r="E455" s="16" t="s">
        <v>452</v>
      </c>
      <c r="F455">
        <v>448</v>
      </c>
      <c r="G455">
        <v>850</v>
      </c>
      <c r="H455" s="4">
        <v>1E-4</v>
      </c>
      <c r="I455" s="4" t="s">
        <v>43</v>
      </c>
      <c r="K455" t="e">
        <f>VLOOKUP(Table2[[#This Row],[Unique]], comp[], 2, FALSE)</f>
        <v>#N/A</v>
      </c>
      <c r="L455" s="8" t="str">
        <f>Table2[[#This Row],[Name]] &amp; Table2[[#This Row],[Paper]]</f>
        <v>CoWAlloy6Freund, L. P. et al. The Effect of a Grain Boundary Pinning B2 Phase on Polycrystalline Co-Based Superalloys with Reduced Density. Metall. Mater. Trans. A Phys. Metall. Mater. Sci. 49, 4070–4078 (2018).</v>
      </c>
    </row>
    <row r="456" spans="1:12" x14ac:dyDescent="0.3">
      <c r="A456" t="s">
        <v>2343</v>
      </c>
      <c r="B456" t="str">
        <f>IF(A456=A455, "",VLOOKUP(Table2[[#This Row],[Shortname]],comp[], 3, FALSE))</f>
        <v>-32Ni-9Al-13Cr-5W-0Ti-0Ta-Si-Hf-C-Zr-B</v>
      </c>
      <c r="C456" t="str">
        <f>VLOOKUP(Table2[[#This Row],[Shortname]], comp[], 2, FALSE)</f>
        <v>CoAlWX+</v>
      </c>
      <c r="D456" s="19" t="s">
        <v>447</v>
      </c>
      <c r="E456" s="16" t="s">
        <v>452</v>
      </c>
      <c r="F456">
        <v>973</v>
      </c>
      <c r="G456">
        <v>20</v>
      </c>
      <c r="H456" s="4">
        <v>1E-4</v>
      </c>
      <c r="I456" s="4" t="s">
        <v>43</v>
      </c>
      <c r="K456" t="e">
        <f>VLOOKUP(Table2[[#This Row],[Unique]], comp[], 2, FALSE)</f>
        <v>#N/A</v>
      </c>
      <c r="L456" s="8" t="str">
        <f>Table2[[#This Row],[Name]] &amp; Table2[[#This Row],[Paper]]</f>
        <v>CoWAlloy2Freund, L. P. et al. The Effect of a Grain Boundary Pinning B2 Phase on Polycrystalline Co-Based Superalloys with Reduced Density. Metall. Mater. Trans. A Phys. Metall. Mater. Sci. 49, 4070–4078 (2018).</v>
      </c>
    </row>
    <row r="457" spans="1:12" x14ac:dyDescent="0.3">
      <c r="A457" t="s">
        <v>2343</v>
      </c>
      <c r="B457" t="str">
        <f>IF(A457=A456, "",VLOOKUP(Table2[[#This Row],[Shortname]],comp[], 3, FALSE))</f>
        <v/>
      </c>
      <c r="C457" t="str">
        <f>VLOOKUP(Table2[[#This Row],[Shortname]], comp[], 2, FALSE)</f>
        <v>CoAlWX+</v>
      </c>
      <c r="D457" s="19" t="s">
        <v>447</v>
      </c>
      <c r="E457" s="16" t="s">
        <v>452</v>
      </c>
      <c r="F457">
        <v>809</v>
      </c>
      <c r="G457">
        <v>600</v>
      </c>
      <c r="H457" s="4">
        <v>1E-4</v>
      </c>
      <c r="I457" s="4" t="s">
        <v>43</v>
      </c>
      <c r="K457" t="e">
        <f>VLOOKUP(Table2[[#This Row],[Unique]], comp[], 2, FALSE)</f>
        <v>#N/A</v>
      </c>
      <c r="L457" s="8" t="str">
        <f>Table2[[#This Row],[Name]] &amp; Table2[[#This Row],[Paper]]</f>
        <v>CoWAlloy2Freund, L. P. et al. The Effect of a Grain Boundary Pinning B2 Phase on Polycrystalline Co-Based Superalloys with Reduced Density. Metall. Mater. Trans. A Phys. Metall. Mater. Sci. 49, 4070–4078 (2018).</v>
      </c>
    </row>
    <row r="458" spans="1:12" x14ac:dyDescent="0.3">
      <c r="A458" t="s">
        <v>2343</v>
      </c>
      <c r="B458" t="str">
        <f>IF(A458=A457, "",VLOOKUP(Table2[[#This Row],[Shortname]],comp[], 3, FALSE))</f>
        <v/>
      </c>
      <c r="C458" t="str">
        <f>VLOOKUP(Table2[[#This Row],[Shortname]], comp[], 2, FALSE)</f>
        <v>CoAlWX+</v>
      </c>
      <c r="D458" s="19" t="s">
        <v>447</v>
      </c>
      <c r="E458" s="16" t="s">
        <v>452</v>
      </c>
      <c r="F458">
        <v>816</v>
      </c>
      <c r="G458">
        <v>750</v>
      </c>
      <c r="H458" s="4">
        <v>1E-4</v>
      </c>
      <c r="I458" s="4" t="s">
        <v>43</v>
      </c>
      <c r="K458" t="e">
        <f>VLOOKUP(Table2[[#This Row],[Unique]], comp[], 2, FALSE)</f>
        <v>#N/A</v>
      </c>
      <c r="L458" s="8" t="str">
        <f>Table2[[#This Row],[Name]] &amp; Table2[[#This Row],[Paper]]</f>
        <v>CoWAlloy2Freund, L. P. et al. The Effect of a Grain Boundary Pinning B2 Phase on Polycrystalline Co-Based Superalloys with Reduced Density. Metall. Mater. Trans. A Phys. Metall. Mater. Sci. 49, 4070–4078 (2018).</v>
      </c>
    </row>
    <row r="459" spans="1:12" x14ac:dyDescent="0.3">
      <c r="A459" t="s">
        <v>2343</v>
      </c>
      <c r="B459" t="str">
        <f>IF(A459=A458, "",VLOOKUP(Table2[[#This Row],[Shortname]],comp[], 3, FALSE))</f>
        <v/>
      </c>
      <c r="C459" t="str">
        <f>VLOOKUP(Table2[[#This Row],[Shortname]], comp[], 2, FALSE)</f>
        <v>CoAlWX+</v>
      </c>
      <c r="D459" s="19" t="s">
        <v>447</v>
      </c>
      <c r="E459" s="16" t="s">
        <v>452</v>
      </c>
      <c r="F459">
        <v>800</v>
      </c>
      <c r="G459">
        <v>800</v>
      </c>
      <c r="H459" s="4">
        <v>1E-4</v>
      </c>
      <c r="I459" s="4" t="s">
        <v>43</v>
      </c>
      <c r="K459" t="e">
        <f>VLOOKUP(Table2[[#This Row],[Unique]], comp[], 2, FALSE)</f>
        <v>#N/A</v>
      </c>
      <c r="L459" s="8" t="str">
        <f>Table2[[#This Row],[Name]] &amp; Table2[[#This Row],[Paper]]</f>
        <v>CoWAlloy2Freund, L. P. et al. The Effect of a Grain Boundary Pinning B2 Phase on Polycrystalline Co-Based Superalloys with Reduced Density. Metall. Mater. Trans. A Phys. Metall. Mater. Sci. 49, 4070–4078 (2018).</v>
      </c>
    </row>
    <row r="460" spans="1:12" x14ac:dyDescent="0.3">
      <c r="A460" t="s">
        <v>2343</v>
      </c>
      <c r="B460" t="str">
        <f>IF(A460=A459, "",VLOOKUP(Table2[[#This Row],[Shortname]],comp[], 3, FALSE))</f>
        <v/>
      </c>
      <c r="C460" t="str">
        <f>VLOOKUP(Table2[[#This Row],[Shortname]], comp[], 2, FALSE)</f>
        <v>CoAlWX+</v>
      </c>
      <c r="D460" s="19" t="s">
        <v>447</v>
      </c>
      <c r="E460" s="16" t="s">
        <v>452</v>
      </c>
      <c r="F460">
        <v>571</v>
      </c>
      <c r="G460">
        <v>850</v>
      </c>
      <c r="H460" s="4">
        <v>1E-4</v>
      </c>
      <c r="I460" s="4" t="s">
        <v>43</v>
      </c>
      <c r="K460" t="e">
        <f>VLOOKUP(Table2[[#This Row],[Unique]], comp[], 2, FALSE)</f>
        <v>#N/A</v>
      </c>
      <c r="L460" s="8" t="str">
        <f>Table2[[#This Row],[Name]] &amp; Table2[[#This Row],[Paper]]</f>
        <v>CoWAlloy2Freund, L. P. et al. The Effect of a Grain Boundary Pinning B2 Phase on Polycrystalline Co-Based Superalloys with Reduced Density. Metall. Mater. Trans. A Phys. Metall. Mater. Sci. 49, 4070–4078 (2018).</v>
      </c>
    </row>
    <row r="461" spans="1:12" x14ac:dyDescent="0.3">
      <c r="A461" t="s">
        <v>2344</v>
      </c>
      <c r="B461" t="str">
        <f>IF(A461=A460, "",VLOOKUP(Table2[[#This Row],[Shortname]],comp[], 3, FALSE))</f>
        <v>-32Ni-9Al-12Cr-5W-0Ti-0Ta-1Mo-Si-Hf-C-Zr-B</v>
      </c>
      <c r="C461" t="str">
        <f>VLOOKUP(Table2[[#This Row],[Shortname]], comp[], 2, FALSE)</f>
        <v>CoAlWX+</v>
      </c>
      <c r="D461" s="19" t="s">
        <v>459</v>
      </c>
      <c r="E461" s="16" t="s">
        <v>452</v>
      </c>
      <c r="F461">
        <v>1025</v>
      </c>
      <c r="G461">
        <v>20</v>
      </c>
      <c r="H461" s="4">
        <v>1E-4</v>
      </c>
      <c r="I461" s="4" t="s">
        <v>43</v>
      </c>
      <c r="K461" t="e">
        <f>VLOOKUP(Table2[[#This Row],[Unique]], comp[], 2, FALSE)</f>
        <v>#N/A</v>
      </c>
      <c r="L461" s="8" t="str">
        <f>Table2[[#This Row],[Name]] &amp; Table2[[#This Row],[Paper]]</f>
        <v>CoWAlloy3Freund, L. P. et al. The Effect of a Grain Boundary Pinning B2 Phase on Polycrystalline Co-Based Superalloys with Reduced Density. Metall. Mater. Trans. A Phys. Metall. Mater. Sci. 49, 4070–4078 (2018).</v>
      </c>
    </row>
    <row r="462" spans="1:12" x14ac:dyDescent="0.3">
      <c r="A462" t="s">
        <v>2344</v>
      </c>
      <c r="B462" t="str">
        <f>IF(A462=A461, "",VLOOKUP(Table2[[#This Row],[Shortname]],comp[], 3, FALSE))</f>
        <v/>
      </c>
      <c r="C462" t="str">
        <f>VLOOKUP(Table2[[#This Row],[Shortname]], comp[], 2, FALSE)</f>
        <v>CoAlWX+</v>
      </c>
      <c r="D462" s="19" t="s">
        <v>459</v>
      </c>
      <c r="E462" s="16" t="s">
        <v>452</v>
      </c>
      <c r="F462">
        <v>902</v>
      </c>
      <c r="G462">
        <v>600</v>
      </c>
      <c r="H462" s="4">
        <v>1E-4</v>
      </c>
      <c r="I462" s="4" t="s">
        <v>43</v>
      </c>
      <c r="K462" t="e">
        <f>VLOOKUP(Table2[[#This Row],[Unique]], comp[], 2, FALSE)</f>
        <v>#N/A</v>
      </c>
      <c r="L462" s="8" t="str">
        <f>Table2[[#This Row],[Name]] &amp; Table2[[#This Row],[Paper]]</f>
        <v>CoWAlloy3Freund, L. P. et al. The Effect of a Grain Boundary Pinning B2 Phase on Polycrystalline Co-Based Superalloys with Reduced Density. Metall. Mater. Trans. A Phys. Metall. Mater. Sci. 49, 4070–4078 (2018).</v>
      </c>
    </row>
    <row r="463" spans="1:12" x14ac:dyDescent="0.3">
      <c r="A463" t="s">
        <v>2344</v>
      </c>
      <c r="B463" t="str">
        <f>IF(A463=A462, "",VLOOKUP(Table2[[#This Row],[Shortname]],comp[], 3, FALSE))</f>
        <v/>
      </c>
      <c r="C463" t="str">
        <f>VLOOKUP(Table2[[#This Row],[Shortname]], comp[], 2, FALSE)</f>
        <v>CoAlWX+</v>
      </c>
      <c r="D463" s="19" t="s">
        <v>459</v>
      </c>
      <c r="E463" s="16" t="s">
        <v>452</v>
      </c>
      <c r="F463">
        <v>750</v>
      </c>
      <c r="G463">
        <v>750</v>
      </c>
      <c r="H463" s="4">
        <v>1E-4</v>
      </c>
      <c r="I463" s="4" t="s">
        <v>43</v>
      </c>
      <c r="K463" t="e">
        <f>VLOOKUP(Table2[[#This Row],[Unique]], comp[], 2, FALSE)</f>
        <v>#N/A</v>
      </c>
      <c r="L463" s="8" t="str">
        <f>Table2[[#This Row],[Name]] &amp; Table2[[#This Row],[Paper]]</f>
        <v>CoWAlloy3Freund, L. P. et al. The Effect of a Grain Boundary Pinning B2 Phase on Polycrystalline Co-Based Superalloys with Reduced Density. Metall. Mater. Trans. A Phys. Metall. Mater. Sci. 49, 4070–4078 (2018).</v>
      </c>
    </row>
    <row r="464" spans="1:12" x14ac:dyDescent="0.3">
      <c r="A464" t="s">
        <v>2344</v>
      </c>
      <c r="B464" t="str">
        <f>IF(A464=A463, "",VLOOKUP(Table2[[#This Row],[Shortname]],comp[], 3, FALSE))</f>
        <v/>
      </c>
      <c r="C464" t="str">
        <f>VLOOKUP(Table2[[#This Row],[Shortname]], comp[], 2, FALSE)</f>
        <v>CoAlWX+</v>
      </c>
      <c r="D464" s="19" t="s">
        <v>459</v>
      </c>
      <c r="E464" s="16" t="s">
        <v>452</v>
      </c>
      <c r="F464">
        <v>760</v>
      </c>
      <c r="G464">
        <v>800</v>
      </c>
      <c r="H464" s="4">
        <v>1E-4</v>
      </c>
      <c r="I464" s="4" t="s">
        <v>43</v>
      </c>
      <c r="K464" t="e">
        <f>VLOOKUP(Table2[[#This Row],[Unique]], comp[], 2, FALSE)</f>
        <v>#N/A</v>
      </c>
      <c r="L464" s="8" t="str">
        <f>Table2[[#This Row],[Name]] &amp; Table2[[#This Row],[Paper]]</f>
        <v>CoWAlloy3Freund, L. P. et al. The Effect of a Grain Boundary Pinning B2 Phase on Polycrystalline Co-Based Superalloys with Reduced Density. Metall. Mater. Trans. A Phys. Metall. Mater. Sci. 49, 4070–4078 (2018).</v>
      </c>
    </row>
    <row r="465" spans="1:12" x14ac:dyDescent="0.3">
      <c r="A465" t="s">
        <v>2344</v>
      </c>
      <c r="B465" t="str">
        <f>IF(A465=A464, "",VLOOKUP(Table2[[#This Row],[Shortname]],comp[], 3, FALSE))</f>
        <v/>
      </c>
      <c r="C465" t="str">
        <f>VLOOKUP(Table2[[#This Row],[Shortname]], comp[], 2, FALSE)</f>
        <v>CoAlWX+</v>
      </c>
      <c r="D465" s="19" t="s">
        <v>459</v>
      </c>
      <c r="E465" s="16" t="s">
        <v>452</v>
      </c>
      <c r="F465">
        <v>571</v>
      </c>
      <c r="G465">
        <v>850</v>
      </c>
      <c r="H465" s="4">
        <v>1E-4</v>
      </c>
      <c r="I465" s="4" t="s">
        <v>43</v>
      </c>
      <c r="K465" t="e">
        <f>VLOOKUP(Table2[[#This Row],[Unique]], comp[], 2, FALSE)</f>
        <v>#N/A</v>
      </c>
      <c r="L465" s="8" t="str">
        <f>Table2[[#This Row],[Name]] &amp; Table2[[#This Row],[Paper]]</f>
        <v>CoWAlloy3Freund, L. P. et al. The Effect of a Grain Boundary Pinning B2 Phase on Polycrystalline Co-Based Superalloys with Reduced Density. Metall. Mater. Trans. A Phys. Metall. Mater. Sci. 49, 4070–4078 (2018).</v>
      </c>
    </row>
    <row r="466" spans="1:12" x14ac:dyDescent="0.3">
      <c r="A466" t="s">
        <v>2405</v>
      </c>
      <c r="B466" t="str">
        <f>IF(A466=A465, "",VLOOKUP(Table2[[#This Row],[Shortname]],comp[], 3, FALSE))</f>
        <v>-16Ni-9Al-6Cr-3W-3Ti-3Ta-3Mo-Hf-C-B</v>
      </c>
      <c r="C466" t="str">
        <f>VLOOKUP(Table2[[#This Row],[Shortname]], comp[], 2, FALSE)</f>
        <v>CoAlWX+</v>
      </c>
      <c r="D466" s="19" t="s">
        <v>614</v>
      </c>
      <c r="E466" s="8" t="s">
        <v>613</v>
      </c>
      <c r="F466">
        <v>522</v>
      </c>
      <c r="G466">
        <v>900</v>
      </c>
      <c r="H466" s="4">
        <v>1E-4</v>
      </c>
      <c r="I466" s="4" t="s">
        <v>1645</v>
      </c>
      <c r="J466" t="s">
        <v>3736</v>
      </c>
      <c r="K466" t="e">
        <f>VLOOKUP(Table2[[#This Row],[Unique]], comp[], 2, FALSE)</f>
        <v>#N/A</v>
      </c>
      <c r="L466" s="8" t="str">
        <f>Table2[[#This Row],[Name]] &amp; Table2[[#This Row],[Paper]]</f>
        <v>5MoLiu, J., Yu, J. J., Yang, Y. H., Zhou, Y. Z. &amp; Sun, X. F. Effects of Mo on the evolution of microstructures and mechanical properties in Co-Al-W base superalloys. Mater. Sci. Eng. A 745, 404–410 (2019).</v>
      </c>
    </row>
    <row r="467" spans="1:12" x14ac:dyDescent="0.3">
      <c r="A467" s="19" t="s">
        <v>2404</v>
      </c>
      <c r="B467" t="str">
        <f>IF(A467=A466, "",VLOOKUP(Table2[[#This Row],[Shortname]],comp[], 3, FALSE))</f>
        <v>-16Ni-9Al-6Cr-3W-3Ti-3Ta-0Mo-Hf-C-B</v>
      </c>
      <c r="C467" t="str">
        <f>VLOOKUP(Table2[[#This Row],[Shortname]], comp[], 2, FALSE)</f>
        <v>CoAlWX+</v>
      </c>
      <c r="D467" s="19" t="s">
        <v>428</v>
      </c>
      <c r="E467" s="8" t="s">
        <v>613</v>
      </c>
      <c r="F467">
        <v>560</v>
      </c>
      <c r="G467" t="s">
        <v>46</v>
      </c>
      <c r="H467" s="4">
        <v>1E-4</v>
      </c>
      <c r="I467" s="4" t="s">
        <v>1645</v>
      </c>
      <c r="J467" t="s">
        <v>3736</v>
      </c>
      <c r="K467" t="e">
        <f>VLOOKUP(Table2[[#This Row],[Unique]], comp[], 2, FALSE)</f>
        <v>#N/A</v>
      </c>
      <c r="L467" s="8" t="str">
        <f>Table2[[#This Row],[Name]] &amp; Table2[[#This Row],[Paper]]</f>
        <v>0MoLiu, J., Yu, J. J., Yang, Y. H., Zhou, Y. Z. &amp; Sun, X. F. Effects of Mo on the evolution of microstructures and mechanical properties in Co-Al-W base superalloys. Mater. Sci. Eng. A 745, 404–410 (2019).</v>
      </c>
    </row>
    <row r="468" spans="1:12" x14ac:dyDescent="0.3">
      <c r="A468" t="s">
        <v>2405</v>
      </c>
      <c r="B468" t="str">
        <f>IF(A468=A467, "",VLOOKUP(Table2[[#This Row],[Shortname]],comp[], 3, FALSE))</f>
        <v>-16Ni-9Al-6Cr-3W-3Ti-3Ta-3Mo-Hf-C-B</v>
      </c>
      <c r="C468" t="str">
        <f>VLOOKUP(Table2[[#This Row],[Shortname]], comp[], 2, FALSE)</f>
        <v>CoAlWX+</v>
      </c>
      <c r="D468" s="19" t="s">
        <v>614</v>
      </c>
      <c r="E468" s="8" t="s">
        <v>613</v>
      </c>
      <c r="F468">
        <v>543</v>
      </c>
      <c r="G468" t="s">
        <v>46</v>
      </c>
      <c r="H468" s="4">
        <v>1E-4</v>
      </c>
      <c r="I468" s="4" t="s">
        <v>1645</v>
      </c>
      <c r="J468" t="s">
        <v>3736</v>
      </c>
      <c r="K468" t="e">
        <f>VLOOKUP(Table2[[#This Row],[Unique]], comp[], 2, FALSE)</f>
        <v>#N/A</v>
      </c>
      <c r="L468" s="8" t="str">
        <f>Table2[[#This Row],[Name]] &amp; Table2[[#This Row],[Paper]]</f>
        <v>5MoLiu, J., Yu, J. J., Yang, Y. H., Zhou, Y. Z. &amp; Sun, X. F. Effects of Mo on the evolution of microstructures and mechanical properties in Co-Al-W base superalloys. Mater. Sci. Eng. A 745, 404–410 (2019).</v>
      </c>
    </row>
    <row r="469" spans="1:12" x14ac:dyDescent="0.3">
      <c r="A469" s="19" t="s">
        <v>2197</v>
      </c>
      <c r="B469" t="str">
        <f>IF(A469=A468, "",VLOOKUP(Table2[[#This Row],[Shortname]],comp[], 3, FALSE))</f>
        <v>-16Ni-14Al-2W-1Ta-1Mo-0Re</v>
      </c>
      <c r="C469" t="str">
        <f>VLOOKUP(Table2[[#This Row],[Shortname]], comp[], 2, FALSE)</f>
        <v>Low-W</v>
      </c>
      <c r="D469" s="19" t="s">
        <v>793</v>
      </c>
      <c r="E469" t="s">
        <v>792</v>
      </c>
      <c r="F469">
        <v>495</v>
      </c>
      <c r="G469">
        <v>15</v>
      </c>
      <c r="H469" s="4">
        <v>1E-3</v>
      </c>
      <c r="I469" s="4" t="s">
        <v>1645</v>
      </c>
      <c r="J469" t="s">
        <v>3587</v>
      </c>
      <c r="K469" t="e">
        <f>VLOOKUP(Table2[[#This Row],[Unique]], comp[], 2, FALSE)</f>
        <v>#N/A</v>
      </c>
      <c r="L469" s="8" t="str">
        <f>Table2[[#This Row],[Name]] &amp; Table2[[#This Row],[Paper]]</f>
        <v>Petrushin alloy 1Petrushin, N. et al. A single-crystal co-base superalloy strengthened by γ′ precipitates: Structure and mechanical properties. Adv. Eng. Mater. 17, 755–760 (2015).</v>
      </c>
    </row>
    <row r="470" spans="1:12" x14ac:dyDescent="0.3">
      <c r="A470" s="19" t="s">
        <v>2197</v>
      </c>
      <c r="B470" t="str">
        <f>IF(A470=A469, "",VLOOKUP(Table2[[#This Row],[Shortname]],comp[], 3, FALSE))</f>
        <v/>
      </c>
      <c r="C470" t="str">
        <f>VLOOKUP(Table2[[#This Row],[Shortname]], comp[], 2, FALSE)</f>
        <v>Low-W</v>
      </c>
      <c r="D470" s="19" t="s">
        <v>793</v>
      </c>
      <c r="E470" t="s">
        <v>792</v>
      </c>
      <c r="F470">
        <v>505</v>
      </c>
      <c r="G470">
        <v>600</v>
      </c>
      <c r="H470" s="4">
        <v>1E-3</v>
      </c>
      <c r="I470" s="4" t="s">
        <v>1645</v>
      </c>
      <c r="J470" t="s">
        <v>3587</v>
      </c>
      <c r="K470" t="e">
        <f>VLOOKUP(Table2[[#This Row],[Unique]], comp[], 2, FALSE)</f>
        <v>#N/A</v>
      </c>
      <c r="L470" s="8" t="str">
        <f>Table2[[#This Row],[Name]] &amp; Table2[[#This Row],[Paper]]</f>
        <v>Petrushin alloy 1Petrushin, N. et al. A single-crystal co-base superalloy strengthened by γ′ precipitates: Structure and mechanical properties. Adv. Eng. Mater. 17, 755–760 (2015).</v>
      </c>
    </row>
    <row r="471" spans="1:12" x14ac:dyDescent="0.3">
      <c r="A471" s="19" t="s">
        <v>2197</v>
      </c>
      <c r="B471" t="str">
        <f>IF(A471=A470, "",VLOOKUP(Table2[[#This Row],[Shortname]],comp[], 3, FALSE))</f>
        <v/>
      </c>
      <c r="C471" t="str">
        <f>VLOOKUP(Table2[[#This Row],[Shortname]], comp[], 2, FALSE)</f>
        <v>Low-W</v>
      </c>
      <c r="D471" s="19" t="s">
        <v>793</v>
      </c>
      <c r="E471" t="s">
        <v>792</v>
      </c>
      <c r="F471">
        <v>486</v>
      </c>
      <c r="G471">
        <v>700</v>
      </c>
      <c r="H471" s="4">
        <v>1E-3</v>
      </c>
      <c r="I471" s="4" t="s">
        <v>1645</v>
      </c>
      <c r="J471" t="s">
        <v>3587</v>
      </c>
      <c r="K471" t="e">
        <f>VLOOKUP(Table2[[#This Row],[Unique]], comp[], 2, FALSE)</f>
        <v>#N/A</v>
      </c>
      <c r="L471" s="8" t="str">
        <f>Table2[[#This Row],[Name]] &amp; Table2[[#This Row],[Paper]]</f>
        <v>Petrushin alloy 1Petrushin, N. et al. A single-crystal co-base superalloy strengthened by γ′ precipitates: Structure and mechanical properties. Adv. Eng. Mater. 17, 755–760 (2015).</v>
      </c>
    </row>
    <row r="472" spans="1:12" x14ac:dyDescent="0.3">
      <c r="A472" s="19" t="s">
        <v>2197</v>
      </c>
      <c r="B472" t="str">
        <f>IF(A472=A471, "",VLOOKUP(Table2[[#This Row],[Shortname]],comp[], 3, FALSE))</f>
        <v/>
      </c>
      <c r="C472" t="str">
        <f>VLOOKUP(Table2[[#This Row],[Shortname]], comp[], 2, FALSE)</f>
        <v>Low-W</v>
      </c>
      <c r="D472" s="19" t="s">
        <v>793</v>
      </c>
      <c r="E472" t="s">
        <v>792</v>
      </c>
      <c r="F472">
        <v>398</v>
      </c>
      <c r="G472">
        <v>800</v>
      </c>
      <c r="H472" s="4">
        <v>1E-3</v>
      </c>
      <c r="I472" s="4" t="s">
        <v>1645</v>
      </c>
      <c r="J472" t="s">
        <v>3587</v>
      </c>
      <c r="K472" t="e">
        <f>VLOOKUP(Table2[[#This Row],[Unique]], comp[], 2, FALSE)</f>
        <v>#N/A</v>
      </c>
      <c r="L472" s="8" t="str">
        <f>Table2[[#This Row],[Name]] &amp; Table2[[#This Row],[Paper]]</f>
        <v>Petrushin alloy 1Petrushin, N. et al. A single-crystal co-base superalloy strengthened by γ′ precipitates: Structure and mechanical properties. Adv. Eng. Mater. 17, 755–760 (2015).</v>
      </c>
    </row>
    <row r="473" spans="1:12" x14ac:dyDescent="0.3">
      <c r="A473" s="19" t="s">
        <v>2197</v>
      </c>
      <c r="B473" t="str">
        <f>IF(A473=A472, "",VLOOKUP(Table2[[#This Row],[Shortname]],comp[], 3, FALSE))</f>
        <v/>
      </c>
      <c r="C473" t="str">
        <f>VLOOKUP(Table2[[#This Row],[Shortname]], comp[], 2, FALSE)</f>
        <v>Low-W</v>
      </c>
      <c r="D473" s="19" t="s">
        <v>793</v>
      </c>
      <c r="E473" t="s">
        <v>792</v>
      </c>
      <c r="F473">
        <v>250</v>
      </c>
      <c r="G473">
        <v>900</v>
      </c>
      <c r="H473" s="4">
        <v>1E-3</v>
      </c>
      <c r="I473" s="4" t="s">
        <v>1645</v>
      </c>
      <c r="J473" t="s">
        <v>3587</v>
      </c>
      <c r="K473" t="e">
        <f>VLOOKUP(Table2[[#This Row],[Unique]], comp[], 2, FALSE)</f>
        <v>#N/A</v>
      </c>
      <c r="L473" s="8" t="str">
        <f>Table2[[#This Row],[Name]] &amp; Table2[[#This Row],[Paper]]</f>
        <v>Petrushin alloy 1Petrushin, N. et al. A single-crystal co-base superalloy strengthened by γ′ precipitates: Structure and mechanical properties. Adv. Eng. Mater. 17, 755–760 (2015).</v>
      </c>
    </row>
    <row r="474" spans="1:12" x14ac:dyDescent="0.3">
      <c r="A474" s="19" t="s">
        <v>2197</v>
      </c>
      <c r="B474" t="str">
        <f>IF(A474=A473, "",VLOOKUP(Table2[[#This Row],[Shortname]],comp[], 3, FALSE))</f>
        <v/>
      </c>
      <c r="C474" t="str">
        <f>VLOOKUP(Table2[[#This Row],[Shortname]], comp[], 2, FALSE)</f>
        <v>Low-W</v>
      </c>
      <c r="D474" s="19" t="s">
        <v>793</v>
      </c>
      <c r="E474" t="s">
        <v>792</v>
      </c>
      <c r="F474">
        <v>100</v>
      </c>
      <c r="G474">
        <v>1000</v>
      </c>
      <c r="H474" s="4">
        <v>1E-3</v>
      </c>
      <c r="I474" s="4" t="s">
        <v>1645</v>
      </c>
      <c r="J474" t="s">
        <v>3587</v>
      </c>
      <c r="K474" t="e">
        <f>VLOOKUP(Table2[[#This Row],[Unique]], comp[], 2, FALSE)</f>
        <v>#N/A</v>
      </c>
      <c r="L474" s="8" t="str">
        <f>Table2[[#This Row],[Name]] &amp; Table2[[#This Row],[Paper]]</f>
        <v>Petrushin alloy 1Petrushin, N. et al. A single-crystal co-base superalloy strengthened by γ′ precipitates: Structure and mechanical properties. Adv. Eng. Mater. 17, 755–760 (2015).</v>
      </c>
    </row>
    <row r="475" spans="1:12" x14ac:dyDescent="0.3">
      <c r="A475" s="19" t="s">
        <v>2352</v>
      </c>
      <c r="B475" t="str">
        <f>IF(A475=A474, "",VLOOKUP(Table2[[#This Row],[Shortname]],comp[], 3, FALSE))</f>
        <v>-20Ni-10Al-7W-3Ti-C-B</v>
      </c>
      <c r="C475" t="str">
        <f>VLOOKUP(Table2[[#This Row],[Shortname]], comp[], 2, FALSE)</f>
        <v>CoAlWX+</v>
      </c>
      <c r="D475" s="19" t="s">
        <v>869</v>
      </c>
      <c r="E475" t="s">
        <v>870</v>
      </c>
      <c r="F475">
        <v>708</v>
      </c>
      <c r="G475">
        <v>850</v>
      </c>
      <c r="H475" s="4">
        <v>1E-4</v>
      </c>
      <c r="I475" s="4" t="s">
        <v>43</v>
      </c>
      <c r="J475" t="s">
        <v>3736</v>
      </c>
      <c r="K475" t="e">
        <f>VLOOKUP(Table2[[#This Row],[Unique]], comp[], 2, FALSE)</f>
        <v>#N/A</v>
      </c>
      <c r="L475" s="8" t="str">
        <f>Table2[[#This Row],[Name]] &amp; Table2[[#This Row],[Paper]]</f>
        <v>Sani alloy 1Sani, S. A., Arabi, H., Kheirandish, S. &amp; Ebrahimi, G. Investigation on the homogenization treatment and element segregation on the microstructure of a γ/γ′-cobalt-based superalloy. Int. J. Miner. Metall. Mater. 26, 222–233 (2019).</v>
      </c>
    </row>
    <row r="476" spans="1:12" x14ac:dyDescent="0.3">
      <c r="A476" s="19" t="s">
        <v>2217</v>
      </c>
      <c r="B476" t="str">
        <f>IF(A476=A475, "",VLOOKUP(Table2[[#This Row],[Shortname]],comp[], 3, FALSE))</f>
        <v>-9Al-9W</v>
      </c>
      <c r="C476" t="str">
        <f>VLOOKUP(Table2[[#This Row],[Shortname]], comp[], 2, FALSE)</f>
        <v>CoAlW-X</v>
      </c>
      <c r="D476" s="19" t="s">
        <v>801</v>
      </c>
      <c r="E476" t="s">
        <v>873</v>
      </c>
      <c r="F476">
        <v>473</v>
      </c>
      <c r="G476">
        <v>870</v>
      </c>
      <c r="H476" s="4">
        <v>1E-4</v>
      </c>
      <c r="I476" s="4" t="s">
        <v>43</v>
      </c>
      <c r="J476" t="s">
        <v>3736</v>
      </c>
      <c r="K476" t="e">
        <f>VLOOKUP(Table2[[#This Row],[Unique]], comp[], 2, FALSE)</f>
        <v>#N/A</v>
      </c>
      <c r="L476" s="8" t="str">
        <f>Table2[[#This Row],[Name]] &amp; Table2[[#This Row],[Paper]]</f>
        <v>Co-9.2Al-9WSato, J. et al. Cobalt-base high-temperature alloys. Science (80-. ). 312, 90–91 (2006).</v>
      </c>
    </row>
    <row r="477" spans="1:12" x14ac:dyDescent="0.3">
      <c r="A477" s="19" t="s">
        <v>2361</v>
      </c>
      <c r="B477" t="str">
        <f>IF(A477=A476, "",VLOOKUP(Table2[[#This Row],[Shortname]],comp[], 3, FALSE))</f>
        <v>-9Al-10W-2Ta</v>
      </c>
      <c r="C477" t="str">
        <f>VLOOKUP(Table2[[#This Row],[Shortname]], comp[], 2, FALSE)</f>
        <v>CoAlW-X</v>
      </c>
      <c r="D477" s="19" t="s">
        <v>796</v>
      </c>
      <c r="E477" t="s">
        <v>873</v>
      </c>
      <c r="F477">
        <v>674</v>
      </c>
      <c r="G477">
        <v>870</v>
      </c>
      <c r="H477" s="4">
        <v>1E-4</v>
      </c>
      <c r="I477" s="4" t="s">
        <v>43</v>
      </c>
      <c r="J477" t="s">
        <v>3736</v>
      </c>
      <c r="K477" t="e">
        <f>VLOOKUP(Table2[[#This Row],[Unique]], comp[], 2, FALSE)</f>
        <v>#N/A</v>
      </c>
      <c r="L477" s="8" t="str">
        <f>Table2[[#This Row],[Name]] &amp; Table2[[#This Row],[Paper]]</f>
        <v>Co-8.8Al-9.8W-2TaSato, J. et al. Cobalt-base high-temperature alloys. Science (80-. ). 312, 90–91 (2006).</v>
      </c>
    </row>
    <row r="478" spans="1:12" x14ac:dyDescent="0.3">
      <c r="A478" s="19" t="s">
        <v>2217</v>
      </c>
      <c r="B478" t="str">
        <f>IF(A478=A477, "",VLOOKUP(Table2[[#This Row],[Shortname]],comp[], 3, FALSE))</f>
        <v>-9Al-9W</v>
      </c>
      <c r="C478" t="str">
        <f>VLOOKUP(Table2[[#This Row],[Shortname]], comp[], 2, FALSE)</f>
        <v>CoAlW-X</v>
      </c>
      <c r="D478" s="19" t="s">
        <v>801</v>
      </c>
      <c r="E478" t="s">
        <v>873</v>
      </c>
      <c r="F478">
        <v>737</v>
      </c>
      <c r="G478" t="s">
        <v>46</v>
      </c>
      <c r="H478" s="4">
        <v>1E-4</v>
      </c>
      <c r="I478" s="4" t="s">
        <v>1645</v>
      </c>
      <c r="J478" t="s">
        <v>3736</v>
      </c>
      <c r="K478" t="e">
        <f>VLOOKUP(Table2[[#This Row],[Unique]], comp[], 2, FALSE)</f>
        <v>#N/A</v>
      </c>
      <c r="L478" s="8" t="str">
        <f>Table2[[#This Row],[Name]] &amp; Table2[[#This Row],[Paper]]</f>
        <v>Co-9.2Al-9WSato, J. et al. Cobalt-base high-temperature alloys. Science (80-. ). 312, 90–91 (2006).</v>
      </c>
    </row>
    <row r="479" spans="1:12" x14ac:dyDescent="0.3">
      <c r="A479" s="19" t="s">
        <v>2604</v>
      </c>
      <c r="B479" t="str">
        <f>IF(A479=A478, "",VLOOKUP(Table2[[#This Row],[Shortname]],comp[], 3, FALSE))</f>
        <v>-20Ti</v>
      </c>
      <c r="C479" t="str">
        <f>VLOOKUP(Table2[[#This Row],[Shortname]], comp[], 2, FALSE)</f>
        <v>Co3Ti</v>
      </c>
      <c r="D479" s="19" t="s">
        <v>951</v>
      </c>
      <c r="E479" s="12" t="s">
        <v>950</v>
      </c>
      <c r="F479">
        <v>1054</v>
      </c>
      <c r="G479" t="s">
        <v>46</v>
      </c>
      <c r="H479" s="4">
        <v>1.1E-4</v>
      </c>
      <c r="I479" s="4" t="s">
        <v>1645</v>
      </c>
      <c r="J479" t="s">
        <v>3744</v>
      </c>
      <c r="K479" t="e">
        <f>VLOOKUP(Table2[[#This Row],[Unique]], comp[], 2, FALSE)</f>
        <v>#N/A</v>
      </c>
      <c r="L479" s="8" t="str">
        <f>Table2[[#This Row],[Name]] &amp; Table2[[#This Row],[Paper]]</f>
        <v>Co-20TiTakasugi, T. HIGH TEMPERATURE STRENGTH AND DUCTILITY OF POLYCRYSTALLINE Co,Ti. Acro nferati vol. 33 (1985).</v>
      </c>
    </row>
    <row r="480" spans="1:12" x14ac:dyDescent="0.3">
      <c r="A480" s="19" t="s">
        <v>2604</v>
      </c>
      <c r="B480" t="str">
        <f>IF(A480=A479, "",VLOOKUP(Table2[[#This Row],[Shortname]],comp[], 3, FALSE))</f>
        <v/>
      </c>
      <c r="C480" t="str">
        <f>VLOOKUP(Table2[[#This Row],[Shortname]], comp[], 2, FALSE)</f>
        <v>Co3Ti</v>
      </c>
      <c r="D480" s="19" t="s">
        <v>951</v>
      </c>
      <c r="E480" s="12" t="s">
        <v>950</v>
      </c>
      <c r="F480">
        <v>765</v>
      </c>
      <c r="G480">
        <v>400</v>
      </c>
      <c r="H480" s="4">
        <v>1.1E-4</v>
      </c>
      <c r="I480" s="4" t="s">
        <v>1645</v>
      </c>
      <c r="J480" t="s">
        <v>3744</v>
      </c>
      <c r="K480" t="e">
        <f>VLOOKUP(Table2[[#This Row],[Unique]], comp[], 2, FALSE)</f>
        <v>#N/A</v>
      </c>
      <c r="L480" s="8" t="str">
        <f>Table2[[#This Row],[Name]] &amp; Table2[[#This Row],[Paper]]</f>
        <v>Co-20TiTakasugi, T. HIGH TEMPERATURE STRENGTH AND DUCTILITY OF POLYCRYSTALLINE Co,Ti. Acro nferati vol. 33 (1985).</v>
      </c>
    </row>
    <row r="481" spans="1:12" x14ac:dyDescent="0.3">
      <c r="A481" s="19" t="s">
        <v>2604</v>
      </c>
      <c r="B481" t="str">
        <f>IF(A481=A480, "",VLOOKUP(Table2[[#This Row],[Shortname]],comp[], 3, FALSE))</f>
        <v/>
      </c>
      <c r="C481" t="str">
        <f>VLOOKUP(Table2[[#This Row],[Shortname]], comp[], 2, FALSE)</f>
        <v>Co3Ti</v>
      </c>
      <c r="D481" s="19" t="s">
        <v>951</v>
      </c>
      <c r="E481" s="12" t="s">
        <v>950</v>
      </c>
      <c r="F481">
        <v>479</v>
      </c>
      <c r="G481">
        <v>600</v>
      </c>
      <c r="H481" s="4">
        <v>1.1E-4</v>
      </c>
      <c r="I481" s="4" t="s">
        <v>1645</v>
      </c>
      <c r="J481" t="s">
        <v>3744</v>
      </c>
      <c r="K481" t="e">
        <f>VLOOKUP(Table2[[#This Row],[Unique]], comp[], 2, FALSE)</f>
        <v>#N/A</v>
      </c>
      <c r="L481" s="8" t="str">
        <f>Table2[[#This Row],[Name]] &amp; Table2[[#This Row],[Paper]]</f>
        <v>Co-20TiTakasugi, T. HIGH TEMPERATURE STRENGTH AND DUCTILITY OF POLYCRYSTALLINE Co,Ti. Acro nferati vol. 33 (1985).</v>
      </c>
    </row>
    <row r="482" spans="1:12" x14ac:dyDescent="0.3">
      <c r="A482" s="19" t="s">
        <v>2604</v>
      </c>
      <c r="B482" t="str">
        <f>IF(A482=A481, "",VLOOKUP(Table2[[#This Row],[Shortname]],comp[], 3, FALSE))</f>
        <v/>
      </c>
      <c r="C482" t="str">
        <f>VLOOKUP(Table2[[#This Row],[Shortname]], comp[], 2, FALSE)</f>
        <v>Co3Ti</v>
      </c>
      <c r="D482" s="19" t="s">
        <v>951</v>
      </c>
      <c r="E482" s="12" t="s">
        <v>950</v>
      </c>
      <c r="F482">
        <v>357</v>
      </c>
      <c r="G482">
        <v>800</v>
      </c>
      <c r="H482" s="4">
        <v>1.1E-4</v>
      </c>
      <c r="I482" s="4" t="s">
        <v>1645</v>
      </c>
      <c r="J482" t="s">
        <v>3744</v>
      </c>
      <c r="K482" t="e">
        <f>VLOOKUP(Table2[[#This Row],[Unique]], comp[], 2, FALSE)</f>
        <v>#N/A</v>
      </c>
      <c r="L482" s="8" t="str">
        <f>Table2[[#This Row],[Name]] &amp; Table2[[#This Row],[Paper]]</f>
        <v>Co-20TiTakasugi, T. HIGH TEMPERATURE STRENGTH AND DUCTILITY OF POLYCRYSTALLINE Co,Ti. Acro nferati vol. 33 (1985).</v>
      </c>
    </row>
    <row r="483" spans="1:12" x14ac:dyDescent="0.3">
      <c r="A483" s="19" t="s">
        <v>2604</v>
      </c>
      <c r="B483" t="str">
        <f>IF(A483=A482, "",VLOOKUP(Table2[[#This Row],[Shortname]],comp[], 3, FALSE))</f>
        <v/>
      </c>
      <c r="C483" t="str">
        <f>VLOOKUP(Table2[[#This Row],[Shortname]], comp[], 2, FALSE)</f>
        <v>Co3Ti</v>
      </c>
      <c r="D483" s="19" t="s">
        <v>951</v>
      </c>
      <c r="E483" s="12" t="s">
        <v>950</v>
      </c>
      <c r="F483">
        <v>330</v>
      </c>
      <c r="G483">
        <v>950</v>
      </c>
      <c r="H483" s="4">
        <v>1.1E-4</v>
      </c>
      <c r="I483" s="4" t="s">
        <v>1645</v>
      </c>
      <c r="J483" t="s">
        <v>3744</v>
      </c>
      <c r="K483" t="e">
        <f>VLOOKUP(Table2[[#This Row],[Unique]], comp[], 2, FALSE)</f>
        <v>#N/A</v>
      </c>
      <c r="L483" s="8" t="str">
        <f>Table2[[#This Row],[Name]] &amp; Table2[[#This Row],[Paper]]</f>
        <v>Co-20TiTakasugi, T. HIGH TEMPERATURE STRENGTH AND DUCTILITY OF POLYCRYSTALLINE Co,Ti. Acro nferati vol. 33 (1985).</v>
      </c>
    </row>
    <row r="484" spans="1:12" x14ac:dyDescent="0.3">
      <c r="A484" s="19" t="s">
        <v>2604</v>
      </c>
      <c r="B484" t="str">
        <f>IF(A484=A483, "",VLOOKUP(Table2[[#This Row],[Shortname]],comp[], 3, FALSE))</f>
        <v/>
      </c>
      <c r="C484" t="str">
        <f>VLOOKUP(Table2[[#This Row],[Shortname]], comp[], 2, FALSE)</f>
        <v>Co3Ti</v>
      </c>
      <c r="D484" s="19" t="s">
        <v>951</v>
      </c>
      <c r="E484" s="12" t="s">
        <v>950</v>
      </c>
      <c r="F484">
        <v>201</v>
      </c>
      <c r="G484">
        <v>1050</v>
      </c>
      <c r="H484" s="4">
        <v>1.1E-4</v>
      </c>
      <c r="I484" s="4" t="s">
        <v>1645</v>
      </c>
      <c r="J484" t="s">
        <v>3744</v>
      </c>
      <c r="K484" t="e">
        <f>VLOOKUP(Table2[[#This Row],[Unique]], comp[], 2, FALSE)</f>
        <v>#N/A</v>
      </c>
      <c r="L484" s="8" t="str">
        <f>Table2[[#This Row],[Name]] &amp; Table2[[#This Row],[Paper]]</f>
        <v>Co-20TiTakasugi, T. HIGH TEMPERATURE STRENGTH AND DUCTILITY OF POLYCRYSTALLINE Co,Ti. Acro nferati vol. 33 (1985).</v>
      </c>
    </row>
    <row r="485" spans="1:12" x14ac:dyDescent="0.3">
      <c r="A485" t="s">
        <v>2605</v>
      </c>
      <c r="B485" t="str">
        <f>IF(A485=A484, "",VLOOKUP(Table2[[#This Row],[Shortname]],comp[], 3, FALSE))</f>
        <v>-21Ti</v>
      </c>
      <c r="C485" t="str">
        <f>VLOOKUP(Table2[[#This Row],[Shortname]], comp[], 2, FALSE)</f>
        <v>Co3Ti</v>
      </c>
      <c r="D485" t="s">
        <v>952</v>
      </c>
      <c r="E485" s="12" t="s">
        <v>950</v>
      </c>
      <c r="F485">
        <v>1030</v>
      </c>
      <c r="G485" t="s">
        <v>46</v>
      </c>
      <c r="H485" s="4">
        <v>1.1E-4</v>
      </c>
      <c r="I485" s="4" t="s">
        <v>1645</v>
      </c>
      <c r="J485" t="s">
        <v>3744</v>
      </c>
      <c r="K485" t="e">
        <f>VLOOKUP(Table2[[#This Row],[Unique]], comp[], 2, FALSE)</f>
        <v>#N/A</v>
      </c>
      <c r="L485" s="8" t="str">
        <f>Table2[[#This Row],[Name]] &amp; Table2[[#This Row],[Paper]]</f>
        <v>Co-21TiTakasugi, T. HIGH TEMPERATURE STRENGTH AND DUCTILITY OF POLYCRYSTALLINE Co,Ti. Acro nferati vol. 33 (1985).</v>
      </c>
    </row>
    <row r="486" spans="1:12" x14ac:dyDescent="0.3">
      <c r="A486" t="s">
        <v>2605</v>
      </c>
      <c r="B486" t="str">
        <f>IF(A486=A485, "",VLOOKUP(Table2[[#This Row],[Shortname]],comp[], 3, FALSE))</f>
        <v/>
      </c>
      <c r="C486" t="str">
        <f>VLOOKUP(Table2[[#This Row],[Shortname]], comp[], 2, FALSE)</f>
        <v>Co3Ti</v>
      </c>
      <c r="D486" t="s">
        <v>952</v>
      </c>
      <c r="E486" s="12" t="s">
        <v>950</v>
      </c>
      <c r="F486">
        <v>503</v>
      </c>
      <c r="G486">
        <v>600</v>
      </c>
      <c r="H486" s="4">
        <v>1.1E-4</v>
      </c>
      <c r="I486" s="4" t="s">
        <v>1645</v>
      </c>
      <c r="J486" t="s">
        <v>3744</v>
      </c>
      <c r="K486" t="e">
        <f>VLOOKUP(Table2[[#This Row],[Unique]], comp[], 2, FALSE)</f>
        <v>#N/A</v>
      </c>
      <c r="L486" s="8" t="str">
        <f>Table2[[#This Row],[Name]] &amp; Table2[[#This Row],[Paper]]</f>
        <v>Co-21TiTakasugi, T. HIGH TEMPERATURE STRENGTH AND DUCTILITY OF POLYCRYSTALLINE Co,Ti. Acro nferati vol. 33 (1985).</v>
      </c>
    </row>
    <row r="487" spans="1:12" x14ac:dyDescent="0.3">
      <c r="A487" t="s">
        <v>2605</v>
      </c>
      <c r="B487" t="str">
        <f>IF(A487=A486, "",VLOOKUP(Table2[[#This Row],[Shortname]],comp[], 3, FALSE))</f>
        <v/>
      </c>
      <c r="C487" t="str">
        <f>VLOOKUP(Table2[[#This Row],[Shortname]], comp[], 2, FALSE)</f>
        <v>Co3Ti</v>
      </c>
      <c r="D487" t="s">
        <v>952</v>
      </c>
      <c r="E487" s="12" t="s">
        <v>950</v>
      </c>
      <c r="F487">
        <v>173</v>
      </c>
      <c r="G487">
        <v>800</v>
      </c>
      <c r="H487" s="4">
        <v>1.1E-4</v>
      </c>
      <c r="I487" s="4" t="s">
        <v>1645</v>
      </c>
      <c r="J487" t="s">
        <v>3744</v>
      </c>
      <c r="K487" t="e">
        <f>VLOOKUP(Table2[[#This Row],[Unique]], comp[], 2, FALSE)</f>
        <v>#N/A</v>
      </c>
      <c r="L487" s="8" t="str">
        <f>Table2[[#This Row],[Name]] &amp; Table2[[#This Row],[Paper]]</f>
        <v>Co-21TiTakasugi, T. HIGH TEMPERATURE STRENGTH AND DUCTILITY OF POLYCRYSTALLINE Co,Ti. Acro nferati vol. 33 (1985).</v>
      </c>
    </row>
    <row r="488" spans="1:12" x14ac:dyDescent="0.3">
      <c r="A488" t="s">
        <v>2606</v>
      </c>
      <c r="B488" t="str">
        <f>IF(A488=A487, "",VLOOKUP(Table2[[#This Row],[Shortname]],comp[], 3, FALSE))</f>
        <v>-23Ti</v>
      </c>
      <c r="C488" t="str">
        <f>VLOOKUP(Table2[[#This Row],[Shortname]], comp[], 2, FALSE)</f>
        <v>Co3Ti</v>
      </c>
      <c r="D488" t="s">
        <v>953</v>
      </c>
      <c r="E488" s="12" t="s">
        <v>950</v>
      </c>
      <c r="F488">
        <v>548</v>
      </c>
      <c r="G488" t="s">
        <v>46</v>
      </c>
      <c r="H488" s="4">
        <v>1.1E-4</v>
      </c>
      <c r="I488" s="4" t="s">
        <v>1645</v>
      </c>
      <c r="J488" t="s">
        <v>3744</v>
      </c>
      <c r="K488" t="e">
        <f>VLOOKUP(Table2[[#This Row],[Unique]], comp[], 2, FALSE)</f>
        <v>#N/A</v>
      </c>
      <c r="L488" s="8" t="str">
        <f>Table2[[#This Row],[Name]] &amp; Table2[[#This Row],[Paper]]</f>
        <v>Co-23TiTakasugi, T. HIGH TEMPERATURE STRENGTH AND DUCTILITY OF POLYCRYSTALLINE Co,Ti. Acro nferati vol. 33 (1985).</v>
      </c>
    </row>
    <row r="489" spans="1:12" x14ac:dyDescent="0.3">
      <c r="A489" t="s">
        <v>2606</v>
      </c>
      <c r="B489" t="str">
        <f>IF(A489=A488, "",VLOOKUP(Table2[[#This Row],[Shortname]],comp[], 3, FALSE))</f>
        <v/>
      </c>
      <c r="C489" t="str">
        <f>VLOOKUP(Table2[[#This Row],[Shortname]], comp[], 2, FALSE)</f>
        <v>Co3Ti</v>
      </c>
      <c r="D489" t="s">
        <v>953</v>
      </c>
      <c r="E489" s="12" t="s">
        <v>950</v>
      </c>
      <c r="F489">
        <v>578</v>
      </c>
      <c r="G489">
        <v>600</v>
      </c>
      <c r="H489" s="4">
        <v>1.1E-4</v>
      </c>
      <c r="I489" s="4" t="s">
        <v>1645</v>
      </c>
      <c r="J489" t="s">
        <v>3744</v>
      </c>
      <c r="K489" t="e">
        <f>VLOOKUP(Table2[[#This Row],[Unique]], comp[], 2, FALSE)</f>
        <v>#N/A</v>
      </c>
      <c r="L489" s="8" t="str">
        <f>Table2[[#This Row],[Name]] &amp; Table2[[#This Row],[Paper]]</f>
        <v>Co-23TiTakasugi, T. HIGH TEMPERATURE STRENGTH AND DUCTILITY OF POLYCRYSTALLINE Co,Ti. Acro nferati vol. 33 (1985).</v>
      </c>
    </row>
    <row r="490" spans="1:12" x14ac:dyDescent="0.3">
      <c r="A490" t="s">
        <v>2606</v>
      </c>
      <c r="B490" t="str">
        <f>IF(A490=A489, "",VLOOKUP(Table2[[#This Row],[Shortname]],comp[], 3, FALSE))</f>
        <v/>
      </c>
      <c r="C490" t="str">
        <f>VLOOKUP(Table2[[#This Row],[Shortname]], comp[], 2, FALSE)</f>
        <v>Co3Ti</v>
      </c>
      <c r="D490" t="s">
        <v>953</v>
      </c>
      <c r="E490" s="12" t="s">
        <v>950</v>
      </c>
      <c r="F490">
        <v>432</v>
      </c>
      <c r="G490">
        <v>800</v>
      </c>
      <c r="H490" s="4">
        <v>1.1E-4</v>
      </c>
      <c r="I490" s="4" t="s">
        <v>1645</v>
      </c>
      <c r="J490" t="s">
        <v>3744</v>
      </c>
      <c r="K490" t="e">
        <f>VLOOKUP(Table2[[#This Row],[Unique]], comp[], 2, FALSE)</f>
        <v>#N/A</v>
      </c>
      <c r="L490" s="8" t="str">
        <f>Table2[[#This Row],[Name]] &amp; Table2[[#This Row],[Paper]]</f>
        <v>Co-23TiTakasugi, T. HIGH TEMPERATURE STRENGTH AND DUCTILITY OF POLYCRYSTALLINE Co,Ti. Acro nferati vol. 33 (1985).</v>
      </c>
    </row>
    <row r="491" spans="1:12" x14ac:dyDescent="0.3">
      <c r="A491" t="s">
        <v>2606</v>
      </c>
      <c r="B491" t="str">
        <f>IF(A491=A490, "",VLOOKUP(Table2[[#This Row],[Shortname]],comp[], 3, FALSE))</f>
        <v/>
      </c>
      <c r="C491" t="str">
        <f>VLOOKUP(Table2[[#This Row],[Shortname]], comp[], 2, FALSE)</f>
        <v>Co3Ti</v>
      </c>
      <c r="D491" t="s">
        <v>953</v>
      </c>
      <c r="E491" s="12" t="s">
        <v>950</v>
      </c>
      <c r="F491">
        <v>255</v>
      </c>
      <c r="G491">
        <v>950</v>
      </c>
      <c r="H491" s="4">
        <v>1.1E-4</v>
      </c>
      <c r="I491" s="4" t="s">
        <v>1645</v>
      </c>
      <c r="J491" t="s">
        <v>3744</v>
      </c>
      <c r="K491" t="e">
        <f>VLOOKUP(Table2[[#This Row],[Unique]], comp[], 2, FALSE)</f>
        <v>#N/A</v>
      </c>
      <c r="L491" s="8" t="str">
        <f>Table2[[#This Row],[Name]] &amp; Table2[[#This Row],[Paper]]</f>
        <v>Co-23TiTakasugi, T. HIGH TEMPERATURE STRENGTH AND DUCTILITY OF POLYCRYSTALLINE Co,Ti. Acro nferati vol. 33 (1985).</v>
      </c>
    </row>
    <row r="492" spans="1:12" x14ac:dyDescent="0.3">
      <c r="A492" s="19" t="s">
        <v>2509</v>
      </c>
      <c r="B492" t="str">
        <f>IF(A492=A491, "",VLOOKUP(Table2[[#This Row],[Shortname]],comp[], 3, FALSE))</f>
        <v>-38Ni-9Al-6Cr-2W-5Ti-1Ta-1Mo</v>
      </c>
      <c r="C492" t="str">
        <f>VLOOKUP(Table2[[#This Row],[Shortname]], comp[], 2, FALSE)</f>
        <v>Co3Ti</v>
      </c>
      <c r="D492" s="19" t="s">
        <v>1035</v>
      </c>
      <c r="E492" t="s">
        <v>1034</v>
      </c>
      <c r="F492" t="s">
        <v>46</v>
      </c>
      <c r="G492">
        <v>559</v>
      </c>
      <c r="H492" s="4">
        <v>1E-4</v>
      </c>
      <c r="I492" s="4" t="s">
        <v>1645</v>
      </c>
      <c r="J492" t="s">
        <v>3748</v>
      </c>
      <c r="K492" t="e">
        <f>VLOOKUP(Table2[[#This Row],[Unique]], comp[], 2, FALSE)</f>
        <v>#N/A</v>
      </c>
      <c r="L492" s="8" t="str">
        <f>Table2[[#This Row],[Name]] &amp; Table2[[#This Row],[Paper]]</f>
        <v>9AlWen, M. et al. Effects of Al content on microstructures and high-temperature tensile properties of two newly designed CoNi-base superalloys. J. Alloys Compd. 155337 (2020) doi:10.1016/j.jallcom.2020.155337.</v>
      </c>
    </row>
    <row r="493" spans="1:12" x14ac:dyDescent="0.3">
      <c r="A493" s="19" t="s">
        <v>2508</v>
      </c>
      <c r="B493" t="str">
        <f>IF(A493=A492, "",VLOOKUP(Table2[[#This Row],[Shortname]],comp[], 3, FALSE))</f>
        <v>-35Ni-13Al-6Cr-2W-5Ti-1Ta</v>
      </c>
      <c r="C493" t="str">
        <f>VLOOKUP(Table2[[#This Row],[Shortname]], comp[], 2, FALSE)</f>
        <v>Co3Ti</v>
      </c>
      <c r="D493" s="19" t="s">
        <v>1036</v>
      </c>
      <c r="E493" t="s">
        <v>1034</v>
      </c>
      <c r="F493" t="s">
        <v>46</v>
      </c>
      <c r="G493">
        <v>496</v>
      </c>
      <c r="H493" s="4">
        <v>1E-4</v>
      </c>
      <c r="I493" s="4" t="s">
        <v>1645</v>
      </c>
      <c r="J493" t="s">
        <v>3748</v>
      </c>
      <c r="K493" t="e">
        <f>VLOOKUP(Table2[[#This Row],[Unique]], comp[], 2, FALSE)</f>
        <v>#N/A</v>
      </c>
      <c r="L493" s="8" t="str">
        <f>Table2[[#This Row],[Name]] &amp; Table2[[#This Row],[Paper]]</f>
        <v>13AlWen, M. et al. Effects of Al content on microstructures and high-temperature tensile properties of two newly designed CoNi-base superalloys. J. Alloys Compd. 155337 (2020) doi:10.1016/j.jallcom.2020.155337.</v>
      </c>
    </row>
    <row r="494" spans="1:12" x14ac:dyDescent="0.3">
      <c r="A494" s="19" t="s">
        <v>2613</v>
      </c>
      <c r="B494" t="str">
        <f>IF(A494=A493, "",VLOOKUP(Table2[[#This Row],[Shortname]],comp[], 3, FALSE))</f>
        <v>-31Ni-3Al-11Cr-9W-2Ti-Si-Hf-C-B</v>
      </c>
      <c r="C494" t="str">
        <f>VLOOKUP(Table2[[#This Row],[Shortname]], comp[], 2, FALSE)</f>
        <v>CoAlWX+</v>
      </c>
      <c r="D494" s="19" t="s">
        <v>1161</v>
      </c>
      <c r="E494" s="8" t="s">
        <v>1160</v>
      </c>
      <c r="F494">
        <v>339.27</v>
      </c>
      <c r="G494">
        <v>1050</v>
      </c>
      <c r="H494" s="4">
        <v>0.01</v>
      </c>
      <c r="I494" s="4" t="s">
        <v>43</v>
      </c>
      <c r="K494" t="e">
        <f>VLOOKUP(Table2[[#This Row],[Unique]], comp[], 2, FALSE)</f>
        <v>#N/A</v>
      </c>
      <c r="L494" s="8" t="str">
        <f>Table2[[#This Row],[Name]] &amp; Table2[[#This Row],[Paper]]</f>
        <v>Zhong alloy 1Zhong, X. &amp; Han, F. Hot deformation behavior of a new tailored cobalt-based superalloy for turbine discs. J. Mater. Res. 35, 633–643 (2020).</v>
      </c>
    </row>
    <row r="495" spans="1:12" x14ac:dyDescent="0.3">
      <c r="A495" s="19" t="s">
        <v>2613</v>
      </c>
      <c r="B495" t="str">
        <f>IF(A495=A494, "",VLOOKUP(Table2[[#This Row],[Shortname]],comp[], 3, FALSE))</f>
        <v/>
      </c>
      <c r="C495" t="str">
        <f>VLOOKUP(Table2[[#This Row],[Shortname]], comp[], 2, FALSE)</f>
        <v>CoAlWX+</v>
      </c>
      <c r="D495" s="19" t="s">
        <v>1161</v>
      </c>
      <c r="E495" s="8" t="s">
        <v>1160</v>
      </c>
      <c r="F495">
        <v>213.85</v>
      </c>
      <c r="G495">
        <v>1100</v>
      </c>
      <c r="H495" s="4">
        <v>0.01</v>
      </c>
      <c r="I495" s="4" t="s">
        <v>43</v>
      </c>
      <c r="K495" t="e">
        <f>VLOOKUP(Table2[[#This Row],[Unique]], comp[], 2, FALSE)</f>
        <v>#N/A</v>
      </c>
      <c r="L495" s="8" t="str">
        <f>Table2[[#This Row],[Name]] &amp; Table2[[#This Row],[Paper]]</f>
        <v>Zhong alloy 1Zhong, X. &amp; Han, F. Hot deformation behavior of a new tailored cobalt-based superalloy for turbine discs. J. Mater. Res. 35, 633–643 (2020).</v>
      </c>
    </row>
    <row r="496" spans="1:12" x14ac:dyDescent="0.3">
      <c r="A496" s="19" t="s">
        <v>2613</v>
      </c>
      <c r="B496" t="str">
        <f>IF(A496=A495, "",VLOOKUP(Table2[[#This Row],[Shortname]],comp[], 3, FALSE))</f>
        <v/>
      </c>
      <c r="C496" t="str">
        <f>VLOOKUP(Table2[[#This Row],[Shortname]], comp[], 2, FALSE)</f>
        <v>CoAlWX+</v>
      </c>
      <c r="D496" s="19" t="s">
        <v>1161</v>
      </c>
      <c r="E496" s="8" t="s">
        <v>1160</v>
      </c>
      <c r="F496">
        <v>129.5</v>
      </c>
      <c r="G496">
        <v>1150</v>
      </c>
      <c r="H496" s="4">
        <v>0.01</v>
      </c>
      <c r="I496" s="4" t="s">
        <v>43</v>
      </c>
      <c r="K496" t="e">
        <f>VLOOKUP(Table2[[#This Row],[Unique]], comp[], 2, FALSE)</f>
        <v>#N/A</v>
      </c>
      <c r="L496" s="8" t="str">
        <f>Table2[[#This Row],[Name]] &amp; Table2[[#This Row],[Paper]]</f>
        <v>Zhong alloy 1Zhong, X. &amp; Han, F. Hot deformation behavior of a new tailored cobalt-based superalloy for turbine discs. J. Mater. Res. 35, 633–643 (2020).</v>
      </c>
    </row>
    <row r="497" spans="1:12" x14ac:dyDescent="0.3">
      <c r="A497" s="19" t="s">
        <v>2613</v>
      </c>
      <c r="B497" t="str">
        <f>IF(A497=A496, "",VLOOKUP(Table2[[#This Row],[Shortname]],comp[], 3, FALSE))</f>
        <v/>
      </c>
      <c r="C497" t="str">
        <f>VLOOKUP(Table2[[#This Row],[Shortname]], comp[], 2, FALSE)</f>
        <v>CoAlWX+</v>
      </c>
      <c r="D497" s="19" t="s">
        <v>1161</v>
      </c>
      <c r="E497" s="8" t="s">
        <v>1160</v>
      </c>
      <c r="F497">
        <v>100.32</v>
      </c>
      <c r="G497">
        <v>1200</v>
      </c>
      <c r="H497" s="4">
        <v>0.01</v>
      </c>
      <c r="I497" s="4" t="s">
        <v>43</v>
      </c>
      <c r="K497" t="e">
        <f>VLOOKUP(Table2[[#This Row],[Unique]], comp[], 2, FALSE)</f>
        <v>#N/A</v>
      </c>
      <c r="L497" s="8" t="str">
        <f>Table2[[#This Row],[Name]] &amp; Table2[[#This Row],[Paper]]</f>
        <v>Zhong alloy 1Zhong, X. &amp; Han, F. Hot deformation behavior of a new tailored cobalt-based superalloy for turbine discs. J. Mater. Res. 35, 633–643 (2020).</v>
      </c>
    </row>
    <row r="498" spans="1:12" x14ac:dyDescent="0.3">
      <c r="A498" s="19" t="s">
        <v>2613</v>
      </c>
      <c r="B498" t="str">
        <f>IF(A498=A497, "",VLOOKUP(Table2[[#This Row],[Shortname]],comp[], 3, FALSE))</f>
        <v/>
      </c>
      <c r="C498" t="str">
        <f>VLOOKUP(Table2[[#This Row],[Shortname]], comp[], 2, FALSE)</f>
        <v>CoAlWX+</v>
      </c>
      <c r="D498" s="19" t="s">
        <v>1161</v>
      </c>
      <c r="E498" s="8" t="s">
        <v>1160</v>
      </c>
      <c r="F498">
        <v>480.68</v>
      </c>
      <c r="G498">
        <v>1050</v>
      </c>
      <c r="H498" s="4">
        <v>0.1</v>
      </c>
      <c r="I498" s="4" t="s">
        <v>43</v>
      </c>
      <c r="K498" t="e">
        <f>VLOOKUP(Table2[[#This Row],[Unique]], comp[], 2, FALSE)</f>
        <v>#N/A</v>
      </c>
      <c r="L498" s="8" t="str">
        <f>Table2[[#This Row],[Name]] &amp; Table2[[#This Row],[Paper]]</f>
        <v>Zhong alloy 1Zhong, X. &amp; Han, F. Hot deformation behavior of a new tailored cobalt-based superalloy for turbine discs. J. Mater. Res. 35, 633–643 (2020).</v>
      </c>
    </row>
    <row r="499" spans="1:12" x14ac:dyDescent="0.3">
      <c r="A499" s="19" t="s">
        <v>2613</v>
      </c>
      <c r="B499" t="str">
        <f>IF(A499=A498, "",VLOOKUP(Table2[[#This Row],[Shortname]],comp[], 3, FALSE))</f>
        <v/>
      </c>
      <c r="C499" t="str">
        <f>VLOOKUP(Table2[[#This Row],[Shortname]], comp[], 2, FALSE)</f>
        <v>CoAlWX+</v>
      </c>
      <c r="D499" s="19" t="s">
        <v>1161</v>
      </c>
      <c r="E499" s="8" t="s">
        <v>1160</v>
      </c>
      <c r="F499">
        <v>298.18</v>
      </c>
      <c r="G499">
        <v>1100</v>
      </c>
      <c r="H499" s="4">
        <v>0.1</v>
      </c>
      <c r="I499" s="4" t="s">
        <v>43</v>
      </c>
      <c r="K499" t="e">
        <f>VLOOKUP(Table2[[#This Row],[Unique]], comp[], 2, FALSE)</f>
        <v>#N/A</v>
      </c>
      <c r="L499" s="8" t="str">
        <f>Table2[[#This Row],[Name]] &amp; Table2[[#This Row],[Paper]]</f>
        <v>Zhong alloy 1Zhong, X. &amp; Han, F. Hot deformation behavior of a new tailored cobalt-based superalloy for turbine discs. J. Mater. Res. 35, 633–643 (2020).</v>
      </c>
    </row>
    <row r="500" spans="1:12" x14ac:dyDescent="0.3">
      <c r="A500" s="19" t="s">
        <v>2613</v>
      </c>
      <c r="B500" t="str">
        <f>IF(A500=A499, "",VLOOKUP(Table2[[#This Row],[Shortname]],comp[], 3, FALSE))</f>
        <v/>
      </c>
      <c r="C500" t="str">
        <f>VLOOKUP(Table2[[#This Row],[Shortname]], comp[], 2, FALSE)</f>
        <v>CoAlWX+</v>
      </c>
      <c r="D500" s="19" t="s">
        <v>1161</v>
      </c>
      <c r="E500" s="8" t="s">
        <v>1160</v>
      </c>
      <c r="F500">
        <v>205.85</v>
      </c>
      <c r="G500">
        <v>1150</v>
      </c>
      <c r="H500" s="4">
        <v>0.1</v>
      </c>
      <c r="I500" s="4" t="s">
        <v>43</v>
      </c>
      <c r="K500" t="e">
        <f>VLOOKUP(Table2[[#This Row],[Unique]], comp[], 2, FALSE)</f>
        <v>#N/A</v>
      </c>
      <c r="L500" s="8" t="str">
        <f>Table2[[#This Row],[Name]] &amp; Table2[[#This Row],[Paper]]</f>
        <v>Zhong alloy 1Zhong, X. &amp; Han, F. Hot deformation behavior of a new tailored cobalt-based superalloy for turbine discs. J. Mater. Res. 35, 633–643 (2020).</v>
      </c>
    </row>
    <row r="501" spans="1:12" x14ac:dyDescent="0.3">
      <c r="A501" s="19" t="s">
        <v>2613</v>
      </c>
      <c r="B501" t="str">
        <f>IF(A501=A500, "",VLOOKUP(Table2[[#This Row],[Shortname]],comp[], 3, FALSE))</f>
        <v/>
      </c>
      <c r="C501" t="str">
        <f>VLOOKUP(Table2[[#This Row],[Shortname]], comp[], 2, FALSE)</f>
        <v>CoAlWX+</v>
      </c>
      <c r="D501" s="19" t="s">
        <v>1161</v>
      </c>
      <c r="E501" s="8" t="s">
        <v>1160</v>
      </c>
      <c r="F501">
        <v>158.94</v>
      </c>
      <c r="G501">
        <v>1200</v>
      </c>
      <c r="H501" s="4">
        <v>0.1</v>
      </c>
      <c r="I501" s="4" t="s">
        <v>43</v>
      </c>
      <c r="K501" t="e">
        <f>VLOOKUP(Table2[[#This Row],[Unique]], comp[], 2, FALSE)</f>
        <v>#N/A</v>
      </c>
      <c r="L501" s="8" t="str">
        <f>Table2[[#This Row],[Name]] &amp; Table2[[#This Row],[Paper]]</f>
        <v>Zhong alloy 1Zhong, X. &amp; Han, F. Hot deformation behavior of a new tailored cobalt-based superalloy for turbine discs. J. Mater. Res. 35, 633–643 (2020).</v>
      </c>
    </row>
    <row r="502" spans="1:12" x14ac:dyDescent="0.3">
      <c r="A502" s="19" t="s">
        <v>2613</v>
      </c>
      <c r="B502" t="str">
        <f>IF(A502=A501, "",VLOOKUP(Table2[[#This Row],[Shortname]],comp[], 3, FALSE))</f>
        <v/>
      </c>
      <c r="C502" t="str">
        <f>VLOOKUP(Table2[[#This Row],[Shortname]], comp[], 2, FALSE)</f>
        <v>CoAlWX+</v>
      </c>
      <c r="D502" s="19" t="s">
        <v>1161</v>
      </c>
      <c r="E502" s="8" t="s">
        <v>1160</v>
      </c>
      <c r="F502">
        <v>495.45</v>
      </c>
      <c r="G502">
        <v>1050</v>
      </c>
      <c r="H502" s="4">
        <v>1</v>
      </c>
      <c r="I502" s="4" t="s">
        <v>43</v>
      </c>
      <c r="K502" t="e">
        <f>VLOOKUP(Table2[[#This Row],[Unique]], comp[], 2, FALSE)</f>
        <v>#N/A</v>
      </c>
      <c r="L502" s="8" t="str">
        <f>Table2[[#This Row],[Name]] &amp; Table2[[#This Row],[Paper]]</f>
        <v>Zhong alloy 1Zhong, X. &amp; Han, F. Hot deformation behavior of a new tailored cobalt-based superalloy for turbine discs. J. Mater. Res. 35, 633–643 (2020).</v>
      </c>
    </row>
    <row r="503" spans="1:12" x14ac:dyDescent="0.3">
      <c r="A503" s="19" t="s">
        <v>2613</v>
      </c>
      <c r="B503" t="str">
        <f>IF(A503=A502, "",VLOOKUP(Table2[[#This Row],[Shortname]],comp[], 3, FALSE))</f>
        <v/>
      </c>
      <c r="C503" t="str">
        <f>VLOOKUP(Table2[[#This Row],[Shortname]], comp[], 2, FALSE)</f>
        <v>CoAlWX+</v>
      </c>
      <c r="D503" s="19" t="s">
        <v>1161</v>
      </c>
      <c r="E503" s="8" t="s">
        <v>1160</v>
      </c>
      <c r="F503">
        <v>395.34</v>
      </c>
      <c r="G503">
        <v>1100</v>
      </c>
      <c r="H503" s="4">
        <v>1</v>
      </c>
      <c r="I503" s="4" t="s">
        <v>43</v>
      </c>
      <c r="K503" t="e">
        <f>VLOOKUP(Table2[[#This Row],[Unique]], comp[], 2, FALSE)</f>
        <v>#N/A</v>
      </c>
      <c r="L503" s="8" t="str">
        <f>Table2[[#This Row],[Name]] &amp; Table2[[#This Row],[Paper]]</f>
        <v>Zhong alloy 1Zhong, X. &amp; Han, F. Hot deformation behavior of a new tailored cobalt-based superalloy for turbine discs. J. Mater. Res. 35, 633–643 (2020).</v>
      </c>
    </row>
    <row r="504" spans="1:12" x14ac:dyDescent="0.3">
      <c r="A504" s="19" t="s">
        <v>2613</v>
      </c>
      <c r="B504" t="str">
        <f>IF(A504=A503, "",VLOOKUP(Table2[[#This Row],[Shortname]],comp[], 3, FALSE))</f>
        <v/>
      </c>
      <c r="C504" t="str">
        <f>VLOOKUP(Table2[[#This Row],[Shortname]], comp[], 2, FALSE)</f>
        <v>CoAlWX+</v>
      </c>
      <c r="D504" s="19" t="s">
        <v>1161</v>
      </c>
      <c r="E504" s="8" t="s">
        <v>1160</v>
      </c>
      <c r="F504">
        <v>276.95999999999998</v>
      </c>
      <c r="G504">
        <v>1150</v>
      </c>
      <c r="H504" s="4">
        <v>1</v>
      </c>
      <c r="I504" s="4" t="s">
        <v>43</v>
      </c>
      <c r="K504" t="e">
        <f>VLOOKUP(Table2[[#This Row],[Unique]], comp[], 2, FALSE)</f>
        <v>#N/A</v>
      </c>
      <c r="L504" s="8" t="str">
        <f>Table2[[#This Row],[Name]] &amp; Table2[[#This Row],[Paper]]</f>
        <v>Zhong alloy 1Zhong, X. &amp; Han, F. Hot deformation behavior of a new tailored cobalt-based superalloy for turbine discs. J. Mater. Res. 35, 633–643 (2020).</v>
      </c>
    </row>
    <row r="505" spans="1:12" x14ac:dyDescent="0.3">
      <c r="A505" s="19" t="s">
        <v>2613</v>
      </c>
      <c r="B505" t="str">
        <f>IF(A505=A504, "",VLOOKUP(Table2[[#This Row],[Shortname]],comp[], 3, FALSE))</f>
        <v/>
      </c>
      <c r="C505" t="str">
        <f>VLOOKUP(Table2[[#This Row],[Shortname]], comp[], 2, FALSE)</f>
        <v>CoAlWX+</v>
      </c>
      <c r="D505" s="19" t="s">
        <v>1161</v>
      </c>
      <c r="E505" s="8" t="s">
        <v>1160</v>
      </c>
      <c r="F505">
        <v>216.64</v>
      </c>
      <c r="G505">
        <v>1200</v>
      </c>
      <c r="H505" s="4">
        <v>1</v>
      </c>
      <c r="I505" s="4" t="s">
        <v>43</v>
      </c>
      <c r="K505" t="e">
        <f>VLOOKUP(Table2[[#This Row],[Unique]], comp[], 2, FALSE)</f>
        <v>#N/A</v>
      </c>
      <c r="L505" s="8" t="str">
        <f>Table2[[#This Row],[Name]] &amp; Table2[[#This Row],[Paper]]</f>
        <v>Zhong alloy 1Zhong, X. &amp; Han, F. Hot deformation behavior of a new tailored cobalt-based superalloy for turbine discs. J. Mater. Res. 35, 633–643 (2020).</v>
      </c>
    </row>
    <row r="506" spans="1:12" x14ac:dyDescent="0.3">
      <c r="A506" s="19" t="s">
        <v>2613</v>
      </c>
      <c r="B506" t="str">
        <f>IF(A506=A505, "",VLOOKUP(Table2[[#This Row],[Shortname]],comp[], 3, FALSE))</f>
        <v/>
      </c>
      <c r="C506" t="str">
        <f>VLOOKUP(Table2[[#This Row],[Shortname]], comp[], 2, FALSE)</f>
        <v>CoAlWX+</v>
      </c>
      <c r="D506" s="19" t="s">
        <v>1161</v>
      </c>
      <c r="E506" s="8" t="s">
        <v>1160</v>
      </c>
      <c r="F506">
        <v>646.29</v>
      </c>
      <c r="G506">
        <v>1050</v>
      </c>
      <c r="H506" s="4">
        <v>10</v>
      </c>
      <c r="I506" s="4" t="s">
        <v>43</v>
      </c>
      <c r="K506" t="e">
        <f>VLOOKUP(Table2[[#This Row],[Unique]], comp[], 2, FALSE)</f>
        <v>#N/A</v>
      </c>
      <c r="L506" s="8" t="str">
        <f>Table2[[#This Row],[Name]] &amp; Table2[[#This Row],[Paper]]</f>
        <v>Zhong alloy 1Zhong, X. &amp; Han, F. Hot deformation behavior of a new tailored cobalt-based superalloy for turbine discs. J. Mater. Res. 35, 633–643 (2020).</v>
      </c>
    </row>
    <row r="507" spans="1:12" x14ac:dyDescent="0.3">
      <c r="A507" s="19" t="s">
        <v>2613</v>
      </c>
      <c r="B507" t="str">
        <f>IF(A507=A506, "",VLOOKUP(Table2[[#This Row],[Shortname]],comp[], 3, FALSE))</f>
        <v/>
      </c>
      <c r="C507" t="str">
        <f>VLOOKUP(Table2[[#This Row],[Shortname]], comp[], 2, FALSE)</f>
        <v>CoAlWX+</v>
      </c>
      <c r="D507" s="19" t="s">
        <v>1161</v>
      </c>
      <c r="E507" s="8" t="s">
        <v>1160</v>
      </c>
      <c r="F507">
        <v>495.57</v>
      </c>
      <c r="G507">
        <v>1100</v>
      </c>
      <c r="H507" s="4">
        <v>10</v>
      </c>
      <c r="I507" s="4" t="s">
        <v>43</v>
      </c>
      <c r="K507" t="e">
        <f>VLOOKUP(Table2[[#This Row],[Unique]], comp[], 2, FALSE)</f>
        <v>#N/A</v>
      </c>
      <c r="L507" s="8" t="str">
        <f>Table2[[#This Row],[Name]] &amp; Table2[[#This Row],[Paper]]</f>
        <v>Zhong alloy 1Zhong, X. &amp; Han, F. Hot deformation behavior of a new tailored cobalt-based superalloy for turbine discs. J. Mater. Res. 35, 633–643 (2020).</v>
      </c>
    </row>
    <row r="508" spans="1:12" x14ac:dyDescent="0.3">
      <c r="A508" s="19" t="s">
        <v>2613</v>
      </c>
      <c r="B508" t="str">
        <f>IF(A508=A507, "",VLOOKUP(Table2[[#This Row],[Shortname]],comp[], 3, FALSE))</f>
        <v/>
      </c>
      <c r="C508" t="str">
        <f>VLOOKUP(Table2[[#This Row],[Shortname]], comp[], 2, FALSE)</f>
        <v>CoAlWX+</v>
      </c>
      <c r="D508" s="19" t="s">
        <v>1161</v>
      </c>
      <c r="E508" s="8" t="s">
        <v>1160</v>
      </c>
      <c r="F508">
        <v>388.01</v>
      </c>
      <c r="G508">
        <v>1150</v>
      </c>
      <c r="H508" s="4">
        <v>10</v>
      </c>
      <c r="I508" s="4" t="s">
        <v>43</v>
      </c>
      <c r="K508" t="e">
        <f>VLOOKUP(Table2[[#This Row],[Unique]], comp[], 2, FALSE)</f>
        <v>#N/A</v>
      </c>
      <c r="L508" s="8" t="str">
        <f>Table2[[#This Row],[Name]] &amp; Table2[[#This Row],[Paper]]</f>
        <v>Zhong alloy 1Zhong, X. &amp; Han, F. Hot deformation behavior of a new tailored cobalt-based superalloy for turbine discs. J. Mater. Res. 35, 633–643 (2020).</v>
      </c>
    </row>
    <row r="509" spans="1:12" x14ac:dyDescent="0.3">
      <c r="A509" s="19" t="s">
        <v>2613</v>
      </c>
      <c r="B509" t="str">
        <f>IF(A509=A508, "",VLOOKUP(Table2[[#This Row],[Shortname]],comp[], 3, FALSE))</f>
        <v/>
      </c>
      <c r="C509" t="str">
        <f>VLOOKUP(Table2[[#This Row],[Shortname]], comp[], 2, FALSE)</f>
        <v>CoAlWX+</v>
      </c>
      <c r="D509" s="19" t="s">
        <v>1161</v>
      </c>
      <c r="E509" s="8" t="s">
        <v>1160</v>
      </c>
      <c r="F509">
        <v>300.83</v>
      </c>
      <c r="G509">
        <v>1200</v>
      </c>
      <c r="H509" s="4">
        <v>10</v>
      </c>
      <c r="I509" s="4" t="s">
        <v>43</v>
      </c>
      <c r="K509" t="e">
        <f>VLOOKUP(Table2[[#This Row],[Unique]], comp[], 2, FALSE)</f>
        <v>#N/A</v>
      </c>
      <c r="L509" s="8" t="str">
        <f>Table2[[#This Row],[Name]] &amp; Table2[[#This Row],[Paper]]</f>
        <v>Zhong alloy 1Zhong, X. &amp; Han, F. Hot deformation behavior of a new tailored cobalt-based superalloy for turbine discs. J. Mater. Res. 35, 633–643 (2020).</v>
      </c>
    </row>
    <row r="510" spans="1:12" x14ac:dyDescent="0.3">
      <c r="A510" t="s">
        <v>2612</v>
      </c>
      <c r="B510" t="str">
        <f>IF(A510=A509, "",VLOOKUP(Table2[[#This Row],[Shortname]],comp[], 3, FALSE))</f>
        <v>-32Ni-0Fe-6Al-12Cr-3W-3Ti-2Ta-0Nb</v>
      </c>
      <c r="C510" t="str">
        <f>VLOOKUP(Table2[[#This Row],[Shortname]], comp[], 2, FALSE)</f>
        <v>Low-W</v>
      </c>
      <c r="D510" s="19" t="s">
        <v>1158</v>
      </c>
      <c r="E510" s="16" t="s">
        <v>1157</v>
      </c>
      <c r="F510">
        <v>586</v>
      </c>
      <c r="G510" t="s">
        <v>46</v>
      </c>
      <c r="H510" s="4">
        <v>1E-3</v>
      </c>
      <c r="I510" s="4" t="s">
        <v>1645</v>
      </c>
      <c r="J510" t="s">
        <v>3753</v>
      </c>
      <c r="K510" t="e">
        <f>VLOOKUP(Table2[[#This Row],[Unique]], comp[], 2, FALSE)</f>
        <v>#N/A</v>
      </c>
      <c r="L510" s="8" t="str">
        <f>Table2[[#This Row],[Name]] &amp; Table2[[#This Row],[Paper]]</f>
        <v>Co-32Ni-12Cr-6Al-3W-2.5Ti-1.5Ta-0.3Fe-0.4NbZhong, X. K., Wang, X. F., Si, Y. L. &amp; Han, F. S. Evolution of Microstructures and Properties of a New γ/γ′ Co-Based Superalloy via Forging Process. JOM 71, 4034–4040 (2019).</v>
      </c>
    </row>
    <row r="511" spans="1:12" x14ac:dyDescent="0.3">
      <c r="A511" t="s">
        <v>2612</v>
      </c>
      <c r="B511" t="str">
        <f>IF(A511=A510, "",VLOOKUP(Table2[[#This Row],[Shortname]],comp[], 3, FALSE))</f>
        <v/>
      </c>
      <c r="C511" t="str">
        <f>VLOOKUP(Table2[[#This Row],[Shortname]], comp[], 2, FALSE)</f>
        <v>Low-W</v>
      </c>
      <c r="D511" s="19" t="s">
        <v>1158</v>
      </c>
      <c r="E511" s="16" t="s">
        <v>1157</v>
      </c>
      <c r="F511">
        <v>836</v>
      </c>
      <c r="G511" t="s">
        <v>46</v>
      </c>
      <c r="H511" s="4">
        <v>1E-3</v>
      </c>
      <c r="I511" s="4" t="s">
        <v>1645</v>
      </c>
      <c r="J511" t="s">
        <v>3754</v>
      </c>
      <c r="K511" t="e">
        <f>VLOOKUP(Table2[[#This Row],[Unique]], comp[], 2, FALSE)</f>
        <v>#N/A</v>
      </c>
      <c r="L511" s="8" t="str">
        <f>Table2[[#This Row],[Name]] &amp; Table2[[#This Row],[Paper]]</f>
        <v>Co-32Ni-12Cr-6Al-3W-2.5Ti-1.5Ta-0.3Fe-0.4NbZhong, X. K., Wang, X. F., Si, Y. L. &amp; Han, F. S. Evolution of Microstructures and Properties of a New γ/γ′ Co-Based Superalloy via Forging Process. JOM 71, 4034–4040 (2019).</v>
      </c>
    </row>
  </sheetData>
  <phoneticPr fontId="6"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881"/>
  <sheetViews>
    <sheetView workbookViewId="0">
      <pane xSplit="7" ySplit="1" topLeftCell="H2" activePane="bottomRight" state="frozen"/>
      <selection pane="topRight" activeCell="B1" sqref="B1"/>
      <selection pane="bottomLeft" activeCell="A2" sqref="A2"/>
      <selection pane="bottomRight" activeCell="O9" sqref="O9"/>
    </sheetView>
  </sheetViews>
  <sheetFormatPr defaultRowHeight="14.4" x14ac:dyDescent="0.3"/>
  <cols>
    <col min="5" max="5" width="11" customWidth="1"/>
    <col min="7" max="7" width="11" customWidth="1"/>
    <col min="10" max="10" width="16.109375" customWidth="1"/>
    <col min="11" max="12" width="9" hidden="1" customWidth="1"/>
    <col min="13" max="13" width="5.88671875" hidden="1" customWidth="1"/>
    <col min="14" max="16" width="11" customWidth="1"/>
  </cols>
  <sheetData>
    <row r="1" spans="1:15" x14ac:dyDescent="0.3">
      <c r="A1" t="s">
        <v>2124</v>
      </c>
      <c r="B1" t="s">
        <v>2633</v>
      </c>
      <c r="C1" t="s">
        <v>1480</v>
      </c>
      <c r="D1" t="s">
        <v>0</v>
      </c>
      <c r="E1" t="s">
        <v>12</v>
      </c>
      <c r="F1" t="s">
        <v>48</v>
      </c>
      <c r="G1" t="s">
        <v>47</v>
      </c>
      <c r="H1" t="s">
        <v>643</v>
      </c>
      <c r="I1" t="s">
        <v>1644</v>
      </c>
      <c r="J1" t="s">
        <v>15</v>
      </c>
      <c r="K1" t="s">
        <v>1648</v>
      </c>
      <c r="L1" t="s">
        <v>1256</v>
      </c>
      <c r="M1" t="s">
        <v>1646</v>
      </c>
      <c r="N1" t="s">
        <v>1288</v>
      </c>
      <c r="O1" t="s">
        <v>1289</v>
      </c>
    </row>
    <row r="2" spans="1:15" x14ac:dyDescent="0.3">
      <c r="A2" t="s">
        <v>2267</v>
      </c>
      <c r="B2" t="str">
        <f>IF(A2=A1, "",VLOOKUP(Table6[[#This Row],[Shortname]],comp[], 3, FALSE))</f>
        <v>-31Ni-11Al-11Cr-2Ta-1Nb-4Mo-C-Zr-B</v>
      </c>
      <c r="C2" t="str">
        <f>VLOOKUP(Table6[[#This Row],[Shortname]], comp[], 2, FALSE)</f>
        <v>W-free</v>
      </c>
      <c r="D2" t="s">
        <v>42</v>
      </c>
      <c r="E2" t="s">
        <v>2635</v>
      </c>
      <c r="F2">
        <v>822</v>
      </c>
      <c r="G2" t="s">
        <v>46</v>
      </c>
      <c r="H2" s="4">
        <v>1E-3</v>
      </c>
      <c r="I2" t="s">
        <v>1645</v>
      </c>
      <c r="J2" t="s">
        <v>644</v>
      </c>
      <c r="K2" t="s">
        <v>1576</v>
      </c>
      <c r="L2" t="str">
        <f>Table6[[#This Row],[Name]] &amp; Table6[[#This Row],[Paper]]</f>
        <v>2Ta1NbBantounas, I., Gwalani, B., Alam, T., Banerjee, R. &amp; Dye, D. Elemental partitioning, mechanical and oxidation behaviour of two high-γ ′ W-free γ/γ ′ polycrystalline Co/Ni superalloys. Scr. Mater. 163, 44–50 (2019).</v>
      </c>
      <c r="M2" t="s">
        <v>1576</v>
      </c>
    </row>
    <row r="3" spans="1:15" x14ac:dyDescent="0.3">
      <c r="A3" t="s">
        <v>2267</v>
      </c>
      <c r="B3" t="str">
        <f>IF(A3=A2, "",VLOOKUP(Table6[[#This Row],[Shortname]],comp[], 3, FALSE))</f>
        <v/>
      </c>
      <c r="C3" t="str">
        <f>VLOOKUP(Table6[[#This Row],[Shortname]], comp[], 2, FALSE)</f>
        <v>W-free</v>
      </c>
      <c r="D3" t="s">
        <v>42</v>
      </c>
      <c r="E3" t="s">
        <v>2635</v>
      </c>
      <c r="F3">
        <v>752</v>
      </c>
      <c r="G3">
        <v>750</v>
      </c>
      <c r="H3" s="4">
        <v>1E-3</v>
      </c>
      <c r="I3" t="s">
        <v>1645</v>
      </c>
      <c r="J3" t="s">
        <v>644</v>
      </c>
      <c r="K3" t="s">
        <v>1576</v>
      </c>
      <c r="L3" t="str">
        <f>Table6[[#This Row],[Name]] &amp; Table6[[#This Row],[Paper]]</f>
        <v>2Ta1NbBantounas, I., Gwalani, B., Alam, T., Banerjee, R. &amp; Dye, D. Elemental partitioning, mechanical and oxidation behaviour of two high-γ ′ W-free γ/γ ′ polycrystalline Co/Ni superalloys. Scr. Mater. 163, 44–50 (2019).</v>
      </c>
      <c r="M3" t="s">
        <v>1576</v>
      </c>
    </row>
    <row r="4" spans="1:15" x14ac:dyDescent="0.3">
      <c r="A4" t="s">
        <v>2268</v>
      </c>
      <c r="B4" t="str">
        <f>IF(A4=A3, "",VLOOKUP(Table6[[#This Row],[Shortname]],comp[], 3, FALSE))</f>
        <v>-31Ni-11Al-11Cr-3Ta-4Mo-C-Zr-B</v>
      </c>
      <c r="C4" t="str">
        <f>VLOOKUP(Table6[[#This Row],[Shortname]], comp[], 2, FALSE)</f>
        <v>W-free</v>
      </c>
      <c r="D4" t="s">
        <v>41</v>
      </c>
      <c r="E4" t="s">
        <v>2635</v>
      </c>
      <c r="F4">
        <v>785</v>
      </c>
      <c r="G4" t="s">
        <v>46</v>
      </c>
      <c r="H4" s="4">
        <v>1E-3</v>
      </c>
      <c r="I4" t="s">
        <v>1645</v>
      </c>
      <c r="J4" t="s">
        <v>644</v>
      </c>
      <c r="K4" t="e">
        <f>VLOOKUP(Table6[[#This Row],[Unique]], comp[], 2, FALSE)</f>
        <v>#N/A</v>
      </c>
      <c r="L4" t="str">
        <f>Table6[[#This Row],[Name]] &amp; Table6[[#This Row],[Paper]]</f>
        <v>3Ta0NbBantounas, I., Gwalani, B., Alam, T., Banerjee, R. &amp; Dye, D. Elemental partitioning, mechanical and oxidation behaviour of two high-γ ′ W-free γ/γ ′ polycrystalline Co/Ni superalloys. Scr. Mater. 163, 44–50 (2019).</v>
      </c>
      <c r="M4" t="s">
        <v>1577</v>
      </c>
    </row>
    <row r="5" spans="1:15" x14ac:dyDescent="0.3">
      <c r="A5" t="s">
        <v>2268</v>
      </c>
      <c r="B5" t="str">
        <f>IF(A5=A4, "",VLOOKUP(Table6[[#This Row],[Shortname]],comp[], 3, FALSE))</f>
        <v/>
      </c>
      <c r="C5" t="str">
        <f>VLOOKUP(Table6[[#This Row],[Shortname]], comp[], 2, FALSE)</f>
        <v>W-free</v>
      </c>
      <c r="D5" t="s">
        <v>41</v>
      </c>
      <c r="E5" t="s">
        <v>2635</v>
      </c>
      <c r="F5">
        <v>702</v>
      </c>
      <c r="G5">
        <v>750</v>
      </c>
      <c r="H5" s="4">
        <v>1E-3</v>
      </c>
      <c r="I5" t="s">
        <v>1645</v>
      </c>
      <c r="J5" t="s">
        <v>644</v>
      </c>
      <c r="K5" t="s">
        <v>1577</v>
      </c>
      <c r="L5" t="str">
        <f>Table6[[#This Row],[Name]] &amp; Table6[[#This Row],[Paper]]</f>
        <v>3Ta0NbBantounas, I., Gwalani, B., Alam, T., Banerjee, R. &amp; Dye, D. Elemental partitioning, mechanical and oxidation behaviour of two high-γ ′ W-free γ/γ ′ polycrystalline Co/Ni superalloys. Scr. Mater. 163, 44–50 (2019).</v>
      </c>
      <c r="M5" t="s">
        <v>1577</v>
      </c>
    </row>
    <row r="6" spans="1:15" x14ac:dyDescent="0.3">
      <c r="A6" s="19" t="s">
        <v>2127</v>
      </c>
      <c r="B6" s="19" t="str">
        <f>IF(A6=A5, "",VLOOKUP(Table6[[#This Row],[Shortname]],comp[], 3, FALSE))</f>
        <v>-9Al-9W</v>
      </c>
      <c r="C6" t="str">
        <f>VLOOKUP(Table6[[#This Row],[Shortname]], comp[], 2, FALSE)</f>
        <v>CoAlW-X</v>
      </c>
      <c r="D6" t="s">
        <v>219</v>
      </c>
      <c r="E6" s="7" t="s">
        <v>222</v>
      </c>
      <c r="F6">
        <v>1023</v>
      </c>
      <c r="G6">
        <v>30</v>
      </c>
      <c r="H6" s="4">
        <v>4.0000000000000001E-3</v>
      </c>
      <c r="I6" t="s">
        <v>43</v>
      </c>
      <c r="J6" t="s">
        <v>321</v>
      </c>
      <c r="K6" s="19" t="e">
        <f>VLOOKUP(Table6[[#This Row],[Unique]], comp[], 2, FALSE)</f>
        <v>#VALUE!</v>
      </c>
      <c r="L6" s="19" t="str">
        <f>Table6[[#This Row],[Name]] &amp; Table6[[#This Row],[Paper]]</f>
        <v>Co-9Al-9W:HTCartón-Cordero, M., Srinivasarao, B., Campos, M., García-Junceda, A., &amp; Torralba, J. M. (2016). On the role of processing parameters in sintered new Co-based (W,Al) alloys. Journal of Alloys and Compounds, 674, 406–412. https://doi.org/10.1016/j.jallcom.2016.03.078</v>
      </c>
      <c r="M6" s="19"/>
    </row>
    <row r="7" spans="1:15" x14ac:dyDescent="0.3">
      <c r="A7" s="19" t="s">
        <v>2127</v>
      </c>
      <c r="B7" s="19" t="str">
        <f>IF(A7=A6, "",VLOOKUP(Table6[[#This Row],[Shortname]],comp[], 3, FALSE))</f>
        <v/>
      </c>
      <c r="C7" t="str">
        <f>VLOOKUP(Table6[[#This Row],[Shortname]], comp[], 2, FALSE)</f>
        <v>CoAlW-X</v>
      </c>
      <c r="D7" t="s">
        <v>218</v>
      </c>
      <c r="E7" s="7" t="s">
        <v>1473</v>
      </c>
      <c r="F7">
        <v>965</v>
      </c>
      <c r="G7">
        <v>30</v>
      </c>
      <c r="H7" s="4">
        <v>4.0000000000000001E-3</v>
      </c>
      <c r="I7" t="s">
        <v>43</v>
      </c>
      <c r="J7" t="s">
        <v>321</v>
      </c>
      <c r="K7" s="19" t="e">
        <f>VLOOKUP(Table6[[#This Row],[Unique]], comp[], 2, FALSE)</f>
        <v>#VALUE!</v>
      </c>
      <c r="L7" s="19" t="str">
        <f>Table6[[#This Row],[Name]] &amp; Table6[[#This Row],[Paper]]</f>
        <v>Co-9Al-9W:ASCartón-Cordero, M., Srinivasarao, B., Campos, M., García-Junceda, A., &amp; Torralba, J. M. (2016). On the role of processing parameters in sintered new Co-based (W,Al) alloys. Journal of Alloys and Compounds, 674, 406–412. https://doi.org/10.1016/j.jallcom.2016.03.083</v>
      </c>
      <c r="M7" s="19"/>
    </row>
    <row r="8" spans="1:15" x14ac:dyDescent="0.3">
      <c r="A8" s="19" t="s">
        <v>2127</v>
      </c>
      <c r="B8" s="19" t="str">
        <f>IF(A8=A7, "",VLOOKUP(Table6[[#This Row],[Shortname]],comp[], 3, FALSE))</f>
        <v/>
      </c>
      <c r="C8" t="str">
        <f>VLOOKUP(Table6[[#This Row],[Shortname]], comp[], 2, FALSE)</f>
        <v>CoAlW-X</v>
      </c>
      <c r="D8" t="s">
        <v>218</v>
      </c>
      <c r="E8" s="7" t="s">
        <v>1474</v>
      </c>
      <c r="F8">
        <v>902</v>
      </c>
      <c r="G8">
        <v>400</v>
      </c>
      <c r="H8" s="4">
        <v>4.0000000000000001E-3</v>
      </c>
      <c r="I8" t="s">
        <v>43</v>
      </c>
      <c r="J8" t="s">
        <v>321</v>
      </c>
      <c r="K8" s="19" t="e">
        <f>VLOOKUP(Table6[[#This Row],[Unique]], comp[], 2, FALSE)</f>
        <v>#VALUE!</v>
      </c>
      <c r="L8" s="19" t="str">
        <f>Table6[[#This Row],[Name]] &amp; Table6[[#This Row],[Paper]]</f>
        <v>Co-9Al-9W:ASCartón-Cordero, M., Srinivasarao, B., Campos, M., García-Junceda, A., &amp; Torralba, J. M. (2016). On the role of processing parameters in sintered new Co-based (W,Al) alloys. Journal of Alloys and Compounds, 674, 406–412. https://doi.org/10.1016/j.jallcom.2016.03.084</v>
      </c>
      <c r="M8" s="19"/>
    </row>
    <row r="9" spans="1:15" x14ac:dyDescent="0.3">
      <c r="A9" s="19" t="s">
        <v>2127</v>
      </c>
      <c r="B9" s="19" t="str">
        <f>IF(A9=A8, "",VLOOKUP(Table6[[#This Row],[Shortname]],comp[], 3, FALSE))</f>
        <v/>
      </c>
      <c r="C9" t="str">
        <f>VLOOKUP(Table6[[#This Row],[Shortname]], comp[], 2, FALSE)</f>
        <v>CoAlW-X</v>
      </c>
      <c r="D9" t="s">
        <v>219</v>
      </c>
      <c r="E9" s="7" t="s">
        <v>1469</v>
      </c>
      <c r="F9">
        <v>835</v>
      </c>
      <c r="G9">
        <v>400</v>
      </c>
      <c r="H9" s="4">
        <v>4.0000000000000001E-3</v>
      </c>
      <c r="I9" t="s">
        <v>43</v>
      </c>
      <c r="J9" t="s">
        <v>321</v>
      </c>
      <c r="K9" s="19" t="e">
        <f>VLOOKUP(Table6[[#This Row],[Unique]], comp[], 2, FALSE)</f>
        <v>#VALUE!</v>
      </c>
      <c r="L9" s="19" t="str">
        <f>Table6[[#This Row],[Name]] &amp; Table6[[#This Row],[Paper]]</f>
        <v>Co-9Al-9W:HTCartón-Cordero, M., Srinivasarao, B., Campos, M., García-Junceda, A., &amp; Torralba, J. M. (2016). On the role of processing parameters in sintered new Co-based (W,Al) alloys. Journal of Alloys and Compounds, 674, 406–412. https://doi.org/10.1016/j.jallcom.2016.03.079</v>
      </c>
      <c r="M9" s="19"/>
    </row>
    <row r="10" spans="1:15" x14ac:dyDescent="0.3">
      <c r="A10" s="19" t="s">
        <v>2127</v>
      </c>
      <c r="B10" s="19" t="str">
        <f>IF(A10=A9, "",VLOOKUP(Table6[[#This Row],[Shortname]],comp[], 3, FALSE))</f>
        <v/>
      </c>
      <c r="C10" t="str">
        <f>VLOOKUP(Table6[[#This Row],[Shortname]], comp[], 2, FALSE)</f>
        <v>CoAlW-X</v>
      </c>
      <c r="D10" t="s">
        <v>219</v>
      </c>
      <c r="E10" s="7" t="s">
        <v>1470</v>
      </c>
      <c r="F10">
        <v>660</v>
      </c>
      <c r="G10">
        <v>600</v>
      </c>
      <c r="H10" s="4">
        <v>4.0000000000000001E-3</v>
      </c>
      <c r="I10" t="s">
        <v>43</v>
      </c>
      <c r="J10" t="s">
        <v>321</v>
      </c>
      <c r="K10" s="19" t="e">
        <f>VLOOKUP(Table6[[#This Row],[Unique]], comp[], 2, FALSE)</f>
        <v>#VALUE!</v>
      </c>
      <c r="L10" s="19" t="str">
        <f>Table6[[#This Row],[Name]] &amp; Table6[[#This Row],[Paper]]</f>
        <v>Co-9Al-9W:HTCartón-Cordero, M., Srinivasarao, B., Campos, M., García-Junceda, A., &amp; Torralba, J. M. (2016). On the role of processing parameters in sintered new Co-based (W,Al) alloys. Journal of Alloys and Compounds, 674, 406–412. https://doi.org/10.1016/j.jallcom.2016.03.080</v>
      </c>
      <c r="M10" s="19"/>
    </row>
    <row r="11" spans="1:15" x14ac:dyDescent="0.3">
      <c r="A11" s="19" t="s">
        <v>2127</v>
      </c>
      <c r="B11" s="19" t="str">
        <f>IF(A11=A10, "",VLOOKUP(Table6[[#This Row],[Shortname]],comp[], 3, FALSE))</f>
        <v/>
      </c>
      <c r="C11" t="str">
        <f>VLOOKUP(Table6[[#This Row],[Shortname]], comp[], 2, FALSE)</f>
        <v>CoAlW-X</v>
      </c>
      <c r="D11" t="s">
        <v>219</v>
      </c>
      <c r="E11" s="7" t="s">
        <v>1471</v>
      </c>
      <c r="F11">
        <v>500</v>
      </c>
      <c r="G11">
        <v>700</v>
      </c>
      <c r="H11" s="4">
        <v>4.0000000000000001E-3</v>
      </c>
      <c r="I11" t="s">
        <v>43</v>
      </c>
      <c r="J11" t="s">
        <v>321</v>
      </c>
      <c r="K11" s="19" t="e">
        <f>VLOOKUP(Table6[[#This Row],[Unique]], comp[], 2, FALSE)</f>
        <v>#VALUE!</v>
      </c>
      <c r="L11" s="19" t="str">
        <f>Table6[[#This Row],[Name]] &amp; Table6[[#This Row],[Paper]]</f>
        <v>Co-9Al-9W:HTCartón-Cordero, M., Srinivasarao, B., Campos, M., García-Junceda, A., &amp; Torralba, J. M. (2016). On the role of processing parameters in sintered new Co-based (W,Al) alloys. Journal of Alloys and Compounds, 674, 406–412. https://doi.org/10.1016/j.jallcom.2016.03.081</v>
      </c>
      <c r="M11" s="19"/>
    </row>
    <row r="12" spans="1:15" x14ac:dyDescent="0.3">
      <c r="A12" s="19" t="s">
        <v>2127</v>
      </c>
      <c r="B12" s="19" t="str">
        <f>IF(A12=A11, "",VLOOKUP(Table6[[#This Row],[Shortname]],comp[], 3, FALSE))</f>
        <v/>
      </c>
      <c r="C12" t="str">
        <f>VLOOKUP(Table6[[#This Row],[Shortname]], comp[], 2, FALSE)</f>
        <v>CoAlW-X</v>
      </c>
      <c r="D12" t="s">
        <v>218</v>
      </c>
      <c r="E12" s="7" t="s">
        <v>1475</v>
      </c>
      <c r="F12">
        <v>410</v>
      </c>
      <c r="G12">
        <v>600</v>
      </c>
      <c r="H12" s="4">
        <v>4.0000000000000001E-3</v>
      </c>
      <c r="I12" t="s">
        <v>43</v>
      </c>
      <c r="J12" t="s">
        <v>321</v>
      </c>
      <c r="K12" s="19" t="e">
        <f>VLOOKUP(Table6[[#This Row],[Unique]], comp[], 2, FALSE)</f>
        <v>#VALUE!</v>
      </c>
      <c r="L12" s="19" t="str">
        <f>Table6[[#This Row],[Name]] &amp; Table6[[#This Row],[Paper]]</f>
        <v>Co-9Al-9W:ASCartón-Cordero, M., Srinivasarao, B., Campos, M., García-Junceda, A., &amp; Torralba, J. M. (2016). On the role of processing parameters in sintered new Co-based (W,Al) alloys. Journal of Alloys and Compounds, 674, 406–412. https://doi.org/10.1016/j.jallcom.2016.03.085</v>
      </c>
      <c r="M12" s="19"/>
    </row>
    <row r="13" spans="1:15" x14ac:dyDescent="0.3">
      <c r="A13" s="19" t="s">
        <v>2127</v>
      </c>
      <c r="B13" s="19" t="str">
        <f>IF(A13=A12, "",VLOOKUP(Table6[[#This Row],[Shortname]],comp[], 3, FALSE))</f>
        <v/>
      </c>
      <c r="C13" t="str">
        <f>VLOOKUP(Table6[[#This Row],[Shortname]], comp[], 2, FALSE)</f>
        <v>CoAlW-X</v>
      </c>
      <c r="D13" t="s">
        <v>218</v>
      </c>
      <c r="E13" s="7" t="s">
        <v>1476</v>
      </c>
      <c r="F13">
        <v>285</v>
      </c>
      <c r="G13">
        <v>700</v>
      </c>
      <c r="H13" s="4">
        <v>4.0000000000000001E-3</v>
      </c>
      <c r="I13" t="s">
        <v>43</v>
      </c>
      <c r="J13" t="s">
        <v>321</v>
      </c>
      <c r="K13" s="19" t="e">
        <f>VLOOKUP(Table6[[#This Row],[Unique]], comp[], 2, FALSE)</f>
        <v>#VALUE!</v>
      </c>
      <c r="L13" s="19" t="str">
        <f>Table6[[#This Row],[Name]] &amp; Table6[[#This Row],[Paper]]</f>
        <v>Co-9Al-9W:ASCartón-Cordero, M., Srinivasarao, B., Campos, M., García-Junceda, A., &amp; Torralba, J. M. (2016). On the role of processing parameters in sintered new Co-based (W,Al) alloys. Journal of Alloys and Compounds, 674, 406–412. https://doi.org/10.1016/j.jallcom.2016.03.086</v>
      </c>
      <c r="M13" s="19"/>
    </row>
    <row r="14" spans="1:15" x14ac:dyDescent="0.3">
      <c r="A14" s="19" t="s">
        <v>2127</v>
      </c>
      <c r="B14" s="19" t="str">
        <f>IF(A14=A13, "",VLOOKUP(Table6[[#This Row],[Shortname]],comp[], 3, FALSE))</f>
        <v/>
      </c>
      <c r="C14" t="str">
        <f>VLOOKUP(Table6[[#This Row],[Shortname]], comp[], 2, FALSE)</f>
        <v>CoAlW-X</v>
      </c>
      <c r="D14" t="s">
        <v>219</v>
      </c>
      <c r="E14" s="7" t="s">
        <v>1472</v>
      </c>
      <c r="F14">
        <v>130</v>
      </c>
      <c r="G14">
        <v>850</v>
      </c>
      <c r="H14" s="4">
        <v>4.0000000000000001E-3</v>
      </c>
      <c r="I14" t="s">
        <v>43</v>
      </c>
      <c r="J14" t="s">
        <v>321</v>
      </c>
      <c r="K14" s="19" t="e">
        <f>VLOOKUP(Table6[[#This Row],[Unique]], comp[], 2, FALSE)</f>
        <v>#VALUE!</v>
      </c>
      <c r="L14" s="19" t="str">
        <f>Table6[[#This Row],[Name]] &amp; Table6[[#This Row],[Paper]]</f>
        <v>Co-9Al-9W:HTCartón-Cordero, M., Srinivasarao, B., Campos, M., García-Junceda, A., &amp; Torralba, J. M. (2016). On the role of processing parameters in sintered new Co-based (W,Al) alloys. Journal of Alloys and Compounds, 674, 406–412. https://doi.org/10.1016/j.jallcom.2016.03.082</v>
      </c>
      <c r="M14" s="19"/>
    </row>
    <row r="15" spans="1:15" x14ac:dyDescent="0.3">
      <c r="A15" s="19" t="s">
        <v>2127</v>
      </c>
      <c r="B15" s="19" t="str">
        <f>IF(A15=A14, "",VLOOKUP(Table6[[#This Row],[Shortname]],comp[], 3, FALSE))</f>
        <v/>
      </c>
      <c r="C15" t="str">
        <f>VLOOKUP(Table6[[#This Row],[Shortname]], comp[], 2, FALSE)</f>
        <v>CoAlW-X</v>
      </c>
      <c r="D15" t="s">
        <v>218</v>
      </c>
      <c r="E15" s="7" t="s">
        <v>1477</v>
      </c>
      <c r="F15">
        <v>130</v>
      </c>
      <c r="G15">
        <v>850</v>
      </c>
      <c r="H15" s="4">
        <v>4.0000000000000001E-3</v>
      </c>
      <c r="I15" t="s">
        <v>43</v>
      </c>
      <c r="J15" t="s">
        <v>321</v>
      </c>
      <c r="K15" s="19" t="e">
        <f>VLOOKUP(Table6[[#This Row],[Unique]], comp[], 2, FALSE)</f>
        <v>#VALUE!</v>
      </c>
      <c r="L15" s="19" t="str">
        <f>Table6[[#This Row],[Name]] &amp; Table6[[#This Row],[Paper]]</f>
        <v>Co-9Al-9W:ASCartón-Cordero, M., Srinivasarao, B., Campos, M., García-Junceda, A., &amp; Torralba, J. M. (2016). On the role of processing parameters in sintered new Co-based (W,Al) alloys. Journal of Alloys and Compounds, 674, 406–412. https://doi.org/10.1016/j.jallcom.2016.03.087</v>
      </c>
      <c r="M15" s="19"/>
    </row>
    <row r="16" spans="1:15" x14ac:dyDescent="0.3">
      <c r="A16" t="s">
        <v>2131</v>
      </c>
      <c r="B16" t="str">
        <f>IF(A16=A15, "",VLOOKUP(Table6[[#This Row],[Shortname]],comp[], 3, FALSE))</f>
        <v>-30Ni-12Al-12Cr</v>
      </c>
      <c r="C16" t="str">
        <f>VLOOKUP(Table6[[#This Row],[Shortname]], comp[], 2, FALSE)</f>
        <v>W-free</v>
      </c>
      <c r="D16" t="s">
        <v>315</v>
      </c>
      <c r="E16" s="1" t="s">
        <v>1640</v>
      </c>
      <c r="F16">
        <v>767</v>
      </c>
      <c r="G16">
        <v>700</v>
      </c>
      <c r="H16" s="4">
        <v>1E-4</v>
      </c>
      <c r="I16" s="4" t="s">
        <v>43</v>
      </c>
      <c r="J16" t="s">
        <v>321</v>
      </c>
      <c r="K16" t="s">
        <v>1492</v>
      </c>
      <c r="L16" t="str">
        <f>Table6[[#This Row],[Name]] &amp; Table6[[#This Row],[Paper]]</f>
        <v>Co-30Ni-12Al-12CrChen, Y., Wang, C., Ruan, J., Yang, S., Omori, T., Kainuma, R., Ishida, K., Han, J., Lu, Y., &amp; Liu, X. (2020). Development of low-density γ/γ′ Co–Al–Ta-based superalloys with high solvus temperature. Acta Materialia, 188, 652–664. https://doi.org/10.1016/j.actamat.2020.02.064</v>
      </c>
      <c r="M16" t="s">
        <v>1492</v>
      </c>
    </row>
    <row r="17" spans="1:13" x14ac:dyDescent="0.3">
      <c r="A17" t="s">
        <v>2131</v>
      </c>
      <c r="B17" t="str">
        <f>IF(A17=A16, "",VLOOKUP(Table6[[#This Row],[Shortname]],comp[], 3, FALSE))</f>
        <v/>
      </c>
      <c r="C17" t="str">
        <f>VLOOKUP(Table6[[#This Row],[Shortname]], comp[], 2, FALSE)</f>
        <v>W-free</v>
      </c>
      <c r="D17" t="s">
        <v>315</v>
      </c>
      <c r="E17" s="1" t="s">
        <v>1643</v>
      </c>
      <c r="F17">
        <v>685</v>
      </c>
      <c r="G17">
        <v>15</v>
      </c>
      <c r="H17" s="4">
        <v>1E-4</v>
      </c>
      <c r="I17" s="4" t="s">
        <v>43</v>
      </c>
      <c r="J17" t="s">
        <v>321</v>
      </c>
      <c r="K17" t="s">
        <v>1492</v>
      </c>
      <c r="L17" t="str">
        <f>Table6[[#This Row],[Name]] &amp; Table6[[#This Row],[Paper]]</f>
        <v>Co-30Ni-12Al-12CrChen, Y., Wang, C., Ruan, J., Yang, S., Omori, T., Kainuma, R., Ishida, K., Han, J., Lu, Y., &amp; Liu, X. (2020). Development of low-density γ/γ′ Co–Al–Ta-based superalloys with high solvus temperature. Acta Materialia, 188, 652–664. https://doi.org/10.1016/j.actamat.2020.02.062</v>
      </c>
      <c r="M17" t="s">
        <v>1492</v>
      </c>
    </row>
    <row r="18" spans="1:13" x14ac:dyDescent="0.3">
      <c r="A18" t="s">
        <v>2131</v>
      </c>
      <c r="B18" t="str">
        <f>IF(A18=A17, "",VLOOKUP(Table6[[#This Row],[Shortname]],comp[], 3, FALSE))</f>
        <v/>
      </c>
      <c r="C18" t="str">
        <f>VLOOKUP(Table6[[#This Row],[Shortname]], comp[], 2, FALSE)</f>
        <v>W-free</v>
      </c>
      <c r="D18" t="s">
        <v>315</v>
      </c>
      <c r="E18" s="1" t="s">
        <v>1641</v>
      </c>
      <c r="F18">
        <v>685</v>
      </c>
      <c r="G18">
        <v>800</v>
      </c>
      <c r="H18" s="4">
        <v>1E-4</v>
      </c>
      <c r="I18" s="4" t="s">
        <v>43</v>
      </c>
      <c r="J18" t="s">
        <v>321</v>
      </c>
      <c r="K18" t="s">
        <v>1492</v>
      </c>
      <c r="L18" t="str">
        <f>Table6[[#This Row],[Name]] &amp; Table6[[#This Row],[Paper]]</f>
        <v>Co-30Ni-12Al-12CrChen, Y., Wang, C., Ruan, J., Yang, S., Omori, T., Kainuma, R., Ishida, K., Han, J., Lu, Y., &amp; Liu, X. (2020). Development of low-density γ/γ′ Co–Al–Ta-based superalloys with high solvus temperature. Acta Materialia, 188, 652–664. https://doi.org/10.1016/j.actamat.2020.02.065</v>
      </c>
      <c r="M18" t="s">
        <v>1492</v>
      </c>
    </row>
    <row r="19" spans="1:13" x14ac:dyDescent="0.3">
      <c r="A19" t="s">
        <v>2131</v>
      </c>
      <c r="B19" t="str">
        <f>IF(A19=A18, "",VLOOKUP(Table6[[#This Row],[Shortname]],comp[], 3, FALSE))</f>
        <v/>
      </c>
      <c r="C19" t="str">
        <f>VLOOKUP(Table6[[#This Row],[Shortname]], comp[], 2, FALSE)</f>
        <v>W-free</v>
      </c>
      <c r="D19" t="s">
        <v>315</v>
      </c>
      <c r="E19" s="1" t="s">
        <v>1639</v>
      </c>
      <c r="F19">
        <v>630</v>
      </c>
      <c r="G19">
        <v>600</v>
      </c>
      <c r="H19" s="4">
        <v>1E-4</v>
      </c>
      <c r="I19" s="4" t="s">
        <v>43</v>
      </c>
      <c r="J19" t="s">
        <v>321</v>
      </c>
      <c r="K19" t="s">
        <v>1492</v>
      </c>
      <c r="L19" t="str">
        <f>Table6[[#This Row],[Name]] &amp; Table6[[#This Row],[Paper]]</f>
        <v>Co-30Ni-12Al-12CrChen, Y., Wang, C., Ruan, J., Yang, S., Omori, T., Kainuma, R., Ishida, K., Han, J., Lu, Y., &amp; Liu, X. (2020). Development of low-density γ/γ′ Co–Al–Ta-based superalloys with high solvus temperature. Acta Materialia, 188, 652–664. https://doi.org/10.1016/j.actamat.2020.02.063</v>
      </c>
      <c r="M19" t="s">
        <v>1492</v>
      </c>
    </row>
    <row r="20" spans="1:13" x14ac:dyDescent="0.3">
      <c r="A20" t="s">
        <v>2131</v>
      </c>
      <c r="B20" t="str">
        <f>IF(A20=A19, "",VLOOKUP(Table6[[#This Row],[Shortname]],comp[], 3, FALSE))</f>
        <v/>
      </c>
      <c r="C20" t="str">
        <f>VLOOKUP(Table6[[#This Row],[Shortname]], comp[], 2, FALSE)</f>
        <v>W-free</v>
      </c>
      <c r="D20" t="s">
        <v>315</v>
      </c>
      <c r="E20" s="1" t="s">
        <v>1642</v>
      </c>
      <c r="F20">
        <v>453</v>
      </c>
      <c r="G20">
        <v>900</v>
      </c>
      <c r="H20" s="4">
        <v>1E-4</v>
      </c>
      <c r="I20" s="4" t="s">
        <v>43</v>
      </c>
      <c r="J20" t="s">
        <v>321</v>
      </c>
      <c r="K20" t="s">
        <v>1492</v>
      </c>
      <c r="L20" t="str">
        <f>Table6[[#This Row],[Name]] &amp; Table6[[#This Row],[Paper]]</f>
        <v>Co-30Ni-12Al-12CrChen, Y., Wang, C., Ruan, J., Yang, S., Omori, T., Kainuma, R., Ishida, K., Han, J., Lu, Y., &amp; Liu, X. (2020). Development of low-density γ/γ′ Co–Al–Ta-based superalloys with high solvus temperature. Acta Materialia, 188, 652–664. https://doi.org/10.1016/j.actamat.2020.02.066</v>
      </c>
      <c r="M20" t="s">
        <v>1492</v>
      </c>
    </row>
    <row r="21" spans="1:13" x14ac:dyDescent="0.3">
      <c r="A21" t="s">
        <v>2334</v>
      </c>
      <c r="B21" t="str">
        <f>IF(A21=A20, "",VLOOKUP(Table6[[#This Row],[Shortname]],comp[], 3, FALSE))</f>
        <v>-40Ni-10Al-10Cr-8W-3Nb-C-B</v>
      </c>
      <c r="C21" t="str">
        <f>VLOOKUP(Table6[[#This Row],[Shortname]], comp[], 2, FALSE)</f>
        <v>CoAlWX+</v>
      </c>
      <c r="D21" t="s">
        <v>373</v>
      </c>
      <c r="E21" s="13" t="s">
        <v>371</v>
      </c>
      <c r="F21">
        <v>905</v>
      </c>
      <c r="G21">
        <v>23</v>
      </c>
      <c r="H21" s="4">
        <v>4.4999999999999999E-4</v>
      </c>
      <c r="I21" s="4" t="s">
        <v>43</v>
      </c>
      <c r="J21" t="s">
        <v>321</v>
      </c>
      <c r="K21" t="e">
        <f>VLOOKUP(Table6[[#This Row],[Unique]], comp[], 2, FALSE)</f>
        <v>#N/A</v>
      </c>
      <c r="L21" t="str">
        <f>Table6[[#This Row],[Name]] &amp; Table6[[#This Row],[Paper]]</f>
        <v>3NbCosta, A. M. S. et al. Effect of Ta and Nb additions in arc-melted Co-Ni-based superalloys: Microstructural and mechanical properties. Mater. Sci. Eng. A 730, 66–72 (2018)</v>
      </c>
      <c r="M21" t="s">
        <v>1686</v>
      </c>
    </row>
    <row r="22" spans="1:13" x14ac:dyDescent="0.3">
      <c r="A22" t="s">
        <v>2334</v>
      </c>
      <c r="B22" t="str">
        <f>IF(A22=A21, "",VLOOKUP(Table6[[#This Row],[Shortname]],comp[], 3, FALSE))</f>
        <v/>
      </c>
      <c r="C22" t="str">
        <f>VLOOKUP(Table6[[#This Row],[Shortname]], comp[], 2, FALSE)</f>
        <v>CoAlWX+</v>
      </c>
      <c r="D22" t="s">
        <v>373</v>
      </c>
      <c r="E22" s="13" t="s">
        <v>371</v>
      </c>
      <c r="F22">
        <v>824</v>
      </c>
      <c r="G22">
        <v>600</v>
      </c>
      <c r="H22" s="4">
        <v>4.4999999999999999E-4</v>
      </c>
      <c r="I22" s="4" t="s">
        <v>43</v>
      </c>
      <c r="J22" t="s">
        <v>321</v>
      </c>
      <c r="K22" t="e">
        <f>VLOOKUP(Table6[[#This Row],[Unique]], comp[], 2, FALSE)</f>
        <v>#N/A</v>
      </c>
      <c r="L22" t="str">
        <f>Table6[[#This Row],[Name]] &amp; Table6[[#This Row],[Paper]]</f>
        <v>3NbCosta, A. M. S. et al. Effect of Ta and Nb additions in arc-melted Co-Ni-based superalloys: Microstructural and mechanical properties. Mater. Sci. Eng. A 730, 66–72 (2018)</v>
      </c>
      <c r="M22" t="s">
        <v>1686</v>
      </c>
    </row>
    <row r="23" spans="1:13" x14ac:dyDescent="0.3">
      <c r="A23" t="s">
        <v>2334</v>
      </c>
      <c r="B23" t="str">
        <f>IF(A23=A22, "",VLOOKUP(Table6[[#This Row],[Shortname]],comp[], 3, FALSE))</f>
        <v/>
      </c>
      <c r="C23" t="str">
        <f>VLOOKUP(Table6[[#This Row],[Shortname]], comp[], 2, FALSE)</f>
        <v>CoAlWX+</v>
      </c>
      <c r="D23" t="s">
        <v>373</v>
      </c>
      <c r="E23" s="13" t="s">
        <v>371</v>
      </c>
      <c r="F23">
        <v>800</v>
      </c>
      <c r="G23">
        <v>750</v>
      </c>
      <c r="H23" s="4">
        <v>4.4999999999999999E-4</v>
      </c>
      <c r="I23" s="4" t="s">
        <v>43</v>
      </c>
      <c r="J23" t="s">
        <v>321</v>
      </c>
      <c r="K23" t="e">
        <f>VLOOKUP(Table6[[#This Row],[Unique]], comp[], 2, FALSE)</f>
        <v>#N/A</v>
      </c>
      <c r="L23" t="str">
        <f>Table6[[#This Row],[Name]] &amp; Table6[[#This Row],[Paper]]</f>
        <v>3NbCosta, A. M. S. et al. Effect of Ta and Nb additions in arc-melted Co-Ni-based superalloys: Microstructural and mechanical properties. Mater. Sci. Eng. A 730, 66–72 (2018)</v>
      </c>
      <c r="M23" t="s">
        <v>1686</v>
      </c>
    </row>
    <row r="24" spans="1:13" x14ac:dyDescent="0.3">
      <c r="A24" t="s">
        <v>2334</v>
      </c>
      <c r="B24" t="str">
        <f>IF(A24=A23, "",VLOOKUP(Table6[[#This Row],[Shortname]],comp[], 3, FALSE))</f>
        <v/>
      </c>
      <c r="C24" t="str">
        <f>VLOOKUP(Table6[[#This Row],[Shortname]], comp[], 2, FALSE)</f>
        <v>CoAlWX+</v>
      </c>
      <c r="D24" t="s">
        <v>373</v>
      </c>
      <c r="E24" s="13" t="s">
        <v>371</v>
      </c>
      <c r="F24">
        <v>760</v>
      </c>
      <c r="G24">
        <v>850</v>
      </c>
      <c r="H24" s="4">
        <v>4.4999999999999999E-4</v>
      </c>
      <c r="I24" s="4" t="s">
        <v>43</v>
      </c>
      <c r="J24" t="s">
        <v>321</v>
      </c>
      <c r="K24" t="e">
        <f>VLOOKUP(Table6[[#This Row],[Unique]], comp[], 2, FALSE)</f>
        <v>#N/A</v>
      </c>
      <c r="L24" t="str">
        <f>Table6[[#This Row],[Name]] &amp; Table6[[#This Row],[Paper]]</f>
        <v>3NbCosta, A. M. S. et al. Effect of Ta and Nb additions in arc-melted Co-Ni-based superalloys: Microstructural and mechanical properties. Mater. Sci. Eng. A 730, 66–72 (2018)</v>
      </c>
      <c r="M24" t="s">
        <v>1686</v>
      </c>
    </row>
    <row r="25" spans="1:13" x14ac:dyDescent="0.3">
      <c r="A25" t="s">
        <v>2334</v>
      </c>
      <c r="B25" t="str">
        <f>IF(A25=A24, "",VLOOKUP(Table6[[#This Row],[Shortname]],comp[], 3, FALSE))</f>
        <v/>
      </c>
      <c r="C25" t="str">
        <f>VLOOKUP(Table6[[#This Row],[Shortname]], comp[], 2, FALSE)</f>
        <v>CoAlWX+</v>
      </c>
      <c r="D25" t="s">
        <v>373</v>
      </c>
      <c r="E25" s="13" t="s">
        <v>371</v>
      </c>
      <c r="F25">
        <v>750</v>
      </c>
      <c r="G25">
        <v>950</v>
      </c>
      <c r="H25" s="4">
        <v>4.4999999999999999E-4</v>
      </c>
      <c r="I25" s="4" t="s">
        <v>43</v>
      </c>
      <c r="J25" t="s">
        <v>321</v>
      </c>
      <c r="K25" t="e">
        <f>VLOOKUP(Table6[[#This Row],[Unique]], comp[], 2, FALSE)</f>
        <v>#N/A</v>
      </c>
      <c r="L25" t="str">
        <f>Table6[[#This Row],[Name]] &amp; Table6[[#This Row],[Paper]]</f>
        <v>3NbCosta, A. M. S. et al. Effect of Ta and Nb additions in arc-melted Co-Ni-based superalloys: Microstructural and mechanical properties. Mater. Sci. Eng. A 730, 66–72 (2018)</v>
      </c>
      <c r="M25" t="s">
        <v>1686</v>
      </c>
    </row>
    <row r="26" spans="1:13" x14ac:dyDescent="0.3">
      <c r="A26" t="s">
        <v>2334</v>
      </c>
      <c r="B26" t="str">
        <f>IF(A26=A25, "",VLOOKUP(Table6[[#This Row],[Shortname]],comp[], 3, FALSE))</f>
        <v/>
      </c>
      <c r="C26" t="str">
        <f>VLOOKUP(Table6[[#This Row],[Shortname]], comp[], 2, FALSE)</f>
        <v>CoAlWX+</v>
      </c>
      <c r="D26" t="s">
        <v>373</v>
      </c>
      <c r="E26" s="13" t="s">
        <v>371</v>
      </c>
      <c r="F26">
        <v>523</v>
      </c>
      <c r="G26">
        <v>1000</v>
      </c>
      <c r="H26" s="4">
        <v>4.4999999999999999E-4</v>
      </c>
      <c r="I26" s="4" t="s">
        <v>43</v>
      </c>
      <c r="J26" t="s">
        <v>321</v>
      </c>
      <c r="K26" t="e">
        <f>VLOOKUP(Table6[[#This Row],[Unique]], comp[], 2, FALSE)</f>
        <v>#N/A</v>
      </c>
      <c r="L26" t="str">
        <f>Table6[[#This Row],[Name]] &amp; Table6[[#This Row],[Paper]]</f>
        <v>3NbCosta, A. M. S. et al. Effect of Ta and Nb additions in arc-melted Co-Ni-based superalloys: Microstructural and mechanical properties. Mater. Sci. Eng. A 730, 66–72 (2018)</v>
      </c>
      <c r="M26" t="s">
        <v>1686</v>
      </c>
    </row>
    <row r="27" spans="1:13" x14ac:dyDescent="0.3">
      <c r="A27" t="s">
        <v>2335</v>
      </c>
      <c r="B27" t="str">
        <f>IF(A27=A26, "",VLOOKUP(Table6[[#This Row],[Shortname]],comp[], 3, FALSE))</f>
        <v>-40Ni-10Al-10Cr-8W-3Ta-C-B</v>
      </c>
      <c r="C27" t="str">
        <f>VLOOKUP(Table6[[#This Row],[Shortname]], comp[], 2, FALSE)</f>
        <v>CoAlWX+</v>
      </c>
      <c r="D27" t="s">
        <v>372</v>
      </c>
      <c r="E27" s="13" t="s">
        <v>371</v>
      </c>
      <c r="F27">
        <v>949</v>
      </c>
      <c r="G27">
        <v>23</v>
      </c>
      <c r="H27" s="4">
        <v>4.4999999999999999E-4</v>
      </c>
      <c r="I27" s="4" t="s">
        <v>43</v>
      </c>
      <c r="J27" t="s">
        <v>321</v>
      </c>
      <c r="K27" t="e">
        <f>VLOOKUP(Table6[[#This Row],[Unique]], comp[], 2, FALSE)</f>
        <v>#N/A</v>
      </c>
      <c r="L27" t="str">
        <f>Table6[[#This Row],[Name]] &amp; Table6[[#This Row],[Paper]]</f>
        <v>3TaCosta, A. M. S. et al. Effect of Ta and Nb additions in arc-melted Co-Ni-based superalloys: Microstructural and mechanical properties. Mater. Sci. Eng. A 730, 66–72 (2018)</v>
      </c>
      <c r="M27" t="s">
        <v>1687</v>
      </c>
    </row>
    <row r="28" spans="1:13" x14ac:dyDescent="0.3">
      <c r="A28" t="s">
        <v>2335</v>
      </c>
      <c r="B28" t="str">
        <f>IF(A28=A27, "",VLOOKUP(Table6[[#This Row],[Shortname]],comp[], 3, FALSE))</f>
        <v/>
      </c>
      <c r="C28" t="str">
        <f>VLOOKUP(Table6[[#This Row],[Shortname]], comp[], 2, FALSE)</f>
        <v>CoAlWX+</v>
      </c>
      <c r="D28" t="s">
        <v>372</v>
      </c>
      <c r="E28" s="13" t="s">
        <v>371</v>
      </c>
      <c r="F28">
        <v>884</v>
      </c>
      <c r="G28">
        <v>600</v>
      </c>
      <c r="H28" s="4">
        <v>4.4999999999999999E-4</v>
      </c>
      <c r="I28" s="4" t="s">
        <v>43</v>
      </c>
      <c r="J28" t="s">
        <v>321</v>
      </c>
      <c r="K28" t="e">
        <f>VLOOKUP(Table6[[#This Row],[Unique]], comp[], 2, FALSE)</f>
        <v>#N/A</v>
      </c>
      <c r="L28" t="str">
        <f>Table6[[#This Row],[Name]] &amp; Table6[[#This Row],[Paper]]</f>
        <v>3TaCosta, A. M. S. et al. Effect of Ta and Nb additions in arc-melted Co-Ni-based superalloys: Microstructural and mechanical properties. Mater. Sci. Eng. A 730, 66–72 (2018)</v>
      </c>
      <c r="M28" t="s">
        <v>1687</v>
      </c>
    </row>
    <row r="29" spans="1:13" x14ac:dyDescent="0.3">
      <c r="A29" t="s">
        <v>2335</v>
      </c>
      <c r="B29" t="str">
        <f>IF(A29=A28, "",VLOOKUP(Table6[[#This Row],[Shortname]],comp[], 3, FALSE))</f>
        <v/>
      </c>
      <c r="C29" t="str">
        <f>VLOOKUP(Table6[[#This Row],[Shortname]], comp[], 2, FALSE)</f>
        <v>CoAlWX+</v>
      </c>
      <c r="D29" t="s">
        <v>372</v>
      </c>
      <c r="E29" s="13" t="s">
        <v>371</v>
      </c>
      <c r="F29">
        <v>814</v>
      </c>
      <c r="G29">
        <v>850</v>
      </c>
      <c r="H29" s="4">
        <v>4.4999999999999999E-4</v>
      </c>
      <c r="I29" s="4" t="s">
        <v>43</v>
      </c>
      <c r="J29" t="s">
        <v>321</v>
      </c>
      <c r="K29" t="e">
        <f>VLOOKUP(Table6[[#This Row],[Unique]], comp[], 2, FALSE)</f>
        <v>#N/A</v>
      </c>
      <c r="L29" t="str">
        <f>Table6[[#This Row],[Name]] &amp; Table6[[#This Row],[Paper]]</f>
        <v>3TaCosta, A. M. S. et al. Effect of Ta and Nb additions in arc-melted Co-Ni-based superalloys: Microstructural and mechanical properties. Mater. Sci. Eng. A 730, 66–72 (2018)</v>
      </c>
      <c r="M29" t="s">
        <v>1687</v>
      </c>
    </row>
    <row r="30" spans="1:13" x14ac:dyDescent="0.3">
      <c r="A30" t="s">
        <v>2335</v>
      </c>
      <c r="B30" t="str">
        <f>IF(A30=A29, "",VLOOKUP(Table6[[#This Row],[Shortname]],comp[], 3, FALSE))</f>
        <v/>
      </c>
      <c r="C30" t="str">
        <f>VLOOKUP(Table6[[#This Row],[Shortname]], comp[], 2, FALSE)</f>
        <v>CoAlWX+</v>
      </c>
      <c r="D30" t="s">
        <v>372</v>
      </c>
      <c r="E30" s="13" t="s">
        <v>371</v>
      </c>
      <c r="F30">
        <v>797</v>
      </c>
      <c r="G30">
        <v>750</v>
      </c>
      <c r="H30" s="4">
        <v>4.4999999999999999E-4</v>
      </c>
      <c r="I30" s="4" t="s">
        <v>43</v>
      </c>
      <c r="J30" t="s">
        <v>321</v>
      </c>
      <c r="K30" t="e">
        <f>VLOOKUP(Table6[[#This Row],[Unique]], comp[], 2, FALSE)</f>
        <v>#N/A</v>
      </c>
      <c r="L30" t="str">
        <f>Table6[[#This Row],[Name]] &amp; Table6[[#This Row],[Paper]]</f>
        <v>3TaCosta, A. M. S. et al. Effect of Ta and Nb additions in arc-melted Co-Ni-based superalloys: Microstructural and mechanical properties. Mater. Sci. Eng. A 730, 66–72 (2018)</v>
      </c>
      <c r="M30" t="s">
        <v>1687</v>
      </c>
    </row>
    <row r="31" spans="1:13" x14ac:dyDescent="0.3">
      <c r="A31" t="s">
        <v>2335</v>
      </c>
      <c r="B31" t="str">
        <f>IF(A31=A30, "",VLOOKUP(Table6[[#This Row],[Shortname]],comp[], 3, FALSE))</f>
        <v/>
      </c>
      <c r="C31" t="str">
        <f>VLOOKUP(Table6[[#This Row],[Shortname]], comp[], 2, FALSE)</f>
        <v>CoAlWX+</v>
      </c>
      <c r="D31" t="s">
        <v>372</v>
      </c>
      <c r="E31" s="13" t="s">
        <v>371</v>
      </c>
      <c r="F31">
        <v>769</v>
      </c>
      <c r="G31">
        <v>950</v>
      </c>
      <c r="H31" s="4">
        <v>4.4999999999999999E-4</v>
      </c>
      <c r="I31" s="4" t="s">
        <v>43</v>
      </c>
      <c r="J31" t="s">
        <v>321</v>
      </c>
      <c r="K31" t="e">
        <f>VLOOKUP(Table6[[#This Row],[Unique]], comp[], 2, FALSE)</f>
        <v>#N/A</v>
      </c>
      <c r="L31" t="str">
        <f>Table6[[#This Row],[Name]] &amp; Table6[[#This Row],[Paper]]</f>
        <v>3TaCosta, A. M. S. et al. Effect of Ta and Nb additions in arc-melted Co-Ni-based superalloys: Microstructural and mechanical properties. Mater. Sci. Eng. A 730, 66–72 (2018)</v>
      </c>
      <c r="M31" t="s">
        <v>1687</v>
      </c>
    </row>
    <row r="32" spans="1:13" x14ac:dyDescent="0.3">
      <c r="A32" t="s">
        <v>2335</v>
      </c>
      <c r="B32" t="str">
        <f>IF(A32=A31, "",VLOOKUP(Table6[[#This Row],[Shortname]],comp[], 3, FALSE))</f>
        <v/>
      </c>
      <c r="C32" t="str">
        <f>VLOOKUP(Table6[[#This Row],[Shortname]], comp[], 2, FALSE)</f>
        <v>CoAlWX+</v>
      </c>
      <c r="D32" t="s">
        <v>372</v>
      </c>
      <c r="E32" s="13" t="s">
        <v>371</v>
      </c>
      <c r="F32">
        <v>600</v>
      </c>
      <c r="G32">
        <v>1000</v>
      </c>
      <c r="H32" s="4">
        <v>4.4999999999999999E-4</v>
      </c>
      <c r="I32" s="4" t="s">
        <v>43</v>
      </c>
      <c r="J32" t="s">
        <v>321</v>
      </c>
      <c r="K32" t="e">
        <f>VLOOKUP(Table6[[#This Row],[Unique]], comp[], 2, FALSE)</f>
        <v>#N/A</v>
      </c>
      <c r="L32" t="str">
        <f>Table6[[#This Row],[Name]] &amp; Table6[[#This Row],[Paper]]</f>
        <v>3TaCosta, A. M. S. et al. Effect of Ta and Nb additions in arc-melted Co-Ni-based superalloys: Microstructural and mechanical properties. Mater. Sci. Eng. A 730, 66–72 (2018)</v>
      </c>
      <c r="M32" t="s">
        <v>1687</v>
      </c>
    </row>
    <row r="33" spans="1:13" x14ac:dyDescent="0.3">
      <c r="A33" s="19" t="s">
        <v>2172</v>
      </c>
      <c r="B33" s="19" t="str">
        <f>IF(A33=A32, "",VLOOKUP(Table6[[#This Row],[Shortname]],comp[], 3, FALSE))</f>
        <v>-11Al-6W-3Ta</v>
      </c>
      <c r="C33" s="19" t="str">
        <f>VLOOKUP(Table6[[#This Row],[Shortname]], comp[], 2, FALSE)</f>
        <v>CoAlW-X</v>
      </c>
      <c r="D33" t="s">
        <v>406</v>
      </c>
      <c r="E33" t="s">
        <v>391</v>
      </c>
      <c r="F33">
        <v>818</v>
      </c>
      <c r="G33">
        <v>30</v>
      </c>
      <c r="H33" s="4">
        <v>4.0000000000000002E-4</v>
      </c>
      <c r="I33" s="4" t="s">
        <v>1645</v>
      </c>
      <c r="J33" t="s">
        <v>3387</v>
      </c>
      <c r="K33" s="19" t="e">
        <f>VLOOKUP(Table6[[#This Row],[Unique]], comp[], 2, FALSE)</f>
        <v>#N/A</v>
      </c>
      <c r="L33" s="19" t="str">
        <f>Table6[[#This Row],[Name]] &amp; Table6[[#This Row],[Paper]]</f>
        <v>Q14Epishin, A., Petrushin, N., Nolze, G., Gerstein, G. &amp; Maier, H. J. Investigation of the γ′-Strengthened Quaternary Co-Based Alloys Co-Al-W-Ta. Metall. Mater. Trans. A Phys. Metall. Mater. Sci. 49, 4042–4057 (2018).</v>
      </c>
      <c r="M33" s="19"/>
    </row>
    <row r="34" spans="1:13" x14ac:dyDescent="0.3">
      <c r="A34" s="19" t="s">
        <v>2172</v>
      </c>
      <c r="B34" s="19" t="str">
        <f>IF(A34=A33, "",VLOOKUP(Table6[[#This Row],[Shortname]],comp[], 3, FALSE))</f>
        <v/>
      </c>
      <c r="C34" s="19" t="str">
        <f>VLOOKUP(Table6[[#This Row],[Shortname]], comp[], 2, FALSE)</f>
        <v>CoAlW-X</v>
      </c>
      <c r="D34" t="s">
        <v>406</v>
      </c>
      <c r="E34" t="s">
        <v>391</v>
      </c>
      <c r="F34">
        <v>733</v>
      </c>
      <c r="G34">
        <v>500</v>
      </c>
      <c r="H34" s="4">
        <v>4.0000000000000002E-4</v>
      </c>
      <c r="I34" s="4" t="s">
        <v>1645</v>
      </c>
      <c r="J34" t="s">
        <v>3387</v>
      </c>
      <c r="K34" s="19" t="e">
        <f>VLOOKUP(Table6[[#This Row],[Unique]], comp[], 2, FALSE)</f>
        <v>#N/A</v>
      </c>
      <c r="L34" s="19" t="str">
        <f>Table6[[#This Row],[Name]] &amp; Table6[[#This Row],[Paper]]</f>
        <v>Q14Epishin, A., Petrushin, N., Nolze, G., Gerstein, G. &amp; Maier, H. J. Investigation of the γ′-Strengthened Quaternary Co-Based Alloys Co-Al-W-Ta. Metall. Mater. Trans. A Phys. Metall. Mater. Sci. 49, 4042–4057 (2018).</v>
      </c>
      <c r="M34" s="19"/>
    </row>
    <row r="35" spans="1:13" x14ac:dyDescent="0.3">
      <c r="A35" s="19" t="s">
        <v>2172</v>
      </c>
      <c r="B35" s="19" t="str">
        <f>IF(A35=A34, "",VLOOKUP(Table6[[#This Row],[Shortname]],comp[], 3, FALSE))</f>
        <v/>
      </c>
      <c r="C35" s="19" t="str">
        <f>VLOOKUP(Table6[[#This Row],[Shortname]], comp[], 2, FALSE)</f>
        <v>CoAlW-X</v>
      </c>
      <c r="D35" t="s">
        <v>406</v>
      </c>
      <c r="E35" t="s">
        <v>391</v>
      </c>
      <c r="F35">
        <v>709</v>
      </c>
      <c r="G35">
        <v>600</v>
      </c>
      <c r="H35" s="4">
        <v>4.0000000000000002E-4</v>
      </c>
      <c r="I35" s="4" t="s">
        <v>1645</v>
      </c>
      <c r="J35" t="s">
        <v>3387</v>
      </c>
      <c r="K35" s="19" t="e">
        <f>VLOOKUP(Table6[[#This Row],[Unique]], comp[], 2, FALSE)</f>
        <v>#N/A</v>
      </c>
      <c r="L35" s="19" t="str">
        <f>Table6[[#This Row],[Name]] &amp; Table6[[#This Row],[Paper]]</f>
        <v>Q14Epishin, A., Petrushin, N., Nolze, G., Gerstein, G. &amp; Maier, H. J. Investigation of the γ′-Strengthened Quaternary Co-Based Alloys Co-Al-W-Ta. Metall. Mater. Trans. A Phys. Metall. Mater. Sci. 49, 4042–4057 (2018).</v>
      </c>
      <c r="M35" s="19"/>
    </row>
    <row r="36" spans="1:13" x14ac:dyDescent="0.3">
      <c r="A36" s="19" t="s">
        <v>2172</v>
      </c>
      <c r="B36" s="19" t="str">
        <f>IF(A36=A35, "",VLOOKUP(Table6[[#This Row],[Shortname]],comp[], 3, FALSE))</f>
        <v/>
      </c>
      <c r="C36" s="19" t="str">
        <f>VLOOKUP(Table6[[#This Row],[Shortname]], comp[], 2, FALSE)</f>
        <v>CoAlW-X</v>
      </c>
      <c r="D36" t="s">
        <v>406</v>
      </c>
      <c r="E36" t="s">
        <v>391</v>
      </c>
      <c r="F36">
        <v>703</v>
      </c>
      <c r="G36">
        <v>700</v>
      </c>
      <c r="H36" s="4">
        <v>4.0000000000000002E-4</v>
      </c>
      <c r="I36" s="4" t="s">
        <v>1645</v>
      </c>
      <c r="J36" t="s">
        <v>3387</v>
      </c>
      <c r="K36" s="19" t="e">
        <f>VLOOKUP(Table6[[#This Row],[Unique]], comp[], 2, FALSE)</f>
        <v>#N/A</v>
      </c>
      <c r="L36" s="19" t="str">
        <f>Table6[[#This Row],[Name]] &amp; Table6[[#This Row],[Paper]]</f>
        <v>Q14Epishin, A., Petrushin, N., Nolze, G., Gerstein, G. &amp; Maier, H. J. Investigation of the γ′-Strengthened Quaternary Co-Based Alloys Co-Al-W-Ta. Metall. Mater. Trans. A Phys. Metall. Mater. Sci. 49, 4042–4057 (2018).</v>
      </c>
      <c r="M36" s="19"/>
    </row>
    <row r="37" spans="1:13" x14ac:dyDescent="0.3">
      <c r="A37" s="19" t="s">
        <v>2172</v>
      </c>
      <c r="B37" s="19" t="str">
        <f>IF(A37=A36, "",VLOOKUP(Table6[[#This Row],[Shortname]],comp[], 3, FALSE))</f>
        <v/>
      </c>
      <c r="C37" s="19" t="str">
        <f>VLOOKUP(Table6[[#This Row],[Shortname]], comp[], 2, FALSE)</f>
        <v>CoAlW-X</v>
      </c>
      <c r="D37" t="s">
        <v>406</v>
      </c>
      <c r="E37" t="s">
        <v>391</v>
      </c>
      <c r="F37">
        <v>660</v>
      </c>
      <c r="G37">
        <v>800</v>
      </c>
      <c r="H37" s="4">
        <v>4.0000000000000002E-4</v>
      </c>
      <c r="I37" s="4" t="s">
        <v>1645</v>
      </c>
      <c r="J37" t="s">
        <v>3387</v>
      </c>
      <c r="K37" s="19" t="e">
        <f>VLOOKUP(Table6[[#This Row],[Unique]], comp[], 2, FALSE)</f>
        <v>#N/A</v>
      </c>
      <c r="L37" s="19" t="str">
        <f>Table6[[#This Row],[Name]] &amp; Table6[[#This Row],[Paper]]</f>
        <v>Q14Epishin, A., Petrushin, N., Nolze, G., Gerstein, G. &amp; Maier, H. J. Investigation of the γ′-Strengthened Quaternary Co-Based Alloys Co-Al-W-Ta. Metall. Mater. Trans. A Phys. Metall. Mater. Sci. 49, 4042–4057 (2018).</v>
      </c>
      <c r="M37" s="19"/>
    </row>
    <row r="38" spans="1:13" x14ac:dyDescent="0.3">
      <c r="A38" s="19" t="s">
        <v>2172</v>
      </c>
      <c r="B38" s="19" t="str">
        <f>IF(A38=A37, "",VLOOKUP(Table6[[#This Row],[Shortname]],comp[], 3, FALSE))</f>
        <v/>
      </c>
      <c r="C38" s="19" t="str">
        <f>VLOOKUP(Table6[[#This Row],[Shortname]], comp[], 2, FALSE)</f>
        <v>CoAlW-X</v>
      </c>
      <c r="D38" t="s">
        <v>406</v>
      </c>
      <c r="E38" t="s">
        <v>391</v>
      </c>
      <c r="F38">
        <v>606</v>
      </c>
      <c r="G38">
        <v>900</v>
      </c>
      <c r="H38" s="4">
        <v>4.0000000000000002E-4</v>
      </c>
      <c r="I38" s="4" t="s">
        <v>1645</v>
      </c>
      <c r="J38" t="s">
        <v>3387</v>
      </c>
      <c r="K38" s="19" t="e">
        <f>VLOOKUP(Table6[[#This Row],[Unique]], comp[], 2, FALSE)</f>
        <v>#N/A</v>
      </c>
      <c r="L38" s="19" t="str">
        <f>Table6[[#This Row],[Name]] &amp; Table6[[#This Row],[Paper]]</f>
        <v>Q14Epishin, A., Petrushin, N., Nolze, G., Gerstein, G. &amp; Maier, H. J. Investigation of the γ′-Strengthened Quaternary Co-Based Alloys Co-Al-W-Ta. Metall. Mater. Trans. A Phys. Metall. Mater. Sci. 49, 4042–4057 (2018).</v>
      </c>
      <c r="M38" s="19"/>
    </row>
    <row r="39" spans="1:13" x14ac:dyDescent="0.3">
      <c r="A39" s="19" t="s">
        <v>2172</v>
      </c>
      <c r="B39" s="19" t="str">
        <f>IF(A39=A38, "",VLOOKUP(Table6[[#This Row],[Shortname]],comp[], 3, FALSE))</f>
        <v/>
      </c>
      <c r="C39" s="19" t="str">
        <f>VLOOKUP(Table6[[#This Row],[Shortname]], comp[], 2, FALSE)</f>
        <v>CoAlW-X</v>
      </c>
      <c r="D39" t="s">
        <v>406</v>
      </c>
      <c r="E39" t="s">
        <v>391</v>
      </c>
      <c r="F39">
        <v>436</v>
      </c>
      <c r="G39">
        <v>1000</v>
      </c>
      <c r="H39" s="4">
        <v>4.0000000000000002E-4</v>
      </c>
      <c r="I39" s="4" t="s">
        <v>1645</v>
      </c>
      <c r="J39" t="s">
        <v>3387</v>
      </c>
      <c r="K39" s="19" t="e">
        <f>VLOOKUP(Table6[[#This Row],[Unique]], comp[], 2, FALSE)</f>
        <v>#N/A</v>
      </c>
      <c r="L39" s="19" t="str">
        <f>Table6[[#This Row],[Name]] &amp; Table6[[#This Row],[Paper]]</f>
        <v>Q14Epishin, A., Petrushin, N., Nolze, G., Gerstein, G. &amp; Maier, H. J. Investigation of the γ′-Strengthened Quaternary Co-Based Alloys Co-Al-W-Ta. Metall. Mater. Trans. A Phys. Metall. Mater. Sci. 49, 4042–4057 (2018).</v>
      </c>
      <c r="M39" s="19"/>
    </row>
    <row r="40" spans="1:13" x14ac:dyDescent="0.3">
      <c r="A40" s="19" t="s">
        <v>2172</v>
      </c>
      <c r="B40" s="19" t="str">
        <f>IF(A40=A39, "",VLOOKUP(Table6[[#This Row],[Shortname]],comp[], 3, FALSE))</f>
        <v/>
      </c>
      <c r="C40" s="19" t="str">
        <f>VLOOKUP(Table6[[#This Row],[Shortname]], comp[], 2, FALSE)</f>
        <v>CoAlW-X</v>
      </c>
      <c r="D40" t="s">
        <v>406</v>
      </c>
      <c r="E40" t="s">
        <v>391</v>
      </c>
      <c r="F40">
        <v>49</v>
      </c>
      <c r="G40">
        <v>1100</v>
      </c>
      <c r="H40" s="4">
        <v>4.0000000000000002E-4</v>
      </c>
      <c r="I40" s="4" t="s">
        <v>1645</v>
      </c>
      <c r="J40" t="s">
        <v>3387</v>
      </c>
      <c r="K40" s="19" t="e">
        <f>VLOOKUP(Table6[[#This Row],[Unique]], comp[], 2, FALSE)</f>
        <v>#N/A</v>
      </c>
      <c r="L40" s="19" t="str">
        <f>Table6[[#This Row],[Name]] &amp; Table6[[#This Row],[Paper]]</f>
        <v>Q14Epishin, A., Petrushin, N., Nolze, G., Gerstein, G. &amp; Maier, H. J. Investigation of the γ′-Strengthened Quaternary Co-Based Alloys Co-Al-W-Ta. Metall. Mater. Trans. A Phys. Metall. Mater. Sci. 49, 4042–4057 (2018).</v>
      </c>
      <c r="M40" s="19"/>
    </row>
    <row r="41" spans="1:13" x14ac:dyDescent="0.3">
      <c r="A41" s="19" t="s">
        <v>2172</v>
      </c>
      <c r="B41" s="19" t="str">
        <f>IF(A41=A40, "",VLOOKUP(Table6[[#This Row],[Shortname]],comp[], 3, FALSE))</f>
        <v/>
      </c>
      <c r="C41" s="19" t="str">
        <f>VLOOKUP(Table6[[#This Row],[Shortname]], comp[], 2, FALSE)</f>
        <v>CoAlW-X</v>
      </c>
      <c r="D41" t="s">
        <v>406</v>
      </c>
      <c r="E41" t="s">
        <v>391</v>
      </c>
      <c r="F41">
        <v>36</v>
      </c>
      <c r="G41">
        <v>1200</v>
      </c>
      <c r="H41" s="4">
        <v>4.0000000000000002E-4</v>
      </c>
      <c r="I41" s="4" t="s">
        <v>1645</v>
      </c>
      <c r="J41" t="s">
        <v>3387</v>
      </c>
      <c r="K41" s="19" t="e">
        <f>VLOOKUP(Table6[[#This Row],[Unique]], comp[], 2, FALSE)</f>
        <v>#N/A</v>
      </c>
      <c r="L41" s="19" t="str">
        <f>Table6[[#This Row],[Name]] &amp; Table6[[#This Row],[Paper]]</f>
        <v>Q14Epishin, A., Petrushin, N., Nolze, G., Gerstein, G. &amp; Maier, H. J. Investigation of the γ′-Strengthened Quaternary Co-Based Alloys Co-Al-W-Ta. Metall. Mater. Trans. A Phys. Metall. Mater. Sci. 49, 4042–4057 (2018).</v>
      </c>
      <c r="M41" s="19"/>
    </row>
    <row r="42" spans="1:13" x14ac:dyDescent="0.3">
      <c r="A42" s="19" t="s">
        <v>2171</v>
      </c>
      <c r="B42" s="19" t="str">
        <f>IF(A42=A41, "",VLOOKUP(Table6[[#This Row],[Shortname]],comp[], 3, FALSE))</f>
        <v>-13Al-4W-3Ta</v>
      </c>
      <c r="C42" s="19" t="str">
        <f>VLOOKUP(Table6[[#This Row],[Shortname]], comp[], 2, FALSE)</f>
        <v>CoAlW-X</v>
      </c>
      <c r="D42" t="s">
        <v>405</v>
      </c>
      <c r="E42" t="s">
        <v>391</v>
      </c>
      <c r="F42">
        <v>890</v>
      </c>
      <c r="G42">
        <v>30</v>
      </c>
      <c r="H42" s="4">
        <v>4.0000000000000002E-4</v>
      </c>
      <c r="I42" s="4" t="s">
        <v>1645</v>
      </c>
      <c r="J42" t="s">
        <v>3387</v>
      </c>
      <c r="K42" s="19" t="e">
        <f>VLOOKUP(Table6[[#This Row],[Unique]], comp[], 2, FALSE)</f>
        <v>#N/A</v>
      </c>
      <c r="L42" s="19" t="str">
        <f>Table6[[#This Row],[Name]] &amp; Table6[[#This Row],[Paper]]</f>
        <v>Q13Epishin, A., Petrushin, N., Nolze, G., Gerstein, G. &amp; Maier, H. J. Investigation of the γ′-Strengthened Quaternary Co-Based Alloys Co-Al-W-Ta. Metall. Mater. Trans. A Phys. Metall. Mater. Sci. 49, 4042–4057 (2018).</v>
      </c>
      <c r="M42" s="19"/>
    </row>
    <row r="43" spans="1:13" x14ac:dyDescent="0.3">
      <c r="A43" s="19" t="s">
        <v>2171</v>
      </c>
      <c r="B43" s="19" t="str">
        <f>IF(A43=A42, "",VLOOKUP(Table6[[#This Row],[Shortname]],comp[], 3, FALSE))</f>
        <v/>
      </c>
      <c r="C43" s="19" t="str">
        <f>VLOOKUP(Table6[[#This Row],[Shortname]], comp[], 2, FALSE)</f>
        <v>CoAlW-X</v>
      </c>
      <c r="D43" t="s">
        <v>405</v>
      </c>
      <c r="E43" t="s">
        <v>391</v>
      </c>
      <c r="F43">
        <v>830</v>
      </c>
      <c r="G43">
        <v>700</v>
      </c>
      <c r="H43" s="4">
        <v>4.0000000000000002E-4</v>
      </c>
      <c r="I43" s="4" t="s">
        <v>1645</v>
      </c>
      <c r="J43" t="s">
        <v>3387</v>
      </c>
      <c r="K43" s="19" t="e">
        <f>VLOOKUP(Table6[[#This Row],[Unique]], comp[], 2, FALSE)</f>
        <v>#N/A</v>
      </c>
      <c r="L43" s="19" t="str">
        <f>Table6[[#This Row],[Name]] &amp; Table6[[#This Row],[Paper]]</f>
        <v>Q13Epishin, A., Petrushin, N., Nolze, G., Gerstein, G. &amp; Maier, H. J. Investigation of the γ′-Strengthened Quaternary Co-Based Alloys Co-Al-W-Ta. Metall. Mater. Trans. A Phys. Metall. Mater. Sci. 49, 4042–4057 (2018).</v>
      </c>
      <c r="M43" s="19"/>
    </row>
    <row r="44" spans="1:13" x14ac:dyDescent="0.3">
      <c r="A44" s="19" t="s">
        <v>2171</v>
      </c>
      <c r="B44" s="19" t="str">
        <f>IF(A44=A43, "",VLOOKUP(Table6[[#This Row],[Shortname]],comp[], 3, FALSE))</f>
        <v/>
      </c>
      <c r="C44" s="19" t="str">
        <f>VLOOKUP(Table6[[#This Row],[Shortname]], comp[], 2, FALSE)</f>
        <v>CoAlW-X</v>
      </c>
      <c r="D44" t="s">
        <v>405</v>
      </c>
      <c r="E44" t="s">
        <v>391</v>
      </c>
      <c r="F44">
        <v>794</v>
      </c>
      <c r="G44">
        <v>800</v>
      </c>
      <c r="H44" s="4">
        <v>4.0000000000000002E-4</v>
      </c>
      <c r="I44" s="4" t="s">
        <v>1645</v>
      </c>
      <c r="J44" t="s">
        <v>3387</v>
      </c>
      <c r="K44" s="19" t="e">
        <f>VLOOKUP(Table6[[#This Row],[Unique]], comp[], 2, FALSE)</f>
        <v>#N/A</v>
      </c>
      <c r="L44" s="19" t="str">
        <f>Table6[[#This Row],[Name]] &amp; Table6[[#This Row],[Paper]]</f>
        <v>Q13Epishin, A., Petrushin, N., Nolze, G., Gerstein, G. &amp; Maier, H. J. Investigation of the γ′-Strengthened Quaternary Co-Based Alloys Co-Al-W-Ta. Metall. Mater. Trans. A Phys. Metall. Mater. Sci. 49, 4042–4057 (2018).</v>
      </c>
      <c r="M44" s="19"/>
    </row>
    <row r="45" spans="1:13" x14ac:dyDescent="0.3">
      <c r="A45" s="19" t="s">
        <v>2171</v>
      </c>
      <c r="B45" s="19" t="str">
        <f>IF(A45=A44, "",VLOOKUP(Table6[[#This Row],[Shortname]],comp[], 3, FALSE))</f>
        <v/>
      </c>
      <c r="C45" s="19" t="str">
        <f>VLOOKUP(Table6[[#This Row],[Shortname]], comp[], 2, FALSE)</f>
        <v>CoAlW-X</v>
      </c>
      <c r="D45" t="s">
        <v>405</v>
      </c>
      <c r="E45" t="s">
        <v>391</v>
      </c>
      <c r="F45">
        <v>770</v>
      </c>
      <c r="G45">
        <v>600</v>
      </c>
      <c r="H45" s="4">
        <v>4.0000000000000002E-4</v>
      </c>
      <c r="I45" s="4" t="s">
        <v>1645</v>
      </c>
      <c r="J45" t="s">
        <v>3387</v>
      </c>
      <c r="K45" s="19" t="e">
        <f>VLOOKUP(Table6[[#This Row],[Unique]], comp[], 2, FALSE)</f>
        <v>#N/A</v>
      </c>
      <c r="L45" s="19" t="str">
        <f>Table6[[#This Row],[Name]] &amp; Table6[[#This Row],[Paper]]</f>
        <v>Q13Epishin, A., Petrushin, N., Nolze, G., Gerstein, G. &amp; Maier, H. J. Investigation of the γ′-Strengthened Quaternary Co-Based Alloys Co-Al-W-Ta. Metall. Mater. Trans. A Phys. Metall. Mater. Sci. 49, 4042–4057 (2018).</v>
      </c>
      <c r="M45" s="19"/>
    </row>
    <row r="46" spans="1:13" x14ac:dyDescent="0.3">
      <c r="A46" s="19" t="s">
        <v>2171</v>
      </c>
      <c r="B46" s="19" t="str">
        <f>IF(A46=A45, "",VLOOKUP(Table6[[#This Row],[Shortname]],comp[], 3, FALSE))</f>
        <v/>
      </c>
      <c r="C46" s="19" t="str">
        <f>VLOOKUP(Table6[[#This Row],[Shortname]], comp[], 2, FALSE)</f>
        <v>CoAlW-X</v>
      </c>
      <c r="D46" t="s">
        <v>405</v>
      </c>
      <c r="E46" t="s">
        <v>391</v>
      </c>
      <c r="F46">
        <v>648</v>
      </c>
      <c r="G46">
        <v>900</v>
      </c>
      <c r="H46" s="4">
        <v>4.0000000000000002E-4</v>
      </c>
      <c r="I46" s="4" t="s">
        <v>1645</v>
      </c>
      <c r="J46" t="s">
        <v>3387</v>
      </c>
      <c r="K46" s="19" t="e">
        <f>VLOOKUP(Table6[[#This Row],[Unique]], comp[], 2, FALSE)</f>
        <v>#N/A</v>
      </c>
      <c r="L46" s="19" t="str">
        <f>Table6[[#This Row],[Name]] &amp; Table6[[#This Row],[Paper]]</f>
        <v>Q13Epishin, A., Petrushin, N., Nolze, G., Gerstein, G. &amp; Maier, H. J. Investigation of the γ′-Strengthened Quaternary Co-Based Alloys Co-Al-W-Ta. Metall. Mater. Trans. A Phys. Metall. Mater. Sci. 49, 4042–4057 (2018).</v>
      </c>
      <c r="M46" s="19"/>
    </row>
    <row r="47" spans="1:13" x14ac:dyDescent="0.3">
      <c r="A47" s="19" t="s">
        <v>2673</v>
      </c>
      <c r="B47" s="19" t="str">
        <f>IF(A47=A46, "",VLOOKUP(Table6[[#This Row],[Shortname]],comp[], 3, FALSE))</f>
        <v>-38Ni-9Al-16Cr-3W-2Ti-1Ta-C-Zr-B</v>
      </c>
      <c r="C47" s="19" t="str">
        <f>VLOOKUP(Table6[[#This Row],[Shortname]], comp[], 2, FALSE)</f>
        <v>CoAlWX+</v>
      </c>
      <c r="D47" s="19" t="s">
        <v>2648</v>
      </c>
      <c r="E47" s="76" t="s">
        <v>2647</v>
      </c>
      <c r="F47">
        <v>1289</v>
      </c>
      <c r="G47">
        <v>24</v>
      </c>
      <c r="H47" s="4">
        <v>1E-4</v>
      </c>
      <c r="I47" s="4" t="s">
        <v>1645</v>
      </c>
      <c r="J47" t="s">
        <v>2649</v>
      </c>
      <c r="K47" s="19" t="e">
        <f>VLOOKUP(Table6[[#This Row],[Unique]], comp[], 2, FALSE)</f>
        <v>#N/A</v>
      </c>
      <c r="L47" s="19" t="str">
        <f>Table6[[#This Row],[Name]] &amp; Table6[[#This Row],[Paper]]</f>
        <v>CoEXPForsik, S. A. J. et al. Recent Developments in the Design of Next Generation γ′-Strengthened Cobalt–Nickel Superalloys. in 847–856 (2020). doi:10.1007/978-3-030-51834-9_83.</v>
      </c>
      <c r="M47" s="19"/>
    </row>
    <row r="48" spans="1:13" x14ac:dyDescent="0.3">
      <c r="A48" s="19" t="s">
        <v>2673</v>
      </c>
      <c r="B48" s="19" t="str">
        <f>IF(A48=A47, "",VLOOKUP(Table6[[#This Row],[Shortname]],comp[], 3, FALSE))</f>
        <v/>
      </c>
      <c r="C48" s="19" t="str">
        <f>VLOOKUP(Table6[[#This Row],[Shortname]], comp[], 2, FALSE)</f>
        <v>CoAlWX+</v>
      </c>
      <c r="D48" s="19" t="s">
        <v>2648</v>
      </c>
      <c r="E48" s="76" t="s">
        <v>2647</v>
      </c>
      <c r="F48">
        <v>1047</v>
      </c>
      <c r="G48">
        <v>702</v>
      </c>
      <c r="H48" s="4">
        <v>1E-4</v>
      </c>
      <c r="I48" s="4" t="s">
        <v>1645</v>
      </c>
      <c r="J48" t="s">
        <v>2649</v>
      </c>
      <c r="K48" s="19" t="e">
        <f>VLOOKUP(Table6[[#This Row],[Unique]], comp[], 2, FALSE)</f>
        <v>#N/A</v>
      </c>
      <c r="L48" s="19" t="str">
        <f>Table6[[#This Row],[Name]] &amp; Table6[[#This Row],[Paper]]</f>
        <v>CoEXPForsik, S. A. J. et al. Recent Developments in the Design of Next Generation γ′-Strengthened Cobalt–Nickel Superalloys. in 847–856 (2020). doi:10.1007/978-3-030-51834-9_83.</v>
      </c>
      <c r="M48" s="19"/>
    </row>
    <row r="49" spans="1:13" x14ac:dyDescent="0.3">
      <c r="A49" s="19" t="s">
        <v>2673</v>
      </c>
      <c r="B49" s="19" t="str">
        <f>IF(A49=A48, "",VLOOKUP(Table6[[#This Row],[Shortname]],comp[], 3, FALSE))</f>
        <v/>
      </c>
      <c r="C49" s="19" t="str">
        <f>VLOOKUP(Table6[[#This Row],[Shortname]], comp[], 2, FALSE)</f>
        <v>CoAlWX+</v>
      </c>
      <c r="D49" s="19" t="s">
        <v>2648</v>
      </c>
      <c r="E49" s="76" t="s">
        <v>2647</v>
      </c>
      <c r="F49">
        <v>886</v>
      </c>
      <c r="G49">
        <v>758</v>
      </c>
      <c r="H49" s="4">
        <v>1E-4</v>
      </c>
      <c r="I49" s="4" t="s">
        <v>1645</v>
      </c>
      <c r="J49" t="s">
        <v>2649</v>
      </c>
      <c r="K49" s="19" t="e">
        <f>VLOOKUP(Table6[[#This Row],[Unique]], comp[], 2, FALSE)</f>
        <v>#N/A</v>
      </c>
      <c r="L49" s="19" t="str">
        <f>Table6[[#This Row],[Name]] &amp; Table6[[#This Row],[Paper]]</f>
        <v>CoEXPForsik, S. A. J. et al. Recent Developments in the Design of Next Generation γ′-Strengthened Cobalt–Nickel Superalloys. in 847–856 (2020). doi:10.1007/978-3-030-51834-9_83.</v>
      </c>
      <c r="M49" s="19"/>
    </row>
    <row r="50" spans="1:13" x14ac:dyDescent="0.3">
      <c r="A50" s="19" t="s">
        <v>2673</v>
      </c>
      <c r="B50" s="19" t="str">
        <f>IF(A50=A49, "",VLOOKUP(Table6[[#This Row],[Shortname]],comp[], 3, FALSE))</f>
        <v/>
      </c>
      <c r="C50" s="19" t="str">
        <f>VLOOKUP(Table6[[#This Row],[Shortname]], comp[], 2, FALSE)</f>
        <v>CoAlWX+</v>
      </c>
      <c r="D50" s="19" t="s">
        <v>2648</v>
      </c>
      <c r="E50" s="76" t="s">
        <v>2647</v>
      </c>
      <c r="F50">
        <v>740</v>
      </c>
      <c r="G50">
        <v>816</v>
      </c>
      <c r="H50" s="4">
        <v>1E-4</v>
      </c>
      <c r="I50" s="4" t="s">
        <v>1645</v>
      </c>
      <c r="J50" t="s">
        <v>2649</v>
      </c>
      <c r="K50" s="19" t="e">
        <f>VLOOKUP(Table6[[#This Row],[Unique]], comp[], 2, FALSE)</f>
        <v>#N/A</v>
      </c>
      <c r="L50" s="19" t="str">
        <f>Table6[[#This Row],[Name]] &amp; Table6[[#This Row],[Paper]]</f>
        <v>CoEXPForsik, S. A. J. et al. Recent Developments in the Design of Next Generation γ′-Strengthened Cobalt–Nickel Superalloys. in 847–856 (2020). doi:10.1007/978-3-030-51834-9_83.</v>
      </c>
      <c r="M50" s="19"/>
    </row>
    <row r="51" spans="1:13" x14ac:dyDescent="0.3">
      <c r="A51" t="s">
        <v>2342</v>
      </c>
      <c r="B51" t="str">
        <f>IF(A51=A50, "",VLOOKUP(Table6[[#This Row],[Shortname]],comp[], 3, FALSE))</f>
        <v>-32Ni-6Al-12Cr-3W-3Ti-2Ta-Si-Hf-C-Zr-B</v>
      </c>
      <c r="C51" t="str">
        <f>VLOOKUP(Table6[[#This Row],[Shortname]], comp[], 2, FALSE)</f>
        <v>CoAlWX+</v>
      </c>
      <c r="D51" t="s">
        <v>469</v>
      </c>
      <c r="E51" s="11" t="s">
        <v>468</v>
      </c>
      <c r="F51">
        <v>971</v>
      </c>
      <c r="G51">
        <v>750</v>
      </c>
      <c r="H51" s="4">
        <v>1.1E-4</v>
      </c>
      <c r="I51" s="4" t="s">
        <v>43</v>
      </c>
      <c r="J51" t="s">
        <v>321</v>
      </c>
      <c r="K51" t="e">
        <f>VLOOKUP(Table6[[#This Row],[Unique]], comp[], 2, FALSE)</f>
        <v>#N/A</v>
      </c>
      <c r="L51" t="str">
        <f>Table6[[#This Row],[Name]] &amp; Table6[[#This Row],[Paper]]</f>
        <v>CoWAlloy1Freund, L. P. et al. High temperature properties and fatigue strength of novel wrought γ/γ′ Co-base superalloys. J. Mater. Res. 32, 4475–4482 (2017).</v>
      </c>
      <c r="M51" t="s">
        <v>1631</v>
      </c>
    </row>
    <row r="52" spans="1:13" x14ac:dyDescent="0.3">
      <c r="A52" t="s">
        <v>2342</v>
      </c>
      <c r="B52" t="str">
        <f>IF(A52=A51, "",VLOOKUP(Table6[[#This Row],[Shortname]],comp[], 3, FALSE))</f>
        <v/>
      </c>
      <c r="C52" t="str">
        <f>VLOOKUP(Table6[[#This Row],[Shortname]], comp[], 2, FALSE)</f>
        <v>CoAlWX+</v>
      </c>
      <c r="D52" t="s">
        <v>469</v>
      </c>
      <c r="E52" s="11" t="s">
        <v>468</v>
      </c>
      <c r="F52">
        <v>937</v>
      </c>
      <c r="G52">
        <v>600</v>
      </c>
      <c r="H52" s="4">
        <v>1.1E-4</v>
      </c>
      <c r="I52" s="4" t="s">
        <v>43</v>
      </c>
      <c r="J52" t="s">
        <v>321</v>
      </c>
      <c r="K52" t="e">
        <f>VLOOKUP(Table6[[#This Row],[Unique]], comp[], 2, FALSE)</f>
        <v>#N/A</v>
      </c>
      <c r="L52" t="str">
        <f>Table6[[#This Row],[Name]] &amp; Table6[[#This Row],[Paper]]</f>
        <v>CoWAlloy1Freund, L. P. et al. High temperature properties and fatigue strength of novel wrought γ/γ′ Co-base superalloys. J. Mater. Res. 32, 4475–4482 (2017).</v>
      </c>
      <c r="M52" t="s">
        <v>1631</v>
      </c>
    </row>
    <row r="53" spans="1:13" x14ac:dyDescent="0.3">
      <c r="A53" t="s">
        <v>2342</v>
      </c>
      <c r="B53" t="str">
        <f>IF(A53=A52, "",VLOOKUP(Table6[[#This Row],[Shortname]],comp[], 3, FALSE))</f>
        <v/>
      </c>
      <c r="C53" t="str">
        <f>VLOOKUP(Table6[[#This Row],[Shortname]], comp[], 2, FALSE)</f>
        <v>CoAlWX+</v>
      </c>
      <c r="D53" t="s">
        <v>469</v>
      </c>
      <c r="E53" s="11" t="s">
        <v>468</v>
      </c>
      <c r="F53">
        <v>866</v>
      </c>
      <c r="G53">
        <v>800</v>
      </c>
      <c r="H53" s="4">
        <v>1.1E-4</v>
      </c>
      <c r="I53" s="4" t="s">
        <v>43</v>
      </c>
      <c r="J53" t="s">
        <v>321</v>
      </c>
      <c r="K53" t="e">
        <f>VLOOKUP(Table6[[#This Row],[Unique]], comp[], 2, FALSE)</f>
        <v>#N/A</v>
      </c>
      <c r="L53" t="str">
        <f>Table6[[#This Row],[Name]] &amp; Table6[[#This Row],[Paper]]</f>
        <v>CoWAlloy1Freund, L. P. et al. High temperature properties and fatigue strength of novel wrought γ/γ′ Co-base superalloys. J. Mater. Res. 32, 4475–4482 (2017).</v>
      </c>
      <c r="M53" t="s">
        <v>1631</v>
      </c>
    </row>
    <row r="54" spans="1:13" x14ac:dyDescent="0.3">
      <c r="A54" t="s">
        <v>2342</v>
      </c>
      <c r="B54" t="str">
        <f>IF(A54=A53, "",VLOOKUP(Table6[[#This Row],[Shortname]],comp[], 3, FALSE))</f>
        <v/>
      </c>
      <c r="C54" t="str">
        <f>VLOOKUP(Table6[[#This Row],[Shortname]], comp[], 2, FALSE)</f>
        <v>CoAlWX+</v>
      </c>
      <c r="D54" t="s">
        <v>469</v>
      </c>
      <c r="E54" s="11" t="s">
        <v>468</v>
      </c>
      <c r="F54">
        <v>712</v>
      </c>
      <c r="G54">
        <v>850</v>
      </c>
      <c r="H54" s="4">
        <v>1.1E-4</v>
      </c>
      <c r="I54" s="4" t="s">
        <v>43</v>
      </c>
      <c r="J54" t="s">
        <v>321</v>
      </c>
      <c r="K54" t="e">
        <f>VLOOKUP(Table6[[#This Row],[Unique]], comp[], 2, FALSE)</f>
        <v>#N/A</v>
      </c>
      <c r="L54" t="str">
        <f>Table6[[#This Row],[Name]] &amp; Table6[[#This Row],[Paper]]</f>
        <v>CoWAlloy1Freund, L. P. et al. High temperature properties and fatigue strength of novel wrought γ/γ′ Co-base superalloys. J. Mater. Res. 32, 4475–4482 (2017).</v>
      </c>
      <c r="M54" t="s">
        <v>1631</v>
      </c>
    </row>
    <row r="55" spans="1:13" x14ac:dyDescent="0.3">
      <c r="A55" t="s">
        <v>2343</v>
      </c>
      <c r="B55" t="str">
        <f>IF(A55=A54, "",VLOOKUP(Table6[[#This Row],[Shortname]],comp[], 3, FALSE))</f>
        <v>-32Ni-9Al-13Cr-5W-0Ti-0Ta-Si-Hf-C-Zr-B</v>
      </c>
      <c r="C55" t="str">
        <f>VLOOKUP(Table6[[#This Row],[Shortname]], comp[], 2, FALSE)</f>
        <v>CoAlWX+</v>
      </c>
      <c r="D55" t="s">
        <v>447</v>
      </c>
      <c r="E55" s="13" t="s">
        <v>493</v>
      </c>
      <c r="F55">
        <v>853</v>
      </c>
      <c r="G55">
        <v>19</v>
      </c>
      <c r="H55" s="4">
        <v>1.1E-4</v>
      </c>
      <c r="I55" s="4" t="s">
        <v>43</v>
      </c>
      <c r="J55" t="s">
        <v>495</v>
      </c>
      <c r="K55" t="s">
        <v>1607</v>
      </c>
      <c r="L55" t="str">
        <f>Table6[[#This Row],[Name]] &amp; Table6[[#This Row],[Paper]]</f>
        <v>CoWAlloy2Hausmann, D. et al. Enhancing the high-temperature strength of a Co-base superalloy by optimizing the γ/γ’ microstructure. Metals (Basel). 10, (2020).</v>
      </c>
      <c r="M55" t="s">
        <v>1607</v>
      </c>
    </row>
    <row r="56" spans="1:13" x14ac:dyDescent="0.3">
      <c r="A56" t="s">
        <v>2343</v>
      </c>
      <c r="B56" t="str">
        <f>IF(A56=A55, "",VLOOKUP(Table6[[#This Row],[Shortname]],comp[], 3, FALSE))</f>
        <v/>
      </c>
      <c r="C56" t="str">
        <f>VLOOKUP(Table6[[#This Row],[Shortname]], comp[], 2, FALSE)</f>
        <v>CoAlWX+</v>
      </c>
      <c r="D56" t="s">
        <v>447</v>
      </c>
      <c r="E56" s="13" t="s">
        <v>493</v>
      </c>
      <c r="F56">
        <v>812</v>
      </c>
      <c r="G56">
        <v>600</v>
      </c>
      <c r="H56" s="4">
        <v>1.1E-4</v>
      </c>
      <c r="I56" s="4" t="s">
        <v>43</v>
      </c>
      <c r="J56" t="s">
        <v>496</v>
      </c>
      <c r="K56" t="s">
        <v>1607</v>
      </c>
      <c r="L56" t="str">
        <f>Table6[[#This Row],[Name]] &amp; Table6[[#This Row],[Paper]]</f>
        <v>CoWAlloy2Hausmann, D. et al. Enhancing the high-temperature strength of a Co-base superalloy by optimizing the γ/γ’ microstructure. Metals (Basel). 10, (2020).</v>
      </c>
      <c r="M56" t="s">
        <v>1607</v>
      </c>
    </row>
    <row r="57" spans="1:13" x14ac:dyDescent="0.3">
      <c r="A57" t="s">
        <v>2343</v>
      </c>
      <c r="B57" t="str">
        <f>IF(A57=A56, "",VLOOKUP(Table6[[#This Row],[Shortname]],comp[], 3, FALSE))</f>
        <v/>
      </c>
      <c r="C57" t="str">
        <f>VLOOKUP(Table6[[#This Row],[Shortname]], comp[], 2, FALSE)</f>
        <v>CoAlWX+</v>
      </c>
      <c r="D57" t="s">
        <v>447</v>
      </c>
      <c r="E57" s="13" t="s">
        <v>493</v>
      </c>
      <c r="F57">
        <v>798</v>
      </c>
      <c r="G57">
        <v>750</v>
      </c>
      <c r="H57" s="4">
        <v>1.1E-4</v>
      </c>
      <c r="I57" s="4" t="s">
        <v>43</v>
      </c>
      <c r="J57" t="s">
        <v>496</v>
      </c>
      <c r="K57" t="s">
        <v>1607</v>
      </c>
      <c r="L57" t="str">
        <f>Table6[[#This Row],[Name]] &amp; Table6[[#This Row],[Paper]]</f>
        <v>CoWAlloy2Hausmann, D. et al. Enhancing the high-temperature strength of a Co-base superalloy by optimizing the γ/γ’ microstructure. Metals (Basel). 10, (2020).</v>
      </c>
      <c r="M57" t="s">
        <v>1607</v>
      </c>
    </row>
    <row r="58" spans="1:13" x14ac:dyDescent="0.3">
      <c r="A58" t="s">
        <v>2343</v>
      </c>
      <c r="B58" t="str">
        <f>IF(A58=A57, "",VLOOKUP(Table6[[#This Row],[Shortname]],comp[], 3, FALSE))</f>
        <v/>
      </c>
      <c r="C58" t="str">
        <f>VLOOKUP(Table6[[#This Row],[Shortname]], comp[], 2, FALSE)</f>
        <v>CoAlWX+</v>
      </c>
      <c r="D58" t="s">
        <v>447</v>
      </c>
      <c r="E58" s="13" t="s">
        <v>493</v>
      </c>
      <c r="F58">
        <v>747</v>
      </c>
      <c r="G58">
        <v>600</v>
      </c>
      <c r="H58" s="4">
        <v>1.1E-4</v>
      </c>
      <c r="I58" s="4" t="s">
        <v>43</v>
      </c>
      <c r="J58" t="s">
        <v>495</v>
      </c>
      <c r="K58" t="s">
        <v>1607</v>
      </c>
      <c r="L58" t="str">
        <f>Table6[[#This Row],[Name]] &amp; Table6[[#This Row],[Paper]]</f>
        <v>CoWAlloy2Hausmann, D. et al. Enhancing the high-temperature strength of a Co-base superalloy by optimizing the γ/γ’ microstructure. Metals (Basel). 10, (2020).</v>
      </c>
      <c r="M58" t="s">
        <v>1607</v>
      </c>
    </row>
    <row r="59" spans="1:13" x14ac:dyDescent="0.3">
      <c r="A59" t="s">
        <v>2343</v>
      </c>
      <c r="B59" t="str">
        <f>IF(A59=A58, "",VLOOKUP(Table6[[#This Row],[Shortname]],comp[], 3, FALSE))</f>
        <v/>
      </c>
      <c r="C59" t="str">
        <f>VLOOKUP(Table6[[#This Row],[Shortname]], comp[], 2, FALSE)</f>
        <v>CoAlWX+</v>
      </c>
      <c r="D59" t="s">
        <v>447</v>
      </c>
      <c r="E59" s="13" t="s">
        <v>493</v>
      </c>
      <c r="F59">
        <v>725</v>
      </c>
      <c r="G59">
        <v>750</v>
      </c>
      <c r="H59" s="4">
        <v>1.1E-4</v>
      </c>
      <c r="I59" s="4" t="s">
        <v>43</v>
      </c>
      <c r="J59" t="s">
        <v>495</v>
      </c>
      <c r="K59" t="s">
        <v>1607</v>
      </c>
      <c r="L59" t="str">
        <f>Table6[[#This Row],[Name]] &amp; Table6[[#This Row],[Paper]]</f>
        <v>CoWAlloy2Hausmann, D. et al. Enhancing the high-temperature strength of a Co-base superalloy by optimizing the γ/γ’ microstructure. Metals (Basel). 10, (2020).</v>
      </c>
      <c r="M59" t="s">
        <v>1607</v>
      </c>
    </row>
    <row r="60" spans="1:13" x14ac:dyDescent="0.3">
      <c r="A60" t="s">
        <v>2343</v>
      </c>
      <c r="B60" t="str">
        <f>IF(A60=A59, "",VLOOKUP(Table6[[#This Row],[Shortname]],comp[], 3, FALSE))</f>
        <v/>
      </c>
      <c r="C60" t="str">
        <f>VLOOKUP(Table6[[#This Row],[Shortname]], comp[], 2, FALSE)</f>
        <v>CoAlWX+</v>
      </c>
      <c r="D60" t="s">
        <v>447</v>
      </c>
      <c r="E60" s="13" t="s">
        <v>493</v>
      </c>
      <c r="F60">
        <v>678</v>
      </c>
      <c r="G60">
        <v>800</v>
      </c>
      <c r="H60" s="4">
        <v>1.1E-4</v>
      </c>
      <c r="I60" s="4" t="s">
        <v>43</v>
      </c>
      <c r="J60" t="s">
        <v>496</v>
      </c>
      <c r="K60" t="s">
        <v>1607</v>
      </c>
      <c r="L60" t="str">
        <f>Table6[[#This Row],[Name]] &amp; Table6[[#This Row],[Paper]]</f>
        <v>CoWAlloy2Hausmann, D. et al. Enhancing the high-temperature strength of a Co-base superalloy by optimizing the γ/γ’ microstructure. Metals (Basel). 10, (2020).</v>
      </c>
      <c r="M60" t="s">
        <v>1607</v>
      </c>
    </row>
    <row r="61" spans="1:13" x14ac:dyDescent="0.3">
      <c r="A61" t="s">
        <v>2343</v>
      </c>
      <c r="B61" t="str">
        <f>IF(A61=A60, "",VLOOKUP(Table6[[#This Row],[Shortname]],comp[], 3, FALSE))</f>
        <v/>
      </c>
      <c r="C61" t="str">
        <f>VLOOKUP(Table6[[#This Row],[Shortname]], comp[], 2, FALSE)</f>
        <v>CoAlWX+</v>
      </c>
      <c r="D61" t="s">
        <v>447</v>
      </c>
      <c r="E61" s="13" t="s">
        <v>493</v>
      </c>
      <c r="F61">
        <v>581</v>
      </c>
      <c r="G61">
        <v>850</v>
      </c>
      <c r="H61" s="4">
        <v>1.1E-4</v>
      </c>
      <c r="I61" s="4" t="s">
        <v>43</v>
      </c>
      <c r="J61" t="s">
        <v>496</v>
      </c>
      <c r="K61" t="s">
        <v>1607</v>
      </c>
      <c r="L61" t="str">
        <f>Table6[[#This Row],[Name]] &amp; Table6[[#This Row],[Paper]]</f>
        <v>CoWAlloy2Hausmann, D. et al. Enhancing the high-temperature strength of a Co-base superalloy by optimizing the γ/γ’ microstructure. Metals (Basel). 10, (2020).</v>
      </c>
      <c r="M61" t="s">
        <v>1607</v>
      </c>
    </row>
    <row r="62" spans="1:13" x14ac:dyDescent="0.3">
      <c r="A62" t="s">
        <v>2343</v>
      </c>
      <c r="B62" t="str">
        <f>IF(A62=A61, "",VLOOKUP(Table6[[#This Row],[Shortname]],comp[], 3, FALSE))</f>
        <v/>
      </c>
      <c r="C62" t="str">
        <f>VLOOKUP(Table6[[#This Row],[Shortname]], comp[], 2, FALSE)</f>
        <v>CoAlWX+</v>
      </c>
      <c r="D62" t="s">
        <v>447</v>
      </c>
      <c r="E62" s="13" t="s">
        <v>493</v>
      </c>
      <c r="F62">
        <v>545</v>
      </c>
      <c r="G62">
        <v>850</v>
      </c>
      <c r="H62" s="4">
        <v>1.1E-4</v>
      </c>
      <c r="I62" s="4" t="s">
        <v>43</v>
      </c>
      <c r="J62" t="s">
        <v>495</v>
      </c>
      <c r="K62" t="s">
        <v>1607</v>
      </c>
      <c r="L62" t="str">
        <f>Table6[[#This Row],[Name]] &amp; Table6[[#This Row],[Paper]]</f>
        <v>CoWAlloy2Hausmann, D. et al. Enhancing the high-temperature strength of a Co-base superalloy by optimizing the γ/γ’ microstructure. Metals (Basel). 10, (2020).</v>
      </c>
      <c r="M62" t="s">
        <v>1607</v>
      </c>
    </row>
    <row r="63" spans="1:13" x14ac:dyDescent="0.3">
      <c r="A63" s="19" t="s">
        <v>2355</v>
      </c>
      <c r="B63" s="19" t="str">
        <f>IF(A63=A62, "",VLOOKUP(Table6[[#This Row],[Shortname]],comp[], 3, FALSE))</f>
        <v>-12Ti</v>
      </c>
      <c r="C63" s="19" t="str">
        <f>VLOOKUP(Table6[[#This Row],[Shortname]], comp[], 2, FALSE)</f>
        <v>Co3Ti</v>
      </c>
      <c r="D63" s="19" t="s">
        <v>509</v>
      </c>
      <c r="E63" s="16" t="s">
        <v>2638</v>
      </c>
      <c r="F63">
        <v>700.88</v>
      </c>
      <c r="G63" t="s">
        <v>46</v>
      </c>
      <c r="H63" s="4">
        <v>1E-4</v>
      </c>
      <c r="I63" s="4" t="s">
        <v>43</v>
      </c>
      <c r="K63" s="19" t="e">
        <f>VLOOKUP(Table6[[#This Row],[Unique]], comp[], 2, FALSE)</f>
        <v>#N/A</v>
      </c>
      <c r="L63" s="19" t="str">
        <f>Table6[[#This Row],[Name]] &amp; Table6[[#This Row],[Paper]]</f>
        <v>Co-12TiIm, H. J. et al. Effects of Mo on the mechanical behavior of γ/γʹ-strengthened Co-Ti-based alloys. Acta Mater. 197, 69–80 (2020).</v>
      </c>
      <c r="M63" s="19"/>
    </row>
    <row r="64" spans="1:13" x14ac:dyDescent="0.3">
      <c r="A64" s="19" t="s">
        <v>2355</v>
      </c>
      <c r="B64" s="19" t="str">
        <f>IF(A64=A63, "",VLOOKUP(Table6[[#This Row],[Shortname]],comp[], 3, FALSE))</f>
        <v/>
      </c>
      <c r="C64" s="19" t="str">
        <f>VLOOKUP(Table6[[#This Row],[Shortname]], comp[], 2, FALSE)</f>
        <v>Co3Ti</v>
      </c>
      <c r="D64" s="19" t="s">
        <v>509</v>
      </c>
      <c r="E64" s="16" t="s">
        <v>2638</v>
      </c>
      <c r="F64">
        <v>647.79</v>
      </c>
      <c r="G64">
        <v>700</v>
      </c>
      <c r="H64" s="4">
        <v>1E-4</v>
      </c>
      <c r="I64" s="4" t="s">
        <v>43</v>
      </c>
      <c r="K64" s="19" t="e">
        <f>VLOOKUP(Table6[[#This Row],[Unique]], comp[], 2, FALSE)</f>
        <v>#N/A</v>
      </c>
      <c r="L64" s="19" t="str">
        <f>Table6[[#This Row],[Name]] &amp; Table6[[#This Row],[Paper]]</f>
        <v>Co-12TiIm, H. J. et al. Effects of Mo on the mechanical behavior of γ/γʹ-strengthened Co-Ti-based alloys. Acta Mater. 197, 69–80 (2020).</v>
      </c>
      <c r="M64" s="19"/>
    </row>
    <row r="65" spans="1:13" x14ac:dyDescent="0.3">
      <c r="A65" s="19" t="s">
        <v>2355</v>
      </c>
      <c r="B65" s="19" t="str">
        <f>IF(A65=A64, "",VLOOKUP(Table6[[#This Row],[Shortname]],comp[], 3, FALSE))</f>
        <v/>
      </c>
      <c r="C65" s="19" t="str">
        <f>VLOOKUP(Table6[[#This Row],[Shortname]], comp[], 2, FALSE)</f>
        <v>Co3Ti</v>
      </c>
      <c r="D65" s="19" t="s">
        <v>509</v>
      </c>
      <c r="E65" s="16" t="s">
        <v>2638</v>
      </c>
      <c r="F65">
        <v>594.69000000000005</v>
      </c>
      <c r="G65">
        <v>600</v>
      </c>
      <c r="H65" s="4">
        <v>1E-4</v>
      </c>
      <c r="I65" s="4" t="s">
        <v>43</v>
      </c>
      <c r="K65" s="19" t="e">
        <f>VLOOKUP(Table6[[#This Row],[Unique]], comp[], 2, FALSE)</f>
        <v>#N/A</v>
      </c>
      <c r="L65" s="19" t="str">
        <f>Table6[[#This Row],[Name]] &amp; Table6[[#This Row],[Paper]]</f>
        <v>Co-12TiIm, H. J. et al. Effects of Mo on the mechanical behavior of γ/γʹ-strengthened Co-Ti-based alloys. Acta Mater. 197, 69–80 (2020).</v>
      </c>
      <c r="M65" s="19"/>
    </row>
    <row r="66" spans="1:13" x14ac:dyDescent="0.3">
      <c r="A66" s="19" t="s">
        <v>2355</v>
      </c>
      <c r="B66" s="19" t="str">
        <f>IF(A66=A65, "",VLOOKUP(Table6[[#This Row],[Shortname]],comp[], 3, FALSE))</f>
        <v/>
      </c>
      <c r="C66" s="19" t="str">
        <f>VLOOKUP(Table6[[#This Row],[Shortname]], comp[], 2, FALSE)</f>
        <v>Co3Ti</v>
      </c>
      <c r="D66" s="19" t="s">
        <v>509</v>
      </c>
      <c r="E66" s="16" t="s">
        <v>2638</v>
      </c>
      <c r="F66">
        <v>578.76</v>
      </c>
      <c r="G66">
        <v>800</v>
      </c>
      <c r="H66" s="4">
        <v>1E-4</v>
      </c>
      <c r="I66" s="4" t="s">
        <v>43</v>
      </c>
      <c r="K66" s="19" t="e">
        <f>VLOOKUP(Table6[[#This Row],[Unique]], comp[], 2, FALSE)</f>
        <v>#N/A</v>
      </c>
      <c r="L66" s="19" t="str">
        <f>Table6[[#This Row],[Name]] &amp; Table6[[#This Row],[Paper]]</f>
        <v>Co-12TiIm, H. J. et al. Effects of Mo on the mechanical behavior of γ/γʹ-strengthened Co-Ti-based alloys. Acta Mater. 197, 69–80 (2020).</v>
      </c>
      <c r="M66" s="19"/>
    </row>
    <row r="67" spans="1:13" x14ac:dyDescent="0.3">
      <c r="A67" s="19" t="s">
        <v>2355</v>
      </c>
      <c r="B67" s="19" t="str">
        <f>IF(A67=A66, "",VLOOKUP(Table6[[#This Row],[Shortname]],comp[], 3, FALSE))</f>
        <v/>
      </c>
      <c r="C67" s="19" t="str">
        <f>VLOOKUP(Table6[[#This Row],[Shortname]], comp[], 2, FALSE)</f>
        <v>Co3Ti</v>
      </c>
      <c r="D67" s="19" t="s">
        <v>509</v>
      </c>
      <c r="E67" s="16" t="s">
        <v>2638</v>
      </c>
      <c r="F67">
        <v>374.34</v>
      </c>
      <c r="G67">
        <v>900</v>
      </c>
      <c r="H67" s="4">
        <v>1E-4</v>
      </c>
      <c r="I67" s="4" t="s">
        <v>43</v>
      </c>
      <c r="K67" s="19" t="e">
        <f>VLOOKUP(Table6[[#This Row],[Unique]], comp[], 2, FALSE)</f>
        <v>#N/A</v>
      </c>
      <c r="L67" s="19" t="str">
        <f>Table6[[#This Row],[Name]] &amp; Table6[[#This Row],[Paper]]</f>
        <v>Co-12TiIm, H. J. et al. Effects of Mo on the mechanical behavior of γ/γʹ-strengthened Co-Ti-based alloys. Acta Mater. 197, 69–80 (2020).</v>
      </c>
      <c r="M67" s="19"/>
    </row>
    <row r="68" spans="1:13" x14ac:dyDescent="0.3">
      <c r="A68" s="19" t="s">
        <v>2354</v>
      </c>
      <c r="B68" s="19" t="str">
        <f>IF(A68=A67, "",VLOOKUP(Table6[[#This Row],[Shortname]],comp[], 3, FALSE))</f>
        <v>-12Ti-4Mo</v>
      </c>
      <c r="C68" s="19" t="str">
        <f>VLOOKUP(Table6[[#This Row],[Shortname]], comp[], 2, FALSE)</f>
        <v>Co3Ti</v>
      </c>
      <c r="D68" s="19" t="s">
        <v>2637</v>
      </c>
      <c r="E68" s="16" t="s">
        <v>2638</v>
      </c>
      <c r="F68">
        <v>1006.2</v>
      </c>
      <c r="G68" t="s">
        <v>46</v>
      </c>
      <c r="H68" s="4">
        <v>1E-4</v>
      </c>
      <c r="I68" s="4" t="s">
        <v>43</v>
      </c>
      <c r="K68" s="19" t="e">
        <f>VLOOKUP(Table6[[#This Row],[Unique]], comp[], 2, FALSE)</f>
        <v>#N/A</v>
      </c>
      <c r="L68" s="19" t="str">
        <f>Table6[[#This Row],[Name]] &amp; Table6[[#This Row],[Paper]]</f>
        <v>Co-12Ti-4MoIm, H. J. et al. Effects of Mo on the mechanical behavior of γ/γʹ-strengthened Co-Ti-based alloys. Acta Mater. 197, 69–80 (2020).</v>
      </c>
      <c r="M68" s="19"/>
    </row>
    <row r="69" spans="1:13" x14ac:dyDescent="0.3">
      <c r="A69" s="19" t="s">
        <v>2354</v>
      </c>
      <c r="B69" s="19" t="str">
        <f>IF(A69=A68, "",VLOOKUP(Table6[[#This Row],[Shortname]],comp[], 3, FALSE))</f>
        <v/>
      </c>
      <c r="C69" s="19" t="str">
        <f>VLOOKUP(Table6[[#This Row],[Shortname]], comp[], 2, FALSE)</f>
        <v>Co3Ti</v>
      </c>
      <c r="D69" s="19" t="s">
        <v>2637</v>
      </c>
      <c r="E69" s="16" t="s">
        <v>2638</v>
      </c>
      <c r="F69">
        <v>854.87</v>
      </c>
      <c r="G69">
        <v>700</v>
      </c>
      <c r="H69" s="4">
        <v>1E-4</v>
      </c>
      <c r="I69" s="4" t="s">
        <v>43</v>
      </c>
      <c r="K69" s="19" t="e">
        <f>VLOOKUP(Table6[[#This Row],[Unique]], comp[], 2, FALSE)</f>
        <v>#N/A</v>
      </c>
      <c r="L69" s="19" t="str">
        <f>Table6[[#This Row],[Name]] &amp; Table6[[#This Row],[Paper]]</f>
        <v>Co-12Ti-4MoIm, H. J. et al. Effects of Mo on the mechanical behavior of γ/γʹ-strengthened Co-Ti-based alloys. Acta Mater. 197, 69–80 (2020).</v>
      </c>
      <c r="M69" s="19"/>
    </row>
    <row r="70" spans="1:13" x14ac:dyDescent="0.3">
      <c r="A70" s="19" t="s">
        <v>2354</v>
      </c>
      <c r="B70" s="19" t="str">
        <f>IF(A70=A69, "",VLOOKUP(Table6[[#This Row],[Shortname]],comp[], 3, FALSE))</f>
        <v/>
      </c>
      <c r="C70" s="19" t="str">
        <f>VLOOKUP(Table6[[#This Row],[Shortname]], comp[], 2, FALSE)</f>
        <v>Co3Ti</v>
      </c>
      <c r="D70" s="19" t="s">
        <v>2637</v>
      </c>
      <c r="E70" s="16" t="s">
        <v>2638</v>
      </c>
      <c r="F70">
        <v>777.88</v>
      </c>
      <c r="G70">
        <v>800</v>
      </c>
      <c r="H70" s="4">
        <v>1E-4</v>
      </c>
      <c r="I70" s="4" t="s">
        <v>43</v>
      </c>
      <c r="K70" s="19" t="e">
        <f>VLOOKUP(Table6[[#This Row],[Unique]], comp[], 2, FALSE)</f>
        <v>#N/A</v>
      </c>
      <c r="L70" s="19" t="str">
        <f>Table6[[#This Row],[Name]] &amp; Table6[[#This Row],[Paper]]</f>
        <v>Co-12Ti-4MoIm, H. J. et al. Effects of Mo on the mechanical behavior of γ/γʹ-strengthened Co-Ti-based alloys. Acta Mater. 197, 69–80 (2020).</v>
      </c>
      <c r="M70" s="19"/>
    </row>
    <row r="71" spans="1:13" x14ac:dyDescent="0.3">
      <c r="A71" s="19" t="s">
        <v>2354</v>
      </c>
      <c r="B71" s="19" t="str">
        <f>IF(A71=A70, "",VLOOKUP(Table6[[#This Row],[Shortname]],comp[], 3, FALSE))</f>
        <v/>
      </c>
      <c r="C71" s="19" t="str">
        <f>VLOOKUP(Table6[[#This Row],[Shortname]], comp[], 2, FALSE)</f>
        <v>Co3Ti</v>
      </c>
      <c r="D71" s="19" t="s">
        <v>2637</v>
      </c>
      <c r="E71" s="16" t="s">
        <v>2638</v>
      </c>
      <c r="F71">
        <v>695.58</v>
      </c>
      <c r="G71">
        <v>600</v>
      </c>
      <c r="H71" s="4">
        <v>1E-4</v>
      </c>
      <c r="I71" s="4" t="s">
        <v>43</v>
      </c>
      <c r="K71" s="19" t="e">
        <f>VLOOKUP(Table6[[#This Row],[Unique]], comp[], 2, FALSE)</f>
        <v>#N/A</v>
      </c>
      <c r="L71" s="19" t="str">
        <f>Table6[[#This Row],[Name]] &amp; Table6[[#This Row],[Paper]]</f>
        <v>Co-12Ti-4MoIm, H. J. et al. Effects of Mo on the mechanical behavior of γ/γʹ-strengthened Co-Ti-based alloys. Acta Mater. 197, 69–80 (2020).</v>
      </c>
      <c r="M71" s="19"/>
    </row>
    <row r="72" spans="1:13" x14ac:dyDescent="0.3">
      <c r="A72" s="19" t="s">
        <v>2354</v>
      </c>
      <c r="B72" s="19" t="str">
        <f>IF(A72=A71, "",VLOOKUP(Table6[[#This Row],[Shortname]],comp[], 3, FALSE))</f>
        <v/>
      </c>
      <c r="C72" s="19" t="str">
        <f>VLOOKUP(Table6[[#This Row],[Shortname]], comp[], 2, FALSE)</f>
        <v>Co3Ti</v>
      </c>
      <c r="D72" s="19" t="s">
        <v>2637</v>
      </c>
      <c r="E72" s="16" t="s">
        <v>2638</v>
      </c>
      <c r="F72">
        <v>509.73</v>
      </c>
      <c r="G72">
        <v>900</v>
      </c>
      <c r="H72" s="4">
        <v>1E-4</v>
      </c>
      <c r="I72" s="4" t="s">
        <v>43</v>
      </c>
      <c r="K72" s="19" t="e">
        <f>VLOOKUP(Table6[[#This Row],[Unique]], comp[], 2, FALSE)</f>
        <v>#N/A</v>
      </c>
      <c r="L72" s="19" t="str">
        <f>Table6[[#This Row],[Name]] &amp; Table6[[#This Row],[Paper]]</f>
        <v>Co-12Ti-4MoIm, H. J. et al. Effects of Mo on the mechanical behavior of γ/γʹ-strengthened Co-Ti-based alloys. Acta Mater. 197, 69–80 (2020).</v>
      </c>
      <c r="M72" s="19"/>
    </row>
    <row r="73" spans="1:13" x14ac:dyDescent="0.3">
      <c r="A73" t="s">
        <v>2625</v>
      </c>
      <c r="B73" t="str">
        <f>IF(A73=A72, "",VLOOKUP(Table6[[#This Row],[Shortname]],comp[], 3, FALSE))</f>
        <v>-1W-22Ti</v>
      </c>
      <c r="C73" t="str">
        <f>VLOOKUP(Table6[[#This Row],[Shortname]], comp[], 2, FALSE)</f>
        <v>Co3Ti</v>
      </c>
      <c r="D73" t="s">
        <v>636</v>
      </c>
      <c r="E73" t="s">
        <v>631</v>
      </c>
      <c r="F73">
        <v>405</v>
      </c>
      <c r="G73">
        <v>-192</v>
      </c>
      <c r="H73" s="4">
        <v>1.1E-4</v>
      </c>
      <c r="I73" s="4" t="s">
        <v>1645</v>
      </c>
      <c r="J73" t="s">
        <v>644</v>
      </c>
      <c r="K73" t="e">
        <f>VLOOKUP(Table6[[#This Row],[Unique]], comp[], 2, FALSE)</f>
        <v>#N/A</v>
      </c>
      <c r="L73" t="str">
        <f>Table6[[#This Row],[Name]] &amp; Table6[[#This Row],[Paper]]</f>
        <v>W1TLiu, Y., Takasugi, T., Izumi, O. &amp; Suenaga, H. Mechanical properties of Co3Ti polycrystals alloyed with various additions. JOURNAL OF MATERIALS SCIENCE vol. 24 (1989).</v>
      </c>
      <c r="M73" t="s">
        <v>1975</v>
      </c>
    </row>
    <row r="74" spans="1:13" x14ac:dyDescent="0.3">
      <c r="A74" t="s">
        <v>2625</v>
      </c>
      <c r="B74" t="str">
        <f>IF(A74=A73, "",VLOOKUP(Table6[[#This Row],[Shortname]],comp[], 3, FALSE))</f>
        <v/>
      </c>
      <c r="C74" t="str">
        <f>VLOOKUP(Table6[[#This Row],[Shortname]], comp[], 2, FALSE)</f>
        <v>Co3Ti</v>
      </c>
      <c r="D74" t="s">
        <v>636</v>
      </c>
      <c r="E74" t="s">
        <v>631</v>
      </c>
      <c r="F74">
        <v>359</v>
      </c>
      <c r="G74">
        <v>600</v>
      </c>
      <c r="H74" s="4">
        <v>1.1E-4</v>
      </c>
      <c r="I74" s="4" t="s">
        <v>1645</v>
      </c>
      <c r="J74" t="s">
        <v>644</v>
      </c>
      <c r="K74" t="e">
        <f>VLOOKUP(Table6[[#This Row],[Unique]], comp[], 2, FALSE)</f>
        <v>#N/A</v>
      </c>
      <c r="L74" t="str">
        <f>Table6[[#This Row],[Name]] &amp; Table6[[#This Row],[Paper]]</f>
        <v>W1TLiu, Y., Takasugi, T., Izumi, O. &amp; Suenaga, H. Mechanical properties of Co3Ti polycrystals alloyed with various additions. JOURNAL OF MATERIALS SCIENCE vol. 24 (1989).</v>
      </c>
      <c r="M74" t="s">
        <v>1975</v>
      </c>
    </row>
    <row r="75" spans="1:13" x14ac:dyDescent="0.3">
      <c r="A75" t="s">
        <v>2625</v>
      </c>
      <c r="B75" t="str">
        <f>IF(A75=A74, "",VLOOKUP(Table6[[#This Row],[Shortname]],comp[], 3, FALSE))</f>
        <v/>
      </c>
      <c r="C75" t="str">
        <f>VLOOKUP(Table6[[#This Row],[Shortname]], comp[], 2, FALSE)</f>
        <v>Co3Ti</v>
      </c>
      <c r="D75" t="s">
        <v>636</v>
      </c>
      <c r="E75" t="s">
        <v>631</v>
      </c>
      <c r="F75">
        <v>338</v>
      </c>
      <c r="G75">
        <v>800</v>
      </c>
      <c r="H75" s="4">
        <v>1.1E-4</v>
      </c>
      <c r="I75" s="4" t="s">
        <v>1645</v>
      </c>
      <c r="J75" t="s">
        <v>644</v>
      </c>
      <c r="K75" t="e">
        <f>VLOOKUP(Table6[[#This Row],[Unique]], comp[], 2, FALSE)</f>
        <v>#N/A</v>
      </c>
      <c r="L75" t="str">
        <f>Table6[[#This Row],[Name]] &amp; Table6[[#This Row],[Paper]]</f>
        <v>W1TLiu, Y., Takasugi, T., Izumi, O. &amp; Suenaga, H. Mechanical properties of Co3Ti polycrystals alloyed with various additions. JOURNAL OF MATERIALS SCIENCE vol. 24 (1989).</v>
      </c>
      <c r="M75" t="s">
        <v>1975</v>
      </c>
    </row>
    <row r="76" spans="1:13" x14ac:dyDescent="0.3">
      <c r="A76" t="s">
        <v>2625</v>
      </c>
      <c r="B76" t="str">
        <f>IF(A76=A75, "",VLOOKUP(Table6[[#This Row],[Shortname]],comp[], 3, FALSE))</f>
        <v/>
      </c>
      <c r="C76" t="str">
        <f>VLOOKUP(Table6[[#This Row],[Shortname]], comp[], 2, FALSE)</f>
        <v>Co3Ti</v>
      </c>
      <c r="D76" t="s">
        <v>636</v>
      </c>
      <c r="E76" t="s">
        <v>631</v>
      </c>
      <c r="F76">
        <v>278</v>
      </c>
      <c r="G76">
        <v>20</v>
      </c>
      <c r="H76" s="4">
        <v>1.1E-4</v>
      </c>
      <c r="I76" s="4" t="s">
        <v>1645</v>
      </c>
      <c r="J76" t="s">
        <v>644</v>
      </c>
      <c r="K76" t="e">
        <f>VLOOKUP(Table6[[#This Row],[Unique]], comp[], 2, FALSE)</f>
        <v>#N/A</v>
      </c>
      <c r="L76" t="str">
        <f>Table6[[#This Row],[Name]] &amp; Table6[[#This Row],[Paper]]</f>
        <v>W1TLiu, Y., Takasugi, T., Izumi, O. &amp; Suenaga, H. Mechanical properties of Co3Ti polycrystals alloyed with various additions. JOURNAL OF MATERIALS SCIENCE vol. 24 (1989).</v>
      </c>
      <c r="M76" t="s">
        <v>1975</v>
      </c>
    </row>
    <row r="77" spans="1:13" x14ac:dyDescent="0.3">
      <c r="A77" t="s">
        <v>2625</v>
      </c>
      <c r="B77" t="str">
        <f>IF(A77=A76, "",VLOOKUP(Table6[[#This Row],[Shortname]],comp[], 3, FALSE))</f>
        <v/>
      </c>
      <c r="C77" t="str">
        <f>VLOOKUP(Table6[[#This Row],[Shortname]], comp[], 2, FALSE)</f>
        <v>Co3Ti</v>
      </c>
      <c r="D77" t="s">
        <v>636</v>
      </c>
      <c r="E77" t="s">
        <v>631</v>
      </c>
      <c r="F77">
        <v>272</v>
      </c>
      <c r="G77">
        <v>400</v>
      </c>
      <c r="H77" s="4">
        <v>1.1E-4</v>
      </c>
      <c r="I77" s="4" t="s">
        <v>1645</v>
      </c>
      <c r="J77" t="s">
        <v>644</v>
      </c>
      <c r="K77" t="e">
        <f>VLOOKUP(Table6[[#This Row],[Unique]], comp[], 2, FALSE)</f>
        <v>#N/A</v>
      </c>
      <c r="L77" t="str">
        <f>Table6[[#This Row],[Name]] &amp; Table6[[#This Row],[Paper]]</f>
        <v>W1TLiu, Y., Takasugi, T., Izumi, O. &amp; Suenaga, H. Mechanical properties of Co3Ti polycrystals alloyed with various additions. JOURNAL OF MATERIALS SCIENCE vol. 24 (1989).</v>
      </c>
      <c r="M77" t="s">
        <v>1975</v>
      </c>
    </row>
    <row r="78" spans="1:13" x14ac:dyDescent="0.3">
      <c r="A78" t="s">
        <v>2625</v>
      </c>
      <c r="B78" t="str">
        <f>IF(A78=A77, "",VLOOKUP(Table6[[#This Row],[Shortname]],comp[], 3, FALSE))</f>
        <v/>
      </c>
      <c r="C78" t="str">
        <f>VLOOKUP(Table6[[#This Row],[Shortname]], comp[], 2, FALSE)</f>
        <v>Co3Ti</v>
      </c>
      <c r="D78" t="s">
        <v>636</v>
      </c>
      <c r="E78" t="s">
        <v>631</v>
      </c>
      <c r="F78">
        <v>251</v>
      </c>
      <c r="G78">
        <v>200</v>
      </c>
      <c r="H78" s="4">
        <v>1.1E-4</v>
      </c>
      <c r="I78" s="4" t="s">
        <v>1645</v>
      </c>
      <c r="J78" t="s">
        <v>644</v>
      </c>
      <c r="K78" t="e">
        <f>VLOOKUP(Table6[[#This Row],[Unique]], comp[], 2, FALSE)</f>
        <v>#N/A</v>
      </c>
      <c r="L78" t="str">
        <f>Table6[[#This Row],[Name]] &amp; Table6[[#This Row],[Paper]]</f>
        <v>W1TLiu, Y., Takasugi, T., Izumi, O. &amp; Suenaga, H. Mechanical properties of Co3Ti polycrystals alloyed with various additions. JOURNAL OF MATERIALS SCIENCE vol. 24 (1989).</v>
      </c>
      <c r="M78" t="s">
        <v>1975</v>
      </c>
    </row>
    <row r="79" spans="1:13" x14ac:dyDescent="0.3">
      <c r="A79" t="s">
        <v>2625</v>
      </c>
      <c r="B79" t="str">
        <f>IF(A79=A78, "",VLOOKUP(Table6[[#This Row],[Shortname]],comp[], 3, FALSE))</f>
        <v/>
      </c>
      <c r="C79" t="str">
        <f>VLOOKUP(Table6[[#This Row],[Shortname]], comp[], 2, FALSE)</f>
        <v>Co3Ti</v>
      </c>
      <c r="D79" t="s">
        <v>636</v>
      </c>
      <c r="E79" t="s">
        <v>631</v>
      </c>
      <c r="F79">
        <v>100</v>
      </c>
      <c r="G79">
        <v>1000</v>
      </c>
      <c r="H79" s="4">
        <v>1.1E-4</v>
      </c>
      <c r="I79" s="4" t="s">
        <v>1645</v>
      </c>
      <c r="J79" t="s">
        <v>644</v>
      </c>
      <c r="K79" t="e">
        <f>VLOOKUP(Table6[[#This Row],[Unique]], comp[], 2, FALSE)</f>
        <v>#N/A</v>
      </c>
      <c r="L79" t="str">
        <f>Table6[[#This Row],[Name]] &amp; Table6[[#This Row],[Paper]]</f>
        <v>W1TLiu, Y., Takasugi, T., Izumi, O. &amp; Suenaga, H. Mechanical properties of Co3Ti polycrystals alloyed with various additions. JOURNAL OF MATERIALS SCIENCE vol. 24 (1989).</v>
      </c>
      <c r="M79" t="s">
        <v>1975</v>
      </c>
    </row>
    <row r="80" spans="1:13" x14ac:dyDescent="0.3">
      <c r="A80" t="s">
        <v>2618</v>
      </c>
      <c r="B80" t="str">
        <f>IF(A80=A79, "",VLOOKUP(Table6[[#This Row],[Shortname]],comp[], 3, FALSE))</f>
        <v>-20Ti-3V</v>
      </c>
      <c r="C80" t="str">
        <f>VLOOKUP(Table6[[#This Row],[Shortname]], comp[], 2, FALSE)</f>
        <v>Co3Ti</v>
      </c>
      <c r="D80" s="19" t="s">
        <v>632</v>
      </c>
      <c r="E80" t="s">
        <v>631</v>
      </c>
      <c r="F80">
        <v>360</v>
      </c>
      <c r="G80">
        <v>800</v>
      </c>
      <c r="H80" s="4">
        <v>1.1E-4</v>
      </c>
      <c r="I80" s="4" t="s">
        <v>1645</v>
      </c>
      <c r="J80" t="s">
        <v>644</v>
      </c>
      <c r="K80" t="e">
        <f>VLOOKUP(Table6[[#This Row],[Unique]], comp[], 2, FALSE)</f>
        <v>#N/A</v>
      </c>
      <c r="L80" t="str">
        <f>Table6[[#This Row],[Name]] &amp; Table6[[#This Row],[Paper]]</f>
        <v>V3TLiu, Y., Takasugi, T., Izumi, O. &amp; Suenaga, H. Mechanical properties of Co3Ti polycrystals alloyed with various additions. JOURNAL OF MATERIALS SCIENCE vol. 24 (1989).</v>
      </c>
      <c r="M80" t="s">
        <v>1968</v>
      </c>
    </row>
    <row r="81" spans="1:13" x14ac:dyDescent="0.3">
      <c r="A81" s="19" t="s">
        <v>2618</v>
      </c>
      <c r="B81" s="19" t="str">
        <f>IF(A81=A80, "",VLOOKUP(Table6[[#This Row],[Shortname]],comp[], 3, FALSE))</f>
        <v/>
      </c>
      <c r="C81" s="19" t="str">
        <f>VLOOKUP(Table6[[#This Row],[Shortname]], comp[], 2, FALSE)</f>
        <v>Co3Ti</v>
      </c>
      <c r="D81" s="19" t="s">
        <v>632</v>
      </c>
      <c r="E81" t="s">
        <v>631</v>
      </c>
      <c r="F81">
        <v>333</v>
      </c>
      <c r="G81">
        <v>-192</v>
      </c>
      <c r="H81" s="4">
        <v>1.1E-4</v>
      </c>
      <c r="I81" s="4" t="s">
        <v>1645</v>
      </c>
      <c r="J81" t="s">
        <v>644</v>
      </c>
      <c r="K81" s="19" t="e">
        <f>VLOOKUP(Table6[[#This Row],[Unique]], comp[], 2, FALSE)</f>
        <v>#N/A</v>
      </c>
      <c r="L81" s="19" t="str">
        <f>Table6[[#This Row],[Name]] &amp; Table6[[#This Row],[Paper]]</f>
        <v>V3TLiu, Y., Takasugi, T., Izumi, O. &amp; Suenaga, H. Mechanical properties of Co3Ti polycrystals alloyed with various additions. JOURNAL OF MATERIALS SCIENCE vol. 24 (1989).</v>
      </c>
      <c r="M81" s="19" t="s">
        <v>1968</v>
      </c>
    </row>
    <row r="82" spans="1:13" x14ac:dyDescent="0.3">
      <c r="A82" t="s">
        <v>2618</v>
      </c>
      <c r="B82" t="str">
        <f>IF(A82=A81, "",VLOOKUP(Table6[[#This Row],[Shortname]],comp[], 3, FALSE))</f>
        <v/>
      </c>
      <c r="C82" t="str">
        <f>VLOOKUP(Table6[[#This Row],[Shortname]], comp[], 2, FALSE)</f>
        <v>Co3Ti</v>
      </c>
      <c r="D82" s="19" t="s">
        <v>632</v>
      </c>
      <c r="E82" t="s">
        <v>631</v>
      </c>
      <c r="F82">
        <v>230</v>
      </c>
      <c r="G82">
        <v>20</v>
      </c>
      <c r="H82" s="4">
        <v>1.1E-4</v>
      </c>
      <c r="I82" s="4" t="s">
        <v>1645</v>
      </c>
      <c r="J82" t="s">
        <v>644</v>
      </c>
      <c r="K82" t="e">
        <f>VLOOKUP(Table6[[#This Row],[Unique]], comp[], 2, FALSE)</f>
        <v>#N/A</v>
      </c>
      <c r="L82" t="str">
        <f>Table6[[#This Row],[Name]] &amp; Table6[[#This Row],[Paper]]</f>
        <v>V3TLiu, Y., Takasugi, T., Izumi, O. &amp; Suenaga, H. Mechanical properties of Co3Ti polycrystals alloyed with various additions. JOURNAL OF MATERIALS SCIENCE vol. 24 (1989).</v>
      </c>
      <c r="M82" t="s">
        <v>1968</v>
      </c>
    </row>
    <row r="83" spans="1:13" x14ac:dyDescent="0.3">
      <c r="A83" t="s">
        <v>2618</v>
      </c>
      <c r="B83" t="str">
        <f>IF(A83=A82, "",VLOOKUP(Table6[[#This Row],[Shortname]],comp[], 3, FALSE))</f>
        <v/>
      </c>
      <c r="C83" t="str">
        <f>VLOOKUP(Table6[[#This Row],[Shortname]], comp[], 2, FALSE)</f>
        <v>Co3Ti</v>
      </c>
      <c r="D83" s="19" t="s">
        <v>632</v>
      </c>
      <c r="E83" t="s">
        <v>631</v>
      </c>
      <c r="F83">
        <v>208</v>
      </c>
      <c r="G83">
        <v>400</v>
      </c>
      <c r="H83" s="4">
        <v>1.1E-4</v>
      </c>
      <c r="I83" s="4" t="s">
        <v>1645</v>
      </c>
      <c r="J83" t="s">
        <v>644</v>
      </c>
      <c r="K83" t="e">
        <f>VLOOKUP(Table6[[#This Row],[Unique]], comp[], 2, FALSE)</f>
        <v>#N/A</v>
      </c>
      <c r="L83" t="str">
        <f>Table6[[#This Row],[Name]] &amp; Table6[[#This Row],[Paper]]</f>
        <v>V3TLiu, Y., Takasugi, T., Izumi, O. &amp; Suenaga, H. Mechanical properties of Co3Ti polycrystals alloyed with various additions. JOURNAL OF MATERIALS SCIENCE vol. 24 (1989).</v>
      </c>
      <c r="M83" t="s">
        <v>1968</v>
      </c>
    </row>
    <row r="84" spans="1:13" x14ac:dyDescent="0.3">
      <c r="A84" t="s">
        <v>2618</v>
      </c>
      <c r="B84" t="str">
        <f>IF(A84=A83, "",VLOOKUP(Table6[[#This Row],[Shortname]],comp[], 3, FALSE))</f>
        <v/>
      </c>
      <c r="C84" t="str">
        <f>VLOOKUP(Table6[[#This Row],[Shortname]], comp[], 2, FALSE)</f>
        <v>Co3Ti</v>
      </c>
      <c r="D84" s="19" t="s">
        <v>632</v>
      </c>
      <c r="E84" t="s">
        <v>631</v>
      </c>
      <c r="F84">
        <v>75</v>
      </c>
      <c r="G84">
        <v>1000</v>
      </c>
      <c r="H84" s="4">
        <v>1.1E-4</v>
      </c>
      <c r="I84" s="4" t="s">
        <v>1645</v>
      </c>
      <c r="J84" t="s">
        <v>644</v>
      </c>
      <c r="K84" t="e">
        <f>VLOOKUP(Table6[[#This Row],[Unique]], comp[], 2, FALSE)</f>
        <v>#N/A</v>
      </c>
      <c r="L84" t="str">
        <f>Table6[[#This Row],[Name]] &amp; Table6[[#This Row],[Paper]]</f>
        <v>V3TLiu, Y., Takasugi, T., Izumi, O. &amp; Suenaga, H. Mechanical properties of Co3Ti polycrystals alloyed with various additions. JOURNAL OF MATERIALS SCIENCE vol. 24 (1989).</v>
      </c>
      <c r="M84" t="s">
        <v>1968</v>
      </c>
    </row>
    <row r="85" spans="1:13" x14ac:dyDescent="0.3">
      <c r="A85" t="s">
        <v>2621</v>
      </c>
      <c r="B85" t="str">
        <f>IF(A85=A84, "",VLOOKUP(Table6[[#This Row],[Shortname]],comp[], 3, FALSE))</f>
        <v>-2Al-21Ti</v>
      </c>
      <c r="C85" t="str">
        <f>VLOOKUP(Table6[[#This Row],[Shortname]], comp[], 2, FALSE)</f>
        <v>Co3Ti</v>
      </c>
      <c r="D85" t="s">
        <v>639</v>
      </c>
      <c r="E85" t="s">
        <v>631</v>
      </c>
      <c r="F85">
        <v>482</v>
      </c>
      <c r="G85">
        <v>200</v>
      </c>
      <c r="H85" s="4">
        <v>1.1E-4</v>
      </c>
      <c r="I85" s="4" t="s">
        <v>1645</v>
      </c>
      <c r="J85" t="s">
        <v>644</v>
      </c>
      <c r="K85" t="e">
        <f>VLOOKUP(Table6[[#This Row],[Unique]], comp[], 2, FALSE)</f>
        <v>#N/A</v>
      </c>
      <c r="L85" t="str">
        <f>Table6[[#This Row],[Name]] &amp; Table6[[#This Row],[Paper]]</f>
        <v>Al2TLiu, Y., Takasugi, T., Izumi, O. &amp; Suenaga, H. Mechanical properties of Co3Ti polycrystals alloyed with various additions. JOURNAL OF MATERIALS SCIENCE vol. 24 (1989).</v>
      </c>
      <c r="M85" t="s">
        <v>1971</v>
      </c>
    </row>
    <row r="86" spans="1:13" x14ac:dyDescent="0.3">
      <c r="A86" t="s">
        <v>2621</v>
      </c>
      <c r="B86" t="str">
        <f>IF(A86=A85, "",VLOOKUP(Table6[[#This Row],[Shortname]],comp[], 3, FALSE))</f>
        <v/>
      </c>
      <c r="C86" t="str">
        <f>VLOOKUP(Table6[[#This Row],[Shortname]], comp[], 2, FALSE)</f>
        <v>Co3Ti</v>
      </c>
      <c r="D86" t="s">
        <v>639</v>
      </c>
      <c r="E86" t="s">
        <v>631</v>
      </c>
      <c r="F86">
        <v>413</v>
      </c>
      <c r="G86">
        <v>-192</v>
      </c>
      <c r="H86" s="4">
        <v>1.1E-4</v>
      </c>
      <c r="I86" s="4" t="s">
        <v>1645</v>
      </c>
      <c r="J86" t="s">
        <v>644</v>
      </c>
      <c r="K86" t="e">
        <f>VLOOKUP(Table6[[#This Row],[Unique]], comp[], 2, FALSE)</f>
        <v>#N/A</v>
      </c>
      <c r="L86" t="str">
        <f>Table6[[#This Row],[Name]] &amp; Table6[[#This Row],[Paper]]</f>
        <v>Al2TLiu, Y., Takasugi, T., Izumi, O. &amp; Suenaga, H. Mechanical properties of Co3Ti polycrystals alloyed with various additions. JOURNAL OF MATERIALS SCIENCE vol. 24 (1989).</v>
      </c>
      <c r="M86" t="s">
        <v>1971</v>
      </c>
    </row>
    <row r="87" spans="1:13" x14ac:dyDescent="0.3">
      <c r="A87" t="s">
        <v>2621</v>
      </c>
      <c r="B87" t="str">
        <f>IF(A87=A86, "",VLOOKUP(Table6[[#This Row],[Shortname]],comp[], 3, FALSE))</f>
        <v/>
      </c>
      <c r="C87" t="str">
        <f>VLOOKUP(Table6[[#This Row],[Shortname]], comp[], 2, FALSE)</f>
        <v>Co3Ti</v>
      </c>
      <c r="D87" t="s">
        <v>639</v>
      </c>
      <c r="E87" t="s">
        <v>631</v>
      </c>
      <c r="F87">
        <v>395</v>
      </c>
      <c r="G87">
        <v>600</v>
      </c>
      <c r="H87" s="4">
        <v>1.1E-4</v>
      </c>
      <c r="I87" s="4" t="s">
        <v>1645</v>
      </c>
      <c r="J87" t="s">
        <v>644</v>
      </c>
      <c r="K87" t="e">
        <f>VLOOKUP(Table6[[#This Row],[Unique]], comp[], 2, FALSE)</f>
        <v>#N/A</v>
      </c>
      <c r="L87" t="str">
        <f>Table6[[#This Row],[Name]] &amp; Table6[[#This Row],[Paper]]</f>
        <v>Al2TLiu, Y., Takasugi, T., Izumi, O. &amp; Suenaga, H. Mechanical properties of Co3Ti polycrystals alloyed with various additions. JOURNAL OF MATERIALS SCIENCE vol. 24 (1989).</v>
      </c>
      <c r="M87" t="s">
        <v>1971</v>
      </c>
    </row>
    <row r="88" spans="1:13" x14ac:dyDescent="0.3">
      <c r="A88" t="s">
        <v>2621</v>
      </c>
      <c r="B88" t="str">
        <f>IF(A88=A87, "",VLOOKUP(Table6[[#This Row],[Shortname]],comp[], 3, FALSE))</f>
        <v/>
      </c>
      <c r="C88" t="str">
        <f>VLOOKUP(Table6[[#This Row],[Shortname]], comp[], 2, FALSE)</f>
        <v>Co3Ti</v>
      </c>
      <c r="D88" t="s">
        <v>639</v>
      </c>
      <c r="E88" t="s">
        <v>631</v>
      </c>
      <c r="F88">
        <v>305</v>
      </c>
      <c r="G88">
        <v>20</v>
      </c>
      <c r="H88" s="4">
        <v>1.1E-4</v>
      </c>
      <c r="I88" s="4" t="s">
        <v>1645</v>
      </c>
      <c r="J88" t="s">
        <v>644</v>
      </c>
      <c r="K88" t="e">
        <f>VLOOKUP(Table6[[#This Row],[Unique]], comp[], 2, FALSE)</f>
        <v>#N/A</v>
      </c>
      <c r="L88" t="str">
        <f>Table6[[#This Row],[Name]] &amp; Table6[[#This Row],[Paper]]</f>
        <v>Al2TLiu, Y., Takasugi, T., Izumi, O. &amp; Suenaga, H. Mechanical properties of Co3Ti polycrystals alloyed with various additions. JOURNAL OF MATERIALS SCIENCE vol. 24 (1989).</v>
      </c>
      <c r="M88" t="s">
        <v>1971</v>
      </c>
    </row>
    <row r="89" spans="1:13" x14ac:dyDescent="0.3">
      <c r="A89" t="s">
        <v>2621</v>
      </c>
      <c r="B89" t="str">
        <f>IF(A89=A88, "",VLOOKUP(Table6[[#This Row],[Shortname]],comp[], 3, FALSE))</f>
        <v/>
      </c>
      <c r="C89" t="str">
        <f>VLOOKUP(Table6[[#This Row],[Shortname]], comp[], 2, FALSE)</f>
        <v>Co3Ti</v>
      </c>
      <c r="D89" t="s">
        <v>639</v>
      </c>
      <c r="E89" t="s">
        <v>631</v>
      </c>
      <c r="F89">
        <v>300</v>
      </c>
      <c r="G89">
        <v>800</v>
      </c>
      <c r="H89" s="4">
        <v>1.1E-4</v>
      </c>
      <c r="I89" s="4" t="s">
        <v>1645</v>
      </c>
      <c r="J89" t="s">
        <v>644</v>
      </c>
      <c r="K89" t="e">
        <f>VLOOKUP(Table6[[#This Row],[Unique]], comp[], 2, FALSE)</f>
        <v>#N/A</v>
      </c>
      <c r="L89" t="str">
        <f>Table6[[#This Row],[Name]] &amp; Table6[[#This Row],[Paper]]</f>
        <v>Al2TLiu, Y., Takasugi, T., Izumi, O. &amp; Suenaga, H. Mechanical properties of Co3Ti polycrystals alloyed with various additions. JOURNAL OF MATERIALS SCIENCE vol. 24 (1989).</v>
      </c>
      <c r="M89" t="s">
        <v>1971</v>
      </c>
    </row>
    <row r="90" spans="1:13" x14ac:dyDescent="0.3">
      <c r="A90" t="s">
        <v>2621</v>
      </c>
      <c r="B90" t="str">
        <f>IF(A90=A89, "",VLOOKUP(Table6[[#This Row],[Shortname]],comp[], 3, FALSE))</f>
        <v/>
      </c>
      <c r="C90" t="str">
        <f>VLOOKUP(Table6[[#This Row],[Shortname]], comp[], 2, FALSE)</f>
        <v>Co3Ti</v>
      </c>
      <c r="D90" t="s">
        <v>639</v>
      </c>
      <c r="E90" t="s">
        <v>631</v>
      </c>
      <c r="F90">
        <v>275</v>
      </c>
      <c r="G90">
        <v>400</v>
      </c>
      <c r="H90" s="4">
        <v>1.1E-4</v>
      </c>
      <c r="I90" s="4" t="s">
        <v>1645</v>
      </c>
      <c r="J90" t="s">
        <v>644</v>
      </c>
      <c r="K90" t="e">
        <f>VLOOKUP(Table6[[#This Row],[Unique]], comp[], 2, FALSE)</f>
        <v>#N/A</v>
      </c>
      <c r="L90" t="str">
        <f>Table6[[#This Row],[Name]] &amp; Table6[[#This Row],[Paper]]</f>
        <v>Al2TLiu, Y., Takasugi, T., Izumi, O. &amp; Suenaga, H. Mechanical properties of Co3Ti polycrystals alloyed with various additions. JOURNAL OF MATERIALS SCIENCE vol. 24 (1989).</v>
      </c>
      <c r="M90" t="s">
        <v>1971</v>
      </c>
    </row>
    <row r="91" spans="1:13" x14ac:dyDescent="0.3">
      <c r="A91" t="s">
        <v>2623</v>
      </c>
      <c r="B91" t="str">
        <f>IF(A91=A90, "",VLOOKUP(Table6[[#This Row],[Shortname]],comp[], 3, FALSE))</f>
        <v>-3Cr-20Ti</v>
      </c>
      <c r="C91" t="str">
        <f>VLOOKUP(Table6[[#This Row],[Shortname]], comp[], 2, FALSE)</f>
        <v>Co3Ti</v>
      </c>
      <c r="D91" t="s">
        <v>634</v>
      </c>
      <c r="E91" t="s">
        <v>631</v>
      </c>
      <c r="F91">
        <v>388</v>
      </c>
      <c r="G91">
        <v>-192</v>
      </c>
      <c r="H91" s="4">
        <v>1.1E-4</v>
      </c>
      <c r="I91" s="4" t="s">
        <v>1645</v>
      </c>
      <c r="J91" t="s">
        <v>644</v>
      </c>
      <c r="K91" t="e">
        <f>VLOOKUP(Table6[[#This Row],[Unique]], comp[], 2, FALSE)</f>
        <v>#N/A</v>
      </c>
      <c r="L91" t="str">
        <f>Table6[[#This Row],[Name]] &amp; Table6[[#This Row],[Paper]]</f>
        <v>Cr3TLiu, Y., Takasugi, T., Izumi, O. &amp; Suenaga, H. Mechanical properties of Co3Ti polycrystals alloyed with various additions. JOURNAL OF MATERIALS SCIENCE vol. 24 (1989).</v>
      </c>
      <c r="M91" t="s">
        <v>1973</v>
      </c>
    </row>
    <row r="92" spans="1:13" x14ac:dyDescent="0.3">
      <c r="A92" t="s">
        <v>2623</v>
      </c>
      <c r="B92" t="str">
        <f>IF(A92=A91, "",VLOOKUP(Table6[[#This Row],[Shortname]],comp[], 3, FALSE))</f>
        <v/>
      </c>
      <c r="C92" t="str">
        <f>VLOOKUP(Table6[[#This Row],[Shortname]], comp[], 2, FALSE)</f>
        <v>Co3Ti</v>
      </c>
      <c r="D92" t="s">
        <v>634</v>
      </c>
      <c r="E92" t="s">
        <v>631</v>
      </c>
      <c r="F92">
        <v>347</v>
      </c>
      <c r="G92">
        <v>600</v>
      </c>
      <c r="H92" s="4">
        <v>1.1E-4</v>
      </c>
      <c r="I92" s="4" t="s">
        <v>1645</v>
      </c>
      <c r="J92" t="s">
        <v>644</v>
      </c>
      <c r="K92" t="e">
        <f>VLOOKUP(Table6[[#This Row],[Unique]], comp[], 2, FALSE)</f>
        <v>#N/A</v>
      </c>
      <c r="L92" t="str">
        <f>Table6[[#This Row],[Name]] &amp; Table6[[#This Row],[Paper]]</f>
        <v>Cr3TLiu, Y., Takasugi, T., Izumi, O. &amp; Suenaga, H. Mechanical properties of Co3Ti polycrystals alloyed with various additions. JOURNAL OF MATERIALS SCIENCE vol. 24 (1989).</v>
      </c>
      <c r="M92" t="s">
        <v>1973</v>
      </c>
    </row>
    <row r="93" spans="1:13" x14ac:dyDescent="0.3">
      <c r="A93" t="s">
        <v>2623</v>
      </c>
      <c r="B93" t="str">
        <f>IF(A93=A92, "",VLOOKUP(Table6[[#This Row],[Shortname]],comp[], 3, FALSE))</f>
        <v/>
      </c>
      <c r="C93" t="str">
        <f>VLOOKUP(Table6[[#This Row],[Shortname]], comp[], 2, FALSE)</f>
        <v>Co3Ti</v>
      </c>
      <c r="D93" t="s">
        <v>634</v>
      </c>
      <c r="E93" t="s">
        <v>631</v>
      </c>
      <c r="F93">
        <v>346</v>
      </c>
      <c r="G93">
        <v>800</v>
      </c>
      <c r="H93" s="4">
        <v>1.1E-4</v>
      </c>
      <c r="I93" s="4" t="s">
        <v>1645</v>
      </c>
      <c r="J93" t="s">
        <v>644</v>
      </c>
      <c r="K93" t="e">
        <f>VLOOKUP(Table6[[#This Row],[Unique]], comp[], 2, FALSE)</f>
        <v>#N/A</v>
      </c>
      <c r="L93" t="str">
        <f>Table6[[#This Row],[Name]] &amp; Table6[[#This Row],[Paper]]</f>
        <v>Cr3TLiu, Y., Takasugi, T., Izumi, O. &amp; Suenaga, H. Mechanical properties of Co3Ti polycrystals alloyed with various additions. JOURNAL OF MATERIALS SCIENCE vol. 24 (1989).</v>
      </c>
      <c r="M93" t="s">
        <v>1973</v>
      </c>
    </row>
    <row r="94" spans="1:13" x14ac:dyDescent="0.3">
      <c r="A94" t="s">
        <v>2623</v>
      </c>
      <c r="B94" t="str">
        <f>IF(A94=A93, "",VLOOKUP(Table6[[#This Row],[Shortname]],comp[], 3, FALSE))</f>
        <v/>
      </c>
      <c r="C94" t="str">
        <f>VLOOKUP(Table6[[#This Row],[Shortname]], comp[], 2, FALSE)</f>
        <v>Co3Ti</v>
      </c>
      <c r="D94" t="s">
        <v>634</v>
      </c>
      <c r="E94" t="s">
        <v>631</v>
      </c>
      <c r="F94">
        <v>267</v>
      </c>
      <c r="G94">
        <v>20</v>
      </c>
      <c r="H94" s="4">
        <v>1.1E-4</v>
      </c>
      <c r="I94" s="4" t="s">
        <v>1645</v>
      </c>
      <c r="J94" t="s">
        <v>644</v>
      </c>
      <c r="K94" t="e">
        <f>VLOOKUP(Table6[[#This Row],[Unique]], comp[], 2, FALSE)</f>
        <v>#N/A</v>
      </c>
      <c r="L94" t="str">
        <f>Table6[[#This Row],[Name]] &amp; Table6[[#This Row],[Paper]]</f>
        <v>Cr3TLiu, Y., Takasugi, T., Izumi, O. &amp; Suenaga, H. Mechanical properties of Co3Ti polycrystals alloyed with various additions. JOURNAL OF MATERIALS SCIENCE vol. 24 (1989).</v>
      </c>
      <c r="M94" t="s">
        <v>1973</v>
      </c>
    </row>
    <row r="95" spans="1:13" x14ac:dyDescent="0.3">
      <c r="A95" t="s">
        <v>2623</v>
      </c>
      <c r="B95" t="str">
        <f>IF(A95=A94, "",VLOOKUP(Table6[[#This Row],[Shortname]],comp[], 3, FALSE))</f>
        <v/>
      </c>
      <c r="C95" t="str">
        <f>VLOOKUP(Table6[[#This Row],[Shortname]], comp[], 2, FALSE)</f>
        <v>Co3Ti</v>
      </c>
      <c r="D95" t="s">
        <v>634</v>
      </c>
      <c r="E95" t="s">
        <v>631</v>
      </c>
      <c r="F95">
        <v>247</v>
      </c>
      <c r="G95">
        <v>400</v>
      </c>
      <c r="H95" s="4">
        <v>1.1E-4</v>
      </c>
      <c r="I95" s="4" t="s">
        <v>1645</v>
      </c>
      <c r="J95" t="s">
        <v>644</v>
      </c>
      <c r="K95" t="e">
        <f>VLOOKUP(Table6[[#This Row],[Unique]], comp[], 2, FALSE)</f>
        <v>#N/A</v>
      </c>
      <c r="L95" t="str">
        <f>Table6[[#This Row],[Name]] &amp; Table6[[#This Row],[Paper]]</f>
        <v>Cr3TLiu, Y., Takasugi, T., Izumi, O. &amp; Suenaga, H. Mechanical properties of Co3Ti polycrystals alloyed with various additions. JOURNAL OF MATERIALS SCIENCE vol. 24 (1989).</v>
      </c>
      <c r="M95" t="s">
        <v>1973</v>
      </c>
    </row>
    <row r="96" spans="1:13" x14ac:dyDescent="0.3">
      <c r="A96" t="s">
        <v>2623</v>
      </c>
      <c r="B96" t="str">
        <f>IF(A96=A95, "",VLOOKUP(Table6[[#This Row],[Shortname]],comp[], 3, FALSE))</f>
        <v/>
      </c>
      <c r="C96" t="str">
        <f>VLOOKUP(Table6[[#This Row],[Shortname]], comp[], 2, FALSE)</f>
        <v>Co3Ti</v>
      </c>
      <c r="D96" t="s">
        <v>634</v>
      </c>
      <c r="E96" t="s">
        <v>631</v>
      </c>
      <c r="F96">
        <v>237</v>
      </c>
      <c r="G96">
        <v>200</v>
      </c>
      <c r="H96" s="4">
        <v>1.1E-4</v>
      </c>
      <c r="I96" s="4" t="s">
        <v>1645</v>
      </c>
      <c r="J96" t="s">
        <v>644</v>
      </c>
      <c r="K96" t="e">
        <f>VLOOKUP(Table6[[#This Row],[Unique]], comp[], 2, FALSE)</f>
        <v>#N/A</v>
      </c>
      <c r="L96" t="str">
        <f>Table6[[#This Row],[Name]] &amp; Table6[[#This Row],[Paper]]</f>
        <v>Cr3TLiu, Y., Takasugi, T., Izumi, O. &amp; Suenaga, H. Mechanical properties of Co3Ti polycrystals alloyed with various additions. JOURNAL OF MATERIALS SCIENCE vol. 24 (1989).</v>
      </c>
      <c r="M96" t="s">
        <v>1973</v>
      </c>
    </row>
    <row r="97" spans="1:13" x14ac:dyDescent="0.3">
      <c r="A97" t="s">
        <v>2620</v>
      </c>
      <c r="B97" t="str">
        <f>IF(A97=A96, "",VLOOKUP(Table6[[#This Row],[Shortname]],comp[], 3, FALSE))</f>
        <v>-3Fe-21Ti</v>
      </c>
      <c r="C97" t="str">
        <f>VLOOKUP(Table6[[#This Row],[Shortname]], comp[], 2, FALSE)</f>
        <v>Co3Ti</v>
      </c>
      <c r="D97" t="s">
        <v>645</v>
      </c>
      <c r="E97" t="s">
        <v>631</v>
      </c>
      <c r="F97">
        <v>350</v>
      </c>
      <c r="G97">
        <v>800</v>
      </c>
      <c r="H97" s="4">
        <v>1.1E-4</v>
      </c>
      <c r="I97" s="4" t="s">
        <v>1645</v>
      </c>
      <c r="J97" t="s">
        <v>644</v>
      </c>
      <c r="K97" t="e">
        <f>VLOOKUP(Table6[[#This Row],[Unique]], comp[], 2, FALSE)</f>
        <v>#N/A</v>
      </c>
      <c r="L97" t="str">
        <f>Table6[[#This Row],[Name]] &amp; Table6[[#This Row],[Paper]]</f>
        <v>Fe3mLiu, Y., Takasugi, T., Izumi, O. &amp; Suenaga, H. Mechanical properties of Co3Ti polycrystals alloyed with various additions. JOURNAL OF MATERIALS SCIENCE vol. 24 (1989).</v>
      </c>
      <c r="M97" t="s">
        <v>1970</v>
      </c>
    </row>
    <row r="98" spans="1:13" x14ac:dyDescent="0.3">
      <c r="A98" t="s">
        <v>2620</v>
      </c>
      <c r="B98" t="str">
        <f>IF(A98=A97, "",VLOOKUP(Table6[[#This Row],[Shortname]],comp[], 3, FALSE))</f>
        <v/>
      </c>
      <c r="C98" t="str">
        <f>VLOOKUP(Table6[[#This Row],[Shortname]], comp[], 2, FALSE)</f>
        <v>Co3Ti</v>
      </c>
      <c r="D98" t="s">
        <v>645</v>
      </c>
      <c r="E98" t="s">
        <v>631</v>
      </c>
      <c r="F98">
        <v>333</v>
      </c>
      <c r="G98">
        <v>600</v>
      </c>
      <c r="H98" s="4">
        <v>1.1E-4</v>
      </c>
      <c r="I98" s="4" t="s">
        <v>1645</v>
      </c>
      <c r="J98" t="s">
        <v>644</v>
      </c>
      <c r="K98" t="e">
        <f>VLOOKUP(Table6[[#This Row],[Unique]], comp[], 2, FALSE)</f>
        <v>#N/A</v>
      </c>
      <c r="L98" t="str">
        <f>Table6[[#This Row],[Name]] &amp; Table6[[#This Row],[Paper]]</f>
        <v>Fe3mLiu, Y., Takasugi, T., Izumi, O. &amp; Suenaga, H. Mechanical properties of Co3Ti polycrystals alloyed with various additions. JOURNAL OF MATERIALS SCIENCE vol. 24 (1989).</v>
      </c>
      <c r="M98" t="s">
        <v>1970</v>
      </c>
    </row>
    <row r="99" spans="1:13" x14ac:dyDescent="0.3">
      <c r="A99" t="s">
        <v>2620</v>
      </c>
      <c r="B99" t="str">
        <f>IF(A99=A98, "",VLOOKUP(Table6[[#This Row],[Shortname]],comp[], 3, FALSE))</f>
        <v/>
      </c>
      <c r="C99" t="str">
        <f>VLOOKUP(Table6[[#This Row],[Shortname]], comp[], 2, FALSE)</f>
        <v>Co3Ti</v>
      </c>
      <c r="D99" t="s">
        <v>645</v>
      </c>
      <c r="E99" t="s">
        <v>631</v>
      </c>
      <c r="F99">
        <v>303</v>
      </c>
      <c r="G99">
        <v>-192</v>
      </c>
      <c r="H99" s="4">
        <v>1.1E-4</v>
      </c>
      <c r="I99" s="4" t="s">
        <v>1645</v>
      </c>
      <c r="J99" t="s">
        <v>644</v>
      </c>
      <c r="K99" t="e">
        <f>VLOOKUP(Table6[[#This Row],[Unique]], comp[], 2, FALSE)</f>
        <v>#N/A</v>
      </c>
      <c r="L99" t="str">
        <f>Table6[[#This Row],[Name]] &amp; Table6[[#This Row],[Paper]]</f>
        <v>Fe3mLiu, Y., Takasugi, T., Izumi, O. &amp; Suenaga, H. Mechanical properties of Co3Ti polycrystals alloyed with various additions. JOURNAL OF MATERIALS SCIENCE vol. 24 (1989).</v>
      </c>
      <c r="M99" t="s">
        <v>1970</v>
      </c>
    </row>
    <row r="100" spans="1:13" x14ac:dyDescent="0.3">
      <c r="A100" t="s">
        <v>2620</v>
      </c>
      <c r="B100" t="str">
        <f>IF(A100=A99, "",VLOOKUP(Table6[[#This Row],[Shortname]],comp[], 3, FALSE))</f>
        <v/>
      </c>
      <c r="C100" t="str">
        <f>VLOOKUP(Table6[[#This Row],[Shortname]], comp[], 2, FALSE)</f>
        <v>Co3Ti</v>
      </c>
      <c r="D100" t="s">
        <v>645</v>
      </c>
      <c r="E100" t="s">
        <v>631</v>
      </c>
      <c r="F100">
        <v>275</v>
      </c>
      <c r="G100">
        <v>500</v>
      </c>
      <c r="H100" s="4">
        <v>1.1E-4</v>
      </c>
      <c r="I100" s="4" t="s">
        <v>1645</v>
      </c>
      <c r="J100" t="s">
        <v>644</v>
      </c>
      <c r="K100" t="e">
        <f>VLOOKUP(Table6[[#This Row],[Unique]], comp[], 2, FALSE)</f>
        <v>#N/A</v>
      </c>
      <c r="L100" t="str">
        <f>Table6[[#This Row],[Name]] &amp; Table6[[#This Row],[Paper]]</f>
        <v>Fe3mLiu, Y., Takasugi, T., Izumi, O. &amp; Suenaga, H. Mechanical properties of Co3Ti polycrystals alloyed with various additions. JOURNAL OF MATERIALS SCIENCE vol. 24 (1989).</v>
      </c>
      <c r="M100" t="s">
        <v>1970</v>
      </c>
    </row>
    <row r="101" spans="1:13" x14ac:dyDescent="0.3">
      <c r="A101" t="s">
        <v>2620</v>
      </c>
      <c r="B101" t="str">
        <f>IF(A101=A100, "",VLOOKUP(Table6[[#This Row],[Shortname]],comp[], 3, FALSE))</f>
        <v/>
      </c>
      <c r="C101" t="str">
        <f>VLOOKUP(Table6[[#This Row],[Shortname]], comp[], 2, FALSE)</f>
        <v>Co3Ti</v>
      </c>
      <c r="D101" t="s">
        <v>645</v>
      </c>
      <c r="E101" t="s">
        <v>631</v>
      </c>
      <c r="F101">
        <v>213</v>
      </c>
      <c r="G101">
        <v>20</v>
      </c>
      <c r="H101" s="4">
        <v>1.1E-4</v>
      </c>
      <c r="I101" s="4" t="s">
        <v>1645</v>
      </c>
      <c r="J101" t="s">
        <v>644</v>
      </c>
      <c r="K101" t="e">
        <f>VLOOKUP(Table6[[#This Row],[Unique]], comp[], 2, FALSE)</f>
        <v>#N/A</v>
      </c>
      <c r="L101" t="str">
        <f>Table6[[#This Row],[Name]] &amp; Table6[[#This Row],[Paper]]</f>
        <v>Fe3mLiu, Y., Takasugi, T., Izumi, O. &amp; Suenaga, H. Mechanical properties of Co3Ti polycrystals alloyed with various additions. JOURNAL OF MATERIALS SCIENCE vol. 24 (1989).</v>
      </c>
      <c r="M101" t="s">
        <v>1970</v>
      </c>
    </row>
    <row r="102" spans="1:13" x14ac:dyDescent="0.3">
      <c r="A102" t="s">
        <v>2620</v>
      </c>
      <c r="B102" t="str">
        <f>IF(A102=A101, "",VLOOKUP(Table6[[#This Row],[Shortname]],comp[], 3, FALSE))</f>
        <v/>
      </c>
      <c r="C102" t="str">
        <f>VLOOKUP(Table6[[#This Row],[Shortname]], comp[], 2, FALSE)</f>
        <v>Co3Ti</v>
      </c>
      <c r="D102" t="s">
        <v>645</v>
      </c>
      <c r="E102" t="s">
        <v>631</v>
      </c>
      <c r="F102">
        <v>185</v>
      </c>
      <c r="G102">
        <v>400</v>
      </c>
      <c r="H102" s="4">
        <v>1.1E-4</v>
      </c>
      <c r="I102" s="4" t="s">
        <v>1645</v>
      </c>
      <c r="J102" t="s">
        <v>644</v>
      </c>
      <c r="K102" t="e">
        <f>VLOOKUP(Table6[[#This Row],[Unique]], comp[], 2, FALSE)</f>
        <v>#N/A</v>
      </c>
      <c r="L102" t="str">
        <f>Table6[[#This Row],[Name]] &amp; Table6[[#This Row],[Paper]]</f>
        <v>Fe3mLiu, Y., Takasugi, T., Izumi, O. &amp; Suenaga, H. Mechanical properties of Co3Ti polycrystals alloyed with various additions. JOURNAL OF MATERIALS SCIENCE vol. 24 (1989).</v>
      </c>
      <c r="M102" t="s">
        <v>1970</v>
      </c>
    </row>
    <row r="103" spans="1:13" x14ac:dyDescent="0.3">
      <c r="A103" t="s">
        <v>2620</v>
      </c>
      <c r="B103" t="str">
        <f>IF(A103=A102, "",VLOOKUP(Table6[[#This Row],[Shortname]],comp[], 3, FALSE))</f>
        <v/>
      </c>
      <c r="C103" t="str">
        <f>VLOOKUP(Table6[[#This Row],[Shortname]], comp[], 2, FALSE)</f>
        <v>Co3Ti</v>
      </c>
      <c r="D103" t="s">
        <v>645</v>
      </c>
      <c r="E103" t="s">
        <v>631</v>
      </c>
      <c r="F103">
        <v>170</v>
      </c>
      <c r="G103">
        <v>200</v>
      </c>
      <c r="H103" s="4">
        <v>1.1E-4</v>
      </c>
      <c r="I103" s="4" t="s">
        <v>1645</v>
      </c>
      <c r="J103" t="s">
        <v>644</v>
      </c>
      <c r="K103" t="e">
        <f>VLOOKUP(Table6[[#This Row],[Unique]], comp[], 2, FALSE)</f>
        <v>#N/A</v>
      </c>
      <c r="L103" t="str">
        <f>Table6[[#This Row],[Name]] &amp; Table6[[#This Row],[Paper]]</f>
        <v>Fe3mLiu, Y., Takasugi, T., Izumi, O. &amp; Suenaga, H. Mechanical properties of Co3Ti polycrystals alloyed with various additions. JOURNAL OF MATERIALS SCIENCE vol. 24 (1989).</v>
      </c>
      <c r="M103" t="s">
        <v>1970</v>
      </c>
    </row>
    <row r="104" spans="1:13" x14ac:dyDescent="0.3">
      <c r="A104" t="s">
        <v>2620</v>
      </c>
      <c r="B104" t="str">
        <f>IF(A104=A103, "",VLOOKUP(Table6[[#This Row],[Shortname]],comp[], 3, FALSE))</f>
        <v/>
      </c>
      <c r="C104" t="str">
        <f>VLOOKUP(Table6[[#This Row],[Shortname]], comp[], 2, FALSE)</f>
        <v>Co3Ti</v>
      </c>
      <c r="D104" t="s">
        <v>645</v>
      </c>
      <c r="E104" t="s">
        <v>631</v>
      </c>
      <c r="F104">
        <v>63</v>
      </c>
      <c r="G104">
        <v>1000</v>
      </c>
      <c r="H104" s="4">
        <v>1.1E-4</v>
      </c>
      <c r="I104" s="4" t="s">
        <v>1645</v>
      </c>
      <c r="J104" t="s">
        <v>644</v>
      </c>
      <c r="K104" t="e">
        <f>VLOOKUP(Table6[[#This Row],[Unique]], comp[], 2, FALSE)</f>
        <v>#N/A</v>
      </c>
      <c r="L104" t="str">
        <f>Table6[[#This Row],[Name]] &amp; Table6[[#This Row],[Paper]]</f>
        <v>Fe3mLiu, Y., Takasugi, T., Izumi, O. &amp; Suenaga, H. Mechanical properties of Co3Ti polycrystals alloyed with various additions. JOURNAL OF MATERIALS SCIENCE vol. 24 (1989).</v>
      </c>
      <c r="M104" t="s">
        <v>1970</v>
      </c>
    </row>
    <row r="105" spans="1:13" x14ac:dyDescent="0.3">
      <c r="A105" t="s">
        <v>2622</v>
      </c>
      <c r="B105" t="str">
        <f>IF(A105=A104, "",VLOOKUP(Table6[[#This Row],[Shortname]],comp[], 3, FALSE))</f>
        <v>-21Ti-2Ge</v>
      </c>
      <c r="C105" t="str">
        <f>VLOOKUP(Table6[[#This Row],[Shortname]], comp[], 2, FALSE)</f>
        <v>Co3Ti</v>
      </c>
      <c r="D105" t="s">
        <v>640</v>
      </c>
      <c r="E105" t="s">
        <v>631</v>
      </c>
      <c r="F105">
        <v>420</v>
      </c>
      <c r="G105">
        <v>600</v>
      </c>
      <c r="H105" s="4">
        <v>1.1E-4</v>
      </c>
      <c r="I105" s="4" t="s">
        <v>1645</v>
      </c>
      <c r="J105" t="s">
        <v>644</v>
      </c>
      <c r="K105" t="e">
        <f>VLOOKUP(Table6[[#This Row],[Unique]], comp[], 2, FALSE)</f>
        <v>#N/A</v>
      </c>
      <c r="L105" t="str">
        <f>Table6[[#This Row],[Name]] &amp; Table6[[#This Row],[Paper]]</f>
        <v>Ge2TLiu, Y., Takasugi, T., Izumi, O. &amp; Suenaga, H. Mechanical properties of Co3Ti polycrystals alloyed with various additions. JOURNAL OF MATERIALS SCIENCE vol. 24 (1989).</v>
      </c>
      <c r="M105" t="s">
        <v>1972</v>
      </c>
    </row>
    <row r="106" spans="1:13" x14ac:dyDescent="0.3">
      <c r="A106" t="s">
        <v>2622</v>
      </c>
      <c r="B106" t="str">
        <f>IF(A106=A105, "",VLOOKUP(Table6[[#This Row],[Shortname]],comp[], 3, FALSE))</f>
        <v/>
      </c>
      <c r="C106" t="str">
        <f>VLOOKUP(Table6[[#This Row],[Shortname]], comp[], 2, FALSE)</f>
        <v>Co3Ti</v>
      </c>
      <c r="D106" t="s">
        <v>640</v>
      </c>
      <c r="E106" t="s">
        <v>631</v>
      </c>
      <c r="F106">
        <v>400</v>
      </c>
      <c r="G106">
        <v>-192</v>
      </c>
      <c r="H106" s="4">
        <v>1.1E-4</v>
      </c>
      <c r="I106" s="4" t="s">
        <v>1645</v>
      </c>
      <c r="J106" t="s">
        <v>644</v>
      </c>
      <c r="K106" t="e">
        <f>VLOOKUP(Table6[[#This Row],[Unique]], comp[], 2, FALSE)</f>
        <v>#N/A</v>
      </c>
      <c r="L106" t="str">
        <f>Table6[[#This Row],[Name]] &amp; Table6[[#This Row],[Paper]]</f>
        <v>Ge2TLiu, Y., Takasugi, T., Izumi, O. &amp; Suenaga, H. Mechanical properties of Co3Ti polycrystals alloyed with various additions. JOURNAL OF MATERIALS SCIENCE vol. 24 (1989).</v>
      </c>
      <c r="M106" t="s">
        <v>1972</v>
      </c>
    </row>
    <row r="107" spans="1:13" x14ac:dyDescent="0.3">
      <c r="A107" t="s">
        <v>2622</v>
      </c>
      <c r="B107" t="str">
        <f>IF(A107=A106, "",VLOOKUP(Table6[[#This Row],[Shortname]],comp[], 3, FALSE))</f>
        <v/>
      </c>
      <c r="C107" t="str">
        <f>VLOOKUP(Table6[[#This Row],[Shortname]], comp[], 2, FALSE)</f>
        <v>Co3Ti</v>
      </c>
      <c r="D107" t="s">
        <v>640</v>
      </c>
      <c r="E107" t="s">
        <v>631</v>
      </c>
      <c r="F107">
        <v>385</v>
      </c>
      <c r="G107">
        <v>800</v>
      </c>
      <c r="H107" s="4">
        <v>1.1E-4</v>
      </c>
      <c r="I107" s="4" t="s">
        <v>1645</v>
      </c>
      <c r="J107" t="s">
        <v>644</v>
      </c>
      <c r="K107" t="e">
        <f>VLOOKUP(Table6[[#This Row],[Unique]], comp[], 2, FALSE)</f>
        <v>#N/A</v>
      </c>
      <c r="L107" t="str">
        <f>Table6[[#This Row],[Name]] &amp; Table6[[#This Row],[Paper]]</f>
        <v>Ge2TLiu, Y., Takasugi, T., Izumi, O. &amp; Suenaga, H. Mechanical properties of Co3Ti polycrystals alloyed with various additions. JOURNAL OF MATERIALS SCIENCE vol. 24 (1989).</v>
      </c>
      <c r="M107" t="s">
        <v>1972</v>
      </c>
    </row>
    <row r="108" spans="1:13" x14ac:dyDescent="0.3">
      <c r="A108" t="s">
        <v>2622</v>
      </c>
      <c r="B108" t="str">
        <f>IF(A108=A107, "",VLOOKUP(Table6[[#This Row],[Shortname]],comp[], 3, FALSE))</f>
        <v/>
      </c>
      <c r="C108" t="str">
        <f>VLOOKUP(Table6[[#This Row],[Shortname]], comp[], 2, FALSE)</f>
        <v>Co3Ti</v>
      </c>
      <c r="D108" t="s">
        <v>640</v>
      </c>
      <c r="E108" t="s">
        <v>631</v>
      </c>
      <c r="F108">
        <v>312</v>
      </c>
      <c r="G108">
        <v>20</v>
      </c>
      <c r="H108" s="4">
        <v>1.1E-4</v>
      </c>
      <c r="I108" s="4" t="s">
        <v>1645</v>
      </c>
      <c r="J108" t="s">
        <v>644</v>
      </c>
      <c r="K108" t="e">
        <f>VLOOKUP(Table6[[#This Row],[Unique]], comp[], 2, FALSE)</f>
        <v>#N/A</v>
      </c>
      <c r="L108" t="str">
        <f>Table6[[#This Row],[Name]] &amp; Table6[[#This Row],[Paper]]</f>
        <v>Ge2TLiu, Y., Takasugi, T., Izumi, O. &amp; Suenaga, H. Mechanical properties of Co3Ti polycrystals alloyed with various additions. JOURNAL OF MATERIALS SCIENCE vol. 24 (1989).</v>
      </c>
      <c r="M108" t="s">
        <v>1972</v>
      </c>
    </row>
    <row r="109" spans="1:13" x14ac:dyDescent="0.3">
      <c r="A109" t="s">
        <v>2622</v>
      </c>
      <c r="B109" t="str">
        <f>IF(A109=A108, "",VLOOKUP(Table6[[#This Row],[Shortname]],comp[], 3, FALSE))</f>
        <v/>
      </c>
      <c r="C109" t="str">
        <f>VLOOKUP(Table6[[#This Row],[Shortname]], comp[], 2, FALSE)</f>
        <v>Co3Ti</v>
      </c>
      <c r="D109" t="s">
        <v>640</v>
      </c>
      <c r="E109" t="s">
        <v>631</v>
      </c>
      <c r="F109">
        <v>300</v>
      </c>
      <c r="G109">
        <v>400</v>
      </c>
      <c r="H109" s="4">
        <v>1.1E-4</v>
      </c>
      <c r="I109" s="4" t="s">
        <v>1645</v>
      </c>
      <c r="J109" t="s">
        <v>644</v>
      </c>
      <c r="K109" t="e">
        <f>VLOOKUP(Table6[[#This Row],[Unique]], comp[], 2, FALSE)</f>
        <v>#N/A</v>
      </c>
      <c r="L109" t="str">
        <f>Table6[[#This Row],[Name]] &amp; Table6[[#This Row],[Paper]]</f>
        <v>Ge2TLiu, Y., Takasugi, T., Izumi, O. &amp; Suenaga, H. Mechanical properties of Co3Ti polycrystals alloyed with various additions. JOURNAL OF MATERIALS SCIENCE vol. 24 (1989).</v>
      </c>
      <c r="M109" t="s">
        <v>1972</v>
      </c>
    </row>
    <row r="110" spans="1:13" x14ac:dyDescent="0.3">
      <c r="A110" t="s">
        <v>2622</v>
      </c>
      <c r="B110" t="str">
        <f>IF(A110=A109, "",VLOOKUP(Table6[[#This Row],[Shortname]],comp[], 3, FALSE))</f>
        <v/>
      </c>
      <c r="C110" t="str">
        <f>VLOOKUP(Table6[[#This Row],[Shortname]], comp[], 2, FALSE)</f>
        <v>Co3Ti</v>
      </c>
      <c r="D110" t="s">
        <v>640</v>
      </c>
      <c r="E110" t="s">
        <v>631</v>
      </c>
      <c r="F110">
        <v>248</v>
      </c>
      <c r="G110">
        <v>200</v>
      </c>
      <c r="H110" s="4">
        <v>1.1E-4</v>
      </c>
      <c r="I110" s="4" t="s">
        <v>1645</v>
      </c>
      <c r="J110" t="s">
        <v>644</v>
      </c>
      <c r="K110" t="e">
        <f>VLOOKUP(Table6[[#This Row],[Unique]], comp[], 2, FALSE)</f>
        <v>#N/A</v>
      </c>
      <c r="L110" t="str">
        <f>Table6[[#This Row],[Name]] &amp; Table6[[#This Row],[Paper]]</f>
        <v>Ge2TLiu, Y., Takasugi, T., Izumi, O. &amp; Suenaga, H. Mechanical properties of Co3Ti polycrystals alloyed with various additions. JOURNAL OF MATERIALS SCIENCE vol. 24 (1989).</v>
      </c>
      <c r="M110" t="s">
        <v>1972</v>
      </c>
    </row>
    <row r="111" spans="1:13" x14ac:dyDescent="0.3">
      <c r="A111" t="s">
        <v>2622</v>
      </c>
      <c r="B111" t="str">
        <f>IF(A111=A110, "",VLOOKUP(Table6[[#This Row],[Shortname]],comp[], 3, FALSE))</f>
        <v/>
      </c>
      <c r="C111" t="str">
        <f>VLOOKUP(Table6[[#This Row],[Shortname]], comp[], 2, FALSE)</f>
        <v>Co3Ti</v>
      </c>
      <c r="D111" t="s">
        <v>640</v>
      </c>
      <c r="E111" t="s">
        <v>631</v>
      </c>
      <c r="F111">
        <v>78</v>
      </c>
      <c r="G111">
        <v>1000</v>
      </c>
      <c r="H111" s="4">
        <v>1.1E-4</v>
      </c>
      <c r="I111" s="4" t="s">
        <v>1645</v>
      </c>
      <c r="J111" t="s">
        <v>644</v>
      </c>
      <c r="K111" t="e">
        <f>VLOOKUP(Table6[[#This Row],[Unique]], comp[], 2, FALSE)</f>
        <v>#N/A</v>
      </c>
      <c r="L111" t="str">
        <f>Table6[[#This Row],[Name]] &amp; Table6[[#This Row],[Paper]]</f>
        <v>Ge2TLiu, Y., Takasugi, T., Izumi, O. &amp; Suenaga, H. Mechanical properties of Co3Ti polycrystals alloyed with various additions. JOURNAL OF MATERIALS SCIENCE vol. 24 (1989).</v>
      </c>
      <c r="M111" t="s">
        <v>1972</v>
      </c>
    </row>
    <row r="112" spans="1:13" x14ac:dyDescent="0.3">
      <c r="A112" t="s">
        <v>2624</v>
      </c>
      <c r="B112" t="str">
        <f>IF(A112=A111, "",VLOOKUP(Table6[[#This Row],[Shortname]],comp[], 3, FALSE))</f>
        <v>-22Ti-1Mo</v>
      </c>
      <c r="C112" t="str">
        <f>VLOOKUP(Table6[[#This Row],[Shortname]], comp[], 2, FALSE)</f>
        <v>Co3Ti</v>
      </c>
      <c r="D112" t="s">
        <v>635</v>
      </c>
      <c r="E112" t="s">
        <v>631</v>
      </c>
      <c r="F112">
        <v>378</v>
      </c>
      <c r="G112">
        <v>600</v>
      </c>
      <c r="H112" s="4">
        <v>1.1E-4</v>
      </c>
      <c r="I112" s="4" t="s">
        <v>1645</v>
      </c>
      <c r="J112" t="s">
        <v>644</v>
      </c>
      <c r="K112" t="e">
        <f>VLOOKUP(Table6[[#This Row],[Unique]], comp[], 2, FALSE)</f>
        <v>#N/A</v>
      </c>
      <c r="L112" t="str">
        <f>Table6[[#This Row],[Name]] &amp; Table6[[#This Row],[Paper]]</f>
        <v>Mo1TLiu, Y., Takasugi, T., Izumi, O. &amp; Suenaga, H. Mechanical properties of Co3Ti polycrystals alloyed with various additions. JOURNAL OF MATERIALS SCIENCE vol. 24 (1989).</v>
      </c>
      <c r="M112" t="s">
        <v>1974</v>
      </c>
    </row>
    <row r="113" spans="1:13" x14ac:dyDescent="0.3">
      <c r="A113" t="s">
        <v>2624</v>
      </c>
      <c r="B113" t="str">
        <f>IF(A113=A112, "",VLOOKUP(Table6[[#This Row],[Shortname]],comp[], 3, FALSE))</f>
        <v/>
      </c>
      <c r="C113" t="str">
        <f>VLOOKUP(Table6[[#This Row],[Shortname]], comp[], 2, FALSE)</f>
        <v>Co3Ti</v>
      </c>
      <c r="D113" t="s">
        <v>635</v>
      </c>
      <c r="E113" t="s">
        <v>631</v>
      </c>
      <c r="F113">
        <v>361</v>
      </c>
      <c r="G113">
        <v>800</v>
      </c>
      <c r="H113" s="4">
        <v>1.1E-4</v>
      </c>
      <c r="I113" s="4" t="s">
        <v>1645</v>
      </c>
      <c r="J113" t="s">
        <v>644</v>
      </c>
      <c r="K113" t="e">
        <f>VLOOKUP(Table6[[#This Row],[Unique]], comp[], 2, FALSE)</f>
        <v>#N/A</v>
      </c>
      <c r="L113" t="str">
        <f>Table6[[#This Row],[Name]] &amp; Table6[[#This Row],[Paper]]</f>
        <v>Mo1TLiu, Y., Takasugi, T., Izumi, O. &amp; Suenaga, H. Mechanical properties of Co3Ti polycrystals alloyed with various additions. JOURNAL OF MATERIALS SCIENCE vol. 24 (1989).</v>
      </c>
      <c r="M113" t="s">
        <v>1974</v>
      </c>
    </row>
    <row r="114" spans="1:13" x14ac:dyDescent="0.3">
      <c r="A114" t="s">
        <v>2624</v>
      </c>
      <c r="B114" t="str">
        <f>IF(A114=A113, "",VLOOKUP(Table6[[#This Row],[Shortname]],comp[], 3, FALSE))</f>
        <v/>
      </c>
      <c r="C114" t="str">
        <f>VLOOKUP(Table6[[#This Row],[Shortname]], comp[], 2, FALSE)</f>
        <v>Co3Ti</v>
      </c>
      <c r="D114" t="s">
        <v>635</v>
      </c>
      <c r="E114" t="s">
        <v>631</v>
      </c>
      <c r="F114">
        <v>337</v>
      </c>
      <c r="G114">
        <v>-192</v>
      </c>
      <c r="H114" s="4">
        <v>1.1E-4</v>
      </c>
      <c r="I114" s="4" t="s">
        <v>1645</v>
      </c>
      <c r="J114" t="s">
        <v>644</v>
      </c>
      <c r="K114" t="e">
        <f>VLOOKUP(Table6[[#This Row],[Unique]], comp[], 2, FALSE)</f>
        <v>#N/A</v>
      </c>
      <c r="L114" t="str">
        <f>Table6[[#This Row],[Name]] &amp; Table6[[#This Row],[Paper]]</f>
        <v>Mo1TLiu, Y., Takasugi, T., Izumi, O. &amp; Suenaga, H. Mechanical properties of Co3Ti polycrystals alloyed with various additions. JOURNAL OF MATERIALS SCIENCE vol. 24 (1989).</v>
      </c>
      <c r="M114" t="s">
        <v>1974</v>
      </c>
    </row>
    <row r="115" spans="1:13" x14ac:dyDescent="0.3">
      <c r="A115" t="s">
        <v>2624</v>
      </c>
      <c r="B115" t="str">
        <f>IF(A115=A114, "",VLOOKUP(Table6[[#This Row],[Shortname]],comp[], 3, FALSE))</f>
        <v/>
      </c>
      <c r="C115" t="str">
        <f>VLOOKUP(Table6[[#This Row],[Shortname]], comp[], 2, FALSE)</f>
        <v>Co3Ti</v>
      </c>
      <c r="D115" t="s">
        <v>635</v>
      </c>
      <c r="E115" t="s">
        <v>631</v>
      </c>
      <c r="F115">
        <v>301</v>
      </c>
      <c r="G115">
        <v>500</v>
      </c>
      <c r="H115" s="4">
        <v>1.1E-4</v>
      </c>
      <c r="I115" s="4" t="s">
        <v>1645</v>
      </c>
      <c r="J115" t="s">
        <v>644</v>
      </c>
      <c r="K115" t="e">
        <f>VLOOKUP(Table6[[#This Row],[Unique]], comp[], 2, FALSE)</f>
        <v>#N/A</v>
      </c>
      <c r="L115" t="str">
        <f>Table6[[#This Row],[Name]] &amp; Table6[[#This Row],[Paper]]</f>
        <v>Mo1TLiu, Y., Takasugi, T., Izumi, O. &amp; Suenaga, H. Mechanical properties of Co3Ti polycrystals alloyed with various additions. JOURNAL OF MATERIALS SCIENCE vol. 24 (1989).</v>
      </c>
      <c r="M115" t="s">
        <v>1974</v>
      </c>
    </row>
    <row r="116" spans="1:13" x14ac:dyDescent="0.3">
      <c r="A116" t="s">
        <v>2624</v>
      </c>
      <c r="B116" t="str">
        <f>IF(A116=A115, "",VLOOKUP(Table6[[#This Row],[Shortname]],comp[], 3, FALSE))</f>
        <v/>
      </c>
      <c r="C116" t="str">
        <f>VLOOKUP(Table6[[#This Row],[Shortname]], comp[], 2, FALSE)</f>
        <v>Co3Ti</v>
      </c>
      <c r="D116" t="s">
        <v>635</v>
      </c>
      <c r="E116" t="s">
        <v>631</v>
      </c>
      <c r="F116">
        <v>260</v>
      </c>
      <c r="G116">
        <v>400</v>
      </c>
      <c r="H116" s="4">
        <v>1.1E-4</v>
      </c>
      <c r="I116" s="4" t="s">
        <v>1645</v>
      </c>
      <c r="J116" t="s">
        <v>644</v>
      </c>
      <c r="K116" t="e">
        <f>VLOOKUP(Table6[[#This Row],[Unique]], comp[], 2, FALSE)</f>
        <v>#N/A</v>
      </c>
      <c r="L116" t="str">
        <f>Table6[[#This Row],[Name]] &amp; Table6[[#This Row],[Paper]]</f>
        <v>Mo1TLiu, Y., Takasugi, T., Izumi, O. &amp; Suenaga, H. Mechanical properties of Co3Ti polycrystals alloyed with various additions. JOURNAL OF MATERIALS SCIENCE vol. 24 (1989).</v>
      </c>
      <c r="M116" t="s">
        <v>1974</v>
      </c>
    </row>
    <row r="117" spans="1:13" x14ac:dyDescent="0.3">
      <c r="A117" t="s">
        <v>2624</v>
      </c>
      <c r="B117" t="str">
        <f>IF(A117=A116, "",VLOOKUP(Table6[[#This Row],[Shortname]],comp[], 3, FALSE))</f>
        <v/>
      </c>
      <c r="C117" t="str">
        <f>VLOOKUP(Table6[[#This Row],[Shortname]], comp[], 2, FALSE)</f>
        <v>Co3Ti</v>
      </c>
      <c r="D117" t="s">
        <v>635</v>
      </c>
      <c r="E117" t="s">
        <v>631</v>
      </c>
      <c r="F117">
        <v>241</v>
      </c>
      <c r="G117">
        <v>20</v>
      </c>
      <c r="H117" s="4">
        <v>1.1E-4</v>
      </c>
      <c r="I117" s="4" t="s">
        <v>1645</v>
      </c>
      <c r="J117" t="s">
        <v>644</v>
      </c>
      <c r="K117" t="e">
        <f>VLOOKUP(Table6[[#This Row],[Unique]], comp[], 2, FALSE)</f>
        <v>#N/A</v>
      </c>
      <c r="L117" t="str">
        <f>Table6[[#This Row],[Name]] &amp; Table6[[#This Row],[Paper]]</f>
        <v>Mo1TLiu, Y., Takasugi, T., Izumi, O. &amp; Suenaga, H. Mechanical properties of Co3Ti polycrystals alloyed with various additions. JOURNAL OF MATERIALS SCIENCE vol. 24 (1989).</v>
      </c>
      <c r="M117" t="s">
        <v>1974</v>
      </c>
    </row>
    <row r="118" spans="1:13" x14ac:dyDescent="0.3">
      <c r="A118" t="s">
        <v>2624</v>
      </c>
      <c r="B118" t="str">
        <f>IF(A118=A117, "",VLOOKUP(Table6[[#This Row],[Shortname]],comp[], 3, FALSE))</f>
        <v/>
      </c>
      <c r="C118" t="str">
        <f>VLOOKUP(Table6[[#This Row],[Shortname]], comp[], 2, FALSE)</f>
        <v>Co3Ti</v>
      </c>
      <c r="D118" t="s">
        <v>635</v>
      </c>
      <c r="E118" t="s">
        <v>631</v>
      </c>
      <c r="F118">
        <v>224</v>
      </c>
      <c r="G118">
        <v>200</v>
      </c>
      <c r="H118" s="4">
        <v>1.1E-4</v>
      </c>
      <c r="I118" s="4" t="s">
        <v>1645</v>
      </c>
      <c r="J118" t="s">
        <v>644</v>
      </c>
      <c r="K118" t="e">
        <f>VLOOKUP(Table6[[#This Row],[Unique]], comp[], 2, FALSE)</f>
        <v>#N/A</v>
      </c>
      <c r="L118" t="str">
        <f>Table6[[#This Row],[Name]] &amp; Table6[[#This Row],[Paper]]</f>
        <v>Mo1TLiu, Y., Takasugi, T., Izumi, O. &amp; Suenaga, H. Mechanical properties of Co3Ti polycrystals alloyed with various additions. JOURNAL OF MATERIALS SCIENCE vol. 24 (1989).</v>
      </c>
      <c r="M118" t="s">
        <v>1974</v>
      </c>
    </row>
    <row r="119" spans="1:13" x14ac:dyDescent="0.3">
      <c r="A119" t="s">
        <v>2624</v>
      </c>
      <c r="B119" t="str">
        <f>IF(A119=A118, "",VLOOKUP(Table6[[#This Row],[Shortname]],comp[], 3, FALSE))</f>
        <v/>
      </c>
      <c r="C119" t="str">
        <f>VLOOKUP(Table6[[#This Row],[Shortname]], comp[], 2, FALSE)</f>
        <v>Co3Ti</v>
      </c>
      <c r="D119" t="s">
        <v>635</v>
      </c>
      <c r="E119" t="s">
        <v>631</v>
      </c>
      <c r="F119">
        <v>85</v>
      </c>
      <c r="G119">
        <v>1000</v>
      </c>
      <c r="H119" s="4">
        <v>1.1E-4</v>
      </c>
      <c r="I119" s="4" t="s">
        <v>1645</v>
      </c>
      <c r="J119" t="s">
        <v>644</v>
      </c>
      <c r="K119" t="e">
        <f>VLOOKUP(Table6[[#This Row],[Unique]], comp[], 2, FALSE)</f>
        <v>#N/A</v>
      </c>
      <c r="L119" t="str">
        <f>Table6[[#This Row],[Name]] &amp; Table6[[#This Row],[Paper]]</f>
        <v>Mo1TLiu, Y., Takasugi, T., Izumi, O. &amp; Suenaga, H. Mechanical properties of Co3Ti polycrystals alloyed with various additions. JOURNAL OF MATERIALS SCIENCE vol. 24 (1989).</v>
      </c>
      <c r="M119" t="s">
        <v>1974</v>
      </c>
    </row>
    <row r="120" spans="1:13" x14ac:dyDescent="0.3">
      <c r="A120" t="s">
        <v>2619</v>
      </c>
      <c r="B120" t="str">
        <f>IF(A120=A119, "",VLOOKUP(Table6[[#This Row],[Shortname]],comp[], 3, FALSE))</f>
        <v>-22Ti-1Ta</v>
      </c>
      <c r="C120" t="str">
        <f>VLOOKUP(Table6[[#This Row],[Shortname]], comp[], 2, FALSE)</f>
        <v>Co3Ti</v>
      </c>
      <c r="D120" t="s">
        <v>633</v>
      </c>
      <c r="E120" t="s">
        <v>631</v>
      </c>
      <c r="F120">
        <v>488</v>
      </c>
      <c r="G120">
        <v>800</v>
      </c>
      <c r="H120" s="4">
        <v>5.5000000000000003E-4</v>
      </c>
      <c r="I120" s="4" t="s">
        <v>1645</v>
      </c>
      <c r="J120" t="s">
        <v>644</v>
      </c>
      <c r="K120" t="e">
        <f>VLOOKUP(Table6[[#This Row],[Unique]], comp[], 2, FALSE)</f>
        <v>#N/A</v>
      </c>
      <c r="L120" t="str">
        <f>Table6[[#This Row],[Name]] &amp; Table6[[#This Row],[Paper]]</f>
        <v>Ta1TLiu, Y., Takasugi, T., Izumi, O. &amp; Suenaga, H. Mechanical properties of Co3Ti polycrystals alloyed with various additions. JOURNAL OF MATERIALS SCIENCE vol. 24 (1989).</v>
      </c>
      <c r="M120" t="s">
        <v>1969</v>
      </c>
    </row>
    <row r="121" spans="1:13" x14ac:dyDescent="0.3">
      <c r="A121" t="s">
        <v>2619</v>
      </c>
      <c r="B121" t="str">
        <f>IF(A121=A120, "",VLOOKUP(Table6[[#This Row],[Shortname]],comp[], 3, FALSE))</f>
        <v/>
      </c>
      <c r="C121" t="str">
        <f>VLOOKUP(Table6[[#This Row],[Shortname]], comp[], 2, FALSE)</f>
        <v>Co3Ti</v>
      </c>
      <c r="D121" t="s">
        <v>633</v>
      </c>
      <c r="E121" t="s">
        <v>631</v>
      </c>
      <c r="F121">
        <v>465</v>
      </c>
      <c r="G121">
        <v>700</v>
      </c>
      <c r="H121" s="4">
        <v>5.5000000000000003E-4</v>
      </c>
      <c r="I121" s="4" t="s">
        <v>1645</v>
      </c>
      <c r="J121" t="s">
        <v>644</v>
      </c>
      <c r="K121" t="e">
        <f>VLOOKUP(Table6[[#This Row],[Unique]], comp[], 2, FALSE)</f>
        <v>#N/A</v>
      </c>
      <c r="L121" t="str">
        <f>Table6[[#This Row],[Name]] &amp; Table6[[#This Row],[Paper]]</f>
        <v>Ta1TLiu, Y., Takasugi, T., Izumi, O. &amp; Suenaga, H. Mechanical properties of Co3Ti polycrystals alloyed with various additions. JOURNAL OF MATERIALS SCIENCE vol. 24 (1989).</v>
      </c>
      <c r="M121" t="s">
        <v>1969</v>
      </c>
    </row>
    <row r="122" spans="1:13" x14ac:dyDescent="0.3">
      <c r="A122" t="s">
        <v>2619</v>
      </c>
      <c r="B122" t="str">
        <f>IF(A122=A121, "",VLOOKUP(Table6[[#This Row],[Shortname]],comp[], 3, FALSE))</f>
        <v/>
      </c>
      <c r="C122" t="str">
        <f>VLOOKUP(Table6[[#This Row],[Shortname]], comp[], 2, FALSE)</f>
        <v>Co3Ti</v>
      </c>
      <c r="D122" t="s">
        <v>633</v>
      </c>
      <c r="E122" t="s">
        <v>631</v>
      </c>
      <c r="F122">
        <v>420</v>
      </c>
      <c r="G122">
        <v>600</v>
      </c>
      <c r="H122" s="4">
        <v>5.5000000000000003E-4</v>
      </c>
      <c r="I122" s="4" t="s">
        <v>1645</v>
      </c>
      <c r="J122" t="s">
        <v>644</v>
      </c>
      <c r="K122" t="e">
        <f>VLOOKUP(Table6[[#This Row],[Unique]], comp[], 2, FALSE)</f>
        <v>#N/A</v>
      </c>
      <c r="L122" t="str">
        <f>Table6[[#This Row],[Name]] &amp; Table6[[#This Row],[Paper]]</f>
        <v>Ta1TLiu, Y., Takasugi, T., Izumi, O. &amp; Suenaga, H. Mechanical properties of Co3Ti polycrystals alloyed with various additions. JOURNAL OF MATERIALS SCIENCE vol. 24 (1989).</v>
      </c>
      <c r="M122" t="s">
        <v>1969</v>
      </c>
    </row>
    <row r="123" spans="1:13" x14ac:dyDescent="0.3">
      <c r="A123" t="s">
        <v>2619</v>
      </c>
      <c r="B123" t="str">
        <f>IF(A123=A122, "",VLOOKUP(Table6[[#This Row],[Shortname]],comp[], 3, FALSE))</f>
        <v/>
      </c>
      <c r="C123" t="str">
        <f>VLOOKUP(Table6[[#This Row],[Shortname]], comp[], 2, FALSE)</f>
        <v>Co3Ti</v>
      </c>
      <c r="D123" t="s">
        <v>633</v>
      </c>
      <c r="E123" t="s">
        <v>631</v>
      </c>
      <c r="F123">
        <v>390</v>
      </c>
      <c r="G123">
        <v>-192</v>
      </c>
      <c r="H123" s="4">
        <v>1.1E-4</v>
      </c>
      <c r="I123" s="4" t="s">
        <v>1645</v>
      </c>
      <c r="J123" t="s">
        <v>644</v>
      </c>
      <c r="K123" t="e">
        <f>VLOOKUP(Table6[[#This Row],[Unique]], comp[], 2, FALSE)</f>
        <v>#N/A</v>
      </c>
      <c r="L123" t="str">
        <f>Table6[[#This Row],[Name]] &amp; Table6[[#This Row],[Paper]]</f>
        <v>Ta1TLiu, Y., Takasugi, T., Izumi, O. &amp; Suenaga, H. Mechanical properties of Co3Ti polycrystals alloyed with various additions. JOURNAL OF MATERIALS SCIENCE vol. 24 (1989).</v>
      </c>
      <c r="M123" t="s">
        <v>1969</v>
      </c>
    </row>
    <row r="124" spans="1:13" x14ac:dyDescent="0.3">
      <c r="A124" t="s">
        <v>2619</v>
      </c>
      <c r="B124" t="str">
        <f>IF(A124=A123, "",VLOOKUP(Table6[[#This Row],[Shortname]],comp[], 3, FALSE))</f>
        <v/>
      </c>
      <c r="C124" t="str">
        <f>VLOOKUP(Table6[[#This Row],[Shortname]], comp[], 2, FALSE)</f>
        <v>Co3Ti</v>
      </c>
      <c r="D124" t="s">
        <v>633</v>
      </c>
      <c r="E124" t="s">
        <v>631</v>
      </c>
      <c r="F124">
        <v>380</v>
      </c>
      <c r="G124">
        <v>600</v>
      </c>
      <c r="H124" s="4">
        <v>1.1E-4</v>
      </c>
      <c r="I124" s="4" t="s">
        <v>1645</v>
      </c>
      <c r="J124" t="s">
        <v>644</v>
      </c>
      <c r="K124" t="e">
        <f>VLOOKUP(Table6[[#This Row],[Unique]], comp[], 2, FALSE)</f>
        <v>#N/A</v>
      </c>
      <c r="L124" t="str">
        <f>Table6[[#This Row],[Name]] &amp; Table6[[#This Row],[Paper]]</f>
        <v>Ta1TLiu, Y., Takasugi, T., Izumi, O. &amp; Suenaga, H. Mechanical properties of Co3Ti polycrystals alloyed with various additions. JOURNAL OF MATERIALS SCIENCE vol. 24 (1989).</v>
      </c>
      <c r="M124" t="s">
        <v>1969</v>
      </c>
    </row>
    <row r="125" spans="1:13" x14ac:dyDescent="0.3">
      <c r="A125" t="s">
        <v>2619</v>
      </c>
      <c r="B125" t="str">
        <f>IF(A125=A124, "",VLOOKUP(Table6[[#This Row],[Shortname]],comp[], 3, FALSE))</f>
        <v/>
      </c>
      <c r="C125" t="str">
        <f>VLOOKUP(Table6[[#This Row],[Shortname]], comp[], 2, FALSE)</f>
        <v>Co3Ti</v>
      </c>
      <c r="D125" t="s">
        <v>633</v>
      </c>
      <c r="E125" t="s">
        <v>631</v>
      </c>
      <c r="F125">
        <v>315</v>
      </c>
      <c r="G125">
        <v>500</v>
      </c>
      <c r="H125" s="4">
        <v>5.5000000000000003E-4</v>
      </c>
      <c r="I125" s="4" t="s">
        <v>1645</v>
      </c>
      <c r="J125" t="s">
        <v>644</v>
      </c>
      <c r="K125" t="e">
        <f>VLOOKUP(Table6[[#This Row],[Unique]], comp[], 2, FALSE)</f>
        <v>#N/A</v>
      </c>
      <c r="L125" t="str">
        <f>Table6[[#This Row],[Name]] &amp; Table6[[#This Row],[Paper]]</f>
        <v>Ta1TLiu, Y., Takasugi, T., Izumi, O. &amp; Suenaga, H. Mechanical properties of Co3Ti polycrystals alloyed with various additions. JOURNAL OF MATERIALS SCIENCE vol. 24 (1989).</v>
      </c>
      <c r="M125" t="s">
        <v>1969</v>
      </c>
    </row>
    <row r="126" spans="1:13" x14ac:dyDescent="0.3">
      <c r="A126" t="s">
        <v>2619</v>
      </c>
      <c r="B126" t="str">
        <f>IF(A126=A125, "",VLOOKUP(Table6[[#This Row],[Shortname]],comp[], 3, FALSE))</f>
        <v/>
      </c>
      <c r="C126" t="str">
        <f>VLOOKUP(Table6[[#This Row],[Shortname]], comp[], 2, FALSE)</f>
        <v>Co3Ti</v>
      </c>
      <c r="D126" t="s">
        <v>633</v>
      </c>
      <c r="E126" t="s">
        <v>631</v>
      </c>
      <c r="F126">
        <v>273</v>
      </c>
      <c r="G126">
        <v>400</v>
      </c>
      <c r="H126" s="4">
        <v>1.1E-4</v>
      </c>
      <c r="I126" s="4" t="s">
        <v>1645</v>
      </c>
      <c r="J126" t="s">
        <v>644</v>
      </c>
      <c r="K126" t="e">
        <f>VLOOKUP(Table6[[#This Row],[Unique]], comp[], 2, FALSE)</f>
        <v>#N/A</v>
      </c>
      <c r="L126" t="str">
        <f>Table6[[#This Row],[Name]] &amp; Table6[[#This Row],[Paper]]</f>
        <v>Ta1TLiu, Y., Takasugi, T., Izumi, O. &amp; Suenaga, H. Mechanical properties of Co3Ti polycrystals alloyed with various additions. JOURNAL OF MATERIALS SCIENCE vol. 24 (1989).</v>
      </c>
      <c r="M126" t="s">
        <v>1969</v>
      </c>
    </row>
    <row r="127" spans="1:13" x14ac:dyDescent="0.3">
      <c r="A127" t="s">
        <v>2619</v>
      </c>
      <c r="B127" t="str">
        <f>IF(A127=A126, "",VLOOKUP(Table6[[#This Row],[Shortname]],comp[], 3, FALSE))</f>
        <v/>
      </c>
      <c r="C127" t="str">
        <f>VLOOKUP(Table6[[#This Row],[Shortname]], comp[], 2, FALSE)</f>
        <v>Co3Ti</v>
      </c>
      <c r="D127" t="s">
        <v>633</v>
      </c>
      <c r="E127" t="s">
        <v>631</v>
      </c>
      <c r="F127">
        <v>265</v>
      </c>
      <c r="G127">
        <v>20</v>
      </c>
      <c r="H127" s="4">
        <v>1.1E-4</v>
      </c>
      <c r="I127" s="4" t="s">
        <v>1645</v>
      </c>
      <c r="J127" t="s">
        <v>644</v>
      </c>
      <c r="K127" t="e">
        <f>VLOOKUP(Table6[[#This Row],[Unique]], comp[], 2, FALSE)</f>
        <v>#N/A</v>
      </c>
      <c r="L127" t="str">
        <f>Table6[[#This Row],[Name]] &amp; Table6[[#This Row],[Paper]]</f>
        <v>Ta1TLiu, Y., Takasugi, T., Izumi, O. &amp; Suenaga, H. Mechanical properties of Co3Ti polycrystals alloyed with various additions. JOURNAL OF MATERIALS SCIENCE vol. 24 (1989).</v>
      </c>
      <c r="M127" t="s">
        <v>1969</v>
      </c>
    </row>
    <row r="128" spans="1:13" x14ac:dyDescent="0.3">
      <c r="A128" t="s">
        <v>2619</v>
      </c>
      <c r="B128" t="str">
        <f>IF(A128=A127, "",VLOOKUP(Table6[[#This Row],[Shortname]],comp[], 3, FALSE))</f>
        <v/>
      </c>
      <c r="C128" t="str">
        <f>VLOOKUP(Table6[[#This Row],[Shortname]], comp[], 2, FALSE)</f>
        <v>Co3Ti</v>
      </c>
      <c r="D128" t="s">
        <v>633</v>
      </c>
      <c r="E128" t="s">
        <v>631</v>
      </c>
      <c r="F128">
        <v>230</v>
      </c>
      <c r="G128">
        <v>200</v>
      </c>
      <c r="H128" s="4">
        <v>1.1E-4</v>
      </c>
      <c r="I128" s="4" t="s">
        <v>1645</v>
      </c>
      <c r="J128" t="s">
        <v>644</v>
      </c>
      <c r="K128" t="e">
        <f>VLOOKUP(Table6[[#This Row],[Unique]], comp[], 2, FALSE)</f>
        <v>#N/A</v>
      </c>
      <c r="L128" t="str">
        <f>Table6[[#This Row],[Name]] &amp; Table6[[#This Row],[Paper]]</f>
        <v>Ta1TLiu, Y., Takasugi, T., Izumi, O. &amp; Suenaga, H. Mechanical properties of Co3Ti polycrystals alloyed with various additions. JOURNAL OF MATERIALS SCIENCE vol. 24 (1989).</v>
      </c>
      <c r="M128" t="s">
        <v>1969</v>
      </c>
    </row>
    <row r="129" spans="1:13" x14ac:dyDescent="0.3">
      <c r="A129" t="s">
        <v>2606</v>
      </c>
      <c r="B129" t="str">
        <f>IF(A129=A128, "",VLOOKUP(Table6[[#This Row],[Shortname]],comp[], 3, FALSE))</f>
        <v>-23Ti</v>
      </c>
      <c r="C129" t="str">
        <f>VLOOKUP(Table6[[#This Row],[Shortname]], comp[], 2, FALSE)</f>
        <v>Co3Ti</v>
      </c>
      <c r="D129" t="s">
        <v>642</v>
      </c>
      <c r="E129" t="s">
        <v>631</v>
      </c>
      <c r="F129">
        <v>778</v>
      </c>
      <c r="G129">
        <v>500</v>
      </c>
      <c r="H129" s="4">
        <v>1.1E-4</v>
      </c>
      <c r="I129" s="4" t="s">
        <v>1645</v>
      </c>
      <c r="J129" t="s">
        <v>644</v>
      </c>
      <c r="K129" t="e">
        <f>VLOOKUP(Table6[[#This Row],[Unique]], comp[], 2, FALSE)</f>
        <v>#N/A</v>
      </c>
      <c r="L129" t="str">
        <f>Table6[[#This Row],[Name]] &amp; Table6[[#This Row],[Paper]]</f>
        <v>unalloyedLiu, Y., Takasugi, T., Izumi, O. &amp; Suenaga, H. Mechanical properties of Co3Ti polycrystals alloyed with various additions. JOURNAL OF MATERIALS SCIENCE vol. 24 (1989).</v>
      </c>
      <c r="M129" t="s">
        <v>1953</v>
      </c>
    </row>
    <row r="130" spans="1:13" x14ac:dyDescent="0.3">
      <c r="A130" t="s">
        <v>2606</v>
      </c>
      <c r="B130" t="str">
        <f>IF(A130=A129, "",VLOOKUP(Table6[[#This Row],[Shortname]],comp[], 3, FALSE))</f>
        <v/>
      </c>
      <c r="C130" t="str">
        <f>VLOOKUP(Table6[[#This Row],[Shortname]], comp[], 2, FALSE)</f>
        <v>Co3Ti</v>
      </c>
      <c r="D130" t="s">
        <v>642</v>
      </c>
      <c r="E130" t="s">
        <v>631</v>
      </c>
      <c r="F130">
        <v>676</v>
      </c>
      <c r="G130">
        <v>400</v>
      </c>
      <c r="H130" s="4">
        <v>1.1E-4</v>
      </c>
      <c r="I130" s="4" t="s">
        <v>1645</v>
      </c>
      <c r="J130" t="s">
        <v>644</v>
      </c>
      <c r="K130" t="e">
        <f>VLOOKUP(Table6[[#This Row],[Unique]], comp[], 2, FALSE)</f>
        <v>#N/A</v>
      </c>
      <c r="L130" t="str">
        <f>Table6[[#This Row],[Name]] &amp; Table6[[#This Row],[Paper]]</f>
        <v>unalloyedLiu, Y., Takasugi, T., Izumi, O. &amp; Suenaga, H. Mechanical properties of Co3Ti polycrystals alloyed with various additions. JOURNAL OF MATERIALS SCIENCE vol. 24 (1989).</v>
      </c>
      <c r="M130" t="s">
        <v>1953</v>
      </c>
    </row>
    <row r="131" spans="1:13" x14ac:dyDescent="0.3">
      <c r="A131" t="s">
        <v>2606</v>
      </c>
      <c r="B131" t="str">
        <f>IF(A131=A130, "",VLOOKUP(Table6[[#This Row],[Shortname]],comp[], 3, FALSE))</f>
        <v/>
      </c>
      <c r="C131" t="str">
        <f>VLOOKUP(Table6[[#This Row],[Shortname]], comp[], 2, FALSE)</f>
        <v>Co3Ti</v>
      </c>
      <c r="D131" t="s">
        <v>642</v>
      </c>
      <c r="E131" t="s">
        <v>631</v>
      </c>
      <c r="F131">
        <v>318</v>
      </c>
      <c r="G131">
        <v>700</v>
      </c>
      <c r="H131" s="4">
        <v>1.1E-4</v>
      </c>
      <c r="I131" s="4" t="s">
        <v>1645</v>
      </c>
      <c r="J131" t="s">
        <v>644</v>
      </c>
      <c r="K131" t="e">
        <f>VLOOKUP(Table6[[#This Row],[Unique]], comp[], 2, FALSE)</f>
        <v>#N/A</v>
      </c>
      <c r="L131" t="str">
        <f>Table6[[#This Row],[Name]] &amp; Table6[[#This Row],[Paper]]</f>
        <v>unalloyedLiu, Y., Takasugi, T., Izumi, O. &amp; Suenaga, H. Mechanical properties of Co3Ti polycrystals alloyed with various additions. JOURNAL OF MATERIALS SCIENCE vol. 24 (1989).</v>
      </c>
      <c r="M131" t="s">
        <v>1953</v>
      </c>
    </row>
    <row r="132" spans="1:13" x14ac:dyDescent="0.3">
      <c r="A132" t="s">
        <v>2606</v>
      </c>
      <c r="B132" t="str">
        <f>IF(A132=A131, "",VLOOKUP(Table6[[#This Row],[Shortname]],comp[], 3, FALSE))</f>
        <v/>
      </c>
      <c r="C132" t="str">
        <f>VLOOKUP(Table6[[#This Row],[Shortname]], comp[], 2, FALSE)</f>
        <v>Co3Ti</v>
      </c>
      <c r="D132" t="s">
        <v>642</v>
      </c>
      <c r="E132" t="s">
        <v>631</v>
      </c>
      <c r="F132">
        <v>285</v>
      </c>
      <c r="G132">
        <v>-192</v>
      </c>
      <c r="H132" s="4">
        <v>1.1E-4</v>
      </c>
      <c r="I132" s="4" t="s">
        <v>1645</v>
      </c>
      <c r="J132" t="s">
        <v>644</v>
      </c>
      <c r="K132" t="e">
        <f>VLOOKUP(Table6[[#This Row],[Unique]], comp[], 2, FALSE)</f>
        <v>#N/A</v>
      </c>
      <c r="L132" t="str">
        <f>Table6[[#This Row],[Name]] &amp; Table6[[#This Row],[Paper]]</f>
        <v>unalloyedLiu, Y., Takasugi, T., Izumi, O. &amp; Suenaga, H. Mechanical properties of Co3Ti polycrystals alloyed with various additions. JOURNAL OF MATERIALS SCIENCE vol. 24 (1989).</v>
      </c>
      <c r="M132" t="s">
        <v>1953</v>
      </c>
    </row>
    <row r="133" spans="1:13" x14ac:dyDescent="0.3">
      <c r="A133" t="s">
        <v>2606</v>
      </c>
      <c r="B133" t="str">
        <f>IF(A133=A132, "",VLOOKUP(Table6[[#This Row],[Shortname]],comp[], 3, FALSE))</f>
        <v/>
      </c>
      <c r="C133" t="str">
        <f>VLOOKUP(Table6[[#This Row],[Shortname]], comp[], 2, FALSE)</f>
        <v>Co3Ti</v>
      </c>
      <c r="D133" t="s">
        <v>642</v>
      </c>
      <c r="E133" t="s">
        <v>631</v>
      </c>
      <c r="F133">
        <v>260</v>
      </c>
      <c r="G133">
        <v>600</v>
      </c>
      <c r="H133" s="4">
        <v>1.1E-4</v>
      </c>
      <c r="I133" s="4" t="s">
        <v>1645</v>
      </c>
      <c r="J133" t="s">
        <v>644</v>
      </c>
      <c r="K133" t="e">
        <f>VLOOKUP(Table6[[#This Row],[Unique]], comp[], 2, FALSE)</f>
        <v>#N/A</v>
      </c>
      <c r="L133" t="str">
        <f>Table6[[#This Row],[Name]] &amp; Table6[[#This Row],[Paper]]</f>
        <v>unalloyedLiu, Y., Takasugi, T., Izumi, O. &amp; Suenaga, H. Mechanical properties of Co3Ti polycrystals alloyed with various additions. JOURNAL OF MATERIALS SCIENCE vol. 24 (1989).</v>
      </c>
      <c r="M133" t="s">
        <v>1953</v>
      </c>
    </row>
    <row r="134" spans="1:13" x14ac:dyDescent="0.3">
      <c r="A134" s="19" t="s">
        <v>2606</v>
      </c>
      <c r="B134" s="19" t="str">
        <f>IF(A134=A133, "",VLOOKUP(Table6[[#This Row],[Shortname]],comp[], 3, FALSE))</f>
        <v/>
      </c>
      <c r="C134" s="19" t="str">
        <f>VLOOKUP(Table6[[#This Row],[Shortname]], comp[], 2, FALSE)</f>
        <v>Co3Ti</v>
      </c>
      <c r="D134" t="s">
        <v>642</v>
      </c>
      <c r="E134" t="s">
        <v>631</v>
      </c>
      <c r="F134">
        <v>200</v>
      </c>
      <c r="G134">
        <v>20</v>
      </c>
      <c r="H134" s="4">
        <v>1.1E-4</v>
      </c>
      <c r="I134" s="4" t="s">
        <v>1645</v>
      </c>
      <c r="J134" t="s">
        <v>644</v>
      </c>
      <c r="K134" s="19" t="e">
        <f>VLOOKUP(Table6[[#This Row],[Unique]], comp[], 2, FALSE)</f>
        <v>#N/A</v>
      </c>
      <c r="L134" s="19" t="str">
        <f>Table6[[#This Row],[Name]] &amp; Table6[[#This Row],[Paper]]</f>
        <v>unalloyedLiu, Y., Takasugi, T., Izumi, O. &amp; Suenaga, H. Mechanical properties of Co3Ti polycrystals alloyed with various additions. JOURNAL OF MATERIALS SCIENCE vol. 24 (1989).</v>
      </c>
      <c r="M134" s="19" t="s">
        <v>1953</v>
      </c>
    </row>
    <row r="135" spans="1:13" x14ac:dyDescent="0.3">
      <c r="A135" t="s">
        <v>2606</v>
      </c>
      <c r="B135" t="str">
        <f>IF(A135=A134, "",VLOOKUP(Table6[[#This Row],[Shortname]],comp[], 3, FALSE))</f>
        <v/>
      </c>
      <c r="C135" t="str">
        <f>VLOOKUP(Table6[[#This Row],[Shortname]], comp[], 2, FALSE)</f>
        <v>Co3Ti</v>
      </c>
      <c r="D135" t="s">
        <v>642</v>
      </c>
      <c r="E135" t="s">
        <v>631</v>
      </c>
      <c r="F135">
        <v>178</v>
      </c>
      <c r="G135">
        <v>200</v>
      </c>
      <c r="H135" s="4">
        <v>1.1E-4</v>
      </c>
      <c r="I135" s="4" t="s">
        <v>1645</v>
      </c>
      <c r="J135" t="s">
        <v>644</v>
      </c>
      <c r="K135" t="e">
        <f>VLOOKUP(Table6[[#This Row],[Unique]], comp[], 2, FALSE)</f>
        <v>#N/A</v>
      </c>
      <c r="L135" t="str">
        <f>Table6[[#This Row],[Name]] &amp; Table6[[#This Row],[Paper]]</f>
        <v>unalloyedLiu, Y., Takasugi, T., Izumi, O. &amp; Suenaga, H. Mechanical properties of Co3Ti polycrystals alloyed with various additions. JOURNAL OF MATERIALS SCIENCE vol. 24 (1989).</v>
      </c>
      <c r="M135" t="s">
        <v>1953</v>
      </c>
    </row>
    <row r="136" spans="1:13" x14ac:dyDescent="0.3">
      <c r="A136" t="s">
        <v>2606</v>
      </c>
      <c r="B136" t="str">
        <f>IF(A136=A135, "",VLOOKUP(Table6[[#This Row],[Shortname]],comp[], 3, FALSE))</f>
        <v/>
      </c>
      <c r="C136" t="str">
        <f>VLOOKUP(Table6[[#This Row],[Shortname]], comp[], 2, FALSE)</f>
        <v>Co3Ti</v>
      </c>
      <c r="D136" t="s">
        <v>642</v>
      </c>
      <c r="E136" t="s">
        <v>631</v>
      </c>
      <c r="F136">
        <v>70</v>
      </c>
      <c r="G136">
        <v>1000</v>
      </c>
      <c r="H136" s="4">
        <v>1.1E-4</v>
      </c>
      <c r="I136" s="4" t="s">
        <v>1645</v>
      </c>
      <c r="J136" t="s">
        <v>644</v>
      </c>
      <c r="K136" t="e">
        <f>VLOOKUP(Table6[[#This Row],[Unique]], comp[], 2, FALSE)</f>
        <v>#N/A</v>
      </c>
      <c r="L136" t="str">
        <f>Table6[[#This Row],[Name]] &amp; Table6[[#This Row],[Paper]]</f>
        <v>unalloyedLiu, Y., Takasugi, T., Izumi, O. &amp; Suenaga, H. Mechanical properties of Co3Ti polycrystals alloyed with various additions. JOURNAL OF MATERIALS SCIENCE vol. 24 (1989).</v>
      </c>
      <c r="M136" t="s">
        <v>1953</v>
      </c>
    </row>
    <row r="137" spans="1:13" x14ac:dyDescent="0.3">
      <c r="A137" s="19" t="s">
        <v>2413</v>
      </c>
      <c r="B137" s="19" t="str">
        <f>IF(A137=A136, "",VLOOKUP(Table6[[#This Row],[Shortname]],comp[], 3, FALSE))</f>
        <v>-31Ni-10Al-2Ta-5Mo</v>
      </c>
      <c r="C137" s="19" t="str">
        <f>VLOOKUP(Table6[[#This Row],[Shortname]], comp[], 2, FALSE)</f>
        <v>W-free</v>
      </c>
      <c r="D137" s="19" t="s">
        <v>682</v>
      </c>
      <c r="E137" s="21" t="s">
        <v>681</v>
      </c>
      <c r="F137">
        <v>885</v>
      </c>
      <c r="G137">
        <v>24</v>
      </c>
      <c r="H137" s="4">
        <v>1E-3</v>
      </c>
      <c r="I137" s="4" t="s">
        <v>43</v>
      </c>
      <c r="J137" t="s">
        <v>695</v>
      </c>
      <c r="K137" s="19" t="e">
        <f>VLOOKUP(Table6[[#This Row],[Unique]], comp[], 2, FALSE)</f>
        <v>#N/A</v>
      </c>
      <c r="L137" s="19" t="str">
        <f>Table6[[#This Row],[Name]] &amp; Table6[[#This Row],[Paper]]</f>
        <v>30Ni2TaMakineni, S. K. et al. A new class of high strength high temperature Cobalt based γ-γ′ Co-Mo-Al alloys stabilized with Ta addition. Acta Mater. 97, 29–40 (2015).</v>
      </c>
      <c r="M137" s="19" t="s">
        <v>1768</v>
      </c>
    </row>
    <row r="138" spans="1:13" x14ac:dyDescent="0.3">
      <c r="A138" s="19" t="s">
        <v>2413</v>
      </c>
      <c r="B138" s="19" t="str">
        <f>IF(A138=A137, "",VLOOKUP(Table6[[#This Row],[Shortname]],comp[], 3, FALSE))</f>
        <v/>
      </c>
      <c r="C138" s="19" t="str">
        <f>VLOOKUP(Table6[[#This Row],[Shortname]], comp[], 2, FALSE)</f>
        <v>W-free</v>
      </c>
      <c r="D138" s="19" t="s">
        <v>682</v>
      </c>
      <c r="E138" s="21" t="s">
        <v>681</v>
      </c>
      <c r="F138">
        <v>880</v>
      </c>
      <c r="G138" t="s">
        <v>46</v>
      </c>
      <c r="H138" s="4">
        <v>1E-3</v>
      </c>
      <c r="I138" s="4" t="s">
        <v>1645</v>
      </c>
      <c r="J138" t="s">
        <v>696</v>
      </c>
      <c r="K138" s="19" t="e">
        <f>VLOOKUP(Table6[[#This Row],[Unique]], comp[], 2, FALSE)</f>
        <v>#N/A</v>
      </c>
      <c r="L138" s="19" t="str">
        <f>Table6[[#This Row],[Name]] &amp; Table6[[#This Row],[Paper]]</f>
        <v>30Ni2TaMakineni, S. K. et al. A new class of high strength high temperature Cobalt based γ-γ′ Co-Mo-Al alloys stabilized with Ta addition. Acta Mater. 97, 29–40 (2015).</v>
      </c>
      <c r="M138" s="19" t="s">
        <v>1768</v>
      </c>
    </row>
    <row r="139" spans="1:13" x14ac:dyDescent="0.3">
      <c r="A139" t="s">
        <v>2413</v>
      </c>
      <c r="B139" t="str">
        <f>IF(A139=A138, "",VLOOKUP(Table6[[#This Row],[Shortname]],comp[], 3, FALSE))</f>
        <v/>
      </c>
      <c r="C139" t="str">
        <f>VLOOKUP(Table6[[#This Row],[Shortname]], comp[], 2, FALSE)</f>
        <v>W-free</v>
      </c>
      <c r="D139" s="19" t="s">
        <v>682</v>
      </c>
      <c r="E139" s="21" t="s">
        <v>681</v>
      </c>
      <c r="F139">
        <v>805</v>
      </c>
      <c r="G139">
        <v>473</v>
      </c>
      <c r="H139" s="4">
        <v>1E-3</v>
      </c>
      <c r="I139" s="4" t="s">
        <v>43</v>
      </c>
      <c r="J139" t="s">
        <v>695</v>
      </c>
      <c r="K139" t="e">
        <f>VLOOKUP(Table6[[#This Row],[Unique]], comp[], 2, FALSE)</f>
        <v>#N/A</v>
      </c>
      <c r="L139" t="str">
        <f>Table6[[#This Row],[Name]] &amp; Table6[[#This Row],[Paper]]</f>
        <v>30Ni2TaMakineni, S. K. et al. A new class of high strength high temperature Cobalt based γ-γ′ Co-Mo-Al alloys stabilized with Ta addition. Acta Mater. 97, 29–40 (2015).</v>
      </c>
      <c r="M139" t="s">
        <v>1768</v>
      </c>
    </row>
    <row r="140" spans="1:13" x14ac:dyDescent="0.3">
      <c r="A140" t="s">
        <v>2413</v>
      </c>
      <c r="B140" t="str">
        <f>IF(A140=A139, "",VLOOKUP(Table6[[#This Row],[Shortname]],comp[], 3, FALSE))</f>
        <v/>
      </c>
      <c r="C140" t="str">
        <f>VLOOKUP(Table6[[#This Row],[Shortname]], comp[], 2, FALSE)</f>
        <v>W-free</v>
      </c>
      <c r="D140" s="19" t="s">
        <v>682</v>
      </c>
      <c r="E140" s="21" t="s">
        <v>681</v>
      </c>
      <c r="F140">
        <v>776</v>
      </c>
      <c r="G140">
        <v>573</v>
      </c>
      <c r="H140" s="4">
        <v>1E-3</v>
      </c>
      <c r="I140" s="4" t="s">
        <v>43</v>
      </c>
      <c r="J140" t="s">
        <v>695</v>
      </c>
      <c r="K140" t="e">
        <f>VLOOKUP(Table6[[#This Row],[Unique]], comp[], 2, FALSE)</f>
        <v>#N/A</v>
      </c>
      <c r="L140" t="str">
        <f>Table6[[#This Row],[Name]] &amp; Table6[[#This Row],[Paper]]</f>
        <v>30Ni2TaMakineni, S. K. et al. A new class of high strength high temperature Cobalt based γ-γ′ Co-Mo-Al alloys stabilized with Ta addition. Acta Mater. 97, 29–40 (2015).</v>
      </c>
      <c r="M140" t="s">
        <v>1768</v>
      </c>
    </row>
    <row r="141" spans="1:13" x14ac:dyDescent="0.3">
      <c r="A141" t="s">
        <v>2413</v>
      </c>
      <c r="B141" t="str">
        <f>IF(A141=A140, "",VLOOKUP(Table6[[#This Row],[Shortname]],comp[], 3, FALSE))</f>
        <v/>
      </c>
      <c r="C141" t="str">
        <f>VLOOKUP(Table6[[#This Row],[Shortname]], comp[], 2, FALSE)</f>
        <v>W-free</v>
      </c>
      <c r="D141" s="19" t="s">
        <v>682</v>
      </c>
      <c r="E141" s="21" t="s">
        <v>681</v>
      </c>
      <c r="F141">
        <v>743</v>
      </c>
      <c r="G141">
        <v>673</v>
      </c>
      <c r="H141" s="4">
        <v>1E-3</v>
      </c>
      <c r="I141" s="4" t="s">
        <v>43</v>
      </c>
      <c r="J141" t="s">
        <v>695</v>
      </c>
      <c r="K141" t="e">
        <f>VLOOKUP(Table6[[#This Row],[Unique]], comp[], 2, FALSE)</f>
        <v>#N/A</v>
      </c>
      <c r="L141" t="str">
        <f>Table6[[#This Row],[Name]] &amp; Table6[[#This Row],[Paper]]</f>
        <v>30Ni2TaMakineni, S. K. et al. A new class of high strength high temperature Cobalt based γ-γ′ Co-Mo-Al alloys stabilized with Ta addition. Acta Mater. 97, 29–40 (2015).</v>
      </c>
      <c r="M141" t="s">
        <v>1768</v>
      </c>
    </row>
    <row r="142" spans="1:13" x14ac:dyDescent="0.3">
      <c r="A142" t="s">
        <v>2413</v>
      </c>
      <c r="B142" t="str">
        <f>IF(A142=A141, "",VLOOKUP(Table6[[#This Row],[Shortname]],comp[], 3, FALSE))</f>
        <v/>
      </c>
      <c r="C142" t="str">
        <f>VLOOKUP(Table6[[#This Row],[Shortname]], comp[], 2, FALSE)</f>
        <v>W-free</v>
      </c>
      <c r="D142" s="19" t="s">
        <v>682</v>
      </c>
      <c r="E142" s="21" t="s">
        <v>681</v>
      </c>
      <c r="F142">
        <v>653</v>
      </c>
      <c r="G142">
        <v>773</v>
      </c>
      <c r="H142" s="4">
        <v>1E-3</v>
      </c>
      <c r="I142" s="4" t="s">
        <v>43</v>
      </c>
      <c r="J142" t="s">
        <v>695</v>
      </c>
      <c r="K142" t="e">
        <f>VLOOKUP(Table6[[#This Row],[Unique]], comp[], 2, FALSE)</f>
        <v>#N/A</v>
      </c>
      <c r="L142" t="str">
        <f>Table6[[#This Row],[Name]] &amp; Table6[[#This Row],[Paper]]</f>
        <v>30Ni2TaMakineni, S. K. et al. A new class of high strength high temperature Cobalt based γ-γ′ Co-Mo-Al alloys stabilized with Ta addition. Acta Mater. 97, 29–40 (2015).</v>
      </c>
      <c r="M142" t="s">
        <v>1768</v>
      </c>
    </row>
    <row r="143" spans="1:13" x14ac:dyDescent="0.3">
      <c r="A143" t="s">
        <v>2413</v>
      </c>
      <c r="B143" t="str">
        <f>IF(A143=A142, "",VLOOKUP(Table6[[#This Row],[Shortname]],comp[], 3, FALSE))</f>
        <v/>
      </c>
      <c r="C143" t="str">
        <f>VLOOKUP(Table6[[#This Row],[Shortname]], comp[], 2, FALSE)</f>
        <v>W-free</v>
      </c>
      <c r="D143" s="19" t="s">
        <v>682</v>
      </c>
      <c r="E143" s="21" t="s">
        <v>681</v>
      </c>
      <c r="F143">
        <v>546</v>
      </c>
      <c r="G143">
        <v>873</v>
      </c>
      <c r="H143" s="4">
        <v>1E-3</v>
      </c>
      <c r="I143" s="4" t="s">
        <v>43</v>
      </c>
      <c r="J143" t="s">
        <v>695</v>
      </c>
      <c r="K143" t="e">
        <f>VLOOKUP(Table6[[#This Row],[Unique]], comp[], 2, FALSE)</f>
        <v>#N/A</v>
      </c>
      <c r="L143" t="str">
        <f>Table6[[#This Row],[Name]] &amp; Table6[[#This Row],[Paper]]</f>
        <v>30Ni2TaMakineni, S. K. et al. A new class of high strength high temperature Cobalt based γ-γ′ Co-Mo-Al alloys stabilized with Ta addition. Acta Mater. 97, 29–40 (2015).</v>
      </c>
      <c r="M143" t="s">
        <v>1768</v>
      </c>
    </row>
    <row r="144" spans="1:13" x14ac:dyDescent="0.3">
      <c r="A144" t="s">
        <v>2412</v>
      </c>
      <c r="B144" t="str">
        <f>IF(A144=A143, "",VLOOKUP(Table6[[#This Row],[Shortname]],comp[], 3, FALSE))</f>
        <v>-10Al-2Ta-5Mo</v>
      </c>
      <c r="C144" t="str">
        <f>VLOOKUP(Table6[[#This Row],[Shortname]], comp[], 2, FALSE)</f>
        <v>W-free</v>
      </c>
      <c r="D144" s="19" t="s">
        <v>162</v>
      </c>
      <c r="E144" s="21" t="s">
        <v>681</v>
      </c>
      <c r="F144">
        <v>675</v>
      </c>
      <c r="G144">
        <v>673</v>
      </c>
      <c r="H144" s="4">
        <v>1E-3</v>
      </c>
      <c r="I144" s="4" t="s">
        <v>43</v>
      </c>
      <c r="J144" t="s">
        <v>695</v>
      </c>
      <c r="K144" t="e">
        <f>VLOOKUP(Table6[[#This Row],[Unique]], comp[], 2, FALSE)</f>
        <v>#N/A</v>
      </c>
      <c r="L144" t="str">
        <f>Table6[[#This Row],[Name]] &amp; Table6[[#This Row],[Paper]]</f>
        <v>2TaMakineni, S. K. et al. A new class of high strength high temperature Cobalt based γ-γ′ Co-Mo-Al alloys stabilized with Ta addition. Acta Mater. 97, 29–40 (2015).</v>
      </c>
      <c r="M144" t="s">
        <v>1767</v>
      </c>
    </row>
    <row r="145" spans="1:13" x14ac:dyDescent="0.3">
      <c r="A145" s="19" t="s">
        <v>2412</v>
      </c>
      <c r="B145" s="19" t="str">
        <f>IF(A145=A144, "",VLOOKUP(Table6[[#This Row],[Shortname]],comp[], 3, FALSE))</f>
        <v/>
      </c>
      <c r="C145" s="19" t="str">
        <f>VLOOKUP(Table6[[#This Row],[Shortname]], comp[], 2, FALSE)</f>
        <v>W-free</v>
      </c>
      <c r="D145" s="19" t="s">
        <v>162</v>
      </c>
      <c r="E145" s="21" t="s">
        <v>681</v>
      </c>
      <c r="F145">
        <v>839</v>
      </c>
      <c r="G145">
        <v>24</v>
      </c>
      <c r="H145" s="4">
        <v>1E-3</v>
      </c>
      <c r="I145" s="4" t="s">
        <v>43</v>
      </c>
      <c r="J145" t="s">
        <v>695</v>
      </c>
      <c r="K145" s="19" t="e">
        <f>VLOOKUP(Table6[[#This Row],[Unique]], comp[], 2, FALSE)</f>
        <v>#N/A</v>
      </c>
      <c r="L145" s="19" t="str">
        <f>Table6[[#This Row],[Name]] &amp; Table6[[#This Row],[Paper]]</f>
        <v>2TaMakineni, S. K. et al. A new class of high strength high temperature Cobalt based γ-γ′ Co-Mo-Al alloys stabilized with Ta addition. Acta Mater. 97, 29–40 (2015).</v>
      </c>
      <c r="M145" s="19" t="s">
        <v>1767</v>
      </c>
    </row>
    <row r="146" spans="1:13" x14ac:dyDescent="0.3">
      <c r="A146" s="19" t="s">
        <v>2412</v>
      </c>
      <c r="B146" s="19" t="str">
        <f>IF(A146=A145, "",VLOOKUP(Table6[[#This Row],[Shortname]],comp[], 3, FALSE))</f>
        <v/>
      </c>
      <c r="C146" s="19" t="str">
        <f>VLOOKUP(Table6[[#This Row],[Shortname]], comp[], 2, FALSE)</f>
        <v>W-free</v>
      </c>
      <c r="D146" s="19" t="s">
        <v>162</v>
      </c>
      <c r="E146" s="21" t="s">
        <v>681</v>
      </c>
      <c r="F146">
        <v>800</v>
      </c>
      <c r="G146" t="s">
        <v>46</v>
      </c>
      <c r="H146" s="4">
        <v>1E-3</v>
      </c>
      <c r="I146" s="4" t="s">
        <v>1645</v>
      </c>
      <c r="J146" t="s">
        <v>696</v>
      </c>
      <c r="K146" s="19" t="e">
        <f>VLOOKUP(Table6[[#This Row],[Unique]], comp[], 2, FALSE)</f>
        <v>#N/A</v>
      </c>
      <c r="L146" s="19" t="str">
        <f>Table6[[#This Row],[Name]] &amp; Table6[[#This Row],[Paper]]</f>
        <v>2TaMakineni, S. K. et al. A new class of high strength high temperature Cobalt based γ-γ′ Co-Mo-Al alloys stabilized with Ta addition. Acta Mater. 97, 29–40 (2015).</v>
      </c>
      <c r="M146" s="19" t="s">
        <v>1767</v>
      </c>
    </row>
    <row r="147" spans="1:13" x14ac:dyDescent="0.3">
      <c r="A147" t="s">
        <v>2412</v>
      </c>
      <c r="B147" t="str">
        <f>IF(A147=A146, "",VLOOKUP(Table6[[#This Row],[Shortname]],comp[], 3, FALSE))</f>
        <v/>
      </c>
      <c r="C147" t="str">
        <f>VLOOKUP(Table6[[#This Row],[Shortname]], comp[], 2, FALSE)</f>
        <v>W-free</v>
      </c>
      <c r="D147" s="19" t="s">
        <v>162</v>
      </c>
      <c r="E147" s="21" t="s">
        <v>681</v>
      </c>
      <c r="F147">
        <v>734</v>
      </c>
      <c r="G147">
        <v>473</v>
      </c>
      <c r="H147" s="4">
        <v>1E-3</v>
      </c>
      <c r="I147" s="4" t="s">
        <v>43</v>
      </c>
      <c r="J147" t="s">
        <v>695</v>
      </c>
      <c r="K147" t="e">
        <f>VLOOKUP(Table6[[#This Row],[Unique]], comp[], 2, FALSE)</f>
        <v>#N/A</v>
      </c>
      <c r="L147" t="str">
        <f>Table6[[#This Row],[Name]] &amp; Table6[[#This Row],[Paper]]</f>
        <v>2TaMakineni, S. K. et al. A new class of high strength high temperature Cobalt based γ-γ′ Co-Mo-Al alloys stabilized with Ta addition. Acta Mater. 97, 29–40 (2015).</v>
      </c>
      <c r="M147" t="s">
        <v>1767</v>
      </c>
    </row>
    <row r="148" spans="1:13" x14ac:dyDescent="0.3">
      <c r="A148" t="s">
        <v>2412</v>
      </c>
      <c r="B148" t="str">
        <f>IF(A148=A147, "",VLOOKUP(Table6[[#This Row],[Shortname]],comp[], 3, FALSE))</f>
        <v/>
      </c>
      <c r="C148" t="str">
        <f>VLOOKUP(Table6[[#This Row],[Shortname]], comp[], 2, FALSE)</f>
        <v>W-free</v>
      </c>
      <c r="D148" s="19" t="s">
        <v>162</v>
      </c>
      <c r="E148" s="21" t="s">
        <v>681</v>
      </c>
      <c r="F148">
        <v>695</v>
      </c>
      <c r="G148">
        <v>573</v>
      </c>
      <c r="H148" s="4">
        <v>1E-3</v>
      </c>
      <c r="I148" s="4" t="s">
        <v>43</v>
      </c>
      <c r="J148" t="s">
        <v>695</v>
      </c>
      <c r="K148" t="e">
        <f>VLOOKUP(Table6[[#This Row],[Unique]], comp[], 2, FALSE)</f>
        <v>#N/A</v>
      </c>
      <c r="L148" t="str">
        <f>Table6[[#This Row],[Name]] &amp; Table6[[#This Row],[Paper]]</f>
        <v>2TaMakineni, S. K. et al. A new class of high strength high temperature Cobalt based γ-γ′ Co-Mo-Al alloys stabilized with Ta addition. Acta Mater. 97, 29–40 (2015).</v>
      </c>
      <c r="M148" t="s">
        <v>1767</v>
      </c>
    </row>
    <row r="149" spans="1:13" x14ac:dyDescent="0.3">
      <c r="A149" t="s">
        <v>2412</v>
      </c>
      <c r="B149" t="str">
        <f>IF(A149=A148, "",VLOOKUP(Table6[[#This Row],[Shortname]],comp[], 3, FALSE))</f>
        <v/>
      </c>
      <c r="C149" t="str">
        <f>VLOOKUP(Table6[[#This Row],[Shortname]], comp[], 2, FALSE)</f>
        <v>W-free</v>
      </c>
      <c r="D149" s="19" t="s">
        <v>162</v>
      </c>
      <c r="E149" s="21" t="s">
        <v>681</v>
      </c>
      <c r="F149">
        <v>573</v>
      </c>
      <c r="G149">
        <v>773</v>
      </c>
      <c r="H149" s="4">
        <v>1E-3</v>
      </c>
      <c r="I149" s="4" t="s">
        <v>43</v>
      </c>
      <c r="J149" t="s">
        <v>695</v>
      </c>
      <c r="K149" t="e">
        <f>VLOOKUP(Table6[[#This Row],[Unique]], comp[], 2, FALSE)</f>
        <v>#N/A</v>
      </c>
      <c r="L149" t="str">
        <f>Table6[[#This Row],[Name]] &amp; Table6[[#This Row],[Paper]]</f>
        <v>2TaMakineni, S. K. et al. A new class of high strength high temperature Cobalt based γ-γ′ Co-Mo-Al alloys stabilized with Ta addition. Acta Mater. 97, 29–40 (2015).</v>
      </c>
      <c r="M149" t="s">
        <v>1767</v>
      </c>
    </row>
    <row r="150" spans="1:13" x14ac:dyDescent="0.3">
      <c r="A150" t="s">
        <v>2412</v>
      </c>
      <c r="B150" t="str">
        <f>IF(A150=A149, "",VLOOKUP(Table6[[#This Row],[Shortname]],comp[], 3, FALSE))</f>
        <v/>
      </c>
      <c r="C150" t="str">
        <f>VLOOKUP(Table6[[#This Row],[Shortname]], comp[], 2, FALSE)</f>
        <v>W-free</v>
      </c>
      <c r="D150" s="19" t="s">
        <v>162</v>
      </c>
      <c r="E150" s="21" t="s">
        <v>681</v>
      </c>
      <c r="F150">
        <v>478</v>
      </c>
      <c r="G150">
        <v>873</v>
      </c>
      <c r="H150" s="4">
        <v>1E-3</v>
      </c>
      <c r="I150" s="4" t="s">
        <v>43</v>
      </c>
      <c r="J150" t="s">
        <v>695</v>
      </c>
      <c r="K150" t="e">
        <f>VLOOKUP(Table6[[#This Row],[Unique]], comp[], 2, FALSE)</f>
        <v>#N/A</v>
      </c>
      <c r="L150" t="str">
        <f>Table6[[#This Row],[Name]] &amp; Table6[[#This Row],[Paper]]</f>
        <v>2TaMakineni, S. K. et al. A new class of high strength high temperature Cobalt based γ-γ′ Co-Mo-Al alloys stabilized with Ta addition. Acta Mater. 97, 29–40 (2015).</v>
      </c>
      <c r="M150" t="s">
        <v>1767</v>
      </c>
    </row>
    <row r="151" spans="1:13" x14ac:dyDescent="0.3">
      <c r="A151" t="s">
        <v>2416</v>
      </c>
      <c r="B151" t="str">
        <f>IF(A151=A150, "",VLOOKUP(Table6[[#This Row],[Shortname]],comp[], 3, FALSE))</f>
        <v>-12Ni-10Al-2Nb-5Mo</v>
      </c>
      <c r="C151" t="str">
        <f>VLOOKUP(Table6[[#This Row],[Shortname]], comp[], 2, FALSE)</f>
        <v>W-free</v>
      </c>
      <c r="D151" t="s">
        <v>671</v>
      </c>
      <c r="E151" s="13" t="s">
        <v>674</v>
      </c>
      <c r="F151">
        <v>731</v>
      </c>
      <c r="G151">
        <v>25</v>
      </c>
      <c r="H151" s="4">
        <v>1E-3</v>
      </c>
      <c r="I151" s="4" t="s">
        <v>43</v>
      </c>
      <c r="J151" t="s">
        <v>676</v>
      </c>
      <c r="K151" t="e">
        <f>VLOOKUP(Table6[[#This Row],[Unique]], comp[], 2, FALSE)</f>
        <v>#N/A</v>
      </c>
      <c r="L151" t="str">
        <f>Table6[[#This Row],[Name]] &amp; Table6[[#This Row],[Paper]]</f>
        <v>CoNi10Makineni, S. K., Nithin, B. &amp; Chattopadhyay, K. Synthesis of a new tungsten-free γ-γ′ Cobalt-based superalloy by tuning alloying additions. Acta Mater. 85, 85–94 (2015).</v>
      </c>
      <c r="M151" t="s">
        <v>1770</v>
      </c>
    </row>
    <row r="152" spans="1:13" x14ac:dyDescent="0.3">
      <c r="A152" t="s">
        <v>2416</v>
      </c>
      <c r="B152" t="str">
        <f>IF(A152=A151, "",VLOOKUP(Table6[[#This Row],[Shortname]],comp[], 3, FALSE))</f>
        <v/>
      </c>
      <c r="C152" t="str">
        <f>VLOOKUP(Table6[[#This Row],[Shortname]], comp[], 2, FALSE)</f>
        <v>W-free</v>
      </c>
      <c r="D152" t="s">
        <v>671</v>
      </c>
      <c r="E152" s="13" t="s">
        <v>674</v>
      </c>
      <c r="F152">
        <v>637</v>
      </c>
      <c r="G152">
        <v>473</v>
      </c>
      <c r="H152" s="4">
        <v>1E-3</v>
      </c>
      <c r="I152" s="4" t="s">
        <v>43</v>
      </c>
      <c r="J152" t="s">
        <v>676</v>
      </c>
      <c r="K152" t="e">
        <f>VLOOKUP(Table6[[#This Row],[Unique]], comp[], 2, FALSE)</f>
        <v>#N/A</v>
      </c>
      <c r="L152" t="str">
        <f>Table6[[#This Row],[Name]] &amp; Table6[[#This Row],[Paper]]</f>
        <v>CoNi10Makineni, S. K., Nithin, B. &amp; Chattopadhyay, K. Synthesis of a new tungsten-free γ-γ′ Cobalt-based superalloy by tuning alloying additions. Acta Mater. 85, 85–94 (2015).</v>
      </c>
      <c r="M152" t="s">
        <v>1770</v>
      </c>
    </row>
    <row r="153" spans="1:13" x14ac:dyDescent="0.3">
      <c r="A153" t="s">
        <v>2416</v>
      </c>
      <c r="B153" t="str">
        <f>IF(A153=A152, "",VLOOKUP(Table6[[#This Row],[Shortname]],comp[], 3, FALSE))</f>
        <v/>
      </c>
      <c r="C153" t="str">
        <f>VLOOKUP(Table6[[#This Row],[Shortname]], comp[], 2, FALSE)</f>
        <v>W-free</v>
      </c>
      <c r="D153" t="s">
        <v>671</v>
      </c>
      <c r="E153" s="13" t="s">
        <v>674</v>
      </c>
      <c r="F153">
        <v>622</v>
      </c>
      <c r="G153">
        <v>673</v>
      </c>
      <c r="H153" s="4">
        <v>1E-3</v>
      </c>
      <c r="I153" s="4" t="s">
        <v>43</v>
      </c>
      <c r="J153" t="s">
        <v>676</v>
      </c>
      <c r="K153" t="e">
        <f>VLOOKUP(Table6[[#This Row],[Unique]], comp[], 2, FALSE)</f>
        <v>#N/A</v>
      </c>
      <c r="L153" t="str">
        <f>Table6[[#This Row],[Name]] &amp; Table6[[#This Row],[Paper]]</f>
        <v>CoNi10Makineni, S. K., Nithin, B. &amp; Chattopadhyay, K. Synthesis of a new tungsten-free γ-γ′ Cobalt-based superalloy by tuning alloying additions. Acta Mater. 85, 85–94 (2015).</v>
      </c>
      <c r="M153" t="s">
        <v>1770</v>
      </c>
    </row>
    <row r="154" spans="1:13" x14ac:dyDescent="0.3">
      <c r="A154" t="s">
        <v>2416</v>
      </c>
      <c r="B154" t="str">
        <f>IF(A154=A153, "",VLOOKUP(Table6[[#This Row],[Shortname]],comp[], 3, FALSE))</f>
        <v/>
      </c>
      <c r="C154" t="str">
        <f>VLOOKUP(Table6[[#This Row],[Shortname]], comp[], 2, FALSE)</f>
        <v>W-free</v>
      </c>
      <c r="D154" t="s">
        <v>671</v>
      </c>
      <c r="E154" s="13" t="s">
        <v>674</v>
      </c>
      <c r="F154">
        <v>611</v>
      </c>
      <c r="G154">
        <v>573</v>
      </c>
      <c r="H154" s="4">
        <v>1E-3</v>
      </c>
      <c r="I154" s="4" t="s">
        <v>43</v>
      </c>
      <c r="J154" t="s">
        <v>676</v>
      </c>
      <c r="K154" t="e">
        <f>VLOOKUP(Table6[[#This Row],[Unique]], comp[], 2, FALSE)</f>
        <v>#N/A</v>
      </c>
      <c r="L154" t="str">
        <f>Table6[[#This Row],[Name]] &amp; Table6[[#This Row],[Paper]]</f>
        <v>CoNi10Makineni, S. K., Nithin, B. &amp; Chattopadhyay, K. Synthesis of a new tungsten-free γ-γ′ Cobalt-based superalloy by tuning alloying additions. Acta Mater. 85, 85–94 (2015).</v>
      </c>
      <c r="M154" t="s">
        <v>1770</v>
      </c>
    </row>
    <row r="155" spans="1:13" x14ac:dyDescent="0.3">
      <c r="A155" t="s">
        <v>2416</v>
      </c>
      <c r="B155" t="str">
        <f>IF(A155=A154, "",VLOOKUP(Table6[[#This Row],[Shortname]],comp[], 3, FALSE))</f>
        <v/>
      </c>
      <c r="C155" t="str">
        <f>VLOOKUP(Table6[[#This Row],[Shortname]], comp[], 2, FALSE)</f>
        <v>W-free</v>
      </c>
      <c r="D155" t="s">
        <v>671</v>
      </c>
      <c r="E155" s="13" t="s">
        <v>674</v>
      </c>
      <c r="F155">
        <v>533</v>
      </c>
      <c r="G155">
        <v>773</v>
      </c>
      <c r="H155" s="4">
        <v>1E-3</v>
      </c>
      <c r="I155" s="4" t="s">
        <v>43</v>
      </c>
      <c r="J155" t="s">
        <v>676</v>
      </c>
      <c r="K155" t="e">
        <f>VLOOKUP(Table6[[#This Row],[Unique]], comp[], 2, FALSE)</f>
        <v>#N/A</v>
      </c>
      <c r="L155" t="str">
        <f>Table6[[#This Row],[Name]] &amp; Table6[[#This Row],[Paper]]</f>
        <v>CoNi10Makineni, S. K., Nithin, B. &amp; Chattopadhyay, K. Synthesis of a new tungsten-free γ-γ′ Cobalt-based superalloy by tuning alloying additions. Acta Mater. 85, 85–94 (2015).</v>
      </c>
      <c r="M155" t="s">
        <v>1770</v>
      </c>
    </row>
    <row r="156" spans="1:13" x14ac:dyDescent="0.3">
      <c r="A156" t="s">
        <v>2416</v>
      </c>
      <c r="B156" t="str">
        <f>IF(A156=A155, "",VLOOKUP(Table6[[#This Row],[Shortname]],comp[], 3, FALSE))</f>
        <v/>
      </c>
      <c r="C156" t="str">
        <f>VLOOKUP(Table6[[#This Row],[Shortname]], comp[], 2, FALSE)</f>
        <v>W-free</v>
      </c>
      <c r="D156" t="s">
        <v>671</v>
      </c>
      <c r="E156" s="13" t="s">
        <v>674</v>
      </c>
      <c r="F156">
        <v>510</v>
      </c>
      <c r="G156">
        <v>873</v>
      </c>
      <c r="H156" s="4">
        <v>1E-3</v>
      </c>
      <c r="I156" s="4" t="s">
        <v>43</v>
      </c>
      <c r="J156" t="s">
        <v>676</v>
      </c>
      <c r="K156" t="e">
        <f>VLOOKUP(Table6[[#This Row],[Unique]], comp[], 2, FALSE)</f>
        <v>#N/A</v>
      </c>
      <c r="L156" t="str">
        <f>Table6[[#This Row],[Name]] &amp; Table6[[#This Row],[Paper]]</f>
        <v>CoNi10Makineni, S. K., Nithin, B. &amp; Chattopadhyay, K. Synthesis of a new tungsten-free γ-γ′ Cobalt-based superalloy by tuning alloying additions. Acta Mater. 85, 85–94 (2015).</v>
      </c>
      <c r="M156" t="s">
        <v>1770</v>
      </c>
    </row>
    <row r="157" spans="1:13" x14ac:dyDescent="0.3">
      <c r="A157" t="s">
        <v>2417</v>
      </c>
      <c r="B157" t="str">
        <f>IF(A157=A156, "",VLOOKUP(Table6[[#This Row],[Shortname]],comp[], 3, FALSE))</f>
        <v>-22Ni-10Al-2Nb-5Mo</v>
      </c>
      <c r="C157" t="str">
        <f>VLOOKUP(Table6[[#This Row],[Shortname]], comp[], 2, FALSE)</f>
        <v>W-free</v>
      </c>
      <c r="D157" t="s">
        <v>672</v>
      </c>
      <c r="E157" s="13" t="s">
        <v>674</v>
      </c>
      <c r="F157">
        <v>760</v>
      </c>
      <c r="G157">
        <v>25</v>
      </c>
      <c r="H157" s="4">
        <v>1E-3</v>
      </c>
      <c r="I157" s="4" t="s">
        <v>43</v>
      </c>
      <c r="J157" t="s">
        <v>676</v>
      </c>
      <c r="K157" t="e">
        <f>VLOOKUP(Table6[[#This Row],[Unique]], comp[], 2, FALSE)</f>
        <v>#N/A</v>
      </c>
      <c r="L157" t="str">
        <f>Table6[[#This Row],[Name]] &amp; Table6[[#This Row],[Paper]]</f>
        <v>CoNi20Makineni, S. K., Nithin, B. &amp; Chattopadhyay, K. Synthesis of a new tungsten-free γ-γ′ Cobalt-based superalloy by tuning alloying additions. Acta Mater. 85, 85–94 (2015).</v>
      </c>
      <c r="M157" t="s">
        <v>1771</v>
      </c>
    </row>
    <row r="158" spans="1:13" x14ac:dyDescent="0.3">
      <c r="A158" t="s">
        <v>2417</v>
      </c>
      <c r="B158" t="str">
        <f>IF(A158=A157, "",VLOOKUP(Table6[[#This Row],[Shortname]],comp[], 3, FALSE))</f>
        <v/>
      </c>
      <c r="C158" t="str">
        <f>VLOOKUP(Table6[[#This Row],[Shortname]], comp[], 2, FALSE)</f>
        <v>W-free</v>
      </c>
      <c r="D158" t="s">
        <v>672</v>
      </c>
      <c r="E158" s="13" t="s">
        <v>674</v>
      </c>
      <c r="F158">
        <v>648</v>
      </c>
      <c r="G158">
        <v>473</v>
      </c>
      <c r="H158" s="4">
        <v>1E-3</v>
      </c>
      <c r="I158" s="4" t="s">
        <v>43</v>
      </c>
      <c r="J158" t="s">
        <v>676</v>
      </c>
      <c r="K158" t="e">
        <f>VLOOKUP(Table6[[#This Row],[Unique]], comp[], 2, FALSE)</f>
        <v>#N/A</v>
      </c>
      <c r="L158" t="str">
        <f>Table6[[#This Row],[Name]] &amp; Table6[[#This Row],[Paper]]</f>
        <v>CoNi20Makineni, S. K., Nithin, B. &amp; Chattopadhyay, K. Synthesis of a new tungsten-free γ-γ′ Cobalt-based superalloy by tuning alloying additions. Acta Mater. 85, 85–94 (2015).</v>
      </c>
      <c r="M158" t="s">
        <v>1771</v>
      </c>
    </row>
    <row r="159" spans="1:13" x14ac:dyDescent="0.3">
      <c r="A159" t="s">
        <v>2417</v>
      </c>
      <c r="B159" t="str">
        <f>IF(A159=A158, "",VLOOKUP(Table6[[#This Row],[Shortname]],comp[], 3, FALSE))</f>
        <v/>
      </c>
      <c r="C159" t="str">
        <f>VLOOKUP(Table6[[#This Row],[Shortname]], comp[], 2, FALSE)</f>
        <v>W-free</v>
      </c>
      <c r="D159" t="s">
        <v>672</v>
      </c>
      <c r="E159" s="13" t="s">
        <v>674</v>
      </c>
      <c r="F159">
        <v>642</v>
      </c>
      <c r="G159">
        <v>673</v>
      </c>
      <c r="H159" s="4">
        <v>1E-3</v>
      </c>
      <c r="I159" s="4" t="s">
        <v>43</v>
      </c>
      <c r="J159" t="s">
        <v>676</v>
      </c>
      <c r="K159" t="e">
        <f>VLOOKUP(Table6[[#This Row],[Unique]], comp[], 2, FALSE)</f>
        <v>#N/A</v>
      </c>
      <c r="L159" t="str">
        <f>Table6[[#This Row],[Name]] &amp; Table6[[#This Row],[Paper]]</f>
        <v>CoNi20Makineni, S. K., Nithin, B. &amp; Chattopadhyay, K. Synthesis of a new tungsten-free γ-γ′ Cobalt-based superalloy by tuning alloying additions. Acta Mater. 85, 85–94 (2015).</v>
      </c>
      <c r="M159" t="s">
        <v>1771</v>
      </c>
    </row>
    <row r="160" spans="1:13" x14ac:dyDescent="0.3">
      <c r="A160" t="s">
        <v>2417</v>
      </c>
      <c r="B160" t="str">
        <f>IF(A160=A159, "",VLOOKUP(Table6[[#This Row],[Shortname]],comp[], 3, FALSE))</f>
        <v/>
      </c>
      <c r="C160" t="str">
        <f>VLOOKUP(Table6[[#This Row],[Shortname]], comp[], 2, FALSE)</f>
        <v>W-free</v>
      </c>
      <c r="D160" t="s">
        <v>672</v>
      </c>
      <c r="E160" s="13" t="s">
        <v>674</v>
      </c>
      <c r="F160">
        <v>640</v>
      </c>
      <c r="G160">
        <v>573</v>
      </c>
      <c r="H160" s="4">
        <v>1E-3</v>
      </c>
      <c r="I160" s="4" t="s">
        <v>43</v>
      </c>
      <c r="J160" t="s">
        <v>676</v>
      </c>
      <c r="K160" t="e">
        <f>VLOOKUP(Table6[[#This Row],[Unique]], comp[], 2, FALSE)</f>
        <v>#N/A</v>
      </c>
      <c r="L160" t="str">
        <f>Table6[[#This Row],[Name]] &amp; Table6[[#This Row],[Paper]]</f>
        <v>CoNi20Makineni, S. K., Nithin, B. &amp; Chattopadhyay, K. Synthesis of a new tungsten-free γ-γ′ Cobalt-based superalloy by tuning alloying additions. Acta Mater. 85, 85–94 (2015).</v>
      </c>
      <c r="M160" t="s">
        <v>1771</v>
      </c>
    </row>
    <row r="161" spans="1:13" x14ac:dyDescent="0.3">
      <c r="A161" t="s">
        <v>2417</v>
      </c>
      <c r="B161" t="str">
        <f>IF(A161=A160, "",VLOOKUP(Table6[[#This Row],[Shortname]],comp[], 3, FALSE))</f>
        <v/>
      </c>
      <c r="C161" t="str">
        <f>VLOOKUP(Table6[[#This Row],[Shortname]], comp[], 2, FALSE)</f>
        <v>W-free</v>
      </c>
      <c r="D161" t="s">
        <v>672</v>
      </c>
      <c r="E161" s="13" t="s">
        <v>674</v>
      </c>
      <c r="F161">
        <v>585</v>
      </c>
      <c r="G161">
        <v>773</v>
      </c>
      <c r="H161" s="4">
        <v>1E-3</v>
      </c>
      <c r="I161" s="4" t="s">
        <v>43</v>
      </c>
      <c r="J161" t="s">
        <v>676</v>
      </c>
      <c r="K161" t="e">
        <f>VLOOKUP(Table6[[#This Row],[Unique]], comp[], 2, FALSE)</f>
        <v>#N/A</v>
      </c>
      <c r="L161" t="str">
        <f>Table6[[#This Row],[Name]] &amp; Table6[[#This Row],[Paper]]</f>
        <v>CoNi20Makineni, S. K., Nithin, B. &amp; Chattopadhyay, K. Synthesis of a new tungsten-free γ-γ′ Cobalt-based superalloy by tuning alloying additions. Acta Mater. 85, 85–94 (2015).</v>
      </c>
      <c r="M161" t="s">
        <v>1771</v>
      </c>
    </row>
    <row r="162" spans="1:13" x14ac:dyDescent="0.3">
      <c r="A162" t="s">
        <v>2417</v>
      </c>
      <c r="B162" t="str">
        <f>IF(A162=A161, "",VLOOKUP(Table6[[#This Row],[Shortname]],comp[], 3, FALSE))</f>
        <v/>
      </c>
      <c r="C162" t="str">
        <f>VLOOKUP(Table6[[#This Row],[Shortname]], comp[], 2, FALSE)</f>
        <v>W-free</v>
      </c>
      <c r="D162" t="s">
        <v>672</v>
      </c>
      <c r="E162" s="13" t="s">
        <v>674</v>
      </c>
      <c r="F162">
        <v>524</v>
      </c>
      <c r="G162">
        <v>873</v>
      </c>
      <c r="H162" s="4">
        <v>1E-3</v>
      </c>
      <c r="I162" s="4" t="s">
        <v>43</v>
      </c>
      <c r="J162" t="s">
        <v>676</v>
      </c>
      <c r="K162" t="e">
        <f>VLOOKUP(Table6[[#This Row],[Unique]], comp[], 2, FALSE)</f>
        <v>#N/A</v>
      </c>
      <c r="L162" t="str">
        <f>Table6[[#This Row],[Name]] &amp; Table6[[#This Row],[Paper]]</f>
        <v>CoNi20Makineni, S. K., Nithin, B. &amp; Chattopadhyay, K. Synthesis of a new tungsten-free γ-γ′ Cobalt-based superalloy by tuning alloying additions. Acta Mater. 85, 85–94 (2015).</v>
      </c>
      <c r="M162" t="s">
        <v>1771</v>
      </c>
    </row>
    <row r="163" spans="1:13" x14ac:dyDescent="0.3">
      <c r="A163" t="s">
        <v>2418</v>
      </c>
      <c r="B163" t="str">
        <f>IF(A163=A162, "",VLOOKUP(Table6[[#This Row],[Shortname]],comp[], 3, FALSE))</f>
        <v>-32Ni-10Al-2Nb-5Mo</v>
      </c>
      <c r="C163" t="str">
        <f>VLOOKUP(Table6[[#This Row],[Shortname]], comp[], 2, FALSE)</f>
        <v>W-free</v>
      </c>
      <c r="D163" t="s">
        <v>673</v>
      </c>
      <c r="E163" s="13" t="s">
        <v>674</v>
      </c>
      <c r="F163">
        <v>802</v>
      </c>
      <c r="G163">
        <v>25</v>
      </c>
      <c r="H163" s="4">
        <v>1E-3</v>
      </c>
      <c r="I163" s="4" t="s">
        <v>43</v>
      </c>
      <c r="J163" t="s">
        <v>676</v>
      </c>
      <c r="K163" t="e">
        <f>VLOOKUP(Table6[[#This Row],[Unique]], comp[], 2, FALSE)</f>
        <v>#N/A</v>
      </c>
      <c r="L163" t="str">
        <f>Table6[[#This Row],[Name]] &amp; Table6[[#This Row],[Paper]]</f>
        <v>CoNi30Makineni, S. K., Nithin, B. &amp; Chattopadhyay, K. Synthesis of a new tungsten-free γ-γ′ Cobalt-based superalloy by tuning alloying additions. Acta Mater. 85, 85–94 (2015).</v>
      </c>
      <c r="M163" t="s">
        <v>1772</v>
      </c>
    </row>
    <row r="164" spans="1:13" x14ac:dyDescent="0.3">
      <c r="A164" t="s">
        <v>2418</v>
      </c>
      <c r="B164" t="str">
        <f>IF(A164=A163, "",VLOOKUP(Table6[[#This Row],[Shortname]],comp[], 3, FALSE))</f>
        <v/>
      </c>
      <c r="C164" t="str">
        <f>VLOOKUP(Table6[[#This Row],[Shortname]], comp[], 2, FALSE)</f>
        <v>W-free</v>
      </c>
      <c r="D164" t="s">
        <v>673</v>
      </c>
      <c r="E164" s="13" t="s">
        <v>674</v>
      </c>
      <c r="F164">
        <v>680</v>
      </c>
      <c r="G164">
        <v>573</v>
      </c>
      <c r="H164" s="4">
        <v>1E-3</v>
      </c>
      <c r="I164" s="4" t="s">
        <v>43</v>
      </c>
      <c r="J164" t="s">
        <v>676</v>
      </c>
      <c r="K164" t="e">
        <f>VLOOKUP(Table6[[#This Row],[Unique]], comp[], 2, FALSE)</f>
        <v>#N/A</v>
      </c>
      <c r="L164" t="str">
        <f>Table6[[#This Row],[Name]] &amp; Table6[[#This Row],[Paper]]</f>
        <v>CoNi30Makineni, S. K., Nithin, B. &amp; Chattopadhyay, K. Synthesis of a new tungsten-free γ-γ′ Cobalt-based superalloy by tuning alloying additions. Acta Mater. 85, 85–94 (2015).</v>
      </c>
      <c r="M164" t="s">
        <v>1772</v>
      </c>
    </row>
    <row r="165" spans="1:13" x14ac:dyDescent="0.3">
      <c r="A165" t="s">
        <v>2418</v>
      </c>
      <c r="B165" t="str">
        <f>IF(A165=A164, "",VLOOKUP(Table6[[#This Row],[Shortname]],comp[], 3, FALSE))</f>
        <v/>
      </c>
      <c r="C165" t="str">
        <f>VLOOKUP(Table6[[#This Row],[Shortname]], comp[], 2, FALSE)</f>
        <v>W-free</v>
      </c>
      <c r="D165" t="s">
        <v>673</v>
      </c>
      <c r="E165" s="13" t="s">
        <v>674</v>
      </c>
      <c r="F165">
        <v>677</v>
      </c>
      <c r="G165">
        <v>473</v>
      </c>
      <c r="H165" s="4">
        <v>1E-3</v>
      </c>
      <c r="I165" s="4" t="s">
        <v>43</v>
      </c>
      <c r="J165" t="s">
        <v>676</v>
      </c>
      <c r="K165" t="e">
        <f>VLOOKUP(Table6[[#This Row],[Unique]], comp[], 2, FALSE)</f>
        <v>#N/A</v>
      </c>
      <c r="L165" t="str">
        <f>Table6[[#This Row],[Name]] &amp; Table6[[#This Row],[Paper]]</f>
        <v>CoNi30Makineni, S. K., Nithin, B. &amp; Chattopadhyay, K. Synthesis of a new tungsten-free γ-γ′ Cobalt-based superalloy by tuning alloying additions. Acta Mater. 85, 85–94 (2015).</v>
      </c>
      <c r="M165" t="s">
        <v>1772</v>
      </c>
    </row>
    <row r="166" spans="1:13" x14ac:dyDescent="0.3">
      <c r="A166" t="s">
        <v>2418</v>
      </c>
      <c r="B166" t="str">
        <f>IF(A166=A165, "",VLOOKUP(Table6[[#This Row],[Shortname]],comp[], 3, FALSE))</f>
        <v/>
      </c>
      <c r="C166" t="str">
        <f>VLOOKUP(Table6[[#This Row],[Shortname]], comp[], 2, FALSE)</f>
        <v>W-free</v>
      </c>
      <c r="D166" t="s">
        <v>673</v>
      </c>
      <c r="E166" s="13" t="s">
        <v>674</v>
      </c>
      <c r="F166">
        <v>673</v>
      </c>
      <c r="G166">
        <v>673</v>
      </c>
      <c r="H166" s="4">
        <v>1E-3</v>
      </c>
      <c r="I166" s="4" t="s">
        <v>43</v>
      </c>
      <c r="J166" t="s">
        <v>676</v>
      </c>
      <c r="K166" t="e">
        <f>VLOOKUP(Table6[[#This Row],[Unique]], comp[], 2, FALSE)</f>
        <v>#N/A</v>
      </c>
      <c r="L166" t="str">
        <f>Table6[[#This Row],[Name]] &amp; Table6[[#This Row],[Paper]]</f>
        <v>CoNi30Makineni, S. K., Nithin, B. &amp; Chattopadhyay, K. Synthesis of a new tungsten-free γ-γ′ Cobalt-based superalloy by tuning alloying additions. Acta Mater. 85, 85–94 (2015).</v>
      </c>
      <c r="M166" t="s">
        <v>1772</v>
      </c>
    </row>
    <row r="167" spans="1:13" x14ac:dyDescent="0.3">
      <c r="A167" t="s">
        <v>2418</v>
      </c>
      <c r="B167" t="str">
        <f>IF(A167=A166, "",VLOOKUP(Table6[[#This Row],[Shortname]],comp[], 3, FALSE))</f>
        <v/>
      </c>
      <c r="C167" t="str">
        <f>VLOOKUP(Table6[[#This Row],[Shortname]], comp[], 2, FALSE)</f>
        <v>W-free</v>
      </c>
      <c r="D167" t="s">
        <v>673</v>
      </c>
      <c r="E167" s="13" t="s">
        <v>674</v>
      </c>
      <c r="F167">
        <v>611</v>
      </c>
      <c r="G167">
        <v>773</v>
      </c>
      <c r="H167" s="4">
        <v>1E-3</v>
      </c>
      <c r="I167" s="4" t="s">
        <v>43</v>
      </c>
      <c r="J167" t="s">
        <v>676</v>
      </c>
      <c r="K167" t="e">
        <f>VLOOKUP(Table6[[#This Row],[Unique]], comp[], 2, FALSE)</f>
        <v>#N/A</v>
      </c>
      <c r="L167" t="str">
        <f>Table6[[#This Row],[Name]] &amp; Table6[[#This Row],[Paper]]</f>
        <v>CoNi30Makineni, S. K., Nithin, B. &amp; Chattopadhyay, K. Synthesis of a new tungsten-free γ-γ′ Cobalt-based superalloy by tuning alloying additions. Acta Mater. 85, 85–94 (2015).</v>
      </c>
      <c r="M167" t="s">
        <v>1772</v>
      </c>
    </row>
    <row r="168" spans="1:13" x14ac:dyDescent="0.3">
      <c r="A168" t="s">
        <v>2418</v>
      </c>
      <c r="B168" t="str">
        <f>IF(A168=A167, "",VLOOKUP(Table6[[#This Row],[Shortname]],comp[], 3, FALSE))</f>
        <v/>
      </c>
      <c r="C168" t="str">
        <f>VLOOKUP(Table6[[#This Row],[Shortname]], comp[], 2, FALSE)</f>
        <v>W-free</v>
      </c>
      <c r="D168" t="s">
        <v>673</v>
      </c>
      <c r="E168" s="13" t="s">
        <v>674</v>
      </c>
      <c r="F168">
        <v>537</v>
      </c>
      <c r="G168">
        <v>873</v>
      </c>
      <c r="H168" s="4">
        <v>1E-3</v>
      </c>
      <c r="I168" s="4" t="s">
        <v>43</v>
      </c>
      <c r="J168" t="s">
        <v>676</v>
      </c>
      <c r="K168" t="e">
        <f>VLOOKUP(Table6[[#This Row],[Unique]], comp[], 2, FALSE)</f>
        <v>#N/A</v>
      </c>
      <c r="L168" t="str">
        <f>Table6[[#This Row],[Name]] &amp; Table6[[#This Row],[Paper]]</f>
        <v>CoNi30Makineni, S. K., Nithin, B. &amp; Chattopadhyay, K. Synthesis of a new tungsten-free γ-γ′ Cobalt-based superalloy by tuning alloying additions. Acta Mater. 85, 85–94 (2015).</v>
      </c>
      <c r="M168" t="s">
        <v>1772</v>
      </c>
    </row>
    <row r="169" spans="1:13" x14ac:dyDescent="0.3">
      <c r="A169" s="19" t="s">
        <v>2415</v>
      </c>
      <c r="B169" s="19" t="str">
        <f>IF(A169=A168, "",VLOOKUP(Table6[[#This Row],[Shortname]],comp[], 3, FALSE))</f>
        <v>-10Al-2Nb-5Mo</v>
      </c>
      <c r="C169" s="19" t="str">
        <f>VLOOKUP(Table6[[#This Row],[Shortname]], comp[], 2, FALSE)</f>
        <v>W-free</v>
      </c>
      <c r="D169" s="19" t="s">
        <v>670</v>
      </c>
      <c r="E169" s="13" t="s">
        <v>674</v>
      </c>
      <c r="F169">
        <v>721</v>
      </c>
      <c r="G169">
        <v>25</v>
      </c>
      <c r="H169" s="4">
        <v>1E-3</v>
      </c>
      <c r="I169" s="4" t="s">
        <v>43</v>
      </c>
      <c r="J169" t="s">
        <v>676</v>
      </c>
      <c r="K169" s="19" t="s">
        <v>1629</v>
      </c>
      <c r="L169" s="19" t="str">
        <f>Table6[[#This Row],[Name]] &amp; Table6[[#This Row],[Paper]]</f>
        <v>5Mo-baseMakineni, S. K., Nithin, B. &amp; Chattopadhyay, K. Synthesis of a new tungsten-free γ-γ′ Cobalt-based superalloy by tuning alloying additions. Acta Mater. 85, 85–94 (2015).</v>
      </c>
      <c r="M169" s="19" t="s">
        <v>1629</v>
      </c>
    </row>
    <row r="170" spans="1:13" x14ac:dyDescent="0.3">
      <c r="A170" s="19" t="s">
        <v>2415</v>
      </c>
      <c r="B170" s="19" t="str">
        <f>IF(A170=A169, "",VLOOKUP(Table6[[#This Row],[Shortname]],comp[], 3, FALSE))</f>
        <v/>
      </c>
      <c r="C170" s="19" t="str">
        <f>VLOOKUP(Table6[[#This Row],[Shortname]], comp[], 2, FALSE)</f>
        <v>W-free</v>
      </c>
      <c r="D170" s="19" t="s">
        <v>670</v>
      </c>
      <c r="E170" s="13" t="s">
        <v>674</v>
      </c>
      <c r="F170">
        <v>568</v>
      </c>
      <c r="G170">
        <v>573</v>
      </c>
      <c r="H170" s="4">
        <v>1E-3</v>
      </c>
      <c r="I170" s="4" t="s">
        <v>43</v>
      </c>
      <c r="J170" t="s">
        <v>676</v>
      </c>
      <c r="K170" s="19" t="s">
        <v>1629</v>
      </c>
      <c r="L170" s="19" t="str">
        <f>Table6[[#This Row],[Name]] &amp; Table6[[#This Row],[Paper]]</f>
        <v>5Mo-baseMakineni, S. K., Nithin, B. &amp; Chattopadhyay, K. Synthesis of a new tungsten-free γ-γ′ Cobalt-based superalloy by tuning alloying additions. Acta Mater. 85, 85–94 (2015).</v>
      </c>
      <c r="M170" s="19" t="s">
        <v>1629</v>
      </c>
    </row>
    <row r="171" spans="1:13" x14ac:dyDescent="0.3">
      <c r="A171" s="19" t="s">
        <v>2415</v>
      </c>
      <c r="B171" s="19" t="str">
        <f>IF(A171=A170, "",VLOOKUP(Table6[[#This Row],[Shortname]],comp[], 3, FALSE))</f>
        <v/>
      </c>
      <c r="C171" s="19" t="str">
        <f>VLOOKUP(Table6[[#This Row],[Shortname]], comp[], 2, FALSE)</f>
        <v>W-free</v>
      </c>
      <c r="D171" s="19" t="s">
        <v>670</v>
      </c>
      <c r="E171" s="13" t="s">
        <v>674</v>
      </c>
      <c r="F171">
        <v>562</v>
      </c>
      <c r="G171">
        <v>473</v>
      </c>
      <c r="H171" s="4">
        <v>1E-3</v>
      </c>
      <c r="I171" s="4" t="s">
        <v>43</v>
      </c>
      <c r="J171" t="s">
        <v>676</v>
      </c>
      <c r="K171" s="19" t="s">
        <v>1629</v>
      </c>
      <c r="L171" s="19" t="str">
        <f>Table6[[#This Row],[Name]] &amp; Table6[[#This Row],[Paper]]</f>
        <v>5Mo-baseMakineni, S. K., Nithin, B. &amp; Chattopadhyay, K. Synthesis of a new tungsten-free γ-γ′ Cobalt-based superalloy by tuning alloying additions. Acta Mater. 85, 85–94 (2015).</v>
      </c>
      <c r="M171" s="19" t="s">
        <v>1629</v>
      </c>
    </row>
    <row r="172" spans="1:13" x14ac:dyDescent="0.3">
      <c r="A172" t="s">
        <v>2415</v>
      </c>
      <c r="B172" t="str">
        <f>IF(A172=A171, "",VLOOKUP(Table6[[#This Row],[Shortname]],comp[], 3, FALSE))</f>
        <v/>
      </c>
      <c r="C172" t="str">
        <f>VLOOKUP(Table6[[#This Row],[Shortname]], comp[], 2, FALSE)</f>
        <v>W-free</v>
      </c>
      <c r="D172" s="19" t="s">
        <v>670</v>
      </c>
      <c r="E172" s="13" t="s">
        <v>674</v>
      </c>
      <c r="F172">
        <v>541</v>
      </c>
      <c r="G172">
        <v>673</v>
      </c>
      <c r="H172" s="4">
        <v>1E-3</v>
      </c>
      <c r="I172" s="4" t="s">
        <v>43</v>
      </c>
      <c r="J172" t="s">
        <v>676</v>
      </c>
      <c r="K172" s="19" t="s">
        <v>1629</v>
      </c>
      <c r="L172" t="str">
        <f>Table6[[#This Row],[Name]] &amp; Table6[[#This Row],[Paper]]</f>
        <v>5Mo-baseMakineni, S. K., Nithin, B. &amp; Chattopadhyay, K. Synthesis of a new tungsten-free γ-γ′ Cobalt-based superalloy by tuning alloying additions. Acta Mater. 85, 85–94 (2015).</v>
      </c>
      <c r="M172" t="s">
        <v>1629</v>
      </c>
    </row>
    <row r="173" spans="1:13" x14ac:dyDescent="0.3">
      <c r="A173" t="s">
        <v>2415</v>
      </c>
      <c r="B173" t="str">
        <f>IF(A173=A172, "",VLOOKUP(Table6[[#This Row],[Shortname]],comp[], 3, FALSE))</f>
        <v/>
      </c>
      <c r="C173" t="str">
        <f>VLOOKUP(Table6[[#This Row],[Shortname]], comp[], 2, FALSE)</f>
        <v>W-free</v>
      </c>
      <c r="D173" s="19" t="s">
        <v>670</v>
      </c>
      <c r="E173" s="13" t="s">
        <v>674</v>
      </c>
      <c r="F173">
        <v>473</v>
      </c>
      <c r="G173">
        <v>773</v>
      </c>
      <c r="H173" s="4">
        <v>1E-3</v>
      </c>
      <c r="I173" s="4" t="s">
        <v>43</v>
      </c>
      <c r="J173" t="s">
        <v>676</v>
      </c>
      <c r="K173" s="19" t="s">
        <v>1629</v>
      </c>
      <c r="L173" t="str">
        <f>Table6[[#This Row],[Name]] &amp; Table6[[#This Row],[Paper]]</f>
        <v>5Mo-baseMakineni, S. K., Nithin, B. &amp; Chattopadhyay, K. Synthesis of a new tungsten-free γ-γ′ Cobalt-based superalloy by tuning alloying additions. Acta Mater. 85, 85–94 (2015).</v>
      </c>
      <c r="M173" t="s">
        <v>1629</v>
      </c>
    </row>
    <row r="174" spans="1:13" x14ac:dyDescent="0.3">
      <c r="A174" t="s">
        <v>2415</v>
      </c>
      <c r="B174" t="str">
        <f>IF(A174=A173, "",VLOOKUP(Table6[[#This Row],[Shortname]],comp[], 3, FALSE))</f>
        <v/>
      </c>
      <c r="C174" t="str">
        <f>VLOOKUP(Table6[[#This Row],[Shortname]], comp[], 2, FALSE)</f>
        <v>W-free</v>
      </c>
      <c r="D174" s="19" t="s">
        <v>670</v>
      </c>
      <c r="E174" s="13" t="s">
        <v>674</v>
      </c>
      <c r="F174">
        <v>390</v>
      </c>
      <c r="G174">
        <v>873</v>
      </c>
      <c r="H174" s="4">
        <v>1E-3</v>
      </c>
      <c r="I174" s="4" t="s">
        <v>43</v>
      </c>
      <c r="J174" t="s">
        <v>676</v>
      </c>
      <c r="K174" s="19" t="s">
        <v>1629</v>
      </c>
      <c r="L174" t="str">
        <f>Table6[[#This Row],[Name]] &amp; Table6[[#This Row],[Paper]]</f>
        <v>5Mo-baseMakineni, S. K., Nithin, B. &amp; Chattopadhyay, K. Synthesis of a new tungsten-free γ-γ′ Cobalt-based superalloy by tuning alloying additions. Acta Mater. 85, 85–94 (2015).</v>
      </c>
      <c r="M174" t="s">
        <v>1629</v>
      </c>
    </row>
    <row r="175" spans="1:13" x14ac:dyDescent="0.3">
      <c r="A175" t="s">
        <v>2429</v>
      </c>
      <c r="B175" t="str">
        <f>IF(A175=A174, "",VLOOKUP(Table6[[#This Row],[Shortname]],comp[], 3, FALSE))</f>
        <v>-30Ni-10Al-12Cr-2Ti-2Ta-5Mo</v>
      </c>
      <c r="C175" t="str">
        <f>VLOOKUP(Table6[[#This Row],[Shortname]], comp[], 2, FALSE)</f>
        <v>W-free</v>
      </c>
      <c r="D175" t="s">
        <v>733</v>
      </c>
      <c r="E175" t="s">
        <v>731</v>
      </c>
      <c r="F175">
        <v>720</v>
      </c>
      <c r="G175">
        <v>25</v>
      </c>
      <c r="H175" s="4">
        <v>1E-3</v>
      </c>
      <c r="I175" s="4" t="s">
        <v>43</v>
      </c>
      <c r="J175" t="s">
        <v>676</v>
      </c>
      <c r="K175" t="e">
        <f>VLOOKUP(Table6[[#This Row],[Unique]], comp[], 2, FALSE)</f>
        <v>#N/A</v>
      </c>
      <c r="L175" t="str">
        <f>Table6[[#This Row],[Name]] &amp; Table6[[#This Row],[Paper]]</f>
        <v>10Cr2Ta2TiNithin, B. et al. Effect of Cr addition on γ–γ′ cobalt-based Co–Mo–Al–Ta class of superalloys: a combined experimental and computational study. J. Mater. Sci. 52, 11036–11047 (2017).</v>
      </c>
      <c r="M175" t="s">
        <v>1782</v>
      </c>
    </row>
    <row r="176" spans="1:13" x14ac:dyDescent="0.3">
      <c r="A176" t="s">
        <v>2429</v>
      </c>
      <c r="B176" t="str">
        <f>IF(A176=A175, "",VLOOKUP(Table6[[#This Row],[Shortname]],comp[], 3, FALSE))</f>
        <v/>
      </c>
      <c r="C176" t="str">
        <f>VLOOKUP(Table6[[#This Row],[Shortname]], comp[], 2, FALSE)</f>
        <v>W-free</v>
      </c>
      <c r="D176" t="s">
        <v>733</v>
      </c>
      <c r="E176" t="s">
        <v>731</v>
      </c>
      <c r="F176">
        <v>720</v>
      </c>
      <c r="G176">
        <v>870</v>
      </c>
      <c r="H176" s="4">
        <v>1E-3</v>
      </c>
      <c r="I176" s="4" t="s">
        <v>43</v>
      </c>
      <c r="J176" t="s">
        <v>676</v>
      </c>
      <c r="K176" t="e">
        <f>VLOOKUP(Table6[[#This Row],[Unique]], comp[], 2, FALSE)</f>
        <v>#N/A</v>
      </c>
      <c r="L176" t="str">
        <f>Table6[[#This Row],[Name]] &amp; Table6[[#This Row],[Paper]]</f>
        <v>10Cr2Ta2TiNithin, B. et al. Effect of Cr addition on γ–γ′ cobalt-based Co–Mo–Al–Ta class of superalloys: a combined experimental and computational study. J. Mater. Sci. 52, 11036–11047 (2017).</v>
      </c>
      <c r="M176" t="s">
        <v>1782</v>
      </c>
    </row>
    <row r="177" spans="1:13" x14ac:dyDescent="0.3">
      <c r="A177" t="s">
        <v>2429</v>
      </c>
      <c r="B177" t="str">
        <f>IF(A177=A176, "",VLOOKUP(Table6[[#This Row],[Shortname]],comp[], 3, FALSE))</f>
        <v/>
      </c>
      <c r="C177" t="str">
        <f>VLOOKUP(Table6[[#This Row],[Shortname]], comp[], 2, FALSE)</f>
        <v>W-free</v>
      </c>
      <c r="D177" t="s">
        <v>733</v>
      </c>
      <c r="E177" t="s">
        <v>731</v>
      </c>
      <c r="F177">
        <v>715</v>
      </c>
      <c r="G177">
        <v>470</v>
      </c>
      <c r="H177" s="4">
        <v>1E-3</v>
      </c>
      <c r="I177" s="4" t="s">
        <v>43</v>
      </c>
      <c r="J177" t="s">
        <v>676</v>
      </c>
      <c r="K177" t="e">
        <f>VLOOKUP(Table6[[#This Row],[Unique]], comp[], 2, FALSE)</f>
        <v>#N/A</v>
      </c>
      <c r="L177" t="str">
        <f>Table6[[#This Row],[Name]] &amp; Table6[[#This Row],[Paper]]</f>
        <v>10Cr2Ta2TiNithin, B. et al. Effect of Cr addition on γ–γ′ cobalt-based Co–Mo–Al–Ta class of superalloys: a combined experimental and computational study. J. Mater. Sci. 52, 11036–11047 (2017).</v>
      </c>
      <c r="M177" t="s">
        <v>1782</v>
      </c>
    </row>
    <row r="178" spans="1:13" x14ac:dyDescent="0.3">
      <c r="A178" t="s">
        <v>2429</v>
      </c>
      <c r="B178" t="str">
        <f>IF(A178=A177, "",VLOOKUP(Table6[[#This Row],[Shortname]],comp[], 3, FALSE))</f>
        <v/>
      </c>
      <c r="C178" t="str">
        <f>VLOOKUP(Table6[[#This Row],[Shortname]], comp[], 2, FALSE)</f>
        <v>W-free</v>
      </c>
      <c r="D178" t="s">
        <v>733</v>
      </c>
      <c r="E178" t="s">
        <v>731</v>
      </c>
      <c r="F178">
        <v>711</v>
      </c>
      <c r="G178">
        <v>570</v>
      </c>
      <c r="H178" s="4">
        <v>1E-3</v>
      </c>
      <c r="I178" s="4" t="s">
        <v>43</v>
      </c>
      <c r="J178" t="s">
        <v>676</v>
      </c>
      <c r="K178" t="e">
        <f>VLOOKUP(Table6[[#This Row],[Unique]], comp[], 2, FALSE)</f>
        <v>#N/A</v>
      </c>
      <c r="L178" t="str">
        <f>Table6[[#This Row],[Name]] &amp; Table6[[#This Row],[Paper]]</f>
        <v>10Cr2Ta2TiNithin, B. et al. Effect of Cr addition on γ–γ′ cobalt-based Co–Mo–Al–Ta class of superalloys: a combined experimental and computational study. J. Mater. Sci. 52, 11036–11047 (2017).</v>
      </c>
      <c r="M178" t="s">
        <v>1782</v>
      </c>
    </row>
    <row r="179" spans="1:13" x14ac:dyDescent="0.3">
      <c r="A179" t="s">
        <v>2429</v>
      </c>
      <c r="B179" t="str">
        <f>IF(A179=A178, "",VLOOKUP(Table6[[#This Row],[Shortname]],comp[], 3, FALSE))</f>
        <v/>
      </c>
      <c r="C179" t="str">
        <f>VLOOKUP(Table6[[#This Row],[Shortname]], comp[], 2, FALSE)</f>
        <v>W-free</v>
      </c>
      <c r="D179" t="s">
        <v>733</v>
      </c>
      <c r="E179" t="s">
        <v>731</v>
      </c>
      <c r="F179">
        <v>711</v>
      </c>
      <c r="G179">
        <v>670</v>
      </c>
      <c r="H179" s="4">
        <v>1E-3</v>
      </c>
      <c r="I179" s="4" t="s">
        <v>43</v>
      </c>
      <c r="J179" t="s">
        <v>676</v>
      </c>
      <c r="K179" t="e">
        <f>VLOOKUP(Table6[[#This Row],[Unique]], comp[], 2, FALSE)</f>
        <v>#N/A</v>
      </c>
      <c r="L179" t="str">
        <f>Table6[[#This Row],[Name]] &amp; Table6[[#This Row],[Paper]]</f>
        <v>10Cr2Ta2TiNithin, B. et al. Effect of Cr addition on γ–γ′ cobalt-based Co–Mo–Al–Ta class of superalloys: a combined experimental and computational study. J. Mater. Sci. 52, 11036–11047 (2017).</v>
      </c>
      <c r="M179" t="s">
        <v>1782</v>
      </c>
    </row>
    <row r="180" spans="1:13" x14ac:dyDescent="0.3">
      <c r="A180" t="s">
        <v>2429</v>
      </c>
      <c r="B180" t="str">
        <f>IF(A180=A179, "",VLOOKUP(Table6[[#This Row],[Shortname]],comp[], 3, FALSE))</f>
        <v/>
      </c>
      <c r="C180" t="str">
        <f>VLOOKUP(Table6[[#This Row],[Shortname]], comp[], 2, FALSE)</f>
        <v>W-free</v>
      </c>
      <c r="D180" t="s">
        <v>733</v>
      </c>
      <c r="E180" t="s">
        <v>731</v>
      </c>
      <c r="F180">
        <v>639</v>
      </c>
      <c r="G180">
        <v>770</v>
      </c>
      <c r="H180" s="4">
        <v>1E-3</v>
      </c>
      <c r="I180" s="4" t="s">
        <v>43</v>
      </c>
      <c r="J180" t="s">
        <v>676</v>
      </c>
      <c r="K180" t="e">
        <f>VLOOKUP(Table6[[#This Row],[Unique]], comp[], 2, FALSE)</f>
        <v>#N/A</v>
      </c>
      <c r="L180" t="str">
        <f>Table6[[#This Row],[Name]] &amp; Table6[[#This Row],[Paper]]</f>
        <v>10Cr2Ta2TiNithin, B. et al. Effect of Cr addition on γ–γ′ cobalt-based Co–Mo–Al–Ta class of superalloys: a combined experimental and computational study. J. Mater. Sci. 52, 11036–11047 (2017).</v>
      </c>
      <c r="M180" t="s">
        <v>1782</v>
      </c>
    </row>
    <row r="181" spans="1:13" x14ac:dyDescent="0.3">
      <c r="A181" t="s">
        <v>2429</v>
      </c>
      <c r="B181" t="str">
        <f>IF(A181=A180, "",VLOOKUP(Table6[[#This Row],[Shortname]],comp[], 3, FALSE))</f>
        <v/>
      </c>
      <c r="C181" t="str">
        <f>VLOOKUP(Table6[[#This Row],[Shortname]], comp[], 2, FALSE)</f>
        <v>W-free</v>
      </c>
      <c r="D181" t="s">
        <v>733</v>
      </c>
      <c r="E181" t="s">
        <v>731</v>
      </c>
      <c r="F181">
        <v>408</v>
      </c>
      <c r="G181">
        <v>970</v>
      </c>
      <c r="H181" s="4">
        <v>1E-3</v>
      </c>
      <c r="I181" s="4" t="s">
        <v>43</v>
      </c>
      <c r="J181" t="s">
        <v>676</v>
      </c>
      <c r="K181" t="e">
        <f>VLOOKUP(Table6[[#This Row],[Unique]], comp[], 2, FALSE)</f>
        <v>#N/A</v>
      </c>
      <c r="L181" t="str">
        <f>Table6[[#This Row],[Name]] &amp; Table6[[#This Row],[Paper]]</f>
        <v>10Cr2Ta2TiNithin, B. et al. Effect of Cr addition on γ–γ′ cobalt-based Co–Mo–Al–Ta class of superalloys: a combined experimental and computational study. J. Mater. Sci. 52, 11036–11047 (2017).</v>
      </c>
      <c r="M181" t="s">
        <v>1782</v>
      </c>
    </row>
    <row r="182" spans="1:13" x14ac:dyDescent="0.3">
      <c r="A182" s="19" t="s">
        <v>2428</v>
      </c>
      <c r="B182" s="19" t="str">
        <f>IF(A182=A181, "",VLOOKUP(Table6[[#This Row],[Shortname]],comp[], 3, FALSE))</f>
        <v>-31Ni-10Al-11Cr-2Ta-5Mo</v>
      </c>
      <c r="C182" s="19" t="str">
        <f>VLOOKUP(Table6[[#This Row],[Shortname]], comp[], 2, FALSE)</f>
        <v>W-free</v>
      </c>
      <c r="D182" s="19" t="s">
        <v>732</v>
      </c>
      <c r="E182" t="s">
        <v>731</v>
      </c>
      <c r="F182">
        <v>670</v>
      </c>
      <c r="G182">
        <v>25</v>
      </c>
      <c r="H182" s="4">
        <v>1E-3</v>
      </c>
      <c r="I182" s="4" t="s">
        <v>43</v>
      </c>
      <c r="J182" t="s">
        <v>676</v>
      </c>
      <c r="K182" s="19" t="e">
        <f>VLOOKUP(Table6[[#This Row],[Unique]], comp[], 2, FALSE)</f>
        <v>#N/A</v>
      </c>
      <c r="L182" s="19" t="str">
        <f>Table6[[#This Row],[Name]] &amp; Table6[[#This Row],[Paper]]</f>
        <v>10Cr2TaNithin, B. et al. Effect of Cr addition on γ–γ′ cobalt-based Co–Mo–Al–Ta class of superalloys: a combined experimental and computational study. J. Mater. Sci. 52, 11036–11047 (2017).</v>
      </c>
      <c r="M182" s="19" t="s">
        <v>1781</v>
      </c>
    </row>
    <row r="183" spans="1:13" x14ac:dyDescent="0.3">
      <c r="A183" t="s">
        <v>2428</v>
      </c>
      <c r="B183" t="str">
        <f>IF(A183=A182, "",VLOOKUP(Table6[[#This Row],[Shortname]],comp[], 3, FALSE))</f>
        <v/>
      </c>
      <c r="C183" t="str">
        <f>VLOOKUP(Table6[[#This Row],[Shortname]], comp[], 2, FALSE)</f>
        <v>W-free</v>
      </c>
      <c r="D183" s="19" t="s">
        <v>732</v>
      </c>
      <c r="E183" t="s">
        <v>731</v>
      </c>
      <c r="F183">
        <v>637</v>
      </c>
      <c r="G183">
        <v>470</v>
      </c>
      <c r="H183" s="4">
        <v>1E-3</v>
      </c>
      <c r="I183" s="4" t="s">
        <v>43</v>
      </c>
      <c r="J183" t="s">
        <v>676</v>
      </c>
      <c r="K183" t="e">
        <f>VLOOKUP(Table6[[#This Row],[Unique]], comp[], 2, FALSE)</f>
        <v>#N/A</v>
      </c>
      <c r="L183" t="str">
        <f>Table6[[#This Row],[Name]] &amp; Table6[[#This Row],[Paper]]</f>
        <v>10Cr2TaNithin, B. et al. Effect of Cr addition on γ–γ′ cobalt-based Co–Mo–Al–Ta class of superalloys: a combined experimental and computational study. J. Mater. Sci. 52, 11036–11047 (2017).</v>
      </c>
      <c r="M183" t="s">
        <v>1781</v>
      </c>
    </row>
    <row r="184" spans="1:13" x14ac:dyDescent="0.3">
      <c r="A184" t="s">
        <v>2428</v>
      </c>
      <c r="B184" t="str">
        <f>IF(A184=A183, "",VLOOKUP(Table6[[#This Row],[Shortname]],comp[], 3, FALSE))</f>
        <v/>
      </c>
      <c r="C184" t="str">
        <f>VLOOKUP(Table6[[#This Row],[Shortname]], comp[], 2, FALSE)</f>
        <v>W-free</v>
      </c>
      <c r="D184" s="19" t="s">
        <v>732</v>
      </c>
      <c r="E184" t="s">
        <v>731</v>
      </c>
      <c r="F184">
        <v>627</v>
      </c>
      <c r="G184">
        <v>570</v>
      </c>
      <c r="H184" s="4">
        <v>1E-3</v>
      </c>
      <c r="I184" s="4" t="s">
        <v>43</v>
      </c>
      <c r="J184" t="s">
        <v>676</v>
      </c>
      <c r="K184" t="e">
        <f>VLOOKUP(Table6[[#This Row],[Unique]], comp[], 2, FALSE)</f>
        <v>#N/A</v>
      </c>
      <c r="L184" t="str">
        <f>Table6[[#This Row],[Name]] &amp; Table6[[#This Row],[Paper]]</f>
        <v>10Cr2TaNithin, B. et al. Effect of Cr addition on γ–γ′ cobalt-based Co–Mo–Al–Ta class of superalloys: a combined experimental and computational study. J. Mater. Sci. 52, 11036–11047 (2017).</v>
      </c>
      <c r="M184" t="s">
        <v>1781</v>
      </c>
    </row>
    <row r="185" spans="1:13" x14ac:dyDescent="0.3">
      <c r="A185" t="s">
        <v>2428</v>
      </c>
      <c r="B185" t="str">
        <f>IF(A185=A184, "",VLOOKUP(Table6[[#This Row],[Shortname]],comp[], 3, FALSE))</f>
        <v/>
      </c>
      <c r="C185" t="str">
        <f>VLOOKUP(Table6[[#This Row],[Shortname]], comp[], 2, FALSE)</f>
        <v>W-free</v>
      </c>
      <c r="D185" s="19" t="s">
        <v>732</v>
      </c>
      <c r="E185" t="s">
        <v>731</v>
      </c>
      <c r="F185">
        <v>626</v>
      </c>
      <c r="G185">
        <v>670</v>
      </c>
      <c r="H185" s="4">
        <v>1E-3</v>
      </c>
      <c r="I185" s="4" t="s">
        <v>43</v>
      </c>
      <c r="J185" t="s">
        <v>676</v>
      </c>
      <c r="K185" t="e">
        <f>VLOOKUP(Table6[[#This Row],[Unique]], comp[], 2, FALSE)</f>
        <v>#N/A</v>
      </c>
      <c r="L185" t="str">
        <f>Table6[[#This Row],[Name]] &amp; Table6[[#This Row],[Paper]]</f>
        <v>10Cr2TaNithin, B. et al. Effect of Cr addition on γ–γ′ cobalt-based Co–Mo–Al–Ta class of superalloys: a combined experimental and computational study. J. Mater. Sci. 52, 11036–11047 (2017).</v>
      </c>
      <c r="M185" t="s">
        <v>1781</v>
      </c>
    </row>
    <row r="186" spans="1:13" x14ac:dyDescent="0.3">
      <c r="A186" t="s">
        <v>2428</v>
      </c>
      <c r="B186" t="str">
        <f>IF(A186=A185, "",VLOOKUP(Table6[[#This Row],[Shortname]],comp[], 3, FALSE))</f>
        <v/>
      </c>
      <c r="C186" t="str">
        <f>VLOOKUP(Table6[[#This Row],[Shortname]], comp[], 2, FALSE)</f>
        <v>W-free</v>
      </c>
      <c r="D186" s="19" t="s">
        <v>732</v>
      </c>
      <c r="E186" t="s">
        <v>731</v>
      </c>
      <c r="F186">
        <v>580</v>
      </c>
      <c r="G186">
        <v>770</v>
      </c>
      <c r="H186" s="4">
        <v>1E-3</v>
      </c>
      <c r="I186" s="4" t="s">
        <v>43</v>
      </c>
      <c r="J186" t="s">
        <v>676</v>
      </c>
      <c r="K186" t="e">
        <f>VLOOKUP(Table6[[#This Row],[Unique]], comp[], 2, FALSE)</f>
        <v>#N/A</v>
      </c>
      <c r="L186" t="str">
        <f>Table6[[#This Row],[Name]] &amp; Table6[[#This Row],[Paper]]</f>
        <v>10Cr2TaNithin, B. et al. Effect of Cr addition on γ–γ′ cobalt-based Co–Mo–Al–Ta class of superalloys: a combined experimental and computational study. J. Mater. Sci. 52, 11036–11047 (2017).</v>
      </c>
      <c r="M186" t="s">
        <v>1781</v>
      </c>
    </row>
    <row r="187" spans="1:13" x14ac:dyDescent="0.3">
      <c r="A187" t="s">
        <v>2428</v>
      </c>
      <c r="B187" t="str">
        <f>IF(A187=A186, "",VLOOKUP(Table6[[#This Row],[Shortname]],comp[], 3, FALSE))</f>
        <v/>
      </c>
      <c r="C187" t="str">
        <f>VLOOKUP(Table6[[#This Row],[Shortname]], comp[], 2, FALSE)</f>
        <v>W-free</v>
      </c>
      <c r="D187" s="19" t="s">
        <v>732</v>
      </c>
      <c r="E187" t="s">
        <v>731</v>
      </c>
      <c r="F187">
        <v>310</v>
      </c>
      <c r="G187">
        <v>970</v>
      </c>
      <c r="H187" s="4">
        <v>1E-3</v>
      </c>
      <c r="I187" s="4" t="s">
        <v>43</v>
      </c>
      <c r="J187" t="s">
        <v>676</v>
      </c>
      <c r="K187" t="e">
        <f>VLOOKUP(Table6[[#This Row],[Unique]], comp[], 2, FALSE)</f>
        <v>#N/A</v>
      </c>
      <c r="L187" t="str">
        <f>Table6[[#This Row],[Name]] &amp; Table6[[#This Row],[Paper]]</f>
        <v>10Cr2TaNithin, B. et al. Effect of Cr addition on γ–γ′ cobalt-based Co–Mo–Al–Ta class of superalloys: a combined experimental and computational study. J. Mater. Sci. 52, 11036–11047 (2017).</v>
      </c>
      <c r="M187" t="s">
        <v>1781</v>
      </c>
    </row>
    <row r="188" spans="1:13" x14ac:dyDescent="0.3">
      <c r="A188" s="19" t="s">
        <v>2197</v>
      </c>
      <c r="B188" s="19" t="str">
        <f>IF(A188=A187, "",VLOOKUP(Table6[[#This Row],[Shortname]],comp[], 3, FALSE))</f>
        <v>-16Ni-14Al-2W-1Ta-1Mo-0Re</v>
      </c>
      <c r="C188" s="19" t="str">
        <f>VLOOKUP(Table6[[#This Row],[Shortname]], comp[], 2, FALSE)</f>
        <v>Low-W</v>
      </c>
      <c r="D188" s="19" t="s">
        <v>793</v>
      </c>
      <c r="E188" s="19" t="s">
        <v>3386</v>
      </c>
      <c r="F188">
        <v>505</v>
      </c>
      <c r="G188">
        <v>600</v>
      </c>
      <c r="H188" s="4">
        <v>1E-3</v>
      </c>
      <c r="I188" s="4" t="s">
        <v>1645</v>
      </c>
      <c r="J188" t="s">
        <v>3388</v>
      </c>
      <c r="K188" s="19" t="e">
        <f>VLOOKUP(Table6[[#This Row],[Unique]], comp[], 2, FALSE)</f>
        <v>#N/A</v>
      </c>
      <c r="L188" s="19" t="str">
        <f>Table6[[#This Row],[Name]] &amp; Table6[[#This Row],[Paper]]</f>
        <v>Petrushin alloy 1Petrushin, N. et al. A single-crystal co-base superalloy strengthened by γ′ precipitates: Structure and mechanical properties. Adv. Eng. Mater. 17, 755–760 (2015).</v>
      </c>
      <c r="M188" s="19"/>
    </row>
    <row r="189" spans="1:13" x14ac:dyDescent="0.3">
      <c r="A189" s="19" t="s">
        <v>2197</v>
      </c>
      <c r="B189" s="19" t="str">
        <f>IF(A189=A188, "",VLOOKUP(Table6[[#This Row],[Shortname]],comp[], 3, FALSE))</f>
        <v/>
      </c>
      <c r="C189" s="19" t="str">
        <f>VLOOKUP(Table6[[#This Row],[Shortname]], comp[], 2, FALSE)</f>
        <v>Low-W</v>
      </c>
      <c r="D189" s="19" t="s">
        <v>793</v>
      </c>
      <c r="E189" s="19" t="s">
        <v>3386</v>
      </c>
      <c r="F189">
        <v>495</v>
      </c>
      <c r="G189">
        <v>15</v>
      </c>
      <c r="H189" s="4">
        <v>1E-3</v>
      </c>
      <c r="I189" s="4" t="s">
        <v>1645</v>
      </c>
      <c r="J189" t="s">
        <v>3388</v>
      </c>
      <c r="K189" s="19" t="e">
        <f>VLOOKUP(Table6[[#This Row],[Unique]], comp[], 2, FALSE)</f>
        <v>#N/A</v>
      </c>
      <c r="L189" s="19" t="str">
        <f>Table6[[#This Row],[Name]] &amp; Table6[[#This Row],[Paper]]</f>
        <v>Petrushin alloy 1Petrushin, N. et al. A single-crystal co-base superalloy strengthened by γ′ precipitates: Structure and mechanical properties. Adv. Eng. Mater. 17, 755–760 (2015).</v>
      </c>
      <c r="M189" s="19"/>
    </row>
    <row r="190" spans="1:13" x14ac:dyDescent="0.3">
      <c r="A190" s="19" t="s">
        <v>2197</v>
      </c>
      <c r="B190" s="19" t="str">
        <f>IF(A190=A189, "",VLOOKUP(Table6[[#This Row],[Shortname]],comp[], 3, FALSE))</f>
        <v/>
      </c>
      <c r="C190" s="19" t="str">
        <f>VLOOKUP(Table6[[#This Row],[Shortname]], comp[], 2, FALSE)</f>
        <v>Low-W</v>
      </c>
      <c r="D190" s="19" t="s">
        <v>793</v>
      </c>
      <c r="E190" s="19" t="s">
        <v>3386</v>
      </c>
      <c r="F190">
        <v>486</v>
      </c>
      <c r="G190">
        <v>700</v>
      </c>
      <c r="H190" s="4">
        <v>1E-3</v>
      </c>
      <c r="I190" s="4" t="s">
        <v>1645</v>
      </c>
      <c r="J190" t="s">
        <v>3388</v>
      </c>
      <c r="K190" s="19" t="e">
        <f>VLOOKUP(Table6[[#This Row],[Unique]], comp[], 2, FALSE)</f>
        <v>#N/A</v>
      </c>
      <c r="L190" s="19" t="str">
        <f>Table6[[#This Row],[Name]] &amp; Table6[[#This Row],[Paper]]</f>
        <v>Petrushin alloy 1Petrushin, N. et al. A single-crystal co-base superalloy strengthened by γ′ precipitates: Structure and mechanical properties. Adv. Eng. Mater. 17, 755–760 (2015).</v>
      </c>
      <c r="M190" s="19"/>
    </row>
    <row r="191" spans="1:13" x14ac:dyDescent="0.3">
      <c r="A191" s="19" t="s">
        <v>2197</v>
      </c>
      <c r="B191" s="19" t="str">
        <f>IF(A191=A190, "",VLOOKUP(Table6[[#This Row],[Shortname]],comp[], 3, FALSE))</f>
        <v/>
      </c>
      <c r="C191" s="19" t="str">
        <f>VLOOKUP(Table6[[#This Row],[Shortname]], comp[], 2, FALSE)</f>
        <v>Low-W</v>
      </c>
      <c r="D191" s="19" t="s">
        <v>793</v>
      </c>
      <c r="E191" s="19" t="s">
        <v>3386</v>
      </c>
      <c r="F191">
        <v>398</v>
      </c>
      <c r="G191">
        <v>800</v>
      </c>
      <c r="H191" s="4">
        <v>1E-3</v>
      </c>
      <c r="I191" s="4" t="s">
        <v>1645</v>
      </c>
      <c r="J191" t="s">
        <v>3388</v>
      </c>
      <c r="K191" s="19" t="e">
        <f>VLOOKUP(Table6[[#This Row],[Unique]], comp[], 2, FALSE)</f>
        <v>#N/A</v>
      </c>
      <c r="L191" s="19" t="str">
        <f>Table6[[#This Row],[Name]] &amp; Table6[[#This Row],[Paper]]</f>
        <v>Petrushin alloy 1Petrushin, N. et al. A single-crystal co-base superalloy strengthened by γ′ precipitates: Structure and mechanical properties. Adv. Eng. Mater. 17, 755–760 (2015).</v>
      </c>
      <c r="M191" s="19"/>
    </row>
    <row r="192" spans="1:13" x14ac:dyDescent="0.3">
      <c r="A192" s="19" t="s">
        <v>2197</v>
      </c>
      <c r="B192" s="19" t="str">
        <f>IF(A192=A191, "",VLOOKUP(Table6[[#This Row],[Shortname]],comp[], 3, FALSE))</f>
        <v/>
      </c>
      <c r="C192" s="19" t="str">
        <f>VLOOKUP(Table6[[#This Row],[Shortname]], comp[], 2, FALSE)</f>
        <v>Low-W</v>
      </c>
      <c r="D192" s="19" t="s">
        <v>793</v>
      </c>
      <c r="E192" s="19" t="s">
        <v>3386</v>
      </c>
      <c r="F192">
        <v>250</v>
      </c>
      <c r="G192">
        <v>900</v>
      </c>
      <c r="H192" s="4">
        <v>1E-3</v>
      </c>
      <c r="I192" s="4" t="s">
        <v>1645</v>
      </c>
      <c r="J192" t="s">
        <v>3388</v>
      </c>
      <c r="K192" s="19" t="e">
        <f>VLOOKUP(Table6[[#This Row],[Unique]], comp[], 2, FALSE)</f>
        <v>#N/A</v>
      </c>
      <c r="L192" s="19" t="str">
        <f>Table6[[#This Row],[Name]] &amp; Table6[[#This Row],[Paper]]</f>
        <v>Petrushin alloy 1Petrushin, N. et al. A single-crystal co-base superalloy strengthened by γ′ precipitates: Structure and mechanical properties. Adv. Eng. Mater. 17, 755–760 (2015).</v>
      </c>
      <c r="M192" s="19"/>
    </row>
    <row r="193" spans="1:13" x14ac:dyDescent="0.3">
      <c r="A193" s="19" t="s">
        <v>2197</v>
      </c>
      <c r="B193" s="19" t="str">
        <f>IF(A193=A192, "",VLOOKUP(Table6[[#This Row],[Shortname]],comp[], 3, FALSE))</f>
        <v/>
      </c>
      <c r="C193" s="19" t="str">
        <f>VLOOKUP(Table6[[#This Row],[Shortname]], comp[], 2, FALSE)</f>
        <v>Low-W</v>
      </c>
      <c r="D193" s="19" t="s">
        <v>793</v>
      </c>
      <c r="E193" s="19" t="s">
        <v>3386</v>
      </c>
      <c r="F193">
        <v>100</v>
      </c>
      <c r="G193">
        <v>1000</v>
      </c>
      <c r="H193" s="4">
        <v>1E-3</v>
      </c>
      <c r="I193" s="4" t="s">
        <v>1645</v>
      </c>
      <c r="J193" t="s">
        <v>3388</v>
      </c>
      <c r="K193" s="19" t="e">
        <f>VLOOKUP(Table6[[#This Row],[Unique]], comp[], 2, FALSE)</f>
        <v>#N/A</v>
      </c>
      <c r="L193" s="19" t="str">
        <f>Table6[[#This Row],[Name]] &amp; Table6[[#This Row],[Paper]]</f>
        <v>Petrushin alloy 1Petrushin, N. et al. A single-crystal co-base superalloy strengthened by γ′ precipitates: Structure and mechanical properties. Adv. Eng. Mater. 17, 755–760 (2015).</v>
      </c>
      <c r="M193" s="19"/>
    </row>
    <row r="194" spans="1:13" x14ac:dyDescent="0.3">
      <c r="A194" s="19" t="s">
        <v>2482</v>
      </c>
      <c r="B194" s="19" t="str">
        <f>IF(A194=A193, "",VLOOKUP(Table6[[#This Row],[Shortname]],comp[], 3, FALSE))</f>
        <v>-16Ni-10Al-6Cr-5W</v>
      </c>
      <c r="C194" s="19" t="str">
        <f>VLOOKUP(Table6[[#This Row],[Shortname]], comp[], 2, FALSE)</f>
        <v>CoAlWX+</v>
      </c>
      <c r="D194" s="19" t="s">
        <v>892</v>
      </c>
      <c r="E194" s="8" t="s">
        <v>891</v>
      </c>
      <c r="F194">
        <v>538</v>
      </c>
      <c r="G194">
        <v>22</v>
      </c>
      <c r="H194" s="4">
        <v>1E-4</v>
      </c>
      <c r="I194" s="4" t="s">
        <v>1645</v>
      </c>
      <c r="J194" t="s">
        <v>644</v>
      </c>
      <c r="K194" s="19" t="e">
        <f>VLOOKUP(Table6[[#This Row],[Unique]], comp[], 2, FALSE)</f>
        <v>#N/A</v>
      </c>
      <c r="L194" s="19" t="str">
        <f>Table6[[#This Row],[Name]] &amp; Table6[[#This Row],[Paper]]</f>
        <v>0TaShi, L., Yu, J. J., Cui, C. Y. &amp; Sun, X. F. Effect of Ta additions on microstructure and mechanical properties of a single-crystal Co-Al-W-base alloy. Mater. Lett. 149, 58–61 (2015).</v>
      </c>
      <c r="M194" s="19" t="s">
        <v>1836</v>
      </c>
    </row>
    <row r="195" spans="1:13" x14ac:dyDescent="0.3">
      <c r="A195" s="19" t="s">
        <v>2482</v>
      </c>
      <c r="B195" s="19" t="str">
        <f>IF(A195=A194, "",VLOOKUP(Table6[[#This Row],[Shortname]],comp[], 3, FALSE))</f>
        <v/>
      </c>
      <c r="C195" s="19" t="str">
        <f>VLOOKUP(Table6[[#This Row],[Shortname]], comp[], 2, FALSE)</f>
        <v>CoAlWX+</v>
      </c>
      <c r="D195" s="19" t="s">
        <v>892</v>
      </c>
      <c r="E195" s="8" t="s">
        <v>891</v>
      </c>
      <c r="F195">
        <v>420</v>
      </c>
      <c r="G195">
        <v>600</v>
      </c>
      <c r="H195" s="4">
        <v>1E-4</v>
      </c>
      <c r="I195" s="4" t="s">
        <v>1645</v>
      </c>
      <c r="J195" t="s">
        <v>644</v>
      </c>
      <c r="K195" s="19" t="e">
        <f>VLOOKUP(Table6[[#This Row],[Unique]], comp[], 2, FALSE)</f>
        <v>#N/A</v>
      </c>
      <c r="L195" s="19" t="str">
        <f>Table6[[#This Row],[Name]] &amp; Table6[[#This Row],[Paper]]</f>
        <v>0TaShi, L., Yu, J. J., Cui, C. Y. &amp; Sun, X. F. Effect of Ta additions on microstructure and mechanical properties of a single-crystal Co-Al-W-base alloy. Mater. Lett. 149, 58–61 (2015).</v>
      </c>
      <c r="M195" s="19" t="s">
        <v>1836</v>
      </c>
    </row>
    <row r="196" spans="1:13" x14ac:dyDescent="0.3">
      <c r="A196" s="19" t="s">
        <v>2482</v>
      </c>
      <c r="B196" s="19" t="str">
        <f>IF(A196=A195, "",VLOOKUP(Table6[[#This Row],[Shortname]],comp[], 3, FALSE))</f>
        <v/>
      </c>
      <c r="C196" s="19" t="str">
        <f>VLOOKUP(Table6[[#This Row],[Shortname]], comp[], 2, FALSE)</f>
        <v>CoAlWX+</v>
      </c>
      <c r="D196" s="19" t="s">
        <v>892</v>
      </c>
      <c r="E196" s="8" t="s">
        <v>891</v>
      </c>
      <c r="F196">
        <v>336</v>
      </c>
      <c r="G196">
        <v>800</v>
      </c>
      <c r="H196" s="4">
        <v>1E-4</v>
      </c>
      <c r="I196" s="4" t="s">
        <v>1645</v>
      </c>
      <c r="J196" t="s">
        <v>644</v>
      </c>
      <c r="K196" s="19" t="e">
        <f>VLOOKUP(Table6[[#This Row],[Unique]], comp[], 2, FALSE)</f>
        <v>#N/A</v>
      </c>
      <c r="L196" s="19" t="str">
        <f>Table6[[#This Row],[Name]] &amp; Table6[[#This Row],[Paper]]</f>
        <v>0TaShi, L., Yu, J. J., Cui, C. Y. &amp; Sun, X. F. Effect of Ta additions on microstructure and mechanical properties of a single-crystal Co-Al-W-base alloy. Mater. Lett. 149, 58–61 (2015).</v>
      </c>
      <c r="M196" s="19" t="s">
        <v>1836</v>
      </c>
    </row>
    <row r="197" spans="1:13" x14ac:dyDescent="0.3">
      <c r="A197" t="s">
        <v>2482</v>
      </c>
      <c r="B197" t="str">
        <f>IF(A197=A196, "",VLOOKUP(Table6[[#This Row],[Shortname]],comp[], 3, FALSE))</f>
        <v/>
      </c>
      <c r="C197" t="str">
        <f>VLOOKUP(Table6[[#This Row],[Shortname]], comp[], 2, FALSE)</f>
        <v>CoAlWX+</v>
      </c>
      <c r="D197" s="19" t="s">
        <v>892</v>
      </c>
      <c r="E197" s="8" t="s">
        <v>891</v>
      </c>
      <c r="F197">
        <v>210</v>
      </c>
      <c r="G197">
        <v>900</v>
      </c>
      <c r="H197" s="4">
        <v>1E-4</v>
      </c>
      <c r="I197" s="4" t="s">
        <v>1645</v>
      </c>
      <c r="J197" t="s">
        <v>644</v>
      </c>
      <c r="K197" t="e">
        <f>VLOOKUP(Table6[[#This Row],[Unique]], comp[], 2, FALSE)</f>
        <v>#N/A</v>
      </c>
      <c r="L197" t="str">
        <f>Table6[[#This Row],[Name]] &amp; Table6[[#This Row],[Paper]]</f>
        <v>0TaShi, L., Yu, J. J., Cui, C. Y. &amp; Sun, X. F. Effect of Ta additions on microstructure and mechanical properties of a single-crystal Co-Al-W-base alloy. Mater. Lett. 149, 58–61 (2015).</v>
      </c>
      <c r="M197" t="s">
        <v>1836</v>
      </c>
    </row>
    <row r="198" spans="1:13" x14ac:dyDescent="0.3">
      <c r="A198" s="19" t="s">
        <v>2483</v>
      </c>
      <c r="B198" s="19" t="str">
        <f>IF(A198=A197, "",VLOOKUP(Table6[[#This Row],[Shortname]],comp[], 3, FALSE))</f>
        <v>-16Ni-10Al-6Cr-5W-2Ta</v>
      </c>
      <c r="C198" s="19" t="str">
        <f>VLOOKUP(Table6[[#This Row],[Shortname]], comp[], 2, FALSE)</f>
        <v>CoAlWX+</v>
      </c>
      <c r="D198" s="19" t="s">
        <v>894</v>
      </c>
      <c r="E198" s="8" t="s">
        <v>891</v>
      </c>
      <c r="F198">
        <v>599</v>
      </c>
      <c r="G198">
        <v>22</v>
      </c>
      <c r="H198" s="4">
        <v>1E-4</v>
      </c>
      <c r="I198" s="4" t="s">
        <v>1645</v>
      </c>
      <c r="J198" t="s">
        <v>644</v>
      </c>
      <c r="K198" s="19" t="e">
        <f>VLOOKUP(Table6[[#This Row],[Unique]], comp[], 2, FALSE)</f>
        <v>#N/A</v>
      </c>
      <c r="L198" s="19" t="str">
        <f>Table6[[#This Row],[Name]] &amp; Table6[[#This Row],[Paper]]</f>
        <v>1.8TaShi, L., Yu, J. J., Cui, C. Y. &amp; Sun, X. F. Effect of Ta additions on microstructure and mechanical properties of a single-crystal Co-Al-W-base alloy. Mater. Lett. 149, 58–61 (2015).</v>
      </c>
      <c r="M198" s="19" t="s">
        <v>1837</v>
      </c>
    </row>
    <row r="199" spans="1:13" x14ac:dyDescent="0.3">
      <c r="A199" t="s">
        <v>2483</v>
      </c>
      <c r="B199" t="str">
        <f>IF(A199=A198, "",VLOOKUP(Table6[[#This Row],[Shortname]],comp[], 3, FALSE))</f>
        <v/>
      </c>
      <c r="C199" t="str">
        <f>VLOOKUP(Table6[[#This Row],[Shortname]], comp[], 2, FALSE)</f>
        <v>CoAlWX+</v>
      </c>
      <c r="D199" s="19" t="s">
        <v>894</v>
      </c>
      <c r="E199" s="8" t="s">
        <v>891</v>
      </c>
      <c r="F199">
        <v>522</v>
      </c>
      <c r="G199">
        <v>800</v>
      </c>
      <c r="H199" s="4">
        <v>1E-4</v>
      </c>
      <c r="I199" s="4" t="s">
        <v>1645</v>
      </c>
      <c r="J199" t="s">
        <v>644</v>
      </c>
      <c r="K199" t="e">
        <f>VLOOKUP(Table6[[#This Row],[Unique]], comp[], 2, FALSE)</f>
        <v>#N/A</v>
      </c>
      <c r="L199" t="str">
        <f>Table6[[#This Row],[Name]] &amp; Table6[[#This Row],[Paper]]</f>
        <v>1.8TaShi, L., Yu, J. J., Cui, C. Y. &amp; Sun, X. F. Effect of Ta additions on microstructure and mechanical properties of a single-crystal Co-Al-W-base alloy. Mater. Lett. 149, 58–61 (2015).</v>
      </c>
      <c r="M199" t="s">
        <v>1837</v>
      </c>
    </row>
    <row r="200" spans="1:13" x14ac:dyDescent="0.3">
      <c r="A200" t="s">
        <v>2483</v>
      </c>
      <c r="B200" t="str">
        <f>IF(A200=A199, "",VLOOKUP(Table6[[#This Row],[Shortname]],comp[], 3, FALSE))</f>
        <v/>
      </c>
      <c r="C200" t="str">
        <f>VLOOKUP(Table6[[#This Row],[Shortname]], comp[], 2, FALSE)</f>
        <v>CoAlWX+</v>
      </c>
      <c r="D200" s="19" t="s">
        <v>894</v>
      </c>
      <c r="E200" s="8" t="s">
        <v>891</v>
      </c>
      <c r="F200">
        <v>508</v>
      </c>
      <c r="G200">
        <v>700</v>
      </c>
      <c r="H200" s="4">
        <v>1E-4</v>
      </c>
      <c r="I200" s="4" t="s">
        <v>1645</v>
      </c>
      <c r="J200" t="s">
        <v>644</v>
      </c>
      <c r="K200" t="e">
        <f>VLOOKUP(Table6[[#This Row],[Unique]], comp[], 2, FALSE)</f>
        <v>#N/A</v>
      </c>
      <c r="L200" t="str">
        <f>Table6[[#This Row],[Name]] &amp; Table6[[#This Row],[Paper]]</f>
        <v>1.8TaShi, L., Yu, J. J., Cui, C. Y. &amp; Sun, X. F. Effect of Ta additions on microstructure and mechanical properties of a single-crystal Co-Al-W-base alloy. Mater. Lett. 149, 58–61 (2015).</v>
      </c>
      <c r="M200" t="s">
        <v>1837</v>
      </c>
    </row>
    <row r="201" spans="1:13" x14ac:dyDescent="0.3">
      <c r="A201" t="s">
        <v>2483</v>
      </c>
      <c r="B201" t="str">
        <f>IF(A201=A200, "",VLOOKUP(Table6[[#This Row],[Shortname]],comp[], 3, FALSE))</f>
        <v/>
      </c>
      <c r="C201" t="str">
        <f>VLOOKUP(Table6[[#This Row],[Shortname]], comp[], 2, FALSE)</f>
        <v>CoAlWX+</v>
      </c>
      <c r="D201" s="19" t="s">
        <v>894</v>
      </c>
      <c r="E201" s="8" t="s">
        <v>891</v>
      </c>
      <c r="F201">
        <v>492</v>
      </c>
      <c r="G201">
        <v>600</v>
      </c>
      <c r="H201" s="4">
        <v>1E-4</v>
      </c>
      <c r="I201" s="4" t="s">
        <v>1645</v>
      </c>
      <c r="J201" t="s">
        <v>644</v>
      </c>
      <c r="K201" t="e">
        <f>VLOOKUP(Table6[[#This Row],[Unique]], comp[], 2, FALSE)</f>
        <v>#N/A</v>
      </c>
      <c r="L201" t="str">
        <f>Table6[[#This Row],[Name]] &amp; Table6[[#This Row],[Paper]]</f>
        <v>1.8TaShi, L., Yu, J. J., Cui, C. Y. &amp; Sun, X. F. Effect of Ta additions on microstructure and mechanical properties of a single-crystal Co-Al-W-base alloy. Mater. Lett. 149, 58–61 (2015).</v>
      </c>
      <c r="M201" t="s">
        <v>1837</v>
      </c>
    </row>
    <row r="202" spans="1:13" x14ac:dyDescent="0.3">
      <c r="A202" t="s">
        <v>2483</v>
      </c>
      <c r="B202" t="str">
        <f>IF(A202=A201, "",VLOOKUP(Table6[[#This Row],[Shortname]],comp[], 3, FALSE))</f>
        <v/>
      </c>
      <c r="C202" t="str">
        <f>VLOOKUP(Table6[[#This Row],[Shortname]], comp[], 2, FALSE)</f>
        <v>CoAlWX+</v>
      </c>
      <c r="D202" s="19" t="s">
        <v>894</v>
      </c>
      <c r="E202" s="8" t="s">
        <v>891</v>
      </c>
      <c r="F202">
        <v>455</v>
      </c>
      <c r="G202">
        <v>900</v>
      </c>
      <c r="H202" s="4">
        <v>1E-4</v>
      </c>
      <c r="I202" s="4" t="s">
        <v>1645</v>
      </c>
      <c r="J202" t="s">
        <v>644</v>
      </c>
      <c r="K202" t="e">
        <f>VLOOKUP(Table6[[#This Row],[Unique]], comp[], 2, FALSE)</f>
        <v>#N/A</v>
      </c>
      <c r="L202" t="str">
        <f>Table6[[#This Row],[Name]] &amp; Table6[[#This Row],[Paper]]</f>
        <v>1.8TaShi, L., Yu, J. J., Cui, C. Y. &amp; Sun, X. F. Effect of Ta additions on microstructure and mechanical properties of a single-crystal Co-Al-W-base alloy. Mater. Lett. 149, 58–61 (2015).</v>
      </c>
      <c r="M202" t="s">
        <v>1837</v>
      </c>
    </row>
    <row r="203" spans="1:13" x14ac:dyDescent="0.3">
      <c r="A203" t="s">
        <v>2484</v>
      </c>
      <c r="B203" t="str">
        <f>IF(A203=A202, "",VLOOKUP(Table6[[#This Row],[Shortname]],comp[], 3, FALSE))</f>
        <v>-16Ni-10Al-6Cr-5W-3Ta</v>
      </c>
      <c r="C203" t="str">
        <f>VLOOKUP(Table6[[#This Row],[Shortname]], comp[], 2, FALSE)</f>
        <v>CoAlWX+</v>
      </c>
      <c r="D203" s="19" t="s">
        <v>893</v>
      </c>
      <c r="E203" s="8" t="s">
        <v>891</v>
      </c>
      <c r="F203">
        <v>608</v>
      </c>
      <c r="G203">
        <v>22</v>
      </c>
      <c r="H203" s="4">
        <v>1E-4</v>
      </c>
      <c r="I203" s="4" t="s">
        <v>1645</v>
      </c>
      <c r="J203" t="s">
        <v>644</v>
      </c>
      <c r="K203" t="e">
        <f>VLOOKUP(Table6[[#This Row],[Unique]], comp[], 2, FALSE)</f>
        <v>#N/A</v>
      </c>
      <c r="L203" t="str">
        <f>Table6[[#This Row],[Name]] &amp; Table6[[#This Row],[Paper]]</f>
        <v>2.8TaShi, L., Yu, J. J., Cui, C. Y. &amp; Sun, X. F. Effect of Ta additions on microstructure and mechanical properties of a single-crystal Co-Al-W-base alloy. Mater. Lett. 149, 58–61 (2015).</v>
      </c>
      <c r="M203" t="s">
        <v>1838</v>
      </c>
    </row>
    <row r="204" spans="1:13" x14ac:dyDescent="0.3">
      <c r="A204" t="s">
        <v>2484</v>
      </c>
      <c r="B204" t="str">
        <f>IF(A204=A203, "",VLOOKUP(Table6[[#This Row],[Shortname]],comp[], 3, FALSE))</f>
        <v/>
      </c>
      <c r="C204" t="str">
        <f>VLOOKUP(Table6[[#This Row],[Shortname]], comp[], 2, FALSE)</f>
        <v>CoAlWX+</v>
      </c>
      <c r="D204" s="19" t="s">
        <v>893</v>
      </c>
      <c r="E204" s="8" t="s">
        <v>891</v>
      </c>
      <c r="F204">
        <v>545</v>
      </c>
      <c r="G204">
        <v>800</v>
      </c>
      <c r="H204" s="4">
        <v>1E-4</v>
      </c>
      <c r="I204" s="4" t="s">
        <v>1645</v>
      </c>
      <c r="J204" t="s">
        <v>644</v>
      </c>
      <c r="K204" t="e">
        <f>VLOOKUP(Table6[[#This Row],[Unique]], comp[], 2, FALSE)</f>
        <v>#N/A</v>
      </c>
      <c r="L204" t="str">
        <f>Table6[[#This Row],[Name]] &amp; Table6[[#This Row],[Paper]]</f>
        <v>2.8TaShi, L., Yu, J. J., Cui, C. Y. &amp; Sun, X. F. Effect of Ta additions on microstructure and mechanical properties of a single-crystal Co-Al-W-base alloy. Mater. Lett. 149, 58–61 (2015).</v>
      </c>
      <c r="M204" t="s">
        <v>1838</v>
      </c>
    </row>
    <row r="205" spans="1:13" x14ac:dyDescent="0.3">
      <c r="A205" t="s">
        <v>2484</v>
      </c>
      <c r="B205" t="str">
        <f>IF(A205=A204, "",VLOOKUP(Table6[[#This Row],[Shortname]],comp[], 3, FALSE))</f>
        <v/>
      </c>
      <c r="C205" t="str">
        <f>VLOOKUP(Table6[[#This Row],[Shortname]], comp[], 2, FALSE)</f>
        <v>CoAlWX+</v>
      </c>
      <c r="D205" s="19" t="s">
        <v>893</v>
      </c>
      <c r="E205" s="8" t="s">
        <v>891</v>
      </c>
      <c r="F205">
        <v>524</v>
      </c>
      <c r="G205">
        <v>700</v>
      </c>
      <c r="H205" s="4">
        <v>1E-4</v>
      </c>
      <c r="I205" s="4" t="s">
        <v>1645</v>
      </c>
      <c r="J205" t="s">
        <v>644</v>
      </c>
      <c r="K205" t="e">
        <f>VLOOKUP(Table6[[#This Row],[Unique]], comp[], 2, FALSE)</f>
        <v>#N/A</v>
      </c>
      <c r="L205" t="str">
        <f>Table6[[#This Row],[Name]] &amp; Table6[[#This Row],[Paper]]</f>
        <v>2.8TaShi, L., Yu, J. J., Cui, C. Y. &amp; Sun, X. F. Effect of Ta additions on microstructure and mechanical properties of a single-crystal Co-Al-W-base alloy. Mater. Lett. 149, 58–61 (2015).</v>
      </c>
      <c r="M205" t="s">
        <v>1838</v>
      </c>
    </row>
    <row r="206" spans="1:13" x14ac:dyDescent="0.3">
      <c r="A206" t="s">
        <v>2484</v>
      </c>
      <c r="B206" t="str">
        <f>IF(A206=A205, "",VLOOKUP(Table6[[#This Row],[Shortname]],comp[], 3, FALSE))</f>
        <v/>
      </c>
      <c r="C206" t="str">
        <f>VLOOKUP(Table6[[#This Row],[Shortname]], comp[], 2, FALSE)</f>
        <v>CoAlWX+</v>
      </c>
      <c r="D206" s="19" t="s">
        <v>893</v>
      </c>
      <c r="E206" s="8" t="s">
        <v>891</v>
      </c>
      <c r="F206">
        <v>506</v>
      </c>
      <c r="G206">
        <v>600</v>
      </c>
      <c r="H206" s="4">
        <v>1E-4</v>
      </c>
      <c r="I206" s="4" t="s">
        <v>1645</v>
      </c>
      <c r="J206" t="s">
        <v>644</v>
      </c>
      <c r="K206" t="e">
        <f>VLOOKUP(Table6[[#This Row],[Unique]], comp[], 2, FALSE)</f>
        <v>#N/A</v>
      </c>
      <c r="L206" t="str">
        <f>Table6[[#This Row],[Name]] &amp; Table6[[#This Row],[Paper]]</f>
        <v>2.8TaShi, L., Yu, J. J., Cui, C. Y. &amp; Sun, X. F. Effect of Ta additions on microstructure and mechanical properties of a single-crystal Co-Al-W-base alloy. Mater. Lett. 149, 58–61 (2015).</v>
      </c>
      <c r="M206" t="s">
        <v>1838</v>
      </c>
    </row>
    <row r="207" spans="1:13" x14ac:dyDescent="0.3">
      <c r="A207" t="s">
        <v>2484</v>
      </c>
      <c r="B207" t="str">
        <f>IF(A207=A206, "",VLOOKUP(Table6[[#This Row],[Shortname]],comp[], 3, FALSE))</f>
        <v/>
      </c>
      <c r="C207" t="str">
        <f>VLOOKUP(Table6[[#This Row],[Shortname]], comp[], 2, FALSE)</f>
        <v>CoAlWX+</v>
      </c>
      <c r="D207" s="19" t="s">
        <v>893</v>
      </c>
      <c r="E207" s="8" t="s">
        <v>891</v>
      </c>
      <c r="F207">
        <v>499</v>
      </c>
      <c r="G207">
        <v>900</v>
      </c>
      <c r="H207" s="4">
        <v>1E-4</v>
      </c>
      <c r="I207" s="4" t="s">
        <v>1645</v>
      </c>
      <c r="J207" t="s">
        <v>644</v>
      </c>
      <c r="K207" t="e">
        <f>VLOOKUP(Table6[[#This Row],[Unique]], comp[], 2, FALSE)</f>
        <v>#N/A</v>
      </c>
      <c r="L207" t="str">
        <f>Table6[[#This Row],[Name]] &amp; Table6[[#This Row],[Paper]]</f>
        <v>2.8TaShi, L., Yu, J. J., Cui, C. Y. &amp; Sun, X. F. Effect of Ta additions on microstructure and mechanical properties of a single-crystal Co-Al-W-base alloy. Mater. Lett. 149, 58–61 (2015).</v>
      </c>
      <c r="M207" t="s">
        <v>1838</v>
      </c>
    </row>
    <row r="208" spans="1:13" x14ac:dyDescent="0.3">
      <c r="A208" t="s">
        <v>2484</v>
      </c>
      <c r="B208" t="str">
        <f>IF(A208=A207, "",VLOOKUP(Table6[[#This Row],[Shortname]],comp[], 3, FALSE))</f>
        <v/>
      </c>
      <c r="C208" t="str">
        <f>VLOOKUP(Table6[[#This Row],[Shortname]], comp[], 2, FALSE)</f>
        <v>CoAlWX+</v>
      </c>
      <c r="D208" s="19" t="s">
        <v>893</v>
      </c>
      <c r="E208" s="8" t="s">
        <v>891</v>
      </c>
      <c r="F208">
        <v>324</v>
      </c>
      <c r="G208">
        <v>1000</v>
      </c>
      <c r="H208" s="4">
        <v>1E-4</v>
      </c>
      <c r="I208" s="4" t="s">
        <v>1645</v>
      </c>
      <c r="J208" t="s">
        <v>644</v>
      </c>
      <c r="K208" t="e">
        <f>VLOOKUP(Table6[[#This Row],[Unique]], comp[], 2, FALSE)</f>
        <v>#N/A</v>
      </c>
      <c r="L208" t="str">
        <f>Table6[[#This Row],[Name]] &amp; Table6[[#This Row],[Paper]]</f>
        <v>2.8TaShi, L., Yu, J. J., Cui, C. Y. &amp; Sun, X. F. Effect of Ta additions on microstructure and mechanical properties of a single-crystal Co-Al-W-base alloy. Mater. Lett. 149, 58–61 (2015).</v>
      </c>
      <c r="M208" t="s">
        <v>1838</v>
      </c>
    </row>
    <row r="209" spans="1:13" x14ac:dyDescent="0.3">
      <c r="A209" s="19" t="s">
        <v>2484</v>
      </c>
      <c r="B209" s="19" t="str">
        <f>IF(A209=A208, "",VLOOKUP(Table6[[#This Row],[Shortname]],comp[], 3, FALSE))</f>
        <v/>
      </c>
      <c r="C209" s="19" t="str">
        <f>VLOOKUP(Table6[[#This Row],[Shortname]], comp[], 2, FALSE)</f>
        <v>CoAlWX+</v>
      </c>
      <c r="D209" s="19" t="s">
        <v>893</v>
      </c>
      <c r="E209" s="8" t="s">
        <v>891</v>
      </c>
      <c r="F209">
        <v>215</v>
      </c>
      <c r="G209">
        <v>1000</v>
      </c>
      <c r="H209" s="4">
        <v>1E-4</v>
      </c>
      <c r="I209" s="4" t="s">
        <v>1645</v>
      </c>
      <c r="J209" t="s">
        <v>644</v>
      </c>
      <c r="K209" s="19" t="e">
        <f>VLOOKUP(Table6[[#This Row],[Unique]], comp[], 2, FALSE)</f>
        <v>#N/A</v>
      </c>
      <c r="L209" s="19" t="str">
        <f>Table6[[#This Row],[Name]] &amp; Table6[[#This Row],[Paper]]</f>
        <v>2.8TaShi, L., Yu, J. J., Cui, C. Y. &amp; Sun, X. F. Effect of Ta additions on microstructure and mechanical properties of a single-crystal Co-Al-W-base alloy. Mater. Lett. 149, 58–61 (2015).</v>
      </c>
      <c r="M209" s="19" t="s">
        <v>1838</v>
      </c>
    </row>
    <row r="210" spans="1:13" x14ac:dyDescent="0.3">
      <c r="A210" s="19" t="s">
        <v>2485</v>
      </c>
      <c r="B210" s="19" t="str">
        <f>IF(A210=A209, "",VLOOKUP(Table6[[#This Row],[Shortname]],comp[], 3, FALSE))</f>
        <v>-17Ni-9Al-5W-3Ti</v>
      </c>
      <c r="C210" s="19" t="str">
        <f>VLOOKUP(Table6[[#This Row],[Shortname]], comp[], 2, FALSE)</f>
        <v>Co3Ti</v>
      </c>
      <c r="D210" s="19" t="s">
        <v>890</v>
      </c>
      <c r="E210" s="13" t="s">
        <v>889</v>
      </c>
      <c r="F210">
        <v>653</v>
      </c>
      <c r="G210">
        <v>19</v>
      </c>
      <c r="H210" s="4">
        <v>1E-4</v>
      </c>
      <c r="I210" s="4" t="s">
        <v>1645</v>
      </c>
      <c r="J210" t="s">
        <v>644</v>
      </c>
      <c r="K210" s="19" t="e">
        <f>VLOOKUP(Table6[[#This Row],[Unique]], comp[], 2, FALSE)</f>
        <v>#N/A</v>
      </c>
      <c r="L210" s="19" t="str">
        <f>Table6[[#This Row],[Name]] &amp; Table6[[#This Row],[Paper]]</f>
        <v>3TiShi, L., Yu, J. J., Cui, C. Y. &amp; Sun, X. F. Microstructural stability and tensile properties of a Ti-containing single-crystal Co-Ni-Al-W-base alloy. Mater. Sci. Eng. A 646, 45–51 (2015).</v>
      </c>
      <c r="M210" s="19" t="s">
        <v>1839</v>
      </c>
    </row>
    <row r="211" spans="1:13" x14ac:dyDescent="0.3">
      <c r="A211" t="s">
        <v>2485</v>
      </c>
      <c r="B211" t="str">
        <f>IF(A211=A210, "",VLOOKUP(Table6[[#This Row],[Shortname]],comp[], 3, FALSE))</f>
        <v/>
      </c>
      <c r="C211" t="str">
        <f>VLOOKUP(Table6[[#This Row],[Shortname]], comp[], 2, FALSE)</f>
        <v>Co3Ti</v>
      </c>
      <c r="D211" s="19" t="s">
        <v>890</v>
      </c>
      <c r="E211" s="13" t="s">
        <v>889</v>
      </c>
      <c r="F211">
        <v>599</v>
      </c>
      <c r="G211">
        <v>800</v>
      </c>
      <c r="H211" s="4">
        <v>1E-4</v>
      </c>
      <c r="I211" s="4" t="s">
        <v>1645</v>
      </c>
      <c r="J211" t="s">
        <v>644</v>
      </c>
      <c r="K211" t="e">
        <f>VLOOKUP(Table6[[#This Row],[Unique]], comp[], 2, FALSE)</f>
        <v>#N/A</v>
      </c>
      <c r="L211" t="str">
        <f>Table6[[#This Row],[Name]] &amp; Table6[[#This Row],[Paper]]</f>
        <v>3TiShi, L., Yu, J. J., Cui, C. Y. &amp; Sun, X. F. Microstructural stability and tensile properties of a Ti-containing single-crystal Co-Ni-Al-W-base alloy. Mater. Sci. Eng. A 646, 45–51 (2015).</v>
      </c>
      <c r="M211" t="s">
        <v>1839</v>
      </c>
    </row>
    <row r="212" spans="1:13" x14ac:dyDescent="0.3">
      <c r="A212" t="s">
        <v>2485</v>
      </c>
      <c r="B212" t="str">
        <f>IF(A212=A211, "",VLOOKUP(Table6[[#This Row],[Shortname]],comp[], 3, FALSE))</f>
        <v/>
      </c>
      <c r="C212" t="str">
        <f>VLOOKUP(Table6[[#This Row],[Shortname]], comp[], 2, FALSE)</f>
        <v>Co3Ti</v>
      </c>
      <c r="D212" s="19" t="s">
        <v>890</v>
      </c>
      <c r="E212" s="13" t="s">
        <v>889</v>
      </c>
      <c r="F212">
        <v>569</v>
      </c>
      <c r="G212">
        <v>700</v>
      </c>
      <c r="H212" s="4">
        <v>1E-4</v>
      </c>
      <c r="I212" s="4" t="s">
        <v>1645</v>
      </c>
      <c r="J212" t="s">
        <v>644</v>
      </c>
      <c r="K212" t="e">
        <f>VLOOKUP(Table6[[#This Row],[Unique]], comp[], 2, FALSE)</f>
        <v>#N/A</v>
      </c>
      <c r="L212" t="str">
        <f>Table6[[#This Row],[Name]] &amp; Table6[[#This Row],[Paper]]</f>
        <v>3TiShi, L., Yu, J. J., Cui, C. Y. &amp; Sun, X. F. Microstructural stability and tensile properties of a Ti-containing single-crystal Co-Ni-Al-W-base alloy. Mater. Sci. Eng. A 646, 45–51 (2015).</v>
      </c>
      <c r="M212" t="s">
        <v>1839</v>
      </c>
    </row>
    <row r="213" spans="1:13" x14ac:dyDescent="0.3">
      <c r="A213" t="s">
        <v>2485</v>
      </c>
      <c r="B213" t="str">
        <f>IF(A213=A212, "",VLOOKUP(Table6[[#This Row],[Shortname]],comp[], 3, FALSE))</f>
        <v/>
      </c>
      <c r="C213" t="str">
        <f>VLOOKUP(Table6[[#This Row],[Shortname]], comp[], 2, FALSE)</f>
        <v>Co3Ti</v>
      </c>
      <c r="D213" s="19" t="s">
        <v>890</v>
      </c>
      <c r="E213" s="13" t="s">
        <v>889</v>
      </c>
      <c r="F213">
        <v>550</v>
      </c>
      <c r="G213">
        <v>600</v>
      </c>
      <c r="H213" s="4">
        <v>1E-4</v>
      </c>
      <c r="I213" s="4" t="s">
        <v>1645</v>
      </c>
      <c r="J213" t="s">
        <v>644</v>
      </c>
      <c r="K213" t="e">
        <f>VLOOKUP(Table6[[#This Row],[Unique]], comp[], 2, FALSE)</f>
        <v>#N/A</v>
      </c>
      <c r="L213" t="str">
        <f>Table6[[#This Row],[Name]] &amp; Table6[[#This Row],[Paper]]</f>
        <v>3TiShi, L., Yu, J. J., Cui, C. Y. &amp; Sun, X. F. Microstructural stability and tensile properties of a Ti-containing single-crystal Co-Ni-Al-W-base alloy. Mater. Sci. Eng. A 646, 45–51 (2015).</v>
      </c>
      <c r="M213" t="s">
        <v>1839</v>
      </c>
    </row>
    <row r="214" spans="1:13" x14ac:dyDescent="0.3">
      <c r="A214" t="s">
        <v>2485</v>
      </c>
      <c r="B214" t="str">
        <f>IF(A214=A213, "",VLOOKUP(Table6[[#This Row],[Shortname]],comp[], 3, FALSE))</f>
        <v/>
      </c>
      <c r="C214" t="str">
        <f>VLOOKUP(Table6[[#This Row],[Shortname]], comp[], 2, FALSE)</f>
        <v>Co3Ti</v>
      </c>
      <c r="D214" s="19" t="s">
        <v>890</v>
      </c>
      <c r="E214" s="13" t="s">
        <v>889</v>
      </c>
      <c r="F214">
        <v>490</v>
      </c>
      <c r="G214">
        <v>900</v>
      </c>
      <c r="H214" s="4">
        <v>1E-4</v>
      </c>
      <c r="I214" s="4" t="s">
        <v>1645</v>
      </c>
      <c r="J214" t="s">
        <v>644</v>
      </c>
      <c r="K214" t="e">
        <f>VLOOKUP(Table6[[#This Row],[Unique]], comp[], 2, FALSE)</f>
        <v>#N/A</v>
      </c>
      <c r="L214" t="str">
        <f>Table6[[#This Row],[Name]] &amp; Table6[[#This Row],[Paper]]</f>
        <v>3TiShi, L., Yu, J. J., Cui, C. Y. &amp; Sun, X. F. Microstructural stability and tensile properties of a Ti-containing single-crystal Co-Ni-Al-W-base alloy. Mater. Sci. Eng. A 646, 45–51 (2015).</v>
      </c>
      <c r="M214" t="s">
        <v>1839</v>
      </c>
    </row>
    <row r="215" spans="1:13" x14ac:dyDescent="0.3">
      <c r="A215" t="s">
        <v>2485</v>
      </c>
      <c r="B215" t="str">
        <f>IF(A215=A214, "",VLOOKUP(Table6[[#This Row],[Shortname]],comp[], 3, FALSE))</f>
        <v/>
      </c>
      <c r="C215" t="str">
        <f>VLOOKUP(Table6[[#This Row],[Shortname]], comp[], 2, FALSE)</f>
        <v>Co3Ti</v>
      </c>
      <c r="D215" s="19" t="s">
        <v>890</v>
      </c>
      <c r="E215" s="13" t="s">
        <v>889</v>
      </c>
      <c r="F215">
        <v>236</v>
      </c>
      <c r="G215">
        <v>1000</v>
      </c>
      <c r="H215" s="4">
        <v>1E-4</v>
      </c>
      <c r="I215" s="4" t="s">
        <v>1645</v>
      </c>
      <c r="J215" t="s">
        <v>644</v>
      </c>
      <c r="K215" t="e">
        <f>VLOOKUP(Table6[[#This Row],[Unique]], comp[], 2, FALSE)</f>
        <v>#N/A</v>
      </c>
      <c r="L215" t="str">
        <f>Table6[[#This Row],[Name]] &amp; Table6[[#This Row],[Paper]]</f>
        <v>3TiShi, L., Yu, J. J., Cui, C. Y. &amp; Sun, X. F. Microstructural stability and tensile properties of a Ti-containing single-crystal Co-Ni-Al-W-base alloy. Mater. Sci. Eng. A 646, 45–51 (2015).</v>
      </c>
      <c r="M215" t="s">
        <v>1839</v>
      </c>
    </row>
    <row r="216" spans="1:13" x14ac:dyDescent="0.3">
      <c r="A216" s="19" t="s">
        <v>2219</v>
      </c>
      <c r="B216" s="19" t="str">
        <f>IF(A216=A215, "",VLOOKUP(Table6[[#This Row],[Shortname]],comp[], 3, FALSE))</f>
        <v>-17Ni-10Al-6Cr-5W-3Ta</v>
      </c>
      <c r="C216" s="19" t="str">
        <f>VLOOKUP(Table6[[#This Row],[Shortname]], comp[], 2, FALSE)</f>
        <v>CoAlWX+</v>
      </c>
      <c r="D216" s="19" t="s">
        <v>473</v>
      </c>
      <c r="E216" s="26" t="s">
        <v>897</v>
      </c>
      <c r="F216">
        <v>613</v>
      </c>
      <c r="G216">
        <v>18</v>
      </c>
      <c r="H216" s="4">
        <v>1E-4</v>
      </c>
      <c r="I216" s="4" t="s">
        <v>1645</v>
      </c>
      <c r="J216" t="s">
        <v>644</v>
      </c>
      <c r="K216" s="19" t="s">
        <v>1553</v>
      </c>
      <c r="L216" s="19" t="str">
        <f>Table6[[#This Row],[Name]] &amp; Table6[[#This Row],[Paper]]</f>
        <v>5WShi, L., Yu, J. J., Cui, C. Y. &amp; Sun, X. F. Temperature dependence of deformation behavior in a Co-Al-W-base single crystal superalloy. Mater. Sci. Eng. A 620, 36–43 (2015).</v>
      </c>
      <c r="M216" s="19" t="s">
        <v>1553</v>
      </c>
    </row>
    <row r="217" spans="1:13" x14ac:dyDescent="0.3">
      <c r="A217" t="s">
        <v>2219</v>
      </c>
      <c r="B217" t="str">
        <f>IF(A217=A216, "",VLOOKUP(Table6[[#This Row],[Shortname]],comp[], 3, FALSE))</f>
        <v/>
      </c>
      <c r="C217" t="str">
        <f>VLOOKUP(Table6[[#This Row],[Shortname]], comp[], 2, FALSE)</f>
        <v>CoAlWX+</v>
      </c>
      <c r="D217" s="19" t="s">
        <v>473</v>
      </c>
      <c r="E217" s="26" t="s">
        <v>897</v>
      </c>
      <c r="F217">
        <v>546</v>
      </c>
      <c r="G217">
        <v>800</v>
      </c>
      <c r="H217" s="4">
        <v>1E-4</v>
      </c>
      <c r="I217" s="4" t="s">
        <v>1645</v>
      </c>
      <c r="J217" t="s">
        <v>644</v>
      </c>
      <c r="K217" t="s">
        <v>1553</v>
      </c>
      <c r="L217" t="str">
        <f>Table6[[#This Row],[Name]] &amp; Table6[[#This Row],[Paper]]</f>
        <v>5WShi, L., Yu, J. J., Cui, C. Y. &amp; Sun, X. F. Temperature dependence of deformation behavior in a Co-Al-W-base single crystal superalloy. Mater. Sci. Eng. A 620, 36–43 (2015).</v>
      </c>
      <c r="M217" t="s">
        <v>1553</v>
      </c>
    </row>
    <row r="218" spans="1:13" x14ac:dyDescent="0.3">
      <c r="A218" t="s">
        <v>2219</v>
      </c>
      <c r="B218" t="str">
        <f>IF(A218=A217, "",VLOOKUP(Table6[[#This Row],[Shortname]],comp[], 3, FALSE))</f>
        <v/>
      </c>
      <c r="C218" t="str">
        <f>VLOOKUP(Table6[[#This Row],[Shortname]], comp[], 2, FALSE)</f>
        <v>CoAlWX+</v>
      </c>
      <c r="D218" s="19" t="s">
        <v>473</v>
      </c>
      <c r="E218" s="26" t="s">
        <v>897</v>
      </c>
      <c r="F218">
        <v>527</v>
      </c>
      <c r="G218">
        <v>700</v>
      </c>
      <c r="H218" s="4">
        <v>1E-4</v>
      </c>
      <c r="I218" s="4" t="s">
        <v>1645</v>
      </c>
      <c r="J218" t="s">
        <v>644</v>
      </c>
      <c r="K218" t="s">
        <v>1553</v>
      </c>
      <c r="L218" t="str">
        <f>Table6[[#This Row],[Name]] &amp; Table6[[#This Row],[Paper]]</f>
        <v>5WShi, L., Yu, J. J., Cui, C. Y. &amp; Sun, X. F. Temperature dependence of deformation behavior in a Co-Al-W-base single crystal superalloy. Mater. Sci. Eng. A 620, 36–43 (2015).</v>
      </c>
      <c r="M218" t="s">
        <v>1553</v>
      </c>
    </row>
    <row r="219" spans="1:13" x14ac:dyDescent="0.3">
      <c r="A219" t="s">
        <v>2219</v>
      </c>
      <c r="B219" t="str">
        <f>IF(A219=A218, "",VLOOKUP(Table6[[#This Row],[Shortname]],comp[], 3, FALSE))</f>
        <v/>
      </c>
      <c r="C219" t="str">
        <f>VLOOKUP(Table6[[#This Row],[Shortname]], comp[], 2, FALSE)</f>
        <v>CoAlWX+</v>
      </c>
      <c r="D219" s="19" t="s">
        <v>473</v>
      </c>
      <c r="E219" s="26" t="s">
        <v>897</v>
      </c>
      <c r="F219">
        <v>508</v>
      </c>
      <c r="G219">
        <v>600</v>
      </c>
      <c r="H219" s="4">
        <v>1E-4</v>
      </c>
      <c r="I219" s="4" t="s">
        <v>1645</v>
      </c>
      <c r="J219" t="s">
        <v>644</v>
      </c>
      <c r="K219" t="s">
        <v>1553</v>
      </c>
      <c r="L219" t="str">
        <f>Table6[[#This Row],[Name]] &amp; Table6[[#This Row],[Paper]]</f>
        <v>5WShi, L., Yu, J. J., Cui, C. Y. &amp; Sun, X. F. Temperature dependence of deformation behavior in a Co-Al-W-base single crystal superalloy. Mater. Sci. Eng. A 620, 36–43 (2015).</v>
      </c>
      <c r="M219" t="s">
        <v>1553</v>
      </c>
    </row>
    <row r="220" spans="1:13" x14ac:dyDescent="0.3">
      <c r="A220" t="s">
        <v>2219</v>
      </c>
      <c r="B220" t="str">
        <f>IF(A220=A219, "",VLOOKUP(Table6[[#This Row],[Shortname]],comp[], 3, FALSE))</f>
        <v/>
      </c>
      <c r="C220" t="str">
        <f>VLOOKUP(Table6[[#This Row],[Shortname]], comp[], 2, FALSE)</f>
        <v>CoAlWX+</v>
      </c>
      <c r="D220" s="19" t="s">
        <v>473</v>
      </c>
      <c r="E220" s="26" t="s">
        <v>897</v>
      </c>
      <c r="F220">
        <v>501</v>
      </c>
      <c r="G220">
        <v>900</v>
      </c>
      <c r="H220" s="4">
        <v>1E-4</v>
      </c>
      <c r="I220" s="4" t="s">
        <v>1645</v>
      </c>
      <c r="J220" t="s">
        <v>644</v>
      </c>
      <c r="K220" t="s">
        <v>1553</v>
      </c>
      <c r="L220" t="str">
        <f>Table6[[#This Row],[Name]] &amp; Table6[[#This Row],[Paper]]</f>
        <v>5WShi, L., Yu, J. J., Cui, C. Y. &amp; Sun, X. F. Temperature dependence of deformation behavior in a Co-Al-W-base single crystal superalloy. Mater. Sci. Eng. A 620, 36–43 (2015).</v>
      </c>
      <c r="M220" t="s">
        <v>1553</v>
      </c>
    </row>
    <row r="221" spans="1:13" x14ac:dyDescent="0.3">
      <c r="A221" t="s">
        <v>2219</v>
      </c>
      <c r="B221" t="str">
        <f>IF(A221=A220, "",VLOOKUP(Table6[[#This Row],[Shortname]],comp[], 3, FALSE))</f>
        <v/>
      </c>
      <c r="C221" t="str">
        <f>VLOOKUP(Table6[[#This Row],[Shortname]], comp[], 2, FALSE)</f>
        <v>CoAlWX+</v>
      </c>
      <c r="D221" s="19" t="s">
        <v>473</v>
      </c>
      <c r="E221" s="26" t="s">
        <v>897</v>
      </c>
      <c r="F221">
        <v>325</v>
      </c>
      <c r="G221">
        <v>1000</v>
      </c>
      <c r="H221" s="4">
        <v>1E-4</v>
      </c>
      <c r="I221" s="4" t="s">
        <v>1645</v>
      </c>
      <c r="J221" t="s">
        <v>644</v>
      </c>
      <c r="K221" t="s">
        <v>1553</v>
      </c>
      <c r="L221" t="str">
        <f>Table6[[#This Row],[Name]] &amp; Table6[[#This Row],[Paper]]</f>
        <v>5WShi, L., Yu, J. J., Cui, C. Y. &amp; Sun, X. F. Temperature dependence of deformation behavior in a Co-Al-W-base single crystal superalloy. Mater. Sci. Eng. A 620, 36–43 (2015).</v>
      </c>
      <c r="M221" t="s">
        <v>1553</v>
      </c>
    </row>
    <row r="222" spans="1:13" x14ac:dyDescent="0.3">
      <c r="A222" t="s">
        <v>2604</v>
      </c>
      <c r="B222" t="str">
        <f>IF(A222=A221, "",VLOOKUP(Table6[[#This Row],[Shortname]],comp[], 3, FALSE))</f>
        <v>-20Ti</v>
      </c>
      <c r="C222" t="str">
        <f>VLOOKUP(Table6[[#This Row],[Shortname]], comp[], 2, FALSE)</f>
        <v>Co3Ti</v>
      </c>
      <c r="D222" s="19" t="s">
        <v>951</v>
      </c>
      <c r="E222" s="12" t="s">
        <v>950</v>
      </c>
      <c r="F222">
        <v>338</v>
      </c>
      <c r="G222">
        <v>800</v>
      </c>
      <c r="H222" s="4">
        <v>1E-4</v>
      </c>
      <c r="I222" s="4" t="s">
        <v>1645</v>
      </c>
      <c r="J222" t="s">
        <v>644</v>
      </c>
      <c r="K222" t="e">
        <f>VLOOKUP(Table6[[#This Row],[Unique]], comp[], 2, FALSE)</f>
        <v>#N/A</v>
      </c>
      <c r="L222" t="str">
        <f>Table6[[#This Row],[Name]] &amp; Table6[[#This Row],[Paper]]</f>
        <v>Co-20TiTakasugi, T. HIGH TEMPERATURE STRENGTH AND DUCTILITY OF POLYCRYSTALLINE Co,Ti. Acro nferati vol. 33 (1985).</v>
      </c>
      <c r="M222" t="s">
        <v>1951</v>
      </c>
    </row>
    <row r="223" spans="1:13" x14ac:dyDescent="0.3">
      <c r="A223" t="s">
        <v>2604</v>
      </c>
      <c r="B223" t="str">
        <f>IF(A223=A222, "",VLOOKUP(Table6[[#This Row],[Shortname]],comp[], 3, FALSE))</f>
        <v/>
      </c>
      <c r="C223" t="str">
        <f>VLOOKUP(Table6[[#This Row],[Shortname]], comp[], 2, FALSE)</f>
        <v>Co3Ti</v>
      </c>
      <c r="D223" s="19" t="s">
        <v>951</v>
      </c>
      <c r="E223" s="12" t="s">
        <v>950</v>
      </c>
      <c r="F223">
        <v>326</v>
      </c>
      <c r="G223">
        <v>950</v>
      </c>
      <c r="H223" s="4">
        <v>1E-4</v>
      </c>
      <c r="I223" s="4" t="s">
        <v>1645</v>
      </c>
      <c r="J223" t="s">
        <v>644</v>
      </c>
      <c r="K223" t="e">
        <f>VLOOKUP(Table6[[#This Row],[Unique]], comp[], 2, FALSE)</f>
        <v>#N/A</v>
      </c>
      <c r="L223" t="str">
        <f>Table6[[#This Row],[Name]] &amp; Table6[[#This Row],[Paper]]</f>
        <v>Co-20TiTakasugi, T. HIGH TEMPERATURE STRENGTH AND DUCTILITY OF POLYCRYSTALLINE Co,Ti. Acro nferati vol. 33 (1985).</v>
      </c>
      <c r="M223" t="s">
        <v>1951</v>
      </c>
    </row>
    <row r="224" spans="1:13" x14ac:dyDescent="0.3">
      <c r="A224" t="s">
        <v>2604</v>
      </c>
      <c r="B224" t="str">
        <f>IF(A224=A223, "",VLOOKUP(Table6[[#This Row],[Shortname]],comp[], 3, FALSE))</f>
        <v/>
      </c>
      <c r="C224" t="str">
        <f>VLOOKUP(Table6[[#This Row],[Shortname]], comp[], 2, FALSE)</f>
        <v>Co3Ti</v>
      </c>
      <c r="D224" s="19" t="s">
        <v>951</v>
      </c>
      <c r="E224" s="12" t="s">
        <v>950</v>
      </c>
      <c r="F224">
        <v>246</v>
      </c>
      <c r="G224">
        <v>600</v>
      </c>
      <c r="H224" s="4">
        <v>1E-4</v>
      </c>
      <c r="I224" s="4" t="s">
        <v>1645</v>
      </c>
      <c r="J224" t="s">
        <v>644</v>
      </c>
      <c r="K224" t="e">
        <f>VLOOKUP(Table6[[#This Row],[Unique]], comp[], 2, FALSE)</f>
        <v>#N/A</v>
      </c>
      <c r="L224" t="str">
        <f>Table6[[#This Row],[Name]] &amp; Table6[[#This Row],[Paper]]</f>
        <v>Co-20TiTakasugi, T. HIGH TEMPERATURE STRENGTH AND DUCTILITY OF POLYCRYSTALLINE Co,Ti. Acro nferati vol. 33 (1985).</v>
      </c>
      <c r="M224" t="s">
        <v>1951</v>
      </c>
    </row>
    <row r="225" spans="1:13" x14ac:dyDescent="0.3">
      <c r="A225" s="19" t="s">
        <v>2604</v>
      </c>
      <c r="B225" s="19" t="str">
        <f>IF(A225=A224, "",VLOOKUP(Table6[[#This Row],[Shortname]],comp[], 3, FALSE))</f>
        <v/>
      </c>
      <c r="C225" s="19" t="str">
        <f>VLOOKUP(Table6[[#This Row],[Shortname]], comp[], 2, FALSE)</f>
        <v>Co3Ti</v>
      </c>
      <c r="D225" s="19" t="s">
        <v>951</v>
      </c>
      <c r="E225" s="12" t="s">
        <v>950</v>
      </c>
      <c r="F225">
        <v>227</v>
      </c>
      <c r="G225">
        <v>23</v>
      </c>
      <c r="H225" s="4">
        <v>1E-4</v>
      </c>
      <c r="I225" s="4" t="s">
        <v>1645</v>
      </c>
      <c r="J225" t="s">
        <v>644</v>
      </c>
      <c r="K225" s="19" t="e">
        <f>VLOOKUP(Table6[[#This Row],[Unique]], comp[], 2, FALSE)</f>
        <v>#N/A</v>
      </c>
      <c r="L225" s="19" t="str">
        <f>Table6[[#This Row],[Name]] &amp; Table6[[#This Row],[Paper]]</f>
        <v>Co-20TiTakasugi, T. HIGH TEMPERATURE STRENGTH AND DUCTILITY OF POLYCRYSTALLINE Co,Ti. Acro nferati vol. 33 (1985).</v>
      </c>
      <c r="M225" s="19" t="s">
        <v>1951</v>
      </c>
    </row>
    <row r="226" spans="1:13" x14ac:dyDescent="0.3">
      <c r="A226" t="s">
        <v>2604</v>
      </c>
      <c r="B226" t="str">
        <f>IF(A226=A225, "",VLOOKUP(Table6[[#This Row],[Shortname]],comp[], 3, FALSE))</f>
        <v/>
      </c>
      <c r="C226" t="str">
        <f>VLOOKUP(Table6[[#This Row],[Shortname]], comp[], 2, FALSE)</f>
        <v>Co3Ti</v>
      </c>
      <c r="D226" s="19" t="s">
        <v>951</v>
      </c>
      <c r="E226" s="12" t="s">
        <v>950</v>
      </c>
      <c r="F226">
        <v>208</v>
      </c>
      <c r="G226">
        <v>400</v>
      </c>
      <c r="H226" s="4">
        <v>1E-4</v>
      </c>
      <c r="I226" s="4" t="s">
        <v>1645</v>
      </c>
      <c r="J226" t="s">
        <v>644</v>
      </c>
      <c r="K226" t="e">
        <f>VLOOKUP(Table6[[#This Row],[Unique]], comp[], 2, FALSE)</f>
        <v>#N/A</v>
      </c>
      <c r="L226" t="str">
        <f>Table6[[#This Row],[Name]] &amp; Table6[[#This Row],[Paper]]</f>
        <v>Co-20TiTakasugi, T. HIGH TEMPERATURE STRENGTH AND DUCTILITY OF POLYCRYSTALLINE Co,Ti. Acro nferati vol. 33 (1985).</v>
      </c>
      <c r="M226" t="s">
        <v>1951</v>
      </c>
    </row>
    <row r="227" spans="1:13" x14ac:dyDescent="0.3">
      <c r="A227" t="s">
        <v>2604</v>
      </c>
      <c r="B227" t="str">
        <f>IF(A227=A226, "",VLOOKUP(Table6[[#This Row],[Shortname]],comp[], 3, FALSE))</f>
        <v/>
      </c>
      <c r="C227" t="str">
        <f>VLOOKUP(Table6[[#This Row],[Shortname]], comp[], 2, FALSE)</f>
        <v>Co3Ti</v>
      </c>
      <c r="D227" s="19" t="s">
        <v>951</v>
      </c>
      <c r="E227" s="12" t="s">
        <v>950</v>
      </c>
      <c r="F227">
        <v>201</v>
      </c>
      <c r="G227">
        <v>1050</v>
      </c>
      <c r="H227" s="4">
        <v>1E-4</v>
      </c>
      <c r="I227" s="4" t="s">
        <v>1645</v>
      </c>
      <c r="J227" t="s">
        <v>644</v>
      </c>
      <c r="K227" t="e">
        <f>VLOOKUP(Table6[[#This Row],[Unique]], comp[], 2, FALSE)</f>
        <v>#N/A</v>
      </c>
      <c r="L227" t="str">
        <f>Table6[[#This Row],[Name]] &amp; Table6[[#This Row],[Paper]]</f>
        <v>Co-20TiTakasugi, T. HIGH TEMPERATURE STRENGTH AND DUCTILITY OF POLYCRYSTALLINE Co,Ti. Acro nferati vol. 33 (1985).</v>
      </c>
      <c r="M227" t="s">
        <v>1951</v>
      </c>
    </row>
    <row r="228" spans="1:13" x14ac:dyDescent="0.3">
      <c r="A228" t="s">
        <v>2605</v>
      </c>
      <c r="B228" t="str">
        <f>IF(A228=A227, "",VLOOKUP(Table6[[#This Row],[Shortname]],comp[], 3, FALSE))</f>
        <v>-21Ti</v>
      </c>
      <c r="C228" t="str">
        <f>VLOOKUP(Table6[[#This Row],[Shortname]], comp[], 2, FALSE)</f>
        <v>Co3Ti</v>
      </c>
      <c r="D228" t="s">
        <v>952</v>
      </c>
      <c r="E228" s="12" t="s">
        <v>950</v>
      </c>
      <c r="F228">
        <v>263</v>
      </c>
      <c r="G228">
        <v>600</v>
      </c>
      <c r="H228" s="4">
        <v>1E-4</v>
      </c>
      <c r="I228" s="4" t="s">
        <v>1645</v>
      </c>
      <c r="J228" t="s">
        <v>644</v>
      </c>
      <c r="K228" t="e">
        <f>VLOOKUP(Table6[[#This Row],[Unique]], comp[], 2, FALSE)</f>
        <v>#N/A</v>
      </c>
      <c r="L228" t="str">
        <f>Table6[[#This Row],[Name]] &amp; Table6[[#This Row],[Paper]]</f>
        <v>Co-21TiTakasugi, T. HIGH TEMPERATURE STRENGTH AND DUCTILITY OF POLYCRYSTALLINE Co,Ti. Acro nferati vol. 33 (1985).</v>
      </c>
      <c r="M228" t="s">
        <v>1952</v>
      </c>
    </row>
    <row r="229" spans="1:13" x14ac:dyDescent="0.3">
      <c r="A229" t="s">
        <v>2605</v>
      </c>
      <c r="B229" t="str">
        <f>IF(A229=A228, "",VLOOKUP(Table6[[#This Row],[Shortname]],comp[], 3, FALSE))</f>
        <v/>
      </c>
      <c r="C229" t="str">
        <f>VLOOKUP(Table6[[#This Row],[Shortname]], comp[], 2, FALSE)</f>
        <v>Co3Ti</v>
      </c>
      <c r="D229" t="s">
        <v>952</v>
      </c>
      <c r="E229" s="12" t="s">
        <v>950</v>
      </c>
      <c r="F229">
        <v>185</v>
      </c>
      <c r="G229">
        <v>23</v>
      </c>
      <c r="H229" s="4">
        <v>1E-4</v>
      </c>
      <c r="I229" s="4" t="s">
        <v>1645</v>
      </c>
      <c r="J229" t="s">
        <v>644</v>
      </c>
      <c r="K229" t="e">
        <f>VLOOKUP(Table6[[#This Row],[Unique]], comp[], 2, FALSE)</f>
        <v>#N/A</v>
      </c>
      <c r="L229" t="str">
        <f>Table6[[#This Row],[Name]] &amp; Table6[[#This Row],[Paper]]</f>
        <v>Co-21TiTakasugi, T. HIGH TEMPERATURE STRENGTH AND DUCTILITY OF POLYCRYSTALLINE Co,Ti. Acro nferati vol. 33 (1985).</v>
      </c>
      <c r="M229" t="s">
        <v>1952</v>
      </c>
    </row>
    <row r="230" spans="1:13" x14ac:dyDescent="0.3">
      <c r="A230" t="s">
        <v>2606</v>
      </c>
      <c r="B230" t="str">
        <f>IF(A230=A229, "",VLOOKUP(Table6[[#This Row],[Shortname]],comp[], 3, FALSE))</f>
        <v>-23Ti</v>
      </c>
      <c r="C230" t="str">
        <f>VLOOKUP(Table6[[#This Row],[Shortname]], comp[], 2, FALSE)</f>
        <v>Co3Ti</v>
      </c>
      <c r="D230" t="s">
        <v>953</v>
      </c>
      <c r="E230" s="12" t="s">
        <v>950</v>
      </c>
      <c r="F230">
        <v>376</v>
      </c>
      <c r="G230">
        <v>800</v>
      </c>
      <c r="H230" s="4">
        <v>1E-4</v>
      </c>
      <c r="I230" s="4" t="s">
        <v>1645</v>
      </c>
      <c r="J230" t="s">
        <v>644</v>
      </c>
      <c r="K230" t="e">
        <f>VLOOKUP(Table6[[#This Row],[Unique]], comp[], 2, FALSE)</f>
        <v>#N/A</v>
      </c>
      <c r="L230" t="str">
        <f>Table6[[#This Row],[Name]] &amp; Table6[[#This Row],[Paper]]</f>
        <v>Co-23TiTakasugi, T. HIGH TEMPERATURE STRENGTH AND DUCTILITY OF POLYCRYSTALLINE Co,Ti. Acro nferati vol. 33 (1985).</v>
      </c>
      <c r="M230" t="s">
        <v>1953</v>
      </c>
    </row>
    <row r="231" spans="1:13" x14ac:dyDescent="0.3">
      <c r="A231" t="s">
        <v>2606</v>
      </c>
      <c r="B231" t="str">
        <f>IF(A231=A230, "",VLOOKUP(Table6[[#This Row],[Shortname]],comp[], 3, FALSE))</f>
        <v/>
      </c>
      <c r="C231" t="str">
        <f>VLOOKUP(Table6[[#This Row],[Shortname]], comp[], 2, FALSE)</f>
        <v>Co3Ti</v>
      </c>
      <c r="D231" t="s">
        <v>953</v>
      </c>
      <c r="E231" s="12" t="s">
        <v>950</v>
      </c>
      <c r="F231">
        <v>324</v>
      </c>
      <c r="G231">
        <v>600</v>
      </c>
      <c r="H231" s="4">
        <v>1E-4</v>
      </c>
      <c r="I231" s="4" t="s">
        <v>1645</v>
      </c>
      <c r="J231" t="s">
        <v>644</v>
      </c>
      <c r="K231" t="e">
        <f>VLOOKUP(Table6[[#This Row],[Unique]], comp[], 2, FALSE)</f>
        <v>#N/A</v>
      </c>
      <c r="L231" t="str">
        <f>Table6[[#This Row],[Name]] &amp; Table6[[#This Row],[Paper]]</f>
        <v>Co-23TiTakasugi, T. HIGH TEMPERATURE STRENGTH AND DUCTILITY OF POLYCRYSTALLINE Co,Ti. Acro nferati vol. 33 (1985).</v>
      </c>
      <c r="M231" t="s">
        <v>1953</v>
      </c>
    </row>
    <row r="232" spans="1:13" x14ac:dyDescent="0.3">
      <c r="A232" t="s">
        <v>2606</v>
      </c>
      <c r="B232" t="str">
        <f>IF(A232=A231, "",VLOOKUP(Table6[[#This Row],[Shortname]],comp[], 3, FALSE))</f>
        <v/>
      </c>
      <c r="C232" t="str">
        <f>VLOOKUP(Table6[[#This Row],[Shortname]], comp[], 2, FALSE)</f>
        <v>Co3Ti</v>
      </c>
      <c r="D232" t="s">
        <v>953</v>
      </c>
      <c r="E232" s="12" t="s">
        <v>950</v>
      </c>
      <c r="F232">
        <v>247</v>
      </c>
      <c r="G232">
        <v>950</v>
      </c>
      <c r="H232" s="4">
        <v>1E-4</v>
      </c>
      <c r="I232" s="4" t="s">
        <v>1645</v>
      </c>
      <c r="J232" t="s">
        <v>644</v>
      </c>
      <c r="K232" t="e">
        <f>VLOOKUP(Table6[[#This Row],[Unique]], comp[], 2, FALSE)</f>
        <v>#N/A</v>
      </c>
      <c r="L232" t="str">
        <f>Table6[[#This Row],[Name]] &amp; Table6[[#This Row],[Paper]]</f>
        <v>Co-23TiTakasugi, T. HIGH TEMPERATURE STRENGTH AND DUCTILITY OF POLYCRYSTALLINE Co,Ti. Acro nferati vol. 33 (1985).</v>
      </c>
      <c r="M232" t="s">
        <v>1953</v>
      </c>
    </row>
    <row r="233" spans="1:13" x14ac:dyDescent="0.3">
      <c r="A233" t="s">
        <v>2606</v>
      </c>
      <c r="B233" t="str">
        <f>IF(A233=A232, "",VLOOKUP(Table6[[#This Row],[Shortname]],comp[], 3, FALSE))</f>
        <v/>
      </c>
      <c r="C233" t="str">
        <f>VLOOKUP(Table6[[#This Row],[Shortname]], comp[], 2, FALSE)</f>
        <v>Co3Ti</v>
      </c>
      <c r="D233" t="s">
        <v>953</v>
      </c>
      <c r="E233" s="12" t="s">
        <v>950</v>
      </c>
      <c r="F233">
        <v>175</v>
      </c>
      <c r="G233">
        <v>23</v>
      </c>
      <c r="H233" s="4">
        <v>1E-4</v>
      </c>
      <c r="I233" s="4" t="s">
        <v>1645</v>
      </c>
      <c r="J233" t="s">
        <v>644</v>
      </c>
      <c r="K233" t="e">
        <f>VLOOKUP(Table6[[#This Row],[Unique]], comp[], 2, FALSE)</f>
        <v>#N/A</v>
      </c>
      <c r="L233" t="str">
        <f>Table6[[#This Row],[Name]] &amp; Table6[[#This Row],[Paper]]</f>
        <v>Co-23TiTakasugi, T. HIGH TEMPERATURE STRENGTH AND DUCTILITY OF POLYCRYSTALLINE Co,Ti. Acro nferati vol. 33 (1985).</v>
      </c>
      <c r="M233" t="s">
        <v>1953</v>
      </c>
    </row>
    <row r="234" spans="1:13" x14ac:dyDescent="0.3">
      <c r="A234" s="19" t="s">
        <v>2610</v>
      </c>
      <c r="B234" s="19" t="str">
        <f>IF(A234=A233, "",VLOOKUP(Table6[[#This Row],[Shortname]],comp[], 3, FALSE))</f>
        <v>-9Al-2Ta-9Hf</v>
      </c>
      <c r="C234" s="19" t="str">
        <f>VLOOKUP(Table6[[#This Row],[Shortname]], comp[], 2, FALSE)</f>
        <v>W-free</v>
      </c>
      <c r="D234" s="19" t="s">
        <v>1029</v>
      </c>
      <c r="E234" s="13" t="s">
        <v>1026</v>
      </c>
      <c r="F234">
        <v>768</v>
      </c>
      <c r="G234">
        <v>25</v>
      </c>
      <c r="H234" s="4">
        <v>1E-4</v>
      </c>
      <c r="I234" s="4" t="s">
        <v>43</v>
      </c>
      <c r="J234" t="s">
        <v>1156</v>
      </c>
      <c r="K234" s="19" t="e">
        <f>VLOOKUP(Table6[[#This Row],[Unique]], comp[], 2, FALSE)</f>
        <v>#N/A</v>
      </c>
      <c r="L234" s="19" t="str">
        <f>Table6[[#This Row],[Name]] &amp; Table6[[#This Row],[Paper]]</f>
        <v>Co-9Al-2Ta-9HfWang, S., Li, S. &amp; Sha, J. Effect of Hf additions on microstructure and mechanical properties of a Co-9Al-9W-2Ta alloy at room and high-temperatures. in Procedia Engineering vol. 27 1162–1168 (Elsevier Ltd, 2012).</v>
      </c>
      <c r="M234" s="19" t="s">
        <v>1958</v>
      </c>
    </row>
    <row r="235" spans="1:13" x14ac:dyDescent="0.3">
      <c r="A235" t="s">
        <v>2610</v>
      </c>
      <c r="B235" t="str">
        <f>IF(A235=A234, "",VLOOKUP(Table6[[#This Row],[Shortname]],comp[], 3, FALSE))</f>
        <v/>
      </c>
      <c r="C235" t="str">
        <f>VLOOKUP(Table6[[#This Row],[Shortname]], comp[], 2, FALSE)</f>
        <v>W-free</v>
      </c>
      <c r="D235" s="19" t="s">
        <v>1029</v>
      </c>
      <c r="E235" s="13" t="s">
        <v>1026</v>
      </c>
      <c r="F235">
        <v>757</v>
      </c>
      <c r="G235">
        <v>600</v>
      </c>
      <c r="H235" s="4">
        <v>1E-4</v>
      </c>
      <c r="I235" s="4" t="s">
        <v>43</v>
      </c>
      <c r="J235" t="s">
        <v>1156</v>
      </c>
      <c r="K235" t="e">
        <f>VLOOKUP(Table6[[#This Row],[Unique]], comp[], 2, FALSE)</f>
        <v>#N/A</v>
      </c>
      <c r="L235" t="str">
        <f>Table6[[#This Row],[Name]] &amp; Table6[[#This Row],[Paper]]</f>
        <v>Co-9Al-2Ta-9HfWang, S., Li, S. &amp; Sha, J. Effect of Hf additions on microstructure and mechanical properties of a Co-9Al-9W-2Ta alloy at room and high-temperatures. in Procedia Engineering vol. 27 1162–1168 (Elsevier Ltd, 2012).</v>
      </c>
      <c r="M235" t="s">
        <v>1958</v>
      </c>
    </row>
    <row r="236" spans="1:13" x14ac:dyDescent="0.3">
      <c r="A236" s="19" t="s">
        <v>2610</v>
      </c>
      <c r="B236" s="19" t="str">
        <f>IF(A236=A235, "",VLOOKUP(Table6[[#This Row],[Shortname]],comp[], 3, FALSE))</f>
        <v/>
      </c>
      <c r="C236" s="19" t="str">
        <f>VLOOKUP(Table6[[#This Row],[Shortname]], comp[], 2, FALSE)</f>
        <v>W-free</v>
      </c>
      <c r="D236" s="19" t="s">
        <v>1029</v>
      </c>
      <c r="E236" s="13" t="s">
        <v>1026</v>
      </c>
      <c r="F236">
        <v>533</v>
      </c>
      <c r="G236">
        <v>700</v>
      </c>
      <c r="H236" s="4">
        <v>1E-4</v>
      </c>
      <c r="I236" s="4" t="s">
        <v>43</v>
      </c>
      <c r="J236" t="s">
        <v>1156</v>
      </c>
      <c r="K236" s="19" t="e">
        <f>VLOOKUP(Table6[[#This Row],[Unique]], comp[], 2, FALSE)</f>
        <v>#N/A</v>
      </c>
      <c r="L236" s="19" t="str">
        <f>Table6[[#This Row],[Name]] &amp; Table6[[#This Row],[Paper]]</f>
        <v>Co-9Al-2Ta-9HfWang, S., Li, S. &amp; Sha, J. Effect of Hf additions on microstructure and mechanical properties of a Co-9Al-9W-2Ta alloy at room and high-temperatures. in Procedia Engineering vol. 27 1162–1168 (Elsevier Ltd, 2012).</v>
      </c>
      <c r="M236" s="19" t="s">
        <v>1958</v>
      </c>
    </row>
    <row r="237" spans="1:13" x14ac:dyDescent="0.3">
      <c r="A237" t="s">
        <v>2610</v>
      </c>
      <c r="B237" t="str">
        <f>IF(A237=A236, "",VLOOKUP(Table6[[#This Row],[Shortname]],comp[], 3, FALSE))</f>
        <v/>
      </c>
      <c r="C237" t="str">
        <f>VLOOKUP(Table6[[#This Row],[Shortname]], comp[], 2, FALSE)</f>
        <v>W-free</v>
      </c>
      <c r="D237" s="19" t="s">
        <v>1029</v>
      </c>
      <c r="E237" s="13" t="s">
        <v>1026</v>
      </c>
      <c r="F237">
        <v>319</v>
      </c>
      <c r="G237">
        <v>800</v>
      </c>
      <c r="H237" s="4">
        <v>1E-4</v>
      </c>
      <c r="I237" s="4" t="s">
        <v>43</v>
      </c>
      <c r="J237" t="s">
        <v>1156</v>
      </c>
      <c r="K237" t="e">
        <f>VLOOKUP(Table6[[#This Row],[Unique]], comp[], 2, FALSE)</f>
        <v>#N/A</v>
      </c>
      <c r="L237" t="str">
        <f>Table6[[#This Row],[Name]] &amp; Table6[[#This Row],[Paper]]</f>
        <v>Co-9Al-2Ta-9HfWang, S., Li, S. &amp; Sha, J. Effect of Hf additions on microstructure and mechanical properties of a Co-9Al-9W-2Ta alloy at room and high-temperatures. in Procedia Engineering vol. 27 1162–1168 (Elsevier Ltd, 2012).</v>
      </c>
      <c r="M237" t="s">
        <v>1958</v>
      </c>
    </row>
    <row r="238" spans="1:13" x14ac:dyDescent="0.3">
      <c r="A238" s="19" t="s">
        <v>3394</v>
      </c>
      <c r="B238" t="str">
        <f>IF(A238=A237, "",VLOOKUP(Table6[[#This Row],[Shortname]],comp[], 3, FALSE))</f>
        <v>-9Al-4W-2Ta-4Hf</v>
      </c>
      <c r="C238" s="19" t="str">
        <f>VLOOKUP(Table6[[#This Row],[Shortname]], comp[], 2, FALSE)</f>
        <v>CoAlWX+</v>
      </c>
      <c r="D238" s="19" t="s">
        <v>3395</v>
      </c>
      <c r="E238" s="13" t="s">
        <v>1026</v>
      </c>
      <c r="F238">
        <v>1880</v>
      </c>
      <c r="G238">
        <v>25</v>
      </c>
      <c r="H238" s="4">
        <v>1E-4</v>
      </c>
      <c r="I238" s="4" t="s">
        <v>43</v>
      </c>
      <c r="J238" t="s">
        <v>1156</v>
      </c>
      <c r="K238" s="19" t="e">
        <f>VLOOKUP(Table6[[#This Row],[Unique]], comp[], 2, FALSE)</f>
        <v>#N/A</v>
      </c>
      <c r="L238" s="19" t="str">
        <f>Table6[[#This Row],[Name]] &amp; Table6[[#This Row],[Paper]]</f>
        <v>Co-9Al-3W-2Ta-5HfWang, S., Li, S. &amp; Sha, J. Effect of Hf additions on microstructure and mechanical properties of a Co-9Al-9W-2Ta alloy at room and high-temperatures. in Procedia Engineering vol. 27 1162–1168 (Elsevier Ltd, 2012).</v>
      </c>
      <c r="M238" s="19" t="s">
        <v>1957</v>
      </c>
    </row>
    <row r="239" spans="1:13" x14ac:dyDescent="0.3">
      <c r="A239" s="19" t="s">
        <v>3394</v>
      </c>
      <c r="B239" t="str">
        <f>IF(A239=A238, "",VLOOKUP(Table6[[#This Row],[Shortname]],comp[], 3, FALSE))</f>
        <v/>
      </c>
      <c r="C239" t="str">
        <f>VLOOKUP(Table6[[#This Row],[Shortname]], comp[], 2, FALSE)</f>
        <v>CoAlWX+</v>
      </c>
      <c r="D239" s="19" t="s">
        <v>3395</v>
      </c>
      <c r="E239" s="13" t="s">
        <v>1026</v>
      </c>
      <c r="F239">
        <v>911</v>
      </c>
      <c r="G239">
        <v>600</v>
      </c>
      <c r="H239" s="4">
        <v>1E-4</v>
      </c>
      <c r="I239" s="4" t="s">
        <v>43</v>
      </c>
      <c r="J239" t="s">
        <v>1156</v>
      </c>
      <c r="K239" t="e">
        <f>VLOOKUP(Table6[[#This Row],[Unique]], comp[], 2, FALSE)</f>
        <v>#N/A</v>
      </c>
      <c r="L239" t="str">
        <f>Table6[[#This Row],[Name]] &amp; Table6[[#This Row],[Paper]]</f>
        <v>Co-9Al-3W-2Ta-5HfWang, S., Li, S. &amp; Sha, J. Effect of Hf additions on microstructure and mechanical properties of a Co-9Al-9W-2Ta alloy at room and high-temperatures. in Procedia Engineering vol. 27 1162–1168 (Elsevier Ltd, 2012).</v>
      </c>
      <c r="M239" t="s">
        <v>1957</v>
      </c>
    </row>
    <row r="240" spans="1:13" x14ac:dyDescent="0.3">
      <c r="A240" s="19" t="s">
        <v>3394</v>
      </c>
      <c r="B240" t="str">
        <f>IF(A240=A239, "",VLOOKUP(Table6[[#This Row],[Shortname]],comp[], 3, FALSE))</f>
        <v/>
      </c>
      <c r="C240" t="str">
        <f>VLOOKUP(Table6[[#This Row],[Shortname]], comp[], 2, FALSE)</f>
        <v>CoAlWX+</v>
      </c>
      <c r="D240" s="19" t="s">
        <v>3395</v>
      </c>
      <c r="E240" s="13" t="s">
        <v>1026</v>
      </c>
      <c r="F240">
        <v>669</v>
      </c>
      <c r="G240">
        <v>700</v>
      </c>
      <c r="H240" s="4">
        <v>1E-4</v>
      </c>
      <c r="I240" s="4" t="s">
        <v>43</v>
      </c>
      <c r="J240" t="s">
        <v>1156</v>
      </c>
      <c r="K240" t="e">
        <f>VLOOKUP(Table6[[#This Row],[Unique]], comp[], 2, FALSE)</f>
        <v>#N/A</v>
      </c>
      <c r="L240" t="str">
        <f>Table6[[#This Row],[Name]] &amp; Table6[[#This Row],[Paper]]</f>
        <v>Co-9Al-3W-2Ta-5HfWang, S., Li, S. &amp; Sha, J. Effect of Hf additions on microstructure and mechanical properties of a Co-9Al-9W-2Ta alloy at room and high-temperatures. in Procedia Engineering vol. 27 1162–1168 (Elsevier Ltd, 2012).</v>
      </c>
      <c r="M240" t="s">
        <v>1957</v>
      </c>
    </row>
    <row r="241" spans="1:16" x14ac:dyDescent="0.3">
      <c r="A241" s="19" t="s">
        <v>3394</v>
      </c>
      <c r="B241" t="str">
        <f>IF(A241=A240, "",VLOOKUP(Table6[[#This Row],[Shortname]],comp[], 3, FALSE))</f>
        <v/>
      </c>
      <c r="C241" t="str">
        <f>VLOOKUP(Table6[[#This Row],[Shortname]], comp[], 2, FALSE)</f>
        <v>CoAlWX+</v>
      </c>
      <c r="D241" s="19" t="s">
        <v>3395</v>
      </c>
      <c r="E241" s="13" t="s">
        <v>1026</v>
      </c>
      <c r="F241">
        <v>554</v>
      </c>
      <c r="G241">
        <v>800</v>
      </c>
      <c r="H241" s="4">
        <v>1E-4</v>
      </c>
      <c r="I241" s="4" t="s">
        <v>43</v>
      </c>
      <c r="J241" t="s">
        <v>1156</v>
      </c>
      <c r="K241" t="e">
        <f>VLOOKUP(Table6[[#This Row],[Unique]], comp[], 2, FALSE)</f>
        <v>#N/A</v>
      </c>
      <c r="L241" t="str">
        <f>Table6[[#This Row],[Name]] &amp; Table6[[#This Row],[Paper]]</f>
        <v>Co-9Al-3W-2Ta-5HfWang, S., Li, S. &amp; Sha, J. Effect of Hf additions on microstructure and mechanical properties of a Co-9Al-9W-2Ta alloy at room and high-temperatures. in Procedia Engineering vol. 27 1162–1168 (Elsevier Ltd, 2012).</v>
      </c>
      <c r="M241" t="s">
        <v>1957</v>
      </c>
    </row>
    <row r="242" spans="1:16" x14ac:dyDescent="0.3">
      <c r="A242" t="s">
        <v>3393</v>
      </c>
      <c r="B242" s="19" t="str">
        <f>IF(A242=A241, "",VLOOKUP(Table6[[#This Row],[Shortname]],comp[], 3, FALSE))</f>
        <v>-9Al-3W-2Ta-5Hf</v>
      </c>
      <c r="C242" s="19" t="str">
        <f>VLOOKUP(Table6[[#This Row],[Shortname]], comp[], 2, FALSE)</f>
        <v>CoAlWX+</v>
      </c>
      <c r="D242" s="19" t="s">
        <v>3396</v>
      </c>
      <c r="E242" s="13" t="s">
        <v>1026</v>
      </c>
      <c r="F242">
        <v>1800</v>
      </c>
      <c r="G242">
        <v>25</v>
      </c>
      <c r="H242" s="4">
        <v>1E-4</v>
      </c>
      <c r="I242" s="4" t="s">
        <v>43</v>
      </c>
      <c r="J242" t="s">
        <v>1156</v>
      </c>
      <c r="K242" s="19" t="e">
        <f>VLOOKUP(Table6[[#This Row],[Unique]], comp[], 2, FALSE)</f>
        <v>#N/A</v>
      </c>
      <c r="L242" s="19" t="str">
        <f>Table6[[#This Row],[Name]] &amp; Table6[[#This Row],[Paper]]</f>
        <v>Co-9Al-4W-2Ta-6HfWang, S., Li, S. &amp; Sha, J. Effect of Hf additions on microstructure and mechanical properties of a Co-9Al-9W-2Ta alloy at room and high-temperatures. in Procedia Engineering vol. 27 1162–1168 (Elsevier Ltd, 2012).</v>
      </c>
      <c r="M242" s="19" t="s">
        <v>1956</v>
      </c>
    </row>
    <row r="243" spans="1:16" x14ac:dyDescent="0.3">
      <c r="A243" t="s">
        <v>3393</v>
      </c>
      <c r="B243" t="str">
        <f>IF(A243=A242, "",VLOOKUP(Table6[[#This Row],[Shortname]],comp[], 3, FALSE))</f>
        <v/>
      </c>
      <c r="C243" t="str">
        <f>VLOOKUP(Table6[[#This Row],[Shortname]], comp[], 2, FALSE)</f>
        <v>CoAlWX+</v>
      </c>
      <c r="D243" s="19" t="s">
        <v>3396</v>
      </c>
      <c r="E243" s="13" t="s">
        <v>1026</v>
      </c>
      <c r="F243">
        <v>1067</v>
      </c>
      <c r="G243">
        <v>600</v>
      </c>
      <c r="H243" s="4">
        <v>1E-4</v>
      </c>
      <c r="I243" s="4" t="s">
        <v>43</v>
      </c>
      <c r="J243" t="s">
        <v>1156</v>
      </c>
      <c r="K243" t="e">
        <f>VLOOKUP(Table6[[#This Row],[Unique]], comp[], 2, FALSE)</f>
        <v>#N/A</v>
      </c>
      <c r="L243" t="str">
        <f>Table6[[#This Row],[Name]] &amp; Table6[[#This Row],[Paper]]</f>
        <v>Co-9Al-4W-2Ta-6HfWang, S., Li, S. &amp; Sha, J. Effect of Hf additions on microstructure and mechanical properties of a Co-9Al-9W-2Ta alloy at room and high-temperatures. in Procedia Engineering vol. 27 1162–1168 (Elsevier Ltd, 2012).</v>
      </c>
      <c r="M243" t="s">
        <v>1956</v>
      </c>
    </row>
    <row r="244" spans="1:16" x14ac:dyDescent="0.3">
      <c r="A244" t="s">
        <v>3393</v>
      </c>
      <c r="B244" t="str">
        <f>IF(A244=A243, "",VLOOKUP(Table6[[#This Row],[Shortname]],comp[], 3, FALSE))</f>
        <v/>
      </c>
      <c r="C244" t="str">
        <f>VLOOKUP(Table6[[#This Row],[Shortname]], comp[], 2, FALSE)</f>
        <v>CoAlWX+</v>
      </c>
      <c r="D244" s="19" t="s">
        <v>3396</v>
      </c>
      <c r="E244" s="13" t="s">
        <v>1026</v>
      </c>
      <c r="F244">
        <v>848</v>
      </c>
      <c r="G244">
        <v>750</v>
      </c>
      <c r="H244" s="4">
        <v>1E-4</v>
      </c>
      <c r="I244" s="4" t="s">
        <v>43</v>
      </c>
      <c r="J244" t="s">
        <v>1156</v>
      </c>
      <c r="K244" t="e">
        <f>VLOOKUP(Table6[[#This Row],[Unique]], comp[], 2, FALSE)</f>
        <v>#N/A</v>
      </c>
      <c r="L244" t="str">
        <f>Table6[[#This Row],[Name]] &amp; Table6[[#This Row],[Paper]]</f>
        <v>Co-9Al-4W-2Ta-6HfWang, S., Li, S. &amp; Sha, J. Effect of Hf additions on microstructure and mechanical properties of a Co-9Al-9W-2Ta alloy at room and high-temperatures. in Procedia Engineering vol. 27 1162–1168 (Elsevier Ltd, 2012).</v>
      </c>
      <c r="M244" t="s">
        <v>1956</v>
      </c>
    </row>
    <row r="245" spans="1:16" x14ac:dyDescent="0.3">
      <c r="A245" t="s">
        <v>3393</v>
      </c>
      <c r="B245" t="str">
        <f>IF(A245=A244, "",VLOOKUP(Table6[[#This Row],[Shortname]],comp[], 3, FALSE))</f>
        <v/>
      </c>
      <c r="C245" t="str">
        <f>VLOOKUP(Table6[[#This Row],[Shortname]], comp[], 2, FALSE)</f>
        <v>CoAlWX+</v>
      </c>
      <c r="D245" s="19" t="s">
        <v>3396</v>
      </c>
      <c r="E245" s="13" t="s">
        <v>1026</v>
      </c>
      <c r="F245">
        <v>550</v>
      </c>
      <c r="G245">
        <v>800</v>
      </c>
      <c r="H245" s="4">
        <v>1E-4</v>
      </c>
      <c r="I245" s="4" t="s">
        <v>43</v>
      </c>
      <c r="J245" t="s">
        <v>1156</v>
      </c>
      <c r="K245" t="e">
        <f>VLOOKUP(Table6[[#This Row],[Unique]], comp[], 2, FALSE)</f>
        <v>#N/A</v>
      </c>
      <c r="L245" t="str">
        <f>Table6[[#This Row],[Name]] &amp; Table6[[#This Row],[Paper]]</f>
        <v>Co-9Al-4W-2Ta-6HfWang, S., Li, S. &amp; Sha, J. Effect of Hf additions on microstructure and mechanical properties of a Co-9Al-9W-2Ta alloy at room and high-temperatures. in Procedia Engineering vol. 27 1162–1168 (Elsevier Ltd, 2012).</v>
      </c>
      <c r="M245" t="s">
        <v>1956</v>
      </c>
    </row>
    <row r="246" spans="1:16" x14ac:dyDescent="0.3">
      <c r="A246" s="19" t="s">
        <v>2609</v>
      </c>
      <c r="B246" s="19" t="str">
        <f>IF(A246=A245, "",VLOOKUP(Table6[[#This Row],[Shortname]],comp[], 3, FALSE))</f>
        <v>-9Al-7W-2Ta-2Hf</v>
      </c>
      <c r="C246" s="19" t="str">
        <f>VLOOKUP(Table6[[#This Row],[Shortname]], comp[], 2, FALSE)</f>
        <v>CoAlWX+</v>
      </c>
      <c r="D246" s="19" t="s">
        <v>1027</v>
      </c>
      <c r="E246" s="13" t="s">
        <v>1026</v>
      </c>
      <c r="F246">
        <v>1688</v>
      </c>
      <c r="G246">
        <v>25</v>
      </c>
      <c r="H246" s="4">
        <v>1E-4</v>
      </c>
      <c r="I246" s="4" t="s">
        <v>43</v>
      </c>
      <c r="J246" t="s">
        <v>1156</v>
      </c>
      <c r="K246" s="19" t="e">
        <f>VLOOKUP(Table6[[#This Row],[Unique]], comp[], 2, FALSE)</f>
        <v>#N/A</v>
      </c>
      <c r="L246" s="19" t="str">
        <f>Table6[[#This Row],[Name]] &amp; Table6[[#This Row],[Paper]]</f>
        <v>Co-9Al-7W-2Ta-2HfWang, S., Li, S. &amp; Sha, J. Effect of Hf additions on microstructure and mechanical properties of a Co-9Al-9W-2Ta alloy at room and high-temperatures. in Procedia Engineering vol. 27 1162–1168 (Elsevier Ltd, 2012).</v>
      </c>
      <c r="M246" s="19" t="s">
        <v>1955</v>
      </c>
    </row>
    <row r="247" spans="1:16" x14ac:dyDescent="0.3">
      <c r="A247" s="19" t="s">
        <v>2609</v>
      </c>
      <c r="B247" s="19" t="str">
        <f>IF(A247=A246, "",VLOOKUP(Table6[[#This Row],[Shortname]],comp[], 3, FALSE))</f>
        <v/>
      </c>
      <c r="C247" s="19" t="str">
        <f>VLOOKUP(Table6[[#This Row],[Shortname]], comp[], 2, FALSE)</f>
        <v>CoAlWX+</v>
      </c>
      <c r="D247" s="19" t="s">
        <v>1027</v>
      </c>
      <c r="E247" s="13" t="s">
        <v>1026</v>
      </c>
      <c r="F247">
        <v>788</v>
      </c>
      <c r="G247">
        <v>600</v>
      </c>
      <c r="H247" s="4">
        <v>1E-4</v>
      </c>
      <c r="I247" s="4" t="s">
        <v>43</v>
      </c>
      <c r="J247" t="s">
        <v>1156</v>
      </c>
      <c r="K247" s="19" t="e">
        <f>VLOOKUP(Table6[[#This Row],[Unique]], comp[], 2, FALSE)</f>
        <v>#N/A</v>
      </c>
      <c r="L247" s="19" t="str">
        <f>Table6[[#This Row],[Name]] &amp; Table6[[#This Row],[Paper]]</f>
        <v>Co-9Al-7W-2Ta-2HfWang, S., Li, S. &amp; Sha, J. Effect of Hf additions on microstructure and mechanical properties of a Co-9Al-9W-2Ta alloy at room and high-temperatures. in Procedia Engineering vol. 27 1162–1168 (Elsevier Ltd, 2012).</v>
      </c>
      <c r="M247" s="19" t="s">
        <v>1955</v>
      </c>
    </row>
    <row r="248" spans="1:16" x14ac:dyDescent="0.3">
      <c r="A248" s="19" t="s">
        <v>2609</v>
      </c>
      <c r="B248" s="19" t="str">
        <f>IF(A248=A247, "",VLOOKUP(Table6[[#This Row],[Shortname]],comp[], 3, FALSE))</f>
        <v/>
      </c>
      <c r="C248" s="19" t="str">
        <f>VLOOKUP(Table6[[#This Row],[Shortname]], comp[], 2, FALSE)</f>
        <v>CoAlWX+</v>
      </c>
      <c r="D248" s="19" t="s">
        <v>1027</v>
      </c>
      <c r="E248" s="13" t="s">
        <v>1026</v>
      </c>
      <c r="F248">
        <v>832</v>
      </c>
      <c r="G248">
        <v>700</v>
      </c>
      <c r="H248" s="4">
        <v>1.0001</v>
      </c>
      <c r="I248" s="4" t="s">
        <v>43</v>
      </c>
      <c r="J248" t="s">
        <v>1156</v>
      </c>
      <c r="K248" s="19" t="e">
        <f>VLOOKUP(Table6[[#This Row],[Unique]], comp[], 2, FALSE)</f>
        <v>#N/A</v>
      </c>
      <c r="L248" s="19" t="str">
        <f>Table6[[#This Row],[Name]] &amp; Table6[[#This Row],[Paper]]</f>
        <v>Co-9Al-7W-2Ta-2HfWang, S., Li, S. &amp; Sha, J. Effect of Hf additions on microstructure and mechanical properties of a Co-9Al-9W-2Ta alloy at room and high-temperatures. in Procedia Engineering vol. 27 1162–1168 (Elsevier Ltd, 2012).</v>
      </c>
      <c r="M248" s="19"/>
    </row>
    <row r="249" spans="1:16" x14ac:dyDescent="0.3">
      <c r="A249" s="19" t="s">
        <v>2609</v>
      </c>
      <c r="B249" s="19" t="str">
        <f>IF(A249=A247, "",VLOOKUP(Table6[[#This Row],[Shortname]],comp[], 3, FALSE))</f>
        <v/>
      </c>
      <c r="C249" s="19" t="str">
        <f>VLOOKUP(Table6[[#This Row],[Shortname]], comp[], 2, FALSE)</f>
        <v>CoAlWX+</v>
      </c>
      <c r="D249" s="19" t="s">
        <v>1027</v>
      </c>
      <c r="E249" s="13" t="s">
        <v>1026</v>
      </c>
      <c r="F249">
        <v>769</v>
      </c>
      <c r="G249">
        <v>800</v>
      </c>
      <c r="H249" s="4">
        <v>1E-4</v>
      </c>
      <c r="I249" s="4" t="s">
        <v>43</v>
      </c>
      <c r="J249" t="s">
        <v>1156</v>
      </c>
      <c r="K249" s="19" t="e">
        <f>VLOOKUP(Table6[[#This Row],[Unique]], comp[], 2, FALSE)</f>
        <v>#N/A</v>
      </c>
      <c r="L249" s="19" t="str">
        <f>Table6[[#This Row],[Name]] &amp; Table6[[#This Row],[Paper]]</f>
        <v>Co-9Al-7W-2Ta-2HfWang, S., Li, S. &amp; Sha, J. Effect of Hf additions on microstructure and mechanical properties of a Co-9Al-9W-2Ta alloy at room and high-temperatures. in Procedia Engineering vol. 27 1162–1168 (Elsevier Ltd, 2012).</v>
      </c>
      <c r="M249" s="19" t="s">
        <v>1955</v>
      </c>
    </row>
    <row r="250" spans="1:16" x14ac:dyDescent="0.3">
      <c r="A250" s="19" t="s">
        <v>3382</v>
      </c>
      <c r="B250" s="19" t="str">
        <f>IF(A250=A249, "",VLOOKUP(Table6[[#This Row],[Shortname]],comp[], 3, FALSE))</f>
        <v>-1Al-15Cr-11Ti</v>
      </c>
      <c r="C250" s="19" t="str">
        <f>VLOOKUP(Table6[[#This Row],[Shortname]], comp[], 2, FALSE)</f>
        <v>Co3Ti</v>
      </c>
      <c r="D250" s="19" t="s">
        <v>2659</v>
      </c>
      <c r="E250" s="13" t="s">
        <v>2658</v>
      </c>
      <c r="F250">
        <v>629.91</v>
      </c>
      <c r="G250">
        <v>24.867000000000001</v>
      </c>
      <c r="H250" s="4">
        <v>1E-4</v>
      </c>
      <c r="I250" s="4" t="s">
        <v>43</v>
      </c>
      <c r="K250" s="19" t="e">
        <f>VLOOKUP(Table6[[#This Row],[Unique]], comp[], 2, FALSE)</f>
        <v>#N/A</v>
      </c>
      <c r="L250" s="19" t="str">
        <f>Table6[[#This Row],[Name]] &amp; Table6[[#This Row],[Paper]]</f>
        <v>CTC-AlZenk, C. H. et al. The Effect of Alloying on the Thermophysical and Mechanical Properties of Co–Ti–Cr-Based Superalloys. in 909–919 (2020). doi:10.1007/978-3-030-51834-9_89.</v>
      </c>
      <c r="M250" s="19"/>
      <c r="N250" s="19"/>
      <c r="O250" s="19"/>
    </row>
    <row r="251" spans="1:16" x14ac:dyDescent="0.3">
      <c r="A251" s="19" t="s">
        <v>3382</v>
      </c>
      <c r="B251" s="19" t="str">
        <f>IF(A251=A250, "",VLOOKUP(Table6[[#This Row],[Shortname]],comp[], 3, FALSE))</f>
        <v/>
      </c>
      <c r="C251" s="19" t="str">
        <f>VLOOKUP(Table6[[#This Row],[Shortname]], comp[], 2, FALSE)</f>
        <v>Co3Ti</v>
      </c>
      <c r="D251" s="19" t="s">
        <v>2659</v>
      </c>
      <c r="E251" s="13" t="s">
        <v>2658</v>
      </c>
      <c r="F251">
        <v>509.87</v>
      </c>
      <c r="G251">
        <v>749.56</v>
      </c>
      <c r="H251" s="4">
        <v>1E-4</v>
      </c>
      <c r="I251" s="4" t="s">
        <v>43</v>
      </c>
      <c r="K251" s="19" t="e">
        <f>VLOOKUP(Table6[[#This Row],[Unique]], comp[], 2, FALSE)</f>
        <v>#N/A</v>
      </c>
      <c r="L251" s="19" t="str">
        <f>Table6[[#This Row],[Name]] &amp; Table6[[#This Row],[Paper]]</f>
        <v>CTC-AlZenk, C. H. et al. The Effect of Alloying on the Thermophysical and Mechanical Properties of Co–Ti–Cr-Based Superalloys. in 909–919 (2020). doi:10.1007/978-3-030-51834-9_89.</v>
      </c>
      <c r="M251" s="19"/>
    </row>
    <row r="252" spans="1:16" x14ac:dyDescent="0.3">
      <c r="A252" s="19" t="s">
        <v>3382</v>
      </c>
      <c r="B252" s="19" t="str">
        <f>IF(A252=A251, "",VLOOKUP(Table6[[#This Row],[Shortname]],comp[], 3, FALSE))</f>
        <v/>
      </c>
      <c r="C252" s="19" t="str">
        <f>VLOOKUP(Table6[[#This Row],[Shortname]], comp[], 2, FALSE)</f>
        <v>Co3Ti</v>
      </c>
      <c r="D252" s="19" t="s">
        <v>2659</v>
      </c>
      <c r="E252" s="13" t="s">
        <v>2658</v>
      </c>
      <c r="F252">
        <v>468.82</v>
      </c>
      <c r="G252">
        <v>598.58000000000004</v>
      </c>
      <c r="H252" s="4">
        <v>1E-4</v>
      </c>
      <c r="I252" s="4" t="s">
        <v>43</v>
      </c>
      <c r="K252" s="19" t="e">
        <f>VLOOKUP(Table6[[#This Row],[Unique]], comp[], 2, FALSE)</f>
        <v>#N/A</v>
      </c>
      <c r="L252" s="19" t="str">
        <f>Table6[[#This Row],[Name]] &amp; Table6[[#This Row],[Paper]]</f>
        <v>CTC-AlZenk, C. H. et al. The Effect of Alloying on the Thermophysical and Mechanical Properties of Co–Ti–Cr-Based Superalloys. in 909–919 (2020). doi:10.1007/978-3-030-51834-9_89.</v>
      </c>
      <c r="M252" s="19"/>
    </row>
    <row r="253" spans="1:16" x14ac:dyDescent="0.3">
      <c r="A253" s="19" t="s">
        <v>3382</v>
      </c>
      <c r="B253" s="19" t="str">
        <f>IF(A253=A252, "",VLOOKUP(Table6[[#This Row],[Shortname]],comp[], 3, FALSE))</f>
        <v/>
      </c>
      <c r="C253" s="19" t="str">
        <f>VLOOKUP(Table6[[#This Row],[Shortname]], comp[], 2, FALSE)</f>
        <v>Co3Ti</v>
      </c>
      <c r="D253" s="19" t="s">
        <v>2659</v>
      </c>
      <c r="E253" s="13" t="s">
        <v>2658</v>
      </c>
      <c r="F253">
        <v>430.04</v>
      </c>
      <c r="G253">
        <v>849.02</v>
      </c>
      <c r="H253" s="4">
        <v>1E-4</v>
      </c>
      <c r="I253" s="4" t="s">
        <v>43</v>
      </c>
      <c r="K253" s="19" t="e">
        <f>VLOOKUP(Table6[[#This Row],[Unique]], comp[], 2, FALSE)</f>
        <v>#N/A</v>
      </c>
      <c r="L253" s="19" t="str">
        <f>Table6[[#This Row],[Name]] &amp; Table6[[#This Row],[Paper]]</f>
        <v>CTC-AlZenk, C. H. et al. The Effect of Alloying on the Thermophysical and Mechanical Properties of Co–Ti–Cr-Based Superalloys. in 909–919 (2020). doi:10.1007/978-3-030-51834-9_89.</v>
      </c>
      <c r="M253" s="19"/>
      <c r="P253" s="19"/>
    </row>
    <row r="254" spans="1:16" x14ac:dyDescent="0.3">
      <c r="A254" s="19" t="s">
        <v>3382</v>
      </c>
      <c r="B254" s="19" t="str">
        <f>IF(A254=A253, "",VLOOKUP(Table6[[#This Row],[Shortname]],comp[], 3, FALSE))</f>
        <v/>
      </c>
      <c r="C254" s="19" t="str">
        <f>VLOOKUP(Table6[[#This Row],[Shortname]], comp[], 2, FALSE)</f>
        <v>Co3Ti</v>
      </c>
      <c r="D254" s="19" t="s">
        <v>2659</v>
      </c>
      <c r="E254" s="13" t="s">
        <v>2658</v>
      </c>
      <c r="F254">
        <v>335.25</v>
      </c>
      <c r="G254">
        <v>898.76</v>
      </c>
      <c r="H254" s="4">
        <v>1E-4</v>
      </c>
      <c r="I254" s="4" t="s">
        <v>43</v>
      </c>
      <c r="K254" s="19" t="e">
        <f>VLOOKUP(Table6[[#This Row],[Unique]], comp[], 2, FALSE)</f>
        <v>#N/A</v>
      </c>
      <c r="L254" s="19" t="str">
        <f>Table6[[#This Row],[Name]] &amp; Table6[[#This Row],[Paper]]</f>
        <v>CTC-AlZenk, C. H. et al. The Effect of Alloying on the Thermophysical and Mechanical Properties of Co–Ti–Cr-Based Superalloys. in 909–919 (2020). doi:10.1007/978-3-030-51834-9_89.</v>
      </c>
      <c r="M254" s="19"/>
      <c r="P254" s="19"/>
    </row>
    <row r="255" spans="1:16" x14ac:dyDescent="0.3">
      <c r="A255" s="19" t="s">
        <v>3382</v>
      </c>
      <c r="B255" s="19" t="str">
        <f>IF(A255=A254, "",VLOOKUP(Table6[[#This Row],[Shortname]],comp[], 3, FALSE))</f>
        <v/>
      </c>
      <c r="C255" s="19" t="str">
        <f>VLOOKUP(Table6[[#This Row],[Shortname]], comp[], 2, FALSE)</f>
        <v>Co3Ti</v>
      </c>
      <c r="D255" s="19" t="s">
        <v>2659</v>
      </c>
      <c r="E255" s="13" t="s">
        <v>2658</v>
      </c>
      <c r="F255">
        <v>174.05</v>
      </c>
      <c r="G255">
        <v>1003.6</v>
      </c>
      <c r="H255" s="4">
        <v>1E-4</v>
      </c>
      <c r="I255" s="4" t="s">
        <v>43</v>
      </c>
      <c r="K255" s="19" t="e">
        <f>VLOOKUP(Table6[[#This Row],[Unique]], comp[], 2, FALSE)</f>
        <v>#N/A</v>
      </c>
      <c r="L255" s="19" t="str">
        <f>Table6[[#This Row],[Name]] &amp; Table6[[#This Row],[Paper]]</f>
        <v>CTC-AlZenk, C. H. et al. The Effect of Alloying on the Thermophysical and Mechanical Properties of Co–Ti–Cr-Based Superalloys. in 909–919 (2020). doi:10.1007/978-3-030-51834-9_89.</v>
      </c>
      <c r="M255" s="19"/>
    </row>
    <row r="256" spans="1:16" x14ac:dyDescent="0.3">
      <c r="A256" s="19" t="s">
        <v>3383</v>
      </c>
      <c r="B256" s="19" t="str">
        <f>IF(A256=A255, "",VLOOKUP(Table6[[#This Row],[Shortname]],comp[], 3, FALSE))</f>
        <v>-15Cr-1W-11Ti</v>
      </c>
      <c r="C256" s="19" t="str">
        <f>VLOOKUP(Table6[[#This Row],[Shortname]], comp[], 2, FALSE)</f>
        <v>Co3Ti</v>
      </c>
      <c r="D256" s="19" t="s">
        <v>2661</v>
      </c>
      <c r="E256" s="13" t="s">
        <v>2658</v>
      </c>
      <c r="F256">
        <v>682.88</v>
      </c>
      <c r="G256">
        <v>26.643000000000001</v>
      </c>
      <c r="H256" s="4">
        <v>1E-4</v>
      </c>
      <c r="I256" s="4" t="s">
        <v>43</v>
      </c>
      <c r="K256" s="19" t="e">
        <f>VLOOKUP(Table6[[#This Row],[Unique]], comp[], 2, FALSE)</f>
        <v>#N/A</v>
      </c>
      <c r="L256" s="19" t="str">
        <f>Table6[[#This Row],[Name]] &amp; Table6[[#This Row],[Paper]]</f>
        <v>CTC-WZenk, C. H. et al. The Effect of Alloying on the Thermophysical and Mechanical Properties of Co–Ti–Cr-Based Superalloys. in 909–919 (2020). doi:10.1007/978-3-030-51834-9_89.</v>
      </c>
      <c r="M256" s="19"/>
    </row>
    <row r="257" spans="1:15" x14ac:dyDescent="0.3">
      <c r="A257" s="19" t="s">
        <v>3383</v>
      </c>
      <c r="B257" s="19" t="str">
        <f>IF(A257=A256, "",VLOOKUP(Table6[[#This Row],[Shortname]],comp[], 3, FALSE))</f>
        <v/>
      </c>
      <c r="C257" s="19" t="str">
        <f>VLOOKUP(Table6[[#This Row],[Shortname]], comp[], 2, FALSE)</f>
        <v>Co3Ti</v>
      </c>
      <c r="D257" s="19" t="s">
        <v>2661</v>
      </c>
      <c r="E257" s="13" t="s">
        <v>2658</v>
      </c>
      <c r="F257">
        <v>526.89</v>
      </c>
      <c r="G257">
        <v>751.33</v>
      </c>
      <c r="H257" s="4">
        <v>1E-4</v>
      </c>
      <c r="I257" s="4" t="s">
        <v>43</v>
      </c>
      <c r="K257" s="19" t="e">
        <f>VLOOKUP(Table6[[#This Row],[Unique]], comp[], 2, FALSE)</f>
        <v>#N/A</v>
      </c>
      <c r="L257" s="19" t="str">
        <f>Table6[[#This Row],[Name]] &amp; Table6[[#This Row],[Paper]]</f>
        <v>CTC-WZenk, C. H. et al. The Effect of Alloying on the Thermophysical and Mechanical Properties of Co–Ti–Cr-Based Superalloys. in 909–919 (2020). doi:10.1007/978-3-030-51834-9_89.</v>
      </c>
      <c r="M257" s="19"/>
    </row>
    <row r="258" spans="1:15" x14ac:dyDescent="0.3">
      <c r="A258" s="19" t="s">
        <v>3383</v>
      </c>
      <c r="B258" s="19" t="str">
        <f>IF(A258=A257, "",VLOOKUP(Table6[[#This Row],[Shortname]],comp[], 3, FALSE))</f>
        <v/>
      </c>
      <c r="C258" s="19" t="str">
        <f>VLOOKUP(Table6[[#This Row],[Shortname]], comp[], 2, FALSE)</f>
        <v>Co3Ti</v>
      </c>
      <c r="D258" s="19" t="s">
        <v>2661</v>
      </c>
      <c r="E258" s="13" t="s">
        <v>2658</v>
      </c>
      <c r="F258">
        <v>525.57000000000005</v>
      </c>
      <c r="G258">
        <v>600.36</v>
      </c>
      <c r="H258" s="4">
        <v>1E-4</v>
      </c>
      <c r="I258" s="4" t="s">
        <v>43</v>
      </c>
      <c r="K258" s="19" t="e">
        <f>VLOOKUP(Table6[[#This Row],[Unique]], comp[], 2, FALSE)</f>
        <v>#N/A</v>
      </c>
      <c r="L258" s="19" t="str">
        <f>Table6[[#This Row],[Name]] &amp; Table6[[#This Row],[Paper]]</f>
        <v>CTC-WZenk, C. H. et al. The Effect of Alloying on the Thermophysical and Mechanical Properties of Co–Ti–Cr-Based Superalloys. in 909–919 (2020). doi:10.1007/978-3-030-51834-9_89.</v>
      </c>
      <c r="M258" s="19"/>
    </row>
    <row r="259" spans="1:15" x14ac:dyDescent="0.3">
      <c r="A259" s="19" t="s">
        <v>3383</v>
      </c>
      <c r="B259" s="19" t="str">
        <f>IF(A259=A258, "",VLOOKUP(Table6[[#This Row],[Shortname]],comp[], 3, FALSE))</f>
        <v/>
      </c>
      <c r="C259" s="19" t="str">
        <f>VLOOKUP(Table6[[#This Row],[Shortname]], comp[], 2, FALSE)</f>
        <v>Co3Ti</v>
      </c>
      <c r="D259" s="19" t="s">
        <v>2661</v>
      </c>
      <c r="E259" s="13" t="s">
        <v>2658</v>
      </c>
      <c r="F259">
        <v>464.08</v>
      </c>
      <c r="G259">
        <v>852.58</v>
      </c>
      <c r="H259" s="4">
        <v>1E-4</v>
      </c>
      <c r="I259" s="4" t="s">
        <v>43</v>
      </c>
      <c r="K259" s="19" t="e">
        <f>VLOOKUP(Table6[[#This Row],[Unique]], comp[], 2, FALSE)</f>
        <v>#N/A</v>
      </c>
      <c r="L259" s="19" t="str">
        <f>Table6[[#This Row],[Name]] &amp; Table6[[#This Row],[Paper]]</f>
        <v>CTC-WZenk, C. H. et al. The Effect of Alloying on the Thermophysical and Mechanical Properties of Co–Ti–Cr-Based Superalloys. in 909–919 (2020). doi:10.1007/978-3-030-51834-9_89.</v>
      </c>
      <c r="M259" s="19"/>
    </row>
    <row r="260" spans="1:15" x14ac:dyDescent="0.3">
      <c r="A260" s="19" t="s">
        <v>3383</v>
      </c>
      <c r="B260" s="19" t="str">
        <f>IF(A260=A259, "",VLOOKUP(Table6[[#This Row],[Shortname]],comp[], 3, FALSE))</f>
        <v/>
      </c>
      <c r="C260" s="19" t="str">
        <f>VLOOKUP(Table6[[#This Row],[Shortname]], comp[], 2, FALSE)</f>
        <v>Co3Ti</v>
      </c>
      <c r="D260" s="19" t="s">
        <v>2661</v>
      </c>
      <c r="E260" s="13" t="s">
        <v>2658</v>
      </c>
      <c r="F260">
        <v>386.34</v>
      </c>
      <c r="G260">
        <v>898.76</v>
      </c>
      <c r="H260" s="4">
        <v>1E-4</v>
      </c>
      <c r="I260" s="4" t="s">
        <v>43</v>
      </c>
      <c r="K260" s="19" t="e">
        <f>VLOOKUP(Table6[[#This Row],[Unique]], comp[], 2, FALSE)</f>
        <v>#N/A</v>
      </c>
      <c r="L260" s="19" t="str">
        <f>Table6[[#This Row],[Name]] &amp; Table6[[#This Row],[Paper]]</f>
        <v>CTC-WZenk, C. H. et al. The Effect of Alloying on the Thermophysical and Mechanical Properties of Co–Ti–Cr-Based Superalloys. in 909–919 (2020). doi:10.1007/978-3-030-51834-9_89.</v>
      </c>
      <c r="M260" s="19"/>
    </row>
    <row r="261" spans="1:15" x14ac:dyDescent="0.3">
      <c r="A261" s="19" t="s">
        <v>3383</v>
      </c>
      <c r="B261" s="19" t="str">
        <f>IF(A261=A260, "",VLOOKUP(Table6[[#This Row],[Shortname]],comp[], 3, FALSE))</f>
        <v/>
      </c>
      <c r="C261" s="19" t="str">
        <f>VLOOKUP(Table6[[#This Row],[Shortname]], comp[], 2, FALSE)</f>
        <v>Co3Ti</v>
      </c>
      <c r="D261" s="19" t="s">
        <v>2661</v>
      </c>
      <c r="E261" s="13" t="s">
        <v>2658</v>
      </c>
      <c r="F261">
        <v>204.33</v>
      </c>
      <c r="G261">
        <v>1000</v>
      </c>
      <c r="H261" s="4">
        <v>1E-4</v>
      </c>
      <c r="I261" s="4" t="s">
        <v>43</v>
      </c>
      <c r="K261" s="19" t="e">
        <f>VLOOKUP(Table6[[#This Row],[Unique]], comp[], 2, FALSE)</f>
        <v>#N/A</v>
      </c>
      <c r="L261" s="19" t="str">
        <f>Table6[[#This Row],[Name]] &amp; Table6[[#This Row],[Paper]]</f>
        <v>CTC-WZenk, C. H. et al. The Effect of Alloying on the Thermophysical and Mechanical Properties of Co–Ti–Cr-Based Superalloys. in 909–919 (2020). doi:10.1007/978-3-030-51834-9_89.</v>
      </c>
      <c r="M261" s="19"/>
    </row>
    <row r="262" spans="1:15" x14ac:dyDescent="0.3">
      <c r="A262" s="19" t="s">
        <v>2245</v>
      </c>
      <c r="B262" s="19" t="str">
        <f>IF(A262=A261, "",VLOOKUP(Table6[[#This Row],[Shortname]],comp[], 3, FALSE))</f>
        <v>-15Cr-11Ti</v>
      </c>
      <c r="C262" s="19" t="str">
        <f>VLOOKUP(Table6[[#This Row],[Shortname]], comp[], 2, FALSE)</f>
        <v>Co3Ti</v>
      </c>
      <c r="D262" s="19" t="s">
        <v>1133</v>
      </c>
      <c r="E262" s="13" t="s">
        <v>2658</v>
      </c>
      <c r="F262">
        <v>624.24</v>
      </c>
      <c r="G262">
        <v>23.091000000000001</v>
      </c>
      <c r="H262" s="4">
        <v>1E-4</v>
      </c>
      <c r="I262" s="4" t="s">
        <v>43</v>
      </c>
      <c r="K262" s="19" t="e">
        <f>VLOOKUP(Table6[[#This Row],[Unique]], comp[], 2, FALSE)</f>
        <v>#N/A</v>
      </c>
      <c r="L262" s="19" t="str">
        <f>Table6[[#This Row],[Name]] &amp; Table6[[#This Row],[Paper]]</f>
        <v>CTC-1Zenk, C. H. et al. The Effect of Alloying on the Thermophysical and Mechanical Properties of Co–Ti–Cr-Based Superalloys. in 909–919 (2020). doi:10.1007/978-3-030-51834-9_89.</v>
      </c>
      <c r="M262" s="19"/>
      <c r="N262" s="19"/>
      <c r="O262" s="19"/>
    </row>
    <row r="263" spans="1:15" x14ac:dyDescent="0.3">
      <c r="A263" s="19" t="s">
        <v>2245</v>
      </c>
      <c r="B263" s="19" t="str">
        <f>IF(A263=A262, "",VLOOKUP(Table6[[#This Row],[Shortname]],comp[], 3, FALSE))</f>
        <v/>
      </c>
      <c r="C263" s="19" t="str">
        <f>VLOOKUP(Table6[[#This Row],[Shortname]], comp[], 2, FALSE)</f>
        <v>Co3Ti</v>
      </c>
      <c r="D263" s="19" t="s">
        <v>1133</v>
      </c>
      <c r="E263" s="13" t="s">
        <v>2658</v>
      </c>
      <c r="F263">
        <v>581.39</v>
      </c>
      <c r="G263">
        <v>849.02</v>
      </c>
      <c r="H263" s="4">
        <v>1E-4</v>
      </c>
      <c r="I263" s="4" t="s">
        <v>43</v>
      </c>
      <c r="K263" s="19" t="e">
        <f>VLOOKUP(Table6[[#This Row],[Unique]], comp[], 2, FALSE)</f>
        <v>#N/A</v>
      </c>
      <c r="L263" s="19" t="str">
        <f>Table6[[#This Row],[Name]] &amp; Table6[[#This Row],[Paper]]</f>
        <v>CTC-1Zenk, C. H. et al. The Effect of Alloying on the Thermophysical and Mechanical Properties of Co–Ti–Cr-Based Superalloys. in 909–919 (2020). doi:10.1007/978-3-030-51834-9_89.</v>
      </c>
      <c r="M263" s="19"/>
    </row>
    <row r="264" spans="1:15" x14ac:dyDescent="0.3">
      <c r="A264" s="19" t="s">
        <v>2245</v>
      </c>
      <c r="B264" s="19" t="str">
        <f>IF(A264=A263, "",VLOOKUP(Table6[[#This Row],[Shortname]],comp[], 3, FALSE))</f>
        <v/>
      </c>
      <c r="C264" s="19" t="str">
        <f>VLOOKUP(Table6[[#This Row],[Shortname]], comp[], 2, FALSE)</f>
        <v>Co3Ti</v>
      </c>
      <c r="D264" s="19" t="s">
        <v>1133</v>
      </c>
      <c r="E264" s="13" t="s">
        <v>2658</v>
      </c>
      <c r="F264">
        <v>432.88</v>
      </c>
      <c r="G264">
        <v>598.58000000000004</v>
      </c>
      <c r="H264" s="4">
        <v>1E-4</v>
      </c>
      <c r="I264" s="4" t="s">
        <v>43</v>
      </c>
      <c r="K264" s="19" t="e">
        <f>VLOOKUP(Table6[[#This Row],[Unique]], comp[], 2, FALSE)</f>
        <v>#N/A</v>
      </c>
      <c r="L264" s="19" t="str">
        <f>Table6[[#This Row],[Name]] &amp; Table6[[#This Row],[Paper]]</f>
        <v>CTC-1Zenk, C. H. et al. The Effect of Alloying on the Thermophysical and Mechanical Properties of Co–Ti–Cr-Based Superalloys. in 909–919 (2020). doi:10.1007/978-3-030-51834-9_89.</v>
      </c>
      <c r="M264" s="19"/>
    </row>
    <row r="265" spans="1:15" x14ac:dyDescent="0.3">
      <c r="A265" s="19" t="s">
        <v>2245</v>
      </c>
      <c r="B265" s="19" t="str">
        <f>IF(A265=A264, "",VLOOKUP(Table6[[#This Row],[Shortname]],comp[], 3, FALSE))</f>
        <v/>
      </c>
      <c r="C265" s="19" t="str">
        <f>VLOOKUP(Table6[[#This Row],[Shortname]], comp[], 2, FALSE)</f>
        <v>Co3Ti</v>
      </c>
      <c r="D265" s="19" t="s">
        <v>1133</v>
      </c>
      <c r="E265" s="13" t="s">
        <v>2658</v>
      </c>
      <c r="F265">
        <v>419.06</v>
      </c>
      <c r="G265">
        <v>751.33</v>
      </c>
      <c r="H265" s="4">
        <v>1E-4</v>
      </c>
      <c r="I265" s="4" t="s">
        <v>43</v>
      </c>
      <c r="K265" s="19" t="e">
        <f>VLOOKUP(Table6[[#This Row],[Unique]], comp[], 2, FALSE)</f>
        <v>#N/A</v>
      </c>
      <c r="L265" s="19" t="str">
        <f>Table6[[#This Row],[Name]] &amp; Table6[[#This Row],[Paper]]</f>
        <v>CTC-1Zenk, C. H. et al. The Effect of Alloying on the Thermophysical and Mechanical Properties of Co–Ti–Cr-Based Superalloys. in 909–919 (2020). doi:10.1007/978-3-030-51834-9_89.</v>
      </c>
      <c r="M265" s="19"/>
    </row>
    <row r="266" spans="1:15" x14ac:dyDescent="0.3">
      <c r="A266" s="19" t="s">
        <v>2245</v>
      </c>
      <c r="B266" s="19" t="str">
        <f>IF(A266=A265, "",VLOOKUP(Table6[[#This Row],[Shortname]],comp[], 3, FALSE))</f>
        <v/>
      </c>
      <c r="C266" s="19" t="str">
        <f>VLOOKUP(Table6[[#This Row],[Shortname]], comp[], 2, FALSE)</f>
        <v>Co3Ti</v>
      </c>
      <c r="D266" s="19" t="s">
        <v>1133</v>
      </c>
      <c r="E266" s="13" t="s">
        <v>2658</v>
      </c>
      <c r="F266">
        <v>354.17</v>
      </c>
      <c r="G266">
        <v>898.76</v>
      </c>
      <c r="H266" s="4">
        <v>1E-4</v>
      </c>
      <c r="I266" s="4" t="s">
        <v>43</v>
      </c>
      <c r="K266" s="19" t="e">
        <f>VLOOKUP(Table6[[#This Row],[Unique]], comp[], 2, FALSE)</f>
        <v>#N/A</v>
      </c>
      <c r="L266" s="19" t="str">
        <f>Table6[[#This Row],[Name]] &amp; Table6[[#This Row],[Paper]]</f>
        <v>CTC-1Zenk, C. H. et al. The Effect of Alloying on the Thermophysical and Mechanical Properties of Co–Ti–Cr-Based Superalloys. in 909–919 (2020). doi:10.1007/978-3-030-51834-9_89.</v>
      </c>
      <c r="M266" s="19"/>
    </row>
    <row r="267" spans="1:15" x14ac:dyDescent="0.3">
      <c r="A267" s="19" t="s">
        <v>2245</v>
      </c>
      <c r="B267" s="19" t="str">
        <f>IF(A267=A266, "",VLOOKUP(Table6[[#This Row],[Shortname]],comp[], 3, FALSE))</f>
        <v/>
      </c>
      <c r="C267" s="19" t="str">
        <f>VLOOKUP(Table6[[#This Row],[Shortname]], comp[], 2, FALSE)</f>
        <v>Co3Ti</v>
      </c>
      <c r="D267" s="19" t="s">
        <v>1133</v>
      </c>
      <c r="E267" s="13" t="s">
        <v>2658</v>
      </c>
      <c r="F267">
        <v>215.68</v>
      </c>
      <c r="G267">
        <v>1000</v>
      </c>
      <c r="H267" s="4">
        <v>1E-4</v>
      </c>
      <c r="I267" s="4" t="s">
        <v>43</v>
      </c>
      <c r="K267" s="19" t="e">
        <f>VLOOKUP(Table6[[#This Row],[Unique]], comp[], 2, FALSE)</f>
        <v>#N/A</v>
      </c>
      <c r="L267" s="19" t="str">
        <f>Table6[[#This Row],[Name]] &amp; Table6[[#This Row],[Paper]]</f>
        <v>CTC-1Zenk, C. H. et al. The Effect of Alloying on the Thermophysical and Mechanical Properties of Co–Ti–Cr-Based Superalloys. in 909–919 (2020). doi:10.1007/978-3-030-51834-9_89.</v>
      </c>
      <c r="M267" s="19"/>
    </row>
    <row r="268" spans="1:15" x14ac:dyDescent="0.3">
      <c r="A268" s="19" t="s">
        <v>3385</v>
      </c>
      <c r="B268" s="19" t="str">
        <f>IF(A268=A267, "",VLOOKUP(Table6[[#This Row],[Shortname]],comp[], 3, FALSE))</f>
        <v>-15Cr-11Ti-1Re</v>
      </c>
      <c r="C268" s="19" t="str">
        <f>VLOOKUP(Table6[[#This Row],[Shortname]], comp[], 2, FALSE)</f>
        <v>Co3Ti</v>
      </c>
      <c r="D268" s="19" t="s">
        <v>2662</v>
      </c>
      <c r="E268" s="13" t="s">
        <v>2658</v>
      </c>
      <c r="F268">
        <v>682.89</v>
      </c>
      <c r="G268">
        <v>24.867000000000001</v>
      </c>
      <c r="H268" s="4">
        <v>1E-4</v>
      </c>
      <c r="I268" s="4" t="s">
        <v>43</v>
      </c>
      <c r="K268" s="19" t="e">
        <f>VLOOKUP(Table6[[#This Row],[Unique]], comp[], 2, FALSE)</f>
        <v>#N/A</v>
      </c>
      <c r="L268" s="19" t="str">
        <f>Table6[[#This Row],[Name]] &amp; Table6[[#This Row],[Paper]]</f>
        <v>CTC-ReZenk, C. H. et al. The Effect of Alloying on the Thermophysical and Mechanical Properties of Co–Ti–Cr-Based Superalloys. in 909–919 (2020). doi:10.1007/978-3-030-51834-9_89.</v>
      </c>
      <c r="M268" s="19"/>
    </row>
    <row r="269" spans="1:15" x14ac:dyDescent="0.3">
      <c r="A269" s="19" t="s">
        <v>3385</v>
      </c>
      <c r="B269" s="19" t="str">
        <f>IF(A269=A268, "",VLOOKUP(Table6[[#This Row],[Shortname]],comp[], 3, FALSE))</f>
        <v/>
      </c>
      <c r="C269" s="19" t="str">
        <f>VLOOKUP(Table6[[#This Row],[Shortname]], comp[], 2, FALSE)</f>
        <v>Co3Ti</v>
      </c>
      <c r="D269" s="19" t="s">
        <v>2662</v>
      </c>
      <c r="E269" s="13" t="s">
        <v>2658</v>
      </c>
      <c r="F269">
        <v>489.63</v>
      </c>
      <c r="G269">
        <v>598.58000000000004</v>
      </c>
      <c r="H269" s="4">
        <v>1E-4</v>
      </c>
      <c r="I269" s="4" t="s">
        <v>43</v>
      </c>
      <c r="K269" s="19" t="e">
        <f>VLOOKUP(Table6[[#This Row],[Unique]], comp[], 2, FALSE)</f>
        <v>#N/A</v>
      </c>
      <c r="L269" s="19" t="str">
        <f>Table6[[#This Row],[Name]] &amp; Table6[[#This Row],[Paper]]</f>
        <v>CTC-ReZenk, C. H. et al. The Effect of Alloying on the Thermophysical and Mechanical Properties of Co–Ti–Cr-Based Superalloys. in 909–919 (2020). doi:10.1007/978-3-030-51834-9_89.</v>
      </c>
      <c r="M269" s="19"/>
    </row>
    <row r="270" spans="1:15" x14ac:dyDescent="0.3">
      <c r="A270" s="19" t="s">
        <v>3385</v>
      </c>
      <c r="B270" s="19" t="str">
        <f>IF(A270=A269, "",VLOOKUP(Table6[[#This Row],[Shortname]],comp[], 3, FALSE))</f>
        <v/>
      </c>
      <c r="C270" s="19" t="str">
        <f>VLOOKUP(Table6[[#This Row],[Shortname]], comp[], 2, FALSE)</f>
        <v>Co3Ti</v>
      </c>
      <c r="D270" s="19" t="s">
        <v>2662</v>
      </c>
      <c r="E270" s="13" t="s">
        <v>2658</v>
      </c>
      <c r="F270">
        <v>447.43</v>
      </c>
      <c r="G270">
        <v>751.33</v>
      </c>
      <c r="H270" s="4">
        <v>1E-4</v>
      </c>
      <c r="I270" s="4" t="s">
        <v>43</v>
      </c>
      <c r="K270" s="19" t="e">
        <f>VLOOKUP(Table6[[#This Row],[Unique]], comp[], 2, FALSE)</f>
        <v>#N/A</v>
      </c>
      <c r="L270" s="19" t="str">
        <f>Table6[[#This Row],[Name]] &amp; Table6[[#This Row],[Paper]]</f>
        <v>CTC-ReZenk, C. H. et al. The Effect of Alloying on the Thermophysical and Mechanical Properties of Co–Ti–Cr-Based Superalloys. in 909–919 (2020). doi:10.1007/978-3-030-51834-9_89.</v>
      </c>
      <c r="M270" s="19"/>
    </row>
    <row r="271" spans="1:15" x14ac:dyDescent="0.3">
      <c r="A271" s="19" t="s">
        <v>3385</v>
      </c>
      <c r="B271" s="19" t="str">
        <f>IF(A271=A270, "",VLOOKUP(Table6[[#This Row],[Shortname]],comp[], 3, FALSE))</f>
        <v/>
      </c>
      <c r="C271" s="19" t="str">
        <f>VLOOKUP(Table6[[#This Row],[Shortname]], comp[], 2, FALSE)</f>
        <v>Co3Ti</v>
      </c>
      <c r="D271" s="19" t="s">
        <v>2662</v>
      </c>
      <c r="E271" s="13" t="s">
        <v>2658</v>
      </c>
      <c r="F271">
        <v>439.48</v>
      </c>
      <c r="G271">
        <v>854.35</v>
      </c>
      <c r="H271" s="4">
        <v>1E-4</v>
      </c>
      <c r="I271" s="4" t="s">
        <v>43</v>
      </c>
      <c r="K271" s="19" t="e">
        <f>VLOOKUP(Table6[[#This Row],[Unique]], comp[], 2, FALSE)</f>
        <v>#N/A</v>
      </c>
      <c r="L271" s="19" t="str">
        <f>Table6[[#This Row],[Name]] &amp; Table6[[#This Row],[Paper]]</f>
        <v>CTC-ReZenk, C. H. et al. The Effect of Alloying on the Thermophysical and Mechanical Properties of Co–Ti–Cr-Based Superalloys. in 909–919 (2020). doi:10.1007/978-3-030-51834-9_89.</v>
      </c>
      <c r="M271" s="19"/>
    </row>
    <row r="272" spans="1:15" x14ac:dyDescent="0.3">
      <c r="A272" s="19" t="s">
        <v>3385</v>
      </c>
      <c r="B272" s="19" t="str">
        <f>IF(A272=A271, "",VLOOKUP(Table6[[#This Row],[Shortname]],comp[], 3, FALSE))</f>
        <v/>
      </c>
      <c r="C272" s="19" t="str">
        <f>VLOOKUP(Table6[[#This Row],[Shortname]], comp[], 2, FALSE)</f>
        <v>Co3Ti</v>
      </c>
      <c r="D272" s="19" t="s">
        <v>2662</v>
      </c>
      <c r="E272" s="13" t="s">
        <v>2658</v>
      </c>
      <c r="F272">
        <v>424.16</v>
      </c>
      <c r="G272">
        <v>902.31</v>
      </c>
      <c r="H272" s="4">
        <v>1E-4</v>
      </c>
      <c r="I272" s="4" t="s">
        <v>43</v>
      </c>
      <c r="K272" s="19" t="e">
        <f>VLOOKUP(Table6[[#This Row],[Unique]], comp[], 2, FALSE)</f>
        <v>#N/A</v>
      </c>
      <c r="L272" s="19" t="str">
        <f>Table6[[#This Row],[Name]] &amp; Table6[[#This Row],[Paper]]</f>
        <v>CTC-ReZenk, C. H. et al. The Effect of Alloying on the Thermophysical and Mechanical Properties of Co–Ti–Cr-Based Superalloys. in 909–919 (2020). doi:10.1007/978-3-030-51834-9_89.</v>
      </c>
      <c r="M272" s="19"/>
    </row>
    <row r="273" spans="1:13" x14ac:dyDescent="0.3">
      <c r="A273" s="19" t="s">
        <v>3385</v>
      </c>
      <c r="B273" s="19" t="str">
        <f>IF(A273=A272, "",VLOOKUP(Table6[[#This Row],[Shortname]],comp[], 3, FALSE))</f>
        <v/>
      </c>
      <c r="C273" s="19" t="str">
        <f>VLOOKUP(Table6[[#This Row],[Shortname]], comp[], 2, FALSE)</f>
        <v>Co3Ti</v>
      </c>
      <c r="D273" s="19" t="s">
        <v>2662</v>
      </c>
      <c r="E273" s="13" t="s">
        <v>2658</v>
      </c>
      <c r="F273">
        <v>181.61</v>
      </c>
      <c r="G273">
        <v>1003.6</v>
      </c>
      <c r="H273" s="4">
        <v>1E-4</v>
      </c>
      <c r="I273" s="4" t="s">
        <v>43</v>
      </c>
      <c r="K273" s="19" t="e">
        <f>VLOOKUP(Table6[[#This Row],[Unique]], comp[], 2, FALSE)</f>
        <v>#N/A</v>
      </c>
      <c r="L273" s="19" t="str">
        <f>Table6[[#This Row],[Name]] &amp; Table6[[#This Row],[Paper]]</f>
        <v>CTC-ReZenk, C. H. et al. The Effect of Alloying on the Thermophysical and Mechanical Properties of Co–Ti–Cr-Based Superalloys. in 909–919 (2020). doi:10.1007/978-3-030-51834-9_89.</v>
      </c>
      <c r="M273" s="19"/>
    </row>
    <row r="274" spans="1:13" x14ac:dyDescent="0.3">
      <c r="A274" s="19" t="s">
        <v>3384</v>
      </c>
      <c r="B274" s="19" t="str">
        <f>IF(A274=A273, "",VLOOKUP(Table6[[#This Row],[Shortname]],comp[], 3, FALSE))</f>
        <v>-15Cr-11Ti-1Ta</v>
      </c>
      <c r="C274" s="19" t="str">
        <f>VLOOKUP(Table6[[#This Row],[Shortname]], comp[], 2, FALSE)</f>
        <v>Co3Ti</v>
      </c>
      <c r="D274" s="19" t="s">
        <v>2660</v>
      </c>
      <c r="E274" s="13" t="s">
        <v>2658</v>
      </c>
      <c r="F274">
        <v>699.91</v>
      </c>
      <c r="G274">
        <v>24.867000000000001</v>
      </c>
      <c r="H274" s="4">
        <v>1E-4</v>
      </c>
      <c r="I274" s="4" t="s">
        <v>43</v>
      </c>
      <c r="K274" s="19" t="e">
        <f>VLOOKUP(Table6[[#This Row],[Unique]], comp[], 2, FALSE)</f>
        <v>#N/A</v>
      </c>
      <c r="L274" s="19" t="str">
        <f>Table6[[#This Row],[Name]] &amp; Table6[[#This Row],[Paper]]</f>
        <v>CTC-TaZenk, C. H. et al. The Effect of Alloying on the Thermophysical and Mechanical Properties of Co–Ti–Cr-Based Superalloys. in 909–919 (2020). doi:10.1007/978-3-030-51834-9_89.</v>
      </c>
      <c r="M274" s="19"/>
    </row>
    <row r="275" spans="1:13" x14ac:dyDescent="0.3">
      <c r="A275" s="19" t="s">
        <v>3384</v>
      </c>
      <c r="B275" s="19" t="str">
        <f>IF(A275=A274, "",VLOOKUP(Table6[[#This Row],[Shortname]],comp[], 3, FALSE))</f>
        <v/>
      </c>
      <c r="C275" s="19" t="str">
        <f>VLOOKUP(Table6[[#This Row],[Shortname]], comp[], 2, FALSE)</f>
        <v>Co3Ti</v>
      </c>
      <c r="D275" s="19" t="s">
        <v>2660</v>
      </c>
      <c r="E275" s="13" t="s">
        <v>2658</v>
      </c>
      <c r="F275">
        <v>553.95000000000005</v>
      </c>
      <c r="G275">
        <v>600.36</v>
      </c>
      <c r="H275" s="4">
        <v>1E-4</v>
      </c>
      <c r="I275" s="4" t="s">
        <v>43</v>
      </c>
      <c r="K275" s="19" t="e">
        <f>VLOOKUP(Table6[[#This Row],[Unique]], comp[], 2, FALSE)</f>
        <v>#N/A</v>
      </c>
      <c r="L275" s="19" t="str">
        <f>Table6[[#This Row],[Name]] &amp; Table6[[#This Row],[Paper]]</f>
        <v>CTC-TaZenk, C. H. et al. The Effect of Alloying on the Thermophysical and Mechanical Properties of Co–Ti–Cr-Based Superalloys. in 909–919 (2020). doi:10.1007/978-3-030-51834-9_89.</v>
      </c>
      <c r="M275" s="19"/>
    </row>
    <row r="276" spans="1:13" x14ac:dyDescent="0.3">
      <c r="A276" s="19" t="s">
        <v>3384</v>
      </c>
      <c r="B276" s="19" t="str">
        <f>IF(A276=A275, "",VLOOKUP(Table6[[#This Row],[Shortname]],comp[], 3, FALSE))</f>
        <v/>
      </c>
      <c r="C276" s="19" t="str">
        <f>VLOOKUP(Table6[[#This Row],[Shortname]], comp[], 2, FALSE)</f>
        <v>Co3Ti</v>
      </c>
      <c r="D276" s="19" t="s">
        <v>2660</v>
      </c>
      <c r="E276" s="13" t="s">
        <v>2658</v>
      </c>
      <c r="F276">
        <v>553.38</v>
      </c>
      <c r="G276">
        <v>751.33</v>
      </c>
      <c r="H276" s="4">
        <v>1E-4</v>
      </c>
      <c r="I276" s="4" t="s">
        <v>43</v>
      </c>
      <c r="K276" s="19" t="e">
        <f>VLOOKUP(Table6[[#This Row],[Unique]], comp[], 2, FALSE)</f>
        <v>#N/A</v>
      </c>
      <c r="L276" s="19" t="str">
        <f>Table6[[#This Row],[Name]] &amp; Table6[[#This Row],[Paper]]</f>
        <v>CTC-TaZenk, C. H. et al. The Effect of Alloying on the Thermophysical and Mechanical Properties of Co–Ti–Cr-Based Superalloys. in 909–919 (2020). doi:10.1007/978-3-030-51834-9_89.</v>
      </c>
      <c r="M276" s="19"/>
    </row>
    <row r="277" spans="1:13" x14ac:dyDescent="0.3">
      <c r="A277" s="19" t="s">
        <v>3384</v>
      </c>
      <c r="B277" s="19" t="str">
        <f>IF(A277=A276, "",VLOOKUP(Table6[[#This Row],[Shortname]],comp[], 3, FALSE))</f>
        <v/>
      </c>
      <c r="C277" s="19" t="str">
        <f>VLOOKUP(Table6[[#This Row],[Shortname]], comp[], 2, FALSE)</f>
        <v>Co3Ti</v>
      </c>
      <c r="D277" s="19" t="s">
        <v>2660</v>
      </c>
      <c r="E277" s="13" t="s">
        <v>2658</v>
      </c>
      <c r="F277">
        <v>445.17</v>
      </c>
      <c r="G277">
        <v>849.02</v>
      </c>
      <c r="H277" s="4">
        <v>1E-4</v>
      </c>
      <c r="I277" s="4" t="s">
        <v>43</v>
      </c>
      <c r="K277" s="19" t="e">
        <f>VLOOKUP(Table6[[#This Row],[Unique]], comp[], 2, FALSE)</f>
        <v>#N/A</v>
      </c>
      <c r="L277" s="19" t="str">
        <f>Table6[[#This Row],[Name]] &amp; Table6[[#This Row],[Paper]]</f>
        <v>CTC-TaZenk, C. H. et al. The Effect of Alloying on the Thermophysical and Mechanical Properties of Co–Ti–Cr-Based Superalloys. in 909–919 (2020). doi:10.1007/978-3-030-51834-9_89.</v>
      </c>
      <c r="M277" s="19"/>
    </row>
    <row r="278" spans="1:13" x14ac:dyDescent="0.3">
      <c r="A278" s="19" t="s">
        <v>3384</v>
      </c>
      <c r="B278" s="19" t="str">
        <f>IF(A278=A277, "",VLOOKUP(Table6[[#This Row],[Shortname]],comp[], 3, FALSE))</f>
        <v/>
      </c>
      <c r="C278" s="19" t="str">
        <f>VLOOKUP(Table6[[#This Row],[Shortname]], comp[], 2, FALSE)</f>
        <v>Co3Ti</v>
      </c>
      <c r="D278" s="19" t="s">
        <v>2660</v>
      </c>
      <c r="E278" s="13" t="s">
        <v>2658</v>
      </c>
      <c r="F278">
        <v>339.03</v>
      </c>
      <c r="G278">
        <v>900.53</v>
      </c>
      <c r="H278" s="4">
        <v>1E-4</v>
      </c>
      <c r="I278" s="4" t="s">
        <v>43</v>
      </c>
      <c r="K278" s="19" t="e">
        <f>VLOOKUP(Table6[[#This Row],[Unique]], comp[], 2, FALSE)</f>
        <v>#N/A</v>
      </c>
      <c r="L278" s="19" t="str">
        <f>Table6[[#This Row],[Name]] &amp; Table6[[#This Row],[Paper]]</f>
        <v>CTC-TaZenk, C. H. et al. The Effect of Alloying on the Thermophysical and Mechanical Properties of Co–Ti–Cr-Based Superalloys. in 909–919 (2020). doi:10.1007/978-3-030-51834-9_89.</v>
      </c>
      <c r="M278" s="19"/>
    </row>
    <row r="279" spans="1:13" x14ac:dyDescent="0.3">
      <c r="A279" s="19" t="s">
        <v>3384</v>
      </c>
      <c r="B279" s="19" t="str">
        <f>IF(A279=A278, "",VLOOKUP(Table6[[#This Row],[Shortname]],comp[], 3, FALSE))</f>
        <v/>
      </c>
      <c r="C279" s="19" t="str">
        <f>VLOOKUP(Table6[[#This Row],[Shortname]], comp[], 2, FALSE)</f>
        <v>Co3Ti</v>
      </c>
      <c r="D279" s="19" t="s">
        <v>2660</v>
      </c>
      <c r="E279" s="13" t="s">
        <v>2658</v>
      </c>
      <c r="F279">
        <v>160.80000000000001</v>
      </c>
      <c r="G279">
        <v>1003.6</v>
      </c>
      <c r="H279" s="4">
        <v>1E-4</v>
      </c>
      <c r="I279" s="4" t="s">
        <v>43</v>
      </c>
      <c r="K279" s="19" t="e">
        <f>VLOOKUP(Table6[[#This Row],[Unique]], comp[], 2, FALSE)</f>
        <v>#N/A</v>
      </c>
      <c r="L279" s="19" t="str">
        <f>Table6[[#This Row],[Name]] &amp; Table6[[#This Row],[Paper]]</f>
        <v>CTC-TaZenk, C. H. et al. The Effect of Alloying on the Thermophysical and Mechanical Properties of Co–Ti–Cr-Based Superalloys. in 909–919 (2020). doi:10.1007/978-3-030-51834-9_89.</v>
      </c>
      <c r="M279" s="19"/>
    </row>
    <row r="280" spans="1:13" x14ac:dyDescent="0.3">
      <c r="A280" t="s">
        <v>2631</v>
      </c>
      <c r="B280" t="str">
        <f>IF(A280=A279, "",VLOOKUP(Table6[[#This Row],[Shortname]],comp[], 3, FALSE))</f>
        <v>-1Al-1W-11Ti</v>
      </c>
      <c r="C280" t="str">
        <f>VLOOKUP(Table6[[#This Row],[Shortname]], comp[], 2, FALSE)</f>
        <v>Co3Ti</v>
      </c>
      <c r="D280" s="19" t="s">
        <v>1127</v>
      </c>
      <c r="E280" s="8" t="s">
        <v>1112</v>
      </c>
      <c r="F280">
        <v>514</v>
      </c>
      <c r="G280">
        <v>750</v>
      </c>
      <c r="H280" s="4">
        <v>1E-4</v>
      </c>
      <c r="I280" s="4" t="s">
        <v>43</v>
      </c>
      <c r="J280" t="s">
        <v>1156</v>
      </c>
      <c r="K280" t="e">
        <f>VLOOKUP(Table6[[#This Row],[Unique]], comp[], 2, FALSE)</f>
        <v>#N/A</v>
      </c>
      <c r="L280" t="str">
        <f>Table6[[#This Row],[Name]] &amp; Table6[[#This Row],[Paper]]</f>
        <v>WF_BZenk, C. H., Neumeier, S., Stone, H. J. &amp; Göken, M. Mechanical properties and lattice misfit of γ/γ’ strengthened Co-base superalloys in the Co-W-Al-Ti quaternary system. Intermetallics 55, 28–39 (2014).</v>
      </c>
      <c r="M280" t="s">
        <v>1981</v>
      </c>
    </row>
    <row r="281" spans="1:13" x14ac:dyDescent="0.3">
      <c r="A281" s="19" t="s">
        <v>2631</v>
      </c>
      <c r="B281" s="19" t="str">
        <f>IF(A281=A280, "",VLOOKUP(Table6[[#This Row],[Shortname]],comp[], 3, FALSE))</f>
        <v/>
      </c>
      <c r="C281" s="19" t="str">
        <f>VLOOKUP(Table6[[#This Row],[Shortname]], comp[], 2, FALSE)</f>
        <v>Co3Ti</v>
      </c>
      <c r="D281" s="19" t="s">
        <v>1127</v>
      </c>
      <c r="E281" s="8" t="s">
        <v>1112</v>
      </c>
      <c r="F281">
        <v>443</v>
      </c>
      <c r="G281">
        <v>25</v>
      </c>
      <c r="H281" s="4">
        <v>1E-4</v>
      </c>
      <c r="I281" s="4" t="s">
        <v>43</v>
      </c>
      <c r="J281" t="s">
        <v>1156</v>
      </c>
      <c r="K281" s="19" t="e">
        <f>VLOOKUP(Table6[[#This Row],[Unique]], comp[], 2, FALSE)</f>
        <v>#N/A</v>
      </c>
      <c r="L281" s="19" t="str">
        <f>Table6[[#This Row],[Name]] &amp; Table6[[#This Row],[Paper]]</f>
        <v>WF_BZenk, C. H., Neumeier, S., Stone, H. J. &amp; Göken, M. Mechanical properties and lattice misfit of γ/γ’ strengthened Co-base superalloys in the Co-W-Al-Ti quaternary system. Intermetallics 55, 28–39 (2014).</v>
      </c>
      <c r="M281" s="19" t="s">
        <v>1981</v>
      </c>
    </row>
    <row r="282" spans="1:13" x14ac:dyDescent="0.3">
      <c r="A282" t="s">
        <v>2631</v>
      </c>
      <c r="B282" t="str">
        <f>IF(A282=A281, "",VLOOKUP(Table6[[#This Row],[Shortname]],comp[], 3, FALSE))</f>
        <v/>
      </c>
      <c r="C282" t="str">
        <f>VLOOKUP(Table6[[#This Row],[Shortname]], comp[], 2, FALSE)</f>
        <v>Co3Ti</v>
      </c>
      <c r="D282" s="19" t="s">
        <v>1127</v>
      </c>
      <c r="E282" s="8" t="s">
        <v>1112</v>
      </c>
      <c r="F282">
        <v>358</v>
      </c>
      <c r="G282">
        <v>600</v>
      </c>
      <c r="H282" s="4">
        <v>1E-4</v>
      </c>
      <c r="I282" s="4" t="s">
        <v>43</v>
      </c>
      <c r="J282" t="s">
        <v>1156</v>
      </c>
      <c r="K282" t="e">
        <f>VLOOKUP(Table6[[#This Row],[Unique]], comp[], 2, FALSE)</f>
        <v>#N/A</v>
      </c>
      <c r="L282" t="str">
        <f>Table6[[#This Row],[Name]] &amp; Table6[[#This Row],[Paper]]</f>
        <v>WF_BZenk, C. H., Neumeier, S., Stone, H. J. &amp; Göken, M. Mechanical properties and lattice misfit of γ/γ’ strengthened Co-base superalloys in the Co-W-Al-Ti quaternary system. Intermetallics 55, 28–39 (2014).</v>
      </c>
      <c r="M282" t="s">
        <v>1981</v>
      </c>
    </row>
    <row r="283" spans="1:13" x14ac:dyDescent="0.3">
      <c r="A283" t="s">
        <v>2631</v>
      </c>
      <c r="B283" t="str">
        <f>IF(A283=A282, "",VLOOKUP(Table6[[#This Row],[Shortname]],comp[], 3, FALSE))</f>
        <v/>
      </c>
      <c r="C283" t="str">
        <f>VLOOKUP(Table6[[#This Row],[Shortname]], comp[], 2, FALSE)</f>
        <v>Co3Ti</v>
      </c>
      <c r="D283" s="19" t="s">
        <v>1127</v>
      </c>
      <c r="E283" s="8" t="s">
        <v>1112</v>
      </c>
      <c r="F283">
        <v>266</v>
      </c>
      <c r="G283">
        <v>900</v>
      </c>
      <c r="H283" s="4">
        <v>1E-4</v>
      </c>
      <c r="I283" s="4" t="s">
        <v>43</v>
      </c>
      <c r="J283" t="s">
        <v>1156</v>
      </c>
      <c r="K283" t="e">
        <f>VLOOKUP(Table6[[#This Row],[Unique]], comp[], 2, FALSE)</f>
        <v>#N/A</v>
      </c>
      <c r="L283" t="str">
        <f>Table6[[#This Row],[Name]] &amp; Table6[[#This Row],[Paper]]</f>
        <v>WF_BZenk, C. H., Neumeier, S., Stone, H. J. &amp; Göken, M. Mechanical properties and lattice misfit of γ/γ’ strengthened Co-base superalloys in the Co-W-Al-Ti quaternary system. Intermetallics 55, 28–39 (2014).</v>
      </c>
      <c r="M283" t="s">
        <v>1981</v>
      </c>
    </row>
    <row r="284" spans="1:13" x14ac:dyDescent="0.3">
      <c r="A284" s="19" t="s">
        <v>2632</v>
      </c>
      <c r="B284" s="19" t="str">
        <f>IF(A284=A283, "",VLOOKUP(Table6[[#This Row],[Shortname]],comp[], 3, FALSE))</f>
        <v>-13Ti</v>
      </c>
      <c r="C284" s="19" t="str">
        <f>VLOOKUP(Table6[[#This Row],[Shortname]], comp[], 2, FALSE)</f>
        <v>Co3Ti</v>
      </c>
      <c r="D284" s="19" t="s">
        <v>1126</v>
      </c>
      <c r="E284" s="8" t="s">
        <v>1112</v>
      </c>
      <c r="F284">
        <v>422</v>
      </c>
      <c r="G284">
        <v>25</v>
      </c>
      <c r="H284" s="4">
        <v>1E-4</v>
      </c>
      <c r="I284" s="4" t="s">
        <v>43</v>
      </c>
      <c r="J284" t="s">
        <v>1156</v>
      </c>
      <c r="K284" s="19" t="e">
        <f>VLOOKUP(Table6[[#This Row],[Unique]], comp[], 2, FALSE)</f>
        <v>#N/A</v>
      </c>
      <c r="L284" s="19" t="str">
        <f>Table6[[#This Row],[Name]] &amp; Table6[[#This Row],[Paper]]</f>
        <v>WG_BZenk, C. H., Neumeier, S., Stone, H. J. &amp; Göken, M. Mechanical properties and lattice misfit of γ/γ’ strengthened Co-base superalloys in the Co-W-Al-Ti quaternary system. Intermetallics 55, 28–39 (2014).</v>
      </c>
      <c r="M284" s="19" t="s">
        <v>1982</v>
      </c>
    </row>
    <row r="285" spans="1:13" x14ac:dyDescent="0.3">
      <c r="A285" t="s">
        <v>2632</v>
      </c>
      <c r="B285" t="str">
        <f>IF(A285=A284, "",VLOOKUP(Table6[[#This Row],[Shortname]],comp[], 3, FALSE))</f>
        <v/>
      </c>
      <c r="C285" t="str">
        <f>VLOOKUP(Table6[[#This Row],[Shortname]], comp[], 2, FALSE)</f>
        <v>Co3Ti</v>
      </c>
      <c r="D285" s="19" t="s">
        <v>1126</v>
      </c>
      <c r="E285" s="8" t="s">
        <v>1112</v>
      </c>
      <c r="F285">
        <v>353</v>
      </c>
      <c r="G285">
        <v>750</v>
      </c>
      <c r="H285" s="4">
        <v>1E-4</v>
      </c>
      <c r="I285" s="4" t="s">
        <v>43</v>
      </c>
      <c r="J285" t="s">
        <v>1156</v>
      </c>
      <c r="K285" t="e">
        <f>VLOOKUP(Table6[[#This Row],[Unique]], comp[], 2, FALSE)</f>
        <v>#N/A</v>
      </c>
      <c r="L285" t="str">
        <f>Table6[[#This Row],[Name]] &amp; Table6[[#This Row],[Paper]]</f>
        <v>WG_BZenk, C. H., Neumeier, S., Stone, H. J. &amp; Göken, M. Mechanical properties and lattice misfit of γ/γ’ strengthened Co-base superalloys in the Co-W-Al-Ti quaternary system. Intermetallics 55, 28–39 (2014).</v>
      </c>
      <c r="M285" t="s">
        <v>1982</v>
      </c>
    </row>
    <row r="286" spans="1:13" x14ac:dyDescent="0.3">
      <c r="A286" t="s">
        <v>2632</v>
      </c>
      <c r="B286" t="str">
        <f>IF(A286=A285, "",VLOOKUP(Table6[[#This Row],[Shortname]],comp[], 3, FALSE))</f>
        <v/>
      </c>
      <c r="C286" t="str">
        <f>VLOOKUP(Table6[[#This Row],[Shortname]], comp[], 2, FALSE)</f>
        <v>Co3Ti</v>
      </c>
      <c r="D286" s="19" t="s">
        <v>1126</v>
      </c>
      <c r="E286" s="8" t="s">
        <v>1112</v>
      </c>
      <c r="F286">
        <v>289</v>
      </c>
      <c r="G286">
        <v>600</v>
      </c>
      <c r="H286" s="4">
        <v>1E-4</v>
      </c>
      <c r="I286" s="4" t="s">
        <v>43</v>
      </c>
      <c r="J286" t="s">
        <v>1156</v>
      </c>
      <c r="K286" t="e">
        <f>VLOOKUP(Table6[[#This Row],[Unique]], comp[], 2, FALSE)</f>
        <v>#N/A</v>
      </c>
      <c r="L286" t="str">
        <f>Table6[[#This Row],[Name]] &amp; Table6[[#This Row],[Paper]]</f>
        <v>WG_BZenk, C. H., Neumeier, S., Stone, H. J. &amp; Göken, M. Mechanical properties and lattice misfit of γ/γ’ strengthened Co-base superalloys in the Co-W-Al-Ti quaternary system. Intermetallics 55, 28–39 (2014).</v>
      </c>
      <c r="M286" t="s">
        <v>1982</v>
      </c>
    </row>
    <row r="287" spans="1:13" x14ac:dyDescent="0.3">
      <c r="A287" t="s">
        <v>2632</v>
      </c>
      <c r="B287" t="str">
        <f>IF(A287=A286, "",VLOOKUP(Table6[[#This Row],[Shortname]],comp[], 3, FALSE))</f>
        <v/>
      </c>
      <c r="C287" t="str">
        <f>VLOOKUP(Table6[[#This Row],[Shortname]], comp[], 2, FALSE)</f>
        <v>Co3Ti</v>
      </c>
      <c r="D287" s="19" t="s">
        <v>1126</v>
      </c>
      <c r="E287" s="8" t="s">
        <v>1112</v>
      </c>
      <c r="F287">
        <v>172</v>
      </c>
      <c r="G287">
        <v>900</v>
      </c>
      <c r="H287" s="4">
        <v>1E-4</v>
      </c>
      <c r="I287" s="4" t="s">
        <v>43</v>
      </c>
      <c r="J287" t="s">
        <v>1156</v>
      </c>
      <c r="K287" t="e">
        <f>VLOOKUP(Table6[[#This Row],[Unique]], comp[], 2, FALSE)</f>
        <v>#N/A</v>
      </c>
      <c r="L287" t="str">
        <f>Table6[[#This Row],[Name]] &amp; Table6[[#This Row],[Paper]]</f>
        <v>WG_BZenk, C. H., Neumeier, S., Stone, H. J. &amp; Göken, M. Mechanical properties and lattice misfit of γ/γ’ strengthened Co-base superalloys in the Co-W-Al-Ti quaternary system. Intermetallics 55, 28–39 (2014).</v>
      </c>
      <c r="M287" t="s">
        <v>1982</v>
      </c>
    </row>
    <row r="288" spans="1:13" x14ac:dyDescent="0.3">
      <c r="A288" t="s">
        <v>2632</v>
      </c>
      <c r="B288" t="str">
        <f>IF(A288=A287, "",VLOOKUP(Table6[[#This Row],[Shortname]],comp[], 3, FALSE))</f>
        <v/>
      </c>
      <c r="C288" t="str">
        <f>VLOOKUP(Table6[[#This Row],[Shortname]], comp[], 2, FALSE)</f>
        <v>Co3Ti</v>
      </c>
      <c r="D288" s="19" t="s">
        <v>1126</v>
      </c>
      <c r="E288" s="8" t="s">
        <v>1112</v>
      </c>
      <c r="F288">
        <v>23</v>
      </c>
      <c r="G288">
        <v>1050</v>
      </c>
      <c r="H288" s="4">
        <v>1E-4</v>
      </c>
      <c r="I288" s="4" t="s">
        <v>43</v>
      </c>
      <c r="J288" t="s">
        <v>1156</v>
      </c>
      <c r="K288" t="e">
        <f>VLOOKUP(Table6[[#This Row],[Unique]], comp[], 2, FALSE)</f>
        <v>#N/A</v>
      </c>
      <c r="L288" t="str">
        <f>Table6[[#This Row],[Name]] &amp; Table6[[#This Row],[Paper]]</f>
        <v>WG_BZenk, C. H., Neumeier, S., Stone, H. J. &amp; Göken, M. Mechanical properties and lattice misfit of γ/γ’ strengthened Co-base superalloys in the Co-W-Al-Ti quaternary system. Intermetallics 55, 28–39 (2014).</v>
      </c>
      <c r="M288" t="s">
        <v>1982</v>
      </c>
    </row>
    <row r="289" spans="1:13" x14ac:dyDescent="0.3">
      <c r="A289" t="s">
        <v>2630</v>
      </c>
      <c r="B289" t="str">
        <f>IF(A289=A288, "",VLOOKUP(Table6[[#This Row],[Shortname]],comp[], 3, FALSE))</f>
        <v>-3Al-3W-9Ti</v>
      </c>
      <c r="C289" t="str">
        <f>VLOOKUP(Table6[[#This Row],[Shortname]], comp[], 2, FALSE)</f>
        <v>Co3Ti</v>
      </c>
      <c r="D289" s="19" t="s">
        <v>1125</v>
      </c>
      <c r="E289" s="8" t="s">
        <v>1112</v>
      </c>
      <c r="F289">
        <v>527</v>
      </c>
      <c r="G289">
        <v>750</v>
      </c>
      <c r="H289" s="4">
        <v>1E-4</v>
      </c>
      <c r="I289" s="4" t="s">
        <v>43</v>
      </c>
      <c r="J289" t="s">
        <v>1156</v>
      </c>
      <c r="K289" t="e">
        <f>VLOOKUP(Table6[[#This Row],[Unique]], comp[], 2, FALSE)</f>
        <v>#N/A</v>
      </c>
      <c r="L289" t="str">
        <f>Table6[[#This Row],[Name]] &amp; Table6[[#This Row],[Paper]]</f>
        <v>WE_BZenk, C. H., Neumeier, S., Stone, H. J. &amp; Göken, M. Mechanical properties and lattice misfit of γ/γ’ strengthened Co-base superalloys in the Co-W-Al-Ti quaternary system. Intermetallics 55, 28–39 (2014).</v>
      </c>
      <c r="M289" t="s">
        <v>1980</v>
      </c>
    </row>
    <row r="290" spans="1:13" x14ac:dyDescent="0.3">
      <c r="A290" s="19" t="s">
        <v>2630</v>
      </c>
      <c r="B290" s="19" t="str">
        <f>IF(A290=A289, "",VLOOKUP(Table6[[#This Row],[Shortname]],comp[], 3, FALSE))</f>
        <v/>
      </c>
      <c r="C290" s="19" t="str">
        <f>VLOOKUP(Table6[[#This Row],[Shortname]], comp[], 2, FALSE)</f>
        <v>Co3Ti</v>
      </c>
      <c r="D290" s="19" t="s">
        <v>1125</v>
      </c>
      <c r="E290" s="8" t="s">
        <v>1112</v>
      </c>
      <c r="F290">
        <v>454</v>
      </c>
      <c r="G290">
        <v>25</v>
      </c>
      <c r="H290" s="4">
        <v>1E-4</v>
      </c>
      <c r="I290" s="4" t="s">
        <v>43</v>
      </c>
      <c r="J290" t="s">
        <v>1156</v>
      </c>
      <c r="K290" s="19" t="e">
        <f>VLOOKUP(Table6[[#This Row],[Unique]], comp[], 2, FALSE)</f>
        <v>#N/A</v>
      </c>
      <c r="L290" s="19" t="str">
        <f>Table6[[#This Row],[Name]] &amp; Table6[[#This Row],[Paper]]</f>
        <v>WE_BZenk, C. H., Neumeier, S., Stone, H. J. &amp; Göken, M. Mechanical properties and lattice misfit of γ/γ’ strengthened Co-base superalloys in the Co-W-Al-Ti quaternary system. Intermetallics 55, 28–39 (2014).</v>
      </c>
      <c r="M290" s="19" t="s">
        <v>1980</v>
      </c>
    </row>
    <row r="291" spans="1:13" x14ac:dyDescent="0.3">
      <c r="A291" t="s">
        <v>2630</v>
      </c>
      <c r="B291" t="str">
        <f>IF(A291=A290, "",VLOOKUP(Table6[[#This Row],[Shortname]],comp[], 3, FALSE))</f>
        <v/>
      </c>
      <c r="C291" t="str">
        <f>VLOOKUP(Table6[[#This Row],[Shortname]], comp[], 2, FALSE)</f>
        <v>Co3Ti</v>
      </c>
      <c r="D291" s="19" t="s">
        <v>1125</v>
      </c>
      <c r="E291" s="8" t="s">
        <v>1112</v>
      </c>
      <c r="F291">
        <v>436</v>
      </c>
      <c r="G291">
        <v>600</v>
      </c>
      <c r="H291" s="4">
        <v>1E-4</v>
      </c>
      <c r="I291" s="4" t="s">
        <v>43</v>
      </c>
      <c r="J291" t="s">
        <v>1156</v>
      </c>
      <c r="K291" t="e">
        <f>VLOOKUP(Table6[[#This Row],[Unique]], comp[], 2, FALSE)</f>
        <v>#N/A</v>
      </c>
      <c r="L291" t="str">
        <f>Table6[[#This Row],[Name]] &amp; Table6[[#This Row],[Paper]]</f>
        <v>WE_BZenk, C. H., Neumeier, S., Stone, H. J. &amp; Göken, M. Mechanical properties and lattice misfit of γ/γ’ strengthened Co-base superalloys in the Co-W-Al-Ti quaternary system. Intermetallics 55, 28–39 (2014).</v>
      </c>
      <c r="M291" t="s">
        <v>1980</v>
      </c>
    </row>
    <row r="292" spans="1:13" x14ac:dyDescent="0.3">
      <c r="A292" t="s">
        <v>2630</v>
      </c>
      <c r="B292" t="str">
        <f>IF(A292=A291, "",VLOOKUP(Table6[[#This Row],[Shortname]],comp[], 3, FALSE))</f>
        <v/>
      </c>
      <c r="C292" t="str">
        <f>VLOOKUP(Table6[[#This Row],[Shortname]], comp[], 2, FALSE)</f>
        <v>Co3Ti</v>
      </c>
      <c r="D292" s="19" t="s">
        <v>1125</v>
      </c>
      <c r="E292" s="8" t="s">
        <v>1112</v>
      </c>
      <c r="F292">
        <v>278</v>
      </c>
      <c r="G292">
        <v>900</v>
      </c>
      <c r="H292" s="4">
        <v>1E-4</v>
      </c>
      <c r="I292" s="4" t="s">
        <v>43</v>
      </c>
      <c r="J292" t="s">
        <v>1156</v>
      </c>
      <c r="K292" t="e">
        <f>VLOOKUP(Table6[[#This Row],[Unique]], comp[], 2, FALSE)</f>
        <v>#N/A</v>
      </c>
      <c r="L292" t="str">
        <f>Table6[[#This Row],[Name]] &amp; Table6[[#This Row],[Paper]]</f>
        <v>WE_BZenk, C. H., Neumeier, S., Stone, H. J. &amp; Göken, M. Mechanical properties and lattice misfit of γ/γ’ strengthened Co-base superalloys in the Co-W-Al-Ti quaternary system. Intermetallics 55, 28–39 (2014).</v>
      </c>
      <c r="M292" t="s">
        <v>1980</v>
      </c>
    </row>
    <row r="293" spans="1:13" x14ac:dyDescent="0.3">
      <c r="A293" t="s">
        <v>2630</v>
      </c>
      <c r="B293" t="str">
        <f>IF(A293=A292, "",VLOOKUP(Table6[[#This Row],[Shortname]],comp[], 3, FALSE))</f>
        <v/>
      </c>
      <c r="C293" t="str">
        <f>VLOOKUP(Table6[[#This Row],[Shortname]], comp[], 2, FALSE)</f>
        <v>Co3Ti</v>
      </c>
      <c r="D293" s="19" t="s">
        <v>1125</v>
      </c>
      <c r="E293" s="8" t="s">
        <v>1112</v>
      </c>
      <c r="F293">
        <v>39</v>
      </c>
      <c r="G293">
        <v>1050</v>
      </c>
      <c r="H293" s="4">
        <v>1E-4</v>
      </c>
      <c r="I293" s="4" t="s">
        <v>43</v>
      </c>
      <c r="J293" t="s">
        <v>1156</v>
      </c>
      <c r="K293" t="e">
        <f>VLOOKUP(Table6[[#This Row],[Unique]], comp[], 2, FALSE)</f>
        <v>#N/A</v>
      </c>
      <c r="L293" t="str">
        <f>Table6[[#This Row],[Name]] &amp; Table6[[#This Row],[Paper]]</f>
        <v>WE_BZenk, C. H., Neumeier, S., Stone, H. J. &amp; Göken, M. Mechanical properties and lattice misfit of γ/γ’ strengthened Co-base superalloys in the Co-W-Al-Ti quaternary system. Intermetallics 55, 28–39 (2014).</v>
      </c>
      <c r="M293" t="s">
        <v>1980</v>
      </c>
    </row>
    <row r="294" spans="1:13" x14ac:dyDescent="0.3">
      <c r="A294" t="s">
        <v>2629</v>
      </c>
      <c r="B294" t="str">
        <f>IF(A294=A293, "",VLOOKUP(Table6[[#This Row],[Shortname]],comp[], 3, FALSE))</f>
        <v>-4Al-4W-7Ti</v>
      </c>
      <c r="C294" t="str">
        <f>VLOOKUP(Table6[[#This Row],[Shortname]], comp[], 2, FALSE)</f>
        <v>CoAlW-X</v>
      </c>
      <c r="D294" s="19" t="s">
        <v>1123</v>
      </c>
      <c r="E294" s="8" t="s">
        <v>1112</v>
      </c>
      <c r="F294">
        <v>562</v>
      </c>
      <c r="G294">
        <v>750</v>
      </c>
      <c r="H294" s="4">
        <v>1E-4</v>
      </c>
      <c r="I294" s="4" t="s">
        <v>43</v>
      </c>
      <c r="J294" t="s">
        <v>1156</v>
      </c>
      <c r="K294" t="e">
        <f>VLOOKUP(Table6[[#This Row],[Unique]], comp[], 2, FALSE)</f>
        <v>#N/A</v>
      </c>
      <c r="L294" t="str">
        <f>Table6[[#This Row],[Name]] &amp; Table6[[#This Row],[Paper]]</f>
        <v>WD_BZenk, C. H., Neumeier, S., Stone, H. J. &amp; Göken, M. Mechanical properties and lattice misfit of γ/γ’ strengthened Co-base superalloys in the Co-W-Al-Ti quaternary system. Intermetallics 55, 28–39 (2014).</v>
      </c>
      <c r="M294" t="s">
        <v>1979</v>
      </c>
    </row>
    <row r="295" spans="1:13" x14ac:dyDescent="0.3">
      <c r="A295" s="19" t="s">
        <v>2629</v>
      </c>
      <c r="B295" s="19" t="str">
        <f>IF(A295=A294, "",VLOOKUP(Table6[[#This Row],[Shortname]],comp[], 3, FALSE))</f>
        <v/>
      </c>
      <c r="C295" s="19" t="str">
        <f>VLOOKUP(Table6[[#This Row],[Shortname]], comp[], 2, FALSE)</f>
        <v>CoAlW-X</v>
      </c>
      <c r="D295" s="19" t="s">
        <v>1123</v>
      </c>
      <c r="E295" s="8" t="s">
        <v>1112</v>
      </c>
      <c r="F295">
        <v>497</v>
      </c>
      <c r="G295">
        <v>25</v>
      </c>
      <c r="H295" s="4">
        <v>1E-4</v>
      </c>
      <c r="I295" s="4" t="s">
        <v>43</v>
      </c>
      <c r="J295" t="s">
        <v>1156</v>
      </c>
      <c r="K295" s="19" t="e">
        <f>VLOOKUP(Table6[[#This Row],[Unique]], comp[], 2, FALSE)</f>
        <v>#N/A</v>
      </c>
      <c r="L295" s="19" t="str">
        <f>Table6[[#This Row],[Name]] &amp; Table6[[#This Row],[Paper]]</f>
        <v>WD_BZenk, C. H., Neumeier, S., Stone, H. J. &amp; Göken, M. Mechanical properties and lattice misfit of γ/γ’ strengthened Co-base superalloys in the Co-W-Al-Ti quaternary system. Intermetallics 55, 28–39 (2014).</v>
      </c>
      <c r="M295" s="19" t="s">
        <v>1979</v>
      </c>
    </row>
    <row r="296" spans="1:13" x14ac:dyDescent="0.3">
      <c r="A296" t="s">
        <v>2629</v>
      </c>
      <c r="B296" t="str">
        <f>IF(A296=A295, "",VLOOKUP(Table6[[#This Row],[Shortname]],comp[], 3, FALSE))</f>
        <v/>
      </c>
      <c r="C296" t="str">
        <f>VLOOKUP(Table6[[#This Row],[Shortname]], comp[], 2, FALSE)</f>
        <v>CoAlW-X</v>
      </c>
      <c r="D296" s="19" t="s">
        <v>1123</v>
      </c>
      <c r="E296" s="8" t="s">
        <v>1112</v>
      </c>
      <c r="F296">
        <v>417</v>
      </c>
      <c r="G296">
        <v>600</v>
      </c>
      <c r="H296" s="4">
        <v>1E-4</v>
      </c>
      <c r="I296" s="4" t="s">
        <v>43</v>
      </c>
      <c r="J296" t="s">
        <v>1156</v>
      </c>
      <c r="K296" t="e">
        <f>VLOOKUP(Table6[[#This Row],[Unique]], comp[], 2, FALSE)</f>
        <v>#N/A</v>
      </c>
      <c r="L296" t="str">
        <f>Table6[[#This Row],[Name]] &amp; Table6[[#This Row],[Paper]]</f>
        <v>WD_BZenk, C. H., Neumeier, S., Stone, H. J. &amp; Göken, M. Mechanical properties and lattice misfit of γ/γ’ strengthened Co-base superalloys in the Co-W-Al-Ti quaternary system. Intermetallics 55, 28–39 (2014).</v>
      </c>
      <c r="M296" t="s">
        <v>1979</v>
      </c>
    </row>
    <row r="297" spans="1:13" x14ac:dyDescent="0.3">
      <c r="A297" t="s">
        <v>2629</v>
      </c>
      <c r="B297" t="str">
        <f>IF(A297=A296, "",VLOOKUP(Table6[[#This Row],[Shortname]],comp[], 3, FALSE))</f>
        <v/>
      </c>
      <c r="C297" t="str">
        <f>VLOOKUP(Table6[[#This Row],[Shortname]], comp[], 2, FALSE)</f>
        <v>CoAlW-X</v>
      </c>
      <c r="D297" s="19" t="s">
        <v>1123</v>
      </c>
      <c r="E297" s="8" t="s">
        <v>1112</v>
      </c>
      <c r="F297">
        <v>323</v>
      </c>
      <c r="G297">
        <v>900</v>
      </c>
      <c r="H297" s="4">
        <v>1E-4</v>
      </c>
      <c r="I297" s="4" t="s">
        <v>43</v>
      </c>
      <c r="J297" t="s">
        <v>1156</v>
      </c>
      <c r="K297" t="e">
        <f>VLOOKUP(Table6[[#This Row],[Unique]], comp[], 2, FALSE)</f>
        <v>#N/A</v>
      </c>
      <c r="L297" t="str">
        <f>Table6[[#This Row],[Name]] &amp; Table6[[#This Row],[Paper]]</f>
        <v>WD_BZenk, C. H., Neumeier, S., Stone, H. J. &amp; Göken, M. Mechanical properties and lattice misfit of γ/γ’ strengthened Co-base superalloys in the Co-W-Al-Ti quaternary system. Intermetallics 55, 28–39 (2014).</v>
      </c>
      <c r="M297" t="s">
        <v>1979</v>
      </c>
    </row>
    <row r="298" spans="1:13" x14ac:dyDescent="0.3">
      <c r="A298" t="s">
        <v>2629</v>
      </c>
      <c r="B298" t="str">
        <f>IF(A298=A297, "",VLOOKUP(Table6[[#This Row],[Shortname]],comp[], 3, FALSE))</f>
        <v/>
      </c>
      <c r="C298" t="str">
        <f>VLOOKUP(Table6[[#This Row],[Shortname]], comp[], 2, FALSE)</f>
        <v>CoAlW-X</v>
      </c>
      <c r="D298" s="19" t="s">
        <v>1123</v>
      </c>
      <c r="E298" s="8" t="s">
        <v>1112</v>
      </c>
      <c r="F298">
        <v>48</v>
      </c>
      <c r="G298">
        <v>1050</v>
      </c>
      <c r="H298" s="4">
        <v>1E-4</v>
      </c>
      <c r="I298" s="4" t="s">
        <v>43</v>
      </c>
      <c r="J298" t="s">
        <v>1156</v>
      </c>
      <c r="K298" t="e">
        <f>VLOOKUP(Table6[[#This Row],[Unique]], comp[], 2, FALSE)</f>
        <v>#N/A</v>
      </c>
      <c r="L298" t="str">
        <f>Table6[[#This Row],[Name]] &amp; Table6[[#This Row],[Paper]]</f>
        <v>WD_BZenk, C. H., Neumeier, S., Stone, H. J. &amp; Göken, M. Mechanical properties and lattice misfit of γ/γ’ strengthened Co-base superalloys in the Co-W-Al-Ti quaternary system. Intermetallics 55, 28–39 (2014).</v>
      </c>
      <c r="M298" t="s">
        <v>1979</v>
      </c>
    </row>
    <row r="299" spans="1:13" x14ac:dyDescent="0.3">
      <c r="A299" t="s">
        <v>2628</v>
      </c>
      <c r="B299" t="str">
        <f>IF(A299=A298, "",VLOOKUP(Table6[[#This Row],[Shortname]],comp[], 3, FALSE))</f>
        <v>-6Al-6W-4Ti</v>
      </c>
      <c r="C299" t="str">
        <f>VLOOKUP(Table6[[#This Row],[Shortname]], comp[], 2, FALSE)</f>
        <v>CoAlWX+</v>
      </c>
      <c r="D299" s="19" t="s">
        <v>1124</v>
      </c>
      <c r="E299" s="8" t="s">
        <v>1112</v>
      </c>
      <c r="F299">
        <v>598</v>
      </c>
      <c r="G299">
        <v>750</v>
      </c>
      <c r="H299" s="4">
        <v>1E-4</v>
      </c>
      <c r="I299" s="4" t="s">
        <v>43</v>
      </c>
      <c r="J299" t="s">
        <v>1156</v>
      </c>
      <c r="K299" t="e">
        <f>VLOOKUP(Table6[[#This Row],[Unique]], comp[], 2, FALSE)</f>
        <v>#N/A</v>
      </c>
      <c r="L299" t="str">
        <f>Table6[[#This Row],[Name]] &amp; Table6[[#This Row],[Paper]]</f>
        <v>WC_BZenk, C. H., Neumeier, S., Stone, H. J. &amp; Göken, M. Mechanical properties and lattice misfit of γ/γ’ strengthened Co-base superalloys in the Co-W-Al-Ti quaternary system. Intermetallics 55, 28–39 (2014).</v>
      </c>
      <c r="M299" t="s">
        <v>1978</v>
      </c>
    </row>
    <row r="300" spans="1:13" x14ac:dyDescent="0.3">
      <c r="A300" s="19" t="s">
        <v>2628</v>
      </c>
      <c r="B300" s="19" t="str">
        <f>IF(A300=A299, "",VLOOKUP(Table6[[#This Row],[Shortname]],comp[], 3, FALSE))</f>
        <v/>
      </c>
      <c r="C300" s="19" t="str">
        <f>VLOOKUP(Table6[[#This Row],[Shortname]], comp[], 2, FALSE)</f>
        <v>CoAlWX+</v>
      </c>
      <c r="D300" s="19" t="s">
        <v>1124</v>
      </c>
      <c r="E300" s="8" t="s">
        <v>1112</v>
      </c>
      <c r="F300">
        <v>548</v>
      </c>
      <c r="G300">
        <v>25</v>
      </c>
      <c r="H300" s="4">
        <v>1E-4</v>
      </c>
      <c r="I300" s="4" t="s">
        <v>43</v>
      </c>
      <c r="J300" t="s">
        <v>1156</v>
      </c>
      <c r="K300" s="19" t="e">
        <f>VLOOKUP(Table6[[#This Row],[Unique]], comp[], 2, FALSE)</f>
        <v>#N/A</v>
      </c>
      <c r="L300" s="19" t="str">
        <f>Table6[[#This Row],[Name]] &amp; Table6[[#This Row],[Paper]]</f>
        <v>WC_BZenk, C. H., Neumeier, S., Stone, H. J. &amp; Göken, M. Mechanical properties and lattice misfit of γ/γ’ strengthened Co-base superalloys in the Co-W-Al-Ti quaternary system. Intermetallics 55, 28–39 (2014).</v>
      </c>
      <c r="M300" s="19" t="s">
        <v>1978</v>
      </c>
    </row>
    <row r="301" spans="1:13" x14ac:dyDescent="0.3">
      <c r="A301" t="s">
        <v>2628</v>
      </c>
      <c r="B301" t="str">
        <f>IF(A301=A300, "",VLOOKUP(Table6[[#This Row],[Shortname]],comp[], 3, FALSE))</f>
        <v/>
      </c>
      <c r="C301" t="str">
        <f>VLOOKUP(Table6[[#This Row],[Shortname]], comp[], 2, FALSE)</f>
        <v>CoAlWX+</v>
      </c>
      <c r="D301" s="19" t="s">
        <v>1124</v>
      </c>
      <c r="E301" s="8" t="s">
        <v>1112</v>
      </c>
      <c r="F301">
        <v>438</v>
      </c>
      <c r="G301">
        <v>600</v>
      </c>
      <c r="H301" s="4">
        <v>1E-4</v>
      </c>
      <c r="I301" s="4" t="s">
        <v>43</v>
      </c>
      <c r="J301" t="s">
        <v>1156</v>
      </c>
      <c r="K301" t="e">
        <f>VLOOKUP(Table6[[#This Row],[Unique]], comp[], 2, FALSE)</f>
        <v>#N/A</v>
      </c>
      <c r="L301" t="str">
        <f>Table6[[#This Row],[Name]] &amp; Table6[[#This Row],[Paper]]</f>
        <v>WC_BZenk, C. H., Neumeier, S., Stone, H. J. &amp; Göken, M. Mechanical properties and lattice misfit of γ/γ’ strengthened Co-base superalloys in the Co-W-Al-Ti quaternary system. Intermetallics 55, 28–39 (2014).</v>
      </c>
      <c r="M301" t="s">
        <v>1978</v>
      </c>
    </row>
    <row r="302" spans="1:13" x14ac:dyDescent="0.3">
      <c r="A302" t="s">
        <v>2628</v>
      </c>
      <c r="B302" t="str">
        <f>IF(A302=A301, "",VLOOKUP(Table6[[#This Row],[Shortname]],comp[], 3, FALSE))</f>
        <v/>
      </c>
      <c r="C302" t="str">
        <f>VLOOKUP(Table6[[#This Row],[Shortname]], comp[], 2, FALSE)</f>
        <v>CoAlWX+</v>
      </c>
      <c r="D302" s="19" t="s">
        <v>1124</v>
      </c>
      <c r="E302" s="8" t="s">
        <v>1112</v>
      </c>
      <c r="F302">
        <v>365</v>
      </c>
      <c r="G302">
        <v>900</v>
      </c>
      <c r="H302" s="4">
        <v>1E-4</v>
      </c>
      <c r="I302" s="4" t="s">
        <v>43</v>
      </c>
      <c r="J302" t="s">
        <v>1156</v>
      </c>
      <c r="K302" t="e">
        <f>VLOOKUP(Table6[[#This Row],[Unique]], comp[], 2, FALSE)</f>
        <v>#N/A</v>
      </c>
      <c r="L302" t="str">
        <f>Table6[[#This Row],[Name]] &amp; Table6[[#This Row],[Paper]]</f>
        <v>WC_BZenk, C. H., Neumeier, S., Stone, H. J. &amp; Göken, M. Mechanical properties and lattice misfit of γ/γ’ strengthened Co-base superalloys in the Co-W-Al-Ti quaternary system. Intermetallics 55, 28–39 (2014).</v>
      </c>
      <c r="M302" t="s">
        <v>1978</v>
      </c>
    </row>
    <row r="303" spans="1:13" x14ac:dyDescent="0.3">
      <c r="A303" t="s">
        <v>2628</v>
      </c>
      <c r="B303" t="str">
        <f>IF(A303=A302, "",VLOOKUP(Table6[[#This Row],[Shortname]],comp[], 3, FALSE))</f>
        <v/>
      </c>
      <c r="C303" t="str">
        <f>VLOOKUP(Table6[[#This Row],[Shortname]], comp[], 2, FALSE)</f>
        <v>CoAlWX+</v>
      </c>
      <c r="D303" s="77" t="s">
        <v>1124</v>
      </c>
      <c r="E303" s="8" t="s">
        <v>1112</v>
      </c>
      <c r="F303">
        <v>51</v>
      </c>
      <c r="G303">
        <v>1050</v>
      </c>
      <c r="H303" s="4">
        <v>1E-4</v>
      </c>
      <c r="I303" s="4" t="s">
        <v>43</v>
      </c>
      <c r="J303" t="s">
        <v>1156</v>
      </c>
      <c r="K303" t="e">
        <f>VLOOKUP(Table6[[#This Row],[Unique]], comp[], 2, FALSE)</f>
        <v>#N/A</v>
      </c>
      <c r="L303" t="str">
        <f>Table6[[#This Row],[Name]] &amp; Table6[[#This Row],[Paper]]</f>
        <v>WC_BZenk, C. H., Neumeier, S., Stone, H. J. &amp; Göken, M. Mechanical properties and lattice misfit of γ/γ’ strengthened Co-base superalloys in the Co-W-Al-Ti quaternary system. Intermetallics 55, 28–39 (2014).</v>
      </c>
      <c r="M303" t="s">
        <v>1978</v>
      </c>
    </row>
    <row r="304" spans="1:13" x14ac:dyDescent="0.3">
      <c r="A304" s="19" t="s">
        <v>2627</v>
      </c>
      <c r="B304" s="19" t="str">
        <f>IF(A304=A303, "",VLOOKUP(Table6[[#This Row],[Shortname]],comp[], 3, FALSE))</f>
        <v>-8Al-7W-2Ti</v>
      </c>
      <c r="C304" s="19" t="str">
        <f>VLOOKUP(Table6[[#This Row],[Shortname]], comp[], 2, FALSE)</f>
        <v>CoAlWX+</v>
      </c>
      <c r="D304" s="77" t="s">
        <v>1122</v>
      </c>
      <c r="E304" s="8" t="s">
        <v>1112</v>
      </c>
      <c r="F304">
        <v>574</v>
      </c>
      <c r="G304">
        <v>25</v>
      </c>
      <c r="H304" s="4">
        <v>1E-4</v>
      </c>
      <c r="I304" s="4" t="s">
        <v>43</v>
      </c>
      <c r="J304" t="s">
        <v>1156</v>
      </c>
      <c r="K304" s="19" t="e">
        <f>VLOOKUP(Table6[[#This Row],[Unique]], comp[], 2, FALSE)</f>
        <v>#N/A</v>
      </c>
      <c r="L304" s="19" t="str">
        <f>Table6[[#This Row],[Name]] &amp; Table6[[#This Row],[Paper]]</f>
        <v>WB_BZenk, C. H., Neumeier, S., Stone, H. J. &amp; Göken, M. Mechanical properties and lattice misfit of γ/γ’ strengthened Co-base superalloys in the Co-W-Al-Ti quaternary system. Intermetallics 55, 28–39 (2014).</v>
      </c>
      <c r="M304" s="19" t="s">
        <v>1977</v>
      </c>
    </row>
    <row r="305" spans="1:13" x14ac:dyDescent="0.3">
      <c r="A305" t="s">
        <v>2627</v>
      </c>
      <c r="B305" t="str">
        <f>IF(A305=A304, "",VLOOKUP(Table6[[#This Row],[Shortname]],comp[], 3, FALSE))</f>
        <v/>
      </c>
      <c r="C305" t="str">
        <f>VLOOKUP(Table6[[#This Row],[Shortname]], comp[], 2, FALSE)</f>
        <v>CoAlWX+</v>
      </c>
      <c r="D305" s="77" t="s">
        <v>1122</v>
      </c>
      <c r="E305" s="8" t="s">
        <v>1112</v>
      </c>
      <c r="F305">
        <v>505</v>
      </c>
      <c r="G305">
        <v>750</v>
      </c>
      <c r="H305" s="4">
        <v>1E-4</v>
      </c>
      <c r="I305" s="4" t="s">
        <v>43</v>
      </c>
      <c r="J305" t="s">
        <v>1156</v>
      </c>
      <c r="K305" t="e">
        <f>VLOOKUP(Table6[[#This Row],[Unique]], comp[], 2, FALSE)</f>
        <v>#N/A</v>
      </c>
      <c r="L305" t="str">
        <f>Table6[[#This Row],[Name]] &amp; Table6[[#This Row],[Paper]]</f>
        <v>WB_BZenk, C. H., Neumeier, S., Stone, H. J. &amp; Göken, M. Mechanical properties and lattice misfit of γ/γ’ strengthened Co-base superalloys in the Co-W-Al-Ti quaternary system. Intermetallics 55, 28–39 (2014).</v>
      </c>
      <c r="M305" t="s">
        <v>1977</v>
      </c>
    </row>
    <row r="306" spans="1:13" x14ac:dyDescent="0.3">
      <c r="A306" s="19" t="s">
        <v>2627</v>
      </c>
      <c r="B306" s="19" t="str">
        <f>IF(A306=A305, "",VLOOKUP(Table6[[#This Row],[Shortname]],comp[], 3, FALSE))</f>
        <v/>
      </c>
      <c r="C306" s="19" t="str">
        <f>VLOOKUP(Table6[[#This Row],[Shortname]], comp[], 2, FALSE)</f>
        <v>CoAlWX+</v>
      </c>
      <c r="D306" s="77" t="s">
        <v>1122</v>
      </c>
      <c r="E306" s="8" t="s">
        <v>1112</v>
      </c>
      <c r="F306">
        <v>431</v>
      </c>
      <c r="G306">
        <v>600</v>
      </c>
      <c r="H306" s="4">
        <v>1E-4</v>
      </c>
      <c r="I306" s="4" t="s">
        <v>43</v>
      </c>
      <c r="J306" t="s">
        <v>1156</v>
      </c>
      <c r="K306" s="19" t="e">
        <f>VLOOKUP(Table6[[#This Row],[Unique]], comp[], 2, FALSE)</f>
        <v>#N/A</v>
      </c>
      <c r="L306" s="19" t="str">
        <f>Table6[[#This Row],[Name]] &amp; Table6[[#This Row],[Paper]]</f>
        <v>WB_BZenk, C. H., Neumeier, S., Stone, H. J. &amp; Göken, M. Mechanical properties and lattice misfit of γ/γ’ strengthened Co-base superalloys in the Co-W-Al-Ti quaternary system. Intermetallics 55, 28–39 (2014).</v>
      </c>
      <c r="M306" s="19" t="s">
        <v>1977</v>
      </c>
    </row>
    <row r="307" spans="1:13" x14ac:dyDescent="0.3">
      <c r="A307" t="s">
        <v>2627</v>
      </c>
      <c r="B307" t="str">
        <f>IF(A307=A306, "",VLOOKUP(Table6[[#This Row],[Shortname]],comp[], 3, FALSE))</f>
        <v/>
      </c>
      <c r="C307" t="str">
        <f>VLOOKUP(Table6[[#This Row],[Shortname]], comp[], 2, FALSE)</f>
        <v>CoAlWX+</v>
      </c>
      <c r="D307" s="77" t="s">
        <v>1122</v>
      </c>
      <c r="E307" s="8" t="s">
        <v>1112</v>
      </c>
      <c r="F307">
        <v>339</v>
      </c>
      <c r="G307">
        <v>900</v>
      </c>
      <c r="H307" s="4">
        <v>1E-4</v>
      </c>
      <c r="I307" s="4" t="s">
        <v>43</v>
      </c>
      <c r="J307" t="s">
        <v>1156</v>
      </c>
      <c r="K307" t="e">
        <f>VLOOKUP(Table6[[#This Row],[Unique]], comp[], 2, FALSE)</f>
        <v>#N/A</v>
      </c>
      <c r="L307" t="str">
        <f>Table6[[#This Row],[Name]] &amp; Table6[[#This Row],[Paper]]</f>
        <v>WB_BZenk, C. H., Neumeier, S., Stone, H. J. &amp; Göken, M. Mechanical properties and lattice misfit of γ/γ’ strengthened Co-base superalloys in the Co-W-Al-Ti quaternary system. Intermetallics 55, 28–39 (2014).</v>
      </c>
      <c r="M307" t="s">
        <v>1977</v>
      </c>
    </row>
    <row r="308" spans="1:13" x14ac:dyDescent="0.3">
      <c r="A308" s="19" t="s">
        <v>2626</v>
      </c>
      <c r="B308" s="19" t="str">
        <f>IF(A308=A307, "",VLOOKUP(Table6[[#This Row],[Shortname]],comp[], 3, FALSE))</f>
        <v>-9Al-8W</v>
      </c>
      <c r="C308" s="19" t="str">
        <f>VLOOKUP(Table6[[#This Row],[Shortname]], comp[], 2, FALSE)</f>
        <v>CoAlW-X</v>
      </c>
      <c r="D308" s="77" t="s">
        <v>1121</v>
      </c>
      <c r="E308" s="8" t="s">
        <v>1112</v>
      </c>
      <c r="F308">
        <v>573</v>
      </c>
      <c r="G308">
        <v>25</v>
      </c>
      <c r="H308" s="4">
        <v>1E-4</v>
      </c>
      <c r="I308" s="4" t="s">
        <v>43</v>
      </c>
      <c r="J308" t="s">
        <v>1156</v>
      </c>
      <c r="K308" s="19" t="e">
        <f>VLOOKUP(Table6[[#This Row],[Unique]], comp[], 2, FALSE)</f>
        <v>#N/A</v>
      </c>
      <c r="L308" s="19" t="str">
        <f>Table6[[#This Row],[Name]] &amp; Table6[[#This Row],[Paper]]</f>
        <v>WA_BZenk, C. H., Neumeier, S., Stone, H. J. &amp; Göken, M. Mechanical properties and lattice misfit of γ/γ’ strengthened Co-base superalloys in the Co-W-Al-Ti quaternary system. Intermetallics 55, 28–39 (2014).</v>
      </c>
      <c r="M308" s="19" t="s">
        <v>1976</v>
      </c>
    </row>
    <row r="309" spans="1:13" x14ac:dyDescent="0.3">
      <c r="A309" s="19" t="s">
        <v>2626</v>
      </c>
      <c r="B309" s="19" t="str">
        <f>IF(A309=A308, "",VLOOKUP(Table6[[#This Row],[Shortname]],comp[], 3, FALSE))</f>
        <v/>
      </c>
      <c r="C309" s="19" t="str">
        <f>VLOOKUP(Table6[[#This Row],[Shortname]], comp[], 2, FALSE)</f>
        <v>CoAlW-X</v>
      </c>
      <c r="D309" s="77" t="s">
        <v>1121</v>
      </c>
      <c r="E309" s="8" t="s">
        <v>1112</v>
      </c>
      <c r="F309">
        <v>477</v>
      </c>
      <c r="G309">
        <v>750</v>
      </c>
      <c r="H309" s="4">
        <v>1E-4</v>
      </c>
      <c r="I309" s="4" t="s">
        <v>43</v>
      </c>
      <c r="J309" t="s">
        <v>1156</v>
      </c>
      <c r="K309" s="19" t="e">
        <f>VLOOKUP(Table6[[#This Row],[Unique]], comp[], 2, FALSE)</f>
        <v>#N/A</v>
      </c>
      <c r="L309" s="19" t="str">
        <f>Table6[[#This Row],[Name]] &amp; Table6[[#This Row],[Paper]]</f>
        <v>WA_BZenk, C. H., Neumeier, S., Stone, H. J. &amp; Göken, M. Mechanical properties and lattice misfit of γ/γ’ strengthened Co-base superalloys in the Co-W-Al-Ti quaternary system. Intermetallics 55, 28–39 (2014).</v>
      </c>
      <c r="M309" s="19" t="s">
        <v>1976</v>
      </c>
    </row>
    <row r="310" spans="1:13" x14ac:dyDescent="0.3">
      <c r="A310" s="19" t="s">
        <v>2626</v>
      </c>
      <c r="B310" s="19" t="str">
        <f>IF(A310=A309, "",VLOOKUP(Table6[[#This Row],[Shortname]],comp[], 3, FALSE))</f>
        <v/>
      </c>
      <c r="C310" s="19" t="str">
        <f>VLOOKUP(Table6[[#This Row],[Shortname]], comp[], 2, FALSE)</f>
        <v>CoAlW-X</v>
      </c>
      <c r="D310" s="77" t="s">
        <v>1121</v>
      </c>
      <c r="E310" s="8" t="s">
        <v>1112</v>
      </c>
      <c r="F310">
        <v>396</v>
      </c>
      <c r="G310">
        <v>600</v>
      </c>
      <c r="H310" s="4">
        <v>1E-4</v>
      </c>
      <c r="I310" s="4" t="s">
        <v>43</v>
      </c>
      <c r="J310" t="s">
        <v>1156</v>
      </c>
      <c r="K310" s="19" t="e">
        <f>VLOOKUP(Table6[[#This Row],[Unique]], comp[], 2, FALSE)</f>
        <v>#N/A</v>
      </c>
      <c r="L310" s="19" t="str">
        <f>Table6[[#This Row],[Name]] &amp; Table6[[#This Row],[Paper]]</f>
        <v>WA_BZenk, C. H., Neumeier, S., Stone, H. J. &amp; Göken, M. Mechanical properties and lattice misfit of γ/γ’ strengthened Co-base superalloys in the Co-W-Al-Ti quaternary system. Intermetallics 55, 28–39 (2014).</v>
      </c>
      <c r="M310" s="19" t="s">
        <v>1976</v>
      </c>
    </row>
    <row r="311" spans="1:13" x14ac:dyDescent="0.3">
      <c r="A311" s="19" t="s">
        <v>2626</v>
      </c>
      <c r="B311" s="19" t="str">
        <f>IF(A311=A310, "",VLOOKUP(Table6[[#This Row],[Shortname]],comp[], 3, FALSE))</f>
        <v/>
      </c>
      <c r="C311" s="19" t="str">
        <f>VLOOKUP(Table6[[#This Row],[Shortname]], comp[], 2, FALSE)</f>
        <v>CoAlW-X</v>
      </c>
      <c r="D311" s="77" t="s">
        <v>1121</v>
      </c>
      <c r="E311" s="8" t="s">
        <v>1112</v>
      </c>
      <c r="F311">
        <v>321</v>
      </c>
      <c r="G311">
        <v>900</v>
      </c>
      <c r="H311" s="4">
        <v>1E-4</v>
      </c>
      <c r="I311" s="4" t="s">
        <v>43</v>
      </c>
      <c r="J311" t="s">
        <v>1156</v>
      </c>
      <c r="K311" s="19" t="e">
        <f>VLOOKUP(Table6[[#This Row],[Unique]], comp[], 2, FALSE)</f>
        <v>#N/A</v>
      </c>
      <c r="L311" s="19" t="str">
        <f>Table6[[#This Row],[Name]] &amp; Table6[[#This Row],[Paper]]</f>
        <v>WA_BZenk, C. H., Neumeier, S., Stone, H. J. &amp; Göken, M. Mechanical properties and lattice misfit of γ/γ’ strengthened Co-base superalloys in the Co-W-Al-Ti quaternary system. Intermetallics 55, 28–39 (2014).</v>
      </c>
      <c r="M311" s="19" t="s">
        <v>1976</v>
      </c>
    </row>
    <row r="312" spans="1:13" x14ac:dyDescent="0.3">
      <c r="A312" s="19" t="s">
        <v>2626</v>
      </c>
      <c r="B312" s="19" t="str">
        <f>IF(A312=A311, "",VLOOKUP(Table6[[#This Row],[Shortname]],comp[], 3, FALSE))</f>
        <v/>
      </c>
      <c r="C312" s="19" t="str">
        <f>VLOOKUP(Table6[[#This Row],[Shortname]], comp[], 2, FALSE)</f>
        <v>CoAlW-X</v>
      </c>
      <c r="D312" s="77" t="s">
        <v>1121</v>
      </c>
      <c r="E312" s="8" t="s">
        <v>1112</v>
      </c>
      <c r="F312">
        <v>66</v>
      </c>
      <c r="G312">
        <v>1050</v>
      </c>
      <c r="H312" s="4">
        <v>1E-4</v>
      </c>
      <c r="I312" s="4" t="s">
        <v>43</v>
      </c>
      <c r="J312" t="s">
        <v>1156</v>
      </c>
      <c r="K312" s="19" t="e">
        <f>VLOOKUP(Table6[[#This Row],[Unique]], comp[], 2, FALSE)</f>
        <v>#N/A</v>
      </c>
      <c r="L312" s="19" t="str">
        <f>Table6[[#This Row],[Name]] &amp; Table6[[#This Row],[Paper]]</f>
        <v>WA_BZenk, C. H., Neumeier, S., Stone, H. J. &amp; Göken, M. Mechanical properties and lattice misfit of γ/γ’ strengthened Co-base superalloys in the Co-W-Al-Ti quaternary system. Intermetallics 55, 28–39 (2014).</v>
      </c>
      <c r="M312" s="19" t="s">
        <v>1976</v>
      </c>
    </row>
    <row r="313" spans="1:13" x14ac:dyDescent="0.3">
      <c r="A313" s="19" t="s">
        <v>2566</v>
      </c>
      <c r="B313" s="19" t="str">
        <f>IF(A313=A312, "",VLOOKUP(Table6[[#This Row],[Shortname]],comp[], 3, FALSE))</f>
        <v>-9Al-5W-2Ta-4Mo-B</v>
      </c>
      <c r="C313" s="19" t="str">
        <f>VLOOKUP(Table6[[#This Row],[Shortname]], comp[], 2, FALSE)</f>
        <v>CoAlWX+</v>
      </c>
      <c r="D313" s="77" t="s">
        <v>1155</v>
      </c>
      <c r="E313" s="8" t="s">
        <v>1152</v>
      </c>
      <c r="F313">
        <v>580</v>
      </c>
      <c r="G313">
        <v>600</v>
      </c>
      <c r="H313" s="4">
        <v>2.9999999999999997E-4</v>
      </c>
      <c r="I313" s="4" t="s">
        <v>1645</v>
      </c>
      <c r="J313" t="s">
        <v>644</v>
      </c>
      <c r="K313" s="19" t="e">
        <f>VLOOKUP(Table6[[#This Row],[Unique]], comp[], 2, FALSE)</f>
        <v>#N/A</v>
      </c>
      <c r="L313" s="19" t="str">
        <f>Table6[[#This Row],[Name]] &amp; Table6[[#This Row],[Paper]]</f>
        <v>Co–9Al–5W–2Ta–0.02B–4MoZhong, F., Li, S. &amp; Sha, J. Tensile behaviour of Co-Al-W-Ta-B-Mo alloys with a coherent γ/γ’ microstructure at room and high temperatures. Mater. Sci. Eng. A 637, 175–182 (2015).</v>
      </c>
      <c r="M313" s="19" t="s">
        <v>1924</v>
      </c>
    </row>
    <row r="314" spans="1:13" x14ac:dyDescent="0.3">
      <c r="A314" t="s">
        <v>2566</v>
      </c>
      <c r="B314" t="str">
        <f>IF(A314=A313, "",VLOOKUP(Table6[[#This Row],[Shortname]],comp[], 3, FALSE))</f>
        <v/>
      </c>
      <c r="C314" t="str">
        <f>VLOOKUP(Table6[[#This Row],[Shortname]], comp[], 2, FALSE)</f>
        <v>CoAlWX+</v>
      </c>
      <c r="D314" s="77" t="s">
        <v>1155</v>
      </c>
      <c r="E314" s="8" t="s">
        <v>1152</v>
      </c>
      <c r="F314">
        <v>515</v>
      </c>
      <c r="G314">
        <v>800</v>
      </c>
      <c r="H314" s="4">
        <v>2.9999999999999997E-4</v>
      </c>
      <c r="I314" s="4" t="s">
        <v>1645</v>
      </c>
      <c r="J314" t="s">
        <v>644</v>
      </c>
      <c r="K314" t="e">
        <f>VLOOKUP(Table6[[#This Row],[Unique]], comp[], 2, FALSE)</f>
        <v>#N/A</v>
      </c>
      <c r="L314" t="str">
        <f>Table6[[#This Row],[Name]] &amp; Table6[[#This Row],[Paper]]</f>
        <v>Co–9Al–5W–2Ta–0.02B–4MoZhong, F., Li, S. &amp; Sha, J. Tensile behaviour of Co-Al-W-Ta-B-Mo alloys with a coherent γ/γ’ microstructure at room and high temperatures. Mater. Sci. Eng. A 637, 175–182 (2015).</v>
      </c>
      <c r="M314" t="s">
        <v>1924</v>
      </c>
    </row>
    <row r="315" spans="1:13" x14ac:dyDescent="0.3">
      <c r="A315" t="s">
        <v>2566</v>
      </c>
      <c r="B315" t="str">
        <f>IF(A315=A314, "",VLOOKUP(Table6[[#This Row],[Shortname]],comp[], 3, FALSE))</f>
        <v/>
      </c>
      <c r="C315" t="str">
        <f>VLOOKUP(Table6[[#This Row],[Shortname]], comp[], 2, FALSE)</f>
        <v>CoAlWX+</v>
      </c>
      <c r="D315" s="77" t="s">
        <v>1155</v>
      </c>
      <c r="E315" s="8" t="s">
        <v>1152</v>
      </c>
      <c r="F315">
        <v>439</v>
      </c>
      <c r="G315">
        <v>700</v>
      </c>
      <c r="H315" s="4">
        <v>2.9999999999999997E-4</v>
      </c>
      <c r="I315" s="4" t="s">
        <v>1645</v>
      </c>
      <c r="J315" t="s">
        <v>644</v>
      </c>
      <c r="K315" t="e">
        <f>VLOOKUP(Table6[[#This Row],[Unique]], comp[], 2, FALSE)</f>
        <v>#N/A</v>
      </c>
      <c r="L315" t="str">
        <f>Table6[[#This Row],[Name]] &amp; Table6[[#This Row],[Paper]]</f>
        <v>Co–9Al–5W–2Ta–0.02B–4MoZhong, F., Li, S. &amp; Sha, J. Tensile behaviour of Co-Al-W-Ta-B-Mo alloys with a coherent γ/γ’ microstructure at room and high temperatures. Mater. Sci. Eng. A 637, 175–182 (2015).</v>
      </c>
      <c r="M315" t="s">
        <v>1924</v>
      </c>
    </row>
    <row r="316" spans="1:13" x14ac:dyDescent="0.3">
      <c r="A316" s="19" t="s">
        <v>2567</v>
      </c>
      <c r="B316" s="19" t="str">
        <f>IF(A316=A315, "",VLOOKUP(Table6[[#This Row],[Shortname]],comp[], 3, FALSE))</f>
        <v>-9Al-7W-2Ta-2Mo-B</v>
      </c>
      <c r="C316" s="19" t="str">
        <f>VLOOKUP(Table6[[#This Row],[Shortname]], comp[], 2, FALSE)</f>
        <v>CoAlWX+</v>
      </c>
      <c r="D316" s="77" t="s">
        <v>1154</v>
      </c>
      <c r="E316" s="8" t="s">
        <v>1152</v>
      </c>
      <c r="F316">
        <v>628</v>
      </c>
      <c r="G316">
        <v>600</v>
      </c>
      <c r="H316" s="4">
        <v>2.9999999999999997E-4</v>
      </c>
      <c r="I316" s="4" t="s">
        <v>1645</v>
      </c>
      <c r="J316" t="s">
        <v>644</v>
      </c>
      <c r="K316" s="19" t="e">
        <f>VLOOKUP(Table6[[#This Row],[Unique]], comp[], 2, FALSE)</f>
        <v>#N/A</v>
      </c>
      <c r="L316" s="19" t="str">
        <f>Table6[[#This Row],[Name]] &amp; Table6[[#This Row],[Paper]]</f>
        <v>Co–9Al–7W–2Ta–0.02B–2MoZhong, F., Li, S. &amp; Sha, J. Tensile behaviour of Co-Al-W-Ta-B-Mo alloys with a coherent γ/γ’ microstructure at room and high temperatures. Mater. Sci. Eng. A 637, 175–182 (2015).</v>
      </c>
      <c r="M316" s="19" t="s">
        <v>1925</v>
      </c>
    </row>
    <row r="317" spans="1:13" x14ac:dyDescent="0.3">
      <c r="A317" t="s">
        <v>2567</v>
      </c>
      <c r="B317" t="str">
        <f>IF(A317=A316, "",VLOOKUP(Table6[[#This Row],[Shortname]],comp[], 3, FALSE))</f>
        <v/>
      </c>
      <c r="C317" t="str">
        <f>VLOOKUP(Table6[[#This Row],[Shortname]], comp[], 2, FALSE)</f>
        <v>CoAlWX+</v>
      </c>
      <c r="D317" s="77" t="s">
        <v>1154</v>
      </c>
      <c r="E317" s="8" t="s">
        <v>1152</v>
      </c>
      <c r="F317">
        <v>540</v>
      </c>
      <c r="G317">
        <v>800</v>
      </c>
      <c r="H317" s="4">
        <v>2.9999999999999997E-4</v>
      </c>
      <c r="I317" s="4" t="s">
        <v>1645</v>
      </c>
      <c r="J317" t="s">
        <v>644</v>
      </c>
      <c r="K317" t="e">
        <f>VLOOKUP(Table6[[#This Row],[Unique]], comp[], 2, FALSE)</f>
        <v>#N/A</v>
      </c>
      <c r="L317" t="str">
        <f>Table6[[#This Row],[Name]] &amp; Table6[[#This Row],[Paper]]</f>
        <v>Co–9Al–7W–2Ta–0.02B–2MoZhong, F., Li, S. &amp; Sha, J. Tensile behaviour of Co-Al-W-Ta-B-Mo alloys with a coherent γ/γ’ microstructure at room and high temperatures. Mater. Sci. Eng. A 637, 175–182 (2015).</v>
      </c>
      <c r="M317" t="s">
        <v>1925</v>
      </c>
    </row>
    <row r="318" spans="1:13" x14ac:dyDescent="0.3">
      <c r="A318" t="s">
        <v>2567</v>
      </c>
      <c r="B318" t="str">
        <f>IF(A318=A317, "",VLOOKUP(Table6[[#This Row],[Shortname]],comp[], 3, FALSE))</f>
        <v/>
      </c>
      <c r="C318" t="str">
        <f>VLOOKUP(Table6[[#This Row],[Shortname]], comp[], 2, FALSE)</f>
        <v>CoAlWX+</v>
      </c>
      <c r="D318" s="77" t="s">
        <v>1154</v>
      </c>
      <c r="E318" s="8" t="s">
        <v>1152</v>
      </c>
      <c r="F318">
        <v>453</v>
      </c>
      <c r="G318">
        <v>700</v>
      </c>
      <c r="H318" s="4">
        <v>2.9999999999999997E-4</v>
      </c>
      <c r="I318" s="4" t="s">
        <v>1645</v>
      </c>
      <c r="J318" t="s">
        <v>644</v>
      </c>
      <c r="K318" t="e">
        <f>VLOOKUP(Table6[[#This Row],[Unique]], comp[], 2, FALSE)</f>
        <v>#N/A</v>
      </c>
      <c r="L318" t="str">
        <f>Table6[[#This Row],[Name]] &amp; Table6[[#This Row],[Paper]]</f>
        <v>Co–9Al–7W–2Ta–0.02B–2MoZhong, F., Li, S. &amp; Sha, J. Tensile behaviour of Co-Al-W-Ta-B-Mo alloys with a coherent γ/γ’ microstructure at room and high temperatures. Mater. Sci. Eng. A 637, 175–182 (2015).</v>
      </c>
      <c r="M318" t="s">
        <v>1925</v>
      </c>
    </row>
    <row r="319" spans="1:13" x14ac:dyDescent="0.3">
      <c r="A319" s="19" t="s">
        <v>2568</v>
      </c>
      <c r="B319" s="19" t="str">
        <f>IF(A319=A318, "",VLOOKUP(Table6[[#This Row],[Shortname]],comp[], 3, FALSE))</f>
        <v>-9Al-9W-2Ta-B</v>
      </c>
      <c r="C319" s="19" t="str">
        <f>VLOOKUP(Table6[[#This Row],[Shortname]], comp[], 2, FALSE)</f>
        <v>CoAlW-X</v>
      </c>
      <c r="D319" s="77" t="s">
        <v>1153</v>
      </c>
      <c r="E319" s="8" t="s">
        <v>1152</v>
      </c>
      <c r="F319">
        <v>651</v>
      </c>
      <c r="G319">
        <v>600</v>
      </c>
      <c r="H319" s="4">
        <v>2.9999999999999997E-4</v>
      </c>
      <c r="I319" s="4" t="s">
        <v>1645</v>
      </c>
      <c r="J319" t="s">
        <v>644</v>
      </c>
      <c r="K319" s="19" t="e">
        <f>VLOOKUP(Table6[[#This Row],[Unique]], comp[], 2, FALSE)</f>
        <v>#N/A</v>
      </c>
      <c r="L319" s="19" t="str">
        <f>Table6[[#This Row],[Name]] &amp; Table6[[#This Row],[Paper]]</f>
        <v>Co–9Al–9W–2Ta–0.02BZhong, F., Li, S. &amp; Sha, J. Tensile behaviour of Co-Al-W-Ta-B-Mo alloys with a coherent γ/γ’ microstructure at room and high temperatures. Mater. Sci. Eng. A 637, 175–182 (2015).</v>
      </c>
      <c r="M319" s="19" t="s">
        <v>1926</v>
      </c>
    </row>
    <row r="320" spans="1:13" x14ac:dyDescent="0.3">
      <c r="A320" s="19" t="s">
        <v>2568</v>
      </c>
      <c r="B320" s="19" t="str">
        <f>IF(A320=A319, "",VLOOKUP(Table6[[#This Row],[Shortname]],comp[], 3, FALSE))</f>
        <v/>
      </c>
      <c r="C320" s="19" t="str">
        <f>VLOOKUP(Table6[[#This Row],[Shortname]], comp[], 2, FALSE)</f>
        <v>CoAlW-X</v>
      </c>
      <c r="D320" s="77" t="s">
        <v>1153</v>
      </c>
      <c r="E320" s="8" t="s">
        <v>1152</v>
      </c>
      <c r="F320">
        <v>548</v>
      </c>
      <c r="G320">
        <v>800</v>
      </c>
      <c r="H320" s="4">
        <v>2.9999999999999997E-4</v>
      </c>
      <c r="I320" s="4" t="s">
        <v>1645</v>
      </c>
      <c r="J320" t="s">
        <v>644</v>
      </c>
      <c r="K320" s="19" t="e">
        <f>VLOOKUP(Table6[[#This Row],[Unique]], comp[], 2, FALSE)</f>
        <v>#N/A</v>
      </c>
      <c r="L320" s="19" t="str">
        <f>Table6[[#This Row],[Name]] &amp; Table6[[#This Row],[Paper]]</f>
        <v>Co–9Al–9W–2Ta–0.02BZhong, F., Li, S. &amp; Sha, J. Tensile behaviour of Co-Al-W-Ta-B-Mo alloys with a coherent γ/γ’ microstructure at room and high temperatures. Mater. Sci. Eng. A 637, 175–182 (2015).</v>
      </c>
      <c r="M320" s="19" t="s">
        <v>1926</v>
      </c>
    </row>
    <row r="321" spans="1:13" x14ac:dyDescent="0.3">
      <c r="A321" s="19" t="s">
        <v>2568</v>
      </c>
      <c r="B321" s="19" t="str">
        <f>IF(A321=A320, "",VLOOKUP(Table6[[#This Row],[Shortname]],comp[], 3, FALSE))</f>
        <v/>
      </c>
      <c r="C321" s="19" t="str">
        <f>VLOOKUP(Table6[[#This Row],[Shortname]], comp[], 2, FALSE)</f>
        <v>CoAlW-X</v>
      </c>
      <c r="D321" s="77" t="s">
        <v>1153</v>
      </c>
      <c r="E321" s="8" t="s">
        <v>1152</v>
      </c>
      <c r="F321">
        <v>462</v>
      </c>
      <c r="G321">
        <v>700</v>
      </c>
      <c r="H321" s="4">
        <v>2.9999999999999997E-4</v>
      </c>
      <c r="I321" s="4" t="s">
        <v>1645</v>
      </c>
      <c r="J321" t="s">
        <v>644</v>
      </c>
      <c r="K321" s="19" t="e">
        <f>VLOOKUP(Table6[[#This Row],[Unique]], comp[], 2, FALSE)</f>
        <v>#N/A</v>
      </c>
      <c r="L321" s="19" t="str">
        <f>Table6[[#This Row],[Name]] &amp; Table6[[#This Row],[Paper]]</f>
        <v>Co–9Al–9W–2Ta–0.02BZhong, F., Li, S. &amp; Sha, J. Tensile behaviour of Co-Al-W-Ta-B-Mo alloys with a coherent γ/γ’ microstructure at room and high temperatures. Mater. Sci. Eng. A 637, 175–182 (2015).</v>
      </c>
      <c r="M321" s="19" t="s">
        <v>1926</v>
      </c>
    </row>
    <row r="322" spans="1:13" x14ac:dyDescent="0.3">
      <c r="A322" s="19" t="s">
        <v>2578</v>
      </c>
      <c r="B322" s="19" t="str">
        <f>IF(A322=A321, "",VLOOKUP(Table6[[#This Row],[Shortname]],comp[], 3, FALSE))</f>
        <v>-8Al-14Cr-2W</v>
      </c>
      <c r="C322" s="19" t="str">
        <f>VLOOKUP(Table6[[#This Row],[Shortname]], comp[], 2, FALSE)</f>
        <v>Low-W</v>
      </c>
      <c r="D322" s="77" t="s">
        <v>1224</v>
      </c>
      <c r="E322" t="s">
        <v>1223</v>
      </c>
      <c r="F322">
        <v>884</v>
      </c>
      <c r="G322">
        <v>23</v>
      </c>
      <c r="H322" s="4">
        <v>1E-4</v>
      </c>
      <c r="I322" s="4" t="s">
        <v>43</v>
      </c>
      <c r="J322" t="s">
        <v>321</v>
      </c>
      <c r="K322" s="19" t="e">
        <f>VLOOKUP(Table6[[#This Row],[Unique]], comp[], 2, FALSE)</f>
        <v>#N/A</v>
      </c>
      <c r="L322" s="19" t="str">
        <f>Table6[[#This Row],[Name]] &amp; Table6[[#This Row],[Paper]]</f>
        <v>8Al2W14CrZhuang, X., Lu, S., Li, L. &amp; Feng, Q. Microstructures and properties of a novel γ′-strengthened multi-component CoNi-based wrought superalloy designed by CALPHAD method. Mater. Sci. Eng. A 780, (2020).</v>
      </c>
      <c r="M322" s="19" t="s">
        <v>1931</v>
      </c>
    </row>
    <row r="323" spans="1:13" x14ac:dyDescent="0.3">
      <c r="A323" s="19" t="s">
        <v>2578</v>
      </c>
      <c r="B323" s="19" t="str">
        <f>IF(A323=A322, "",VLOOKUP(Table6[[#This Row],[Shortname]],comp[], 3, FALSE))</f>
        <v/>
      </c>
      <c r="C323" s="19" t="str">
        <f>VLOOKUP(Table6[[#This Row],[Shortname]], comp[], 2, FALSE)</f>
        <v>Low-W</v>
      </c>
      <c r="D323" s="77" t="s">
        <v>1224</v>
      </c>
      <c r="E323" t="s">
        <v>1223</v>
      </c>
      <c r="F323">
        <v>717</v>
      </c>
      <c r="G323">
        <v>600</v>
      </c>
      <c r="H323" s="4">
        <v>1E-4</v>
      </c>
      <c r="I323" s="4" t="s">
        <v>43</v>
      </c>
      <c r="J323" t="s">
        <v>321</v>
      </c>
      <c r="K323" s="19" t="e">
        <f>VLOOKUP(Table6[[#This Row],[Unique]], comp[], 2, FALSE)</f>
        <v>#N/A</v>
      </c>
      <c r="L323" s="19" t="str">
        <f>Table6[[#This Row],[Name]] &amp; Table6[[#This Row],[Paper]]</f>
        <v>8Al2W14CrZhuang, X., Lu, S., Li, L. &amp; Feng, Q. Microstructures and properties of a novel γ′-strengthened multi-component CoNi-based wrought superalloy designed by CALPHAD method. Mater. Sci. Eng. A 780, (2020).</v>
      </c>
      <c r="M323" s="19" t="s">
        <v>1931</v>
      </c>
    </row>
    <row r="324" spans="1:13" x14ac:dyDescent="0.3">
      <c r="A324" s="19" t="s">
        <v>2578</v>
      </c>
      <c r="B324" s="19" t="str">
        <f>IF(A324=A323, "",VLOOKUP(Table6[[#This Row],[Shortname]],comp[], 3, FALSE))</f>
        <v/>
      </c>
      <c r="C324" s="19" t="str">
        <f>VLOOKUP(Table6[[#This Row],[Shortname]], comp[], 2, FALSE)</f>
        <v>Low-W</v>
      </c>
      <c r="D324" s="77" t="s">
        <v>1224</v>
      </c>
      <c r="E324" t="s">
        <v>1223</v>
      </c>
      <c r="F324">
        <v>676</v>
      </c>
      <c r="G324">
        <v>750</v>
      </c>
      <c r="H324" s="4">
        <v>1E-4</v>
      </c>
      <c r="I324" s="4" t="s">
        <v>43</v>
      </c>
      <c r="J324" t="s">
        <v>321</v>
      </c>
      <c r="K324" s="19" t="e">
        <f>VLOOKUP(Table6[[#This Row],[Unique]], comp[], 2, FALSE)</f>
        <v>#N/A</v>
      </c>
      <c r="L324" s="19" t="str">
        <f>Table6[[#This Row],[Name]] &amp; Table6[[#This Row],[Paper]]</f>
        <v>8Al2W14CrZhuang, X., Lu, S., Li, L. &amp; Feng, Q. Microstructures and properties of a novel γ′-strengthened multi-component CoNi-based wrought superalloy designed by CALPHAD method. Mater. Sci. Eng. A 780, (2020).</v>
      </c>
      <c r="M324" s="19" t="s">
        <v>1931</v>
      </c>
    </row>
    <row r="325" spans="1:13" x14ac:dyDescent="0.3">
      <c r="A325" s="19" t="s">
        <v>2578</v>
      </c>
      <c r="B325" s="19" t="str">
        <f>IF(A325=A324, "",VLOOKUP(Table6[[#This Row],[Shortname]],comp[], 3, FALSE))</f>
        <v/>
      </c>
      <c r="C325" s="19" t="str">
        <f>VLOOKUP(Table6[[#This Row],[Shortname]], comp[], 2, FALSE)</f>
        <v>Low-W</v>
      </c>
      <c r="D325" s="77" t="s">
        <v>1224</v>
      </c>
      <c r="E325" t="s">
        <v>1223</v>
      </c>
      <c r="F325">
        <v>620</v>
      </c>
      <c r="G325">
        <v>800</v>
      </c>
      <c r="H325" s="4">
        <v>1E-4</v>
      </c>
      <c r="I325" s="4" t="s">
        <v>43</v>
      </c>
      <c r="J325" t="s">
        <v>321</v>
      </c>
      <c r="K325" s="19" t="e">
        <f>VLOOKUP(Table6[[#This Row],[Unique]], comp[], 2, FALSE)</f>
        <v>#N/A</v>
      </c>
      <c r="L325" s="19" t="str">
        <f>Table6[[#This Row],[Name]] &amp; Table6[[#This Row],[Paper]]</f>
        <v>8Al2W14CrZhuang, X., Lu, S., Li, L. &amp; Feng, Q. Microstructures and properties of a novel γ′-strengthened multi-component CoNi-based wrought superalloy designed by CALPHAD method. Mater. Sci. Eng. A 780, (2020).</v>
      </c>
      <c r="M325" s="19" t="s">
        <v>1931</v>
      </c>
    </row>
    <row r="326" spans="1:13" x14ac:dyDescent="0.3">
      <c r="A326" s="19" t="s">
        <v>2578</v>
      </c>
      <c r="B326" s="19" t="str">
        <f>IF(A326=A325, "",VLOOKUP(Table6[[#This Row],[Shortname]],comp[], 3, FALSE))</f>
        <v/>
      </c>
      <c r="C326" s="19" t="str">
        <f>VLOOKUP(Table6[[#This Row],[Shortname]], comp[], 2, FALSE)</f>
        <v>Low-W</v>
      </c>
      <c r="D326" s="77" t="s">
        <v>1224</v>
      </c>
      <c r="E326" t="s">
        <v>1223</v>
      </c>
      <c r="F326">
        <v>594</v>
      </c>
      <c r="G326">
        <v>850</v>
      </c>
      <c r="H326" s="4">
        <v>1E-4</v>
      </c>
      <c r="I326" s="4" t="s">
        <v>43</v>
      </c>
      <c r="J326" t="s">
        <v>321</v>
      </c>
      <c r="K326" s="19" t="e">
        <f>VLOOKUP(Table6[[#This Row],[Unique]], comp[], 2, FALSE)</f>
        <v>#N/A</v>
      </c>
      <c r="L326" s="19" t="str">
        <f>Table6[[#This Row],[Name]] &amp; Table6[[#This Row],[Paper]]</f>
        <v>8Al2W14CrZhuang, X., Lu, S., Li, L. &amp; Feng, Q. Microstructures and properties of a novel γ′-strengthened multi-component CoNi-based wrought superalloy designed by CALPHAD method. Mater. Sci. Eng. A 780, (2020).</v>
      </c>
      <c r="M326" s="19" t="s">
        <v>1931</v>
      </c>
    </row>
    <row r="327" spans="1:13" x14ac:dyDescent="0.3">
      <c r="A327" t="s">
        <v>2172</v>
      </c>
      <c r="B327" s="19" t="str">
        <f>IF(A327=A326, "",VLOOKUP(Table6[[#This Row],[Shortname]],comp[], 3, FALSE))</f>
        <v>-11Al-6W-3Ta</v>
      </c>
      <c r="C327" s="19" t="str">
        <f>VLOOKUP(Table6[[#This Row],[Shortname]], comp[], 2, FALSE)</f>
        <v>CoAlW-X</v>
      </c>
      <c r="D327" s="19" t="s">
        <v>406</v>
      </c>
      <c r="E327" s="16" t="s">
        <v>391</v>
      </c>
      <c r="F327">
        <v>818</v>
      </c>
      <c r="G327">
        <v>30</v>
      </c>
      <c r="H327" s="4">
        <v>4.0000000000000002E-4</v>
      </c>
      <c r="I327" s="4" t="s">
        <v>1645</v>
      </c>
      <c r="J327" t="s">
        <v>1037</v>
      </c>
      <c r="K327" s="19" t="e">
        <f>VLOOKUP(Table6[[#This Row],[Unique]], comp[], 2, FALSE)</f>
        <v>#N/A</v>
      </c>
      <c r="L327" s="19" t="str">
        <f>Table6[[#This Row],[Name]] &amp; Table6[[#This Row],[Paper]]</f>
        <v>Q14Epishin, A., Petrushin, N., Nolze, G., Gerstein, G. &amp; Maier, H. J. Investigation of the γ′-Strengthened Quaternary Co-Based Alloys Co-Al-W-Ta. Metall. Mater. Trans. A Phys. Metall. Mater. Sci. 49, 4042–4057 (2018).</v>
      </c>
      <c r="M327" s="19"/>
    </row>
    <row r="328" spans="1:13" x14ac:dyDescent="0.3">
      <c r="A328" t="s">
        <v>2172</v>
      </c>
      <c r="B328" s="19" t="str">
        <f>IF(A328=A327, "",VLOOKUP(Table6[[#This Row],[Shortname]],comp[], 3, FALSE))</f>
        <v/>
      </c>
      <c r="C328" s="19" t="str">
        <f>VLOOKUP(Table6[[#This Row],[Shortname]], comp[], 2, FALSE)</f>
        <v>CoAlW-X</v>
      </c>
      <c r="D328" s="19" t="s">
        <v>406</v>
      </c>
      <c r="E328" s="16" t="s">
        <v>391</v>
      </c>
      <c r="F328">
        <v>733</v>
      </c>
      <c r="G328">
        <v>500</v>
      </c>
      <c r="H328" s="4">
        <v>4.0000000000000002E-4</v>
      </c>
      <c r="I328" s="4" t="s">
        <v>1645</v>
      </c>
      <c r="J328" t="s">
        <v>1037</v>
      </c>
      <c r="K328" s="19" t="e">
        <f>VLOOKUP(Table6[[#This Row],[Unique]], comp[], 2, FALSE)</f>
        <v>#N/A</v>
      </c>
      <c r="L328" s="19" t="str">
        <f>Table6[[#This Row],[Name]] &amp; Table6[[#This Row],[Paper]]</f>
        <v>Q14Epishin, A., Petrushin, N., Nolze, G., Gerstein, G. &amp; Maier, H. J. Investigation of the γ′-Strengthened Quaternary Co-Based Alloys Co-Al-W-Ta. Metall. Mater. Trans. A Phys. Metall. Mater. Sci. 49, 4042–4057 (2018).</v>
      </c>
      <c r="M328" s="19"/>
    </row>
    <row r="329" spans="1:13" x14ac:dyDescent="0.3">
      <c r="A329" t="s">
        <v>2172</v>
      </c>
      <c r="B329" s="19" t="str">
        <f>IF(A329=A328, "",VLOOKUP(Table6[[#This Row],[Shortname]],comp[], 3, FALSE))</f>
        <v/>
      </c>
      <c r="C329" s="19" t="str">
        <f>VLOOKUP(Table6[[#This Row],[Shortname]], comp[], 2, FALSE)</f>
        <v>CoAlW-X</v>
      </c>
      <c r="D329" s="19" t="s">
        <v>406</v>
      </c>
      <c r="E329" s="16" t="s">
        <v>391</v>
      </c>
      <c r="F329">
        <v>709</v>
      </c>
      <c r="G329">
        <v>600</v>
      </c>
      <c r="H329" s="4">
        <v>4.0000000000000002E-4</v>
      </c>
      <c r="I329" s="4" t="s">
        <v>1645</v>
      </c>
      <c r="J329" t="s">
        <v>1037</v>
      </c>
      <c r="K329" s="19" t="e">
        <f>VLOOKUP(Table6[[#This Row],[Unique]], comp[], 2, FALSE)</f>
        <v>#N/A</v>
      </c>
      <c r="L329" s="19" t="str">
        <f>Table6[[#This Row],[Name]] &amp; Table6[[#This Row],[Paper]]</f>
        <v>Q14Epishin, A., Petrushin, N., Nolze, G., Gerstein, G. &amp; Maier, H. J. Investigation of the γ′-Strengthened Quaternary Co-Based Alloys Co-Al-W-Ta. Metall. Mater. Trans. A Phys. Metall. Mater. Sci. 49, 4042–4057 (2018).</v>
      </c>
      <c r="M329" s="19"/>
    </row>
    <row r="330" spans="1:13" x14ac:dyDescent="0.3">
      <c r="A330" t="s">
        <v>2172</v>
      </c>
      <c r="B330" s="19" t="str">
        <f>IF(A330=A329, "",VLOOKUP(Table6[[#This Row],[Shortname]],comp[], 3, FALSE))</f>
        <v/>
      </c>
      <c r="C330" s="19" t="str">
        <f>VLOOKUP(Table6[[#This Row],[Shortname]], comp[], 2, FALSE)</f>
        <v>CoAlW-X</v>
      </c>
      <c r="D330" s="19" t="s">
        <v>406</v>
      </c>
      <c r="E330" s="16" t="s">
        <v>391</v>
      </c>
      <c r="F330">
        <v>703</v>
      </c>
      <c r="G330">
        <v>700</v>
      </c>
      <c r="H330" s="4">
        <v>4.0000000000000002E-4</v>
      </c>
      <c r="I330" s="4" t="s">
        <v>1645</v>
      </c>
      <c r="J330" t="s">
        <v>1037</v>
      </c>
      <c r="K330" s="19" t="e">
        <f>VLOOKUP(Table6[[#This Row],[Unique]], comp[], 2, FALSE)</f>
        <v>#N/A</v>
      </c>
      <c r="L330" s="19" t="str">
        <f>Table6[[#This Row],[Name]] &amp; Table6[[#This Row],[Paper]]</f>
        <v>Q14Epishin, A., Petrushin, N., Nolze, G., Gerstein, G. &amp; Maier, H. J. Investigation of the γ′-Strengthened Quaternary Co-Based Alloys Co-Al-W-Ta. Metall. Mater. Trans. A Phys. Metall. Mater. Sci. 49, 4042–4057 (2018).</v>
      </c>
      <c r="M330" s="19"/>
    </row>
    <row r="331" spans="1:13" x14ac:dyDescent="0.3">
      <c r="A331" t="s">
        <v>2172</v>
      </c>
      <c r="B331" s="19" t="str">
        <f>IF(A331=A330, "",VLOOKUP(Table6[[#This Row],[Shortname]],comp[], 3, FALSE))</f>
        <v/>
      </c>
      <c r="C331" s="19" t="str">
        <f>VLOOKUP(Table6[[#This Row],[Shortname]], comp[], 2, FALSE)</f>
        <v>CoAlW-X</v>
      </c>
      <c r="D331" s="19" t="s">
        <v>406</v>
      </c>
      <c r="E331" s="16" t="s">
        <v>391</v>
      </c>
      <c r="F331">
        <v>660</v>
      </c>
      <c r="G331">
        <v>800</v>
      </c>
      <c r="H331" s="4">
        <v>4.0000000000000002E-4</v>
      </c>
      <c r="I331" s="4" t="s">
        <v>1645</v>
      </c>
      <c r="J331" t="s">
        <v>1037</v>
      </c>
      <c r="K331" s="19" t="e">
        <f>VLOOKUP(Table6[[#This Row],[Unique]], comp[], 2, FALSE)</f>
        <v>#N/A</v>
      </c>
      <c r="L331" s="19" t="str">
        <f>Table6[[#This Row],[Name]] &amp; Table6[[#This Row],[Paper]]</f>
        <v>Q14Epishin, A., Petrushin, N., Nolze, G., Gerstein, G. &amp; Maier, H. J. Investigation of the γ′-Strengthened Quaternary Co-Based Alloys Co-Al-W-Ta. Metall. Mater. Trans. A Phys. Metall. Mater. Sci. 49, 4042–4057 (2018).</v>
      </c>
      <c r="M331" s="19"/>
    </row>
    <row r="332" spans="1:13" x14ac:dyDescent="0.3">
      <c r="A332" t="s">
        <v>2172</v>
      </c>
      <c r="B332" s="19" t="str">
        <f>IF(A332=A331, "",VLOOKUP(Table6[[#This Row],[Shortname]],comp[], 3, FALSE))</f>
        <v/>
      </c>
      <c r="C332" s="19" t="str">
        <f>VLOOKUP(Table6[[#This Row],[Shortname]], comp[], 2, FALSE)</f>
        <v>CoAlW-X</v>
      </c>
      <c r="D332" s="19" t="s">
        <v>406</v>
      </c>
      <c r="E332" s="16" t="s">
        <v>391</v>
      </c>
      <c r="F332">
        <v>606</v>
      </c>
      <c r="G332">
        <v>900</v>
      </c>
      <c r="H332" s="4">
        <v>4.0000000000000002E-4</v>
      </c>
      <c r="I332" s="4" t="s">
        <v>1645</v>
      </c>
      <c r="J332" t="s">
        <v>1037</v>
      </c>
      <c r="K332" s="19" t="e">
        <f>VLOOKUP(Table6[[#This Row],[Unique]], comp[], 2, FALSE)</f>
        <v>#N/A</v>
      </c>
      <c r="L332" s="19" t="str">
        <f>Table6[[#This Row],[Name]] &amp; Table6[[#This Row],[Paper]]</f>
        <v>Q14Epishin, A., Petrushin, N., Nolze, G., Gerstein, G. &amp; Maier, H. J. Investigation of the γ′-Strengthened Quaternary Co-Based Alloys Co-Al-W-Ta. Metall. Mater. Trans. A Phys. Metall. Mater. Sci. 49, 4042–4057 (2018).</v>
      </c>
      <c r="M332" s="19"/>
    </row>
    <row r="333" spans="1:13" x14ac:dyDescent="0.3">
      <c r="A333" t="s">
        <v>2172</v>
      </c>
      <c r="B333" s="19" t="str">
        <f>IF(A333=A332, "",VLOOKUP(Table6[[#This Row],[Shortname]],comp[], 3, FALSE))</f>
        <v/>
      </c>
      <c r="C333" s="19" t="str">
        <f>VLOOKUP(Table6[[#This Row],[Shortname]], comp[], 2, FALSE)</f>
        <v>CoAlW-X</v>
      </c>
      <c r="D333" s="19" t="s">
        <v>406</v>
      </c>
      <c r="E333" s="16" t="s">
        <v>391</v>
      </c>
      <c r="F333">
        <v>436</v>
      </c>
      <c r="G333">
        <v>1000</v>
      </c>
      <c r="H333" s="4">
        <v>4.0000000000000002E-4</v>
      </c>
      <c r="I333" s="4" t="s">
        <v>1645</v>
      </c>
      <c r="J333" t="s">
        <v>1037</v>
      </c>
      <c r="K333" s="19" t="e">
        <f>VLOOKUP(Table6[[#This Row],[Unique]], comp[], 2, FALSE)</f>
        <v>#N/A</v>
      </c>
      <c r="L333" s="19" t="str">
        <f>Table6[[#This Row],[Name]] &amp; Table6[[#This Row],[Paper]]</f>
        <v>Q14Epishin, A., Petrushin, N., Nolze, G., Gerstein, G. &amp; Maier, H. J. Investigation of the γ′-Strengthened Quaternary Co-Based Alloys Co-Al-W-Ta. Metall. Mater. Trans. A Phys. Metall. Mater. Sci. 49, 4042–4057 (2018).</v>
      </c>
      <c r="M333" s="19"/>
    </row>
    <row r="334" spans="1:13" x14ac:dyDescent="0.3">
      <c r="A334" t="s">
        <v>2172</v>
      </c>
      <c r="B334" s="19" t="str">
        <f>IF(A334=A333, "",VLOOKUP(Table6[[#This Row],[Shortname]],comp[], 3, FALSE))</f>
        <v/>
      </c>
      <c r="C334" s="19" t="str">
        <f>VLOOKUP(Table6[[#This Row],[Shortname]], comp[], 2, FALSE)</f>
        <v>CoAlW-X</v>
      </c>
      <c r="D334" s="19" t="s">
        <v>406</v>
      </c>
      <c r="E334" s="16" t="s">
        <v>391</v>
      </c>
      <c r="F334">
        <v>49</v>
      </c>
      <c r="G334">
        <v>1100</v>
      </c>
      <c r="H334" s="4">
        <v>4.0000000000000002E-4</v>
      </c>
      <c r="I334" s="4" t="s">
        <v>1645</v>
      </c>
      <c r="J334" t="s">
        <v>1037</v>
      </c>
      <c r="K334" s="19" t="e">
        <f>VLOOKUP(Table6[[#This Row],[Unique]], comp[], 2, FALSE)</f>
        <v>#N/A</v>
      </c>
      <c r="L334" s="19" t="str">
        <f>Table6[[#This Row],[Name]] &amp; Table6[[#This Row],[Paper]]</f>
        <v>Q14Epishin, A., Petrushin, N., Nolze, G., Gerstein, G. &amp; Maier, H. J. Investigation of the γ′-Strengthened Quaternary Co-Based Alloys Co-Al-W-Ta. Metall. Mater. Trans. A Phys. Metall. Mater. Sci. 49, 4042–4057 (2018).</v>
      </c>
      <c r="M334" s="19"/>
    </row>
    <row r="335" spans="1:13" x14ac:dyDescent="0.3">
      <c r="A335" t="s">
        <v>2172</v>
      </c>
      <c r="B335" s="19" t="str">
        <f>IF(A335=A334, "",VLOOKUP(Table6[[#This Row],[Shortname]],comp[], 3, FALSE))</f>
        <v/>
      </c>
      <c r="C335" s="19" t="str">
        <f>VLOOKUP(Table6[[#This Row],[Shortname]], comp[], 2, FALSE)</f>
        <v>CoAlW-X</v>
      </c>
      <c r="D335" s="19" t="s">
        <v>406</v>
      </c>
      <c r="E335" s="16" t="s">
        <v>391</v>
      </c>
      <c r="F335">
        <v>36</v>
      </c>
      <c r="G335">
        <v>1200</v>
      </c>
      <c r="H335" s="4">
        <v>4.0000000000000002E-4</v>
      </c>
      <c r="I335" s="4" t="s">
        <v>1645</v>
      </c>
      <c r="J335" t="s">
        <v>1037</v>
      </c>
      <c r="K335" s="19" t="e">
        <f>VLOOKUP(Table6[[#This Row],[Unique]], comp[], 2, FALSE)</f>
        <v>#N/A</v>
      </c>
      <c r="L335" s="19" t="str">
        <f>Table6[[#This Row],[Name]] &amp; Table6[[#This Row],[Paper]]</f>
        <v>Q14Epishin, A., Petrushin, N., Nolze, G., Gerstein, G. &amp; Maier, H. J. Investigation of the γ′-Strengthened Quaternary Co-Based Alloys Co-Al-W-Ta. Metall. Mater. Trans. A Phys. Metall. Mater. Sci. 49, 4042–4057 (2018).</v>
      </c>
      <c r="M335" s="19"/>
    </row>
    <row r="336" spans="1:13" x14ac:dyDescent="0.3">
      <c r="A336" t="s">
        <v>2171</v>
      </c>
      <c r="B336" s="19" t="str">
        <f>IF(A336=A335, "",VLOOKUP(Table6[[#This Row],[Shortname]],comp[], 3, FALSE))</f>
        <v>-13Al-4W-3Ta</v>
      </c>
      <c r="C336" s="19" t="str">
        <f>VLOOKUP(Table6[[#This Row],[Shortname]], comp[], 2, FALSE)</f>
        <v>CoAlW-X</v>
      </c>
      <c r="D336" s="19" t="s">
        <v>405</v>
      </c>
      <c r="E336" s="16" t="s">
        <v>391</v>
      </c>
      <c r="F336">
        <v>890</v>
      </c>
      <c r="G336">
        <v>30</v>
      </c>
      <c r="H336" s="4">
        <v>4.0000000000000002E-4</v>
      </c>
      <c r="I336" s="4" t="s">
        <v>1645</v>
      </c>
      <c r="J336" t="s">
        <v>1037</v>
      </c>
      <c r="K336" s="19" t="e">
        <f>VLOOKUP(Table6[[#This Row],[Unique]], comp[], 2, FALSE)</f>
        <v>#N/A</v>
      </c>
      <c r="L336" s="19" t="str">
        <f>Table6[[#This Row],[Name]] &amp; Table6[[#This Row],[Paper]]</f>
        <v>Q13Epishin, A., Petrushin, N., Nolze, G., Gerstein, G. &amp; Maier, H. J. Investigation of the γ′-Strengthened Quaternary Co-Based Alloys Co-Al-W-Ta. Metall. Mater. Trans. A Phys. Metall. Mater. Sci. 49, 4042–4057 (2018).</v>
      </c>
      <c r="M336" s="19"/>
    </row>
    <row r="337" spans="1:13" x14ac:dyDescent="0.3">
      <c r="A337" t="s">
        <v>2171</v>
      </c>
      <c r="B337" s="19" t="str">
        <f>IF(A337=A336, "",VLOOKUP(Table6[[#This Row],[Shortname]],comp[], 3, FALSE))</f>
        <v/>
      </c>
      <c r="C337" s="19" t="str">
        <f>VLOOKUP(Table6[[#This Row],[Shortname]], comp[], 2, FALSE)</f>
        <v>CoAlW-X</v>
      </c>
      <c r="D337" s="19" t="s">
        <v>405</v>
      </c>
      <c r="E337" s="16" t="s">
        <v>391</v>
      </c>
      <c r="F337">
        <v>770</v>
      </c>
      <c r="G337">
        <v>600</v>
      </c>
      <c r="H337" s="4">
        <v>4.0000000000000002E-4</v>
      </c>
      <c r="I337" s="4" t="s">
        <v>1645</v>
      </c>
      <c r="J337" t="s">
        <v>1037</v>
      </c>
      <c r="K337" s="19" t="e">
        <f>VLOOKUP(Table6[[#This Row],[Unique]], comp[], 2, FALSE)</f>
        <v>#N/A</v>
      </c>
      <c r="L337" s="19" t="str">
        <f>Table6[[#This Row],[Name]] &amp; Table6[[#This Row],[Paper]]</f>
        <v>Q13Epishin, A., Petrushin, N., Nolze, G., Gerstein, G. &amp; Maier, H. J. Investigation of the γ′-Strengthened Quaternary Co-Based Alloys Co-Al-W-Ta. Metall. Mater. Trans. A Phys. Metall. Mater. Sci. 49, 4042–4057 (2018).</v>
      </c>
      <c r="M337" s="19"/>
    </row>
    <row r="338" spans="1:13" x14ac:dyDescent="0.3">
      <c r="A338" t="s">
        <v>2171</v>
      </c>
      <c r="B338" s="19" t="str">
        <f>IF(A338=A337, "",VLOOKUP(Table6[[#This Row],[Shortname]],comp[], 3, FALSE))</f>
        <v/>
      </c>
      <c r="C338" s="19" t="str">
        <f>VLOOKUP(Table6[[#This Row],[Shortname]], comp[], 2, FALSE)</f>
        <v>CoAlW-X</v>
      </c>
      <c r="D338" s="19" t="s">
        <v>405</v>
      </c>
      <c r="E338" s="16" t="s">
        <v>391</v>
      </c>
      <c r="F338">
        <v>830</v>
      </c>
      <c r="G338">
        <v>700</v>
      </c>
      <c r="H338" s="4">
        <v>4.0000000000000002E-4</v>
      </c>
      <c r="I338" s="4" t="s">
        <v>1645</v>
      </c>
      <c r="J338" t="s">
        <v>1037</v>
      </c>
      <c r="K338" s="19" t="e">
        <f>VLOOKUP(Table6[[#This Row],[Unique]], comp[], 2, FALSE)</f>
        <v>#N/A</v>
      </c>
      <c r="L338" s="19" t="str">
        <f>Table6[[#This Row],[Name]] &amp; Table6[[#This Row],[Paper]]</f>
        <v>Q13Epishin, A., Petrushin, N., Nolze, G., Gerstein, G. &amp; Maier, H. J. Investigation of the γ′-Strengthened Quaternary Co-Based Alloys Co-Al-W-Ta. Metall. Mater. Trans. A Phys. Metall. Mater. Sci. 49, 4042–4057 (2018).</v>
      </c>
      <c r="M338" s="19"/>
    </row>
    <row r="339" spans="1:13" x14ac:dyDescent="0.3">
      <c r="A339" t="s">
        <v>2171</v>
      </c>
      <c r="B339" s="19" t="str">
        <f>IF(A339=A338, "",VLOOKUP(Table6[[#This Row],[Shortname]],comp[], 3, FALSE))</f>
        <v/>
      </c>
      <c r="C339" s="19" t="str">
        <f>VLOOKUP(Table6[[#This Row],[Shortname]], comp[], 2, FALSE)</f>
        <v>CoAlW-X</v>
      </c>
      <c r="D339" s="19" t="s">
        <v>405</v>
      </c>
      <c r="E339" s="16" t="s">
        <v>391</v>
      </c>
      <c r="F339">
        <v>794</v>
      </c>
      <c r="G339">
        <v>800</v>
      </c>
      <c r="H339" s="4">
        <v>4.0000000000000002E-4</v>
      </c>
      <c r="I339" s="4" t="s">
        <v>1645</v>
      </c>
      <c r="J339" t="s">
        <v>1037</v>
      </c>
      <c r="K339" s="19" t="e">
        <f>VLOOKUP(Table6[[#This Row],[Unique]], comp[], 2, FALSE)</f>
        <v>#N/A</v>
      </c>
      <c r="L339" s="19" t="str">
        <f>Table6[[#This Row],[Name]] &amp; Table6[[#This Row],[Paper]]</f>
        <v>Q13Epishin, A., Petrushin, N., Nolze, G., Gerstein, G. &amp; Maier, H. J. Investigation of the γ′-Strengthened Quaternary Co-Based Alloys Co-Al-W-Ta. Metall. Mater. Trans. A Phys. Metall. Mater. Sci. 49, 4042–4057 (2018).</v>
      </c>
      <c r="M339" s="19"/>
    </row>
    <row r="340" spans="1:13" x14ac:dyDescent="0.3">
      <c r="A340" t="s">
        <v>2171</v>
      </c>
      <c r="B340" s="19" t="str">
        <f>IF(A340=A339, "",VLOOKUP(Table6[[#This Row],[Shortname]],comp[], 3, FALSE))</f>
        <v/>
      </c>
      <c r="C340" s="19" t="str">
        <f>VLOOKUP(Table6[[#This Row],[Shortname]], comp[], 2, FALSE)</f>
        <v>CoAlW-X</v>
      </c>
      <c r="D340" s="19" t="s">
        <v>405</v>
      </c>
      <c r="E340" s="16" t="s">
        <v>391</v>
      </c>
      <c r="F340">
        <v>648</v>
      </c>
      <c r="G340">
        <v>900</v>
      </c>
      <c r="H340" s="4">
        <v>4.0000000000000002E-4</v>
      </c>
      <c r="I340" s="4" t="s">
        <v>1645</v>
      </c>
      <c r="J340" t="s">
        <v>1037</v>
      </c>
      <c r="K340" s="19" t="e">
        <f>VLOOKUP(Table6[[#This Row],[Unique]], comp[], 2, FALSE)</f>
        <v>#N/A</v>
      </c>
      <c r="L340" s="19" t="str">
        <f>Table6[[#This Row],[Name]] &amp; Table6[[#This Row],[Paper]]</f>
        <v>Q13Epishin, A., Petrushin, N., Nolze, G., Gerstein, G. &amp; Maier, H. J. Investigation of the γ′-Strengthened Quaternary Co-Based Alloys Co-Al-W-Ta. Metall. Mater. Trans. A Phys. Metall. Mater. Sci. 49, 4042–4057 (2018).</v>
      </c>
      <c r="M340" s="19"/>
    </row>
    <row r="341" spans="1:13" x14ac:dyDescent="0.3">
      <c r="A341" s="96" t="s">
        <v>3770</v>
      </c>
      <c r="B341" s="96" t="s">
        <v>1483</v>
      </c>
      <c r="C341" s="96">
        <f>VLOOKUP('[1]Yield stress'!$A344, [1]comp!$A$2:$BJ$838, 2, FALSE)</f>
        <v>0</v>
      </c>
      <c r="D341" s="96" t="s">
        <v>3771</v>
      </c>
      <c r="E341" s="140" t="s">
        <v>3772</v>
      </c>
      <c r="F341" s="97">
        <v>673</v>
      </c>
      <c r="G341" s="97">
        <v>23</v>
      </c>
      <c r="H341" s="141">
        <v>0.01</v>
      </c>
      <c r="I341" s="96" t="s">
        <v>1645</v>
      </c>
      <c r="J341" s="96" t="s">
        <v>4503</v>
      </c>
    </row>
    <row r="342" spans="1:13" x14ac:dyDescent="0.3">
      <c r="A342" s="105" t="s">
        <v>3770</v>
      </c>
      <c r="B342" s="105" t="s">
        <v>1483</v>
      </c>
      <c r="C342" s="96">
        <f>VLOOKUP('[1]Yield stress'!$A345, [1]comp!$A$2:$BJ$838, 2, FALSE)</f>
        <v>0</v>
      </c>
      <c r="D342" s="105" t="s">
        <v>3771</v>
      </c>
      <c r="E342" s="106" t="s">
        <v>4504</v>
      </c>
      <c r="F342" s="107">
        <v>642</v>
      </c>
      <c r="G342" s="107">
        <v>600</v>
      </c>
      <c r="H342" s="142">
        <v>0.01</v>
      </c>
      <c r="I342" s="105" t="s">
        <v>1645</v>
      </c>
      <c r="J342" s="105" t="s">
        <v>4503</v>
      </c>
    </row>
    <row r="343" spans="1:13" x14ac:dyDescent="0.3">
      <c r="A343" s="96" t="s">
        <v>3770</v>
      </c>
      <c r="B343" s="96" t="s">
        <v>1483</v>
      </c>
      <c r="C343" s="96" t="e">
        <f>VLOOKUP('[1]Yield stress'!$A350, [1]comp!$A$2:$BJ$838, 2, FALSE)</f>
        <v>#N/A</v>
      </c>
      <c r="D343" s="96" t="s">
        <v>3771</v>
      </c>
      <c r="E343" s="140" t="s">
        <v>4505</v>
      </c>
      <c r="F343" s="97">
        <v>756</v>
      </c>
      <c r="G343" s="97">
        <v>800</v>
      </c>
      <c r="H343" s="141">
        <v>0.01</v>
      </c>
      <c r="I343" s="96" t="s">
        <v>1645</v>
      </c>
      <c r="J343" s="96" t="s">
        <v>4503</v>
      </c>
    </row>
    <row r="344" spans="1:13" x14ac:dyDescent="0.3">
      <c r="A344" s="105" t="s">
        <v>3770</v>
      </c>
      <c r="B344" s="105" t="s">
        <v>1483</v>
      </c>
      <c r="C344" s="96" t="e">
        <f>VLOOKUP('[1]Yield stress'!$A359, [1]comp!$A$2:$BJ$838, 2, FALSE)</f>
        <v>#N/A</v>
      </c>
      <c r="D344" s="105" t="s">
        <v>3771</v>
      </c>
      <c r="E344" s="106" t="s">
        <v>4506</v>
      </c>
      <c r="F344" s="107">
        <v>661</v>
      </c>
      <c r="G344" s="107">
        <v>900</v>
      </c>
      <c r="H344" s="142">
        <v>0.01</v>
      </c>
      <c r="I344" s="105" t="s">
        <v>1645</v>
      </c>
      <c r="J344" s="105" t="s">
        <v>4503</v>
      </c>
    </row>
    <row r="345" spans="1:13" x14ac:dyDescent="0.3">
      <c r="A345" s="113" t="s">
        <v>3798</v>
      </c>
      <c r="B345" s="126"/>
      <c r="C345" s="126">
        <f>VLOOKUP('[1]Yield stress'!$A345, [1]comp!$A$2:$BJ$838, 2, FALSE)</f>
        <v>0</v>
      </c>
      <c r="D345" s="113" t="s">
        <v>3799</v>
      </c>
      <c r="E345" s="113" t="s">
        <v>3800</v>
      </c>
      <c r="F345" s="113">
        <v>1011</v>
      </c>
      <c r="G345" s="113">
        <v>21</v>
      </c>
      <c r="H345" s="130">
        <v>1E-4</v>
      </c>
      <c r="I345" s="113" t="s">
        <v>43</v>
      </c>
      <c r="J345" s="113" t="s">
        <v>321</v>
      </c>
    </row>
    <row r="346" spans="1:13" x14ac:dyDescent="0.3">
      <c r="A346" s="113" t="s">
        <v>3798</v>
      </c>
      <c r="B346" s="126"/>
      <c r="C346" s="126"/>
      <c r="D346" s="113" t="s">
        <v>3799</v>
      </c>
      <c r="E346" s="113" t="s">
        <v>3803</v>
      </c>
      <c r="F346" s="113">
        <v>698</v>
      </c>
      <c r="G346" s="113">
        <v>600</v>
      </c>
      <c r="H346" s="130">
        <v>1E-4</v>
      </c>
      <c r="I346" s="113" t="s">
        <v>43</v>
      </c>
      <c r="J346" s="113" t="s">
        <v>321</v>
      </c>
    </row>
    <row r="347" spans="1:13" x14ac:dyDescent="0.3">
      <c r="A347" s="113" t="s">
        <v>3798</v>
      </c>
      <c r="B347" s="126"/>
      <c r="C347" s="126"/>
      <c r="D347" s="113" t="s">
        <v>3799</v>
      </c>
      <c r="E347" s="113" t="s">
        <v>3806</v>
      </c>
      <c r="F347" s="113">
        <v>856</v>
      </c>
      <c r="G347" s="113">
        <v>700</v>
      </c>
      <c r="H347" s="130">
        <v>1E-4</v>
      </c>
      <c r="I347" s="113" t="s">
        <v>43</v>
      </c>
      <c r="J347" s="113" t="s">
        <v>321</v>
      </c>
    </row>
    <row r="348" spans="1:13" x14ac:dyDescent="0.3">
      <c r="A348" s="113" t="s">
        <v>3798</v>
      </c>
      <c r="B348" s="126"/>
      <c r="C348" s="126"/>
      <c r="D348" s="113" t="s">
        <v>3799</v>
      </c>
      <c r="E348" s="113" t="s">
        <v>3809</v>
      </c>
      <c r="F348" s="113">
        <v>782</v>
      </c>
      <c r="G348" s="113">
        <v>800</v>
      </c>
      <c r="H348" s="130">
        <v>1E-4</v>
      </c>
      <c r="I348" s="113" t="s">
        <v>43</v>
      </c>
      <c r="J348" s="113" t="s">
        <v>321</v>
      </c>
    </row>
    <row r="349" spans="1:13" x14ac:dyDescent="0.3">
      <c r="A349" s="113" t="s">
        <v>3798</v>
      </c>
      <c r="B349" s="126"/>
      <c r="C349" s="126"/>
      <c r="D349" s="113" t="s">
        <v>3799</v>
      </c>
      <c r="E349" s="113" t="s">
        <v>3812</v>
      </c>
      <c r="F349" s="113">
        <v>511</v>
      </c>
      <c r="G349" s="113">
        <v>900</v>
      </c>
      <c r="H349" s="130">
        <v>1E-4</v>
      </c>
      <c r="I349" s="113" t="s">
        <v>43</v>
      </c>
      <c r="J349" s="113" t="s">
        <v>321</v>
      </c>
    </row>
    <row r="350" spans="1:13" x14ac:dyDescent="0.3">
      <c r="A350" s="113" t="s">
        <v>3801</v>
      </c>
      <c r="B350" s="126" t="e">
        <f>IF(A350=A345, "",VLOOKUP('[1]Yield stress'!$A350,[1]comp!$A$2:$BJ$838, 3, FALSE))</f>
        <v>#N/A</v>
      </c>
      <c r="C350" s="126" t="e">
        <f>VLOOKUP('[1]Yield stress'!$A350, [1]comp!$A$2:$BJ$838, 2, FALSE)</f>
        <v>#N/A</v>
      </c>
      <c r="D350" s="113" t="s">
        <v>3802</v>
      </c>
      <c r="E350" s="113" t="s">
        <v>3803</v>
      </c>
      <c r="F350" s="113">
        <v>726</v>
      </c>
      <c r="G350" s="113">
        <v>22</v>
      </c>
      <c r="H350" s="130">
        <v>1E-4</v>
      </c>
      <c r="I350" s="113" t="s">
        <v>43</v>
      </c>
      <c r="J350" s="113" t="s">
        <v>321</v>
      </c>
    </row>
    <row r="351" spans="1:13" x14ac:dyDescent="0.3">
      <c r="A351" s="113" t="s">
        <v>3801</v>
      </c>
      <c r="B351" s="126"/>
      <c r="C351" s="126"/>
      <c r="D351" s="113" t="s">
        <v>3802</v>
      </c>
      <c r="E351" s="113" t="s">
        <v>3806</v>
      </c>
      <c r="F351" s="113">
        <v>524</v>
      </c>
      <c r="G351" s="113">
        <v>600</v>
      </c>
      <c r="H351" s="130">
        <v>1E-4</v>
      </c>
      <c r="I351" s="113" t="s">
        <v>43</v>
      </c>
      <c r="J351" s="113" t="s">
        <v>321</v>
      </c>
    </row>
    <row r="352" spans="1:13" x14ac:dyDescent="0.3">
      <c r="A352" s="113" t="s">
        <v>3801</v>
      </c>
      <c r="B352" s="126"/>
      <c r="C352" s="126"/>
      <c r="D352" s="113" t="s">
        <v>3802</v>
      </c>
      <c r="E352" s="113" t="s">
        <v>3809</v>
      </c>
      <c r="F352" s="113">
        <v>630</v>
      </c>
      <c r="G352" s="113">
        <v>700</v>
      </c>
      <c r="H352" s="130">
        <v>1E-4</v>
      </c>
      <c r="I352" s="113" t="s">
        <v>43</v>
      </c>
      <c r="J352" s="113" t="s">
        <v>321</v>
      </c>
    </row>
    <row r="353" spans="1:10" x14ac:dyDescent="0.3">
      <c r="A353" s="113" t="s">
        <v>3801</v>
      </c>
      <c r="B353" s="126"/>
      <c r="C353" s="126"/>
      <c r="D353" s="113" t="s">
        <v>3802</v>
      </c>
      <c r="E353" s="113" t="s">
        <v>3812</v>
      </c>
      <c r="F353" s="113">
        <v>659</v>
      </c>
      <c r="G353" s="113">
        <v>800</v>
      </c>
      <c r="H353" s="130">
        <v>1E-4</v>
      </c>
      <c r="I353" s="113" t="s">
        <v>43</v>
      </c>
      <c r="J353" s="113" t="s">
        <v>321</v>
      </c>
    </row>
    <row r="354" spans="1:10" x14ac:dyDescent="0.3">
      <c r="A354" s="113" t="s">
        <v>3801</v>
      </c>
      <c r="B354" s="126"/>
      <c r="C354" s="126"/>
      <c r="D354" s="113" t="s">
        <v>3802</v>
      </c>
      <c r="E354" s="113" t="s">
        <v>4507</v>
      </c>
      <c r="F354" s="113">
        <v>495</v>
      </c>
      <c r="G354" s="113">
        <v>900</v>
      </c>
      <c r="H354" s="130">
        <v>1E-4</v>
      </c>
      <c r="I354" s="113" t="s">
        <v>43</v>
      </c>
      <c r="J354" s="113" t="s">
        <v>321</v>
      </c>
    </row>
    <row r="355" spans="1:10" x14ac:dyDescent="0.3">
      <c r="A355" s="113" t="s">
        <v>3804</v>
      </c>
      <c r="B355" s="126"/>
      <c r="C355" s="126"/>
      <c r="D355" s="113" t="s">
        <v>3805</v>
      </c>
      <c r="E355" s="113" t="s">
        <v>4508</v>
      </c>
      <c r="F355" s="113">
        <v>433</v>
      </c>
      <c r="G355" s="113">
        <v>25</v>
      </c>
      <c r="H355" s="130">
        <v>1E-4</v>
      </c>
      <c r="I355" s="113" t="s">
        <v>43</v>
      </c>
      <c r="J355" s="113" t="s">
        <v>321</v>
      </c>
    </row>
    <row r="356" spans="1:10" x14ac:dyDescent="0.3">
      <c r="A356" s="113" t="s">
        <v>3804</v>
      </c>
      <c r="B356" s="126"/>
      <c r="C356" s="126"/>
      <c r="D356" s="113" t="s">
        <v>3805</v>
      </c>
      <c r="E356" s="113" t="s">
        <v>3797</v>
      </c>
      <c r="F356" s="113">
        <v>432</v>
      </c>
      <c r="G356" s="113">
        <v>600</v>
      </c>
      <c r="H356" s="130">
        <v>1E-4</v>
      </c>
      <c r="I356" s="113" t="s">
        <v>43</v>
      </c>
      <c r="J356" s="113" t="s">
        <v>321</v>
      </c>
    </row>
    <row r="357" spans="1:10" x14ac:dyDescent="0.3">
      <c r="A357" s="113" t="s">
        <v>3804</v>
      </c>
      <c r="B357" s="126"/>
      <c r="C357" s="126"/>
      <c r="D357" s="113" t="s">
        <v>3805</v>
      </c>
      <c r="E357" s="113" t="s">
        <v>3800</v>
      </c>
      <c r="F357" s="113">
        <v>612</v>
      </c>
      <c r="G357" s="113">
        <v>700</v>
      </c>
      <c r="H357" s="130">
        <v>1E-4</v>
      </c>
      <c r="I357" s="113" t="s">
        <v>43</v>
      </c>
      <c r="J357" s="113" t="s">
        <v>321</v>
      </c>
    </row>
    <row r="358" spans="1:10" x14ac:dyDescent="0.3">
      <c r="A358" s="113" t="s">
        <v>3804</v>
      </c>
      <c r="B358" s="126"/>
      <c r="C358" s="126"/>
      <c r="D358" s="113" t="s">
        <v>3805</v>
      </c>
      <c r="E358" s="113" t="s">
        <v>3803</v>
      </c>
      <c r="F358" s="113">
        <v>532</v>
      </c>
      <c r="G358" s="113">
        <v>800</v>
      </c>
      <c r="H358" s="130">
        <v>1E-4</v>
      </c>
      <c r="I358" s="113" t="s">
        <v>43</v>
      </c>
      <c r="J358" s="113" t="s">
        <v>321</v>
      </c>
    </row>
    <row r="359" spans="1:10" x14ac:dyDescent="0.3">
      <c r="A359" s="113" t="s">
        <v>3804</v>
      </c>
      <c r="B359" s="126" t="e">
        <f>IF(A359=A350, "",VLOOKUP('[1]Yield stress'!$A359,[1]comp!$A$2:$BJ$838, 3, FALSE))</f>
        <v>#N/A</v>
      </c>
      <c r="C359" s="126" t="e">
        <f>VLOOKUP('[1]Yield stress'!$A359, [1]comp!$A$2:$BJ$838, 2, FALSE)</f>
        <v>#N/A</v>
      </c>
      <c r="D359" s="113" t="s">
        <v>3805</v>
      </c>
      <c r="E359" s="113" t="s">
        <v>3806</v>
      </c>
      <c r="F359" s="113">
        <v>402</v>
      </c>
      <c r="G359" s="113">
        <v>900</v>
      </c>
      <c r="H359" s="130">
        <v>1E-4</v>
      </c>
      <c r="I359" s="113" t="s">
        <v>43</v>
      </c>
      <c r="J359" s="113" t="s">
        <v>321</v>
      </c>
    </row>
    <row r="360" spans="1:10" x14ac:dyDescent="0.3">
      <c r="A360" s="113" t="s">
        <v>3807</v>
      </c>
      <c r="B360" s="126" t="e">
        <f>IF(A360=A359, "",VLOOKUP('[1]Yield stress'!$A360,[1]comp!$A$2:$BJ$838, 3, FALSE))</f>
        <v>#N/A</v>
      </c>
      <c r="C360" s="126" t="e">
        <f>VLOOKUP('[1]Yield stress'!$A360, [1]comp!$A$2:$BJ$838, 2, FALSE)</f>
        <v>#N/A</v>
      </c>
      <c r="D360" s="113" t="s">
        <v>3808</v>
      </c>
      <c r="E360" s="113" t="s">
        <v>3809</v>
      </c>
      <c r="F360" s="113" t="s">
        <v>4455</v>
      </c>
      <c r="G360" s="113" t="s">
        <v>4455</v>
      </c>
      <c r="H360" s="113" t="s">
        <v>4455</v>
      </c>
      <c r="I360" s="113" t="s">
        <v>4455</v>
      </c>
      <c r="J360" s="113" t="s">
        <v>4455</v>
      </c>
    </row>
    <row r="361" spans="1:10" x14ac:dyDescent="0.3">
      <c r="A361" s="113" t="s">
        <v>3810</v>
      </c>
      <c r="B361" s="126" t="e">
        <f>IF(A361=A360, "",VLOOKUP('[1]Yield stress'!$A361,[1]comp!$A$2:$BJ$838, 3, FALSE))</f>
        <v>#N/A</v>
      </c>
      <c r="C361" s="126" t="e">
        <f>VLOOKUP('[1]Yield stress'!$A361, [1]comp!$A$2:$BJ$838, 2, FALSE)</f>
        <v>#N/A</v>
      </c>
      <c r="D361" s="113" t="s">
        <v>3811</v>
      </c>
      <c r="E361" s="113" t="s">
        <v>3812</v>
      </c>
      <c r="F361" s="113" t="s">
        <v>4455</v>
      </c>
      <c r="G361" s="113" t="s">
        <v>4455</v>
      </c>
      <c r="H361" s="113" t="s">
        <v>4455</v>
      </c>
      <c r="I361" s="113" t="s">
        <v>4455</v>
      </c>
      <c r="J361" s="113" t="s">
        <v>4455</v>
      </c>
    </row>
    <row r="362" spans="1:10" x14ac:dyDescent="0.3">
      <c r="A362" s="113" t="s">
        <v>3836</v>
      </c>
      <c r="B362" s="126" t="e">
        <f>IF(A362=A361, "",VLOOKUP('[1]Yield stress'!$A362,[1]comp!$A$2:$BJ$838, 3, FALSE))</f>
        <v>#N/A</v>
      </c>
      <c r="C362" s="126" t="e">
        <f>VLOOKUP('[1]Yield stress'!$A362, [1]comp!$A$2:$BJ$838, 2, FALSE)</f>
        <v>#N/A</v>
      </c>
      <c r="D362" s="113" t="s">
        <v>3838</v>
      </c>
      <c r="E362" s="113" t="s">
        <v>3839</v>
      </c>
      <c r="F362" s="113">
        <v>966</v>
      </c>
      <c r="G362" s="113">
        <v>25</v>
      </c>
      <c r="H362" s="130">
        <v>1E-3</v>
      </c>
      <c r="I362" s="113" t="s">
        <v>1645</v>
      </c>
      <c r="J362" s="113" t="s">
        <v>4509</v>
      </c>
    </row>
    <row r="363" spans="1:10" x14ac:dyDescent="0.3">
      <c r="A363" s="113" t="s">
        <v>3836</v>
      </c>
      <c r="B363" s="126" t="str">
        <f>IF(A363=A362, "",VLOOKUP('[1]Yield stress'!$A363,[1]comp!$A$2:$BJ$838, 3, FALSE))</f>
        <v/>
      </c>
      <c r="C363" s="126" t="e">
        <f>VLOOKUP('[1]Yield stress'!$A363, [1]comp!$A$2:$BJ$838, 2, FALSE)</f>
        <v>#N/A</v>
      </c>
      <c r="D363" s="113" t="s">
        <v>3838</v>
      </c>
      <c r="E363" s="113" t="s">
        <v>4510</v>
      </c>
      <c r="F363" s="113">
        <v>800</v>
      </c>
      <c r="G363" s="113">
        <v>300</v>
      </c>
      <c r="H363" s="130">
        <v>1E-3</v>
      </c>
      <c r="I363" s="113" t="s">
        <v>1645</v>
      </c>
      <c r="J363" s="113" t="s">
        <v>4509</v>
      </c>
    </row>
    <row r="364" spans="1:10" x14ac:dyDescent="0.3">
      <c r="A364" s="113" t="s">
        <v>3836</v>
      </c>
      <c r="B364" s="126" t="str">
        <f>IF(A364=A363, "",VLOOKUP('[1]Yield stress'!$A364,[1]comp!$A$2:$BJ$838, 3, FALSE))</f>
        <v/>
      </c>
      <c r="C364" s="126" t="e">
        <f>VLOOKUP('[1]Yield stress'!$A364, [1]comp!$A$2:$BJ$838, 2, FALSE)</f>
        <v>#N/A</v>
      </c>
      <c r="D364" s="113" t="s">
        <v>3838</v>
      </c>
      <c r="E364" s="113" t="s">
        <v>4511</v>
      </c>
      <c r="F364" s="113">
        <v>805</v>
      </c>
      <c r="G364" s="113">
        <v>500</v>
      </c>
      <c r="H364" s="130">
        <v>1E-3</v>
      </c>
      <c r="I364" s="113" t="s">
        <v>1645</v>
      </c>
      <c r="J364" s="113" t="s">
        <v>4509</v>
      </c>
    </row>
    <row r="365" spans="1:10" x14ac:dyDescent="0.3">
      <c r="A365" s="113" t="s">
        <v>3836</v>
      </c>
      <c r="B365" s="126"/>
      <c r="C365" s="126"/>
      <c r="D365" s="113" t="s">
        <v>3838</v>
      </c>
      <c r="E365" s="113" t="s">
        <v>4512</v>
      </c>
      <c r="F365" s="113">
        <v>834</v>
      </c>
      <c r="G365" s="113">
        <v>700</v>
      </c>
      <c r="H365" s="130">
        <v>1E-3</v>
      </c>
      <c r="I365" s="113" t="s">
        <v>1645</v>
      </c>
      <c r="J365" s="113" t="s">
        <v>4509</v>
      </c>
    </row>
    <row r="366" spans="1:10" x14ac:dyDescent="0.3">
      <c r="A366" s="113" t="s">
        <v>3836</v>
      </c>
      <c r="B366" s="126"/>
      <c r="C366" s="126"/>
      <c r="D366" s="113" t="s">
        <v>3838</v>
      </c>
      <c r="E366" s="113" t="s">
        <v>4513</v>
      </c>
      <c r="F366" s="113">
        <v>710</v>
      </c>
      <c r="G366" s="113">
        <v>800</v>
      </c>
      <c r="H366" s="130">
        <v>1E-3</v>
      </c>
      <c r="I366" s="113" t="s">
        <v>1645</v>
      </c>
      <c r="J366" s="113" t="s">
        <v>4509</v>
      </c>
    </row>
    <row r="367" spans="1:10" x14ac:dyDescent="0.3">
      <c r="A367" s="113" t="s">
        <v>3841</v>
      </c>
      <c r="B367" s="126"/>
      <c r="C367" s="126"/>
      <c r="D367" s="113" t="s">
        <v>981</v>
      </c>
      <c r="E367" s="113" t="s">
        <v>3842</v>
      </c>
      <c r="F367" s="113">
        <v>800</v>
      </c>
      <c r="G367" s="113">
        <v>25</v>
      </c>
      <c r="H367" s="130">
        <v>1E-3</v>
      </c>
      <c r="I367" s="113" t="s">
        <v>43</v>
      </c>
      <c r="J367" s="113" t="s">
        <v>4514</v>
      </c>
    </row>
    <row r="368" spans="1:10" x14ac:dyDescent="0.3">
      <c r="A368" s="113" t="s">
        <v>3841</v>
      </c>
      <c r="B368" s="126" t="e">
        <f>IF(A368=A364, "",VLOOKUP('[1]Yield stress'!$A368,[1]comp!$A$2:$BJ$838, 3, FALSE))</f>
        <v>#N/A</v>
      </c>
      <c r="C368" s="126" t="e">
        <f>VLOOKUP('[1]Yield stress'!$A368, [1]comp!$A$2:$BJ$838, 2, FALSE)</f>
        <v>#N/A</v>
      </c>
      <c r="D368" s="113" t="s">
        <v>981</v>
      </c>
      <c r="E368" s="113" t="s">
        <v>3844</v>
      </c>
      <c r="F368" s="113">
        <v>725</v>
      </c>
      <c r="G368" s="113">
        <v>768</v>
      </c>
      <c r="H368" s="130">
        <v>1E-3</v>
      </c>
      <c r="I368" s="113" t="s">
        <v>43</v>
      </c>
      <c r="J368" s="113" t="s">
        <v>4514</v>
      </c>
    </row>
    <row r="369" spans="1:10" x14ac:dyDescent="0.3">
      <c r="A369" s="113" t="s">
        <v>3841</v>
      </c>
      <c r="B369" s="126" t="str">
        <f>IF(A369=A368, "",VLOOKUP('[1]Yield stress'!$A369,[1]comp!$A$2:$BJ$838, 3, FALSE))</f>
        <v/>
      </c>
      <c r="C369" s="126" t="e">
        <f>VLOOKUP('[1]Yield stress'!$A369, [1]comp!$A$2:$BJ$838, 2, FALSE)</f>
        <v>#N/A</v>
      </c>
      <c r="D369" s="113" t="s">
        <v>981</v>
      </c>
      <c r="E369" s="113" t="s">
        <v>3846</v>
      </c>
      <c r="F369" s="113">
        <v>567</v>
      </c>
      <c r="G369" s="113">
        <v>868</v>
      </c>
      <c r="H369" s="130">
        <v>1E-3</v>
      </c>
      <c r="I369" s="113" t="s">
        <v>43</v>
      </c>
      <c r="J369" s="113" t="s">
        <v>4514</v>
      </c>
    </row>
    <row r="370" spans="1:10" x14ac:dyDescent="0.3">
      <c r="A370" s="113" t="s">
        <v>3841</v>
      </c>
      <c r="B370" s="126" t="str">
        <f>IF(A370=A369, "",VLOOKUP('[1]Yield stress'!$A370,[1]comp!$A$2:$BJ$838, 3, FALSE))</f>
        <v/>
      </c>
      <c r="C370" s="126" t="e">
        <f>VLOOKUP('[1]Yield stress'!$A370, [1]comp!$A$2:$BJ$838, 2, FALSE)</f>
        <v>#N/A</v>
      </c>
      <c r="D370" s="113" t="s">
        <v>981</v>
      </c>
      <c r="E370" s="113" t="s">
        <v>3848</v>
      </c>
      <c r="F370" s="113">
        <v>285</v>
      </c>
      <c r="G370" s="113">
        <v>970</v>
      </c>
      <c r="H370" s="130">
        <v>1E-3</v>
      </c>
      <c r="I370" s="113" t="s">
        <v>43</v>
      </c>
      <c r="J370" s="113" t="s">
        <v>4514</v>
      </c>
    </row>
    <row r="371" spans="1:10" x14ac:dyDescent="0.3">
      <c r="A371" s="113" t="s">
        <v>3843</v>
      </c>
      <c r="B371" s="126" t="e">
        <f>IF(A371=A370, "",VLOOKUP('[1]Yield stress'!$A371,[1]comp!$A$2:$BJ$838, 3, FALSE))</f>
        <v>#N/A</v>
      </c>
      <c r="C371" s="126" t="e">
        <f>VLOOKUP('[1]Yield stress'!$A371, [1]comp!$A$2:$BJ$838, 2, FALSE)</f>
        <v>#N/A</v>
      </c>
      <c r="D371" s="113" t="s">
        <v>1060</v>
      </c>
      <c r="E371" s="113" t="s">
        <v>3844</v>
      </c>
      <c r="F371" s="113">
        <v>740</v>
      </c>
      <c r="G371" s="113">
        <v>25</v>
      </c>
      <c r="H371" s="130">
        <v>1E-3</v>
      </c>
      <c r="I371" s="113" t="s">
        <v>43</v>
      </c>
      <c r="J371" s="113" t="s">
        <v>4514</v>
      </c>
    </row>
    <row r="372" spans="1:10" x14ac:dyDescent="0.3">
      <c r="A372" s="113" t="s">
        <v>3843</v>
      </c>
      <c r="B372" s="126" t="str">
        <f>IF(A372=A371, "",VLOOKUP('[1]Yield stress'!$A372,[1]comp!$A$2:$BJ$838, 3, FALSE))</f>
        <v/>
      </c>
      <c r="C372" s="126" t="e">
        <f>VLOOKUP('[1]Yield stress'!$A372, [1]comp!$A$2:$BJ$838, 2, FALSE)</f>
        <v>#N/A</v>
      </c>
      <c r="D372" s="113" t="s">
        <v>1060</v>
      </c>
      <c r="E372" s="113" t="s">
        <v>3846</v>
      </c>
      <c r="F372" s="113">
        <v>725</v>
      </c>
      <c r="G372" s="113">
        <v>768</v>
      </c>
      <c r="H372" s="130">
        <v>1E-3</v>
      </c>
      <c r="I372" s="113" t="s">
        <v>43</v>
      </c>
      <c r="J372" s="113" t="s">
        <v>4514</v>
      </c>
    </row>
    <row r="373" spans="1:10" x14ac:dyDescent="0.3">
      <c r="A373" s="113" t="s">
        <v>3843</v>
      </c>
      <c r="B373" s="126" t="str">
        <f>IF(A373=A372, "",VLOOKUP('[1]Yield stress'!$A373,[1]comp!$A$2:$BJ$838, 3, FALSE))</f>
        <v/>
      </c>
      <c r="C373" s="126" t="e">
        <f>VLOOKUP('[1]Yield stress'!$A373, [1]comp!$A$2:$BJ$838, 2, FALSE)</f>
        <v>#N/A</v>
      </c>
      <c r="D373" s="113" t="s">
        <v>1060</v>
      </c>
      <c r="E373" s="113" t="s">
        <v>3848</v>
      </c>
      <c r="F373" s="113">
        <v>634</v>
      </c>
      <c r="G373" s="113">
        <v>868</v>
      </c>
      <c r="H373" s="130">
        <v>1E-3</v>
      </c>
      <c r="I373" s="113" t="s">
        <v>43</v>
      </c>
      <c r="J373" s="113" t="s">
        <v>4514</v>
      </c>
    </row>
    <row r="374" spans="1:10" x14ac:dyDescent="0.3">
      <c r="A374" s="113" t="s">
        <v>3843</v>
      </c>
      <c r="B374" s="126" t="str">
        <f>IF(A374=A373, "",VLOOKUP('[1]Yield stress'!$A374,[1]comp!$A$2:$BJ$838, 3, FALSE))</f>
        <v/>
      </c>
      <c r="C374" s="126" t="e">
        <f>VLOOKUP('[1]Yield stress'!$A374, [1]comp!$A$2:$BJ$838, 2, FALSE)</f>
        <v>#N/A</v>
      </c>
      <c r="D374" s="113" t="s">
        <v>1060</v>
      </c>
      <c r="E374" s="113" t="s">
        <v>4515</v>
      </c>
      <c r="F374" s="113">
        <v>365</v>
      </c>
      <c r="G374" s="113">
        <v>970</v>
      </c>
      <c r="H374" s="130">
        <v>1E-3</v>
      </c>
      <c r="I374" s="113" t="s">
        <v>43</v>
      </c>
      <c r="J374" s="113" t="s">
        <v>4514</v>
      </c>
    </row>
    <row r="375" spans="1:10" x14ac:dyDescent="0.3">
      <c r="A375" s="113" t="s">
        <v>3845</v>
      </c>
      <c r="B375" s="126" t="e">
        <f>IF(A375=A374, "",VLOOKUP('[1]Yield stress'!$A375,[1]comp!$A$2:$BJ$838, 3, FALSE))</f>
        <v>#N/A</v>
      </c>
      <c r="C375" s="126" t="e">
        <f>VLOOKUP('[1]Yield stress'!$A375, [1]comp!$A$2:$BJ$838, 2, FALSE)</f>
        <v>#N/A</v>
      </c>
      <c r="D375" s="113" t="s">
        <v>890</v>
      </c>
      <c r="E375" s="113" t="s">
        <v>4516</v>
      </c>
      <c r="F375" s="113">
        <v>511</v>
      </c>
      <c r="G375" s="113">
        <v>25</v>
      </c>
      <c r="H375" s="130">
        <v>1E-3</v>
      </c>
      <c r="I375" s="113" t="s">
        <v>43</v>
      </c>
      <c r="J375" s="113" t="s">
        <v>4514</v>
      </c>
    </row>
    <row r="376" spans="1:10" x14ac:dyDescent="0.3">
      <c r="A376" s="113" t="s">
        <v>3845</v>
      </c>
      <c r="B376" s="126" t="str">
        <f>IF(A376=A375, "",VLOOKUP('[1]Yield stress'!$A376,[1]comp!$A$2:$BJ$838, 3, FALSE))</f>
        <v/>
      </c>
      <c r="C376" s="126" t="e">
        <f>VLOOKUP('[1]Yield stress'!$A376, [1]comp!$A$2:$BJ$838, 2, FALSE)</f>
        <v>#N/A</v>
      </c>
      <c r="D376" s="113" t="s">
        <v>890</v>
      </c>
      <c r="E376" s="113" t="s">
        <v>4517</v>
      </c>
      <c r="F376" s="113">
        <v>512</v>
      </c>
      <c r="G376" s="113">
        <v>768</v>
      </c>
      <c r="H376" s="130">
        <v>1E-3</v>
      </c>
      <c r="I376" s="113" t="s">
        <v>43</v>
      </c>
      <c r="J376" s="113" t="s">
        <v>4514</v>
      </c>
    </row>
    <row r="377" spans="1:10" x14ac:dyDescent="0.3">
      <c r="A377" s="113" t="s">
        <v>3845</v>
      </c>
      <c r="B377" s="126" t="str">
        <f>IF(A377=A376, "",VLOOKUP('[1]Yield stress'!$A377,[1]comp!$A$2:$BJ$838, 3, FALSE))</f>
        <v/>
      </c>
      <c r="C377" s="126" t="e">
        <f>VLOOKUP('[1]Yield stress'!$A377, [1]comp!$A$2:$BJ$838, 2, FALSE)</f>
        <v>#N/A</v>
      </c>
      <c r="D377" s="113" t="s">
        <v>890</v>
      </c>
      <c r="E377" s="113" t="s">
        <v>4518</v>
      </c>
      <c r="F377" s="113">
        <v>568</v>
      </c>
      <c r="G377" s="113">
        <v>868</v>
      </c>
      <c r="H377" s="130">
        <v>1E-3</v>
      </c>
      <c r="I377" s="113" t="s">
        <v>43</v>
      </c>
      <c r="J377" s="113" t="s">
        <v>4514</v>
      </c>
    </row>
    <row r="378" spans="1:10" x14ac:dyDescent="0.3">
      <c r="A378" s="113" t="s">
        <v>3845</v>
      </c>
      <c r="B378" s="126" t="str">
        <f>IF(A378=A377, "",VLOOKUP('[1]Yield stress'!$A378,[1]comp!$A$2:$BJ$838, 3, FALSE))</f>
        <v/>
      </c>
      <c r="C378" s="126" t="e">
        <f>VLOOKUP('[1]Yield stress'!$A378, [1]comp!$A$2:$BJ$838, 2, FALSE)</f>
        <v>#N/A</v>
      </c>
      <c r="D378" s="113" t="s">
        <v>890</v>
      </c>
      <c r="E378" s="113" t="s">
        <v>4519</v>
      </c>
      <c r="F378" s="113">
        <v>361</v>
      </c>
      <c r="G378" s="113">
        <v>1000</v>
      </c>
      <c r="H378" s="130">
        <v>1E-3</v>
      </c>
      <c r="I378" s="113" t="s">
        <v>43</v>
      </c>
      <c r="J378" s="113" t="s">
        <v>4514</v>
      </c>
    </row>
    <row r="379" spans="1:10" x14ac:dyDescent="0.3">
      <c r="A379" s="113" t="s">
        <v>3847</v>
      </c>
      <c r="B379" s="126" t="e">
        <f>IF(A379=A378, "",VLOOKUP('[1]Yield stress'!$A379,[1]comp!$A$2:$BJ$838, 3, FALSE))</f>
        <v>#N/A</v>
      </c>
      <c r="C379" s="126" t="e">
        <f>VLOOKUP('[1]Yield stress'!$A379, [1]comp!$A$2:$BJ$838, 2, FALSE)</f>
        <v>#N/A</v>
      </c>
      <c r="D379" s="113" t="s">
        <v>1061</v>
      </c>
      <c r="E379" s="113" t="s">
        <v>4520</v>
      </c>
      <c r="F379" s="113">
        <v>480</v>
      </c>
      <c r="G379" s="113">
        <v>25</v>
      </c>
      <c r="H379" s="130">
        <v>1E-3</v>
      </c>
      <c r="I379" s="113" t="s">
        <v>43</v>
      </c>
      <c r="J379" s="113" t="s">
        <v>4514</v>
      </c>
    </row>
    <row r="380" spans="1:10" x14ac:dyDescent="0.3">
      <c r="A380" s="113" t="s">
        <v>3847</v>
      </c>
      <c r="B380" s="126" t="str">
        <f>IF(A380=A379, "",VLOOKUP('[1]Yield stress'!$A380,[1]comp!$A$2:$BJ$838, 3, FALSE))</f>
        <v/>
      </c>
      <c r="C380" s="126" t="e">
        <f>VLOOKUP('[1]Yield stress'!$A380, [1]comp!$A$2:$BJ$838, 2, FALSE)</f>
        <v>#N/A</v>
      </c>
      <c r="D380" s="113" t="s">
        <v>1061</v>
      </c>
      <c r="E380" s="113" t="s">
        <v>4521</v>
      </c>
      <c r="F380" s="113">
        <v>520</v>
      </c>
      <c r="G380" s="113">
        <v>768</v>
      </c>
      <c r="H380" s="130">
        <v>1E-3</v>
      </c>
      <c r="I380" s="113" t="s">
        <v>43</v>
      </c>
      <c r="J380" s="113" t="s">
        <v>4514</v>
      </c>
    </row>
    <row r="381" spans="1:10" x14ac:dyDescent="0.3">
      <c r="A381" s="113" t="s">
        <v>3847</v>
      </c>
      <c r="B381" s="126" t="str">
        <f>IF(A381=A380, "",VLOOKUP('[1]Yield stress'!$A381,[1]comp!$A$2:$BJ$838, 3, FALSE))</f>
        <v/>
      </c>
      <c r="C381" s="126" t="e">
        <f>VLOOKUP('[1]Yield stress'!$A381, [1]comp!$A$2:$BJ$838, 2, FALSE)</f>
        <v>#N/A</v>
      </c>
      <c r="D381" s="113" t="s">
        <v>1061</v>
      </c>
      <c r="E381" s="113" t="s">
        <v>4522</v>
      </c>
      <c r="F381" s="113">
        <v>549</v>
      </c>
      <c r="G381" s="113">
        <v>868</v>
      </c>
      <c r="H381" s="130">
        <v>1E-3</v>
      </c>
      <c r="I381" s="113" t="s">
        <v>43</v>
      </c>
      <c r="J381" s="113" t="s">
        <v>4514</v>
      </c>
    </row>
    <row r="382" spans="1:10" x14ac:dyDescent="0.3">
      <c r="A382" s="113" t="s">
        <v>3847</v>
      </c>
      <c r="B382" s="126" t="str">
        <f>IF(A382=A381, "",VLOOKUP('[1]Yield stress'!$A382,[1]comp!$A$2:$BJ$838, 3, FALSE))</f>
        <v/>
      </c>
      <c r="C382" s="126" t="e">
        <f>VLOOKUP('[1]Yield stress'!$A382, [1]comp!$A$2:$BJ$838, 2, FALSE)</f>
        <v>#N/A</v>
      </c>
      <c r="D382" s="113" t="s">
        <v>1061</v>
      </c>
      <c r="E382" s="113" t="s">
        <v>4523</v>
      </c>
      <c r="F382" s="113">
        <v>401</v>
      </c>
      <c r="G382" s="113">
        <v>1000</v>
      </c>
      <c r="H382" s="130">
        <v>1E-3</v>
      </c>
      <c r="I382" s="113" t="s">
        <v>43</v>
      </c>
      <c r="J382" s="113" t="s">
        <v>4514</v>
      </c>
    </row>
    <row r="383" spans="1:10" x14ac:dyDescent="0.3">
      <c r="A383" s="113" t="s">
        <v>3851</v>
      </c>
      <c r="B383" s="126" t="e">
        <f>IF(A383=A382, "",VLOOKUP('[1]Yield stress'!$A383,[1]comp!$A$2:$BJ$838, 3, FALSE))</f>
        <v>#N/A</v>
      </c>
      <c r="C383" s="126" t="e">
        <f>VLOOKUP('[1]Yield stress'!$A383, [1]comp!$A$2:$BJ$838, 2, FALSE)</f>
        <v>#N/A</v>
      </c>
      <c r="D383" s="113" t="s">
        <v>3852</v>
      </c>
      <c r="E383" s="113" t="s">
        <v>3853</v>
      </c>
      <c r="F383" s="113">
        <v>188</v>
      </c>
      <c r="G383" s="113">
        <v>28</v>
      </c>
      <c r="H383" s="130">
        <v>1E-4</v>
      </c>
      <c r="I383" s="113" t="s">
        <v>43</v>
      </c>
      <c r="J383" s="113" t="s">
        <v>321</v>
      </c>
    </row>
    <row r="384" spans="1:10" x14ac:dyDescent="0.3">
      <c r="A384" s="113" t="s">
        <v>3851</v>
      </c>
      <c r="B384" s="126" t="str">
        <f>IF(A384=A383, "",VLOOKUP('[1]Yield stress'!$A384,[1]comp!$A$2:$BJ$838, 3, FALSE))</f>
        <v/>
      </c>
      <c r="C384" s="126" t="e">
        <f>VLOOKUP('[1]Yield stress'!$A384, [1]comp!$A$2:$BJ$838, 2, FALSE)</f>
        <v>#N/A</v>
      </c>
      <c r="D384" s="113" t="s">
        <v>3852</v>
      </c>
      <c r="E384" s="113" t="s">
        <v>3856</v>
      </c>
      <c r="F384" s="113">
        <v>185</v>
      </c>
      <c r="G384" s="113">
        <v>200</v>
      </c>
      <c r="H384" s="130">
        <v>1E-4</v>
      </c>
      <c r="I384" s="113" t="s">
        <v>43</v>
      </c>
      <c r="J384" s="113" t="s">
        <v>321</v>
      </c>
    </row>
    <row r="385" spans="1:10" x14ac:dyDescent="0.3">
      <c r="A385" s="113" t="s">
        <v>3851</v>
      </c>
      <c r="B385" s="126" t="str">
        <f>IF(A385=A384, "",VLOOKUP('[1]Yield stress'!$A385,[1]comp!$A$2:$BJ$838, 3, FALSE))</f>
        <v/>
      </c>
      <c r="C385" s="126" t="e">
        <f>VLOOKUP('[1]Yield stress'!$A385, [1]comp!$A$2:$BJ$838, 2, FALSE)</f>
        <v>#N/A</v>
      </c>
      <c r="D385" s="113" t="s">
        <v>3852</v>
      </c>
      <c r="E385" s="113" t="s">
        <v>4524</v>
      </c>
      <c r="F385" s="113">
        <v>184</v>
      </c>
      <c r="G385" s="113">
        <v>400</v>
      </c>
      <c r="H385" s="130">
        <v>1E-4</v>
      </c>
      <c r="I385" s="113" t="s">
        <v>43</v>
      </c>
      <c r="J385" s="113" t="s">
        <v>321</v>
      </c>
    </row>
    <row r="386" spans="1:10" x14ac:dyDescent="0.3">
      <c r="A386" s="113" t="s">
        <v>3851</v>
      </c>
      <c r="B386" s="126" t="str">
        <f>IF(A386=A385, "",VLOOKUP('[1]Yield stress'!$A386,[1]comp!$A$2:$BJ$838, 3, FALSE))</f>
        <v/>
      </c>
      <c r="C386" s="126" t="e">
        <f>VLOOKUP('[1]Yield stress'!$A386, [1]comp!$A$2:$BJ$838, 2, FALSE)</f>
        <v>#N/A</v>
      </c>
      <c r="D386" s="113" t="s">
        <v>3852</v>
      </c>
      <c r="E386" s="113" t="s">
        <v>4525</v>
      </c>
      <c r="F386" s="113">
        <v>221</v>
      </c>
      <c r="G386" s="113">
        <v>500</v>
      </c>
      <c r="H386" s="130">
        <v>1E-4</v>
      </c>
      <c r="I386" s="113" t="s">
        <v>43</v>
      </c>
      <c r="J386" s="113" t="s">
        <v>321</v>
      </c>
    </row>
    <row r="387" spans="1:10" x14ac:dyDescent="0.3">
      <c r="A387" s="113" t="s">
        <v>3851</v>
      </c>
      <c r="B387" s="126" t="str">
        <f>IF(A387=A386, "",VLOOKUP('[1]Yield stress'!$A387,[1]comp!$A$2:$BJ$838, 3, FALSE))</f>
        <v/>
      </c>
      <c r="C387" s="126" t="e">
        <f>VLOOKUP('[1]Yield stress'!$A387, [1]comp!$A$2:$BJ$838, 2, FALSE)</f>
        <v>#N/A</v>
      </c>
      <c r="D387" s="113" t="s">
        <v>3852</v>
      </c>
      <c r="E387" s="113" t="s">
        <v>4526</v>
      </c>
      <c r="F387" s="113">
        <v>285</v>
      </c>
      <c r="G387" s="113">
        <v>600</v>
      </c>
      <c r="H387" s="130">
        <v>1E-4</v>
      </c>
      <c r="I387" s="113" t="s">
        <v>43</v>
      </c>
      <c r="J387" s="113" t="s">
        <v>321</v>
      </c>
    </row>
    <row r="388" spans="1:10" x14ac:dyDescent="0.3">
      <c r="A388" s="113" t="s">
        <v>3851</v>
      </c>
      <c r="B388" s="126" t="str">
        <f>IF(A388=A387, "",VLOOKUP('[1]Yield stress'!$A388,[1]comp!$A$2:$BJ$838, 3, FALSE))</f>
        <v/>
      </c>
      <c r="C388" s="126" t="e">
        <f>VLOOKUP('[1]Yield stress'!$A388, [1]comp!$A$2:$BJ$838, 2, FALSE)</f>
        <v>#N/A</v>
      </c>
      <c r="D388" s="113" t="s">
        <v>3852</v>
      </c>
      <c r="E388" s="113" t="s">
        <v>4527</v>
      </c>
      <c r="F388" s="113">
        <v>341</v>
      </c>
      <c r="G388" s="113">
        <v>700</v>
      </c>
      <c r="H388" s="130">
        <v>1E-4</v>
      </c>
      <c r="I388" s="113" t="s">
        <v>43</v>
      </c>
      <c r="J388" s="113" t="s">
        <v>321</v>
      </c>
    </row>
    <row r="389" spans="1:10" x14ac:dyDescent="0.3">
      <c r="A389" s="113" t="s">
        <v>3851</v>
      </c>
      <c r="B389" s="126" t="str">
        <f>IF(A389=A388, "",VLOOKUP('[1]Yield stress'!$A389,[1]comp!$A$2:$BJ$838, 3, FALSE))</f>
        <v/>
      </c>
      <c r="C389" s="126" t="e">
        <f>VLOOKUP('[1]Yield stress'!$A389, [1]comp!$A$2:$BJ$838, 2, FALSE)</f>
        <v>#N/A</v>
      </c>
      <c r="D389" s="113" t="s">
        <v>3852</v>
      </c>
      <c r="E389" s="113" t="s">
        <v>4528</v>
      </c>
      <c r="F389" s="113">
        <v>379</v>
      </c>
      <c r="G389" s="113">
        <v>800</v>
      </c>
      <c r="H389" s="130">
        <v>1E-4</v>
      </c>
      <c r="I389" s="113" t="s">
        <v>43</v>
      </c>
      <c r="J389" s="113" t="s">
        <v>321</v>
      </c>
    </row>
    <row r="390" spans="1:10" x14ac:dyDescent="0.3">
      <c r="A390" s="113" t="s">
        <v>3851</v>
      </c>
      <c r="B390" s="126" t="str">
        <f>IF(A390=A389, "",VLOOKUP('[1]Yield stress'!$A390,[1]comp!$A$2:$BJ$838, 3, FALSE))</f>
        <v/>
      </c>
      <c r="C390" s="126" t="e">
        <f>VLOOKUP('[1]Yield stress'!$A390, [1]comp!$A$2:$BJ$838, 2, FALSE)</f>
        <v>#N/A</v>
      </c>
      <c r="D390" s="113" t="s">
        <v>3852</v>
      </c>
      <c r="E390" s="113" t="s">
        <v>4529</v>
      </c>
      <c r="F390" s="113">
        <v>291</v>
      </c>
      <c r="G390" s="113">
        <v>900</v>
      </c>
      <c r="H390" s="130">
        <v>1E-4</v>
      </c>
      <c r="I390" s="113" t="s">
        <v>43</v>
      </c>
      <c r="J390" s="113" t="s">
        <v>321</v>
      </c>
    </row>
    <row r="391" spans="1:10" x14ac:dyDescent="0.3">
      <c r="A391" s="113" t="s">
        <v>3851</v>
      </c>
      <c r="B391" s="126" t="str">
        <f>IF(A391=A390, "",VLOOKUP('[1]Yield stress'!$A391,[1]comp!$A$2:$BJ$838, 3, FALSE))</f>
        <v/>
      </c>
      <c r="C391" s="126" t="e">
        <f>VLOOKUP('[1]Yield stress'!$A391, [1]comp!$A$2:$BJ$838, 2, FALSE)</f>
        <v>#N/A</v>
      </c>
      <c r="D391" s="113" t="s">
        <v>3852</v>
      </c>
      <c r="E391" s="113" t="s">
        <v>4530</v>
      </c>
      <c r="F391" s="113">
        <v>182</v>
      </c>
      <c r="G391" s="113">
        <v>1000</v>
      </c>
      <c r="H391" s="130">
        <v>1E-4</v>
      </c>
      <c r="I391" s="113" t="s">
        <v>43</v>
      </c>
      <c r="J391" s="113" t="s">
        <v>321</v>
      </c>
    </row>
    <row r="392" spans="1:10" x14ac:dyDescent="0.3">
      <c r="A392" s="113" t="s">
        <v>3854</v>
      </c>
      <c r="B392" s="126" t="e">
        <f>IF(A392=A391, "",VLOOKUP('[1]Yield stress'!$A392,[1]comp!$A$2:$BJ$838, 3, FALSE))</f>
        <v>#N/A</v>
      </c>
      <c r="C392" s="126" t="e">
        <f>VLOOKUP('[1]Yield stress'!$A392, [1]comp!$A$2:$BJ$838, 2, FALSE)</f>
        <v>#N/A</v>
      </c>
      <c r="D392" s="113" t="s">
        <v>3855</v>
      </c>
      <c r="E392" s="113" t="s">
        <v>3856</v>
      </c>
      <c r="F392" s="113">
        <v>167</v>
      </c>
      <c r="G392" s="113">
        <v>30</v>
      </c>
      <c r="H392" s="130">
        <v>1E-4</v>
      </c>
      <c r="I392" s="113" t="s">
        <v>43</v>
      </c>
      <c r="J392" s="113" t="s">
        <v>321</v>
      </c>
    </row>
    <row r="393" spans="1:10" x14ac:dyDescent="0.3">
      <c r="A393" s="113" t="s">
        <v>3854</v>
      </c>
      <c r="B393" s="126" t="str">
        <f>IF(A393=A392, "",VLOOKUP('[1]Yield stress'!$A393,[1]comp!$A$2:$BJ$838, 3, FALSE))</f>
        <v/>
      </c>
      <c r="C393" s="126" t="e">
        <f>VLOOKUP('[1]Yield stress'!$A393, [1]comp!$A$2:$BJ$838, 2, FALSE)</f>
        <v>#N/A</v>
      </c>
      <c r="D393" s="113" t="s">
        <v>3855</v>
      </c>
      <c r="E393" s="113" t="s">
        <v>4524</v>
      </c>
      <c r="F393" s="113">
        <v>166</v>
      </c>
      <c r="G393" s="113">
        <v>200</v>
      </c>
      <c r="H393" s="130">
        <v>1E-4</v>
      </c>
      <c r="I393" s="113" t="s">
        <v>43</v>
      </c>
      <c r="J393" s="113" t="s">
        <v>321</v>
      </c>
    </row>
    <row r="394" spans="1:10" x14ac:dyDescent="0.3">
      <c r="A394" s="113" t="s">
        <v>3854</v>
      </c>
      <c r="B394" s="126" t="str">
        <f>IF(A394=A393, "",VLOOKUP('[1]Yield stress'!$A394,[1]comp!$A$2:$BJ$838, 3, FALSE))</f>
        <v/>
      </c>
      <c r="C394" s="126" t="e">
        <f>VLOOKUP('[1]Yield stress'!$A394, [1]comp!$A$2:$BJ$838, 2, FALSE)</f>
        <v>#N/A</v>
      </c>
      <c r="D394" s="113" t="s">
        <v>3855</v>
      </c>
      <c r="E394" s="113" t="s">
        <v>4525</v>
      </c>
      <c r="F394" s="113">
        <v>187</v>
      </c>
      <c r="G394" s="113">
        <v>400</v>
      </c>
      <c r="H394" s="130">
        <v>1E-4</v>
      </c>
      <c r="I394" s="113" t="s">
        <v>43</v>
      </c>
      <c r="J394" s="113" t="s">
        <v>321</v>
      </c>
    </row>
    <row r="395" spans="1:10" x14ac:dyDescent="0.3">
      <c r="A395" s="113" t="s">
        <v>3854</v>
      </c>
      <c r="B395" s="126" t="str">
        <f>IF(A395=A394, "",VLOOKUP('[1]Yield stress'!$A395,[1]comp!$A$2:$BJ$838, 3, FALSE))</f>
        <v/>
      </c>
      <c r="C395" s="126" t="e">
        <f>VLOOKUP('[1]Yield stress'!$A395, [1]comp!$A$2:$BJ$838, 2, FALSE)</f>
        <v>#N/A</v>
      </c>
      <c r="D395" s="113" t="s">
        <v>3855</v>
      </c>
      <c r="E395" s="113" t="s">
        <v>4526</v>
      </c>
      <c r="F395" s="113">
        <v>217</v>
      </c>
      <c r="G395" s="113">
        <v>500</v>
      </c>
      <c r="H395" s="130">
        <v>1E-4</v>
      </c>
      <c r="I395" s="113" t="s">
        <v>43</v>
      </c>
      <c r="J395" s="113" t="s">
        <v>321</v>
      </c>
    </row>
    <row r="396" spans="1:10" x14ac:dyDescent="0.3">
      <c r="A396" s="113" t="s">
        <v>3854</v>
      </c>
      <c r="B396" s="126" t="str">
        <f>IF(A396=A395, "",VLOOKUP('[1]Yield stress'!$A396,[1]comp!$A$2:$BJ$838, 3, FALSE))</f>
        <v/>
      </c>
      <c r="C396" s="126" t="e">
        <f>VLOOKUP('[1]Yield stress'!$A396, [1]comp!$A$2:$BJ$838, 2, FALSE)</f>
        <v>#N/A</v>
      </c>
      <c r="D396" s="113" t="s">
        <v>3855</v>
      </c>
      <c r="E396" s="113" t="s">
        <v>4527</v>
      </c>
      <c r="F396" s="113">
        <v>297</v>
      </c>
      <c r="G396" s="113">
        <v>600</v>
      </c>
      <c r="H396" s="130">
        <v>1E-4</v>
      </c>
      <c r="I396" s="113" t="s">
        <v>43</v>
      </c>
      <c r="J396" s="113" t="s">
        <v>321</v>
      </c>
    </row>
    <row r="397" spans="1:10" x14ac:dyDescent="0.3">
      <c r="A397" s="113" t="s">
        <v>3854</v>
      </c>
      <c r="B397" s="126" t="str">
        <f>IF(A397=A396, "",VLOOKUP('[1]Yield stress'!$A397,[1]comp!$A$2:$BJ$838, 3, FALSE))</f>
        <v/>
      </c>
      <c r="C397" s="126" t="e">
        <f>VLOOKUP('[1]Yield stress'!$A397, [1]comp!$A$2:$BJ$838, 2, FALSE)</f>
        <v>#N/A</v>
      </c>
      <c r="D397" s="113" t="s">
        <v>3855</v>
      </c>
      <c r="E397" s="113" t="s">
        <v>4528</v>
      </c>
      <c r="F397" s="113">
        <v>376</v>
      </c>
      <c r="G397" s="113">
        <v>700</v>
      </c>
      <c r="H397" s="130">
        <v>1E-4</v>
      </c>
      <c r="I397" s="113" t="s">
        <v>43</v>
      </c>
      <c r="J397" s="113" t="s">
        <v>321</v>
      </c>
    </row>
    <row r="398" spans="1:10" x14ac:dyDescent="0.3">
      <c r="A398" s="113" t="s">
        <v>3854</v>
      </c>
      <c r="B398" s="126" t="str">
        <f>IF(A398=A397, "",VLOOKUP('[1]Yield stress'!$A398,[1]comp!$A$2:$BJ$838, 3, FALSE))</f>
        <v/>
      </c>
      <c r="C398" s="126" t="e">
        <f>VLOOKUP('[1]Yield stress'!$A398, [1]comp!$A$2:$BJ$838, 2, FALSE)</f>
        <v>#N/A</v>
      </c>
      <c r="D398" s="113" t="s">
        <v>3855</v>
      </c>
      <c r="E398" s="113" t="s">
        <v>4529</v>
      </c>
      <c r="F398" s="113">
        <v>403</v>
      </c>
      <c r="G398" s="113">
        <v>800</v>
      </c>
      <c r="H398" s="130">
        <v>1E-4</v>
      </c>
      <c r="I398" s="113" t="s">
        <v>43</v>
      </c>
      <c r="J398" s="113" t="s">
        <v>321</v>
      </c>
    </row>
    <row r="399" spans="1:10" x14ac:dyDescent="0.3">
      <c r="A399" s="113" t="s">
        <v>3854</v>
      </c>
      <c r="B399" s="126" t="str">
        <f>IF(A399=A398, "",VLOOKUP('[1]Yield stress'!$A399,[1]comp!$A$2:$BJ$838, 3, FALSE))</f>
        <v/>
      </c>
      <c r="C399" s="126" t="e">
        <f>VLOOKUP('[1]Yield stress'!$A399, [1]comp!$A$2:$BJ$838, 2, FALSE)</f>
        <v>#N/A</v>
      </c>
      <c r="D399" s="113" t="s">
        <v>3855</v>
      </c>
      <c r="E399" s="113" t="s">
        <v>4530</v>
      </c>
      <c r="F399" s="113">
        <v>300</v>
      </c>
      <c r="G399" s="113">
        <v>900</v>
      </c>
      <c r="H399" s="130">
        <v>1E-4</v>
      </c>
      <c r="I399" s="113" t="s">
        <v>43</v>
      </c>
      <c r="J399" s="113" t="s">
        <v>321</v>
      </c>
    </row>
    <row r="400" spans="1:10" x14ac:dyDescent="0.3">
      <c r="A400" s="113" t="s">
        <v>3854</v>
      </c>
      <c r="B400" s="126" t="str">
        <f>IF(A400=A399, "",VLOOKUP('[1]Yield stress'!$A400,[1]comp!$A$2:$BJ$838, 3, FALSE))</f>
        <v/>
      </c>
      <c r="C400" s="126" t="e">
        <f>VLOOKUP('[1]Yield stress'!$A400, [1]comp!$A$2:$BJ$838, 2, FALSE)</f>
        <v>#N/A</v>
      </c>
      <c r="D400" s="113" t="s">
        <v>3855</v>
      </c>
      <c r="E400" s="113" t="s">
        <v>4531</v>
      </c>
      <c r="F400" s="113">
        <v>271</v>
      </c>
      <c r="G400" s="113">
        <v>1000</v>
      </c>
      <c r="H400" s="130">
        <v>1E-4</v>
      </c>
      <c r="I400" s="113" t="s">
        <v>43</v>
      </c>
      <c r="J400" s="113" t="s">
        <v>321</v>
      </c>
    </row>
    <row r="401" spans="1:10" x14ac:dyDescent="0.3">
      <c r="A401" s="113" t="s">
        <v>3857</v>
      </c>
      <c r="B401" s="126" t="e">
        <f>IF(A401=A400, "",VLOOKUP('[1]Yield stress'!$A401,[1]comp!$A$2:$BJ$838, 3, FALSE))</f>
        <v>#N/A</v>
      </c>
      <c r="C401" s="126" t="e">
        <f>VLOOKUP('[1]Yield stress'!$A401, [1]comp!$A$2:$BJ$838, 2, FALSE)</f>
        <v>#N/A</v>
      </c>
      <c r="D401" s="113" t="s">
        <v>3858</v>
      </c>
      <c r="E401" s="113" t="s">
        <v>3859</v>
      </c>
      <c r="F401" s="113">
        <v>800</v>
      </c>
      <c r="G401" s="113">
        <v>25</v>
      </c>
      <c r="H401" s="130">
        <v>1E-3</v>
      </c>
      <c r="I401" s="113" t="s">
        <v>43</v>
      </c>
      <c r="J401" s="113" t="s">
        <v>321</v>
      </c>
    </row>
    <row r="402" spans="1:10" x14ac:dyDescent="0.3">
      <c r="A402" s="113" t="s">
        <v>3857</v>
      </c>
      <c r="B402" s="126" t="str">
        <f>IF(A402=A401, "",VLOOKUP('[1]Yield stress'!$A402,[1]comp!$A$2:$BJ$838, 3, FALSE))</f>
        <v/>
      </c>
      <c r="C402" s="126" t="e">
        <f>VLOOKUP('[1]Yield stress'!$A402, [1]comp!$A$2:$BJ$838, 2, FALSE)</f>
        <v>#N/A</v>
      </c>
      <c r="D402" s="113" t="s">
        <v>3858</v>
      </c>
      <c r="E402" s="113" t="s">
        <v>3863</v>
      </c>
      <c r="F402" s="113">
        <v>682</v>
      </c>
      <c r="G402" s="113">
        <v>570</v>
      </c>
      <c r="H402" s="130">
        <v>1E-3</v>
      </c>
      <c r="I402" s="113" t="s">
        <v>43</v>
      </c>
      <c r="J402" s="113" t="s">
        <v>321</v>
      </c>
    </row>
    <row r="403" spans="1:10" x14ac:dyDescent="0.3">
      <c r="A403" s="113" t="s">
        <v>3857</v>
      </c>
      <c r="B403" s="126" t="str">
        <f>IF(A403=A402, "",VLOOKUP('[1]Yield stress'!$A403,[1]comp!$A$2:$BJ$838, 3, FALSE))</f>
        <v/>
      </c>
      <c r="C403" s="126" t="e">
        <f>VLOOKUP('[1]Yield stress'!$A403, [1]comp!$A$2:$BJ$838, 2, FALSE)</f>
        <v>#N/A</v>
      </c>
      <c r="D403" s="113" t="s">
        <v>3858</v>
      </c>
      <c r="E403" s="113" t="s">
        <v>3865</v>
      </c>
      <c r="F403" s="113">
        <v>671</v>
      </c>
      <c r="G403" s="113">
        <v>670</v>
      </c>
      <c r="H403" s="130">
        <v>1E-3</v>
      </c>
      <c r="I403" s="113" t="s">
        <v>43</v>
      </c>
      <c r="J403" s="113" t="s">
        <v>321</v>
      </c>
    </row>
    <row r="404" spans="1:10" x14ac:dyDescent="0.3">
      <c r="A404" s="113" t="s">
        <v>3857</v>
      </c>
      <c r="B404" s="126" t="str">
        <f>IF(A404=A403, "",VLOOKUP('[1]Yield stress'!$A404,[1]comp!$A$2:$BJ$838, 3, FALSE))</f>
        <v/>
      </c>
      <c r="C404" s="126" t="e">
        <f>VLOOKUP('[1]Yield stress'!$A404, [1]comp!$A$2:$BJ$838, 2, FALSE)</f>
        <v>#N/A</v>
      </c>
      <c r="D404" s="113" t="s">
        <v>3858</v>
      </c>
      <c r="E404" s="113" t="s">
        <v>3868</v>
      </c>
      <c r="F404" s="113">
        <v>607</v>
      </c>
      <c r="G404" s="113">
        <v>770</v>
      </c>
      <c r="H404" s="130">
        <v>1E-3</v>
      </c>
      <c r="I404" s="113" t="s">
        <v>43</v>
      </c>
      <c r="J404" s="113" t="s">
        <v>321</v>
      </c>
    </row>
    <row r="405" spans="1:10" x14ac:dyDescent="0.3">
      <c r="A405" s="113" t="s">
        <v>3857</v>
      </c>
      <c r="B405" s="126"/>
      <c r="C405" s="126"/>
      <c r="D405" s="113" t="s">
        <v>3858</v>
      </c>
      <c r="E405" s="113" t="s">
        <v>3871</v>
      </c>
      <c r="F405" s="113">
        <v>535</v>
      </c>
      <c r="G405" s="113">
        <v>870</v>
      </c>
      <c r="H405" s="130">
        <v>1E-3</v>
      </c>
      <c r="I405" s="113" t="s">
        <v>43</v>
      </c>
      <c r="J405" s="113" t="s">
        <v>321</v>
      </c>
    </row>
    <row r="406" spans="1:10" x14ac:dyDescent="0.3">
      <c r="A406" s="113" t="s">
        <v>3860</v>
      </c>
      <c r="B406" s="126" t="e">
        <f>IF(A406=A404, "",VLOOKUP('[1]Yield stress'!$A406,[1]comp!$A$2:$BJ$838, 3, FALSE))</f>
        <v>#N/A</v>
      </c>
      <c r="C406" s="126" t="e">
        <f>VLOOKUP('[1]Yield stress'!$A406, [1]comp!$A$2:$BJ$838, 2, FALSE)</f>
        <v>#N/A</v>
      </c>
      <c r="D406" s="113" t="s">
        <v>3862</v>
      </c>
      <c r="E406" s="113" t="s">
        <v>3871</v>
      </c>
      <c r="F406" s="113">
        <v>714</v>
      </c>
      <c r="G406" s="113">
        <v>25</v>
      </c>
      <c r="H406" s="130">
        <v>1E-3</v>
      </c>
      <c r="I406" s="113" t="s">
        <v>43</v>
      </c>
      <c r="J406" s="113" t="s">
        <v>321</v>
      </c>
    </row>
    <row r="407" spans="1:10" x14ac:dyDescent="0.3">
      <c r="A407" s="113" t="s">
        <v>3860</v>
      </c>
      <c r="D407" s="113" t="s">
        <v>3862</v>
      </c>
      <c r="E407" s="113" t="s">
        <v>4532</v>
      </c>
      <c r="F407" s="113">
        <v>599</v>
      </c>
      <c r="G407" s="113">
        <v>570</v>
      </c>
      <c r="H407" s="130">
        <v>1E-3</v>
      </c>
      <c r="I407" s="113" t="s">
        <v>43</v>
      </c>
      <c r="J407" s="113" t="s">
        <v>321</v>
      </c>
    </row>
    <row r="408" spans="1:10" x14ac:dyDescent="0.3">
      <c r="A408" s="113" t="s">
        <v>3860</v>
      </c>
      <c r="D408" s="113" t="s">
        <v>3862</v>
      </c>
      <c r="E408" s="113" t="s">
        <v>4533</v>
      </c>
      <c r="F408" s="113">
        <v>594</v>
      </c>
      <c r="G408" s="113">
        <v>670</v>
      </c>
      <c r="H408" s="130">
        <v>1E-3</v>
      </c>
      <c r="I408" s="113" t="s">
        <v>43</v>
      </c>
      <c r="J408" s="113" t="s">
        <v>321</v>
      </c>
    </row>
    <row r="409" spans="1:10" x14ac:dyDescent="0.3">
      <c r="A409" s="113" t="s">
        <v>3860</v>
      </c>
      <c r="D409" s="113" t="s">
        <v>3862</v>
      </c>
      <c r="E409" s="113" t="s">
        <v>4534</v>
      </c>
      <c r="F409" s="113">
        <v>663</v>
      </c>
      <c r="G409" s="113">
        <v>770</v>
      </c>
      <c r="H409" s="130">
        <v>1E-3</v>
      </c>
      <c r="I409" s="113" t="s">
        <v>43</v>
      </c>
      <c r="J409" s="113" t="s">
        <v>321</v>
      </c>
    </row>
    <row r="410" spans="1:10" x14ac:dyDescent="0.3">
      <c r="A410" s="113" t="s">
        <v>3860</v>
      </c>
      <c r="D410" s="113" t="s">
        <v>3862</v>
      </c>
      <c r="E410" s="113" t="s">
        <v>4535</v>
      </c>
      <c r="F410" s="113">
        <v>503</v>
      </c>
      <c r="G410" s="113">
        <v>870</v>
      </c>
      <c r="H410" s="130">
        <v>1E-3</v>
      </c>
      <c r="I410" s="113" t="s">
        <v>43</v>
      </c>
      <c r="J410" s="113" t="s">
        <v>321</v>
      </c>
    </row>
    <row r="411" spans="1:10" x14ac:dyDescent="0.3">
      <c r="A411" s="113" t="s">
        <v>3864</v>
      </c>
      <c r="D411" s="113" t="s">
        <v>2667</v>
      </c>
      <c r="E411" s="113" t="s">
        <v>4535</v>
      </c>
      <c r="F411" s="113">
        <v>720</v>
      </c>
      <c r="G411" s="113">
        <v>25</v>
      </c>
      <c r="H411" s="130">
        <v>1E-3</v>
      </c>
      <c r="I411" s="113" t="s">
        <v>43</v>
      </c>
      <c r="J411" s="113" t="s">
        <v>321</v>
      </c>
    </row>
    <row r="412" spans="1:10" x14ac:dyDescent="0.3">
      <c r="A412" s="113" t="s">
        <v>3864</v>
      </c>
      <c r="D412" s="113" t="s">
        <v>2667</v>
      </c>
      <c r="E412" s="113" t="s">
        <v>4536</v>
      </c>
      <c r="F412" s="113">
        <v>634</v>
      </c>
      <c r="G412" s="113">
        <v>570</v>
      </c>
      <c r="H412" s="130">
        <v>1E-3</v>
      </c>
      <c r="I412" s="113" t="s">
        <v>43</v>
      </c>
      <c r="J412" s="113" t="s">
        <v>321</v>
      </c>
    </row>
    <row r="413" spans="1:10" x14ac:dyDescent="0.3">
      <c r="A413" s="113" t="s">
        <v>3864</v>
      </c>
      <c r="D413" s="113" t="s">
        <v>2667</v>
      </c>
      <c r="E413" s="113" t="s">
        <v>4537</v>
      </c>
      <c r="F413" s="113">
        <v>602</v>
      </c>
      <c r="G413" s="113">
        <v>670</v>
      </c>
      <c r="H413" s="130">
        <v>1E-3</v>
      </c>
      <c r="I413" s="113" t="s">
        <v>43</v>
      </c>
      <c r="J413" s="113" t="s">
        <v>321</v>
      </c>
    </row>
    <row r="414" spans="1:10" x14ac:dyDescent="0.3">
      <c r="A414" s="113" t="s">
        <v>3864</v>
      </c>
      <c r="D414" s="113" t="s">
        <v>2667</v>
      </c>
      <c r="E414" s="113" t="s">
        <v>4538</v>
      </c>
      <c r="F414" s="113">
        <v>631</v>
      </c>
      <c r="G414" s="113">
        <v>770</v>
      </c>
      <c r="H414" s="130">
        <v>1E-3</v>
      </c>
      <c r="I414" s="113" t="s">
        <v>43</v>
      </c>
      <c r="J414" s="113" t="s">
        <v>321</v>
      </c>
    </row>
    <row r="415" spans="1:10" x14ac:dyDescent="0.3">
      <c r="A415" s="113" t="s">
        <v>3864</v>
      </c>
      <c r="D415" s="113" t="s">
        <v>2667</v>
      </c>
      <c r="E415" s="113" t="s">
        <v>4539</v>
      </c>
      <c r="F415" s="113">
        <v>602</v>
      </c>
      <c r="G415" s="113">
        <v>870</v>
      </c>
      <c r="H415" s="130">
        <v>1E-3</v>
      </c>
      <c r="I415" s="113" t="s">
        <v>43</v>
      </c>
      <c r="J415" s="113" t="s">
        <v>321</v>
      </c>
    </row>
    <row r="416" spans="1:10" x14ac:dyDescent="0.3">
      <c r="A416" s="113" t="s">
        <v>3866</v>
      </c>
      <c r="D416" s="113" t="s">
        <v>3867</v>
      </c>
      <c r="E416" s="113" t="s">
        <v>4539</v>
      </c>
      <c r="F416" s="113">
        <v>680</v>
      </c>
      <c r="G416" s="113">
        <v>25</v>
      </c>
      <c r="H416" s="130">
        <v>1E-3</v>
      </c>
      <c r="I416" s="113" t="s">
        <v>43</v>
      </c>
      <c r="J416" s="113" t="s">
        <v>321</v>
      </c>
    </row>
    <row r="417" spans="1:10" x14ac:dyDescent="0.3">
      <c r="A417" s="113" t="s">
        <v>3866</v>
      </c>
      <c r="D417" s="113" t="s">
        <v>3867</v>
      </c>
      <c r="E417" s="113" t="s">
        <v>4540</v>
      </c>
      <c r="F417" s="113">
        <v>663</v>
      </c>
      <c r="G417" s="113">
        <v>570</v>
      </c>
      <c r="H417" s="130">
        <v>1E-3</v>
      </c>
      <c r="I417" s="113" t="s">
        <v>43</v>
      </c>
      <c r="J417" s="113" t="s">
        <v>321</v>
      </c>
    </row>
    <row r="418" spans="1:10" x14ac:dyDescent="0.3">
      <c r="A418" s="113" t="s">
        <v>3866</v>
      </c>
      <c r="D418" s="113" t="s">
        <v>3867</v>
      </c>
      <c r="E418" s="113" t="s">
        <v>4541</v>
      </c>
      <c r="F418" s="113">
        <v>618</v>
      </c>
      <c r="G418" s="113">
        <v>670</v>
      </c>
      <c r="H418" s="130">
        <v>1E-3</v>
      </c>
      <c r="I418" s="113" t="s">
        <v>43</v>
      </c>
      <c r="J418" s="113" t="s">
        <v>321</v>
      </c>
    </row>
    <row r="419" spans="1:10" x14ac:dyDescent="0.3">
      <c r="A419" s="113" t="s">
        <v>3866</v>
      </c>
      <c r="D419" s="113" t="s">
        <v>3867</v>
      </c>
      <c r="E419" s="113" t="s">
        <v>4542</v>
      </c>
      <c r="F419" s="113">
        <v>669</v>
      </c>
      <c r="G419" s="113">
        <v>770</v>
      </c>
      <c r="H419" s="130">
        <v>1E-3</v>
      </c>
      <c r="I419" s="113" t="s">
        <v>43</v>
      </c>
      <c r="J419" s="113" t="s">
        <v>321</v>
      </c>
    </row>
    <row r="420" spans="1:10" x14ac:dyDescent="0.3">
      <c r="A420" s="113" t="s">
        <v>3866</v>
      </c>
      <c r="D420" s="113" t="s">
        <v>3867</v>
      </c>
      <c r="E420" s="113" t="s">
        <v>4543</v>
      </c>
      <c r="F420" s="113">
        <v>548</v>
      </c>
      <c r="G420" s="113">
        <v>870</v>
      </c>
      <c r="H420" s="130">
        <v>1E-3</v>
      </c>
      <c r="I420" s="113" t="s">
        <v>43</v>
      </c>
      <c r="J420" s="113" t="s">
        <v>321</v>
      </c>
    </row>
    <row r="421" spans="1:10" x14ac:dyDescent="0.3">
      <c r="A421" s="113" t="s">
        <v>3869</v>
      </c>
      <c r="D421" s="113" t="s">
        <v>3870</v>
      </c>
      <c r="E421" s="113" t="s">
        <v>4543</v>
      </c>
      <c r="F421" s="113">
        <v>607</v>
      </c>
      <c r="G421" s="113">
        <v>25</v>
      </c>
      <c r="H421" s="130">
        <v>1E-3</v>
      </c>
      <c r="I421" s="113" t="s">
        <v>43</v>
      </c>
      <c r="J421" s="113" t="s">
        <v>321</v>
      </c>
    </row>
    <row r="422" spans="1:10" x14ac:dyDescent="0.3">
      <c r="A422" s="113" t="s">
        <v>3869</v>
      </c>
      <c r="D422" s="113" t="s">
        <v>3870</v>
      </c>
      <c r="E422" s="113" t="s">
        <v>4544</v>
      </c>
      <c r="F422" s="113">
        <v>551</v>
      </c>
      <c r="G422" s="113">
        <v>570</v>
      </c>
      <c r="H422" s="130">
        <v>1E-3</v>
      </c>
      <c r="I422" s="113" t="s">
        <v>43</v>
      </c>
      <c r="J422" s="113" t="s">
        <v>321</v>
      </c>
    </row>
    <row r="423" spans="1:10" x14ac:dyDescent="0.3">
      <c r="A423" s="113" t="s">
        <v>3869</v>
      </c>
      <c r="D423" s="113" t="s">
        <v>3870</v>
      </c>
      <c r="E423" s="113" t="s">
        <v>4545</v>
      </c>
      <c r="F423" s="113">
        <v>613</v>
      </c>
      <c r="G423" s="113">
        <v>670</v>
      </c>
      <c r="H423" s="130">
        <v>1E-3</v>
      </c>
      <c r="I423" s="113" t="s">
        <v>43</v>
      </c>
      <c r="J423" s="113" t="s">
        <v>321</v>
      </c>
    </row>
    <row r="424" spans="1:10" x14ac:dyDescent="0.3">
      <c r="A424" s="113" t="s">
        <v>3869</v>
      </c>
      <c r="D424" s="113" t="s">
        <v>3870</v>
      </c>
      <c r="E424" s="113" t="s">
        <v>4546</v>
      </c>
      <c r="F424" s="113">
        <v>618</v>
      </c>
      <c r="G424" s="113">
        <v>770</v>
      </c>
      <c r="H424" s="130">
        <v>1E-3</v>
      </c>
      <c r="I424" s="113" t="s">
        <v>43</v>
      </c>
      <c r="J424" s="113" t="s">
        <v>321</v>
      </c>
    </row>
    <row r="425" spans="1:10" x14ac:dyDescent="0.3">
      <c r="A425" s="113" t="s">
        <v>3869</v>
      </c>
      <c r="D425" s="113" t="s">
        <v>3870</v>
      </c>
      <c r="E425" s="113" t="s">
        <v>4547</v>
      </c>
      <c r="F425" s="113">
        <v>575</v>
      </c>
      <c r="G425" s="113">
        <v>870</v>
      </c>
      <c r="H425" s="130">
        <v>1E-3</v>
      </c>
      <c r="I425" s="113" t="s">
        <v>43</v>
      </c>
      <c r="J425" s="113" t="s">
        <v>321</v>
      </c>
    </row>
    <row r="426" spans="1:10" x14ac:dyDescent="0.3">
      <c r="A426" s="113" t="s">
        <v>3875</v>
      </c>
      <c r="D426" s="113" t="s">
        <v>3876</v>
      </c>
      <c r="E426" s="113" t="s">
        <v>3892</v>
      </c>
      <c r="F426" s="113">
        <v>808</v>
      </c>
      <c r="G426" s="113">
        <v>25</v>
      </c>
      <c r="H426" s="130">
        <v>1E-3</v>
      </c>
      <c r="I426" s="113" t="s">
        <v>43</v>
      </c>
      <c r="J426" s="113" t="s">
        <v>321</v>
      </c>
    </row>
    <row r="427" spans="1:10" x14ac:dyDescent="0.3">
      <c r="A427" s="113" t="s">
        <v>3875</v>
      </c>
      <c r="D427" s="113" t="s">
        <v>3876</v>
      </c>
      <c r="E427" s="113" t="s">
        <v>4500</v>
      </c>
      <c r="F427" s="113">
        <v>696</v>
      </c>
      <c r="G427" s="113">
        <v>568</v>
      </c>
      <c r="H427" s="130">
        <v>1E-3</v>
      </c>
      <c r="I427" s="113" t="s">
        <v>43</v>
      </c>
      <c r="J427" s="113" t="s">
        <v>321</v>
      </c>
    </row>
    <row r="428" spans="1:10" x14ac:dyDescent="0.3">
      <c r="A428" s="113" t="s">
        <v>3875</v>
      </c>
      <c r="D428" s="113" t="s">
        <v>3876</v>
      </c>
      <c r="E428" s="113" t="s">
        <v>4501</v>
      </c>
      <c r="F428" s="113">
        <v>725</v>
      </c>
      <c r="G428" s="113">
        <v>670</v>
      </c>
      <c r="H428" s="130">
        <v>1E-3</v>
      </c>
      <c r="I428" s="113" t="s">
        <v>43</v>
      </c>
      <c r="J428" s="113" t="s">
        <v>321</v>
      </c>
    </row>
    <row r="429" spans="1:10" x14ac:dyDescent="0.3">
      <c r="A429" s="113" t="s">
        <v>3875</v>
      </c>
      <c r="D429" s="113" t="s">
        <v>3876</v>
      </c>
      <c r="E429" s="113" t="s">
        <v>4502</v>
      </c>
      <c r="F429" s="113">
        <v>731</v>
      </c>
      <c r="G429" s="113">
        <v>769</v>
      </c>
      <c r="H429" s="130">
        <v>1E-3</v>
      </c>
      <c r="I429" s="113" t="s">
        <v>43</v>
      </c>
      <c r="J429" s="113" t="s">
        <v>321</v>
      </c>
    </row>
    <row r="430" spans="1:10" x14ac:dyDescent="0.3">
      <c r="A430" s="113" t="s">
        <v>3875</v>
      </c>
      <c r="D430" s="113" t="s">
        <v>3876</v>
      </c>
      <c r="E430" s="113" t="s">
        <v>4548</v>
      </c>
      <c r="F430" s="113">
        <v>547</v>
      </c>
      <c r="G430" s="113">
        <v>867</v>
      </c>
      <c r="H430" s="130">
        <v>1E-3</v>
      </c>
      <c r="I430" s="113" t="s">
        <v>43</v>
      </c>
      <c r="J430" s="113" t="s">
        <v>321</v>
      </c>
    </row>
    <row r="431" spans="1:10" x14ac:dyDescent="0.3">
      <c r="A431" s="113" t="s">
        <v>3878</v>
      </c>
      <c r="D431" s="113" t="s">
        <v>3879</v>
      </c>
      <c r="E431" s="113" t="s">
        <v>4549</v>
      </c>
      <c r="F431" s="113">
        <v>715</v>
      </c>
      <c r="G431" s="113">
        <v>25</v>
      </c>
      <c r="H431" s="130">
        <v>1E-3</v>
      </c>
      <c r="I431" s="113" t="s">
        <v>43</v>
      </c>
      <c r="J431" s="113" t="s">
        <v>321</v>
      </c>
    </row>
    <row r="432" spans="1:10" x14ac:dyDescent="0.3">
      <c r="A432" s="113" t="s">
        <v>3878</v>
      </c>
      <c r="D432" s="113" t="s">
        <v>3879</v>
      </c>
      <c r="E432" s="113" t="s">
        <v>4550</v>
      </c>
      <c r="F432" s="113">
        <v>534</v>
      </c>
      <c r="G432" s="113">
        <v>568</v>
      </c>
      <c r="H432" s="130">
        <v>1E-3</v>
      </c>
      <c r="I432" s="113" t="s">
        <v>43</v>
      </c>
      <c r="J432" s="113" t="s">
        <v>321</v>
      </c>
    </row>
    <row r="433" spans="1:10" x14ac:dyDescent="0.3">
      <c r="A433" s="113" t="s">
        <v>3878</v>
      </c>
      <c r="D433" s="113" t="s">
        <v>3879</v>
      </c>
      <c r="E433" s="113" t="s">
        <v>4551</v>
      </c>
      <c r="F433" s="113">
        <v>607</v>
      </c>
      <c r="G433" s="113">
        <v>670</v>
      </c>
      <c r="H433" s="130">
        <v>1E-3</v>
      </c>
      <c r="I433" s="113" t="s">
        <v>43</v>
      </c>
      <c r="J433" s="113" t="s">
        <v>321</v>
      </c>
    </row>
    <row r="434" spans="1:10" x14ac:dyDescent="0.3">
      <c r="A434" s="113" t="s">
        <v>3878</v>
      </c>
      <c r="D434" s="113" t="s">
        <v>3879</v>
      </c>
      <c r="E434" s="113" t="s">
        <v>4552</v>
      </c>
      <c r="F434" s="113">
        <v>716</v>
      </c>
      <c r="G434" s="113">
        <v>769</v>
      </c>
      <c r="H434" s="130">
        <v>1E-3</v>
      </c>
      <c r="I434" s="113" t="s">
        <v>43</v>
      </c>
      <c r="J434" s="113" t="s">
        <v>321</v>
      </c>
    </row>
    <row r="435" spans="1:10" x14ac:dyDescent="0.3">
      <c r="A435" s="113" t="s">
        <v>3878</v>
      </c>
      <c r="D435" s="113" t="s">
        <v>3879</v>
      </c>
      <c r="E435" s="113" t="s">
        <v>4553</v>
      </c>
      <c r="F435" s="113">
        <v>598</v>
      </c>
      <c r="G435" s="113">
        <v>867</v>
      </c>
      <c r="H435" s="130">
        <v>1E-3</v>
      </c>
      <c r="I435" s="113" t="s">
        <v>43</v>
      </c>
      <c r="J435" s="113" t="s">
        <v>321</v>
      </c>
    </row>
    <row r="436" spans="1:10" x14ac:dyDescent="0.3">
      <c r="A436" s="113" t="s">
        <v>3881</v>
      </c>
      <c r="D436" s="113" t="s">
        <v>3882</v>
      </c>
      <c r="E436" s="113" t="s">
        <v>4554</v>
      </c>
      <c r="F436" s="113">
        <v>754</v>
      </c>
      <c r="G436" s="113">
        <v>25</v>
      </c>
      <c r="H436" s="130">
        <v>1E-3</v>
      </c>
      <c r="I436" s="113" t="s">
        <v>43</v>
      </c>
      <c r="J436" s="113" t="s">
        <v>321</v>
      </c>
    </row>
    <row r="437" spans="1:10" x14ac:dyDescent="0.3">
      <c r="A437" s="113" t="s">
        <v>3881</v>
      </c>
      <c r="D437" s="113" t="s">
        <v>3882</v>
      </c>
      <c r="E437" s="113" t="s">
        <v>4555</v>
      </c>
      <c r="F437" s="113">
        <v>622</v>
      </c>
      <c r="G437" s="113">
        <v>568</v>
      </c>
      <c r="H437" s="130">
        <v>1E-3</v>
      </c>
      <c r="I437" s="113" t="s">
        <v>43</v>
      </c>
      <c r="J437" s="113" t="s">
        <v>321</v>
      </c>
    </row>
    <row r="438" spans="1:10" x14ac:dyDescent="0.3">
      <c r="A438" s="113" t="s">
        <v>3881</v>
      </c>
      <c r="D438" s="113" t="s">
        <v>3882</v>
      </c>
      <c r="E438" s="113" t="s">
        <v>4556</v>
      </c>
      <c r="F438" s="113">
        <v>607</v>
      </c>
      <c r="G438" s="113">
        <v>670</v>
      </c>
      <c r="H438" s="130">
        <v>1E-3</v>
      </c>
      <c r="I438" s="113" t="s">
        <v>43</v>
      </c>
      <c r="J438" s="113" t="s">
        <v>321</v>
      </c>
    </row>
    <row r="439" spans="1:10" x14ac:dyDescent="0.3">
      <c r="A439" s="113" t="s">
        <v>3881</v>
      </c>
      <c r="D439" s="113" t="s">
        <v>3882</v>
      </c>
      <c r="E439" s="113" t="s">
        <v>4557</v>
      </c>
      <c r="F439" s="113">
        <v>665</v>
      </c>
      <c r="G439" s="113">
        <v>769</v>
      </c>
      <c r="H439" s="130">
        <v>1E-3</v>
      </c>
      <c r="I439" s="113" t="s">
        <v>43</v>
      </c>
      <c r="J439" s="113" t="s">
        <v>321</v>
      </c>
    </row>
    <row r="440" spans="1:10" x14ac:dyDescent="0.3">
      <c r="A440" s="113" t="s">
        <v>3881</v>
      </c>
      <c r="D440" s="113" t="s">
        <v>3882</v>
      </c>
      <c r="E440" s="113" t="s">
        <v>4558</v>
      </c>
      <c r="F440" s="113">
        <v>508</v>
      </c>
      <c r="G440" s="113">
        <v>867</v>
      </c>
      <c r="H440" s="130">
        <v>1E-3</v>
      </c>
      <c r="I440" s="113" t="s">
        <v>43</v>
      </c>
      <c r="J440" s="113" t="s">
        <v>321</v>
      </c>
    </row>
    <row r="441" spans="1:10" x14ac:dyDescent="0.3">
      <c r="A441" s="113" t="s">
        <v>3884</v>
      </c>
      <c r="D441" s="113" t="s">
        <v>3885</v>
      </c>
      <c r="E441" s="113" t="s">
        <v>4559</v>
      </c>
      <c r="F441" s="113">
        <v>776</v>
      </c>
      <c r="G441" s="113">
        <v>25</v>
      </c>
      <c r="H441" s="130">
        <v>1E-3</v>
      </c>
      <c r="I441" s="113" t="s">
        <v>43</v>
      </c>
      <c r="J441" s="113" t="s">
        <v>321</v>
      </c>
    </row>
    <row r="442" spans="1:10" x14ac:dyDescent="0.3">
      <c r="A442" s="113" t="s">
        <v>3884</v>
      </c>
      <c r="D442" s="113" t="s">
        <v>3885</v>
      </c>
      <c r="E442" s="113" t="s">
        <v>4560</v>
      </c>
      <c r="F442" s="113">
        <v>641</v>
      </c>
      <c r="G442" s="113">
        <v>568</v>
      </c>
      <c r="H442" s="130">
        <v>1E-3</v>
      </c>
      <c r="I442" s="113" t="s">
        <v>43</v>
      </c>
      <c r="J442" s="113" t="s">
        <v>321</v>
      </c>
    </row>
    <row r="443" spans="1:10" x14ac:dyDescent="0.3">
      <c r="A443" s="113" t="s">
        <v>3884</v>
      </c>
      <c r="D443" s="113" t="s">
        <v>3885</v>
      </c>
      <c r="E443" s="113" t="s">
        <v>4561</v>
      </c>
      <c r="F443" s="113">
        <v>641</v>
      </c>
      <c r="G443" s="113">
        <v>670</v>
      </c>
      <c r="H443" s="130">
        <v>1E-3</v>
      </c>
      <c r="I443" s="113" t="s">
        <v>43</v>
      </c>
      <c r="J443" s="113" t="s">
        <v>321</v>
      </c>
    </row>
    <row r="444" spans="1:10" x14ac:dyDescent="0.3">
      <c r="A444" s="113" t="s">
        <v>3884</v>
      </c>
      <c r="D444" s="113" t="s">
        <v>3885</v>
      </c>
      <c r="E444" s="113" t="s">
        <v>4562</v>
      </c>
      <c r="F444" s="113">
        <v>673</v>
      </c>
      <c r="G444" s="113">
        <v>769</v>
      </c>
      <c r="H444" s="130">
        <v>1E-3</v>
      </c>
      <c r="I444" s="113" t="s">
        <v>43</v>
      </c>
      <c r="J444" s="113" t="s">
        <v>321</v>
      </c>
    </row>
    <row r="445" spans="1:10" x14ac:dyDescent="0.3">
      <c r="A445" s="113" t="s">
        <v>3884</v>
      </c>
      <c r="D445" s="113" t="s">
        <v>3885</v>
      </c>
      <c r="E445" s="113" t="s">
        <v>4563</v>
      </c>
      <c r="F445" s="113">
        <v>554</v>
      </c>
      <c r="G445" s="113">
        <v>867</v>
      </c>
      <c r="H445" s="130">
        <v>1E-3</v>
      </c>
      <c r="I445" s="113" t="s">
        <v>43</v>
      </c>
      <c r="J445" s="113" t="s">
        <v>321</v>
      </c>
    </row>
    <row r="446" spans="1:10" x14ac:dyDescent="0.3">
      <c r="A446" s="113" t="s">
        <v>3887</v>
      </c>
      <c r="D446" s="113" t="s">
        <v>3888</v>
      </c>
      <c r="E446" s="113" t="s">
        <v>4564</v>
      </c>
      <c r="F446" s="113">
        <v>705</v>
      </c>
      <c r="G446" s="113">
        <v>25</v>
      </c>
      <c r="H446" s="130">
        <v>1E-3</v>
      </c>
      <c r="I446" s="113" t="s">
        <v>43</v>
      </c>
      <c r="J446" s="113" t="s">
        <v>321</v>
      </c>
    </row>
    <row r="447" spans="1:10" x14ac:dyDescent="0.3">
      <c r="A447" s="113" t="s">
        <v>3887</v>
      </c>
      <c r="D447" s="113" t="s">
        <v>3888</v>
      </c>
      <c r="E447" s="113" t="s">
        <v>4565</v>
      </c>
      <c r="F447" s="113">
        <v>671</v>
      </c>
      <c r="G447" s="113">
        <v>568</v>
      </c>
      <c r="H447" s="130">
        <v>1E-3</v>
      </c>
      <c r="I447" s="113" t="s">
        <v>43</v>
      </c>
      <c r="J447" s="113" t="s">
        <v>321</v>
      </c>
    </row>
    <row r="448" spans="1:10" x14ac:dyDescent="0.3">
      <c r="A448" s="113" t="s">
        <v>3887</v>
      </c>
      <c r="D448" s="113" t="s">
        <v>3888</v>
      </c>
      <c r="E448" s="113" t="s">
        <v>4566</v>
      </c>
      <c r="F448" s="113">
        <v>623</v>
      </c>
      <c r="G448" s="113">
        <v>670</v>
      </c>
      <c r="H448" s="130">
        <v>1E-3</v>
      </c>
      <c r="I448" s="113" t="s">
        <v>43</v>
      </c>
      <c r="J448" s="113" t="s">
        <v>321</v>
      </c>
    </row>
    <row r="449" spans="1:10" x14ac:dyDescent="0.3">
      <c r="A449" s="113" t="s">
        <v>3887</v>
      </c>
      <c r="D449" s="113" t="s">
        <v>3888</v>
      </c>
      <c r="E449" s="113" t="s">
        <v>4566</v>
      </c>
      <c r="F449" s="113">
        <v>730</v>
      </c>
      <c r="G449" s="113">
        <v>769</v>
      </c>
      <c r="H449" s="130">
        <v>1E-3</v>
      </c>
      <c r="I449" s="113" t="s">
        <v>43</v>
      </c>
      <c r="J449" s="113" t="s">
        <v>321</v>
      </c>
    </row>
    <row r="450" spans="1:10" x14ac:dyDescent="0.3">
      <c r="A450" s="113" t="s">
        <v>3887</v>
      </c>
      <c r="D450" s="113" t="s">
        <v>3888</v>
      </c>
      <c r="E450" s="113" t="s">
        <v>4567</v>
      </c>
      <c r="F450" s="113">
        <v>610</v>
      </c>
      <c r="G450" s="113">
        <v>867</v>
      </c>
      <c r="H450" s="130">
        <v>1E-3</v>
      </c>
      <c r="I450" s="113" t="s">
        <v>43</v>
      </c>
      <c r="J450" s="113" t="s">
        <v>321</v>
      </c>
    </row>
    <row r="451" spans="1:10" x14ac:dyDescent="0.3">
      <c r="A451" s="113" t="s">
        <v>3890</v>
      </c>
      <c r="D451" s="113" t="s">
        <v>3891</v>
      </c>
      <c r="E451" s="113" t="s">
        <v>3892</v>
      </c>
      <c r="F451" s="113">
        <v>741</v>
      </c>
      <c r="G451" s="113">
        <v>25</v>
      </c>
      <c r="H451" s="130">
        <v>1E-3</v>
      </c>
      <c r="I451" s="113" t="s">
        <v>43</v>
      </c>
      <c r="J451" s="113" t="s">
        <v>321</v>
      </c>
    </row>
    <row r="452" spans="1:10" x14ac:dyDescent="0.3">
      <c r="A452" s="113" t="s">
        <v>3890</v>
      </c>
      <c r="D452" s="113" t="s">
        <v>3891</v>
      </c>
      <c r="E452" s="113" t="s">
        <v>4500</v>
      </c>
      <c r="F452" s="113">
        <v>641</v>
      </c>
      <c r="G452" s="113">
        <v>568</v>
      </c>
      <c r="H452" s="130">
        <v>1E-3</v>
      </c>
      <c r="I452" s="113" t="s">
        <v>43</v>
      </c>
      <c r="J452" s="113" t="s">
        <v>321</v>
      </c>
    </row>
    <row r="453" spans="1:10" x14ac:dyDescent="0.3">
      <c r="A453" s="113" t="s">
        <v>3890</v>
      </c>
      <c r="D453" s="113" t="s">
        <v>3891</v>
      </c>
      <c r="E453" s="113" t="s">
        <v>4501</v>
      </c>
      <c r="F453" s="113">
        <v>619</v>
      </c>
      <c r="G453" s="113">
        <v>670</v>
      </c>
      <c r="H453" s="130">
        <v>1E-3</v>
      </c>
      <c r="I453" s="113" t="s">
        <v>43</v>
      </c>
      <c r="J453" s="113" t="s">
        <v>321</v>
      </c>
    </row>
    <row r="454" spans="1:10" x14ac:dyDescent="0.3">
      <c r="A454" s="113" t="s">
        <v>3890</v>
      </c>
      <c r="D454" s="113" t="s">
        <v>3891</v>
      </c>
      <c r="E454" s="113" t="s">
        <v>4502</v>
      </c>
      <c r="F454" s="113">
        <v>709</v>
      </c>
      <c r="G454" s="113">
        <v>769</v>
      </c>
      <c r="H454" s="130">
        <v>1E-3</v>
      </c>
      <c r="I454" s="113" t="s">
        <v>43</v>
      </c>
      <c r="J454" s="113" t="s">
        <v>321</v>
      </c>
    </row>
    <row r="455" spans="1:10" x14ac:dyDescent="0.3">
      <c r="A455" s="113" t="s">
        <v>3890</v>
      </c>
      <c r="D455" s="113" t="s">
        <v>3891</v>
      </c>
      <c r="E455" s="113" t="s">
        <v>4548</v>
      </c>
      <c r="F455" s="113">
        <v>626</v>
      </c>
      <c r="G455" s="113">
        <v>867</v>
      </c>
      <c r="H455" s="130">
        <v>1E-3</v>
      </c>
      <c r="I455" s="113" t="s">
        <v>43</v>
      </c>
      <c r="J455" s="113" t="s">
        <v>321</v>
      </c>
    </row>
    <row r="456" spans="1:10" x14ac:dyDescent="0.3">
      <c r="A456" s="113" t="s">
        <v>3899</v>
      </c>
      <c r="D456" s="113" t="s">
        <v>3900</v>
      </c>
      <c r="E456" s="113" t="s">
        <v>3901</v>
      </c>
      <c r="F456" s="113">
        <v>613</v>
      </c>
      <c r="G456" s="113">
        <v>24</v>
      </c>
      <c r="H456" s="130">
        <v>1E-4</v>
      </c>
      <c r="I456" s="113" t="s">
        <v>43</v>
      </c>
      <c r="J456" s="113" t="s">
        <v>321</v>
      </c>
    </row>
    <row r="457" spans="1:10" x14ac:dyDescent="0.3">
      <c r="A457" s="113" t="s">
        <v>3899</v>
      </c>
      <c r="D457" s="113" t="s">
        <v>3900</v>
      </c>
      <c r="E457" s="113" t="s">
        <v>4568</v>
      </c>
      <c r="F457" s="113">
        <v>576</v>
      </c>
      <c r="G457" s="113">
        <v>600</v>
      </c>
      <c r="H457" s="130">
        <v>1E-4</v>
      </c>
      <c r="I457" s="113" t="s">
        <v>43</v>
      </c>
      <c r="J457" s="113" t="s">
        <v>321</v>
      </c>
    </row>
    <row r="458" spans="1:10" x14ac:dyDescent="0.3">
      <c r="A458" s="113" t="s">
        <v>3899</v>
      </c>
      <c r="D458" s="113" t="s">
        <v>3900</v>
      </c>
      <c r="E458" s="113" t="s">
        <v>4569</v>
      </c>
      <c r="F458" s="113">
        <v>591</v>
      </c>
      <c r="G458" s="113">
        <v>700</v>
      </c>
      <c r="H458" s="130">
        <v>1E-4</v>
      </c>
      <c r="I458" s="113" t="s">
        <v>43</v>
      </c>
      <c r="J458" s="113" t="s">
        <v>321</v>
      </c>
    </row>
    <row r="459" spans="1:10" x14ac:dyDescent="0.3">
      <c r="A459" s="113" t="s">
        <v>3899</v>
      </c>
      <c r="D459" s="113" t="s">
        <v>3900</v>
      </c>
      <c r="E459" s="113" t="s">
        <v>4570</v>
      </c>
      <c r="F459" s="113">
        <v>654</v>
      </c>
      <c r="G459" s="113">
        <v>800</v>
      </c>
      <c r="H459" s="130">
        <v>1E-4</v>
      </c>
      <c r="I459" s="113" t="s">
        <v>43</v>
      </c>
      <c r="J459" s="113" t="s">
        <v>321</v>
      </c>
    </row>
    <row r="460" spans="1:10" x14ac:dyDescent="0.3">
      <c r="A460" s="113" t="s">
        <v>3899</v>
      </c>
      <c r="D460" s="113" t="s">
        <v>3900</v>
      </c>
      <c r="E460" s="113" t="s">
        <v>4571</v>
      </c>
      <c r="F460" s="113">
        <v>648</v>
      </c>
      <c r="G460" s="113">
        <v>850</v>
      </c>
      <c r="H460" s="130">
        <v>1E-4</v>
      </c>
      <c r="I460" s="113" t="s">
        <v>43</v>
      </c>
      <c r="J460" s="113" t="s">
        <v>321</v>
      </c>
    </row>
    <row r="461" spans="1:10" x14ac:dyDescent="0.3">
      <c r="A461" s="113" t="s">
        <v>3899</v>
      </c>
      <c r="D461" s="113" t="s">
        <v>3900</v>
      </c>
      <c r="E461" s="113" t="s">
        <v>4572</v>
      </c>
      <c r="F461" s="113">
        <v>586</v>
      </c>
      <c r="G461" s="113">
        <v>900</v>
      </c>
      <c r="H461" s="130">
        <v>1E-4</v>
      </c>
      <c r="I461" s="113" t="s">
        <v>43</v>
      </c>
      <c r="J461" s="113" t="s">
        <v>321</v>
      </c>
    </row>
    <row r="462" spans="1:10" x14ac:dyDescent="0.3">
      <c r="A462" s="113" t="s">
        <v>3899</v>
      </c>
      <c r="D462" s="113" t="s">
        <v>3900</v>
      </c>
      <c r="E462" s="113" t="s">
        <v>4573</v>
      </c>
      <c r="F462" s="113">
        <v>446</v>
      </c>
      <c r="G462" s="113">
        <v>1000</v>
      </c>
      <c r="H462" s="130">
        <v>1E-4</v>
      </c>
      <c r="I462" s="113" t="s">
        <v>43</v>
      </c>
      <c r="J462" s="113" t="s">
        <v>321</v>
      </c>
    </row>
    <row r="463" spans="1:10" x14ac:dyDescent="0.3">
      <c r="A463" s="113" t="s">
        <v>3953</v>
      </c>
      <c r="D463" s="113" t="s">
        <v>3954</v>
      </c>
      <c r="E463" s="113" t="s">
        <v>3955</v>
      </c>
      <c r="F463" s="113">
        <v>800</v>
      </c>
      <c r="G463" s="113" t="s">
        <v>46</v>
      </c>
      <c r="H463" s="130">
        <v>2.9999999999999997E-4</v>
      </c>
      <c r="I463" s="113" t="s">
        <v>1645</v>
      </c>
      <c r="J463" s="113" t="s">
        <v>644</v>
      </c>
    </row>
    <row r="464" spans="1:10" x14ac:dyDescent="0.3">
      <c r="A464" s="113" t="s">
        <v>3953</v>
      </c>
      <c r="D464" s="113" t="s">
        <v>3954</v>
      </c>
      <c r="E464" s="113" t="s">
        <v>3957</v>
      </c>
      <c r="F464" s="113">
        <v>633</v>
      </c>
      <c r="G464" s="113">
        <v>600</v>
      </c>
      <c r="H464" s="130">
        <v>2.9999999999999997E-4</v>
      </c>
      <c r="I464" s="113" t="s">
        <v>1645</v>
      </c>
      <c r="J464" s="113" t="s">
        <v>644</v>
      </c>
    </row>
    <row r="465" spans="1:10" x14ac:dyDescent="0.3">
      <c r="A465" s="113" t="s">
        <v>3953</v>
      </c>
      <c r="D465" s="113" t="s">
        <v>3954</v>
      </c>
      <c r="E465" s="113" t="s">
        <v>4574</v>
      </c>
      <c r="F465" s="113">
        <v>608</v>
      </c>
      <c r="G465" s="113">
        <v>700</v>
      </c>
      <c r="H465" s="130">
        <v>2.9999999999999997E-4</v>
      </c>
      <c r="I465" s="113" t="s">
        <v>1645</v>
      </c>
      <c r="J465" s="113" t="s">
        <v>644</v>
      </c>
    </row>
    <row r="466" spans="1:10" x14ac:dyDescent="0.3">
      <c r="A466" s="113" t="s">
        <v>3953</v>
      </c>
      <c r="D466" s="113" t="s">
        <v>3954</v>
      </c>
      <c r="E466" s="113" t="s">
        <v>4575</v>
      </c>
      <c r="F466" s="113">
        <v>622</v>
      </c>
      <c r="G466" s="113">
        <v>800</v>
      </c>
      <c r="H466" s="130">
        <v>2.9999999999999997E-4</v>
      </c>
      <c r="I466" s="113" t="s">
        <v>1645</v>
      </c>
      <c r="J466" s="113" t="s">
        <v>644</v>
      </c>
    </row>
    <row r="467" spans="1:10" x14ac:dyDescent="0.3">
      <c r="A467" s="113" t="s">
        <v>3953</v>
      </c>
      <c r="D467" s="113" t="s">
        <v>3954</v>
      </c>
      <c r="E467" s="113" t="s">
        <v>4576</v>
      </c>
      <c r="F467" s="113">
        <v>602</v>
      </c>
      <c r="G467" s="113">
        <v>900</v>
      </c>
      <c r="H467" s="130">
        <v>2.9999999999999997E-4</v>
      </c>
      <c r="I467" s="113" t="s">
        <v>1645</v>
      </c>
      <c r="J467" s="113" t="s">
        <v>644</v>
      </c>
    </row>
    <row r="468" spans="1:10" x14ac:dyDescent="0.3">
      <c r="A468" s="113" t="s">
        <v>3953</v>
      </c>
      <c r="D468" s="113" t="s">
        <v>3956</v>
      </c>
      <c r="E468" s="113" t="s">
        <v>4577</v>
      </c>
      <c r="F468" s="113">
        <v>746</v>
      </c>
      <c r="G468" s="113" t="s">
        <v>46</v>
      </c>
      <c r="H468" s="130">
        <v>2.9999999999999997E-4</v>
      </c>
      <c r="I468" s="113" t="s">
        <v>1645</v>
      </c>
      <c r="J468" s="113" t="s">
        <v>644</v>
      </c>
    </row>
    <row r="469" spans="1:10" x14ac:dyDescent="0.3">
      <c r="A469" s="113" t="s">
        <v>3953</v>
      </c>
      <c r="D469" s="113" t="s">
        <v>3956</v>
      </c>
      <c r="E469" s="113" t="s">
        <v>4578</v>
      </c>
      <c r="F469" s="113">
        <v>602</v>
      </c>
      <c r="G469" s="113">
        <v>600</v>
      </c>
      <c r="H469" s="130">
        <v>2.9999999999999997E-4</v>
      </c>
      <c r="I469" s="113" t="s">
        <v>1645</v>
      </c>
      <c r="J469" s="113" t="s">
        <v>644</v>
      </c>
    </row>
    <row r="470" spans="1:10" x14ac:dyDescent="0.3">
      <c r="A470" s="113" t="s">
        <v>3953</v>
      </c>
      <c r="D470" s="113" t="s">
        <v>3956</v>
      </c>
      <c r="E470" s="113" t="s">
        <v>4579</v>
      </c>
      <c r="F470" s="113">
        <v>610</v>
      </c>
      <c r="G470" s="113">
        <v>700</v>
      </c>
      <c r="H470" s="130">
        <v>2.9999999999999997E-4</v>
      </c>
      <c r="I470" s="113" t="s">
        <v>1645</v>
      </c>
      <c r="J470" s="113" t="s">
        <v>644</v>
      </c>
    </row>
    <row r="471" spans="1:10" x14ac:dyDescent="0.3">
      <c r="A471" s="113" t="s">
        <v>3953</v>
      </c>
      <c r="D471" s="113" t="s">
        <v>3956</v>
      </c>
      <c r="E471" s="113" t="s">
        <v>4580</v>
      </c>
      <c r="F471" s="113">
        <v>541</v>
      </c>
      <c r="G471" s="113">
        <v>800</v>
      </c>
      <c r="H471" s="130">
        <v>2.9999999999999997E-4</v>
      </c>
      <c r="I471" s="113" t="s">
        <v>1645</v>
      </c>
      <c r="J471" s="113" t="s">
        <v>644</v>
      </c>
    </row>
    <row r="472" spans="1:10" x14ac:dyDescent="0.3">
      <c r="A472" s="113" t="s">
        <v>3953</v>
      </c>
      <c r="D472" s="113" t="s">
        <v>3956</v>
      </c>
      <c r="E472" s="113" t="s">
        <v>4581</v>
      </c>
      <c r="F472" s="113">
        <v>500</v>
      </c>
      <c r="G472" s="113">
        <v>900</v>
      </c>
      <c r="H472" s="130">
        <v>2.9999999999999997E-4</v>
      </c>
      <c r="I472" s="113" t="s">
        <v>1645</v>
      </c>
      <c r="J472" s="113" t="s">
        <v>644</v>
      </c>
    </row>
    <row r="473" spans="1:10" x14ac:dyDescent="0.3">
      <c r="A473" s="113" t="s">
        <v>3958</v>
      </c>
      <c r="D473" s="113" t="s">
        <v>3959</v>
      </c>
      <c r="E473" s="113" t="s">
        <v>3960</v>
      </c>
      <c r="F473" s="113">
        <v>176</v>
      </c>
      <c r="G473" s="113">
        <v>1000</v>
      </c>
      <c r="H473" s="130">
        <v>2.9999999999999997E-4</v>
      </c>
      <c r="I473" s="113" t="s">
        <v>43</v>
      </c>
      <c r="J473" s="113" t="s">
        <v>321</v>
      </c>
    </row>
    <row r="474" spans="1:10" x14ac:dyDescent="0.3">
      <c r="A474" s="113" t="s">
        <v>3961</v>
      </c>
      <c r="D474" s="113" t="s">
        <v>3962</v>
      </c>
      <c r="E474" s="113" t="s">
        <v>3963</v>
      </c>
      <c r="F474" s="113">
        <v>105</v>
      </c>
      <c r="G474" s="113">
        <v>1000</v>
      </c>
      <c r="H474" s="130">
        <v>2.9999999999999997E-4</v>
      </c>
      <c r="I474" s="113" t="s">
        <v>43</v>
      </c>
      <c r="J474" s="113" t="s">
        <v>321</v>
      </c>
    </row>
    <row r="475" spans="1:10" x14ac:dyDescent="0.3">
      <c r="A475" s="113" t="s">
        <v>3964</v>
      </c>
      <c r="D475" s="113" t="s">
        <v>3965</v>
      </c>
      <c r="E475" s="113" t="s">
        <v>3966</v>
      </c>
      <c r="F475" s="113">
        <v>219</v>
      </c>
      <c r="G475" s="113">
        <v>1000</v>
      </c>
      <c r="H475" s="130">
        <v>2.9999999999999997E-4</v>
      </c>
      <c r="I475" s="113" t="s">
        <v>43</v>
      </c>
      <c r="J475" s="113" t="s">
        <v>321</v>
      </c>
    </row>
    <row r="476" spans="1:10" x14ac:dyDescent="0.3">
      <c r="A476" s="113" t="s">
        <v>2245</v>
      </c>
      <c r="D476" s="113" t="s">
        <v>1133</v>
      </c>
      <c r="E476" s="113" t="s">
        <v>4475</v>
      </c>
      <c r="F476" s="113">
        <v>537</v>
      </c>
      <c r="G476" s="113">
        <v>25</v>
      </c>
      <c r="H476" s="130">
        <v>1E-4</v>
      </c>
      <c r="I476" s="113" t="s">
        <v>43</v>
      </c>
      <c r="J476" s="113" t="s">
        <v>321</v>
      </c>
    </row>
    <row r="477" spans="1:10" x14ac:dyDescent="0.3">
      <c r="A477" s="113" t="s">
        <v>2245</v>
      </c>
      <c r="D477" s="113" t="s">
        <v>1133</v>
      </c>
      <c r="E477" s="113" t="s">
        <v>4582</v>
      </c>
      <c r="F477" s="113">
        <v>418</v>
      </c>
      <c r="G477" s="113">
        <v>750</v>
      </c>
      <c r="H477" s="130">
        <v>1E-4</v>
      </c>
      <c r="I477" s="113" t="s">
        <v>43</v>
      </c>
      <c r="J477" s="113" t="s">
        <v>321</v>
      </c>
    </row>
    <row r="478" spans="1:10" x14ac:dyDescent="0.3">
      <c r="A478" s="113" t="s">
        <v>2245</v>
      </c>
      <c r="D478" s="113" t="s">
        <v>1133</v>
      </c>
      <c r="E478" s="113" t="s">
        <v>4583</v>
      </c>
      <c r="F478" s="113">
        <v>388</v>
      </c>
      <c r="G478" s="113">
        <v>800</v>
      </c>
      <c r="H478" s="130">
        <v>1E-4</v>
      </c>
      <c r="I478" s="113" t="s">
        <v>43</v>
      </c>
      <c r="J478" s="113" t="s">
        <v>321</v>
      </c>
    </row>
    <row r="479" spans="1:10" x14ac:dyDescent="0.3">
      <c r="A479" s="113" t="s">
        <v>2245</v>
      </c>
      <c r="D479" s="113" t="s">
        <v>1133</v>
      </c>
      <c r="E479" s="113" t="s">
        <v>4584</v>
      </c>
      <c r="F479" s="113">
        <v>443</v>
      </c>
      <c r="G479" s="113">
        <v>850</v>
      </c>
      <c r="H479" s="130">
        <v>1E-4</v>
      </c>
      <c r="I479" s="113" t="s">
        <v>43</v>
      </c>
      <c r="J479" s="113" t="s">
        <v>321</v>
      </c>
    </row>
    <row r="480" spans="1:10" x14ac:dyDescent="0.3">
      <c r="A480" s="113" t="s">
        <v>2245</v>
      </c>
      <c r="D480" s="113" t="s">
        <v>1133</v>
      </c>
      <c r="E480" s="113" t="s">
        <v>4585</v>
      </c>
      <c r="F480" s="113">
        <v>374</v>
      </c>
      <c r="G480" s="113">
        <v>900</v>
      </c>
      <c r="H480" s="130">
        <v>1E-4</v>
      </c>
      <c r="I480" s="113" t="s">
        <v>43</v>
      </c>
      <c r="J480" s="113" t="s">
        <v>321</v>
      </c>
    </row>
    <row r="481" spans="1:10" x14ac:dyDescent="0.3">
      <c r="A481" s="113" t="s">
        <v>2245</v>
      </c>
      <c r="D481" s="113" t="s">
        <v>1133</v>
      </c>
      <c r="E481" s="113" t="s">
        <v>4586</v>
      </c>
      <c r="F481" s="113">
        <v>282</v>
      </c>
      <c r="G481" s="113">
        <v>950</v>
      </c>
      <c r="H481" s="130">
        <v>1E-4</v>
      </c>
      <c r="I481" s="113" t="s">
        <v>43</v>
      </c>
      <c r="J481" s="113" t="s">
        <v>321</v>
      </c>
    </row>
    <row r="482" spans="1:10" x14ac:dyDescent="0.3">
      <c r="A482" s="113" t="s">
        <v>3984</v>
      </c>
      <c r="C482" s="113" t="s">
        <v>2123</v>
      </c>
      <c r="D482" s="113" t="s">
        <v>3985</v>
      </c>
      <c r="E482" s="113" t="s">
        <v>4477</v>
      </c>
      <c r="F482" s="113">
        <v>569</v>
      </c>
      <c r="G482" s="113">
        <v>26</v>
      </c>
      <c r="H482" s="130">
        <v>1E-4</v>
      </c>
      <c r="I482" s="113" t="s">
        <v>43</v>
      </c>
      <c r="J482" s="113" t="s">
        <v>321</v>
      </c>
    </row>
    <row r="483" spans="1:10" x14ac:dyDescent="0.3">
      <c r="A483" s="113" t="s">
        <v>3984</v>
      </c>
      <c r="C483" s="113" t="s">
        <v>2123</v>
      </c>
      <c r="D483" s="113" t="s">
        <v>3985</v>
      </c>
      <c r="E483" s="113" t="s">
        <v>4587</v>
      </c>
      <c r="F483" s="113">
        <v>581</v>
      </c>
      <c r="G483" s="113">
        <v>750</v>
      </c>
      <c r="H483" s="130">
        <v>1E-4</v>
      </c>
      <c r="I483" s="113" t="s">
        <v>43</v>
      </c>
      <c r="J483" s="113" t="s">
        <v>321</v>
      </c>
    </row>
    <row r="484" spans="1:10" x14ac:dyDescent="0.3">
      <c r="A484" s="113" t="s">
        <v>3984</v>
      </c>
      <c r="C484" s="113" t="s">
        <v>2123</v>
      </c>
      <c r="D484" s="113" t="s">
        <v>3985</v>
      </c>
      <c r="E484" s="113" t="s">
        <v>4588</v>
      </c>
      <c r="F484" s="113">
        <v>583</v>
      </c>
      <c r="G484" s="113">
        <v>850</v>
      </c>
      <c r="H484" s="130">
        <v>1E-4</v>
      </c>
      <c r="I484" s="113" t="s">
        <v>43</v>
      </c>
      <c r="J484" s="113" t="s">
        <v>321</v>
      </c>
    </row>
    <row r="485" spans="1:10" x14ac:dyDescent="0.3">
      <c r="A485" s="113" t="s">
        <v>3984</v>
      </c>
      <c r="C485" s="113" t="s">
        <v>2123</v>
      </c>
      <c r="D485" s="113" t="s">
        <v>3985</v>
      </c>
      <c r="E485" s="113" t="s">
        <v>4589</v>
      </c>
      <c r="F485" s="113">
        <v>581</v>
      </c>
      <c r="G485" s="113">
        <v>900</v>
      </c>
      <c r="H485" s="130">
        <v>1E-4</v>
      </c>
      <c r="I485" s="113" t="s">
        <v>43</v>
      </c>
      <c r="J485" s="113" t="s">
        <v>321</v>
      </c>
    </row>
    <row r="486" spans="1:10" x14ac:dyDescent="0.3">
      <c r="A486" s="113" t="s">
        <v>3984</v>
      </c>
      <c r="C486" s="113" t="s">
        <v>2123</v>
      </c>
      <c r="D486" s="113" t="s">
        <v>3985</v>
      </c>
      <c r="E486" s="113" t="s">
        <v>4590</v>
      </c>
      <c r="F486" s="113">
        <v>539</v>
      </c>
      <c r="G486" s="113">
        <v>950</v>
      </c>
      <c r="H486" s="130">
        <v>1E-4</v>
      </c>
      <c r="I486" s="113" t="s">
        <v>43</v>
      </c>
      <c r="J486" s="113" t="s">
        <v>321</v>
      </c>
    </row>
    <row r="487" spans="1:10" x14ac:dyDescent="0.3">
      <c r="A487" s="113" t="s">
        <v>3984</v>
      </c>
      <c r="C487" s="113" t="s">
        <v>2123</v>
      </c>
      <c r="D487" s="113" t="s">
        <v>3985</v>
      </c>
      <c r="E487" s="113" t="s">
        <v>4591</v>
      </c>
      <c r="F487" s="113">
        <v>377</v>
      </c>
      <c r="G487" s="113">
        <v>1000</v>
      </c>
      <c r="H487" s="130">
        <v>1E-4</v>
      </c>
      <c r="I487" s="113" t="s">
        <v>43</v>
      </c>
      <c r="J487" s="113" t="s">
        <v>321</v>
      </c>
    </row>
    <row r="488" spans="1:10" x14ac:dyDescent="0.3">
      <c r="A488" s="113" t="s">
        <v>3992</v>
      </c>
      <c r="D488" s="113" t="s">
        <v>3993</v>
      </c>
      <c r="E488" s="113" t="s">
        <v>3994</v>
      </c>
      <c r="F488" s="113">
        <v>851</v>
      </c>
      <c r="G488" s="113">
        <v>20</v>
      </c>
      <c r="H488" s="130">
        <v>1E-3</v>
      </c>
      <c r="I488" s="113" t="s">
        <v>1645</v>
      </c>
      <c r="J488" s="113" t="s">
        <v>644</v>
      </c>
    </row>
    <row r="489" spans="1:10" x14ac:dyDescent="0.3">
      <c r="A489" s="113" t="s">
        <v>3992</v>
      </c>
      <c r="D489" s="113" t="s">
        <v>3993</v>
      </c>
      <c r="E489" s="113" t="s">
        <v>4592</v>
      </c>
      <c r="F489" s="113">
        <v>780</v>
      </c>
      <c r="G489" s="113">
        <v>300</v>
      </c>
      <c r="H489" s="130">
        <v>1E-3</v>
      </c>
      <c r="I489" s="113" t="s">
        <v>1645</v>
      </c>
      <c r="J489" s="113" t="s">
        <v>644</v>
      </c>
    </row>
    <row r="490" spans="1:10" x14ac:dyDescent="0.3">
      <c r="A490" s="113" t="s">
        <v>3992</v>
      </c>
      <c r="D490" s="113" t="s">
        <v>3993</v>
      </c>
      <c r="E490" s="113" t="s">
        <v>4593</v>
      </c>
      <c r="F490" s="113">
        <v>762</v>
      </c>
      <c r="G490" s="113">
        <v>500</v>
      </c>
      <c r="H490" s="130">
        <v>1E-3</v>
      </c>
      <c r="I490" s="113" t="s">
        <v>1645</v>
      </c>
      <c r="J490" s="113" t="s">
        <v>644</v>
      </c>
    </row>
    <row r="491" spans="1:10" x14ac:dyDescent="0.3">
      <c r="A491" s="113" t="s">
        <v>3992</v>
      </c>
      <c r="D491" s="113" t="s">
        <v>3993</v>
      </c>
      <c r="E491" s="113" t="s">
        <v>4594</v>
      </c>
      <c r="F491" s="113">
        <v>702</v>
      </c>
      <c r="G491" s="113">
        <v>700</v>
      </c>
      <c r="H491" s="130">
        <v>1E-3</v>
      </c>
      <c r="I491" s="113" t="s">
        <v>1645</v>
      </c>
      <c r="J491" s="113" t="s">
        <v>644</v>
      </c>
    </row>
    <row r="492" spans="1:10" x14ac:dyDescent="0.3">
      <c r="A492" s="113" t="s">
        <v>3992</v>
      </c>
      <c r="D492" s="113" t="s">
        <v>3993</v>
      </c>
      <c r="E492" s="113" t="s">
        <v>4595</v>
      </c>
      <c r="F492" s="113">
        <v>662</v>
      </c>
      <c r="G492" s="113">
        <v>800</v>
      </c>
      <c r="H492" s="130">
        <v>1E-3</v>
      </c>
      <c r="I492" s="113" t="s">
        <v>1645</v>
      </c>
      <c r="J492" s="113" t="s">
        <v>644</v>
      </c>
    </row>
    <row r="493" spans="1:10" x14ac:dyDescent="0.3">
      <c r="A493" s="113" t="s">
        <v>4002</v>
      </c>
      <c r="D493" s="113" t="s">
        <v>4003</v>
      </c>
      <c r="E493" s="113" t="s">
        <v>4004</v>
      </c>
      <c r="F493" s="113">
        <v>25.225225225225198</v>
      </c>
      <c r="G493" s="113">
        <v>1024.9056603773499</v>
      </c>
      <c r="H493" s="130">
        <v>1E-3</v>
      </c>
      <c r="I493" s="113" t="s">
        <v>43</v>
      </c>
      <c r="J493" s="113" t="s">
        <v>321</v>
      </c>
    </row>
    <row r="494" spans="1:10" x14ac:dyDescent="0.3">
      <c r="A494" s="113" t="s">
        <v>4002</v>
      </c>
      <c r="D494" s="113" t="s">
        <v>4003</v>
      </c>
      <c r="E494" s="113" t="s">
        <v>4007</v>
      </c>
      <c r="F494" s="113">
        <v>598.19819819819804</v>
      </c>
      <c r="G494" s="113">
        <v>836.98113207547101</v>
      </c>
      <c r="H494" s="130">
        <v>1E-3</v>
      </c>
      <c r="I494" s="113" t="s">
        <v>43</v>
      </c>
      <c r="J494" s="113" t="s">
        <v>321</v>
      </c>
    </row>
    <row r="495" spans="1:10" x14ac:dyDescent="0.3">
      <c r="A495" s="113" t="s">
        <v>4002</v>
      </c>
      <c r="D495" s="113" t="s">
        <v>4003</v>
      </c>
      <c r="E495" s="113" t="s">
        <v>4596</v>
      </c>
      <c r="F495" s="113">
        <v>648.64864864864796</v>
      </c>
      <c r="G495" s="113">
        <v>864.15094339622601</v>
      </c>
      <c r="H495" s="130">
        <v>1E-3</v>
      </c>
      <c r="I495" s="113" t="s">
        <v>43</v>
      </c>
      <c r="J495" s="113" t="s">
        <v>321</v>
      </c>
    </row>
    <row r="496" spans="1:10" x14ac:dyDescent="0.3">
      <c r="A496" s="113" t="s">
        <v>4002</v>
      </c>
      <c r="D496" s="113" t="s">
        <v>4003</v>
      </c>
      <c r="E496" s="113" t="s">
        <v>4597</v>
      </c>
      <c r="F496" s="113">
        <v>699.09909909909902</v>
      </c>
      <c r="G496" s="113">
        <v>900.37735849056503</v>
      </c>
      <c r="H496" s="130">
        <v>1E-3</v>
      </c>
      <c r="I496" s="113" t="s">
        <v>43</v>
      </c>
      <c r="J496" s="113" t="s">
        <v>321</v>
      </c>
    </row>
    <row r="497" spans="1:10" x14ac:dyDescent="0.3">
      <c r="A497" s="113" t="s">
        <v>4002</v>
      </c>
      <c r="D497" s="113" t="s">
        <v>4003</v>
      </c>
      <c r="E497" s="113" t="s">
        <v>4598</v>
      </c>
      <c r="F497" s="113">
        <v>749.54954954954906</v>
      </c>
      <c r="G497" s="113">
        <v>809.81132075471601</v>
      </c>
      <c r="H497" s="130">
        <v>1E-3</v>
      </c>
      <c r="I497" s="113" t="s">
        <v>43</v>
      </c>
      <c r="J497" s="113" t="s">
        <v>321</v>
      </c>
    </row>
    <row r="498" spans="1:10" x14ac:dyDescent="0.3">
      <c r="A498" s="113" t="s">
        <v>4002</v>
      </c>
      <c r="D498" s="113" t="s">
        <v>4003</v>
      </c>
      <c r="E498" s="113" t="s">
        <v>4599</v>
      </c>
      <c r="F498" s="113">
        <v>800</v>
      </c>
      <c r="G498" s="113">
        <v>739.62264150943304</v>
      </c>
      <c r="H498" s="130">
        <v>1E-3</v>
      </c>
      <c r="I498" s="113" t="s">
        <v>43</v>
      </c>
      <c r="J498" s="113" t="s">
        <v>321</v>
      </c>
    </row>
    <row r="499" spans="1:10" x14ac:dyDescent="0.3">
      <c r="A499" s="113" t="s">
        <v>4002</v>
      </c>
      <c r="D499" s="113" t="s">
        <v>4003</v>
      </c>
      <c r="E499" s="113" t="s">
        <v>4600</v>
      </c>
      <c r="F499" s="113">
        <v>899.09909909909902</v>
      </c>
      <c r="G499" s="113">
        <v>461.13207547169799</v>
      </c>
      <c r="H499" s="130">
        <v>1E-3</v>
      </c>
      <c r="I499" s="113" t="s">
        <v>43</v>
      </c>
      <c r="J499" s="113" t="s">
        <v>321</v>
      </c>
    </row>
    <row r="500" spans="1:10" x14ac:dyDescent="0.3">
      <c r="A500" s="113" t="s">
        <v>4016</v>
      </c>
      <c r="D500" s="113" t="s">
        <v>4017</v>
      </c>
      <c r="E500" s="113" t="s">
        <v>4018</v>
      </c>
      <c r="F500" s="130">
        <v>342.69900000000001</v>
      </c>
      <c r="G500" s="130">
        <v>24.702400000000001</v>
      </c>
      <c r="H500" s="130">
        <v>1E-4</v>
      </c>
      <c r="I500" s="113" t="s">
        <v>43</v>
      </c>
      <c r="J500" s="113" t="s">
        <v>321</v>
      </c>
    </row>
    <row r="501" spans="1:10" x14ac:dyDescent="0.3">
      <c r="A501" s="113" t="s">
        <v>4016</v>
      </c>
      <c r="D501" s="113" t="s">
        <v>4017</v>
      </c>
      <c r="E501" s="113" t="s">
        <v>4018</v>
      </c>
      <c r="F501" s="130">
        <v>313.863</v>
      </c>
      <c r="G501" s="130">
        <v>350.44600000000003</v>
      </c>
      <c r="H501" s="130">
        <v>1E-4</v>
      </c>
      <c r="I501" s="113" t="s">
        <v>43</v>
      </c>
      <c r="J501" s="113" t="s">
        <v>321</v>
      </c>
    </row>
    <row r="502" spans="1:10" x14ac:dyDescent="0.3">
      <c r="A502" s="113" t="s">
        <v>4016</v>
      </c>
      <c r="D502" s="113" t="s">
        <v>4017</v>
      </c>
      <c r="E502" s="113" t="s">
        <v>4018</v>
      </c>
      <c r="F502" s="130">
        <v>316.08100000000002</v>
      </c>
      <c r="G502" s="130">
        <v>397.91699999999997</v>
      </c>
      <c r="H502" s="130">
        <v>1E-4</v>
      </c>
      <c r="I502" s="113" t="s">
        <v>43</v>
      </c>
      <c r="J502" s="113" t="s">
        <v>321</v>
      </c>
    </row>
    <row r="503" spans="1:10" x14ac:dyDescent="0.3">
      <c r="A503" s="113" t="s">
        <v>4016</v>
      </c>
      <c r="D503" s="113" t="s">
        <v>4017</v>
      </c>
      <c r="E503" s="113" t="s">
        <v>4018</v>
      </c>
      <c r="F503" s="130">
        <v>301.66399999999999</v>
      </c>
      <c r="G503" s="130">
        <v>451.935</v>
      </c>
      <c r="H503" s="130">
        <v>1E-4</v>
      </c>
      <c r="I503" s="113" t="s">
        <v>43</v>
      </c>
      <c r="J503" s="113" t="s">
        <v>321</v>
      </c>
    </row>
    <row r="504" spans="1:10" x14ac:dyDescent="0.3">
      <c r="A504" s="113" t="s">
        <v>4016</v>
      </c>
      <c r="D504" s="113" t="s">
        <v>4017</v>
      </c>
      <c r="E504" s="113" t="s">
        <v>4018</v>
      </c>
      <c r="F504" s="130">
        <v>344.91699999999997</v>
      </c>
      <c r="G504" s="130">
        <v>502.67899999999997</v>
      </c>
      <c r="H504" s="130">
        <v>1E-4</v>
      </c>
      <c r="I504" s="113" t="s">
        <v>43</v>
      </c>
      <c r="J504" s="113" t="s">
        <v>321</v>
      </c>
    </row>
    <row r="505" spans="1:10" x14ac:dyDescent="0.3">
      <c r="A505" s="113" t="s">
        <v>4016</v>
      </c>
      <c r="D505" s="113" t="s">
        <v>4017</v>
      </c>
      <c r="E505" s="113" t="s">
        <v>4018</v>
      </c>
      <c r="F505" s="130">
        <v>371.53399999999999</v>
      </c>
      <c r="G505" s="130">
        <v>523.95799999999997</v>
      </c>
      <c r="H505" s="130">
        <v>1E-4</v>
      </c>
      <c r="I505" s="113" t="s">
        <v>43</v>
      </c>
      <c r="J505" s="113" t="s">
        <v>321</v>
      </c>
    </row>
    <row r="506" spans="1:10" x14ac:dyDescent="0.3">
      <c r="A506" s="113" t="s">
        <v>4016</v>
      </c>
      <c r="D506" s="113" t="s">
        <v>4017</v>
      </c>
      <c r="E506" s="113" t="s">
        <v>4018</v>
      </c>
      <c r="F506" s="130">
        <v>377.07900000000001</v>
      </c>
      <c r="G506" s="130">
        <v>551.78599999999994</v>
      </c>
      <c r="H506" s="130">
        <v>1E-4</v>
      </c>
      <c r="I506" s="113" t="s">
        <v>43</v>
      </c>
      <c r="J506" s="113" t="s">
        <v>321</v>
      </c>
    </row>
    <row r="507" spans="1:10" x14ac:dyDescent="0.3">
      <c r="A507" s="113" t="s">
        <v>4016</v>
      </c>
      <c r="D507" s="113" t="s">
        <v>4017</v>
      </c>
      <c r="E507" s="113" t="s">
        <v>4018</v>
      </c>
      <c r="F507" s="130">
        <v>353.78899999999999</v>
      </c>
      <c r="G507" s="130">
        <v>548.51199999999994</v>
      </c>
      <c r="H507" s="130">
        <v>1E-4</v>
      </c>
      <c r="I507" s="113" t="s">
        <v>43</v>
      </c>
      <c r="J507" s="113" t="s">
        <v>321</v>
      </c>
    </row>
    <row r="508" spans="1:10" x14ac:dyDescent="0.3">
      <c r="A508" s="113" t="s">
        <v>4016</v>
      </c>
      <c r="D508" s="113" t="s">
        <v>4017</v>
      </c>
      <c r="E508" s="113" t="s">
        <v>4018</v>
      </c>
      <c r="F508" s="130">
        <v>374.86099999999999</v>
      </c>
      <c r="G508" s="130">
        <v>600.89300000000003</v>
      </c>
      <c r="H508" s="130">
        <v>1E-4</v>
      </c>
      <c r="I508" s="113" t="s">
        <v>43</v>
      </c>
      <c r="J508" s="113" t="s">
        <v>321</v>
      </c>
    </row>
    <row r="509" spans="1:10" x14ac:dyDescent="0.3">
      <c r="A509" s="113" t="s">
        <v>4016</v>
      </c>
      <c r="D509" s="113" t="s">
        <v>4017</v>
      </c>
      <c r="E509" s="113" t="s">
        <v>4018</v>
      </c>
      <c r="F509" s="130">
        <v>431.423</v>
      </c>
      <c r="G509" s="130">
        <v>700.74400000000003</v>
      </c>
      <c r="H509" s="130">
        <v>1E-4</v>
      </c>
      <c r="I509" s="113" t="s">
        <v>43</v>
      </c>
      <c r="J509" s="113" t="s">
        <v>321</v>
      </c>
    </row>
    <row r="510" spans="1:10" x14ac:dyDescent="0.3">
      <c r="A510" s="113" t="s">
        <v>4016</v>
      </c>
      <c r="D510" s="113" t="s">
        <v>4017</v>
      </c>
      <c r="E510" s="113" t="s">
        <v>4018</v>
      </c>
      <c r="F510" s="130">
        <v>444.73200000000003</v>
      </c>
      <c r="G510" s="130">
        <v>800.59500000000003</v>
      </c>
      <c r="H510" s="130">
        <v>1E-4</v>
      </c>
      <c r="I510" s="113" t="s">
        <v>43</v>
      </c>
      <c r="J510" s="113" t="s">
        <v>321</v>
      </c>
    </row>
    <row r="511" spans="1:10" x14ac:dyDescent="0.3">
      <c r="A511" s="113" t="s">
        <v>4016</v>
      </c>
      <c r="D511" s="113" t="s">
        <v>4017</v>
      </c>
      <c r="E511" s="113" t="s">
        <v>4018</v>
      </c>
      <c r="F511" s="130">
        <v>495.74900000000002</v>
      </c>
      <c r="G511" s="130">
        <v>898.81</v>
      </c>
      <c r="H511" s="130">
        <v>1E-4</v>
      </c>
      <c r="I511" s="113" t="s">
        <v>43</v>
      </c>
      <c r="J511" s="113" t="s">
        <v>321</v>
      </c>
    </row>
    <row r="512" spans="1:10" x14ac:dyDescent="0.3">
      <c r="A512" s="113" t="s">
        <v>4016</v>
      </c>
      <c r="D512" s="113" t="s">
        <v>4017</v>
      </c>
      <c r="E512" s="113" t="s">
        <v>4018</v>
      </c>
      <c r="F512" s="130">
        <v>482.44</v>
      </c>
      <c r="G512" s="130">
        <v>949.55399999999997</v>
      </c>
      <c r="H512" s="130">
        <v>1E-4</v>
      </c>
      <c r="I512" s="113" t="s">
        <v>43</v>
      </c>
      <c r="J512" s="113" t="s">
        <v>321</v>
      </c>
    </row>
    <row r="513" spans="1:10" x14ac:dyDescent="0.3">
      <c r="A513" s="113" t="s">
        <v>4016</v>
      </c>
      <c r="D513" s="113" t="s">
        <v>4017</v>
      </c>
      <c r="E513" s="113" t="s">
        <v>4018</v>
      </c>
      <c r="F513" s="130">
        <v>456.93200000000002</v>
      </c>
      <c r="G513" s="130">
        <v>1000.3</v>
      </c>
      <c r="H513" s="130">
        <v>1E-4</v>
      </c>
      <c r="I513" s="113" t="s">
        <v>43</v>
      </c>
      <c r="J513" s="113" t="s">
        <v>321</v>
      </c>
    </row>
    <row r="514" spans="1:10" x14ac:dyDescent="0.3">
      <c r="A514" s="113" t="s">
        <v>4016</v>
      </c>
      <c r="D514" s="113" t="s">
        <v>4017</v>
      </c>
      <c r="E514" s="113" t="s">
        <v>4018</v>
      </c>
      <c r="F514" s="130">
        <v>369.31599999999997</v>
      </c>
      <c r="G514" s="130">
        <v>1026.49</v>
      </c>
      <c r="H514" s="130">
        <v>1E-4</v>
      </c>
      <c r="I514" s="113" t="s">
        <v>43</v>
      </c>
      <c r="J514" s="113" t="s">
        <v>321</v>
      </c>
    </row>
    <row r="515" spans="1:10" x14ac:dyDescent="0.3">
      <c r="A515" s="113" t="s">
        <v>4016</v>
      </c>
      <c r="D515" s="113" t="s">
        <v>4017</v>
      </c>
      <c r="E515" s="113" t="s">
        <v>4018</v>
      </c>
      <c r="F515" s="130">
        <v>180.77600000000001</v>
      </c>
      <c r="G515" s="130">
        <v>1051.04</v>
      </c>
      <c r="H515" s="130">
        <v>1E-4</v>
      </c>
      <c r="I515" s="113" t="s">
        <v>43</v>
      </c>
      <c r="J515" s="113" t="s">
        <v>321</v>
      </c>
    </row>
    <row r="516" spans="1:10" x14ac:dyDescent="0.3">
      <c r="A516" s="113" t="s">
        <v>4014</v>
      </c>
      <c r="D516" s="113" t="s">
        <v>593</v>
      </c>
      <c r="E516" s="113" t="s">
        <v>4018</v>
      </c>
      <c r="F516" s="130">
        <v>270.61</v>
      </c>
      <c r="G516" s="130">
        <v>24.702400000000001</v>
      </c>
      <c r="H516" s="130">
        <v>1E-4</v>
      </c>
      <c r="I516" s="113" t="s">
        <v>43</v>
      </c>
      <c r="J516" s="113" t="s">
        <v>321</v>
      </c>
    </row>
    <row r="517" spans="1:10" x14ac:dyDescent="0.3">
      <c r="A517" s="113" t="s">
        <v>4014</v>
      </c>
      <c r="D517" s="113" t="s">
        <v>593</v>
      </c>
      <c r="E517" s="113" t="s">
        <v>4018</v>
      </c>
      <c r="F517" s="130">
        <v>238.447</v>
      </c>
      <c r="G517" s="130">
        <v>299.702</v>
      </c>
      <c r="H517" s="130">
        <v>1E-4</v>
      </c>
      <c r="I517" s="113" t="s">
        <v>43</v>
      </c>
      <c r="J517" s="113" t="s">
        <v>321</v>
      </c>
    </row>
    <row r="518" spans="1:10" x14ac:dyDescent="0.3">
      <c r="A518" s="113" t="s">
        <v>4014</v>
      </c>
      <c r="D518" s="113" t="s">
        <v>593</v>
      </c>
      <c r="E518" s="113" t="s">
        <v>4018</v>
      </c>
      <c r="F518" s="130">
        <v>231.79300000000001</v>
      </c>
      <c r="G518" s="130">
        <v>350.44600000000003</v>
      </c>
      <c r="H518" s="130">
        <v>1E-4</v>
      </c>
      <c r="I518" s="113" t="s">
        <v>43</v>
      </c>
      <c r="J518" s="113" t="s">
        <v>321</v>
      </c>
    </row>
    <row r="519" spans="1:10" x14ac:dyDescent="0.3">
      <c r="A519" s="113" t="s">
        <v>4014</v>
      </c>
      <c r="D519" s="113" t="s">
        <v>593</v>
      </c>
      <c r="E519" s="113" t="s">
        <v>4018</v>
      </c>
      <c r="F519" s="130">
        <v>251.756</v>
      </c>
      <c r="G519" s="130">
        <v>450.298</v>
      </c>
      <c r="H519" s="130">
        <v>1E-4</v>
      </c>
      <c r="I519" s="113" t="s">
        <v>43</v>
      </c>
      <c r="J519" s="113" t="s">
        <v>321</v>
      </c>
    </row>
    <row r="520" spans="1:10" x14ac:dyDescent="0.3">
      <c r="A520" s="113" t="s">
        <v>4014</v>
      </c>
      <c r="D520" s="113" t="s">
        <v>593</v>
      </c>
      <c r="E520" s="113" t="s">
        <v>4018</v>
      </c>
      <c r="F520" s="130">
        <v>249.53800000000001</v>
      </c>
      <c r="G520" s="130">
        <v>496.13099999999997</v>
      </c>
      <c r="H520" s="130">
        <v>1E-4</v>
      </c>
      <c r="I520" s="113" t="s">
        <v>43</v>
      </c>
      <c r="J520" s="113" t="s">
        <v>321</v>
      </c>
    </row>
    <row r="521" spans="1:10" x14ac:dyDescent="0.3">
      <c r="A521" s="113" t="s">
        <v>4014</v>
      </c>
      <c r="D521" s="113" t="s">
        <v>593</v>
      </c>
      <c r="E521" s="113" t="s">
        <v>4018</v>
      </c>
      <c r="F521" s="130">
        <v>291.68200000000002</v>
      </c>
      <c r="G521" s="130">
        <v>699.10699999999997</v>
      </c>
      <c r="H521" s="130">
        <v>1E-4</v>
      </c>
      <c r="I521" s="113" t="s">
        <v>43</v>
      </c>
      <c r="J521" s="113" t="s">
        <v>321</v>
      </c>
    </row>
    <row r="522" spans="1:10" x14ac:dyDescent="0.3">
      <c r="A522" s="113" t="s">
        <v>4014</v>
      </c>
      <c r="D522" s="113" t="s">
        <v>593</v>
      </c>
      <c r="E522" s="113" t="s">
        <v>4018</v>
      </c>
      <c r="F522" s="130">
        <v>352.68</v>
      </c>
      <c r="G522" s="130">
        <v>802.23199999999997</v>
      </c>
      <c r="H522" s="130">
        <v>1E-4</v>
      </c>
      <c r="I522" s="113" t="s">
        <v>43</v>
      </c>
      <c r="J522" s="113" t="s">
        <v>321</v>
      </c>
    </row>
    <row r="523" spans="1:10" x14ac:dyDescent="0.3">
      <c r="A523" s="113" t="s">
        <v>4014</v>
      </c>
      <c r="D523" s="113" t="s">
        <v>593</v>
      </c>
      <c r="E523" s="113" t="s">
        <v>4018</v>
      </c>
      <c r="F523" s="130">
        <v>381.51600000000002</v>
      </c>
      <c r="G523" s="130">
        <v>851.33900000000006</v>
      </c>
      <c r="H523" s="130">
        <v>1E-4</v>
      </c>
      <c r="I523" s="113" t="s">
        <v>43</v>
      </c>
      <c r="J523" s="113" t="s">
        <v>321</v>
      </c>
    </row>
    <row r="524" spans="1:10" x14ac:dyDescent="0.3">
      <c r="A524" s="113" t="s">
        <v>4014</v>
      </c>
      <c r="D524" s="113" t="s">
        <v>593</v>
      </c>
      <c r="E524" s="113" t="s">
        <v>4018</v>
      </c>
      <c r="F524" s="130">
        <v>418.11500000000001</v>
      </c>
      <c r="G524" s="130">
        <v>902.08299999999997</v>
      </c>
      <c r="H524" s="130">
        <v>1E-4</v>
      </c>
      <c r="I524" s="113" t="s">
        <v>43</v>
      </c>
      <c r="J524" s="113" t="s">
        <v>321</v>
      </c>
    </row>
    <row r="525" spans="1:10" x14ac:dyDescent="0.3">
      <c r="A525" s="113" t="s">
        <v>4014</v>
      </c>
      <c r="D525" s="113" t="s">
        <v>593</v>
      </c>
      <c r="E525" s="113" t="s">
        <v>4018</v>
      </c>
      <c r="F525" s="130">
        <v>385.952</v>
      </c>
      <c r="G525" s="130">
        <v>949.55399999999997</v>
      </c>
      <c r="H525" s="130">
        <v>1E-4</v>
      </c>
      <c r="I525" s="113" t="s">
        <v>43</v>
      </c>
      <c r="J525" s="113" t="s">
        <v>321</v>
      </c>
    </row>
    <row r="526" spans="1:10" x14ac:dyDescent="0.3">
      <c r="A526" s="113" t="s">
        <v>4014</v>
      </c>
      <c r="D526" s="113" t="s">
        <v>593</v>
      </c>
      <c r="E526" s="113" t="s">
        <v>4018</v>
      </c>
      <c r="F526" s="130">
        <v>347.13499999999999</v>
      </c>
      <c r="G526" s="130">
        <v>998.66099999999994</v>
      </c>
      <c r="H526" s="130">
        <v>1E-4</v>
      </c>
      <c r="I526" s="113" t="s">
        <v>43</v>
      </c>
      <c r="J526" s="113" t="s">
        <v>321</v>
      </c>
    </row>
    <row r="527" spans="1:10" x14ac:dyDescent="0.3">
      <c r="A527" s="113" t="s">
        <v>4014</v>
      </c>
      <c r="D527" s="113" t="s">
        <v>593</v>
      </c>
      <c r="E527" s="113" t="s">
        <v>4018</v>
      </c>
      <c r="F527" s="130">
        <v>260.62799999999999</v>
      </c>
      <c r="G527" s="130">
        <v>1052.68</v>
      </c>
      <c r="H527" s="130">
        <v>1E-4</v>
      </c>
      <c r="I527" s="113" t="s">
        <v>43</v>
      </c>
      <c r="J527" s="113" t="s">
        <v>321</v>
      </c>
    </row>
    <row r="528" spans="1:10" x14ac:dyDescent="0.3">
      <c r="A528" s="113" t="s">
        <v>4014</v>
      </c>
      <c r="D528" s="113" t="s">
        <v>593</v>
      </c>
      <c r="E528" s="113" t="s">
        <v>4018</v>
      </c>
      <c r="F528" s="130">
        <v>51.016599999999997</v>
      </c>
      <c r="G528" s="130">
        <v>1100.1500000000001</v>
      </c>
      <c r="H528" s="130">
        <v>1E-4</v>
      </c>
      <c r="I528" s="113" t="s">
        <v>43</v>
      </c>
      <c r="J528" s="113" t="s">
        <v>321</v>
      </c>
    </row>
    <row r="529" spans="1:10" x14ac:dyDescent="0.3">
      <c r="A529" s="113" t="s">
        <v>4012</v>
      </c>
      <c r="D529" s="113" t="s">
        <v>592</v>
      </c>
      <c r="E529" s="113" t="s">
        <v>4018</v>
      </c>
      <c r="F529" s="130">
        <v>297.22699999999998</v>
      </c>
      <c r="G529" s="130">
        <v>26.339300000000001</v>
      </c>
      <c r="H529" s="130">
        <v>1E-4</v>
      </c>
      <c r="I529" s="113" t="s">
        <v>43</v>
      </c>
      <c r="J529" s="113" t="s">
        <v>321</v>
      </c>
    </row>
    <row r="530" spans="1:10" x14ac:dyDescent="0.3">
      <c r="A530" s="113" t="s">
        <v>4012</v>
      </c>
      <c r="D530" s="113" t="s">
        <v>592</v>
      </c>
      <c r="E530" s="113" t="s">
        <v>4018</v>
      </c>
      <c r="F530" s="130">
        <v>293.89999999999998</v>
      </c>
      <c r="G530" s="130">
        <v>299.702</v>
      </c>
      <c r="H530" s="130">
        <v>1E-4</v>
      </c>
      <c r="I530" s="113" t="s">
        <v>43</v>
      </c>
      <c r="J530" s="113" t="s">
        <v>321</v>
      </c>
    </row>
    <row r="531" spans="1:10" x14ac:dyDescent="0.3">
      <c r="A531" s="113" t="s">
        <v>4012</v>
      </c>
      <c r="D531" s="113" t="s">
        <v>592</v>
      </c>
      <c r="E531" s="113" t="s">
        <v>4018</v>
      </c>
      <c r="F531" s="130">
        <v>276.15499999999997</v>
      </c>
      <c r="G531" s="130">
        <v>448.661</v>
      </c>
      <c r="H531" s="130">
        <v>1E-4</v>
      </c>
      <c r="I531" s="113" t="s">
        <v>43</v>
      </c>
      <c r="J531" s="113" t="s">
        <v>321</v>
      </c>
    </row>
    <row r="532" spans="1:10" x14ac:dyDescent="0.3">
      <c r="A532" s="113" t="s">
        <v>4012</v>
      </c>
      <c r="D532" s="113" t="s">
        <v>592</v>
      </c>
      <c r="E532" s="113" t="s">
        <v>4018</v>
      </c>
      <c r="F532" s="130">
        <v>276.15499999999997</v>
      </c>
      <c r="G532" s="130">
        <v>600.89300000000003</v>
      </c>
      <c r="H532" s="130">
        <v>1E-4</v>
      </c>
      <c r="I532" s="113" t="s">
        <v>43</v>
      </c>
      <c r="J532" s="113" t="s">
        <v>321</v>
      </c>
    </row>
    <row r="533" spans="1:10" x14ac:dyDescent="0.3">
      <c r="A533" s="113" t="s">
        <v>4012</v>
      </c>
      <c r="D533" s="113" t="s">
        <v>592</v>
      </c>
      <c r="E533" s="113" t="s">
        <v>4018</v>
      </c>
      <c r="F533" s="130">
        <v>256.19200000000001</v>
      </c>
      <c r="G533" s="130">
        <v>650</v>
      </c>
      <c r="H533" s="130">
        <v>1E-4</v>
      </c>
      <c r="I533" s="113" t="s">
        <v>43</v>
      </c>
      <c r="J533" s="113" t="s">
        <v>321</v>
      </c>
    </row>
    <row r="534" spans="1:10" x14ac:dyDescent="0.3">
      <c r="A534" s="113" t="s">
        <v>4012</v>
      </c>
      <c r="D534" s="113" t="s">
        <v>592</v>
      </c>
      <c r="E534" s="113" t="s">
        <v>4018</v>
      </c>
      <c r="F534" s="130">
        <v>279.48200000000003</v>
      </c>
      <c r="G534" s="130">
        <v>702.38099999999997</v>
      </c>
      <c r="H534" s="130">
        <v>1E-4</v>
      </c>
      <c r="I534" s="113" t="s">
        <v>43</v>
      </c>
      <c r="J534" s="113" t="s">
        <v>321</v>
      </c>
    </row>
    <row r="535" spans="1:10" x14ac:dyDescent="0.3">
      <c r="A535" s="113" t="s">
        <v>4012</v>
      </c>
      <c r="D535" s="113" t="s">
        <v>592</v>
      </c>
      <c r="E535" s="113" t="s">
        <v>4018</v>
      </c>
      <c r="F535" s="130">
        <v>324.95400000000001</v>
      </c>
      <c r="G535" s="130">
        <v>798.95799999999997</v>
      </c>
      <c r="H535" s="130">
        <v>1E-4</v>
      </c>
      <c r="I535" s="113" t="s">
        <v>43</v>
      </c>
      <c r="J535" s="113" t="s">
        <v>321</v>
      </c>
    </row>
    <row r="536" spans="1:10" x14ac:dyDescent="0.3">
      <c r="A536" s="113" t="s">
        <v>4012</v>
      </c>
      <c r="D536" s="113" t="s">
        <v>592</v>
      </c>
      <c r="E536" s="113" t="s">
        <v>4018</v>
      </c>
      <c r="F536" s="130">
        <v>356.00700000000001</v>
      </c>
      <c r="G536" s="130">
        <v>900.44600000000003</v>
      </c>
      <c r="H536" s="130">
        <v>1E-4</v>
      </c>
      <c r="I536" s="113" t="s">
        <v>43</v>
      </c>
      <c r="J536" s="113" t="s">
        <v>321</v>
      </c>
    </row>
    <row r="537" spans="1:10" x14ac:dyDescent="0.3">
      <c r="A537" s="113" t="s">
        <v>4012</v>
      </c>
      <c r="D537" s="113" t="s">
        <v>592</v>
      </c>
      <c r="E537" s="113" t="s">
        <v>4018</v>
      </c>
      <c r="F537" s="130">
        <v>399.26100000000002</v>
      </c>
      <c r="G537" s="130">
        <v>952.827</v>
      </c>
      <c r="H537" s="130">
        <v>1E-4</v>
      </c>
      <c r="I537" s="113" t="s">
        <v>43</v>
      </c>
      <c r="J537" s="113" t="s">
        <v>321</v>
      </c>
    </row>
    <row r="538" spans="1:10" x14ac:dyDescent="0.3">
      <c r="A538" s="113" t="s">
        <v>4012</v>
      </c>
      <c r="D538" s="113" t="s">
        <v>592</v>
      </c>
      <c r="E538" s="113" t="s">
        <v>4018</v>
      </c>
      <c r="F538" s="130">
        <v>369.31599999999997</v>
      </c>
      <c r="G538" s="130">
        <v>997.024</v>
      </c>
      <c r="H538" s="130">
        <v>1E-4</v>
      </c>
      <c r="I538" s="113" t="s">
        <v>43</v>
      </c>
      <c r="J538" s="113" t="s">
        <v>321</v>
      </c>
    </row>
    <row r="539" spans="1:10" x14ac:dyDescent="0.3">
      <c r="A539" s="113" t="s">
        <v>4012</v>
      </c>
      <c r="D539" s="113" t="s">
        <v>592</v>
      </c>
      <c r="E539" s="113" t="s">
        <v>4018</v>
      </c>
      <c r="F539" s="130">
        <v>222.92099999999999</v>
      </c>
      <c r="G539" s="130">
        <v>1023.21</v>
      </c>
      <c r="H539" s="130">
        <v>1E-4</v>
      </c>
      <c r="I539" s="113" t="s">
        <v>43</v>
      </c>
      <c r="J539" s="113" t="s">
        <v>321</v>
      </c>
    </row>
    <row r="540" spans="1:10" x14ac:dyDescent="0.3">
      <c r="A540" s="113" t="s">
        <v>4012</v>
      </c>
      <c r="D540" s="113" t="s">
        <v>592</v>
      </c>
      <c r="E540" s="113" t="s">
        <v>4018</v>
      </c>
      <c r="F540" s="130">
        <v>190.75800000000001</v>
      </c>
      <c r="G540" s="130">
        <v>1051.04</v>
      </c>
      <c r="H540" s="130">
        <v>1E-4</v>
      </c>
      <c r="I540" s="113" t="s">
        <v>43</v>
      </c>
      <c r="J540" s="113" t="s">
        <v>321</v>
      </c>
    </row>
    <row r="541" spans="1:10" x14ac:dyDescent="0.3">
      <c r="A541" s="113" t="s">
        <v>4034</v>
      </c>
      <c r="D541" s="113" t="s">
        <v>4035</v>
      </c>
      <c r="E541" s="113" t="s">
        <v>277</v>
      </c>
      <c r="F541" s="113">
        <v>684.11</v>
      </c>
      <c r="G541" s="113">
        <v>20</v>
      </c>
      <c r="H541" s="130">
        <v>1E-4</v>
      </c>
      <c r="I541" s="113" t="s">
        <v>43</v>
      </c>
      <c r="J541" s="113" t="s">
        <v>321</v>
      </c>
    </row>
    <row r="542" spans="1:10" x14ac:dyDescent="0.3">
      <c r="A542" s="113" t="s">
        <v>4034</v>
      </c>
      <c r="D542" s="113" t="s">
        <v>4035</v>
      </c>
      <c r="E542" s="113" t="s">
        <v>277</v>
      </c>
      <c r="F542" s="113">
        <v>746.12</v>
      </c>
      <c r="G542" s="113">
        <v>500</v>
      </c>
      <c r="H542" s="130">
        <v>1E-4</v>
      </c>
      <c r="I542" s="113" t="s">
        <v>43</v>
      </c>
      <c r="J542" s="113" t="s">
        <v>321</v>
      </c>
    </row>
    <row r="543" spans="1:10" x14ac:dyDescent="0.3">
      <c r="A543" s="113" t="s">
        <v>4034</v>
      </c>
      <c r="D543" s="113" t="s">
        <v>4035</v>
      </c>
      <c r="E543" s="113" t="s">
        <v>277</v>
      </c>
      <c r="F543" s="113">
        <v>804.26</v>
      </c>
      <c r="G543" s="113">
        <v>600</v>
      </c>
      <c r="H543" s="130">
        <v>1E-4</v>
      </c>
      <c r="I543" s="113" t="s">
        <v>43</v>
      </c>
      <c r="J543" s="113" t="s">
        <v>321</v>
      </c>
    </row>
    <row r="544" spans="1:10" x14ac:dyDescent="0.3">
      <c r="A544" s="113" t="s">
        <v>4034</v>
      </c>
      <c r="D544" s="113" t="s">
        <v>4035</v>
      </c>
      <c r="E544" s="113" t="s">
        <v>277</v>
      </c>
      <c r="F544" s="113">
        <v>831.4</v>
      </c>
      <c r="G544" s="113">
        <v>700</v>
      </c>
      <c r="H544" s="130">
        <v>1E-4</v>
      </c>
      <c r="I544" s="113" t="s">
        <v>43</v>
      </c>
      <c r="J544" s="113" t="s">
        <v>321</v>
      </c>
    </row>
    <row r="545" spans="1:10" x14ac:dyDescent="0.3">
      <c r="A545" s="113" t="s">
        <v>4034</v>
      </c>
      <c r="D545" s="113" t="s">
        <v>4035</v>
      </c>
      <c r="E545" s="113" t="s">
        <v>277</v>
      </c>
      <c r="F545" s="113">
        <v>815.89</v>
      </c>
      <c r="G545" s="113">
        <v>750</v>
      </c>
      <c r="H545" s="130">
        <v>1E-4</v>
      </c>
      <c r="I545" s="113" t="s">
        <v>43</v>
      </c>
      <c r="J545" s="113" t="s">
        <v>321</v>
      </c>
    </row>
    <row r="546" spans="1:10" x14ac:dyDescent="0.3">
      <c r="A546" s="113" t="s">
        <v>4034</v>
      </c>
      <c r="D546" s="113" t="s">
        <v>4035</v>
      </c>
      <c r="E546" s="113" t="s">
        <v>277</v>
      </c>
      <c r="F546" s="113">
        <v>686.05</v>
      </c>
      <c r="G546" s="113">
        <v>800</v>
      </c>
      <c r="H546" s="130">
        <v>1E-4</v>
      </c>
      <c r="I546" s="113" t="s">
        <v>43</v>
      </c>
      <c r="J546" s="113" t="s">
        <v>321</v>
      </c>
    </row>
    <row r="547" spans="1:10" x14ac:dyDescent="0.3">
      <c r="A547" s="113" t="s">
        <v>4034</v>
      </c>
      <c r="D547" s="113" t="s">
        <v>4035</v>
      </c>
      <c r="E547" s="113" t="s">
        <v>277</v>
      </c>
      <c r="F547" s="113">
        <v>593.02</v>
      </c>
      <c r="G547" s="113">
        <v>900</v>
      </c>
      <c r="H547" s="130">
        <v>1E-4</v>
      </c>
      <c r="I547" s="113" t="s">
        <v>43</v>
      </c>
      <c r="J547" s="113" t="s">
        <v>321</v>
      </c>
    </row>
    <row r="548" spans="1:10" x14ac:dyDescent="0.3">
      <c r="A548" s="113" t="s">
        <v>4068</v>
      </c>
      <c r="C548" s="113" t="s">
        <v>2123</v>
      </c>
      <c r="D548" s="113" t="s">
        <v>4484</v>
      </c>
      <c r="E548" s="113" t="s">
        <v>4070</v>
      </c>
      <c r="F548" s="113">
        <v>25.276461295418599</v>
      </c>
      <c r="G548" s="113">
        <v>538.22270912222996</v>
      </c>
      <c r="H548" s="130">
        <v>1E-4</v>
      </c>
      <c r="I548" s="113" t="s">
        <v>43</v>
      </c>
      <c r="J548" s="113" t="s">
        <v>321</v>
      </c>
    </row>
    <row r="549" spans="1:10" x14ac:dyDescent="0.3">
      <c r="A549" s="113" t="s">
        <v>4068</v>
      </c>
      <c r="C549" s="113" t="s">
        <v>2123</v>
      </c>
      <c r="D549" s="113" t="s">
        <v>4484</v>
      </c>
      <c r="E549" s="113" t="s">
        <v>4070</v>
      </c>
      <c r="F549" s="113">
        <v>599.05213270142099</v>
      </c>
      <c r="G549" s="113">
        <v>467.58674891042801</v>
      </c>
      <c r="H549" s="130">
        <v>1E-4</v>
      </c>
      <c r="I549" s="113" t="s">
        <v>43</v>
      </c>
      <c r="J549" s="113" t="s">
        <v>321</v>
      </c>
    </row>
    <row r="550" spans="1:10" x14ac:dyDescent="0.3">
      <c r="A550" s="113" t="s">
        <v>4068</v>
      </c>
      <c r="C550" s="113" t="s">
        <v>2123</v>
      </c>
      <c r="D550" s="113" t="s">
        <v>4484</v>
      </c>
      <c r="E550" s="113" t="s">
        <v>4070</v>
      </c>
      <c r="F550" s="113">
        <v>698.89415481832498</v>
      </c>
      <c r="G550" s="113">
        <v>496.85790722967101</v>
      </c>
      <c r="H550" s="130">
        <v>1E-4</v>
      </c>
      <c r="I550" s="113" t="s">
        <v>43</v>
      </c>
      <c r="J550" s="113" t="s">
        <v>321</v>
      </c>
    </row>
    <row r="551" spans="1:10" x14ac:dyDescent="0.3">
      <c r="A551" s="113" t="s">
        <v>4068</v>
      </c>
      <c r="C551" s="113" t="s">
        <v>2123</v>
      </c>
      <c r="D551" s="113" t="s">
        <v>4484</v>
      </c>
      <c r="E551" s="113" t="s">
        <v>4070</v>
      </c>
      <c r="F551" s="113">
        <v>798.73617693522897</v>
      </c>
      <c r="G551" s="113">
        <v>475.877809267506</v>
      </c>
      <c r="H551" s="130">
        <v>1E-4</v>
      </c>
      <c r="I551" s="113" t="s">
        <v>43</v>
      </c>
      <c r="J551" s="113" t="s">
        <v>321</v>
      </c>
    </row>
    <row r="552" spans="1:10" x14ac:dyDescent="0.3">
      <c r="A552" s="113" t="s">
        <v>4068</v>
      </c>
      <c r="C552" s="113" t="s">
        <v>2123</v>
      </c>
      <c r="D552" s="113" t="s">
        <v>4484</v>
      </c>
      <c r="E552" s="113" t="s">
        <v>4070</v>
      </c>
      <c r="F552" s="113">
        <v>898.57819905213205</v>
      </c>
      <c r="G552" s="113">
        <v>432.78715854152199</v>
      </c>
      <c r="H552" s="130">
        <v>1E-4</v>
      </c>
      <c r="I552" s="113" t="s">
        <v>43</v>
      </c>
      <c r="J552" s="113" t="s">
        <v>321</v>
      </c>
    </row>
    <row r="553" spans="1:10" x14ac:dyDescent="0.3">
      <c r="A553" s="113" t="s">
        <v>4097</v>
      </c>
      <c r="C553" s="113" t="s">
        <v>2123</v>
      </c>
      <c r="D553" s="113" t="s">
        <v>4098</v>
      </c>
      <c r="E553" s="113" t="s">
        <v>4099</v>
      </c>
      <c r="F553" s="113">
        <v>343.5</v>
      </c>
      <c r="G553" s="113" t="s">
        <v>46</v>
      </c>
      <c r="H553" s="113">
        <v>2E-3</v>
      </c>
      <c r="I553" s="113" t="s">
        <v>1645</v>
      </c>
      <c r="J553" s="113" t="s">
        <v>4601</v>
      </c>
    </row>
    <row r="554" spans="1:10" x14ac:dyDescent="0.3">
      <c r="A554" s="113" t="s">
        <v>4097</v>
      </c>
      <c r="C554" s="113" t="s">
        <v>2123</v>
      </c>
      <c r="D554" s="113" t="s">
        <v>4098</v>
      </c>
      <c r="E554" s="113" t="s">
        <v>4099</v>
      </c>
      <c r="F554" s="113">
        <v>554.1</v>
      </c>
      <c r="G554" s="113">
        <v>850</v>
      </c>
      <c r="H554" s="113">
        <v>2E-3</v>
      </c>
      <c r="I554" s="113" t="s">
        <v>1645</v>
      </c>
      <c r="J554" s="113" t="s">
        <v>4601</v>
      </c>
    </row>
    <row r="555" spans="1:10" x14ac:dyDescent="0.3">
      <c r="A555" s="113" t="s">
        <v>4100</v>
      </c>
      <c r="D555" s="113" t="s">
        <v>4101</v>
      </c>
      <c r="E555" s="130" t="s">
        <v>4102</v>
      </c>
      <c r="F555" s="130">
        <v>370</v>
      </c>
      <c r="G555" s="113">
        <v>23</v>
      </c>
      <c r="H555" s="113">
        <v>2E-3</v>
      </c>
      <c r="I555" s="113" t="s">
        <v>1645</v>
      </c>
      <c r="J555" s="113" t="s">
        <v>4602</v>
      </c>
    </row>
    <row r="556" spans="1:10" x14ac:dyDescent="0.3">
      <c r="A556" s="113" t="s">
        <v>4100</v>
      </c>
      <c r="D556" s="113" t="s">
        <v>4101</v>
      </c>
      <c r="E556" s="130" t="s">
        <v>4102</v>
      </c>
      <c r="F556" s="130">
        <v>480</v>
      </c>
      <c r="G556" s="130">
        <v>600</v>
      </c>
      <c r="H556" s="113">
        <v>2E-3</v>
      </c>
      <c r="I556" s="113" t="s">
        <v>1645</v>
      </c>
      <c r="J556" s="113" t="s">
        <v>4602</v>
      </c>
    </row>
    <row r="557" spans="1:10" x14ac:dyDescent="0.3">
      <c r="A557" s="113" t="s">
        <v>4100</v>
      </c>
      <c r="D557" s="113" t="s">
        <v>4101</v>
      </c>
      <c r="E557" s="130" t="s">
        <v>4102</v>
      </c>
      <c r="F557" s="130">
        <v>560</v>
      </c>
      <c r="G557" s="130">
        <v>750</v>
      </c>
      <c r="H557" s="113">
        <v>2E-3</v>
      </c>
      <c r="I557" s="113" t="s">
        <v>1645</v>
      </c>
      <c r="J557" s="113" t="s">
        <v>4602</v>
      </c>
    </row>
    <row r="558" spans="1:10" x14ac:dyDescent="0.3">
      <c r="A558" s="113" t="s">
        <v>4100</v>
      </c>
      <c r="D558" s="113" t="s">
        <v>4101</v>
      </c>
      <c r="E558" s="130" t="s">
        <v>4102</v>
      </c>
      <c r="F558" s="130">
        <v>640</v>
      </c>
      <c r="G558" s="130">
        <v>850</v>
      </c>
      <c r="H558" s="113">
        <v>2E-3</v>
      </c>
      <c r="I558" s="113" t="s">
        <v>1645</v>
      </c>
      <c r="J558" s="113" t="s">
        <v>4602</v>
      </c>
    </row>
    <row r="559" spans="1:10" x14ac:dyDescent="0.3">
      <c r="A559" s="113" t="s">
        <v>4100</v>
      </c>
      <c r="D559" s="113" t="s">
        <v>4101</v>
      </c>
      <c r="E559" s="130" t="s">
        <v>4102</v>
      </c>
      <c r="F559" s="130">
        <v>620</v>
      </c>
      <c r="G559" s="130">
        <v>900</v>
      </c>
      <c r="H559" s="113">
        <v>2E-3</v>
      </c>
      <c r="I559" s="113" t="s">
        <v>1645</v>
      </c>
      <c r="J559" s="113" t="s">
        <v>4602</v>
      </c>
    </row>
    <row r="560" spans="1:10" x14ac:dyDescent="0.3">
      <c r="A560" s="113" t="s">
        <v>4100</v>
      </c>
      <c r="D560" s="113" t="s">
        <v>4101</v>
      </c>
      <c r="E560" s="130" t="s">
        <v>4102</v>
      </c>
      <c r="F560" s="130">
        <v>450</v>
      </c>
      <c r="G560" s="130">
        <v>1000</v>
      </c>
      <c r="H560" s="113">
        <v>2E-3</v>
      </c>
      <c r="I560" s="113" t="s">
        <v>1645</v>
      </c>
      <c r="J560" s="113" t="s">
        <v>4602</v>
      </c>
    </row>
    <row r="561" spans="1:10" x14ac:dyDescent="0.3">
      <c r="A561" s="113" t="s">
        <v>4107</v>
      </c>
      <c r="D561" s="113" t="s">
        <v>4108</v>
      </c>
      <c r="E561" s="113" t="s">
        <v>4104</v>
      </c>
      <c r="F561" s="113">
        <v>776</v>
      </c>
      <c r="G561" s="113">
        <v>20</v>
      </c>
      <c r="H561" s="130">
        <v>1E-4</v>
      </c>
      <c r="I561" s="113" t="s">
        <v>43</v>
      </c>
      <c r="J561" s="113" t="s">
        <v>321</v>
      </c>
    </row>
    <row r="562" spans="1:10" x14ac:dyDescent="0.3">
      <c r="A562" s="113" t="s">
        <v>4107</v>
      </c>
      <c r="D562" s="113" t="s">
        <v>4108</v>
      </c>
      <c r="E562" s="113" t="s">
        <v>4104</v>
      </c>
      <c r="F562" s="113">
        <v>677</v>
      </c>
      <c r="G562" s="113">
        <v>600</v>
      </c>
      <c r="H562" s="130">
        <v>1E-4</v>
      </c>
      <c r="I562" s="113" t="s">
        <v>43</v>
      </c>
      <c r="J562" s="113" t="s">
        <v>321</v>
      </c>
    </row>
    <row r="563" spans="1:10" x14ac:dyDescent="0.3">
      <c r="A563" s="113" t="s">
        <v>4107</v>
      </c>
      <c r="D563" s="113" t="s">
        <v>4108</v>
      </c>
      <c r="E563" s="113" t="s">
        <v>4104</v>
      </c>
      <c r="F563" s="113">
        <v>652</v>
      </c>
      <c r="G563" s="113">
        <v>700</v>
      </c>
      <c r="H563" s="130">
        <v>1E-4</v>
      </c>
      <c r="I563" s="113" t="s">
        <v>43</v>
      </c>
      <c r="J563" s="113" t="s">
        <v>321</v>
      </c>
    </row>
    <row r="564" spans="1:10" x14ac:dyDescent="0.3">
      <c r="A564" s="113" t="s">
        <v>4107</v>
      </c>
      <c r="D564" s="113" t="s">
        <v>4108</v>
      </c>
      <c r="E564" s="113" t="s">
        <v>4104</v>
      </c>
      <c r="F564" s="113">
        <v>625</v>
      </c>
      <c r="G564" s="113">
        <v>750</v>
      </c>
      <c r="H564" s="130">
        <v>1E-4</v>
      </c>
      <c r="I564" s="113" t="s">
        <v>43</v>
      </c>
      <c r="J564" s="113" t="s">
        <v>321</v>
      </c>
    </row>
    <row r="565" spans="1:10" x14ac:dyDescent="0.3">
      <c r="A565" s="113" t="s">
        <v>4107</v>
      </c>
      <c r="D565" s="113" t="s">
        <v>4108</v>
      </c>
      <c r="E565" s="113" t="s">
        <v>4104</v>
      </c>
      <c r="F565" s="113">
        <v>652</v>
      </c>
      <c r="G565" s="113">
        <v>800</v>
      </c>
      <c r="H565" s="130">
        <v>1E-4</v>
      </c>
      <c r="I565" s="113" t="s">
        <v>43</v>
      </c>
      <c r="J565" s="113" t="s">
        <v>321</v>
      </c>
    </row>
    <row r="566" spans="1:10" x14ac:dyDescent="0.3">
      <c r="A566" s="113" t="s">
        <v>4107</v>
      </c>
      <c r="D566" s="113" t="s">
        <v>4108</v>
      </c>
      <c r="E566" s="113" t="s">
        <v>4104</v>
      </c>
      <c r="F566" s="113">
        <v>459</v>
      </c>
      <c r="G566" s="113">
        <v>850</v>
      </c>
      <c r="H566" s="130">
        <v>1E-4</v>
      </c>
      <c r="I566" s="113" t="s">
        <v>43</v>
      </c>
      <c r="J566" s="113" t="s">
        <v>321</v>
      </c>
    </row>
    <row r="567" spans="1:10" x14ac:dyDescent="0.3">
      <c r="A567" s="113" t="s">
        <v>4107</v>
      </c>
      <c r="D567" s="113" t="s">
        <v>4108</v>
      </c>
      <c r="E567" s="113" t="s">
        <v>4104</v>
      </c>
      <c r="F567" s="113">
        <v>373</v>
      </c>
      <c r="G567" s="113">
        <v>900</v>
      </c>
      <c r="H567" s="130">
        <v>1E-4</v>
      </c>
      <c r="I567" s="113" t="s">
        <v>43</v>
      </c>
      <c r="J567" s="113" t="s">
        <v>321</v>
      </c>
    </row>
    <row r="568" spans="1:10" x14ac:dyDescent="0.3">
      <c r="A568" s="113" t="s">
        <v>4109</v>
      </c>
      <c r="D568" s="113" t="s">
        <v>4110</v>
      </c>
      <c r="E568" s="113" t="s">
        <v>4104</v>
      </c>
      <c r="F568" s="113">
        <v>1010</v>
      </c>
      <c r="G568" s="113">
        <v>20</v>
      </c>
      <c r="H568" s="130">
        <v>1E-4</v>
      </c>
      <c r="I568" s="113" t="s">
        <v>43</v>
      </c>
      <c r="J568" s="113" t="s">
        <v>321</v>
      </c>
    </row>
    <row r="569" spans="1:10" x14ac:dyDescent="0.3">
      <c r="A569" s="113" t="s">
        <v>4109</v>
      </c>
      <c r="D569" s="113" t="s">
        <v>4110</v>
      </c>
      <c r="E569" s="113" t="s">
        <v>4104</v>
      </c>
      <c r="F569" s="113">
        <v>843</v>
      </c>
      <c r="G569" s="113">
        <v>600</v>
      </c>
      <c r="H569" s="130">
        <v>1E-4</v>
      </c>
      <c r="I569" s="113" t="s">
        <v>43</v>
      </c>
      <c r="J569" s="113" t="s">
        <v>321</v>
      </c>
    </row>
    <row r="570" spans="1:10" x14ac:dyDescent="0.3">
      <c r="A570" s="113" t="s">
        <v>4109</v>
      </c>
      <c r="D570" s="113" t="s">
        <v>4110</v>
      </c>
      <c r="E570" s="113" t="s">
        <v>4104</v>
      </c>
      <c r="F570" s="113">
        <v>750</v>
      </c>
      <c r="G570" s="113">
        <v>700</v>
      </c>
      <c r="H570" s="130">
        <v>1E-4</v>
      </c>
      <c r="I570" s="113" t="s">
        <v>43</v>
      </c>
      <c r="J570" s="113" t="s">
        <v>321</v>
      </c>
    </row>
    <row r="571" spans="1:10" x14ac:dyDescent="0.3">
      <c r="A571" s="113" t="s">
        <v>4109</v>
      </c>
      <c r="D571" s="113" t="s">
        <v>4110</v>
      </c>
      <c r="E571" s="113" t="s">
        <v>4104</v>
      </c>
      <c r="F571" s="113">
        <v>755</v>
      </c>
      <c r="G571" s="113">
        <v>750</v>
      </c>
      <c r="H571" s="130">
        <v>1E-4</v>
      </c>
      <c r="I571" s="113" t="s">
        <v>43</v>
      </c>
      <c r="J571" s="113" t="s">
        <v>321</v>
      </c>
    </row>
    <row r="572" spans="1:10" x14ac:dyDescent="0.3">
      <c r="A572" s="113" t="s">
        <v>4109</v>
      </c>
      <c r="D572" s="113" t="s">
        <v>4110</v>
      </c>
      <c r="E572" s="113" t="s">
        <v>4104</v>
      </c>
      <c r="F572" s="113">
        <v>595</v>
      </c>
      <c r="G572" s="113">
        <v>800</v>
      </c>
      <c r="H572" s="130">
        <v>1E-4</v>
      </c>
      <c r="I572" s="113" t="s">
        <v>43</v>
      </c>
      <c r="J572" s="113" t="s">
        <v>321</v>
      </c>
    </row>
    <row r="573" spans="1:10" x14ac:dyDescent="0.3">
      <c r="A573" s="113" t="s">
        <v>4109</v>
      </c>
      <c r="D573" s="113" t="s">
        <v>4110</v>
      </c>
      <c r="E573" s="113" t="s">
        <v>4104</v>
      </c>
      <c r="F573" s="113">
        <v>493</v>
      </c>
      <c r="G573" s="113">
        <v>850</v>
      </c>
      <c r="H573" s="130">
        <v>1E-4</v>
      </c>
      <c r="I573" s="113" t="s">
        <v>43</v>
      </c>
      <c r="J573" s="113" t="s">
        <v>321</v>
      </c>
    </row>
    <row r="574" spans="1:10" x14ac:dyDescent="0.3">
      <c r="A574" s="113" t="s">
        <v>4109</v>
      </c>
      <c r="D574" s="113" t="s">
        <v>4110</v>
      </c>
      <c r="E574" s="113" t="s">
        <v>4104</v>
      </c>
      <c r="F574" s="113">
        <v>595</v>
      </c>
      <c r="G574" s="113">
        <v>900</v>
      </c>
      <c r="H574" s="130">
        <v>1E-4</v>
      </c>
      <c r="I574" s="113" t="s">
        <v>43</v>
      </c>
      <c r="J574" s="113" t="s">
        <v>321</v>
      </c>
    </row>
    <row r="575" spans="1:10" x14ac:dyDescent="0.3">
      <c r="A575" s="113" t="s">
        <v>4111</v>
      </c>
      <c r="D575" s="113" t="s">
        <v>4112</v>
      </c>
      <c r="E575" s="113" t="s">
        <v>4113</v>
      </c>
      <c r="F575" s="130">
        <v>612</v>
      </c>
      <c r="G575" s="113">
        <v>25</v>
      </c>
      <c r="H575" s="130">
        <v>1E-4</v>
      </c>
      <c r="I575" s="113" t="s">
        <v>43</v>
      </c>
      <c r="J575" s="113" t="s">
        <v>321</v>
      </c>
    </row>
    <row r="576" spans="1:10" x14ac:dyDescent="0.3">
      <c r="A576" s="113" t="s">
        <v>4111</v>
      </c>
      <c r="D576" s="113" t="s">
        <v>4112</v>
      </c>
      <c r="E576" s="113" t="s">
        <v>4113</v>
      </c>
      <c r="F576" s="113">
        <v>489</v>
      </c>
      <c r="G576" s="113">
        <v>600</v>
      </c>
      <c r="H576" s="130">
        <v>1E-4</v>
      </c>
      <c r="I576" s="113" t="s">
        <v>43</v>
      </c>
      <c r="J576" s="113" t="s">
        <v>321</v>
      </c>
    </row>
    <row r="577" spans="1:10" x14ac:dyDescent="0.3">
      <c r="A577" s="113" t="s">
        <v>4111</v>
      </c>
      <c r="D577" s="113" t="s">
        <v>4112</v>
      </c>
      <c r="E577" s="113" t="s">
        <v>4113</v>
      </c>
      <c r="F577" s="113">
        <v>518</v>
      </c>
      <c r="G577" s="113">
        <v>750</v>
      </c>
      <c r="H577" s="130">
        <v>1E-4</v>
      </c>
      <c r="I577" s="113" t="s">
        <v>43</v>
      </c>
      <c r="J577" s="113" t="s">
        <v>321</v>
      </c>
    </row>
    <row r="578" spans="1:10" x14ac:dyDescent="0.3">
      <c r="A578" s="113" t="s">
        <v>4111</v>
      </c>
      <c r="D578" s="113" t="s">
        <v>4112</v>
      </c>
      <c r="E578" s="113" t="s">
        <v>4113</v>
      </c>
      <c r="F578" s="113">
        <v>446</v>
      </c>
      <c r="G578" s="113">
        <v>850</v>
      </c>
      <c r="H578" s="130">
        <v>1E-4</v>
      </c>
      <c r="I578" s="113" t="s">
        <v>43</v>
      </c>
      <c r="J578" s="113" t="s">
        <v>321</v>
      </c>
    </row>
    <row r="579" spans="1:10" x14ac:dyDescent="0.3">
      <c r="A579" s="113" t="s">
        <v>4114</v>
      </c>
      <c r="D579" s="113" t="s">
        <v>4115</v>
      </c>
      <c r="E579" s="113" t="s">
        <v>4113</v>
      </c>
      <c r="F579" s="113">
        <v>736</v>
      </c>
      <c r="G579" s="113">
        <v>25</v>
      </c>
      <c r="H579" s="130">
        <v>1E-4</v>
      </c>
      <c r="I579" s="113" t="s">
        <v>43</v>
      </c>
      <c r="J579" s="113" t="s">
        <v>321</v>
      </c>
    </row>
    <row r="580" spans="1:10" x14ac:dyDescent="0.3">
      <c r="A580" s="113" t="s">
        <v>4114</v>
      </c>
      <c r="D580" s="113" t="s">
        <v>4115</v>
      </c>
      <c r="E580" s="113" t="s">
        <v>4113</v>
      </c>
      <c r="F580" s="113">
        <v>665</v>
      </c>
      <c r="G580" s="113">
        <v>600</v>
      </c>
      <c r="H580" s="130">
        <v>1E-4</v>
      </c>
      <c r="I580" s="113" t="s">
        <v>43</v>
      </c>
      <c r="J580" s="113" t="s">
        <v>321</v>
      </c>
    </row>
    <row r="581" spans="1:10" x14ac:dyDescent="0.3">
      <c r="A581" s="113" t="s">
        <v>4114</v>
      </c>
      <c r="D581" s="113" t="s">
        <v>4115</v>
      </c>
      <c r="E581" s="113" t="s">
        <v>4113</v>
      </c>
      <c r="F581" s="113">
        <v>816</v>
      </c>
      <c r="G581" s="113">
        <v>750</v>
      </c>
      <c r="H581" s="130">
        <v>1E-4</v>
      </c>
      <c r="I581" s="113" t="s">
        <v>43</v>
      </c>
      <c r="J581" s="113" t="s">
        <v>321</v>
      </c>
    </row>
    <row r="582" spans="1:10" x14ac:dyDescent="0.3">
      <c r="A582" s="113" t="s">
        <v>4114</v>
      </c>
      <c r="D582" s="113" t="s">
        <v>4115</v>
      </c>
      <c r="E582" s="113" t="s">
        <v>4113</v>
      </c>
      <c r="F582" s="113">
        <v>650</v>
      </c>
      <c r="G582" s="113">
        <v>850</v>
      </c>
      <c r="H582" s="130">
        <v>1E-4</v>
      </c>
      <c r="I582" s="113" t="s">
        <v>43</v>
      </c>
      <c r="J582" s="113" t="s">
        <v>321</v>
      </c>
    </row>
    <row r="583" spans="1:10" x14ac:dyDescent="0.3">
      <c r="A583" s="113" t="s">
        <v>4116</v>
      </c>
      <c r="D583" s="113" t="s">
        <v>4117</v>
      </c>
      <c r="E583" s="113" t="s">
        <v>4113</v>
      </c>
      <c r="F583" s="113">
        <v>726</v>
      </c>
      <c r="G583" s="113">
        <v>25</v>
      </c>
      <c r="H583" s="130">
        <v>1E-4</v>
      </c>
      <c r="I583" s="113" t="s">
        <v>43</v>
      </c>
      <c r="J583" s="113" t="s">
        <v>321</v>
      </c>
    </row>
    <row r="584" spans="1:10" x14ac:dyDescent="0.3">
      <c r="A584" s="113" t="s">
        <v>4116</v>
      </c>
      <c r="D584" s="113" t="s">
        <v>4117</v>
      </c>
      <c r="E584" s="113" t="s">
        <v>4113</v>
      </c>
      <c r="F584" s="113">
        <v>624</v>
      </c>
      <c r="G584" s="113">
        <v>600</v>
      </c>
      <c r="H584" s="130">
        <v>1E-4</v>
      </c>
      <c r="I584" s="113" t="s">
        <v>43</v>
      </c>
      <c r="J584" s="113" t="s">
        <v>321</v>
      </c>
    </row>
    <row r="585" spans="1:10" x14ac:dyDescent="0.3">
      <c r="A585" s="113" t="s">
        <v>4116</v>
      </c>
      <c r="D585" s="113" t="s">
        <v>4117</v>
      </c>
      <c r="E585" s="113" t="s">
        <v>4113</v>
      </c>
      <c r="F585" s="113">
        <v>711</v>
      </c>
      <c r="G585" s="113">
        <v>750</v>
      </c>
      <c r="H585" s="130">
        <v>1E-4</v>
      </c>
      <c r="I585" s="113" t="s">
        <v>43</v>
      </c>
      <c r="J585" s="113" t="s">
        <v>321</v>
      </c>
    </row>
    <row r="586" spans="1:10" x14ac:dyDescent="0.3">
      <c r="A586" s="113" t="s">
        <v>4116</v>
      </c>
      <c r="D586" s="113" t="s">
        <v>4117</v>
      </c>
      <c r="E586" s="113" t="s">
        <v>4113</v>
      </c>
      <c r="F586" s="113">
        <v>550</v>
      </c>
      <c r="G586" s="113">
        <v>850</v>
      </c>
      <c r="H586" s="130">
        <v>1E-4</v>
      </c>
      <c r="I586" s="113" t="s">
        <v>43</v>
      </c>
      <c r="J586" s="113" t="s">
        <v>321</v>
      </c>
    </row>
    <row r="587" spans="1:10" x14ac:dyDescent="0.3">
      <c r="A587" s="113" t="s">
        <v>4118</v>
      </c>
      <c r="D587" s="113" t="s">
        <v>4119</v>
      </c>
      <c r="E587" s="113" t="s">
        <v>4113</v>
      </c>
      <c r="F587" s="113">
        <v>713</v>
      </c>
      <c r="G587" s="113">
        <v>25</v>
      </c>
      <c r="H587" s="130">
        <v>1E-4</v>
      </c>
      <c r="I587" s="113" t="s">
        <v>43</v>
      </c>
      <c r="J587" s="113" t="s">
        <v>321</v>
      </c>
    </row>
    <row r="588" spans="1:10" x14ac:dyDescent="0.3">
      <c r="A588" s="113" t="s">
        <v>4118</v>
      </c>
      <c r="D588" s="113" t="s">
        <v>4119</v>
      </c>
      <c r="E588" s="113" t="s">
        <v>4113</v>
      </c>
      <c r="F588" s="113">
        <v>556</v>
      </c>
      <c r="G588" s="113">
        <v>600</v>
      </c>
      <c r="H588" s="130">
        <v>1E-4</v>
      </c>
      <c r="I588" s="113" t="s">
        <v>43</v>
      </c>
      <c r="J588" s="113" t="s">
        <v>321</v>
      </c>
    </row>
    <row r="589" spans="1:10" x14ac:dyDescent="0.3">
      <c r="A589" s="113" t="s">
        <v>4118</v>
      </c>
      <c r="D589" s="113" t="s">
        <v>4119</v>
      </c>
      <c r="E589" s="113" t="s">
        <v>4113</v>
      </c>
      <c r="F589" s="113">
        <v>555</v>
      </c>
      <c r="G589" s="113">
        <v>750</v>
      </c>
      <c r="H589" s="130">
        <v>1E-4</v>
      </c>
      <c r="I589" s="113" t="s">
        <v>43</v>
      </c>
      <c r="J589" s="113" t="s">
        <v>321</v>
      </c>
    </row>
    <row r="590" spans="1:10" x14ac:dyDescent="0.3">
      <c r="A590" s="113" t="s">
        <v>4118</v>
      </c>
      <c r="D590" s="113" t="s">
        <v>4119</v>
      </c>
      <c r="E590" s="113" t="s">
        <v>4113</v>
      </c>
      <c r="F590" s="113">
        <v>517</v>
      </c>
      <c r="G590" s="113">
        <v>850</v>
      </c>
      <c r="H590" s="130">
        <v>1E-4</v>
      </c>
      <c r="I590" s="113" t="s">
        <v>43</v>
      </c>
      <c r="J590" s="113" t="s">
        <v>321</v>
      </c>
    </row>
    <row r="591" spans="1:10" x14ac:dyDescent="0.3">
      <c r="A591" s="113" t="s">
        <v>4120</v>
      </c>
      <c r="D591" s="113" t="s">
        <v>4121</v>
      </c>
      <c r="E591" s="113" t="s">
        <v>4113</v>
      </c>
      <c r="F591" s="113">
        <v>619</v>
      </c>
      <c r="G591" s="113">
        <v>25</v>
      </c>
      <c r="H591" s="130">
        <v>1E-4</v>
      </c>
      <c r="I591" s="113" t="s">
        <v>43</v>
      </c>
      <c r="J591" s="113" t="s">
        <v>321</v>
      </c>
    </row>
    <row r="592" spans="1:10" x14ac:dyDescent="0.3">
      <c r="A592" s="113" t="s">
        <v>4120</v>
      </c>
      <c r="D592" s="113" t="s">
        <v>4121</v>
      </c>
      <c r="E592" s="113" t="s">
        <v>4113</v>
      </c>
      <c r="F592" s="113">
        <v>514</v>
      </c>
      <c r="G592" s="113">
        <v>600</v>
      </c>
      <c r="H592" s="130">
        <v>1E-4</v>
      </c>
      <c r="I592" s="113" t="s">
        <v>43</v>
      </c>
      <c r="J592" s="113" t="s">
        <v>321</v>
      </c>
    </row>
    <row r="593" spans="1:10" x14ac:dyDescent="0.3">
      <c r="A593" s="113" t="s">
        <v>4120</v>
      </c>
      <c r="D593" s="113" t="s">
        <v>4121</v>
      </c>
      <c r="E593" s="113" t="s">
        <v>4113</v>
      </c>
      <c r="F593" s="113">
        <v>482</v>
      </c>
      <c r="G593" s="113">
        <v>750</v>
      </c>
      <c r="H593" s="130">
        <v>1E-4</v>
      </c>
      <c r="I593" s="113" t="s">
        <v>43</v>
      </c>
      <c r="J593" s="113" t="s">
        <v>321</v>
      </c>
    </row>
    <row r="594" spans="1:10" x14ac:dyDescent="0.3">
      <c r="A594" s="113" t="s">
        <v>4120</v>
      </c>
      <c r="D594" s="113" t="s">
        <v>4121</v>
      </c>
      <c r="E594" s="113" t="s">
        <v>4113</v>
      </c>
      <c r="F594" s="113">
        <v>461</v>
      </c>
      <c r="G594" s="113">
        <v>850</v>
      </c>
      <c r="H594" s="130">
        <v>1E-4</v>
      </c>
      <c r="I594" s="113" t="s">
        <v>43</v>
      </c>
      <c r="J594" s="113" t="s">
        <v>321</v>
      </c>
    </row>
    <row r="595" spans="1:10" x14ac:dyDescent="0.3">
      <c r="A595" s="113" t="s">
        <v>4122</v>
      </c>
      <c r="D595" s="113" t="s">
        <v>4123</v>
      </c>
      <c r="E595" s="113" t="s">
        <v>4113</v>
      </c>
      <c r="F595" s="113">
        <v>637</v>
      </c>
      <c r="G595" s="113">
        <v>25</v>
      </c>
      <c r="H595" s="130">
        <v>1E-4</v>
      </c>
      <c r="I595" s="113" t="s">
        <v>43</v>
      </c>
      <c r="J595" s="113" t="s">
        <v>321</v>
      </c>
    </row>
    <row r="596" spans="1:10" x14ac:dyDescent="0.3">
      <c r="A596" s="113" t="s">
        <v>4122</v>
      </c>
      <c r="D596" s="113" t="s">
        <v>4123</v>
      </c>
      <c r="E596" s="113" t="s">
        <v>4113</v>
      </c>
      <c r="F596" s="113">
        <v>495</v>
      </c>
      <c r="G596" s="113">
        <v>600</v>
      </c>
      <c r="H596" s="130">
        <v>1E-4</v>
      </c>
      <c r="I596" s="113" t="s">
        <v>43</v>
      </c>
      <c r="J596" s="113" t="s">
        <v>321</v>
      </c>
    </row>
    <row r="597" spans="1:10" x14ac:dyDescent="0.3">
      <c r="A597" s="113" t="s">
        <v>4122</v>
      </c>
      <c r="D597" s="113" t="s">
        <v>4123</v>
      </c>
      <c r="E597" s="113" t="s">
        <v>4113</v>
      </c>
      <c r="F597" s="113">
        <v>473</v>
      </c>
      <c r="G597" s="113">
        <v>750</v>
      </c>
      <c r="H597" s="130">
        <v>1E-4</v>
      </c>
      <c r="I597" s="113" t="s">
        <v>43</v>
      </c>
      <c r="J597" s="113" t="s">
        <v>321</v>
      </c>
    </row>
    <row r="598" spans="1:10" x14ac:dyDescent="0.3">
      <c r="A598" s="113" t="s">
        <v>4122</v>
      </c>
      <c r="D598" s="113" t="s">
        <v>4123</v>
      </c>
      <c r="E598" s="113" t="s">
        <v>4113</v>
      </c>
      <c r="F598" s="113">
        <v>520</v>
      </c>
      <c r="G598" s="113">
        <v>850</v>
      </c>
      <c r="H598" s="130">
        <v>1E-4</v>
      </c>
      <c r="I598" s="113" t="s">
        <v>43</v>
      </c>
      <c r="J598" s="113" t="s">
        <v>321</v>
      </c>
    </row>
    <row r="599" spans="1:10" x14ac:dyDescent="0.3">
      <c r="A599" s="113" t="s">
        <v>4124</v>
      </c>
      <c r="D599" s="113" t="s">
        <v>4125</v>
      </c>
      <c r="E599" s="113" t="s">
        <v>4113</v>
      </c>
      <c r="F599" s="113">
        <v>744</v>
      </c>
      <c r="G599" s="113">
        <v>25</v>
      </c>
      <c r="H599" s="130">
        <v>1E-4</v>
      </c>
      <c r="I599" s="113" t="s">
        <v>43</v>
      </c>
      <c r="J599" s="113" t="s">
        <v>321</v>
      </c>
    </row>
    <row r="600" spans="1:10" x14ac:dyDescent="0.3">
      <c r="A600" s="113" t="s">
        <v>4124</v>
      </c>
      <c r="D600" s="113" t="s">
        <v>4125</v>
      </c>
      <c r="E600" s="113" t="s">
        <v>4113</v>
      </c>
      <c r="F600" s="113">
        <v>633</v>
      </c>
      <c r="G600" s="113">
        <v>600</v>
      </c>
      <c r="H600" s="130">
        <v>1E-4</v>
      </c>
      <c r="I600" s="113" t="s">
        <v>43</v>
      </c>
      <c r="J600" s="113" t="s">
        <v>321</v>
      </c>
    </row>
    <row r="601" spans="1:10" x14ac:dyDescent="0.3">
      <c r="A601" s="113" t="s">
        <v>4124</v>
      </c>
      <c r="D601" s="113" t="s">
        <v>4125</v>
      </c>
      <c r="E601" s="113" t="s">
        <v>4113</v>
      </c>
      <c r="F601" s="113">
        <v>562</v>
      </c>
      <c r="G601" s="113">
        <v>750</v>
      </c>
      <c r="H601" s="130">
        <v>1E-4</v>
      </c>
      <c r="I601" s="113" t="s">
        <v>43</v>
      </c>
      <c r="J601" s="113" t="s">
        <v>321</v>
      </c>
    </row>
    <row r="602" spans="1:10" x14ac:dyDescent="0.3">
      <c r="A602" s="113" t="s">
        <v>4124</v>
      </c>
      <c r="D602" s="113" t="s">
        <v>4125</v>
      </c>
      <c r="E602" s="113" t="s">
        <v>4113</v>
      </c>
      <c r="F602" s="113">
        <v>561</v>
      </c>
      <c r="G602" s="113">
        <v>850</v>
      </c>
      <c r="H602" s="130">
        <v>1E-4</v>
      </c>
      <c r="I602" s="113" t="s">
        <v>43</v>
      </c>
      <c r="J602" s="113" t="s">
        <v>321</v>
      </c>
    </row>
    <row r="603" spans="1:10" x14ac:dyDescent="0.3">
      <c r="A603" s="113" t="s">
        <v>4147</v>
      </c>
      <c r="D603" s="113" t="s">
        <v>4148</v>
      </c>
      <c r="E603" s="130" t="s">
        <v>4149</v>
      </c>
      <c r="F603" s="130">
        <v>1020</v>
      </c>
      <c r="G603" s="113">
        <v>25</v>
      </c>
      <c r="H603" s="130">
        <v>1E-4</v>
      </c>
      <c r="I603" s="113" t="s">
        <v>43</v>
      </c>
      <c r="J603" s="113" t="s">
        <v>321</v>
      </c>
    </row>
    <row r="604" spans="1:10" x14ac:dyDescent="0.3">
      <c r="A604" s="113" t="s">
        <v>4147</v>
      </c>
      <c r="D604" s="113" t="s">
        <v>4148</v>
      </c>
      <c r="E604" s="130" t="s">
        <v>4149</v>
      </c>
      <c r="F604" s="113">
        <v>737</v>
      </c>
      <c r="G604" s="113">
        <v>600</v>
      </c>
      <c r="H604" s="130">
        <v>1E-4</v>
      </c>
      <c r="I604" s="113" t="s">
        <v>43</v>
      </c>
      <c r="J604" s="113" t="s">
        <v>321</v>
      </c>
    </row>
    <row r="605" spans="1:10" x14ac:dyDescent="0.3">
      <c r="A605" s="113" t="s">
        <v>4147</v>
      </c>
      <c r="D605" s="113" t="s">
        <v>4148</v>
      </c>
      <c r="E605" s="130" t="s">
        <v>4149</v>
      </c>
      <c r="F605" s="113">
        <v>751</v>
      </c>
      <c r="G605" s="113">
        <v>700</v>
      </c>
      <c r="H605" s="130">
        <v>1E-4</v>
      </c>
      <c r="I605" s="113" t="s">
        <v>43</v>
      </c>
      <c r="J605" s="113" t="s">
        <v>321</v>
      </c>
    </row>
    <row r="606" spans="1:10" x14ac:dyDescent="0.3">
      <c r="A606" s="113" t="s">
        <v>4147</v>
      </c>
      <c r="D606" s="113" t="s">
        <v>4148</v>
      </c>
      <c r="E606" s="130" t="s">
        <v>4149</v>
      </c>
      <c r="F606" s="113">
        <v>863</v>
      </c>
      <c r="G606" s="113">
        <v>750</v>
      </c>
      <c r="H606" s="130">
        <v>1E-4</v>
      </c>
      <c r="I606" s="113" t="s">
        <v>43</v>
      </c>
      <c r="J606" s="113" t="s">
        <v>321</v>
      </c>
    </row>
    <row r="607" spans="1:10" x14ac:dyDescent="0.3">
      <c r="A607" s="113" t="s">
        <v>4147</v>
      </c>
      <c r="D607" s="113" t="s">
        <v>4148</v>
      </c>
      <c r="E607" s="130" t="s">
        <v>4149</v>
      </c>
      <c r="F607" s="113">
        <v>752</v>
      </c>
      <c r="G607" s="113">
        <v>800</v>
      </c>
      <c r="H607" s="130">
        <v>1E-4</v>
      </c>
      <c r="I607" s="113" t="s">
        <v>43</v>
      </c>
      <c r="J607" s="113" t="s">
        <v>321</v>
      </c>
    </row>
    <row r="608" spans="1:10" x14ac:dyDescent="0.3">
      <c r="A608" s="113" t="s">
        <v>4147</v>
      </c>
      <c r="D608" s="113" t="s">
        <v>4148</v>
      </c>
      <c r="E608" s="130" t="s">
        <v>4149</v>
      </c>
      <c r="F608" s="113">
        <v>548</v>
      </c>
      <c r="G608" s="113">
        <v>900</v>
      </c>
      <c r="H608" s="130">
        <v>1E-4</v>
      </c>
      <c r="I608" s="113" t="s">
        <v>43</v>
      </c>
      <c r="J608" s="113" t="s">
        <v>321</v>
      </c>
    </row>
    <row r="609" spans="1:10" x14ac:dyDescent="0.3">
      <c r="A609" s="113" t="s">
        <v>4147</v>
      </c>
      <c r="D609" s="113" t="s">
        <v>4148</v>
      </c>
      <c r="E609" s="130" t="s">
        <v>4149</v>
      </c>
      <c r="F609" s="113">
        <v>363</v>
      </c>
      <c r="G609" s="113">
        <v>995</v>
      </c>
      <c r="H609" s="130">
        <v>1E-4</v>
      </c>
      <c r="I609" s="113" t="s">
        <v>43</v>
      </c>
      <c r="J609" s="113" t="s">
        <v>321</v>
      </c>
    </row>
    <row r="610" spans="1:10" x14ac:dyDescent="0.3">
      <c r="A610" s="113" t="s">
        <v>4161</v>
      </c>
      <c r="D610" s="113" t="s">
        <v>595</v>
      </c>
      <c r="E610" s="113" t="s">
        <v>4162</v>
      </c>
      <c r="F610" s="113">
        <v>533</v>
      </c>
      <c r="G610" s="113">
        <v>20</v>
      </c>
      <c r="H610" s="130">
        <v>1E-4</v>
      </c>
      <c r="I610" s="113" t="s">
        <v>43</v>
      </c>
      <c r="J610" s="113" t="s">
        <v>321</v>
      </c>
    </row>
    <row r="611" spans="1:10" x14ac:dyDescent="0.3">
      <c r="A611" s="113" t="s">
        <v>4161</v>
      </c>
      <c r="D611" s="113" t="s">
        <v>595</v>
      </c>
      <c r="E611" s="113" t="s">
        <v>4162</v>
      </c>
      <c r="F611" s="113">
        <v>606</v>
      </c>
      <c r="G611" s="113">
        <v>600</v>
      </c>
      <c r="H611" s="130">
        <v>1E-4</v>
      </c>
      <c r="I611" s="113" t="s">
        <v>43</v>
      </c>
      <c r="J611" s="113" t="s">
        <v>321</v>
      </c>
    </row>
    <row r="612" spans="1:10" x14ac:dyDescent="0.3">
      <c r="A612" s="113" t="s">
        <v>4161</v>
      </c>
      <c r="D612" s="113" t="s">
        <v>595</v>
      </c>
      <c r="E612" s="113" t="s">
        <v>4162</v>
      </c>
      <c r="F612" s="113">
        <v>502</v>
      </c>
      <c r="G612" s="113">
        <v>700</v>
      </c>
      <c r="H612" s="130">
        <v>1E-4</v>
      </c>
      <c r="I612" s="113" t="s">
        <v>43</v>
      </c>
      <c r="J612" s="113" t="s">
        <v>321</v>
      </c>
    </row>
    <row r="613" spans="1:10" x14ac:dyDescent="0.3">
      <c r="A613" s="113" t="s">
        <v>4161</v>
      </c>
      <c r="D613" s="113" t="s">
        <v>595</v>
      </c>
      <c r="E613" s="113" t="s">
        <v>4162</v>
      </c>
      <c r="F613" s="113">
        <v>445</v>
      </c>
      <c r="G613" s="113">
        <v>800</v>
      </c>
      <c r="H613" s="130">
        <v>1E-4</v>
      </c>
      <c r="I613" s="113" t="s">
        <v>43</v>
      </c>
      <c r="J613" s="113" t="s">
        <v>321</v>
      </c>
    </row>
    <row r="614" spans="1:10" x14ac:dyDescent="0.3">
      <c r="A614" s="113" t="s">
        <v>4161</v>
      </c>
      <c r="D614" s="113" t="s">
        <v>595</v>
      </c>
      <c r="E614" s="113" t="s">
        <v>4162</v>
      </c>
      <c r="F614" s="113">
        <v>269</v>
      </c>
      <c r="G614" s="113">
        <v>900</v>
      </c>
      <c r="H614" s="130">
        <v>1E-4</v>
      </c>
      <c r="I614" s="113" t="s">
        <v>43</v>
      </c>
      <c r="J614" s="113" t="s">
        <v>321</v>
      </c>
    </row>
    <row r="615" spans="1:10" x14ac:dyDescent="0.3">
      <c r="A615" s="113" t="s">
        <v>4163</v>
      </c>
      <c r="D615" s="113" t="s">
        <v>1060</v>
      </c>
      <c r="E615" s="113" t="s">
        <v>4162</v>
      </c>
      <c r="F615" s="113">
        <v>583</v>
      </c>
      <c r="G615" s="113">
        <v>20</v>
      </c>
      <c r="H615" s="130">
        <v>1E-4</v>
      </c>
      <c r="I615" s="113" t="s">
        <v>43</v>
      </c>
      <c r="J615" s="113" t="s">
        <v>321</v>
      </c>
    </row>
    <row r="616" spans="1:10" x14ac:dyDescent="0.3">
      <c r="A616" s="113" t="s">
        <v>4163</v>
      </c>
      <c r="D616" s="113" t="s">
        <v>1060</v>
      </c>
      <c r="E616" s="113" t="s">
        <v>4162</v>
      </c>
      <c r="F616" s="113">
        <v>560</v>
      </c>
      <c r="G616" s="113">
        <v>600</v>
      </c>
      <c r="H616" s="130">
        <v>1E-4</v>
      </c>
      <c r="I616" s="113" t="s">
        <v>43</v>
      </c>
      <c r="J616" s="113" t="s">
        <v>321</v>
      </c>
    </row>
    <row r="617" spans="1:10" x14ac:dyDescent="0.3">
      <c r="A617" s="113" t="s">
        <v>4163</v>
      </c>
      <c r="D617" s="113" t="s">
        <v>1060</v>
      </c>
      <c r="E617" s="113" t="s">
        <v>4162</v>
      </c>
      <c r="F617" s="113">
        <v>582</v>
      </c>
      <c r="G617" s="113">
        <v>700</v>
      </c>
      <c r="H617" s="130">
        <v>1E-4</v>
      </c>
      <c r="I617" s="113" t="s">
        <v>43</v>
      </c>
      <c r="J617" s="113" t="s">
        <v>321</v>
      </c>
    </row>
    <row r="618" spans="1:10" x14ac:dyDescent="0.3">
      <c r="A618" s="113" t="s">
        <v>4163</v>
      </c>
      <c r="D618" s="113" t="s">
        <v>1060</v>
      </c>
      <c r="E618" s="113" t="s">
        <v>4162</v>
      </c>
      <c r="F618" s="113">
        <v>461</v>
      </c>
      <c r="G618" s="113">
        <v>800</v>
      </c>
      <c r="H618" s="130">
        <v>1E-4</v>
      </c>
      <c r="I618" s="113" t="s">
        <v>43</v>
      </c>
      <c r="J618" s="113" t="s">
        <v>321</v>
      </c>
    </row>
    <row r="619" spans="1:10" x14ac:dyDescent="0.3">
      <c r="A619" s="113" t="s">
        <v>4163</v>
      </c>
      <c r="D619" s="113" t="s">
        <v>1060</v>
      </c>
      <c r="E619" s="113" t="s">
        <v>4162</v>
      </c>
      <c r="F619" s="113">
        <v>323</v>
      </c>
      <c r="G619" s="113">
        <v>900</v>
      </c>
      <c r="H619" s="130">
        <v>1E-4</v>
      </c>
      <c r="I619" s="113" t="s">
        <v>43</v>
      </c>
      <c r="J619" s="113" t="s">
        <v>321</v>
      </c>
    </row>
    <row r="620" spans="1:10" x14ac:dyDescent="0.3">
      <c r="A620" s="113" t="s">
        <v>4164</v>
      </c>
      <c r="D620" s="113" t="s">
        <v>1062</v>
      </c>
      <c r="E620" s="113" t="s">
        <v>4162</v>
      </c>
      <c r="F620" s="113">
        <v>542</v>
      </c>
      <c r="G620" s="113">
        <v>20</v>
      </c>
      <c r="H620" s="130">
        <v>1E-4</v>
      </c>
      <c r="I620" s="113" t="s">
        <v>43</v>
      </c>
      <c r="J620" s="113" t="s">
        <v>321</v>
      </c>
    </row>
    <row r="621" spans="1:10" x14ac:dyDescent="0.3">
      <c r="A621" s="113" t="s">
        <v>4164</v>
      </c>
      <c r="D621" s="113" t="s">
        <v>1062</v>
      </c>
      <c r="E621" s="113" t="s">
        <v>4162</v>
      </c>
      <c r="F621" s="113">
        <v>511</v>
      </c>
      <c r="G621" s="113">
        <v>600</v>
      </c>
      <c r="H621" s="130">
        <v>1E-4</v>
      </c>
      <c r="I621" s="113" t="s">
        <v>43</v>
      </c>
      <c r="J621" s="113" t="s">
        <v>321</v>
      </c>
    </row>
    <row r="622" spans="1:10" x14ac:dyDescent="0.3">
      <c r="A622" s="113" t="s">
        <v>4164</v>
      </c>
      <c r="D622" s="113" t="s">
        <v>1062</v>
      </c>
      <c r="E622" s="113" t="s">
        <v>4162</v>
      </c>
      <c r="F622" s="113">
        <v>618</v>
      </c>
      <c r="G622" s="113">
        <v>700</v>
      </c>
      <c r="H622" s="130">
        <v>1E-4</v>
      </c>
      <c r="I622" s="113" t="s">
        <v>43</v>
      </c>
      <c r="J622" s="113" t="s">
        <v>321</v>
      </c>
    </row>
    <row r="623" spans="1:10" x14ac:dyDescent="0.3">
      <c r="A623" s="113" t="s">
        <v>4164</v>
      </c>
      <c r="D623" s="113" t="s">
        <v>1062</v>
      </c>
      <c r="E623" s="113" t="s">
        <v>4162</v>
      </c>
      <c r="F623" s="113">
        <v>524</v>
      </c>
      <c r="G623" s="113">
        <v>800</v>
      </c>
      <c r="H623" s="130">
        <v>1E-4</v>
      </c>
      <c r="I623" s="113" t="s">
        <v>43</v>
      </c>
      <c r="J623" s="113" t="s">
        <v>321</v>
      </c>
    </row>
    <row r="624" spans="1:10" x14ac:dyDescent="0.3">
      <c r="A624" s="113" t="s">
        <v>4164</v>
      </c>
      <c r="D624" s="113" t="s">
        <v>1062</v>
      </c>
      <c r="E624" s="113" t="s">
        <v>4162</v>
      </c>
      <c r="F624" s="113">
        <v>352</v>
      </c>
      <c r="G624" s="113">
        <v>900</v>
      </c>
      <c r="H624" s="130">
        <v>1E-4</v>
      </c>
      <c r="I624" s="113" t="s">
        <v>43</v>
      </c>
      <c r="J624" s="113" t="s">
        <v>321</v>
      </c>
    </row>
    <row r="625" spans="1:10" x14ac:dyDescent="0.3">
      <c r="A625" s="113" t="s">
        <v>4165</v>
      </c>
      <c r="D625" s="113" t="s">
        <v>429</v>
      </c>
      <c r="E625" s="113" t="s">
        <v>4162</v>
      </c>
      <c r="F625" s="113">
        <v>498</v>
      </c>
      <c r="G625" s="113">
        <v>20</v>
      </c>
      <c r="H625" s="130">
        <v>1E-4</v>
      </c>
      <c r="I625" s="113" t="s">
        <v>43</v>
      </c>
      <c r="J625" s="113" t="s">
        <v>321</v>
      </c>
    </row>
    <row r="626" spans="1:10" x14ac:dyDescent="0.3">
      <c r="A626" s="113" t="s">
        <v>4165</v>
      </c>
      <c r="D626" s="113" t="s">
        <v>429</v>
      </c>
      <c r="E626" s="113" t="s">
        <v>4162</v>
      </c>
      <c r="F626" s="113">
        <v>463</v>
      </c>
      <c r="G626" s="113">
        <v>600</v>
      </c>
      <c r="H626" s="130">
        <v>1E-4</v>
      </c>
      <c r="I626" s="113" t="s">
        <v>43</v>
      </c>
      <c r="J626" s="113" t="s">
        <v>321</v>
      </c>
    </row>
    <row r="627" spans="1:10" x14ac:dyDescent="0.3">
      <c r="A627" s="113" t="s">
        <v>4165</v>
      </c>
      <c r="D627" s="113" t="s">
        <v>429</v>
      </c>
      <c r="E627" s="113" t="s">
        <v>4162</v>
      </c>
      <c r="F627" s="113">
        <v>539</v>
      </c>
      <c r="G627" s="113">
        <v>700</v>
      </c>
      <c r="H627" s="130">
        <v>1E-4</v>
      </c>
      <c r="I627" s="113" t="s">
        <v>43</v>
      </c>
      <c r="J627" s="113" t="s">
        <v>321</v>
      </c>
    </row>
    <row r="628" spans="1:10" x14ac:dyDescent="0.3">
      <c r="A628" s="113" t="s">
        <v>4165</v>
      </c>
      <c r="D628" s="113" t="s">
        <v>429</v>
      </c>
      <c r="E628" s="113" t="s">
        <v>4162</v>
      </c>
      <c r="F628" s="113">
        <v>460</v>
      </c>
      <c r="G628" s="113">
        <v>800</v>
      </c>
      <c r="H628" s="130">
        <v>1E-4</v>
      </c>
      <c r="I628" s="113" t="s">
        <v>43</v>
      </c>
      <c r="J628" s="113" t="s">
        <v>321</v>
      </c>
    </row>
    <row r="629" spans="1:10" x14ac:dyDescent="0.3">
      <c r="A629" s="113" t="s">
        <v>4165</v>
      </c>
      <c r="D629" s="113" t="s">
        <v>429</v>
      </c>
      <c r="E629" s="113" t="s">
        <v>4162</v>
      </c>
      <c r="F629" s="113">
        <v>210</v>
      </c>
      <c r="G629" s="113">
        <v>900</v>
      </c>
      <c r="H629" s="130">
        <v>1E-4</v>
      </c>
      <c r="I629" s="113" t="s">
        <v>43</v>
      </c>
      <c r="J629" s="113" t="s">
        <v>321</v>
      </c>
    </row>
    <row r="630" spans="1:10" x14ac:dyDescent="0.3">
      <c r="A630" s="113" t="s">
        <v>4166</v>
      </c>
      <c r="D630" s="113" t="s">
        <v>4027</v>
      </c>
      <c r="E630" s="113" t="s">
        <v>4162</v>
      </c>
      <c r="F630" s="113">
        <v>467</v>
      </c>
      <c r="G630" s="113">
        <v>20</v>
      </c>
      <c r="H630" s="130">
        <v>1E-4</v>
      </c>
      <c r="I630" s="113" t="s">
        <v>43</v>
      </c>
      <c r="J630" s="113" t="s">
        <v>321</v>
      </c>
    </row>
    <row r="631" spans="1:10" x14ac:dyDescent="0.3">
      <c r="A631" s="113" t="s">
        <v>4166</v>
      </c>
      <c r="D631" s="113" t="s">
        <v>4027</v>
      </c>
      <c r="E631" s="113" t="s">
        <v>4162</v>
      </c>
      <c r="F631" s="113">
        <v>473</v>
      </c>
      <c r="G631" s="113">
        <v>600</v>
      </c>
      <c r="H631" s="130">
        <v>1E-4</v>
      </c>
      <c r="I631" s="113" t="s">
        <v>43</v>
      </c>
      <c r="J631" s="113" t="s">
        <v>321</v>
      </c>
    </row>
    <row r="632" spans="1:10" x14ac:dyDescent="0.3">
      <c r="A632" s="113" t="s">
        <v>4166</v>
      </c>
      <c r="D632" s="113" t="s">
        <v>4027</v>
      </c>
      <c r="E632" s="113" t="s">
        <v>4162</v>
      </c>
      <c r="F632" s="113">
        <v>573</v>
      </c>
      <c r="G632" s="113">
        <v>700</v>
      </c>
      <c r="H632" s="130">
        <v>1E-4</v>
      </c>
      <c r="I632" s="113" t="s">
        <v>43</v>
      </c>
      <c r="J632" s="113" t="s">
        <v>321</v>
      </c>
    </row>
    <row r="633" spans="1:10" x14ac:dyDescent="0.3">
      <c r="A633" s="113" t="s">
        <v>4166</v>
      </c>
      <c r="D633" s="113" t="s">
        <v>4027</v>
      </c>
      <c r="E633" s="113" t="s">
        <v>4162</v>
      </c>
      <c r="F633" s="113">
        <v>404</v>
      </c>
      <c r="G633" s="113">
        <v>800</v>
      </c>
      <c r="H633" s="130">
        <v>1E-4</v>
      </c>
      <c r="I633" s="113" t="s">
        <v>43</v>
      </c>
      <c r="J633" s="113" t="s">
        <v>321</v>
      </c>
    </row>
    <row r="634" spans="1:10" x14ac:dyDescent="0.3">
      <c r="A634" s="113" t="s">
        <v>4166</v>
      </c>
      <c r="D634" s="113" t="s">
        <v>4027</v>
      </c>
      <c r="E634" s="113" t="s">
        <v>4162</v>
      </c>
      <c r="F634" s="113">
        <v>260</v>
      </c>
      <c r="G634" s="113">
        <v>900</v>
      </c>
      <c r="H634" s="130">
        <v>1E-4</v>
      </c>
      <c r="I634" s="113" t="s">
        <v>43</v>
      </c>
      <c r="J634" s="113" t="s">
        <v>321</v>
      </c>
    </row>
    <row r="635" spans="1:10" x14ac:dyDescent="0.3">
      <c r="A635" s="113" t="s">
        <v>4180</v>
      </c>
      <c r="D635" s="113" t="s">
        <v>4181</v>
      </c>
      <c r="E635" s="113" t="s">
        <v>4182</v>
      </c>
      <c r="F635" s="113">
        <v>540</v>
      </c>
      <c r="G635" s="113">
        <v>650</v>
      </c>
      <c r="H635" s="130">
        <v>1E-4</v>
      </c>
      <c r="I635" s="113" t="s">
        <v>43</v>
      </c>
      <c r="J635" s="113" t="s">
        <v>321</v>
      </c>
    </row>
    <row r="636" spans="1:10" x14ac:dyDescent="0.3">
      <c r="A636" s="113" t="s">
        <v>4180</v>
      </c>
      <c r="D636" s="113" t="s">
        <v>4181</v>
      </c>
      <c r="E636" s="113" t="s">
        <v>4182</v>
      </c>
      <c r="F636" s="113">
        <v>632</v>
      </c>
      <c r="G636" s="113">
        <v>750</v>
      </c>
      <c r="H636" s="130">
        <v>1E-4</v>
      </c>
      <c r="I636" s="113" t="s">
        <v>43</v>
      </c>
      <c r="J636" s="113" t="s">
        <v>321</v>
      </c>
    </row>
    <row r="637" spans="1:10" x14ac:dyDescent="0.3">
      <c r="A637" s="113" t="s">
        <v>4180</v>
      </c>
      <c r="D637" s="113" t="s">
        <v>4181</v>
      </c>
      <c r="E637" s="113" t="s">
        <v>4182</v>
      </c>
      <c r="F637" s="113">
        <v>674</v>
      </c>
      <c r="G637" s="113">
        <v>850</v>
      </c>
      <c r="H637" s="130">
        <v>1E-4</v>
      </c>
      <c r="I637" s="113" t="s">
        <v>43</v>
      </c>
      <c r="J637" s="113" t="s">
        <v>321</v>
      </c>
    </row>
    <row r="638" spans="1:10" x14ac:dyDescent="0.3">
      <c r="A638" s="113" t="s">
        <v>4180</v>
      </c>
      <c r="D638" s="113" t="s">
        <v>4181</v>
      </c>
      <c r="E638" s="113" t="s">
        <v>4182</v>
      </c>
      <c r="F638" s="113">
        <v>524</v>
      </c>
      <c r="G638" s="113">
        <v>950</v>
      </c>
      <c r="H638" s="130">
        <v>1E-4</v>
      </c>
      <c r="I638" s="113" t="s">
        <v>43</v>
      </c>
      <c r="J638" s="113" t="s">
        <v>321</v>
      </c>
    </row>
    <row r="639" spans="1:10" x14ac:dyDescent="0.3">
      <c r="A639" s="113" t="s">
        <v>4180</v>
      </c>
      <c r="D639" s="113" t="s">
        <v>4181</v>
      </c>
      <c r="E639" s="113" t="s">
        <v>4182</v>
      </c>
      <c r="F639" s="113">
        <v>282</v>
      </c>
      <c r="G639" s="113">
        <v>20</v>
      </c>
      <c r="H639" s="130">
        <v>1E-4</v>
      </c>
      <c r="I639" s="113" t="s">
        <v>43</v>
      </c>
      <c r="J639" s="113" t="s">
        <v>321</v>
      </c>
    </row>
    <row r="640" spans="1:10" x14ac:dyDescent="0.3">
      <c r="A640" s="113" t="s">
        <v>4180</v>
      </c>
      <c r="D640" s="113" t="s">
        <v>4181</v>
      </c>
      <c r="E640" s="113" t="s">
        <v>4182</v>
      </c>
      <c r="F640" s="113">
        <v>533</v>
      </c>
      <c r="G640" s="113">
        <v>650</v>
      </c>
      <c r="H640" s="130">
        <v>1E-4</v>
      </c>
      <c r="I640" s="113" t="s">
        <v>43</v>
      </c>
      <c r="J640" s="113" t="s">
        <v>321</v>
      </c>
    </row>
    <row r="641" spans="1:10" x14ac:dyDescent="0.3">
      <c r="A641" s="113" t="s">
        <v>4180</v>
      </c>
      <c r="D641" s="113" t="s">
        <v>4181</v>
      </c>
      <c r="E641" s="113" t="s">
        <v>4182</v>
      </c>
      <c r="F641" s="113">
        <v>624</v>
      </c>
      <c r="G641" s="113">
        <v>750</v>
      </c>
      <c r="H641" s="130">
        <v>1E-4</v>
      </c>
      <c r="I641" s="113" t="s">
        <v>43</v>
      </c>
      <c r="J641" s="113" t="s">
        <v>321</v>
      </c>
    </row>
    <row r="642" spans="1:10" x14ac:dyDescent="0.3">
      <c r="A642" s="113" t="s">
        <v>4180</v>
      </c>
      <c r="D642" s="113" t="s">
        <v>4181</v>
      </c>
      <c r="E642" s="113" t="s">
        <v>4182</v>
      </c>
      <c r="F642" s="113">
        <v>677</v>
      </c>
      <c r="G642" s="113">
        <v>850</v>
      </c>
      <c r="H642" s="130">
        <v>1E-4</v>
      </c>
      <c r="I642" s="113" t="s">
        <v>43</v>
      </c>
      <c r="J642" s="113" t="s">
        <v>321</v>
      </c>
    </row>
    <row r="643" spans="1:10" x14ac:dyDescent="0.3">
      <c r="A643" s="113" t="s">
        <v>4180</v>
      </c>
      <c r="D643" s="113" t="s">
        <v>4181</v>
      </c>
      <c r="E643" s="113" t="s">
        <v>4182</v>
      </c>
      <c r="F643" s="113">
        <v>597</v>
      </c>
      <c r="G643" s="113">
        <v>950</v>
      </c>
      <c r="H643" s="130">
        <v>1E-4</v>
      </c>
      <c r="I643" s="113" t="s">
        <v>43</v>
      </c>
      <c r="J643" s="113" t="s">
        <v>321</v>
      </c>
    </row>
    <row r="644" spans="1:10" x14ac:dyDescent="0.3">
      <c r="A644" s="113" t="s">
        <v>4180</v>
      </c>
      <c r="D644" s="113" t="s">
        <v>4181</v>
      </c>
      <c r="E644" s="113" t="s">
        <v>4182</v>
      </c>
      <c r="F644" s="113">
        <v>478</v>
      </c>
      <c r="G644" s="113">
        <v>450</v>
      </c>
      <c r="H644" s="130">
        <v>1E-4</v>
      </c>
      <c r="I644" s="113" t="s">
        <v>43</v>
      </c>
      <c r="J644" s="113" t="s">
        <v>321</v>
      </c>
    </row>
    <row r="645" spans="1:10" x14ac:dyDescent="0.3">
      <c r="A645" s="113" t="s">
        <v>4180</v>
      </c>
      <c r="D645" s="113" t="s">
        <v>4181</v>
      </c>
      <c r="E645" s="113" t="s">
        <v>4182</v>
      </c>
      <c r="F645" s="113">
        <v>574</v>
      </c>
      <c r="G645" s="113">
        <v>550</v>
      </c>
      <c r="H645" s="130">
        <v>1E-4</v>
      </c>
      <c r="I645" s="113" t="s">
        <v>43</v>
      </c>
      <c r="J645" s="113" t="s">
        <v>321</v>
      </c>
    </row>
    <row r="646" spans="1:10" x14ac:dyDescent="0.3">
      <c r="A646" s="113" t="s">
        <v>4180</v>
      </c>
      <c r="D646" s="113" t="s">
        <v>4181</v>
      </c>
      <c r="E646" s="113" t="s">
        <v>4182</v>
      </c>
      <c r="F646" s="113">
        <v>738</v>
      </c>
      <c r="G646" s="113">
        <v>650</v>
      </c>
      <c r="H646" s="130">
        <v>1E-4</v>
      </c>
      <c r="I646" s="113" t="s">
        <v>43</v>
      </c>
      <c r="J646" s="113" t="s">
        <v>321</v>
      </c>
    </row>
    <row r="647" spans="1:10" x14ac:dyDescent="0.3">
      <c r="A647" s="113" t="s">
        <v>4180</v>
      </c>
      <c r="D647" s="113" t="s">
        <v>4181</v>
      </c>
      <c r="E647" s="113" t="s">
        <v>4182</v>
      </c>
      <c r="F647" s="113">
        <v>709</v>
      </c>
      <c r="G647" s="113">
        <v>750</v>
      </c>
      <c r="H647" s="130">
        <v>1E-4</v>
      </c>
      <c r="I647" s="113" t="s">
        <v>43</v>
      </c>
      <c r="J647" s="113" t="s">
        <v>321</v>
      </c>
    </row>
    <row r="648" spans="1:10" x14ac:dyDescent="0.3">
      <c r="A648" s="113" t="s">
        <v>4180</v>
      </c>
      <c r="D648" s="113" t="s">
        <v>4181</v>
      </c>
      <c r="E648" s="113" t="s">
        <v>4182</v>
      </c>
      <c r="F648" s="113">
        <v>576</v>
      </c>
      <c r="G648" s="113">
        <v>900</v>
      </c>
      <c r="H648" s="130">
        <v>1E-4</v>
      </c>
      <c r="I648" s="113" t="s">
        <v>43</v>
      </c>
      <c r="J648" s="113" t="s">
        <v>321</v>
      </c>
    </row>
    <row r="649" spans="1:10" x14ac:dyDescent="0.3">
      <c r="A649" s="113" t="s">
        <v>4180</v>
      </c>
      <c r="D649" s="113" t="s">
        <v>4181</v>
      </c>
      <c r="E649" s="113" t="s">
        <v>4182</v>
      </c>
      <c r="F649" s="113">
        <v>381</v>
      </c>
      <c r="G649" s="113">
        <v>1000</v>
      </c>
      <c r="H649" s="130">
        <v>1E-4</v>
      </c>
      <c r="I649" s="113" t="s">
        <v>43</v>
      </c>
      <c r="J649" s="113" t="s">
        <v>321</v>
      </c>
    </row>
    <row r="650" spans="1:10" x14ac:dyDescent="0.3">
      <c r="A650" s="113" t="s">
        <v>4187</v>
      </c>
      <c r="C650" s="113" t="s">
        <v>2123</v>
      </c>
      <c r="D650" s="113" t="s">
        <v>1060</v>
      </c>
      <c r="E650" s="113" t="s">
        <v>4188</v>
      </c>
      <c r="F650" s="113">
        <v>1064</v>
      </c>
      <c r="G650" s="113" t="s">
        <v>46</v>
      </c>
      <c r="H650" s="130">
        <v>1E-3</v>
      </c>
      <c r="I650" s="113" t="s">
        <v>43</v>
      </c>
      <c r="J650" s="113" t="s">
        <v>4603</v>
      </c>
    </row>
    <row r="651" spans="1:10" x14ac:dyDescent="0.3">
      <c r="A651" s="113" t="s">
        <v>4187</v>
      </c>
      <c r="D651" s="113" t="s">
        <v>1060</v>
      </c>
      <c r="E651" s="113" t="s">
        <v>4190</v>
      </c>
      <c r="F651" s="113">
        <v>1047</v>
      </c>
      <c r="G651" s="113">
        <v>570</v>
      </c>
      <c r="H651" s="130">
        <v>1E-3</v>
      </c>
      <c r="I651" s="113" t="s">
        <v>43</v>
      </c>
      <c r="J651" s="113" t="s">
        <v>4603</v>
      </c>
    </row>
    <row r="652" spans="1:10" x14ac:dyDescent="0.3">
      <c r="A652" s="113" t="s">
        <v>4187</v>
      </c>
      <c r="D652" s="113" t="s">
        <v>1060</v>
      </c>
      <c r="E652" s="113" t="s">
        <v>4192</v>
      </c>
      <c r="F652" s="113">
        <v>951</v>
      </c>
      <c r="G652" s="113">
        <v>670</v>
      </c>
      <c r="H652" s="130">
        <v>1E-3</v>
      </c>
      <c r="I652" s="113" t="s">
        <v>43</v>
      </c>
      <c r="J652" s="113" t="s">
        <v>4603</v>
      </c>
    </row>
    <row r="653" spans="1:10" x14ac:dyDescent="0.3">
      <c r="A653" s="113" t="s">
        <v>4187</v>
      </c>
      <c r="D653" s="113" t="s">
        <v>1060</v>
      </c>
      <c r="E653" s="113" t="s">
        <v>4604</v>
      </c>
      <c r="F653" s="113">
        <v>751</v>
      </c>
      <c r="G653" s="113">
        <v>770</v>
      </c>
      <c r="H653" s="130">
        <v>1E-3</v>
      </c>
      <c r="I653" s="113" t="s">
        <v>43</v>
      </c>
      <c r="J653" s="113" t="s">
        <v>4603</v>
      </c>
    </row>
    <row r="654" spans="1:10" x14ac:dyDescent="0.3">
      <c r="A654" s="113" t="s">
        <v>4187</v>
      </c>
      <c r="D654" s="113" t="s">
        <v>1060</v>
      </c>
      <c r="E654" s="113" t="s">
        <v>4605</v>
      </c>
      <c r="F654" s="113">
        <v>449</v>
      </c>
      <c r="G654" s="113">
        <v>870</v>
      </c>
      <c r="H654" s="130">
        <v>1E-3</v>
      </c>
      <c r="I654" s="113" t="s">
        <v>43</v>
      </c>
      <c r="J654" s="113" t="s">
        <v>4603</v>
      </c>
    </row>
    <row r="655" spans="1:10" x14ac:dyDescent="0.3">
      <c r="A655" s="113" t="s">
        <v>4189</v>
      </c>
      <c r="C655" s="113" t="s">
        <v>2123</v>
      </c>
      <c r="D655" s="113" t="s">
        <v>1061</v>
      </c>
      <c r="E655" s="113" t="s">
        <v>4190</v>
      </c>
      <c r="F655" s="113">
        <v>1042</v>
      </c>
      <c r="G655" s="113" t="s">
        <v>46</v>
      </c>
      <c r="H655" s="130">
        <v>1E-3</v>
      </c>
      <c r="I655" s="113" t="s">
        <v>43</v>
      </c>
      <c r="J655" s="113" t="s">
        <v>4603</v>
      </c>
    </row>
    <row r="656" spans="1:10" x14ac:dyDescent="0.3">
      <c r="A656" s="113" t="s">
        <v>4189</v>
      </c>
      <c r="D656" s="113" t="s">
        <v>1061</v>
      </c>
      <c r="E656" s="113" t="s">
        <v>4192</v>
      </c>
      <c r="F656" s="113">
        <v>1085</v>
      </c>
      <c r="G656" s="113">
        <v>570</v>
      </c>
      <c r="H656" s="130">
        <v>1E-3</v>
      </c>
      <c r="I656" s="113" t="s">
        <v>43</v>
      </c>
      <c r="J656" s="113" t="s">
        <v>4603</v>
      </c>
    </row>
    <row r="657" spans="1:10" x14ac:dyDescent="0.3">
      <c r="A657" s="113" t="s">
        <v>4189</v>
      </c>
      <c r="D657" s="113" t="s">
        <v>1061</v>
      </c>
      <c r="E657" s="113" t="s">
        <v>4604</v>
      </c>
      <c r="F657" s="113">
        <v>974</v>
      </c>
      <c r="G657" s="113">
        <v>670</v>
      </c>
      <c r="H657" s="130">
        <v>1E-3</v>
      </c>
      <c r="I657" s="113" t="s">
        <v>43</v>
      </c>
      <c r="J657" s="113" t="s">
        <v>4603</v>
      </c>
    </row>
    <row r="658" spans="1:10" x14ac:dyDescent="0.3">
      <c r="A658" s="113" t="s">
        <v>4189</v>
      </c>
      <c r="D658" s="113" t="s">
        <v>1061</v>
      </c>
      <c r="E658" s="113" t="s">
        <v>4605</v>
      </c>
      <c r="F658" s="113">
        <v>861</v>
      </c>
      <c r="G658" s="113">
        <v>770</v>
      </c>
      <c r="H658" s="130">
        <v>1E-3</v>
      </c>
      <c r="I658" s="113" t="s">
        <v>43</v>
      </c>
      <c r="J658" s="113" t="s">
        <v>4603</v>
      </c>
    </row>
    <row r="659" spans="1:10" x14ac:dyDescent="0.3">
      <c r="A659" s="113" t="s">
        <v>4189</v>
      </c>
      <c r="D659" s="113" t="s">
        <v>1061</v>
      </c>
      <c r="E659" s="113" t="s">
        <v>4606</v>
      </c>
      <c r="F659" s="113">
        <v>640</v>
      </c>
      <c r="G659" s="113">
        <v>870</v>
      </c>
      <c r="H659" s="130">
        <v>1E-3</v>
      </c>
      <c r="I659" s="113" t="s">
        <v>43</v>
      </c>
      <c r="J659" s="113" t="s">
        <v>4603</v>
      </c>
    </row>
    <row r="660" spans="1:10" x14ac:dyDescent="0.3">
      <c r="A660" s="113" t="s">
        <v>4191</v>
      </c>
      <c r="C660" s="113" t="s">
        <v>2123</v>
      </c>
      <c r="D660" s="113" t="s">
        <v>971</v>
      </c>
      <c r="E660" s="113" t="s">
        <v>4192</v>
      </c>
      <c r="F660" s="113">
        <v>851</v>
      </c>
      <c r="G660" s="113" t="s">
        <v>46</v>
      </c>
      <c r="H660" s="130">
        <v>1E-3</v>
      </c>
      <c r="I660" s="113" t="s">
        <v>43</v>
      </c>
      <c r="J660" s="113" t="s">
        <v>4603</v>
      </c>
    </row>
    <row r="661" spans="1:10" x14ac:dyDescent="0.3">
      <c r="A661" s="113" t="s">
        <v>4191</v>
      </c>
      <c r="D661" s="113" t="s">
        <v>971</v>
      </c>
      <c r="E661" s="113" t="s">
        <v>4604</v>
      </c>
      <c r="F661" s="113">
        <v>1017</v>
      </c>
      <c r="G661" s="113">
        <v>570</v>
      </c>
      <c r="H661" s="130">
        <v>1E-3</v>
      </c>
      <c r="I661" s="113" t="s">
        <v>43</v>
      </c>
      <c r="J661" s="113" t="s">
        <v>4603</v>
      </c>
    </row>
    <row r="662" spans="1:10" x14ac:dyDescent="0.3">
      <c r="A662" s="113" t="s">
        <v>4191</v>
      </c>
      <c r="D662" s="113" t="s">
        <v>971</v>
      </c>
      <c r="E662" s="113" t="s">
        <v>4605</v>
      </c>
      <c r="F662" s="113">
        <v>1170</v>
      </c>
      <c r="G662" s="113">
        <v>670</v>
      </c>
      <c r="H662" s="130">
        <v>1E-3</v>
      </c>
      <c r="I662" s="113" t="s">
        <v>43</v>
      </c>
      <c r="J662" s="113" t="s">
        <v>4603</v>
      </c>
    </row>
    <row r="663" spans="1:10" x14ac:dyDescent="0.3">
      <c r="A663" s="113" t="s">
        <v>4191</v>
      </c>
      <c r="D663" s="113" t="s">
        <v>971</v>
      </c>
      <c r="E663" s="113" t="s">
        <v>4606</v>
      </c>
      <c r="F663" s="113">
        <v>1095</v>
      </c>
      <c r="G663" s="113">
        <v>770</v>
      </c>
      <c r="H663" s="130">
        <v>1E-3</v>
      </c>
      <c r="I663" s="113" t="s">
        <v>43</v>
      </c>
      <c r="J663" s="113" t="s">
        <v>4603</v>
      </c>
    </row>
    <row r="664" spans="1:10" x14ac:dyDescent="0.3">
      <c r="A664" s="113" t="s">
        <v>4191</v>
      </c>
      <c r="D664" s="113" t="s">
        <v>971</v>
      </c>
      <c r="E664" s="113" t="s">
        <v>4607</v>
      </c>
      <c r="F664" s="113">
        <v>504</v>
      </c>
      <c r="G664" s="113">
        <v>870</v>
      </c>
      <c r="H664" s="130">
        <v>1E-3</v>
      </c>
      <c r="I664" s="113" t="s">
        <v>43</v>
      </c>
      <c r="J664" s="113" t="s">
        <v>4603</v>
      </c>
    </row>
    <row r="665" spans="1:10" x14ac:dyDescent="0.3">
      <c r="A665" s="113" t="s">
        <v>4193</v>
      </c>
      <c r="C665" s="113" t="s">
        <v>2123</v>
      </c>
      <c r="D665" s="113" t="s">
        <v>4194</v>
      </c>
      <c r="E665" s="113" t="s">
        <v>4195</v>
      </c>
      <c r="F665" s="113">
        <v>726</v>
      </c>
      <c r="G665" s="113">
        <v>30</v>
      </c>
      <c r="H665" s="130">
        <v>1E-3</v>
      </c>
      <c r="I665" s="113" t="s">
        <v>43</v>
      </c>
      <c r="J665" s="113" t="s">
        <v>321</v>
      </c>
    </row>
    <row r="666" spans="1:10" x14ac:dyDescent="0.3">
      <c r="A666" s="113" t="s">
        <v>4193</v>
      </c>
      <c r="C666" s="113" t="s">
        <v>2123</v>
      </c>
      <c r="D666" s="113" t="s">
        <v>4194</v>
      </c>
      <c r="E666" s="113" t="s">
        <v>4608</v>
      </c>
      <c r="F666" s="113">
        <v>609</v>
      </c>
      <c r="G666" s="113">
        <v>570</v>
      </c>
      <c r="H666" s="130">
        <v>1E-3</v>
      </c>
      <c r="I666" s="113" t="s">
        <v>43</v>
      </c>
      <c r="J666" s="113" t="s">
        <v>321</v>
      </c>
    </row>
    <row r="667" spans="1:10" x14ac:dyDescent="0.3">
      <c r="A667" s="113" t="s">
        <v>4193</v>
      </c>
      <c r="C667" s="113" t="s">
        <v>2123</v>
      </c>
      <c r="D667" s="113" t="s">
        <v>4194</v>
      </c>
      <c r="E667" s="113" t="s">
        <v>4609</v>
      </c>
      <c r="F667" s="113">
        <v>623</v>
      </c>
      <c r="G667" s="113">
        <v>670</v>
      </c>
      <c r="H667" s="130">
        <v>1E-3</v>
      </c>
      <c r="I667" s="113" t="s">
        <v>43</v>
      </c>
      <c r="J667" s="113" t="s">
        <v>321</v>
      </c>
    </row>
    <row r="668" spans="1:10" x14ac:dyDescent="0.3">
      <c r="A668" s="113" t="s">
        <v>4193</v>
      </c>
      <c r="C668" s="113" t="s">
        <v>2123</v>
      </c>
      <c r="D668" s="113" t="s">
        <v>4194</v>
      </c>
      <c r="E668" s="113" t="s">
        <v>4610</v>
      </c>
      <c r="F668" s="113">
        <v>630</v>
      </c>
      <c r="G668" s="113">
        <v>770</v>
      </c>
      <c r="H668" s="130">
        <v>1E-3</v>
      </c>
      <c r="I668" s="113" t="s">
        <v>43</v>
      </c>
      <c r="J668" s="113" t="s">
        <v>321</v>
      </c>
    </row>
    <row r="669" spans="1:10" x14ac:dyDescent="0.3">
      <c r="A669" s="113" t="s">
        <v>4193</v>
      </c>
      <c r="C669" s="113" t="s">
        <v>2123</v>
      </c>
      <c r="D669" s="113" t="s">
        <v>4194</v>
      </c>
      <c r="E669" s="113" t="s">
        <v>4611</v>
      </c>
      <c r="F669" s="113">
        <v>601</v>
      </c>
      <c r="G669" s="113">
        <v>870</v>
      </c>
      <c r="H669" s="130">
        <v>1E-3</v>
      </c>
      <c r="I669" s="113" t="s">
        <v>43</v>
      </c>
      <c r="J669" s="113" t="s">
        <v>321</v>
      </c>
    </row>
    <row r="670" spans="1:10" x14ac:dyDescent="0.3">
      <c r="A670" s="113" t="s">
        <v>4193</v>
      </c>
      <c r="C670" s="113" t="s">
        <v>2123</v>
      </c>
      <c r="D670" s="113" t="s">
        <v>4194</v>
      </c>
      <c r="E670" s="113" t="s">
        <v>4612</v>
      </c>
      <c r="F670" s="113">
        <v>288</v>
      </c>
      <c r="G670" s="113">
        <v>970</v>
      </c>
      <c r="H670" s="130">
        <v>1E-3</v>
      </c>
      <c r="I670" s="113" t="s">
        <v>43</v>
      </c>
      <c r="J670" s="113" t="s">
        <v>321</v>
      </c>
    </row>
    <row r="671" spans="1:10" x14ac:dyDescent="0.3">
      <c r="A671" s="113" t="s">
        <v>2215</v>
      </c>
      <c r="B671" s="113" t="s">
        <v>2215</v>
      </c>
      <c r="C671" s="113" t="s">
        <v>1481</v>
      </c>
      <c r="D671" s="113" t="s">
        <v>823</v>
      </c>
      <c r="E671" s="113" t="s">
        <v>4488</v>
      </c>
      <c r="F671" s="113">
        <v>887.89808917197399</v>
      </c>
      <c r="G671" s="113">
        <v>25.862068965517199</v>
      </c>
      <c r="H671" s="130">
        <v>1E-4</v>
      </c>
      <c r="I671" s="113" t="s">
        <v>43</v>
      </c>
      <c r="J671" s="113" t="s">
        <v>321</v>
      </c>
    </row>
    <row r="672" spans="1:10" x14ac:dyDescent="0.3">
      <c r="A672" s="113" t="s">
        <v>2215</v>
      </c>
      <c r="B672" s="113" t="s">
        <v>2215</v>
      </c>
      <c r="C672" s="113" t="s">
        <v>1481</v>
      </c>
      <c r="D672" s="113" t="s">
        <v>823</v>
      </c>
      <c r="E672" s="113" t="s">
        <v>4613</v>
      </c>
      <c r="F672" s="113">
        <v>545.85987261146397</v>
      </c>
      <c r="G672" s="113">
        <v>600</v>
      </c>
      <c r="H672" s="130">
        <v>1E-4</v>
      </c>
      <c r="I672" s="113" t="s">
        <v>43</v>
      </c>
      <c r="J672" s="113" t="s">
        <v>321</v>
      </c>
    </row>
    <row r="673" spans="1:10" x14ac:dyDescent="0.3">
      <c r="A673" s="113" t="s">
        <v>2215</v>
      </c>
      <c r="B673" s="113" t="s">
        <v>2215</v>
      </c>
      <c r="C673" s="113" t="s">
        <v>1481</v>
      </c>
      <c r="D673" s="113" t="s">
        <v>823</v>
      </c>
      <c r="E673" s="113" t="s">
        <v>4614</v>
      </c>
      <c r="F673" s="113">
        <v>551.59235668789802</v>
      </c>
      <c r="G673" s="113">
        <v>651.72413793103397</v>
      </c>
      <c r="H673" s="130">
        <v>1E-4</v>
      </c>
      <c r="I673" s="113" t="s">
        <v>43</v>
      </c>
      <c r="J673" s="113" t="s">
        <v>321</v>
      </c>
    </row>
    <row r="674" spans="1:10" x14ac:dyDescent="0.3">
      <c r="A674" s="113" t="s">
        <v>2215</v>
      </c>
      <c r="B674" s="113" t="s">
        <v>2215</v>
      </c>
      <c r="C674" s="113" t="s">
        <v>1481</v>
      </c>
      <c r="D674" s="113" t="s">
        <v>823</v>
      </c>
      <c r="E674" s="113" t="s">
        <v>4615</v>
      </c>
      <c r="F674" s="113">
        <v>608.91719745222895</v>
      </c>
      <c r="G674" s="113">
        <v>700</v>
      </c>
      <c r="H674" s="130">
        <v>1E-4</v>
      </c>
      <c r="I674" s="113" t="s">
        <v>43</v>
      </c>
      <c r="J674" s="113" t="s">
        <v>321</v>
      </c>
    </row>
    <row r="675" spans="1:10" x14ac:dyDescent="0.3">
      <c r="A675" s="113" t="s">
        <v>2215</v>
      </c>
      <c r="B675" s="113" t="s">
        <v>2215</v>
      </c>
      <c r="C675" s="113" t="s">
        <v>1481</v>
      </c>
      <c r="D675" s="113" t="s">
        <v>823</v>
      </c>
      <c r="E675" s="113" t="s">
        <v>4616</v>
      </c>
      <c r="F675" s="113">
        <v>578.34394904458497</v>
      </c>
      <c r="G675" s="113">
        <v>751.72413793103397</v>
      </c>
      <c r="H675" s="130">
        <v>1E-4</v>
      </c>
      <c r="I675" s="113" t="s">
        <v>43</v>
      </c>
      <c r="J675" s="113" t="s">
        <v>321</v>
      </c>
    </row>
    <row r="676" spans="1:10" x14ac:dyDescent="0.3">
      <c r="A676" s="113" t="s">
        <v>2215</v>
      </c>
      <c r="B676" s="113" t="s">
        <v>2215</v>
      </c>
      <c r="C676" s="113" t="s">
        <v>1481</v>
      </c>
      <c r="D676" s="113" t="s">
        <v>823</v>
      </c>
      <c r="E676" s="113" t="s">
        <v>4617</v>
      </c>
      <c r="F676" s="113">
        <v>561.14649681528601</v>
      </c>
      <c r="G676" s="113">
        <v>800</v>
      </c>
      <c r="H676" s="130">
        <v>1E-4</v>
      </c>
      <c r="I676" s="113" t="s">
        <v>43</v>
      </c>
      <c r="J676" s="113" t="s">
        <v>321</v>
      </c>
    </row>
    <row r="677" spans="1:10" x14ac:dyDescent="0.3">
      <c r="A677" s="113" t="s">
        <v>2215</v>
      </c>
      <c r="B677" s="113" t="s">
        <v>2215</v>
      </c>
      <c r="C677" s="113" t="s">
        <v>1481</v>
      </c>
      <c r="D677" s="113" t="s">
        <v>823</v>
      </c>
      <c r="E677" s="113" t="s">
        <v>4618</v>
      </c>
      <c r="F677" s="113">
        <v>519.10828025477701</v>
      </c>
      <c r="G677" s="113">
        <v>850</v>
      </c>
      <c r="H677" s="130">
        <v>1E-4</v>
      </c>
      <c r="I677" s="113" t="s">
        <v>43</v>
      </c>
      <c r="J677" s="113" t="s">
        <v>321</v>
      </c>
    </row>
    <row r="678" spans="1:10" x14ac:dyDescent="0.3">
      <c r="A678" s="113" t="s">
        <v>2215</v>
      </c>
      <c r="B678" s="113" t="s">
        <v>2215</v>
      </c>
      <c r="C678" s="113" t="s">
        <v>1481</v>
      </c>
      <c r="D678" s="113" t="s">
        <v>823</v>
      </c>
      <c r="E678" s="113" t="s">
        <v>4619</v>
      </c>
      <c r="F678" s="113">
        <v>406.36942675159202</v>
      </c>
      <c r="G678" s="113">
        <v>900</v>
      </c>
      <c r="H678" s="130">
        <v>1E-4</v>
      </c>
      <c r="I678" s="113" t="s">
        <v>43</v>
      </c>
      <c r="J678" s="113" t="s">
        <v>321</v>
      </c>
    </row>
    <row r="679" spans="1:10" x14ac:dyDescent="0.3">
      <c r="A679" s="113" t="s">
        <v>2215</v>
      </c>
      <c r="B679" s="113" t="s">
        <v>2215</v>
      </c>
      <c r="C679" s="113" t="s">
        <v>1481</v>
      </c>
      <c r="D679" s="113" t="s">
        <v>823</v>
      </c>
      <c r="E679" s="113" t="s">
        <v>4620</v>
      </c>
      <c r="F679" s="113">
        <v>324.20382165605002</v>
      </c>
      <c r="G679" s="113">
        <v>951.72413793103397</v>
      </c>
      <c r="H679" s="130">
        <v>1E-4</v>
      </c>
      <c r="I679" s="113" t="s">
        <v>43</v>
      </c>
      <c r="J679" s="113" t="s">
        <v>321</v>
      </c>
    </row>
    <row r="680" spans="1:10" x14ac:dyDescent="0.3">
      <c r="A680" s="113" t="s">
        <v>4196</v>
      </c>
      <c r="C680" s="113" t="s">
        <v>2123</v>
      </c>
      <c r="D680" s="113" t="s">
        <v>485</v>
      </c>
      <c r="E680" s="113" t="s">
        <v>4197</v>
      </c>
      <c r="F680" s="113">
        <v>495.9</v>
      </c>
      <c r="G680" s="113">
        <v>500</v>
      </c>
      <c r="H680" s="130">
        <v>4.0000000000000001E-3</v>
      </c>
      <c r="I680" s="113" t="s">
        <v>1645</v>
      </c>
      <c r="J680" s="113" t="s">
        <v>644</v>
      </c>
    </row>
    <row r="681" spans="1:10" x14ac:dyDescent="0.3">
      <c r="A681" s="113" t="s">
        <v>4196</v>
      </c>
      <c r="C681" s="113" t="s">
        <v>2123</v>
      </c>
      <c r="D681" s="113" t="s">
        <v>485</v>
      </c>
      <c r="E681" s="113" t="s">
        <v>4199</v>
      </c>
      <c r="F681" s="113">
        <v>515.5</v>
      </c>
      <c r="G681" s="113">
        <v>600</v>
      </c>
      <c r="H681" s="130">
        <v>4.0000000000000001E-3</v>
      </c>
      <c r="I681" s="113" t="s">
        <v>1645</v>
      </c>
      <c r="J681" s="113" t="s">
        <v>644</v>
      </c>
    </row>
    <row r="682" spans="1:10" x14ac:dyDescent="0.3">
      <c r="A682" s="113" t="s">
        <v>4196</v>
      </c>
      <c r="C682" s="113" t="s">
        <v>2123</v>
      </c>
      <c r="D682" s="113" t="s">
        <v>485</v>
      </c>
      <c r="E682" s="113" t="s">
        <v>4621</v>
      </c>
      <c r="F682" s="113">
        <v>547</v>
      </c>
      <c r="G682" s="113">
        <v>650</v>
      </c>
      <c r="H682" s="130">
        <v>4.0000000000000001E-3</v>
      </c>
      <c r="I682" s="113" t="s">
        <v>1645</v>
      </c>
      <c r="J682" s="113" t="s">
        <v>644</v>
      </c>
    </row>
    <row r="683" spans="1:10" x14ac:dyDescent="0.3">
      <c r="A683" s="113" t="s">
        <v>4196</v>
      </c>
      <c r="C683" s="113" t="s">
        <v>2123</v>
      </c>
      <c r="D683" s="113" t="s">
        <v>485</v>
      </c>
      <c r="E683" s="113" t="s">
        <v>4622</v>
      </c>
      <c r="F683" s="113">
        <v>521.1</v>
      </c>
      <c r="G683" s="113">
        <v>700</v>
      </c>
      <c r="H683" s="130">
        <v>4.0000000000000001E-3</v>
      </c>
      <c r="I683" s="113" t="s">
        <v>1645</v>
      </c>
      <c r="J683" s="113" t="s">
        <v>644</v>
      </c>
    </row>
    <row r="684" spans="1:10" x14ac:dyDescent="0.3">
      <c r="A684" s="113" t="s">
        <v>4196</v>
      </c>
      <c r="C684" s="113" t="s">
        <v>2123</v>
      </c>
      <c r="D684" s="113" t="s">
        <v>485</v>
      </c>
      <c r="E684" s="113" t="s">
        <v>4623</v>
      </c>
      <c r="F684" s="113">
        <v>432.9</v>
      </c>
      <c r="G684" s="113">
        <v>750</v>
      </c>
      <c r="H684" s="130">
        <v>4.0000000000000001E-3</v>
      </c>
      <c r="I684" s="113" t="s">
        <v>1645</v>
      </c>
      <c r="J684" s="113" t="s">
        <v>644</v>
      </c>
    </row>
    <row r="685" spans="1:10" x14ac:dyDescent="0.3">
      <c r="A685" s="113" t="s">
        <v>4196</v>
      </c>
      <c r="C685" s="113" t="s">
        <v>2123</v>
      </c>
      <c r="D685" s="113" t="s">
        <v>485</v>
      </c>
      <c r="E685" s="113" t="s">
        <v>4624</v>
      </c>
      <c r="F685" s="113">
        <v>364.3</v>
      </c>
      <c r="G685" s="113">
        <v>800</v>
      </c>
      <c r="H685" s="130">
        <v>4.0000000000000001E-3</v>
      </c>
      <c r="I685" s="113" t="s">
        <v>1645</v>
      </c>
      <c r="J685" s="113" t="s">
        <v>644</v>
      </c>
    </row>
    <row r="686" spans="1:10" x14ac:dyDescent="0.3">
      <c r="A686" s="113" t="s">
        <v>4198</v>
      </c>
      <c r="C686" s="113" t="s">
        <v>2123</v>
      </c>
      <c r="D686" s="113" t="s">
        <v>429</v>
      </c>
      <c r="E686" s="113" t="s">
        <v>4199</v>
      </c>
      <c r="F686" s="113">
        <v>508.6</v>
      </c>
      <c r="G686" s="113">
        <v>500</v>
      </c>
      <c r="H686" s="130">
        <v>4.0000000000000001E-3</v>
      </c>
      <c r="I686" s="113" t="s">
        <v>1645</v>
      </c>
      <c r="J686" s="113" t="s">
        <v>644</v>
      </c>
    </row>
    <row r="687" spans="1:10" x14ac:dyDescent="0.3">
      <c r="A687" s="113" t="s">
        <v>4198</v>
      </c>
      <c r="C687" s="113" t="s">
        <v>2123</v>
      </c>
      <c r="D687" s="113" t="s">
        <v>429</v>
      </c>
      <c r="E687" s="113" t="s">
        <v>4621</v>
      </c>
      <c r="F687" s="113">
        <v>583.6</v>
      </c>
      <c r="G687" s="113">
        <v>600</v>
      </c>
      <c r="H687" s="130">
        <v>4.0000000000000001E-3</v>
      </c>
      <c r="I687" s="113" t="s">
        <v>1645</v>
      </c>
      <c r="J687" s="113" t="s">
        <v>644</v>
      </c>
    </row>
    <row r="688" spans="1:10" x14ac:dyDescent="0.3">
      <c r="A688" s="113" t="s">
        <v>4198</v>
      </c>
      <c r="C688" s="113" t="s">
        <v>2123</v>
      </c>
      <c r="D688" s="113" t="s">
        <v>429</v>
      </c>
      <c r="E688" s="113" t="s">
        <v>4622</v>
      </c>
      <c r="F688" s="113">
        <v>600.6</v>
      </c>
      <c r="G688" s="113">
        <v>650</v>
      </c>
      <c r="H688" s="130">
        <v>4.0000000000000001E-3</v>
      </c>
      <c r="I688" s="113" t="s">
        <v>1645</v>
      </c>
      <c r="J688" s="113" t="s">
        <v>644</v>
      </c>
    </row>
    <row r="689" spans="1:10" x14ac:dyDescent="0.3">
      <c r="A689" s="113" t="s">
        <v>4198</v>
      </c>
      <c r="C689" s="113" t="s">
        <v>2123</v>
      </c>
      <c r="D689" s="113" t="s">
        <v>429</v>
      </c>
      <c r="E689" s="113" t="s">
        <v>4623</v>
      </c>
      <c r="F689" s="113">
        <v>574.5</v>
      </c>
      <c r="G689" s="113">
        <v>700</v>
      </c>
      <c r="H689" s="130">
        <v>4.0000000000000001E-3</v>
      </c>
      <c r="I689" s="113" t="s">
        <v>1645</v>
      </c>
      <c r="J689" s="113" t="s">
        <v>644</v>
      </c>
    </row>
    <row r="690" spans="1:10" x14ac:dyDescent="0.3">
      <c r="A690" s="113" t="s">
        <v>4198</v>
      </c>
      <c r="C690" s="113" t="s">
        <v>2123</v>
      </c>
      <c r="D690" s="113" t="s">
        <v>429</v>
      </c>
      <c r="E690" s="113" t="s">
        <v>4624</v>
      </c>
      <c r="F690" s="113">
        <v>481.2</v>
      </c>
      <c r="G690" s="113">
        <v>750</v>
      </c>
      <c r="H690" s="130">
        <v>4.0000000000000001E-3</v>
      </c>
      <c r="I690" s="113" t="s">
        <v>1645</v>
      </c>
      <c r="J690" s="113" t="s">
        <v>644</v>
      </c>
    </row>
    <row r="691" spans="1:10" x14ac:dyDescent="0.3">
      <c r="A691" s="113" t="s">
        <v>4198</v>
      </c>
      <c r="C691" s="113" t="s">
        <v>2123</v>
      </c>
      <c r="D691" s="113" t="s">
        <v>429</v>
      </c>
      <c r="E691" s="113" t="s">
        <v>4625</v>
      </c>
      <c r="F691" s="113">
        <v>382.1</v>
      </c>
      <c r="G691" s="113">
        <v>800</v>
      </c>
      <c r="H691" s="130">
        <v>4.0000000000000001E-3</v>
      </c>
      <c r="I691" s="113" t="s">
        <v>1645</v>
      </c>
      <c r="J691" s="113" t="s">
        <v>644</v>
      </c>
    </row>
    <row r="692" spans="1:10" x14ac:dyDescent="0.3">
      <c r="A692" s="113" t="s">
        <v>4228</v>
      </c>
      <c r="C692" s="113" t="s">
        <v>2123</v>
      </c>
      <c r="D692" s="113" t="s">
        <v>4229</v>
      </c>
      <c r="E692" s="113" t="s">
        <v>4230</v>
      </c>
      <c r="F692" s="113">
        <v>581</v>
      </c>
      <c r="G692" s="113">
        <v>25</v>
      </c>
      <c r="H692" s="130">
        <v>1E-3</v>
      </c>
      <c r="I692" s="113" t="s">
        <v>43</v>
      </c>
      <c r="J692" s="113" t="s">
        <v>321</v>
      </c>
    </row>
    <row r="693" spans="1:10" x14ac:dyDescent="0.3">
      <c r="A693" s="113" t="s">
        <v>4228</v>
      </c>
      <c r="C693" s="113" t="s">
        <v>2123</v>
      </c>
      <c r="D693" s="113" t="s">
        <v>4229</v>
      </c>
      <c r="E693" s="113" t="s">
        <v>4233</v>
      </c>
      <c r="F693" s="113">
        <v>509</v>
      </c>
      <c r="G693" s="113">
        <v>570</v>
      </c>
      <c r="H693" s="130">
        <v>1E-3</v>
      </c>
      <c r="I693" s="113" t="s">
        <v>43</v>
      </c>
      <c r="J693" s="113" t="s">
        <v>321</v>
      </c>
    </row>
    <row r="694" spans="1:10" x14ac:dyDescent="0.3">
      <c r="A694" s="113" t="s">
        <v>4228</v>
      </c>
      <c r="C694" s="113" t="s">
        <v>2123</v>
      </c>
      <c r="D694" s="113" t="s">
        <v>4229</v>
      </c>
      <c r="E694" s="113" t="s">
        <v>4236</v>
      </c>
      <c r="F694" s="113">
        <v>459</v>
      </c>
      <c r="G694" s="113">
        <v>670</v>
      </c>
      <c r="H694" s="130">
        <v>1E-3</v>
      </c>
      <c r="I694" s="113" t="s">
        <v>43</v>
      </c>
      <c r="J694" s="113" t="s">
        <v>321</v>
      </c>
    </row>
    <row r="695" spans="1:10" x14ac:dyDescent="0.3">
      <c r="A695" s="113" t="s">
        <v>4228</v>
      </c>
      <c r="C695" s="113" t="s">
        <v>2123</v>
      </c>
      <c r="D695" s="113" t="s">
        <v>4229</v>
      </c>
      <c r="E695" s="113" t="s">
        <v>4239</v>
      </c>
      <c r="F695" s="113">
        <v>474</v>
      </c>
      <c r="G695" s="113">
        <v>770</v>
      </c>
      <c r="H695" s="130">
        <v>1E-3</v>
      </c>
      <c r="I695" s="113" t="s">
        <v>43</v>
      </c>
      <c r="J695" s="113" t="s">
        <v>321</v>
      </c>
    </row>
    <row r="696" spans="1:10" x14ac:dyDescent="0.3">
      <c r="A696" s="113" t="s">
        <v>4228</v>
      </c>
      <c r="C696" s="113" t="s">
        <v>2123</v>
      </c>
      <c r="D696" s="113" t="s">
        <v>4229</v>
      </c>
      <c r="E696" s="113" t="s">
        <v>4626</v>
      </c>
      <c r="F696" s="113">
        <v>445</v>
      </c>
      <c r="G696" s="113">
        <v>870</v>
      </c>
      <c r="H696" s="130">
        <v>1E-3</v>
      </c>
      <c r="I696" s="113" t="s">
        <v>43</v>
      </c>
      <c r="J696" s="113" t="s">
        <v>321</v>
      </c>
    </row>
    <row r="697" spans="1:10" x14ac:dyDescent="0.3">
      <c r="A697" s="113" t="s">
        <v>4228</v>
      </c>
      <c r="C697" s="113" t="s">
        <v>2123</v>
      </c>
      <c r="D697" s="113" t="s">
        <v>4229</v>
      </c>
      <c r="E697" s="113" t="s">
        <v>4627</v>
      </c>
      <c r="F697" s="113">
        <v>320</v>
      </c>
      <c r="G697" s="113">
        <v>970</v>
      </c>
      <c r="H697" s="130">
        <v>1E-3</v>
      </c>
      <c r="I697" s="113" t="s">
        <v>43</v>
      </c>
      <c r="J697" s="113" t="s">
        <v>321</v>
      </c>
    </row>
    <row r="698" spans="1:10" x14ac:dyDescent="0.3">
      <c r="A698" s="113" t="s">
        <v>4234</v>
      </c>
      <c r="C698" s="113" t="s">
        <v>2123</v>
      </c>
      <c r="D698" s="113" t="s">
        <v>4235</v>
      </c>
      <c r="E698" s="113" t="s">
        <v>4236</v>
      </c>
      <c r="F698" s="113">
        <v>591</v>
      </c>
      <c r="G698" s="113">
        <v>25</v>
      </c>
      <c r="H698" s="130">
        <v>1E-3</v>
      </c>
      <c r="I698" s="113" t="s">
        <v>43</v>
      </c>
      <c r="J698" s="113" t="s">
        <v>321</v>
      </c>
    </row>
    <row r="699" spans="1:10" x14ac:dyDescent="0.3">
      <c r="A699" s="113" t="s">
        <v>4234</v>
      </c>
      <c r="C699" s="113" t="s">
        <v>2123</v>
      </c>
      <c r="D699" s="113" t="s">
        <v>4235</v>
      </c>
      <c r="E699" s="113" t="s">
        <v>4239</v>
      </c>
      <c r="F699" s="113">
        <v>475</v>
      </c>
      <c r="G699" s="113">
        <v>570</v>
      </c>
      <c r="H699" s="130">
        <v>1E-3</v>
      </c>
      <c r="I699" s="113" t="s">
        <v>43</v>
      </c>
      <c r="J699" s="113" t="s">
        <v>321</v>
      </c>
    </row>
    <row r="700" spans="1:10" x14ac:dyDescent="0.3">
      <c r="A700" s="113" t="s">
        <v>4234</v>
      </c>
      <c r="C700" s="113" t="s">
        <v>2123</v>
      </c>
      <c r="D700" s="113" t="s">
        <v>4235</v>
      </c>
      <c r="E700" s="113" t="s">
        <v>4626</v>
      </c>
      <c r="F700" s="113">
        <v>456</v>
      </c>
      <c r="G700" s="113">
        <v>670</v>
      </c>
      <c r="H700" s="130">
        <v>1E-3</v>
      </c>
      <c r="I700" s="113" t="s">
        <v>43</v>
      </c>
      <c r="J700" s="113" t="s">
        <v>321</v>
      </c>
    </row>
    <row r="701" spans="1:10" x14ac:dyDescent="0.3">
      <c r="A701" s="113" t="s">
        <v>4234</v>
      </c>
      <c r="C701" s="113" t="s">
        <v>2123</v>
      </c>
      <c r="D701" s="113" t="s">
        <v>4235</v>
      </c>
      <c r="E701" s="113" t="s">
        <v>4627</v>
      </c>
      <c r="F701" s="113">
        <v>415</v>
      </c>
      <c r="G701" s="113">
        <v>770</v>
      </c>
      <c r="H701" s="130">
        <v>1E-3</v>
      </c>
      <c r="I701" s="113" t="s">
        <v>43</v>
      </c>
      <c r="J701" s="113" t="s">
        <v>321</v>
      </c>
    </row>
    <row r="702" spans="1:10" x14ac:dyDescent="0.3">
      <c r="A702" s="113" t="s">
        <v>4234</v>
      </c>
      <c r="C702" s="113" t="s">
        <v>2123</v>
      </c>
      <c r="D702" s="113" t="s">
        <v>4235</v>
      </c>
      <c r="E702" s="113" t="s">
        <v>4628</v>
      </c>
      <c r="F702" s="113">
        <v>386</v>
      </c>
      <c r="G702" s="113">
        <v>870</v>
      </c>
      <c r="H702" s="130">
        <v>1E-3</v>
      </c>
      <c r="I702" s="113" t="s">
        <v>43</v>
      </c>
      <c r="J702" s="113" t="s">
        <v>321</v>
      </c>
    </row>
    <row r="703" spans="1:10" x14ac:dyDescent="0.3">
      <c r="A703" s="113" t="s">
        <v>4263</v>
      </c>
      <c r="D703" s="113" t="s">
        <v>4264</v>
      </c>
      <c r="E703" s="113" t="s">
        <v>4265</v>
      </c>
      <c r="F703" s="113">
        <v>394</v>
      </c>
      <c r="G703" s="113">
        <v>23</v>
      </c>
      <c r="H703" s="130">
        <v>1E-4</v>
      </c>
      <c r="I703" s="113" t="s">
        <v>43</v>
      </c>
      <c r="J703" s="113" t="s">
        <v>321</v>
      </c>
    </row>
    <row r="704" spans="1:10" x14ac:dyDescent="0.3">
      <c r="A704" s="113" t="s">
        <v>4263</v>
      </c>
      <c r="D704" s="113" t="s">
        <v>4264</v>
      </c>
      <c r="E704" s="113" t="s">
        <v>4268</v>
      </c>
      <c r="F704" s="113">
        <v>463</v>
      </c>
      <c r="G704" s="113">
        <v>600</v>
      </c>
      <c r="H704" s="130">
        <v>1E-4</v>
      </c>
      <c r="I704" s="113" t="s">
        <v>43</v>
      </c>
      <c r="J704" s="113" t="s">
        <v>321</v>
      </c>
    </row>
    <row r="705" spans="1:10" x14ac:dyDescent="0.3">
      <c r="A705" s="113" t="s">
        <v>4263</v>
      </c>
      <c r="D705" s="113" t="s">
        <v>4264</v>
      </c>
      <c r="E705" s="113" t="s">
        <v>4271</v>
      </c>
      <c r="F705" s="113">
        <v>505</v>
      </c>
      <c r="G705" s="113">
        <v>700</v>
      </c>
      <c r="H705" s="130">
        <v>1E-4</v>
      </c>
      <c r="I705" s="113" t="s">
        <v>43</v>
      </c>
      <c r="J705" s="113" t="s">
        <v>321</v>
      </c>
    </row>
    <row r="706" spans="1:10" x14ac:dyDescent="0.3">
      <c r="A706" s="113" t="s">
        <v>4263</v>
      </c>
      <c r="D706" s="113" t="s">
        <v>4264</v>
      </c>
      <c r="E706" s="113" t="s">
        <v>4629</v>
      </c>
      <c r="F706" s="113">
        <v>546</v>
      </c>
      <c r="G706" s="113">
        <v>800</v>
      </c>
      <c r="H706" s="130">
        <v>1E-4</v>
      </c>
      <c r="I706" s="113" t="s">
        <v>43</v>
      </c>
      <c r="J706" s="113" t="s">
        <v>321</v>
      </c>
    </row>
    <row r="707" spans="1:10" x14ac:dyDescent="0.3">
      <c r="A707" s="113" t="s">
        <v>4263</v>
      </c>
      <c r="D707" s="113" t="s">
        <v>4264</v>
      </c>
      <c r="E707" s="113" t="s">
        <v>4630</v>
      </c>
      <c r="F707" s="113">
        <v>562</v>
      </c>
      <c r="G707" s="113">
        <v>850</v>
      </c>
      <c r="H707" s="130">
        <v>1E-4</v>
      </c>
      <c r="I707" s="113" t="s">
        <v>43</v>
      </c>
      <c r="J707" s="113" t="s">
        <v>321</v>
      </c>
    </row>
    <row r="708" spans="1:10" x14ac:dyDescent="0.3">
      <c r="A708" s="113" t="s">
        <v>4263</v>
      </c>
      <c r="D708" s="113" t="s">
        <v>4264</v>
      </c>
      <c r="E708" s="113" t="s">
        <v>4631</v>
      </c>
      <c r="F708" s="113">
        <v>504</v>
      </c>
      <c r="G708" s="113">
        <v>900</v>
      </c>
      <c r="H708" s="130">
        <v>1E-4</v>
      </c>
      <c r="I708" s="113" t="s">
        <v>43</v>
      </c>
      <c r="J708" s="113" t="s">
        <v>321</v>
      </c>
    </row>
    <row r="709" spans="1:10" x14ac:dyDescent="0.3">
      <c r="A709" s="113" t="s">
        <v>4263</v>
      </c>
      <c r="D709" s="113" t="s">
        <v>4264</v>
      </c>
      <c r="E709" s="113" t="s">
        <v>4632</v>
      </c>
      <c r="F709" s="113">
        <v>242</v>
      </c>
      <c r="G709" s="113">
        <v>1000</v>
      </c>
      <c r="H709" s="130">
        <v>1E-4</v>
      </c>
      <c r="I709" s="113" t="s">
        <v>43</v>
      </c>
      <c r="J709" s="113" t="s">
        <v>321</v>
      </c>
    </row>
    <row r="710" spans="1:10" x14ac:dyDescent="0.3">
      <c r="A710" s="113" t="s">
        <v>4266</v>
      </c>
      <c r="C710" s="113" t="s">
        <v>2123</v>
      </c>
      <c r="D710" s="113" t="s">
        <v>4267</v>
      </c>
      <c r="E710" s="113" t="s">
        <v>4268</v>
      </c>
      <c r="F710" s="113">
        <v>704</v>
      </c>
      <c r="G710" s="113">
        <v>25</v>
      </c>
      <c r="H710" s="130">
        <v>1E-4</v>
      </c>
      <c r="I710" s="113" t="s">
        <v>43</v>
      </c>
      <c r="J710" s="113" t="s">
        <v>321</v>
      </c>
    </row>
    <row r="711" spans="1:10" x14ac:dyDescent="0.3">
      <c r="A711" s="113" t="s">
        <v>4266</v>
      </c>
      <c r="C711" s="113" t="s">
        <v>2123</v>
      </c>
      <c r="D711" s="113" t="s">
        <v>4267</v>
      </c>
      <c r="E711" s="113" t="s">
        <v>4271</v>
      </c>
      <c r="F711" s="113">
        <v>531</v>
      </c>
      <c r="G711" s="113">
        <v>750</v>
      </c>
      <c r="H711" s="130">
        <v>1E-4</v>
      </c>
      <c r="I711" s="113" t="s">
        <v>43</v>
      </c>
      <c r="J711" s="113" t="s">
        <v>321</v>
      </c>
    </row>
    <row r="712" spans="1:10" x14ac:dyDescent="0.3">
      <c r="A712" s="113" t="s">
        <v>4266</v>
      </c>
      <c r="C712" s="113" t="s">
        <v>2123</v>
      </c>
      <c r="D712" s="113" t="s">
        <v>4267</v>
      </c>
      <c r="E712" s="113" t="s">
        <v>4629</v>
      </c>
      <c r="F712" s="113">
        <v>496</v>
      </c>
      <c r="G712" s="113">
        <v>850</v>
      </c>
      <c r="H712" s="130">
        <v>1E-4</v>
      </c>
      <c r="I712" s="113" t="s">
        <v>43</v>
      </c>
      <c r="J712" s="113" t="s">
        <v>321</v>
      </c>
    </row>
    <row r="713" spans="1:10" x14ac:dyDescent="0.3">
      <c r="A713" s="113" t="s">
        <v>4266</v>
      </c>
      <c r="C713" s="113" t="s">
        <v>2123</v>
      </c>
      <c r="D713" s="113" t="s">
        <v>4267</v>
      </c>
      <c r="E713" s="113" t="s">
        <v>4630</v>
      </c>
      <c r="F713" s="113">
        <v>427</v>
      </c>
      <c r="G713" s="113">
        <v>900</v>
      </c>
      <c r="H713" s="130">
        <v>1E-4</v>
      </c>
      <c r="I713" s="113" t="s">
        <v>43</v>
      </c>
      <c r="J713" s="113" t="s">
        <v>321</v>
      </c>
    </row>
    <row r="714" spans="1:10" x14ac:dyDescent="0.3">
      <c r="A714" s="113" t="s">
        <v>4266</v>
      </c>
      <c r="C714" s="113" t="s">
        <v>2123</v>
      </c>
      <c r="D714" s="113" t="s">
        <v>4267</v>
      </c>
      <c r="E714" s="113" t="s">
        <v>4631</v>
      </c>
      <c r="F714" s="113">
        <v>324</v>
      </c>
      <c r="G714" s="113">
        <v>950</v>
      </c>
      <c r="H714" s="130">
        <v>1E-4</v>
      </c>
      <c r="I714" s="113" t="s">
        <v>43</v>
      </c>
      <c r="J714" s="113" t="s">
        <v>321</v>
      </c>
    </row>
    <row r="715" spans="1:10" x14ac:dyDescent="0.3">
      <c r="A715" s="113" t="s">
        <v>4266</v>
      </c>
      <c r="C715" s="113" t="s">
        <v>2123</v>
      </c>
      <c r="D715" s="113" t="s">
        <v>4267</v>
      </c>
      <c r="E715" s="113" t="s">
        <v>4632</v>
      </c>
      <c r="F715" s="113">
        <v>199</v>
      </c>
      <c r="G715" s="113">
        <v>1000</v>
      </c>
      <c r="H715" s="130">
        <v>1E-4</v>
      </c>
      <c r="I715" s="113" t="s">
        <v>43</v>
      </c>
      <c r="J715" s="113" t="s">
        <v>321</v>
      </c>
    </row>
    <row r="716" spans="1:10" x14ac:dyDescent="0.3">
      <c r="A716" s="113" t="s">
        <v>4269</v>
      </c>
      <c r="C716" s="113" t="s">
        <v>2123</v>
      </c>
      <c r="D716" s="113" t="s">
        <v>4270</v>
      </c>
      <c r="E716" s="113" t="s">
        <v>4271</v>
      </c>
      <c r="F716" s="113">
        <v>680</v>
      </c>
      <c r="G716" s="113">
        <v>23</v>
      </c>
      <c r="H716" s="130">
        <v>1E-4</v>
      </c>
      <c r="I716" s="113" t="s">
        <v>43</v>
      </c>
      <c r="J716" s="113" t="s">
        <v>321</v>
      </c>
    </row>
    <row r="717" spans="1:10" x14ac:dyDescent="0.3">
      <c r="A717" s="113" t="s">
        <v>4269</v>
      </c>
      <c r="C717" s="113" t="s">
        <v>2123</v>
      </c>
      <c r="D717" s="113" t="s">
        <v>4270</v>
      </c>
      <c r="E717" s="113" t="s">
        <v>4271</v>
      </c>
      <c r="F717" s="113">
        <v>463</v>
      </c>
      <c r="G717" s="113">
        <v>750</v>
      </c>
      <c r="H717" s="130">
        <v>1E-4</v>
      </c>
      <c r="I717" s="113" t="s">
        <v>43</v>
      </c>
      <c r="J717" s="113" t="s">
        <v>321</v>
      </c>
    </row>
    <row r="718" spans="1:10" x14ac:dyDescent="0.3">
      <c r="A718" s="113" t="s">
        <v>4269</v>
      </c>
      <c r="C718" s="113" t="s">
        <v>2123</v>
      </c>
      <c r="D718" s="113" t="s">
        <v>4270</v>
      </c>
      <c r="E718" s="113" t="s">
        <v>4271</v>
      </c>
      <c r="F718" s="113">
        <v>393</v>
      </c>
      <c r="G718" s="113">
        <v>850</v>
      </c>
      <c r="H718" s="130">
        <v>1E-4</v>
      </c>
      <c r="I718" s="113" t="s">
        <v>43</v>
      </c>
      <c r="J718" s="113" t="s">
        <v>321</v>
      </c>
    </row>
    <row r="719" spans="1:10" x14ac:dyDescent="0.3">
      <c r="A719" s="113" t="s">
        <v>4269</v>
      </c>
      <c r="C719" s="113" t="s">
        <v>2123</v>
      </c>
      <c r="D719" s="113" t="s">
        <v>4270</v>
      </c>
      <c r="E719" s="113" t="s">
        <v>4271</v>
      </c>
      <c r="F719" s="113">
        <v>330</v>
      </c>
      <c r="G719" s="113">
        <v>900</v>
      </c>
      <c r="H719" s="130">
        <v>1E-4</v>
      </c>
      <c r="I719" s="113" t="s">
        <v>43</v>
      </c>
      <c r="J719" s="113" t="s">
        <v>321</v>
      </c>
    </row>
    <row r="720" spans="1:10" x14ac:dyDescent="0.3">
      <c r="A720" s="113" t="s">
        <v>4269</v>
      </c>
      <c r="C720" s="113" t="s">
        <v>2123</v>
      </c>
      <c r="D720" s="113" t="s">
        <v>4270</v>
      </c>
      <c r="E720" s="113" t="s">
        <v>4271</v>
      </c>
      <c r="F720" s="113">
        <v>254</v>
      </c>
      <c r="G720" s="113">
        <v>950</v>
      </c>
      <c r="H720" s="130">
        <v>1E-4</v>
      </c>
      <c r="I720" s="113" t="s">
        <v>43</v>
      </c>
      <c r="J720" s="113" t="s">
        <v>321</v>
      </c>
    </row>
    <row r="721" spans="1:10" x14ac:dyDescent="0.3">
      <c r="A721" s="113" t="s">
        <v>4269</v>
      </c>
      <c r="C721" s="113" t="s">
        <v>2123</v>
      </c>
      <c r="D721" s="113" t="s">
        <v>4270</v>
      </c>
      <c r="E721" s="113" t="s">
        <v>4271</v>
      </c>
      <c r="F721" s="113">
        <v>95</v>
      </c>
      <c r="G721" s="113">
        <v>1000</v>
      </c>
      <c r="H721" s="130">
        <v>1E-4</v>
      </c>
      <c r="I721" s="113" t="s">
        <v>43</v>
      </c>
      <c r="J721" s="113" t="s">
        <v>321</v>
      </c>
    </row>
    <row r="722" spans="1:10" x14ac:dyDescent="0.3">
      <c r="A722" s="113" t="s">
        <v>4272</v>
      </c>
      <c r="C722" s="113" t="s">
        <v>2123</v>
      </c>
      <c r="D722" s="113" t="s">
        <v>4273</v>
      </c>
      <c r="E722" s="113" t="s">
        <v>4274</v>
      </c>
      <c r="F722" s="113">
        <v>650</v>
      </c>
      <c r="G722" s="113">
        <v>20</v>
      </c>
      <c r="H722" s="130">
        <v>1.1904761904761906E-4</v>
      </c>
      <c r="I722" s="113" t="s">
        <v>1645</v>
      </c>
      <c r="J722" s="113" t="s">
        <v>4633</v>
      </c>
    </row>
    <row r="723" spans="1:10" x14ac:dyDescent="0.3">
      <c r="A723" s="113" t="s">
        <v>4272</v>
      </c>
      <c r="C723" s="113" t="s">
        <v>2123</v>
      </c>
      <c r="D723" s="113" t="s">
        <v>4273</v>
      </c>
      <c r="E723" s="113" t="s">
        <v>4274</v>
      </c>
      <c r="F723" s="113">
        <v>540</v>
      </c>
      <c r="G723" s="113">
        <v>600</v>
      </c>
      <c r="H723" s="130">
        <v>1.1904761904761906E-4</v>
      </c>
      <c r="I723" s="113" t="s">
        <v>1645</v>
      </c>
      <c r="J723" s="113" t="s">
        <v>4633</v>
      </c>
    </row>
    <row r="724" spans="1:10" x14ac:dyDescent="0.3">
      <c r="A724" s="113" t="s">
        <v>4272</v>
      </c>
      <c r="C724" s="113" t="s">
        <v>2123</v>
      </c>
      <c r="D724" s="113" t="s">
        <v>4273</v>
      </c>
      <c r="E724" s="113" t="s">
        <v>4274</v>
      </c>
      <c r="F724" s="113">
        <v>562</v>
      </c>
      <c r="G724" s="113">
        <v>800</v>
      </c>
      <c r="H724" s="130">
        <v>1.1904761904761906E-4</v>
      </c>
      <c r="I724" s="113" t="s">
        <v>1645</v>
      </c>
      <c r="J724" s="113" t="s">
        <v>4633</v>
      </c>
    </row>
    <row r="725" spans="1:10" x14ac:dyDescent="0.3">
      <c r="A725" s="113" t="s">
        <v>4272</v>
      </c>
      <c r="C725" s="113" t="s">
        <v>2123</v>
      </c>
      <c r="D725" s="113" t="s">
        <v>4273</v>
      </c>
      <c r="E725" s="113" t="s">
        <v>4274</v>
      </c>
      <c r="F725" s="113">
        <v>538</v>
      </c>
      <c r="G725" s="113">
        <v>900</v>
      </c>
      <c r="H725" s="130">
        <v>1.1904761904761906E-4</v>
      </c>
      <c r="I725" s="113" t="s">
        <v>1645</v>
      </c>
      <c r="J725" s="113" t="s">
        <v>4633</v>
      </c>
    </row>
    <row r="726" spans="1:10" x14ac:dyDescent="0.3">
      <c r="A726" s="113" t="s">
        <v>4272</v>
      </c>
      <c r="C726" s="113" t="s">
        <v>2123</v>
      </c>
      <c r="D726" s="113" t="s">
        <v>4273</v>
      </c>
      <c r="E726" s="113" t="s">
        <v>4274</v>
      </c>
      <c r="F726" s="113">
        <v>334</v>
      </c>
      <c r="G726" s="113">
        <v>1000</v>
      </c>
      <c r="H726" s="130">
        <v>1.1904761904761906E-4</v>
      </c>
      <c r="I726" s="113" t="s">
        <v>1645</v>
      </c>
      <c r="J726" s="113" t="s">
        <v>4633</v>
      </c>
    </row>
    <row r="727" spans="1:10" x14ac:dyDescent="0.3">
      <c r="A727" s="113" t="s">
        <v>4275</v>
      </c>
      <c r="C727" s="113" t="s">
        <v>2123</v>
      </c>
      <c r="D727" s="113" t="s">
        <v>4276</v>
      </c>
      <c r="E727" s="113" t="s">
        <v>4277</v>
      </c>
      <c r="F727" s="113">
        <v>1212</v>
      </c>
      <c r="G727" s="113" t="s">
        <v>46</v>
      </c>
      <c r="H727" s="130">
        <v>1.4999999999999999E-4</v>
      </c>
      <c r="I727" s="113" t="s">
        <v>1645</v>
      </c>
      <c r="J727" s="113" t="s">
        <v>644</v>
      </c>
    </row>
    <row r="728" spans="1:10" x14ac:dyDescent="0.3">
      <c r="A728" s="113" t="s">
        <v>4275</v>
      </c>
      <c r="C728" s="113" t="s">
        <v>2123</v>
      </c>
      <c r="D728" s="113" t="s">
        <v>4276</v>
      </c>
      <c r="E728" s="113" t="s">
        <v>4277</v>
      </c>
      <c r="F728" s="113">
        <v>1121</v>
      </c>
      <c r="G728" s="113">
        <v>650</v>
      </c>
      <c r="H728" s="130">
        <v>1.4999999999999999E-4</v>
      </c>
      <c r="I728" s="113" t="s">
        <v>1645</v>
      </c>
      <c r="J728" s="113" t="s">
        <v>644</v>
      </c>
    </row>
    <row r="729" spans="1:10" x14ac:dyDescent="0.3">
      <c r="A729" s="113" t="s">
        <v>4275</v>
      </c>
      <c r="C729" s="113" t="s">
        <v>2123</v>
      </c>
      <c r="D729" s="113" t="s">
        <v>4276</v>
      </c>
      <c r="E729" s="113" t="s">
        <v>4277</v>
      </c>
      <c r="F729" s="113">
        <v>1077</v>
      </c>
      <c r="G729" s="113">
        <v>750</v>
      </c>
      <c r="H729" s="130">
        <v>1.4999999999999999E-4</v>
      </c>
      <c r="I729" s="113" t="s">
        <v>1645</v>
      </c>
      <c r="J729" s="113" t="s">
        <v>644</v>
      </c>
    </row>
    <row r="730" spans="1:10" x14ac:dyDescent="0.3">
      <c r="A730" s="113" t="s">
        <v>4278</v>
      </c>
      <c r="C730" s="113" t="s">
        <v>2123</v>
      </c>
      <c r="D730" s="113" t="s">
        <v>3470</v>
      </c>
      <c r="E730" s="113" t="s">
        <v>4279</v>
      </c>
      <c r="F730" s="113">
        <v>771</v>
      </c>
      <c r="G730" s="113" t="s">
        <v>46</v>
      </c>
      <c r="H730" s="113">
        <v>1E-3</v>
      </c>
      <c r="I730" s="113" t="s">
        <v>43</v>
      </c>
      <c r="J730" s="113" t="s">
        <v>321</v>
      </c>
    </row>
    <row r="731" spans="1:10" x14ac:dyDescent="0.3">
      <c r="A731" s="113" t="s">
        <v>4280</v>
      </c>
      <c r="C731" s="113" t="s">
        <v>2123</v>
      </c>
      <c r="D731" s="113" t="s">
        <v>162</v>
      </c>
      <c r="E731" s="113" t="s">
        <v>4279</v>
      </c>
      <c r="F731" s="113">
        <v>900</v>
      </c>
      <c r="G731" s="113" t="s">
        <v>46</v>
      </c>
      <c r="H731" s="113">
        <v>1E-3</v>
      </c>
      <c r="I731" s="113" t="s">
        <v>43</v>
      </c>
      <c r="J731" s="113" t="s">
        <v>321</v>
      </c>
    </row>
    <row r="732" spans="1:10" x14ac:dyDescent="0.3">
      <c r="A732" s="113" t="s">
        <v>4281</v>
      </c>
      <c r="C732" s="113" t="s">
        <v>2123</v>
      </c>
      <c r="D732" s="113" t="s">
        <v>4282</v>
      </c>
      <c r="E732" s="113" t="s">
        <v>4279</v>
      </c>
      <c r="F732" s="113">
        <v>637</v>
      </c>
      <c r="G732" s="113" t="s">
        <v>46</v>
      </c>
      <c r="H732" s="113">
        <v>1E-3</v>
      </c>
      <c r="I732" s="113" t="s">
        <v>43</v>
      </c>
      <c r="J732" s="113" t="s">
        <v>321</v>
      </c>
    </row>
    <row r="733" spans="1:10" x14ac:dyDescent="0.3">
      <c r="A733" s="113" t="s">
        <v>3470</v>
      </c>
      <c r="D733" s="113" t="s">
        <v>4307</v>
      </c>
      <c r="E733" s="113" t="s">
        <v>4308</v>
      </c>
      <c r="F733" s="113">
        <v>895</v>
      </c>
      <c r="G733" s="113" t="s">
        <v>46</v>
      </c>
      <c r="H733" s="113">
        <v>1E-3</v>
      </c>
      <c r="I733" s="113" t="s">
        <v>43</v>
      </c>
      <c r="J733" s="113" t="s">
        <v>321</v>
      </c>
    </row>
    <row r="734" spans="1:10" x14ac:dyDescent="0.3">
      <c r="A734" s="113" t="s">
        <v>4309</v>
      </c>
      <c r="D734" s="113" t="s">
        <v>4310</v>
      </c>
      <c r="E734" s="113" t="s">
        <v>4308</v>
      </c>
      <c r="F734" s="113">
        <v>759</v>
      </c>
      <c r="G734" s="113" t="s">
        <v>46</v>
      </c>
      <c r="H734" s="113">
        <v>1E-3</v>
      </c>
      <c r="I734" s="113" t="s">
        <v>43</v>
      </c>
      <c r="J734" s="113" t="s">
        <v>321</v>
      </c>
    </row>
    <row r="735" spans="1:10" x14ac:dyDescent="0.3">
      <c r="A735" s="113" t="s">
        <v>4311</v>
      </c>
      <c r="D735" s="113" t="s">
        <v>4312</v>
      </c>
      <c r="E735" s="113" t="s">
        <v>4308</v>
      </c>
      <c r="F735" s="113">
        <v>914</v>
      </c>
      <c r="G735" s="113" t="s">
        <v>46</v>
      </c>
      <c r="H735" s="113">
        <v>1E-3</v>
      </c>
      <c r="I735" s="113" t="s">
        <v>43</v>
      </c>
      <c r="J735" s="113" t="s">
        <v>321</v>
      </c>
    </row>
    <row r="736" spans="1:10" x14ac:dyDescent="0.3">
      <c r="A736" s="113" t="s">
        <v>4389</v>
      </c>
      <c r="D736" s="113" t="s">
        <v>4390</v>
      </c>
      <c r="E736" s="113" t="s">
        <v>4360</v>
      </c>
      <c r="F736" s="113">
        <v>607.78650170000003</v>
      </c>
      <c r="G736" s="113">
        <v>20</v>
      </c>
      <c r="H736" s="130">
        <v>1E-4</v>
      </c>
      <c r="I736" s="113" t="s">
        <v>43</v>
      </c>
    </row>
    <row r="737" spans="1:9" x14ac:dyDescent="0.3">
      <c r="A737" s="113" t="s">
        <v>4389</v>
      </c>
      <c r="D737" s="113" t="s">
        <v>4390</v>
      </c>
      <c r="E737" s="113" t="s">
        <v>4360</v>
      </c>
      <c r="F737" s="113">
        <v>630.7449464</v>
      </c>
      <c r="G737" s="113">
        <v>600</v>
      </c>
      <c r="H737" s="130">
        <v>1E-4</v>
      </c>
      <c r="I737" s="113" t="s">
        <v>43</v>
      </c>
    </row>
    <row r="738" spans="1:9" x14ac:dyDescent="0.3">
      <c r="A738" s="113" t="s">
        <v>4389</v>
      </c>
      <c r="D738" s="113" t="s">
        <v>4390</v>
      </c>
      <c r="E738" s="113" t="s">
        <v>4360</v>
      </c>
      <c r="F738" s="113">
        <v>644.35669410000003</v>
      </c>
      <c r="G738" s="113">
        <v>700</v>
      </c>
      <c r="H738" s="130">
        <v>1E-4</v>
      </c>
      <c r="I738" s="113" t="s">
        <v>43</v>
      </c>
    </row>
    <row r="739" spans="1:9" x14ac:dyDescent="0.3">
      <c r="A739" s="113" t="s">
        <v>4389</v>
      </c>
      <c r="D739" s="113" t="s">
        <v>4390</v>
      </c>
      <c r="E739" s="113" t="s">
        <v>4360</v>
      </c>
      <c r="F739" s="113">
        <v>736.06992439999999</v>
      </c>
      <c r="G739" s="113">
        <v>750</v>
      </c>
      <c r="H739" s="130">
        <v>1E-4</v>
      </c>
      <c r="I739" s="113" t="s">
        <v>43</v>
      </c>
    </row>
    <row r="740" spans="1:9" x14ac:dyDescent="0.3">
      <c r="A740" s="113" t="s">
        <v>4389</v>
      </c>
      <c r="D740" s="113" t="s">
        <v>4390</v>
      </c>
      <c r="E740" s="113" t="s">
        <v>4360</v>
      </c>
      <c r="F740" s="113">
        <v>807.47387360000005</v>
      </c>
      <c r="G740" s="113">
        <v>800</v>
      </c>
      <c r="H740" s="130">
        <v>1E-4</v>
      </c>
      <c r="I740" s="113" t="s">
        <v>43</v>
      </c>
    </row>
    <row r="741" spans="1:9" x14ac:dyDescent="0.3">
      <c r="A741" s="113" t="s">
        <v>4389</v>
      </c>
      <c r="D741" s="113" t="s">
        <v>4390</v>
      </c>
      <c r="E741" s="113" t="s">
        <v>4360</v>
      </c>
      <c r="F741" s="113">
        <v>683.27396309999995</v>
      </c>
      <c r="G741" s="113">
        <v>850</v>
      </c>
      <c r="H741" s="130">
        <v>1E-4</v>
      </c>
      <c r="I741" s="113" t="s">
        <v>43</v>
      </c>
    </row>
    <row r="742" spans="1:9" x14ac:dyDescent="0.3">
      <c r="A742" s="113" t="s">
        <v>4389</v>
      </c>
      <c r="D742" s="113" t="s">
        <v>4390</v>
      </c>
      <c r="E742" s="113" t="s">
        <v>4360</v>
      </c>
      <c r="F742" s="113">
        <v>544.2316505</v>
      </c>
      <c r="G742" s="113">
        <v>900</v>
      </c>
      <c r="H742" s="130">
        <v>1E-4</v>
      </c>
      <c r="I742" s="113" t="s">
        <v>43</v>
      </c>
    </row>
    <row r="743" spans="1:9" x14ac:dyDescent="0.3">
      <c r="A743" s="113" t="s">
        <v>4389</v>
      </c>
      <c r="D743" s="113" t="s">
        <v>4390</v>
      </c>
      <c r="E743" s="113" t="s">
        <v>4360</v>
      </c>
      <c r="F743" s="113">
        <v>404.78786129999997</v>
      </c>
      <c r="G743" s="113">
        <v>950</v>
      </c>
      <c r="H743" s="130">
        <v>1E-4</v>
      </c>
      <c r="I743" s="113" t="s">
        <v>43</v>
      </c>
    </row>
    <row r="744" spans="1:9" x14ac:dyDescent="0.3">
      <c r="A744" s="113" t="s">
        <v>4398</v>
      </c>
      <c r="D744" s="113" t="s">
        <v>4399</v>
      </c>
      <c r="E744" s="113" t="s">
        <v>4360</v>
      </c>
      <c r="F744" s="113">
        <v>652.67464050000001</v>
      </c>
      <c r="G744" s="113">
        <v>20</v>
      </c>
      <c r="H744" s="130">
        <v>1E-4</v>
      </c>
      <c r="I744" s="113" t="s">
        <v>43</v>
      </c>
    </row>
    <row r="745" spans="1:9" x14ac:dyDescent="0.3">
      <c r="A745" s="113" t="s">
        <v>4398</v>
      </c>
      <c r="D745" s="113" t="s">
        <v>4399</v>
      </c>
      <c r="E745" s="113" t="s">
        <v>4360</v>
      </c>
      <c r="F745" s="113">
        <v>663.55697659999998</v>
      </c>
      <c r="G745" s="113">
        <v>600</v>
      </c>
      <c r="H745" s="130">
        <v>1E-4</v>
      </c>
      <c r="I745" s="113" t="s">
        <v>43</v>
      </c>
    </row>
    <row r="746" spans="1:9" x14ac:dyDescent="0.3">
      <c r="A746" s="113" t="s">
        <v>4398</v>
      </c>
      <c r="D746" s="113" t="s">
        <v>4399</v>
      </c>
      <c r="E746" s="113" t="s">
        <v>4360</v>
      </c>
      <c r="F746" s="113">
        <v>741.28831520000006</v>
      </c>
      <c r="G746" s="113">
        <v>700</v>
      </c>
      <c r="H746" s="130">
        <v>1E-4</v>
      </c>
      <c r="I746" s="113" t="s">
        <v>43</v>
      </c>
    </row>
    <row r="747" spans="1:9" x14ac:dyDescent="0.3">
      <c r="A747" s="113" t="s">
        <v>4398</v>
      </c>
      <c r="D747" s="113" t="s">
        <v>4399</v>
      </c>
      <c r="E747" s="113" t="s">
        <v>4360</v>
      </c>
      <c r="F747" s="113">
        <v>739.62044539999999</v>
      </c>
      <c r="G747" s="113">
        <v>750</v>
      </c>
      <c r="H747" s="130">
        <v>1E-4</v>
      </c>
      <c r="I747" s="113" t="s">
        <v>43</v>
      </c>
    </row>
    <row r="748" spans="1:9" x14ac:dyDescent="0.3">
      <c r="A748" s="113" t="s">
        <v>4398</v>
      </c>
      <c r="D748" s="113" t="s">
        <v>4399</v>
      </c>
      <c r="E748" s="113" t="s">
        <v>4360</v>
      </c>
      <c r="F748" s="113">
        <v>815.60474690000001</v>
      </c>
      <c r="G748" s="113">
        <v>800</v>
      </c>
      <c r="H748" s="130">
        <v>1E-4</v>
      </c>
      <c r="I748" s="113" t="s">
        <v>43</v>
      </c>
    </row>
    <row r="749" spans="1:9" x14ac:dyDescent="0.3">
      <c r="A749" s="113" t="s">
        <v>4398</v>
      </c>
      <c r="D749" s="113" t="s">
        <v>4399</v>
      </c>
      <c r="E749" s="113" t="s">
        <v>4360</v>
      </c>
      <c r="F749" s="113">
        <v>793.19223729999999</v>
      </c>
      <c r="G749" s="113">
        <v>850</v>
      </c>
      <c r="H749" s="130">
        <v>1E-4</v>
      </c>
      <c r="I749" s="113" t="s">
        <v>43</v>
      </c>
    </row>
    <row r="750" spans="1:9" x14ac:dyDescent="0.3">
      <c r="A750" s="113" t="s">
        <v>4398</v>
      </c>
      <c r="D750" s="113" t="s">
        <v>4399</v>
      </c>
      <c r="E750" s="113" t="s">
        <v>4360</v>
      </c>
      <c r="F750" s="113">
        <v>675.57677909999995</v>
      </c>
      <c r="G750" s="113">
        <v>900</v>
      </c>
      <c r="H750" s="130">
        <v>1E-4</v>
      </c>
      <c r="I750" s="113" t="s">
        <v>43</v>
      </c>
    </row>
    <row r="751" spans="1:9" x14ac:dyDescent="0.3">
      <c r="A751" s="113" t="s">
        <v>4398</v>
      </c>
      <c r="D751" s="113" t="s">
        <v>4399</v>
      </c>
      <c r="E751" s="113" t="s">
        <v>4360</v>
      </c>
      <c r="F751" s="113">
        <v>479.21627109999997</v>
      </c>
      <c r="G751" s="113">
        <v>950</v>
      </c>
      <c r="H751" s="130">
        <v>1E-4</v>
      </c>
      <c r="I751" s="113" t="s">
        <v>43</v>
      </c>
    </row>
    <row r="752" spans="1:9" x14ac:dyDescent="0.3">
      <c r="A752" s="113" t="s">
        <v>4358</v>
      </c>
      <c r="D752" s="113" t="s">
        <v>4359</v>
      </c>
      <c r="E752" s="113" t="s">
        <v>4360</v>
      </c>
      <c r="F752" s="113">
        <v>604.02211009999996</v>
      </c>
      <c r="G752" s="113">
        <v>20</v>
      </c>
      <c r="H752" s="130">
        <v>1E-4</v>
      </c>
      <c r="I752" s="113" t="s">
        <v>43</v>
      </c>
    </row>
    <row r="753" spans="1:9" x14ac:dyDescent="0.3">
      <c r="A753" s="113" t="s">
        <v>4358</v>
      </c>
      <c r="D753" s="113" t="s">
        <v>4359</v>
      </c>
      <c r="E753" s="113" t="s">
        <v>4360</v>
      </c>
      <c r="F753" s="113">
        <v>483.15988329999999</v>
      </c>
      <c r="G753" s="113">
        <v>600</v>
      </c>
      <c r="H753" s="130">
        <v>1E-4</v>
      </c>
      <c r="I753" s="113" t="s">
        <v>43</v>
      </c>
    </row>
    <row r="754" spans="1:9" x14ac:dyDescent="0.3">
      <c r="A754" s="113" t="s">
        <v>4358</v>
      </c>
      <c r="D754" s="113" t="s">
        <v>4359</v>
      </c>
      <c r="E754" s="113" t="s">
        <v>4360</v>
      </c>
      <c r="F754" s="113">
        <v>502.0117975</v>
      </c>
      <c r="G754" s="113">
        <v>700</v>
      </c>
      <c r="H754" s="130">
        <v>1E-4</v>
      </c>
      <c r="I754" s="113" t="s">
        <v>43</v>
      </c>
    </row>
    <row r="755" spans="1:9" x14ac:dyDescent="0.3">
      <c r="A755" s="113" t="s">
        <v>4358</v>
      </c>
      <c r="D755" s="113" t="s">
        <v>4359</v>
      </c>
      <c r="E755" s="113" t="s">
        <v>4360</v>
      </c>
      <c r="F755" s="113">
        <v>537.80283299999996</v>
      </c>
      <c r="G755" s="113">
        <v>750</v>
      </c>
      <c r="H755" s="130">
        <v>1E-4</v>
      </c>
      <c r="I755" s="113" t="s">
        <v>43</v>
      </c>
    </row>
    <row r="756" spans="1:9" x14ac:dyDescent="0.3">
      <c r="A756" s="113" t="s">
        <v>4358</v>
      </c>
      <c r="D756" s="113" t="s">
        <v>4359</v>
      </c>
      <c r="E756" s="113" t="s">
        <v>4360</v>
      </c>
      <c r="F756" s="113">
        <v>550.71173520000002</v>
      </c>
      <c r="G756" s="113">
        <v>800</v>
      </c>
      <c r="H756" s="130">
        <v>1E-4</v>
      </c>
      <c r="I756" s="113" t="s">
        <v>43</v>
      </c>
    </row>
    <row r="757" spans="1:9" x14ac:dyDescent="0.3">
      <c r="A757" s="113" t="s">
        <v>4358</v>
      </c>
      <c r="D757" s="113" t="s">
        <v>4359</v>
      </c>
      <c r="E757" s="113" t="s">
        <v>4360</v>
      </c>
      <c r="F757" s="113">
        <v>494.71170319999999</v>
      </c>
      <c r="G757" s="113">
        <v>850</v>
      </c>
      <c r="H757" s="130">
        <v>1E-4</v>
      </c>
      <c r="I757" s="113" t="s">
        <v>43</v>
      </c>
    </row>
    <row r="758" spans="1:9" x14ac:dyDescent="0.3">
      <c r="A758" s="113" t="s">
        <v>4358</v>
      </c>
      <c r="D758" s="113" t="s">
        <v>4359</v>
      </c>
      <c r="E758" s="113" t="s">
        <v>4360</v>
      </c>
      <c r="F758" s="113">
        <v>393.43553680000002</v>
      </c>
      <c r="G758" s="113">
        <v>900</v>
      </c>
      <c r="H758" s="130">
        <v>1E-4</v>
      </c>
      <c r="I758" s="113" t="s">
        <v>43</v>
      </c>
    </row>
    <row r="759" spans="1:9" x14ac:dyDescent="0.3">
      <c r="A759" s="113" t="s">
        <v>4358</v>
      </c>
      <c r="D759" s="113" t="s">
        <v>4359</v>
      </c>
      <c r="E759" s="113" t="s">
        <v>4360</v>
      </c>
      <c r="F759" s="113">
        <v>261.17474920000001</v>
      </c>
      <c r="G759" s="113">
        <v>950</v>
      </c>
      <c r="H759" s="130">
        <v>1E-4</v>
      </c>
      <c r="I759" s="113" t="s">
        <v>43</v>
      </c>
    </row>
    <row r="760" spans="1:9" x14ac:dyDescent="0.3">
      <c r="A760" s="113" t="s">
        <v>4365</v>
      </c>
      <c r="D760" s="113" t="s">
        <v>4366</v>
      </c>
      <c r="E760" s="113" t="s">
        <v>4360</v>
      </c>
      <c r="F760" s="135">
        <v>559.24170000000004</v>
      </c>
      <c r="G760" s="135">
        <v>20</v>
      </c>
      <c r="H760" s="130">
        <v>1E-4</v>
      </c>
      <c r="I760" s="113" t="s">
        <v>43</v>
      </c>
    </row>
    <row r="761" spans="1:9" x14ac:dyDescent="0.3">
      <c r="A761" s="113" t="s">
        <v>4365</v>
      </c>
      <c r="D761" s="113" t="s">
        <v>4366</v>
      </c>
      <c r="E761" s="113" t="s">
        <v>4360</v>
      </c>
      <c r="F761" s="135">
        <v>449.13589999999999</v>
      </c>
      <c r="G761" s="135">
        <v>600</v>
      </c>
      <c r="H761" s="130">
        <v>1E-4</v>
      </c>
      <c r="I761" s="113" t="s">
        <v>43</v>
      </c>
    </row>
    <row r="762" spans="1:9" x14ac:dyDescent="0.3">
      <c r="A762" s="113" t="s">
        <v>4365</v>
      </c>
      <c r="D762" s="113" t="s">
        <v>4366</v>
      </c>
      <c r="E762" s="113" t="s">
        <v>4360</v>
      </c>
      <c r="F762" s="135">
        <v>496.75630000000001</v>
      </c>
      <c r="G762" s="135">
        <v>700</v>
      </c>
      <c r="H762" s="130">
        <v>1E-4</v>
      </c>
      <c r="I762" s="113" t="s">
        <v>43</v>
      </c>
    </row>
    <row r="763" spans="1:9" x14ac:dyDescent="0.3">
      <c r="A763" s="113" t="s">
        <v>4365</v>
      </c>
      <c r="D763" s="113" t="s">
        <v>4366</v>
      </c>
      <c r="E763" s="113" t="s">
        <v>4360</v>
      </c>
      <c r="F763" s="135">
        <v>565.93290000000002</v>
      </c>
      <c r="G763" s="135">
        <v>750</v>
      </c>
      <c r="H763" s="130">
        <v>1E-4</v>
      </c>
      <c r="I763" s="113" t="s">
        <v>43</v>
      </c>
    </row>
    <row r="764" spans="1:9" x14ac:dyDescent="0.3">
      <c r="A764" s="113" t="s">
        <v>4365</v>
      </c>
      <c r="D764" s="113" t="s">
        <v>4366</v>
      </c>
      <c r="E764" s="113" t="s">
        <v>4360</v>
      </c>
      <c r="F764" s="135">
        <v>592.04409999999996</v>
      </c>
      <c r="G764" s="135">
        <v>800</v>
      </c>
      <c r="H764" s="130">
        <v>1E-4</v>
      </c>
      <c r="I764" s="113" t="s">
        <v>43</v>
      </c>
    </row>
    <row r="765" spans="1:9" x14ac:dyDescent="0.3">
      <c r="A765" s="113" t="s">
        <v>4365</v>
      </c>
      <c r="D765" s="113" t="s">
        <v>4366</v>
      </c>
      <c r="E765" s="113" t="s">
        <v>4360</v>
      </c>
      <c r="F765" s="135">
        <v>491.45170000000002</v>
      </c>
      <c r="G765" s="135">
        <v>850</v>
      </c>
      <c r="H765" s="130">
        <v>1E-4</v>
      </c>
      <c r="I765" s="113" t="s">
        <v>43</v>
      </c>
    </row>
    <row r="766" spans="1:9" x14ac:dyDescent="0.3">
      <c r="A766" s="113" t="s">
        <v>4365</v>
      </c>
      <c r="D766" s="113" t="s">
        <v>4366</v>
      </c>
      <c r="E766" s="113" t="s">
        <v>4360</v>
      </c>
      <c r="F766" s="135">
        <v>393.87630000000001</v>
      </c>
      <c r="G766" s="135">
        <v>900</v>
      </c>
      <c r="H766" s="130">
        <v>1E-4</v>
      </c>
      <c r="I766" s="113" t="s">
        <v>43</v>
      </c>
    </row>
    <row r="767" spans="1:9" x14ac:dyDescent="0.3">
      <c r="A767" s="113" t="s">
        <v>4365</v>
      </c>
      <c r="D767" s="113" t="s">
        <v>4366</v>
      </c>
      <c r="E767" s="113" t="s">
        <v>4360</v>
      </c>
      <c r="F767" s="135">
        <v>250.4023</v>
      </c>
      <c r="G767" s="135">
        <v>950</v>
      </c>
      <c r="H767" s="130">
        <v>1E-4</v>
      </c>
      <c r="I767" s="113" t="s">
        <v>43</v>
      </c>
    </row>
    <row r="768" spans="1:9" x14ac:dyDescent="0.3">
      <c r="A768" s="113" t="s">
        <v>4361</v>
      </c>
      <c r="D768" s="113" t="s">
        <v>4362</v>
      </c>
      <c r="E768" s="113" t="s">
        <v>4360</v>
      </c>
      <c r="F768" s="135">
        <v>537.95521110000004</v>
      </c>
      <c r="G768" s="135">
        <v>20</v>
      </c>
      <c r="H768" s="130">
        <v>1E-4</v>
      </c>
      <c r="I768" s="113" t="s">
        <v>43</v>
      </c>
    </row>
    <row r="769" spans="1:9" x14ac:dyDescent="0.3">
      <c r="A769" s="113" t="s">
        <v>4361</v>
      </c>
      <c r="D769" s="113" t="s">
        <v>4362</v>
      </c>
      <c r="E769" s="113" t="s">
        <v>4360</v>
      </c>
      <c r="F769" s="113">
        <v>420.13767039999999</v>
      </c>
      <c r="G769" s="113">
        <v>600</v>
      </c>
      <c r="H769" s="130">
        <v>1E-4</v>
      </c>
      <c r="I769" s="113" t="s">
        <v>43</v>
      </c>
    </row>
    <row r="770" spans="1:9" x14ac:dyDescent="0.3">
      <c r="A770" s="113" t="s">
        <v>4361</v>
      </c>
      <c r="D770" s="113" t="s">
        <v>4362</v>
      </c>
      <c r="E770" s="113" t="s">
        <v>4360</v>
      </c>
      <c r="F770" s="113">
        <v>457.89440969999998</v>
      </c>
      <c r="G770" s="113">
        <v>700</v>
      </c>
      <c r="H770" s="130">
        <v>1E-4</v>
      </c>
      <c r="I770" s="113" t="s">
        <v>43</v>
      </c>
    </row>
    <row r="771" spans="1:9" x14ac:dyDescent="0.3">
      <c r="A771" s="113" t="s">
        <v>4361</v>
      </c>
      <c r="D771" s="113" t="s">
        <v>4362</v>
      </c>
      <c r="E771" s="113" t="s">
        <v>4360</v>
      </c>
      <c r="F771" s="113">
        <v>515.65409390000002</v>
      </c>
      <c r="G771" s="113">
        <v>750</v>
      </c>
      <c r="H771" s="130">
        <v>1E-4</v>
      </c>
      <c r="I771" s="113" t="s">
        <v>43</v>
      </c>
    </row>
    <row r="772" spans="1:9" x14ac:dyDescent="0.3">
      <c r="A772" s="113" t="s">
        <v>4361</v>
      </c>
      <c r="D772" s="113" t="s">
        <v>4362</v>
      </c>
      <c r="E772" s="113" t="s">
        <v>4360</v>
      </c>
      <c r="F772" s="113">
        <v>552.91070590000004</v>
      </c>
      <c r="G772" s="113">
        <v>800</v>
      </c>
      <c r="H772" s="130">
        <v>1E-4</v>
      </c>
      <c r="I772" s="113" t="s">
        <v>43</v>
      </c>
    </row>
    <row r="773" spans="1:9" x14ac:dyDescent="0.3">
      <c r="A773" s="113" t="s">
        <v>4361</v>
      </c>
      <c r="D773" s="113" t="s">
        <v>4362</v>
      </c>
      <c r="E773" s="113" t="s">
        <v>4360</v>
      </c>
      <c r="F773" s="113">
        <v>476.65657629999998</v>
      </c>
      <c r="G773" s="113">
        <v>850</v>
      </c>
      <c r="H773" s="130">
        <v>1E-4</v>
      </c>
      <c r="I773" s="113" t="s">
        <v>43</v>
      </c>
    </row>
    <row r="774" spans="1:9" x14ac:dyDescent="0.3">
      <c r="A774" s="113" t="s">
        <v>4361</v>
      </c>
      <c r="D774" s="113" t="s">
        <v>4362</v>
      </c>
      <c r="E774" s="113" t="s">
        <v>4360</v>
      </c>
      <c r="F774" s="113">
        <v>354.79919080000002</v>
      </c>
      <c r="G774" s="113">
        <v>900</v>
      </c>
      <c r="H774" s="130">
        <v>1E-4</v>
      </c>
      <c r="I774" s="113" t="s">
        <v>43</v>
      </c>
    </row>
    <row r="775" spans="1:9" x14ac:dyDescent="0.3">
      <c r="A775" s="113" t="s">
        <v>4361</v>
      </c>
      <c r="D775" s="113" t="s">
        <v>4362</v>
      </c>
      <c r="E775" s="113" t="s">
        <v>4360</v>
      </c>
      <c r="F775" s="113">
        <v>227.23370259999999</v>
      </c>
      <c r="G775" s="113">
        <v>950</v>
      </c>
      <c r="H775" s="130">
        <v>1E-4</v>
      </c>
      <c r="I775" s="113" t="s">
        <v>43</v>
      </c>
    </row>
    <row r="776" spans="1:9" x14ac:dyDescent="0.3">
      <c r="A776" s="113" t="s">
        <v>4367</v>
      </c>
      <c r="D776" s="113" t="s">
        <v>4368</v>
      </c>
      <c r="E776" s="113" t="s">
        <v>4360</v>
      </c>
      <c r="F776" s="113">
        <v>637.09150980000004</v>
      </c>
      <c r="G776" s="113">
        <v>20</v>
      </c>
      <c r="H776" s="130">
        <v>1E-4</v>
      </c>
      <c r="I776" s="113" t="s">
        <v>43</v>
      </c>
    </row>
    <row r="777" spans="1:9" x14ac:dyDescent="0.3">
      <c r="A777" s="113" t="s">
        <v>4367</v>
      </c>
      <c r="D777" s="113" t="s">
        <v>4368</v>
      </c>
      <c r="E777" s="113" t="s">
        <v>4360</v>
      </c>
      <c r="F777" s="113">
        <v>505.54045289999999</v>
      </c>
      <c r="G777" s="113">
        <v>600</v>
      </c>
      <c r="H777" s="130">
        <v>1E-4</v>
      </c>
      <c r="I777" s="113" t="s">
        <v>43</v>
      </c>
    </row>
    <row r="778" spans="1:9" x14ac:dyDescent="0.3">
      <c r="A778" s="113" t="s">
        <v>4367</v>
      </c>
      <c r="D778" s="113" t="s">
        <v>4368</v>
      </c>
      <c r="E778" s="113" t="s">
        <v>4360</v>
      </c>
      <c r="F778" s="113">
        <v>514.01179490000004</v>
      </c>
      <c r="G778" s="113">
        <v>700</v>
      </c>
      <c r="H778" s="130">
        <v>1E-4</v>
      </c>
      <c r="I778" s="113" t="s">
        <v>43</v>
      </c>
    </row>
    <row r="779" spans="1:9" x14ac:dyDescent="0.3">
      <c r="A779" s="113" t="s">
        <v>4367</v>
      </c>
      <c r="D779" s="113" t="s">
        <v>4368</v>
      </c>
      <c r="E779" s="113" t="s">
        <v>4360</v>
      </c>
      <c r="F779" s="113">
        <v>541.56037200000003</v>
      </c>
      <c r="G779" s="113">
        <v>750</v>
      </c>
      <c r="H779" s="130">
        <v>1E-4</v>
      </c>
      <c r="I779" s="113" t="s">
        <v>43</v>
      </c>
    </row>
    <row r="780" spans="1:9" x14ac:dyDescent="0.3">
      <c r="A780" s="113" t="s">
        <v>4367</v>
      </c>
      <c r="D780" s="113" t="s">
        <v>4368</v>
      </c>
      <c r="E780" s="113" t="s">
        <v>4360</v>
      </c>
      <c r="F780" s="113">
        <v>547.26016509999999</v>
      </c>
      <c r="G780" s="113">
        <v>800</v>
      </c>
      <c r="H780" s="130">
        <v>1E-4</v>
      </c>
      <c r="I780" s="113" t="s">
        <v>43</v>
      </c>
    </row>
    <row r="781" spans="1:9" x14ac:dyDescent="0.3">
      <c r="A781" s="113" t="s">
        <v>4367</v>
      </c>
      <c r="D781" s="113" t="s">
        <v>4368</v>
      </c>
      <c r="E781" s="113" t="s">
        <v>4360</v>
      </c>
      <c r="F781" s="113">
        <v>504.04746929999999</v>
      </c>
      <c r="G781" s="113">
        <v>850</v>
      </c>
      <c r="H781" s="130">
        <v>1E-4</v>
      </c>
      <c r="I781" s="113" t="s">
        <v>43</v>
      </c>
    </row>
    <row r="782" spans="1:9" x14ac:dyDescent="0.3">
      <c r="A782" s="113" t="s">
        <v>4367</v>
      </c>
      <c r="D782" s="113" t="s">
        <v>4368</v>
      </c>
      <c r="E782" s="113" t="s">
        <v>4360</v>
      </c>
      <c r="F782" s="113">
        <v>381.64125180000002</v>
      </c>
      <c r="G782" s="113">
        <v>900</v>
      </c>
      <c r="H782" s="130">
        <v>1E-4</v>
      </c>
      <c r="I782" s="113" t="s">
        <v>43</v>
      </c>
    </row>
    <row r="783" spans="1:9" x14ac:dyDescent="0.3">
      <c r="A783" s="113" t="s">
        <v>4367</v>
      </c>
      <c r="D783" s="113" t="s">
        <v>4368</v>
      </c>
      <c r="E783" s="113" t="s">
        <v>4360</v>
      </c>
      <c r="F783" s="113">
        <v>228.36314160000001</v>
      </c>
      <c r="G783" s="113">
        <v>950</v>
      </c>
      <c r="H783" s="130">
        <v>1E-4</v>
      </c>
      <c r="I783" s="113" t="s">
        <v>43</v>
      </c>
    </row>
    <row r="784" spans="1:9" x14ac:dyDescent="0.3">
      <c r="A784" s="113" t="s">
        <v>4363</v>
      </c>
      <c r="D784" s="113" t="s">
        <v>4364</v>
      </c>
      <c r="E784" s="113" t="s">
        <v>4360</v>
      </c>
      <c r="F784" s="135">
        <v>540.5127</v>
      </c>
      <c r="G784" s="135">
        <v>20</v>
      </c>
      <c r="H784" s="130">
        <v>1E-4</v>
      </c>
      <c r="I784" s="113" t="s">
        <v>43</v>
      </c>
    </row>
    <row r="785" spans="1:9" x14ac:dyDescent="0.3">
      <c r="A785" s="113" t="s">
        <v>4363</v>
      </c>
      <c r="D785" s="113" t="s">
        <v>4364</v>
      </c>
      <c r="E785" s="113" t="s">
        <v>4360</v>
      </c>
      <c r="F785" s="135">
        <v>445.74770000000001</v>
      </c>
      <c r="G785" s="135">
        <v>600</v>
      </c>
      <c r="H785" s="130">
        <v>1E-4</v>
      </c>
      <c r="I785" s="113" t="s">
        <v>43</v>
      </c>
    </row>
    <row r="786" spans="1:9" x14ac:dyDescent="0.3">
      <c r="A786" s="113" t="s">
        <v>4363</v>
      </c>
      <c r="D786" s="113" t="s">
        <v>4364</v>
      </c>
      <c r="E786" s="113" t="s">
        <v>4360</v>
      </c>
      <c r="F786" s="135">
        <v>494.03440000000001</v>
      </c>
      <c r="G786" s="135">
        <v>700</v>
      </c>
      <c r="H786" s="130">
        <v>1E-4</v>
      </c>
      <c r="I786" s="113" t="s">
        <v>43</v>
      </c>
    </row>
    <row r="787" spans="1:9" x14ac:dyDescent="0.3">
      <c r="A787" s="113" t="s">
        <v>4363</v>
      </c>
      <c r="D787" s="113" t="s">
        <v>4364</v>
      </c>
      <c r="E787" s="113" t="s">
        <v>4360</v>
      </c>
      <c r="F787" s="135">
        <v>543.67370000000005</v>
      </c>
      <c r="G787" s="135">
        <v>750</v>
      </c>
      <c r="H787" s="130">
        <v>1E-4</v>
      </c>
      <c r="I787" s="113" t="s">
        <v>43</v>
      </c>
    </row>
    <row r="788" spans="1:9" x14ac:dyDescent="0.3">
      <c r="A788" s="113" t="s">
        <v>4363</v>
      </c>
      <c r="D788" s="113" t="s">
        <v>4364</v>
      </c>
      <c r="E788" s="113" t="s">
        <v>4360</v>
      </c>
      <c r="F788" s="135">
        <v>575.75819999999999</v>
      </c>
      <c r="G788" s="135">
        <v>800</v>
      </c>
      <c r="H788" s="130">
        <v>1E-4</v>
      </c>
      <c r="I788" s="113" t="s">
        <v>43</v>
      </c>
    </row>
    <row r="789" spans="1:9" x14ac:dyDescent="0.3">
      <c r="A789" s="113" t="s">
        <v>4363</v>
      </c>
      <c r="D789" s="113" t="s">
        <v>4364</v>
      </c>
      <c r="E789" s="113" t="s">
        <v>4360</v>
      </c>
      <c r="F789" s="135">
        <v>454.69450000000001</v>
      </c>
      <c r="G789" s="135">
        <v>850</v>
      </c>
      <c r="H789" s="130">
        <v>1E-4</v>
      </c>
      <c r="I789" s="113" t="s">
        <v>43</v>
      </c>
    </row>
    <row r="790" spans="1:9" x14ac:dyDescent="0.3">
      <c r="A790" s="113" t="s">
        <v>4363</v>
      </c>
      <c r="D790" s="113" t="s">
        <v>4364</v>
      </c>
      <c r="E790" s="113" t="s">
        <v>4360</v>
      </c>
      <c r="F790" s="135">
        <v>336.57319999999999</v>
      </c>
      <c r="G790" s="135">
        <v>900</v>
      </c>
      <c r="H790" s="130">
        <v>1E-4</v>
      </c>
      <c r="I790" s="113" t="s">
        <v>43</v>
      </c>
    </row>
    <row r="791" spans="1:9" x14ac:dyDescent="0.3">
      <c r="A791" s="113" t="s">
        <v>4363</v>
      </c>
      <c r="D791" s="113" t="s">
        <v>4364</v>
      </c>
      <c r="E791" s="113" t="s">
        <v>4360</v>
      </c>
      <c r="F791" s="135">
        <v>205.12029999999999</v>
      </c>
      <c r="G791" s="135">
        <v>950</v>
      </c>
      <c r="H791" s="130">
        <v>1E-4</v>
      </c>
      <c r="I791" s="113" t="s">
        <v>43</v>
      </c>
    </row>
    <row r="792" spans="1:9" x14ac:dyDescent="0.3">
      <c r="A792" s="113" t="s">
        <v>4369</v>
      </c>
      <c r="D792" s="113" t="s">
        <v>4370</v>
      </c>
      <c r="E792" s="113" t="s">
        <v>4360</v>
      </c>
      <c r="F792" s="113">
        <v>531.7077491</v>
      </c>
      <c r="G792" s="113">
        <v>20</v>
      </c>
      <c r="H792" s="130">
        <v>1E-4</v>
      </c>
      <c r="I792" s="113" t="s">
        <v>43</v>
      </c>
    </row>
    <row r="793" spans="1:9" x14ac:dyDescent="0.3">
      <c r="A793" s="113" t="s">
        <v>4369</v>
      </c>
      <c r="D793" s="113" t="s">
        <v>4370</v>
      </c>
      <c r="E793" s="113" t="s">
        <v>4360</v>
      </c>
      <c r="F793" s="113">
        <v>414.38740489999998</v>
      </c>
      <c r="G793" s="113">
        <v>600</v>
      </c>
      <c r="H793" s="130">
        <v>1E-4</v>
      </c>
      <c r="I793" s="113" t="s">
        <v>43</v>
      </c>
    </row>
    <row r="794" spans="1:9" x14ac:dyDescent="0.3">
      <c r="A794" s="113" t="s">
        <v>4369</v>
      </c>
      <c r="D794" s="113" t="s">
        <v>4370</v>
      </c>
      <c r="E794" s="113" t="s">
        <v>4360</v>
      </c>
      <c r="F794" s="113">
        <v>452.73784130000001</v>
      </c>
      <c r="G794" s="113">
        <v>700</v>
      </c>
      <c r="H794" s="130">
        <v>1E-4</v>
      </c>
      <c r="I794" s="113" t="s">
        <v>43</v>
      </c>
    </row>
    <row r="795" spans="1:9" x14ac:dyDescent="0.3">
      <c r="A795" s="113" t="s">
        <v>4369</v>
      </c>
      <c r="D795" s="113" t="s">
        <v>4370</v>
      </c>
      <c r="E795" s="113" t="s">
        <v>4360</v>
      </c>
      <c r="F795" s="113">
        <v>495.57009549999998</v>
      </c>
      <c r="G795" s="113">
        <v>750</v>
      </c>
      <c r="H795" s="130">
        <v>1E-4</v>
      </c>
      <c r="I795" s="113" t="s">
        <v>43</v>
      </c>
    </row>
    <row r="796" spans="1:9" x14ac:dyDescent="0.3">
      <c r="A796" s="113" t="s">
        <v>4369</v>
      </c>
      <c r="D796" s="113" t="s">
        <v>4370</v>
      </c>
      <c r="E796" s="113" t="s">
        <v>4360</v>
      </c>
      <c r="F796" s="113">
        <v>530.6512275</v>
      </c>
      <c r="G796" s="113">
        <v>800</v>
      </c>
      <c r="H796" s="130">
        <v>1E-4</v>
      </c>
      <c r="I796" s="113" t="s">
        <v>43</v>
      </c>
    </row>
    <row r="797" spans="1:9" x14ac:dyDescent="0.3">
      <c r="A797" s="113" t="s">
        <v>4369</v>
      </c>
      <c r="D797" s="113" t="s">
        <v>4370</v>
      </c>
      <c r="E797" s="113" t="s">
        <v>4360</v>
      </c>
      <c r="F797" s="113">
        <v>462.74234100000001</v>
      </c>
      <c r="G797" s="113">
        <v>850</v>
      </c>
      <c r="H797" s="130">
        <v>1E-4</v>
      </c>
      <c r="I797" s="113" t="s">
        <v>43</v>
      </c>
    </row>
    <row r="798" spans="1:9" x14ac:dyDescent="0.3">
      <c r="A798" s="113" t="s">
        <v>4369</v>
      </c>
      <c r="D798" s="113" t="s">
        <v>4370</v>
      </c>
      <c r="E798" s="113" t="s">
        <v>4360</v>
      </c>
      <c r="F798" s="113">
        <v>318.12891139999999</v>
      </c>
      <c r="G798" s="113">
        <v>900</v>
      </c>
      <c r="H798" s="130">
        <v>1E-4</v>
      </c>
      <c r="I798" s="113" t="s">
        <v>43</v>
      </c>
    </row>
    <row r="799" spans="1:9" x14ac:dyDescent="0.3">
      <c r="A799" s="113" t="s">
        <v>4369</v>
      </c>
      <c r="D799" s="113" t="s">
        <v>4370</v>
      </c>
      <c r="E799" s="113" t="s">
        <v>4360</v>
      </c>
      <c r="F799" s="113">
        <v>186.926164</v>
      </c>
      <c r="G799" s="113">
        <v>950</v>
      </c>
      <c r="H799" s="130">
        <v>1E-4</v>
      </c>
      <c r="I799" s="113" t="s">
        <v>43</v>
      </c>
    </row>
    <row r="800" spans="1:9" x14ac:dyDescent="0.3">
      <c r="A800" s="113" t="s">
        <v>4358</v>
      </c>
      <c r="D800" s="113" t="s">
        <v>4359</v>
      </c>
      <c r="E800" s="113" t="s">
        <v>4360</v>
      </c>
      <c r="F800" s="135">
        <v>577.90819999999997</v>
      </c>
      <c r="G800" s="135">
        <v>20</v>
      </c>
      <c r="H800" s="130">
        <v>1E-4</v>
      </c>
      <c r="I800" s="113" t="s">
        <v>43</v>
      </c>
    </row>
    <row r="801" spans="1:9" x14ac:dyDescent="0.3">
      <c r="A801" s="113" t="s">
        <v>4358</v>
      </c>
      <c r="D801" s="113" t="s">
        <v>4359</v>
      </c>
      <c r="E801" s="113" t="s">
        <v>4360</v>
      </c>
      <c r="F801" s="135">
        <v>467.62700000000001</v>
      </c>
      <c r="G801" s="135">
        <v>575</v>
      </c>
      <c r="H801" s="130">
        <v>1E-4</v>
      </c>
      <c r="I801" s="113" t="s">
        <v>43</v>
      </c>
    </row>
    <row r="802" spans="1:9" x14ac:dyDescent="0.3">
      <c r="A802" s="113" t="s">
        <v>4358</v>
      </c>
      <c r="D802" s="113" t="s">
        <v>4359</v>
      </c>
      <c r="E802" s="113" t="s">
        <v>4360</v>
      </c>
      <c r="F802" s="135">
        <v>474.68029999999999</v>
      </c>
      <c r="G802" s="135">
        <v>650</v>
      </c>
      <c r="H802" s="130">
        <v>1E-4</v>
      </c>
      <c r="I802" s="113" t="s">
        <v>43</v>
      </c>
    </row>
    <row r="803" spans="1:9" x14ac:dyDescent="0.3">
      <c r="A803" s="113" t="s">
        <v>4358</v>
      </c>
      <c r="D803" s="113" t="s">
        <v>4359</v>
      </c>
      <c r="E803" s="113" t="s">
        <v>4360</v>
      </c>
      <c r="F803" s="135">
        <v>530.83969999999999</v>
      </c>
      <c r="G803" s="135">
        <v>725</v>
      </c>
      <c r="H803" s="130">
        <v>1E-4</v>
      </c>
      <c r="I803" s="113" t="s">
        <v>43</v>
      </c>
    </row>
    <row r="804" spans="1:9" x14ac:dyDescent="0.3">
      <c r="A804" s="113" t="s">
        <v>4358</v>
      </c>
      <c r="D804" s="113" t="s">
        <v>4359</v>
      </c>
      <c r="E804" s="113" t="s">
        <v>4360</v>
      </c>
      <c r="F804" s="135">
        <v>572.75549999999998</v>
      </c>
      <c r="G804" s="135">
        <v>775</v>
      </c>
      <c r="H804" s="130">
        <v>1E-4</v>
      </c>
      <c r="I804" s="113" t="s">
        <v>43</v>
      </c>
    </row>
    <row r="805" spans="1:9" x14ac:dyDescent="0.3">
      <c r="A805" s="113" t="s">
        <v>4358</v>
      </c>
      <c r="D805" s="113" t="s">
        <v>4359</v>
      </c>
      <c r="E805" s="113" t="s">
        <v>4360</v>
      </c>
      <c r="F805" s="135">
        <v>587.95659999999998</v>
      </c>
      <c r="G805" s="135">
        <v>825</v>
      </c>
      <c r="H805" s="130">
        <v>1E-4</v>
      </c>
      <c r="I805" s="113" t="s">
        <v>43</v>
      </c>
    </row>
    <row r="806" spans="1:9" x14ac:dyDescent="0.3">
      <c r="A806" s="113" t="s">
        <v>4358</v>
      </c>
      <c r="D806" s="113" t="s">
        <v>4359</v>
      </c>
      <c r="E806" s="113" t="s">
        <v>4360</v>
      </c>
      <c r="F806" s="135">
        <v>469.34019999999998</v>
      </c>
      <c r="G806" s="135">
        <v>875</v>
      </c>
      <c r="H806" s="130">
        <v>1E-4</v>
      </c>
      <c r="I806" s="113" t="s">
        <v>43</v>
      </c>
    </row>
    <row r="807" spans="1:9" x14ac:dyDescent="0.3">
      <c r="A807" s="113" t="s">
        <v>4358</v>
      </c>
      <c r="D807" s="113" t="s">
        <v>4359</v>
      </c>
      <c r="E807" s="113" t="s">
        <v>4360</v>
      </c>
      <c r="F807" s="135">
        <v>342.98869999999999</v>
      </c>
      <c r="G807" s="135">
        <v>925</v>
      </c>
      <c r="H807" s="130">
        <v>1E-4</v>
      </c>
      <c r="I807" s="113" t="s">
        <v>43</v>
      </c>
    </row>
    <row r="808" spans="1:9" x14ac:dyDescent="0.3">
      <c r="A808" s="113" t="s">
        <v>4358</v>
      </c>
      <c r="D808" s="113" t="s">
        <v>4359</v>
      </c>
      <c r="E808" s="113" t="s">
        <v>4360</v>
      </c>
      <c r="F808" s="135">
        <v>206.36160000000001</v>
      </c>
      <c r="G808" s="135">
        <v>975</v>
      </c>
      <c r="H808" s="130">
        <v>1E-4</v>
      </c>
      <c r="I808" s="113" t="s">
        <v>43</v>
      </c>
    </row>
    <row r="809" spans="1:9" x14ac:dyDescent="0.3">
      <c r="A809" s="113" t="s">
        <v>4365</v>
      </c>
      <c r="D809" s="113" t="s">
        <v>4366</v>
      </c>
      <c r="E809" s="113" t="s">
        <v>4360</v>
      </c>
      <c r="F809" s="135">
        <v>589.92939999999999</v>
      </c>
      <c r="G809" s="135">
        <v>20</v>
      </c>
      <c r="H809" s="130">
        <v>1E-4</v>
      </c>
      <c r="I809" s="113" t="s">
        <v>43</v>
      </c>
    </row>
    <row r="810" spans="1:9" x14ac:dyDescent="0.3">
      <c r="A810" s="113" t="s">
        <v>4365</v>
      </c>
      <c r="D810" s="113" t="s">
        <v>4366</v>
      </c>
      <c r="E810" s="113" t="s">
        <v>4360</v>
      </c>
      <c r="F810" s="135">
        <v>476.37360000000001</v>
      </c>
      <c r="G810" s="135">
        <v>575</v>
      </c>
      <c r="H810" s="130">
        <v>1E-4</v>
      </c>
      <c r="I810" s="113" t="s">
        <v>43</v>
      </c>
    </row>
    <row r="811" spans="1:9" x14ac:dyDescent="0.3">
      <c r="A811" s="113" t="s">
        <v>4365</v>
      </c>
      <c r="D811" s="113" t="s">
        <v>4366</v>
      </c>
      <c r="E811" s="113" t="s">
        <v>4360</v>
      </c>
      <c r="F811" s="135">
        <v>483.98430000000002</v>
      </c>
      <c r="G811" s="135">
        <v>650</v>
      </c>
      <c r="H811" s="130">
        <v>1E-4</v>
      </c>
      <c r="I811" s="113" t="s">
        <v>43</v>
      </c>
    </row>
    <row r="812" spans="1:9" x14ac:dyDescent="0.3">
      <c r="A812" s="113" t="s">
        <v>4365</v>
      </c>
      <c r="D812" s="113" t="s">
        <v>4366</v>
      </c>
      <c r="E812" s="113" t="s">
        <v>4360</v>
      </c>
      <c r="F812" s="135">
        <v>507.07429999999999</v>
      </c>
      <c r="G812" s="135">
        <v>725</v>
      </c>
      <c r="H812" s="130">
        <v>1E-4</v>
      </c>
      <c r="I812" s="113" t="s">
        <v>43</v>
      </c>
    </row>
    <row r="813" spans="1:9" x14ac:dyDescent="0.3">
      <c r="A813" s="113" t="s">
        <v>4365</v>
      </c>
      <c r="D813" s="113" t="s">
        <v>4366</v>
      </c>
      <c r="E813" s="113" t="s">
        <v>4360</v>
      </c>
      <c r="F813" s="135">
        <v>555.53869999999995</v>
      </c>
      <c r="G813" s="135">
        <v>775</v>
      </c>
      <c r="H813" s="130">
        <v>1E-4</v>
      </c>
      <c r="I813" s="113" t="s">
        <v>43</v>
      </c>
    </row>
    <row r="814" spans="1:9" x14ac:dyDescent="0.3">
      <c r="A814" s="113" t="s">
        <v>4365</v>
      </c>
      <c r="D814" s="113" t="s">
        <v>4366</v>
      </c>
      <c r="E814" s="113" t="s">
        <v>4360</v>
      </c>
      <c r="F814" s="135">
        <v>564.7559</v>
      </c>
      <c r="G814" s="135">
        <v>825</v>
      </c>
      <c r="H814" s="130">
        <v>1E-4</v>
      </c>
      <c r="I814" s="113" t="s">
        <v>43</v>
      </c>
    </row>
    <row r="815" spans="1:9" x14ac:dyDescent="0.3">
      <c r="A815" s="113" t="s">
        <v>4365</v>
      </c>
      <c r="D815" s="113" t="s">
        <v>4366</v>
      </c>
      <c r="E815" s="113" t="s">
        <v>4360</v>
      </c>
      <c r="F815" s="135">
        <v>490.07499999999999</v>
      </c>
      <c r="G815" s="135">
        <v>875</v>
      </c>
      <c r="H815" s="130">
        <v>1E-4</v>
      </c>
      <c r="I815" s="113" t="s">
        <v>43</v>
      </c>
    </row>
    <row r="816" spans="1:9" x14ac:dyDescent="0.3">
      <c r="A816" s="113" t="s">
        <v>4365</v>
      </c>
      <c r="D816" s="113" t="s">
        <v>4366</v>
      </c>
      <c r="E816" s="113" t="s">
        <v>4360</v>
      </c>
      <c r="F816" s="135">
        <v>357.65870000000001</v>
      </c>
      <c r="G816" s="135">
        <v>925</v>
      </c>
      <c r="H816" s="130">
        <v>1E-4</v>
      </c>
      <c r="I816" s="113" t="s">
        <v>43</v>
      </c>
    </row>
    <row r="817" spans="1:9" x14ac:dyDescent="0.3">
      <c r="A817" s="113" t="s">
        <v>4365</v>
      </c>
      <c r="D817" s="113" t="s">
        <v>4366</v>
      </c>
      <c r="E817" s="113" t="s">
        <v>4360</v>
      </c>
      <c r="F817" s="135">
        <v>212.84469999999999</v>
      </c>
      <c r="G817" s="135">
        <v>975</v>
      </c>
      <c r="H817" s="130">
        <v>1E-4</v>
      </c>
      <c r="I817" s="113" t="s">
        <v>43</v>
      </c>
    </row>
    <row r="818" spans="1:9" x14ac:dyDescent="0.3">
      <c r="A818" s="113" t="s">
        <v>4361</v>
      </c>
      <c r="D818" s="113" t="s">
        <v>4362</v>
      </c>
      <c r="E818" s="113" t="s">
        <v>4360</v>
      </c>
      <c r="F818" s="135">
        <v>624.73490000000004</v>
      </c>
      <c r="G818" s="135">
        <v>20</v>
      </c>
      <c r="H818" s="130">
        <v>1E-4</v>
      </c>
      <c r="I818" s="113" t="s">
        <v>43</v>
      </c>
    </row>
    <row r="819" spans="1:9" x14ac:dyDescent="0.3">
      <c r="A819" s="113" t="s">
        <v>4361</v>
      </c>
      <c r="D819" s="113" t="s">
        <v>4362</v>
      </c>
      <c r="E819" s="113" t="s">
        <v>4360</v>
      </c>
      <c r="F819" s="135">
        <v>508.32530000000003</v>
      </c>
      <c r="G819" s="135">
        <v>575</v>
      </c>
      <c r="H819" s="130">
        <v>1E-4</v>
      </c>
      <c r="I819" s="113" t="s">
        <v>43</v>
      </c>
    </row>
    <row r="820" spans="1:9" x14ac:dyDescent="0.3">
      <c r="A820" s="113" t="s">
        <v>4361</v>
      </c>
      <c r="D820" s="113" t="s">
        <v>4362</v>
      </c>
      <c r="E820" s="113" t="s">
        <v>4360</v>
      </c>
      <c r="F820" s="135">
        <v>507.065</v>
      </c>
      <c r="G820" s="135">
        <v>650</v>
      </c>
      <c r="H820" s="130">
        <v>1E-4</v>
      </c>
      <c r="I820" s="113" t="s">
        <v>43</v>
      </c>
    </row>
    <row r="821" spans="1:9" x14ac:dyDescent="0.3">
      <c r="A821" s="113" t="s">
        <v>4361</v>
      </c>
      <c r="D821" s="113" t="s">
        <v>4362</v>
      </c>
      <c r="E821" s="113" t="s">
        <v>4360</v>
      </c>
      <c r="F821" s="135">
        <v>538.78399999999999</v>
      </c>
      <c r="G821" s="135">
        <v>725</v>
      </c>
      <c r="H821" s="130">
        <v>1E-4</v>
      </c>
      <c r="I821" s="113" t="s">
        <v>43</v>
      </c>
    </row>
    <row r="822" spans="1:9" x14ac:dyDescent="0.3">
      <c r="A822" s="113" t="s">
        <v>4361</v>
      </c>
      <c r="D822" s="113" t="s">
        <v>4362</v>
      </c>
      <c r="E822" s="113" t="s">
        <v>4360</v>
      </c>
      <c r="F822" s="135">
        <v>580.94669999999996</v>
      </c>
      <c r="G822" s="135">
        <v>775</v>
      </c>
      <c r="H822" s="130">
        <v>1E-4</v>
      </c>
      <c r="I822" s="113" t="s">
        <v>43</v>
      </c>
    </row>
    <row r="823" spans="1:9" x14ac:dyDescent="0.3">
      <c r="A823" s="113" t="s">
        <v>4361</v>
      </c>
      <c r="D823" s="113" t="s">
        <v>4362</v>
      </c>
      <c r="E823" s="113" t="s">
        <v>4360</v>
      </c>
      <c r="F823" s="135">
        <v>577.26379999999995</v>
      </c>
      <c r="G823" s="135">
        <v>825</v>
      </c>
      <c r="H823" s="130">
        <v>1E-4</v>
      </c>
      <c r="I823" s="113" t="s">
        <v>43</v>
      </c>
    </row>
    <row r="824" spans="1:9" x14ac:dyDescent="0.3">
      <c r="A824" s="113" t="s">
        <v>4361</v>
      </c>
      <c r="D824" s="113" t="s">
        <v>4362</v>
      </c>
      <c r="E824" s="113" t="s">
        <v>4360</v>
      </c>
      <c r="F824" s="135">
        <v>500.61239999999998</v>
      </c>
      <c r="G824" s="135">
        <v>875</v>
      </c>
      <c r="H824" s="130">
        <v>1E-4</v>
      </c>
      <c r="I824" s="113" t="s">
        <v>43</v>
      </c>
    </row>
    <row r="825" spans="1:9" x14ac:dyDescent="0.3">
      <c r="A825" s="113" t="s">
        <v>4361</v>
      </c>
      <c r="D825" s="113" t="s">
        <v>4362</v>
      </c>
      <c r="E825" s="113" t="s">
        <v>4360</v>
      </c>
      <c r="F825" s="135">
        <v>349.50889999999998</v>
      </c>
      <c r="G825" s="135">
        <v>925</v>
      </c>
      <c r="H825" s="130">
        <v>1E-4</v>
      </c>
      <c r="I825" s="113" t="s">
        <v>43</v>
      </c>
    </row>
    <row r="826" spans="1:9" x14ac:dyDescent="0.3">
      <c r="A826" s="113" t="s">
        <v>4361</v>
      </c>
      <c r="D826" s="113" t="s">
        <v>4362</v>
      </c>
      <c r="E826" s="113" t="s">
        <v>4360</v>
      </c>
      <c r="F826" s="135">
        <v>214.1962</v>
      </c>
      <c r="G826" s="135">
        <v>975</v>
      </c>
      <c r="H826" s="130">
        <v>1E-4</v>
      </c>
      <c r="I826" s="113" t="s">
        <v>43</v>
      </c>
    </row>
    <row r="827" spans="1:9" x14ac:dyDescent="0.3">
      <c r="A827" s="113" t="s">
        <v>4367</v>
      </c>
      <c r="D827" s="113" t="s">
        <v>4368</v>
      </c>
      <c r="E827" s="113" t="s">
        <v>4360</v>
      </c>
      <c r="F827" s="135">
        <v>586</v>
      </c>
      <c r="G827" s="135">
        <v>20</v>
      </c>
      <c r="H827" s="130">
        <v>1E-4</v>
      </c>
      <c r="I827" s="113" t="s">
        <v>43</v>
      </c>
    </row>
    <row r="828" spans="1:9" x14ac:dyDescent="0.3">
      <c r="A828" s="113" t="s">
        <v>4367</v>
      </c>
      <c r="D828" s="113" t="s">
        <v>4368</v>
      </c>
      <c r="E828" s="113" t="s">
        <v>4360</v>
      </c>
      <c r="F828" s="135">
        <v>460.83319999999998</v>
      </c>
      <c r="G828" s="135">
        <v>575</v>
      </c>
      <c r="H828" s="130">
        <v>1E-4</v>
      </c>
      <c r="I828" s="113" t="s">
        <v>43</v>
      </c>
    </row>
    <row r="829" spans="1:9" x14ac:dyDescent="0.3">
      <c r="A829" s="113" t="s">
        <v>4367</v>
      </c>
      <c r="D829" s="113" t="s">
        <v>4368</v>
      </c>
      <c r="E829" s="113" t="s">
        <v>4360</v>
      </c>
      <c r="F829" s="135">
        <v>463.12459999999999</v>
      </c>
      <c r="G829" s="135">
        <v>650</v>
      </c>
      <c r="H829" s="130">
        <v>1E-4</v>
      </c>
      <c r="I829" s="113" t="s">
        <v>43</v>
      </c>
    </row>
    <row r="830" spans="1:9" x14ac:dyDescent="0.3">
      <c r="A830" s="113" t="s">
        <v>4367</v>
      </c>
      <c r="D830" s="113" t="s">
        <v>4368</v>
      </c>
      <c r="E830" s="113" t="s">
        <v>4360</v>
      </c>
      <c r="F830" s="135">
        <v>499.28919999999999</v>
      </c>
      <c r="G830" s="135">
        <v>725</v>
      </c>
      <c r="H830" s="130">
        <v>1E-4</v>
      </c>
      <c r="I830" s="113" t="s">
        <v>43</v>
      </c>
    </row>
    <row r="831" spans="1:9" x14ac:dyDescent="0.3">
      <c r="A831" s="113" t="s">
        <v>4367</v>
      </c>
      <c r="D831" s="113" t="s">
        <v>4368</v>
      </c>
      <c r="E831" s="113" t="s">
        <v>4360</v>
      </c>
      <c r="F831" s="135">
        <v>540.86350000000004</v>
      </c>
      <c r="G831" s="135">
        <v>775</v>
      </c>
      <c r="H831" s="130">
        <v>1E-4</v>
      </c>
      <c r="I831" s="113" t="s">
        <v>43</v>
      </c>
    </row>
    <row r="832" spans="1:9" x14ac:dyDescent="0.3">
      <c r="A832" s="113" t="s">
        <v>4367</v>
      </c>
      <c r="D832" s="113" t="s">
        <v>4368</v>
      </c>
      <c r="E832" s="113" t="s">
        <v>4360</v>
      </c>
      <c r="F832" s="135">
        <v>558.31979999999999</v>
      </c>
      <c r="G832" s="135">
        <v>825</v>
      </c>
      <c r="H832" s="130">
        <v>1E-4</v>
      </c>
      <c r="I832" s="113" t="s">
        <v>43</v>
      </c>
    </row>
    <row r="833" spans="1:9" x14ac:dyDescent="0.3">
      <c r="A833" s="113" t="s">
        <v>4367</v>
      </c>
      <c r="D833" s="113" t="s">
        <v>4368</v>
      </c>
      <c r="E833" s="113" t="s">
        <v>4360</v>
      </c>
      <c r="F833" s="135">
        <v>461.31509999999997</v>
      </c>
      <c r="G833" s="135">
        <v>875</v>
      </c>
      <c r="H833" s="130">
        <v>1E-4</v>
      </c>
      <c r="I833" s="113" t="s">
        <v>43</v>
      </c>
    </row>
    <row r="834" spans="1:9" x14ac:dyDescent="0.3">
      <c r="A834" s="113" t="s">
        <v>4367</v>
      </c>
      <c r="D834" s="113" t="s">
        <v>4368</v>
      </c>
      <c r="E834" s="113" t="s">
        <v>4360</v>
      </c>
      <c r="F834" s="135">
        <v>323.03879999999998</v>
      </c>
      <c r="G834" s="135">
        <v>925</v>
      </c>
      <c r="H834" s="130">
        <v>1E-4</v>
      </c>
      <c r="I834" s="113" t="s">
        <v>43</v>
      </c>
    </row>
    <row r="835" spans="1:9" x14ac:dyDescent="0.3">
      <c r="A835" s="113" t="s">
        <v>4367</v>
      </c>
      <c r="D835" s="113" t="s">
        <v>4368</v>
      </c>
      <c r="E835" s="113" t="s">
        <v>4360</v>
      </c>
      <c r="F835" s="135">
        <v>184.91069999999999</v>
      </c>
      <c r="G835" s="135">
        <v>975</v>
      </c>
      <c r="H835" s="130">
        <v>1E-4</v>
      </c>
      <c r="I835" s="113" t="s">
        <v>43</v>
      </c>
    </row>
    <row r="836" spans="1:9" x14ac:dyDescent="0.3">
      <c r="A836" s="113" t="s">
        <v>4363</v>
      </c>
      <c r="D836" s="113" t="s">
        <v>4364</v>
      </c>
      <c r="E836" s="113" t="s">
        <v>4360</v>
      </c>
      <c r="F836" s="135">
        <v>537.93020000000001</v>
      </c>
      <c r="G836" s="135">
        <v>20</v>
      </c>
      <c r="H836" s="130">
        <v>1E-4</v>
      </c>
      <c r="I836" s="113" t="s">
        <v>43</v>
      </c>
    </row>
    <row r="837" spans="1:9" x14ac:dyDescent="0.3">
      <c r="A837" s="113" t="s">
        <v>4363</v>
      </c>
      <c r="D837" s="113" t="s">
        <v>4364</v>
      </c>
      <c r="E837" s="113" t="s">
        <v>4360</v>
      </c>
      <c r="F837" s="135">
        <v>431.15089999999998</v>
      </c>
      <c r="G837" s="135">
        <v>575</v>
      </c>
      <c r="H837" s="130">
        <v>1E-4</v>
      </c>
      <c r="I837" s="113" t="s">
        <v>43</v>
      </c>
    </row>
    <row r="838" spans="1:9" x14ac:dyDescent="0.3">
      <c r="A838" s="113" t="s">
        <v>4363</v>
      </c>
      <c r="D838" s="113" t="s">
        <v>4364</v>
      </c>
      <c r="E838" s="113" t="s">
        <v>4360</v>
      </c>
      <c r="F838" s="135">
        <v>449.93470000000002</v>
      </c>
      <c r="G838" s="135">
        <v>650</v>
      </c>
      <c r="H838" s="130">
        <v>1E-4</v>
      </c>
      <c r="I838" s="113" t="s">
        <v>43</v>
      </c>
    </row>
    <row r="839" spans="1:9" x14ac:dyDescent="0.3">
      <c r="A839" s="113" t="s">
        <v>4363</v>
      </c>
      <c r="D839" s="113" t="s">
        <v>4364</v>
      </c>
      <c r="E839" s="113" t="s">
        <v>4360</v>
      </c>
      <c r="F839" s="135">
        <v>490.31220000000002</v>
      </c>
      <c r="G839" s="135">
        <v>725</v>
      </c>
      <c r="H839" s="130">
        <v>1E-4</v>
      </c>
      <c r="I839" s="113" t="s">
        <v>43</v>
      </c>
    </row>
    <row r="840" spans="1:9" x14ac:dyDescent="0.3">
      <c r="A840" s="113" t="s">
        <v>4363</v>
      </c>
      <c r="D840" s="113" t="s">
        <v>4364</v>
      </c>
      <c r="E840" s="113" t="s">
        <v>4360</v>
      </c>
      <c r="F840" s="135">
        <v>537.82330000000002</v>
      </c>
      <c r="G840" s="135">
        <v>775</v>
      </c>
      <c r="H840" s="130">
        <v>1E-4</v>
      </c>
      <c r="I840" s="113" t="s">
        <v>43</v>
      </c>
    </row>
    <row r="841" spans="1:9" x14ac:dyDescent="0.3">
      <c r="A841" s="113" t="s">
        <v>4363</v>
      </c>
      <c r="D841" s="113" t="s">
        <v>4364</v>
      </c>
      <c r="E841" s="113" t="s">
        <v>4360</v>
      </c>
      <c r="F841" s="135">
        <v>512.25530000000003</v>
      </c>
      <c r="G841" s="135">
        <v>825</v>
      </c>
      <c r="H841" s="130">
        <v>1E-4</v>
      </c>
      <c r="I841" s="113" t="s">
        <v>43</v>
      </c>
    </row>
    <row r="842" spans="1:9" x14ac:dyDescent="0.3">
      <c r="A842" s="113" t="s">
        <v>4363</v>
      </c>
      <c r="D842" s="113" t="s">
        <v>4364</v>
      </c>
      <c r="E842" s="113" t="s">
        <v>4360</v>
      </c>
      <c r="F842" s="135">
        <v>426.58269999999999</v>
      </c>
      <c r="G842" s="135">
        <v>875</v>
      </c>
      <c r="H842" s="130">
        <v>1E-4</v>
      </c>
      <c r="I842" s="113" t="s">
        <v>43</v>
      </c>
    </row>
    <row r="843" spans="1:9" x14ac:dyDescent="0.3">
      <c r="A843" s="113" t="s">
        <v>4363</v>
      </c>
      <c r="D843" s="113" t="s">
        <v>4364</v>
      </c>
      <c r="E843" s="113" t="s">
        <v>4360</v>
      </c>
      <c r="F843" s="135">
        <v>268.38929999999999</v>
      </c>
      <c r="G843" s="135">
        <v>925</v>
      </c>
      <c r="H843" s="130">
        <v>1E-4</v>
      </c>
      <c r="I843" s="113" t="s">
        <v>43</v>
      </c>
    </row>
    <row r="844" spans="1:9" x14ac:dyDescent="0.3">
      <c r="A844" s="113" t="s">
        <v>4363</v>
      </c>
      <c r="D844" s="113" t="s">
        <v>4364</v>
      </c>
      <c r="E844" s="113" t="s">
        <v>4360</v>
      </c>
      <c r="F844" s="135">
        <v>141.5247</v>
      </c>
      <c r="G844" s="135">
        <v>975</v>
      </c>
      <c r="H844" s="130">
        <v>1E-4</v>
      </c>
      <c r="I844" s="113" t="s">
        <v>43</v>
      </c>
    </row>
    <row r="845" spans="1:9" x14ac:dyDescent="0.3">
      <c r="A845" s="113" t="s">
        <v>4369</v>
      </c>
      <c r="D845" s="113" t="s">
        <v>4370</v>
      </c>
      <c r="E845" s="113" t="s">
        <v>4360</v>
      </c>
      <c r="F845" s="135">
        <v>581.34860000000003</v>
      </c>
      <c r="G845" s="135">
        <v>20</v>
      </c>
      <c r="H845" s="130">
        <v>1E-4</v>
      </c>
      <c r="I845" s="113" t="s">
        <v>43</v>
      </c>
    </row>
    <row r="846" spans="1:9" x14ac:dyDescent="0.3">
      <c r="A846" s="113" t="s">
        <v>4369</v>
      </c>
      <c r="D846" s="113" t="s">
        <v>4370</v>
      </c>
      <c r="E846" s="113" t="s">
        <v>4360</v>
      </c>
      <c r="F846" s="135">
        <v>451.0761</v>
      </c>
      <c r="G846" s="135">
        <v>575</v>
      </c>
      <c r="H846" s="130">
        <v>1E-4</v>
      </c>
      <c r="I846" s="113" t="s">
        <v>43</v>
      </c>
    </row>
    <row r="847" spans="1:9" x14ac:dyDescent="0.3">
      <c r="A847" s="113" t="s">
        <v>4369</v>
      </c>
      <c r="D847" s="113" t="s">
        <v>4370</v>
      </c>
      <c r="E847" s="113" t="s">
        <v>4360</v>
      </c>
      <c r="F847" s="135">
        <v>451.72379999999998</v>
      </c>
      <c r="G847" s="135">
        <v>650</v>
      </c>
      <c r="H847" s="130">
        <v>1E-4</v>
      </c>
      <c r="I847" s="113" t="s">
        <v>43</v>
      </c>
    </row>
    <row r="848" spans="1:9" x14ac:dyDescent="0.3">
      <c r="A848" s="113" t="s">
        <v>4369</v>
      </c>
      <c r="D848" s="113" t="s">
        <v>4370</v>
      </c>
      <c r="E848" s="113" t="s">
        <v>4360</v>
      </c>
      <c r="F848" s="135">
        <v>499.02109999999999</v>
      </c>
      <c r="G848" s="135">
        <v>725</v>
      </c>
      <c r="H848" s="130">
        <v>1E-4</v>
      </c>
      <c r="I848" s="113" t="s">
        <v>43</v>
      </c>
    </row>
    <row r="849" spans="1:9" x14ac:dyDescent="0.3">
      <c r="A849" s="113" t="s">
        <v>4369</v>
      </c>
      <c r="D849" s="113" t="s">
        <v>4370</v>
      </c>
      <c r="E849" s="113" t="s">
        <v>4360</v>
      </c>
      <c r="F849" s="135">
        <v>529.19299999999998</v>
      </c>
      <c r="G849" s="135">
        <v>775</v>
      </c>
      <c r="H849" s="130">
        <v>1E-4</v>
      </c>
      <c r="I849" s="113" t="s">
        <v>43</v>
      </c>
    </row>
    <row r="850" spans="1:9" x14ac:dyDescent="0.3">
      <c r="A850" s="113" t="s">
        <v>4369</v>
      </c>
      <c r="D850" s="113" t="s">
        <v>4370</v>
      </c>
      <c r="E850" s="113" t="s">
        <v>4360</v>
      </c>
      <c r="F850" s="135">
        <v>514.20960000000002</v>
      </c>
      <c r="G850" s="135">
        <v>825</v>
      </c>
      <c r="H850" s="130">
        <v>1E-4</v>
      </c>
      <c r="I850" s="113" t="s">
        <v>43</v>
      </c>
    </row>
    <row r="851" spans="1:9" x14ac:dyDescent="0.3">
      <c r="A851" s="113" t="s">
        <v>4369</v>
      </c>
      <c r="D851" s="113" t="s">
        <v>4370</v>
      </c>
      <c r="E851" s="113" t="s">
        <v>4360</v>
      </c>
      <c r="F851" s="135">
        <v>385.82740000000001</v>
      </c>
      <c r="G851" s="135">
        <v>875</v>
      </c>
      <c r="H851" s="130">
        <v>1E-4</v>
      </c>
      <c r="I851" s="113" t="s">
        <v>43</v>
      </c>
    </row>
    <row r="852" spans="1:9" x14ac:dyDescent="0.3">
      <c r="A852" s="113" t="s">
        <v>4369</v>
      </c>
      <c r="D852" s="113" t="s">
        <v>4370</v>
      </c>
      <c r="E852" s="113" t="s">
        <v>4360</v>
      </c>
      <c r="F852" s="135">
        <v>240.94630000000001</v>
      </c>
      <c r="G852" s="135">
        <v>925</v>
      </c>
      <c r="H852" s="130">
        <v>1E-4</v>
      </c>
      <c r="I852" s="113" t="s">
        <v>43</v>
      </c>
    </row>
    <row r="853" spans="1:9" x14ac:dyDescent="0.3">
      <c r="A853" s="113" t="s">
        <v>4369</v>
      </c>
      <c r="D853" s="113" t="s">
        <v>4370</v>
      </c>
      <c r="E853" s="113" t="s">
        <v>4360</v>
      </c>
      <c r="F853" s="135">
        <v>116.98990000000001</v>
      </c>
      <c r="G853" s="135">
        <v>975</v>
      </c>
      <c r="H853" s="130">
        <v>1E-4</v>
      </c>
      <c r="I853" s="113" t="s">
        <v>43</v>
      </c>
    </row>
    <row r="854" spans="1:9" x14ac:dyDescent="0.3">
      <c r="A854" s="113" t="s">
        <v>4401</v>
      </c>
      <c r="D854" s="113" t="s">
        <v>4402</v>
      </c>
      <c r="E854" s="113" t="s">
        <v>4403</v>
      </c>
      <c r="F854" s="113">
        <v>492</v>
      </c>
      <c r="G854" s="113">
        <v>20</v>
      </c>
      <c r="H854" s="130">
        <v>1E-4</v>
      </c>
      <c r="I854" s="113" t="s">
        <v>43</v>
      </c>
    </row>
    <row r="855" spans="1:9" x14ac:dyDescent="0.3">
      <c r="A855" s="113" t="s">
        <v>4401</v>
      </c>
      <c r="D855" s="113" t="s">
        <v>4402</v>
      </c>
      <c r="E855" s="113" t="s">
        <v>4403</v>
      </c>
      <c r="F855" s="113">
        <v>402</v>
      </c>
      <c r="G855" s="113">
        <v>650</v>
      </c>
      <c r="H855" s="130">
        <v>1E-4</v>
      </c>
      <c r="I855" s="113" t="s">
        <v>43</v>
      </c>
    </row>
    <row r="856" spans="1:9" x14ac:dyDescent="0.3">
      <c r="A856" s="113" t="s">
        <v>4401</v>
      </c>
      <c r="D856" s="113" t="s">
        <v>4402</v>
      </c>
      <c r="E856" s="113" t="s">
        <v>4403</v>
      </c>
      <c r="F856" s="113">
        <v>398</v>
      </c>
      <c r="G856" s="113">
        <v>700</v>
      </c>
      <c r="H856" s="130">
        <v>1E-4</v>
      </c>
      <c r="I856" s="113" t="s">
        <v>43</v>
      </c>
    </row>
    <row r="857" spans="1:9" x14ac:dyDescent="0.3">
      <c r="A857" s="113" t="s">
        <v>4401</v>
      </c>
      <c r="D857" s="113" t="s">
        <v>4402</v>
      </c>
      <c r="E857" s="113" t="s">
        <v>4403</v>
      </c>
      <c r="F857" s="113">
        <v>494</v>
      </c>
      <c r="G857" s="113">
        <v>750</v>
      </c>
      <c r="H857" s="130">
        <v>1E-4</v>
      </c>
      <c r="I857" s="113" t="s">
        <v>43</v>
      </c>
    </row>
    <row r="858" spans="1:9" x14ac:dyDescent="0.3">
      <c r="A858" s="113" t="s">
        <v>4401</v>
      </c>
      <c r="D858" s="113" t="s">
        <v>4402</v>
      </c>
      <c r="E858" s="113" t="s">
        <v>4403</v>
      </c>
      <c r="F858" s="113">
        <v>495</v>
      </c>
      <c r="G858" s="113">
        <v>800</v>
      </c>
      <c r="H858" s="130">
        <v>1E-4</v>
      </c>
      <c r="I858" s="113" t="s">
        <v>43</v>
      </c>
    </row>
    <row r="859" spans="1:9" x14ac:dyDescent="0.3">
      <c r="A859" s="113" t="s">
        <v>4401</v>
      </c>
      <c r="D859" s="113" t="s">
        <v>4402</v>
      </c>
      <c r="E859" s="113" t="s">
        <v>4403</v>
      </c>
      <c r="F859" s="113">
        <v>523</v>
      </c>
      <c r="G859" s="113">
        <v>850</v>
      </c>
      <c r="H859" s="130">
        <v>1E-4</v>
      </c>
      <c r="I859" s="113" t="s">
        <v>43</v>
      </c>
    </row>
    <row r="860" spans="1:9" x14ac:dyDescent="0.3">
      <c r="A860" s="113" t="s">
        <v>4401</v>
      </c>
      <c r="D860" s="113" t="s">
        <v>4402</v>
      </c>
      <c r="E860" s="113" t="s">
        <v>4403</v>
      </c>
      <c r="F860" s="113">
        <v>439</v>
      </c>
      <c r="G860" s="113">
        <v>900</v>
      </c>
      <c r="H860" s="130">
        <v>1E-4</v>
      </c>
      <c r="I860" s="113" t="s">
        <v>43</v>
      </c>
    </row>
    <row r="861" spans="1:9" x14ac:dyDescent="0.3">
      <c r="A861" s="113" t="s">
        <v>4401</v>
      </c>
      <c r="D861" s="113" t="s">
        <v>4402</v>
      </c>
      <c r="E861" s="113" t="s">
        <v>4403</v>
      </c>
      <c r="F861" s="113">
        <v>317</v>
      </c>
      <c r="G861" s="113">
        <v>950</v>
      </c>
      <c r="H861" s="130">
        <v>1E-4</v>
      </c>
      <c r="I861" s="113" t="s">
        <v>43</v>
      </c>
    </row>
    <row r="862" spans="1:9" x14ac:dyDescent="0.3">
      <c r="A862" s="113" t="s">
        <v>4404</v>
      </c>
      <c r="D862" s="113" t="s">
        <v>4405</v>
      </c>
      <c r="E862" s="113" t="s">
        <v>4403</v>
      </c>
      <c r="F862" s="113">
        <v>446</v>
      </c>
      <c r="G862" s="113">
        <v>20</v>
      </c>
      <c r="H862" s="130">
        <v>1E-4</v>
      </c>
      <c r="I862" s="113" t="s">
        <v>43</v>
      </c>
    </row>
    <row r="863" spans="1:9" x14ac:dyDescent="0.3">
      <c r="A863" s="113" t="s">
        <v>4404</v>
      </c>
      <c r="D863" s="113" t="s">
        <v>4405</v>
      </c>
      <c r="E863" s="113" t="s">
        <v>4403</v>
      </c>
      <c r="F863" s="113">
        <v>397</v>
      </c>
      <c r="G863" s="113">
        <v>650</v>
      </c>
      <c r="H863" s="130">
        <v>1E-4</v>
      </c>
      <c r="I863" s="113" t="s">
        <v>43</v>
      </c>
    </row>
    <row r="864" spans="1:9" x14ac:dyDescent="0.3">
      <c r="A864" s="113" t="s">
        <v>4404</v>
      </c>
      <c r="D864" s="113" t="s">
        <v>4405</v>
      </c>
      <c r="E864" s="113" t="s">
        <v>4403</v>
      </c>
      <c r="F864" s="113">
        <v>470</v>
      </c>
      <c r="G864" s="113">
        <v>750</v>
      </c>
      <c r="H864" s="130">
        <v>1E-4</v>
      </c>
      <c r="I864" s="113" t="s">
        <v>43</v>
      </c>
    </row>
    <row r="865" spans="1:9" x14ac:dyDescent="0.3">
      <c r="A865" s="113" t="s">
        <v>4404</v>
      </c>
      <c r="D865" s="113" t="s">
        <v>4405</v>
      </c>
      <c r="E865" s="113" t="s">
        <v>4403</v>
      </c>
      <c r="F865" s="113">
        <v>533</v>
      </c>
      <c r="G865" s="113">
        <v>850</v>
      </c>
      <c r="H865" s="130">
        <v>1E-4</v>
      </c>
      <c r="I865" s="113" t="s">
        <v>43</v>
      </c>
    </row>
    <row r="866" spans="1:9" x14ac:dyDescent="0.3">
      <c r="A866" s="113" t="s">
        <v>4404</v>
      </c>
      <c r="D866" s="113" t="s">
        <v>4405</v>
      </c>
      <c r="E866" s="113" t="s">
        <v>4403</v>
      </c>
      <c r="F866" s="113">
        <v>301</v>
      </c>
      <c r="G866" s="113">
        <v>950</v>
      </c>
      <c r="H866" s="130">
        <v>1E-4</v>
      </c>
      <c r="I866" s="113" t="s">
        <v>43</v>
      </c>
    </row>
    <row r="867" spans="1:9" x14ac:dyDescent="0.3">
      <c r="A867" s="113" t="s">
        <v>4406</v>
      </c>
      <c r="D867" s="113" t="s">
        <v>4407</v>
      </c>
      <c r="E867" s="113" t="s">
        <v>4403</v>
      </c>
      <c r="F867" s="113">
        <v>581</v>
      </c>
      <c r="G867" s="113">
        <v>20</v>
      </c>
      <c r="H867" s="130">
        <v>1E-4</v>
      </c>
      <c r="I867" s="113" t="s">
        <v>43</v>
      </c>
    </row>
    <row r="868" spans="1:9" x14ac:dyDescent="0.3">
      <c r="A868" s="113" t="s">
        <v>4406</v>
      </c>
      <c r="D868" s="113" t="s">
        <v>4407</v>
      </c>
      <c r="E868" s="113" t="s">
        <v>4403</v>
      </c>
      <c r="F868" s="113">
        <v>506</v>
      </c>
      <c r="G868" s="113">
        <v>650</v>
      </c>
      <c r="H868" s="130">
        <v>1E-4</v>
      </c>
      <c r="I868" s="113" t="s">
        <v>43</v>
      </c>
    </row>
    <row r="869" spans="1:9" x14ac:dyDescent="0.3">
      <c r="A869" s="113" t="s">
        <v>4406</v>
      </c>
      <c r="D869" s="113" t="s">
        <v>4407</v>
      </c>
      <c r="E869" s="113" t="s">
        <v>4403</v>
      </c>
      <c r="F869" s="113">
        <v>544</v>
      </c>
      <c r="G869" s="113">
        <v>750</v>
      </c>
      <c r="H869" s="130">
        <v>1E-4</v>
      </c>
      <c r="I869" s="113" t="s">
        <v>43</v>
      </c>
    </row>
    <row r="870" spans="1:9" x14ac:dyDescent="0.3">
      <c r="A870" s="113" t="s">
        <v>4406</v>
      </c>
      <c r="D870" s="113" t="s">
        <v>4407</v>
      </c>
      <c r="E870" s="113" t="s">
        <v>4403</v>
      </c>
      <c r="F870" s="113">
        <v>496</v>
      </c>
      <c r="G870" s="113">
        <v>850</v>
      </c>
      <c r="H870" s="130">
        <v>1E-4</v>
      </c>
      <c r="I870" s="113" t="s">
        <v>43</v>
      </c>
    </row>
    <row r="871" spans="1:9" x14ac:dyDescent="0.3">
      <c r="A871" s="113" t="s">
        <v>4406</v>
      </c>
      <c r="D871" s="113" t="s">
        <v>4407</v>
      </c>
      <c r="E871" s="113" t="s">
        <v>4403</v>
      </c>
      <c r="F871" s="113">
        <v>206</v>
      </c>
      <c r="G871" s="113">
        <v>950</v>
      </c>
      <c r="H871" s="130">
        <v>1E-4</v>
      </c>
      <c r="I871" s="113" t="s">
        <v>43</v>
      </c>
    </row>
    <row r="872" spans="1:9" x14ac:dyDescent="0.3">
      <c r="A872" s="113" t="s">
        <v>4408</v>
      </c>
      <c r="D872" s="113" t="s">
        <v>4409</v>
      </c>
      <c r="E872" s="113" t="s">
        <v>4403</v>
      </c>
      <c r="F872" s="113">
        <v>394</v>
      </c>
      <c r="G872" s="113">
        <v>20</v>
      </c>
      <c r="H872" s="130">
        <v>1E-4</v>
      </c>
      <c r="I872" s="113" t="s">
        <v>43</v>
      </c>
    </row>
    <row r="873" spans="1:9" x14ac:dyDescent="0.3">
      <c r="A873" s="113" t="s">
        <v>4408</v>
      </c>
      <c r="D873" s="113" t="s">
        <v>4409</v>
      </c>
      <c r="E873" s="113" t="s">
        <v>4403</v>
      </c>
      <c r="F873" s="113">
        <v>339</v>
      </c>
      <c r="G873" s="113">
        <v>650</v>
      </c>
      <c r="H873" s="130">
        <v>1E-4</v>
      </c>
      <c r="I873" s="113" t="s">
        <v>43</v>
      </c>
    </row>
    <row r="874" spans="1:9" x14ac:dyDescent="0.3">
      <c r="A874" s="113" t="s">
        <v>4408</v>
      </c>
      <c r="D874" s="113" t="s">
        <v>4409</v>
      </c>
      <c r="E874" s="113" t="s">
        <v>4403</v>
      </c>
      <c r="F874" s="113">
        <v>374</v>
      </c>
      <c r="G874" s="113">
        <v>700</v>
      </c>
      <c r="H874" s="130">
        <v>1E-4</v>
      </c>
      <c r="I874" s="113" t="s">
        <v>43</v>
      </c>
    </row>
    <row r="875" spans="1:9" x14ac:dyDescent="0.3">
      <c r="A875" s="113" t="s">
        <v>4408</v>
      </c>
      <c r="D875" s="113" t="s">
        <v>4409</v>
      </c>
      <c r="E875" s="113" t="s">
        <v>4403</v>
      </c>
      <c r="F875" s="113">
        <v>421</v>
      </c>
      <c r="G875" s="113">
        <v>750</v>
      </c>
      <c r="H875" s="130">
        <v>1E-4</v>
      </c>
      <c r="I875" s="113" t="s">
        <v>43</v>
      </c>
    </row>
    <row r="876" spans="1:9" x14ac:dyDescent="0.3">
      <c r="A876" s="113" t="s">
        <v>4408</v>
      </c>
      <c r="D876" s="113" t="s">
        <v>4409</v>
      </c>
      <c r="E876" s="113" t="s">
        <v>4403</v>
      </c>
      <c r="F876" s="113">
        <v>434</v>
      </c>
      <c r="G876" s="113">
        <v>750</v>
      </c>
      <c r="H876" s="130">
        <v>1E-4</v>
      </c>
      <c r="I876" s="113" t="s">
        <v>43</v>
      </c>
    </row>
    <row r="877" spans="1:9" x14ac:dyDescent="0.3">
      <c r="A877" s="113" t="s">
        <v>4408</v>
      </c>
      <c r="D877" s="113" t="s">
        <v>4409</v>
      </c>
      <c r="E877" s="113" t="s">
        <v>4403</v>
      </c>
      <c r="F877" s="113">
        <v>407</v>
      </c>
      <c r="G877" s="113">
        <v>800</v>
      </c>
      <c r="H877" s="130">
        <v>1E-4</v>
      </c>
      <c r="I877" s="113" t="s">
        <v>43</v>
      </c>
    </row>
    <row r="878" spans="1:9" x14ac:dyDescent="0.3">
      <c r="A878" s="113" t="s">
        <v>4408</v>
      </c>
      <c r="D878" s="113" t="s">
        <v>4409</v>
      </c>
      <c r="E878" s="113" t="s">
        <v>4403</v>
      </c>
      <c r="F878" s="113">
        <v>395</v>
      </c>
      <c r="G878" s="113">
        <v>850</v>
      </c>
      <c r="H878" s="130">
        <v>1E-4</v>
      </c>
      <c r="I878" s="113" t="s">
        <v>43</v>
      </c>
    </row>
    <row r="879" spans="1:9" x14ac:dyDescent="0.3">
      <c r="A879" s="113" t="s">
        <v>4408</v>
      </c>
      <c r="D879" s="113" t="s">
        <v>4409</v>
      </c>
      <c r="E879" s="113" t="s">
        <v>4403</v>
      </c>
      <c r="F879" s="113">
        <v>390</v>
      </c>
      <c r="G879" s="113">
        <v>850</v>
      </c>
      <c r="H879" s="130">
        <v>1E-4</v>
      </c>
      <c r="I879" s="113" t="s">
        <v>43</v>
      </c>
    </row>
    <row r="880" spans="1:9" x14ac:dyDescent="0.3">
      <c r="A880" s="113" t="s">
        <v>4408</v>
      </c>
      <c r="D880" s="113" t="s">
        <v>4409</v>
      </c>
      <c r="E880" s="113" t="s">
        <v>4403</v>
      </c>
      <c r="F880" s="113">
        <v>313</v>
      </c>
      <c r="G880" s="113">
        <v>900</v>
      </c>
      <c r="H880" s="130">
        <v>1E-4</v>
      </c>
      <c r="I880" s="113" t="s">
        <v>43</v>
      </c>
    </row>
    <row r="881" spans="1:9" x14ac:dyDescent="0.3">
      <c r="A881" s="113" t="s">
        <v>4408</v>
      </c>
      <c r="D881" s="113" t="s">
        <v>4409</v>
      </c>
      <c r="E881" s="113" t="s">
        <v>4403</v>
      </c>
      <c r="F881" s="113">
        <v>120</v>
      </c>
      <c r="G881" s="113">
        <v>950</v>
      </c>
      <c r="H881" s="130">
        <v>1E-4</v>
      </c>
      <c r="I881" s="113" t="s">
        <v>43</v>
      </c>
    </row>
  </sheetData>
  <phoneticPr fontId="6" type="noConversion"/>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667"/>
  <sheetViews>
    <sheetView workbookViewId="0">
      <pane xSplit="1" ySplit="1" topLeftCell="D661" activePane="bottomRight" state="frozen"/>
      <selection pane="topRight" activeCell="B1" sqref="B1"/>
      <selection pane="bottomLeft" activeCell="A2" sqref="A2"/>
      <selection pane="bottomRight" activeCell="F675" sqref="F675"/>
    </sheetView>
  </sheetViews>
  <sheetFormatPr defaultRowHeight="14.4" x14ac:dyDescent="0.3"/>
  <cols>
    <col min="1" max="1" width="17.33203125" customWidth="1"/>
    <col min="2" max="2" width="17.33203125" hidden="1" customWidth="1"/>
    <col min="3" max="3" width="6.77734375" customWidth="1"/>
    <col min="4" max="4" width="17.33203125" customWidth="1"/>
    <col min="5" max="5" width="12.44140625" customWidth="1"/>
    <col min="6" max="6" width="17.33203125" customWidth="1"/>
    <col min="7" max="7" width="7" customWidth="1"/>
    <col min="8" max="8" width="6.21875" customWidth="1"/>
    <col min="9" max="9" width="10.88671875" customWidth="1"/>
    <col min="10" max="10" width="5.33203125" customWidth="1"/>
    <col min="11" max="11" width="4.33203125" customWidth="1"/>
    <col min="12" max="13" width="3.109375" hidden="1" customWidth="1"/>
    <col min="14" max="14" width="5.88671875" style="88" customWidth="1"/>
    <col min="15" max="15" width="13.33203125" style="31" customWidth="1"/>
    <col min="16" max="16" width="13.109375" style="31" customWidth="1"/>
    <col min="17" max="17" width="13.33203125" style="31" customWidth="1"/>
    <col min="18" max="18" width="14.44140625" style="31" customWidth="1"/>
    <col min="19" max="19" width="13.88671875" customWidth="1"/>
    <col min="20" max="20" width="10.109375" customWidth="1"/>
    <col min="21" max="22" width="7.21875" style="89" customWidth="1"/>
    <col min="23" max="23" width="6.44140625" style="89" customWidth="1"/>
  </cols>
  <sheetData>
    <row r="1" spans="1:24" x14ac:dyDescent="0.3">
      <c r="A1" t="s">
        <v>2124</v>
      </c>
      <c r="B1" t="s">
        <v>3582</v>
      </c>
      <c r="C1" t="s">
        <v>1228</v>
      </c>
      <c r="D1" t="s">
        <v>2633</v>
      </c>
      <c r="E1" t="s">
        <v>1480</v>
      </c>
      <c r="F1" t="s">
        <v>3397</v>
      </c>
      <c r="G1" t="s">
        <v>12</v>
      </c>
      <c r="H1" t="s">
        <v>85</v>
      </c>
      <c r="I1" t="s">
        <v>86</v>
      </c>
      <c r="J1" t="s">
        <v>87</v>
      </c>
      <c r="K1" t="s">
        <v>131</v>
      </c>
      <c r="L1" t="s">
        <v>887</v>
      </c>
      <c r="M1" t="s">
        <v>960</v>
      </c>
      <c r="N1" s="88" t="s">
        <v>3569</v>
      </c>
      <c r="O1" s="31" t="s">
        <v>3557</v>
      </c>
      <c r="P1" s="31" t="s">
        <v>3556</v>
      </c>
      <c r="Q1" s="31" t="s">
        <v>3559</v>
      </c>
      <c r="R1" s="31" t="s">
        <v>3558</v>
      </c>
      <c r="S1" t="s">
        <v>3560</v>
      </c>
      <c r="T1" t="s">
        <v>3554</v>
      </c>
      <c r="U1" s="89" t="s">
        <v>3414</v>
      </c>
      <c r="V1" s="89" t="s">
        <v>3415</v>
      </c>
      <c r="W1" s="89" t="s">
        <v>3555</v>
      </c>
      <c r="X1" t="s">
        <v>15</v>
      </c>
    </row>
    <row r="2" spans="1:24" x14ac:dyDescent="0.3">
      <c r="A2" t="s">
        <v>2269</v>
      </c>
      <c r="B2">
        <v>48</v>
      </c>
      <c r="C2">
        <f>VLOOKUP(Table7[[#This Row],[Shortname]],comp[], 6, FALSE)</f>
        <v>9</v>
      </c>
      <c r="D2" t="str">
        <f>IF(A2=A1, "",VLOOKUP(Table7[[#This Row],[Shortname]],comp[], 3, FALSE))</f>
        <v>-8Al-8W</v>
      </c>
      <c r="E2" t="str">
        <f>VLOOKUP(Table7[[#This Row],[Shortname]], comp[], 2, FALSE)</f>
        <v>CoAlW-X</v>
      </c>
      <c r="F2" t="s">
        <v>64</v>
      </c>
      <c r="G2" s="7" t="s">
        <v>88</v>
      </c>
      <c r="H2">
        <v>250</v>
      </c>
      <c r="I2" s="4">
        <v>5.1900000000000003E-7</v>
      </c>
      <c r="J2">
        <v>850</v>
      </c>
      <c r="K2">
        <v>9.6</v>
      </c>
      <c r="N2" s="90" t="s">
        <v>3585</v>
      </c>
      <c r="O2" s="31">
        <v>1300</v>
      </c>
      <c r="P2" s="31">
        <v>12</v>
      </c>
      <c r="Q2" s="31">
        <v>900</v>
      </c>
      <c r="R2" s="31">
        <v>200</v>
      </c>
      <c r="U2" s="89" t="s">
        <v>43</v>
      </c>
      <c r="V2" s="89" t="s">
        <v>3561</v>
      </c>
      <c r="W2" s="89">
        <v>58</v>
      </c>
    </row>
    <row r="3" spans="1:24" x14ac:dyDescent="0.3">
      <c r="A3" s="19" t="s">
        <v>2269</v>
      </c>
      <c r="B3">
        <v>216</v>
      </c>
      <c r="C3" s="19">
        <f>VLOOKUP(Table7[[#This Row],[Shortname]],comp[], 6, FALSE)</f>
        <v>9</v>
      </c>
      <c r="D3" t="str">
        <f>IF(A3=A2, "",VLOOKUP(Table7[[#This Row],[Shortname]],comp[], 3, FALSE))</f>
        <v/>
      </c>
      <c r="E3" s="19" t="str">
        <f>VLOOKUP(Table7[[#This Row],[Shortname]], comp[], 2, FALSE)</f>
        <v>CoAlW-X</v>
      </c>
      <c r="F3" s="19" t="s">
        <v>64</v>
      </c>
      <c r="G3" s="13" t="s">
        <v>805</v>
      </c>
      <c r="H3">
        <v>350</v>
      </c>
      <c r="I3" s="4">
        <v>3.5100000000000003E-8</v>
      </c>
      <c r="J3">
        <v>850</v>
      </c>
      <c r="K3">
        <v>9.6</v>
      </c>
      <c r="N3" s="90" t="s">
        <v>3585</v>
      </c>
      <c r="O3" s="31">
        <v>1300</v>
      </c>
      <c r="P3" s="31">
        <v>12</v>
      </c>
      <c r="Q3" s="31">
        <v>900</v>
      </c>
      <c r="R3" s="31">
        <v>200</v>
      </c>
      <c r="U3" s="89" t="s">
        <v>43</v>
      </c>
      <c r="V3" s="89" t="s">
        <v>3561</v>
      </c>
      <c r="W3" s="89">
        <v>58</v>
      </c>
      <c r="X3" t="s">
        <v>3590</v>
      </c>
    </row>
    <row r="4" spans="1:24" x14ac:dyDescent="0.3">
      <c r="A4" s="19" t="s">
        <v>2269</v>
      </c>
      <c r="B4">
        <v>217</v>
      </c>
      <c r="C4" s="19">
        <f>VLOOKUP(Table7[[#This Row],[Shortname]],comp[], 6, FALSE)</f>
        <v>9</v>
      </c>
      <c r="D4" t="str">
        <f>IF(A4=A3, "",VLOOKUP(Table7[[#This Row],[Shortname]],comp[], 3, FALSE))</f>
        <v/>
      </c>
      <c r="E4" s="19" t="str">
        <f>VLOOKUP(Table7[[#This Row],[Shortname]], comp[], 2, FALSE)</f>
        <v>CoAlW-X</v>
      </c>
      <c r="F4" s="19" t="s">
        <v>64</v>
      </c>
      <c r="G4" s="13" t="s">
        <v>805</v>
      </c>
      <c r="H4">
        <v>400</v>
      </c>
      <c r="I4" s="4">
        <v>1.14E-7</v>
      </c>
      <c r="J4">
        <v>850</v>
      </c>
      <c r="K4">
        <v>9.6</v>
      </c>
      <c r="N4" s="90" t="s">
        <v>3585</v>
      </c>
      <c r="O4" s="31">
        <v>1300</v>
      </c>
      <c r="P4" s="31">
        <v>12</v>
      </c>
      <c r="Q4" s="31">
        <v>900</v>
      </c>
      <c r="R4" s="31">
        <v>200</v>
      </c>
      <c r="U4" s="89" t="s">
        <v>43</v>
      </c>
      <c r="V4" s="89" t="s">
        <v>3561</v>
      </c>
      <c r="W4" s="89">
        <v>58</v>
      </c>
      <c r="X4" t="s">
        <v>3590</v>
      </c>
    </row>
    <row r="5" spans="1:24" x14ac:dyDescent="0.3">
      <c r="A5" s="19" t="s">
        <v>2269</v>
      </c>
      <c r="B5">
        <v>218</v>
      </c>
      <c r="C5" s="19">
        <f>VLOOKUP(Table7[[#This Row],[Shortname]],comp[], 6, FALSE)</f>
        <v>9</v>
      </c>
      <c r="D5" t="str">
        <f>IF(A5=A4, "",VLOOKUP(Table7[[#This Row],[Shortname]],comp[], 3, FALSE))</f>
        <v/>
      </c>
      <c r="E5" s="19" t="str">
        <f>VLOOKUP(Table7[[#This Row],[Shortname]], comp[], 2, FALSE)</f>
        <v>CoAlW-X</v>
      </c>
      <c r="F5" s="19" t="s">
        <v>64</v>
      </c>
      <c r="G5" s="13" t="s">
        <v>805</v>
      </c>
      <c r="H5">
        <v>450</v>
      </c>
      <c r="I5" s="4">
        <v>7.8000000000000005E-7</v>
      </c>
      <c r="J5">
        <v>850</v>
      </c>
      <c r="K5">
        <v>9.6</v>
      </c>
      <c r="N5" s="90" t="s">
        <v>3585</v>
      </c>
      <c r="O5" s="31">
        <v>1300</v>
      </c>
      <c r="P5" s="31">
        <v>12</v>
      </c>
      <c r="Q5" s="31">
        <v>900</v>
      </c>
      <c r="R5" s="31">
        <v>200</v>
      </c>
      <c r="U5" s="89" t="s">
        <v>43</v>
      </c>
      <c r="V5" s="89" t="s">
        <v>3561</v>
      </c>
      <c r="W5" s="89">
        <v>58</v>
      </c>
      <c r="X5" t="s">
        <v>3590</v>
      </c>
    </row>
    <row r="6" spans="1:24" x14ac:dyDescent="0.3">
      <c r="A6" s="19" t="s">
        <v>2269</v>
      </c>
      <c r="B6">
        <v>219</v>
      </c>
      <c r="C6" s="19">
        <f>VLOOKUP(Table7[[#This Row],[Shortname]],comp[], 6, FALSE)</f>
        <v>9</v>
      </c>
      <c r="D6" t="str">
        <f>IF(A6=A5, "",VLOOKUP(Table7[[#This Row],[Shortname]],comp[], 3, FALSE))</f>
        <v/>
      </c>
      <c r="E6" s="19" t="str">
        <f>VLOOKUP(Table7[[#This Row],[Shortname]], comp[], 2, FALSE)</f>
        <v>CoAlW-X</v>
      </c>
      <c r="F6" s="19" t="s">
        <v>64</v>
      </c>
      <c r="G6" s="13" t="s">
        <v>805</v>
      </c>
      <c r="H6">
        <v>500</v>
      </c>
      <c r="I6" s="4">
        <v>2.8499999999999998E-6</v>
      </c>
      <c r="J6">
        <v>850</v>
      </c>
      <c r="K6">
        <v>9.6</v>
      </c>
      <c r="N6" s="90" t="s">
        <v>3585</v>
      </c>
      <c r="O6" s="31">
        <v>1300</v>
      </c>
      <c r="P6" s="31">
        <v>12</v>
      </c>
      <c r="Q6" s="31">
        <v>900</v>
      </c>
      <c r="R6" s="31">
        <v>200</v>
      </c>
      <c r="U6" s="89" t="s">
        <v>43</v>
      </c>
      <c r="V6" s="89" t="s">
        <v>3561</v>
      </c>
      <c r="W6" s="89">
        <v>58</v>
      </c>
      <c r="X6" t="s">
        <v>3590</v>
      </c>
    </row>
    <row r="7" spans="1:24" x14ac:dyDescent="0.3">
      <c r="A7" t="s">
        <v>2270</v>
      </c>
      <c r="B7">
        <v>55</v>
      </c>
      <c r="C7">
        <f>VLOOKUP(Table7[[#This Row],[Shortname]],comp[], 6, FALSE)</f>
        <v>10</v>
      </c>
      <c r="D7" t="str">
        <f>IF(A7=A6, "",VLOOKUP(Table7[[#This Row],[Shortname]],comp[], 3, FALSE))</f>
        <v>-9Al-10W-2Nb</v>
      </c>
      <c r="E7" t="str">
        <f>VLOOKUP(Table7[[#This Row],[Shortname]], comp[], 2, FALSE)</f>
        <v>CoAlW-X</v>
      </c>
      <c r="F7" t="s">
        <v>97</v>
      </c>
      <c r="G7" s="7" t="s">
        <v>1259</v>
      </c>
      <c r="H7">
        <v>250</v>
      </c>
      <c r="I7" s="4">
        <v>4.5165000000000003E-9</v>
      </c>
      <c r="J7">
        <v>850</v>
      </c>
      <c r="K7">
        <v>6</v>
      </c>
      <c r="N7" s="91" t="s">
        <v>3589</v>
      </c>
      <c r="O7" s="31">
        <v>1300</v>
      </c>
      <c r="P7" s="31">
        <v>12</v>
      </c>
      <c r="Q7" s="31">
        <v>900</v>
      </c>
      <c r="R7" s="31">
        <v>200</v>
      </c>
      <c r="U7" s="89" t="s">
        <v>43</v>
      </c>
      <c r="V7" s="89" t="s">
        <v>3561</v>
      </c>
      <c r="W7" s="89">
        <v>81</v>
      </c>
    </row>
    <row r="8" spans="1:24" x14ac:dyDescent="0.3">
      <c r="A8" t="s">
        <v>2270</v>
      </c>
      <c r="B8">
        <v>78</v>
      </c>
      <c r="C8">
        <f>VLOOKUP(Table7[[#This Row],[Shortname]],comp[], 6, FALSE)</f>
        <v>10</v>
      </c>
      <c r="D8" t="str">
        <f>IF(A8=A7, "",VLOOKUP(Table7[[#This Row],[Shortname]],comp[], 3, FALSE))</f>
        <v/>
      </c>
      <c r="E8" t="str">
        <f>VLOOKUP(Table7[[#This Row],[Shortname]], comp[], 2, FALSE)</f>
        <v>CoAlW-X</v>
      </c>
      <c r="F8" t="s">
        <v>97</v>
      </c>
      <c r="G8" s="7" t="s">
        <v>115</v>
      </c>
      <c r="H8">
        <v>350</v>
      </c>
      <c r="I8" s="3">
        <v>2.131E-8</v>
      </c>
      <c r="J8">
        <v>800</v>
      </c>
      <c r="K8">
        <v>6</v>
      </c>
      <c r="L8" t="s">
        <v>133</v>
      </c>
      <c r="N8" s="91" t="s">
        <v>3589</v>
      </c>
      <c r="O8" s="31">
        <v>1300</v>
      </c>
      <c r="P8" s="31">
        <v>12</v>
      </c>
      <c r="Q8" s="31">
        <v>900</v>
      </c>
      <c r="R8" s="31">
        <v>200</v>
      </c>
      <c r="U8" s="89" t="s">
        <v>43</v>
      </c>
      <c r="V8" s="89" t="s">
        <v>3561</v>
      </c>
      <c r="W8" s="89">
        <v>81</v>
      </c>
      <c r="X8" t="s">
        <v>134</v>
      </c>
    </row>
    <row r="9" spans="1:24" x14ac:dyDescent="0.3">
      <c r="A9" t="s">
        <v>2270</v>
      </c>
      <c r="B9">
        <v>80</v>
      </c>
      <c r="C9">
        <f>VLOOKUP(Table7[[#This Row],[Shortname]],comp[], 6, FALSE)</f>
        <v>10</v>
      </c>
      <c r="D9" t="str">
        <f>IF(A9=A8, "",VLOOKUP(Table7[[#This Row],[Shortname]],comp[], 3, FALSE))</f>
        <v/>
      </c>
      <c r="E9" t="str">
        <f>VLOOKUP(Table7[[#This Row],[Shortname]], comp[], 2, FALSE)</f>
        <v>CoAlW-X</v>
      </c>
      <c r="F9" t="s">
        <v>97</v>
      </c>
      <c r="G9" s="7" t="s">
        <v>1257</v>
      </c>
      <c r="H9">
        <v>450</v>
      </c>
      <c r="I9" s="3">
        <v>1.5909999999999999E-7</v>
      </c>
      <c r="J9">
        <v>850</v>
      </c>
      <c r="K9">
        <v>6</v>
      </c>
      <c r="L9" t="s">
        <v>133</v>
      </c>
      <c r="N9" s="91" t="s">
        <v>3589</v>
      </c>
      <c r="O9" s="31">
        <v>1300</v>
      </c>
      <c r="P9" s="31">
        <v>12</v>
      </c>
      <c r="Q9" s="31">
        <v>900</v>
      </c>
      <c r="R9" s="31">
        <v>200</v>
      </c>
      <c r="U9" s="89" t="s">
        <v>43</v>
      </c>
      <c r="V9" s="89" t="s">
        <v>3561</v>
      </c>
      <c r="W9" s="89">
        <v>81</v>
      </c>
      <c r="X9" t="s">
        <v>135</v>
      </c>
    </row>
    <row r="10" spans="1:24" x14ac:dyDescent="0.3">
      <c r="A10" t="s">
        <v>2270</v>
      </c>
      <c r="B10" s="19"/>
      <c r="C10" s="19">
        <f>VLOOKUP(Table7[[#This Row],[Shortname]],comp[], 6, FALSE)</f>
        <v>10</v>
      </c>
      <c r="D10" s="19" t="str">
        <f>IF(A10=A9, "",VLOOKUP(Table7[[#This Row],[Shortname]],comp[], 3, FALSE))</f>
        <v/>
      </c>
      <c r="E10" s="19" t="str">
        <f>VLOOKUP(Table7[[#This Row],[Shortname]], comp[], 2, FALSE)</f>
        <v>CoAlW-X</v>
      </c>
      <c r="F10" t="s">
        <v>97</v>
      </c>
      <c r="G10" s="7" t="s">
        <v>1257</v>
      </c>
      <c r="H10">
        <v>250</v>
      </c>
      <c r="I10" s="4">
        <v>7.8940000000000001E-7</v>
      </c>
      <c r="J10">
        <v>950</v>
      </c>
      <c r="N10" s="91" t="s">
        <v>3717</v>
      </c>
      <c r="O10" s="31">
        <v>1300</v>
      </c>
      <c r="P10" s="31">
        <v>12</v>
      </c>
      <c r="Q10" s="31">
        <v>900</v>
      </c>
      <c r="R10" s="31">
        <v>200</v>
      </c>
      <c r="U10" s="89" t="s">
        <v>43</v>
      </c>
      <c r="V10" s="89" t="s">
        <v>3561</v>
      </c>
      <c r="W10" s="89">
        <v>81</v>
      </c>
    </row>
    <row r="11" spans="1:24" x14ac:dyDescent="0.3">
      <c r="A11" t="s">
        <v>2270</v>
      </c>
      <c r="B11" s="19"/>
      <c r="C11" s="19">
        <f>VLOOKUP(Table7[[#This Row],[Shortname]],comp[], 6, FALSE)</f>
        <v>10</v>
      </c>
      <c r="D11" s="19" t="str">
        <f>IF(A11=A9, "",VLOOKUP(Table7[[#This Row],[Shortname]],comp[], 3, FALSE))</f>
        <v/>
      </c>
      <c r="E11" s="19" t="str">
        <f>VLOOKUP(Table7[[#This Row],[Shortname]], comp[], 2, FALSE)</f>
        <v>CoAlW-X</v>
      </c>
      <c r="F11" t="s">
        <v>97</v>
      </c>
      <c r="G11" s="7" t="s">
        <v>1257</v>
      </c>
      <c r="H11">
        <v>250</v>
      </c>
      <c r="I11" s="4">
        <v>5.3669999999999997E-8</v>
      </c>
      <c r="J11">
        <v>900</v>
      </c>
      <c r="N11" s="91" t="s">
        <v>3717</v>
      </c>
      <c r="O11" s="31">
        <v>1300</v>
      </c>
      <c r="P11" s="31">
        <v>12</v>
      </c>
      <c r="Q11" s="31">
        <v>900</v>
      </c>
      <c r="R11" s="31">
        <v>200</v>
      </c>
      <c r="U11" s="89" t="s">
        <v>43</v>
      </c>
      <c r="V11" s="89" t="s">
        <v>3561</v>
      </c>
      <c r="W11" s="89">
        <v>81</v>
      </c>
    </row>
    <row r="12" spans="1:24" x14ac:dyDescent="0.3">
      <c r="A12" t="s">
        <v>2270</v>
      </c>
      <c r="B12">
        <v>82</v>
      </c>
      <c r="C12">
        <f>VLOOKUP(Table7[[#This Row],[Shortname]],comp[], 6, FALSE)</f>
        <v>10</v>
      </c>
      <c r="D12" t="str">
        <f>IF(A12=A9, "",VLOOKUP(Table7[[#This Row],[Shortname]],comp[], 3, FALSE))</f>
        <v/>
      </c>
      <c r="E12" t="str">
        <f>VLOOKUP(Table7[[#This Row],[Shortname]], comp[], 2, FALSE)</f>
        <v>CoAlW-X</v>
      </c>
      <c r="F12" t="s">
        <v>97</v>
      </c>
      <c r="G12" s="7" t="s">
        <v>1258</v>
      </c>
      <c r="H12">
        <v>250</v>
      </c>
      <c r="I12" s="4">
        <v>4.4530000000000002E-9</v>
      </c>
      <c r="J12">
        <v>850</v>
      </c>
      <c r="L12" t="s">
        <v>133</v>
      </c>
      <c r="N12" s="91" t="s">
        <v>3717</v>
      </c>
      <c r="O12" s="31">
        <v>1300</v>
      </c>
      <c r="P12" s="31">
        <v>12</v>
      </c>
      <c r="Q12" s="31">
        <v>900</v>
      </c>
      <c r="R12" s="31">
        <v>200</v>
      </c>
      <c r="U12" s="89" t="s">
        <v>43</v>
      </c>
      <c r="V12" s="89" t="s">
        <v>3561</v>
      </c>
      <c r="W12" s="89">
        <v>81</v>
      </c>
    </row>
    <row r="13" spans="1:24" x14ac:dyDescent="0.3">
      <c r="A13" t="s">
        <v>2277</v>
      </c>
      <c r="B13" s="19"/>
      <c r="C13" s="19">
        <f>VLOOKUP(Table7[[#This Row],[Shortname]],comp[], 6, FALSE)</f>
        <v>18</v>
      </c>
      <c r="D13" s="19" t="str">
        <f>IF(A13=A12, "",VLOOKUP(Table7[[#This Row],[Shortname]],comp[], 3, FALSE))</f>
        <v>-8Al-8W-2Ta-Si</v>
      </c>
      <c r="E13" s="19" t="str">
        <f>VLOOKUP(Table7[[#This Row],[Shortname]], comp[], 2, FALSE)</f>
        <v>CoAlWX+</v>
      </c>
      <c r="F13" t="s">
        <v>102</v>
      </c>
      <c r="G13" s="7" t="s">
        <v>1267</v>
      </c>
      <c r="H13">
        <v>250</v>
      </c>
      <c r="I13" s="4">
        <v>5.5736999999999998E-8</v>
      </c>
      <c r="J13">
        <v>850</v>
      </c>
      <c r="K13">
        <v>6.7</v>
      </c>
      <c r="N13" s="88" t="s">
        <v>3586</v>
      </c>
      <c r="O13" s="31">
        <v>1300</v>
      </c>
      <c r="P13" s="31">
        <v>12</v>
      </c>
      <c r="Q13" s="31">
        <v>900</v>
      </c>
      <c r="R13" s="31">
        <v>200</v>
      </c>
      <c r="U13" s="89" t="s">
        <v>43</v>
      </c>
      <c r="V13" s="89" t="s">
        <v>3561</v>
      </c>
      <c r="W13" s="89">
        <v>53</v>
      </c>
    </row>
    <row r="14" spans="1:24" x14ac:dyDescent="0.3">
      <c r="A14" t="s">
        <v>2277</v>
      </c>
      <c r="B14" s="19"/>
      <c r="C14" s="19">
        <f>VLOOKUP(Table7[[#This Row],[Shortname]],comp[], 6, FALSE)</f>
        <v>18</v>
      </c>
      <c r="D14" s="19" t="str">
        <f>IF(A14=A12, "",VLOOKUP(Table7[[#This Row],[Shortname]],comp[], 3, FALSE))</f>
        <v>-8Al-8W-2Ta-Si</v>
      </c>
      <c r="E14" s="19" t="str">
        <f>VLOOKUP(Table7[[#This Row],[Shortname]], comp[], 2, FALSE)</f>
        <v>CoAlWX+</v>
      </c>
      <c r="F14" t="s">
        <v>102</v>
      </c>
      <c r="G14" s="7" t="s">
        <v>1267</v>
      </c>
      <c r="H14">
        <v>350</v>
      </c>
      <c r="I14" s="4">
        <v>4.9561000000000003E-7</v>
      </c>
      <c r="J14">
        <v>850</v>
      </c>
      <c r="K14">
        <v>6.7</v>
      </c>
      <c r="N14" s="88" t="s">
        <v>3586</v>
      </c>
      <c r="O14" s="31">
        <v>1300</v>
      </c>
      <c r="P14" s="31">
        <v>12</v>
      </c>
      <c r="Q14" s="31">
        <v>900</v>
      </c>
      <c r="R14" s="31">
        <v>200</v>
      </c>
      <c r="U14" s="89" t="s">
        <v>43</v>
      </c>
      <c r="V14" s="89" t="s">
        <v>3561</v>
      </c>
      <c r="W14" s="89">
        <v>53</v>
      </c>
    </row>
    <row r="15" spans="1:24" x14ac:dyDescent="0.3">
      <c r="A15" t="s">
        <v>2277</v>
      </c>
      <c r="B15" s="19"/>
      <c r="C15" s="19">
        <f>VLOOKUP(Table7[[#This Row],[Shortname]],comp[], 6, FALSE)</f>
        <v>18</v>
      </c>
      <c r="D15" s="19" t="str">
        <f>IF(A15=A12, "",VLOOKUP(Table7[[#This Row],[Shortname]],comp[], 3, FALSE))</f>
        <v>-8Al-8W-2Ta-Si</v>
      </c>
      <c r="E15" s="19" t="str">
        <f>VLOOKUP(Table7[[#This Row],[Shortname]], comp[], 2, FALSE)</f>
        <v>CoAlWX+</v>
      </c>
      <c r="F15" t="s">
        <v>102</v>
      </c>
      <c r="G15" s="7" t="s">
        <v>1267</v>
      </c>
      <c r="H15">
        <v>400</v>
      </c>
      <c r="I15" s="4">
        <v>1.2139999999999999E-6</v>
      </c>
      <c r="J15">
        <v>850</v>
      </c>
      <c r="K15">
        <v>6.7</v>
      </c>
      <c r="N15" s="88" t="s">
        <v>3586</v>
      </c>
      <c r="O15" s="31">
        <v>1300</v>
      </c>
      <c r="P15" s="31">
        <v>12</v>
      </c>
      <c r="Q15" s="31">
        <v>900</v>
      </c>
      <c r="R15" s="31">
        <v>200</v>
      </c>
      <c r="U15" s="89" t="s">
        <v>43</v>
      </c>
      <c r="V15" s="89" t="s">
        <v>3561</v>
      </c>
      <c r="W15" s="89">
        <v>53</v>
      </c>
    </row>
    <row r="16" spans="1:24" x14ac:dyDescent="0.3">
      <c r="A16" t="s">
        <v>2277</v>
      </c>
      <c r="B16">
        <v>79</v>
      </c>
      <c r="C16">
        <f>VLOOKUP(Table7[[#This Row],[Shortname]],comp[], 6, FALSE)</f>
        <v>18</v>
      </c>
      <c r="D16" t="str">
        <f>IF(A16=A12, "",VLOOKUP(Table7[[#This Row],[Shortname]],comp[], 3, FALSE))</f>
        <v>-8Al-8W-2Ta-Si</v>
      </c>
      <c r="E16" t="str">
        <f>VLOOKUP(Table7[[#This Row],[Shortname]], comp[], 2, FALSE)</f>
        <v>CoAlWX+</v>
      </c>
      <c r="F16" t="s">
        <v>102</v>
      </c>
      <c r="G16" s="7" t="s">
        <v>1267</v>
      </c>
      <c r="H16">
        <v>450</v>
      </c>
      <c r="I16" s="4">
        <v>3.1066E-6</v>
      </c>
      <c r="J16">
        <v>850</v>
      </c>
      <c r="K16">
        <v>6.7</v>
      </c>
      <c r="N16" s="88" t="s">
        <v>3586</v>
      </c>
      <c r="O16" s="31">
        <v>1300</v>
      </c>
      <c r="P16" s="31">
        <v>12</v>
      </c>
      <c r="Q16" s="31">
        <v>900</v>
      </c>
      <c r="R16" s="31">
        <v>200</v>
      </c>
      <c r="U16" s="89" t="s">
        <v>43</v>
      </c>
      <c r="V16" s="89" t="s">
        <v>3561</v>
      </c>
      <c r="W16" s="89">
        <v>53</v>
      </c>
    </row>
    <row r="17" spans="1:24" x14ac:dyDescent="0.3">
      <c r="A17" t="s">
        <v>2282</v>
      </c>
      <c r="B17">
        <v>4</v>
      </c>
      <c r="C17">
        <f>VLOOKUP(Table7[[#This Row],[Shortname]],comp[], 6, FALSE)</f>
        <v>24</v>
      </c>
      <c r="D17" t="str">
        <f>IF(A17=A16, "",VLOOKUP(Table7[[#This Row],[Shortname]],comp[], 3, FALSE))</f>
        <v>-9Al-4Cr-10W</v>
      </c>
      <c r="E17" t="str">
        <f>VLOOKUP(Table7[[#This Row],[Shortname]], comp[], 2, FALSE)</f>
        <v>CoAlW-X</v>
      </c>
      <c r="F17" t="s">
        <v>137</v>
      </c>
      <c r="G17" s="5" t="s">
        <v>136</v>
      </c>
      <c r="H17">
        <v>350</v>
      </c>
      <c r="I17" s="4">
        <v>2.2670000000000001E-7</v>
      </c>
      <c r="J17">
        <v>850</v>
      </c>
      <c r="K17">
        <v>13.1</v>
      </c>
      <c r="N17" s="88" t="s">
        <v>3571</v>
      </c>
      <c r="O17" s="31">
        <v>1300</v>
      </c>
      <c r="P17" s="31">
        <v>12</v>
      </c>
      <c r="Q17" s="31">
        <v>900</v>
      </c>
      <c r="R17" s="31">
        <v>200</v>
      </c>
      <c r="U17" s="89" t="s">
        <v>43</v>
      </c>
      <c r="V17" s="89" t="s">
        <v>3561</v>
      </c>
      <c r="W17" s="89">
        <v>83</v>
      </c>
    </row>
    <row r="18" spans="1:24" x14ac:dyDescent="0.3">
      <c r="A18" t="s">
        <v>2282</v>
      </c>
      <c r="B18">
        <v>5</v>
      </c>
      <c r="C18">
        <f>VLOOKUP(Table7[[#This Row],[Shortname]],comp[], 6, FALSE)</f>
        <v>24</v>
      </c>
      <c r="D18" t="str">
        <f>IF(A18=A17, "",VLOOKUP(Table7[[#This Row],[Shortname]],comp[], 3, FALSE))</f>
        <v/>
      </c>
      <c r="E18" t="str">
        <f>VLOOKUP(Table7[[#This Row],[Shortname]], comp[], 2, FALSE)</f>
        <v>CoAlW-X</v>
      </c>
      <c r="F18" t="s">
        <v>137</v>
      </c>
      <c r="G18" s="5" t="s">
        <v>136</v>
      </c>
      <c r="H18">
        <v>400</v>
      </c>
      <c r="I18" s="4">
        <v>9.5659000000000002E-7</v>
      </c>
      <c r="J18">
        <v>850</v>
      </c>
      <c r="K18">
        <v>13.1</v>
      </c>
      <c r="N18" s="88" t="s">
        <v>3571</v>
      </c>
      <c r="O18" s="31">
        <v>1300</v>
      </c>
      <c r="P18" s="31">
        <v>12</v>
      </c>
      <c r="Q18" s="31">
        <v>900</v>
      </c>
      <c r="R18" s="31">
        <v>200</v>
      </c>
      <c r="U18" s="89" t="s">
        <v>43</v>
      </c>
      <c r="V18" s="89" t="s">
        <v>3561</v>
      </c>
      <c r="W18" s="89">
        <v>83</v>
      </c>
    </row>
    <row r="19" spans="1:24" x14ac:dyDescent="0.3">
      <c r="A19" t="s">
        <v>2282</v>
      </c>
      <c r="B19">
        <v>6</v>
      </c>
      <c r="C19">
        <f>VLOOKUP(Table7[[#This Row],[Shortname]],comp[], 6, FALSE)</f>
        <v>24</v>
      </c>
      <c r="D19" t="str">
        <f>IF(A19=A18, "",VLOOKUP(Table7[[#This Row],[Shortname]],comp[], 3, FALSE))</f>
        <v/>
      </c>
      <c r="E19" t="str">
        <f>VLOOKUP(Table7[[#This Row],[Shortname]], comp[], 2, FALSE)</f>
        <v>CoAlW-X</v>
      </c>
      <c r="F19" t="s">
        <v>137</v>
      </c>
      <c r="G19" s="5" t="s">
        <v>136</v>
      </c>
      <c r="H19">
        <v>450</v>
      </c>
      <c r="I19" s="4">
        <v>6.1075999999999998E-6</v>
      </c>
      <c r="J19">
        <v>850</v>
      </c>
      <c r="K19">
        <v>13.1</v>
      </c>
      <c r="N19" s="88" t="s">
        <v>3571</v>
      </c>
      <c r="O19" s="31">
        <v>1300</v>
      </c>
      <c r="P19" s="31">
        <v>12</v>
      </c>
      <c r="Q19" s="31">
        <v>900</v>
      </c>
      <c r="R19" s="31">
        <v>200</v>
      </c>
      <c r="U19" s="89" t="s">
        <v>43</v>
      </c>
      <c r="V19" s="89" t="s">
        <v>3561</v>
      </c>
      <c r="W19" s="89">
        <v>83</v>
      </c>
    </row>
    <row r="20" spans="1:24" x14ac:dyDescent="0.3">
      <c r="A20" t="s">
        <v>2282</v>
      </c>
      <c r="B20">
        <v>16</v>
      </c>
      <c r="C20">
        <f>VLOOKUP(Table7[[#This Row],[Shortname]],comp[], 6, FALSE)</f>
        <v>24</v>
      </c>
      <c r="D20" t="str">
        <f>IF(A20=A19, "",VLOOKUP(Table7[[#This Row],[Shortname]],comp[], 3, FALSE))</f>
        <v/>
      </c>
      <c r="E20" t="str">
        <f>VLOOKUP(Table7[[#This Row],[Shortname]], comp[], 2, FALSE)</f>
        <v>CoAlW-X</v>
      </c>
      <c r="F20" t="s">
        <v>137</v>
      </c>
      <c r="G20" s="5" t="s">
        <v>1270</v>
      </c>
      <c r="H20">
        <v>200</v>
      </c>
      <c r="I20" s="4">
        <v>2.3907E-5</v>
      </c>
      <c r="J20">
        <v>950</v>
      </c>
      <c r="K20">
        <v>6.3</v>
      </c>
      <c r="N20" s="88" t="s">
        <v>3571</v>
      </c>
      <c r="O20" s="31">
        <v>1300</v>
      </c>
      <c r="P20" s="31">
        <v>12</v>
      </c>
      <c r="Q20" s="31">
        <v>900</v>
      </c>
      <c r="R20" s="31">
        <v>200</v>
      </c>
      <c r="U20" s="89" t="s">
        <v>43</v>
      </c>
      <c r="V20" s="89" t="s">
        <v>3561</v>
      </c>
      <c r="W20" s="89">
        <v>83</v>
      </c>
    </row>
    <row r="21" spans="1:24" x14ac:dyDescent="0.3">
      <c r="A21" t="s">
        <v>2283</v>
      </c>
      <c r="B21">
        <v>7</v>
      </c>
      <c r="C21">
        <f>VLOOKUP(Table7[[#This Row],[Shortname]],comp[], 6, FALSE)</f>
        <v>25</v>
      </c>
      <c r="D21" t="str">
        <f>IF(A21=A20, "",VLOOKUP(Table7[[#This Row],[Shortname]],comp[], 3, FALSE))</f>
        <v>-9Al-8Cr-10W</v>
      </c>
      <c r="E21" t="str">
        <f>VLOOKUP(Table7[[#This Row],[Shortname]], comp[], 2, FALSE)</f>
        <v>CoAlW-X</v>
      </c>
      <c r="F21" t="s">
        <v>138</v>
      </c>
      <c r="G21" s="5" t="s">
        <v>1268</v>
      </c>
      <c r="H21">
        <v>350</v>
      </c>
      <c r="I21" s="4">
        <v>1.6293E-6</v>
      </c>
      <c r="J21">
        <v>850</v>
      </c>
      <c r="K21">
        <v>8</v>
      </c>
      <c r="N21" s="88" t="s">
        <v>3572</v>
      </c>
      <c r="O21" s="31">
        <v>1300</v>
      </c>
      <c r="P21" s="31">
        <v>12</v>
      </c>
      <c r="Q21" s="31">
        <v>900</v>
      </c>
      <c r="R21" s="31">
        <v>200</v>
      </c>
      <c r="U21" s="89" t="s">
        <v>43</v>
      </c>
      <c r="V21" s="89" t="s">
        <v>3561</v>
      </c>
      <c r="W21" s="89">
        <v>83</v>
      </c>
    </row>
    <row r="22" spans="1:24" x14ac:dyDescent="0.3">
      <c r="A22" t="s">
        <v>2283</v>
      </c>
      <c r="B22">
        <v>8</v>
      </c>
      <c r="C22">
        <f>VLOOKUP(Table7[[#This Row],[Shortname]],comp[], 6, FALSE)</f>
        <v>25</v>
      </c>
      <c r="D22" t="str">
        <f>IF(A22=A21, "",VLOOKUP(Table7[[#This Row],[Shortname]],comp[], 3, FALSE))</f>
        <v/>
      </c>
      <c r="E22" t="str">
        <f>VLOOKUP(Table7[[#This Row],[Shortname]], comp[], 2, FALSE)</f>
        <v>CoAlW-X</v>
      </c>
      <c r="F22" t="s">
        <v>138</v>
      </c>
      <c r="G22" s="5" t="s">
        <v>148</v>
      </c>
      <c r="H22">
        <v>400</v>
      </c>
      <c r="I22" s="4">
        <v>4.2823999999999999E-6</v>
      </c>
      <c r="J22">
        <v>850</v>
      </c>
      <c r="K22">
        <v>8</v>
      </c>
      <c r="N22" s="88" t="s">
        <v>3572</v>
      </c>
      <c r="O22" s="31">
        <v>1300</v>
      </c>
      <c r="P22" s="31">
        <v>12</v>
      </c>
      <c r="Q22" s="31">
        <v>900</v>
      </c>
      <c r="R22" s="31">
        <v>200</v>
      </c>
      <c r="U22" s="89" t="s">
        <v>43</v>
      </c>
      <c r="V22" s="89" t="s">
        <v>3561</v>
      </c>
      <c r="W22" s="89">
        <v>83</v>
      </c>
    </row>
    <row r="23" spans="1:24" x14ac:dyDescent="0.3">
      <c r="A23" t="s">
        <v>2283</v>
      </c>
      <c r="B23">
        <v>9</v>
      </c>
      <c r="C23">
        <f>VLOOKUP(Table7[[#This Row],[Shortname]],comp[], 6, FALSE)</f>
        <v>25</v>
      </c>
      <c r="D23" t="str">
        <f>IF(A23=A22, "",VLOOKUP(Table7[[#This Row],[Shortname]],comp[], 3, FALSE))</f>
        <v/>
      </c>
      <c r="E23" t="str">
        <f>VLOOKUP(Table7[[#This Row],[Shortname]], comp[], 2, FALSE)</f>
        <v>CoAlW-X</v>
      </c>
      <c r="F23" t="s">
        <v>138</v>
      </c>
      <c r="G23" s="5" t="s">
        <v>148</v>
      </c>
      <c r="H23">
        <v>450</v>
      </c>
      <c r="I23" s="4">
        <v>1.1942E-5</v>
      </c>
      <c r="J23">
        <v>850</v>
      </c>
      <c r="K23">
        <v>8</v>
      </c>
      <c r="N23" s="88" t="s">
        <v>3572</v>
      </c>
      <c r="O23" s="31">
        <v>1300</v>
      </c>
      <c r="P23" s="31">
        <v>12</v>
      </c>
      <c r="Q23" s="31">
        <v>900</v>
      </c>
      <c r="R23" s="31">
        <v>200</v>
      </c>
      <c r="U23" s="89" t="s">
        <v>43</v>
      </c>
      <c r="V23" s="89" t="s">
        <v>3561</v>
      </c>
      <c r="W23" s="89">
        <v>83</v>
      </c>
    </row>
    <row r="24" spans="1:24" x14ac:dyDescent="0.3">
      <c r="A24" t="s">
        <v>2283</v>
      </c>
      <c r="B24">
        <v>17</v>
      </c>
      <c r="C24">
        <f>VLOOKUP(Table7[[#This Row],[Shortname]],comp[], 6, FALSE)</f>
        <v>25</v>
      </c>
      <c r="D24" t="str">
        <f>IF(A24=A23, "",VLOOKUP(Table7[[#This Row],[Shortname]],comp[], 3, FALSE))</f>
        <v/>
      </c>
      <c r="E24" t="str">
        <f>VLOOKUP(Table7[[#This Row],[Shortname]], comp[], 2, FALSE)</f>
        <v>CoAlW-X</v>
      </c>
      <c r="F24" t="s">
        <v>138</v>
      </c>
      <c r="G24" s="5" t="s">
        <v>151</v>
      </c>
      <c r="H24">
        <v>80</v>
      </c>
      <c r="I24" s="4">
        <v>6.4254999999999999E-7</v>
      </c>
      <c r="J24">
        <v>950</v>
      </c>
      <c r="K24">
        <v>7.3</v>
      </c>
      <c r="N24" s="88" t="s">
        <v>3572</v>
      </c>
      <c r="O24" s="31">
        <v>1300</v>
      </c>
      <c r="P24" s="31">
        <v>12</v>
      </c>
      <c r="Q24" s="31">
        <v>900</v>
      </c>
      <c r="R24" s="31">
        <v>200</v>
      </c>
      <c r="U24" s="89" t="s">
        <v>43</v>
      </c>
      <c r="V24" s="89" t="s">
        <v>3561</v>
      </c>
      <c r="W24" s="89">
        <v>83</v>
      </c>
    </row>
    <row r="25" spans="1:24" x14ac:dyDescent="0.3">
      <c r="A25" t="s">
        <v>2283</v>
      </c>
      <c r="B25">
        <v>18</v>
      </c>
      <c r="C25">
        <f>VLOOKUP(Table7[[#This Row],[Shortname]],comp[], 6, FALSE)</f>
        <v>25</v>
      </c>
      <c r="D25" t="str">
        <f>IF(A25=A24, "",VLOOKUP(Table7[[#This Row],[Shortname]],comp[], 3, FALSE))</f>
        <v/>
      </c>
      <c r="E25" t="str">
        <f>VLOOKUP(Table7[[#This Row],[Shortname]], comp[], 2, FALSE)</f>
        <v>CoAlW-X</v>
      </c>
      <c r="F25" t="s">
        <v>138</v>
      </c>
      <c r="G25" s="5" t="s">
        <v>1271</v>
      </c>
      <c r="H25">
        <v>110</v>
      </c>
      <c r="I25" s="4">
        <v>6.8573999999999998E-6</v>
      </c>
      <c r="J25">
        <v>950</v>
      </c>
      <c r="K25">
        <v>7.3</v>
      </c>
      <c r="N25" s="88" t="s">
        <v>3572</v>
      </c>
      <c r="O25" s="31">
        <v>1300</v>
      </c>
      <c r="P25" s="31">
        <v>12</v>
      </c>
      <c r="Q25" s="31">
        <v>900</v>
      </c>
      <c r="R25" s="31">
        <v>200</v>
      </c>
      <c r="U25" s="89" t="s">
        <v>43</v>
      </c>
      <c r="V25" s="89" t="s">
        <v>3561</v>
      </c>
      <c r="W25" s="89">
        <v>83</v>
      </c>
    </row>
    <row r="26" spans="1:24" x14ac:dyDescent="0.3">
      <c r="A26" t="s">
        <v>3398</v>
      </c>
      <c r="B26">
        <v>32</v>
      </c>
      <c r="C26">
        <f>VLOOKUP(Table7[[#This Row],[Shortname]],comp[], 6, FALSE)</f>
        <v>38</v>
      </c>
      <c r="D26" t="str">
        <f>IF(A26=A25, "",VLOOKUP(Table7[[#This Row],[Shortname]],comp[], 3, FALSE))</f>
        <v>-10Al-10W-1Ta-2Ir-B</v>
      </c>
      <c r="E26" t="str">
        <f>VLOOKUP(Table7[[#This Row],[Shortname]], comp[], 2, FALSE)</f>
        <v>CoAlWX+</v>
      </c>
      <c r="F26" t="s">
        <v>165</v>
      </c>
      <c r="G26" s="9" t="s">
        <v>3562</v>
      </c>
      <c r="H26">
        <v>500</v>
      </c>
      <c r="I26" s="4">
        <v>1.7199999999999999E-8</v>
      </c>
      <c r="J26">
        <v>850</v>
      </c>
      <c r="K26">
        <v>12.1</v>
      </c>
      <c r="N26" s="88" t="s">
        <v>3578</v>
      </c>
      <c r="O26" s="31">
        <v>1300</v>
      </c>
      <c r="P26" s="31">
        <v>12</v>
      </c>
      <c r="Q26" s="31">
        <v>900</v>
      </c>
      <c r="R26" s="31">
        <v>50</v>
      </c>
      <c r="U26" s="89" t="s">
        <v>43</v>
      </c>
      <c r="V26" s="89" t="s">
        <v>3561</v>
      </c>
      <c r="W26" s="89" t="s">
        <v>3584</v>
      </c>
      <c r="X26" t="s">
        <v>3564</v>
      </c>
    </row>
    <row r="27" spans="1:24" x14ac:dyDescent="0.3">
      <c r="A27" t="s">
        <v>3398</v>
      </c>
      <c r="B27">
        <v>33</v>
      </c>
      <c r="C27">
        <f>VLOOKUP(Table7[[#This Row],[Shortname]],comp[], 6, FALSE)</f>
        <v>38</v>
      </c>
      <c r="D27" t="str">
        <f>IF(A27=A26, "",VLOOKUP(Table7[[#This Row],[Shortname]],comp[], 3, FALSE))</f>
        <v/>
      </c>
      <c r="E27" t="str">
        <f>VLOOKUP(Table7[[#This Row],[Shortname]], comp[], 2, FALSE)</f>
        <v>CoAlWX+</v>
      </c>
      <c r="F27" t="s">
        <v>165</v>
      </c>
      <c r="G27" s="9" t="s">
        <v>1276</v>
      </c>
      <c r="H27">
        <v>600</v>
      </c>
      <c r="I27" s="4">
        <v>1.97E-7</v>
      </c>
      <c r="J27">
        <v>850</v>
      </c>
      <c r="K27">
        <v>12.1</v>
      </c>
      <c r="N27" s="88" t="s">
        <v>3578</v>
      </c>
      <c r="O27" s="31">
        <v>1300</v>
      </c>
      <c r="P27" s="31">
        <v>12</v>
      </c>
      <c r="Q27" s="31">
        <v>900</v>
      </c>
      <c r="R27" s="31">
        <v>50</v>
      </c>
      <c r="U27" s="89" t="s">
        <v>43</v>
      </c>
      <c r="V27" s="89" t="s">
        <v>3561</v>
      </c>
      <c r="W27" s="89" t="s">
        <v>3584</v>
      </c>
    </row>
    <row r="28" spans="1:24" x14ac:dyDescent="0.3">
      <c r="A28" t="s">
        <v>3398</v>
      </c>
      <c r="B28">
        <v>34</v>
      </c>
      <c r="C28">
        <f>VLOOKUP(Table7[[#This Row],[Shortname]],comp[], 6, FALSE)</f>
        <v>38</v>
      </c>
      <c r="D28" t="str">
        <f>IF(A28=A27, "",VLOOKUP(Table7[[#This Row],[Shortname]],comp[], 3, FALSE))</f>
        <v/>
      </c>
      <c r="E28" t="str">
        <f>VLOOKUP(Table7[[#This Row],[Shortname]], comp[], 2, FALSE)</f>
        <v>CoAlWX+</v>
      </c>
      <c r="F28" t="s">
        <v>165</v>
      </c>
      <c r="G28" s="9" t="s">
        <v>1277</v>
      </c>
      <c r="H28">
        <v>700</v>
      </c>
      <c r="I28" s="4">
        <v>9.9999999999999995E-7</v>
      </c>
      <c r="J28">
        <v>850</v>
      </c>
      <c r="K28">
        <v>12.1</v>
      </c>
      <c r="N28" s="88" t="s">
        <v>3578</v>
      </c>
      <c r="O28" s="31">
        <v>1300</v>
      </c>
      <c r="P28" s="31">
        <v>12</v>
      </c>
      <c r="Q28" s="31">
        <v>900</v>
      </c>
      <c r="R28" s="31">
        <v>50</v>
      </c>
      <c r="U28" s="89" t="s">
        <v>43</v>
      </c>
      <c r="V28" s="89" t="s">
        <v>3561</v>
      </c>
      <c r="W28" s="89" t="s">
        <v>3584</v>
      </c>
    </row>
    <row r="29" spans="1:24" x14ac:dyDescent="0.3">
      <c r="A29" t="s">
        <v>3398</v>
      </c>
      <c r="B29">
        <v>35</v>
      </c>
      <c r="C29">
        <f>VLOOKUP(Table7[[#This Row],[Shortname]],comp[], 6, FALSE)</f>
        <v>38</v>
      </c>
      <c r="D29" t="str">
        <f>IF(A29=A28, "",VLOOKUP(Table7[[#This Row],[Shortname]],comp[], 3, FALSE))</f>
        <v/>
      </c>
      <c r="E29" t="str">
        <f>VLOOKUP(Table7[[#This Row],[Shortname]], comp[], 2, FALSE)</f>
        <v>CoAlWX+</v>
      </c>
      <c r="F29" t="s">
        <v>165</v>
      </c>
      <c r="G29" s="9" t="s">
        <v>1278</v>
      </c>
      <c r="H29">
        <v>250</v>
      </c>
      <c r="I29" s="4">
        <v>4.7500000000000002E-8</v>
      </c>
      <c r="J29">
        <v>850</v>
      </c>
      <c r="K29">
        <v>6.8</v>
      </c>
      <c r="N29" s="88" t="s">
        <v>3579</v>
      </c>
      <c r="O29" s="31">
        <v>1300</v>
      </c>
      <c r="P29" s="31">
        <v>12</v>
      </c>
      <c r="Q29" s="31">
        <v>900</v>
      </c>
      <c r="R29" s="31">
        <v>200</v>
      </c>
      <c r="U29" s="89" t="s">
        <v>43</v>
      </c>
      <c r="V29" s="89" t="s">
        <v>3561</v>
      </c>
      <c r="W29" s="89" t="s">
        <v>3583</v>
      </c>
      <c r="X29" t="s">
        <v>3565</v>
      </c>
    </row>
    <row r="30" spans="1:24" x14ac:dyDescent="0.3">
      <c r="A30" t="s">
        <v>3398</v>
      </c>
      <c r="B30">
        <v>36</v>
      </c>
      <c r="C30">
        <f>VLOOKUP(Table7[[#This Row],[Shortname]],comp[], 6, FALSE)</f>
        <v>38</v>
      </c>
      <c r="D30" t="str">
        <f>IF(A30=A29, "",VLOOKUP(Table7[[#This Row],[Shortname]],comp[], 3, FALSE))</f>
        <v/>
      </c>
      <c r="E30" t="str">
        <f>VLOOKUP(Table7[[#This Row],[Shortname]], comp[], 2, FALSE)</f>
        <v>CoAlWX+</v>
      </c>
      <c r="F30" t="s">
        <v>165</v>
      </c>
      <c r="G30" s="9" t="s">
        <v>1279</v>
      </c>
      <c r="H30">
        <v>350</v>
      </c>
      <c r="I30" s="4">
        <v>4.5900000000000002E-7</v>
      </c>
      <c r="J30">
        <v>850</v>
      </c>
      <c r="K30">
        <v>6.8</v>
      </c>
      <c r="N30" s="88" t="s">
        <v>3579</v>
      </c>
      <c r="O30" s="31">
        <v>1300</v>
      </c>
      <c r="P30" s="31">
        <v>12</v>
      </c>
      <c r="Q30" s="31">
        <v>900</v>
      </c>
      <c r="R30" s="31">
        <v>200</v>
      </c>
      <c r="U30" s="89" t="s">
        <v>43</v>
      </c>
      <c r="V30" s="89" t="s">
        <v>3561</v>
      </c>
      <c r="W30" s="89" t="s">
        <v>3583</v>
      </c>
    </row>
    <row r="31" spans="1:24" x14ac:dyDescent="0.3">
      <c r="A31" t="s">
        <v>3398</v>
      </c>
      <c r="B31">
        <v>37</v>
      </c>
      <c r="C31">
        <f>VLOOKUP(Table7[[#This Row],[Shortname]],comp[], 6, FALSE)</f>
        <v>38</v>
      </c>
      <c r="D31" t="str">
        <f>IF(A31=A30, "",VLOOKUP(Table7[[#This Row],[Shortname]],comp[], 3, FALSE))</f>
        <v/>
      </c>
      <c r="E31" t="str">
        <f>VLOOKUP(Table7[[#This Row],[Shortname]], comp[], 2, FALSE)</f>
        <v>CoAlWX+</v>
      </c>
      <c r="F31" t="s">
        <v>165</v>
      </c>
      <c r="G31" s="9" t="s">
        <v>1280</v>
      </c>
      <c r="H31">
        <v>400</v>
      </c>
      <c r="I31" s="4">
        <v>1.11E-6</v>
      </c>
      <c r="J31">
        <v>850</v>
      </c>
      <c r="K31">
        <v>6.8</v>
      </c>
      <c r="N31" s="88" t="s">
        <v>3579</v>
      </c>
      <c r="O31" s="31">
        <v>1300</v>
      </c>
      <c r="P31" s="31">
        <v>12</v>
      </c>
      <c r="Q31" s="31">
        <v>900</v>
      </c>
      <c r="R31" s="31">
        <v>200</v>
      </c>
      <c r="U31" s="89" t="s">
        <v>43</v>
      </c>
      <c r="V31" s="89" t="s">
        <v>3561</v>
      </c>
      <c r="W31" s="89" t="s">
        <v>3583</v>
      </c>
    </row>
    <row r="32" spans="1:24" x14ac:dyDescent="0.3">
      <c r="A32" t="s">
        <v>3398</v>
      </c>
      <c r="B32">
        <v>38</v>
      </c>
      <c r="C32">
        <f>VLOOKUP(Table7[[#This Row],[Shortname]],comp[], 6, FALSE)</f>
        <v>38</v>
      </c>
      <c r="D32" t="str">
        <f>IF(A32=A31, "",VLOOKUP(Table7[[#This Row],[Shortname]],comp[], 3, FALSE))</f>
        <v/>
      </c>
      <c r="E32" t="str">
        <f>VLOOKUP(Table7[[#This Row],[Shortname]], comp[], 2, FALSE)</f>
        <v>CoAlWX+</v>
      </c>
      <c r="F32" t="s">
        <v>165</v>
      </c>
      <c r="G32" s="9" t="s">
        <v>1281</v>
      </c>
      <c r="H32">
        <v>450</v>
      </c>
      <c r="I32" s="4">
        <v>2.4099999999999998E-6</v>
      </c>
      <c r="J32">
        <v>850</v>
      </c>
      <c r="K32">
        <v>6.8</v>
      </c>
      <c r="N32" s="88" t="s">
        <v>3579</v>
      </c>
      <c r="O32" s="31">
        <v>1300</v>
      </c>
      <c r="P32" s="31">
        <v>12</v>
      </c>
      <c r="Q32" s="31">
        <v>900</v>
      </c>
      <c r="R32" s="31">
        <v>200</v>
      </c>
      <c r="U32" s="89" t="s">
        <v>43</v>
      </c>
      <c r="V32" s="89" t="s">
        <v>3561</v>
      </c>
      <c r="W32" s="89" t="s">
        <v>3583</v>
      </c>
    </row>
    <row r="33" spans="1:24" x14ac:dyDescent="0.3">
      <c r="A33" t="s">
        <v>3398</v>
      </c>
      <c r="B33">
        <v>39</v>
      </c>
      <c r="C33">
        <f>VLOOKUP(Table7[[#This Row],[Shortname]],comp[], 6, FALSE)</f>
        <v>38</v>
      </c>
      <c r="D33" t="str">
        <f>IF(A33=A32, "",VLOOKUP(Table7[[#This Row],[Shortname]],comp[], 3, FALSE))</f>
        <v/>
      </c>
      <c r="E33" t="str">
        <f>VLOOKUP(Table7[[#This Row],[Shortname]], comp[], 2, FALSE)</f>
        <v>CoAlWX+</v>
      </c>
      <c r="F33" t="s">
        <v>165</v>
      </c>
      <c r="G33" s="9" t="s">
        <v>1282</v>
      </c>
      <c r="H33">
        <v>200</v>
      </c>
      <c r="I33" s="4">
        <v>8.4399999999999999E-7</v>
      </c>
      <c r="J33">
        <v>850</v>
      </c>
      <c r="K33">
        <v>4</v>
      </c>
      <c r="N33" s="88" t="s">
        <v>3580</v>
      </c>
      <c r="O33" s="31">
        <v>1300</v>
      </c>
      <c r="P33" s="31">
        <v>12</v>
      </c>
      <c r="Q33" s="31">
        <v>900</v>
      </c>
      <c r="R33" s="31">
        <v>400</v>
      </c>
      <c r="U33" s="89" t="s">
        <v>43</v>
      </c>
      <c r="V33" s="89" t="s">
        <v>3561</v>
      </c>
      <c r="W33" s="89" t="s">
        <v>3602</v>
      </c>
      <c r="X33" t="s">
        <v>3566</v>
      </c>
    </row>
    <row r="34" spans="1:24" x14ac:dyDescent="0.3">
      <c r="A34" t="s">
        <v>3398</v>
      </c>
      <c r="B34">
        <v>40</v>
      </c>
      <c r="C34">
        <f>VLOOKUP(Table7[[#This Row],[Shortname]],comp[], 6, FALSE)</f>
        <v>38</v>
      </c>
      <c r="D34" t="str">
        <f>IF(A34=A33, "",VLOOKUP(Table7[[#This Row],[Shortname]],comp[], 3, FALSE))</f>
        <v/>
      </c>
      <c r="E34" t="str">
        <f>VLOOKUP(Table7[[#This Row],[Shortname]], comp[], 2, FALSE)</f>
        <v>CoAlWX+</v>
      </c>
      <c r="F34" t="s">
        <v>165</v>
      </c>
      <c r="G34" s="9" t="s">
        <v>1283</v>
      </c>
      <c r="H34">
        <v>250</v>
      </c>
      <c r="I34" s="4">
        <v>1.9700000000000002E-6</v>
      </c>
      <c r="J34">
        <v>850</v>
      </c>
      <c r="K34">
        <v>4</v>
      </c>
      <c r="N34" s="88" t="s">
        <v>3580</v>
      </c>
      <c r="O34" s="31">
        <v>1300</v>
      </c>
      <c r="P34" s="31">
        <v>12</v>
      </c>
      <c r="Q34" s="31">
        <v>900</v>
      </c>
      <c r="R34" s="31">
        <v>400</v>
      </c>
      <c r="U34" s="89" t="s">
        <v>43</v>
      </c>
      <c r="V34" s="89" t="s">
        <v>3561</v>
      </c>
      <c r="W34" s="89" t="s">
        <v>3602</v>
      </c>
    </row>
    <row r="35" spans="1:24" x14ac:dyDescent="0.3">
      <c r="A35" t="s">
        <v>3398</v>
      </c>
      <c r="B35">
        <v>41</v>
      </c>
      <c r="C35">
        <f>VLOOKUP(Table7[[#This Row],[Shortname]],comp[], 6, FALSE)</f>
        <v>38</v>
      </c>
      <c r="D35" t="str">
        <f>IF(A35=A34, "",VLOOKUP(Table7[[#This Row],[Shortname]],comp[], 3, FALSE))</f>
        <v/>
      </c>
      <c r="E35" t="str">
        <f>VLOOKUP(Table7[[#This Row],[Shortname]], comp[], 2, FALSE)</f>
        <v>CoAlWX+</v>
      </c>
      <c r="F35" t="s">
        <v>165</v>
      </c>
      <c r="G35" s="9" t="s">
        <v>1284</v>
      </c>
      <c r="H35">
        <v>300</v>
      </c>
      <c r="I35" s="4">
        <v>4.4399999999999998E-6</v>
      </c>
      <c r="J35">
        <v>850</v>
      </c>
      <c r="K35">
        <v>4</v>
      </c>
      <c r="N35" s="88" t="s">
        <v>3580</v>
      </c>
      <c r="O35" s="31">
        <v>1300</v>
      </c>
      <c r="P35" s="31">
        <v>12</v>
      </c>
      <c r="Q35" s="31">
        <v>900</v>
      </c>
      <c r="R35" s="31">
        <v>400</v>
      </c>
      <c r="U35" s="89" t="s">
        <v>43</v>
      </c>
      <c r="V35" s="89" t="s">
        <v>3561</v>
      </c>
      <c r="W35" s="89" t="s">
        <v>3602</v>
      </c>
    </row>
    <row r="36" spans="1:24" x14ac:dyDescent="0.3">
      <c r="A36" t="s">
        <v>2289</v>
      </c>
      <c r="B36">
        <v>19</v>
      </c>
      <c r="C36">
        <f>VLOOKUP(Table7[[#This Row],[Shortname]],comp[], 6, FALSE)</f>
        <v>39</v>
      </c>
      <c r="D36" t="str">
        <f>IF(A36=A35, "",VLOOKUP(Table7[[#This Row],[Shortname]],comp[], 3, FALSE))</f>
        <v>-9Al-9W-2Ta-B</v>
      </c>
      <c r="E36" t="str">
        <f>VLOOKUP(Table7[[#This Row],[Shortname]], comp[], 2, FALSE)</f>
        <v>CoAlW-X</v>
      </c>
      <c r="F36" t="s">
        <v>132</v>
      </c>
      <c r="G36" s="5" t="s">
        <v>1272</v>
      </c>
      <c r="H36">
        <v>150</v>
      </c>
      <c r="I36" s="4">
        <v>9.3703000000000002E-8</v>
      </c>
      <c r="J36">
        <v>950</v>
      </c>
      <c r="K36">
        <v>8.3000000000000007</v>
      </c>
      <c r="N36" s="88" t="s">
        <v>3574</v>
      </c>
      <c r="O36" s="31">
        <v>1300</v>
      </c>
      <c r="P36" s="31">
        <v>12</v>
      </c>
      <c r="Q36" s="31">
        <v>900</v>
      </c>
      <c r="R36" s="31">
        <v>200</v>
      </c>
      <c r="U36" s="89" t="s">
        <v>43</v>
      </c>
      <c r="V36" s="89" t="s">
        <v>3561</v>
      </c>
      <c r="W36" s="89">
        <v>82</v>
      </c>
    </row>
    <row r="37" spans="1:24" x14ac:dyDescent="0.3">
      <c r="A37" t="s">
        <v>2289</v>
      </c>
      <c r="B37">
        <v>20</v>
      </c>
      <c r="C37">
        <f>VLOOKUP(Table7[[#This Row],[Shortname]],comp[], 6, FALSE)</f>
        <v>39</v>
      </c>
      <c r="D37" t="str">
        <f>IF(A37=A36, "",VLOOKUP(Table7[[#This Row],[Shortname]],comp[], 3, FALSE))</f>
        <v/>
      </c>
      <c r="E37" t="str">
        <f>VLOOKUP(Table7[[#This Row],[Shortname]], comp[], 2, FALSE)</f>
        <v>CoAlW-X</v>
      </c>
      <c r="F37" t="s">
        <v>132</v>
      </c>
      <c r="G37" s="5" t="s">
        <v>152</v>
      </c>
      <c r="H37">
        <v>200</v>
      </c>
      <c r="I37" s="4">
        <v>7.3182000000000005E-7</v>
      </c>
      <c r="J37">
        <v>950</v>
      </c>
      <c r="K37">
        <v>8.3000000000000007</v>
      </c>
      <c r="N37" s="88" t="s">
        <v>3574</v>
      </c>
      <c r="O37" s="31">
        <v>1300</v>
      </c>
      <c r="P37" s="31">
        <v>12</v>
      </c>
      <c r="Q37" s="31">
        <v>900</v>
      </c>
      <c r="R37" s="31">
        <v>200</v>
      </c>
      <c r="U37" s="89" t="s">
        <v>43</v>
      </c>
      <c r="V37" s="89" t="s">
        <v>3561</v>
      </c>
      <c r="W37" s="89">
        <v>82</v>
      </c>
    </row>
    <row r="38" spans="1:24" x14ac:dyDescent="0.3">
      <c r="A38" t="s">
        <v>2289</v>
      </c>
      <c r="B38">
        <v>21</v>
      </c>
      <c r="C38">
        <f>VLOOKUP(Table7[[#This Row],[Shortname]],comp[], 6, FALSE)</f>
        <v>39</v>
      </c>
      <c r="D38" t="str">
        <f>IF(A38=A37, "",VLOOKUP(Table7[[#This Row],[Shortname]],comp[], 3, FALSE))</f>
        <v/>
      </c>
      <c r="E38" t="str">
        <f>VLOOKUP(Table7[[#This Row],[Shortname]], comp[], 2, FALSE)</f>
        <v>CoAlW-X</v>
      </c>
      <c r="F38" t="s">
        <v>132</v>
      </c>
      <c r="G38" s="5" t="s">
        <v>152</v>
      </c>
      <c r="H38">
        <v>250</v>
      </c>
      <c r="I38" s="4">
        <v>6.6812999999999999E-6</v>
      </c>
      <c r="J38">
        <v>950</v>
      </c>
      <c r="K38">
        <v>8.3000000000000007</v>
      </c>
      <c r="N38" s="88" t="s">
        <v>3574</v>
      </c>
      <c r="O38" s="31">
        <v>1300</v>
      </c>
      <c r="P38" s="31">
        <v>12</v>
      </c>
      <c r="Q38" s="31">
        <v>900</v>
      </c>
      <c r="R38" s="31">
        <v>200</v>
      </c>
      <c r="U38" s="89" t="s">
        <v>43</v>
      </c>
      <c r="V38" s="89" t="s">
        <v>3561</v>
      </c>
      <c r="W38" s="89">
        <v>82</v>
      </c>
    </row>
    <row r="39" spans="1:24" x14ac:dyDescent="0.3">
      <c r="A39" t="s">
        <v>2289</v>
      </c>
      <c r="B39">
        <v>42</v>
      </c>
      <c r="C39">
        <f>VLOOKUP(Table7[[#This Row],[Shortname]],comp[], 6, FALSE)</f>
        <v>39</v>
      </c>
      <c r="D39" t="str">
        <f>IF(A39=A38, "",VLOOKUP(Table7[[#This Row],[Shortname]],comp[], 3, FALSE))</f>
        <v/>
      </c>
      <c r="E39" t="str">
        <f>VLOOKUP(Table7[[#This Row],[Shortname]], comp[], 2, FALSE)</f>
        <v>CoAlW-X</v>
      </c>
      <c r="F39" t="s">
        <v>164</v>
      </c>
      <c r="G39" s="9" t="s">
        <v>1285</v>
      </c>
      <c r="H39">
        <v>410</v>
      </c>
      <c r="I39" s="4">
        <v>3.62E-8</v>
      </c>
      <c r="J39">
        <v>850</v>
      </c>
      <c r="K39">
        <v>10.3</v>
      </c>
      <c r="N39" s="88" t="s">
        <v>3574</v>
      </c>
      <c r="O39" s="31">
        <v>1300</v>
      </c>
      <c r="P39" s="31">
        <v>12</v>
      </c>
      <c r="Q39" s="31">
        <v>900</v>
      </c>
      <c r="R39" s="31">
        <v>50</v>
      </c>
      <c r="U39" s="89" t="s">
        <v>43</v>
      </c>
      <c r="V39" s="89" t="s">
        <v>3561</v>
      </c>
      <c r="W39" s="89" t="s">
        <v>3584</v>
      </c>
      <c r="X39" t="s">
        <v>3567</v>
      </c>
    </row>
    <row r="40" spans="1:24" x14ac:dyDescent="0.3">
      <c r="A40" t="s">
        <v>2289</v>
      </c>
      <c r="B40">
        <v>43</v>
      </c>
      <c r="C40">
        <f>VLOOKUP(Table7[[#This Row],[Shortname]],comp[], 6, FALSE)</f>
        <v>39</v>
      </c>
      <c r="D40" t="str">
        <f>IF(A40=A39, "",VLOOKUP(Table7[[#This Row],[Shortname]],comp[], 3, FALSE))</f>
        <v/>
      </c>
      <c r="E40" t="str">
        <f>VLOOKUP(Table7[[#This Row],[Shortname]], comp[], 2, FALSE)</f>
        <v>CoAlW-X</v>
      </c>
      <c r="F40" t="s">
        <v>164</v>
      </c>
      <c r="G40" s="9" t="s">
        <v>1286</v>
      </c>
      <c r="H40">
        <v>510</v>
      </c>
      <c r="I40" s="4">
        <v>2.2999999999999999E-7</v>
      </c>
      <c r="J40">
        <v>850</v>
      </c>
      <c r="K40">
        <v>10.3</v>
      </c>
      <c r="N40" s="88" t="s">
        <v>3574</v>
      </c>
      <c r="O40" s="31">
        <v>1300</v>
      </c>
      <c r="P40" s="31">
        <v>12</v>
      </c>
      <c r="Q40" s="31">
        <v>900</v>
      </c>
      <c r="R40" s="31">
        <v>50</v>
      </c>
      <c r="U40" s="89" t="s">
        <v>43</v>
      </c>
      <c r="V40" s="89" t="s">
        <v>3561</v>
      </c>
      <c r="W40" s="89" t="s">
        <v>3584</v>
      </c>
    </row>
    <row r="41" spans="1:24" x14ac:dyDescent="0.3">
      <c r="A41" t="s">
        <v>2289</v>
      </c>
      <c r="B41">
        <v>44</v>
      </c>
      <c r="C41">
        <f>VLOOKUP(Table7[[#This Row],[Shortname]],comp[], 6, FALSE)</f>
        <v>39</v>
      </c>
      <c r="D41" t="str">
        <f>IF(A41=A40, "",VLOOKUP(Table7[[#This Row],[Shortname]],comp[], 3, FALSE))</f>
        <v/>
      </c>
      <c r="E41" t="str">
        <f>VLOOKUP(Table7[[#This Row],[Shortname]], comp[], 2, FALSE)</f>
        <v>CoAlW-X</v>
      </c>
      <c r="F41" t="s">
        <v>164</v>
      </c>
      <c r="G41" s="9" t="s">
        <v>1287</v>
      </c>
      <c r="H41">
        <v>610</v>
      </c>
      <c r="I41" s="4">
        <v>2.3199999999999998E-6</v>
      </c>
      <c r="J41">
        <v>850</v>
      </c>
      <c r="K41">
        <v>10.3</v>
      </c>
      <c r="N41" s="88" t="s">
        <v>3574</v>
      </c>
      <c r="O41" s="31">
        <v>1300</v>
      </c>
      <c r="P41" s="31">
        <v>12</v>
      </c>
      <c r="Q41" s="31">
        <v>900</v>
      </c>
      <c r="R41" s="31">
        <v>50</v>
      </c>
      <c r="U41" s="89" t="s">
        <v>43</v>
      </c>
      <c r="V41" s="89" t="s">
        <v>3561</v>
      </c>
      <c r="W41" s="89" t="s">
        <v>3584</v>
      </c>
    </row>
    <row r="42" spans="1:24" x14ac:dyDescent="0.3">
      <c r="A42" t="s">
        <v>2289</v>
      </c>
      <c r="B42">
        <v>45</v>
      </c>
      <c r="C42">
        <f>VLOOKUP(Table7[[#This Row],[Shortname]],comp[], 6, FALSE)</f>
        <v>39</v>
      </c>
      <c r="D42" t="str">
        <f>IF(A42=A41, "",VLOOKUP(Table7[[#This Row],[Shortname]],comp[], 3, FALSE))</f>
        <v/>
      </c>
      <c r="E42" t="str">
        <f>VLOOKUP(Table7[[#This Row],[Shortname]], comp[], 2, FALSE)</f>
        <v>CoAlW-X</v>
      </c>
      <c r="F42" t="s">
        <v>164</v>
      </c>
      <c r="G42" s="9" t="s">
        <v>1287</v>
      </c>
      <c r="H42">
        <v>360</v>
      </c>
      <c r="I42" s="4">
        <v>3.3899999999999999E-8</v>
      </c>
      <c r="J42">
        <v>850</v>
      </c>
      <c r="K42">
        <v>14.5</v>
      </c>
      <c r="N42" s="88" t="s">
        <v>3581</v>
      </c>
      <c r="O42" s="31">
        <v>1300</v>
      </c>
      <c r="P42" s="31">
        <v>12</v>
      </c>
      <c r="Q42" s="31">
        <v>900</v>
      </c>
      <c r="R42" s="31">
        <v>200</v>
      </c>
      <c r="U42" s="89" t="s">
        <v>43</v>
      </c>
      <c r="V42" s="89" t="s">
        <v>3561</v>
      </c>
      <c r="W42" s="89" t="s">
        <v>3584</v>
      </c>
      <c r="X42" t="s">
        <v>3568</v>
      </c>
    </row>
    <row r="43" spans="1:24" x14ac:dyDescent="0.3">
      <c r="A43" t="s">
        <v>2289</v>
      </c>
      <c r="B43">
        <v>46</v>
      </c>
      <c r="C43">
        <f>VLOOKUP(Table7[[#This Row],[Shortname]],comp[], 6, FALSE)</f>
        <v>39</v>
      </c>
      <c r="D43" t="str">
        <f>IF(A43=A42, "",VLOOKUP(Table7[[#This Row],[Shortname]],comp[], 3, FALSE))</f>
        <v/>
      </c>
      <c r="E43" t="str">
        <f>VLOOKUP(Table7[[#This Row],[Shortname]], comp[], 2, FALSE)</f>
        <v>CoAlW-X</v>
      </c>
      <c r="F43" t="s">
        <v>164</v>
      </c>
      <c r="G43" s="9" t="s">
        <v>1287</v>
      </c>
      <c r="H43">
        <v>410</v>
      </c>
      <c r="I43" s="4">
        <v>1.5699999999999999E-7</v>
      </c>
      <c r="J43">
        <v>850</v>
      </c>
      <c r="K43">
        <v>14.5</v>
      </c>
      <c r="N43" s="88" t="s">
        <v>3581</v>
      </c>
      <c r="O43" s="31">
        <v>1300</v>
      </c>
      <c r="P43" s="31">
        <v>12</v>
      </c>
      <c r="Q43" s="31">
        <v>900</v>
      </c>
      <c r="R43" s="31">
        <v>200</v>
      </c>
      <c r="U43" s="89" t="s">
        <v>43</v>
      </c>
      <c r="V43" s="89" t="s">
        <v>3561</v>
      </c>
      <c r="W43" s="89" t="s">
        <v>3584</v>
      </c>
    </row>
    <row r="44" spans="1:24" x14ac:dyDescent="0.3">
      <c r="A44" t="s">
        <v>2289</v>
      </c>
      <c r="B44">
        <v>47</v>
      </c>
      <c r="C44">
        <f>VLOOKUP(Table7[[#This Row],[Shortname]],comp[], 6, FALSE)</f>
        <v>39</v>
      </c>
      <c r="D44" t="str">
        <f>IF(A44=A43, "",VLOOKUP(Table7[[#This Row],[Shortname]],comp[], 3, FALSE))</f>
        <v/>
      </c>
      <c r="E44" t="str">
        <f>VLOOKUP(Table7[[#This Row],[Shortname]], comp[], 2, FALSE)</f>
        <v>CoAlW-X</v>
      </c>
      <c r="F44" t="s">
        <v>164</v>
      </c>
      <c r="G44" s="9" t="s">
        <v>1287</v>
      </c>
      <c r="H44">
        <v>460</v>
      </c>
      <c r="I44" s="4">
        <v>1.1999999999999999E-6</v>
      </c>
      <c r="J44">
        <v>850</v>
      </c>
      <c r="K44">
        <v>14.5</v>
      </c>
      <c r="N44" s="88" t="s">
        <v>3581</v>
      </c>
      <c r="O44" s="31">
        <v>1300</v>
      </c>
      <c r="P44" s="31">
        <v>12</v>
      </c>
      <c r="Q44" s="31">
        <v>900</v>
      </c>
      <c r="R44" s="31">
        <v>200</v>
      </c>
      <c r="U44" s="89" t="s">
        <v>43</v>
      </c>
      <c r="V44" s="89" t="s">
        <v>3561</v>
      </c>
      <c r="W44" s="89" t="s">
        <v>3584</v>
      </c>
    </row>
    <row r="45" spans="1:24" x14ac:dyDescent="0.3">
      <c r="A45" t="s">
        <v>2290</v>
      </c>
      <c r="B45">
        <v>49</v>
      </c>
      <c r="C45">
        <f>VLOOKUP(Table7[[#This Row],[Shortname]],comp[], 6, FALSE)</f>
        <v>41</v>
      </c>
      <c r="D45" t="str">
        <f>IF(A45=A44, "",VLOOKUP(Table7[[#This Row],[Shortname]],comp[], 3, FALSE))</f>
        <v>-9Al-10W</v>
      </c>
      <c r="E45" t="str">
        <f>VLOOKUP(Table7[[#This Row],[Shortname]], comp[], 2, FALSE)</f>
        <v>CoAlW-X</v>
      </c>
      <c r="F45" t="s">
        <v>89</v>
      </c>
      <c r="G45" s="7" t="s">
        <v>107</v>
      </c>
      <c r="H45">
        <v>350</v>
      </c>
      <c r="I45" s="4">
        <v>6.6699999999999995E-8</v>
      </c>
      <c r="J45">
        <v>850</v>
      </c>
      <c r="K45">
        <v>9.6</v>
      </c>
      <c r="N45" s="88" t="s">
        <v>3592</v>
      </c>
      <c r="O45" s="31">
        <v>1300</v>
      </c>
      <c r="P45" s="31">
        <v>12</v>
      </c>
      <c r="Q45" s="31">
        <v>900</v>
      </c>
      <c r="R45" s="31">
        <v>200</v>
      </c>
      <c r="U45" s="89" t="s">
        <v>43</v>
      </c>
      <c r="V45" s="89" t="s">
        <v>3588</v>
      </c>
      <c r="W45" s="89">
        <v>58</v>
      </c>
    </row>
    <row r="46" spans="1:24" x14ac:dyDescent="0.3">
      <c r="A46" t="s">
        <v>2290</v>
      </c>
      <c r="B46">
        <v>50</v>
      </c>
      <c r="C46">
        <f>VLOOKUP(Table7[[#This Row],[Shortname]],comp[], 6, FALSE)</f>
        <v>41</v>
      </c>
      <c r="D46" t="str">
        <f>IF(A46=A45, "",VLOOKUP(Table7[[#This Row],[Shortname]],comp[], 3, FALSE))</f>
        <v/>
      </c>
      <c r="E46" t="str">
        <f>VLOOKUP(Table7[[#This Row],[Shortname]], comp[], 2, FALSE)</f>
        <v>CoAlW-X</v>
      </c>
      <c r="F46" t="s">
        <v>89</v>
      </c>
      <c r="G46" s="7" t="s">
        <v>1265</v>
      </c>
      <c r="H46">
        <v>400</v>
      </c>
      <c r="I46" s="4">
        <v>1.8099999999999999E-7</v>
      </c>
      <c r="J46">
        <v>850</v>
      </c>
      <c r="K46">
        <v>9.6</v>
      </c>
      <c r="N46" s="88" t="s">
        <v>3592</v>
      </c>
      <c r="O46" s="31">
        <v>1300</v>
      </c>
      <c r="P46" s="31">
        <v>12</v>
      </c>
      <c r="Q46" s="31">
        <v>900</v>
      </c>
      <c r="R46" s="31">
        <v>200</v>
      </c>
      <c r="U46" s="89" t="s">
        <v>43</v>
      </c>
      <c r="V46" s="89" t="s">
        <v>3588</v>
      </c>
      <c r="W46" s="89">
        <v>58</v>
      </c>
    </row>
    <row r="47" spans="1:24" x14ac:dyDescent="0.3">
      <c r="A47" t="s">
        <v>2290</v>
      </c>
      <c r="B47">
        <v>56</v>
      </c>
      <c r="C47">
        <f>VLOOKUP(Table7[[#This Row],[Shortname]],comp[], 6, FALSE)</f>
        <v>41</v>
      </c>
      <c r="D47" t="str">
        <f>IF(A47=A46, "",VLOOKUP(Table7[[#This Row],[Shortname]],comp[], 3, FALSE))</f>
        <v/>
      </c>
      <c r="E47" t="str">
        <f>VLOOKUP(Table7[[#This Row],[Shortname]], comp[], 2, FALSE)</f>
        <v>CoAlW-X</v>
      </c>
      <c r="F47" t="s">
        <v>89</v>
      </c>
      <c r="G47" s="7" t="s">
        <v>1259</v>
      </c>
      <c r="H47">
        <v>450</v>
      </c>
      <c r="I47" s="4">
        <v>6.5899999999999996E-7</v>
      </c>
      <c r="J47">
        <v>850</v>
      </c>
      <c r="K47">
        <v>9.6</v>
      </c>
      <c r="N47" s="88" t="s">
        <v>3592</v>
      </c>
      <c r="O47" s="31">
        <v>1300</v>
      </c>
      <c r="P47" s="31">
        <v>12</v>
      </c>
      <c r="Q47" s="31">
        <v>900</v>
      </c>
      <c r="R47" s="31">
        <v>200</v>
      </c>
      <c r="U47" s="89" t="s">
        <v>43</v>
      </c>
      <c r="V47" s="89" t="s">
        <v>3588</v>
      </c>
      <c r="W47" s="89">
        <v>58</v>
      </c>
    </row>
    <row r="48" spans="1:24" x14ac:dyDescent="0.3">
      <c r="A48" t="s">
        <v>2291</v>
      </c>
      <c r="B48">
        <v>10</v>
      </c>
      <c r="C48">
        <f>VLOOKUP(Table7[[#This Row],[Shortname]],comp[], 6, FALSE)</f>
        <v>42</v>
      </c>
      <c r="D48" t="str">
        <f>IF(A48=A47, "",VLOOKUP(Table7[[#This Row],[Shortname]],comp[], 3, FALSE))</f>
        <v>-8Al-10W-B</v>
      </c>
      <c r="E48" t="str">
        <f>VLOOKUP(Table7[[#This Row],[Shortname]], comp[], 2, FALSE)</f>
        <v>CoAlW-X</v>
      </c>
      <c r="F48" t="s">
        <v>90</v>
      </c>
      <c r="G48" s="5" t="s">
        <v>1269</v>
      </c>
      <c r="H48">
        <v>250</v>
      </c>
      <c r="I48" s="4">
        <v>1.1998E-4</v>
      </c>
      <c r="J48">
        <v>950</v>
      </c>
      <c r="K48">
        <v>8.6</v>
      </c>
      <c r="N48" s="88" t="s">
        <v>3573</v>
      </c>
      <c r="O48" s="31">
        <v>1300</v>
      </c>
      <c r="P48" s="31">
        <v>12</v>
      </c>
      <c r="Q48" s="31">
        <v>900</v>
      </c>
      <c r="R48" s="31">
        <v>200</v>
      </c>
      <c r="U48" s="89" t="s">
        <v>43</v>
      </c>
      <c r="V48" s="89" t="s">
        <v>3561</v>
      </c>
      <c r="W48" s="89">
        <v>58</v>
      </c>
    </row>
    <row r="49" spans="1:24" x14ac:dyDescent="0.3">
      <c r="A49" t="s">
        <v>2291</v>
      </c>
      <c r="B49">
        <v>11</v>
      </c>
      <c r="C49">
        <f>VLOOKUP(Table7[[#This Row],[Shortname]],comp[], 6, FALSE)</f>
        <v>42</v>
      </c>
      <c r="D49" t="str">
        <f>IF(A49=A48, "",VLOOKUP(Table7[[#This Row],[Shortname]],comp[], 3, FALSE))</f>
        <v/>
      </c>
      <c r="E49" t="str">
        <f>VLOOKUP(Table7[[#This Row],[Shortname]], comp[], 2, FALSE)</f>
        <v>CoAlW-X</v>
      </c>
      <c r="F49" t="s">
        <v>90</v>
      </c>
      <c r="G49" s="5" t="s">
        <v>149</v>
      </c>
      <c r="H49">
        <v>80</v>
      </c>
      <c r="I49" s="4">
        <v>7.2237E-8</v>
      </c>
      <c r="J49">
        <v>950</v>
      </c>
      <c r="K49">
        <v>6.3</v>
      </c>
      <c r="N49" s="88" t="s">
        <v>3573</v>
      </c>
      <c r="O49" s="31">
        <v>1300</v>
      </c>
      <c r="P49" s="31">
        <v>12</v>
      </c>
      <c r="Q49" s="31">
        <v>900</v>
      </c>
      <c r="R49" s="31">
        <v>200</v>
      </c>
      <c r="U49" s="89" t="s">
        <v>43</v>
      </c>
      <c r="V49" s="89" t="s">
        <v>3561</v>
      </c>
      <c r="W49" s="89">
        <v>58</v>
      </c>
    </row>
    <row r="50" spans="1:24" x14ac:dyDescent="0.3">
      <c r="A50" t="s">
        <v>2291</v>
      </c>
      <c r="B50">
        <v>12</v>
      </c>
      <c r="C50">
        <f>VLOOKUP(Table7[[#This Row],[Shortname]],comp[], 6, FALSE)</f>
        <v>42</v>
      </c>
      <c r="D50" t="str">
        <f>IF(A50=A49, "",VLOOKUP(Table7[[#This Row],[Shortname]],comp[], 3, FALSE))</f>
        <v/>
      </c>
      <c r="E50" t="str">
        <f>VLOOKUP(Table7[[#This Row],[Shortname]], comp[], 2, FALSE)</f>
        <v>CoAlW-X</v>
      </c>
      <c r="F50" t="s">
        <v>90</v>
      </c>
      <c r="G50" s="5" t="s">
        <v>149</v>
      </c>
      <c r="H50">
        <v>110</v>
      </c>
      <c r="I50" s="4">
        <v>9.9999999999999995E-7</v>
      </c>
      <c r="J50">
        <v>950</v>
      </c>
      <c r="K50">
        <v>6.3</v>
      </c>
      <c r="N50" s="88" t="s">
        <v>3573</v>
      </c>
      <c r="O50" s="31">
        <v>1300</v>
      </c>
      <c r="P50" s="31">
        <v>12</v>
      </c>
      <c r="Q50" s="31">
        <v>900</v>
      </c>
      <c r="R50" s="31">
        <v>200</v>
      </c>
      <c r="U50" s="89" t="s">
        <v>43</v>
      </c>
      <c r="V50" s="89" t="s">
        <v>3561</v>
      </c>
      <c r="W50" s="89">
        <v>58</v>
      </c>
    </row>
    <row r="51" spans="1:24" x14ac:dyDescent="0.3">
      <c r="A51" t="s">
        <v>2291</v>
      </c>
      <c r="B51">
        <v>13</v>
      </c>
      <c r="C51">
        <f>VLOOKUP(Table7[[#This Row],[Shortname]],comp[], 6, FALSE)</f>
        <v>42</v>
      </c>
      <c r="D51" t="str">
        <f>IF(A51=A50, "",VLOOKUP(Table7[[#This Row],[Shortname]],comp[], 3, FALSE))</f>
        <v/>
      </c>
      <c r="E51" t="str">
        <f>VLOOKUP(Table7[[#This Row],[Shortname]], comp[], 2, FALSE)</f>
        <v>CoAlW-X</v>
      </c>
      <c r="F51" t="s">
        <v>90</v>
      </c>
      <c r="G51" s="5" t="s">
        <v>149</v>
      </c>
      <c r="H51">
        <v>140</v>
      </c>
      <c r="I51" s="4">
        <v>5.7904000000000003E-7</v>
      </c>
      <c r="J51">
        <v>950</v>
      </c>
      <c r="K51">
        <v>8.6</v>
      </c>
      <c r="N51" s="88" t="s">
        <v>3573</v>
      </c>
      <c r="O51" s="31">
        <v>1300</v>
      </c>
      <c r="P51" s="31">
        <v>12</v>
      </c>
      <c r="Q51" s="31">
        <v>900</v>
      </c>
      <c r="R51" s="31">
        <v>200</v>
      </c>
      <c r="U51" s="89" t="s">
        <v>43</v>
      </c>
      <c r="V51" s="89" t="s">
        <v>3561</v>
      </c>
      <c r="W51" s="89">
        <v>58</v>
      </c>
    </row>
    <row r="52" spans="1:24" x14ac:dyDescent="0.3">
      <c r="A52" t="s">
        <v>2291</v>
      </c>
      <c r="B52">
        <v>14</v>
      </c>
      <c r="C52">
        <f>VLOOKUP(Table7[[#This Row],[Shortname]],comp[], 6, FALSE)</f>
        <v>42</v>
      </c>
      <c r="D52" t="str">
        <f>IF(A52=A51, "",VLOOKUP(Table7[[#This Row],[Shortname]],comp[], 3, FALSE))</f>
        <v/>
      </c>
      <c r="E52" t="str">
        <f>VLOOKUP(Table7[[#This Row],[Shortname]], comp[], 2, FALSE)</f>
        <v>CoAlW-X</v>
      </c>
      <c r="F52" t="s">
        <v>90</v>
      </c>
      <c r="G52" s="5" t="s">
        <v>149</v>
      </c>
      <c r="H52">
        <v>150</v>
      </c>
      <c r="I52" s="4">
        <v>5.2863999999999999E-6</v>
      </c>
      <c r="J52">
        <v>950</v>
      </c>
      <c r="K52">
        <v>6.3</v>
      </c>
      <c r="N52" s="88" t="s">
        <v>3573</v>
      </c>
      <c r="O52" s="31">
        <v>1300</v>
      </c>
      <c r="P52" s="31">
        <v>12</v>
      </c>
      <c r="Q52" s="31">
        <v>900</v>
      </c>
      <c r="R52" s="31">
        <v>200</v>
      </c>
      <c r="U52" s="89" t="s">
        <v>43</v>
      </c>
      <c r="V52" s="89" t="s">
        <v>3561</v>
      </c>
      <c r="W52" s="89">
        <v>58</v>
      </c>
    </row>
    <row r="53" spans="1:24" x14ac:dyDescent="0.3">
      <c r="A53" t="s">
        <v>2291</v>
      </c>
      <c r="B53">
        <v>15</v>
      </c>
      <c r="C53">
        <f>VLOOKUP(Table7[[#This Row],[Shortname]],comp[], 6, FALSE)</f>
        <v>42</v>
      </c>
      <c r="D53" t="str">
        <f>IF(A53=A52, "",VLOOKUP(Table7[[#This Row],[Shortname]],comp[], 3, FALSE))</f>
        <v/>
      </c>
      <c r="E53" t="str">
        <f>VLOOKUP(Table7[[#This Row],[Shortname]], comp[], 2, FALSE)</f>
        <v>CoAlW-X</v>
      </c>
      <c r="F53" t="s">
        <v>90</v>
      </c>
      <c r="G53" s="5" t="s">
        <v>149</v>
      </c>
      <c r="H53">
        <v>200</v>
      </c>
      <c r="I53" s="4">
        <v>4.6415999999999997E-6</v>
      </c>
      <c r="J53">
        <v>950</v>
      </c>
      <c r="K53">
        <v>8.6</v>
      </c>
      <c r="N53" s="88" t="s">
        <v>3573</v>
      </c>
      <c r="O53" s="31">
        <v>1300</v>
      </c>
      <c r="P53" s="31">
        <v>12</v>
      </c>
      <c r="Q53" s="31">
        <v>900</v>
      </c>
      <c r="R53" s="31">
        <v>200</v>
      </c>
      <c r="U53" s="89" t="s">
        <v>43</v>
      </c>
      <c r="V53" s="89" t="s">
        <v>3561</v>
      </c>
      <c r="W53" s="89">
        <v>58</v>
      </c>
    </row>
    <row r="54" spans="1:24" x14ac:dyDescent="0.3">
      <c r="A54" t="s">
        <v>2291</v>
      </c>
      <c r="B54" s="19"/>
      <c r="C54" s="19">
        <f>VLOOKUP(Table7[[#This Row],[Shortname]],comp[], 6, FALSE)</f>
        <v>42</v>
      </c>
      <c r="D54" t="str">
        <f>IF(A54=A53, "",VLOOKUP(Table7[[#This Row],[Shortname]],comp[], 3, FALSE))</f>
        <v/>
      </c>
      <c r="E54" s="19" t="str">
        <f>VLOOKUP(Table7[[#This Row],[Shortname]], comp[], 2, FALSE)</f>
        <v>CoAlW-X</v>
      </c>
      <c r="F54" t="s">
        <v>90</v>
      </c>
      <c r="G54" s="7" t="s">
        <v>1259</v>
      </c>
      <c r="H54">
        <v>400</v>
      </c>
      <c r="I54" s="4">
        <v>6.3095734448019402E-8</v>
      </c>
      <c r="J54">
        <v>850</v>
      </c>
      <c r="K54">
        <v>9.6</v>
      </c>
      <c r="N54" s="88" t="s">
        <v>3593</v>
      </c>
      <c r="O54" s="31">
        <v>1300</v>
      </c>
      <c r="P54" s="31">
        <v>12</v>
      </c>
      <c r="Q54" s="31">
        <v>900</v>
      </c>
      <c r="R54" s="31">
        <v>200</v>
      </c>
      <c r="U54" s="89" t="s">
        <v>43</v>
      </c>
      <c r="V54" s="89" t="s">
        <v>3561</v>
      </c>
      <c r="W54" s="89">
        <v>58</v>
      </c>
    </row>
    <row r="55" spans="1:24" x14ac:dyDescent="0.3">
      <c r="A55" t="s">
        <v>2291</v>
      </c>
      <c r="B55" s="19"/>
      <c r="C55" s="19">
        <f>VLOOKUP(Table7[[#This Row],[Shortname]],comp[], 6, FALSE)</f>
        <v>42</v>
      </c>
      <c r="D55" t="str">
        <f>IF(A55=A54, "",VLOOKUP(Table7[[#This Row],[Shortname]],comp[], 3, FALSE))</f>
        <v/>
      </c>
      <c r="E55" s="19" t="str">
        <f>VLOOKUP(Table7[[#This Row],[Shortname]], comp[], 2, FALSE)</f>
        <v>CoAlW-X</v>
      </c>
      <c r="F55" t="s">
        <v>90</v>
      </c>
      <c r="G55" s="7" t="s">
        <v>1259</v>
      </c>
      <c r="H55">
        <v>400</v>
      </c>
      <c r="I55" s="4">
        <v>2.0374685280397E-7</v>
      </c>
      <c r="J55">
        <v>850</v>
      </c>
      <c r="K55">
        <v>9.6</v>
      </c>
      <c r="N55" s="88" t="s">
        <v>3593</v>
      </c>
      <c r="O55" s="31">
        <v>1300</v>
      </c>
      <c r="P55" s="31">
        <v>12</v>
      </c>
      <c r="Q55" s="31">
        <v>900</v>
      </c>
      <c r="R55" s="31">
        <v>200</v>
      </c>
      <c r="U55" s="89" t="s">
        <v>43</v>
      </c>
      <c r="V55" s="89" t="s">
        <v>3561</v>
      </c>
      <c r="W55" s="89">
        <v>58</v>
      </c>
    </row>
    <row r="56" spans="1:24" x14ac:dyDescent="0.3">
      <c r="A56" t="s">
        <v>2291</v>
      </c>
      <c r="B56" s="19"/>
      <c r="C56" s="19">
        <f>VLOOKUP(Table7[[#This Row],[Shortname]],comp[], 6, FALSE)</f>
        <v>42</v>
      </c>
      <c r="D56" t="str">
        <f>IF(A56=A55, "",VLOOKUP(Table7[[#This Row],[Shortname]],comp[], 3, FALSE))</f>
        <v/>
      </c>
      <c r="E56" s="19" t="str">
        <f>VLOOKUP(Table7[[#This Row],[Shortname]], comp[], 2, FALSE)</f>
        <v>CoAlW-X</v>
      </c>
      <c r="F56" t="s">
        <v>90</v>
      </c>
      <c r="G56" s="7" t="s">
        <v>1259</v>
      </c>
      <c r="H56">
        <v>450</v>
      </c>
      <c r="I56" s="4">
        <v>4.8063808630643798E-7</v>
      </c>
      <c r="J56">
        <v>850</v>
      </c>
      <c r="K56">
        <v>9.6</v>
      </c>
      <c r="N56" s="88" t="s">
        <v>3593</v>
      </c>
      <c r="O56" s="31">
        <v>1300</v>
      </c>
      <c r="P56" s="31">
        <v>12</v>
      </c>
      <c r="Q56" s="31">
        <v>900</v>
      </c>
      <c r="R56" s="31">
        <v>200</v>
      </c>
      <c r="U56" s="89" t="s">
        <v>43</v>
      </c>
      <c r="V56" s="89" t="s">
        <v>3561</v>
      </c>
      <c r="W56" s="89">
        <v>58</v>
      </c>
    </row>
    <row r="57" spans="1:24" x14ac:dyDescent="0.3">
      <c r="A57" t="s">
        <v>2291</v>
      </c>
      <c r="B57" s="19"/>
      <c r="C57" s="19">
        <f>VLOOKUP(Table7[[#This Row],[Shortname]],comp[], 6, FALSE)</f>
        <v>42</v>
      </c>
      <c r="D57" t="str">
        <f>IF(A57=A56, "",VLOOKUP(Table7[[#This Row],[Shortname]],comp[], 3, FALSE))</f>
        <v/>
      </c>
      <c r="E57" s="19" t="str">
        <f>VLOOKUP(Table7[[#This Row],[Shortname]], comp[], 2, FALSE)</f>
        <v>CoAlW-X</v>
      </c>
      <c r="F57" t="s">
        <v>90</v>
      </c>
      <c r="G57" s="7" t="s">
        <v>1259</v>
      </c>
      <c r="H57">
        <v>500</v>
      </c>
      <c r="I57" s="4">
        <v>2.51188643150957E-6</v>
      </c>
      <c r="J57">
        <v>850</v>
      </c>
      <c r="K57">
        <v>9.6</v>
      </c>
      <c r="N57" s="88" t="s">
        <v>3593</v>
      </c>
      <c r="O57" s="31">
        <v>1300</v>
      </c>
      <c r="P57" s="31">
        <v>12</v>
      </c>
      <c r="Q57" s="31">
        <v>900</v>
      </c>
      <c r="R57" s="31">
        <v>200</v>
      </c>
      <c r="U57" s="89" t="s">
        <v>43</v>
      </c>
      <c r="V57" s="89" t="s">
        <v>3561</v>
      </c>
      <c r="W57" s="89">
        <v>58</v>
      </c>
    </row>
    <row r="58" spans="1:24" x14ac:dyDescent="0.3">
      <c r="A58" t="s">
        <v>2291</v>
      </c>
      <c r="B58">
        <v>53</v>
      </c>
      <c r="C58">
        <f>VLOOKUP(Table7[[#This Row],[Shortname]],comp[], 6, FALSE)</f>
        <v>42</v>
      </c>
      <c r="D58" t="str">
        <f>IF(A58=A57, "",VLOOKUP(Table7[[#This Row],[Shortname]],comp[], 3, FALSE))</f>
        <v/>
      </c>
      <c r="E58" t="str">
        <f>VLOOKUP(Table7[[#This Row],[Shortname]], comp[], 2, FALSE)</f>
        <v>CoAlW-X</v>
      </c>
      <c r="F58" t="s">
        <v>90</v>
      </c>
      <c r="G58" s="7" t="s">
        <v>108</v>
      </c>
      <c r="H58">
        <v>250</v>
      </c>
      <c r="I58" s="4">
        <v>2.5300000000000002E-9</v>
      </c>
      <c r="J58">
        <v>800</v>
      </c>
      <c r="K58">
        <v>9.6</v>
      </c>
      <c r="L58" t="s">
        <v>133</v>
      </c>
      <c r="N58" s="88" t="s">
        <v>3594</v>
      </c>
      <c r="O58" s="31">
        <v>1300</v>
      </c>
      <c r="P58" s="31">
        <v>12</v>
      </c>
      <c r="Q58" s="31">
        <v>900</v>
      </c>
      <c r="R58" s="31">
        <v>200</v>
      </c>
      <c r="U58" s="89" t="s">
        <v>43</v>
      </c>
      <c r="V58" s="89" t="s">
        <v>3561</v>
      </c>
      <c r="W58" s="89">
        <v>58</v>
      </c>
      <c r="X58" t="s">
        <v>130</v>
      </c>
    </row>
    <row r="59" spans="1:24" x14ac:dyDescent="0.3">
      <c r="A59" t="s">
        <v>2291</v>
      </c>
      <c r="B59">
        <v>60</v>
      </c>
      <c r="C59">
        <f>VLOOKUP(Table7[[#This Row],[Shortname]],comp[], 6, FALSE)</f>
        <v>42</v>
      </c>
      <c r="D59" t="str">
        <f>IF(A59=A58, "",VLOOKUP(Table7[[#This Row],[Shortname]],comp[], 3, FALSE))</f>
        <v/>
      </c>
      <c r="E59" t="str">
        <f>VLOOKUP(Table7[[#This Row],[Shortname]], comp[], 2, FALSE)</f>
        <v>CoAlW-X</v>
      </c>
      <c r="F59" t="s">
        <v>90</v>
      </c>
      <c r="G59" s="7" t="s">
        <v>1260</v>
      </c>
      <c r="H59">
        <v>250</v>
      </c>
      <c r="I59" s="4">
        <v>6.4300000000000003E-6</v>
      </c>
      <c r="J59">
        <v>900</v>
      </c>
      <c r="L59" t="s">
        <v>133</v>
      </c>
      <c r="N59" s="88" t="s">
        <v>3570</v>
      </c>
      <c r="O59" s="31">
        <v>1300</v>
      </c>
      <c r="P59" s="31">
        <v>12</v>
      </c>
      <c r="Q59" s="31">
        <v>900</v>
      </c>
      <c r="R59" s="31">
        <v>200</v>
      </c>
      <c r="U59" s="89" t="s">
        <v>43</v>
      </c>
      <c r="V59" s="89" t="s">
        <v>3561</v>
      </c>
      <c r="W59" s="89">
        <v>58</v>
      </c>
    </row>
    <row r="60" spans="1:24" ht="13.8" customHeight="1" x14ac:dyDescent="0.3">
      <c r="A60" t="s">
        <v>2292</v>
      </c>
      <c r="B60">
        <v>54</v>
      </c>
      <c r="C60">
        <f>VLOOKUP(Table7[[#This Row],[Shortname]],comp[], 6, FALSE)</f>
        <v>43</v>
      </c>
      <c r="D60" t="str">
        <f>IF(A60=A59, "",VLOOKUP(Table7[[#This Row],[Shortname]],comp[], 3, FALSE))</f>
        <v>-9Al-10W-B</v>
      </c>
      <c r="E60" t="str">
        <f>VLOOKUP(Table7[[#This Row],[Shortname]], comp[], 2, FALSE)</f>
        <v>CoAlW-X</v>
      </c>
      <c r="F60" t="s">
        <v>91</v>
      </c>
      <c r="G60" s="7" t="s">
        <v>108</v>
      </c>
      <c r="H60">
        <v>400</v>
      </c>
      <c r="I60" s="4">
        <v>7.4598015234879396E-8</v>
      </c>
      <c r="J60">
        <v>850</v>
      </c>
      <c r="K60">
        <v>9.6</v>
      </c>
      <c r="N60" s="88" t="s">
        <v>3595</v>
      </c>
      <c r="O60" s="31">
        <v>1300</v>
      </c>
      <c r="P60" s="31">
        <v>12</v>
      </c>
      <c r="Q60" s="31">
        <v>900</v>
      </c>
      <c r="R60" s="31">
        <v>200</v>
      </c>
      <c r="U60" s="89" t="s">
        <v>43</v>
      </c>
      <c r="V60" s="89" t="s">
        <v>3561</v>
      </c>
      <c r="W60" s="89">
        <v>58</v>
      </c>
    </row>
    <row r="61" spans="1:24" ht="13.8" customHeight="1" x14ac:dyDescent="0.3">
      <c r="A61" t="s">
        <v>2292</v>
      </c>
      <c r="B61" s="19"/>
      <c r="C61" s="19">
        <f>VLOOKUP(Table7[[#This Row],[Shortname]],comp[], 6, FALSE)</f>
        <v>43</v>
      </c>
      <c r="D61" t="str">
        <f>IF(A61=A60, "",VLOOKUP(Table7[[#This Row],[Shortname]],comp[], 3, FALSE))</f>
        <v/>
      </c>
      <c r="E61" s="19" t="str">
        <f>VLOOKUP(Table7[[#This Row],[Shortname]], comp[], 2, FALSE)</f>
        <v>CoAlW-X</v>
      </c>
      <c r="F61" t="s">
        <v>91</v>
      </c>
      <c r="G61" s="7" t="s">
        <v>108</v>
      </c>
      <c r="H61">
        <v>450</v>
      </c>
      <c r="I61" s="4">
        <v>5.9255309755456704E-7</v>
      </c>
      <c r="J61">
        <v>850</v>
      </c>
      <c r="K61">
        <v>9.6</v>
      </c>
      <c r="N61" s="88" t="s">
        <v>3595</v>
      </c>
      <c r="O61" s="31">
        <v>1300</v>
      </c>
      <c r="P61" s="31">
        <v>12</v>
      </c>
      <c r="Q61" s="31">
        <v>900</v>
      </c>
      <c r="R61" s="31">
        <v>200</v>
      </c>
      <c r="U61" s="89" t="s">
        <v>43</v>
      </c>
      <c r="V61" s="89" t="s">
        <v>3561</v>
      </c>
      <c r="W61" s="89">
        <v>58</v>
      </c>
    </row>
    <row r="62" spans="1:24" ht="13.8" customHeight="1" x14ac:dyDescent="0.3">
      <c r="A62" t="s">
        <v>2292</v>
      </c>
      <c r="B62">
        <v>59</v>
      </c>
      <c r="C62">
        <f>VLOOKUP(Table7[[#This Row],[Shortname]],comp[], 6, FALSE)</f>
        <v>43</v>
      </c>
      <c r="D62" t="str">
        <f>IF(A62=A61, "",VLOOKUP(Table7[[#This Row],[Shortname]],comp[], 3, FALSE))</f>
        <v/>
      </c>
      <c r="E62" t="str">
        <f>VLOOKUP(Table7[[#This Row],[Shortname]], comp[], 2, FALSE)</f>
        <v>CoAlW-X</v>
      </c>
      <c r="F62" t="s">
        <v>91</v>
      </c>
      <c r="G62" s="7" t="s">
        <v>1259</v>
      </c>
      <c r="H62">
        <v>500</v>
      </c>
      <c r="I62" s="4">
        <v>3.4384573069455201E-6</v>
      </c>
      <c r="J62">
        <v>850</v>
      </c>
      <c r="K62">
        <v>9.6</v>
      </c>
      <c r="N62" s="88" t="s">
        <v>3595</v>
      </c>
      <c r="O62" s="31">
        <v>1300</v>
      </c>
      <c r="P62" s="31">
        <v>12</v>
      </c>
      <c r="Q62" s="31">
        <v>900</v>
      </c>
      <c r="R62" s="31">
        <v>200</v>
      </c>
      <c r="U62" s="89" t="s">
        <v>43</v>
      </c>
      <c r="V62" s="89" t="s">
        <v>3561</v>
      </c>
      <c r="W62" s="89">
        <v>58</v>
      </c>
    </row>
    <row r="63" spans="1:24" x14ac:dyDescent="0.3">
      <c r="A63" t="s">
        <v>2125</v>
      </c>
      <c r="B63">
        <v>62</v>
      </c>
      <c r="C63">
        <f>VLOOKUP(Table7[[#This Row],[Shortname]],comp[], 6, FALSE)</f>
        <v>44</v>
      </c>
      <c r="D63" t="str">
        <f>IF(A63=A62, "",VLOOKUP(Table7[[#This Row],[Shortname]],comp[], 3, FALSE))</f>
        <v>-8Al-9W-B</v>
      </c>
      <c r="E63" t="str">
        <f>VLOOKUP(Table7[[#This Row],[Shortname]], comp[], 2, FALSE)</f>
        <v>CoAlW-X</v>
      </c>
      <c r="F63" t="s">
        <v>92</v>
      </c>
      <c r="G63" s="7" t="s">
        <v>110</v>
      </c>
      <c r="H63">
        <v>250</v>
      </c>
      <c r="I63" s="4">
        <v>3.17E-9</v>
      </c>
      <c r="J63">
        <v>850</v>
      </c>
      <c r="K63">
        <v>9.6</v>
      </c>
      <c r="N63" s="88" t="s">
        <v>3596</v>
      </c>
      <c r="O63" s="31">
        <v>1300</v>
      </c>
      <c r="P63" s="31">
        <v>12</v>
      </c>
      <c r="Q63" s="31">
        <v>900</v>
      </c>
      <c r="R63" s="31">
        <v>200</v>
      </c>
      <c r="U63" s="89" t="s">
        <v>43</v>
      </c>
      <c r="V63" s="89" t="s">
        <v>3561</v>
      </c>
      <c r="W63" s="89">
        <v>58</v>
      </c>
    </row>
    <row r="64" spans="1:24" x14ac:dyDescent="0.3">
      <c r="A64" t="s">
        <v>2125</v>
      </c>
      <c r="B64">
        <v>66</v>
      </c>
      <c r="C64">
        <f>VLOOKUP(Table7[[#This Row],[Shortname]],comp[], 6, FALSE)</f>
        <v>44</v>
      </c>
      <c r="D64" t="str">
        <f>IF(A64=A63, "",VLOOKUP(Table7[[#This Row],[Shortname]],comp[], 3, FALSE))</f>
        <v/>
      </c>
      <c r="E64" t="str">
        <f>VLOOKUP(Table7[[#This Row],[Shortname]], comp[], 2, FALSE)</f>
        <v>CoAlW-X</v>
      </c>
      <c r="F64" t="s">
        <v>92</v>
      </c>
      <c r="G64" s="7" t="s">
        <v>1263</v>
      </c>
      <c r="H64">
        <v>350</v>
      </c>
      <c r="I64" s="4">
        <v>2.4E-8</v>
      </c>
      <c r="J64">
        <v>850</v>
      </c>
      <c r="K64">
        <v>9.6</v>
      </c>
      <c r="N64" s="88" t="s">
        <v>3596</v>
      </c>
      <c r="O64" s="31">
        <v>1300</v>
      </c>
      <c r="P64" s="31">
        <v>12</v>
      </c>
      <c r="Q64" s="31">
        <v>900</v>
      </c>
      <c r="R64" s="31">
        <v>200</v>
      </c>
      <c r="U64" s="89" t="s">
        <v>43</v>
      </c>
      <c r="V64" s="89" t="s">
        <v>3561</v>
      </c>
      <c r="W64" s="89">
        <v>58</v>
      </c>
    </row>
    <row r="65" spans="1:24" x14ac:dyDescent="0.3">
      <c r="A65" t="s">
        <v>2125</v>
      </c>
      <c r="B65">
        <v>70</v>
      </c>
      <c r="C65">
        <f>VLOOKUP(Table7[[#This Row],[Shortname]],comp[], 6, FALSE)</f>
        <v>44</v>
      </c>
      <c r="D65" t="str">
        <f>IF(A65=A64, "",VLOOKUP(Table7[[#This Row],[Shortname]],comp[], 3, FALSE))</f>
        <v/>
      </c>
      <c r="E65" t="str">
        <f>VLOOKUP(Table7[[#This Row],[Shortname]], comp[], 2, FALSE)</f>
        <v>CoAlW-X</v>
      </c>
      <c r="F65" t="s">
        <v>92</v>
      </c>
      <c r="G65" s="7" t="s">
        <v>1264</v>
      </c>
      <c r="H65">
        <v>450</v>
      </c>
      <c r="I65" s="4">
        <v>4.2300000000000002E-7</v>
      </c>
      <c r="J65">
        <v>850</v>
      </c>
      <c r="K65">
        <v>9.6</v>
      </c>
      <c r="N65" s="88" t="s">
        <v>3596</v>
      </c>
      <c r="O65" s="31">
        <v>1300</v>
      </c>
      <c r="P65" s="31">
        <v>12</v>
      </c>
      <c r="Q65" s="31">
        <v>900</v>
      </c>
      <c r="R65" s="31">
        <v>200</v>
      </c>
      <c r="U65" s="89" t="s">
        <v>43</v>
      </c>
      <c r="V65" s="89" t="s">
        <v>3561</v>
      </c>
      <c r="W65" s="89">
        <v>58</v>
      </c>
    </row>
    <row r="66" spans="1:24" x14ac:dyDescent="0.3">
      <c r="A66" t="s">
        <v>2294</v>
      </c>
      <c r="B66" s="19"/>
      <c r="C66" s="19">
        <f>VLOOKUP(Table7[[#This Row],[Shortname]],comp[], 6, FALSE)</f>
        <v>47</v>
      </c>
      <c r="D66" s="19" t="str">
        <f>IF(A66=A65, "",VLOOKUP(Table7[[#This Row],[Shortname]],comp[], 3, FALSE))</f>
        <v>-8Al-7W-1Ta-1Nb</v>
      </c>
      <c r="E66" s="19" t="str">
        <f>VLOOKUP(Table7[[#This Row],[Shortname]], comp[], 2, FALSE)</f>
        <v>CoAlWX+</v>
      </c>
      <c r="F66" t="s">
        <v>95</v>
      </c>
      <c r="G66" s="7" t="s">
        <v>1264</v>
      </c>
      <c r="H66">
        <v>250</v>
      </c>
      <c r="I66" s="4">
        <v>1.7506000000000001E-8</v>
      </c>
      <c r="J66">
        <v>850</v>
      </c>
      <c r="K66">
        <v>6.7</v>
      </c>
      <c r="N66" s="88" t="s">
        <v>3597</v>
      </c>
      <c r="O66" s="31">
        <v>1300</v>
      </c>
      <c r="P66" s="31">
        <v>12</v>
      </c>
      <c r="Q66" s="31">
        <v>900</v>
      </c>
      <c r="R66" s="31">
        <v>200</v>
      </c>
      <c r="U66" s="89" t="s">
        <v>43</v>
      </c>
      <c r="V66" s="89" t="s">
        <v>3561</v>
      </c>
      <c r="W66" s="89">
        <v>78</v>
      </c>
    </row>
    <row r="67" spans="1:24" x14ac:dyDescent="0.3">
      <c r="A67" t="s">
        <v>2294</v>
      </c>
      <c r="B67" s="19"/>
      <c r="C67" s="19">
        <f>VLOOKUP(Table7[[#This Row],[Shortname]],comp[], 6, FALSE)</f>
        <v>47</v>
      </c>
      <c r="D67" s="19" t="str">
        <f>IF(A67=A65, "",VLOOKUP(Table7[[#This Row],[Shortname]],comp[], 3, FALSE))</f>
        <v>-8Al-7W-1Ta-1Nb</v>
      </c>
      <c r="E67" s="19" t="str">
        <f>VLOOKUP(Table7[[#This Row],[Shortname]], comp[], 2, FALSE)</f>
        <v>CoAlWX+</v>
      </c>
      <c r="F67" t="s">
        <v>95</v>
      </c>
      <c r="G67" s="7" t="s">
        <v>1264</v>
      </c>
      <c r="H67">
        <v>300</v>
      </c>
      <c r="I67" s="4">
        <v>5.1072000000000002E-8</v>
      </c>
      <c r="J67">
        <v>850</v>
      </c>
      <c r="K67">
        <v>6.7</v>
      </c>
      <c r="N67" s="88" t="s">
        <v>3597</v>
      </c>
      <c r="O67" s="31">
        <v>1300</v>
      </c>
      <c r="P67" s="31">
        <v>12</v>
      </c>
      <c r="Q67" s="31">
        <v>900</v>
      </c>
      <c r="R67" s="31">
        <v>200</v>
      </c>
      <c r="U67" s="89" t="s">
        <v>43</v>
      </c>
      <c r="V67" s="89" t="s">
        <v>3561</v>
      </c>
      <c r="W67" s="89">
        <v>78</v>
      </c>
    </row>
    <row r="68" spans="1:24" x14ac:dyDescent="0.3">
      <c r="A68" t="s">
        <v>2294</v>
      </c>
      <c r="B68" s="19"/>
      <c r="C68" s="19">
        <f>VLOOKUP(Table7[[#This Row],[Shortname]],comp[], 6, FALSE)</f>
        <v>47</v>
      </c>
      <c r="D68" s="19" t="str">
        <f>IF(A68=A65, "",VLOOKUP(Table7[[#This Row],[Shortname]],comp[], 3, FALSE))</f>
        <v>-8Al-7W-1Ta-1Nb</v>
      </c>
      <c r="E68" s="19" t="str">
        <f>VLOOKUP(Table7[[#This Row],[Shortname]], comp[], 2, FALSE)</f>
        <v>CoAlWX+</v>
      </c>
      <c r="F68" t="s">
        <v>95</v>
      </c>
      <c r="G68" s="7" t="s">
        <v>1264</v>
      </c>
      <c r="H68">
        <v>350</v>
      </c>
      <c r="I68" s="4">
        <v>1.7363E-7</v>
      </c>
      <c r="J68">
        <v>850</v>
      </c>
      <c r="K68">
        <v>6.7</v>
      </c>
      <c r="N68" s="88" t="s">
        <v>3597</v>
      </c>
      <c r="O68" s="31">
        <v>1300</v>
      </c>
      <c r="P68" s="31">
        <v>12</v>
      </c>
      <c r="Q68" s="31">
        <v>900</v>
      </c>
      <c r="R68" s="31">
        <v>200</v>
      </c>
      <c r="U68" s="89" t="s">
        <v>43</v>
      </c>
      <c r="V68" s="89" t="s">
        <v>3561</v>
      </c>
      <c r="W68" s="89">
        <v>78</v>
      </c>
    </row>
    <row r="69" spans="1:24" x14ac:dyDescent="0.3">
      <c r="A69" t="s">
        <v>2294</v>
      </c>
      <c r="B69" s="19"/>
      <c r="C69" s="19">
        <f>VLOOKUP(Table7[[#This Row],[Shortname]],comp[], 6, FALSE)</f>
        <v>47</v>
      </c>
      <c r="D69" s="19" t="str">
        <f>IF(A69=A65, "",VLOOKUP(Table7[[#This Row],[Shortname]],comp[], 3, FALSE))</f>
        <v>-8Al-7W-1Ta-1Nb</v>
      </c>
      <c r="E69" s="19" t="str">
        <f>VLOOKUP(Table7[[#This Row],[Shortname]], comp[], 2, FALSE)</f>
        <v>CoAlWX+</v>
      </c>
      <c r="F69" t="s">
        <v>95</v>
      </c>
      <c r="G69" s="7" t="s">
        <v>1264</v>
      </c>
      <c r="H69">
        <v>400</v>
      </c>
      <c r="I69" s="4">
        <v>3.6498999999999999E-7</v>
      </c>
      <c r="J69">
        <v>850</v>
      </c>
      <c r="K69">
        <v>6.7</v>
      </c>
      <c r="N69" s="88" t="s">
        <v>3597</v>
      </c>
      <c r="O69" s="31">
        <v>1300</v>
      </c>
      <c r="P69" s="31">
        <v>12</v>
      </c>
      <c r="Q69" s="31">
        <v>900</v>
      </c>
      <c r="R69" s="31">
        <v>200</v>
      </c>
      <c r="U69" s="89" t="s">
        <v>43</v>
      </c>
      <c r="V69" s="89" t="s">
        <v>3561</v>
      </c>
      <c r="W69" s="89">
        <v>78</v>
      </c>
    </row>
    <row r="70" spans="1:24" x14ac:dyDescent="0.3">
      <c r="A70" t="s">
        <v>2294</v>
      </c>
      <c r="B70">
        <v>77</v>
      </c>
      <c r="C70">
        <f>VLOOKUP(Table7[[#This Row],[Shortname]],comp[], 6, FALSE)</f>
        <v>47</v>
      </c>
      <c r="D70" t="str">
        <f>IF(A70=A65, "",VLOOKUP(Table7[[#This Row],[Shortname]],comp[], 3, FALSE))</f>
        <v>-8Al-7W-1Ta-1Nb</v>
      </c>
      <c r="E70" t="str">
        <f>VLOOKUP(Table7[[#This Row],[Shortname]], comp[], 2, FALSE)</f>
        <v>CoAlWX+</v>
      </c>
      <c r="F70" t="s">
        <v>95</v>
      </c>
      <c r="G70" s="7" t="s">
        <v>1266</v>
      </c>
      <c r="H70">
        <v>450.07</v>
      </c>
      <c r="I70" s="4">
        <v>8.3732999999999999E-7</v>
      </c>
      <c r="J70">
        <v>850</v>
      </c>
      <c r="K70">
        <v>6.7</v>
      </c>
      <c r="N70" s="88" t="s">
        <v>3597</v>
      </c>
      <c r="O70" s="31">
        <v>1300</v>
      </c>
      <c r="P70" s="31">
        <v>12</v>
      </c>
      <c r="Q70" s="31">
        <v>900</v>
      </c>
      <c r="R70" s="31">
        <v>200</v>
      </c>
      <c r="U70" s="89" t="s">
        <v>43</v>
      </c>
      <c r="V70" s="89" t="s">
        <v>3561</v>
      </c>
      <c r="W70" s="89">
        <v>78</v>
      </c>
    </row>
    <row r="71" spans="1:24" x14ac:dyDescent="0.3">
      <c r="A71" t="s">
        <v>2296</v>
      </c>
      <c r="B71">
        <v>25</v>
      </c>
      <c r="C71">
        <f>VLOOKUP(Table7[[#This Row],[Shortname]],comp[], 6, FALSE)</f>
        <v>50</v>
      </c>
      <c r="D71" t="str">
        <f>IF(A71=A70, "",VLOOKUP(Table7[[#This Row],[Shortname]],comp[], 3, FALSE))</f>
        <v>-8Al-9W-1Mo-B</v>
      </c>
      <c r="E71" t="str">
        <f>VLOOKUP(Table7[[#This Row],[Shortname]], comp[], 2, FALSE)</f>
        <v>CoAlW-X</v>
      </c>
      <c r="F71" t="s">
        <v>129</v>
      </c>
      <c r="G71" s="5" t="s">
        <v>1274</v>
      </c>
      <c r="H71">
        <v>80</v>
      </c>
      <c r="I71" s="4">
        <v>6.1796000000000006E-8</v>
      </c>
      <c r="J71">
        <v>950</v>
      </c>
      <c r="K71">
        <v>3.9</v>
      </c>
      <c r="N71" s="88" t="s">
        <v>3576</v>
      </c>
      <c r="O71" s="31">
        <v>1300</v>
      </c>
      <c r="P71" s="31">
        <v>12</v>
      </c>
      <c r="Q71" s="31">
        <v>900</v>
      </c>
      <c r="R71" s="31">
        <v>200</v>
      </c>
      <c r="U71" s="89" t="s">
        <v>43</v>
      </c>
      <c r="V71" s="89" t="s">
        <v>3561</v>
      </c>
      <c r="W71" s="89">
        <v>72</v>
      </c>
    </row>
    <row r="72" spans="1:24" x14ac:dyDescent="0.3">
      <c r="A72" t="s">
        <v>2296</v>
      </c>
      <c r="B72">
        <v>26</v>
      </c>
      <c r="C72">
        <f>VLOOKUP(Table7[[#This Row],[Shortname]],comp[], 6, FALSE)</f>
        <v>50</v>
      </c>
      <c r="D72" t="str">
        <f>IF(A72=A71, "",VLOOKUP(Table7[[#This Row],[Shortname]],comp[], 3, FALSE))</f>
        <v/>
      </c>
      <c r="E72" t="str">
        <f>VLOOKUP(Table7[[#This Row],[Shortname]], comp[], 2, FALSE)</f>
        <v>CoAlW-X</v>
      </c>
      <c r="F72" t="s">
        <v>129</v>
      </c>
      <c r="G72" s="5" t="s">
        <v>3563</v>
      </c>
      <c r="H72">
        <v>110</v>
      </c>
      <c r="I72" s="4">
        <v>2.1544E-7</v>
      </c>
      <c r="J72">
        <v>950</v>
      </c>
      <c r="K72">
        <v>3.9</v>
      </c>
      <c r="N72" s="88" t="s">
        <v>3576</v>
      </c>
      <c r="O72" s="31">
        <v>1300</v>
      </c>
      <c r="P72" s="31">
        <v>12</v>
      </c>
      <c r="Q72" s="31">
        <v>900</v>
      </c>
      <c r="R72" s="31">
        <v>200</v>
      </c>
      <c r="U72" s="89" t="s">
        <v>43</v>
      </c>
      <c r="V72" s="89" t="s">
        <v>3561</v>
      </c>
      <c r="W72" s="89">
        <v>72</v>
      </c>
    </row>
    <row r="73" spans="1:24" x14ac:dyDescent="0.3">
      <c r="A73" t="s">
        <v>2296</v>
      </c>
      <c r="B73">
        <v>27</v>
      </c>
      <c r="C73">
        <f>VLOOKUP(Table7[[#This Row],[Shortname]],comp[], 6, FALSE)</f>
        <v>50</v>
      </c>
      <c r="D73" t="str">
        <f>IF(A73=A72, "",VLOOKUP(Table7[[#This Row],[Shortname]],comp[], 3, FALSE))</f>
        <v/>
      </c>
      <c r="E73" t="str">
        <f>VLOOKUP(Table7[[#This Row],[Shortname]], comp[], 2, FALSE)</f>
        <v>CoAlW-X</v>
      </c>
      <c r="F73" t="s">
        <v>129</v>
      </c>
      <c r="G73" s="5" t="s">
        <v>154</v>
      </c>
      <c r="H73">
        <v>150</v>
      </c>
      <c r="I73" s="4">
        <v>7.7090999999999996E-7</v>
      </c>
      <c r="J73">
        <v>950</v>
      </c>
      <c r="K73">
        <v>3.9</v>
      </c>
      <c r="N73" s="88" t="s">
        <v>3576</v>
      </c>
      <c r="O73" s="31">
        <v>1300</v>
      </c>
      <c r="P73" s="31">
        <v>12</v>
      </c>
      <c r="Q73" s="31">
        <v>900</v>
      </c>
      <c r="R73" s="31">
        <v>200</v>
      </c>
      <c r="U73" s="89" t="s">
        <v>43</v>
      </c>
      <c r="V73" s="89" t="s">
        <v>3561</v>
      </c>
      <c r="W73" s="89">
        <v>72</v>
      </c>
    </row>
    <row r="74" spans="1:24" x14ac:dyDescent="0.3">
      <c r="A74" t="s">
        <v>2296</v>
      </c>
      <c r="B74">
        <v>67</v>
      </c>
      <c r="C74">
        <f>VLOOKUP(Table7[[#This Row],[Shortname]],comp[], 6, FALSE)</f>
        <v>50</v>
      </c>
      <c r="D74" t="str">
        <f>IF(A74=A73, "",VLOOKUP(Table7[[#This Row],[Shortname]],comp[], 3, FALSE))</f>
        <v/>
      </c>
      <c r="E74" t="str">
        <f>VLOOKUP(Table7[[#This Row],[Shortname]], comp[], 2, FALSE)</f>
        <v>CoAlW-X</v>
      </c>
      <c r="F74" t="s">
        <v>129</v>
      </c>
      <c r="G74" s="7" t="s">
        <v>1263</v>
      </c>
      <c r="H74">
        <v>350</v>
      </c>
      <c r="I74" s="4">
        <v>2.0041000000000001E-8</v>
      </c>
      <c r="J74">
        <v>850</v>
      </c>
      <c r="K74">
        <v>17.600000000000001</v>
      </c>
      <c r="N74" s="88" t="s">
        <v>3598</v>
      </c>
      <c r="O74" s="31">
        <v>1300</v>
      </c>
      <c r="P74" s="31">
        <v>12</v>
      </c>
      <c r="Q74" s="31">
        <v>900</v>
      </c>
      <c r="R74" s="31">
        <v>200</v>
      </c>
      <c r="U74" s="89" t="s">
        <v>43</v>
      </c>
      <c r="V74" s="89" t="s">
        <v>3561</v>
      </c>
      <c r="W74" s="89">
        <v>72</v>
      </c>
    </row>
    <row r="75" spans="1:24" x14ac:dyDescent="0.3">
      <c r="A75" t="s">
        <v>2296</v>
      </c>
      <c r="B75">
        <v>68</v>
      </c>
      <c r="C75">
        <f>VLOOKUP(Table7[[#This Row],[Shortname]],comp[], 6, FALSE)</f>
        <v>50</v>
      </c>
      <c r="D75" t="str">
        <f>IF(A75=A74, "",VLOOKUP(Table7[[#This Row],[Shortname]],comp[], 3, FALSE))</f>
        <v/>
      </c>
      <c r="E75" t="str">
        <f>VLOOKUP(Table7[[#This Row],[Shortname]], comp[], 2, FALSE)</f>
        <v>CoAlW-X</v>
      </c>
      <c r="F75" t="s">
        <v>129</v>
      </c>
      <c r="G75" s="7" t="s">
        <v>1263</v>
      </c>
      <c r="H75">
        <v>400</v>
      </c>
      <c r="I75" s="4">
        <v>2.8724000000000002E-7</v>
      </c>
      <c r="J75">
        <v>850</v>
      </c>
      <c r="K75">
        <v>17.600000000000001</v>
      </c>
      <c r="N75" s="88" t="s">
        <v>3598</v>
      </c>
      <c r="O75" s="31">
        <v>1300</v>
      </c>
      <c r="P75" s="31">
        <v>12</v>
      </c>
      <c r="Q75" s="31">
        <v>900</v>
      </c>
      <c r="R75" s="31">
        <v>200</v>
      </c>
      <c r="U75" s="89" t="s">
        <v>43</v>
      </c>
      <c r="V75" s="89" t="s">
        <v>3561</v>
      </c>
      <c r="W75" s="89">
        <v>72</v>
      </c>
    </row>
    <row r="76" spans="1:24" x14ac:dyDescent="0.3">
      <c r="A76" t="s">
        <v>2296</v>
      </c>
      <c r="B76">
        <v>69</v>
      </c>
      <c r="C76">
        <f>VLOOKUP(Table7[[#This Row],[Shortname]],comp[], 6, FALSE)</f>
        <v>50</v>
      </c>
      <c r="D76" t="str">
        <f>IF(A76=A75, "",VLOOKUP(Table7[[#This Row],[Shortname]],comp[], 3, FALSE))</f>
        <v/>
      </c>
      <c r="E76" t="str">
        <f>VLOOKUP(Table7[[#This Row],[Shortname]], comp[], 2, FALSE)</f>
        <v>CoAlW-X</v>
      </c>
      <c r="F76" t="s">
        <v>129</v>
      </c>
      <c r="G76" s="7" t="s">
        <v>1263</v>
      </c>
      <c r="H76">
        <v>450</v>
      </c>
      <c r="I76" s="4">
        <v>1.8704999999999999E-6</v>
      </c>
      <c r="J76">
        <v>850</v>
      </c>
      <c r="K76">
        <v>17.600000000000001</v>
      </c>
      <c r="N76" s="88" t="s">
        <v>3598</v>
      </c>
      <c r="O76" s="31">
        <v>1300</v>
      </c>
      <c r="P76" s="31">
        <v>12</v>
      </c>
      <c r="Q76" s="31">
        <v>900</v>
      </c>
      <c r="R76" s="31">
        <v>200</v>
      </c>
      <c r="U76" s="89" t="s">
        <v>43</v>
      </c>
      <c r="V76" s="89" t="s">
        <v>3561</v>
      </c>
      <c r="W76" s="89">
        <v>72</v>
      </c>
    </row>
    <row r="77" spans="1:24" x14ac:dyDescent="0.3">
      <c r="A77" t="s">
        <v>2297</v>
      </c>
      <c r="B77" s="19"/>
      <c r="C77" s="19">
        <f>VLOOKUP(Table7[[#This Row],[Shortname]],comp[], 6, FALSE)</f>
        <v>51</v>
      </c>
      <c r="D77" s="19" t="str">
        <f>IF(A77=A76, "",VLOOKUP(Table7[[#This Row],[Shortname]],comp[], 3, FALSE))</f>
        <v>-8Al-10W-2Ta-2Mo</v>
      </c>
      <c r="E77" s="19" t="str">
        <f>VLOOKUP(Table7[[#This Row],[Shortname]], comp[], 2, FALSE)</f>
        <v>CoAlWX+</v>
      </c>
      <c r="F77" t="s">
        <v>98</v>
      </c>
      <c r="G77" s="7" t="s">
        <v>1263</v>
      </c>
      <c r="H77">
        <v>250</v>
      </c>
      <c r="I77" s="4">
        <v>1.4263E-7</v>
      </c>
      <c r="J77">
        <v>850</v>
      </c>
      <c r="K77">
        <v>7.7</v>
      </c>
      <c r="N77" s="88" t="s">
        <v>3591</v>
      </c>
      <c r="O77" s="31">
        <v>1300</v>
      </c>
      <c r="P77" s="31">
        <v>12</v>
      </c>
      <c r="Q77" s="31">
        <v>900</v>
      </c>
      <c r="R77" s="31">
        <v>200</v>
      </c>
      <c r="U77" s="89" t="s">
        <v>43</v>
      </c>
      <c r="V77" s="89" t="s">
        <v>3561</v>
      </c>
      <c r="W77" s="89">
        <v>76</v>
      </c>
    </row>
    <row r="78" spans="1:24" x14ac:dyDescent="0.3">
      <c r="A78" t="s">
        <v>2297</v>
      </c>
      <c r="B78" s="19"/>
      <c r="C78" s="19">
        <f>VLOOKUP(Table7[[#This Row],[Shortname]],comp[], 6, FALSE)</f>
        <v>51</v>
      </c>
      <c r="D78" s="19" t="str">
        <f>IF(A78=A76, "",VLOOKUP(Table7[[#This Row],[Shortname]],comp[], 3, FALSE))</f>
        <v>-8Al-10W-2Ta-2Mo</v>
      </c>
      <c r="E78" s="19" t="str">
        <f>VLOOKUP(Table7[[#This Row],[Shortname]], comp[], 2, FALSE)</f>
        <v>CoAlWX+</v>
      </c>
      <c r="F78" t="s">
        <v>98</v>
      </c>
      <c r="G78" s="7" t="s">
        <v>1263</v>
      </c>
      <c r="H78">
        <v>350</v>
      </c>
      <c r="I78" s="4">
        <v>1.7602000000000001E-6</v>
      </c>
      <c r="J78">
        <v>850</v>
      </c>
      <c r="K78">
        <v>7.7</v>
      </c>
      <c r="N78" s="88" t="s">
        <v>3591</v>
      </c>
      <c r="O78" s="31">
        <v>1300</v>
      </c>
      <c r="P78" s="31">
        <v>12</v>
      </c>
      <c r="Q78" s="31">
        <v>900</v>
      </c>
      <c r="R78" s="31">
        <v>200</v>
      </c>
      <c r="U78" s="89" t="s">
        <v>43</v>
      </c>
      <c r="V78" s="89" t="s">
        <v>3561</v>
      </c>
      <c r="W78" s="89">
        <v>76</v>
      </c>
    </row>
    <row r="79" spans="1:24" x14ac:dyDescent="0.3">
      <c r="A79" t="s">
        <v>2297</v>
      </c>
      <c r="B79" s="19"/>
      <c r="C79" s="19">
        <f>VLOOKUP(Table7[[#This Row],[Shortname]],comp[], 6, FALSE)</f>
        <v>51</v>
      </c>
      <c r="D79" s="19" t="str">
        <f>IF(A79=A76, "",VLOOKUP(Table7[[#This Row],[Shortname]],comp[], 3, FALSE))</f>
        <v>-8Al-10W-2Ta-2Mo</v>
      </c>
      <c r="E79" s="19" t="str">
        <f>VLOOKUP(Table7[[#This Row],[Shortname]], comp[], 2, FALSE)</f>
        <v>CoAlWX+</v>
      </c>
      <c r="F79" t="s">
        <v>98</v>
      </c>
      <c r="G79" s="7" t="s">
        <v>1263</v>
      </c>
      <c r="H79">
        <v>400</v>
      </c>
      <c r="I79" s="4">
        <v>5.1352000000000004E-6</v>
      </c>
      <c r="J79">
        <v>850</v>
      </c>
      <c r="K79">
        <v>7.7</v>
      </c>
      <c r="N79" s="88" t="s">
        <v>3591</v>
      </c>
      <c r="O79" s="31">
        <v>1300</v>
      </c>
      <c r="P79" s="31">
        <v>12</v>
      </c>
      <c r="Q79" s="31">
        <v>900</v>
      </c>
      <c r="R79" s="31">
        <v>200</v>
      </c>
      <c r="U79" s="89" t="s">
        <v>43</v>
      </c>
      <c r="V79" s="89" t="s">
        <v>3561</v>
      </c>
      <c r="W79" s="89">
        <v>76</v>
      </c>
    </row>
    <row r="80" spans="1:24" x14ac:dyDescent="0.3">
      <c r="A80" t="s">
        <v>2297</v>
      </c>
      <c r="B80">
        <v>81</v>
      </c>
      <c r="C80">
        <f>VLOOKUP(Table7[[#This Row],[Shortname]],comp[], 6, FALSE)</f>
        <v>51</v>
      </c>
      <c r="D80" t="str">
        <f>IF(A80=A76, "",VLOOKUP(Table7[[#This Row],[Shortname]],comp[], 3, FALSE))</f>
        <v>-8Al-10W-2Ta-2Mo</v>
      </c>
      <c r="E80" t="str">
        <f>VLOOKUP(Table7[[#This Row],[Shortname]], comp[], 2, FALSE)</f>
        <v>CoAlWX+</v>
      </c>
      <c r="F80" t="s">
        <v>98</v>
      </c>
      <c r="G80" s="7" t="s">
        <v>1257</v>
      </c>
      <c r="H80">
        <v>450</v>
      </c>
      <c r="I80" s="4">
        <v>1.3141E-5</v>
      </c>
      <c r="J80">
        <v>850</v>
      </c>
      <c r="K80">
        <v>7.7</v>
      </c>
      <c r="N80" s="88" t="s">
        <v>3591</v>
      </c>
      <c r="O80" s="31">
        <v>1300</v>
      </c>
      <c r="P80" s="31">
        <v>12</v>
      </c>
      <c r="Q80" s="31">
        <v>900</v>
      </c>
      <c r="R80" s="31">
        <v>200</v>
      </c>
      <c r="U80" s="89" t="s">
        <v>43</v>
      </c>
      <c r="V80" s="89" t="s">
        <v>3561</v>
      </c>
      <c r="W80" s="89">
        <v>76</v>
      </c>
      <c r="X80" t="s">
        <v>3603</v>
      </c>
    </row>
    <row r="81" spans="1:23" x14ac:dyDescent="0.3">
      <c r="A81" t="s">
        <v>2299</v>
      </c>
      <c r="B81">
        <v>28</v>
      </c>
      <c r="C81">
        <f>VLOOKUP(Table7[[#This Row],[Shortname]],comp[], 6, FALSE)</f>
        <v>53</v>
      </c>
      <c r="D81" t="str">
        <f>IF(A81=A80, "",VLOOKUP(Table7[[#This Row],[Shortname]],comp[], 3, FALSE))</f>
        <v>-9Al-10W-Si</v>
      </c>
      <c r="E81" t="str">
        <f>VLOOKUP(Table7[[#This Row],[Shortname]], comp[], 2, FALSE)</f>
        <v>CoAlW-X</v>
      </c>
      <c r="F81" t="s">
        <v>101</v>
      </c>
      <c r="G81" s="5" t="s">
        <v>155</v>
      </c>
      <c r="H81">
        <v>250</v>
      </c>
      <c r="I81" s="4">
        <v>3.7206999999999998E-5</v>
      </c>
      <c r="J81">
        <v>950</v>
      </c>
      <c r="K81">
        <v>8.6</v>
      </c>
      <c r="N81" s="88" t="s">
        <v>3577</v>
      </c>
      <c r="O81" s="31">
        <v>1300</v>
      </c>
      <c r="P81" s="31">
        <v>12</v>
      </c>
      <c r="Q81" s="31">
        <v>900</v>
      </c>
      <c r="R81" s="31">
        <v>200</v>
      </c>
      <c r="U81" s="89" t="s">
        <v>43</v>
      </c>
      <c r="V81" s="89" t="s">
        <v>3561</v>
      </c>
      <c r="W81" s="89">
        <v>72</v>
      </c>
    </row>
    <row r="82" spans="1:23" x14ac:dyDescent="0.3">
      <c r="A82" t="s">
        <v>2299</v>
      </c>
      <c r="B82">
        <v>29</v>
      </c>
      <c r="C82">
        <f>VLOOKUP(Table7[[#This Row],[Shortname]],comp[], 6, FALSE)</f>
        <v>53</v>
      </c>
      <c r="D82" t="str">
        <f>IF(A82=A81, "",VLOOKUP(Table7[[#This Row],[Shortname]],comp[], 3, FALSE))</f>
        <v/>
      </c>
      <c r="E82" t="str">
        <f>VLOOKUP(Table7[[#This Row],[Shortname]], comp[], 2, FALSE)</f>
        <v>CoAlW-X</v>
      </c>
      <c r="F82" t="s">
        <v>101</v>
      </c>
      <c r="G82" s="5" t="s">
        <v>1275</v>
      </c>
      <c r="H82">
        <v>110</v>
      </c>
      <c r="I82" s="4">
        <v>3.3967999999999997E-8</v>
      </c>
      <c r="J82">
        <v>950</v>
      </c>
      <c r="K82">
        <v>8.6</v>
      </c>
      <c r="N82" s="88" t="s">
        <v>3577</v>
      </c>
      <c r="O82" s="31">
        <v>1300</v>
      </c>
      <c r="P82" s="31">
        <v>12</v>
      </c>
      <c r="Q82" s="31">
        <v>900</v>
      </c>
      <c r="R82" s="31">
        <v>200</v>
      </c>
      <c r="U82" s="89" t="s">
        <v>43</v>
      </c>
      <c r="V82" s="89" t="s">
        <v>3561</v>
      </c>
      <c r="W82" s="89">
        <v>72</v>
      </c>
    </row>
    <row r="83" spans="1:23" x14ac:dyDescent="0.3">
      <c r="A83" t="s">
        <v>2299</v>
      </c>
      <c r="B83">
        <v>30</v>
      </c>
      <c r="C83">
        <f>VLOOKUP(Table7[[#This Row],[Shortname]],comp[], 6, FALSE)</f>
        <v>53</v>
      </c>
      <c r="D83" t="str">
        <f>IF(A83=A82, "",VLOOKUP(Table7[[#This Row],[Shortname]],comp[], 3, FALSE))</f>
        <v/>
      </c>
      <c r="E83" t="str">
        <f>VLOOKUP(Table7[[#This Row],[Shortname]], comp[], 2, FALSE)</f>
        <v>CoAlW-X</v>
      </c>
      <c r="F83" t="s">
        <v>101</v>
      </c>
      <c r="G83" s="5" t="s">
        <v>155</v>
      </c>
      <c r="H83">
        <v>150</v>
      </c>
      <c r="I83" s="4">
        <v>4.8263000000000003E-7</v>
      </c>
      <c r="J83">
        <v>950</v>
      </c>
      <c r="K83">
        <v>8.6</v>
      </c>
      <c r="N83" s="88" t="s">
        <v>3577</v>
      </c>
      <c r="O83" s="31">
        <v>1300</v>
      </c>
      <c r="P83" s="31">
        <v>12</v>
      </c>
      <c r="Q83" s="31">
        <v>900</v>
      </c>
      <c r="R83" s="31">
        <v>200</v>
      </c>
      <c r="U83" s="89" t="s">
        <v>43</v>
      </c>
      <c r="V83" s="89" t="s">
        <v>3561</v>
      </c>
      <c r="W83" s="89">
        <v>72</v>
      </c>
    </row>
    <row r="84" spans="1:23" x14ac:dyDescent="0.3">
      <c r="A84" t="s">
        <v>2299</v>
      </c>
      <c r="B84">
        <v>31</v>
      </c>
      <c r="C84">
        <f>VLOOKUP(Table7[[#This Row],[Shortname]],comp[], 6, FALSE)</f>
        <v>53</v>
      </c>
      <c r="D84" t="str">
        <f>IF(A84=A83, "",VLOOKUP(Table7[[#This Row],[Shortname]],comp[], 3, FALSE))</f>
        <v/>
      </c>
      <c r="E84" t="str">
        <f>VLOOKUP(Table7[[#This Row],[Shortname]], comp[], 2, FALSE)</f>
        <v>CoAlW-X</v>
      </c>
      <c r="F84" t="s">
        <v>101</v>
      </c>
      <c r="G84" s="5" t="s">
        <v>155</v>
      </c>
      <c r="H84">
        <v>200</v>
      </c>
      <c r="I84" s="4">
        <v>5.7156E-6</v>
      </c>
      <c r="J84">
        <v>950</v>
      </c>
      <c r="K84">
        <v>8.6</v>
      </c>
      <c r="N84" s="88" t="s">
        <v>3577</v>
      </c>
      <c r="O84" s="31">
        <v>1300</v>
      </c>
      <c r="P84" s="31">
        <v>12</v>
      </c>
      <c r="Q84" s="31">
        <v>900</v>
      </c>
      <c r="R84" s="31">
        <v>200</v>
      </c>
      <c r="U84" s="89" t="s">
        <v>43</v>
      </c>
      <c r="V84" s="89" t="s">
        <v>3561</v>
      </c>
      <c r="W84" s="89">
        <v>72</v>
      </c>
    </row>
    <row r="85" spans="1:23" x14ac:dyDescent="0.3">
      <c r="A85" t="s">
        <v>2299</v>
      </c>
      <c r="B85">
        <v>71</v>
      </c>
      <c r="C85">
        <f>VLOOKUP(Table7[[#This Row],[Shortname]],comp[], 6, FALSE)</f>
        <v>53</v>
      </c>
      <c r="D85" t="str">
        <f>IF(A85=A84, "",VLOOKUP(Table7[[#This Row],[Shortname]],comp[], 3, FALSE))</f>
        <v/>
      </c>
      <c r="E85" t="str">
        <f>VLOOKUP(Table7[[#This Row],[Shortname]], comp[], 2, FALSE)</f>
        <v>CoAlW-X</v>
      </c>
      <c r="F85" t="s">
        <v>101</v>
      </c>
      <c r="G85" s="7" t="s">
        <v>1264</v>
      </c>
      <c r="H85">
        <v>250</v>
      </c>
      <c r="I85" s="4">
        <v>1.2733000000000001E-8</v>
      </c>
      <c r="J85">
        <v>850</v>
      </c>
      <c r="K85">
        <v>9.1999999999999993</v>
      </c>
      <c r="N85" s="88" t="s">
        <v>3599</v>
      </c>
      <c r="O85" s="31">
        <v>1300</v>
      </c>
      <c r="P85" s="31">
        <v>12</v>
      </c>
      <c r="Q85" s="31">
        <v>900</v>
      </c>
      <c r="R85" s="31">
        <v>200</v>
      </c>
      <c r="U85" s="89" t="s">
        <v>43</v>
      </c>
      <c r="V85" s="89" t="s">
        <v>3561</v>
      </c>
      <c r="W85" s="89">
        <v>72</v>
      </c>
    </row>
    <row r="86" spans="1:23" x14ac:dyDescent="0.3">
      <c r="A86" t="s">
        <v>2299</v>
      </c>
      <c r="B86">
        <v>72</v>
      </c>
      <c r="C86">
        <f>VLOOKUP(Table7[[#This Row],[Shortname]],comp[], 6, FALSE)</f>
        <v>53</v>
      </c>
      <c r="D86" t="str">
        <f>IF(A86=A85, "",VLOOKUP(Table7[[#This Row],[Shortname]],comp[], 3, FALSE))</f>
        <v/>
      </c>
      <c r="E86" t="str">
        <f>VLOOKUP(Table7[[#This Row],[Shortname]], comp[], 2, FALSE)</f>
        <v>CoAlW-X</v>
      </c>
      <c r="F86" t="s">
        <v>101</v>
      </c>
      <c r="G86" s="7" t="s">
        <v>1264</v>
      </c>
      <c r="H86">
        <v>350</v>
      </c>
      <c r="I86" s="4">
        <v>2.8163000000000001E-7</v>
      </c>
      <c r="J86">
        <v>850</v>
      </c>
      <c r="K86">
        <v>9.1999999999999993</v>
      </c>
      <c r="N86" s="88" t="s">
        <v>3599</v>
      </c>
      <c r="O86" s="31">
        <v>1300</v>
      </c>
      <c r="P86" s="31">
        <v>12</v>
      </c>
      <c r="Q86" s="31">
        <v>900</v>
      </c>
      <c r="R86" s="31">
        <v>200</v>
      </c>
      <c r="U86" s="89" t="s">
        <v>43</v>
      </c>
      <c r="V86" s="89" t="s">
        <v>3561</v>
      </c>
      <c r="W86" s="89">
        <v>72</v>
      </c>
    </row>
    <row r="87" spans="1:23" x14ac:dyDescent="0.3">
      <c r="A87" t="s">
        <v>2299</v>
      </c>
      <c r="B87">
        <v>73</v>
      </c>
      <c r="C87">
        <f>VLOOKUP(Table7[[#This Row],[Shortname]],comp[], 6, FALSE)</f>
        <v>53</v>
      </c>
      <c r="D87" t="str">
        <f>IF(A87=A86, "",VLOOKUP(Table7[[#This Row],[Shortname]],comp[], 3, FALSE))</f>
        <v/>
      </c>
      <c r="E87" t="str">
        <f>VLOOKUP(Table7[[#This Row],[Shortname]], comp[], 2, FALSE)</f>
        <v>CoAlW-X</v>
      </c>
      <c r="F87" t="s">
        <v>101</v>
      </c>
      <c r="G87" s="7" t="s">
        <v>1264</v>
      </c>
      <c r="H87">
        <v>400</v>
      </c>
      <c r="I87" s="4">
        <v>1.0556999999999999E-6</v>
      </c>
      <c r="J87">
        <v>850</v>
      </c>
      <c r="K87">
        <v>9.1999999999999993</v>
      </c>
      <c r="N87" s="88" t="s">
        <v>3599</v>
      </c>
      <c r="O87" s="31">
        <v>1300</v>
      </c>
      <c r="P87" s="31">
        <v>12</v>
      </c>
      <c r="Q87" s="31">
        <v>900</v>
      </c>
      <c r="R87" s="31">
        <v>200</v>
      </c>
      <c r="U87" s="89" t="s">
        <v>43</v>
      </c>
      <c r="V87" s="89" t="s">
        <v>3561</v>
      </c>
      <c r="W87" s="89">
        <v>72</v>
      </c>
    </row>
    <row r="88" spans="1:23" x14ac:dyDescent="0.3">
      <c r="A88" t="s">
        <v>2302</v>
      </c>
      <c r="B88">
        <v>22</v>
      </c>
      <c r="C88">
        <f>VLOOKUP(Table7[[#This Row],[Shortname]],comp[], 6, FALSE)</f>
        <v>57</v>
      </c>
      <c r="D88" t="str">
        <f>IF(A88=A87, "",VLOOKUP(Table7[[#This Row],[Shortname]],comp[], 3, FALSE))</f>
        <v>-8Al-10W-2Ti-B</v>
      </c>
      <c r="E88" t="str">
        <f>VLOOKUP(Table7[[#This Row],[Shortname]], comp[], 2, FALSE)</f>
        <v>CoAlW-X</v>
      </c>
      <c r="F88" t="s">
        <v>104</v>
      </c>
      <c r="G88" s="5" t="s">
        <v>1273</v>
      </c>
      <c r="H88">
        <v>150</v>
      </c>
      <c r="I88" s="4">
        <v>3.3096000000000001E-8</v>
      </c>
      <c r="J88">
        <v>950</v>
      </c>
      <c r="K88">
        <v>8.8000000000000007</v>
      </c>
      <c r="N88" s="88" t="s">
        <v>3575</v>
      </c>
      <c r="O88" s="31">
        <v>1300</v>
      </c>
      <c r="P88" s="31">
        <v>12</v>
      </c>
      <c r="Q88" s="31">
        <v>900</v>
      </c>
      <c r="R88" s="31">
        <v>200</v>
      </c>
      <c r="U88" s="89" t="s">
        <v>43</v>
      </c>
      <c r="V88" s="89" t="s">
        <v>3561</v>
      </c>
      <c r="W88" s="89">
        <v>75</v>
      </c>
    </row>
    <row r="89" spans="1:23" x14ac:dyDescent="0.3">
      <c r="A89" t="s">
        <v>2302</v>
      </c>
      <c r="B89">
        <v>23</v>
      </c>
      <c r="C89">
        <f>VLOOKUP(Table7[[#This Row],[Shortname]],comp[], 6, FALSE)</f>
        <v>57</v>
      </c>
      <c r="D89" t="str">
        <f>IF(A89=A88, "",VLOOKUP(Table7[[#This Row],[Shortname]],comp[], 3, FALSE))</f>
        <v/>
      </c>
      <c r="E89" t="str">
        <f>VLOOKUP(Table7[[#This Row],[Shortname]], comp[], 2, FALSE)</f>
        <v>CoAlW-X</v>
      </c>
      <c r="F89" t="s">
        <v>104</v>
      </c>
      <c r="G89" s="5" t="s">
        <v>153</v>
      </c>
      <c r="H89">
        <v>200</v>
      </c>
      <c r="I89" s="4">
        <v>2.8682999999999998E-7</v>
      </c>
      <c r="J89">
        <v>950</v>
      </c>
      <c r="K89">
        <v>8.8000000000000007</v>
      </c>
      <c r="N89" s="88" t="s">
        <v>3575</v>
      </c>
      <c r="O89" s="31">
        <v>1300</v>
      </c>
      <c r="P89" s="31">
        <v>12</v>
      </c>
      <c r="Q89" s="31">
        <v>900</v>
      </c>
      <c r="R89" s="31">
        <v>200</v>
      </c>
      <c r="U89" s="89" t="s">
        <v>43</v>
      </c>
      <c r="V89" s="89" t="s">
        <v>3561</v>
      </c>
      <c r="W89" s="89">
        <v>75</v>
      </c>
    </row>
    <row r="90" spans="1:23" x14ac:dyDescent="0.3">
      <c r="A90" t="s">
        <v>2302</v>
      </c>
      <c r="B90">
        <v>24</v>
      </c>
      <c r="C90">
        <f>VLOOKUP(Table7[[#This Row],[Shortname]],comp[], 6, FALSE)</f>
        <v>57</v>
      </c>
      <c r="D90" t="str">
        <f>IF(A90=A89, "",VLOOKUP(Table7[[#This Row],[Shortname]],comp[], 3, FALSE))</f>
        <v/>
      </c>
      <c r="E90" t="str">
        <f>VLOOKUP(Table7[[#This Row],[Shortname]], comp[], 2, FALSE)</f>
        <v>CoAlW-X</v>
      </c>
      <c r="F90" t="s">
        <v>104</v>
      </c>
      <c r="G90" s="5" t="s">
        <v>153</v>
      </c>
      <c r="H90">
        <v>250</v>
      </c>
      <c r="I90" s="4">
        <v>3.2246E-6</v>
      </c>
      <c r="J90">
        <v>950</v>
      </c>
      <c r="K90">
        <v>8.8000000000000007</v>
      </c>
      <c r="N90" s="88" t="s">
        <v>3575</v>
      </c>
      <c r="O90" s="31">
        <v>1300</v>
      </c>
      <c r="P90" s="31">
        <v>12</v>
      </c>
      <c r="Q90" s="31">
        <v>900</v>
      </c>
      <c r="R90" s="31">
        <v>200</v>
      </c>
      <c r="U90" s="89" t="s">
        <v>43</v>
      </c>
      <c r="V90" s="89" t="s">
        <v>3561</v>
      </c>
      <c r="W90" s="89">
        <v>75</v>
      </c>
    </row>
    <row r="91" spans="1:23" x14ac:dyDescent="0.3">
      <c r="A91" t="s">
        <v>2302</v>
      </c>
      <c r="B91">
        <v>63</v>
      </c>
      <c r="C91">
        <f>VLOOKUP(Table7[[#This Row],[Shortname]],comp[], 6, FALSE)</f>
        <v>57</v>
      </c>
      <c r="D91" t="str">
        <f>IF(A91=A90, "",VLOOKUP(Table7[[#This Row],[Shortname]],comp[], 3, FALSE))</f>
        <v/>
      </c>
      <c r="E91" t="str">
        <f>VLOOKUP(Table7[[#This Row],[Shortname]], comp[], 2, FALSE)</f>
        <v>CoAlW-X</v>
      </c>
      <c r="F91" t="s">
        <v>104</v>
      </c>
      <c r="G91" s="7" t="s">
        <v>1260</v>
      </c>
      <c r="H91">
        <v>400</v>
      </c>
      <c r="I91" s="4">
        <v>2.5393000000000001E-8</v>
      </c>
      <c r="J91">
        <v>850</v>
      </c>
      <c r="K91">
        <v>10.8</v>
      </c>
      <c r="N91" s="88" t="s">
        <v>3601</v>
      </c>
      <c r="O91" s="31">
        <v>1300</v>
      </c>
      <c r="P91" s="31">
        <v>12</v>
      </c>
      <c r="Q91" s="31">
        <v>900</v>
      </c>
      <c r="R91" s="31">
        <v>200</v>
      </c>
      <c r="U91" s="89" t="s">
        <v>43</v>
      </c>
      <c r="V91" s="89" t="s">
        <v>3561</v>
      </c>
      <c r="W91" s="89">
        <v>75</v>
      </c>
    </row>
    <row r="92" spans="1:23" x14ac:dyDescent="0.3">
      <c r="A92" t="s">
        <v>2302</v>
      </c>
      <c r="B92">
        <v>64</v>
      </c>
      <c r="C92">
        <f>VLOOKUP(Table7[[#This Row],[Shortname]],comp[], 6, FALSE)</f>
        <v>57</v>
      </c>
      <c r="D92" t="str">
        <f>IF(A92=A91, "",VLOOKUP(Table7[[#This Row],[Shortname]],comp[], 3, FALSE))</f>
        <v/>
      </c>
      <c r="E92" t="str">
        <f>VLOOKUP(Table7[[#This Row],[Shortname]], comp[], 2, FALSE)</f>
        <v>CoAlW-X</v>
      </c>
      <c r="F92" t="s">
        <v>104</v>
      </c>
      <c r="G92" s="7" t="s">
        <v>1260</v>
      </c>
      <c r="H92">
        <v>450</v>
      </c>
      <c r="I92" s="4">
        <v>9.7084999999999999E-8</v>
      </c>
      <c r="J92">
        <v>850</v>
      </c>
      <c r="K92">
        <v>10.8</v>
      </c>
      <c r="N92" s="88" t="s">
        <v>3601</v>
      </c>
      <c r="O92" s="31">
        <v>1300</v>
      </c>
      <c r="P92" s="31">
        <v>12</v>
      </c>
      <c r="Q92" s="31">
        <v>900</v>
      </c>
      <c r="R92" s="31">
        <v>200</v>
      </c>
      <c r="U92" s="89" t="s">
        <v>43</v>
      </c>
      <c r="V92" s="89" t="s">
        <v>3561</v>
      </c>
      <c r="W92" s="89">
        <v>75</v>
      </c>
    </row>
    <row r="93" spans="1:23" x14ac:dyDescent="0.3">
      <c r="A93" t="s">
        <v>2302</v>
      </c>
      <c r="B93">
        <v>65</v>
      </c>
      <c r="C93">
        <f>VLOOKUP(Table7[[#This Row],[Shortname]],comp[], 6, FALSE)</f>
        <v>57</v>
      </c>
      <c r="D93" t="str">
        <f>IF(A93=A92, "",VLOOKUP(Table7[[#This Row],[Shortname]],comp[], 3, FALSE))</f>
        <v/>
      </c>
      <c r="E93" t="str">
        <f>VLOOKUP(Table7[[#This Row],[Shortname]], comp[], 2, FALSE)</f>
        <v>CoAlW-X</v>
      </c>
      <c r="F93" t="s">
        <v>104</v>
      </c>
      <c r="G93" s="7" t="s">
        <v>1260</v>
      </c>
      <c r="H93">
        <v>500</v>
      </c>
      <c r="I93" s="4">
        <v>2.7613000000000002E-7</v>
      </c>
      <c r="J93">
        <v>850</v>
      </c>
      <c r="K93">
        <v>10.8</v>
      </c>
      <c r="N93" s="88" t="s">
        <v>3601</v>
      </c>
      <c r="O93" s="31">
        <v>1300</v>
      </c>
      <c r="P93" s="31">
        <v>12</v>
      </c>
      <c r="Q93" s="31">
        <v>900</v>
      </c>
      <c r="R93" s="31">
        <v>200</v>
      </c>
      <c r="U93" s="89" t="s">
        <v>43</v>
      </c>
      <c r="V93" s="89" t="s">
        <v>3561</v>
      </c>
      <c r="W93" s="89">
        <v>75</v>
      </c>
    </row>
    <row r="94" spans="1:23" x14ac:dyDescent="0.3">
      <c r="A94" t="s">
        <v>2302</v>
      </c>
      <c r="B94">
        <v>84</v>
      </c>
      <c r="C94">
        <f>VLOOKUP(Table7[[#This Row],[Shortname]],comp[], 6, FALSE)</f>
        <v>57</v>
      </c>
      <c r="D94" t="str">
        <f>IF(A94=A93, "",VLOOKUP(Table7[[#This Row],[Shortname]],comp[], 3, FALSE))</f>
        <v/>
      </c>
      <c r="E94" t="str">
        <f>VLOOKUP(Table7[[#This Row],[Shortname]], comp[], 2, FALSE)</f>
        <v>CoAlW-X</v>
      </c>
      <c r="F94" t="s">
        <v>104</v>
      </c>
      <c r="G94" s="7" t="s">
        <v>123</v>
      </c>
      <c r="H94">
        <v>400</v>
      </c>
      <c r="I94" s="4">
        <v>2.5699999999999999E-8</v>
      </c>
      <c r="J94">
        <v>850</v>
      </c>
      <c r="K94">
        <v>10.8</v>
      </c>
      <c r="N94" s="88" t="s">
        <v>3601</v>
      </c>
      <c r="O94" s="31">
        <v>1300</v>
      </c>
      <c r="P94" s="31">
        <v>12</v>
      </c>
      <c r="Q94" s="31">
        <v>900</v>
      </c>
      <c r="R94" s="31">
        <v>200</v>
      </c>
      <c r="U94" s="89" t="s">
        <v>43</v>
      </c>
      <c r="V94" s="89" t="s">
        <v>3561</v>
      </c>
      <c r="W94" s="89">
        <v>75</v>
      </c>
    </row>
    <row r="95" spans="1:23" x14ac:dyDescent="0.3">
      <c r="A95" t="s">
        <v>2302</v>
      </c>
      <c r="B95">
        <v>86</v>
      </c>
      <c r="C95">
        <f>VLOOKUP(Table7[[#This Row],[Shortname]],comp[], 6, FALSE)</f>
        <v>57</v>
      </c>
      <c r="D95" t="str">
        <f>IF(A95=A94, "",VLOOKUP(Table7[[#This Row],[Shortname]],comp[], 3, FALSE))</f>
        <v/>
      </c>
      <c r="E95" t="str">
        <f>VLOOKUP(Table7[[#This Row],[Shortname]], comp[], 2, FALSE)</f>
        <v>CoAlW-X</v>
      </c>
      <c r="F95" t="s">
        <v>104</v>
      </c>
      <c r="G95" s="7" t="s">
        <v>1261</v>
      </c>
      <c r="H95">
        <v>450</v>
      </c>
      <c r="I95" s="4">
        <v>9.2299999999999999E-8</v>
      </c>
      <c r="J95">
        <v>850</v>
      </c>
      <c r="K95">
        <v>10.8</v>
      </c>
      <c r="N95" s="88" t="s">
        <v>3601</v>
      </c>
      <c r="O95" s="31">
        <v>1300</v>
      </c>
      <c r="P95" s="31">
        <v>12</v>
      </c>
      <c r="Q95" s="31">
        <v>900</v>
      </c>
      <c r="R95" s="31">
        <v>200</v>
      </c>
      <c r="U95" s="89" t="s">
        <v>43</v>
      </c>
      <c r="V95" s="89" t="s">
        <v>3561</v>
      </c>
      <c r="W95" s="89">
        <v>75</v>
      </c>
    </row>
    <row r="96" spans="1:23" x14ac:dyDescent="0.3">
      <c r="A96" t="s">
        <v>2302</v>
      </c>
      <c r="B96">
        <v>88</v>
      </c>
      <c r="C96">
        <f>VLOOKUP(Table7[[#This Row],[Shortname]],comp[], 6, FALSE)</f>
        <v>57</v>
      </c>
      <c r="D96" t="str">
        <f>IF(A96=A95, "",VLOOKUP(Table7[[#This Row],[Shortname]],comp[], 3, FALSE))</f>
        <v/>
      </c>
      <c r="E96" t="str">
        <f>VLOOKUP(Table7[[#This Row],[Shortname]], comp[], 2, FALSE)</f>
        <v>CoAlW-X</v>
      </c>
      <c r="F96" t="s">
        <v>104</v>
      </c>
      <c r="G96" s="7" t="s">
        <v>1262</v>
      </c>
      <c r="H96">
        <v>500</v>
      </c>
      <c r="I96" s="4">
        <v>2.8200000000000001E-7</v>
      </c>
      <c r="J96">
        <v>850</v>
      </c>
      <c r="K96">
        <v>10.8</v>
      </c>
      <c r="N96" s="88" t="s">
        <v>3601</v>
      </c>
      <c r="O96" s="31">
        <v>1300</v>
      </c>
      <c r="P96" s="31">
        <v>12</v>
      </c>
      <c r="Q96" s="31">
        <v>900</v>
      </c>
      <c r="R96" s="31">
        <v>200</v>
      </c>
      <c r="U96" s="89" t="s">
        <v>43</v>
      </c>
      <c r="V96" s="89" t="s">
        <v>3561</v>
      </c>
      <c r="W96" s="89">
        <v>75</v>
      </c>
    </row>
    <row r="97" spans="1:24" x14ac:dyDescent="0.3">
      <c r="A97" t="s">
        <v>3399</v>
      </c>
      <c r="B97">
        <v>91</v>
      </c>
      <c r="C97">
        <f>VLOOKUP(Table7[[#This Row],[Shortname]],comp[], 6, FALSE)</f>
        <v>60</v>
      </c>
      <c r="D97" t="str">
        <f>IF(A97=A96, "",VLOOKUP(Table7[[#This Row],[Shortname]],comp[], 3, FALSE))</f>
        <v>-9Al-4W-1Ta</v>
      </c>
      <c r="E97" t="str">
        <f>VLOOKUP(Table7[[#This Row],[Shortname]], comp[], 2, FALSE)</f>
        <v>CoAlW-X</v>
      </c>
      <c r="F97" t="s">
        <v>175</v>
      </c>
      <c r="G97" s="7" t="s">
        <v>3412</v>
      </c>
      <c r="H97">
        <v>35</v>
      </c>
      <c r="I97" s="4">
        <v>5.4000000000000002E-7</v>
      </c>
      <c r="J97">
        <v>950</v>
      </c>
      <c r="N97" s="88" t="s">
        <v>3604</v>
      </c>
      <c r="O97" s="31">
        <v>1350</v>
      </c>
      <c r="P97" s="31">
        <v>24</v>
      </c>
      <c r="Q97" s="31">
        <v>900</v>
      </c>
      <c r="R97" s="31">
        <v>100</v>
      </c>
      <c r="U97" s="89" t="s">
        <v>43</v>
      </c>
      <c r="V97" s="89" t="s">
        <v>3587</v>
      </c>
      <c r="W97" s="89">
        <v>0</v>
      </c>
      <c r="X97" t="s">
        <v>3607</v>
      </c>
    </row>
    <row r="98" spans="1:24" x14ac:dyDescent="0.3">
      <c r="A98" t="s">
        <v>3399</v>
      </c>
      <c r="B98">
        <v>92</v>
      </c>
      <c r="C98">
        <f>VLOOKUP(Table7[[#This Row],[Shortname]],comp[], 6, FALSE)</f>
        <v>60</v>
      </c>
      <c r="D98" t="str">
        <f>IF(A98=A97, "",VLOOKUP(Table7[[#This Row],[Shortname]],comp[], 3, FALSE))</f>
        <v/>
      </c>
      <c r="E98" t="str">
        <f>VLOOKUP(Table7[[#This Row],[Shortname]], comp[], 2, FALSE)</f>
        <v>CoAlW-X</v>
      </c>
      <c r="F98" t="s">
        <v>175</v>
      </c>
      <c r="G98" s="7" t="s">
        <v>3412</v>
      </c>
      <c r="H98">
        <v>50</v>
      </c>
      <c r="I98" s="4">
        <v>1.3999999999999999E-6</v>
      </c>
      <c r="J98">
        <v>950</v>
      </c>
      <c r="N98" s="88" t="s">
        <v>3604</v>
      </c>
      <c r="O98" s="31">
        <v>1350</v>
      </c>
      <c r="P98" s="31">
        <v>24</v>
      </c>
      <c r="Q98" s="31">
        <v>900</v>
      </c>
      <c r="R98" s="31">
        <v>100</v>
      </c>
      <c r="U98" s="89" t="s">
        <v>43</v>
      </c>
      <c r="V98" s="89" t="s">
        <v>3587</v>
      </c>
      <c r="W98" s="89">
        <v>0</v>
      </c>
    </row>
    <row r="99" spans="1:24" x14ac:dyDescent="0.3">
      <c r="A99" t="s">
        <v>3399</v>
      </c>
      <c r="B99">
        <v>93</v>
      </c>
      <c r="C99">
        <f>VLOOKUP(Table7[[#This Row],[Shortname]],comp[], 6, FALSE)</f>
        <v>60</v>
      </c>
      <c r="D99" t="str">
        <f>IF(A99=A98, "",VLOOKUP(Table7[[#This Row],[Shortname]],comp[], 3, FALSE))</f>
        <v/>
      </c>
      <c r="E99" t="str">
        <f>VLOOKUP(Table7[[#This Row],[Shortname]], comp[], 2, FALSE)</f>
        <v>CoAlW-X</v>
      </c>
      <c r="F99" t="s">
        <v>175</v>
      </c>
      <c r="G99" s="7" t="s">
        <v>3412</v>
      </c>
      <c r="H99">
        <v>25</v>
      </c>
      <c r="I99" s="4">
        <v>1.05E-7</v>
      </c>
      <c r="J99">
        <v>950</v>
      </c>
      <c r="N99" s="88" t="s">
        <v>3604</v>
      </c>
      <c r="O99" s="31">
        <v>1350</v>
      </c>
      <c r="P99" s="31">
        <v>24</v>
      </c>
      <c r="Q99" s="31">
        <v>900</v>
      </c>
      <c r="R99" s="31">
        <v>100</v>
      </c>
      <c r="U99" s="89" t="s">
        <v>43</v>
      </c>
      <c r="V99" s="89" t="s">
        <v>3587</v>
      </c>
      <c r="W99" s="89">
        <v>0</v>
      </c>
      <c r="X99" t="s">
        <v>177</v>
      </c>
    </row>
    <row r="100" spans="1:24" x14ac:dyDescent="0.3">
      <c r="A100" t="s">
        <v>3399</v>
      </c>
      <c r="B100">
        <v>94</v>
      </c>
      <c r="C100">
        <f>VLOOKUP(Table7[[#This Row],[Shortname]],comp[], 6, FALSE)</f>
        <v>60</v>
      </c>
      <c r="D100" t="str">
        <f>IF(A100=A99, "",VLOOKUP(Table7[[#This Row],[Shortname]],comp[], 3, FALSE))</f>
        <v/>
      </c>
      <c r="E100" t="str">
        <f>VLOOKUP(Table7[[#This Row],[Shortname]], comp[], 2, FALSE)</f>
        <v>CoAlW-X</v>
      </c>
      <c r="F100" t="s">
        <v>175</v>
      </c>
      <c r="G100" s="7" t="s">
        <v>3412</v>
      </c>
      <c r="H100">
        <v>90</v>
      </c>
      <c r="I100" s="4">
        <v>2.72E-5</v>
      </c>
      <c r="J100">
        <v>950</v>
      </c>
      <c r="N100" s="88" t="s">
        <v>3604</v>
      </c>
      <c r="O100" s="31">
        <v>1350</v>
      </c>
      <c r="P100" s="31">
        <v>24</v>
      </c>
      <c r="Q100" s="31">
        <v>900</v>
      </c>
      <c r="R100" s="31">
        <v>100</v>
      </c>
      <c r="U100" s="89" t="s">
        <v>43</v>
      </c>
      <c r="V100" s="89" t="s">
        <v>3587</v>
      </c>
      <c r="W100" s="89">
        <v>0</v>
      </c>
    </row>
    <row r="101" spans="1:24" x14ac:dyDescent="0.3">
      <c r="A101" t="s">
        <v>3399</v>
      </c>
      <c r="B101">
        <v>95</v>
      </c>
      <c r="C101">
        <f>VLOOKUP(Table7[[#This Row],[Shortname]],comp[], 6, FALSE)</f>
        <v>60</v>
      </c>
      <c r="D101" t="str">
        <f>IF(A101=A100, "",VLOOKUP(Table7[[#This Row],[Shortname]],comp[], 3, FALSE))</f>
        <v/>
      </c>
      <c r="E101" t="str">
        <f>VLOOKUP(Table7[[#This Row],[Shortname]], comp[], 2, FALSE)</f>
        <v>CoAlW-X</v>
      </c>
      <c r="F101" t="s">
        <v>175</v>
      </c>
      <c r="G101" s="7" t="s">
        <v>3412</v>
      </c>
      <c r="H101">
        <v>110</v>
      </c>
      <c r="I101" s="4">
        <v>8.5199999999999997E-5</v>
      </c>
      <c r="J101">
        <v>950</v>
      </c>
      <c r="N101" s="88" t="s">
        <v>3604</v>
      </c>
      <c r="O101" s="31">
        <v>1350</v>
      </c>
      <c r="P101" s="31">
        <v>24</v>
      </c>
      <c r="Q101" s="31">
        <v>900</v>
      </c>
      <c r="R101" s="31">
        <v>100</v>
      </c>
      <c r="U101" s="89" t="s">
        <v>43</v>
      </c>
      <c r="V101" s="89" t="s">
        <v>3587</v>
      </c>
      <c r="W101" s="89">
        <v>0</v>
      </c>
    </row>
    <row r="102" spans="1:24" x14ac:dyDescent="0.3">
      <c r="A102" t="s">
        <v>3400</v>
      </c>
      <c r="B102">
        <v>96</v>
      </c>
      <c r="C102">
        <f>VLOOKUP(Table7[[#This Row],[Shortname]],comp[], 6, FALSE)</f>
        <v>61</v>
      </c>
      <c r="D102" t="str">
        <f>IF(A102=A101, "",VLOOKUP(Table7[[#This Row],[Shortname]],comp[], 3, FALSE))</f>
        <v>-9Al-6W-1Ta</v>
      </c>
      <c r="E102" t="str">
        <f>VLOOKUP(Table7[[#This Row],[Shortname]], comp[], 2, FALSE)</f>
        <v>CoAlW-X</v>
      </c>
      <c r="F102" t="s">
        <v>171</v>
      </c>
      <c r="G102" s="7" t="s">
        <v>3412</v>
      </c>
      <c r="H102">
        <v>50</v>
      </c>
      <c r="I102" s="4">
        <v>4.9300000000000001E-9</v>
      </c>
      <c r="J102">
        <v>950</v>
      </c>
      <c r="N102" s="88" t="s">
        <v>3600</v>
      </c>
      <c r="O102" s="31">
        <v>1350</v>
      </c>
      <c r="P102" s="31">
        <v>24</v>
      </c>
      <c r="Q102" s="31">
        <v>900</v>
      </c>
      <c r="R102" s="31">
        <v>100</v>
      </c>
      <c r="U102" s="89" t="s">
        <v>43</v>
      </c>
      <c r="V102" s="89" t="s">
        <v>3587</v>
      </c>
      <c r="W102" s="89">
        <v>20</v>
      </c>
    </row>
    <row r="103" spans="1:24" x14ac:dyDescent="0.3">
      <c r="A103" t="s">
        <v>3400</v>
      </c>
      <c r="B103">
        <v>97</v>
      </c>
      <c r="C103">
        <f>VLOOKUP(Table7[[#This Row],[Shortname]],comp[], 6, FALSE)</f>
        <v>61</v>
      </c>
      <c r="D103" t="str">
        <f>IF(A103=A102, "",VLOOKUP(Table7[[#This Row],[Shortname]],comp[], 3, FALSE))</f>
        <v/>
      </c>
      <c r="E103" t="str">
        <f>VLOOKUP(Table7[[#This Row],[Shortname]], comp[], 2, FALSE)</f>
        <v>CoAlW-X</v>
      </c>
      <c r="F103" t="s">
        <v>171</v>
      </c>
      <c r="G103" s="7" t="s">
        <v>3412</v>
      </c>
      <c r="H103">
        <v>100</v>
      </c>
      <c r="I103" s="4">
        <v>1.1999999999999999E-7</v>
      </c>
      <c r="J103">
        <v>950</v>
      </c>
      <c r="N103" s="88" t="s">
        <v>3600</v>
      </c>
      <c r="O103" s="31">
        <v>1350</v>
      </c>
      <c r="P103" s="31">
        <v>24</v>
      </c>
      <c r="Q103" s="31">
        <v>900</v>
      </c>
      <c r="R103" s="31">
        <v>100</v>
      </c>
      <c r="U103" s="89" t="s">
        <v>43</v>
      </c>
      <c r="V103" s="89" t="s">
        <v>3587</v>
      </c>
      <c r="W103" s="89">
        <v>20</v>
      </c>
    </row>
    <row r="104" spans="1:24" x14ac:dyDescent="0.3">
      <c r="A104" t="s">
        <v>3400</v>
      </c>
      <c r="B104">
        <v>98</v>
      </c>
      <c r="C104">
        <f>VLOOKUP(Table7[[#This Row],[Shortname]],comp[], 6, FALSE)</f>
        <v>61</v>
      </c>
      <c r="D104" t="str">
        <f>IF(A104=A103, "",VLOOKUP(Table7[[#This Row],[Shortname]],comp[], 3, FALSE))</f>
        <v/>
      </c>
      <c r="E104" t="str">
        <f>VLOOKUP(Table7[[#This Row],[Shortname]], comp[], 2, FALSE)</f>
        <v>CoAlW-X</v>
      </c>
      <c r="F104" t="s">
        <v>171</v>
      </c>
      <c r="G104" s="7" t="s">
        <v>3412</v>
      </c>
      <c r="H104">
        <v>150</v>
      </c>
      <c r="I104" s="4">
        <v>2.7E-6</v>
      </c>
      <c r="J104">
        <v>950</v>
      </c>
      <c r="N104" s="88" t="s">
        <v>3600</v>
      </c>
      <c r="O104" s="31">
        <v>1350</v>
      </c>
      <c r="P104" s="31">
        <v>24</v>
      </c>
      <c r="Q104" s="31">
        <v>900</v>
      </c>
      <c r="R104" s="31">
        <v>100</v>
      </c>
      <c r="U104" s="89" t="s">
        <v>43</v>
      </c>
      <c r="V104" s="89" t="s">
        <v>3587</v>
      </c>
      <c r="W104" s="89">
        <v>20</v>
      </c>
    </row>
    <row r="105" spans="1:24" x14ac:dyDescent="0.3">
      <c r="A105" t="s">
        <v>3400</v>
      </c>
      <c r="B105">
        <v>99</v>
      </c>
      <c r="C105">
        <f>VLOOKUP(Table7[[#This Row],[Shortname]],comp[], 6, FALSE)</f>
        <v>61</v>
      </c>
      <c r="D105" t="str">
        <f>IF(A105=A104, "",VLOOKUP(Table7[[#This Row],[Shortname]],comp[], 3, FALSE))</f>
        <v/>
      </c>
      <c r="E105" t="str">
        <f>VLOOKUP(Table7[[#This Row],[Shortname]], comp[], 2, FALSE)</f>
        <v>CoAlW-X</v>
      </c>
      <c r="F105" t="s">
        <v>171</v>
      </c>
      <c r="G105" s="7" t="s">
        <v>3412</v>
      </c>
      <c r="H105">
        <v>200</v>
      </c>
      <c r="I105" s="4">
        <v>2.37E-5</v>
      </c>
      <c r="J105">
        <v>950</v>
      </c>
      <c r="N105" s="88" t="s">
        <v>3600</v>
      </c>
      <c r="O105" s="31">
        <v>1350</v>
      </c>
      <c r="P105" s="31">
        <v>24</v>
      </c>
      <c r="Q105" s="31">
        <v>900</v>
      </c>
      <c r="R105" s="31">
        <v>100</v>
      </c>
      <c r="U105" s="89" t="s">
        <v>43</v>
      </c>
      <c r="V105" s="89" t="s">
        <v>3587</v>
      </c>
      <c r="W105" s="89">
        <v>20</v>
      </c>
    </row>
    <row r="106" spans="1:24" x14ac:dyDescent="0.3">
      <c r="A106" t="s">
        <v>3400</v>
      </c>
      <c r="B106">
        <v>100</v>
      </c>
      <c r="C106">
        <f>VLOOKUP(Table7[[#This Row],[Shortname]],comp[], 6, FALSE)</f>
        <v>61</v>
      </c>
      <c r="D106" t="str">
        <f>IF(A106=A105, "",VLOOKUP(Table7[[#This Row],[Shortname]],comp[], 3, FALSE))</f>
        <v/>
      </c>
      <c r="E106" t="str">
        <f>VLOOKUP(Table7[[#This Row],[Shortname]], comp[], 2, FALSE)</f>
        <v>CoAlW-X</v>
      </c>
      <c r="F106" t="s">
        <v>171</v>
      </c>
      <c r="G106" s="7" t="s">
        <v>3412</v>
      </c>
      <c r="H106">
        <v>240</v>
      </c>
      <c r="I106" s="4">
        <v>1.17E-4</v>
      </c>
      <c r="J106">
        <v>950</v>
      </c>
      <c r="N106" s="88" t="s">
        <v>3600</v>
      </c>
      <c r="O106" s="31">
        <v>1350</v>
      </c>
      <c r="P106" s="31">
        <v>24</v>
      </c>
      <c r="Q106" s="31">
        <v>900</v>
      </c>
      <c r="R106" s="31">
        <v>100</v>
      </c>
      <c r="U106" s="89" t="s">
        <v>43</v>
      </c>
      <c r="V106" s="89" t="s">
        <v>3587</v>
      </c>
      <c r="W106" s="89">
        <v>20</v>
      </c>
    </row>
    <row r="107" spans="1:24" x14ac:dyDescent="0.3">
      <c r="A107" t="s">
        <v>3401</v>
      </c>
      <c r="B107">
        <v>101</v>
      </c>
      <c r="C107">
        <f>VLOOKUP(Table7[[#This Row],[Shortname]],comp[], 6, FALSE)</f>
        <v>62</v>
      </c>
      <c r="D107" t="str">
        <f>IF(A107=A106, "",VLOOKUP(Table7[[#This Row],[Shortname]],comp[], 3, FALSE))</f>
        <v>-9Al-8W-1Ta</v>
      </c>
      <c r="E107" t="str">
        <f>VLOOKUP(Table7[[#This Row],[Shortname]], comp[], 2, FALSE)</f>
        <v>CoAlW-X</v>
      </c>
      <c r="F107" t="s">
        <v>172</v>
      </c>
      <c r="G107" s="7" t="s">
        <v>3412</v>
      </c>
      <c r="H107">
        <v>150</v>
      </c>
      <c r="I107" s="4">
        <v>1.9399999999999998E-8</v>
      </c>
      <c r="J107">
        <v>950</v>
      </c>
      <c r="N107" s="88" t="s">
        <v>3605</v>
      </c>
      <c r="O107" s="31">
        <v>1350</v>
      </c>
      <c r="P107" s="31">
        <v>24</v>
      </c>
      <c r="Q107" s="31">
        <v>900</v>
      </c>
      <c r="R107" s="31">
        <v>100</v>
      </c>
      <c r="U107" s="89" t="s">
        <v>43</v>
      </c>
      <c r="V107" s="89" t="s">
        <v>3587</v>
      </c>
      <c r="W107" s="89">
        <v>50</v>
      </c>
    </row>
    <row r="108" spans="1:24" x14ac:dyDescent="0.3">
      <c r="A108" t="s">
        <v>3401</v>
      </c>
      <c r="B108">
        <v>102</v>
      </c>
      <c r="C108">
        <f>VLOOKUP(Table7[[#This Row],[Shortname]],comp[], 6, FALSE)</f>
        <v>62</v>
      </c>
      <c r="D108" t="str">
        <f>IF(A108=A107, "",VLOOKUP(Table7[[#This Row],[Shortname]],comp[], 3, FALSE))</f>
        <v/>
      </c>
      <c r="E108" t="str">
        <f>VLOOKUP(Table7[[#This Row],[Shortname]], comp[], 2, FALSE)</f>
        <v>CoAlW-X</v>
      </c>
      <c r="F108" t="s">
        <v>172</v>
      </c>
      <c r="G108" s="7" t="s">
        <v>3412</v>
      </c>
      <c r="H108">
        <v>200</v>
      </c>
      <c r="I108" s="4">
        <v>3.2000000000000002E-8</v>
      </c>
      <c r="J108">
        <v>950</v>
      </c>
      <c r="N108" s="88" t="s">
        <v>3605</v>
      </c>
      <c r="O108" s="31">
        <v>1350</v>
      </c>
      <c r="P108" s="31">
        <v>24</v>
      </c>
      <c r="Q108" s="31">
        <v>900</v>
      </c>
      <c r="R108" s="31">
        <v>100</v>
      </c>
      <c r="U108" s="89" t="s">
        <v>43</v>
      </c>
      <c r="V108" s="89" t="s">
        <v>3587</v>
      </c>
      <c r="W108" s="89">
        <v>50</v>
      </c>
    </row>
    <row r="109" spans="1:24" x14ac:dyDescent="0.3">
      <c r="A109" t="s">
        <v>3401</v>
      </c>
      <c r="B109">
        <v>103</v>
      </c>
      <c r="C109">
        <f>VLOOKUP(Table7[[#This Row],[Shortname]],comp[], 6, FALSE)</f>
        <v>62</v>
      </c>
      <c r="D109" t="str">
        <f>IF(A109=A108, "",VLOOKUP(Table7[[#This Row],[Shortname]],comp[], 3, FALSE))</f>
        <v/>
      </c>
      <c r="E109" t="str">
        <f>VLOOKUP(Table7[[#This Row],[Shortname]], comp[], 2, FALSE)</f>
        <v>CoAlW-X</v>
      </c>
      <c r="F109" t="s">
        <v>172</v>
      </c>
      <c r="G109" s="7" t="s">
        <v>3412</v>
      </c>
      <c r="H109">
        <v>250</v>
      </c>
      <c r="I109" s="4">
        <v>1.8900000000000001E-7</v>
      </c>
      <c r="J109">
        <v>950</v>
      </c>
      <c r="N109" s="88" t="s">
        <v>3605</v>
      </c>
      <c r="O109" s="31">
        <v>1350</v>
      </c>
      <c r="P109" s="31">
        <v>24</v>
      </c>
      <c r="Q109" s="31">
        <v>900</v>
      </c>
      <c r="R109" s="31">
        <v>100</v>
      </c>
      <c r="U109" s="89" t="s">
        <v>43</v>
      </c>
      <c r="V109" s="89" t="s">
        <v>3587</v>
      </c>
      <c r="W109" s="89">
        <v>50</v>
      </c>
    </row>
    <row r="110" spans="1:24" x14ac:dyDescent="0.3">
      <c r="A110" t="s">
        <v>3401</v>
      </c>
      <c r="B110">
        <v>104</v>
      </c>
      <c r="C110">
        <f>VLOOKUP(Table7[[#This Row],[Shortname]],comp[], 6, FALSE)</f>
        <v>62</v>
      </c>
      <c r="D110" t="str">
        <f>IF(A110=A109, "",VLOOKUP(Table7[[#This Row],[Shortname]],comp[], 3, FALSE))</f>
        <v/>
      </c>
      <c r="E110" t="str">
        <f>VLOOKUP(Table7[[#This Row],[Shortname]], comp[], 2, FALSE)</f>
        <v>CoAlW-X</v>
      </c>
      <c r="F110" t="s">
        <v>172</v>
      </c>
      <c r="G110" s="7" t="s">
        <v>3412</v>
      </c>
      <c r="H110">
        <v>350</v>
      </c>
      <c r="I110" s="4">
        <v>3.8399999999999997E-6</v>
      </c>
      <c r="J110">
        <v>950</v>
      </c>
      <c r="N110" s="88" t="s">
        <v>3605</v>
      </c>
      <c r="O110" s="31">
        <v>1350</v>
      </c>
      <c r="P110" s="31">
        <v>24</v>
      </c>
      <c r="Q110" s="31">
        <v>900</v>
      </c>
      <c r="R110" s="31">
        <v>100</v>
      </c>
      <c r="U110" s="89" t="s">
        <v>43</v>
      </c>
      <c r="V110" s="89" t="s">
        <v>3587</v>
      </c>
      <c r="W110" s="89">
        <v>50</v>
      </c>
    </row>
    <row r="111" spans="1:24" x14ac:dyDescent="0.3">
      <c r="A111" t="s">
        <v>3401</v>
      </c>
      <c r="B111">
        <v>105</v>
      </c>
      <c r="C111">
        <f>VLOOKUP(Table7[[#This Row],[Shortname]],comp[], 6, FALSE)</f>
        <v>62</v>
      </c>
      <c r="D111" t="str">
        <f>IF(A111=A110, "",VLOOKUP(Table7[[#This Row],[Shortname]],comp[], 3, FALSE))</f>
        <v/>
      </c>
      <c r="E111" t="str">
        <f>VLOOKUP(Table7[[#This Row],[Shortname]], comp[], 2, FALSE)</f>
        <v>CoAlW-X</v>
      </c>
      <c r="F111" t="s">
        <v>172</v>
      </c>
      <c r="G111" s="7" t="s">
        <v>3412</v>
      </c>
      <c r="H111">
        <v>450</v>
      </c>
      <c r="I111" s="4">
        <v>7.7799999999999994E-5</v>
      </c>
      <c r="J111">
        <v>950</v>
      </c>
      <c r="N111" s="88" t="s">
        <v>3605</v>
      </c>
      <c r="O111" s="31">
        <v>1350</v>
      </c>
      <c r="P111" s="31">
        <v>24</v>
      </c>
      <c r="Q111" s="31">
        <v>900</v>
      </c>
      <c r="R111" s="31">
        <v>100</v>
      </c>
      <c r="U111" s="89" t="s">
        <v>43</v>
      </c>
      <c r="V111" s="89" t="s">
        <v>3587</v>
      </c>
      <c r="W111" s="89">
        <v>50</v>
      </c>
    </row>
    <row r="112" spans="1:24" x14ac:dyDescent="0.3">
      <c r="A112" t="s">
        <v>3402</v>
      </c>
      <c r="B112">
        <v>106</v>
      </c>
      <c r="C112">
        <f>VLOOKUP(Table7[[#This Row],[Shortname]],comp[], 6, FALSE)</f>
        <v>63</v>
      </c>
      <c r="D112" t="str">
        <f>IF(A112=A111, "",VLOOKUP(Table7[[#This Row],[Shortname]],comp[], 3, FALSE))</f>
        <v>-9Al-9W-2Ta</v>
      </c>
      <c r="E112" t="str">
        <f>VLOOKUP(Table7[[#This Row],[Shortname]], comp[], 2, FALSE)</f>
        <v>CoAlW-X</v>
      </c>
      <c r="F112" t="s">
        <v>173</v>
      </c>
      <c r="G112" s="7" t="s">
        <v>3412</v>
      </c>
      <c r="H112">
        <v>200</v>
      </c>
      <c r="I112" s="4">
        <v>1.1199999999999999E-8</v>
      </c>
      <c r="J112">
        <v>950</v>
      </c>
      <c r="N112" s="88" t="s">
        <v>3606</v>
      </c>
      <c r="O112" s="31">
        <v>1350</v>
      </c>
      <c r="P112" s="31">
        <v>24</v>
      </c>
      <c r="Q112" s="31">
        <v>900</v>
      </c>
      <c r="R112" s="31">
        <v>100</v>
      </c>
      <c r="U112" s="89" t="s">
        <v>43</v>
      </c>
      <c r="V112" s="89" t="s">
        <v>3587</v>
      </c>
      <c r="W112" s="89">
        <v>70</v>
      </c>
    </row>
    <row r="113" spans="1:24" x14ac:dyDescent="0.3">
      <c r="A113" t="s">
        <v>3402</v>
      </c>
      <c r="B113">
        <v>107</v>
      </c>
      <c r="C113">
        <f>VLOOKUP(Table7[[#This Row],[Shortname]],comp[], 6, FALSE)</f>
        <v>63</v>
      </c>
      <c r="D113" t="str">
        <f>IF(A113=A112, "",VLOOKUP(Table7[[#This Row],[Shortname]],comp[], 3, FALSE))</f>
        <v/>
      </c>
      <c r="E113" t="str">
        <f>VLOOKUP(Table7[[#This Row],[Shortname]], comp[], 2, FALSE)</f>
        <v>CoAlW-X</v>
      </c>
      <c r="F113" t="s">
        <v>173</v>
      </c>
      <c r="G113" s="7" t="s">
        <v>3412</v>
      </c>
      <c r="H113">
        <v>250</v>
      </c>
      <c r="I113" s="4">
        <v>2.5399999999999999E-8</v>
      </c>
      <c r="J113">
        <v>950</v>
      </c>
      <c r="N113" s="88" t="s">
        <v>3606</v>
      </c>
      <c r="O113" s="31">
        <v>1350</v>
      </c>
      <c r="P113" s="31">
        <v>24</v>
      </c>
      <c r="Q113" s="31">
        <v>900</v>
      </c>
      <c r="R113" s="31">
        <v>100</v>
      </c>
      <c r="U113" s="89" t="s">
        <v>43</v>
      </c>
      <c r="V113" s="89" t="s">
        <v>3587</v>
      </c>
      <c r="W113" s="89">
        <v>70</v>
      </c>
    </row>
    <row r="114" spans="1:24" x14ac:dyDescent="0.3">
      <c r="A114" t="s">
        <v>3402</v>
      </c>
      <c r="B114">
        <v>108</v>
      </c>
      <c r="C114">
        <f>VLOOKUP(Table7[[#This Row],[Shortname]],comp[], 6, FALSE)</f>
        <v>63</v>
      </c>
      <c r="D114" t="str">
        <f>IF(A114=A113, "",VLOOKUP(Table7[[#This Row],[Shortname]],comp[], 3, FALSE))</f>
        <v/>
      </c>
      <c r="E114" t="str">
        <f>VLOOKUP(Table7[[#This Row],[Shortname]], comp[], 2, FALSE)</f>
        <v>CoAlW-X</v>
      </c>
      <c r="F114" t="s">
        <v>173</v>
      </c>
      <c r="G114" s="7" t="s">
        <v>3412</v>
      </c>
      <c r="H114">
        <v>350</v>
      </c>
      <c r="I114" s="4">
        <v>1.1999999999999999E-7</v>
      </c>
      <c r="J114">
        <v>950</v>
      </c>
      <c r="N114" s="88" t="s">
        <v>3606</v>
      </c>
      <c r="O114" s="31">
        <v>1350</v>
      </c>
      <c r="P114" s="31">
        <v>24</v>
      </c>
      <c r="Q114" s="31">
        <v>900</v>
      </c>
      <c r="R114" s="31">
        <v>100</v>
      </c>
      <c r="U114" s="89" t="s">
        <v>43</v>
      </c>
      <c r="V114" s="89" t="s">
        <v>3587</v>
      </c>
      <c r="W114" s="89">
        <v>70</v>
      </c>
    </row>
    <row r="115" spans="1:24" x14ac:dyDescent="0.3">
      <c r="A115" t="s">
        <v>3402</v>
      </c>
      <c r="B115">
        <v>109</v>
      </c>
      <c r="C115">
        <f>VLOOKUP(Table7[[#This Row],[Shortname]],comp[], 6, FALSE)</f>
        <v>63</v>
      </c>
      <c r="D115" t="str">
        <f>IF(A115=A114, "",VLOOKUP(Table7[[#This Row],[Shortname]],comp[], 3, FALSE))</f>
        <v/>
      </c>
      <c r="E115" t="str">
        <f>VLOOKUP(Table7[[#This Row],[Shortname]], comp[], 2, FALSE)</f>
        <v>CoAlW-X</v>
      </c>
      <c r="F115" t="s">
        <v>173</v>
      </c>
      <c r="G115" s="7" t="s">
        <v>3412</v>
      </c>
      <c r="H115">
        <v>450</v>
      </c>
      <c r="I115" s="4">
        <v>1.9400000000000001E-6</v>
      </c>
      <c r="J115">
        <v>950</v>
      </c>
      <c r="N115" s="88" t="s">
        <v>3606</v>
      </c>
      <c r="O115" s="31">
        <v>1350</v>
      </c>
      <c r="P115" s="31">
        <v>24</v>
      </c>
      <c r="Q115" s="31">
        <v>900</v>
      </c>
      <c r="R115" s="31">
        <v>100</v>
      </c>
      <c r="U115" s="89" t="s">
        <v>43</v>
      </c>
      <c r="V115" s="89" t="s">
        <v>3587</v>
      </c>
      <c r="W115" s="89">
        <v>70</v>
      </c>
    </row>
    <row r="116" spans="1:24" x14ac:dyDescent="0.3">
      <c r="A116" t="s">
        <v>3402</v>
      </c>
      <c r="B116">
        <v>110</v>
      </c>
      <c r="C116">
        <f>VLOOKUP(Table7[[#This Row],[Shortname]],comp[], 6, FALSE)</f>
        <v>63</v>
      </c>
      <c r="D116" t="str">
        <f>IF(A116=A115, "",VLOOKUP(Table7[[#This Row],[Shortname]],comp[], 3, FALSE))</f>
        <v/>
      </c>
      <c r="E116" t="str">
        <f>VLOOKUP(Table7[[#This Row],[Shortname]], comp[], 2, FALSE)</f>
        <v>CoAlW-X</v>
      </c>
      <c r="F116" t="s">
        <v>173</v>
      </c>
      <c r="G116" s="7" t="s">
        <v>3412</v>
      </c>
      <c r="H116">
        <v>550</v>
      </c>
      <c r="I116" s="4">
        <v>5.2800000000000003E-6</v>
      </c>
      <c r="J116">
        <v>950</v>
      </c>
      <c r="N116" s="88" t="s">
        <v>3606</v>
      </c>
      <c r="O116" s="31">
        <v>1350</v>
      </c>
      <c r="P116" s="31">
        <v>24</v>
      </c>
      <c r="Q116" s="31">
        <v>900</v>
      </c>
      <c r="R116" s="31">
        <v>100</v>
      </c>
      <c r="U116" s="89" t="s">
        <v>43</v>
      </c>
      <c r="V116" s="89" t="s">
        <v>3587</v>
      </c>
      <c r="W116" s="89">
        <v>70</v>
      </c>
    </row>
    <row r="117" spans="1:24" x14ac:dyDescent="0.3">
      <c r="A117" t="s">
        <v>3402</v>
      </c>
      <c r="B117">
        <v>111</v>
      </c>
      <c r="C117">
        <f>VLOOKUP(Table7[[#This Row],[Shortname]],comp[], 6, FALSE)</f>
        <v>63</v>
      </c>
      <c r="D117" t="str">
        <f>IF(A117=A116, "",VLOOKUP(Table7[[#This Row],[Shortname]],comp[], 3, FALSE))</f>
        <v/>
      </c>
      <c r="E117" t="str">
        <f>VLOOKUP(Table7[[#This Row],[Shortname]], comp[], 2, FALSE)</f>
        <v>CoAlW-X</v>
      </c>
      <c r="F117" t="s">
        <v>173</v>
      </c>
      <c r="G117" s="7" t="s">
        <v>3412</v>
      </c>
      <c r="H117">
        <v>600</v>
      </c>
      <c r="I117" s="4">
        <v>3.93E-5</v>
      </c>
      <c r="J117">
        <v>950</v>
      </c>
      <c r="N117" s="88" t="s">
        <v>3606</v>
      </c>
      <c r="O117" s="31">
        <v>1350</v>
      </c>
      <c r="P117" s="31">
        <v>24</v>
      </c>
      <c r="Q117" s="31">
        <v>900</v>
      </c>
      <c r="R117" s="31">
        <v>100</v>
      </c>
      <c r="U117" s="89" t="s">
        <v>43</v>
      </c>
      <c r="V117" s="89" t="s">
        <v>3587</v>
      </c>
      <c r="W117" s="89">
        <v>70</v>
      </c>
    </row>
    <row r="118" spans="1:24" x14ac:dyDescent="0.3">
      <c r="A118" t="s">
        <v>181</v>
      </c>
      <c r="B118" s="19"/>
      <c r="C118" s="19">
        <f>VLOOKUP(Table7[[#This Row],[Shortname]],comp[], 6, FALSE)</f>
        <v>72</v>
      </c>
      <c r="D118" t="str">
        <f>IF(A118=A117, "",VLOOKUP(Table7[[#This Row],[Shortname]],comp[], 3, FALSE))</f>
        <v>-9Al-7W-B</v>
      </c>
      <c r="E118" s="19" t="str">
        <f>VLOOKUP(Table7[[#This Row],[Shortname]], comp[], 2, FALSE)</f>
        <v>CoAlW-X</v>
      </c>
      <c r="F118" t="s">
        <v>181</v>
      </c>
      <c r="G118" s="9" t="s">
        <v>178</v>
      </c>
      <c r="H118">
        <v>137</v>
      </c>
      <c r="I118" s="4">
        <v>5.1633760258151999E-8</v>
      </c>
      <c r="J118">
        <v>850</v>
      </c>
      <c r="K118">
        <v>7.6</v>
      </c>
      <c r="N118" s="88" t="s">
        <v>3608</v>
      </c>
      <c r="O118" s="31">
        <v>1300</v>
      </c>
      <c r="P118" s="31">
        <v>24</v>
      </c>
      <c r="Q118" s="31">
        <v>1050</v>
      </c>
      <c r="R118" s="31">
        <v>6</v>
      </c>
      <c r="U118" s="89" t="s">
        <v>43</v>
      </c>
      <c r="V118" s="89" t="s">
        <v>3561</v>
      </c>
      <c r="W118" s="89">
        <v>34</v>
      </c>
      <c r="X118" t="s">
        <v>3615</v>
      </c>
    </row>
    <row r="119" spans="1:24" x14ac:dyDescent="0.3">
      <c r="A119" t="s">
        <v>181</v>
      </c>
      <c r="B119" s="19"/>
      <c r="C119" s="19">
        <f>VLOOKUP(Table7[[#This Row],[Shortname]],comp[], 6, FALSE)</f>
        <v>72</v>
      </c>
      <c r="D119" t="str">
        <f>IF(A119=A118, "",VLOOKUP(Table7[[#This Row],[Shortname]],comp[], 3, FALSE))</f>
        <v/>
      </c>
      <c r="E119" s="19" t="str">
        <f>VLOOKUP(Table7[[#This Row],[Shortname]], comp[], 2, FALSE)</f>
        <v>CoAlW-X</v>
      </c>
      <c r="F119" t="s">
        <v>181</v>
      </c>
      <c r="G119" s="9" t="s">
        <v>178</v>
      </c>
      <c r="H119">
        <v>148</v>
      </c>
      <c r="I119" s="4">
        <v>1.00729011985144E-7</v>
      </c>
      <c r="J119">
        <v>850</v>
      </c>
      <c r="K119">
        <v>7.6</v>
      </c>
      <c r="N119" s="88" t="s">
        <v>3608</v>
      </c>
      <c r="O119" s="31">
        <v>1300</v>
      </c>
      <c r="P119" s="31">
        <v>24</v>
      </c>
      <c r="Q119" s="31">
        <v>1050</v>
      </c>
      <c r="R119" s="31">
        <v>6</v>
      </c>
      <c r="U119" s="89" t="s">
        <v>43</v>
      </c>
      <c r="V119" s="89" t="s">
        <v>3561</v>
      </c>
      <c r="W119" s="89">
        <v>34</v>
      </c>
    </row>
    <row r="120" spans="1:24" x14ac:dyDescent="0.3">
      <c r="A120" t="s">
        <v>181</v>
      </c>
      <c r="B120" s="19"/>
      <c r="C120" s="19">
        <f>VLOOKUP(Table7[[#This Row],[Shortname]],comp[], 6, FALSE)</f>
        <v>72</v>
      </c>
      <c r="D120" t="str">
        <f>IF(A120=A119, "",VLOOKUP(Table7[[#This Row],[Shortname]],comp[], 3, FALSE))</f>
        <v/>
      </c>
      <c r="E120" s="19" t="str">
        <f>VLOOKUP(Table7[[#This Row],[Shortname]], comp[], 2, FALSE)</f>
        <v>CoAlW-X</v>
      </c>
      <c r="F120" t="s">
        <v>181</v>
      </c>
      <c r="G120" s="9" t="s">
        <v>178</v>
      </c>
      <c r="H120">
        <v>159</v>
      </c>
      <c r="I120" s="4">
        <v>1.58029501576852E-7</v>
      </c>
      <c r="J120">
        <v>850</v>
      </c>
      <c r="K120">
        <v>7.6</v>
      </c>
      <c r="N120" s="88" t="s">
        <v>3608</v>
      </c>
      <c r="O120" s="31">
        <v>1300</v>
      </c>
      <c r="P120" s="31">
        <v>24</v>
      </c>
      <c r="Q120" s="31">
        <v>1050</v>
      </c>
      <c r="R120" s="31">
        <v>6</v>
      </c>
      <c r="U120" s="89" t="s">
        <v>43</v>
      </c>
      <c r="V120" s="89" t="s">
        <v>3561</v>
      </c>
      <c r="W120" s="89">
        <v>34</v>
      </c>
    </row>
    <row r="121" spans="1:24" x14ac:dyDescent="0.3">
      <c r="A121" t="s">
        <v>181</v>
      </c>
      <c r="B121" s="19"/>
      <c r="C121" s="19">
        <f>VLOOKUP(Table7[[#This Row],[Shortname]],comp[], 6, FALSE)</f>
        <v>72</v>
      </c>
      <c r="D121" t="str">
        <f>IF(A121=A120, "",VLOOKUP(Table7[[#This Row],[Shortname]],comp[], 3, FALSE))</f>
        <v/>
      </c>
      <c r="E121" s="19" t="str">
        <f>VLOOKUP(Table7[[#This Row],[Shortname]], comp[], 2, FALSE)</f>
        <v>CoAlW-X</v>
      </c>
      <c r="F121" t="s">
        <v>181</v>
      </c>
      <c r="G121" s="9" t="s">
        <v>178</v>
      </c>
      <c r="H121">
        <v>87</v>
      </c>
      <c r="I121" s="4">
        <v>2.9088571721981699E-9</v>
      </c>
      <c r="J121">
        <v>850</v>
      </c>
      <c r="K121">
        <v>2.6</v>
      </c>
      <c r="N121" s="88" t="s">
        <v>3614</v>
      </c>
      <c r="O121" s="31">
        <v>1300</v>
      </c>
      <c r="P121" s="31">
        <v>24</v>
      </c>
      <c r="Q121" s="31">
        <v>1050</v>
      </c>
      <c r="R121" s="31">
        <v>6</v>
      </c>
      <c r="U121" s="89" t="s">
        <v>43</v>
      </c>
      <c r="V121" s="89" t="s">
        <v>3561</v>
      </c>
      <c r="W121" s="89">
        <v>34</v>
      </c>
    </row>
    <row r="122" spans="1:24" x14ac:dyDescent="0.3">
      <c r="A122" t="s">
        <v>181</v>
      </c>
      <c r="B122" s="19"/>
      <c r="C122" s="19">
        <f>VLOOKUP(Table7[[#This Row],[Shortname]],comp[], 6, FALSE)</f>
        <v>72</v>
      </c>
      <c r="D122" t="str">
        <f>IF(A122=A121, "",VLOOKUP(Table7[[#This Row],[Shortname]],comp[], 3, FALSE))</f>
        <v/>
      </c>
      <c r="E122" s="19" t="str">
        <f>VLOOKUP(Table7[[#This Row],[Shortname]], comp[], 2, FALSE)</f>
        <v>CoAlW-X</v>
      </c>
      <c r="F122" t="s">
        <v>181</v>
      </c>
      <c r="G122" s="9" t="s">
        <v>178</v>
      </c>
      <c r="H122">
        <v>104</v>
      </c>
      <c r="I122" s="4">
        <v>4.6303640964046803E-9</v>
      </c>
      <c r="J122">
        <v>850</v>
      </c>
      <c r="K122">
        <v>2.6</v>
      </c>
      <c r="N122" s="88" t="s">
        <v>3614</v>
      </c>
      <c r="O122" s="31">
        <v>1300</v>
      </c>
      <c r="P122" s="31">
        <v>24</v>
      </c>
      <c r="Q122" s="31">
        <v>1050</v>
      </c>
      <c r="R122" s="31">
        <v>6</v>
      </c>
      <c r="U122" s="89" t="s">
        <v>43</v>
      </c>
      <c r="V122" s="89" t="s">
        <v>3561</v>
      </c>
      <c r="W122" s="89">
        <v>34</v>
      </c>
    </row>
    <row r="123" spans="1:24" x14ac:dyDescent="0.3">
      <c r="A123" t="s">
        <v>181</v>
      </c>
      <c r="B123" s="19"/>
      <c r="C123" s="19">
        <f>VLOOKUP(Table7[[#This Row],[Shortname]],comp[], 6, FALSE)</f>
        <v>72</v>
      </c>
      <c r="D123" t="str">
        <f>IF(A123=A122, "",VLOOKUP(Table7[[#This Row],[Shortname]],comp[], 3, FALSE))</f>
        <v/>
      </c>
      <c r="E123" s="19" t="str">
        <f>VLOOKUP(Table7[[#This Row],[Shortname]], comp[], 2, FALSE)</f>
        <v>CoAlW-X</v>
      </c>
      <c r="F123" t="s">
        <v>181</v>
      </c>
      <c r="G123" s="9" t="s">
        <v>178</v>
      </c>
      <c r="H123">
        <v>121</v>
      </c>
      <c r="I123" s="4">
        <v>6.0142269267678604E-9</v>
      </c>
      <c r="J123">
        <v>850</v>
      </c>
      <c r="K123">
        <v>2.6</v>
      </c>
      <c r="N123" s="88" t="s">
        <v>3614</v>
      </c>
      <c r="O123" s="31">
        <v>1300</v>
      </c>
      <c r="P123" s="31">
        <v>24</v>
      </c>
      <c r="Q123" s="31">
        <v>1050</v>
      </c>
      <c r="R123" s="31">
        <v>6</v>
      </c>
      <c r="U123" s="89" t="s">
        <v>43</v>
      </c>
      <c r="V123" s="89" t="s">
        <v>3561</v>
      </c>
      <c r="W123" s="89">
        <v>34</v>
      </c>
    </row>
    <row r="124" spans="1:24" x14ac:dyDescent="0.3">
      <c r="A124" t="s">
        <v>181</v>
      </c>
      <c r="B124" s="19"/>
      <c r="C124" s="19">
        <f>VLOOKUP(Table7[[#This Row],[Shortname]],comp[], 6, FALSE)</f>
        <v>72</v>
      </c>
      <c r="D124" t="str">
        <f>IF(A124=A123, "",VLOOKUP(Table7[[#This Row],[Shortname]],comp[], 3, FALSE))</f>
        <v/>
      </c>
      <c r="E124" s="19" t="str">
        <f>VLOOKUP(Table7[[#This Row],[Shortname]], comp[], 2, FALSE)</f>
        <v>CoAlW-X</v>
      </c>
      <c r="F124" t="s">
        <v>181</v>
      </c>
      <c r="G124" s="9" t="s">
        <v>178</v>
      </c>
      <c r="H124">
        <v>139</v>
      </c>
      <c r="I124" s="4">
        <v>9.1652667716978999E-9</v>
      </c>
      <c r="J124">
        <v>850</v>
      </c>
      <c r="K124">
        <v>2.6</v>
      </c>
      <c r="N124" s="88" t="s">
        <v>3614</v>
      </c>
      <c r="O124" s="31">
        <v>1300</v>
      </c>
      <c r="P124" s="31">
        <v>24</v>
      </c>
      <c r="Q124" s="31">
        <v>1050</v>
      </c>
      <c r="R124" s="31">
        <v>6</v>
      </c>
      <c r="U124" s="89" t="s">
        <v>43</v>
      </c>
      <c r="V124" s="89" t="s">
        <v>3561</v>
      </c>
      <c r="W124" s="89">
        <v>34</v>
      </c>
    </row>
    <row r="125" spans="1:24" x14ac:dyDescent="0.3">
      <c r="A125" t="s">
        <v>181</v>
      </c>
      <c r="B125" s="19"/>
      <c r="C125" s="19">
        <f>VLOOKUP(Table7[[#This Row],[Shortname]],comp[], 6, FALSE)</f>
        <v>72</v>
      </c>
      <c r="D125" t="str">
        <f>IF(A125=A124, "",VLOOKUP(Table7[[#This Row],[Shortname]],comp[], 3, FALSE))</f>
        <v/>
      </c>
      <c r="E125" s="19" t="str">
        <f>VLOOKUP(Table7[[#This Row],[Shortname]], comp[], 2, FALSE)</f>
        <v>CoAlW-X</v>
      </c>
      <c r="F125" t="s">
        <v>181</v>
      </c>
      <c r="G125" s="9" t="s">
        <v>178</v>
      </c>
      <c r="H125">
        <v>156</v>
      </c>
      <c r="I125" s="4">
        <v>1.3567258930350199E-8</v>
      </c>
      <c r="J125">
        <v>850</v>
      </c>
      <c r="K125">
        <v>2.6</v>
      </c>
      <c r="N125" s="88" t="s">
        <v>3614</v>
      </c>
      <c r="O125" s="31">
        <v>1300</v>
      </c>
      <c r="P125" s="31">
        <v>24</v>
      </c>
      <c r="Q125" s="31">
        <v>1050</v>
      </c>
      <c r="R125" s="31">
        <v>6</v>
      </c>
      <c r="U125" s="89" t="s">
        <v>43</v>
      </c>
      <c r="V125" s="89" t="s">
        <v>3561</v>
      </c>
      <c r="W125" s="89">
        <v>34</v>
      </c>
    </row>
    <row r="126" spans="1:24" x14ac:dyDescent="0.3">
      <c r="A126" t="s">
        <v>181</v>
      </c>
      <c r="B126">
        <v>113</v>
      </c>
      <c r="C126">
        <f>VLOOKUP(Table7[[#This Row],[Shortname]],comp[], 6, FALSE)</f>
        <v>72</v>
      </c>
      <c r="D126" t="str">
        <f>IF(A126=A125, "",VLOOKUP(Table7[[#This Row],[Shortname]],comp[], 3, FALSE))</f>
        <v/>
      </c>
      <c r="E126" t="str">
        <f>VLOOKUP(Table7[[#This Row],[Shortname]], comp[], 2, FALSE)</f>
        <v>CoAlW-X</v>
      </c>
      <c r="F126" t="s">
        <v>181</v>
      </c>
      <c r="G126" s="9" t="s">
        <v>178</v>
      </c>
      <c r="H126">
        <v>217</v>
      </c>
      <c r="I126" s="4">
        <v>9.5702000000000006E-8</v>
      </c>
      <c r="J126">
        <v>850</v>
      </c>
      <c r="K126">
        <v>9.9</v>
      </c>
      <c r="N126" s="88" t="s">
        <v>3613</v>
      </c>
      <c r="O126" s="31">
        <v>1300</v>
      </c>
      <c r="P126" s="31">
        <v>24</v>
      </c>
      <c r="Q126" s="31">
        <v>1050</v>
      </c>
      <c r="R126" s="31">
        <v>6</v>
      </c>
      <c r="U126" s="89" t="s">
        <v>43</v>
      </c>
      <c r="V126" s="89" t="s">
        <v>3561</v>
      </c>
      <c r="W126" s="89">
        <v>34</v>
      </c>
    </row>
    <row r="127" spans="1:24" x14ac:dyDescent="0.3">
      <c r="A127" t="s">
        <v>181</v>
      </c>
      <c r="B127">
        <v>114</v>
      </c>
      <c r="C127">
        <f>VLOOKUP(Table7[[#This Row],[Shortname]],comp[], 6, FALSE)</f>
        <v>72</v>
      </c>
      <c r="D127" t="str">
        <f>IF(A127=A126, "",VLOOKUP(Table7[[#This Row],[Shortname]],comp[], 3, FALSE))</f>
        <v/>
      </c>
      <c r="E127" t="str">
        <f>VLOOKUP(Table7[[#This Row],[Shortname]], comp[], 2, FALSE)</f>
        <v>CoAlW-X</v>
      </c>
      <c r="F127" t="s">
        <v>181</v>
      </c>
      <c r="G127" s="9" t="s">
        <v>178</v>
      </c>
      <c r="H127">
        <v>125</v>
      </c>
      <c r="I127" s="4">
        <v>1.3289E-9</v>
      </c>
      <c r="J127">
        <v>850</v>
      </c>
      <c r="K127">
        <v>9.9</v>
      </c>
      <c r="N127" s="88" t="s">
        <v>3613</v>
      </c>
      <c r="O127" s="31">
        <v>1300</v>
      </c>
      <c r="P127" s="31">
        <v>24</v>
      </c>
      <c r="Q127" s="31">
        <v>1050</v>
      </c>
      <c r="R127" s="31">
        <v>6</v>
      </c>
      <c r="U127" s="89" t="s">
        <v>43</v>
      </c>
      <c r="V127" s="89" t="s">
        <v>3561</v>
      </c>
      <c r="W127" s="89">
        <v>34</v>
      </c>
    </row>
    <row r="128" spans="1:24" x14ac:dyDescent="0.3">
      <c r="A128" t="s">
        <v>181</v>
      </c>
      <c r="B128">
        <v>115</v>
      </c>
      <c r="C128">
        <f>VLOOKUP(Table7[[#This Row],[Shortname]],comp[], 6, FALSE)</f>
        <v>72</v>
      </c>
      <c r="D128" t="str">
        <f>IF(A128=A127, "",VLOOKUP(Table7[[#This Row],[Shortname]],comp[], 3, FALSE))</f>
        <v/>
      </c>
      <c r="E128" t="str">
        <f>VLOOKUP(Table7[[#This Row],[Shortname]], comp[], 2, FALSE)</f>
        <v>CoAlW-X</v>
      </c>
      <c r="F128" t="s">
        <v>181</v>
      </c>
      <c r="G128" s="9" t="s">
        <v>178</v>
      </c>
      <c r="H128">
        <v>146</v>
      </c>
      <c r="I128" s="4">
        <v>3.5598000000000001E-9</v>
      </c>
      <c r="J128">
        <v>850</v>
      </c>
      <c r="K128">
        <v>9.9</v>
      </c>
      <c r="N128" s="88" t="s">
        <v>3613</v>
      </c>
      <c r="O128" s="31">
        <v>1300</v>
      </c>
      <c r="P128" s="31">
        <v>24</v>
      </c>
      <c r="Q128" s="31">
        <v>1050</v>
      </c>
      <c r="R128" s="31">
        <v>6</v>
      </c>
      <c r="U128" s="89" t="s">
        <v>43</v>
      </c>
      <c r="V128" s="89" t="s">
        <v>3561</v>
      </c>
      <c r="W128" s="89">
        <v>34</v>
      </c>
    </row>
    <row r="129" spans="1:23" x14ac:dyDescent="0.3">
      <c r="A129" t="s">
        <v>181</v>
      </c>
      <c r="B129">
        <v>116</v>
      </c>
      <c r="C129">
        <f>VLOOKUP(Table7[[#This Row],[Shortname]],comp[], 6, FALSE)</f>
        <v>72</v>
      </c>
      <c r="D129" t="str">
        <f>IF(A129=A128, "",VLOOKUP(Table7[[#This Row],[Shortname]],comp[], 3, FALSE))</f>
        <v/>
      </c>
      <c r="E129" t="str">
        <f>VLOOKUP(Table7[[#This Row],[Shortname]], comp[], 2, FALSE)</f>
        <v>CoAlW-X</v>
      </c>
      <c r="F129" t="s">
        <v>181</v>
      </c>
      <c r="G129" s="9" t="s">
        <v>178</v>
      </c>
      <c r="H129">
        <v>169</v>
      </c>
      <c r="I129" s="4">
        <v>6.6169999999999998E-9</v>
      </c>
      <c r="J129">
        <v>850</v>
      </c>
      <c r="K129">
        <v>9.9</v>
      </c>
      <c r="N129" s="88" t="s">
        <v>3613</v>
      </c>
      <c r="O129" s="31">
        <v>1300</v>
      </c>
      <c r="P129" s="31">
        <v>24</v>
      </c>
      <c r="Q129" s="31">
        <v>1050</v>
      </c>
      <c r="R129" s="31">
        <v>6</v>
      </c>
      <c r="U129" s="89" t="s">
        <v>43</v>
      </c>
      <c r="V129" s="89" t="s">
        <v>3561</v>
      </c>
      <c r="W129" s="89">
        <v>34</v>
      </c>
    </row>
    <row r="130" spans="1:23" x14ac:dyDescent="0.3">
      <c r="A130" t="s">
        <v>181</v>
      </c>
      <c r="B130">
        <v>117</v>
      </c>
      <c r="C130">
        <f>VLOOKUP(Table7[[#This Row],[Shortname]],comp[], 6, FALSE)</f>
        <v>72</v>
      </c>
      <c r="D130" t="str">
        <f>IF(A130=A129, "",VLOOKUP(Table7[[#This Row],[Shortname]],comp[], 3, FALSE))</f>
        <v/>
      </c>
      <c r="E130" t="str">
        <f>VLOOKUP(Table7[[#This Row],[Shortname]], comp[], 2, FALSE)</f>
        <v>CoAlW-X</v>
      </c>
      <c r="F130" t="s">
        <v>181</v>
      </c>
      <c r="G130" s="9" t="s">
        <v>178</v>
      </c>
      <c r="H130">
        <v>180</v>
      </c>
      <c r="I130" s="4">
        <v>1.2995E-8</v>
      </c>
      <c r="J130">
        <v>850</v>
      </c>
      <c r="K130">
        <v>9.9</v>
      </c>
      <c r="N130" s="88" t="s">
        <v>3613</v>
      </c>
      <c r="O130" s="31">
        <v>1300</v>
      </c>
      <c r="P130" s="31">
        <v>24</v>
      </c>
      <c r="Q130" s="31">
        <v>1050</v>
      </c>
      <c r="R130" s="31">
        <v>6</v>
      </c>
      <c r="U130" s="89" t="s">
        <v>43</v>
      </c>
      <c r="V130" s="89" t="s">
        <v>3561</v>
      </c>
      <c r="W130" s="89">
        <v>34</v>
      </c>
    </row>
    <row r="131" spans="1:23" x14ac:dyDescent="0.3">
      <c r="A131" t="s">
        <v>181</v>
      </c>
      <c r="B131">
        <v>118</v>
      </c>
      <c r="C131">
        <f>VLOOKUP(Table7[[#This Row],[Shortname]],comp[], 6, FALSE)</f>
        <v>72</v>
      </c>
      <c r="D131" t="str">
        <f>IF(A131=A130, "",VLOOKUP(Table7[[#This Row],[Shortname]],comp[], 3, FALSE))</f>
        <v/>
      </c>
      <c r="E131" t="str">
        <f>VLOOKUP(Table7[[#This Row],[Shortname]], comp[], 2, FALSE)</f>
        <v>CoAlW-X</v>
      </c>
      <c r="F131" t="s">
        <v>181</v>
      </c>
      <c r="G131" s="9" t="s">
        <v>178</v>
      </c>
      <c r="H131">
        <v>201</v>
      </c>
      <c r="I131" s="4">
        <v>4.1164999999999998E-8</v>
      </c>
      <c r="J131">
        <v>850</v>
      </c>
      <c r="K131">
        <v>9.9</v>
      </c>
      <c r="N131" s="88" t="s">
        <v>3613</v>
      </c>
      <c r="O131" s="31">
        <v>1300</v>
      </c>
      <c r="P131" s="31">
        <v>24</v>
      </c>
      <c r="Q131" s="31">
        <v>1050</v>
      </c>
      <c r="R131" s="31">
        <v>6</v>
      </c>
      <c r="U131" s="89" t="s">
        <v>43</v>
      </c>
      <c r="V131" s="89" t="s">
        <v>3561</v>
      </c>
      <c r="W131" s="89">
        <v>34</v>
      </c>
    </row>
    <row r="132" spans="1:23" x14ac:dyDescent="0.3">
      <c r="A132" t="s">
        <v>181</v>
      </c>
      <c r="B132">
        <v>119</v>
      </c>
      <c r="C132">
        <f>VLOOKUP(Table7[[#This Row],[Shortname]],comp[], 6, FALSE)</f>
        <v>72</v>
      </c>
      <c r="D132" t="str">
        <f>IF(A132=A131, "",VLOOKUP(Table7[[#This Row],[Shortname]],comp[], 3, FALSE))</f>
        <v/>
      </c>
      <c r="E132" t="str">
        <f>VLOOKUP(Table7[[#This Row],[Shortname]], comp[], 2, FALSE)</f>
        <v>CoAlW-X</v>
      </c>
      <c r="F132" t="s">
        <v>181</v>
      </c>
      <c r="G132" s="9" t="s">
        <v>178</v>
      </c>
      <c r="H132">
        <v>235</v>
      </c>
      <c r="I132" s="4">
        <v>3.5861000000000001E-7</v>
      </c>
      <c r="J132">
        <v>850</v>
      </c>
      <c r="K132">
        <v>9.9</v>
      </c>
      <c r="N132" s="88" t="s">
        <v>3613</v>
      </c>
      <c r="O132" s="31">
        <v>1300</v>
      </c>
      <c r="P132" s="31">
        <v>24</v>
      </c>
      <c r="Q132" s="31">
        <v>1050</v>
      </c>
      <c r="R132" s="31">
        <v>6</v>
      </c>
      <c r="U132" s="89" t="s">
        <v>43</v>
      </c>
      <c r="V132" s="89" t="s">
        <v>3561</v>
      </c>
      <c r="W132" s="89">
        <v>34</v>
      </c>
    </row>
    <row r="133" spans="1:23" x14ac:dyDescent="0.3">
      <c r="A133" t="s">
        <v>2580</v>
      </c>
      <c r="B133">
        <v>120</v>
      </c>
      <c r="C133">
        <f>VLOOKUP(Table7[[#This Row],[Shortname]],comp[], 6, FALSE)</f>
        <v>73</v>
      </c>
      <c r="D133" t="str">
        <f>IF(A133=A132, "",VLOOKUP(Table7[[#This Row],[Shortname]],comp[], 3, FALSE))</f>
        <v>-10Al-8W-B</v>
      </c>
      <c r="E133" t="str">
        <f>VLOOKUP(Table7[[#This Row],[Shortname]], comp[], 2, FALSE)</f>
        <v>CoAlW-X</v>
      </c>
      <c r="F133" t="s">
        <v>182</v>
      </c>
      <c r="G133" s="9" t="s">
        <v>178</v>
      </c>
      <c r="H133">
        <v>220</v>
      </c>
      <c r="I133" s="4">
        <v>2.7824999999999999E-9</v>
      </c>
      <c r="J133">
        <v>850</v>
      </c>
      <c r="K133">
        <v>7.8</v>
      </c>
      <c r="N133" s="88" t="s">
        <v>3609</v>
      </c>
      <c r="O133" s="31">
        <v>1300</v>
      </c>
      <c r="P133" s="31">
        <v>24</v>
      </c>
      <c r="Q133" s="31">
        <v>1050</v>
      </c>
      <c r="R133" s="31">
        <v>6</v>
      </c>
      <c r="U133" s="89" t="s">
        <v>43</v>
      </c>
      <c r="V133" s="89" t="s">
        <v>3561</v>
      </c>
      <c r="W133" s="89">
        <v>35</v>
      </c>
    </row>
    <row r="134" spans="1:23" x14ac:dyDescent="0.3">
      <c r="A134" t="s">
        <v>2580</v>
      </c>
      <c r="B134">
        <v>121</v>
      </c>
      <c r="C134">
        <f>VLOOKUP(Table7[[#This Row],[Shortname]],comp[], 6, FALSE)</f>
        <v>73</v>
      </c>
      <c r="D134" t="str">
        <f>IF(A134=A133, "",VLOOKUP(Table7[[#This Row],[Shortname]],comp[], 3, FALSE))</f>
        <v/>
      </c>
      <c r="E134" t="str">
        <f>VLOOKUP(Table7[[#This Row],[Shortname]], comp[], 2, FALSE)</f>
        <v>CoAlW-X</v>
      </c>
      <c r="F134" t="s">
        <v>182</v>
      </c>
      <c r="G134" s="9" t="s">
        <v>178</v>
      </c>
      <c r="H134">
        <v>221</v>
      </c>
      <c r="I134" s="4">
        <v>7.9754999999999992E-9</v>
      </c>
      <c r="J134">
        <v>850</v>
      </c>
      <c r="K134">
        <v>7.8</v>
      </c>
      <c r="N134" s="88" t="s">
        <v>3609</v>
      </c>
      <c r="O134" s="31">
        <v>1300</v>
      </c>
      <c r="P134" s="31">
        <v>24</v>
      </c>
      <c r="Q134" s="31">
        <v>1050</v>
      </c>
      <c r="R134" s="31">
        <v>6</v>
      </c>
      <c r="U134" s="89" t="s">
        <v>43</v>
      </c>
      <c r="V134" s="89" t="s">
        <v>3561</v>
      </c>
      <c r="W134" s="89">
        <v>35</v>
      </c>
    </row>
    <row r="135" spans="1:23" x14ac:dyDescent="0.3">
      <c r="A135" t="s">
        <v>2580</v>
      </c>
      <c r="B135">
        <v>122</v>
      </c>
      <c r="C135">
        <f>VLOOKUP(Table7[[#This Row],[Shortname]],comp[], 6, FALSE)</f>
        <v>73</v>
      </c>
      <c r="D135" t="str">
        <f>IF(A135=A134, "",VLOOKUP(Table7[[#This Row],[Shortname]],comp[], 3, FALSE))</f>
        <v/>
      </c>
      <c r="E135" t="str">
        <f>VLOOKUP(Table7[[#This Row],[Shortname]], comp[], 2, FALSE)</f>
        <v>CoAlW-X</v>
      </c>
      <c r="F135" t="s">
        <v>182</v>
      </c>
      <c r="G135" s="9" t="s">
        <v>178</v>
      </c>
      <c r="H135">
        <v>264</v>
      </c>
      <c r="I135" s="4">
        <v>1.2016999999999999E-8</v>
      </c>
      <c r="J135">
        <v>850</v>
      </c>
      <c r="K135">
        <v>7.8</v>
      </c>
      <c r="N135" s="88" t="s">
        <v>3609</v>
      </c>
      <c r="O135" s="31">
        <v>1300</v>
      </c>
      <c r="P135" s="31">
        <v>24</v>
      </c>
      <c r="Q135" s="31">
        <v>1050</v>
      </c>
      <c r="R135" s="31">
        <v>6</v>
      </c>
      <c r="U135" s="89" t="s">
        <v>43</v>
      </c>
      <c r="V135" s="89" t="s">
        <v>3561</v>
      </c>
      <c r="W135" s="89">
        <v>35</v>
      </c>
    </row>
    <row r="136" spans="1:23" x14ac:dyDescent="0.3">
      <c r="A136" t="s">
        <v>2580</v>
      </c>
      <c r="B136">
        <v>123</v>
      </c>
      <c r="C136">
        <f>VLOOKUP(Table7[[#This Row],[Shortname]],comp[], 6, FALSE)</f>
        <v>73</v>
      </c>
      <c r="D136" t="str">
        <f>IF(A136=A135, "",VLOOKUP(Table7[[#This Row],[Shortname]],comp[], 3, FALSE))</f>
        <v/>
      </c>
      <c r="E136" t="str">
        <f>VLOOKUP(Table7[[#This Row],[Shortname]], comp[], 2, FALSE)</f>
        <v>CoAlW-X</v>
      </c>
      <c r="F136" t="s">
        <v>182</v>
      </c>
      <c r="G136" s="9" t="s">
        <v>178</v>
      </c>
      <c r="H136">
        <v>287</v>
      </c>
      <c r="I136" s="4">
        <v>2.9142E-8</v>
      </c>
      <c r="J136">
        <v>850</v>
      </c>
      <c r="K136">
        <v>7.8</v>
      </c>
      <c r="N136" s="88" t="s">
        <v>3609</v>
      </c>
      <c r="O136" s="31">
        <v>1300</v>
      </c>
      <c r="P136" s="31">
        <v>24</v>
      </c>
      <c r="Q136" s="31">
        <v>1050</v>
      </c>
      <c r="R136" s="31">
        <v>6</v>
      </c>
      <c r="U136" s="89" t="s">
        <v>43</v>
      </c>
      <c r="V136" s="89" t="s">
        <v>3561</v>
      </c>
      <c r="W136" s="89">
        <v>35</v>
      </c>
    </row>
    <row r="137" spans="1:23" x14ac:dyDescent="0.3">
      <c r="A137" t="s">
        <v>2580</v>
      </c>
      <c r="B137">
        <v>124</v>
      </c>
      <c r="C137">
        <f>VLOOKUP(Table7[[#This Row],[Shortname]],comp[], 6, FALSE)</f>
        <v>73</v>
      </c>
      <c r="D137" t="str">
        <f>IF(A137=A136, "",VLOOKUP(Table7[[#This Row],[Shortname]],comp[], 3, FALSE))</f>
        <v/>
      </c>
      <c r="E137" t="str">
        <f>VLOOKUP(Table7[[#This Row],[Shortname]], comp[], 2, FALSE)</f>
        <v>CoAlW-X</v>
      </c>
      <c r="F137" t="s">
        <v>182</v>
      </c>
      <c r="G137" s="9" t="s">
        <v>178</v>
      </c>
      <c r="H137">
        <v>309</v>
      </c>
      <c r="I137" s="4">
        <v>8.1311000000000006E-8</v>
      </c>
      <c r="J137">
        <v>850</v>
      </c>
      <c r="K137">
        <v>7.8</v>
      </c>
      <c r="N137" s="88" t="s">
        <v>3609</v>
      </c>
      <c r="O137" s="31">
        <v>1300</v>
      </c>
      <c r="P137" s="31">
        <v>24</v>
      </c>
      <c r="Q137" s="31">
        <v>1050</v>
      </c>
      <c r="R137" s="31">
        <v>6</v>
      </c>
      <c r="U137" s="89" t="s">
        <v>43</v>
      </c>
      <c r="V137" s="89" t="s">
        <v>3561</v>
      </c>
      <c r="W137" s="89">
        <v>35</v>
      </c>
    </row>
    <row r="138" spans="1:23" x14ac:dyDescent="0.3">
      <c r="A138" t="s">
        <v>2580</v>
      </c>
      <c r="B138">
        <v>125</v>
      </c>
      <c r="C138">
        <f>VLOOKUP(Table7[[#This Row],[Shortname]],comp[], 6, FALSE)</f>
        <v>73</v>
      </c>
      <c r="D138" t="str">
        <f>IF(A138=A137, "",VLOOKUP(Table7[[#This Row],[Shortname]],comp[], 3, FALSE))</f>
        <v/>
      </c>
      <c r="E138" t="str">
        <f>VLOOKUP(Table7[[#This Row],[Shortname]], comp[], 2, FALSE)</f>
        <v>CoAlW-X</v>
      </c>
      <c r="F138" t="s">
        <v>182</v>
      </c>
      <c r="G138" s="9" t="s">
        <v>178</v>
      </c>
      <c r="H138">
        <v>310</v>
      </c>
      <c r="I138" s="4">
        <v>4.1447E-8</v>
      </c>
      <c r="J138">
        <v>850</v>
      </c>
      <c r="K138">
        <v>7.8</v>
      </c>
      <c r="N138" s="88" t="s">
        <v>3609</v>
      </c>
      <c r="O138" s="31">
        <v>1300</v>
      </c>
      <c r="P138" s="31">
        <v>24</v>
      </c>
      <c r="Q138" s="31">
        <v>1050</v>
      </c>
      <c r="R138" s="31">
        <v>6</v>
      </c>
      <c r="U138" s="89" t="s">
        <v>43</v>
      </c>
      <c r="V138" s="89" t="s">
        <v>3561</v>
      </c>
      <c r="W138" s="89">
        <v>35</v>
      </c>
    </row>
    <row r="139" spans="1:23" x14ac:dyDescent="0.3">
      <c r="A139" t="s">
        <v>2580</v>
      </c>
      <c r="B139">
        <v>126</v>
      </c>
      <c r="C139">
        <f>VLOOKUP(Table7[[#This Row],[Shortname]],comp[], 6, FALSE)</f>
        <v>73</v>
      </c>
      <c r="D139" t="str">
        <f>IF(A139=A138, "",VLOOKUP(Table7[[#This Row],[Shortname]],comp[], 3, FALSE))</f>
        <v/>
      </c>
      <c r="E139" t="str">
        <f>VLOOKUP(Table7[[#This Row],[Shortname]], comp[], 2, FALSE)</f>
        <v>CoAlW-X</v>
      </c>
      <c r="F139" t="s">
        <v>182</v>
      </c>
      <c r="G139" s="9" t="s">
        <v>178</v>
      </c>
      <c r="H139">
        <v>333</v>
      </c>
      <c r="I139" s="4">
        <v>8.1405999999999995E-8</v>
      </c>
      <c r="J139">
        <v>850</v>
      </c>
      <c r="K139">
        <v>7.8</v>
      </c>
      <c r="N139" s="88" t="s">
        <v>3609</v>
      </c>
      <c r="O139" s="31">
        <v>1300</v>
      </c>
      <c r="P139" s="31">
        <v>24</v>
      </c>
      <c r="Q139" s="31">
        <v>1050</v>
      </c>
      <c r="R139" s="31">
        <v>6</v>
      </c>
      <c r="U139" s="89" t="s">
        <v>43</v>
      </c>
      <c r="V139" s="89" t="s">
        <v>3561</v>
      </c>
      <c r="W139" s="89">
        <v>35</v>
      </c>
    </row>
    <row r="140" spans="1:23" x14ac:dyDescent="0.3">
      <c r="A140" t="s">
        <v>2580</v>
      </c>
      <c r="B140">
        <v>127</v>
      </c>
      <c r="C140">
        <f>VLOOKUP(Table7[[#This Row],[Shortname]],comp[], 6, FALSE)</f>
        <v>73</v>
      </c>
      <c r="D140" t="str">
        <f>IF(A140=A139, "",VLOOKUP(Table7[[#This Row],[Shortname]],comp[], 3, FALSE))</f>
        <v/>
      </c>
      <c r="E140" t="str">
        <f>VLOOKUP(Table7[[#This Row],[Shortname]], comp[], 2, FALSE)</f>
        <v>CoAlW-X</v>
      </c>
      <c r="F140" t="s">
        <v>182</v>
      </c>
      <c r="G140" s="9" t="s">
        <v>178</v>
      </c>
      <c r="H140">
        <v>353</v>
      </c>
      <c r="I140" s="4">
        <v>1.0789999999999999E-7</v>
      </c>
      <c r="J140">
        <v>850</v>
      </c>
      <c r="K140">
        <v>7.8</v>
      </c>
      <c r="N140" s="88" t="s">
        <v>3609</v>
      </c>
      <c r="O140" s="31">
        <v>1300</v>
      </c>
      <c r="P140" s="31">
        <v>24</v>
      </c>
      <c r="Q140" s="31">
        <v>1050</v>
      </c>
      <c r="R140" s="31">
        <v>6</v>
      </c>
      <c r="U140" s="89" t="s">
        <v>43</v>
      </c>
      <c r="V140" s="89" t="s">
        <v>3561</v>
      </c>
      <c r="W140" s="89">
        <v>35</v>
      </c>
    </row>
    <row r="141" spans="1:23" x14ac:dyDescent="0.3">
      <c r="A141" t="s">
        <v>2580</v>
      </c>
      <c r="B141">
        <v>128</v>
      </c>
      <c r="C141">
        <f>VLOOKUP(Table7[[#This Row],[Shortname]],comp[], 6, FALSE)</f>
        <v>73</v>
      </c>
      <c r="D141" t="str">
        <f>IF(A141=A140, "",VLOOKUP(Table7[[#This Row],[Shortname]],comp[], 3, FALSE))</f>
        <v/>
      </c>
      <c r="E141" t="str">
        <f>VLOOKUP(Table7[[#This Row],[Shortname]], comp[], 2, FALSE)</f>
        <v>CoAlW-X</v>
      </c>
      <c r="F141" t="s">
        <v>182</v>
      </c>
      <c r="G141" s="9" t="s">
        <v>178</v>
      </c>
      <c r="H141">
        <v>376</v>
      </c>
      <c r="I141" s="4">
        <v>2.8858000000000001E-7</v>
      </c>
      <c r="J141">
        <v>850</v>
      </c>
      <c r="K141">
        <v>7.8</v>
      </c>
      <c r="N141" s="88" t="s">
        <v>3609</v>
      </c>
      <c r="O141" s="31">
        <v>1300</v>
      </c>
      <c r="P141" s="31">
        <v>24</v>
      </c>
      <c r="Q141" s="31">
        <v>1050</v>
      </c>
      <c r="R141" s="31">
        <v>6</v>
      </c>
      <c r="U141" s="89" t="s">
        <v>43</v>
      </c>
      <c r="V141" s="89" t="s">
        <v>3561</v>
      </c>
      <c r="W141" s="89">
        <v>35</v>
      </c>
    </row>
    <row r="142" spans="1:23" x14ac:dyDescent="0.3">
      <c r="A142" t="s">
        <v>2580</v>
      </c>
      <c r="B142">
        <v>129</v>
      </c>
      <c r="C142">
        <f>VLOOKUP(Table7[[#This Row],[Shortname]],comp[], 6, FALSE)</f>
        <v>73</v>
      </c>
      <c r="D142" t="str">
        <f>IF(A142=A141, "",VLOOKUP(Table7[[#This Row],[Shortname]],comp[], 3, FALSE))</f>
        <v/>
      </c>
      <c r="E142" t="str">
        <f>VLOOKUP(Table7[[#This Row],[Shortname]], comp[], 2, FALSE)</f>
        <v>CoAlW-X</v>
      </c>
      <c r="F142" t="s">
        <v>182</v>
      </c>
      <c r="G142" s="9" t="s">
        <v>178</v>
      </c>
      <c r="H142">
        <v>398</v>
      </c>
      <c r="I142" s="4">
        <v>5.5097999999999997E-7</v>
      </c>
      <c r="J142">
        <v>850</v>
      </c>
      <c r="K142">
        <v>7.8</v>
      </c>
      <c r="N142" s="88" t="s">
        <v>3609</v>
      </c>
      <c r="O142" s="31">
        <v>1300</v>
      </c>
      <c r="P142" s="31">
        <v>24</v>
      </c>
      <c r="Q142" s="31">
        <v>1050</v>
      </c>
      <c r="R142" s="31">
        <v>6</v>
      </c>
      <c r="U142" s="89" t="s">
        <v>43</v>
      </c>
      <c r="V142" s="89" t="s">
        <v>3561</v>
      </c>
      <c r="W142" s="89">
        <v>35</v>
      </c>
    </row>
    <row r="143" spans="1:23" x14ac:dyDescent="0.3">
      <c r="A143" t="s">
        <v>3413</v>
      </c>
      <c r="B143">
        <v>132</v>
      </c>
      <c r="C143">
        <f>VLOOKUP(Table7[[#This Row],[Shortname]],comp[], 6, FALSE)</f>
        <v>74</v>
      </c>
      <c r="D143" t="str">
        <f>IF(A143=A142, "",VLOOKUP(Table7[[#This Row],[Shortname]],comp[], 3, FALSE))</f>
        <v>-10Al-8W-B</v>
      </c>
      <c r="E143" t="str">
        <f>VLOOKUP(Table7[[#This Row],[Shortname]], comp[], 2, FALSE)</f>
        <v>CoAlW-X</v>
      </c>
      <c r="F143" t="s">
        <v>189</v>
      </c>
      <c r="G143" s="9" t="s">
        <v>178</v>
      </c>
      <c r="H143">
        <v>130</v>
      </c>
      <c r="I143" s="4">
        <v>5.0862975858179203E-9</v>
      </c>
      <c r="J143">
        <v>850</v>
      </c>
      <c r="K143">
        <v>6</v>
      </c>
      <c r="N143" s="88" t="s">
        <v>3610</v>
      </c>
      <c r="O143" s="31">
        <v>1300</v>
      </c>
      <c r="P143" s="31">
        <v>24</v>
      </c>
      <c r="Q143" s="31">
        <v>1050</v>
      </c>
      <c r="R143" s="31">
        <v>6</v>
      </c>
      <c r="U143" s="89" t="s">
        <v>43</v>
      </c>
      <c r="V143" s="89" t="s">
        <v>3561</v>
      </c>
      <c r="W143" s="89">
        <v>37</v>
      </c>
    </row>
    <row r="144" spans="1:23" x14ac:dyDescent="0.3">
      <c r="A144" t="s">
        <v>3413</v>
      </c>
      <c r="B144">
        <v>133</v>
      </c>
      <c r="C144">
        <f>VLOOKUP(Table7[[#This Row],[Shortname]],comp[], 6, FALSE)</f>
        <v>74</v>
      </c>
      <c r="D144" t="str">
        <f>IF(A144=A143, "",VLOOKUP(Table7[[#This Row],[Shortname]],comp[], 3, FALSE))</f>
        <v/>
      </c>
      <c r="E144" t="str">
        <f>VLOOKUP(Table7[[#This Row],[Shortname]], comp[], 2, FALSE)</f>
        <v>CoAlW-X</v>
      </c>
      <c r="F144" t="s">
        <v>189</v>
      </c>
      <c r="G144" s="9" t="s">
        <v>178</v>
      </c>
      <c r="H144">
        <v>150</v>
      </c>
      <c r="I144" s="4">
        <v>7.3340212395312996E-9</v>
      </c>
      <c r="J144">
        <v>850</v>
      </c>
      <c r="K144">
        <v>6</v>
      </c>
      <c r="N144" s="88" t="s">
        <v>3610</v>
      </c>
      <c r="O144" s="31">
        <v>1300</v>
      </c>
      <c r="P144" s="31">
        <v>24</v>
      </c>
      <c r="Q144" s="31">
        <v>1050</v>
      </c>
      <c r="R144" s="31">
        <v>6</v>
      </c>
      <c r="U144" s="89" t="s">
        <v>43</v>
      </c>
      <c r="V144" s="89" t="s">
        <v>3561</v>
      </c>
      <c r="W144" s="89">
        <v>37</v>
      </c>
    </row>
    <row r="145" spans="1:24" x14ac:dyDescent="0.3">
      <c r="A145" t="s">
        <v>3413</v>
      </c>
      <c r="B145">
        <v>134</v>
      </c>
      <c r="C145">
        <f>VLOOKUP(Table7[[#This Row],[Shortname]],comp[], 6, FALSE)</f>
        <v>74</v>
      </c>
      <c r="D145" t="str">
        <f>IF(A145=A144, "",VLOOKUP(Table7[[#This Row],[Shortname]],comp[], 3, FALSE))</f>
        <v/>
      </c>
      <c r="E145" t="str">
        <f>VLOOKUP(Table7[[#This Row],[Shortname]], comp[], 2, FALSE)</f>
        <v>CoAlW-X</v>
      </c>
      <c r="F145" t="s">
        <v>189</v>
      </c>
      <c r="G145" s="9" t="s">
        <v>178</v>
      </c>
      <c r="H145">
        <v>169</v>
      </c>
      <c r="I145" s="4">
        <v>1.7226739661548699E-8</v>
      </c>
      <c r="J145">
        <v>850</v>
      </c>
      <c r="K145">
        <v>6</v>
      </c>
      <c r="N145" s="88" t="s">
        <v>3610</v>
      </c>
      <c r="O145" s="31">
        <v>1300</v>
      </c>
      <c r="P145" s="31">
        <v>24</v>
      </c>
      <c r="Q145" s="31">
        <v>1050</v>
      </c>
      <c r="R145" s="31">
        <v>6</v>
      </c>
      <c r="U145" s="89" t="s">
        <v>43</v>
      </c>
      <c r="V145" s="89" t="s">
        <v>3561</v>
      </c>
      <c r="W145" s="89">
        <v>37</v>
      </c>
    </row>
    <row r="146" spans="1:24" x14ac:dyDescent="0.3">
      <c r="A146" t="s">
        <v>3413</v>
      </c>
      <c r="B146">
        <v>135</v>
      </c>
      <c r="C146">
        <f>VLOOKUP(Table7[[#This Row],[Shortname]],comp[], 6, FALSE)</f>
        <v>74</v>
      </c>
      <c r="D146" t="str">
        <f>IF(A146=A145, "",VLOOKUP(Table7[[#This Row],[Shortname]],comp[], 3, FALSE))</f>
        <v/>
      </c>
      <c r="E146" t="str">
        <f>VLOOKUP(Table7[[#This Row],[Shortname]], comp[], 2, FALSE)</f>
        <v>CoAlW-X</v>
      </c>
      <c r="F146" t="s">
        <v>189</v>
      </c>
      <c r="G146" s="9" t="s">
        <v>178</v>
      </c>
      <c r="H146">
        <v>176</v>
      </c>
      <c r="I146" s="4">
        <v>2.0685846096073099E-8</v>
      </c>
      <c r="J146">
        <v>850</v>
      </c>
      <c r="K146">
        <v>6</v>
      </c>
      <c r="N146" s="88" t="s">
        <v>3610</v>
      </c>
      <c r="O146" s="31">
        <v>1300</v>
      </c>
      <c r="P146" s="31">
        <v>24</v>
      </c>
      <c r="Q146" s="31">
        <v>1050</v>
      </c>
      <c r="R146" s="31">
        <v>6</v>
      </c>
      <c r="U146" s="89" t="s">
        <v>43</v>
      </c>
      <c r="V146" s="89" t="s">
        <v>3561</v>
      </c>
      <c r="W146" s="89">
        <v>37</v>
      </c>
      <c r="X146" t="s">
        <v>188</v>
      </c>
    </row>
    <row r="147" spans="1:24" x14ac:dyDescent="0.3">
      <c r="A147" t="s">
        <v>3413</v>
      </c>
      <c r="B147">
        <v>136</v>
      </c>
      <c r="C147">
        <f>VLOOKUP(Table7[[#This Row],[Shortname]],comp[], 6, FALSE)</f>
        <v>74</v>
      </c>
      <c r="D147" t="str">
        <f>IF(A147=A146, "",VLOOKUP(Table7[[#This Row],[Shortname]],comp[], 3, FALSE))</f>
        <v/>
      </c>
      <c r="E147" t="str">
        <f>VLOOKUP(Table7[[#This Row],[Shortname]], comp[], 2, FALSE)</f>
        <v>CoAlW-X</v>
      </c>
      <c r="F147" t="s">
        <v>189</v>
      </c>
      <c r="G147" s="9" t="s">
        <v>178</v>
      </c>
      <c r="H147">
        <v>188</v>
      </c>
      <c r="I147" s="4">
        <v>3.0439934150620403E-8</v>
      </c>
      <c r="J147">
        <v>850</v>
      </c>
      <c r="K147">
        <v>6</v>
      </c>
      <c r="N147" s="88" t="s">
        <v>3610</v>
      </c>
      <c r="O147" s="31">
        <v>1300</v>
      </c>
      <c r="P147" s="31">
        <v>24</v>
      </c>
      <c r="Q147" s="31">
        <v>1050</v>
      </c>
      <c r="R147" s="31">
        <v>6</v>
      </c>
      <c r="U147" s="89" t="s">
        <v>43</v>
      </c>
      <c r="V147" s="89" t="s">
        <v>3561</v>
      </c>
      <c r="W147" s="89">
        <v>37</v>
      </c>
    </row>
    <row r="148" spans="1:24" x14ac:dyDescent="0.3">
      <c r="A148" t="s">
        <v>3413</v>
      </c>
      <c r="B148">
        <v>137</v>
      </c>
      <c r="C148">
        <f>VLOOKUP(Table7[[#This Row],[Shortname]],comp[], 6, FALSE)</f>
        <v>74</v>
      </c>
      <c r="D148" t="str">
        <f>IF(A148=A147, "",VLOOKUP(Table7[[#This Row],[Shortname]],comp[], 3, FALSE))</f>
        <v/>
      </c>
      <c r="E148" t="str">
        <f>VLOOKUP(Table7[[#This Row],[Shortname]], comp[], 2, FALSE)</f>
        <v>CoAlW-X</v>
      </c>
      <c r="F148" t="s">
        <v>189</v>
      </c>
      <c r="G148" s="9" t="s">
        <v>178</v>
      </c>
      <c r="H148">
        <v>208</v>
      </c>
      <c r="I148" s="4">
        <v>5.1644524429336699E-8</v>
      </c>
      <c r="J148">
        <v>850</v>
      </c>
      <c r="K148">
        <v>6</v>
      </c>
      <c r="N148" s="88" t="s">
        <v>3610</v>
      </c>
      <c r="O148" s="31">
        <v>1300</v>
      </c>
      <c r="P148" s="31">
        <v>24</v>
      </c>
      <c r="Q148" s="31">
        <v>1050</v>
      </c>
      <c r="R148" s="31">
        <v>6</v>
      </c>
      <c r="U148" s="89" t="s">
        <v>43</v>
      </c>
      <c r="V148" s="89" t="s">
        <v>3561</v>
      </c>
      <c r="W148" s="89">
        <v>37</v>
      </c>
    </row>
    <row r="149" spans="1:24" x14ac:dyDescent="0.3">
      <c r="A149" t="s">
        <v>3413</v>
      </c>
      <c r="B149">
        <v>138</v>
      </c>
      <c r="C149">
        <f>VLOOKUP(Table7[[#This Row],[Shortname]],comp[], 6, FALSE)</f>
        <v>74</v>
      </c>
      <c r="D149" t="str">
        <f>IF(A149=A148, "",VLOOKUP(Table7[[#This Row],[Shortname]],comp[], 3, FALSE))</f>
        <v/>
      </c>
      <c r="E149" t="str">
        <f>VLOOKUP(Table7[[#This Row],[Shortname]], comp[], 2, FALSE)</f>
        <v>CoAlW-X</v>
      </c>
      <c r="F149" t="s">
        <v>189</v>
      </c>
      <c r="G149" s="9" t="s">
        <v>178</v>
      </c>
      <c r="H149">
        <v>227</v>
      </c>
      <c r="I149" s="4">
        <v>1.01021778730219E-7</v>
      </c>
      <c r="J149">
        <v>850</v>
      </c>
      <c r="K149">
        <v>6</v>
      </c>
      <c r="N149" s="88" t="s">
        <v>3610</v>
      </c>
      <c r="O149" s="31">
        <v>1300</v>
      </c>
      <c r="P149" s="31">
        <v>24</v>
      </c>
      <c r="Q149" s="31">
        <v>1050</v>
      </c>
      <c r="R149" s="31">
        <v>6</v>
      </c>
      <c r="U149" s="89" t="s">
        <v>43</v>
      </c>
      <c r="V149" s="89" t="s">
        <v>3561</v>
      </c>
      <c r="W149" s="89">
        <v>37</v>
      </c>
    </row>
    <row r="150" spans="1:24" x14ac:dyDescent="0.3">
      <c r="A150" t="s">
        <v>3413</v>
      </c>
      <c r="B150">
        <v>139</v>
      </c>
      <c r="C150">
        <f>VLOOKUP(Table7[[#This Row],[Shortname]],comp[], 6, FALSE)</f>
        <v>74</v>
      </c>
      <c r="D150" t="str">
        <f>IF(A150=A149, "",VLOOKUP(Table7[[#This Row],[Shortname]],comp[], 3, FALSE))</f>
        <v/>
      </c>
      <c r="E150" t="str">
        <f>VLOOKUP(Table7[[#This Row],[Shortname]], comp[], 2, FALSE)</f>
        <v>CoAlW-X</v>
      </c>
      <c r="F150" t="s">
        <v>189</v>
      </c>
      <c r="G150" s="9" t="s">
        <v>178</v>
      </c>
      <c r="H150">
        <v>263</v>
      </c>
      <c r="I150" s="4">
        <v>3.0285601466266198E-7</v>
      </c>
      <c r="J150">
        <v>850</v>
      </c>
      <c r="K150">
        <v>6</v>
      </c>
      <c r="N150" s="88" t="s">
        <v>3610</v>
      </c>
      <c r="O150" s="31">
        <v>1300</v>
      </c>
      <c r="P150" s="31">
        <v>24</v>
      </c>
      <c r="Q150" s="31">
        <v>1050</v>
      </c>
      <c r="R150" s="31">
        <v>6</v>
      </c>
      <c r="U150" s="89" t="s">
        <v>43</v>
      </c>
      <c r="V150" s="89" t="s">
        <v>3561</v>
      </c>
      <c r="W150" s="89">
        <v>37</v>
      </c>
    </row>
    <row r="151" spans="1:24" x14ac:dyDescent="0.3">
      <c r="A151" t="s">
        <v>2581</v>
      </c>
      <c r="B151">
        <v>142</v>
      </c>
      <c r="C151">
        <f>VLOOKUP(Table7[[#This Row],[Shortname]],comp[], 6, FALSE)</f>
        <v>75</v>
      </c>
      <c r="D151" t="str">
        <f>IF(A151=A150, "",VLOOKUP(Table7[[#This Row],[Shortname]],comp[], 3, FALSE))</f>
        <v>-10Al-7W-Zr</v>
      </c>
      <c r="E151" t="str">
        <f>VLOOKUP(Table7[[#This Row],[Shortname]], comp[], 2, FALSE)</f>
        <v>CoAlW-X</v>
      </c>
      <c r="F151" t="s">
        <v>183</v>
      </c>
      <c r="G151" s="9" t="s">
        <v>178</v>
      </c>
      <c r="H151">
        <v>127</v>
      </c>
      <c r="I151" s="4">
        <v>9.4898E-9</v>
      </c>
      <c r="J151">
        <v>850</v>
      </c>
      <c r="K151">
        <v>5.4</v>
      </c>
      <c r="N151" s="88" t="s">
        <v>3611</v>
      </c>
      <c r="O151" s="31">
        <v>1300</v>
      </c>
      <c r="P151" s="31">
        <v>24</v>
      </c>
      <c r="Q151" s="31">
        <v>1050</v>
      </c>
      <c r="R151" s="31">
        <v>6</v>
      </c>
      <c r="U151" s="89" t="s">
        <v>43</v>
      </c>
      <c r="V151" s="89" t="s">
        <v>3561</v>
      </c>
      <c r="W151" s="89">
        <v>37</v>
      </c>
    </row>
    <row r="152" spans="1:24" x14ac:dyDescent="0.3">
      <c r="A152" t="s">
        <v>2581</v>
      </c>
      <c r="B152">
        <v>143</v>
      </c>
      <c r="C152">
        <f>VLOOKUP(Table7[[#This Row],[Shortname]],comp[], 6, FALSE)</f>
        <v>75</v>
      </c>
      <c r="D152" t="str">
        <f>IF(A152=A151, "",VLOOKUP(Table7[[#This Row],[Shortname]],comp[], 3, FALSE))</f>
        <v/>
      </c>
      <c r="E152" t="str">
        <f>VLOOKUP(Table7[[#This Row],[Shortname]], comp[], 2, FALSE)</f>
        <v>CoAlW-X</v>
      </c>
      <c r="F152" t="s">
        <v>183</v>
      </c>
      <c r="G152" s="9" t="s">
        <v>178</v>
      </c>
      <c r="H152">
        <v>144</v>
      </c>
      <c r="I152" s="4">
        <v>1.5763E-8</v>
      </c>
      <c r="J152">
        <v>850</v>
      </c>
      <c r="K152">
        <v>5.4</v>
      </c>
      <c r="N152" s="88" t="s">
        <v>3611</v>
      </c>
      <c r="O152" s="31">
        <v>1300</v>
      </c>
      <c r="P152" s="31">
        <v>24</v>
      </c>
      <c r="Q152" s="31">
        <v>1050</v>
      </c>
      <c r="R152" s="31">
        <v>6</v>
      </c>
      <c r="U152" s="89" t="s">
        <v>43</v>
      </c>
      <c r="V152" s="89" t="s">
        <v>3561</v>
      </c>
      <c r="W152" s="89">
        <v>37</v>
      </c>
    </row>
    <row r="153" spans="1:24" x14ac:dyDescent="0.3">
      <c r="A153" t="s">
        <v>2581</v>
      </c>
      <c r="B153">
        <v>144</v>
      </c>
      <c r="C153">
        <f>VLOOKUP(Table7[[#This Row],[Shortname]],comp[], 6, FALSE)</f>
        <v>75</v>
      </c>
      <c r="D153" t="str">
        <f>IF(A153=A152, "",VLOOKUP(Table7[[#This Row],[Shortname]],comp[], 3, FALSE))</f>
        <v/>
      </c>
      <c r="E153" t="str">
        <f>VLOOKUP(Table7[[#This Row],[Shortname]], comp[], 2, FALSE)</f>
        <v>CoAlW-X</v>
      </c>
      <c r="F153" t="s">
        <v>183</v>
      </c>
      <c r="G153" s="9" t="s">
        <v>178</v>
      </c>
      <c r="H153">
        <v>153</v>
      </c>
      <c r="I153" s="4">
        <v>2.2099000000000002E-8</v>
      </c>
      <c r="J153">
        <v>850</v>
      </c>
      <c r="K153">
        <v>5.4</v>
      </c>
      <c r="N153" s="88" t="s">
        <v>3611</v>
      </c>
      <c r="O153" s="31">
        <v>1300</v>
      </c>
      <c r="P153" s="31">
        <v>24</v>
      </c>
      <c r="Q153" s="31">
        <v>1050</v>
      </c>
      <c r="R153" s="31">
        <v>6</v>
      </c>
      <c r="U153" s="89" t="s">
        <v>43</v>
      </c>
      <c r="V153" s="89" t="s">
        <v>3561</v>
      </c>
      <c r="W153" s="89">
        <v>37</v>
      </c>
    </row>
    <row r="154" spans="1:24" x14ac:dyDescent="0.3">
      <c r="A154" t="s">
        <v>2581</v>
      </c>
      <c r="B154">
        <v>145</v>
      </c>
      <c r="C154">
        <f>VLOOKUP(Table7[[#This Row],[Shortname]],comp[], 6, FALSE)</f>
        <v>75</v>
      </c>
      <c r="D154" t="str">
        <f>IF(A154=A153, "",VLOOKUP(Table7[[#This Row],[Shortname]],comp[], 3, FALSE))</f>
        <v/>
      </c>
      <c r="E154" t="str">
        <f>VLOOKUP(Table7[[#This Row],[Shortname]], comp[], 2, FALSE)</f>
        <v>CoAlW-X</v>
      </c>
      <c r="F154" t="s">
        <v>183</v>
      </c>
      <c r="G154" s="9" t="s">
        <v>178</v>
      </c>
      <c r="H154">
        <v>173</v>
      </c>
      <c r="I154" s="4">
        <v>4.5950999999999999E-8</v>
      </c>
      <c r="J154">
        <v>850</v>
      </c>
      <c r="K154">
        <v>5.4</v>
      </c>
      <c r="N154" s="88" t="s">
        <v>3611</v>
      </c>
      <c r="O154" s="31">
        <v>1300</v>
      </c>
      <c r="P154" s="31">
        <v>24</v>
      </c>
      <c r="Q154" s="31">
        <v>1050</v>
      </c>
      <c r="R154" s="31">
        <v>6</v>
      </c>
      <c r="U154" s="89" t="s">
        <v>43</v>
      </c>
      <c r="V154" s="89" t="s">
        <v>3561</v>
      </c>
      <c r="W154" s="89">
        <v>37</v>
      </c>
    </row>
    <row r="155" spans="1:24" x14ac:dyDescent="0.3">
      <c r="A155" t="s">
        <v>2581</v>
      </c>
      <c r="B155">
        <v>146</v>
      </c>
      <c r="C155">
        <f>VLOOKUP(Table7[[#This Row],[Shortname]],comp[], 6, FALSE)</f>
        <v>75</v>
      </c>
      <c r="D155" t="str">
        <f>IF(A155=A154, "",VLOOKUP(Table7[[#This Row],[Shortname]],comp[], 3, FALSE))</f>
        <v/>
      </c>
      <c r="E155" t="str">
        <f>VLOOKUP(Table7[[#This Row],[Shortname]], comp[], 2, FALSE)</f>
        <v>CoAlW-X</v>
      </c>
      <c r="F155" t="s">
        <v>183</v>
      </c>
      <c r="G155" s="9" t="s">
        <v>178</v>
      </c>
      <c r="H155">
        <v>184</v>
      </c>
      <c r="I155" s="4">
        <v>7.0085999999999996E-8</v>
      </c>
      <c r="J155">
        <v>850</v>
      </c>
      <c r="K155">
        <v>5.4</v>
      </c>
      <c r="N155" s="88" t="s">
        <v>3611</v>
      </c>
      <c r="O155" s="31">
        <v>1300</v>
      </c>
      <c r="P155" s="31">
        <v>24</v>
      </c>
      <c r="Q155" s="31">
        <v>1050</v>
      </c>
      <c r="R155" s="31">
        <v>6</v>
      </c>
      <c r="U155" s="89" t="s">
        <v>43</v>
      </c>
      <c r="V155" s="89" t="s">
        <v>3561</v>
      </c>
      <c r="W155" s="89">
        <v>37</v>
      </c>
    </row>
    <row r="156" spans="1:24" x14ac:dyDescent="0.3">
      <c r="A156" t="s">
        <v>2581</v>
      </c>
      <c r="B156">
        <v>147</v>
      </c>
      <c r="C156">
        <f>VLOOKUP(Table7[[#This Row],[Shortname]],comp[], 6, FALSE)</f>
        <v>75</v>
      </c>
      <c r="D156" t="str">
        <f>IF(A156=A155, "",VLOOKUP(Table7[[#This Row],[Shortname]],comp[], 3, FALSE))</f>
        <v/>
      </c>
      <c r="E156" t="str">
        <f>VLOOKUP(Table7[[#This Row],[Shortname]], comp[], 2, FALSE)</f>
        <v>CoAlW-X</v>
      </c>
      <c r="F156" t="s">
        <v>183</v>
      </c>
      <c r="G156" s="9" t="s">
        <v>178</v>
      </c>
      <c r="H156">
        <v>191</v>
      </c>
      <c r="I156" s="4">
        <v>6.2679000000000002E-8</v>
      </c>
      <c r="J156">
        <v>850</v>
      </c>
      <c r="K156">
        <v>5.4</v>
      </c>
      <c r="N156" s="88" t="s">
        <v>3611</v>
      </c>
      <c r="O156" s="31">
        <v>1300</v>
      </c>
      <c r="P156" s="31">
        <v>24</v>
      </c>
      <c r="Q156" s="31">
        <v>1050</v>
      </c>
      <c r="R156" s="31">
        <v>6</v>
      </c>
      <c r="U156" s="89" t="s">
        <v>43</v>
      </c>
      <c r="V156" s="89" t="s">
        <v>3561</v>
      </c>
      <c r="W156" s="89">
        <v>37</v>
      </c>
    </row>
    <row r="157" spans="1:24" x14ac:dyDescent="0.3">
      <c r="A157" t="s">
        <v>2581</v>
      </c>
      <c r="B157">
        <v>148</v>
      </c>
      <c r="C157">
        <f>VLOOKUP(Table7[[#This Row],[Shortname]],comp[], 6, FALSE)</f>
        <v>75</v>
      </c>
      <c r="D157" t="str">
        <f>IF(A157=A156, "",VLOOKUP(Table7[[#This Row],[Shortname]],comp[], 3, FALSE))</f>
        <v/>
      </c>
      <c r="E157" t="str">
        <f>VLOOKUP(Table7[[#This Row],[Shortname]], comp[], 2, FALSE)</f>
        <v>CoAlW-X</v>
      </c>
      <c r="F157" t="s">
        <v>183</v>
      </c>
      <c r="G157" s="9" t="s">
        <v>178</v>
      </c>
      <c r="H157">
        <v>230</v>
      </c>
      <c r="I157" s="4">
        <v>2.4885000000000001E-7</v>
      </c>
      <c r="J157">
        <v>850</v>
      </c>
      <c r="K157">
        <v>5.4</v>
      </c>
      <c r="N157" s="88" t="s">
        <v>3611</v>
      </c>
      <c r="O157" s="31">
        <v>1300</v>
      </c>
      <c r="P157" s="31">
        <v>24</v>
      </c>
      <c r="Q157" s="31">
        <v>1050</v>
      </c>
      <c r="R157" s="31">
        <v>6</v>
      </c>
      <c r="U157" s="89" t="s">
        <v>43</v>
      </c>
      <c r="V157" s="89" t="s">
        <v>3561</v>
      </c>
      <c r="W157" s="89">
        <v>37</v>
      </c>
    </row>
    <row r="158" spans="1:24" x14ac:dyDescent="0.3">
      <c r="A158" t="s">
        <v>2582</v>
      </c>
      <c r="B158">
        <v>149</v>
      </c>
      <c r="C158">
        <f>VLOOKUP(Table7[[#This Row],[Shortname]],comp[], 6, FALSE)</f>
        <v>76</v>
      </c>
      <c r="D158" t="str">
        <f>IF(A158=A157, "",VLOOKUP(Table7[[#This Row],[Shortname]],comp[], 3, FALSE))</f>
        <v>-10Al-8W-Zr-B</v>
      </c>
      <c r="E158" t="str">
        <f>VLOOKUP(Table7[[#This Row],[Shortname]], comp[], 2, FALSE)</f>
        <v>CoAlW-X</v>
      </c>
      <c r="F158" t="s">
        <v>184</v>
      </c>
      <c r="G158" s="9" t="s">
        <v>178</v>
      </c>
      <c r="H158">
        <v>176</v>
      </c>
      <c r="I158" s="4">
        <v>2.4781E-9</v>
      </c>
      <c r="J158">
        <v>850</v>
      </c>
      <c r="K158">
        <v>7.6</v>
      </c>
      <c r="N158" s="88" t="s">
        <v>3612</v>
      </c>
      <c r="O158" s="31">
        <v>1300</v>
      </c>
      <c r="P158" s="31">
        <v>24</v>
      </c>
      <c r="Q158" s="31">
        <v>1050</v>
      </c>
      <c r="R158" s="31">
        <v>6</v>
      </c>
      <c r="U158" s="89" t="s">
        <v>43</v>
      </c>
      <c r="V158" s="89" t="s">
        <v>3561</v>
      </c>
      <c r="W158" s="89">
        <v>40</v>
      </c>
    </row>
    <row r="159" spans="1:24" x14ac:dyDescent="0.3">
      <c r="A159" t="s">
        <v>2582</v>
      </c>
      <c r="B159">
        <v>150</v>
      </c>
      <c r="C159">
        <f>VLOOKUP(Table7[[#This Row],[Shortname]],comp[], 6, FALSE)</f>
        <v>76</v>
      </c>
      <c r="D159" t="str">
        <f>IF(A159=A158, "",VLOOKUP(Table7[[#This Row],[Shortname]],comp[], 3, FALSE))</f>
        <v/>
      </c>
      <c r="E159" t="str">
        <f>VLOOKUP(Table7[[#This Row],[Shortname]], comp[], 2, FALSE)</f>
        <v>CoAlW-X</v>
      </c>
      <c r="F159" t="s">
        <v>184</v>
      </c>
      <c r="G159" s="9" t="s">
        <v>178</v>
      </c>
      <c r="H159">
        <v>221</v>
      </c>
      <c r="I159" s="4">
        <v>1.1983E-8</v>
      </c>
      <c r="J159">
        <v>850</v>
      </c>
      <c r="K159">
        <v>7.6</v>
      </c>
      <c r="N159" s="88" t="s">
        <v>3612</v>
      </c>
      <c r="O159" s="31">
        <v>1300</v>
      </c>
      <c r="P159" s="31">
        <v>24</v>
      </c>
      <c r="Q159" s="31">
        <v>1050</v>
      </c>
      <c r="R159" s="31">
        <v>6</v>
      </c>
      <c r="U159" s="89" t="s">
        <v>43</v>
      </c>
      <c r="V159" s="89" t="s">
        <v>3561</v>
      </c>
      <c r="W159" s="89">
        <v>40</v>
      </c>
    </row>
    <row r="160" spans="1:24" x14ac:dyDescent="0.3">
      <c r="A160" t="s">
        <v>2582</v>
      </c>
      <c r="B160">
        <v>151</v>
      </c>
      <c r="C160">
        <f>VLOOKUP(Table7[[#This Row],[Shortname]],comp[], 6, FALSE)</f>
        <v>76</v>
      </c>
      <c r="D160" t="str">
        <f>IF(A160=A159, "",VLOOKUP(Table7[[#This Row],[Shortname]],comp[], 3, FALSE))</f>
        <v/>
      </c>
      <c r="E160" t="str">
        <f>VLOOKUP(Table7[[#This Row],[Shortname]], comp[], 2, FALSE)</f>
        <v>CoAlW-X</v>
      </c>
      <c r="F160" t="s">
        <v>184</v>
      </c>
      <c r="G160" s="9" t="s">
        <v>178</v>
      </c>
      <c r="H160">
        <v>264</v>
      </c>
      <c r="I160" s="4">
        <v>3.5924999999999999E-8</v>
      </c>
      <c r="J160">
        <v>850</v>
      </c>
      <c r="K160">
        <v>7.6</v>
      </c>
      <c r="N160" s="88" t="s">
        <v>3612</v>
      </c>
      <c r="O160" s="31">
        <v>1300</v>
      </c>
      <c r="P160" s="31">
        <v>24</v>
      </c>
      <c r="Q160" s="31">
        <v>1050</v>
      </c>
      <c r="R160" s="31">
        <v>6</v>
      </c>
      <c r="U160" s="89" t="s">
        <v>43</v>
      </c>
      <c r="V160" s="89" t="s">
        <v>3561</v>
      </c>
      <c r="W160" s="89">
        <v>40</v>
      </c>
    </row>
    <row r="161" spans="1:24" x14ac:dyDescent="0.3">
      <c r="A161" t="s">
        <v>2582</v>
      </c>
      <c r="B161">
        <v>152</v>
      </c>
      <c r="C161">
        <f>VLOOKUP(Table7[[#This Row],[Shortname]],comp[], 6, FALSE)</f>
        <v>76</v>
      </c>
      <c r="D161" t="str">
        <f>IF(A161=A160, "",VLOOKUP(Table7[[#This Row],[Shortname]],comp[], 3, FALSE))</f>
        <v/>
      </c>
      <c r="E161" t="str">
        <f>VLOOKUP(Table7[[#This Row],[Shortname]], comp[], 2, FALSE)</f>
        <v>CoAlW-X</v>
      </c>
      <c r="F161" t="s">
        <v>184</v>
      </c>
      <c r="G161" s="9" t="s">
        <v>178</v>
      </c>
      <c r="H161">
        <v>307</v>
      </c>
      <c r="I161" s="4">
        <v>1.9416000000000001E-7</v>
      </c>
      <c r="J161">
        <v>850</v>
      </c>
      <c r="K161">
        <v>7.6</v>
      </c>
      <c r="N161" s="88" t="s">
        <v>3612</v>
      </c>
      <c r="O161" s="31">
        <v>1300</v>
      </c>
      <c r="P161" s="31">
        <v>24</v>
      </c>
      <c r="Q161" s="31">
        <v>1050</v>
      </c>
      <c r="R161" s="31">
        <v>6</v>
      </c>
      <c r="U161" s="89" t="s">
        <v>43</v>
      </c>
      <c r="V161" s="89" t="s">
        <v>3561</v>
      </c>
      <c r="W161" s="89">
        <v>40</v>
      </c>
    </row>
    <row r="162" spans="1:24" x14ac:dyDescent="0.3">
      <c r="A162" s="19" t="s">
        <v>2127</v>
      </c>
      <c r="B162">
        <v>295</v>
      </c>
      <c r="C162" s="19">
        <f>VLOOKUP(Table7[[#This Row],[Shortname]],comp[], 6, FALSE)</f>
        <v>82</v>
      </c>
      <c r="D162" t="str">
        <f>IF(A162=A161, "",VLOOKUP(Table7[[#This Row],[Shortname]],comp[], 3, FALSE))</f>
        <v>-9Al-9W</v>
      </c>
      <c r="E162" s="19" t="str">
        <f>VLOOKUP(Table7[[#This Row],[Shortname]], comp[], 2, FALSE)</f>
        <v>CoAlW-X</v>
      </c>
      <c r="F162" s="19" t="s">
        <v>959</v>
      </c>
      <c r="G162" s="8" t="s">
        <v>958</v>
      </c>
      <c r="H162">
        <v>137</v>
      </c>
      <c r="I162" s="92">
        <v>3.7499999999999999E-3</v>
      </c>
      <c r="J162">
        <v>1000</v>
      </c>
      <c r="M162">
        <v>112.6</v>
      </c>
      <c r="N162" s="88" t="s">
        <v>3621</v>
      </c>
      <c r="O162" s="31">
        <v>1250</v>
      </c>
      <c r="P162" s="31">
        <v>4</v>
      </c>
      <c r="Q162" s="31">
        <v>1000</v>
      </c>
      <c r="R162" s="31">
        <v>96</v>
      </c>
      <c r="U162" s="89" t="s">
        <v>1645</v>
      </c>
      <c r="V162" s="89" t="s">
        <v>3616</v>
      </c>
      <c r="W162" s="89">
        <v>0</v>
      </c>
      <c r="X162" t="s">
        <v>3622</v>
      </c>
    </row>
    <row r="163" spans="1:24" x14ac:dyDescent="0.3">
      <c r="A163" t="s">
        <v>2161</v>
      </c>
      <c r="B163">
        <v>153</v>
      </c>
      <c r="C163">
        <f>VLOOKUP(Table7[[#This Row],[Shortname]],comp[], 6, FALSE)</f>
        <v>155</v>
      </c>
      <c r="D163" t="str">
        <f>IF(A163=A162, "",VLOOKUP(Table7[[#This Row],[Shortname]],comp[], 3, FALSE))</f>
        <v>-29Ni-12Al-0Cr-6W-2Ti-3Ta-B</v>
      </c>
      <c r="E163" t="str">
        <f>VLOOKUP(Table7[[#This Row],[Shortname]], comp[], 2, FALSE)</f>
        <v>CoAlWX+</v>
      </c>
      <c r="F163" t="s">
        <v>357</v>
      </c>
      <c r="G163" s="13" t="s">
        <v>356</v>
      </c>
      <c r="H163">
        <v>257</v>
      </c>
      <c r="I163" s="4">
        <v>2.056E-8</v>
      </c>
      <c r="J163">
        <v>850</v>
      </c>
      <c r="K163">
        <v>3.2</v>
      </c>
      <c r="N163" s="88" t="s">
        <v>3623</v>
      </c>
      <c r="O163" s="31">
        <v>1250</v>
      </c>
      <c r="P163" s="31">
        <v>48</v>
      </c>
      <c r="Q163" s="31">
        <v>900</v>
      </c>
      <c r="R163" s="31">
        <v>168</v>
      </c>
      <c r="U163" s="89" t="s">
        <v>43</v>
      </c>
      <c r="V163" s="89" t="s">
        <v>3561</v>
      </c>
      <c r="W163" s="89">
        <v>90</v>
      </c>
    </row>
    <row r="164" spans="1:24" x14ac:dyDescent="0.3">
      <c r="A164" t="s">
        <v>2161</v>
      </c>
      <c r="B164">
        <v>154</v>
      </c>
      <c r="C164">
        <f>VLOOKUP(Table7[[#This Row],[Shortname]],comp[], 6, FALSE)</f>
        <v>155</v>
      </c>
      <c r="D164" t="str">
        <f>IF(A164=A163, "",VLOOKUP(Table7[[#This Row],[Shortname]],comp[], 3, FALSE))</f>
        <v/>
      </c>
      <c r="E164" t="str">
        <f>VLOOKUP(Table7[[#This Row],[Shortname]], comp[], 2, FALSE)</f>
        <v>CoAlWX+</v>
      </c>
      <c r="F164" t="s">
        <v>357</v>
      </c>
      <c r="G164" s="13" t="s">
        <v>356</v>
      </c>
      <c r="H164">
        <v>318</v>
      </c>
      <c r="I164" s="4">
        <v>2.85E-8</v>
      </c>
      <c r="J164">
        <v>850</v>
      </c>
      <c r="K164">
        <v>3.2</v>
      </c>
      <c r="N164" s="88" t="s">
        <v>3623</v>
      </c>
      <c r="O164" s="31">
        <v>1250</v>
      </c>
      <c r="P164" s="31">
        <v>48</v>
      </c>
      <c r="Q164" s="31">
        <v>900</v>
      </c>
      <c r="R164" s="31">
        <v>168</v>
      </c>
      <c r="U164" s="89" t="s">
        <v>43</v>
      </c>
      <c r="V164" s="89" t="s">
        <v>3561</v>
      </c>
      <c r="W164" s="89">
        <v>90</v>
      </c>
    </row>
    <row r="165" spans="1:24" x14ac:dyDescent="0.3">
      <c r="A165" t="s">
        <v>2161</v>
      </c>
      <c r="B165">
        <v>155</v>
      </c>
      <c r="C165">
        <f>VLOOKUP(Table7[[#This Row],[Shortname]],comp[], 6, FALSE)</f>
        <v>155</v>
      </c>
      <c r="D165" t="str">
        <f>IF(A165=A164, "",VLOOKUP(Table7[[#This Row],[Shortname]],comp[], 3, FALSE))</f>
        <v/>
      </c>
      <c r="E165" t="str">
        <f>VLOOKUP(Table7[[#This Row],[Shortname]], comp[], 2, FALSE)</f>
        <v>CoAlWX+</v>
      </c>
      <c r="F165" t="s">
        <v>357</v>
      </c>
      <c r="G165" s="13" t="s">
        <v>356</v>
      </c>
      <c r="H165">
        <v>350</v>
      </c>
      <c r="I165" s="4">
        <v>4.43E-8</v>
      </c>
      <c r="J165">
        <v>850</v>
      </c>
      <c r="K165">
        <v>3.2</v>
      </c>
      <c r="N165" s="88" t="s">
        <v>3623</v>
      </c>
      <c r="O165" s="31">
        <v>1250</v>
      </c>
      <c r="P165" s="31">
        <v>48</v>
      </c>
      <c r="Q165" s="31">
        <v>900</v>
      </c>
      <c r="R165" s="31">
        <v>168</v>
      </c>
      <c r="U165" s="89" t="s">
        <v>43</v>
      </c>
      <c r="V165" s="89" t="s">
        <v>3561</v>
      </c>
      <c r="W165" s="89">
        <v>90</v>
      </c>
    </row>
    <row r="166" spans="1:24" x14ac:dyDescent="0.3">
      <c r="A166" t="s">
        <v>2161</v>
      </c>
      <c r="B166">
        <v>156</v>
      </c>
      <c r="C166">
        <f>VLOOKUP(Table7[[#This Row],[Shortname]],comp[], 6, FALSE)</f>
        <v>155</v>
      </c>
      <c r="D166" t="str">
        <f>IF(A166=A165, "",VLOOKUP(Table7[[#This Row],[Shortname]],comp[], 3, FALSE))</f>
        <v/>
      </c>
      <c r="E166" t="str">
        <f>VLOOKUP(Table7[[#This Row],[Shortname]], comp[], 2, FALSE)</f>
        <v>CoAlWX+</v>
      </c>
      <c r="F166" t="s">
        <v>357</v>
      </c>
      <c r="G166" s="13" t="s">
        <v>356</v>
      </c>
      <c r="H166">
        <v>413</v>
      </c>
      <c r="I166" s="4">
        <v>6.8900000000000001E-6</v>
      </c>
      <c r="J166">
        <v>850</v>
      </c>
      <c r="K166">
        <v>3.2</v>
      </c>
      <c r="N166" s="88" t="s">
        <v>3623</v>
      </c>
      <c r="O166" s="31">
        <v>1250</v>
      </c>
      <c r="P166" s="31">
        <v>48</v>
      </c>
      <c r="Q166" s="31">
        <v>900</v>
      </c>
      <c r="R166" s="31">
        <v>168</v>
      </c>
      <c r="U166" s="89" t="s">
        <v>43</v>
      </c>
      <c r="V166" s="89" t="s">
        <v>3561</v>
      </c>
      <c r="W166" s="89">
        <v>90</v>
      </c>
    </row>
    <row r="167" spans="1:24" x14ac:dyDescent="0.3">
      <c r="A167" t="s">
        <v>2161</v>
      </c>
      <c r="B167">
        <v>157</v>
      </c>
      <c r="C167">
        <f>VLOOKUP(Table7[[#This Row],[Shortname]],comp[], 6, FALSE)</f>
        <v>155</v>
      </c>
      <c r="D167" t="str">
        <f>IF(A167=A166, "",VLOOKUP(Table7[[#This Row],[Shortname]],comp[], 3, FALSE))</f>
        <v/>
      </c>
      <c r="E167" t="str">
        <f>VLOOKUP(Table7[[#This Row],[Shortname]], comp[], 2, FALSE)</f>
        <v>CoAlWX+</v>
      </c>
      <c r="F167" t="s">
        <v>357</v>
      </c>
      <c r="G167" s="13" t="s">
        <v>356</v>
      </c>
      <c r="H167">
        <v>432</v>
      </c>
      <c r="I167" s="4">
        <v>1.1999999999999999E-7</v>
      </c>
      <c r="J167">
        <v>850</v>
      </c>
      <c r="K167">
        <v>3.2</v>
      </c>
      <c r="N167" s="88" t="s">
        <v>3623</v>
      </c>
      <c r="O167" s="31">
        <v>1250</v>
      </c>
      <c r="P167" s="31">
        <v>48</v>
      </c>
      <c r="Q167" s="31">
        <v>900</v>
      </c>
      <c r="R167" s="31">
        <v>168</v>
      </c>
      <c r="U167" s="89" t="s">
        <v>43</v>
      </c>
      <c r="V167" s="89" t="s">
        <v>3561</v>
      </c>
      <c r="W167" s="89">
        <v>90</v>
      </c>
    </row>
    <row r="168" spans="1:24" x14ac:dyDescent="0.3">
      <c r="A168" t="s">
        <v>2163</v>
      </c>
      <c r="B168">
        <v>158</v>
      </c>
      <c r="C168">
        <f>VLOOKUP(Table7[[#This Row],[Shortname]],comp[], 6, FALSE)</f>
        <v>156</v>
      </c>
      <c r="D168" t="str">
        <f>IF(A168=A167, "",VLOOKUP(Table7[[#This Row],[Shortname]],comp[], 3, FALSE))</f>
        <v>-29Ni-11Al-4Cr-6W-2Ti-2Ta-B</v>
      </c>
      <c r="E168" t="str">
        <f>VLOOKUP(Table7[[#This Row],[Shortname]], comp[], 2, FALSE)</f>
        <v>CoAlWX+</v>
      </c>
      <c r="F168" t="s">
        <v>358</v>
      </c>
      <c r="G168" s="13" t="s">
        <v>356</v>
      </c>
      <c r="H168">
        <v>394</v>
      </c>
      <c r="I168" s="4">
        <v>6.5299999999999996E-8</v>
      </c>
      <c r="J168">
        <v>850</v>
      </c>
      <c r="K168">
        <v>9.5</v>
      </c>
      <c r="N168" s="88" t="s">
        <v>3624</v>
      </c>
      <c r="O168" s="31">
        <v>1250</v>
      </c>
      <c r="P168" s="31">
        <v>48</v>
      </c>
      <c r="Q168" s="31">
        <v>900</v>
      </c>
      <c r="R168" s="31">
        <v>168</v>
      </c>
      <c r="U168" s="89" t="s">
        <v>43</v>
      </c>
      <c r="V168" s="89" t="s">
        <v>3561</v>
      </c>
      <c r="W168" s="89">
        <v>86</v>
      </c>
    </row>
    <row r="169" spans="1:24" x14ac:dyDescent="0.3">
      <c r="A169" t="s">
        <v>2163</v>
      </c>
      <c r="B169">
        <v>159</v>
      </c>
      <c r="C169">
        <f>VLOOKUP(Table7[[#This Row],[Shortname]],comp[], 6, FALSE)</f>
        <v>156</v>
      </c>
      <c r="D169" t="str">
        <f>IF(A169=A168, "",VLOOKUP(Table7[[#This Row],[Shortname]],comp[], 3, FALSE))</f>
        <v/>
      </c>
      <c r="E169" t="str">
        <f>VLOOKUP(Table7[[#This Row],[Shortname]], comp[], 2, FALSE)</f>
        <v>CoAlWX+</v>
      </c>
      <c r="F169" t="s">
        <v>358</v>
      </c>
      <c r="G169" s="13" t="s">
        <v>356</v>
      </c>
      <c r="H169">
        <v>412</v>
      </c>
      <c r="I169" s="4">
        <v>9.9999999999999995E-8</v>
      </c>
      <c r="J169">
        <v>850</v>
      </c>
      <c r="K169">
        <v>9.5</v>
      </c>
      <c r="N169" s="88" t="s">
        <v>3624</v>
      </c>
      <c r="O169" s="31">
        <v>1250</v>
      </c>
      <c r="P169" s="31">
        <v>48</v>
      </c>
      <c r="Q169" s="31">
        <v>900</v>
      </c>
      <c r="R169" s="31">
        <v>168</v>
      </c>
      <c r="U169" s="89" t="s">
        <v>43</v>
      </c>
      <c r="V169" s="89" t="s">
        <v>3561</v>
      </c>
      <c r="W169" s="89">
        <v>86</v>
      </c>
    </row>
    <row r="170" spans="1:24" x14ac:dyDescent="0.3">
      <c r="A170" t="s">
        <v>2163</v>
      </c>
      <c r="B170">
        <v>160</v>
      </c>
      <c r="C170">
        <f>VLOOKUP(Table7[[#This Row],[Shortname]],comp[], 6, FALSE)</f>
        <v>156</v>
      </c>
      <c r="D170" t="str">
        <f>IF(A170=A169, "",VLOOKUP(Table7[[#This Row],[Shortname]],comp[], 3, FALSE))</f>
        <v/>
      </c>
      <c r="E170" t="str">
        <f>VLOOKUP(Table7[[#This Row],[Shortname]], comp[], 2, FALSE)</f>
        <v>CoAlWX+</v>
      </c>
      <c r="F170" t="s">
        <v>358</v>
      </c>
      <c r="G170" s="13" t="s">
        <v>356</v>
      </c>
      <c r="H170">
        <v>451</v>
      </c>
      <c r="I170" s="4">
        <v>2.0599999999999999E-7</v>
      </c>
      <c r="J170">
        <v>850</v>
      </c>
      <c r="K170">
        <v>9.5</v>
      </c>
      <c r="N170" s="88" t="s">
        <v>3624</v>
      </c>
      <c r="O170" s="31">
        <v>1250</v>
      </c>
      <c r="P170" s="31">
        <v>48</v>
      </c>
      <c r="Q170" s="31">
        <v>900</v>
      </c>
      <c r="R170" s="31">
        <v>168</v>
      </c>
      <c r="U170" s="89" t="s">
        <v>43</v>
      </c>
      <c r="V170" s="89" t="s">
        <v>3561</v>
      </c>
      <c r="W170" s="89">
        <v>86</v>
      </c>
    </row>
    <row r="171" spans="1:24" x14ac:dyDescent="0.3">
      <c r="A171" t="s">
        <v>2163</v>
      </c>
      <c r="B171">
        <v>161</v>
      </c>
      <c r="C171">
        <f>VLOOKUP(Table7[[#This Row],[Shortname]],comp[], 6, FALSE)</f>
        <v>156</v>
      </c>
      <c r="D171" t="str">
        <f>IF(A171=A170, "",VLOOKUP(Table7[[#This Row],[Shortname]],comp[], 3, FALSE))</f>
        <v/>
      </c>
      <c r="E171" t="str">
        <f>VLOOKUP(Table7[[#This Row],[Shortname]], comp[], 2, FALSE)</f>
        <v>CoAlWX+</v>
      </c>
      <c r="F171" t="s">
        <v>358</v>
      </c>
      <c r="G171" s="13" t="s">
        <v>356</v>
      </c>
      <c r="H171">
        <v>466</v>
      </c>
      <c r="I171" s="4">
        <v>3.5100000000000001E-7</v>
      </c>
      <c r="J171">
        <v>850</v>
      </c>
      <c r="K171">
        <v>9.5</v>
      </c>
      <c r="N171" s="88" t="s">
        <v>3624</v>
      </c>
      <c r="O171" s="31">
        <v>1250</v>
      </c>
      <c r="P171" s="31">
        <v>48</v>
      </c>
      <c r="Q171" s="31">
        <v>900</v>
      </c>
      <c r="R171" s="31">
        <v>168</v>
      </c>
      <c r="U171" s="89" t="s">
        <v>43</v>
      </c>
      <c r="V171" s="89" t="s">
        <v>3561</v>
      </c>
      <c r="W171" s="89">
        <v>86</v>
      </c>
    </row>
    <row r="172" spans="1:24" x14ac:dyDescent="0.3">
      <c r="A172" t="s">
        <v>2164</v>
      </c>
      <c r="B172">
        <v>162</v>
      </c>
      <c r="C172">
        <f>VLOOKUP(Table7[[#This Row],[Shortname]],comp[], 6, FALSE)</f>
        <v>158</v>
      </c>
      <c r="D172" t="str">
        <f>IF(A172=A171, "",VLOOKUP(Table7[[#This Row],[Shortname]],comp[], 3, FALSE))</f>
        <v>-30Ni-11Al-8Cr-5W-2Ti-3Ta-B</v>
      </c>
      <c r="E172" t="str">
        <f>VLOOKUP(Table7[[#This Row],[Shortname]], comp[], 2, FALSE)</f>
        <v>Co3Ti</v>
      </c>
      <c r="F172" t="s">
        <v>359</v>
      </c>
      <c r="G172" s="13" t="s">
        <v>356</v>
      </c>
      <c r="H172">
        <v>355</v>
      </c>
      <c r="I172" s="4">
        <v>1.07E-8</v>
      </c>
      <c r="J172">
        <v>850</v>
      </c>
      <c r="K172">
        <v>11.6</v>
      </c>
      <c r="N172" s="88" t="s">
        <v>3625</v>
      </c>
      <c r="O172" s="31">
        <v>1250</v>
      </c>
      <c r="P172" s="31">
        <v>48</v>
      </c>
      <c r="Q172" s="31">
        <v>900</v>
      </c>
      <c r="R172" s="31">
        <v>168</v>
      </c>
      <c r="U172" s="89" t="s">
        <v>43</v>
      </c>
      <c r="V172" s="89" t="s">
        <v>3561</v>
      </c>
      <c r="W172" s="89">
        <v>83</v>
      </c>
    </row>
    <row r="173" spans="1:24" x14ac:dyDescent="0.3">
      <c r="A173" t="s">
        <v>2164</v>
      </c>
      <c r="B173">
        <v>163</v>
      </c>
      <c r="C173">
        <f>VLOOKUP(Table7[[#This Row],[Shortname]],comp[], 6, FALSE)</f>
        <v>158</v>
      </c>
      <c r="D173" t="str">
        <f>IF(A173=A172, "",VLOOKUP(Table7[[#This Row],[Shortname]],comp[], 3, FALSE))</f>
        <v/>
      </c>
      <c r="E173" t="str">
        <f>VLOOKUP(Table7[[#This Row],[Shortname]], comp[], 2, FALSE)</f>
        <v>Co3Ti</v>
      </c>
      <c r="F173" t="s">
        <v>359</v>
      </c>
      <c r="G173" s="13" t="s">
        <v>356</v>
      </c>
      <c r="H173">
        <v>406</v>
      </c>
      <c r="I173" s="4">
        <v>2.66E-8</v>
      </c>
      <c r="J173">
        <v>850</v>
      </c>
      <c r="K173">
        <v>11.6</v>
      </c>
      <c r="N173" s="88" t="s">
        <v>3625</v>
      </c>
      <c r="O173" s="31">
        <v>1250</v>
      </c>
      <c r="P173" s="31">
        <v>48</v>
      </c>
      <c r="Q173" s="31">
        <v>900</v>
      </c>
      <c r="R173" s="31">
        <v>168</v>
      </c>
      <c r="U173" s="89" t="s">
        <v>43</v>
      </c>
      <c r="V173" s="89" t="s">
        <v>3561</v>
      </c>
      <c r="W173" s="89">
        <v>83</v>
      </c>
    </row>
    <row r="174" spans="1:24" x14ac:dyDescent="0.3">
      <c r="A174" t="s">
        <v>2164</v>
      </c>
      <c r="B174">
        <v>164</v>
      </c>
      <c r="C174">
        <f>VLOOKUP(Table7[[#This Row],[Shortname]],comp[], 6, FALSE)</f>
        <v>158</v>
      </c>
      <c r="D174" t="str">
        <f>IF(A174=A173, "",VLOOKUP(Table7[[#This Row],[Shortname]],comp[], 3, FALSE))</f>
        <v/>
      </c>
      <c r="E174" t="str">
        <f>VLOOKUP(Table7[[#This Row],[Shortname]], comp[], 2, FALSE)</f>
        <v>Co3Ti</v>
      </c>
      <c r="F174" t="s">
        <v>359</v>
      </c>
      <c r="G174" s="13" t="s">
        <v>356</v>
      </c>
      <c r="H174">
        <v>435</v>
      </c>
      <c r="I174" s="4">
        <v>6.2800000000000006E-8</v>
      </c>
      <c r="J174">
        <v>850</v>
      </c>
      <c r="K174">
        <v>11.6</v>
      </c>
      <c r="N174" s="88" t="s">
        <v>3625</v>
      </c>
      <c r="O174" s="31">
        <v>1250</v>
      </c>
      <c r="P174" s="31">
        <v>48</v>
      </c>
      <c r="Q174" s="31">
        <v>900</v>
      </c>
      <c r="R174" s="31">
        <v>168</v>
      </c>
      <c r="U174" s="89" t="s">
        <v>43</v>
      </c>
      <c r="V174" s="89" t="s">
        <v>3561</v>
      </c>
      <c r="W174" s="89">
        <v>83</v>
      </c>
    </row>
    <row r="175" spans="1:24" x14ac:dyDescent="0.3">
      <c r="A175" t="s">
        <v>2164</v>
      </c>
      <c r="B175">
        <v>165</v>
      </c>
      <c r="C175">
        <f>VLOOKUP(Table7[[#This Row],[Shortname]],comp[], 6, FALSE)</f>
        <v>158</v>
      </c>
      <c r="D175" t="str">
        <f>IF(A175=A174, "",VLOOKUP(Table7[[#This Row],[Shortname]],comp[], 3, FALSE))</f>
        <v/>
      </c>
      <c r="E175" t="str">
        <f>VLOOKUP(Table7[[#This Row],[Shortname]], comp[], 2, FALSE)</f>
        <v>Co3Ti</v>
      </c>
      <c r="F175" t="s">
        <v>359</v>
      </c>
      <c r="G175" s="13" t="s">
        <v>356</v>
      </c>
      <c r="H175">
        <v>472</v>
      </c>
      <c r="I175" s="4">
        <v>2.3099999999999999E-7</v>
      </c>
      <c r="J175">
        <v>850</v>
      </c>
      <c r="K175">
        <v>11.6</v>
      </c>
      <c r="N175" s="88" t="s">
        <v>3625</v>
      </c>
      <c r="O175" s="31">
        <v>1250</v>
      </c>
      <c r="P175" s="31">
        <v>48</v>
      </c>
      <c r="Q175" s="31">
        <v>900</v>
      </c>
      <c r="R175" s="31">
        <v>168</v>
      </c>
      <c r="U175" s="89" t="s">
        <v>43</v>
      </c>
      <c r="V175" s="89" t="s">
        <v>3561</v>
      </c>
      <c r="W175" s="89">
        <v>83</v>
      </c>
    </row>
    <row r="176" spans="1:24" x14ac:dyDescent="0.3">
      <c r="A176" t="s">
        <v>2164</v>
      </c>
      <c r="B176">
        <v>166</v>
      </c>
      <c r="C176">
        <f>VLOOKUP(Table7[[#This Row],[Shortname]],comp[], 6, FALSE)</f>
        <v>158</v>
      </c>
      <c r="D176" t="str">
        <f>IF(A176=A175, "",VLOOKUP(Table7[[#This Row],[Shortname]],comp[], 3, FALSE))</f>
        <v/>
      </c>
      <c r="E176" t="str">
        <f>VLOOKUP(Table7[[#This Row],[Shortname]], comp[], 2, FALSE)</f>
        <v>Co3Ti</v>
      </c>
      <c r="F176" t="s">
        <v>359</v>
      </c>
      <c r="G176" s="13" t="s">
        <v>356</v>
      </c>
      <c r="H176">
        <v>500</v>
      </c>
      <c r="I176" s="4">
        <v>5.5899999999999996E-7</v>
      </c>
      <c r="J176">
        <v>850</v>
      </c>
      <c r="K176">
        <v>11.6</v>
      </c>
      <c r="N176" s="88" t="s">
        <v>3625</v>
      </c>
      <c r="O176" s="31">
        <v>1250</v>
      </c>
      <c r="P176" s="31">
        <v>48</v>
      </c>
      <c r="Q176" s="31">
        <v>900</v>
      </c>
      <c r="R176" s="31">
        <v>168</v>
      </c>
      <c r="U176" s="89" t="s">
        <v>43</v>
      </c>
      <c r="V176" s="89" t="s">
        <v>3561</v>
      </c>
      <c r="W176" s="89">
        <v>83</v>
      </c>
    </row>
    <row r="177" spans="1:24" x14ac:dyDescent="0.3">
      <c r="A177" t="s">
        <v>2165</v>
      </c>
      <c r="B177">
        <v>167</v>
      </c>
      <c r="C177">
        <f>VLOOKUP(Table7[[#This Row],[Shortname]],comp[], 6, FALSE)</f>
        <v>160</v>
      </c>
      <c r="D177" t="str">
        <f>IF(A177=A176, "",VLOOKUP(Table7[[#This Row],[Shortname]],comp[], 3, FALSE))</f>
        <v>-29Ni-6Al-2W-2Ti-1Ta-2Nb-3Mo</v>
      </c>
      <c r="E177" t="str">
        <f>VLOOKUP(Table7[[#This Row],[Shortname]], comp[], 2, FALSE)</f>
        <v>Low-W</v>
      </c>
      <c r="F177" t="s">
        <v>363</v>
      </c>
      <c r="G177" s="17" t="s">
        <v>365</v>
      </c>
      <c r="H177">
        <v>260</v>
      </c>
      <c r="I177" s="4">
        <v>8.7899999999999995E-5</v>
      </c>
      <c r="J177">
        <v>900</v>
      </c>
      <c r="N177" s="88" t="s">
        <v>3626</v>
      </c>
      <c r="O177" s="31">
        <v>1300</v>
      </c>
      <c r="P177" s="31">
        <v>24</v>
      </c>
      <c r="Q177" s="31">
        <v>900</v>
      </c>
      <c r="R177" s="31">
        <v>24</v>
      </c>
      <c r="U177" s="89" t="s">
        <v>1645</v>
      </c>
      <c r="V177" s="89" t="s">
        <v>3627</v>
      </c>
      <c r="W177" s="89">
        <v>50</v>
      </c>
      <c r="X177" t="s">
        <v>366</v>
      </c>
    </row>
    <row r="178" spans="1:24" x14ac:dyDescent="0.3">
      <c r="A178" t="s">
        <v>2165</v>
      </c>
      <c r="B178">
        <v>168</v>
      </c>
      <c r="C178">
        <f>VLOOKUP(Table7[[#This Row],[Shortname]],comp[], 6, FALSE)</f>
        <v>160</v>
      </c>
      <c r="D178" t="str">
        <f>IF(A178=A177, "",VLOOKUP(Table7[[#This Row],[Shortname]],comp[], 3, FALSE))</f>
        <v/>
      </c>
      <c r="E178" t="str">
        <f>VLOOKUP(Table7[[#This Row],[Shortname]], comp[], 2, FALSE)</f>
        <v>Low-W</v>
      </c>
      <c r="F178" t="s">
        <v>363</v>
      </c>
      <c r="G178" s="17" t="s">
        <v>365</v>
      </c>
      <c r="H178">
        <v>500</v>
      </c>
      <c r="I178" s="4">
        <v>8.0400000000000003E-5</v>
      </c>
      <c r="J178">
        <v>800</v>
      </c>
      <c r="N178" s="88" t="s">
        <v>3626</v>
      </c>
      <c r="O178" s="31">
        <v>1300</v>
      </c>
      <c r="P178" s="31">
        <v>24</v>
      </c>
      <c r="Q178" s="31">
        <v>900</v>
      </c>
      <c r="R178" s="31">
        <v>24</v>
      </c>
      <c r="U178" s="89" t="s">
        <v>1645</v>
      </c>
      <c r="V178" s="89" t="s">
        <v>3627</v>
      </c>
      <c r="W178" s="89">
        <v>50</v>
      </c>
      <c r="X178" t="s">
        <v>366</v>
      </c>
    </row>
    <row r="179" spans="1:24" x14ac:dyDescent="0.3">
      <c r="A179" t="s">
        <v>2165</v>
      </c>
      <c r="B179">
        <v>169</v>
      </c>
      <c r="C179">
        <f>VLOOKUP(Table7[[#This Row],[Shortname]],comp[], 6, FALSE)</f>
        <v>160</v>
      </c>
      <c r="D179" t="str">
        <f>IF(A179=A178, "",VLOOKUP(Table7[[#This Row],[Shortname]],comp[], 3, FALSE))</f>
        <v/>
      </c>
      <c r="E179" t="str">
        <f>VLOOKUP(Table7[[#This Row],[Shortname]], comp[], 2, FALSE)</f>
        <v>Low-W</v>
      </c>
      <c r="F179" t="s">
        <v>363</v>
      </c>
      <c r="G179" s="17" t="s">
        <v>365</v>
      </c>
      <c r="H179">
        <v>875</v>
      </c>
      <c r="I179" s="4">
        <v>1.7330000000000001E-4</v>
      </c>
      <c r="J179">
        <v>750</v>
      </c>
      <c r="N179" s="88" t="s">
        <v>3626</v>
      </c>
      <c r="O179" s="31">
        <v>1300</v>
      </c>
      <c r="P179" s="31">
        <v>24</v>
      </c>
      <c r="Q179" s="31">
        <v>900</v>
      </c>
      <c r="R179" s="31">
        <v>24</v>
      </c>
      <c r="U179" s="89" t="s">
        <v>1645</v>
      </c>
      <c r="V179" s="89" t="s">
        <v>3627</v>
      </c>
      <c r="W179" s="89">
        <v>50</v>
      </c>
      <c r="X179" t="s">
        <v>366</v>
      </c>
    </row>
    <row r="180" spans="1:24" x14ac:dyDescent="0.3">
      <c r="A180" s="19" t="s">
        <v>2359</v>
      </c>
      <c r="B180">
        <v>304</v>
      </c>
      <c r="C180" s="19">
        <f>VLOOKUP(Table7[[#This Row],[Shortname]],comp[], 6, FALSE)</f>
        <v>167</v>
      </c>
      <c r="D180" t="str">
        <f>IF(A180=A179, "",VLOOKUP(Table7[[#This Row],[Shortname]],comp[], 3, FALSE))</f>
        <v>-29Ni-10Al-6Cr-6W-2Ta</v>
      </c>
      <c r="E180" s="19" t="str">
        <f>VLOOKUP(Table7[[#This Row],[Shortname]], comp[], 2, FALSE)</f>
        <v>CoAlWX+</v>
      </c>
      <c r="F180" s="19" t="s">
        <v>382</v>
      </c>
      <c r="G180" s="13" t="s">
        <v>970</v>
      </c>
      <c r="H180">
        <v>310</v>
      </c>
      <c r="I180" s="4">
        <v>6.9999999999999998E-9</v>
      </c>
      <c r="J180">
        <v>900</v>
      </c>
      <c r="N180" s="88" t="s">
        <v>3628</v>
      </c>
      <c r="O180" s="31">
        <v>1215</v>
      </c>
      <c r="P180" s="31">
        <v>12</v>
      </c>
      <c r="Q180" s="31">
        <v>1000</v>
      </c>
      <c r="R180" s="31">
        <v>100</v>
      </c>
      <c r="U180" s="89" t="s">
        <v>1645</v>
      </c>
      <c r="V180" s="89" t="s">
        <v>3629</v>
      </c>
      <c r="W180" s="89" t="s">
        <v>3635</v>
      </c>
      <c r="X180" t="s">
        <v>896</v>
      </c>
    </row>
    <row r="181" spans="1:24" x14ac:dyDescent="0.3">
      <c r="A181" t="s">
        <v>2343</v>
      </c>
      <c r="B181">
        <v>175</v>
      </c>
      <c r="C181">
        <f>VLOOKUP(Table7[[#This Row],[Shortname]],comp[], 6, FALSE)</f>
        <v>196</v>
      </c>
      <c r="D181" t="str">
        <f>IF(A181=A180, "",VLOOKUP(Table7[[#This Row],[Shortname]],comp[], 3, FALSE))</f>
        <v>-32Ni-9Al-13Cr-5W-0Ti-0Ta-Si-Hf-C-Zr-B</v>
      </c>
      <c r="E181" t="str">
        <f>VLOOKUP(Table7[[#This Row],[Shortname]], comp[], 2, FALSE)</f>
        <v>CoAlWX+</v>
      </c>
      <c r="F181" t="s">
        <v>447</v>
      </c>
      <c r="G181" s="13" t="s">
        <v>448</v>
      </c>
      <c r="H181">
        <v>530</v>
      </c>
      <c r="I181" s="4">
        <v>4.0000000000000001E-8</v>
      </c>
      <c r="J181">
        <v>750</v>
      </c>
      <c r="N181" s="88" t="s">
        <v>3637</v>
      </c>
      <c r="O181" s="31">
        <v>1250</v>
      </c>
      <c r="P181" s="31">
        <v>3</v>
      </c>
      <c r="Q181" s="31">
        <v>900</v>
      </c>
      <c r="R181" s="31">
        <v>4</v>
      </c>
      <c r="S181">
        <v>750</v>
      </c>
      <c r="T181">
        <v>16</v>
      </c>
      <c r="U181" s="89" t="s">
        <v>43</v>
      </c>
      <c r="V181" s="89" t="s">
        <v>3561</v>
      </c>
      <c r="W181" s="89">
        <v>53</v>
      </c>
      <c r="X181" t="s">
        <v>3636</v>
      </c>
    </row>
    <row r="182" spans="1:24" x14ac:dyDescent="0.3">
      <c r="A182" t="s">
        <v>2343</v>
      </c>
      <c r="B182">
        <v>177</v>
      </c>
      <c r="C182">
        <f>VLOOKUP(Table7[[#This Row],[Shortname]],comp[], 6, FALSE)</f>
        <v>196</v>
      </c>
      <c r="D182" t="str">
        <f>IF(A182=A181, "",VLOOKUP(Table7[[#This Row],[Shortname]],comp[], 3, FALSE))</f>
        <v/>
      </c>
      <c r="E182" t="str">
        <f>VLOOKUP(Table7[[#This Row],[Shortname]], comp[], 2, FALSE)</f>
        <v>CoAlWX+</v>
      </c>
      <c r="F182" t="s">
        <v>447</v>
      </c>
      <c r="G182" s="11" t="s">
        <v>460</v>
      </c>
      <c r="H182">
        <v>620</v>
      </c>
      <c r="I182" s="4">
        <v>9.2099999999999998E-8</v>
      </c>
      <c r="J182">
        <v>750</v>
      </c>
      <c r="K182">
        <v>9.4</v>
      </c>
      <c r="N182" s="88" t="s">
        <v>3639</v>
      </c>
      <c r="O182" s="31">
        <v>1250</v>
      </c>
      <c r="P182" s="31">
        <v>3</v>
      </c>
      <c r="Q182" s="31">
        <v>900</v>
      </c>
      <c r="R182" s="31">
        <v>4</v>
      </c>
      <c r="S182">
        <v>750</v>
      </c>
      <c r="T182">
        <v>16</v>
      </c>
      <c r="U182" s="89" t="s">
        <v>43</v>
      </c>
      <c r="V182" s="89" t="s">
        <v>3561</v>
      </c>
      <c r="W182" s="89">
        <v>53</v>
      </c>
      <c r="X182" t="s">
        <v>3638</v>
      </c>
    </row>
    <row r="183" spans="1:24" x14ac:dyDescent="0.3">
      <c r="A183" t="s">
        <v>2343</v>
      </c>
      <c r="B183">
        <v>178</v>
      </c>
      <c r="C183">
        <f>VLOOKUP(Table7[[#This Row],[Shortname]],comp[], 6, FALSE)</f>
        <v>196</v>
      </c>
      <c r="D183" t="str">
        <f>IF(A183=A182, "",VLOOKUP(Table7[[#This Row],[Shortname]],comp[], 3, FALSE))</f>
        <v/>
      </c>
      <c r="E183" t="str">
        <f>VLOOKUP(Table7[[#This Row],[Shortname]], comp[], 2, FALSE)</f>
        <v>CoAlWX+</v>
      </c>
      <c r="F183" t="s">
        <v>447</v>
      </c>
      <c r="G183" s="11" t="s">
        <v>460</v>
      </c>
      <c r="H183">
        <v>580</v>
      </c>
      <c r="I183" s="4">
        <v>3.1900000000000001E-8</v>
      </c>
      <c r="J183">
        <v>750</v>
      </c>
      <c r="K183">
        <v>9.4</v>
      </c>
      <c r="N183" s="88" t="s">
        <v>3639</v>
      </c>
      <c r="O183" s="31">
        <v>1250</v>
      </c>
      <c r="P183" s="31">
        <v>3</v>
      </c>
      <c r="Q183" s="31">
        <v>900</v>
      </c>
      <c r="R183" s="31">
        <v>4</v>
      </c>
      <c r="S183">
        <v>750</v>
      </c>
      <c r="T183">
        <v>16</v>
      </c>
      <c r="U183" s="89" t="s">
        <v>43</v>
      </c>
      <c r="V183" s="89" t="s">
        <v>3561</v>
      </c>
      <c r="W183" s="89">
        <v>53</v>
      </c>
      <c r="X183" t="s">
        <v>3638</v>
      </c>
    </row>
    <row r="184" spans="1:24" x14ac:dyDescent="0.3">
      <c r="A184" t="s">
        <v>2343</v>
      </c>
      <c r="B184">
        <v>179</v>
      </c>
      <c r="C184">
        <f>VLOOKUP(Table7[[#This Row],[Shortname]],comp[], 6, FALSE)</f>
        <v>196</v>
      </c>
      <c r="D184" t="str">
        <f>IF(A184=A183, "",VLOOKUP(Table7[[#This Row],[Shortname]],comp[], 3, FALSE))</f>
        <v/>
      </c>
      <c r="E184" t="str">
        <f>VLOOKUP(Table7[[#This Row],[Shortname]], comp[], 2, FALSE)</f>
        <v>CoAlWX+</v>
      </c>
      <c r="F184" t="s">
        <v>447</v>
      </c>
      <c r="G184" s="11" t="s">
        <v>460</v>
      </c>
      <c r="H184">
        <v>620</v>
      </c>
      <c r="I184" s="4">
        <v>8.3599999999999994E-8</v>
      </c>
      <c r="J184">
        <v>750</v>
      </c>
      <c r="K184">
        <v>9.4</v>
      </c>
      <c r="N184" s="88" t="s">
        <v>3639</v>
      </c>
      <c r="O184" s="31">
        <v>1250</v>
      </c>
      <c r="P184" s="31">
        <v>3</v>
      </c>
      <c r="Q184" s="31">
        <v>900</v>
      </c>
      <c r="R184" s="31">
        <v>4</v>
      </c>
      <c r="S184">
        <v>750</v>
      </c>
      <c r="T184">
        <v>16</v>
      </c>
      <c r="U184" s="89" t="s">
        <v>43</v>
      </c>
      <c r="V184" s="89" t="s">
        <v>3561</v>
      </c>
      <c r="W184" s="89">
        <v>53</v>
      </c>
      <c r="X184" t="s">
        <v>3638</v>
      </c>
    </row>
    <row r="185" spans="1:24" x14ac:dyDescent="0.3">
      <c r="A185" t="s">
        <v>2343</v>
      </c>
      <c r="B185">
        <v>180</v>
      </c>
      <c r="C185">
        <f>VLOOKUP(Table7[[#This Row],[Shortname]],comp[], 6, FALSE)</f>
        <v>196</v>
      </c>
      <c r="D185" t="str">
        <f>IF(A185=A184, "",VLOOKUP(Table7[[#This Row],[Shortname]],comp[], 3, FALSE))</f>
        <v/>
      </c>
      <c r="E185" t="str">
        <f>VLOOKUP(Table7[[#This Row],[Shortname]], comp[], 2, FALSE)</f>
        <v>CoAlWX+</v>
      </c>
      <c r="F185" t="s">
        <v>447</v>
      </c>
      <c r="G185" s="11" t="s">
        <v>460</v>
      </c>
      <c r="H185">
        <v>680</v>
      </c>
      <c r="I185" s="4">
        <v>1.48E-7</v>
      </c>
      <c r="J185">
        <v>750</v>
      </c>
      <c r="K185">
        <v>9.4</v>
      </c>
      <c r="N185" s="88" t="s">
        <v>3639</v>
      </c>
      <c r="O185" s="31">
        <v>1250</v>
      </c>
      <c r="P185" s="31">
        <v>3</v>
      </c>
      <c r="Q185" s="31">
        <v>900</v>
      </c>
      <c r="R185" s="31">
        <v>4</v>
      </c>
      <c r="S185">
        <v>750</v>
      </c>
      <c r="T185">
        <v>16</v>
      </c>
      <c r="U185" s="89" t="s">
        <v>43</v>
      </c>
      <c r="V185" s="89" t="s">
        <v>3561</v>
      </c>
      <c r="W185" s="89">
        <v>53</v>
      </c>
      <c r="X185" t="s">
        <v>3638</v>
      </c>
    </row>
    <row r="186" spans="1:24" x14ac:dyDescent="0.3">
      <c r="A186" t="s">
        <v>2343</v>
      </c>
      <c r="B186">
        <v>181</v>
      </c>
      <c r="C186">
        <f>VLOOKUP(Table7[[#This Row],[Shortname]],comp[], 6, FALSE)</f>
        <v>196</v>
      </c>
      <c r="D186" t="str">
        <f>IF(A186=A185, "",VLOOKUP(Table7[[#This Row],[Shortname]],comp[], 3, FALSE))</f>
        <v/>
      </c>
      <c r="E186" t="str">
        <f>VLOOKUP(Table7[[#This Row],[Shortname]], comp[], 2, FALSE)</f>
        <v>CoAlWX+</v>
      </c>
      <c r="F186" t="s">
        <v>447</v>
      </c>
      <c r="G186" s="11" t="s">
        <v>460</v>
      </c>
      <c r="H186">
        <v>740</v>
      </c>
      <c r="I186" s="4">
        <v>3.9400000000000001E-7</v>
      </c>
      <c r="J186">
        <v>750</v>
      </c>
      <c r="K186">
        <v>9.4</v>
      </c>
      <c r="N186" s="88" t="s">
        <v>3639</v>
      </c>
      <c r="O186" s="31">
        <v>1250</v>
      </c>
      <c r="P186" s="31">
        <v>3</v>
      </c>
      <c r="Q186" s="31">
        <v>900</v>
      </c>
      <c r="R186" s="31">
        <v>4</v>
      </c>
      <c r="S186">
        <v>750</v>
      </c>
      <c r="T186">
        <v>16</v>
      </c>
      <c r="U186" s="89" t="s">
        <v>43</v>
      </c>
      <c r="V186" s="89" t="s">
        <v>3561</v>
      </c>
      <c r="W186" s="89">
        <v>53</v>
      </c>
      <c r="X186" t="s">
        <v>3638</v>
      </c>
    </row>
    <row r="187" spans="1:24" x14ac:dyDescent="0.3">
      <c r="A187" t="s">
        <v>2593</v>
      </c>
      <c r="B187">
        <v>176</v>
      </c>
      <c r="C187">
        <f>VLOOKUP(Table7[[#This Row],[Shortname]],comp[], 6, FALSE)</f>
        <v>197</v>
      </c>
      <c r="D187" t="str">
        <f>IF(A187=A186, "",VLOOKUP(Table7[[#This Row],[Shortname]],comp[], 3, FALSE))</f>
        <v>-32Ni-11Al-12Cr-3W-0Ti-0Ta-Si-Hf-C-Zr-B</v>
      </c>
      <c r="E187" t="str">
        <f>VLOOKUP(Table7[[#This Row],[Shortname]], comp[], 2, FALSE)</f>
        <v>CoAlWX+</v>
      </c>
      <c r="F187" t="s">
        <v>453</v>
      </c>
      <c r="G187" s="16" t="s">
        <v>452</v>
      </c>
      <c r="H187">
        <v>620</v>
      </c>
      <c r="I187" s="4">
        <v>1.1999999999999999E-6</v>
      </c>
      <c r="J187">
        <v>750</v>
      </c>
      <c r="N187" s="88" t="s">
        <v>3641</v>
      </c>
      <c r="O187" s="31">
        <v>1250</v>
      </c>
      <c r="P187" s="31">
        <v>3</v>
      </c>
      <c r="Q187" s="31">
        <v>900</v>
      </c>
      <c r="R187" s="31">
        <v>4</v>
      </c>
      <c r="S187">
        <v>750</v>
      </c>
      <c r="T187">
        <v>16</v>
      </c>
      <c r="U187" s="89" t="s">
        <v>43</v>
      </c>
      <c r="V187" s="89" t="s">
        <v>3561</v>
      </c>
      <c r="W187" s="89">
        <v>25</v>
      </c>
      <c r="X187" t="s">
        <v>3638</v>
      </c>
    </row>
    <row r="188" spans="1:24" x14ac:dyDescent="0.3">
      <c r="A188" t="s">
        <v>2344</v>
      </c>
      <c r="B188">
        <v>182</v>
      </c>
      <c r="C188">
        <f>VLOOKUP(Table7[[#This Row],[Shortname]],comp[], 6, FALSE)</f>
        <v>198</v>
      </c>
      <c r="D188" t="str">
        <f>IF(A188=A187, "",VLOOKUP(Table7[[#This Row],[Shortname]],comp[], 3, FALSE))</f>
        <v>-32Ni-9Al-12Cr-5W-0Ti-0Ta-1Mo-Si-Hf-C-Zr-B</v>
      </c>
      <c r="E188" t="str">
        <f>VLOOKUP(Table7[[#This Row],[Shortname]], comp[], 2, FALSE)</f>
        <v>CoAlWX+</v>
      </c>
      <c r="F188" t="s">
        <v>459</v>
      </c>
      <c r="G188" s="11" t="s">
        <v>460</v>
      </c>
      <c r="H188">
        <v>500</v>
      </c>
      <c r="I188" s="4">
        <v>3.5700000000000002E-8</v>
      </c>
      <c r="J188">
        <v>750</v>
      </c>
      <c r="K188">
        <v>6.4</v>
      </c>
      <c r="N188" s="88" t="s">
        <v>3640</v>
      </c>
      <c r="O188" s="31">
        <v>1250</v>
      </c>
      <c r="P188" s="31">
        <v>3</v>
      </c>
      <c r="Q188" s="31">
        <v>900</v>
      </c>
      <c r="R188" s="31">
        <v>4</v>
      </c>
      <c r="S188">
        <v>750</v>
      </c>
      <c r="T188">
        <v>16</v>
      </c>
      <c r="U188" s="89" t="s">
        <v>43</v>
      </c>
      <c r="V188" s="89" t="s">
        <v>3561</v>
      </c>
      <c r="W188" s="89">
        <v>35</v>
      </c>
      <c r="X188" t="s">
        <v>3638</v>
      </c>
    </row>
    <row r="189" spans="1:24" x14ac:dyDescent="0.3">
      <c r="A189" t="s">
        <v>2344</v>
      </c>
      <c r="B189">
        <v>183</v>
      </c>
      <c r="C189">
        <f>VLOOKUP(Table7[[#This Row],[Shortname]],comp[], 6, FALSE)</f>
        <v>198</v>
      </c>
      <c r="D189" t="str">
        <f>IF(A189=A188, "",VLOOKUP(Table7[[#This Row],[Shortname]],comp[], 3, FALSE))</f>
        <v/>
      </c>
      <c r="E189" t="str">
        <f>VLOOKUP(Table7[[#This Row],[Shortname]], comp[], 2, FALSE)</f>
        <v>CoAlWX+</v>
      </c>
      <c r="F189" t="s">
        <v>459</v>
      </c>
      <c r="G189" s="11" t="s">
        <v>460</v>
      </c>
      <c r="H189">
        <v>620</v>
      </c>
      <c r="I189" s="4">
        <v>1.4999999999999999E-7</v>
      </c>
      <c r="J189">
        <v>750</v>
      </c>
      <c r="K189">
        <v>6.4</v>
      </c>
      <c r="N189" s="88" t="s">
        <v>3640</v>
      </c>
      <c r="O189" s="31">
        <v>1250</v>
      </c>
      <c r="P189" s="31">
        <v>3</v>
      </c>
      <c r="Q189" s="31">
        <v>900</v>
      </c>
      <c r="R189" s="31">
        <v>4</v>
      </c>
      <c r="S189">
        <v>750</v>
      </c>
      <c r="T189">
        <v>16</v>
      </c>
      <c r="U189" s="89" t="s">
        <v>43</v>
      </c>
      <c r="V189" s="89" t="s">
        <v>3561</v>
      </c>
      <c r="W189" s="89">
        <v>35</v>
      </c>
      <c r="X189" t="s">
        <v>3638</v>
      </c>
    </row>
    <row r="190" spans="1:24" x14ac:dyDescent="0.3">
      <c r="A190" t="s">
        <v>2344</v>
      </c>
      <c r="B190">
        <v>184</v>
      </c>
      <c r="C190">
        <f>VLOOKUP(Table7[[#This Row],[Shortname]],comp[], 6, FALSE)</f>
        <v>198</v>
      </c>
      <c r="D190" t="str">
        <f>IF(A190=A189, "",VLOOKUP(Table7[[#This Row],[Shortname]],comp[], 3, FALSE))</f>
        <v/>
      </c>
      <c r="E190" t="str">
        <f>VLOOKUP(Table7[[#This Row],[Shortname]], comp[], 2, FALSE)</f>
        <v>CoAlWX+</v>
      </c>
      <c r="F190" t="s">
        <v>459</v>
      </c>
      <c r="G190" s="11" t="s">
        <v>460</v>
      </c>
      <c r="H190">
        <v>740</v>
      </c>
      <c r="I190" s="4">
        <v>4.4900000000000001E-7</v>
      </c>
      <c r="J190">
        <v>750</v>
      </c>
      <c r="K190">
        <v>6.4</v>
      </c>
      <c r="N190" s="88" t="s">
        <v>3640</v>
      </c>
      <c r="O190" s="31">
        <v>1250</v>
      </c>
      <c r="P190" s="31">
        <v>3</v>
      </c>
      <c r="Q190" s="31">
        <v>900</v>
      </c>
      <c r="R190" s="31">
        <v>4</v>
      </c>
      <c r="S190">
        <v>750</v>
      </c>
      <c r="T190">
        <v>16</v>
      </c>
      <c r="U190" s="89" t="s">
        <v>43</v>
      </c>
      <c r="V190" s="89" t="s">
        <v>3561</v>
      </c>
      <c r="W190" s="89">
        <v>35</v>
      </c>
      <c r="X190" t="s">
        <v>3638</v>
      </c>
    </row>
    <row r="191" spans="1:24" x14ac:dyDescent="0.3">
      <c r="A191" s="19" t="s">
        <v>2219</v>
      </c>
      <c r="B191">
        <v>293</v>
      </c>
      <c r="C191" s="19">
        <f>VLOOKUP(Table7[[#This Row],[Shortname]],comp[], 6, FALSE)</f>
        <v>455</v>
      </c>
      <c r="D191" t="str">
        <f>IF(A191=A190, "",VLOOKUP(Table7[[#This Row],[Shortname]],comp[], 3, FALSE))</f>
        <v>-17Ni-10Al-6Cr-5W-3Ta</v>
      </c>
      <c r="E191" s="19" t="str">
        <f>VLOOKUP(Table7[[#This Row],[Shortname]], comp[], 2, FALSE)</f>
        <v>CoAlWX+</v>
      </c>
      <c r="F191" s="19" t="s">
        <v>473</v>
      </c>
      <c r="G191" t="s">
        <v>895</v>
      </c>
      <c r="H191">
        <v>275</v>
      </c>
      <c r="I191" s="4">
        <v>5.1600000000000004E-9</v>
      </c>
      <c r="J191">
        <v>900</v>
      </c>
      <c r="N191" s="88" t="s">
        <v>3642</v>
      </c>
      <c r="O191" s="31">
        <v>1310</v>
      </c>
      <c r="P191" s="31">
        <v>10</v>
      </c>
      <c r="Q191" s="31">
        <v>1000</v>
      </c>
      <c r="R191" s="31">
        <v>36</v>
      </c>
      <c r="S191">
        <v>750</v>
      </c>
      <c r="T191">
        <v>24</v>
      </c>
      <c r="U191" s="89" t="s">
        <v>1645</v>
      </c>
      <c r="V191" s="89" t="s">
        <v>3387</v>
      </c>
      <c r="W191" s="89">
        <v>65</v>
      </c>
      <c r="X191" t="s">
        <v>3643</v>
      </c>
    </row>
    <row r="192" spans="1:24" x14ac:dyDescent="0.3">
      <c r="A192" s="19" t="s">
        <v>2219</v>
      </c>
      <c r="B192">
        <v>294</v>
      </c>
      <c r="C192" s="19">
        <f>VLOOKUP(Table7[[#This Row],[Shortname]],comp[], 6, FALSE)</f>
        <v>455</v>
      </c>
      <c r="D192" t="str">
        <f>IF(A192=A191, "",VLOOKUP(Table7[[#This Row],[Shortname]],comp[], 3, FALSE))</f>
        <v/>
      </c>
      <c r="E192" s="19" t="str">
        <f>VLOOKUP(Table7[[#This Row],[Shortname]], comp[], 2, FALSE)</f>
        <v>CoAlWX+</v>
      </c>
      <c r="F192" s="19" t="s">
        <v>473</v>
      </c>
      <c r="G192" t="s">
        <v>895</v>
      </c>
      <c r="H192">
        <v>310</v>
      </c>
      <c r="I192" s="4">
        <v>4.7199999999999999E-8</v>
      </c>
      <c r="J192">
        <v>900</v>
      </c>
      <c r="N192" s="88" t="s">
        <v>3642</v>
      </c>
      <c r="O192" s="31">
        <v>1310</v>
      </c>
      <c r="P192" s="31">
        <v>10</v>
      </c>
      <c r="Q192" s="31">
        <v>1000</v>
      </c>
      <c r="R192" s="31">
        <v>36</v>
      </c>
      <c r="S192">
        <v>750</v>
      </c>
      <c r="T192">
        <v>24</v>
      </c>
      <c r="U192" s="89" t="s">
        <v>1645</v>
      </c>
      <c r="V192" s="89" t="s">
        <v>3387</v>
      </c>
      <c r="W192" s="89">
        <v>65</v>
      </c>
      <c r="X192" t="s">
        <v>3643</v>
      </c>
    </row>
    <row r="193" spans="1:24" x14ac:dyDescent="0.3">
      <c r="A193" s="19" t="s">
        <v>2362</v>
      </c>
      <c r="B193">
        <v>313</v>
      </c>
      <c r="C193" s="19">
        <f>VLOOKUP(Table7[[#This Row],[Shortname]],comp[], 6, FALSE)</f>
        <v>220</v>
      </c>
      <c r="D193" t="str">
        <f>IF(A193=A192, "",VLOOKUP(Table7[[#This Row],[Shortname]],comp[], 3, FALSE))</f>
        <v>-7Al-8W-6Ti</v>
      </c>
      <c r="E193" s="19" t="str">
        <f>VLOOKUP(Table7[[#This Row],[Shortname]], comp[], 2, FALSE)</f>
        <v>CoAlW-X</v>
      </c>
      <c r="F193" s="19" t="s">
        <v>971</v>
      </c>
      <c r="G193" s="8" t="s">
        <v>979</v>
      </c>
      <c r="H193">
        <v>310</v>
      </c>
      <c r="I193" s="4">
        <v>5.0000000000000001E-9</v>
      </c>
      <c r="J193">
        <v>900</v>
      </c>
      <c r="N193" s="88" t="s">
        <v>3644</v>
      </c>
      <c r="O193" s="31">
        <v>1225</v>
      </c>
      <c r="P193" s="31">
        <v>60</v>
      </c>
      <c r="Q193" s="31">
        <v>1000</v>
      </c>
      <c r="R193" s="31">
        <v>100</v>
      </c>
      <c r="U193" s="89" t="s">
        <v>1645</v>
      </c>
      <c r="V193" s="89" t="s">
        <v>3388</v>
      </c>
      <c r="W193" s="89">
        <v>70</v>
      </c>
    </row>
    <row r="194" spans="1:24" x14ac:dyDescent="0.3">
      <c r="A194" s="19" t="s">
        <v>2362</v>
      </c>
      <c r="B194">
        <v>314</v>
      </c>
      <c r="C194" s="19">
        <f>VLOOKUP(Table7[[#This Row],[Shortname]],comp[], 6, FALSE)</f>
        <v>220</v>
      </c>
      <c r="D194" t="str">
        <f>IF(A194=A193, "",VLOOKUP(Table7[[#This Row],[Shortname]],comp[], 3, FALSE))</f>
        <v/>
      </c>
      <c r="E194" s="19" t="str">
        <f>VLOOKUP(Table7[[#This Row],[Shortname]], comp[], 2, FALSE)</f>
        <v>CoAlW-X</v>
      </c>
      <c r="F194" s="19" t="s">
        <v>971</v>
      </c>
      <c r="G194" s="8" t="s">
        <v>979</v>
      </c>
      <c r="H194">
        <v>379</v>
      </c>
      <c r="I194" s="4">
        <v>5.9699999999999999E-9</v>
      </c>
      <c r="J194">
        <v>900</v>
      </c>
      <c r="N194" s="88" t="s">
        <v>3644</v>
      </c>
      <c r="O194" s="31">
        <v>1225</v>
      </c>
      <c r="P194" s="31">
        <v>60</v>
      </c>
      <c r="Q194" s="31">
        <v>1000</v>
      </c>
      <c r="R194" s="31">
        <v>100</v>
      </c>
      <c r="U194" s="89" t="s">
        <v>1645</v>
      </c>
      <c r="V194" s="89" t="s">
        <v>3388</v>
      </c>
      <c r="W194" s="89">
        <v>70</v>
      </c>
    </row>
    <row r="195" spans="1:24" x14ac:dyDescent="0.3">
      <c r="A195" s="19" t="s">
        <v>992</v>
      </c>
      <c r="B195">
        <v>305</v>
      </c>
      <c r="C195" s="19">
        <f>VLOOKUP(Table7[[#This Row],[Shortname]],comp[], 6, FALSE)</f>
        <v>221</v>
      </c>
      <c r="D195" t="str">
        <f>IF(A195=A194, "",VLOOKUP(Table7[[#This Row],[Shortname]],comp[], 3, FALSE))</f>
        <v>-9Al-11W</v>
      </c>
      <c r="E195" s="19" t="str">
        <f>VLOOKUP(Table7[[#This Row],[Shortname]], comp[], 2, FALSE)</f>
        <v>CoAlW-X</v>
      </c>
      <c r="F195" s="19" t="s">
        <v>520</v>
      </c>
      <c r="G195" s="13" t="s">
        <v>970</v>
      </c>
      <c r="H195">
        <v>310</v>
      </c>
      <c r="I195" s="4">
        <v>6E-9</v>
      </c>
      <c r="J195">
        <v>900</v>
      </c>
      <c r="N195" s="88" t="s">
        <v>3630</v>
      </c>
      <c r="O195" s="31">
        <v>1350</v>
      </c>
      <c r="P195" s="31">
        <v>12</v>
      </c>
      <c r="Q195" s="31">
        <v>950</v>
      </c>
      <c r="R195" s="31">
        <v>120</v>
      </c>
      <c r="U195" s="89" t="s">
        <v>1645</v>
      </c>
      <c r="V195" s="89" t="s">
        <v>3629</v>
      </c>
      <c r="W195" s="89">
        <v>56</v>
      </c>
    </row>
    <row r="196" spans="1:24" x14ac:dyDescent="0.3">
      <c r="A196" s="19" t="s">
        <v>992</v>
      </c>
      <c r="B196">
        <v>306</v>
      </c>
      <c r="C196" s="19">
        <f>VLOOKUP(Table7[[#This Row],[Shortname]],comp[], 6, FALSE)</f>
        <v>221</v>
      </c>
      <c r="D196" t="str">
        <f>IF(A196=A195, "",VLOOKUP(Table7[[#This Row],[Shortname]],comp[], 3, FALSE))</f>
        <v/>
      </c>
      <c r="E196" s="19" t="str">
        <f>VLOOKUP(Table7[[#This Row],[Shortname]], comp[], 2, FALSE)</f>
        <v>CoAlW-X</v>
      </c>
      <c r="F196" s="19" t="s">
        <v>520</v>
      </c>
      <c r="G196" s="13" t="s">
        <v>970</v>
      </c>
      <c r="H196">
        <v>345</v>
      </c>
      <c r="I196" s="4">
        <v>8.0000000000000005E-9</v>
      </c>
      <c r="J196">
        <v>900</v>
      </c>
      <c r="N196" s="88" t="s">
        <v>3630</v>
      </c>
      <c r="O196" s="31">
        <v>1350</v>
      </c>
      <c r="P196" s="31">
        <v>12</v>
      </c>
      <c r="Q196" s="31">
        <v>950</v>
      </c>
      <c r="R196" s="31">
        <v>120</v>
      </c>
      <c r="U196" s="89" t="s">
        <v>1645</v>
      </c>
      <c r="V196" s="89" t="s">
        <v>3629</v>
      </c>
      <c r="W196" s="89">
        <v>56</v>
      </c>
      <c r="X196" t="s">
        <v>896</v>
      </c>
    </row>
    <row r="197" spans="1:24" x14ac:dyDescent="0.3">
      <c r="A197" t="s">
        <v>2360</v>
      </c>
      <c r="B197">
        <v>308</v>
      </c>
      <c r="C197" s="19">
        <f>VLOOKUP(Table7[[#This Row],[Shortname]],comp[], 6, FALSE)</f>
        <v>224</v>
      </c>
      <c r="D197" t="str">
        <f>IF(A197=A196, "",VLOOKUP(Table7[[#This Row],[Shortname]],comp[], 3, FALSE))</f>
        <v>-30Ni-11Al-7W-3Ta</v>
      </c>
      <c r="E197" s="19" t="str">
        <f>VLOOKUP(Table7[[#This Row],[Shortname]], comp[], 2, FALSE)</f>
        <v>CoAlWX+</v>
      </c>
      <c r="F197" s="19" t="s">
        <v>523</v>
      </c>
      <c r="G197" t="s">
        <v>975</v>
      </c>
      <c r="H197">
        <v>310</v>
      </c>
      <c r="I197" s="4">
        <v>9.7200000000000003E-9</v>
      </c>
      <c r="J197">
        <v>900</v>
      </c>
      <c r="N197" s="88" t="s">
        <v>3647</v>
      </c>
      <c r="O197" s="31">
        <v>1215</v>
      </c>
      <c r="P197" s="31">
        <v>12</v>
      </c>
      <c r="Q197" s="31">
        <v>950</v>
      </c>
      <c r="U197" s="89" t="s">
        <v>1645</v>
      </c>
      <c r="V197" s="89" t="s">
        <v>3587</v>
      </c>
      <c r="W197" s="89" t="s">
        <v>3635</v>
      </c>
      <c r="X197" t="s">
        <v>3648</v>
      </c>
    </row>
    <row r="198" spans="1:24" x14ac:dyDescent="0.3">
      <c r="A198" t="s">
        <v>2368</v>
      </c>
      <c r="B198">
        <v>187</v>
      </c>
      <c r="C198" s="19">
        <f>VLOOKUP(Table7[[#This Row],[Shortname]],comp[], 6, FALSE)</f>
        <v>242</v>
      </c>
      <c r="D198" t="str">
        <f>IF(A198=A197, "",VLOOKUP(Table7[[#This Row],[Shortname]],comp[], 3, FALSE))</f>
        <v>-20Ni-9Al-7W-2Ti-2Ta-1Re</v>
      </c>
      <c r="E198" s="19" t="str">
        <f>VLOOKUP(Table7[[#This Row],[Shortname]], comp[], 2, FALSE)</f>
        <v>CoAlWX+</v>
      </c>
      <c r="F198" s="19" t="s">
        <v>557</v>
      </c>
      <c r="G198" t="s">
        <v>556</v>
      </c>
      <c r="H198">
        <v>125</v>
      </c>
      <c r="I198" s="4">
        <v>3.15E-5</v>
      </c>
      <c r="J198">
        <v>1050</v>
      </c>
      <c r="N198" s="88" t="s">
        <v>3632</v>
      </c>
      <c r="O198" s="31">
        <v>1280</v>
      </c>
      <c r="P198" s="31">
        <v>8</v>
      </c>
      <c r="Q198" s="31">
        <v>1050</v>
      </c>
      <c r="R198" s="31">
        <v>5</v>
      </c>
      <c r="S198">
        <v>900</v>
      </c>
      <c r="T198">
        <v>16</v>
      </c>
      <c r="U198" s="89" t="s">
        <v>43</v>
      </c>
      <c r="V198" s="89" t="s">
        <v>3561</v>
      </c>
      <c r="W198" s="89">
        <v>59</v>
      </c>
    </row>
    <row r="199" spans="1:24" x14ac:dyDescent="0.3">
      <c r="A199" t="s">
        <v>2369</v>
      </c>
      <c r="B199">
        <v>188</v>
      </c>
      <c r="C199">
        <f>VLOOKUP(Table7[[#This Row],[Shortname]],comp[], 6, FALSE)</f>
        <v>241</v>
      </c>
      <c r="D199" t="str">
        <f>IF(A199=A198, "",VLOOKUP(Table7[[#This Row],[Shortname]],comp[], 3, FALSE))</f>
        <v>-20Ni-9Al-7W-2Ti-2Ta</v>
      </c>
      <c r="E199" t="str">
        <f>VLOOKUP(Table7[[#This Row],[Shortname]], comp[], 2, FALSE)</f>
        <v>CoAlWX+</v>
      </c>
      <c r="F199" t="s">
        <v>558</v>
      </c>
      <c r="G199" t="s">
        <v>556</v>
      </c>
      <c r="H199">
        <v>125</v>
      </c>
      <c r="I199" s="4">
        <v>3.3200000000000001E-5</v>
      </c>
      <c r="J199">
        <v>1050</v>
      </c>
      <c r="N199" s="88" t="s">
        <v>3631</v>
      </c>
      <c r="O199" s="31">
        <v>1280</v>
      </c>
      <c r="P199" s="31">
        <v>8</v>
      </c>
      <c r="Q199" s="31">
        <v>1050</v>
      </c>
      <c r="R199" s="31">
        <v>5</v>
      </c>
      <c r="S199">
        <v>900</v>
      </c>
      <c r="T199">
        <v>16</v>
      </c>
      <c r="U199" s="89" t="s">
        <v>43</v>
      </c>
      <c r="V199" s="89" t="s">
        <v>3561</v>
      </c>
      <c r="W199" s="89">
        <v>61</v>
      </c>
    </row>
    <row r="200" spans="1:24" x14ac:dyDescent="0.3">
      <c r="A200" s="13" t="s">
        <v>2196</v>
      </c>
      <c r="B200">
        <v>201</v>
      </c>
      <c r="C200" s="13">
        <f>VLOOKUP(Table7[[#This Row],[Shortname]],comp[], 6, FALSE)</f>
        <v>278</v>
      </c>
      <c r="D200" t="str">
        <f>IF(A200=A199, "",VLOOKUP(Table7[[#This Row],[Shortname]],comp[], 3, FALSE))</f>
        <v>-7Al-8W-4Ti-1Ta</v>
      </c>
      <c r="E200" s="13" t="str">
        <f>VLOOKUP(Table7[[#This Row],[Shortname]], comp[], 2, FALSE)</f>
        <v>CoAlWX+</v>
      </c>
      <c r="F200" s="13" t="s">
        <v>2640</v>
      </c>
      <c r="G200" s="13" t="s">
        <v>2639</v>
      </c>
      <c r="H200" s="13">
        <v>137</v>
      </c>
      <c r="I200" s="4">
        <v>3E-9</v>
      </c>
      <c r="J200">
        <v>1000</v>
      </c>
      <c r="M200">
        <v>19.600000000000001</v>
      </c>
      <c r="N200" s="88" t="s">
        <v>3649</v>
      </c>
      <c r="O200" s="31">
        <v>1270</v>
      </c>
      <c r="P200" s="31">
        <v>24</v>
      </c>
      <c r="Q200" s="31">
        <v>900</v>
      </c>
      <c r="R200" s="31">
        <v>50</v>
      </c>
      <c r="U200" s="89" t="s">
        <v>1645</v>
      </c>
      <c r="V200" s="89" t="s">
        <v>3388</v>
      </c>
      <c r="W200" s="89">
        <v>79.099999999999994</v>
      </c>
      <c r="X200" t="s">
        <v>644</v>
      </c>
    </row>
    <row r="201" spans="1:24" x14ac:dyDescent="0.3">
      <c r="A201" t="s">
        <v>2195</v>
      </c>
      <c r="B201">
        <v>189</v>
      </c>
      <c r="C201">
        <f>VLOOKUP(Table7[[#This Row],[Shortname]],comp[], 6, FALSE)</f>
        <v>290</v>
      </c>
      <c r="D201" t="str">
        <f>IF(A201=A200, "",VLOOKUP(Table7[[#This Row],[Shortname]],comp[], 3, FALSE))</f>
        <v>-30Ni-10Al-2Nb-5Mo</v>
      </c>
      <c r="E201" t="str">
        <f>VLOOKUP(Table7[[#This Row],[Shortname]], comp[], 2, FALSE)</f>
        <v>W-free</v>
      </c>
      <c r="F201" t="s">
        <v>618</v>
      </c>
      <c r="G201" t="s">
        <v>617</v>
      </c>
      <c r="H201">
        <v>115</v>
      </c>
      <c r="I201" s="4">
        <v>3.48E-9</v>
      </c>
      <c r="J201">
        <v>850</v>
      </c>
      <c r="K201">
        <v>6.5</v>
      </c>
      <c r="N201" s="88" t="s">
        <v>3651</v>
      </c>
      <c r="O201" s="31">
        <v>1300</v>
      </c>
      <c r="P201" s="31">
        <v>20</v>
      </c>
      <c r="Q201" s="31">
        <v>900</v>
      </c>
      <c r="R201" s="31">
        <v>200</v>
      </c>
      <c r="U201" s="89" t="s">
        <v>43</v>
      </c>
      <c r="V201" s="89" t="s">
        <v>3561</v>
      </c>
      <c r="W201" s="89">
        <v>35</v>
      </c>
      <c r="X201" t="s">
        <v>625</v>
      </c>
    </row>
    <row r="202" spans="1:24" x14ac:dyDescent="0.3">
      <c r="A202" t="s">
        <v>2195</v>
      </c>
      <c r="B202">
        <v>190</v>
      </c>
      <c r="C202">
        <f>VLOOKUP(Table7[[#This Row],[Shortname]],comp[], 6, FALSE)</f>
        <v>290</v>
      </c>
      <c r="D202" t="str">
        <f>IF(A202=A201, "",VLOOKUP(Table7[[#This Row],[Shortname]],comp[], 3, FALSE))</f>
        <v/>
      </c>
      <c r="E202" t="str">
        <f>VLOOKUP(Table7[[#This Row],[Shortname]], comp[], 2, FALSE)</f>
        <v>W-free</v>
      </c>
      <c r="F202" t="s">
        <v>618</v>
      </c>
      <c r="G202" t="s">
        <v>617</v>
      </c>
      <c r="H202">
        <v>130</v>
      </c>
      <c r="I202" s="4">
        <v>4.2299999999999997E-9</v>
      </c>
      <c r="J202">
        <v>850</v>
      </c>
      <c r="K202">
        <v>6.5</v>
      </c>
      <c r="N202" s="88" t="s">
        <v>3651</v>
      </c>
      <c r="O202" s="31">
        <v>1300</v>
      </c>
      <c r="P202" s="31">
        <v>20</v>
      </c>
      <c r="Q202" s="31">
        <v>900</v>
      </c>
      <c r="R202" s="31">
        <v>200</v>
      </c>
      <c r="U202" s="89" t="s">
        <v>43</v>
      </c>
      <c r="V202" s="89" t="s">
        <v>3561</v>
      </c>
      <c r="W202" s="89">
        <v>35</v>
      </c>
      <c r="X202" t="s">
        <v>625</v>
      </c>
    </row>
    <row r="203" spans="1:24" x14ac:dyDescent="0.3">
      <c r="A203" t="s">
        <v>2195</v>
      </c>
      <c r="B203">
        <v>191</v>
      </c>
      <c r="C203">
        <f>VLOOKUP(Table7[[#This Row],[Shortname]],comp[], 6, FALSE)</f>
        <v>290</v>
      </c>
      <c r="D203" t="str">
        <f>IF(A203=A202, "",VLOOKUP(Table7[[#This Row],[Shortname]],comp[], 3, FALSE))</f>
        <v/>
      </c>
      <c r="E203" t="str">
        <f>VLOOKUP(Table7[[#This Row],[Shortname]], comp[], 2, FALSE)</f>
        <v>W-free</v>
      </c>
      <c r="F203" t="s">
        <v>618</v>
      </c>
      <c r="G203" t="s">
        <v>617</v>
      </c>
      <c r="H203">
        <v>150</v>
      </c>
      <c r="I203" s="4">
        <v>3.8899999999999998E-8</v>
      </c>
      <c r="J203">
        <v>850</v>
      </c>
      <c r="K203">
        <v>7.9</v>
      </c>
      <c r="N203" s="88" t="s">
        <v>3653</v>
      </c>
      <c r="O203" s="31">
        <v>1300</v>
      </c>
      <c r="P203" s="31">
        <v>20</v>
      </c>
      <c r="Q203" s="31">
        <v>900</v>
      </c>
      <c r="R203" s="31">
        <v>200</v>
      </c>
      <c r="U203" s="89" t="s">
        <v>43</v>
      </c>
      <c r="V203" s="89" t="s">
        <v>3561</v>
      </c>
      <c r="W203" s="89">
        <v>35</v>
      </c>
      <c r="X203" t="s">
        <v>625</v>
      </c>
    </row>
    <row r="204" spans="1:24" x14ac:dyDescent="0.3">
      <c r="A204" t="s">
        <v>2195</v>
      </c>
      <c r="B204">
        <v>192</v>
      </c>
      <c r="C204">
        <f>VLOOKUP(Table7[[#This Row],[Shortname]],comp[], 6, FALSE)</f>
        <v>290</v>
      </c>
      <c r="D204" t="str">
        <f>IF(A204=A203, "",VLOOKUP(Table7[[#This Row],[Shortname]],comp[], 3, FALSE))</f>
        <v/>
      </c>
      <c r="E204" t="str">
        <f>VLOOKUP(Table7[[#This Row],[Shortname]], comp[], 2, FALSE)</f>
        <v>W-free</v>
      </c>
      <c r="F204" t="s">
        <v>618</v>
      </c>
      <c r="G204" t="s">
        <v>617</v>
      </c>
      <c r="H204">
        <v>165</v>
      </c>
      <c r="I204" s="4">
        <v>1.7900000000000001E-8</v>
      </c>
      <c r="J204">
        <v>850</v>
      </c>
      <c r="K204">
        <v>6.5</v>
      </c>
      <c r="N204" s="88" t="s">
        <v>3651</v>
      </c>
      <c r="O204" s="31">
        <v>1300</v>
      </c>
      <c r="P204" s="31">
        <v>20</v>
      </c>
      <c r="Q204" s="31">
        <v>900</v>
      </c>
      <c r="R204" s="31">
        <v>200</v>
      </c>
      <c r="U204" s="89" t="s">
        <v>43</v>
      </c>
      <c r="V204" s="89" t="s">
        <v>3561</v>
      </c>
      <c r="W204" s="89">
        <v>35</v>
      </c>
      <c r="X204" t="s">
        <v>625</v>
      </c>
    </row>
    <row r="205" spans="1:24" x14ac:dyDescent="0.3">
      <c r="A205" t="s">
        <v>2195</v>
      </c>
      <c r="B205">
        <v>193</v>
      </c>
      <c r="C205">
        <f>VLOOKUP(Table7[[#This Row],[Shortname]],comp[], 6, FALSE)</f>
        <v>290</v>
      </c>
      <c r="D205" t="str">
        <f>IF(A205=A204, "",VLOOKUP(Table7[[#This Row],[Shortname]],comp[], 3, FALSE))</f>
        <v/>
      </c>
      <c r="E205" t="str">
        <f>VLOOKUP(Table7[[#This Row],[Shortname]], comp[], 2, FALSE)</f>
        <v>W-free</v>
      </c>
      <c r="F205" t="s">
        <v>618</v>
      </c>
      <c r="G205" t="s">
        <v>617</v>
      </c>
      <c r="H205">
        <v>183</v>
      </c>
      <c r="I205" s="4">
        <v>1.09E-7</v>
      </c>
      <c r="J205">
        <v>850</v>
      </c>
      <c r="K205">
        <v>7.9</v>
      </c>
      <c r="N205" s="88" t="s">
        <v>3653</v>
      </c>
      <c r="O205" s="31">
        <v>1300</v>
      </c>
      <c r="P205" s="31">
        <v>20</v>
      </c>
      <c r="Q205" s="31">
        <v>900</v>
      </c>
      <c r="R205" s="31">
        <v>200</v>
      </c>
      <c r="U205" s="89" t="s">
        <v>43</v>
      </c>
      <c r="V205" s="89" t="s">
        <v>3561</v>
      </c>
      <c r="W205" s="89">
        <v>35</v>
      </c>
      <c r="X205" t="s">
        <v>625</v>
      </c>
    </row>
    <row r="206" spans="1:24" x14ac:dyDescent="0.3">
      <c r="A206" t="s">
        <v>2195</v>
      </c>
      <c r="B206">
        <v>194</v>
      </c>
      <c r="C206">
        <f>VLOOKUP(Table7[[#This Row],[Shortname]],comp[], 6, FALSE)</f>
        <v>290</v>
      </c>
      <c r="D206" t="str">
        <f>IF(A206=A205, "",VLOOKUP(Table7[[#This Row],[Shortname]],comp[], 3, FALSE))</f>
        <v/>
      </c>
      <c r="E206" t="str">
        <f>VLOOKUP(Table7[[#This Row],[Shortname]], comp[], 2, FALSE)</f>
        <v>W-free</v>
      </c>
      <c r="F206" t="s">
        <v>618</v>
      </c>
      <c r="G206" t="s">
        <v>617</v>
      </c>
      <c r="H206">
        <v>210</v>
      </c>
      <c r="I206" s="4">
        <v>2.2999999999999999E-7</v>
      </c>
      <c r="J206">
        <v>850</v>
      </c>
      <c r="K206">
        <v>7.9</v>
      </c>
      <c r="N206" s="88" t="s">
        <v>3653</v>
      </c>
      <c r="O206" s="31">
        <v>1300</v>
      </c>
      <c r="P206" s="31">
        <v>20</v>
      </c>
      <c r="Q206" s="31">
        <v>900</v>
      </c>
      <c r="R206" s="31">
        <v>200</v>
      </c>
      <c r="U206" s="89" t="s">
        <v>43</v>
      </c>
      <c r="V206" s="89" t="s">
        <v>3561</v>
      </c>
      <c r="W206" s="89">
        <v>35</v>
      </c>
      <c r="X206" t="s">
        <v>625</v>
      </c>
    </row>
    <row r="207" spans="1:24" x14ac:dyDescent="0.3">
      <c r="A207" t="s">
        <v>2195</v>
      </c>
      <c r="B207">
        <v>195</v>
      </c>
      <c r="C207">
        <f>VLOOKUP(Table7[[#This Row],[Shortname]],comp[], 6, FALSE)</f>
        <v>290</v>
      </c>
      <c r="D207" t="str">
        <f>IF(A207=A206, "",VLOOKUP(Table7[[#This Row],[Shortname]],comp[], 3, FALSE))</f>
        <v/>
      </c>
      <c r="E207" t="str">
        <f>VLOOKUP(Table7[[#This Row],[Shortname]], comp[], 2, FALSE)</f>
        <v>W-free</v>
      </c>
      <c r="F207" t="s">
        <v>618</v>
      </c>
      <c r="G207" t="s">
        <v>617</v>
      </c>
      <c r="H207">
        <v>222</v>
      </c>
      <c r="I207" s="4">
        <v>1.03E-7</v>
      </c>
      <c r="J207">
        <v>850</v>
      </c>
      <c r="K207">
        <v>6.5</v>
      </c>
      <c r="N207" s="88" t="s">
        <v>3651</v>
      </c>
      <c r="O207" s="31">
        <v>1300</v>
      </c>
      <c r="P207" s="31">
        <v>20</v>
      </c>
      <c r="Q207" s="31">
        <v>900</v>
      </c>
      <c r="R207" s="31">
        <v>200</v>
      </c>
      <c r="U207" s="89" t="s">
        <v>43</v>
      </c>
      <c r="V207" s="89" t="s">
        <v>3561</v>
      </c>
      <c r="W207" s="89">
        <v>35</v>
      </c>
      <c r="X207" t="s">
        <v>625</v>
      </c>
    </row>
    <row r="208" spans="1:24" x14ac:dyDescent="0.3">
      <c r="A208" t="s">
        <v>2195</v>
      </c>
      <c r="B208">
        <v>196</v>
      </c>
      <c r="C208">
        <f>VLOOKUP(Table7[[#This Row],[Shortname]],comp[], 6, FALSE)</f>
        <v>290</v>
      </c>
      <c r="D208" t="str">
        <f>IF(A208=A207, "",VLOOKUP(Table7[[#This Row],[Shortname]],comp[], 3, FALSE))</f>
        <v/>
      </c>
      <c r="E208" t="str">
        <f>VLOOKUP(Table7[[#This Row],[Shortname]], comp[], 2, FALSE)</f>
        <v>W-free</v>
      </c>
      <c r="F208" t="s">
        <v>618</v>
      </c>
      <c r="G208" t="s">
        <v>617</v>
      </c>
      <c r="H208">
        <v>237</v>
      </c>
      <c r="I208" s="4">
        <v>1.7400000000000001E-6</v>
      </c>
      <c r="J208">
        <v>850</v>
      </c>
      <c r="K208">
        <v>7.9</v>
      </c>
      <c r="N208" s="88" t="s">
        <v>3653</v>
      </c>
      <c r="O208" s="31">
        <v>1300</v>
      </c>
      <c r="P208" s="31">
        <v>20</v>
      </c>
      <c r="Q208" s="31">
        <v>900</v>
      </c>
      <c r="R208" s="31">
        <v>200</v>
      </c>
      <c r="U208" s="89" t="s">
        <v>43</v>
      </c>
      <c r="V208" s="89" t="s">
        <v>3561</v>
      </c>
      <c r="W208" s="89">
        <v>35</v>
      </c>
      <c r="X208" t="s">
        <v>625</v>
      </c>
    </row>
    <row r="209" spans="1:24" x14ac:dyDescent="0.3">
      <c r="A209" t="s">
        <v>2195</v>
      </c>
      <c r="B209">
        <v>197</v>
      </c>
      <c r="C209">
        <f>VLOOKUP(Table7[[#This Row],[Shortname]],comp[], 6, FALSE)</f>
        <v>290</v>
      </c>
      <c r="D209" t="str">
        <f>IF(A209=A208, "",VLOOKUP(Table7[[#This Row],[Shortname]],comp[], 3, FALSE))</f>
        <v/>
      </c>
      <c r="E209" t="str">
        <f>VLOOKUP(Table7[[#This Row],[Shortname]], comp[], 2, FALSE)</f>
        <v>W-free</v>
      </c>
      <c r="F209" t="s">
        <v>618</v>
      </c>
      <c r="G209" t="s">
        <v>617</v>
      </c>
      <c r="H209">
        <v>250</v>
      </c>
      <c r="I209" s="4">
        <v>3.03E-7</v>
      </c>
      <c r="J209">
        <v>850</v>
      </c>
      <c r="K209">
        <v>6.5</v>
      </c>
      <c r="N209" s="88" t="s">
        <v>3651</v>
      </c>
      <c r="O209" s="31">
        <v>1300</v>
      </c>
      <c r="P209" s="31">
        <v>20</v>
      </c>
      <c r="Q209" s="31">
        <v>900</v>
      </c>
      <c r="R209" s="31">
        <v>200</v>
      </c>
      <c r="U209" s="89" t="s">
        <v>43</v>
      </c>
      <c r="V209" s="89" t="s">
        <v>3561</v>
      </c>
      <c r="W209" s="89">
        <v>35</v>
      </c>
      <c r="X209" t="s">
        <v>625</v>
      </c>
    </row>
    <row r="210" spans="1:24" x14ac:dyDescent="0.3">
      <c r="A210" t="s">
        <v>2195</v>
      </c>
      <c r="B210">
        <v>198</v>
      </c>
      <c r="C210">
        <f>VLOOKUP(Table7[[#This Row],[Shortname]],comp[], 6, FALSE)</f>
        <v>290</v>
      </c>
      <c r="D210" t="str">
        <f>IF(A210=A209, "",VLOOKUP(Table7[[#This Row],[Shortname]],comp[], 3, FALSE))</f>
        <v/>
      </c>
      <c r="E210" t="str">
        <f>VLOOKUP(Table7[[#This Row],[Shortname]], comp[], 2, FALSE)</f>
        <v>W-free</v>
      </c>
      <c r="F210" t="s">
        <v>618</v>
      </c>
      <c r="G210" t="s">
        <v>617</v>
      </c>
      <c r="H210">
        <v>271</v>
      </c>
      <c r="I210" s="4">
        <v>5.7400000000000003E-7</v>
      </c>
      <c r="J210">
        <v>850</v>
      </c>
      <c r="K210">
        <v>6.5</v>
      </c>
      <c r="N210" s="88" t="s">
        <v>3651</v>
      </c>
      <c r="O210" s="31">
        <v>1300</v>
      </c>
      <c r="P210" s="31">
        <v>20</v>
      </c>
      <c r="Q210" s="31">
        <v>900</v>
      </c>
      <c r="R210" s="31">
        <v>200</v>
      </c>
      <c r="U210" s="89" t="s">
        <v>43</v>
      </c>
      <c r="V210" s="89" t="s">
        <v>3561</v>
      </c>
      <c r="W210" s="89">
        <v>35</v>
      </c>
      <c r="X210" t="s">
        <v>625</v>
      </c>
    </row>
    <row r="211" spans="1:24" x14ac:dyDescent="0.3">
      <c r="A211" t="s">
        <v>2195</v>
      </c>
      <c r="B211">
        <v>199</v>
      </c>
      <c r="C211">
        <f>VLOOKUP(Table7[[#This Row],[Shortname]],comp[], 6, FALSE)</f>
        <v>290</v>
      </c>
      <c r="D211" t="str">
        <f>IF(A211=A210, "",VLOOKUP(Table7[[#This Row],[Shortname]],comp[], 3, FALSE))</f>
        <v/>
      </c>
      <c r="E211" t="str">
        <f>VLOOKUP(Table7[[#This Row],[Shortname]], comp[], 2, FALSE)</f>
        <v>W-free</v>
      </c>
      <c r="F211" t="s">
        <v>618</v>
      </c>
      <c r="G211" t="s">
        <v>617</v>
      </c>
      <c r="H211">
        <v>306</v>
      </c>
      <c r="I211" s="4">
        <v>2.1100000000000001E-6</v>
      </c>
      <c r="J211">
        <v>850</v>
      </c>
      <c r="K211">
        <v>6.5</v>
      </c>
      <c r="N211" s="88" t="s">
        <v>3651</v>
      </c>
      <c r="O211" s="31">
        <v>1300</v>
      </c>
      <c r="P211" s="31">
        <v>20</v>
      </c>
      <c r="Q211" s="31">
        <v>900</v>
      </c>
      <c r="R211" s="31">
        <v>200</v>
      </c>
      <c r="U211" s="89" t="s">
        <v>43</v>
      </c>
      <c r="V211" s="89" t="s">
        <v>3561</v>
      </c>
      <c r="W211" s="89">
        <v>35</v>
      </c>
      <c r="X211" t="s">
        <v>625</v>
      </c>
    </row>
    <row r="212" spans="1:24" x14ac:dyDescent="0.3">
      <c r="A212" s="19" t="s">
        <v>2361</v>
      </c>
      <c r="B212">
        <v>316</v>
      </c>
      <c r="C212" s="19">
        <f>VLOOKUP(Table7[[#This Row],[Shortname]],comp[], 6, FALSE)</f>
        <v>222</v>
      </c>
      <c r="D212" t="str">
        <f>IF(A212=A211, "",VLOOKUP(Table7[[#This Row],[Shortname]],comp[], 3, FALSE))</f>
        <v>-9Al-10W-2Ta</v>
      </c>
      <c r="E212" s="19" t="str">
        <f>VLOOKUP(Table7[[#This Row],[Shortname]], comp[], 2, FALSE)</f>
        <v>CoAlW-X</v>
      </c>
      <c r="F212" s="19" t="s">
        <v>162</v>
      </c>
      <c r="G212" s="8" t="s">
        <v>979</v>
      </c>
      <c r="H212">
        <v>345</v>
      </c>
      <c r="I212" s="4">
        <v>6.9999999999999998E-9</v>
      </c>
      <c r="J212">
        <v>900</v>
      </c>
      <c r="N212" s="88" t="s">
        <v>3645</v>
      </c>
      <c r="O212" s="31">
        <v>1350</v>
      </c>
      <c r="P212" s="31">
        <v>12</v>
      </c>
      <c r="Q212" s="31">
        <v>1000</v>
      </c>
      <c r="R212" s="31">
        <v>100</v>
      </c>
      <c r="U212" s="89" t="s">
        <v>1645</v>
      </c>
      <c r="V212" s="89" t="s">
        <v>3387</v>
      </c>
      <c r="W212" s="89">
        <v>70</v>
      </c>
    </row>
    <row r="213" spans="1:24" x14ac:dyDescent="0.3">
      <c r="A213" s="19" t="s">
        <v>2361</v>
      </c>
      <c r="B213">
        <v>317</v>
      </c>
      <c r="C213" s="19">
        <f>VLOOKUP(Table7[[#This Row],[Shortname]],comp[], 6, FALSE)</f>
        <v>222</v>
      </c>
      <c r="D213" t="str">
        <f>IF(A213=A212, "",VLOOKUP(Table7[[#This Row],[Shortname]],comp[], 3, FALSE))</f>
        <v/>
      </c>
      <c r="E213" s="19" t="str">
        <f>VLOOKUP(Table7[[#This Row],[Shortname]], comp[], 2, FALSE)</f>
        <v>CoAlW-X</v>
      </c>
      <c r="F213" s="19" t="s">
        <v>162</v>
      </c>
      <c r="G213" s="8" t="s">
        <v>979</v>
      </c>
      <c r="H213">
        <v>310</v>
      </c>
      <c r="I213" s="4">
        <v>5.0000000000000001E-9</v>
      </c>
      <c r="J213">
        <v>900</v>
      </c>
      <c r="N213" s="88" t="s">
        <v>3645</v>
      </c>
      <c r="O213" s="31">
        <v>1350</v>
      </c>
      <c r="P213" s="31">
        <v>12</v>
      </c>
      <c r="Q213" s="31">
        <v>1000</v>
      </c>
      <c r="R213" s="31">
        <v>100</v>
      </c>
      <c r="U213" s="89" t="s">
        <v>1645</v>
      </c>
      <c r="V213" s="89" t="s">
        <v>3387</v>
      </c>
      <c r="W213" s="89">
        <v>70</v>
      </c>
    </row>
    <row r="214" spans="1:24" x14ac:dyDescent="0.3">
      <c r="A214" s="19" t="s">
        <v>2427</v>
      </c>
      <c r="B214">
        <v>269</v>
      </c>
      <c r="C214" s="19">
        <f>VLOOKUP(Table7[[#This Row],[Shortname]],comp[], 6, FALSE)</f>
        <v>334</v>
      </c>
      <c r="D214" t="str">
        <f>IF(A214=A213, "",VLOOKUP(Table7[[#This Row],[Shortname]],comp[], 3, FALSE))</f>
        <v>-10Al-8W-1Ti-1Nb</v>
      </c>
      <c r="E214" s="19" t="str">
        <f>VLOOKUP(Table7[[#This Row],[Shortname]], comp[], 2, FALSE)</f>
        <v>CoAlWX+</v>
      </c>
      <c r="F214" s="19" t="s">
        <v>723</v>
      </c>
      <c r="G214" t="s">
        <v>846</v>
      </c>
      <c r="H214">
        <v>248</v>
      </c>
      <c r="I214" s="4">
        <v>6.3E-7</v>
      </c>
      <c r="J214">
        <v>950</v>
      </c>
      <c r="N214" s="88" t="s">
        <v>3650</v>
      </c>
      <c r="O214" s="31">
        <v>1315</v>
      </c>
      <c r="P214" s="31">
        <v>48</v>
      </c>
      <c r="Q214" s="31">
        <v>1000</v>
      </c>
      <c r="R214" s="31">
        <v>24</v>
      </c>
      <c r="U214" s="89" t="s">
        <v>1645</v>
      </c>
      <c r="V214" s="89" t="s">
        <v>3654</v>
      </c>
      <c r="W214" s="89">
        <v>83</v>
      </c>
    </row>
    <row r="215" spans="1:24" x14ac:dyDescent="0.3">
      <c r="A215" s="19" t="s">
        <v>2427</v>
      </c>
      <c r="B215">
        <v>270</v>
      </c>
      <c r="C215" s="19">
        <f>VLOOKUP(Table7[[#This Row],[Shortname]],comp[], 6, FALSE)</f>
        <v>334</v>
      </c>
      <c r="D215" t="str">
        <f>IF(A215=A214, "",VLOOKUP(Table7[[#This Row],[Shortname]],comp[], 3, FALSE))</f>
        <v/>
      </c>
      <c r="E215" s="19" t="str">
        <f>VLOOKUP(Table7[[#This Row],[Shortname]], comp[], 2, FALSE)</f>
        <v>CoAlWX+</v>
      </c>
      <c r="F215" s="19" t="s">
        <v>723</v>
      </c>
      <c r="G215" t="s">
        <v>846</v>
      </c>
      <c r="H215">
        <v>275</v>
      </c>
      <c r="I215" s="4">
        <v>6.4000000000000002E-9</v>
      </c>
      <c r="J215">
        <v>900</v>
      </c>
      <c r="N215" s="88" t="s">
        <v>3650</v>
      </c>
      <c r="O215" s="31">
        <v>1315</v>
      </c>
      <c r="P215" s="31">
        <v>48</v>
      </c>
      <c r="Q215" s="31">
        <v>1000</v>
      </c>
      <c r="R215" s="31">
        <v>24</v>
      </c>
      <c r="U215" s="89" t="s">
        <v>1645</v>
      </c>
      <c r="V215" s="89" t="s">
        <v>3654</v>
      </c>
      <c r="W215" s="89">
        <v>83</v>
      </c>
    </row>
    <row r="216" spans="1:24" x14ac:dyDescent="0.3">
      <c r="A216" s="19" t="s">
        <v>2426</v>
      </c>
      <c r="B216">
        <v>271</v>
      </c>
      <c r="C216" s="19">
        <f>VLOOKUP(Table7[[#This Row],[Shortname]],comp[], 6, FALSE)</f>
        <v>335</v>
      </c>
      <c r="D216" t="str">
        <f>IF(A216=A215, "",VLOOKUP(Table7[[#This Row],[Shortname]],comp[], 3, FALSE))</f>
        <v>-10Al-8W-1Ta-1Nb</v>
      </c>
      <c r="E216" s="19" t="str">
        <f>VLOOKUP(Table7[[#This Row],[Shortname]], comp[], 2, FALSE)</f>
        <v>CoAlWX+</v>
      </c>
      <c r="F216" s="19" t="s">
        <v>724</v>
      </c>
      <c r="G216" t="s">
        <v>846</v>
      </c>
      <c r="H216">
        <v>248</v>
      </c>
      <c r="I216" s="4">
        <v>1.9000000000000001E-7</v>
      </c>
      <c r="J216">
        <v>982</v>
      </c>
      <c r="N216" s="88" t="s">
        <v>3652</v>
      </c>
      <c r="O216" s="31">
        <v>1340</v>
      </c>
      <c r="P216" s="31">
        <v>48</v>
      </c>
      <c r="Q216" s="31">
        <v>1000</v>
      </c>
      <c r="R216" s="31">
        <v>24</v>
      </c>
      <c r="U216" s="89" t="s">
        <v>1645</v>
      </c>
      <c r="V216" s="89" t="s">
        <v>3654</v>
      </c>
      <c r="W216" s="89">
        <v>68</v>
      </c>
    </row>
    <row r="217" spans="1:24" x14ac:dyDescent="0.3">
      <c r="A217" s="19" t="s">
        <v>2426</v>
      </c>
      <c r="B217">
        <v>272</v>
      </c>
      <c r="C217" s="19">
        <f>VLOOKUP(Table7[[#This Row],[Shortname]],comp[], 6, FALSE)</f>
        <v>335</v>
      </c>
      <c r="D217" t="str">
        <f>IF(A217=A216, "",VLOOKUP(Table7[[#This Row],[Shortname]],comp[], 3, FALSE))</f>
        <v/>
      </c>
      <c r="E217" s="19" t="str">
        <f>VLOOKUP(Table7[[#This Row],[Shortname]], comp[], 2, FALSE)</f>
        <v>CoAlWX+</v>
      </c>
      <c r="F217" s="19" t="s">
        <v>724</v>
      </c>
      <c r="G217" t="s">
        <v>846</v>
      </c>
      <c r="H217">
        <v>275</v>
      </c>
      <c r="I217" s="4">
        <v>5.1999999999999996E-10</v>
      </c>
      <c r="J217">
        <v>900</v>
      </c>
      <c r="N217" s="88" t="s">
        <v>3652</v>
      </c>
      <c r="O217" s="31">
        <v>1340</v>
      </c>
      <c r="P217" s="31">
        <v>48</v>
      </c>
      <c r="Q217" s="31">
        <v>1000</v>
      </c>
      <c r="R217" s="31">
        <v>24</v>
      </c>
      <c r="U217" s="89" t="s">
        <v>1645</v>
      </c>
      <c r="V217" s="89" t="s">
        <v>3654</v>
      </c>
      <c r="W217" s="89">
        <v>68</v>
      </c>
    </row>
    <row r="218" spans="1:24" x14ac:dyDescent="0.3">
      <c r="A218" s="19" t="s">
        <v>3404</v>
      </c>
      <c r="B218">
        <v>202</v>
      </c>
      <c r="C218" s="19">
        <f>VLOOKUP(Table7[[#This Row],[Shortname]],comp[], 6, FALSE)</f>
        <v>336</v>
      </c>
      <c r="D218" t="str">
        <f>IF(A218=A217, "",VLOOKUP(Table7[[#This Row],[Shortname]],comp[], 3, FALSE))</f>
        <v>-31Ni-7Al-0Cr-2W-4Ti-1Ta-1Nb-3Mo-B</v>
      </c>
      <c r="E218" s="19" t="str">
        <f>VLOOKUP(Table7[[#This Row],[Shortname]], comp[], 2, FALSE)</f>
        <v>Low-W</v>
      </c>
      <c r="F218" s="19" t="s">
        <v>647</v>
      </c>
      <c r="G218" t="s">
        <v>727</v>
      </c>
      <c r="H218">
        <v>276</v>
      </c>
      <c r="I218" s="4">
        <v>1.5600000000000001E-8</v>
      </c>
      <c r="J218">
        <v>850</v>
      </c>
      <c r="K218">
        <v>6.4</v>
      </c>
      <c r="N218" s="88" t="s">
        <v>3658</v>
      </c>
      <c r="O218" s="31">
        <v>1250</v>
      </c>
      <c r="P218" s="31">
        <v>48</v>
      </c>
      <c r="Q218" s="31">
        <v>900</v>
      </c>
      <c r="R218" s="31">
        <v>168</v>
      </c>
      <c r="U218" s="89" t="s">
        <v>43</v>
      </c>
      <c r="V218" s="89" t="s">
        <v>3561</v>
      </c>
      <c r="W218" s="89">
        <v>78</v>
      </c>
    </row>
    <row r="219" spans="1:24" x14ac:dyDescent="0.3">
      <c r="A219" s="19" t="s">
        <v>3404</v>
      </c>
      <c r="B219">
        <v>203</v>
      </c>
      <c r="C219" s="19">
        <f>VLOOKUP(Table7[[#This Row],[Shortname]],comp[], 6, FALSE)</f>
        <v>336</v>
      </c>
      <c r="D219" t="str">
        <f>IF(A219=A218, "",VLOOKUP(Table7[[#This Row],[Shortname]],comp[], 3, FALSE))</f>
        <v/>
      </c>
      <c r="E219" s="19" t="str">
        <f>VLOOKUP(Table7[[#This Row],[Shortname]], comp[], 2, FALSE)</f>
        <v>Low-W</v>
      </c>
      <c r="F219" s="19" t="s">
        <v>647</v>
      </c>
      <c r="G219" t="s">
        <v>727</v>
      </c>
      <c r="H219">
        <v>326</v>
      </c>
      <c r="I219" s="4">
        <v>3.5899999999999997E-8</v>
      </c>
      <c r="J219">
        <v>850</v>
      </c>
      <c r="K219">
        <v>6.4</v>
      </c>
      <c r="N219" s="88" t="s">
        <v>3658</v>
      </c>
      <c r="O219" s="31">
        <v>1250</v>
      </c>
      <c r="P219" s="31">
        <v>48</v>
      </c>
      <c r="Q219" s="31">
        <v>900</v>
      </c>
      <c r="R219" s="31">
        <v>168</v>
      </c>
      <c r="U219" s="89" t="s">
        <v>43</v>
      </c>
      <c r="V219" s="89" t="s">
        <v>3561</v>
      </c>
      <c r="W219" s="89">
        <v>78</v>
      </c>
    </row>
    <row r="220" spans="1:24" x14ac:dyDescent="0.3">
      <c r="A220" s="19" t="s">
        <v>3404</v>
      </c>
      <c r="B220">
        <v>204</v>
      </c>
      <c r="C220" s="19">
        <f>VLOOKUP(Table7[[#This Row],[Shortname]],comp[], 6, FALSE)</f>
        <v>336</v>
      </c>
      <c r="D220" t="str">
        <f>IF(A220=A219, "",VLOOKUP(Table7[[#This Row],[Shortname]],comp[], 3, FALSE))</f>
        <v/>
      </c>
      <c r="E220" s="19" t="str">
        <f>VLOOKUP(Table7[[#This Row],[Shortname]], comp[], 2, FALSE)</f>
        <v>Low-W</v>
      </c>
      <c r="F220" s="19" t="s">
        <v>647</v>
      </c>
      <c r="G220" t="s">
        <v>727</v>
      </c>
      <c r="H220">
        <v>357</v>
      </c>
      <c r="I220" s="4">
        <v>6.1799999999999998E-8</v>
      </c>
      <c r="J220">
        <v>850</v>
      </c>
      <c r="K220">
        <v>6.4</v>
      </c>
      <c r="N220" s="88" t="s">
        <v>3658</v>
      </c>
      <c r="O220" s="31">
        <v>1250</v>
      </c>
      <c r="P220" s="31">
        <v>48</v>
      </c>
      <c r="Q220" s="31">
        <v>900</v>
      </c>
      <c r="R220" s="31">
        <v>168</v>
      </c>
      <c r="U220" s="89" t="s">
        <v>43</v>
      </c>
      <c r="V220" s="89" t="s">
        <v>3561</v>
      </c>
      <c r="W220" s="89">
        <v>78</v>
      </c>
    </row>
    <row r="221" spans="1:24" x14ac:dyDescent="0.3">
      <c r="A221" s="19" t="s">
        <v>3404</v>
      </c>
      <c r="B221">
        <v>205</v>
      </c>
      <c r="C221" s="19">
        <f>VLOOKUP(Table7[[#This Row],[Shortname]],comp[], 6, FALSE)</f>
        <v>336</v>
      </c>
      <c r="D221" t="str">
        <f>IF(A221=A220, "",VLOOKUP(Table7[[#This Row],[Shortname]],comp[], 3, FALSE))</f>
        <v/>
      </c>
      <c r="E221" s="19" t="str">
        <f>VLOOKUP(Table7[[#This Row],[Shortname]], comp[], 2, FALSE)</f>
        <v>Low-W</v>
      </c>
      <c r="F221" s="19" t="s">
        <v>647</v>
      </c>
      <c r="G221" t="s">
        <v>727</v>
      </c>
      <c r="H221">
        <v>376</v>
      </c>
      <c r="I221" s="4">
        <v>1.09E-7</v>
      </c>
      <c r="J221">
        <v>850</v>
      </c>
      <c r="K221">
        <v>6.4</v>
      </c>
      <c r="N221" s="88" t="s">
        <v>3658</v>
      </c>
      <c r="O221" s="31">
        <v>1250</v>
      </c>
      <c r="P221" s="31">
        <v>48</v>
      </c>
      <c r="Q221" s="31">
        <v>900</v>
      </c>
      <c r="R221" s="31">
        <v>168</v>
      </c>
      <c r="U221" s="89" t="s">
        <v>43</v>
      </c>
      <c r="V221" s="89" t="s">
        <v>3561</v>
      </c>
      <c r="W221" s="89">
        <v>78</v>
      </c>
    </row>
    <row r="222" spans="1:24" x14ac:dyDescent="0.3">
      <c r="A222" s="19" t="s">
        <v>3404</v>
      </c>
      <c r="B222">
        <v>206</v>
      </c>
      <c r="C222" s="19">
        <f>VLOOKUP(Table7[[#This Row],[Shortname]],comp[], 6, FALSE)</f>
        <v>336</v>
      </c>
      <c r="D222" t="str">
        <f>IF(A222=A221, "",VLOOKUP(Table7[[#This Row],[Shortname]],comp[], 3, FALSE))</f>
        <v/>
      </c>
      <c r="E222" s="19" t="str">
        <f>VLOOKUP(Table7[[#This Row],[Shortname]], comp[], 2, FALSE)</f>
        <v>Low-W</v>
      </c>
      <c r="F222" s="19" t="s">
        <v>647</v>
      </c>
      <c r="G222" t="s">
        <v>727</v>
      </c>
      <c r="H222">
        <v>397</v>
      </c>
      <c r="I222" s="4">
        <v>1.5800000000000001E-7</v>
      </c>
      <c r="J222">
        <v>850</v>
      </c>
      <c r="K222">
        <v>6.4</v>
      </c>
      <c r="N222" s="88" t="s">
        <v>3658</v>
      </c>
      <c r="O222" s="31">
        <v>1250</v>
      </c>
      <c r="P222" s="31">
        <v>48</v>
      </c>
      <c r="Q222" s="31">
        <v>900</v>
      </c>
      <c r="R222" s="31">
        <v>168</v>
      </c>
      <c r="U222" s="89" t="s">
        <v>43</v>
      </c>
      <c r="V222" s="89" t="s">
        <v>3561</v>
      </c>
      <c r="W222" s="89">
        <v>78</v>
      </c>
    </row>
    <row r="223" spans="1:24" x14ac:dyDescent="0.3">
      <c r="A223" t="s">
        <v>3405</v>
      </c>
      <c r="B223">
        <v>207</v>
      </c>
      <c r="C223">
        <f>VLOOKUP(Table7[[#This Row],[Shortname]],comp[], 6, FALSE)</f>
        <v>337</v>
      </c>
      <c r="D223" t="str">
        <f>IF(A223=A222, "",VLOOKUP(Table7[[#This Row],[Shortname]],comp[], 3, FALSE))</f>
        <v>-31Ni-7Al-4Cr-2W-4Ti-1Ta-1Nb-3Mo-B</v>
      </c>
      <c r="E223" t="str">
        <f>VLOOKUP(Table7[[#This Row],[Shortname]], comp[], 2, FALSE)</f>
        <v>Low-W</v>
      </c>
      <c r="F223" t="s">
        <v>728</v>
      </c>
      <c r="G223" t="s">
        <v>727</v>
      </c>
      <c r="H223">
        <v>275</v>
      </c>
      <c r="I223" s="4">
        <v>9.39E-9</v>
      </c>
      <c r="J223">
        <v>850</v>
      </c>
      <c r="K223">
        <v>6.1</v>
      </c>
      <c r="N223" s="88" t="s">
        <v>3659</v>
      </c>
      <c r="O223" s="31">
        <v>1250</v>
      </c>
      <c r="P223" s="31">
        <v>48</v>
      </c>
      <c r="Q223" s="31">
        <v>900</v>
      </c>
      <c r="R223" s="31">
        <v>168</v>
      </c>
      <c r="U223" s="89" t="s">
        <v>43</v>
      </c>
      <c r="V223" s="89" t="s">
        <v>3561</v>
      </c>
      <c r="W223" s="89">
        <v>81</v>
      </c>
    </row>
    <row r="224" spans="1:24" x14ac:dyDescent="0.3">
      <c r="A224" t="s">
        <v>3405</v>
      </c>
      <c r="B224">
        <v>208</v>
      </c>
      <c r="C224">
        <f>VLOOKUP(Table7[[#This Row],[Shortname]],comp[], 6, FALSE)</f>
        <v>337</v>
      </c>
      <c r="D224" t="str">
        <f>IF(A224=A223, "",VLOOKUP(Table7[[#This Row],[Shortname]],comp[], 3, FALSE))</f>
        <v/>
      </c>
      <c r="E224" t="str">
        <f>VLOOKUP(Table7[[#This Row],[Shortname]], comp[], 2, FALSE)</f>
        <v>Low-W</v>
      </c>
      <c r="F224" t="s">
        <v>728</v>
      </c>
      <c r="G224" t="s">
        <v>727</v>
      </c>
      <c r="H224">
        <v>326</v>
      </c>
      <c r="I224" s="4">
        <v>1.9099999999999999E-8</v>
      </c>
      <c r="J224">
        <v>850</v>
      </c>
      <c r="K224">
        <v>6.1</v>
      </c>
      <c r="N224" s="88" t="s">
        <v>3659</v>
      </c>
      <c r="O224" s="31">
        <v>1250</v>
      </c>
      <c r="P224" s="31">
        <v>48</v>
      </c>
      <c r="Q224" s="31">
        <v>900</v>
      </c>
      <c r="R224" s="31">
        <v>168</v>
      </c>
      <c r="U224" s="89" t="s">
        <v>43</v>
      </c>
      <c r="V224" s="89" t="s">
        <v>3561</v>
      </c>
      <c r="W224" s="89">
        <v>81</v>
      </c>
    </row>
    <row r="225" spans="1:23" x14ac:dyDescent="0.3">
      <c r="A225" t="s">
        <v>3405</v>
      </c>
      <c r="B225">
        <v>209</v>
      </c>
      <c r="C225">
        <f>VLOOKUP(Table7[[#This Row],[Shortname]],comp[], 6, FALSE)</f>
        <v>337</v>
      </c>
      <c r="D225" t="str">
        <f>IF(A225=A224, "",VLOOKUP(Table7[[#This Row],[Shortname]],comp[], 3, FALSE))</f>
        <v/>
      </c>
      <c r="E225" t="str">
        <f>VLOOKUP(Table7[[#This Row],[Shortname]], comp[], 2, FALSE)</f>
        <v>Low-W</v>
      </c>
      <c r="F225" t="s">
        <v>728</v>
      </c>
      <c r="G225" t="s">
        <v>727</v>
      </c>
      <c r="H225">
        <v>353</v>
      </c>
      <c r="I225" s="4">
        <v>2.9099999999999999E-8</v>
      </c>
      <c r="J225">
        <v>850</v>
      </c>
      <c r="K225">
        <v>6.1</v>
      </c>
      <c r="N225" s="88" t="s">
        <v>3659</v>
      </c>
      <c r="O225" s="31">
        <v>1250</v>
      </c>
      <c r="P225" s="31">
        <v>48</v>
      </c>
      <c r="Q225" s="31">
        <v>900</v>
      </c>
      <c r="R225" s="31">
        <v>168</v>
      </c>
      <c r="U225" s="89" t="s">
        <v>43</v>
      </c>
      <c r="V225" s="89" t="s">
        <v>3561</v>
      </c>
      <c r="W225" s="89">
        <v>81</v>
      </c>
    </row>
    <row r="226" spans="1:23" x14ac:dyDescent="0.3">
      <c r="A226" t="s">
        <v>3405</v>
      </c>
      <c r="B226">
        <v>210</v>
      </c>
      <c r="C226">
        <f>VLOOKUP(Table7[[#This Row],[Shortname]],comp[], 6, FALSE)</f>
        <v>337</v>
      </c>
      <c r="D226" t="str">
        <f>IF(A226=A225, "",VLOOKUP(Table7[[#This Row],[Shortname]],comp[], 3, FALSE))</f>
        <v/>
      </c>
      <c r="E226" t="str">
        <f>VLOOKUP(Table7[[#This Row],[Shortname]], comp[], 2, FALSE)</f>
        <v>Low-W</v>
      </c>
      <c r="F226" t="s">
        <v>728</v>
      </c>
      <c r="G226" t="s">
        <v>727</v>
      </c>
      <c r="H226">
        <v>379</v>
      </c>
      <c r="I226" s="4">
        <v>6.1799999999999998E-8</v>
      </c>
      <c r="J226">
        <v>850</v>
      </c>
      <c r="K226">
        <v>6.1</v>
      </c>
      <c r="N226" s="88" t="s">
        <v>3659</v>
      </c>
      <c r="O226" s="31">
        <v>1250</v>
      </c>
      <c r="P226" s="31">
        <v>48</v>
      </c>
      <c r="Q226" s="31">
        <v>900</v>
      </c>
      <c r="R226" s="31">
        <v>168</v>
      </c>
      <c r="U226" s="89" t="s">
        <v>43</v>
      </c>
      <c r="V226" s="89" t="s">
        <v>3561</v>
      </c>
      <c r="W226" s="89">
        <v>81</v>
      </c>
    </row>
    <row r="227" spans="1:23" x14ac:dyDescent="0.3">
      <c r="A227" t="s">
        <v>3405</v>
      </c>
      <c r="B227">
        <v>211</v>
      </c>
      <c r="C227">
        <f>VLOOKUP(Table7[[#This Row],[Shortname]],comp[], 6, FALSE)</f>
        <v>337</v>
      </c>
      <c r="D227" t="str">
        <f>IF(A227=A226, "",VLOOKUP(Table7[[#This Row],[Shortname]],comp[], 3, FALSE))</f>
        <v/>
      </c>
      <c r="E227" t="str">
        <f>VLOOKUP(Table7[[#This Row],[Shortname]], comp[], 2, FALSE)</f>
        <v>Low-W</v>
      </c>
      <c r="F227" t="s">
        <v>728</v>
      </c>
      <c r="G227" t="s">
        <v>727</v>
      </c>
      <c r="H227">
        <v>395</v>
      </c>
      <c r="I227" s="4">
        <v>8.28E-8</v>
      </c>
      <c r="J227">
        <v>850</v>
      </c>
      <c r="K227">
        <v>6.1</v>
      </c>
      <c r="N227" s="88" t="s">
        <v>3659</v>
      </c>
      <c r="O227" s="31">
        <v>1250</v>
      </c>
      <c r="P227" s="31">
        <v>48</v>
      </c>
      <c r="Q227" s="31">
        <v>900</v>
      </c>
      <c r="R227" s="31">
        <v>168</v>
      </c>
      <c r="U227" s="89" t="s">
        <v>43</v>
      </c>
      <c r="V227" s="89" t="s">
        <v>3561</v>
      </c>
      <c r="W227" s="89">
        <v>81</v>
      </c>
    </row>
    <row r="228" spans="1:23" x14ac:dyDescent="0.3">
      <c r="A228" s="19" t="s">
        <v>3445</v>
      </c>
      <c r="B228">
        <v>220</v>
      </c>
      <c r="C228" s="19">
        <f>VLOOKUP(Table7[[#This Row],[Shortname]],comp[], 6, FALSE)</f>
        <v>401</v>
      </c>
      <c r="D228" t="str">
        <f>IF(A228=A227, "",VLOOKUP(Table7[[#This Row],[Shortname]],comp[], 3, FALSE))</f>
        <v>-9Al-4Cr-9W</v>
      </c>
      <c r="E228" s="19" t="str">
        <f>VLOOKUP(Table7[[#This Row],[Shortname]], comp[], 2, FALSE)</f>
        <v>CoAlW-X</v>
      </c>
      <c r="F228" s="19" t="s">
        <v>728</v>
      </c>
      <c r="G228" s="13" t="s">
        <v>805</v>
      </c>
      <c r="H228">
        <v>350</v>
      </c>
      <c r="I228" s="4">
        <v>2.22E-7</v>
      </c>
      <c r="J228">
        <v>850</v>
      </c>
      <c r="N228" s="88" t="s">
        <v>3657</v>
      </c>
      <c r="O228" s="31">
        <v>1300</v>
      </c>
      <c r="P228" s="31">
        <v>12</v>
      </c>
      <c r="Q228" s="31">
        <v>900</v>
      </c>
      <c r="R228" s="31">
        <v>200</v>
      </c>
      <c r="U228" s="89" t="s">
        <v>43</v>
      </c>
      <c r="V228" s="89" t="s">
        <v>3561</v>
      </c>
      <c r="W228" s="89">
        <v>57</v>
      </c>
    </row>
    <row r="229" spans="1:23" x14ac:dyDescent="0.3">
      <c r="A229" s="19" t="s">
        <v>3445</v>
      </c>
      <c r="B229">
        <v>221</v>
      </c>
      <c r="C229" s="19">
        <f>VLOOKUP(Table7[[#This Row],[Shortname]],comp[], 6, FALSE)</f>
        <v>401</v>
      </c>
      <c r="D229" t="str">
        <f>IF(A229=A228, "",VLOOKUP(Table7[[#This Row],[Shortname]],comp[], 3, FALSE))</f>
        <v/>
      </c>
      <c r="E229" s="19" t="str">
        <f>VLOOKUP(Table7[[#This Row],[Shortname]], comp[], 2, FALSE)</f>
        <v>CoAlW-X</v>
      </c>
      <c r="F229" s="19" t="s">
        <v>728</v>
      </c>
      <c r="G229" s="13" t="s">
        <v>805</v>
      </c>
      <c r="H229">
        <v>400</v>
      </c>
      <c r="I229" s="4">
        <v>9.8700000000000004E-7</v>
      </c>
      <c r="J229">
        <v>850</v>
      </c>
      <c r="N229" s="88" t="s">
        <v>3657</v>
      </c>
      <c r="O229" s="31">
        <v>1300</v>
      </c>
      <c r="P229" s="31">
        <v>12</v>
      </c>
      <c r="Q229" s="31">
        <v>900</v>
      </c>
      <c r="R229" s="31">
        <v>200</v>
      </c>
      <c r="U229" s="89" t="s">
        <v>43</v>
      </c>
      <c r="V229" s="89" t="s">
        <v>3561</v>
      </c>
      <c r="W229" s="89">
        <v>57</v>
      </c>
    </row>
    <row r="230" spans="1:23" x14ac:dyDescent="0.3">
      <c r="A230" s="19" t="s">
        <v>3445</v>
      </c>
      <c r="B230">
        <v>222</v>
      </c>
      <c r="C230" s="19">
        <f>VLOOKUP(Table7[[#This Row],[Shortname]],comp[], 6, FALSE)</f>
        <v>401</v>
      </c>
      <c r="D230" t="str">
        <f>IF(A230=A229, "",VLOOKUP(Table7[[#This Row],[Shortname]],comp[], 3, FALSE))</f>
        <v/>
      </c>
      <c r="E230" s="19" t="str">
        <f>VLOOKUP(Table7[[#This Row],[Shortname]], comp[], 2, FALSE)</f>
        <v>CoAlW-X</v>
      </c>
      <c r="F230" s="19" t="s">
        <v>728</v>
      </c>
      <c r="G230" s="13" t="s">
        <v>805</v>
      </c>
      <c r="H230">
        <v>450</v>
      </c>
      <c r="I230" s="4">
        <v>6.0000000000000002E-6</v>
      </c>
      <c r="J230">
        <v>850</v>
      </c>
      <c r="N230" s="88" t="s">
        <v>3657</v>
      </c>
      <c r="O230" s="31">
        <v>1300</v>
      </c>
      <c r="P230" s="31">
        <v>12</v>
      </c>
      <c r="Q230" s="31">
        <v>900</v>
      </c>
      <c r="R230" s="31">
        <v>200</v>
      </c>
      <c r="U230" s="89" t="s">
        <v>43</v>
      </c>
      <c r="V230" s="89" t="s">
        <v>3561</v>
      </c>
      <c r="W230" s="89">
        <v>57</v>
      </c>
    </row>
    <row r="231" spans="1:23" x14ac:dyDescent="0.3">
      <c r="A231" s="26" t="s">
        <v>3655</v>
      </c>
      <c r="B231">
        <v>212</v>
      </c>
      <c r="C231" s="19">
        <f>VLOOKUP(Table7[[#This Row],[Shortname]],comp[], 6, FALSE)</f>
        <v>338</v>
      </c>
      <c r="D231" t="str">
        <f>IF(A231=A230, "",VLOOKUP(Table7[[#This Row],[Shortname]],comp[], 3, FALSE))</f>
        <v>-31Ni-6Al-8Cr-2W-4Ti-1Ta-1Nb-3Mo-B</v>
      </c>
      <c r="E231" s="19" t="str">
        <f>VLOOKUP(Table7[[#This Row],[Shortname]], comp[], 2, FALSE)</f>
        <v>Low-W</v>
      </c>
      <c r="F231" s="19" t="s">
        <v>729</v>
      </c>
      <c r="G231" t="s">
        <v>727</v>
      </c>
      <c r="H231">
        <v>274</v>
      </c>
      <c r="I231" s="4">
        <v>7.3E-9</v>
      </c>
      <c r="J231">
        <v>850</v>
      </c>
      <c r="K231">
        <v>7.6</v>
      </c>
      <c r="N231" s="88" t="s">
        <v>3656</v>
      </c>
      <c r="O231" s="31">
        <v>1250</v>
      </c>
      <c r="P231" s="31">
        <v>48</v>
      </c>
      <c r="Q231" s="31">
        <v>900</v>
      </c>
      <c r="R231" s="31">
        <v>168</v>
      </c>
      <c r="U231" s="89" t="s">
        <v>43</v>
      </c>
      <c r="V231" s="89" t="s">
        <v>3561</v>
      </c>
      <c r="W231" s="89">
        <v>72</v>
      </c>
    </row>
    <row r="232" spans="1:23" x14ac:dyDescent="0.3">
      <c r="A232" s="26" t="s">
        <v>3655</v>
      </c>
      <c r="B232">
        <v>213</v>
      </c>
      <c r="C232" s="19">
        <f>VLOOKUP(Table7[[#This Row],[Shortname]],comp[], 6, FALSE)</f>
        <v>338</v>
      </c>
      <c r="D232" t="str">
        <f>IF(A232=A231, "",VLOOKUP(Table7[[#This Row],[Shortname]],comp[], 3, FALSE))</f>
        <v/>
      </c>
      <c r="E232" s="19" t="str">
        <f>VLOOKUP(Table7[[#This Row],[Shortname]], comp[], 2, FALSE)</f>
        <v>Low-W</v>
      </c>
      <c r="F232" s="19" t="s">
        <v>729</v>
      </c>
      <c r="G232" t="s">
        <v>727</v>
      </c>
      <c r="H232">
        <v>323</v>
      </c>
      <c r="I232" s="4">
        <v>1.9499999999999999E-8</v>
      </c>
      <c r="J232">
        <v>850</v>
      </c>
      <c r="K232">
        <v>7.6</v>
      </c>
      <c r="N232" s="88" t="s">
        <v>3656</v>
      </c>
      <c r="O232" s="31">
        <v>1250</v>
      </c>
      <c r="P232" s="31">
        <v>48</v>
      </c>
      <c r="Q232" s="31">
        <v>900</v>
      </c>
      <c r="R232" s="31">
        <v>168</v>
      </c>
      <c r="U232" s="89" t="s">
        <v>43</v>
      </c>
      <c r="V232" s="89" t="s">
        <v>3561</v>
      </c>
      <c r="W232" s="89">
        <v>72</v>
      </c>
    </row>
    <row r="233" spans="1:23" x14ac:dyDescent="0.3">
      <c r="A233" s="26" t="s">
        <v>3655</v>
      </c>
      <c r="B233">
        <v>214</v>
      </c>
      <c r="C233" s="19">
        <f>VLOOKUP(Table7[[#This Row],[Shortname]],comp[], 6, FALSE)</f>
        <v>338</v>
      </c>
      <c r="D233" t="str">
        <f>IF(A233=A232, "",VLOOKUP(Table7[[#This Row],[Shortname]],comp[], 3, FALSE))</f>
        <v/>
      </c>
      <c r="E233" s="19" t="str">
        <f>VLOOKUP(Table7[[#This Row],[Shortname]], comp[], 2, FALSE)</f>
        <v>Low-W</v>
      </c>
      <c r="F233" s="19" t="s">
        <v>729</v>
      </c>
      <c r="G233" t="s">
        <v>727</v>
      </c>
      <c r="H233">
        <v>376</v>
      </c>
      <c r="I233" s="4">
        <v>9.39E-8</v>
      </c>
      <c r="J233">
        <v>850</v>
      </c>
      <c r="K233">
        <v>7.6</v>
      </c>
      <c r="N233" s="88" t="s">
        <v>3656</v>
      </c>
      <c r="O233" s="31">
        <v>1250</v>
      </c>
      <c r="P233" s="31">
        <v>48</v>
      </c>
      <c r="Q233" s="31">
        <v>900</v>
      </c>
      <c r="R233" s="31">
        <v>168</v>
      </c>
      <c r="U233" s="89" t="s">
        <v>43</v>
      </c>
      <c r="V233" s="89" t="s">
        <v>3561</v>
      </c>
      <c r="W233" s="89">
        <v>72</v>
      </c>
    </row>
    <row r="234" spans="1:23" x14ac:dyDescent="0.3">
      <c r="A234" s="26" t="s">
        <v>3655</v>
      </c>
      <c r="B234">
        <v>215</v>
      </c>
      <c r="C234" s="19">
        <f>VLOOKUP(Table7[[#This Row],[Shortname]],comp[], 6, FALSE)</f>
        <v>338</v>
      </c>
      <c r="D234" t="str">
        <f>IF(A234=A233, "",VLOOKUP(Table7[[#This Row],[Shortname]],comp[], 3, FALSE))</f>
        <v/>
      </c>
      <c r="E234" s="19" t="str">
        <f>VLOOKUP(Table7[[#This Row],[Shortname]], comp[], 2, FALSE)</f>
        <v>Low-W</v>
      </c>
      <c r="F234" s="19" t="s">
        <v>729</v>
      </c>
      <c r="G234" t="s">
        <v>727</v>
      </c>
      <c r="H234">
        <v>402</v>
      </c>
      <c r="I234" s="4">
        <v>1.23E-7</v>
      </c>
      <c r="J234">
        <v>850</v>
      </c>
      <c r="K234">
        <v>7.6</v>
      </c>
      <c r="N234" s="88" t="s">
        <v>3656</v>
      </c>
      <c r="O234" s="31">
        <v>1250</v>
      </c>
      <c r="P234" s="31">
        <v>48</v>
      </c>
      <c r="Q234" s="31">
        <v>900</v>
      </c>
      <c r="R234" s="31">
        <v>168</v>
      </c>
      <c r="U234" s="89" t="s">
        <v>43</v>
      </c>
      <c r="V234" s="89" t="s">
        <v>3561</v>
      </c>
      <c r="W234" s="89">
        <v>72</v>
      </c>
    </row>
    <row r="235" spans="1:23" x14ac:dyDescent="0.3">
      <c r="A235" s="19" t="s">
        <v>2208</v>
      </c>
      <c r="B235">
        <v>223</v>
      </c>
      <c r="C235" s="19">
        <f>VLOOKUP(Table7[[#This Row],[Shortname]],comp[], 6, FALSE)</f>
        <v>402</v>
      </c>
      <c r="D235" t="str">
        <f>IF(A235=A234, "",VLOOKUP(Table7[[#This Row],[Shortname]],comp[], 3, FALSE))</f>
        <v>-9Al-8Cr-9W</v>
      </c>
      <c r="E235" s="19" t="str">
        <f>VLOOKUP(Table7[[#This Row],[Shortname]], comp[], 2, FALSE)</f>
        <v>CoAlW-X</v>
      </c>
      <c r="F235" s="19" t="s">
        <v>729</v>
      </c>
      <c r="G235" s="13" t="s">
        <v>805</v>
      </c>
      <c r="H235">
        <v>350</v>
      </c>
      <c r="I235" s="4">
        <v>1.7799999999999999E-6</v>
      </c>
      <c r="J235">
        <v>850</v>
      </c>
      <c r="N235" s="88" t="s">
        <v>3660</v>
      </c>
      <c r="O235" s="31">
        <v>1300</v>
      </c>
      <c r="P235" s="31">
        <v>12</v>
      </c>
      <c r="Q235" s="31">
        <v>900</v>
      </c>
      <c r="R235" s="31">
        <v>200</v>
      </c>
      <c r="U235" s="89" t="s">
        <v>43</v>
      </c>
      <c r="V235" s="89" t="s">
        <v>3561</v>
      </c>
      <c r="W235" s="89">
        <v>64</v>
      </c>
    </row>
    <row r="236" spans="1:23" x14ac:dyDescent="0.3">
      <c r="A236" s="19" t="s">
        <v>2208</v>
      </c>
      <c r="B236">
        <v>224</v>
      </c>
      <c r="C236" s="19">
        <f>VLOOKUP(Table7[[#This Row],[Shortname]],comp[], 6, FALSE)</f>
        <v>402</v>
      </c>
      <c r="D236" t="str">
        <f>IF(A236=A235, "",VLOOKUP(Table7[[#This Row],[Shortname]],comp[], 3, FALSE))</f>
        <v/>
      </c>
      <c r="E236" s="19" t="str">
        <f>VLOOKUP(Table7[[#This Row],[Shortname]], comp[], 2, FALSE)</f>
        <v>CoAlW-X</v>
      </c>
      <c r="F236" s="19" t="s">
        <v>729</v>
      </c>
      <c r="G236" s="13" t="s">
        <v>805</v>
      </c>
      <c r="H236">
        <v>400</v>
      </c>
      <c r="I236" s="4">
        <v>4.2200000000000003E-6</v>
      </c>
      <c r="J236">
        <v>850</v>
      </c>
      <c r="N236" s="88" t="s">
        <v>3660</v>
      </c>
      <c r="O236" s="31">
        <v>1300</v>
      </c>
      <c r="P236" s="31">
        <v>12</v>
      </c>
      <c r="Q236" s="31">
        <v>900</v>
      </c>
      <c r="R236" s="31">
        <v>200</v>
      </c>
      <c r="U236" s="89" t="s">
        <v>43</v>
      </c>
      <c r="V236" s="89" t="s">
        <v>3561</v>
      </c>
      <c r="W236" s="89">
        <v>64</v>
      </c>
    </row>
    <row r="237" spans="1:23" x14ac:dyDescent="0.3">
      <c r="A237" s="19" t="s">
        <v>2208</v>
      </c>
      <c r="B237">
        <v>225</v>
      </c>
      <c r="C237" s="19">
        <f>VLOOKUP(Table7[[#This Row],[Shortname]],comp[], 6, FALSE)</f>
        <v>402</v>
      </c>
      <c r="D237" t="str">
        <f>IF(A237=A236, "",VLOOKUP(Table7[[#This Row],[Shortname]],comp[], 3, FALSE))</f>
        <v/>
      </c>
      <c r="E237" s="19" t="str">
        <f>VLOOKUP(Table7[[#This Row],[Shortname]], comp[], 2, FALSE)</f>
        <v>CoAlW-X</v>
      </c>
      <c r="F237" s="19" t="s">
        <v>729</v>
      </c>
      <c r="G237" s="13" t="s">
        <v>805</v>
      </c>
      <c r="H237">
        <v>450</v>
      </c>
      <c r="I237" s="4">
        <v>1.27E-5</v>
      </c>
      <c r="J237">
        <v>850</v>
      </c>
      <c r="N237" s="88" t="s">
        <v>3660</v>
      </c>
      <c r="O237" s="31">
        <v>1300</v>
      </c>
      <c r="P237" s="31">
        <v>12</v>
      </c>
      <c r="Q237" s="31">
        <v>900</v>
      </c>
      <c r="R237" s="31">
        <v>200</v>
      </c>
      <c r="U237" s="89" t="s">
        <v>43</v>
      </c>
      <c r="V237" s="89" t="s">
        <v>3561</v>
      </c>
      <c r="W237" s="89">
        <v>64</v>
      </c>
    </row>
    <row r="238" spans="1:23" x14ac:dyDescent="0.3">
      <c r="A238" s="19" t="s">
        <v>2206</v>
      </c>
      <c r="B238">
        <v>226</v>
      </c>
      <c r="C238" s="19">
        <f>VLOOKUP(Table7[[#This Row],[Shortname]],comp[], 6, FALSE)</f>
        <v>404</v>
      </c>
      <c r="D238" t="str">
        <f>IF(A238=A237, "",VLOOKUP(Table7[[#This Row],[Shortname]],comp[], 3, FALSE))</f>
        <v>-18Ni-9Al-9W</v>
      </c>
      <c r="E238" s="19" t="str">
        <f>VLOOKUP(Table7[[#This Row],[Shortname]], comp[], 2, FALSE)</f>
        <v>CoAlW-X</v>
      </c>
      <c r="F238" s="19" t="s">
        <v>807</v>
      </c>
      <c r="G238" s="13" t="s">
        <v>805</v>
      </c>
      <c r="H238">
        <v>400</v>
      </c>
      <c r="I238" s="4">
        <v>1.6199999999999999E-7</v>
      </c>
      <c r="J238">
        <v>850</v>
      </c>
      <c r="N238" s="88" t="s">
        <v>3661</v>
      </c>
      <c r="O238" s="31">
        <v>1300</v>
      </c>
      <c r="P238" s="31">
        <v>12</v>
      </c>
      <c r="Q238" s="31">
        <v>900</v>
      </c>
      <c r="R238" s="31">
        <v>200</v>
      </c>
      <c r="U238" s="89" t="s">
        <v>43</v>
      </c>
      <c r="V238" s="89" t="s">
        <v>3561</v>
      </c>
      <c r="W238" s="89">
        <v>50</v>
      </c>
    </row>
    <row r="239" spans="1:23" x14ac:dyDescent="0.3">
      <c r="A239" s="19" t="s">
        <v>2206</v>
      </c>
      <c r="B239">
        <v>227</v>
      </c>
      <c r="C239" s="19">
        <f>VLOOKUP(Table7[[#This Row],[Shortname]],comp[], 6, FALSE)</f>
        <v>404</v>
      </c>
      <c r="D239" t="str">
        <f>IF(A239=A238, "",VLOOKUP(Table7[[#This Row],[Shortname]],comp[], 3, FALSE))</f>
        <v/>
      </c>
      <c r="E239" s="19" t="str">
        <f>VLOOKUP(Table7[[#This Row],[Shortname]], comp[], 2, FALSE)</f>
        <v>CoAlW-X</v>
      </c>
      <c r="F239" s="19" t="s">
        <v>807</v>
      </c>
      <c r="G239" s="13" t="s">
        <v>805</v>
      </c>
      <c r="H239">
        <v>450</v>
      </c>
      <c r="I239" s="4">
        <v>5.7000000000000005E-7</v>
      </c>
      <c r="J239">
        <v>850</v>
      </c>
      <c r="N239" s="88" t="s">
        <v>3661</v>
      </c>
      <c r="O239" s="31">
        <v>1300</v>
      </c>
      <c r="P239" s="31">
        <v>12</v>
      </c>
      <c r="Q239" s="31">
        <v>900</v>
      </c>
      <c r="R239" s="31">
        <v>200</v>
      </c>
      <c r="U239" s="89" t="s">
        <v>43</v>
      </c>
      <c r="V239" s="89" t="s">
        <v>3561</v>
      </c>
      <c r="W239" s="89">
        <v>50</v>
      </c>
    </row>
    <row r="240" spans="1:23" x14ac:dyDescent="0.3">
      <c r="A240" s="19" t="s">
        <v>2206</v>
      </c>
      <c r="B240">
        <v>228</v>
      </c>
      <c r="C240" s="19">
        <f>VLOOKUP(Table7[[#This Row],[Shortname]],comp[], 6, FALSE)</f>
        <v>404</v>
      </c>
      <c r="D240" t="str">
        <f>IF(A240=A239, "",VLOOKUP(Table7[[#This Row],[Shortname]],comp[], 3, FALSE))</f>
        <v/>
      </c>
      <c r="E240" s="19" t="str">
        <f>VLOOKUP(Table7[[#This Row],[Shortname]], comp[], 2, FALSE)</f>
        <v>CoAlW-X</v>
      </c>
      <c r="F240" s="19" t="s">
        <v>807</v>
      </c>
      <c r="G240" s="13" t="s">
        <v>805</v>
      </c>
      <c r="H240">
        <v>500</v>
      </c>
      <c r="I240" s="4">
        <v>2.34E-6</v>
      </c>
      <c r="J240">
        <v>850</v>
      </c>
      <c r="N240" s="88" t="s">
        <v>3661</v>
      </c>
      <c r="O240" s="31">
        <v>1300</v>
      </c>
      <c r="P240" s="31">
        <v>12</v>
      </c>
      <c r="Q240" s="31">
        <v>900</v>
      </c>
      <c r="R240" s="31">
        <v>200</v>
      </c>
      <c r="U240" s="89" t="s">
        <v>43</v>
      </c>
      <c r="V240" s="89" t="s">
        <v>3561</v>
      </c>
      <c r="W240" s="89">
        <v>50</v>
      </c>
    </row>
    <row r="241" spans="1:23" x14ac:dyDescent="0.3">
      <c r="A241" s="19" t="s">
        <v>2210</v>
      </c>
      <c r="B241">
        <v>229</v>
      </c>
      <c r="C241" s="19">
        <f>VLOOKUP(Table7[[#This Row],[Shortname]],comp[], 6, FALSE)</f>
        <v>405</v>
      </c>
      <c r="D241" t="str">
        <f>IF(A241=A240, "",VLOOKUP(Table7[[#This Row],[Shortname]],comp[], 3, FALSE))</f>
        <v>-9Ni-9Al-8Cr-9W</v>
      </c>
      <c r="E241" s="19" t="str">
        <f>VLOOKUP(Table7[[#This Row],[Shortname]], comp[], 2, FALSE)</f>
        <v>CoAlWX+</v>
      </c>
      <c r="F241" s="19" t="s">
        <v>808</v>
      </c>
      <c r="G241" s="13" t="s">
        <v>805</v>
      </c>
      <c r="H241">
        <v>300</v>
      </c>
      <c r="I241" s="4">
        <v>1.7499999999999999E-7</v>
      </c>
      <c r="J241">
        <v>850</v>
      </c>
      <c r="N241" s="88" t="s">
        <v>3662</v>
      </c>
      <c r="O241" s="31">
        <v>1300</v>
      </c>
      <c r="P241" s="31">
        <v>12</v>
      </c>
      <c r="Q241" s="31">
        <v>900</v>
      </c>
      <c r="R241" s="31">
        <v>200</v>
      </c>
      <c r="U241" s="89" t="s">
        <v>43</v>
      </c>
      <c r="V241" s="89" t="s">
        <v>3561</v>
      </c>
      <c r="W241" s="89">
        <v>64</v>
      </c>
    </row>
    <row r="242" spans="1:23" x14ac:dyDescent="0.3">
      <c r="A242" s="19" t="s">
        <v>2210</v>
      </c>
      <c r="B242">
        <v>230</v>
      </c>
      <c r="C242" s="19">
        <f>VLOOKUP(Table7[[#This Row],[Shortname]],comp[], 6, FALSE)</f>
        <v>405</v>
      </c>
      <c r="D242" t="str">
        <f>IF(A242=A241, "",VLOOKUP(Table7[[#This Row],[Shortname]],comp[], 3, FALSE))</f>
        <v/>
      </c>
      <c r="E242" s="19" t="str">
        <f>VLOOKUP(Table7[[#This Row],[Shortname]], comp[], 2, FALSE)</f>
        <v>CoAlWX+</v>
      </c>
      <c r="F242" s="19" t="s">
        <v>808</v>
      </c>
      <c r="G242" s="13" t="s">
        <v>805</v>
      </c>
      <c r="H242">
        <v>350</v>
      </c>
      <c r="I242" s="4">
        <v>6.6700000000000003E-7</v>
      </c>
      <c r="J242">
        <v>850</v>
      </c>
      <c r="N242" s="88" t="s">
        <v>3662</v>
      </c>
      <c r="O242" s="31">
        <v>1300</v>
      </c>
      <c r="P242" s="31">
        <v>12</v>
      </c>
      <c r="Q242" s="31">
        <v>900</v>
      </c>
      <c r="R242" s="31">
        <v>200</v>
      </c>
      <c r="U242" s="89" t="s">
        <v>43</v>
      </c>
      <c r="V242" s="89" t="s">
        <v>3561</v>
      </c>
      <c r="W242" s="89">
        <v>64</v>
      </c>
    </row>
    <row r="243" spans="1:23" x14ac:dyDescent="0.3">
      <c r="A243" s="19" t="s">
        <v>2210</v>
      </c>
      <c r="B243">
        <v>231</v>
      </c>
      <c r="C243" s="19">
        <f>VLOOKUP(Table7[[#This Row],[Shortname]],comp[], 6, FALSE)</f>
        <v>405</v>
      </c>
      <c r="D243" t="str">
        <f>IF(A243=A242, "",VLOOKUP(Table7[[#This Row],[Shortname]],comp[], 3, FALSE))</f>
        <v/>
      </c>
      <c r="E243" s="19" t="str">
        <f>VLOOKUP(Table7[[#This Row],[Shortname]], comp[], 2, FALSE)</f>
        <v>CoAlWX+</v>
      </c>
      <c r="F243" s="19" t="s">
        <v>808</v>
      </c>
      <c r="G243" s="13" t="s">
        <v>805</v>
      </c>
      <c r="H243">
        <v>400</v>
      </c>
      <c r="I243" s="4">
        <v>1.8500000000000001E-6</v>
      </c>
      <c r="J243">
        <v>850</v>
      </c>
      <c r="N243" s="88" t="s">
        <v>3662</v>
      </c>
      <c r="O243" s="31">
        <v>1300</v>
      </c>
      <c r="P243" s="31">
        <v>12</v>
      </c>
      <c r="Q243" s="31">
        <v>900</v>
      </c>
      <c r="R243" s="31">
        <v>200</v>
      </c>
      <c r="U243" s="89" t="s">
        <v>43</v>
      </c>
      <c r="V243" s="89" t="s">
        <v>3561</v>
      </c>
      <c r="W243" s="89">
        <v>64</v>
      </c>
    </row>
    <row r="244" spans="1:23" x14ac:dyDescent="0.3">
      <c r="A244" s="19" t="s">
        <v>2207</v>
      </c>
      <c r="B244">
        <v>232</v>
      </c>
      <c r="C244" s="19">
        <f>VLOOKUP(Table7[[#This Row],[Shortname]],comp[], 6, FALSE)</f>
        <v>406</v>
      </c>
      <c r="D244" t="str">
        <f>IF(A244=A243, "",VLOOKUP(Table7[[#This Row],[Shortname]],comp[], 3, FALSE))</f>
        <v>-18Ni-9Al-8Cr-9W</v>
      </c>
      <c r="E244" s="19" t="str">
        <f>VLOOKUP(Table7[[#This Row],[Shortname]], comp[], 2, FALSE)</f>
        <v>CoAlWX+</v>
      </c>
      <c r="F244" s="19" t="s">
        <v>809</v>
      </c>
      <c r="G244" s="13" t="s">
        <v>805</v>
      </c>
      <c r="H244">
        <v>300</v>
      </c>
      <c r="I244" s="4">
        <v>1.4999999999999999E-7</v>
      </c>
      <c r="J244">
        <v>850</v>
      </c>
      <c r="N244" s="88" t="s">
        <v>3663</v>
      </c>
      <c r="O244" s="31">
        <v>1300</v>
      </c>
      <c r="P244" s="31">
        <v>12</v>
      </c>
      <c r="Q244" s="31">
        <v>900</v>
      </c>
      <c r="R244" s="31">
        <v>200</v>
      </c>
      <c r="U244" s="89" t="s">
        <v>43</v>
      </c>
      <c r="V244" s="89" t="s">
        <v>3561</v>
      </c>
      <c r="W244" s="89">
        <v>64</v>
      </c>
    </row>
    <row r="245" spans="1:23" x14ac:dyDescent="0.3">
      <c r="A245" s="19" t="s">
        <v>2207</v>
      </c>
      <c r="B245">
        <v>233</v>
      </c>
      <c r="C245" s="19">
        <f>VLOOKUP(Table7[[#This Row],[Shortname]],comp[], 6, FALSE)</f>
        <v>406</v>
      </c>
      <c r="D245" t="str">
        <f>IF(A245=A244, "",VLOOKUP(Table7[[#This Row],[Shortname]],comp[], 3, FALSE))</f>
        <v/>
      </c>
      <c r="E245" s="19" t="str">
        <f>VLOOKUP(Table7[[#This Row],[Shortname]], comp[], 2, FALSE)</f>
        <v>CoAlWX+</v>
      </c>
      <c r="F245" s="19" t="s">
        <v>809</v>
      </c>
      <c r="G245" s="13" t="s">
        <v>805</v>
      </c>
      <c r="H245">
        <v>350</v>
      </c>
      <c r="I245" s="4">
        <v>3.7E-7</v>
      </c>
      <c r="J245">
        <v>850</v>
      </c>
      <c r="N245" s="88" t="s">
        <v>3663</v>
      </c>
      <c r="O245" s="31">
        <v>1300</v>
      </c>
      <c r="P245" s="31">
        <v>12</v>
      </c>
      <c r="Q245" s="31">
        <v>900</v>
      </c>
      <c r="R245" s="31">
        <v>200</v>
      </c>
      <c r="U245" s="89" t="s">
        <v>43</v>
      </c>
      <c r="V245" s="89" t="s">
        <v>3561</v>
      </c>
      <c r="W245" s="89">
        <v>64</v>
      </c>
    </row>
    <row r="246" spans="1:23" x14ac:dyDescent="0.3">
      <c r="A246" s="19" t="s">
        <v>2207</v>
      </c>
      <c r="B246">
        <v>234</v>
      </c>
      <c r="C246" s="19">
        <f>VLOOKUP(Table7[[#This Row],[Shortname]],comp[], 6, FALSE)</f>
        <v>406</v>
      </c>
      <c r="D246" t="str">
        <f>IF(A246=A245, "",VLOOKUP(Table7[[#This Row],[Shortname]],comp[], 3, FALSE))</f>
        <v/>
      </c>
      <c r="E246" s="19" t="str">
        <f>VLOOKUP(Table7[[#This Row],[Shortname]], comp[], 2, FALSE)</f>
        <v>CoAlWX+</v>
      </c>
      <c r="F246" s="19" t="s">
        <v>809</v>
      </c>
      <c r="G246" s="13" t="s">
        <v>805</v>
      </c>
      <c r="H246">
        <v>400</v>
      </c>
      <c r="I246" s="4">
        <v>1.1999999999999999E-6</v>
      </c>
      <c r="J246">
        <v>850</v>
      </c>
      <c r="N246" s="88" t="s">
        <v>3663</v>
      </c>
      <c r="O246" s="31">
        <v>1300</v>
      </c>
      <c r="P246" s="31">
        <v>12</v>
      </c>
      <c r="Q246" s="31">
        <v>900</v>
      </c>
      <c r="R246" s="31">
        <v>200</v>
      </c>
      <c r="U246" s="89" t="s">
        <v>43</v>
      </c>
      <c r="V246" s="89" t="s">
        <v>3561</v>
      </c>
      <c r="W246" s="89">
        <v>64</v>
      </c>
    </row>
    <row r="247" spans="1:23" x14ac:dyDescent="0.3">
      <c r="A247" s="19" t="s">
        <v>2207</v>
      </c>
      <c r="B247">
        <v>235</v>
      </c>
      <c r="C247" s="19">
        <f>VLOOKUP(Table7[[#This Row],[Shortname]],comp[], 6, FALSE)</f>
        <v>406</v>
      </c>
      <c r="D247" t="str">
        <f>IF(A247=A246, "",VLOOKUP(Table7[[#This Row],[Shortname]],comp[], 3, FALSE))</f>
        <v/>
      </c>
      <c r="E247" s="19" t="str">
        <f>VLOOKUP(Table7[[#This Row],[Shortname]], comp[], 2, FALSE)</f>
        <v>CoAlWX+</v>
      </c>
      <c r="F247" s="19" t="s">
        <v>809</v>
      </c>
      <c r="G247" s="13" t="s">
        <v>805</v>
      </c>
      <c r="H247">
        <v>450</v>
      </c>
      <c r="I247" s="4">
        <v>4.0500000000000002E-6</v>
      </c>
      <c r="J247">
        <v>850</v>
      </c>
      <c r="N247" s="88" t="s">
        <v>3663</v>
      </c>
      <c r="O247" s="31">
        <v>1300</v>
      </c>
      <c r="P247" s="31">
        <v>12</v>
      </c>
      <c r="Q247" s="31">
        <v>900</v>
      </c>
      <c r="R247" s="31">
        <v>200</v>
      </c>
      <c r="U247" s="89" t="s">
        <v>43</v>
      </c>
      <c r="V247" s="89" t="s">
        <v>3561</v>
      </c>
      <c r="W247" s="89">
        <v>64</v>
      </c>
    </row>
    <row r="248" spans="1:23" x14ac:dyDescent="0.3">
      <c r="A248" s="19" t="s">
        <v>2469</v>
      </c>
      <c r="B248">
        <v>236</v>
      </c>
      <c r="C248" s="19">
        <f>VLOOKUP(Table7[[#This Row],[Shortname]],comp[], 6, FALSE)</f>
        <v>413</v>
      </c>
      <c r="D248" t="str">
        <f>IF(A248=A247, "",VLOOKUP(Table7[[#This Row],[Shortname]],comp[], 3, FALSE))</f>
        <v>-10Ni-5Al-6Ti-3Nb-3V-B</v>
      </c>
      <c r="E248" s="19" t="str">
        <f>VLOOKUP(Table7[[#This Row],[Shortname]], comp[], 2, FALSE)</f>
        <v>Co3Ti</v>
      </c>
      <c r="F248" s="19" t="s">
        <v>840</v>
      </c>
      <c r="G248" t="s">
        <v>839</v>
      </c>
      <c r="H248">
        <v>170</v>
      </c>
      <c r="I248" s="4">
        <v>9.3400000000000003E-8</v>
      </c>
      <c r="J248">
        <v>850</v>
      </c>
      <c r="K248">
        <v>8.8000000000000007</v>
      </c>
      <c r="N248" s="88" t="s">
        <v>3664</v>
      </c>
      <c r="O248" s="31">
        <v>1200</v>
      </c>
      <c r="P248" s="31">
        <v>48</v>
      </c>
      <c r="Q248" s="31">
        <v>850</v>
      </c>
      <c r="R248" s="31">
        <v>168</v>
      </c>
      <c r="U248" s="89" t="s">
        <v>43</v>
      </c>
      <c r="V248" s="89" t="s">
        <v>3561</v>
      </c>
      <c r="W248" s="89">
        <v>43.8</v>
      </c>
    </row>
    <row r="249" spans="1:23" x14ac:dyDescent="0.3">
      <c r="A249" s="19" t="s">
        <v>2469</v>
      </c>
      <c r="B249">
        <v>237</v>
      </c>
      <c r="C249" s="19">
        <f>VLOOKUP(Table7[[#This Row],[Shortname]],comp[], 6, FALSE)</f>
        <v>413</v>
      </c>
      <c r="D249" t="str">
        <f>IF(A249=A248, "",VLOOKUP(Table7[[#This Row],[Shortname]],comp[], 3, FALSE))</f>
        <v/>
      </c>
      <c r="E249" s="19" t="str">
        <f>VLOOKUP(Table7[[#This Row],[Shortname]], comp[], 2, FALSE)</f>
        <v>Co3Ti</v>
      </c>
      <c r="F249" s="19" t="s">
        <v>840</v>
      </c>
      <c r="G249" t="s">
        <v>839</v>
      </c>
      <c r="H249">
        <v>198</v>
      </c>
      <c r="I249" s="4">
        <v>2.8000000000000002E-7</v>
      </c>
      <c r="J249">
        <v>850</v>
      </c>
      <c r="K249">
        <v>8.8000000000000007</v>
      </c>
      <c r="N249" s="88" t="s">
        <v>3664</v>
      </c>
      <c r="O249" s="31">
        <v>1200</v>
      </c>
      <c r="P249" s="31">
        <v>48</v>
      </c>
      <c r="Q249" s="31">
        <v>850</v>
      </c>
      <c r="R249" s="31">
        <v>168</v>
      </c>
      <c r="U249" s="89" t="s">
        <v>43</v>
      </c>
      <c r="V249" s="89" t="s">
        <v>3561</v>
      </c>
      <c r="W249" s="89">
        <v>43.8</v>
      </c>
    </row>
    <row r="250" spans="1:23" x14ac:dyDescent="0.3">
      <c r="A250" s="19" t="s">
        <v>2469</v>
      </c>
      <c r="B250">
        <v>238</v>
      </c>
      <c r="C250" s="19">
        <f>VLOOKUP(Table7[[#This Row],[Shortname]],comp[], 6, FALSE)</f>
        <v>413</v>
      </c>
      <c r="D250" t="str">
        <f>IF(A250=A249, "",VLOOKUP(Table7[[#This Row],[Shortname]],comp[], 3, FALSE))</f>
        <v/>
      </c>
      <c r="E250" s="19" t="str">
        <f>VLOOKUP(Table7[[#This Row],[Shortname]], comp[], 2, FALSE)</f>
        <v>Co3Ti</v>
      </c>
      <c r="F250" s="19" t="s">
        <v>840</v>
      </c>
      <c r="G250" t="s">
        <v>839</v>
      </c>
      <c r="H250">
        <v>226</v>
      </c>
      <c r="I250" s="4">
        <v>9.6599999999999994E-7</v>
      </c>
      <c r="J250">
        <v>850</v>
      </c>
      <c r="K250">
        <v>8.8000000000000007</v>
      </c>
      <c r="N250" s="88" t="s">
        <v>3664</v>
      </c>
      <c r="O250" s="31">
        <v>1200</v>
      </c>
      <c r="P250" s="31">
        <v>48</v>
      </c>
      <c r="Q250" s="31">
        <v>850</v>
      </c>
      <c r="R250" s="31">
        <v>168</v>
      </c>
      <c r="U250" s="89" t="s">
        <v>43</v>
      </c>
      <c r="V250" s="89" t="s">
        <v>3561</v>
      </c>
      <c r="W250" s="89">
        <v>43.8</v>
      </c>
    </row>
    <row r="251" spans="1:23" x14ac:dyDescent="0.3">
      <c r="A251" s="19" t="s">
        <v>2469</v>
      </c>
      <c r="B251">
        <v>239</v>
      </c>
      <c r="C251" s="19">
        <f>VLOOKUP(Table7[[#This Row],[Shortname]],comp[], 6, FALSE)</f>
        <v>413</v>
      </c>
      <c r="D251" t="str">
        <f>IF(A251=A250, "",VLOOKUP(Table7[[#This Row],[Shortname]],comp[], 3, FALSE))</f>
        <v/>
      </c>
      <c r="E251" s="19" t="str">
        <f>VLOOKUP(Table7[[#This Row],[Shortname]], comp[], 2, FALSE)</f>
        <v>Co3Ti</v>
      </c>
      <c r="F251" s="19" t="s">
        <v>840</v>
      </c>
      <c r="G251" t="s">
        <v>839</v>
      </c>
      <c r="H251">
        <v>272</v>
      </c>
      <c r="I251" s="4">
        <v>5.0300000000000001E-6</v>
      </c>
      <c r="J251">
        <v>850</v>
      </c>
      <c r="K251">
        <v>8.8000000000000007</v>
      </c>
      <c r="N251" s="88" t="s">
        <v>3664</v>
      </c>
      <c r="O251" s="31">
        <v>1200</v>
      </c>
      <c r="P251" s="31">
        <v>48</v>
      </c>
      <c r="Q251" s="31">
        <v>850</v>
      </c>
      <c r="R251" s="31">
        <v>168</v>
      </c>
      <c r="U251" s="89" t="s">
        <v>43</v>
      </c>
      <c r="V251" s="89" t="s">
        <v>3561</v>
      </c>
      <c r="W251" s="89">
        <v>43.8</v>
      </c>
    </row>
    <row r="252" spans="1:23" x14ac:dyDescent="0.3">
      <c r="A252" s="19" t="s">
        <v>2469</v>
      </c>
      <c r="B252">
        <v>240</v>
      </c>
      <c r="C252" s="19">
        <f>VLOOKUP(Table7[[#This Row],[Shortname]],comp[], 6, FALSE)</f>
        <v>413</v>
      </c>
      <c r="D252" t="str">
        <f>IF(A252=A251, "",VLOOKUP(Table7[[#This Row],[Shortname]],comp[], 3, FALSE))</f>
        <v/>
      </c>
      <c r="E252" s="19" t="str">
        <f>VLOOKUP(Table7[[#This Row],[Shortname]], comp[], 2, FALSE)</f>
        <v>Co3Ti</v>
      </c>
      <c r="F252" s="19" t="s">
        <v>840</v>
      </c>
      <c r="G252" t="s">
        <v>839</v>
      </c>
      <c r="H252">
        <v>302</v>
      </c>
      <c r="I252" s="4">
        <v>1.27E-5</v>
      </c>
      <c r="J252">
        <v>850</v>
      </c>
      <c r="K252">
        <v>8.8000000000000007</v>
      </c>
      <c r="N252" s="88" t="s">
        <v>3664</v>
      </c>
      <c r="O252" s="31">
        <v>1200</v>
      </c>
      <c r="P252" s="31">
        <v>48</v>
      </c>
      <c r="Q252" s="31">
        <v>850</v>
      </c>
      <c r="R252" s="31">
        <v>168</v>
      </c>
      <c r="U252" s="89" t="s">
        <v>43</v>
      </c>
      <c r="V252" s="89" t="s">
        <v>3561</v>
      </c>
      <c r="W252" s="89">
        <v>43.8</v>
      </c>
    </row>
    <row r="253" spans="1:23" x14ac:dyDescent="0.3">
      <c r="A253" s="19" t="s">
        <v>2469</v>
      </c>
      <c r="B253">
        <v>241</v>
      </c>
      <c r="C253" s="19">
        <f>VLOOKUP(Table7[[#This Row],[Shortname]],comp[], 6, FALSE)</f>
        <v>413</v>
      </c>
      <c r="D253" t="str">
        <f>IF(A253=A252, "",VLOOKUP(Table7[[#This Row],[Shortname]],comp[], 3, FALSE))</f>
        <v/>
      </c>
      <c r="E253" s="19" t="str">
        <f>VLOOKUP(Table7[[#This Row],[Shortname]], comp[], 2, FALSE)</f>
        <v>Co3Ti</v>
      </c>
      <c r="F253" s="19" t="s">
        <v>840</v>
      </c>
      <c r="G253" t="s">
        <v>839</v>
      </c>
      <c r="H253">
        <v>350</v>
      </c>
      <c r="I253" s="4">
        <v>5.5699999999999999E-5</v>
      </c>
      <c r="J253">
        <v>850</v>
      </c>
      <c r="K253">
        <v>8.8000000000000007</v>
      </c>
      <c r="N253" s="88" t="s">
        <v>3664</v>
      </c>
      <c r="O253" s="31">
        <v>1200</v>
      </c>
      <c r="P253" s="31">
        <v>48</v>
      </c>
      <c r="Q253" s="31">
        <v>850</v>
      </c>
      <c r="R253" s="31">
        <v>168</v>
      </c>
      <c r="U253" s="89" t="s">
        <v>43</v>
      </c>
      <c r="V253" s="89" t="s">
        <v>3561</v>
      </c>
      <c r="W253" s="89">
        <v>43.8</v>
      </c>
    </row>
    <row r="254" spans="1:23" x14ac:dyDescent="0.3">
      <c r="A254" t="s">
        <v>2470</v>
      </c>
      <c r="B254">
        <v>242</v>
      </c>
      <c r="C254">
        <f>VLOOKUP(Table7[[#This Row],[Shortname]],comp[], 6, FALSE)</f>
        <v>414</v>
      </c>
      <c r="D254" t="str">
        <f>IF(A254=A253, "",VLOOKUP(Table7[[#This Row],[Shortname]],comp[], 3, FALSE))</f>
        <v>-10Ni-5Al-4Cr-6Ti-3Nb-3V-B</v>
      </c>
      <c r="E254" t="str">
        <f>VLOOKUP(Table7[[#This Row],[Shortname]], comp[], 2, FALSE)</f>
        <v>Co3Ti</v>
      </c>
      <c r="F254" t="s">
        <v>841</v>
      </c>
      <c r="G254" t="s">
        <v>839</v>
      </c>
      <c r="H254">
        <v>194</v>
      </c>
      <c r="I254" s="4">
        <v>1.36E-7</v>
      </c>
      <c r="J254">
        <v>850</v>
      </c>
      <c r="K254">
        <v>8.4</v>
      </c>
      <c r="N254" s="88" t="s">
        <v>3665</v>
      </c>
      <c r="O254" s="31">
        <v>1200</v>
      </c>
      <c r="P254" s="31">
        <v>48</v>
      </c>
      <c r="Q254" s="31">
        <v>850</v>
      </c>
      <c r="R254" s="31">
        <v>168</v>
      </c>
      <c r="U254" s="89" t="s">
        <v>43</v>
      </c>
      <c r="V254" s="89" t="s">
        <v>3561</v>
      </c>
      <c r="W254" s="89">
        <v>41.4</v>
      </c>
    </row>
    <row r="255" spans="1:23" x14ac:dyDescent="0.3">
      <c r="A255" t="s">
        <v>2470</v>
      </c>
      <c r="B255">
        <v>243</v>
      </c>
      <c r="C255">
        <f>VLOOKUP(Table7[[#This Row],[Shortname]],comp[], 6, FALSE)</f>
        <v>414</v>
      </c>
      <c r="D255" t="str">
        <f>IF(A255=A254, "",VLOOKUP(Table7[[#This Row],[Shortname]],comp[], 3, FALSE))</f>
        <v/>
      </c>
      <c r="E255" t="str">
        <f>VLOOKUP(Table7[[#This Row],[Shortname]], comp[], 2, FALSE)</f>
        <v>Co3Ti</v>
      </c>
      <c r="F255" t="s">
        <v>841</v>
      </c>
      <c r="G255" t="s">
        <v>839</v>
      </c>
      <c r="H255">
        <v>241</v>
      </c>
      <c r="I255" s="4">
        <v>2.2000000000000001E-7</v>
      </c>
      <c r="J255">
        <v>850</v>
      </c>
      <c r="K255">
        <v>8.4</v>
      </c>
      <c r="N255" s="88" t="s">
        <v>3665</v>
      </c>
      <c r="O255" s="31">
        <v>1200</v>
      </c>
      <c r="P255" s="31">
        <v>48</v>
      </c>
      <c r="Q255" s="31">
        <v>850</v>
      </c>
      <c r="R255" s="31">
        <v>168</v>
      </c>
      <c r="U255" s="89" t="s">
        <v>43</v>
      </c>
      <c r="V255" s="89" t="s">
        <v>3561</v>
      </c>
      <c r="W255" s="89">
        <v>41.4</v>
      </c>
    </row>
    <row r="256" spans="1:23" x14ac:dyDescent="0.3">
      <c r="A256" t="s">
        <v>2470</v>
      </c>
      <c r="B256">
        <v>244</v>
      </c>
      <c r="C256">
        <f>VLOOKUP(Table7[[#This Row],[Shortname]],comp[], 6, FALSE)</f>
        <v>414</v>
      </c>
      <c r="D256" t="str">
        <f>IF(A256=A255, "",VLOOKUP(Table7[[#This Row],[Shortname]],comp[], 3, FALSE))</f>
        <v/>
      </c>
      <c r="E256" t="str">
        <f>VLOOKUP(Table7[[#This Row],[Shortname]], comp[], 2, FALSE)</f>
        <v>Co3Ti</v>
      </c>
      <c r="F256" t="s">
        <v>841</v>
      </c>
      <c r="G256" t="s">
        <v>839</v>
      </c>
      <c r="H256">
        <v>264</v>
      </c>
      <c r="I256" s="4">
        <v>4.3799999999999998E-7</v>
      </c>
      <c r="J256">
        <v>850</v>
      </c>
      <c r="K256">
        <v>8.4</v>
      </c>
      <c r="N256" s="88" t="s">
        <v>3665</v>
      </c>
      <c r="O256" s="31">
        <v>1200</v>
      </c>
      <c r="P256" s="31">
        <v>48</v>
      </c>
      <c r="Q256" s="31">
        <v>850</v>
      </c>
      <c r="R256" s="31">
        <v>168</v>
      </c>
      <c r="U256" s="89" t="s">
        <v>43</v>
      </c>
      <c r="V256" s="89" t="s">
        <v>3561</v>
      </c>
      <c r="W256" s="89">
        <v>41.4</v>
      </c>
    </row>
    <row r="257" spans="1:23" x14ac:dyDescent="0.3">
      <c r="A257" t="s">
        <v>2470</v>
      </c>
      <c r="B257">
        <v>245</v>
      </c>
      <c r="C257">
        <f>VLOOKUP(Table7[[#This Row],[Shortname]],comp[], 6, FALSE)</f>
        <v>414</v>
      </c>
      <c r="D257" t="str">
        <f>IF(A257=A256, "",VLOOKUP(Table7[[#This Row],[Shortname]],comp[], 3, FALSE))</f>
        <v/>
      </c>
      <c r="E257" t="str">
        <f>VLOOKUP(Table7[[#This Row],[Shortname]], comp[], 2, FALSE)</f>
        <v>Co3Ti</v>
      </c>
      <c r="F257" t="s">
        <v>841</v>
      </c>
      <c r="G257" t="s">
        <v>839</v>
      </c>
      <c r="H257">
        <v>330</v>
      </c>
      <c r="I257" s="4">
        <v>3.5700000000000001E-6</v>
      </c>
      <c r="J257">
        <v>850</v>
      </c>
      <c r="K257">
        <v>8.4</v>
      </c>
      <c r="N257" s="88" t="s">
        <v>3665</v>
      </c>
      <c r="O257" s="31">
        <v>1200</v>
      </c>
      <c r="P257" s="31">
        <v>48</v>
      </c>
      <c r="Q257" s="31">
        <v>850</v>
      </c>
      <c r="R257" s="31">
        <v>168</v>
      </c>
      <c r="U257" s="89" t="s">
        <v>43</v>
      </c>
      <c r="V257" s="89" t="s">
        <v>3561</v>
      </c>
      <c r="W257" s="89">
        <v>41.4</v>
      </c>
    </row>
    <row r="258" spans="1:23" x14ac:dyDescent="0.3">
      <c r="A258" t="s">
        <v>2470</v>
      </c>
      <c r="B258">
        <v>246</v>
      </c>
      <c r="C258">
        <f>VLOOKUP(Table7[[#This Row],[Shortname]],comp[], 6, FALSE)</f>
        <v>414</v>
      </c>
      <c r="D258" t="str">
        <f>IF(A258=A257, "",VLOOKUP(Table7[[#This Row],[Shortname]],comp[], 3, FALSE))</f>
        <v/>
      </c>
      <c r="E258" t="str">
        <f>VLOOKUP(Table7[[#This Row],[Shortname]], comp[], 2, FALSE)</f>
        <v>Co3Ti</v>
      </c>
      <c r="F258" t="s">
        <v>841</v>
      </c>
      <c r="G258" t="s">
        <v>839</v>
      </c>
      <c r="H258">
        <v>367</v>
      </c>
      <c r="I258" s="4">
        <v>1.56E-5</v>
      </c>
      <c r="J258">
        <v>850</v>
      </c>
      <c r="K258">
        <v>8.4</v>
      </c>
      <c r="N258" s="88" t="s">
        <v>3665</v>
      </c>
      <c r="O258" s="31">
        <v>1200</v>
      </c>
      <c r="P258" s="31">
        <v>48</v>
      </c>
      <c r="Q258" s="31">
        <v>850</v>
      </c>
      <c r="R258" s="31">
        <v>168</v>
      </c>
      <c r="U258" s="89" t="s">
        <v>43</v>
      </c>
      <c r="V258" s="89" t="s">
        <v>3561</v>
      </c>
      <c r="W258" s="89">
        <v>41.4</v>
      </c>
    </row>
    <row r="259" spans="1:23" x14ac:dyDescent="0.3">
      <c r="A259" t="s">
        <v>2470</v>
      </c>
      <c r="B259">
        <v>247</v>
      </c>
      <c r="C259">
        <f>VLOOKUP(Table7[[#This Row],[Shortname]],comp[], 6, FALSE)</f>
        <v>414</v>
      </c>
      <c r="D259" t="str">
        <f>IF(A259=A258, "",VLOOKUP(Table7[[#This Row],[Shortname]],comp[], 3, FALSE))</f>
        <v/>
      </c>
      <c r="E259" t="str">
        <f>VLOOKUP(Table7[[#This Row],[Shortname]], comp[], 2, FALSE)</f>
        <v>Co3Ti</v>
      </c>
      <c r="F259" t="s">
        <v>841</v>
      </c>
      <c r="G259" t="s">
        <v>839</v>
      </c>
      <c r="H259">
        <v>444</v>
      </c>
      <c r="I259" s="4">
        <v>8.42E-5</v>
      </c>
      <c r="J259">
        <v>850</v>
      </c>
      <c r="K259">
        <v>8.4</v>
      </c>
      <c r="N259" s="88" t="s">
        <v>3665</v>
      </c>
      <c r="O259" s="31">
        <v>1200</v>
      </c>
      <c r="P259" s="31">
        <v>48</v>
      </c>
      <c r="Q259" s="31">
        <v>850</v>
      </c>
      <c r="R259" s="31">
        <v>168</v>
      </c>
      <c r="U259" s="89" t="s">
        <v>43</v>
      </c>
      <c r="V259" s="89" t="s">
        <v>3561</v>
      </c>
      <c r="W259" s="89">
        <v>41.4</v>
      </c>
    </row>
    <row r="260" spans="1:23" x14ac:dyDescent="0.3">
      <c r="A260" s="19" t="s">
        <v>2471</v>
      </c>
      <c r="B260">
        <v>248</v>
      </c>
      <c r="C260" s="19">
        <f>VLOOKUP(Table7[[#This Row],[Shortname]],comp[], 6, FALSE)</f>
        <v>415</v>
      </c>
      <c r="D260" t="str">
        <f>IF(A260=A259, "",VLOOKUP(Table7[[#This Row],[Shortname]],comp[], 3, FALSE))</f>
        <v>-10Ni-5Al-8Cr-2Ti-3Nb-3V-B</v>
      </c>
      <c r="E260" s="19" t="str">
        <f>VLOOKUP(Table7[[#This Row],[Shortname]], comp[], 2, FALSE)</f>
        <v>W-free</v>
      </c>
      <c r="F260" s="19" t="s">
        <v>842</v>
      </c>
      <c r="G260" t="s">
        <v>839</v>
      </c>
      <c r="H260">
        <v>200</v>
      </c>
      <c r="I260" s="4">
        <v>5.7700000000000001E-8</v>
      </c>
      <c r="J260">
        <v>850</v>
      </c>
      <c r="K260">
        <v>8.1</v>
      </c>
      <c r="N260" s="88" t="s">
        <v>3666</v>
      </c>
      <c r="O260" s="31">
        <v>1200</v>
      </c>
      <c r="P260" s="31">
        <v>48</v>
      </c>
      <c r="Q260" s="31">
        <v>850</v>
      </c>
      <c r="R260" s="31">
        <v>168</v>
      </c>
      <c r="U260" s="89" t="s">
        <v>43</v>
      </c>
      <c r="V260" s="89" t="s">
        <v>3561</v>
      </c>
      <c r="W260" s="89">
        <v>38</v>
      </c>
    </row>
    <row r="261" spans="1:23" x14ac:dyDescent="0.3">
      <c r="A261" s="19" t="s">
        <v>2471</v>
      </c>
      <c r="B261">
        <v>249</v>
      </c>
      <c r="C261" s="19">
        <f>VLOOKUP(Table7[[#This Row],[Shortname]],comp[], 6, FALSE)</f>
        <v>415</v>
      </c>
      <c r="D261" t="str">
        <f>IF(A261=A260, "",VLOOKUP(Table7[[#This Row],[Shortname]],comp[], 3, FALSE))</f>
        <v/>
      </c>
      <c r="E261" s="19" t="str">
        <f>VLOOKUP(Table7[[#This Row],[Shortname]], comp[], 2, FALSE)</f>
        <v>W-free</v>
      </c>
      <c r="F261" s="19" t="s">
        <v>842</v>
      </c>
      <c r="G261" t="s">
        <v>839</v>
      </c>
      <c r="H261">
        <v>254</v>
      </c>
      <c r="I261" s="4">
        <v>1.3199999999999999E-7</v>
      </c>
      <c r="J261">
        <v>850</v>
      </c>
      <c r="K261">
        <v>8.1</v>
      </c>
      <c r="N261" s="88" t="s">
        <v>3666</v>
      </c>
      <c r="O261" s="31">
        <v>1200</v>
      </c>
      <c r="P261" s="31">
        <v>48</v>
      </c>
      <c r="Q261" s="31">
        <v>850</v>
      </c>
      <c r="R261" s="31">
        <v>168</v>
      </c>
      <c r="U261" s="89" t="s">
        <v>43</v>
      </c>
      <c r="V261" s="89" t="s">
        <v>3561</v>
      </c>
      <c r="W261" s="89">
        <v>38</v>
      </c>
    </row>
    <row r="262" spans="1:23" x14ac:dyDescent="0.3">
      <c r="A262" s="19" t="s">
        <v>2471</v>
      </c>
      <c r="B262">
        <v>250</v>
      </c>
      <c r="C262" s="19">
        <f>VLOOKUP(Table7[[#This Row],[Shortname]],comp[], 6, FALSE)</f>
        <v>415</v>
      </c>
      <c r="D262" t="str">
        <f>IF(A262=A261, "",VLOOKUP(Table7[[#This Row],[Shortname]],comp[], 3, FALSE))</f>
        <v/>
      </c>
      <c r="E262" s="19" t="str">
        <f>VLOOKUP(Table7[[#This Row],[Shortname]], comp[], 2, FALSE)</f>
        <v>W-free</v>
      </c>
      <c r="F262" s="19" t="s">
        <v>842</v>
      </c>
      <c r="G262" t="s">
        <v>839</v>
      </c>
      <c r="H262">
        <v>299</v>
      </c>
      <c r="I262" s="4">
        <v>7.8599999999999997E-7</v>
      </c>
      <c r="J262">
        <v>850</v>
      </c>
      <c r="K262">
        <v>8.1</v>
      </c>
      <c r="N262" s="88" t="s">
        <v>3666</v>
      </c>
      <c r="O262" s="31">
        <v>1200</v>
      </c>
      <c r="P262" s="31">
        <v>48</v>
      </c>
      <c r="Q262" s="31">
        <v>850</v>
      </c>
      <c r="R262" s="31">
        <v>168</v>
      </c>
      <c r="U262" s="89" t="s">
        <v>43</v>
      </c>
      <c r="V262" s="89" t="s">
        <v>3561</v>
      </c>
      <c r="W262" s="89">
        <v>38</v>
      </c>
    </row>
    <row r="263" spans="1:23" x14ac:dyDescent="0.3">
      <c r="A263" s="19" t="s">
        <v>2471</v>
      </c>
      <c r="B263">
        <v>251</v>
      </c>
      <c r="C263" s="19">
        <f>VLOOKUP(Table7[[#This Row],[Shortname]],comp[], 6, FALSE)</f>
        <v>415</v>
      </c>
      <c r="D263" t="str">
        <f>IF(A263=A262, "",VLOOKUP(Table7[[#This Row],[Shortname]],comp[], 3, FALSE))</f>
        <v/>
      </c>
      <c r="E263" s="19" t="str">
        <f>VLOOKUP(Table7[[#This Row],[Shortname]], comp[], 2, FALSE)</f>
        <v>W-free</v>
      </c>
      <c r="F263" s="19" t="s">
        <v>842</v>
      </c>
      <c r="G263" t="s">
        <v>839</v>
      </c>
      <c r="H263">
        <v>352</v>
      </c>
      <c r="I263" s="4">
        <v>3.8199999999999998E-6</v>
      </c>
      <c r="J263">
        <v>850</v>
      </c>
      <c r="K263">
        <v>8.1</v>
      </c>
      <c r="N263" s="88" t="s">
        <v>3666</v>
      </c>
      <c r="O263" s="31">
        <v>1200</v>
      </c>
      <c r="P263" s="31">
        <v>48</v>
      </c>
      <c r="Q263" s="31">
        <v>850</v>
      </c>
      <c r="R263" s="31">
        <v>168</v>
      </c>
      <c r="U263" s="89" t="s">
        <v>43</v>
      </c>
      <c r="V263" s="89" t="s">
        <v>3561</v>
      </c>
      <c r="W263" s="89">
        <v>38</v>
      </c>
    </row>
    <row r="264" spans="1:23" x14ac:dyDescent="0.3">
      <c r="A264" s="19" t="s">
        <v>2471</v>
      </c>
      <c r="B264">
        <v>252</v>
      </c>
      <c r="C264" s="19">
        <f>VLOOKUP(Table7[[#This Row],[Shortname]],comp[], 6, FALSE)</f>
        <v>415</v>
      </c>
      <c r="D264" t="str">
        <f>IF(A264=A263, "",VLOOKUP(Table7[[#This Row],[Shortname]],comp[], 3, FALSE))</f>
        <v/>
      </c>
      <c r="E264" s="19" t="str">
        <f>VLOOKUP(Table7[[#This Row],[Shortname]], comp[], 2, FALSE)</f>
        <v>W-free</v>
      </c>
      <c r="F264" s="19" t="s">
        <v>842</v>
      </c>
      <c r="G264" t="s">
        <v>839</v>
      </c>
      <c r="H264">
        <v>407</v>
      </c>
      <c r="I264" s="4">
        <v>1.19E-5</v>
      </c>
      <c r="J264">
        <v>850</v>
      </c>
      <c r="K264">
        <v>8.1</v>
      </c>
      <c r="N264" s="88" t="s">
        <v>3666</v>
      </c>
      <c r="O264" s="31">
        <v>1200</v>
      </c>
      <c r="P264" s="31">
        <v>48</v>
      </c>
      <c r="Q264" s="31">
        <v>850</v>
      </c>
      <c r="R264" s="31">
        <v>168</v>
      </c>
      <c r="U264" s="89" t="s">
        <v>43</v>
      </c>
      <c r="V264" s="89" t="s">
        <v>3561</v>
      </c>
      <c r="W264" s="89">
        <v>38</v>
      </c>
    </row>
    <row r="265" spans="1:23" x14ac:dyDescent="0.3">
      <c r="A265" s="19" t="s">
        <v>2471</v>
      </c>
      <c r="B265">
        <v>253</v>
      </c>
      <c r="C265" s="19">
        <f>VLOOKUP(Table7[[#This Row],[Shortname]],comp[], 6, FALSE)</f>
        <v>415</v>
      </c>
      <c r="D265" t="str">
        <f>IF(A265=A264, "",VLOOKUP(Table7[[#This Row],[Shortname]],comp[], 3, FALSE))</f>
        <v/>
      </c>
      <c r="E265" s="19" t="str">
        <f>VLOOKUP(Table7[[#This Row],[Shortname]], comp[], 2, FALSE)</f>
        <v>W-free</v>
      </c>
      <c r="F265" s="19" t="s">
        <v>842</v>
      </c>
      <c r="G265" t="s">
        <v>839</v>
      </c>
      <c r="H265">
        <v>471</v>
      </c>
      <c r="I265" s="4">
        <v>4.3800000000000001E-5</v>
      </c>
      <c r="J265">
        <v>850</v>
      </c>
      <c r="K265">
        <v>8.1</v>
      </c>
      <c r="N265" s="88" t="s">
        <v>3666</v>
      </c>
      <c r="O265" s="31">
        <v>1200</v>
      </c>
      <c r="P265" s="31">
        <v>48</v>
      </c>
      <c r="Q265" s="31">
        <v>850</v>
      </c>
      <c r="R265" s="31">
        <v>168</v>
      </c>
      <c r="U265" s="89" t="s">
        <v>43</v>
      </c>
      <c r="V265" s="89" t="s">
        <v>3561</v>
      </c>
      <c r="W265" s="89">
        <v>38</v>
      </c>
    </row>
    <row r="266" spans="1:23" x14ac:dyDescent="0.3">
      <c r="A266" s="19" t="s">
        <v>2472</v>
      </c>
      <c r="B266">
        <v>254</v>
      </c>
      <c r="C266" s="19">
        <f>VLOOKUP(Table7[[#This Row],[Shortname]],comp[], 6, FALSE)</f>
        <v>420</v>
      </c>
      <c r="D266" t="str">
        <f>IF(A266=A265, "",VLOOKUP(Table7[[#This Row],[Shortname]],comp[], 3, FALSE))</f>
        <v>-10Ni-5Al-2Ti-3Ta-3V-B</v>
      </c>
      <c r="E266" s="19" t="str">
        <f>VLOOKUP(Table7[[#This Row],[Shortname]], comp[], 2, FALSE)</f>
        <v>W-free</v>
      </c>
      <c r="F266" s="19" t="s">
        <v>836</v>
      </c>
      <c r="G266" s="8" t="s">
        <v>830</v>
      </c>
      <c r="H266">
        <v>208</v>
      </c>
      <c r="I266" s="4">
        <v>4.1700000000000003E-8</v>
      </c>
      <c r="J266">
        <v>850</v>
      </c>
      <c r="K266">
        <v>9.1999999999999993</v>
      </c>
      <c r="N266" s="88" t="s">
        <v>3667</v>
      </c>
      <c r="O266" s="31">
        <v>1200</v>
      </c>
      <c r="P266" s="31">
        <v>48</v>
      </c>
      <c r="Q266" s="31">
        <v>850</v>
      </c>
      <c r="R266" s="31">
        <v>168</v>
      </c>
      <c r="U266" s="89" t="s">
        <v>43</v>
      </c>
      <c r="V266" s="89" t="s">
        <v>3561</v>
      </c>
      <c r="W266" s="89">
        <v>32</v>
      </c>
    </row>
    <row r="267" spans="1:23" x14ac:dyDescent="0.3">
      <c r="A267" s="19" t="s">
        <v>2472</v>
      </c>
      <c r="B267">
        <v>255</v>
      </c>
      <c r="C267" s="19">
        <f>VLOOKUP(Table7[[#This Row],[Shortname]],comp[], 6, FALSE)</f>
        <v>420</v>
      </c>
      <c r="D267" t="str">
        <f>IF(A267=A266, "",VLOOKUP(Table7[[#This Row],[Shortname]],comp[], 3, FALSE))</f>
        <v/>
      </c>
      <c r="E267" s="19" t="str">
        <f>VLOOKUP(Table7[[#This Row],[Shortname]], comp[], 2, FALSE)</f>
        <v>W-free</v>
      </c>
      <c r="F267" s="19" t="s">
        <v>836</v>
      </c>
      <c r="G267" s="8" t="s">
        <v>830</v>
      </c>
      <c r="H267">
        <v>242</v>
      </c>
      <c r="I267" s="4">
        <v>1.18E-7</v>
      </c>
      <c r="J267">
        <v>850</v>
      </c>
      <c r="K267">
        <v>9.1999999999999993</v>
      </c>
      <c r="N267" s="88" t="s">
        <v>3667</v>
      </c>
      <c r="O267" s="31">
        <v>1200</v>
      </c>
      <c r="P267" s="31">
        <v>48</v>
      </c>
      <c r="Q267" s="31">
        <v>850</v>
      </c>
      <c r="R267" s="31">
        <v>168</v>
      </c>
      <c r="U267" s="89" t="s">
        <v>43</v>
      </c>
      <c r="V267" s="89" t="s">
        <v>3561</v>
      </c>
      <c r="W267" s="89">
        <v>32</v>
      </c>
    </row>
    <row r="268" spans="1:23" x14ac:dyDescent="0.3">
      <c r="A268" s="19" t="s">
        <v>2472</v>
      </c>
      <c r="B268">
        <v>256</v>
      </c>
      <c r="C268" s="19">
        <f>VLOOKUP(Table7[[#This Row],[Shortname]],comp[], 6, FALSE)</f>
        <v>420</v>
      </c>
      <c r="D268" t="str">
        <f>IF(A268=A267, "",VLOOKUP(Table7[[#This Row],[Shortname]],comp[], 3, FALSE))</f>
        <v/>
      </c>
      <c r="E268" s="19" t="str">
        <f>VLOOKUP(Table7[[#This Row],[Shortname]], comp[], 2, FALSE)</f>
        <v>W-free</v>
      </c>
      <c r="F268" s="19" t="s">
        <v>836</v>
      </c>
      <c r="G268" s="8" t="s">
        <v>830</v>
      </c>
      <c r="H268">
        <v>280</v>
      </c>
      <c r="I268" s="4">
        <v>5.4000000000000002E-7</v>
      </c>
      <c r="J268">
        <v>850</v>
      </c>
      <c r="K268">
        <v>9.1999999999999993</v>
      </c>
      <c r="N268" s="88" t="s">
        <v>3667</v>
      </c>
      <c r="O268" s="31">
        <v>1200</v>
      </c>
      <c r="P268" s="31">
        <v>48</v>
      </c>
      <c r="Q268" s="31">
        <v>850</v>
      </c>
      <c r="R268" s="31">
        <v>168</v>
      </c>
      <c r="U268" s="89" t="s">
        <v>43</v>
      </c>
      <c r="V268" s="89" t="s">
        <v>3561</v>
      </c>
      <c r="W268" s="89">
        <v>32</v>
      </c>
    </row>
    <row r="269" spans="1:23" x14ac:dyDescent="0.3">
      <c r="A269" s="19" t="s">
        <v>2472</v>
      </c>
      <c r="B269">
        <v>257</v>
      </c>
      <c r="C269" s="19">
        <f>VLOOKUP(Table7[[#This Row],[Shortname]],comp[], 6, FALSE)</f>
        <v>420</v>
      </c>
      <c r="D269" t="str">
        <f>IF(A269=A268, "",VLOOKUP(Table7[[#This Row],[Shortname]],comp[], 3, FALSE))</f>
        <v/>
      </c>
      <c r="E269" s="19" t="str">
        <f>VLOOKUP(Table7[[#This Row],[Shortname]], comp[], 2, FALSE)</f>
        <v>W-free</v>
      </c>
      <c r="F269" s="19" t="s">
        <v>836</v>
      </c>
      <c r="G269" s="8" t="s">
        <v>830</v>
      </c>
      <c r="H269">
        <v>330</v>
      </c>
      <c r="I269" s="4">
        <v>2.7099999999999999E-6</v>
      </c>
      <c r="J269">
        <v>850</v>
      </c>
      <c r="K269">
        <v>9.1999999999999993</v>
      </c>
      <c r="N269" s="88" t="s">
        <v>3667</v>
      </c>
      <c r="O269" s="31">
        <v>1200</v>
      </c>
      <c r="P269" s="31">
        <v>48</v>
      </c>
      <c r="Q269" s="31">
        <v>850</v>
      </c>
      <c r="R269" s="31">
        <v>168</v>
      </c>
      <c r="U269" s="89" t="s">
        <v>43</v>
      </c>
      <c r="V269" s="89" t="s">
        <v>3561</v>
      </c>
      <c r="W269" s="89">
        <v>32</v>
      </c>
    </row>
    <row r="270" spans="1:23" x14ac:dyDescent="0.3">
      <c r="A270" s="19" t="s">
        <v>2472</v>
      </c>
      <c r="B270">
        <v>258</v>
      </c>
      <c r="C270" s="19">
        <f>VLOOKUP(Table7[[#This Row],[Shortname]],comp[], 6, FALSE)</f>
        <v>420</v>
      </c>
      <c r="D270" t="str">
        <f>IF(A270=A269, "",VLOOKUP(Table7[[#This Row],[Shortname]],comp[], 3, FALSE))</f>
        <v/>
      </c>
      <c r="E270" s="19" t="str">
        <f>VLOOKUP(Table7[[#This Row],[Shortname]], comp[], 2, FALSE)</f>
        <v>W-free</v>
      </c>
      <c r="F270" s="19" t="s">
        <v>836</v>
      </c>
      <c r="G270" s="8" t="s">
        <v>830</v>
      </c>
      <c r="H270">
        <v>385</v>
      </c>
      <c r="I270" s="4">
        <v>1.0200000000000001E-5</v>
      </c>
      <c r="J270">
        <v>850</v>
      </c>
      <c r="K270">
        <v>9.1999999999999993</v>
      </c>
      <c r="N270" s="88" t="s">
        <v>3667</v>
      </c>
      <c r="O270" s="31">
        <v>1200</v>
      </c>
      <c r="P270" s="31">
        <v>48</v>
      </c>
      <c r="Q270" s="31">
        <v>850</v>
      </c>
      <c r="R270" s="31">
        <v>168</v>
      </c>
      <c r="U270" s="89" t="s">
        <v>43</v>
      </c>
      <c r="V270" s="89" t="s">
        <v>3561</v>
      </c>
      <c r="W270" s="89">
        <v>32</v>
      </c>
    </row>
    <row r="271" spans="1:23" x14ac:dyDescent="0.3">
      <c r="A271" s="19" t="s">
        <v>2472</v>
      </c>
      <c r="B271">
        <v>259</v>
      </c>
      <c r="C271" s="19">
        <f>VLOOKUP(Table7[[#This Row],[Shortname]],comp[], 6, FALSE)</f>
        <v>420</v>
      </c>
      <c r="D271" t="str">
        <f>IF(A271=A270, "",VLOOKUP(Table7[[#This Row],[Shortname]],comp[], 3, FALSE))</f>
        <v/>
      </c>
      <c r="E271" s="19" t="str">
        <f>VLOOKUP(Table7[[#This Row],[Shortname]], comp[], 2, FALSE)</f>
        <v>W-free</v>
      </c>
      <c r="F271" s="19" t="s">
        <v>836</v>
      </c>
      <c r="G271" s="8" t="s">
        <v>830</v>
      </c>
      <c r="H271">
        <v>455</v>
      </c>
      <c r="I271" s="4">
        <v>4.5200000000000001E-5</v>
      </c>
      <c r="J271">
        <v>850</v>
      </c>
      <c r="K271">
        <v>9.1999999999999993</v>
      </c>
      <c r="N271" s="88" t="s">
        <v>3667</v>
      </c>
      <c r="O271" s="31">
        <v>1200</v>
      </c>
      <c r="P271" s="31">
        <v>48</v>
      </c>
      <c r="Q271" s="31">
        <v>850</v>
      </c>
      <c r="R271" s="31">
        <v>168</v>
      </c>
      <c r="U271" s="89" t="s">
        <v>43</v>
      </c>
      <c r="V271" s="89" t="s">
        <v>3561</v>
      </c>
      <c r="W271" s="89">
        <v>32</v>
      </c>
    </row>
    <row r="272" spans="1:23" x14ac:dyDescent="0.3">
      <c r="A272" s="19" t="s">
        <v>2472</v>
      </c>
      <c r="B272">
        <v>260</v>
      </c>
      <c r="C272" s="19">
        <f>VLOOKUP(Table7[[#This Row],[Shortname]],comp[], 6, FALSE)</f>
        <v>420</v>
      </c>
      <c r="D272" t="str">
        <f>IF(A272=A271, "",VLOOKUP(Table7[[#This Row],[Shortname]],comp[], 3, FALSE))</f>
        <v/>
      </c>
      <c r="E272" s="19" t="str">
        <f>VLOOKUP(Table7[[#This Row],[Shortname]], comp[], 2, FALSE)</f>
        <v>W-free</v>
      </c>
      <c r="F272" s="19" t="s">
        <v>836</v>
      </c>
      <c r="G272" s="8" t="s">
        <v>830</v>
      </c>
      <c r="H272">
        <v>498</v>
      </c>
      <c r="I272" s="4">
        <v>1.13E-4</v>
      </c>
      <c r="J272">
        <v>850</v>
      </c>
      <c r="K272">
        <v>9.1999999999999993</v>
      </c>
      <c r="N272" s="88" t="s">
        <v>3667</v>
      </c>
      <c r="O272" s="31">
        <v>1200</v>
      </c>
      <c r="P272" s="31">
        <v>48</v>
      </c>
      <c r="Q272" s="31">
        <v>850</v>
      </c>
      <c r="R272" s="31">
        <v>168</v>
      </c>
      <c r="U272" s="89" t="s">
        <v>43</v>
      </c>
      <c r="V272" s="89" t="s">
        <v>3561</v>
      </c>
      <c r="W272" s="89">
        <v>32</v>
      </c>
    </row>
    <row r="273" spans="1:24" x14ac:dyDescent="0.3">
      <c r="A273" s="19" t="s">
        <v>2473</v>
      </c>
      <c r="B273">
        <v>261</v>
      </c>
      <c r="C273" s="19">
        <f>VLOOKUP(Table7[[#This Row],[Shortname]],comp[], 6, FALSE)</f>
        <v>421</v>
      </c>
      <c r="D273" t="str">
        <f>IF(A273=A272, "",VLOOKUP(Table7[[#This Row],[Shortname]],comp[], 3, FALSE))</f>
        <v>-10Ni-5Al-4Cr-2Ti-3Ta-3V-B</v>
      </c>
      <c r="E273" s="19" t="str">
        <f>VLOOKUP(Table7[[#This Row],[Shortname]], comp[], 2, FALSE)</f>
        <v>W-free</v>
      </c>
      <c r="F273" s="19" t="s">
        <v>835</v>
      </c>
      <c r="G273" s="8" t="s">
        <v>830</v>
      </c>
      <c r="H273">
        <v>528</v>
      </c>
      <c r="I273" s="4">
        <v>2.7399999999999999E-4</v>
      </c>
      <c r="J273">
        <v>850</v>
      </c>
      <c r="K273">
        <v>7.9</v>
      </c>
      <c r="N273" s="88" t="s">
        <v>3668</v>
      </c>
      <c r="O273" s="31">
        <v>1200</v>
      </c>
      <c r="P273" s="31">
        <v>48</v>
      </c>
      <c r="Q273" s="31">
        <v>850</v>
      </c>
      <c r="R273" s="31">
        <v>168</v>
      </c>
      <c r="U273" s="89" t="s">
        <v>43</v>
      </c>
      <c r="V273" s="89" t="s">
        <v>3561</v>
      </c>
      <c r="W273" s="89">
        <v>34</v>
      </c>
    </row>
    <row r="274" spans="1:24" x14ac:dyDescent="0.3">
      <c r="A274" s="19" t="s">
        <v>2473</v>
      </c>
      <c r="B274">
        <v>262</v>
      </c>
      <c r="C274" s="19">
        <f>VLOOKUP(Table7[[#This Row],[Shortname]],comp[], 6, FALSE)</f>
        <v>421</v>
      </c>
      <c r="D274" t="str">
        <f>IF(A274=A273, "",VLOOKUP(Table7[[#This Row],[Shortname]],comp[], 3, FALSE))</f>
        <v/>
      </c>
      <c r="E274" s="19" t="str">
        <f>VLOOKUP(Table7[[#This Row],[Shortname]], comp[], 2, FALSE)</f>
        <v>W-free</v>
      </c>
      <c r="F274" s="19" t="s">
        <v>835</v>
      </c>
      <c r="G274" s="8" t="s">
        <v>830</v>
      </c>
      <c r="H274">
        <v>180</v>
      </c>
      <c r="I274" s="4">
        <v>6.7000000000000004E-8</v>
      </c>
      <c r="J274">
        <v>850</v>
      </c>
      <c r="K274">
        <v>7.9</v>
      </c>
      <c r="N274" s="88" t="s">
        <v>3668</v>
      </c>
      <c r="O274" s="31">
        <v>1200</v>
      </c>
      <c r="P274" s="31">
        <v>48</v>
      </c>
      <c r="Q274" s="31">
        <v>850</v>
      </c>
      <c r="R274" s="31">
        <v>168</v>
      </c>
      <c r="U274" s="89" t="s">
        <v>43</v>
      </c>
      <c r="V274" s="89" t="s">
        <v>3561</v>
      </c>
      <c r="W274" s="89">
        <v>34</v>
      </c>
    </row>
    <row r="275" spans="1:24" x14ac:dyDescent="0.3">
      <c r="A275" s="19" t="s">
        <v>2473</v>
      </c>
      <c r="B275">
        <v>263</v>
      </c>
      <c r="C275" s="19">
        <f>VLOOKUP(Table7[[#This Row],[Shortname]],comp[], 6, FALSE)</f>
        <v>421</v>
      </c>
      <c r="D275" t="str">
        <f>IF(A275=A274, "",VLOOKUP(Table7[[#This Row],[Shortname]],comp[], 3, FALSE))</f>
        <v/>
      </c>
      <c r="E275" s="19" t="str">
        <f>VLOOKUP(Table7[[#This Row],[Shortname]], comp[], 2, FALSE)</f>
        <v>W-free</v>
      </c>
      <c r="F275" s="19" t="s">
        <v>835</v>
      </c>
      <c r="G275" s="8" t="s">
        <v>830</v>
      </c>
      <c r="H275">
        <v>221</v>
      </c>
      <c r="I275" s="4">
        <v>2.0900000000000001E-7</v>
      </c>
      <c r="J275">
        <v>850</v>
      </c>
      <c r="K275">
        <v>7.9</v>
      </c>
      <c r="N275" s="88" t="s">
        <v>3668</v>
      </c>
      <c r="O275" s="31">
        <v>1200</v>
      </c>
      <c r="P275" s="31">
        <v>48</v>
      </c>
      <c r="Q275" s="31">
        <v>850</v>
      </c>
      <c r="R275" s="31">
        <v>168</v>
      </c>
      <c r="U275" s="89" t="s">
        <v>43</v>
      </c>
      <c r="V275" s="89" t="s">
        <v>3561</v>
      </c>
      <c r="W275" s="89">
        <v>34</v>
      </c>
    </row>
    <row r="276" spans="1:24" x14ac:dyDescent="0.3">
      <c r="A276" s="19" t="s">
        <v>2473</v>
      </c>
      <c r="B276">
        <v>264</v>
      </c>
      <c r="C276" s="19">
        <f>VLOOKUP(Table7[[#This Row],[Shortname]],comp[], 6, FALSE)</f>
        <v>421</v>
      </c>
      <c r="D276" t="str">
        <f>IF(A276=A275, "",VLOOKUP(Table7[[#This Row],[Shortname]],comp[], 3, FALSE))</f>
        <v/>
      </c>
      <c r="E276" s="19" t="str">
        <f>VLOOKUP(Table7[[#This Row],[Shortname]], comp[], 2, FALSE)</f>
        <v>W-free</v>
      </c>
      <c r="F276" s="19" t="s">
        <v>835</v>
      </c>
      <c r="G276" s="8" t="s">
        <v>830</v>
      </c>
      <c r="H276">
        <v>261</v>
      </c>
      <c r="I276" s="4">
        <v>3.3599999999999999E-7</v>
      </c>
      <c r="J276">
        <v>850</v>
      </c>
      <c r="K276">
        <v>7.9</v>
      </c>
      <c r="N276" s="88" t="s">
        <v>3668</v>
      </c>
      <c r="O276" s="31">
        <v>1200</v>
      </c>
      <c r="P276" s="31">
        <v>48</v>
      </c>
      <c r="Q276" s="31">
        <v>850</v>
      </c>
      <c r="R276" s="31">
        <v>168</v>
      </c>
      <c r="U276" s="89" t="s">
        <v>43</v>
      </c>
      <c r="V276" s="89" t="s">
        <v>3561</v>
      </c>
      <c r="W276" s="89">
        <v>34</v>
      </c>
    </row>
    <row r="277" spans="1:24" x14ac:dyDescent="0.3">
      <c r="A277" s="19" t="s">
        <v>2473</v>
      </c>
      <c r="B277">
        <v>265</v>
      </c>
      <c r="C277" s="19">
        <f>VLOOKUP(Table7[[#This Row],[Shortname]],comp[], 6, FALSE)</f>
        <v>421</v>
      </c>
      <c r="D277" t="str">
        <f>IF(A277=A276, "",VLOOKUP(Table7[[#This Row],[Shortname]],comp[], 3, FALSE))</f>
        <v/>
      </c>
      <c r="E277" s="19" t="str">
        <f>VLOOKUP(Table7[[#This Row],[Shortname]], comp[], 2, FALSE)</f>
        <v>W-free</v>
      </c>
      <c r="F277" s="19" t="s">
        <v>835</v>
      </c>
      <c r="G277" s="8" t="s">
        <v>830</v>
      </c>
      <c r="H277">
        <v>304</v>
      </c>
      <c r="I277" s="4">
        <v>9.2399999999999996E-7</v>
      </c>
      <c r="J277">
        <v>850</v>
      </c>
      <c r="K277">
        <v>7.9</v>
      </c>
      <c r="N277" s="88" t="s">
        <v>3668</v>
      </c>
      <c r="O277" s="31">
        <v>1200</v>
      </c>
      <c r="P277" s="31">
        <v>48</v>
      </c>
      <c r="Q277" s="31">
        <v>850</v>
      </c>
      <c r="R277" s="31">
        <v>168</v>
      </c>
      <c r="U277" s="89" t="s">
        <v>43</v>
      </c>
      <c r="V277" s="89" t="s">
        <v>3561</v>
      </c>
      <c r="W277" s="89">
        <v>34</v>
      </c>
    </row>
    <row r="278" spans="1:24" x14ac:dyDescent="0.3">
      <c r="A278" s="19" t="s">
        <v>2473</v>
      </c>
      <c r="B278">
        <v>266</v>
      </c>
      <c r="C278" s="19">
        <f>VLOOKUP(Table7[[#This Row],[Shortname]],comp[], 6, FALSE)</f>
        <v>421</v>
      </c>
      <c r="D278" t="str">
        <f>IF(A278=A277, "",VLOOKUP(Table7[[#This Row],[Shortname]],comp[], 3, FALSE))</f>
        <v/>
      </c>
      <c r="E278" s="19" t="str">
        <f>VLOOKUP(Table7[[#This Row],[Shortname]], comp[], 2, FALSE)</f>
        <v>W-free</v>
      </c>
      <c r="F278" s="19" t="s">
        <v>835</v>
      </c>
      <c r="G278" s="8" t="s">
        <v>830</v>
      </c>
      <c r="H278">
        <v>357</v>
      </c>
      <c r="I278" s="4">
        <v>5.5999999999999997E-6</v>
      </c>
      <c r="J278">
        <v>850</v>
      </c>
      <c r="K278">
        <v>7.9</v>
      </c>
      <c r="N278" s="88" t="s">
        <v>3668</v>
      </c>
      <c r="O278" s="31">
        <v>1200</v>
      </c>
      <c r="P278" s="31">
        <v>48</v>
      </c>
      <c r="Q278" s="31">
        <v>850</v>
      </c>
      <c r="R278" s="31">
        <v>168</v>
      </c>
      <c r="U278" s="89" t="s">
        <v>43</v>
      </c>
      <c r="V278" s="89" t="s">
        <v>3561</v>
      </c>
      <c r="W278" s="89">
        <v>34</v>
      </c>
    </row>
    <row r="279" spans="1:24" x14ac:dyDescent="0.3">
      <c r="A279" s="19" t="s">
        <v>2473</v>
      </c>
      <c r="B279">
        <v>267</v>
      </c>
      <c r="C279" s="19">
        <f>VLOOKUP(Table7[[#This Row],[Shortname]],comp[], 6, FALSE)</f>
        <v>421</v>
      </c>
      <c r="D279" t="str">
        <f>IF(A279=A278, "",VLOOKUP(Table7[[#This Row],[Shortname]],comp[], 3, FALSE))</f>
        <v/>
      </c>
      <c r="E279" s="19" t="str">
        <f>VLOOKUP(Table7[[#This Row],[Shortname]], comp[], 2, FALSE)</f>
        <v>W-free</v>
      </c>
      <c r="F279" s="19" t="s">
        <v>835</v>
      </c>
      <c r="G279" s="8" t="s">
        <v>830</v>
      </c>
      <c r="H279">
        <v>407</v>
      </c>
      <c r="I279" s="4">
        <v>1.7499999999999998E-5</v>
      </c>
      <c r="J279">
        <v>850</v>
      </c>
      <c r="K279">
        <v>7.9</v>
      </c>
      <c r="N279" s="88" t="s">
        <v>3668</v>
      </c>
      <c r="O279" s="31">
        <v>1200</v>
      </c>
      <c r="P279" s="31">
        <v>48</v>
      </c>
      <c r="Q279" s="31">
        <v>850</v>
      </c>
      <c r="R279" s="31">
        <v>168</v>
      </c>
      <c r="U279" s="89" t="s">
        <v>43</v>
      </c>
      <c r="V279" s="89" t="s">
        <v>3561</v>
      </c>
      <c r="W279" s="89">
        <v>34</v>
      </c>
    </row>
    <row r="280" spans="1:24" x14ac:dyDescent="0.3">
      <c r="A280" s="19" t="s">
        <v>2473</v>
      </c>
      <c r="B280">
        <v>268</v>
      </c>
      <c r="C280" s="19">
        <f>VLOOKUP(Table7[[#This Row],[Shortname]],comp[], 6, FALSE)</f>
        <v>421</v>
      </c>
      <c r="D280" t="str">
        <f>IF(A280=A279, "",VLOOKUP(Table7[[#This Row],[Shortname]],comp[], 3, FALSE))</f>
        <v/>
      </c>
      <c r="E280" s="19" t="str">
        <f>VLOOKUP(Table7[[#This Row],[Shortname]], comp[], 2, FALSE)</f>
        <v>W-free</v>
      </c>
      <c r="F280" s="19" t="s">
        <v>835</v>
      </c>
      <c r="G280" s="8" t="s">
        <v>830</v>
      </c>
      <c r="H280">
        <v>460</v>
      </c>
      <c r="I280" s="4">
        <v>5.4599999999999999E-5</v>
      </c>
      <c r="J280">
        <v>850</v>
      </c>
      <c r="K280">
        <v>7.9</v>
      </c>
      <c r="N280" s="88" t="s">
        <v>3668</v>
      </c>
      <c r="O280" s="31">
        <v>1200</v>
      </c>
      <c r="P280" s="31">
        <v>48</v>
      </c>
      <c r="Q280" s="31">
        <v>850</v>
      </c>
      <c r="R280" s="31">
        <v>168</v>
      </c>
      <c r="U280" s="89" t="s">
        <v>43</v>
      </c>
      <c r="V280" s="89" t="s">
        <v>3561</v>
      </c>
      <c r="W280" s="89">
        <v>34</v>
      </c>
    </row>
    <row r="281" spans="1:24" x14ac:dyDescent="0.3">
      <c r="A281" s="19" t="s">
        <v>3403</v>
      </c>
      <c r="B281">
        <v>273</v>
      </c>
      <c r="C281" s="19">
        <f>VLOOKUP(Table7[[#This Row],[Shortname]],comp[], 6, FALSE)</f>
        <v>428</v>
      </c>
      <c r="D281" t="str">
        <f>IF(A281=A280, "",VLOOKUP(Table7[[#This Row],[Shortname]],comp[], 3, FALSE))</f>
        <v>-11Al-8W-2Ti-1Ta</v>
      </c>
      <c r="E281" s="19" t="str">
        <f>VLOOKUP(Table7[[#This Row],[Shortname]], comp[], 2, FALSE)</f>
        <v>CoAlWX+</v>
      </c>
      <c r="F281" s="19" t="s">
        <v>658</v>
      </c>
      <c r="G281" s="8" t="s">
        <v>847</v>
      </c>
      <c r="H281">
        <v>248</v>
      </c>
      <c r="I281" s="4">
        <v>9.9999999999999995E-8</v>
      </c>
      <c r="J281">
        <v>982</v>
      </c>
      <c r="N281" s="88" t="s">
        <v>3669</v>
      </c>
      <c r="O281" s="31">
        <v>1340</v>
      </c>
      <c r="P281" s="31">
        <v>48</v>
      </c>
      <c r="Q281" s="31">
        <v>1000</v>
      </c>
      <c r="R281" s="31">
        <v>24</v>
      </c>
      <c r="U281" s="89" t="s">
        <v>1645</v>
      </c>
      <c r="V281" s="89" t="s">
        <v>3388</v>
      </c>
      <c r="X281" t="s">
        <v>3670</v>
      </c>
    </row>
    <row r="282" spans="1:24" x14ac:dyDescent="0.3">
      <c r="A282" s="19" t="s">
        <v>2498</v>
      </c>
      <c r="B282">
        <v>302</v>
      </c>
      <c r="C282" s="19">
        <f>VLOOKUP(Table7[[#This Row],[Shortname]],comp[], 6, FALSE)</f>
        <v>499</v>
      </c>
      <c r="D282" t="str">
        <f>IF(A282=A281, "",VLOOKUP(Table7[[#This Row],[Shortname]],comp[], 3, FALSE))</f>
        <v>-8Al-5Cr-8W-2Ta</v>
      </c>
      <c r="E282" s="19" t="str">
        <f>VLOOKUP(Table7[[#This Row],[Shortname]], comp[], 2, FALSE)</f>
        <v>CoAlWX+</v>
      </c>
      <c r="F282" s="19" t="s">
        <v>946</v>
      </c>
      <c r="G282" s="8" t="s">
        <v>973</v>
      </c>
      <c r="H282">
        <v>310</v>
      </c>
      <c r="I282" s="4">
        <v>1.4E-8</v>
      </c>
      <c r="J282">
        <v>900</v>
      </c>
      <c r="M282">
        <v>2.2000000000000002</v>
      </c>
      <c r="N282" s="88" t="s">
        <v>3646</v>
      </c>
      <c r="O282" s="31">
        <v>1300</v>
      </c>
      <c r="P282" s="31">
        <v>6</v>
      </c>
      <c r="Q282" s="31">
        <v>900</v>
      </c>
      <c r="R282" s="31">
        <v>150</v>
      </c>
      <c r="U282" s="89" t="s">
        <v>1645</v>
      </c>
      <c r="V282" s="89" t="s">
        <v>3616</v>
      </c>
      <c r="W282" s="89">
        <v>43</v>
      </c>
      <c r="X282" t="s">
        <v>896</v>
      </c>
    </row>
    <row r="283" spans="1:24" x14ac:dyDescent="0.3">
      <c r="A283" s="19" t="s">
        <v>2498</v>
      </c>
      <c r="B283">
        <v>319</v>
      </c>
      <c r="C283" s="19">
        <f>VLOOKUP(Table7[[#This Row],[Shortname]],comp[], 6, FALSE)</f>
        <v>499</v>
      </c>
      <c r="D283" t="str">
        <f>IF(A283=A282, "",VLOOKUP(Table7[[#This Row],[Shortname]],comp[], 3, FALSE))</f>
        <v/>
      </c>
      <c r="E283" s="19" t="str">
        <f>VLOOKUP(Table7[[#This Row],[Shortname]], comp[], 2, FALSE)</f>
        <v>CoAlWX+</v>
      </c>
      <c r="F283" s="19" t="s">
        <v>946</v>
      </c>
      <c r="G283" s="8" t="s">
        <v>979</v>
      </c>
      <c r="H283">
        <v>275</v>
      </c>
      <c r="I283" s="4">
        <v>4.0000000000000002E-9</v>
      </c>
      <c r="J283">
        <v>900</v>
      </c>
      <c r="N283" s="88" t="s">
        <v>3646</v>
      </c>
      <c r="O283" s="31">
        <v>1300</v>
      </c>
      <c r="P283" s="31">
        <v>6</v>
      </c>
      <c r="Q283" s="31">
        <v>900</v>
      </c>
      <c r="R283" s="31">
        <v>150</v>
      </c>
      <c r="U283" s="89" t="s">
        <v>1645</v>
      </c>
      <c r="V283" s="89" t="s">
        <v>3616</v>
      </c>
      <c r="W283" s="89">
        <v>43</v>
      </c>
    </row>
    <row r="284" spans="1:24" x14ac:dyDescent="0.3">
      <c r="A284" s="19" t="s">
        <v>2166</v>
      </c>
      <c r="B284">
        <v>296</v>
      </c>
      <c r="C284" s="19">
        <f>VLOOKUP(Table7[[#This Row],[Shortname]],comp[], 6, FALSE)</f>
        <v>170</v>
      </c>
      <c r="D284" t="str">
        <f>IF(A284=A283, "",VLOOKUP(Table7[[#This Row],[Shortname]],comp[], 3, FALSE))</f>
        <v>-9Al-10W-2Ta</v>
      </c>
      <c r="E284" s="19" t="str">
        <f>VLOOKUP(Table7[[#This Row],[Shortname]], comp[], 2, FALSE)</f>
        <v>CoAlW-X</v>
      </c>
      <c r="F284" s="19" t="s">
        <v>955</v>
      </c>
      <c r="G284" s="8" t="s">
        <v>958</v>
      </c>
      <c r="H284">
        <v>137</v>
      </c>
      <c r="I284" s="4">
        <v>1.14E-8</v>
      </c>
      <c r="J284">
        <v>1000</v>
      </c>
      <c r="M284">
        <v>14.3</v>
      </c>
      <c r="N284" s="88" t="s">
        <v>3619</v>
      </c>
      <c r="O284" s="31">
        <v>1250</v>
      </c>
      <c r="P284" s="31">
        <v>4</v>
      </c>
      <c r="Q284" s="31">
        <v>1000</v>
      </c>
      <c r="R284" s="31">
        <v>96</v>
      </c>
      <c r="U284" s="89" t="s">
        <v>1645</v>
      </c>
      <c r="V284" s="89" t="s">
        <v>3616</v>
      </c>
      <c r="W284" s="89">
        <v>85</v>
      </c>
      <c r="X284" t="s">
        <v>896</v>
      </c>
    </row>
    <row r="285" spans="1:24" x14ac:dyDescent="0.3">
      <c r="A285" s="19" t="s">
        <v>2175</v>
      </c>
      <c r="B285">
        <v>297</v>
      </c>
      <c r="C285" s="19">
        <f>VLOOKUP(Table7[[#This Row],[Shortname]],comp[], 6, FALSE)</f>
        <v>174</v>
      </c>
      <c r="D285" t="str">
        <f>IF(A285=A284, "",VLOOKUP(Table7[[#This Row],[Shortname]],comp[], 3, FALSE))</f>
        <v>-9Al-8W-2Ta</v>
      </c>
      <c r="E285" s="19" t="str">
        <f>VLOOKUP(Table7[[#This Row],[Shortname]], comp[], 2, FALSE)</f>
        <v>CoAlW-X</v>
      </c>
      <c r="F285" s="19" t="s">
        <v>956</v>
      </c>
      <c r="G285" s="8" t="s">
        <v>958</v>
      </c>
      <c r="H285">
        <v>137</v>
      </c>
      <c r="I285" s="4">
        <v>2.2600000000000001E-8</v>
      </c>
      <c r="J285">
        <v>1000</v>
      </c>
      <c r="M285">
        <v>17.2</v>
      </c>
      <c r="N285" s="88" t="s">
        <v>3618</v>
      </c>
      <c r="O285" s="31">
        <v>1250</v>
      </c>
      <c r="P285" s="31">
        <v>4</v>
      </c>
      <c r="Q285" s="31">
        <v>1000</v>
      </c>
      <c r="R285" s="31">
        <v>96</v>
      </c>
      <c r="U285" s="89" t="s">
        <v>1645</v>
      </c>
      <c r="V285" s="89" t="s">
        <v>3616</v>
      </c>
      <c r="W285" s="89">
        <v>50</v>
      </c>
      <c r="X285" t="s">
        <v>896</v>
      </c>
    </row>
    <row r="286" spans="1:24" x14ac:dyDescent="0.3">
      <c r="A286" s="19" t="s">
        <v>3617</v>
      </c>
      <c r="B286">
        <v>298</v>
      </c>
      <c r="C286" s="19">
        <f>VLOOKUP(Table7[[#This Row],[Shortname]],comp[], 6, FALSE)</f>
        <v>509</v>
      </c>
      <c r="D286" t="str">
        <f>IF(A286=A285, "",VLOOKUP(Table7[[#This Row],[Shortname]],comp[], 3, FALSE))</f>
        <v>-20Ni-9Al-7W-2Nb</v>
      </c>
      <c r="E286" s="19" t="str">
        <f>VLOOKUP(Table7[[#This Row],[Shortname]], comp[], 2, FALSE)</f>
        <v>CoAlWX+</v>
      </c>
      <c r="F286" s="19" t="s">
        <v>957</v>
      </c>
      <c r="G286" s="8" t="s">
        <v>958</v>
      </c>
      <c r="H286">
        <v>137</v>
      </c>
      <c r="I286" s="4">
        <v>2.92E-8</v>
      </c>
      <c r="J286">
        <v>1000</v>
      </c>
      <c r="M286">
        <v>21.5</v>
      </c>
      <c r="N286" s="88" t="s">
        <v>3620</v>
      </c>
      <c r="O286" s="31">
        <v>1250</v>
      </c>
      <c r="P286" s="31">
        <v>4</v>
      </c>
      <c r="Q286" s="31">
        <v>1000</v>
      </c>
      <c r="R286" s="31">
        <v>96</v>
      </c>
      <c r="U286" s="89" t="s">
        <v>1645</v>
      </c>
      <c r="V286" s="89" t="s">
        <v>3616</v>
      </c>
      <c r="W286" s="89">
        <v>43</v>
      </c>
      <c r="X286" t="s">
        <v>896</v>
      </c>
    </row>
    <row r="287" spans="1:24" x14ac:dyDescent="0.3">
      <c r="A287" s="19" t="s">
        <v>3406</v>
      </c>
      <c r="B287">
        <v>303</v>
      </c>
      <c r="C287" s="19">
        <f>VLOOKUP(Table7[[#This Row],[Shortname]],comp[], 6, FALSE)</f>
        <v>522</v>
      </c>
      <c r="D287" t="str">
        <f>IF(A287=A286, "",VLOOKUP(Table7[[#This Row],[Shortname]],comp[], 3, FALSE))</f>
        <v>-38Ni-9Al-6Cr-7W-1Ta</v>
      </c>
      <c r="E287" s="19" t="str">
        <f>VLOOKUP(Table7[[#This Row],[Shortname]], comp[], 2, FALSE)</f>
        <v>CoAlWX+</v>
      </c>
      <c r="F287" s="19" t="s">
        <v>974</v>
      </c>
      <c r="G287" s="8" t="s">
        <v>973</v>
      </c>
      <c r="H287">
        <v>275</v>
      </c>
      <c r="I287" s="4">
        <v>1E-8</v>
      </c>
      <c r="J287">
        <v>900</v>
      </c>
      <c r="M287">
        <v>2.1</v>
      </c>
      <c r="N287" s="88" t="s">
        <v>3671</v>
      </c>
      <c r="O287" s="31">
        <v>1230</v>
      </c>
      <c r="P287" s="31">
        <v>12</v>
      </c>
      <c r="Q287" s="31">
        <v>950</v>
      </c>
      <c r="R287" s="31">
        <v>100</v>
      </c>
      <c r="U287" s="89" t="s">
        <v>1645</v>
      </c>
      <c r="V287" s="89" t="s">
        <v>3387</v>
      </c>
      <c r="X287" t="s">
        <v>896</v>
      </c>
    </row>
    <row r="288" spans="1:24" x14ac:dyDescent="0.3">
      <c r="A288" s="19" t="s">
        <v>2501</v>
      </c>
      <c r="B288">
        <v>307</v>
      </c>
      <c r="C288" s="19">
        <f>VLOOKUP(Table7[[#This Row],[Shortname]],comp[], 6, FALSE)</f>
        <v>528</v>
      </c>
      <c r="D288" t="str">
        <f>IF(A288=A287, "",VLOOKUP(Table7[[#This Row],[Shortname]],comp[], 3, FALSE))</f>
        <v>-38Ni-11Al-7W-3Ta</v>
      </c>
      <c r="E288" s="19" t="str">
        <f>VLOOKUP(Table7[[#This Row],[Shortname]], comp[], 2, FALSE)</f>
        <v>CoAlWX+</v>
      </c>
      <c r="F288" s="19" t="s">
        <v>972</v>
      </c>
      <c r="G288" s="13" t="s">
        <v>970</v>
      </c>
      <c r="H288">
        <v>275</v>
      </c>
      <c r="I288" s="4">
        <v>1E-8</v>
      </c>
      <c r="J288">
        <v>900</v>
      </c>
      <c r="N288" s="88" t="s">
        <v>3633</v>
      </c>
      <c r="O288" s="31">
        <v>1215</v>
      </c>
      <c r="P288" s="31">
        <v>12</v>
      </c>
      <c r="Q288" s="31">
        <v>1000</v>
      </c>
      <c r="R288" s="31">
        <v>100</v>
      </c>
      <c r="U288" s="89" t="s">
        <v>1645</v>
      </c>
      <c r="V288" s="89" t="s">
        <v>3634</v>
      </c>
      <c r="W288" s="89" t="s">
        <v>3635</v>
      </c>
      <c r="X288" t="s">
        <v>896</v>
      </c>
    </row>
    <row r="289" spans="1:24" x14ac:dyDescent="0.3">
      <c r="A289" s="19" t="s">
        <v>3479</v>
      </c>
      <c r="B289">
        <v>309</v>
      </c>
      <c r="C289" s="19">
        <f>VLOOKUP(Table7[[#This Row],[Shortname]],comp[], 6, FALSE)</f>
        <v>532</v>
      </c>
      <c r="D289" t="str">
        <f>IF(A289=A288, "",VLOOKUP(Table7[[#This Row],[Shortname]],comp[], 3, FALSE))</f>
        <v>-38Ni-9Al-6Cr-7W-1Ta</v>
      </c>
      <c r="E289" s="19" t="str">
        <f>VLOOKUP(Table7[[#This Row],[Shortname]], comp[], 2, FALSE)</f>
        <v>CoAlWX+</v>
      </c>
      <c r="F289" s="19" t="s">
        <v>972</v>
      </c>
      <c r="G289" t="s">
        <v>975</v>
      </c>
      <c r="H289">
        <v>310</v>
      </c>
      <c r="I289" s="4">
        <v>5.2000000000000002E-8</v>
      </c>
      <c r="J289">
        <v>900</v>
      </c>
      <c r="N289" s="88" t="s">
        <v>3672</v>
      </c>
      <c r="O289" s="31">
        <v>1215</v>
      </c>
      <c r="P289" s="31">
        <v>12</v>
      </c>
      <c r="Q289" s="31">
        <v>950</v>
      </c>
      <c r="U289" s="89" t="s">
        <v>1645</v>
      </c>
      <c r="V289" s="89" t="s">
        <v>3587</v>
      </c>
      <c r="W289" s="89" t="s">
        <v>3675</v>
      </c>
      <c r="X289" t="s">
        <v>3674</v>
      </c>
    </row>
    <row r="290" spans="1:24" x14ac:dyDescent="0.3">
      <c r="A290" s="19" t="s">
        <v>3407</v>
      </c>
      <c r="B290">
        <v>310</v>
      </c>
      <c r="C290" s="19">
        <f>VLOOKUP(Table7[[#This Row],[Shortname]],comp[], 6, FALSE)</f>
        <v>530</v>
      </c>
      <c r="D290" t="str">
        <f>IF(A290=A289, "",VLOOKUP(Table7[[#This Row],[Shortname]],comp[], 3, FALSE))</f>
        <v>-29Ni-10Al-6Cr-6W-2Ta</v>
      </c>
      <c r="E290" s="19" t="str">
        <f>VLOOKUP(Table7[[#This Row],[Shortname]], comp[], 2, FALSE)</f>
        <v>CoAlWX+</v>
      </c>
      <c r="F290" s="19" t="s">
        <v>976</v>
      </c>
      <c r="G290" t="s">
        <v>975</v>
      </c>
      <c r="H290">
        <v>246</v>
      </c>
      <c r="I290" s="4">
        <v>4.7700000000000001E-10</v>
      </c>
      <c r="J290">
        <v>900</v>
      </c>
      <c r="N290" s="88" t="s">
        <v>3628</v>
      </c>
      <c r="O290" s="31">
        <v>1215</v>
      </c>
      <c r="P290" s="31">
        <v>12</v>
      </c>
      <c r="Q290" s="31">
        <v>950</v>
      </c>
      <c r="U290" s="89" t="s">
        <v>1645</v>
      </c>
      <c r="V290" s="89" t="s">
        <v>3587</v>
      </c>
      <c r="W290" s="89" t="s">
        <v>3679</v>
      </c>
    </row>
    <row r="291" spans="1:24" x14ac:dyDescent="0.3">
      <c r="A291" s="19" t="s">
        <v>3408</v>
      </c>
      <c r="B291">
        <v>311</v>
      </c>
      <c r="C291" s="19">
        <f>VLOOKUP(Table7[[#This Row],[Shortname]],comp[], 6, FALSE)</f>
        <v>531</v>
      </c>
      <c r="D291" t="str">
        <f>IF(A291=A290, "",VLOOKUP(Table7[[#This Row],[Shortname]],comp[], 3, FALSE))</f>
        <v>-28Ni-9Al-10Cr-6W-2Ta</v>
      </c>
      <c r="E291" s="19" t="str">
        <f>VLOOKUP(Table7[[#This Row],[Shortname]], comp[], 2, FALSE)</f>
        <v>CoAlWX+</v>
      </c>
      <c r="F291" s="19" t="s">
        <v>977</v>
      </c>
      <c r="G291" t="s">
        <v>975</v>
      </c>
      <c r="H291">
        <v>246</v>
      </c>
      <c r="I291" s="4">
        <v>2.3800000000000001E-9</v>
      </c>
      <c r="J291">
        <v>900</v>
      </c>
      <c r="N291" s="88" t="s">
        <v>3676</v>
      </c>
      <c r="O291" s="31">
        <v>1215</v>
      </c>
      <c r="P291" s="31">
        <v>12</v>
      </c>
      <c r="Q291" s="31">
        <v>950</v>
      </c>
      <c r="U291" s="89" t="s">
        <v>1645</v>
      </c>
      <c r="V291" s="89" t="s">
        <v>3587</v>
      </c>
      <c r="W291" s="89" t="s">
        <v>3680</v>
      </c>
    </row>
    <row r="292" spans="1:24" x14ac:dyDescent="0.3">
      <c r="A292" s="19" t="s">
        <v>3409</v>
      </c>
      <c r="B292">
        <v>312</v>
      </c>
      <c r="C292" s="19">
        <f>VLOOKUP(Table7[[#This Row],[Shortname]],comp[], 6, FALSE)</f>
        <v>533</v>
      </c>
      <c r="D292" t="str">
        <f>IF(A292=A291, "",VLOOKUP(Table7[[#This Row],[Shortname]],comp[], 3, FALSE))</f>
        <v>-31Ni-10Al-6Cr-5W-2Ta-2Mo</v>
      </c>
      <c r="E292" s="19" t="str">
        <f>VLOOKUP(Table7[[#This Row],[Shortname]], comp[], 2, FALSE)</f>
        <v>CoAlWX+</v>
      </c>
      <c r="F292" s="19" t="s">
        <v>978</v>
      </c>
      <c r="G292" t="s">
        <v>975</v>
      </c>
      <c r="H292">
        <v>275</v>
      </c>
      <c r="I292" s="4">
        <v>9.7200000000000003E-9</v>
      </c>
      <c r="J292">
        <v>900</v>
      </c>
      <c r="N292" s="88" t="s">
        <v>3677</v>
      </c>
      <c r="O292" s="31">
        <v>1215</v>
      </c>
      <c r="P292" s="31">
        <v>12</v>
      </c>
      <c r="Q292" s="31">
        <v>950</v>
      </c>
      <c r="U292" s="89" t="s">
        <v>1645</v>
      </c>
      <c r="V292" s="89" t="s">
        <v>3587</v>
      </c>
      <c r="W292" s="89" t="s">
        <v>3681</v>
      </c>
    </row>
    <row r="293" spans="1:24" x14ac:dyDescent="0.3">
      <c r="A293" s="19" t="s">
        <v>2519</v>
      </c>
      <c r="B293">
        <v>321</v>
      </c>
      <c r="C293" s="19">
        <f>VLOOKUP(Table7[[#This Row],[Shortname]],comp[], 6, FALSE)</f>
        <v>596</v>
      </c>
      <c r="D293" t="str">
        <f>IF(A293=A292, "",VLOOKUP(Table7[[#This Row],[Shortname]],comp[], 3, FALSE))</f>
        <v>-7Al-8W-4Ti</v>
      </c>
      <c r="E293" s="19" t="str">
        <f>VLOOKUP(Table7[[#This Row],[Shortname]], comp[], 2, FALSE)</f>
        <v>CoAlW-X</v>
      </c>
      <c r="F293" s="19" t="s">
        <v>1047</v>
      </c>
      <c r="G293" t="s">
        <v>1044</v>
      </c>
      <c r="H293">
        <v>420</v>
      </c>
      <c r="J293">
        <v>900</v>
      </c>
      <c r="M293">
        <v>37.5</v>
      </c>
      <c r="N293" s="88" t="s">
        <v>3684</v>
      </c>
      <c r="O293" s="31" t="s">
        <v>3683</v>
      </c>
      <c r="P293" s="31">
        <v>24</v>
      </c>
      <c r="Q293" s="31">
        <v>900</v>
      </c>
      <c r="R293" s="31">
        <v>50</v>
      </c>
      <c r="U293" s="89" t="s">
        <v>1645</v>
      </c>
      <c r="V293" s="89" t="s">
        <v>3682</v>
      </c>
      <c r="W293" s="89">
        <v>74.5</v>
      </c>
    </row>
    <row r="294" spans="1:24" x14ac:dyDescent="0.3">
      <c r="A294" s="19" t="s">
        <v>2513</v>
      </c>
      <c r="B294">
        <v>322</v>
      </c>
      <c r="C294" s="19">
        <f>VLOOKUP(Table7[[#This Row],[Shortname]],comp[], 6, FALSE)</f>
        <v>602</v>
      </c>
      <c r="D294" t="str">
        <f>IF(A294=A293, "",VLOOKUP(Table7[[#This Row],[Shortname]],comp[], 3, FALSE))</f>
        <v>-7Al-8W</v>
      </c>
      <c r="E294" s="19" t="str">
        <f>VLOOKUP(Table7[[#This Row],[Shortname]], comp[], 2, FALSE)</f>
        <v>CoAlW-X</v>
      </c>
      <c r="F294" s="19" t="s">
        <v>1045</v>
      </c>
      <c r="G294" t="s">
        <v>1044</v>
      </c>
      <c r="H294">
        <v>420</v>
      </c>
      <c r="J294">
        <v>900</v>
      </c>
      <c r="M294">
        <v>43.2</v>
      </c>
      <c r="N294" s="88" t="s">
        <v>3685</v>
      </c>
      <c r="O294" s="31" t="s">
        <v>3683</v>
      </c>
      <c r="P294" s="31">
        <v>24</v>
      </c>
      <c r="Q294" s="31">
        <v>900</v>
      </c>
      <c r="R294" s="31">
        <v>50</v>
      </c>
      <c r="U294" s="89" t="s">
        <v>1645</v>
      </c>
      <c r="V294" s="89" t="s">
        <v>3682</v>
      </c>
      <c r="W294" s="89">
        <v>15.3</v>
      </c>
    </row>
    <row r="295" spans="1:24" x14ac:dyDescent="0.3">
      <c r="A295" s="19" t="s">
        <v>2514</v>
      </c>
      <c r="B295">
        <v>323</v>
      </c>
      <c r="C295" s="19">
        <f>VLOOKUP(Table7[[#This Row],[Shortname]],comp[], 6, FALSE)</f>
        <v>603</v>
      </c>
      <c r="D295" t="str">
        <f>IF(A295=A294, "",VLOOKUP(Table7[[#This Row],[Shortname]],comp[], 3, FALSE))</f>
        <v>-7Al-8W-1Ta</v>
      </c>
      <c r="E295" s="19" t="str">
        <f>VLOOKUP(Table7[[#This Row],[Shortname]], comp[], 2, FALSE)</f>
        <v>CoAlW-X</v>
      </c>
      <c r="F295" s="19" t="s">
        <v>1046</v>
      </c>
      <c r="G295" t="s">
        <v>1044</v>
      </c>
      <c r="H295">
        <v>420</v>
      </c>
      <c r="J295">
        <v>900</v>
      </c>
      <c r="M295">
        <v>23.3</v>
      </c>
      <c r="N295" s="88" t="s">
        <v>3673</v>
      </c>
      <c r="O295" s="31" t="s">
        <v>3683</v>
      </c>
      <c r="P295" s="31">
        <v>24</v>
      </c>
      <c r="Q295" s="31">
        <v>900</v>
      </c>
      <c r="R295" s="31">
        <v>50</v>
      </c>
      <c r="U295" s="89" t="s">
        <v>1645</v>
      </c>
      <c r="V295" s="89" t="s">
        <v>3682</v>
      </c>
      <c r="W295" s="89">
        <v>33.4</v>
      </c>
    </row>
    <row r="296" spans="1:24" x14ac:dyDescent="0.3">
      <c r="A296" s="19" t="s">
        <v>2245</v>
      </c>
      <c r="B296">
        <v>335</v>
      </c>
      <c r="C296" s="19">
        <f>VLOOKUP(Table7[[#This Row],[Shortname]],comp[], 6, FALSE)</f>
        <v>644</v>
      </c>
      <c r="D296" t="str">
        <f>IF(A296=A295, "",VLOOKUP(Table7[[#This Row],[Shortname]],comp[], 3, FALSE))</f>
        <v>-15Cr-11Ti</v>
      </c>
      <c r="E296" s="19" t="str">
        <f>VLOOKUP(Table7[[#This Row],[Shortname]], comp[], 2, FALSE)</f>
        <v>Co3Ti</v>
      </c>
      <c r="F296" s="19" t="s">
        <v>1133</v>
      </c>
      <c r="G296" s="13" t="s">
        <v>2658</v>
      </c>
      <c r="H296">
        <v>250</v>
      </c>
      <c r="I296" s="4">
        <v>4.5680000000000003E-8</v>
      </c>
      <c r="J296">
        <v>850</v>
      </c>
      <c r="N296" s="88" t="s">
        <v>3690</v>
      </c>
      <c r="O296" s="31">
        <v>1150</v>
      </c>
      <c r="P296" s="31">
        <v>100</v>
      </c>
      <c r="Q296" s="31">
        <v>900</v>
      </c>
      <c r="R296" s="31">
        <v>100</v>
      </c>
      <c r="U296" s="89" t="s">
        <v>43</v>
      </c>
      <c r="V296" s="89" t="s">
        <v>3561</v>
      </c>
      <c r="W296" s="89">
        <v>60</v>
      </c>
    </row>
    <row r="297" spans="1:24" x14ac:dyDescent="0.3">
      <c r="A297" s="19" t="s">
        <v>2245</v>
      </c>
      <c r="B297">
        <v>336</v>
      </c>
      <c r="C297" s="19">
        <f>VLOOKUP(Table7[[#This Row],[Shortname]],comp[], 6, FALSE)</f>
        <v>644</v>
      </c>
      <c r="D297" t="str">
        <f>IF(A297=A296, "",VLOOKUP(Table7[[#This Row],[Shortname]],comp[], 3, FALSE))</f>
        <v/>
      </c>
      <c r="E297" s="19" t="str">
        <f>VLOOKUP(Table7[[#This Row],[Shortname]], comp[], 2, FALSE)</f>
        <v>Co3Ti</v>
      </c>
      <c r="F297" s="19" t="s">
        <v>1133</v>
      </c>
      <c r="G297" s="13" t="s">
        <v>2658</v>
      </c>
      <c r="H297">
        <v>300</v>
      </c>
      <c r="I297" s="4">
        <v>1.3264E-7</v>
      </c>
      <c r="J297">
        <v>850</v>
      </c>
      <c r="N297" s="88" t="s">
        <v>3690</v>
      </c>
      <c r="O297" s="31">
        <v>1150</v>
      </c>
      <c r="P297" s="31">
        <v>100</v>
      </c>
      <c r="Q297" s="31">
        <v>900</v>
      </c>
      <c r="R297" s="31">
        <v>100</v>
      </c>
      <c r="U297" s="89" t="s">
        <v>43</v>
      </c>
      <c r="V297" s="89" t="s">
        <v>3561</v>
      </c>
      <c r="W297" s="89">
        <v>60</v>
      </c>
    </row>
    <row r="298" spans="1:24" x14ac:dyDescent="0.3">
      <c r="A298" s="19" t="s">
        <v>2245</v>
      </c>
      <c r="B298">
        <v>337</v>
      </c>
      <c r="C298" s="19">
        <f>VLOOKUP(Table7[[#This Row],[Shortname]],comp[], 6, FALSE)</f>
        <v>644</v>
      </c>
      <c r="D298" t="str">
        <f>IF(A298=A297, "",VLOOKUP(Table7[[#This Row],[Shortname]],comp[], 3, FALSE))</f>
        <v/>
      </c>
      <c r="E298" s="19" t="str">
        <f>VLOOKUP(Table7[[#This Row],[Shortname]], comp[], 2, FALSE)</f>
        <v>Co3Ti</v>
      </c>
      <c r="F298" s="19" t="s">
        <v>1133</v>
      </c>
      <c r="G298" s="13" t="s">
        <v>2658</v>
      </c>
      <c r="H298">
        <v>350</v>
      </c>
      <c r="I298" s="4">
        <v>3.5557E-7</v>
      </c>
      <c r="J298">
        <v>850</v>
      </c>
      <c r="N298" s="88" t="s">
        <v>3690</v>
      </c>
      <c r="O298" s="31">
        <v>1150</v>
      </c>
      <c r="P298" s="31">
        <v>100</v>
      </c>
      <c r="Q298" s="31">
        <v>900</v>
      </c>
      <c r="R298" s="31">
        <v>100</v>
      </c>
      <c r="U298" s="89" t="s">
        <v>43</v>
      </c>
      <c r="V298" s="89" t="s">
        <v>3561</v>
      </c>
      <c r="W298" s="89">
        <v>60</v>
      </c>
    </row>
    <row r="299" spans="1:24" x14ac:dyDescent="0.3">
      <c r="A299" s="19" t="s">
        <v>2245</v>
      </c>
      <c r="B299">
        <v>338</v>
      </c>
      <c r="C299" s="19">
        <f>VLOOKUP(Table7[[#This Row],[Shortname]],comp[], 6, FALSE)</f>
        <v>644</v>
      </c>
      <c r="D299" t="str">
        <f>IF(A299=A298, "",VLOOKUP(Table7[[#This Row],[Shortname]],comp[], 3, FALSE))</f>
        <v/>
      </c>
      <c r="E299" s="19" t="str">
        <f>VLOOKUP(Table7[[#This Row],[Shortname]], comp[], 2, FALSE)</f>
        <v>Co3Ti</v>
      </c>
      <c r="F299" s="19" t="s">
        <v>1133</v>
      </c>
      <c r="G299" s="13" t="s">
        <v>2658</v>
      </c>
      <c r="H299">
        <v>389</v>
      </c>
      <c r="I299">
        <v>1.0052999999999999E-6</v>
      </c>
      <c r="J299">
        <v>850</v>
      </c>
      <c r="N299" s="88" t="s">
        <v>3690</v>
      </c>
      <c r="O299" s="31">
        <v>1150</v>
      </c>
      <c r="P299" s="31">
        <v>100</v>
      </c>
      <c r="Q299" s="31">
        <v>900</v>
      </c>
      <c r="R299" s="31">
        <v>100</v>
      </c>
      <c r="U299" s="89" t="s">
        <v>43</v>
      </c>
      <c r="V299" s="89" t="s">
        <v>3561</v>
      </c>
      <c r="W299" s="89">
        <v>60</v>
      </c>
    </row>
    <row r="300" spans="1:24" x14ac:dyDescent="0.3">
      <c r="A300" s="19" t="s">
        <v>2245</v>
      </c>
      <c r="B300">
        <v>339</v>
      </c>
      <c r="C300" s="19">
        <f>VLOOKUP(Table7[[#This Row],[Shortname]],comp[], 6, FALSE)</f>
        <v>644</v>
      </c>
      <c r="D300" t="str">
        <f>IF(A300=A299, "",VLOOKUP(Table7[[#This Row],[Shortname]],comp[], 3, FALSE))</f>
        <v/>
      </c>
      <c r="E300" s="19" t="str">
        <f>VLOOKUP(Table7[[#This Row],[Shortname]], comp[], 2, FALSE)</f>
        <v>Co3Ti</v>
      </c>
      <c r="F300" s="19" t="s">
        <v>1133</v>
      </c>
      <c r="G300" s="13" t="s">
        <v>2658</v>
      </c>
      <c r="H300">
        <v>513</v>
      </c>
      <c r="I300">
        <v>9.9467999999999994E-6</v>
      </c>
      <c r="J300">
        <v>850</v>
      </c>
      <c r="N300" s="88" t="s">
        <v>3690</v>
      </c>
      <c r="O300" s="31">
        <v>1150</v>
      </c>
      <c r="P300" s="31">
        <v>100</v>
      </c>
      <c r="Q300" s="31">
        <v>900</v>
      </c>
      <c r="R300" s="31">
        <v>100</v>
      </c>
      <c r="U300" s="89" t="s">
        <v>43</v>
      </c>
      <c r="V300" s="89" t="s">
        <v>3561</v>
      </c>
      <c r="W300" s="89">
        <v>60</v>
      </c>
    </row>
    <row r="301" spans="1:24" x14ac:dyDescent="0.3">
      <c r="A301" s="19" t="s">
        <v>2245</v>
      </c>
      <c r="B301">
        <v>340</v>
      </c>
      <c r="C301" s="19">
        <f>VLOOKUP(Table7[[#This Row],[Shortname]],comp[], 6, FALSE)</f>
        <v>644</v>
      </c>
      <c r="D301" t="str">
        <f>IF(A301=A300, "",VLOOKUP(Table7[[#This Row],[Shortname]],comp[], 3, FALSE))</f>
        <v/>
      </c>
      <c r="E301" s="19" t="str">
        <f>VLOOKUP(Table7[[#This Row],[Shortname]], comp[], 2, FALSE)</f>
        <v>Co3Ti</v>
      </c>
      <c r="F301" s="19" t="s">
        <v>1133</v>
      </c>
      <c r="G301" s="13" t="s">
        <v>2658</v>
      </c>
      <c r="H301">
        <v>635</v>
      </c>
      <c r="I301">
        <v>9.5826E-5</v>
      </c>
      <c r="J301">
        <v>850</v>
      </c>
      <c r="N301" s="88" t="s">
        <v>3690</v>
      </c>
      <c r="O301" s="31">
        <v>1150</v>
      </c>
      <c r="P301" s="31">
        <v>100</v>
      </c>
      <c r="Q301" s="31">
        <v>900</v>
      </c>
      <c r="R301" s="31">
        <v>100</v>
      </c>
      <c r="U301" s="89" t="s">
        <v>43</v>
      </c>
      <c r="V301" s="89" t="s">
        <v>3561</v>
      </c>
      <c r="W301" s="89">
        <v>60</v>
      </c>
    </row>
    <row r="302" spans="1:24" x14ac:dyDescent="0.3">
      <c r="A302" s="19" t="s">
        <v>2245</v>
      </c>
      <c r="B302">
        <v>341</v>
      </c>
      <c r="C302" s="19">
        <f>VLOOKUP(Table7[[#This Row],[Shortname]],comp[], 6, FALSE)</f>
        <v>644</v>
      </c>
      <c r="D302" t="str">
        <f>IF(A302=A301, "",VLOOKUP(Table7[[#This Row],[Shortname]],comp[], 3, FALSE))</f>
        <v/>
      </c>
      <c r="E302" s="19" t="str">
        <f>VLOOKUP(Table7[[#This Row],[Shortname]], comp[], 2, FALSE)</f>
        <v>Co3Ti</v>
      </c>
      <c r="F302" s="19" t="s">
        <v>1133</v>
      </c>
      <c r="G302" s="13" t="s">
        <v>2658</v>
      </c>
      <c r="H302">
        <v>753</v>
      </c>
      <c r="I302">
        <v>9.7369999999999998E-4</v>
      </c>
      <c r="J302">
        <v>850</v>
      </c>
      <c r="N302" s="88" t="s">
        <v>3690</v>
      </c>
      <c r="O302" s="31">
        <v>1150</v>
      </c>
      <c r="P302" s="31">
        <v>100</v>
      </c>
      <c r="Q302" s="31">
        <v>900</v>
      </c>
      <c r="R302" s="31">
        <v>100</v>
      </c>
      <c r="U302" s="89" t="s">
        <v>43</v>
      </c>
      <c r="V302" s="89" t="s">
        <v>3561</v>
      </c>
      <c r="W302" s="89">
        <v>60</v>
      </c>
    </row>
    <row r="303" spans="1:24" x14ac:dyDescent="0.3">
      <c r="A303" s="19" t="s">
        <v>2553</v>
      </c>
      <c r="B303">
        <v>327</v>
      </c>
      <c r="C303" s="19">
        <f>VLOOKUP(Table7[[#This Row],[Shortname]],comp[], 6, FALSE)</f>
        <v>645</v>
      </c>
      <c r="D303" t="str">
        <f>IF(A303=A302, "",VLOOKUP(Table7[[#This Row],[Shortname]],comp[], 3, FALSE))</f>
        <v>-38Ni-9Al-8Cr-9W-B</v>
      </c>
      <c r="E303" s="19" t="str">
        <f>VLOOKUP(Table7[[#This Row],[Shortname]], comp[], 2, FALSE)</f>
        <v>CoAlWX+</v>
      </c>
      <c r="F303" s="19" t="s">
        <v>1129</v>
      </c>
      <c r="G303" s="13" t="s">
        <v>1128</v>
      </c>
      <c r="H303">
        <v>250</v>
      </c>
      <c r="I303" s="4">
        <v>1.5949999999999999E-7</v>
      </c>
      <c r="J303">
        <v>900</v>
      </c>
      <c r="N303" s="88" t="s">
        <v>3678</v>
      </c>
      <c r="O303" s="31">
        <v>1250</v>
      </c>
      <c r="P303" s="31">
        <v>24</v>
      </c>
      <c r="Q303" s="31">
        <v>900</v>
      </c>
      <c r="R303" s="31">
        <v>100</v>
      </c>
      <c r="U303" s="89" t="s">
        <v>43</v>
      </c>
      <c r="V303" s="89" t="s">
        <v>3561</v>
      </c>
      <c r="W303" s="89">
        <v>57</v>
      </c>
    </row>
    <row r="304" spans="1:24" x14ac:dyDescent="0.3">
      <c r="A304" s="19" t="s">
        <v>2553</v>
      </c>
      <c r="B304">
        <v>328</v>
      </c>
      <c r="C304" s="19">
        <f>VLOOKUP(Table7[[#This Row],[Shortname]],comp[], 6, FALSE)</f>
        <v>645</v>
      </c>
      <c r="D304" t="str">
        <f>IF(A304=A303, "",VLOOKUP(Table7[[#This Row],[Shortname]],comp[], 3, FALSE))</f>
        <v/>
      </c>
      <c r="E304" s="19" t="str">
        <f>VLOOKUP(Table7[[#This Row],[Shortname]], comp[], 2, FALSE)</f>
        <v>CoAlWX+</v>
      </c>
      <c r="F304" s="19" t="s">
        <v>1129</v>
      </c>
      <c r="G304" s="13" t="s">
        <v>1128</v>
      </c>
      <c r="H304">
        <v>300</v>
      </c>
      <c r="I304" s="4">
        <v>6.7899999999999998E-7</v>
      </c>
      <c r="J304">
        <v>900</v>
      </c>
      <c r="N304" s="88" t="s">
        <v>3678</v>
      </c>
      <c r="O304" s="31">
        <v>1250</v>
      </c>
      <c r="P304" s="31">
        <v>24</v>
      </c>
      <c r="Q304" s="31">
        <v>900</v>
      </c>
      <c r="R304" s="31">
        <v>100</v>
      </c>
      <c r="U304" s="89" t="s">
        <v>43</v>
      </c>
      <c r="V304" s="89" t="s">
        <v>3561</v>
      </c>
      <c r="W304" s="89">
        <v>57</v>
      </c>
    </row>
    <row r="305" spans="1:24" x14ac:dyDescent="0.3">
      <c r="A305" s="19" t="s">
        <v>2553</v>
      </c>
      <c r="B305">
        <v>329</v>
      </c>
      <c r="C305" s="19">
        <f>VLOOKUP(Table7[[#This Row],[Shortname]],comp[], 6, FALSE)</f>
        <v>645</v>
      </c>
      <c r="D305" t="str">
        <f>IF(A305=A304, "",VLOOKUP(Table7[[#This Row],[Shortname]],comp[], 3, FALSE))</f>
        <v/>
      </c>
      <c r="E305" s="19" t="str">
        <f>VLOOKUP(Table7[[#This Row],[Shortname]], comp[], 2, FALSE)</f>
        <v>CoAlWX+</v>
      </c>
      <c r="F305" s="19" t="s">
        <v>1129</v>
      </c>
      <c r="G305" s="13" t="s">
        <v>1128</v>
      </c>
      <c r="H305">
        <v>350</v>
      </c>
      <c r="I305" s="4">
        <v>2.6900000000000001E-6</v>
      </c>
      <c r="J305">
        <v>900</v>
      </c>
      <c r="N305" s="88" t="s">
        <v>3678</v>
      </c>
      <c r="O305" s="31">
        <v>1250</v>
      </c>
      <c r="P305" s="31">
        <v>24</v>
      </c>
      <c r="Q305" s="31">
        <v>900</v>
      </c>
      <c r="R305" s="31">
        <v>100</v>
      </c>
      <c r="U305" s="89" t="s">
        <v>43</v>
      </c>
      <c r="V305" s="89" t="s">
        <v>3561</v>
      </c>
      <c r="W305" s="89">
        <v>57</v>
      </c>
    </row>
    <row r="306" spans="1:24" x14ac:dyDescent="0.3">
      <c r="A306" s="19" t="s">
        <v>2246</v>
      </c>
      <c r="B306">
        <v>330</v>
      </c>
      <c r="C306" s="19">
        <f>VLOOKUP(Table7[[#This Row],[Shortname]],comp[], 6, FALSE)</f>
        <v>646</v>
      </c>
      <c r="D306" t="str">
        <f>IF(A306=A305, "",VLOOKUP(Table7[[#This Row],[Shortname]],comp[], 3, FALSE))</f>
        <v>-19Ni-9Al-8Cr-9W-B</v>
      </c>
      <c r="E306" s="19" t="str">
        <f>VLOOKUP(Table7[[#This Row],[Shortname]], comp[], 2, FALSE)</f>
        <v>CoAlWX+</v>
      </c>
      <c r="F306" s="19" t="s">
        <v>1130</v>
      </c>
      <c r="G306" s="13" t="s">
        <v>1128</v>
      </c>
      <c r="H306">
        <v>250</v>
      </c>
      <c r="I306" s="4">
        <v>3.9000000000000002E-7</v>
      </c>
      <c r="J306">
        <v>900</v>
      </c>
      <c r="N306" s="88" t="s">
        <v>3691</v>
      </c>
      <c r="O306" s="31">
        <v>1250</v>
      </c>
      <c r="P306" s="31">
        <v>24</v>
      </c>
      <c r="Q306" s="31">
        <v>900</v>
      </c>
      <c r="R306" s="31">
        <v>100</v>
      </c>
      <c r="U306" s="89" t="s">
        <v>43</v>
      </c>
      <c r="V306" s="89" t="s">
        <v>3561</v>
      </c>
      <c r="W306" s="89">
        <v>71</v>
      </c>
    </row>
    <row r="307" spans="1:24" x14ac:dyDescent="0.3">
      <c r="A307" s="19" t="s">
        <v>2246</v>
      </c>
      <c r="B307">
        <v>331</v>
      </c>
      <c r="C307" s="19">
        <f>VLOOKUP(Table7[[#This Row],[Shortname]],comp[], 6, FALSE)</f>
        <v>646</v>
      </c>
      <c r="D307" t="str">
        <f>IF(A307=A306, "",VLOOKUP(Table7[[#This Row],[Shortname]],comp[], 3, FALSE))</f>
        <v/>
      </c>
      <c r="E307" s="19" t="str">
        <f>VLOOKUP(Table7[[#This Row],[Shortname]], comp[], 2, FALSE)</f>
        <v>CoAlWX+</v>
      </c>
      <c r="F307" s="19" t="s">
        <v>1130</v>
      </c>
      <c r="G307" s="13" t="s">
        <v>1128</v>
      </c>
      <c r="H307">
        <v>300</v>
      </c>
      <c r="I307" s="4">
        <v>2.2699999999999999E-6</v>
      </c>
      <c r="J307">
        <v>900</v>
      </c>
      <c r="N307" s="88" t="s">
        <v>3691</v>
      </c>
      <c r="O307" s="31">
        <v>1250</v>
      </c>
      <c r="P307" s="31">
        <v>24</v>
      </c>
      <c r="Q307" s="31">
        <v>900</v>
      </c>
      <c r="R307" s="31">
        <v>100</v>
      </c>
      <c r="U307" s="89" t="s">
        <v>43</v>
      </c>
      <c r="V307" s="89" t="s">
        <v>3561</v>
      </c>
      <c r="W307" s="89">
        <v>71</v>
      </c>
    </row>
    <row r="308" spans="1:24" x14ac:dyDescent="0.3">
      <c r="A308" s="19" t="s">
        <v>2246</v>
      </c>
      <c r="B308">
        <v>332</v>
      </c>
      <c r="C308" s="19">
        <f>VLOOKUP(Table7[[#This Row],[Shortname]],comp[], 6, FALSE)</f>
        <v>646</v>
      </c>
      <c r="D308" t="str">
        <f>IF(A308=A307, "",VLOOKUP(Table7[[#This Row],[Shortname]],comp[], 3, FALSE))</f>
        <v/>
      </c>
      <c r="E308" s="19" t="str">
        <f>VLOOKUP(Table7[[#This Row],[Shortname]], comp[], 2, FALSE)</f>
        <v>CoAlWX+</v>
      </c>
      <c r="F308" s="19" t="s">
        <v>1130</v>
      </c>
      <c r="G308" s="13" t="s">
        <v>1128</v>
      </c>
      <c r="H308">
        <v>350</v>
      </c>
      <c r="I308" s="4">
        <v>7.9799999999999998E-6</v>
      </c>
      <c r="J308">
        <v>900</v>
      </c>
      <c r="N308" s="88" t="s">
        <v>3691</v>
      </c>
      <c r="O308" s="31">
        <v>1250</v>
      </c>
      <c r="P308" s="31">
        <v>24</v>
      </c>
      <c r="Q308" s="31">
        <v>900</v>
      </c>
      <c r="R308" s="31">
        <v>100</v>
      </c>
      <c r="U308" s="89" t="s">
        <v>43</v>
      </c>
      <c r="V308" s="89" t="s">
        <v>3561</v>
      </c>
      <c r="W308" s="89">
        <v>71</v>
      </c>
    </row>
    <row r="309" spans="1:24" x14ac:dyDescent="0.3">
      <c r="A309" s="19" t="s">
        <v>2552</v>
      </c>
      <c r="B309">
        <v>333</v>
      </c>
      <c r="C309" s="19">
        <f>VLOOKUP(Table7[[#This Row],[Shortname]],comp[], 6, FALSE)</f>
        <v>647</v>
      </c>
      <c r="D309" t="str">
        <f>IF(A309=A308, "",VLOOKUP(Table7[[#This Row],[Shortname]],comp[], 3, FALSE))</f>
        <v>-9Al-8Cr-9W-B</v>
      </c>
      <c r="E309" s="19" t="str">
        <f>VLOOKUP(Table7[[#This Row],[Shortname]], comp[], 2, FALSE)</f>
        <v>CoAlW-X</v>
      </c>
      <c r="F309" s="19" t="s">
        <v>1131</v>
      </c>
      <c r="G309" s="13" t="s">
        <v>1128</v>
      </c>
      <c r="H309">
        <v>250</v>
      </c>
      <c r="I309" s="4">
        <v>3.4300000000000002E-6</v>
      </c>
      <c r="J309">
        <v>900</v>
      </c>
      <c r="N309" s="88" t="s">
        <v>3698</v>
      </c>
      <c r="O309" s="31">
        <v>1250</v>
      </c>
      <c r="P309" s="31">
        <v>24</v>
      </c>
      <c r="Q309" s="31">
        <v>900</v>
      </c>
      <c r="R309" s="31">
        <v>100</v>
      </c>
      <c r="U309" s="89" t="s">
        <v>43</v>
      </c>
      <c r="V309" s="89" t="s">
        <v>3561</v>
      </c>
      <c r="W309" s="89">
        <v>15</v>
      </c>
      <c r="X309" t="s">
        <v>3697</v>
      </c>
    </row>
    <row r="310" spans="1:24" x14ac:dyDescent="0.3">
      <c r="A310" s="19" t="s">
        <v>2552</v>
      </c>
      <c r="B310">
        <v>334</v>
      </c>
      <c r="C310" s="19">
        <f>VLOOKUP(Table7[[#This Row],[Shortname]],comp[], 6, FALSE)</f>
        <v>647</v>
      </c>
      <c r="D310" t="str">
        <f>IF(A310=A309, "",VLOOKUP(Table7[[#This Row],[Shortname]],comp[], 3, FALSE))</f>
        <v/>
      </c>
      <c r="E310" s="19" t="str">
        <f>VLOOKUP(Table7[[#This Row],[Shortname]], comp[], 2, FALSE)</f>
        <v>CoAlW-X</v>
      </c>
      <c r="F310" s="19" t="s">
        <v>1131</v>
      </c>
      <c r="G310" s="13" t="s">
        <v>1128</v>
      </c>
      <c r="H310">
        <v>300</v>
      </c>
      <c r="I310" s="4">
        <v>9.6800000000000005E-6</v>
      </c>
      <c r="J310">
        <v>900</v>
      </c>
      <c r="N310" s="88" t="s">
        <v>3698</v>
      </c>
      <c r="O310" s="31">
        <v>1250</v>
      </c>
      <c r="P310" s="31">
        <v>24</v>
      </c>
      <c r="Q310" s="31">
        <v>900</v>
      </c>
      <c r="R310" s="31">
        <v>100</v>
      </c>
      <c r="U310" s="89" t="s">
        <v>43</v>
      </c>
      <c r="V310" s="89" t="s">
        <v>3561</v>
      </c>
      <c r="W310" s="89">
        <v>15</v>
      </c>
      <c r="X310" t="s">
        <v>3697</v>
      </c>
    </row>
    <row r="311" spans="1:24" x14ac:dyDescent="0.3">
      <c r="A311" s="19" t="s">
        <v>2555</v>
      </c>
      <c r="B311">
        <v>353</v>
      </c>
      <c r="C311" s="19">
        <f>VLOOKUP(Table7[[#This Row],[Shortname]],comp[], 6, FALSE)</f>
        <v>648</v>
      </c>
      <c r="D311" t="str">
        <f>IF(A311=A310, "",VLOOKUP(Table7[[#This Row],[Shortname]],comp[], 3, FALSE))</f>
        <v>-42Ni-10Al-7W-B</v>
      </c>
      <c r="E311" s="19" t="str">
        <f>VLOOKUP(Table7[[#This Row],[Shortname]], comp[], 2, FALSE)</f>
        <v>CoAlW-X</v>
      </c>
      <c r="F311" s="19" t="s">
        <v>1106</v>
      </c>
      <c r="G311" t="s">
        <v>1105</v>
      </c>
      <c r="H311">
        <v>250</v>
      </c>
      <c r="I311" s="4">
        <v>1.7799999999999999E-6</v>
      </c>
      <c r="J311">
        <v>900</v>
      </c>
      <c r="N311" s="88" t="s">
        <v>3699</v>
      </c>
      <c r="O311" s="31">
        <v>1250</v>
      </c>
      <c r="P311" s="31">
        <v>24</v>
      </c>
      <c r="Q311" s="31">
        <v>900</v>
      </c>
      <c r="R311" s="31">
        <v>100</v>
      </c>
      <c r="U311" s="89" t="s">
        <v>43</v>
      </c>
      <c r="V311" s="89" t="s">
        <v>3561</v>
      </c>
      <c r="W311" s="89">
        <v>56</v>
      </c>
    </row>
    <row r="312" spans="1:24" x14ac:dyDescent="0.3">
      <c r="A312" s="19" t="s">
        <v>2556</v>
      </c>
      <c r="B312">
        <v>354</v>
      </c>
      <c r="C312" s="19">
        <f>VLOOKUP(Table7[[#This Row],[Shortname]],comp[], 6, FALSE)</f>
        <v>649</v>
      </c>
      <c r="D312" t="str">
        <f>IF(A312=A311, "",VLOOKUP(Table7[[#This Row],[Shortname]],comp[], 3, FALSE))</f>
        <v>-21Ni-9Al-7W-B</v>
      </c>
      <c r="E312" s="19" t="str">
        <f>VLOOKUP(Table7[[#This Row],[Shortname]], comp[], 2, FALSE)</f>
        <v>CoAlW-X</v>
      </c>
      <c r="F312" s="19" t="s">
        <v>1107</v>
      </c>
      <c r="G312" t="s">
        <v>1105</v>
      </c>
      <c r="H312">
        <v>250</v>
      </c>
      <c r="I312" s="4">
        <v>2.65E-7</v>
      </c>
      <c r="J312">
        <v>900</v>
      </c>
      <c r="N312" s="88" t="s">
        <v>3700</v>
      </c>
      <c r="O312" s="31">
        <v>1250</v>
      </c>
      <c r="P312" s="31">
        <v>24</v>
      </c>
      <c r="Q312" s="31">
        <v>900</v>
      </c>
      <c r="R312" s="31">
        <v>100</v>
      </c>
      <c r="U312" s="89" t="s">
        <v>43</v>
      </c>
      <c r="V312" s="89" t="s">
        <v>3561</v>
      </c>
      <c r="W312" s="89">
        <v>49</v>
      </c>
    </row>
    <row r="313" spans="1:24" x14ac:dyDescent="0.3">
      <c r="A313" s="19" t="s">
        <v>2554</v>
      </c>
      <c r="B313">
        <v>355</v>
      </c>
      <c r="C313" s="19">
        <f>VLOOKUP(Table7[[#This Row],[Shortname]],comp[], 6, FALSE)</f>
        <v>650</v>
      </c>
      <c r="D313" t="str">
        <f>IF(A313=A312, "",VLOOKUP(Table7[[#This Row],[Shortname]],comp[], 3, FALSE))</f>
        <v>-9Al-8W-B</v>
      </c>
      <c r="E313" s="19" t="str">
        <f>VLOOKUP(Table7[[#This Row],[Shortname]], comp[], 2, FALSE)</f>
        <v>CoAlW-X</v>
      </c>
      <c r="F313" s="19" t="s">
        <v>1108</v>
      </c>
      <c r="G313" t="s">
        <v>1105</v>
      </c>
      <c r="H313">
        <v>250</v>
      </c>
      <c r="I313" s="4">
        <v>5.8500000000000001E-7</v>
      </c>
      <c r="J313">
        <v>900</v>
      </c>
      <c r="N313" s="88" t="s">
        <v>3701</v>
      </c>
      <c r="O313" s="31">
        <v>1250</v>
      </c>
      <c r="P313" s="31">
        <v>24</v>
      </c>
      <c r="Q313" s="31">
        <v>900</v>
      </c>
      <c r="R313" s="31">
        <v>100</v>
      </c>
      <c r="U313" s="89" t="s">
        <v>43</v>
      </c>
      <c r="V313" s="89" t="s">
        <v>3561</v>
      </c>
      <c r="W313" s="89">
        <v>33</v>
      </c>
    </row>
    <row r="314" spans="1:24" x14ac:dyDescent="0.3">
      <c r="A314" s="19" t="s">
        <v>2248</v>
      </c>
      <c r="B314">
        <v>356</v>
      </c>
      <c r="C314" s="19">
        <f>VLOOKUP(Table7[[#This Row],[Shortname]],comp[], 6, FALSE)</f>
        <v>651</v>
      </c>
      <c r="D314" t="str">
        <f>IF(A314=A313, "",VLOOKUP(Table7[[#This Row],[Shortname]],comp[], 3, FALSE))</f>
        <v>-38Ni-9Al-8Cr-7W-B</v>
      </c>
      <c r="E314" s="19" t="str">
        <f>VLOOKUP(Table7[[#This Row],[Shortname]], comp[], 2, FALSE)</f>
        <v>CoAlWX+</v>
      </c>
      <c r="F314" s="19" t="s">
        <v>1109</v>
      </c>
      <c r="G314" t="s">
        <v>1105</v>
      </c>
      <c r="H314">
        <v>250</v>
      </c>
      <c r="I314" s="4">
        <v>1.92E-7</v>
      </c>
      <c r="J314">
        <v>900</v>
      </c>
      <c r="N314" s="88" t="s">
        <v>3702</v>
      </c>
      <c r="O314" s="31">
        <v>1250</v>
      </c>
      <c r="P314" s="31">
        <v>24</v>
      </c>
      <c r="Q314" s="31">
        <v>900</v>
      </c>
      <c r="R314" s="31">
        <v>100</v>
      </c>
      <c r="U314" s="89" t="s">
        <v>43</v>
      </c>
      <c r="V314" s="89" t="s">
        <v>3561</v>
      </c>
      <c r="W314" s="89">
        <v>49</v>
      </c>
    </row>
    <row r="315" spans="1:24" x14ac:dyDescent="0.3">
      <c r="A315" s="19" t="s">
        <v>2249</v>
      </c>
      <c r="B315">
        <v>357</v>
      </c>
      <c r="C315" s="19">
        <f>VLOOKUP(Table7[[#This Row],[Shortname]],comp[], 6, FALSE)</f>
        <v>652</v>
      </c>
      <c r="D315" t="str">
        <f>IF(A315=A314, "",VLOOKUP(Table7[[#This Row],[Shortname]],comp[], 3, FALSE))</f>
        <v>-19Ni-9Al-8Cr-8W-B</v>
      </c>
      <c r="E315" s="19" t="str">
        <f>VLOOKUP(Table7[[#This Row],[Shortname]], comp[], 2, FALSE)</f>
        <v>CoAlWX+</v>
      </c>
      <c r="F315" s="19" t="s">
        <v>1110</v>
      </c>
      <c r="G315" t="s">
        <v>1105</v>
      </c>
      <c r="H315">
        <v>250</v>
      </c>
      <c r="I315" s="4">
        <v>3.2599999999999998E-7</v>
      </c>
      <c r="J315">
        <v>900</v>
      </c>
      <c r="N315" s="88" t="s">
        <v>3692</v>
      </c>
      <c r="O315" s="31">
        <v>1250</v>
      </c>
      <c r="P315" s="31">
        <v>24</v>
      </c>
      <c r="Q315" s="31">
        <v>900</v>
      </c>
      <c r="R315" s="31">
        <v>100</v>
      </c>
      <c r="U315" s="89" t="s">
        <v>43</v>
      </c>
      <c r="V315" s="89" t="s">
        <v>3561</v>
      </c>
      <c r="W315" s="89">
        <v>50</v>
      </c>
    </row>
    <row r="316" spans="1:24" x14ac:dyDescent="0.3">
      <c r="A316" s="19" t="s">
        <v>2247</v>
      </c>
      <c r="B316">
        <v>358</v>
      </c>
      <c r="C316" s="19">
        <f>VLOOKUP(Table7[[#This Row],[Shortname]],comp[], 6, FALSE)</f>
        <v>653</v>
      </c>
      <c r="D316" t="str">
        <f>IF(A316=A315, "",VLOOKUP(Table7[[#This Row],[Shortname]],comp[], 3, FALSE))</f>
        <v>-9Al-8Cr-8W-B</v>
      </c>
      <c r="E316" s="19" t="str">
        <f>VLOOKUP(Table7[[#This Row],[Shortname]], comp[], 2, FALSE)</f>
        <v>CoAlW-X</v>
      </c>
      <c r="F316" s="19" t="s">
        <v>1111</v>
      </c>
      <c r="G316" t="s">
        <v>1105</v>
      </c>
      <c r="H316">
        <v>250</v>
      </c>
      <c r="I316" s="4">
        <v>1.8300000000000001E-6</v>
      </c>
      <c r="J316">
        <v>900</v>
      </c>
      <c r="N316" s="88" t="s">
        <v>3703</v>
      </c>
      <c r="O316" s="31">
        <v>1250</v>
      </c>
      <c r="P316" s="31">
        <v>24</v>
      </c>
      <c r="Q316" s="31">
        <v>900</v>
      </c>
      <c r="R316" s="31">
        <v>100</v>
      </c>
      <c r="U316" s="89" t="s">
        <v>43</v>
      </c>
      <c r="V316" s="89" t="s">
        <v>3561</v>
      </c>
      <c r="W316" s="89">
        <v>47</v>
      </c>
    </row>
    <row r="317" spans="1:24" x14ac:dyDescent="0.3">
      <c r="A317" s="19" t="s">
        <v>2632</v>
      </c>
      <c r="B317">
        <v>359</v>
      </c>
      <c r="C317" s="19">
        <f>VLOOKUP(Table7[[#This Row],[Shortname]],comp[], 6, FALSE)</f>
        <v>654</v>
      </c>
      <c r="D317" t="str">
        <f>IF(A317=A316, "",VLOOKUP(Table7[[#This Row],[Shortname]],comp[], 3, FALSE))</f>
        <v>-13Ti</v>
      </c>
      <c r="E317" s="19" t="str">
        <f>VLOOKUP(Table7[[#This Row],[Shortname]], comp[], 2, FALSE)</f>
        <v>Co3Ti</v>
      </c>
      <c r="F317" s="19" t="s">
        <v>1126</v>
      </c>
      <c r="G317" s="8" t="s">
        <v>1112</v>
      </c>
      <c r="H317">
        <v>300</v>
      </c>
      <c r="I317" s="4">
        <v>4.7299999999999996E-6</v>
      </c>
      <c r="J317">
        <v>850</v>
      </c>
      <c r="N317" s="88" t="s">
        <v>3704</v>
      </c>
      <c r="O317" s="31">
        <v>1130</v>
      </c>
      <c r="P317" s="31">
        <v>100</v>
      </c>
      <c r="Q317" s="31">
        <v>900</v>
      </c>
      <c r="R317" s="31">
        <v>100</v>
      </c>
      <c r="U317" s="89" t="s">
        <v>43</v>
      </c>
      <c r="V317" s="89" t="s">
        <v>3561</v>
      </c>
      <c r="W317" s="89">
        <v>47</v>
      </c>
    </row>
    <row r="318" spans="1:24" x14ac:dyDescent="0.3">
      <c r="A318" s="19" t="s">
        <v>2632</v>
      </c>
      <c r="B318">
        <v>360</v>
      </c>
      <c r="C318" s="19">
        <f>VLOOKUP(Table7[[#This Row],[Shortname]],comp[], 6, FALSE)</f>
        <v>654</v>
      </c>
      <c r="D318" t="str">
        <f>IF(A318=A317, "",VLOOKUP(Table7[[#This Row],[Shortname]],comp[], 3, FALSE))</f>
        <v/>
      </c>
      <c r="E318" s="19" t="str">
        <f>VLOOKUP(Table7[[#This Row],[Shortname]], comp[], 2, FALSE)</f>
        <v>Co3Ti</v>
      </c>
      <c r="F318" s="19" t="s">
        <v>1126</v>
      </c>
      <c r="G318" s="8" t="s">
        <v>1112</v>
      </c>
      <c r="H318">
        <v>500</v>
      </c>
      <c r="I318" s="4">
        <v>1.4100000000000001E-7</v>
      </c>
      <c r="J318">
        <v>750</v>
      </c>
      <c r="N318" s="88" t="s">
        <v>3704</v>
      </c>
      <c r="O318" s="31">
        <v>1130</v>
      </c>
      <c r="P318" s="31">
        <v>100</v>
      </c>
      <c r="Q318" s="31">
        <v>900</v>
      </c>
      <c r="R318" s="31">
        <v>100</v>
      </c>
      <c r="U318" s="89" t="s">
        <v>43</v>
      </c>
      <c r="V318" s="89" t="s">
        <v>3561</v>
      </c>
      <c r="W318" s="89">
        <v>47</v>
      </c>
    </row>
    <row r="319" spans="1:24" x14ac:dyDescent="0.3">
      <c r="A319" s="19" t="s">
        <v>2631</v>
      </c>
      <c r="B319">
        <v>361</v>
      </c>
      <c r="C319" s="19">
        <f>VLOOKUP(Table7[[#This Row],[Shortname]],comp[], 6, FALSE)</f>
        <v>656</v>
      </c>
      <c r="D319" t="str">
        <f>IF(A319=A318, "",VLOOKUP(Table7[[#This Row],[Shortname]],comp[], 3, FALSE))</f>
        <v>-1Al-1W-11Ti</v>
      </c>
      <c r="E319" s="19" t="str">
        <f>VLOOKUP(Table7[[#This Row],[Shortname]], comp[], 2, FALSE)</f>
        <v>Co3Ti</v>
      </c>
      <c r="F319" s="19" t="s">
        <v>1127</v>
      </c>
      <c r="G319" s="8" t="s">
        <v>1112</v>
      </c>
      <c r="H319">
        <v>300</v>
      </c>
      <c r="I319" s="4">
        <v>2.7099999999999999E-6</v>
      </c>
      <c r="J319">
        <v>850</v>
      </c>
      <c r="N319" s="88" t="s">
        <v>3705</v>
      </c>
      <c r="O319" s="31">
        <v>1130</v>
      </c>
      <c r="P319" s="31">
        <v>100</v>
      </c>
      <c r="Q319" s="31">
        <v>900</v>
      </c>
      <c r="R319" s="31">
        <v>100</v>
      </c>
      <c r="U319" s="89" t="s">
        <v>43</v>
      </c>
      <c r="V319" s="89" t="s">
        <v>3561</v>
      </c>
      <c r="W319" s="89">
        <v>47</v>
      </c>
    </row>
    <row r="320" spans="1:24" x14ac:dyDescent="0.3">
      <c r="A320" s="19" t="s">
        <v>2631</v>
      </c>
      <c r="B320">
        <v>362</v>
      </c>
      <c r="C320" s="19">
        <f>VLOOKUP(Table7[[#This Row],[Shortname]],comp[], 6, FALSE)</f>
        <v>656</v>
      </c>
      <c r="D320" t="str">
        <f>IF(A320=A319, "",VLOOKUP(Table7[[#This Row],[Shortname]],comp[], 3, FALSE))</f>
        <v/>
      </c>
      <c r="E320" s="19" t="str">
        <f>VLOOKUP(Table7[[#This Row],[Shortname]], comp[], 2, FALSE)</f>
        <v>Co3Ti</v>
      </c>
      <c r="F320" s="19" t="s">
        <v>1127</v>
      </c>
      <c r="G320" s="8" t="s">
        <v>1112</v>
      </c>
      <c r="H320">
        <v>500</v>
      </c>
      <c r="I320" s="4">
        <v>7.1E-8</v>
      </c>
      <c r="J320">
        <v>750</v>
      </c>
      <c r="N320" s="88" t="s">
        <v>3705</v>
      </c>
      <c r="O320" s="31">
        <v>1130</v>
      </c>
      <c r="P320" s="31">
        <v>100</v>
      </c>
      <c r="Q320" s="31">
        <v>900</v>
      </c>
      <c r="R320" s="31">
        <v>100</v>
      </c>
      <c r="U320" s="89" t="s">
        <v>43</v>
      </c>
      <c r="V320" s="89" t="s">
        <v>3561</v>
      </c>
      <c r="W320" s="89">
        <v>47</v>
      </c>
    </row>
    <row r="321" spans="1:24" x14ac:dyDescent="0.3">
      <c r="A321" s="19" t="s">
        <v>2630</v>
      </c>
      <c r="B321">
        <v>363</v>
      </c>
      <c r="C321" s="19">
        <f>VLOOKUP(Table7[[#This Row],[Shortname]],comp[], 6, FALSE)</f>
        <v>658</v>
      </c>
      <c r="D321" t="str">
        <f>IF(A321=A320, "",VLOOKUP(Table7[[#This Row],[Shortname]],comp[], 3, FALSE))</f>
        <v>-3Al-3W-9Ti</v>
      </c>
      <c r="E321" s="19" t="str">
        <f>VLOOKUP(Table7[[#This Row],[Shortname]], comp[], 2, FALSE)</f>
        <v>Co3Ti</v>
      </c>
      <c r="F321" s="19" t="s">
        <v>1125</v>
      </c>
      <c r="G321" s="8" t="s">
        <v>1112</v>
      </c>
      <c r="H321">
        <v>300</v>
      </c>
      <c r="I321" s="4">
        <v>1.1000000000000001E-6</v>
      </c>
      <c r="J321">
        <v>850</v>
      </c>
      <c r="N321" s="88" t="s">
        <v>3706</v>
      </c>
      <c r="O321" s="31">
        <v>1130</v>
      </c>
      <c r="P321" s="31">
        <v>100</v>
      </c>
      <c r="Q321" s="31">
        <v>900</v>
      </c>
      <c r="R321" s="31">
        <v>100</v>
      </c>
      <c r="U321" s="89" t="s">
        <v>43</v>
      </c>
      <c r="V321" s="89" t="s">
        <v>3561</v>
      </c>
      <c r="W321" s="89">
        <v>47</v>
      </c>
    </row>
    <row r="322" spans="1:24" x14ac:dyDescent="0.3">
      <c r="A322" s="19" t="s">
        <v>2630</v>
      </c>
      <c r="B322">
        <v>364</v>
      </c>
      <c r="C322" s="19">
        <f>VLOOKUP(Table7[[#This Row],[Shortname]],comp[], 6, FALSE)</f>
        <v>658</v>
      </c>
      <c r="D322" t="str">
        <f>IF(A322=A321, "",VLOOKUP(Table7[[#This Row],[Shortname]],comp[], 3, FALSE))</f>
        <v/>
      </c>
      <c r="E322" s="19" t="str">
        <f>VLOOKUP(Table7[[#This Row],[Shortname]], comp[], 2, FALSE)</f>
        <v>Co3Ti</v>
      </c>
      <c r="F322" s="19" t="s">
        <v>1125</v>
      </c>
      <c r="G322" s="8" t="s">
        <v>1112</v>
      </c>
      <c r="H322">
        <v>500</v>
      </c>
      <c r="I322" s="4">
        <v>7.1E-8</v>
      </c>
      <c r="J322">
        <v>750</v>
      </c>
      <c r="N322" s="88" t="s">
        <v>3706</v>
      </c>
      <c r="O322" s="31">
        <v>1130</v>
      </c>
      <c r="P322" s="31">
        <v>100</v>
      </c>
      <c r="Q322" s="31">
        <v>900</v>
      </c>
      <c r="R322" s="31">
        <v>100</v>
      </c>
      <c r="U322" s="89" t="s">
        <v>43</v>
      </c>
      <c r="V322" s="89" t="s">
        <v>3561</v>
      </c>
      <c r="W322" s="89">
        <v>47</v>
      </c>
    </row>
    <row r="323" spans="1:24" x14ac:dyDescent="0.3">
      <c r="A323" s="19" t="s">
        <v>2629</v>
      </c>
      <c r="B323">
        <v>365</v>
      </c>
      <c r="C323" s="19">
        <f>VLOOKUP(Table7[[#This Row],[Shortname]],comp[], 6, FALSE)</f>
        <v>660</v>
      </c>
      <c r="D323" t="str">
        <f>IF(A323=A322, "",VLOOKUP(Table7[[#This Row],[Shortname]],comp[], 3, FALSE))</f>
        <v>-4Al-4W-7Ti</v>
      </c>
      <c r="E323" s="19" t="str">
        <f>VLOOKUP(Table7[[#This Row],[Shortname]], comp[], 2, FALSE)</f>
        <v>CoAlW-X</v>
      </c>
      <c r="F323" s="19" t="s">
        <v>1123</v>
      </c>
      <c r="G323" s="8" t="s">
        <v>1112</v>
      </c>
      <c r="H323">
        <v>500</v>
      </c>
      <c r="I323" s="4">
        <v>3.2100000000000003E-8</v>
      </c>
      <c r="J323">
        <v>750</v>
      </c>
      <c r="N323" s="88" t="s">
        <v>3707</v>
      </c>
      <c r="O323" s="31">
        <v>1130</v>
      </c>
      <c r="P323" s="31">
        <v>100</v>
      </c>
      <c r="Q323" s="31">
        <v>900</v>
      </c>
      <c r="R323" s="31">
        <v>100</v>
      </c>
      <c r="U323" s="89" t="s">
        <v>43</v>
      </c>
      <c r="V323" s="89" t="s">
        <v>3561</v>
      </c>
      <c r="W323" s="89">
        <v>47</v>
      </c>
    </row>
    <row r="324" spans="1:24" x14ac:dyDescent="0.3">
      <c r="A324" s="19" t="s">
        <v>2629</v>
      </c>
      <c r="B324">
        <v>366</v>
      </c>
      <c r="C324" s="19">
        <f>VLOOKUP(Table7[[#This Row],[Shortname]],comp[], 6, FALSE)</f>
        <v>660</v>
      </c>
      <c r="D324" t="str">
        <f>IF(A324=A323, "",VLOOKUP(Table7[[#This Row],[Shortname]],comp[], 3, FALSE))</f>
        <v/>
      </c>
      <c r="E324" s="19" t="str">
        <f>VLOOKUP(Table7[[#This Row],[Shortname]], comp[], 2, FALSE)</f>
        <v>CoAlW-X</v>
      </c>
      <c r="F324" s="19" t="s">
        <v>1123</v>
      </c>
      <c r="G324" s="8" t="s">
        <v>1112</v>
      </c>
      <c r="H324">
        <v>300</v>
      </c>
      <c r="I324" s="4">
        <v>6.5899999999999996E-7</v>
      </c>
      <c r="J324">
        <v>850</v>
      </c>
      <c r="N324" s="88" t="s">
        <v>3707</v>
      </c>
      <c r="O324" s="31">
        <v>1130</v>
      </c>
      <c r="P324" s="31">
        <v>100</v>
      </c>
      <c r="Q324" s="31">
        <v>900</v>
      </c>
      <c r="R324" s="31">
        <v>100</v>
      </c>
      <c r="U324" s="89" t="s">
        <v>43</v>
      </c>
      <c r="V324" s="89" t="s">
        <v>3561</v>
      </c>
      <c r="W324" s="89">
        <v>47</v>
      </c>
    </row>
    <row r="325" spans="1:24" x14ac:dyDescent="0.3">
      <c r="A325" s="19" t="s">
        <v>2629</v>
      </c>
      <c r="B325">
        <v>367</v>
      </c>
      <c r="C325" s="19">
        <f>VLOOKUP(Table7[[#This Row],[Shortname]],comp[], 6, FALSE)</f>
        <v>660</v>
      </c>
      <c r="D325" t="str">
        <f>IF(A325=A324, "",VLOOKUP(Table7[[#This Row],[Shortname]],comp[], 3, FALSE))</f>
        <v/>
      </c>
      <c r="E325" s="19" t="str">
        <f>VLOOKUP(Table7[[#This Row],[Shortname]], comp[], 2, FALSE)</f>
        <v>CoAlW-X</v>
      </c>
      <c r="F325" s="19" t="s">
        <v>1123</v>
      </c>
      <c r="G325" s="8" t="s">
        <v>1112</v>
      </c>
      <c r="H325">
        <v>500</v>
      </c>
      <c r="I325" s="4">
        <v>9.3800000000000006E-8</v>
      </c>
      <c r="J325">
        <v>750</v>
      </c>
      <c r="N325" s="88" t="s">
        <v>3707</v>
      </c>
      <c r="O325" s="31">
        <v>1130</v>
      </c>
      <c r="P325" s="31">
        <v>100</v>
      </c>
      <c r="Q325" s="31">
        <v>900</v>
      </c>
      <c r="R325" s="31">
        <v>100</v>
      </c>
      <c r="U325" s="89" t="s">
        <v>43</v>
      </c>
      <c r="V325" s="89" t="s">
        <v>3561</v>
      </c>
      <c r="W325" s="89">
        <v>47</v>
      </c>
    </row>
    <row r="326" spans="1:24" x14ac:dyDescent="0.3">
      <c r="A326" s="19" t="s">
        <v>2628</v>
      </c>
      <c r="B326">
        <v>368</v>
      </c>
      <c r="C326" s="19">
        <f>VLOOKUP(Table7[[#This Row],[Shortname]],comp[], 6, FALSE)</f>
        <v>662</v>
      </c>
      <c r="D326" t="str">
        <f>IF(A326=A325, "",VLOOKUP(Table7[[#This Row],[Shortname]],comp[], 3, FALSE))</f>
        <v>-6Al-6W-4Ti</v>
      </c>
      <c r="E326" s="19" t="str">
        <f>VLOOKUP(Table7[[#This Row],[Shortname]], comp[], 2, FALSE)</f>
        <v>CoAlWX+</v>
      </c>
      <c r="F326" s="19" t="s">
        <v>1124</v>
      </c>
      <c r="G326" s="8" t="s">
        <v>1112</v>
      </c>
      <c r="H326">
        <v>300</v>
      </c>
      <c r="I326" s="4">
        <v>1.67E-7</v>
      </c>
      <c r="J326">
        <v>850</v>
      </c>
      <c r="N326" s="88" t="s">
        <v>3708</v>
      </c>
      <c r="O326" s="31">
        <v>1130</v>
      </c>
      <c r="P326" s="31">
        <v>100</v>
      </c>
      <c r="Q326" s="31">
        <v>900</v>
      </c>
      <c r="R326" s="31">
        <v>100</v>
      </c>
      <c r="U326" s="89" t="s">
        <v>43</v>
      </c>
      <c r="V326" s="89" t="s">
        <v>3561</v>
      </c>
      <c r="W326" s="89">
        <v>47</v>
      </c>
    </row>
    <row r="327" spans="1:24" x14ac:dyDescent="0.3">
      <c r="A327" s="19" t="s">
        <v>2628</v>
      </c>
      <c r="B327">
        <v>369</v>
      </c>
      <c r="C327" s="19">
        <f>VLOOKUP(Table7[[#This Row],[Shortname]],comp[], 6, FALSE)</f>
        <v>662</v>
      </c>
      <c r="D327" t="str">
        <f>IF(A327=A326, "",VLOOKUP(Table7[[#This Row],[Shortname]],comp[], 3, FALSE))</f>
        <v/>
      </c>
      <c r="E327" s="19" t="str">
        <f>VLOOKUP(Table7[[#This Row],[Shortname]], comp[], 2, FALSE)</f>
        <v>CoAlWX+</v>
      </c>
      <c r="F327" s="19" t="s">
        <v>1124</v>
      </c>
      <c r="G327" s="8" t="s">
        <v>1112</v>
      </c>
      <c r="H327">
        <v>500</v>
      </c>
      <c r="I327" s="4">
        <v>2.0899999999999999E-8</v>
      </c>
      <c r="J327">
        <v>750</v>
      </c>
      <c r="N327" s="88" t="s">
        <v>3708</v>
      </c>
      <c r="O327" s="31">
        <v>1130</v>
      </c>
      <c r="P327" s="31">
        <v>100</v>
      </c>
      <c r="Q327" s="31">
        <v>900</v>
      </c>
      <c r="R327" s="31">
        <v>100</v>
      </c>
      <c r="U327" s="89" t="s">
        <v>43</v>
      </c>
      <c r="V327" s="89" t="s">
        <v>3561</v>
      </c>
      <c r="W327" s="89">
        <v>47</v>
      </c>
    </row>
    <row r="328" spans="1:24" x14ac:dyDescent="0.3">
      <c r="A328" s="19" t="s">
        <v>2628</v>
      </c>
      <c r="B328">
        <v>370</v>
      </c>
      <c r="C328" s="19">
        <f>VLOOKUP(Table7[[#This Row],[Shortname]],comp[], 6, FALSE)</f>
        <v>662</v>
      </c>
      <c r="D328" t="str">
        <f>IF(A328=A327, "",VLOOKUP(Table7[[#This Row],[Shortname]],comp[], 3, FALSE))</f>
        <v/>
      </c>
      <c r="E328" s="19" t="str">
        <f>VLOOKUP(Table7[[#This Row],[Shortname]], comp[], 2, FALSE)</f>
        <v>CoAlWX+</v>
      </c>
      <c r="F328" s="19" t="s">
        <v>1124</v>
      </c>
      <c r="G328" s="8" t="s">
        <v>1112</v>
      </c>
      <c r="H328">
        <v>300</v>
      </c>
      <c r="I328" s="4">
        <v>3.2500000000000001E-7</v>
      </c>
      <c r="J328">
        <v>850</v>
      </c>
      <c r="N328" s="88" t="s">
        <v>3708</v>
      </c>
      <c r="O328" s="31">
        <v>1130</v>
      </c>
      <c r="P328" s="31">
        <v>100</v>
      </c>
      <c r="Q328" s="31">
        <v>900</v>
      </c>
      <c r="R328" s="31">
        <v>100</v>
      </c>
      <c r="U328" s="89" t="s">
        <v>43</v>
      </c>
      <c r="V328" s="89" t="s">
        <v>3561</v>
      </c>
      <c r="W328" s="89">
        <v>47</v>
      </c>
    </row>
    <row r="329" spans="1:24" x14ac:dyDescent="0.3">
      <c r="A329" s="19" t="s">
        <v>2628</v>
      </c>
      <c r="B329">
        <v>371</v>
      </c>
      <c r="C329" s="19">
        <f>VLOOKUP(Table7[[#This Row],[Shortname]],comp[], 6, FALSE)</f>
        <v>662</v>
      </c>
      <c r="D329" t="str">
        <f>IF(A329=A328, "",VLOOKUP(Table7[[#This Row],[Shortname]],comp[], 3, FALSE))</f>
        <v/>
      </c>
      <c r="E329" s="19" t="str">
        <f>VLOOKUP(Table7[[#This Row],[Shortname]], comp[], 2, FALSE)</f>
        <v>CoAlWX+</v>
      </c>
      <c r="F329" s="19" t="s">
        <v>1124</v>
      </c>
      <c r="G329" s="8" t="s">
        <v>1112</v>
      </c>
      <c r="H329">
        <v>500</v>
      </c>
      <c r="I329" s="4">
        <v>3.3500000000000002E-8</v>
      </c>
      <c r="J329">
        <v>750</v>
      </c>
      <c r="N329" s="88" t="s">
        <v>3708</v>
      </c>
      <c r="O329" s="31">
        <v>1130</v>
      </c>
      <c r="P329" s="31">
        <v>100</v>
      </c>
      <c r="Q329" s="31">
        <v>900</v>
      </c>
      <c r="R329" s="31">
        <v>100</v>
      </c>
      <c r="U329" s="89" t="s">
        <v>43</v>
      </c>
      <c r="V329" s="89" t="s">
        <v>3561</v>
      </c>
      <c r="W329" s="89">
        <v>47</v>
      </c>
    </row>
    <row r="330" spans="1:24" x14ac:dyDescent="0.3">
      <c r="A330" s="19" t="s">
        <v>2627</v>
      </c>
      <c r="B330">
        <v>372</v>
      </c>
      <c r="C330" s="19">
        <f>VLOOKUP(Table7[[#This Row],[Shortname]],comp[], 6, FALSE)</f>
        <v>664</v>
      </c>
      <c r="D330" t="str">
        <f>IF(A330=A329, "",VLOOKUP(Table7[[#This Row],[Shortname]],comp[], 3, FALSE))</f>
        <v>-8Al-7W-2Ti</v>
      </c>
      <c r="E330" s="19" t="str">
        <f>VLOOKUP(Table7[[#This Row],[Shortname]], comp[], 2, FALSE)</f>
        <v>CoAlWX+</v>
      </c>
      <c r="F330" s="19" t="s">
        <v>1122</v>
      </c>
      <c r="G330" s="8" t="s">
        <v>1112</v>
      </c>
      <c r="H330">
        <v>300</v>
      </c>
      <c r="I330" s="4">
        <v>4.8300000000000002E-8</v>
      </c>
      <c r="J330">
        <v>850</v>
      </c>
      <c r="N330" s="88" t="s">
        <v>3709</v>
      </c>
      <c r="O330" s="31">
        <v>1130</v>
      </c>
      <c r="P330" s="31">
        <v>100</v>
      </c>
      <c r="Q330" s="31">
        <v>900</v>
      </c>
      <c r="R330" s="31">
        <v>100</v>
      </c>
      <c r="U330" s="89" t="s">
        <v>43</v>
      </c>
      <c r="V330" s="89" t="s">
        <v>3561</v>
      </c>
      <c r="W330" s="89">
        <v>47</v>
      </c>
    </row>
    <row r="331" spans="1:24" x14ac:dyDescent="0.3">
      <c r="A331" s="19" t="s">
        <v>2627</v>
      </c>
      <c r="B331">
        <v>373</v>
      </c>
      <c r="C331" s="19">
        <f>VLOOKUP(Table7[[#This Row],[Shortname]],comp[], 6, FALSE)</f>
        <v>664</v>
      </c>
      <c r="D331" t="str">
        <f>IF(A331=A330, "",VLOOKUP(Table7[[#This Row],[Shortname]],comp[], 3, FALSE))</f>
        <v/>
      </c>
      <c r="E331" s="19" t="str">
        <f>VLOOKUP(Table7[[#This Row],[Shortname]], comp[], 2, FALSE)</f>
        <v>CoAlWX+</v>
      </c>
      <c r="F331" s="19" t="s">
        <v>1122</v>
      </c>
      <c r="G331" s="8" t="s">
        <v>1112</v>
      </c>
      <c r="H331">
        <v>500</v>
      </c>
      <c r="I331" s="4">
        <v>1.7999999999999999E-8</v>
      </c>
      <c r="J331">
        <v>750</v>
      </c>
      <c r="N331" s="88" t="s">
        <v>3709</v>
      </c>
      <c r="O331" s="31">
        <v>1130</v>
      </c>
      <c r="P331" s="31">
        <v>100</v>
      </c>
      <c r="Q331" s="31">
        <v>900</v>
      </c>
      <c r="R331" s="31">
        <v>100</v>
      </c>
      <c r="U331" s="89" t="s">
        <v>43</v>
      </c>
      <c r="V331" s="89" t="s">
        <v>3561</v>
      </c>
      <c r="W331" s="89">
        <v>47</v>
      </c>
    </row>
    <row r="332" spans="1:24" x14ac:dyDescent="0.3">
      <c r="A332" s="19" t="s">
        <v>2627</v>
      </c>
      <c r="B332">
        <v>374</v>
      </c>
      <c r="C332" s="19">
        <f>VLOOKUP(Table7[[#This Row],[Shortname]],comp[], 6, FALSE)</f>
        <v>664</v>
      </c>
      <c r="D332" t="str">
        <f>IF(A332=A331, "",VLOOKUP(Table7[[#This Row],[Shortname]],comp[], 3, FALSE))</f>
        <v/>
      </c>
      <c r="E332" s="19" t="str">
        <f>VLOOKUP(Table7[[#This Row],[Shortname]], comp[], 2, FALSE)</f>
        <v>CoAlWX+</v>
      </c>
      <c r="F332" s="19" t="s">
        <v>1122</v>
      </c>
      <c r="G332" s="8" t="s">
        <v>1112</v>
      </c>
      <c r="H332">
        <v>300</v>
      </c>
      <c r="I332" s="4">
        <v>2.2100000000000001E-7</v>
      </c>
      <c r="J332">
        <v>850</v>
      </c>
      <c r="N332" s="88" t="s">
        <v>3709</v>
      </c>
      <c r="O332" s="31">
        <v>1130</v>
      </c>
      <c r="P332" s="31">
        <v>100</v>
      </c>
      <c r="Q332" s="31">
        <v>900</v>
      </c>
      <c r="R332" s="31">
        <v>100</v>
      </c>
      <c r="U332" s="89" t="s">
        <v>43</v>
      </c>
      <c r="V332" s="89" t="s">
        <v>3561</v>
      </c>
      <c r="W332" s="89">
        <v>47</v>
      </c>
    </row>
    <row r="333" spans="1:24" x14ac:dyDescent="0.3">
      <c r="A333" s="19" t="s">
        <v>2627</v>
      </c>
      <c r="B333">
        <v>375</v>
      </c>
      <c r="C333" s="19">
        <f>VLOOKUP(Table7[[#This Row],[Shortname]],comp[], 6, FALSE)</f>
        <v>664</v>
      </c>
      <c r="D333" t="str">
        <f>IF(A333=A332, "",VLOOKUP(Table7[[#This Row],[Shortname]],comp[], 3, FALSE))</f>
        <v/>
      </c>
      <c r="E333" s="19" t="str">
        <f>VLOOKUP(Table7[[#This Row],[Shortname]], comp[], 2, FALSE)</f>
        <v>CoAlWX+</v>
      </c>
      <c r="F333" s="19" t="s">
        <v>1122</v>
      </c>
      <c r="G333" s="8" t="s">
        <v>1112</v>
      </c>
      <c r="H333">
        <v>500</v>
      </c>
      <c r="I333" s="4">
        <v>3.0099999999999998E-8</v>
      </c>
      <c r="J333">
        <v>750</v>
      </c>
      <c r="N333" s="88" t="s">
        <v>3709</v>
      </c>
      <c r="O333" s="31">
        <v>1130</v>
      </c>
      <c r="P333" s="31">
        <v>100</v>
      </c>
      <c r="Q333" s="31">
        <v>900</v>
      </c>
      <c r="R333" s="31">
        <v>100</v>
      </c>
      <c r="U333" s="89" t="s">
        <v>43</v>
      </c>
      <c r="V333" s="89" t="s">
        <v>3561</v>
      </c>
      <c r="W333" s="89">
        <v>47</v>
      </c>
    </row>
    <row r="334" spans="1:24" x14ac:dyDescent="0.3">
      <c r="A334" s="19" t="s">
        <v>2626</v>
      </c>
      <c r="B334">
        <v>376</v>
      </c>
      <c r="C334" s="19">
        <f>VLOOKUP(Table7[[#This Row],[Shortname]],comp[], 6, FALSE)</f>
        <v>667</v>
      </c>
      <c r="D334" t="str">
        <f>IF(A334=A333, "",VLOOKUP(Table7[[#This Row],[Shortname]],comp[], 3, FALSE))</f>
        <v>-9Al-8W</v>
      </c>
      <c r="E334" s="19" t="str">
        <f>VLOOKUP(Table7[[#This Row],[Shortname]], comp[], 2, FALSE)</f>
        <v>CoAlW-X</v>
      </c>
      <c r="F334" s="19" t="s">
        <v>1121</v>
      </c>
      <c r="G334" s="8" t="s">
        <v>1112</v>
      </c>
      <c r="H334">
        <v>300</v>
      </c>
      <c r="I334" s="4">
        <v>3.46E-7</v>
      </c>
      <c r="J334">
        <v>850</v>
      </c>
      <c r="N334" s="88" t="s">
        <v>3710</v>
      </c>
      <c r="O334" s="31">
        <v>1130</v>
      </c>
      <c r="P334" s="31">
        <v>100</v>
      </c>
      <c r="Q334" s="31">
        <v>900</v>
      </c>
      <c r="R334" s="31">
        <v>100</v>
      </c>
      <c r="U334" s="89" t="s">
        <v>43</v>
      </c>
      <c r="V334" s="89" t="s">
        <v>3561</v>
      </c>
      <c r="W334" s="89">
        <v>47</v>
      </c>
    </row>
    <row r="335" spans="1:24" x14ac:dyDescent="0.3">
      <c r="A335" s="19" t="s">
        <v>2626</v>
      </c>
      <c r="B335">
        <v>377</v>
      </c>
      <c r="C335" s="19">
        <f>VLOOKUP(Table7[[#This Row],[Shortname]],comp[], 6, FALSE)</f>
        <v>667</v>
      </c>
      <c r="D335" t="str">
        <f>IF(A335=A334, "",VLOOKUP(Table7[[#This Row],[Shortname]],comp[], 3, FALSE))</f>
        <v/>
      </c>
      <c r="E335" s="19" t="str">
        <f>VLOOKUP(Table7[[#This Row],[Shortname]], comp[], 2, FALSE)</f>
        <v>CoAlW-X</v>
      </c>
      <c r="F335" s="19" t="s">
        <v>1121</v>
      </c>
      <c r="G335" s="8" t="s">
        <v>1112</v>
      </c>
      <c r="H335">
        <v>500</v>
      </c>
      <c r="I335" s="4">
        <v>7.4099999999999995E-8</v>
      </c>
      <c r="J335">
        <v>750</v>
      </c>
      <c r="N335" s="88" t="s">
        <v>3710</v>
      </c>
      <c r="O335" s="31">
        <v>1130</v>
      </c>
      <c r="P335" s="31">
        <v>100</v>
      </c>
      <c r="Q335" s="31">
        <v>900</v>
      </c>
      <c r="R335" s="31">
        <v>100</v>
      </c>
      <c r="U335" s="89" t="s">
        <v>43</v>
      </c>
      <c r="V335" s="89" t="s">
        <v>3561</v>
      </c>
      <c r="W335" s="89">
        <v>47</v>
      </c>
    </row>
    <row r="336" spans="1:24" x14ac:dyDescent="0.3">
      <c r="A336" s="19" t="s">
        <v>2260</v>
      </c>
      <c r="B336">
        <v>379</v>
      </c>
      <c r="C336" s="19">
        <f>VLOOKUP(Table7[[#This Row],[Shortname]],comp[], 6, FALSE)</f>
        <v>740</v>
      </c>
      <c r="D336" t="str">
        <f>IF(A336=A335, "",VLOOKUP(Table7[[#This Row],[Shortname]],comp[], 3, FALSE))</f>
        <v>-8Al-7W-4Ti-1Ta</v>
      </c>
      <c r="E336" s="19" t="str">
        <f>VLOOKUP(Table7[[#This Row],[Shortname]], comp[], 2, FALSE)</f>
        <v>CoAlWX+</v>
      </c>
      <c r="F336" s="19" t="s">
        <v>1217</v>
      </c>
      <c r="G336" s="8" t="s">
        <v>1216</v>
      </c>
      <c r="H336">
        <v>420</v>
      </c>
      <c r="J336">
        <v>900</v>
      </c>
      <c r="M336">
        <v>38.6</v>
      </c>
      <c r="N336" s="88" t="s">
        <v>3713</v>
      </c>
      <c r="O336" s="31">
        <v>1270</v>
      </c>
      <c r="P336" s="31">
        <v>24</v>
      </c>
      <c r="Q336" s="31">
        <v>900</v>
      </c>
      <c r="R336" s="31">
        <v>50</v>
      </c>
      <c r="U336" s="89" t="s">
        <v>1645</v>
      </c>
      <c r="V336" s="89" t="s">
        <v>3712</v>
      </c>
      <c r="W336" s="89">
        <v>87</v>
      </c>
      <c r="X336" t="s">
        <v>644</v>
      </c>
    </row>
    <row r="337" spans="1:24" x14ac:dyDescent="0.3">
      <c r="A337" s="19" t="s">
        <v>2218</v>
      </c>
      <c r="B337">
        <v>274</v>
      </c>
      <c r="C337" s="19">
        <f>VLOOKUP(Table7[[#This Row],[Shortname]],comp[], 6, FALSE)</f>
        <v>753</v>
      </c>
      <c r="D337" t="str">
        <f>IF(A337=A336, "",VLOOKUP(Table7[[#This Row],[Shortname]],comp[], 3, FALSE))</f>
        <v>-6Al-6W-7Ti-B</v>
      </c>
      <c r="E337" s="19" t="str">
        <f>VLOOKUP(Table7[[#This Row],[Shortname]], comp[], 2, FALSE)</f>
        <v>CoAlWX+</v>
      </c>
      <c r="F337" s="19" t="s">
        <v>886</v>
      </c>
      <c r="G337" t="s">
        <v>885</v>
      </c>
      <c r="H337">
        <v>284</v>
      </c>
      <c r="I337" s="4">
        <v>1.9399999999999999E-7</v>
      </c>
      <c r="J337">
        <v>900</v>
      </c>
      <c r="K337">
        <v>8.6</v>
      </c>
      <c r="L337">
        <v>605</v>
      </c>
      <c r="N337" s="88" t="s">
        <v>3711</v>
      </c>
      <c r="O337" s="31">
        <v>1250</v>
      </c>
      <c r="P337" s="31">
        <v>20</v>
      </c>
      <c r="Q337" s="31">
        <v>950</v>
      </c>
      <c r="R337" s="31">
        <v>16</v>
      </c>
      <c r="U337" s="89" t="s">
        <v>43</v>
      </c>
      <c r="V337" s="89" t="s">
        <v>3561</v>
      </c>
      <c r="W337" s="89">
        <v>52</v>
      </c>
      <c r="X337" t="s">
        <v>888</v>
      </c>
    </row>
    <row r="338" spans="1:24" x14ac:dyDescent="0.3">
      <c r="A338" s="19" t="s">
        <v>2218</v>
      </c>
      <c r="B338">
        <v>275</v>
      </c>
      <c r="C338" s="19">
        <f>VLOOKUP(Table7[[#This Row],[Shortname]],comp[], 6, FALSE)</f>
        <v>753</v>
      </c>
      <c r="D338" t="str">
        <f>IF(A338=A337, "",VLOOKUP(Table7[[#This Row],[Shortname]],comp[], 3, FALSE))</f>
        <v/>
      </c>
      <c r="E338" s="19" t="str">
        <f>VLOOKUP(Table7[[#This Row],[Shortname]], comp[], 2, FALSE)</f>
        <v>CoAlWX+</v>
      </c>
      <c r="F338" s="19" t="s">
        <v>886</v>
      </c>
      <c r="G338" t="s">
        <v>885</v>
      </c>
      <c r="H338">
        <v>307</v>
      </c>
      <c r="I338" s="4">
        <v>3.0699999999999997E-8</v>
      </c>
      <c r="J338">
        <v>850</v>
      </c>
      <c r="K338">
        <v>9.6999999999999993</v>
      </c>
      <c r="L338">
        <v>605</v>
      </c>
      <c r="N338" s="88" t="s">
        <v>3711</v>
      </c>
      <c r="O338" s="31">
        <v>1250</v>
      </c>
      <c r="P338" s="31">
        <v>20</v>
      </c>
      <c r="Q338" s="31">
        <v>950</v>
      </c>
      <c r="R338" s="31">
        <v>16</v>
      </c>
      <c r="U338" s="89" t="s">
        <v>43</v>
      </c>
      <c r="V338" s="89" t="s">
        <v>3561</v>
      </c>
      <c r="W338" s="89">
        <v>52</v>
      </c>
      <c r="X338" t="s">
        <v>888</v>
      </c>
    </row>
    <row r="339" spans="1:24" x14ac:dyDescent="0.3">
      <c r="A339" s="19" t="s">
        <v>2218</v>
      </c>
      <c r="B339">
        <v>276</v>
      </c>
      <c r="C339" s="19">
        <f>VLOOKUP(Table7[[#This Row],[Shortname]],comp[], 6, FALSE)</f>
        <v>753</v>
      </c>
      <c r="D339" t="str">
        <f>IF(A339=A338, "",VLOOKUP(Table7[[#This Row],[Shortname]],comp[], 3, FALSE))</f>
        <v/>
      </c>
      <c r="E339" s="19" t="str">
        <f>VLOOKUP(Table7[[#This Row],[Shortname]], comp[], 2, FALSE)</f>
        <v>CoAlWX+</v>
      </c>
      <c r="F339" s="19" t="s">
        <v>886</v>
      </c>
      <c r="G339" t="s">
        <v>885</v>
      </c>
      <c r="H339">
        <v>350</v>
      </c>
      <c r="I339" s="4">
        <v>2.8999999999999999E-9</v>
      </c>
      <c r="J339">
        <v>800</v>
      </c>
      <c r="K339">
        <v>12.1</v>
      </c>
      <c r="L339">
        <v>605</v>
      </c>
      <c r="N339" s="88" t="s">
        <v>3711</v>
      </c>
      <c r="O339" s="31">
        <v>1250</v>
      </c>
      <c r="P339" s="31">
        <v>20</v>
      </c>
      <c r="Q339" s="31">
        <v>950</v>
      </c>
      <c r="R339" s="31">
        <v>16</v>
      </c>
      <c r="U339" s="89" t="s">
        <v>43</v>
      </c>
      <c r="V339" s="89" t="s">
        <v>3561</v>
      </c>
      <c r="W339" s="89">
        <v>52</v>
      </c>
      <c r="X339" t="s">
        <v>888</v>
      </c>
    </row>
    <row r="340" spans="1:24" x14ac:dyDescent="0.3">
      <c r="A340" s="19" t="s">
        <v>2218</v>
      </c>
      <c r="B340">
        <v>277</v>
      </c>
      <c r="C340" s="19">
        <f>VLOOKUP(Table7[[#This Row],[Shortname]],comp[], 6, FALSE)</f>
        <v>753</v>
      </c>
      <c r="D340" t="str">
        <f>IF(A340=A339, "",VLOOKUP(Table7[[#This Row],[Shortname]],comp[], 3, FALSE))</f>
        <v/>
      </c>
      <c r="E340" s="19" t="str">
        <f>VLOOKUP(Table7[[#This Row],[Shortname]], comp[], 2, FALSE)</f>
        <v>CoAlWX+</v>
      </c>
      <c r="F340" s="19" t="s">
        <v>886</v>
      </c>
      <c r="G340" t="s">
        <v>885</v>
      </c>
      <c r="H340">
        <v>218</v>
      </c>
      <c r="I340" s="4">
        <v>1.88E-8</v>
      </c>
      <c r="J340">
        <v>900</v>
      </c>
      <c r="K340">
        <v>8.6</v>
      </c>
      <c r="L340">
        <v>605</v>
      </c>
      <c r="N340" s="88" t="s">
        <v>3711</v>
      </c>
      <c r="O340" s="31">
        <v>1250</v>
      </c>
      <c r="P340" s="31">
        <v>20</v>
      </c>
      <c r="Q340" s="31">
        <v>950</v>
      </c>
      <c r="R340" s="31">
        <v>16</v>
      </c>
      <c r="U340" s="89" t="s">
        <v>43</v>
      </c>
      <c r="V340" s="89" t="s">
        <v>3561</v>
      </c>
      <c r="W340" s="89">
        <v>52</v>
      </c>
      <c r="X340" t="s">
        <v>888</v>
      </c>
    </row>
    <row r="341" spans="1:24" x14ac:dyDescent="0.3">
      <c r="A341" s="19" t="s">
        <v>2218</v>
      </c>
      <c r="B341">
        <v>278</v>
      </c>
      <c r="C341" s="19">
        <f>VLOOKUP(Table7[[#This Row],[Shortname]],comp[], 6, FALSE)</f>
        <v>753</v>
      </c>
      <c r="D341" t="str">
        <f>IF(A341=A340, "",VLOOKUP(Table7[[#This Row],[Shortname]],comp[], 3, FALSE))</f>
        <v/>
      </c>
      <c r="E341" s="19" t="str">
        <f>VLOOKUP(Table7[[#This Row],[Shortname]], comp[], 2, FALSE)</f>
        <v>CoAlWX+</v>
      </c>
      <c r="F341" s="19" t="s">
        <v>886</v>
      </c>
      <c r="G341" t="s">
        <v>885</v>
      </c>
      <c r="H341">
        <v>243</v>
      </c>
      <c r="I341" s="4">
        <v>3.9799999999999999E-8</v>
      </c>
      <c r="J341">
        <v>900</v>
      </c>
      <c r="K341">
        <v>8.6</v>
      </c>
      <c r="L341">
        <v>605</v>
      </c>
      <c r="N341" s="88" t="s">
        <v>3711</v>
      </c>
      <c r="O341" s="31">
        <v>1250</v>
      </c>
      <c r="P341" s="31">
        <v>20</v>
      </c>
      <c r="Q341" s="31">
        <v>950</v>
      </c>
      <c r="R341" s="31">
        <v>16</v>
      </c>
      <c r="U341" s="89" t="s">
        <v>43</v>
      </c>
      <c r="V341" s="89" t="s">
        <v>3561</v>
      </c>
      <c r="W341" s="89">
        <v>52</v>
      </c>
      <c r="X341" t="s">
        <v>888</v>
      </c>
    </row>
    <row r="342" spans="1:24" x14ac:dyDescent="0.3">
      <c r="A342" s="19" t="s">
        <v>2218</v>
      </c>
      <c r="B342">
        <v>279</v>
      </c>
      <c r="C342" s="19">
        <f>VLOOKUP(Table7[[#This Row],[Shortname]],comp[], 6, FALSE)</f>
        <v>753</v>
      </c>
      <c r="D342" t="str">
        <f>IF(A342=A341, "",VLOOKUP(Table7[[#This Row],[Shortname]],comp[], 3, FALSE))</f>
        <v/>
      </c>
      <c r="E342" s="19" t="str">
        <f>VLOOKUP(Table7[[#This Row],[Shortname]], comp[], 2, FALSE)</f>
        <v>CoAlWX+</v>
      </c>
      <c r="F342" s="19" t="s">
        <v>886</v>
      </c>
      <c r="G342" t="s">
        <v>885</v>
      </c>
      <c r="H342">
        <v>247</v>
      </c>
      <c r="I342" s="4">
        <v>3.6500000000000003E-8</v>
      </c>
      <c r="J342">
        <v>900</v>
      </c>
      <c r="K342">
        <v>8.6</v>
      </c>
      <c r="L342">
        <v>605</v>
      </c>
      <c r="N342" s="88" t="s">
        <v>3711</v>
      </c>
      <c r="O342" s="31">
        <v>1250</v>
      </c>
      <c r="P342" s="31">
        <v>20</v>
      </c>
      <c r="Q342" s="31">
        <v>950</v>
      </c>
      <c r="R342" s="31">
        <v>16</v>
      </c>
      <c r="U342" s="89" t="s">
        <v>43</v>
      </c>
      <c r="V342" s="89" t="s">
        <v>3561</v>
      </c>
      <c r="W342" s="89">
        <v>52</v>
      </c>
      <c r="X342" t="s">
        <v>888</v>
      </c>
    </row>
    <row r="343" spans="1:24" x14ac:dyDescent="0.3">
      <c r="A343" s="19" t="s">
        <v>2218</v>
      </c>
      <c r="B343">
        <v>280</v>
      </c>
      <c r="C343" s="19">
        <f>VLOOKUP(Table7[[#This Row],[Shortname]],comp[], 6, FALSE)</f>
        <v>753</v>
      </c>
      <c r="D343" t="str">
        <f>IF(A343=A342, "",VLOOKUP(Table7[[#This Row],[Shortname]],comp[], 3, FALSE))</f>
        <v/>
      </c>
      <c r="E343" s="19" t="str">
        <f>VLOOKUP(Table7[[#This Row],[Shortname]], comp[], 2, FALSE)</f>
        <v>CoAlWX+</v>
      </c>
      <c r="F343" s="19" t="s">
        <v>886</v>
      </c>
      <c r="G343" t="s">
        <v>885</v>
      </c>
      <c r="H343">
        <v>268</v>
      </c>
      <c r="I343" s="4">
        <v>9.1699999999999994E-8</v>
      </c>
      <c r="J343">
        <v>900</v>
      </c>
      <c r="K343">
        <v>8.6</v>
      </c>
      <c r="L343">
        <v>605</v>
      </c>
      <c r="N343" s="88" t="s">
        <v>3711</v>
      </c>
      <c r="O343" s="31">
        <v>1250</v>
      </c>
      <c r="P343" s="31">
        <v>20</v>
      </c>
      <c r="Q343" s="31">
        <v>950</v>
      </c>
      <c r="R343" s="31">
        <v>16</v>
      </c>
      <c r="U343" s="89" t="s">
        <v>43</v>
      </c>
      <c r="V343" s="89" t="s">
        <v>3561</v>
      </c>
      <c r="W343" s="89">
        <v>52</v>
      </c>
      <c r="X343" t="s">
        <v>888</v>
      </c>
    </row>
    <row r="344" spans="1:24" x14ac:dyDescent="0.3">
      <c r="A344" s="19" t="s">
        <v>2218</v>
      </c>
      <c r="B344">
        <v>281</v>
      </c>
      <c r="C344" s="19">
        <f>VLOOKUP(Table7[[#This Row],[Shortname]],comp[], 6, FALSE)</f>
        <v>753</v>
      </c>
      <c r="D344" t="str">
        <f>IF(A344=A343, "",VLOOKUP(Table7[[#This Row],[Shortname]],comp[], 3, FALSE))</f>
        <v/>
      </c>
      <c r="E344" s="19" t="str">
        <f>VLOOKUP(Table7[[#This Row],[Shortname]], comp[], 2, FALSE)</f>
        <v>CoAlWX+</v>
      </c>
      <c r="F344" s="19" t="s">
        <v>886</v>
      </c>
      <c r="G344" t="s">
        <v>885</v>
      </c>
      <c r="H344">
        <v>283</v>
      </c>
      <c r="I344" s="4">
        <v>1E-8</v>
      </c>
      <c r="J344">
        <v>850</v>
      </c>
      <c r="K344">
        <v>9.6999999999999993</v>
      </c>
      <c r="L344">
        <v>605</v>
      </c>
      <c r="N344" s="88" t="s">
        <v>3711</v>
      </c>
      <c r="O344" s="31">
        <v>1250</v>
      </c>
      <c r="P344" s="31">
        <v>20</v>
      </c>
      <c r="Q344" s="31">
        <v>950</v>
      </c>
      <c r="R344" s="31">
        <v>16</v>
      </c>
      <c r="U344" s="89" t="s">
        <v>43</v>
      </c>
      <c r="V344" s="89" t="s">
        <v>3561</v>
      </c>
      <c r="W344" s="89">
        <v>52</v>
      </c>
      <c r="X344" t="s">
        <v>888</v>
      </c>
    </row>
    <row r="345" spans="1:24" x14ac:dyDescent="0.3">
      <c r="A345" s="19" t="s">
        <v>2218</v>
      </c>
      <c r="B345">
        <v>282</v>
      </c>
      <c r="C345" s="19">
        <f>VLOOKUP(Table7[[#This Row],[Shortname]],comp[], 6, FALSE)</f>
        <v>753</v>
      </c>
      <c r="D345" t="str">
        <f>IF(A345=A344, "",VLOOKUP(Table7[[#This Row],[Shortname]],comp[], 3, FALSE))</f>
        <v/>
      </c>
      <c r="E345" s="19" t="str">
        <f>VLOOKUP(Table7[[#This Row],[Shortname]], comp[], 2, FALSE)</f>
        <v>CoAlWX+</v>
      </c>
      <c r="F345" s="19" t="s">
        <v>886</v>
      </c>
      <c r="G345" t="s">
        <v>885</v>
      </c>
      <c r="H345">
        <v>307</v>
      </c>
      <c r="I345" s="4">
        <v>1.88E-8</v>
      </c>
      <c r="J345">
        <v>850</v>
      </c>
      <c r="K345">
        <v>9.6999999999999993</v>
      </c>
      <c r="L345">
        <v>605</v>
      </c>
      <c r="N345" s="88" t="s">
        <v>3711</v>
      </c>
      <c r="O345" s="31">
        <v>1250</v>
      </c>
      <c r="P345" s="31">
        <v>20</v>
      </c>
      <c r="Q345" s="31">
        <v>950</v>
      </c>
      <c r="R345" s="31">
        <v>16</v>
      </c>
      <c r="U345" s="89" t="s">
        <v>43</v>
      </c>
      <c r="V345" s="89" t="s">
        <v>3561</v>
      </c>
      <c r="W345" s="89">
        <v>52</v>
      </c>
      <c r="X345" t="s">
        <v>888</v>
      </c>
    </row>
    <row r="346" spans="1:24" x14ac:dyDescent="0.3">
      <c r="A346" s="19" t="s">
        <v>2218</v>
      </c>
      <c r="B346">
        <v>283</v>
      </c>
      <c r="C346" s="19">
        <f>VLOOKUP(Table7[[#This Row],[Shortname]],comp[], 6, FALSE)</f>
        <v>753</v>
      </c>
      <c r="D346" t="str">
        <f>IF(A346=A345, "",VLOOKUP(Table7[[#This Row],[Shortname]],comp[], 3, FALSE))</f>
        <v/>
      </c>
      <c r="E346" s="19" t="str">
        <f>VLOOKUP(Table7[[#This Row],[Shortname]], comp[], 2, FALSE)</f>
        <v>CoAlWX+</v>
      </c>
      <c r="F346" s="19" t="s">
        <v>886</v>
      </c>
      <c r="G346" t="s">
        <v>885</v>
      </c>
      <c r="H346">
        <v>327</v>
      </c>
      <c r="I346" s="4">
        <v>5.4600000000000005E-7</v>
      </c>
      <c r="J346">
        <v>900</v>
      </c>
      <c r="K346">
        <v>8.6</v>
      </c>
      <c r="L346">
        <v>605</v>
      </c>
      <c r="N346" s="88" t="s">
        <v>3711</v>
      </c>
      <c r="O346" s="31">
        <v>1250</v>
      </c>
      <c r="P346" s="31">
        <v>20</v>
      </c>
      <c r="Q346" s="31">
        <v>950</v>
      </c>
      <c r="R346" s="31">
        <v>16</v>
      </c>
      <c r="U346" s="89" t="s">
        <v>43</v>
      </c>
      <c r="V346" s="89" t="s">
        <v>3561</v>
      </c>
      <c r="W346" s="89">
        <v>52</v>
      </c>
      <c r="X346" t="s">
        <v>888</v>
      </c>
    </row>
    <row r="347" spans="1:24" x14ac:dyDescent="0.3">
      <c r="A347" s="19" t="s">
        <v>2218</v>
      </c>
      <c r="B347">
        <v>284</v>
      </c>
      <c r="C347" s="19">
        <f>VLOOKUP(Table7[[#This Row],[Shortname]],comp[], 6, FALSE)</f>
        <v>753</v>
      </c>
      <c r="D347" t="str">
        <f>IF(A347=A346, "",VLOOKUP(Table7[[#This Row],[Shortname]],comp[], 3, FALSE))</f>
        <v/>
      </c>
      <c r="E347" s="19" t="str">
        <f>VLOOKUP(Table7[[#This Row],[Shortname]], comp[], 2, FALSE)</f>
        <v>CoAlWX+</v>
      </c>
      <c r="F347" s="19" t="s">
        <v>886</v>
      </c>
      <c r="G347" t="s">
        <v>885</v>
      </c>
      <c r="H347">
        <v>350</v>
      </c>
      <c r="I347" s="4">
        <v>4.8699999999999999E-8</v>
      </c>
      <c r="J347">
        <v>850</v>
      </c>
      <c r="K347">
        <v>9.6999999999999993</v>
      </c>
      <c r="L347">
        <v>605</v>
      </c>
      <c r="N347" s="88" t="s">
        <v>3711</v>
      </c>
      <c r="O347" s="31">
        <v>1250</v>
      </c>
      <c r="P347" s="31">
        <v>20</v>
      </c>
      <c r="Q347" s="31">
        <v>950</v>
      </c>
      <c r="R347" s="31">
        <v>16</v>
      </c>
      <c r="U347" s="89" t="s">
        <v>43</v>
      </c>
      <c r="V347" s="89" t="s">
        <v>3561</v>
      </c>
      <c r="W347" s="89">
        <v>52</v>
      </c>
      <c r="X347" t="s">
        <v>888</v>
      </c>
    </row>
    <row r="348" spans="1:24" x14ac:dyDescent="0.3">
      <c r="A348" s="19" t="s">
        <v>2218</v>
      </c>
      <c r="B348">
        <v>285</v>
      </c>
      <c r="C348" s="19">
        <f>VLOOKUP(Table7[[#This Row],[Shortname]],comp[], 6, FALSE)</f>
        <v>753</v>
      </c>
      <c r="D348" t="str">
        <f>IF(A348=A347, "",VLOOKUP(Table7[[#This Row],[Shortname]],comp[], 3, FALSE))</f>
        <v/>
      </c>
      <c r="E348" s="19" t="str">
        <f>VLOOKUP(Table7[[#This Row],[Shortname]], comp[], 2, FALSE)</f>
        <v>CoAlWX+</v>
      </c>
      <c r="F348" s="19" t="s">
        <v>886</v>
      </c>
      <c r="G348" t="s">
        <v>885</v>
      </c>
      <c r="H348">
        <v>356</v>
      </c>
      <c r="I348" s="4">
        <v>7.2899999999999998E-8</v>
      </c>
      <c r="J348">
        <v>850</v>
      </c>
      <c r="K348">
        <v>9.6999999999999993</v>
      </c>
      <c r="L348">
        <v>605</v>
      </c>
      <c r="N348" s="88" t="s">
        <v>3711</v>
      </c>
      <c r="O348" s="31">
        <v>1250</v>
      </c>
      <c r="P348" s="31">
        <v>20</v>
      </c>
      <c r="Q348" s="31">
        <v>950</v>
      </c>
      <c r="R348" s="31">
        <v>16</v>
      </c>
      <c r="U348" s="89" t="s">
        <v>43</v>
      </c>
      <c r="V348" s="89" t="s">
        <v>3561</v>
      </c>
      <c r="W348" s="89">
        <v>52</v>
      </c>
      <c r="X348" t="s">
        <v>888</v>
      </c>
    </row>
    <row r="349" spans="1:24" x14ac:dyDescent="0.3">
      <c r="A349" s="19" t="s">
        <v>2218</v>
      </c>
      <c r="B349">
        <v>286</v>
      </c>
      <c r="C349" s="19">
        <f>VLOOKUP(Table7[[#This Row],[Shortname]],comp[], 6, FALSE)</f>
        <v>753</v>
      </c>
      <c r="D349" t="str">
        <f>IF(A349=A348, "",VLOOKUP(Table7[[#This Row],[Shortname]],comp[], 3, FALSE))</f>
        <v/>
      </c>
      <c r="E349" s="19" t="str">
        <f>VLOOKUP(Table7[[#This Row],[Shortname]], comp[], 2, FALSE)</f>
        <v>CoAlWX+</v>
      </c>
      <c r="F349" s="19" t="s">
        <v>886</v>
      </c>
      <c r="G349" t="s">
        <v>885</v>
      </c>
      <c r="H349">
        <v>374</v>
      </c>
      <c r="I349" s="4">
        <v>6.3000000000000002E-9</v>
      </c>
      <c r="J349">
        <v>800</v>
      </c>
      <c r="K349">
        <v>12.1</v>
      </c>
      <c r="L349">
        <v>605</v>
      </c>
      <c r="N349" s="88" t="s">
        <v>3711</v>
      </c>
      <c r="O349" s="31">
        <v>1250</v>
      </c>
      <c r="P349" s="31">
        <v>20</v>
      </c>
      <c r="Q349" s="31">
        <v>950</v>
      </c>
      <c r="R349" s="31">
        <v>16</v>
      </c>
      <c r="U349" s="89" t="s">
        <v>43</v>
      </c>
      <c r="V349" s="89" t="s">
        <v>3561</v>
      </c>
      <c r="W349" s="89">
        <v>52</v>
      </c>
      <c r="X349" t="s">
        <v>888</v>
      </c>
    </row>
    <row r="350" spans="1:24" x14ac:dyDescent="0.3">
      <c r="A350" s="19" t="s">
        <v>2218</v>
      </c>
      <c r="B350">
        <v>287</v>
      </c>
      <c r="C350" s="19">
        <f>VLOOKUP(Table7[[#This Row],[Shortname]],comp[], 6, FALSE)</f>
        <v>753</v>
      </c>
      <c r="D350" t="str">
        <f>IF(A350=A349, "",VLOOKUP(Table7[[#This Row],[Shortname]],comp[], 3, FALSE))</f>
        <v/>
      </c>
      <c r="E350" s="19" t="str">
        <f>VLOOKUP(Table7[[#This Row],[Shortname]], comp[], 2, FALSE)</f>
        <v>CoAlWX+</v>
      </c>
      <c r="F350" s="19" t="s">
        <v>886</v>
      </c>
      <c r="G350" t="s">
        <v>885</v>
      </c>
      <c r="H350">
        <v>387</v>
      </c>
      <c r="I350" s="4">
        <v>2.17E-7</v>
      </c>
      <c r="J350">
        <v>850</v>
      </c>
      <c r="K350">
        <v>9.6999999999999993</v>
      </c>
      <c r="L350">
        <v>605</v>
      </c>
      <c r="N350" s="88" t="s">
        <v>3711</v>
      </c>
      <c r="O350" s="31">
        <v>1250</v>
      </c>
      <c r="P350" s="31">
        <v>20</v>
      </c>
      <c r="Q350" s="31">
        <v>950</v>
      </c>
      <c r="R350" s="31">
        <v>16</v>
      </c>
      <c r="U350" s="89" t="s">
        <v>43</v>
      </c>
      <c r="V350" s="89" t="s">
        <v>3561</v>
      </c>
      <c r="W350" s="89">
        <v>52</v>
      </c>
      <c r="X350" t="s">
        <v>888</v>
      </c>
    </row>
    <row r="351" spans="1:24" x14ac:dyDescent="0.3">
      <c r="A351" s="19" t="s">
        <v>2218</v>
      </c>
      <c r="B351">
        <v>288</v>
      </c>
      <c r="C351" s="19">
        <f>VLOOKUP(Table7[[#This Row],[Shortname]],comp[], 6, FALSE)</f>
        <v>753</v>
      </c>
      <c r="D351" t="str">
        <f>IF(A351=A350, "",VLOOKUP(Table7[[#This Row],[Shortname]],comp[], 3, FALSE))</f>
        <v/>
      </c>
      <c r="E351" s="19" t="str">
        <f>VLOOKUP(Table7[[#This Row],[Shortname]], comp[], 2, FALSE)</f>
        <v>CoAlWX+</v>
      </c>
      <c r="F351" s="19" t="s">
        <v>886</v>
      </c>
      <c r="G351" t="s">
        <v>885</v>
      </c>
      <c r="H351">
        <v>394</v>
      </c>
      <c r="I351" s="4">
        <v>1.37E-8</v>
      </c>
      <c r="J351">
        <v>800</v>
      </c>
      <c r="K351">
        <v>12.1</v>
      </c>
      <c r="L351">
        <v>605</v>
      </c>
      <c r="N351" s="88" t="s">
        <v>3711</v>
      </c>
      <c r="O351" s="31">
        <v>1250</v>
      </c>
      <c r="P351" s="31">
        <v>20</v>
      </c>
      <c r="Q351" s="31">
        <v>950</v>
      </c>
      <c r="R351" s="31">
        <v>16</v>
      </c>
      <c r="U351" s="89" t="s">
        <v>43</v>
      </c>
      <c r="V351" s="89" t="s">
        <v>3561</v>
      </c>
      <c r="W351" s="89">
        <v>52</v>
      </c>
      <c r="X351" t="s">
        <v>888</v>
      </c>
    </row>
    <row r="352" spans="1:24" x14ac:dyDescent="0.3">
      <c r="A352" s="19" t="s">
        <v>2218</v>
      </c>
      <c r="B352">
        <v>289</v>
      </c>
      <c r="C352" s="19">
        <f>VLOOKUP(Table7[[#This Row],[Shortname]],comp[], 6, FALSE)</f>
        <v>753</v>
      </c>
      <c r="D352" t="str">
        <f>IF(A352=A351, "",VLOOKUP(Table7[[#This Row],[Shortname]],comp[], 3, FALSE))</f>
        <v/>
      </c>
      <c r="E352" s="19" t="str">
        <f>VLOOKUP(Table7[[#This Row],[Shortname]], comp[], 2, FALSE)</f>
        <v>CoAlWX+</v>
      </c>
      <c r="F352" s="19" t="s">
        <v>886</v>
      </c>
      <c r="G352" t="s">
        <v>885</v>
      </c>
      <c r="H352">
        <v>409</v>
      </c>
      <c r="I352" s="4">
        <v>2.2399999999999999E-8</v>
      </c>
      <c r="J352">
        <v>800</v>
      </c>
      <c r="K352">
        <v>12.1</v>
      </c>
      <c r="L352">
        <v>605</v>
      </c>
      <c r="N352" s="88" t="s">
        <v>3711</v>
      </c>
      <c r="O352" s="31">
        <v>1250</v>
      </c>
      <c r="P352" s="31">
        <v>20</v>
      </c>
      <c r="Q352" s="31">
        <v>950</v>
      </c>
      <c r="R352" s="31">
        <v>16</v>
      </c>
      <c r="U352" s="89" t="s">
        <v>43</v>
      </c>
      <c r="V352" s="89" t="s">
        <v>3561</v>
      </c>
      <c r="W352" s="89">
        <v>52</v>
      </c>
      <c r="X352" t="s">
        <v>888</v>
      </c>
    </row>
    <row r="353" spans="1:24" x14ac:dyDescent="0.3">
      <c r="A353" s="19" t="s">
        <v>2218</v>
      </c>
      <c r="B353">
        <v>290</v>
      </c>
      <c r="C353" s="19">
        <f>VLOOKUP(Table7[[#This Row],[Shortname]],comp[], 6, FALSE)</f>
        <v>753</v>
      </c>
      <c r="D353" t="str">
        <f>IF(A353=A352, "",VLOOKUP(Table7[[#This Row],[Shortname]],comp[], 3, FALSE))</f>
        <v/>
      </c>
      <c r="E353" s="19" t="str">
        <f>VLOOKUP(Table7[[#This Row],[Shortname]], comp[], 2, FALSE)</f>
        <v>CoAlWX+</v>
      </c>
      <c r="F353" s="19" t="s">
        <v>886</v>
      </c>
      <c r="G353" t="s">
        <v>885</v>
      </c>
      <c r="H353">
        <v>442</v>
      </c>
      <c r="I353" s="4">
        <v>6.6800000000000003E-8</v>
      </c>
      <c r="J353">
        <v>800</v>
      </c>
      <c r="K353">
        <v>12.1</v>
      </c>
      <c r="L353">
        <v>605</v>
      </c>
      <c r="N353" s="88" t="s">
        <v>3711</v>
      </c>
      <c r="O353" s="31">
        <v>1250</v>
      </c>
      <c r="P353" s="31">
        <v>20</v>
      </c>
      <c r="Q353" s="31">
        <v>950</v>
      </c>
      <c r="R353" s="31">
        <v>16</v>
      </c>
      <c r="U353" s="89" t="s">
        <v>43</v>
      </c>
      <c r="V353" s="89" t="s">
        <v>3561</v>
      </c>
      <c r="W353" s="89">
        <v>52</v>
      </c>
      <c r="X353" t="s">
        <v>888</v>
      </c>
    </row>
    <row r="354" spans="1:24" x14ac:dyDescent="0.3">
      <c r="A354" s="19" t="s">
        <v>2218</v>
      </c>
      <c r="B354">
        <v>291</v>
      </c>
      <c r="C354" s="19">
        <f>VLOOKUP(Table7[[#This Row],[Shortname]],comp[], 6, FALSE)</f>
        <v>753</v>
      </c>
      <c r="D354" t="str">
        <f>IF(A354=A353, "",VLOOKUP(Table7[[#This Row],[Shortname]],comp[], 3, FALSE))</f>
        <v/>
      </c>
      <c r="E354" s="19" t="str">
        <f>VLOOKUP(Table7[[#This Row],[Shortname]], comp[], 2, FALSE)</f>
        <v>CoAlWX+</v>
      </c>
      <c r="F354" s="19" t="s">
        <v>886</v>
      </c>
      <c r="G354" t="s">
        <v>885</v>
      </c>
      <c r="H354">
        <v>476</v>
      </c>
      <c r="I354" s="4">
        <v>9.4399999999999998E-8</v>
      </c>
      <c r="J354">
        <v>800</v>
      </c>
      <c r="K354">
        <v>12.1</v>
      </c>
      <c r="L354">
        <v>605</v>
      </c>
      <c r="N354" s="88" t="s">
        <v>3711</v>
      </c>
      <c r="O354" s="31">
        <v>1250</v>
      </c>
      <c r="P354" s="31">
        <v>20</v>
      </c>
      <c r="Q354" s="31">
        <v>950</v>
      </c>
      <c r="R354" s="31">
        <v>16</v>
      </c>
      <c r="U354" s="89" t="s">
        <v>43</v>
      </c>
      <c r="V354" s="89" t="s">
        <v>3561</v>
      </c>
      <c r="W354" s="89">
        <v>52</v>
      </c>
      <c r="X354" t="s">
        <v>888</v>
      </c>
    </row>
    <row r="355" spans="1:24" x14ac:dyDescent="0.3">
      <c r="A355" s="19" t="s">
        <v>2218</v>
      </c>
      <c r="B355">
        <v>292</v>
      </c>
      <c r="C355" s="19">
        <f>VLOOKUP(Table7[[#This Row],[Shortname]],comp[], 6, FALSE)</f>
        <v>753</v>
      </c>
      <c r="D355" t="str">
        <f>IF(A355=A354, "",VLOOKUP(Table7[[#This Row],[Shortname]],comp[], 3, FALSE))</f>
        <v/>
      </c>
      <c r="E355" s="19" t="str">
        <f>VLOOKUP(Table7[[#This Row],[Shortname]], comp[], 2, FALSE)</f>
        <v>CoAlWX+</v>
      </c>
      <c r="F355" s="19" t="s">
        <v>886</v>
      </c>
      <c r="G355" t="s">
        <v>885</v>
      </c>
      <c r="H355">
        <v>510</v>
      </c>
      <c r="I355" s="4">
        <v>3.1600000000000002E-7</v>
      </c>
      <c r="J355">
        <v>800</v>
      </c>
      <c r="K355">
        <v>12.1</v>
      </c>
      <c r="L355">
        <v>605</v>
      </c>
      <c r="N355" s="88" t="s">
        <v>3711</v>
      </c>
      <c r="O355" s="31">
        <v>1250</v>
      </c>
      <c r="P355" s="31">
        <v>20</v>
      </c>
      <c r="Q355" s="31">
        <v>950</v>
      </c>
      <c r="R355" s="31">
        <v>16</v>
      </c>
      <c r="U355" s="89" t="s">
        <v>43</v>
      </c>
      <c r="V355" s="89" t="s">
        <v>3561</v>
      </c>
      <c r="W355" s="89">
        <v>52</v>
      </c>
      <c r="X355" t="s">
        <v>888</v>
      </c>
    </row>
    <row r="356" spans="1:24" x14ac:dyDescent="0.3">
      <c r="A356" s="19" t="s">
        <v>3382</v>
      </c>
      <c r="B356">
        <v>342</v>
      </c>
      <c r="C356" s="19">
        <f>VLOOKUP(Table7[[#This Row],[Shortname]],comp[], 6, FALSE)</f>
        <v>774</v>
      </c>
      <c r="D356" t="str">
        <f>IF(A356=A355, "",VLOOKUP(Table7[[#This Row],[Shortname]],comp[], 3, FALSE))</f>
        <v>-1Al-15Cr-11Ti</v>
      </c>
      <c r="E356" s="19" t="str">
        <f>VLOOKUP(Table7[[#This Row],[Shortname]], comp[], 2, FALSE)</f>
        <v>Co3Ti</v>
      </c>
      <c r="F356" s="19" t="s">
        <v>2659</v>
      </c>
      <c r="G356" s="13" t="s">
        <v>2658</v>
      </c>
      <c r="H356">
        <v>438</v>
      </c>
      <c r="I356">
        <v>9.9467999999999994E-6</v>
      </c>
      <c r="J356">
        <v>850</v>
      </c>
      <c r="N356" s="88" t="s">
        <v>3693</v>
      </c>
      <c r="O356" s="31">
        <v>1150</v>
      </c>
      <c r="P356" s="31">
        <v>100</v>
      </c>
      <c r="Q356" s="31">
        <v>900</v>
      </c>
      <c r="R356" s="31">
        <v>100</v>
      </c>
      <c r="U356" s="89" t="s">
        <v>43</v>
      </c>
      <c r="V356" s="89" t="s">
        <v>3561</v>
      </c>
      <c r="W356" s="89">
        <v>60</v>
      </c>
    </row>
    <row r="357" spans="1:24" x14ac:dyDescent="0.3">
      <c r="A357" s="19" t="s">
        <v>3382</v>
      </c>
      <c r="B357">
        <v>343</v>
      </c>
      <c r="C357" s="19">
        <f>VLOOKUP(Table7[[#This Row],[Shortname]],comp[], 6, FALSE)</f>
        <v>774</v>
      </c>
      <c r="D357" t="str">
        <f>IF(A357=A356, "",VLOOKUP(Table7[[#This Row],[Shortname]],comp[], 3, FALSE))</f>
        <v/>
      </c>
      <c r="E357" s="19" t="str">
        <f>VLOOKUP(Table7[[#This Row],[Shortname]], comp[], 2, FALSE)</f>
        <v>Co3Ti</v>
      </c>
      <c r="F357" s="19" t="s">
        <v>2659</v>
      </c>
      <c r="G357" s="13" t="s">
        <v>2658</v>
      </c>
      <c r="H357">
        <v>640</v>
      </c>
      <c r="I357">
        <v>1E-3</v>
      </c>
      <c r="J357">
        <v>850</v>
      </c>
      <c r="N357" s="88" t="s">
        <v>3693</v>
      </c>
      <c r="O357" s="31">
        <v>1150</v>
      </c>
      <c r="P357" s="31">
        <v>100</v>
      </c>
      <c r="Q357" s="31">
        <v>900</v>
      </c>
      <c r="R357" s="31">
        <v>100</v>
      </c>
      <c r="U357" s="89" t="s">
        <v>43</v>
      </c>
      <c r="V357" s="89" t="s">
        <v>3561</v>
      </c>
      <c r="W357" s="89">
        <v>60</v>
      </c>
    </row>
    <row r="358" spans="1:24" x14ac:dyDescent="0.3">
      <c r="A358" s="19" t="s">
        <v>3384</v>
      </c>
      <c r="B358">
        <v>344</v>
      </c>
      <c r="C358" s="19">
        <f>VLOOKUP(Table7[[#This Row],[Shortname]],comp[], 6, FALSE)</f>
        <v>775</v>
      </c>
      <c r="D358" t="str">
        <f>IF(A358=A357, "",VLOOKUP(Table7[[#This Row],[Shortname]],comp[], 3, FALSE))</f>
        <v>-15Cr-11Ti-1Ta</v>
      </c>
      <c r="E358" s="19" t="str">
        <f>VLOOKUP(Table7[[#This Row],[Shortname]], comp[], 2, FALSE)</f>
        <v>Co3Ti</v>
      </c>
      <c r="F358" s="19" t="s">
        <v>2660</v>
      </c>
      <c r="G358" s="13" t="s">
        <v>2658</v>
      </c>
      <c r="H358">
        <v>489</v>
      </c>
      <c r="I358" s="4">
        <v>1.0491E-5</v>
      </c>
      <c r="J358">
        <v>850</v>
      </c>
      <c r="N358" s="88" t="s">
        <v>3694</v>
      </c>
      <c r="O358" s="31">
        <v>1150</v>
      </c>
      <c r="P358" s="31">
        <v>100</v>
      </c>
      <c r="Q358" s="31">
        <v>900</v>
      </c>
      <c r="R358" s="31">
        <v>100</v>
      </c>
      <c r="U358" s="89" t="s">
        <v>43</v>
      </c>
      <c r="V358" s="89" t="s">
        <v>3561</v>
      </c>
      <c r="W358" s="89">
        <v>60</v>
      </c>
    </row>
    <row r="359" spans="1:24" x14ac:dyDescent="0.3">
      <c r="A359" s="19" t="s">
        <v>3384</v>
      </c>
      <c r="B359">
        <v>345</v>
      </c>
      <c r="C359" s="19">
        <f>VLOOKUP(Table7[[#This Row],[Shortname]],comp[], 6, FALSE)</f>
        <v>775</v>
      </c>
      <c r="D359" t="str">
        <f>IF(A359=A358, "",VLOOKUP(Table7[[#This Row],[Shortname]],comp[], 3, FALSE))</f>
        <v/>
      </c>
      <c r="E359" s="19" t="str">
        <f>VLOOKUP(Table7[[#This Row],[Shortname]], comp[], 2, FALSE)</f>
        <v>Co3Ti</v>
      </c>
      <c r="F359" s="19" t="s">
        <v>2660</v>
      </c>
      <c r="G359" s="13" t="s">
        <v>2658</v>
      </c>
      <c r="H359">
        <v>592</v>
      </c>
      <c r="I359" s="4">
        <v>9.5826E-5</v>
      </c>
      <c r="J359">
        <v>850</v>
      </c>
      <c r="N359" s="88" t="s">
        <v>3694</v>
      </c>
      <c r="O359" s="31">
        <v>1150</v>
      </c>
      <c r="P359" s="31">
        <v>100</v>
      </c>
      <c r="Q359" s="31">
        <v>900</v>
      </c>
      <c r="R359" s="31">
        <v>100</v>
      </c>
      <c r="U359" s="89" t="s">
        <v>43</v>
      </c>
      <c r="V359" s="89" t="s">
        <v>3561</v>
      </c>
      <c r="W359" s="89">
        <v>60</v>
      </c>
    </row>
    <row r="360" spans="1:24" x14ac:dyDescent="0.3">
      <c r="A360" s="19" t="s">
        <v>3384</v>
      </c>
      <c r="B360">
        <v>346</v>
      </c>
      <c r="C360" s="19">
        <f>VLOOKUP(Table7[[#This Row],[Shortname]],comp[], 6, FALSE)</f>
        <v>775</v>
      </c>
      <c r="D360" t="str">
        <f>IF(A360=A359, "",VLOOKUP(Table7[[#This Row],[Shortname]],comp[], 3, FALSE))</f>
        <v/>
      </c>
      <c r="E360" s="19" t="str">
        <f>VLOOKUP(Table7[[#This Row],[Shortname]], comp[], 2, FALSE)</f>
        <v>Co3Ti</v>
      </c>
      <c r="F360" s="19" t="s">
        <v>2660</v>
      </c>
      <c r="G360" s="13" t="s">
        <v>2658</v>
      </c>
      <c r="H360">
        <v>685</v>
      </c>
      <c r="I360" s="4">
        <v>1E-3</v>
      </c>
      <c r="J360">
        <v>850</v>
      </c>
      <c r="N360" s="88" t="s">
        <v>3694</v>
      </c>
      <c r="O360" s="31">
        <v>1150</v>
      </c>
      <c r="P360" s="31">
        <v>100</v>
      </c>
      <c r="Q360" s="31">
        <v>900</v>
      </c>
      <c r="R360" s="31">
        <v>100</v>
      </c>
      <c r="U360" s="89" t="s">
        <v>43</v>
      </c>
      <c r="V360" s="89" t="s">
        <v>3561</v>
      </c>
      <c r="W360" s="89">
        <v>60</v>
      </c>
    </row>
    <row r="361" spans="1:24" x14ac:dyDescent="0.3">
      <c r="A361" s="77" t="s">
        <v>3383</v>
      </c>
      <c r="B361">
        <v>347</v>
      </c>
      <c r="C361" s="19">
        <f>VLOOKUP(Table7[[#This Row],[Shortname]],comp[], 6, FALSE)</f>
        <v>776</v>
      </c>
      <c r="D361" t="str">
        <f>IF(A361=A360, "",VLOOKUP(Table7[[#This Row],[Shortname]],comp[], 3, FALSE))</f>
        <v>-15Cr-1W-11Ti</v>
      </c>
      <c r="E361" s="19" t="str">
        <f>VLOOKUP(Table7[[#This Row],[Shortname]], comp[], 2, FALSE)</f>
        <v>Co3Ti</v>
      </c>
      <c r="F361" s="77" t="s">
        <v>2661</v>
      </c>
      <c r="G361" s="13" t="s">
        <v>2658</v>
      </c>
      <c r="H361">
        <v>506</v>
      </c>
      <c r="I361" s="4">
        <v>1.0215E-5</v>
      </c>
      <c r="J361">
        <v>850</v>
      </c>
      <c r="N361" s="88" t="s">
        <v>3695</v>
      </c>
      <c r="O361" s="31">
        <v>1150</v>
      </c>
      <c r="P361" s="31">
        <v>100</v>
      </c>
      <c r="Q361" s="31">
        <v>900</v>
      </c>
      <c r="R361" s="31">
        <v>100</v>
      </c>
      <c r="U361" s="89" t="s">
        <v>43</v>
      </c>
      <c r="V361" s="89" t="s">
        <v>3561</v>
      </c>
      <c r="W361" s="89">
        <v>60</v>
      </c>
    </row>
    <row r="362" spans="1:24" x14ac:dyDescent="0.3">
      <c r="A362" s="77" t="s">
        <v>3383</v>
      </c>
      <c r="B362">
        <v>348</v>
      </c>
      <c r="C362" s="19">
        <f>VLOOKUP(Table7[[#This Row],[Shortname]],comp[], 6, FALSE)</f>
        <v>776</v>
      </c>
      <c r="D362" t="str">
        <f>IF(A362=A361, "",VLOOKUP(Table7[[#This Row],[Shortname]],comp[], 3, FALSE))</f>
        <v/>
      </c>
      <c r="E362" s="19" t="str">
        <f>VLOOKUP(Table7[[#This Row],[Shortname]], comp[], 2, FALSE)</f>
        <v>Co3Ti</v>
      </c>
      <c r="F362" s="77" t="s">
        <v>2661</v>
      </c>
      <c r="G362" s="13" t="s">
        <v>2658</v>
      </c>
      <c r="H362">
        <v>613</v>
      </c>
      <c r="I362" s="4">
        <v>1.038E-4</v>
      </c>
      <c r="J362">
        <v>850</v>
      </c>
      <c r="N362" s="88" t="s">
        <v>3695</v>
      </c>
      <c r="O362" s="31">
        <v>1150</v>
      </c>
      <c r="P362" s="31">
        <v>100</v>
      </c>
      <c r="Q362" s="31">
        <v>900</v>
      </c>
      <c r="R362" s="31">
        <v>100</v>
      </c>
      <c r="U362" s="89" t="s">
        <v>43</v>
      </c>
      <c r="V362" s="89" t="s">
        <v>3561</v>
      </c>
      <c r="W362" s="89">
        <v>60</v>
      </c>
    </row>
    <row r="363" spans="1:24" x14ac:dyDescent="0.3">
      <c r="A363" s="77" t="s">
        <v>3383</v>
      </c>
      <c r="B363">
        <v>349</v>
      </c>
      <c r="C363" s="19">
        <f>VLOOKUP(Table7[[#This Row],[Shortname]],comp[], 6, FALSE)</f>
        <v>776</v>
      </c>
      <c r="D363" t="str">
        <f>IF(A363=A362, "",VLOOKUP(Table7[[#This Row],[Shortname]],comp[], 3, FALSE))</f>
        <v/>
      </c>
      <c r="E363" s="19" t="str">
        <f>VLOOKUP(Table7[[#This Row],[Shortname]], comp[], 2, FALSE)</f>
        <v>Co3Ti</v>
      </c>
      <c r="F363" s="77" t="s">
        <v>2661</v>
      </c>
      <c r="G363" s="13" t="s">
        <v>2658</v>
      </c>
      <c r="H363">
        <v>718</v>
      </c>
      <c r="I363" s="4">
        <v>1E-3</v>
      </c>
      <c r="J363">
        <v>850</v>
      </c>
      <c r="N363" s="88" t="s">
        <v>3695</v>
      </c>
      <c r="O363" s="31">
        <v>1150</v>
      </c>
      <c r="P363" s="31">
        <v>100</v>
      </c>
      <c r="Q363" s="31">
        <v>900</v>
      </c>
      <c r="R363" s="31">
        <v>100</v>
      </c>
      <c r="U363" s="89" t="s">
        <v>43</v>
      </c>
      <c r="V363" s="89" t="s">
        <v>3561</v>
      </c>
      <c r="W363" s="89">
        <v>60</v>
      </c>
    </row>
    <row r="364" spans="1:24" x14ac:dyDescent="0.3">
      <c r="A364" s="77" t="s">
        <v>3385</v>
      </c>
      <c r="B364">
        <v>350</v>
      </c>
      <c r="C364" s="19">
        <f>VLOOKUP(Table7[[#This Row],[Shortname]],comp[], 6, FALSE)</f>
        <v>777</v>
      </c>
      <c r="D364" t="str">
        <f>IF(A364=A363, "",VLOOKUP(Table7[[#This Row],[Shortname]],comp[], 3, FALSE))</f>
        <v>-15Cr-11Ti-1Re</v>
      </c>
      <c r="E364" s="19" t="str">
        <f>VLOOKUP(Table7[[#This Row],[Shortname]], comp[], 2, FALSE)</f>
        <v>Co3Ti</v>
      </c>
      <c r="F364" s="77" t="s">
        <v>2662</v>
      </c>
      <c r="G364" s="13" t="s">
        <v>2658</v>
      </c>
      <c r="H364">
        <v>489</v>
      </c>
      <c r="I364" s="4">
        <v>1.0215E-5</v>
      </c>
      <c r="J364">
        <v>850</v>
      </c>
      <c r="N364" s="88" t="s">
        <v>3696</v>
      </c>
      <c r="O364" s="31">
        <v>1150</v>
      </c>
      <c r="P364" s="31">
        <v>100</v>
      </c>
      <c r="Q364" s="31">
        <v>900</v>
      </c>
      <c r="R364" s="31">
        <v>100</v>
      </c>
      <c r="U364" s="89" t="s">
        <v>43</v>
      </c>
      <c r="V364" s="89" t="s">
        <v>3561</v>
      </c>
      <c r="W364" s="89">
        <v>60</v>
      </c>
    </row>
    <row r="365" spans="1:24" x14ac:dyDescent="0.3">
      <c r="A365" s="77" t="s">
        <v>3385</v>
      </c>
      <c r="B365">
        <v>351</v>
      </c>
      <c r="C365" s="19">
        <f>VLOOKUP(Table7[[#This Row],[Shortname]],comp[], 6, FALSE)</f>
        <v>777</v>
      </c>
      <c r="D365" t="str">
        <f>IF(A365=A364, "",VLOOKUP(Table7[[#This Row],[Shortname]],comp[], 3, FALSE))</f>
        <v/>
      </c>
      <c r="E365" s="19" t="str">
        <f>VLOOKUP(Table7[[#This Row],[Shortname]], comp[], 2, FALSE)</f>
        <v>Co3Ti</v>
      </c>
      <c r="F365" s="77" t="s">
        <v>2662</v>
      </c>
      <c r="G365" s="13" t="s">
        <v>2658</v>
      </c>
      <c r="H365">
        <v>592</v>
      </c>
      <c r="I365" s="4">
        <v>9.5826E-5</v>
      </c>
      <c r="J365">
        <v>850</v>
      </c>
      <c r="N365" s="88" t="s">
        <v>3696</v>
      </c>
      <c r="O365" s="31">
        <v>1150</v>
      </c>
      <c r="P365" s="31">
        <v>100</v>
      </c>
      <c r="Q365" s="31">
        <v>900</v>
      </c>
      <c r="R365" s="31">
        <v>100</v>
      </c>
      <c r="U365" s="89" t="s">
        <v>43</v>
      </c>
      <c r="V365" s="89" t="s">
        <v>3561</v>
      </c>
      <c r="W365" s="89">
        <v>60</v>
      </c>
    </row>
    <row r="366" spans="1:24" x14ac:dyDescent="0.3">
      <c r="A366" s="77" t="s">
        <v>3385</v>
      </c>
      <c r="B366">
        <v>352</v>
      </c>
      <c r="C366" s="19">
        <f>VLOOKUP(Table7[[#This Row],[Shortname]],comp[], 6, FALSE)</f>
        <v>777</v>
      </c>
      <c r="D366" t="str">
        <f>IF(A366=A365, "",VLOOKUP(Table7[[#This Row],[Shortname]],comp[], 3, FALSE))</f>
        <v/>
      </c>
      <c r="E366" s="19" t="str">
        <f>VLOOKUP(Table7[[#This Row],[Shortname]], comp[], 2, FALSE)</f>
        <v>Co3Ti</v>
      </c>
      <c r="F366" s="77" t="s">
        <v>2662</v>
      </c>
      <c r="G366" s="13" t="s">
        <v>2658</v>
      </c>
      <c r="H366">
        <v>685</v>
      </c>
      <c r="I366" s="4">
        <v>1.0269999999999999E-3</v>
      </c>
      <c r="J366">
        <v>850</v>
      </c>
      <c r="N366" s="88" t="s">
        <v>3696</v>
      </c>
      <c r="O366" s="31">
        <v>1150</v>
      </c>
      <c r="P366" s="31">
        <v>100</v>
      </c>
      <c r="Q366" s="31">
        <v>900</v>
      </c>
      <c r="R366" s="31">
        <v>100</v>
      </c>
      <c r="U366" s="89" t="s">
        <v>43</v>
      </c>
      <c r="V366" s="89" t="s">
        <v>3561</v>
      </c>
      <c r="W366" s="89">
        <v>60</v>
      </c>
    </row>
    <row r="367" spans="1:24" x14ac:dyDescent="0.3">
      <c r="A367" s="77" t="s">
        <v>3410</v>
      </c>
      <c r="B367">
        <v>320</v>
      </c>
      <c r="C367" s="19">
        <f>VLOOKUP(Table7[[#This Row],[Shortname]],comp[], 6, FALSE)</f>
        <v>3080</v>
      </c>
      <c r="D367" t="str">
        <f>IF(A367=A366, "",VLOOKUP(Table7[[#This Row],[Shortname]],comp[], 3, FALSE))</f>
        <v>-7Al-8W-4Ti-1Ta</v>
      </c>
      <c r="E367" s="19" t="str">
        <f>VLOOKUP(Table7[[#This Row],[Shortname]], comp[], 2, FALSE)</f>
        <v>CoAlWX+</v>
      </c>
      <c r="F367" s="77" t="s">
        <v>1048</v>
      </c>
      <c r="G367" s="13" t="s">
        <v>1065</v>
      </c>
      <c r="H367">
        <v>248</v>
      </c>
      <c r="I367" s="4">
        <v>1.0999999999999999E-9</v>
      </c>
      <c r="J367">
        <v>982</v>
      </c>
      <c r="M367">
        <v>39.5</v>
      </c>
      <c r="N367" s="88" t="s">
        <v>3686</v>
      </c>
      <c r="O367" s="31" t="s">
        <v>3683</v>
      </c>
      <c r="P367" s="31">
        <v>24</v>
      </c>
      <c r="Q367" s="31">
        <v>900</v>
      </c>
      <c r="R367" s="31">
        <v>50</v>
      </c>
      <c r="U367" s="89" t="s">
        <v>1645</v>
      </c>
      <c r="V367" s="89" t="s">
        <v>3682</v>
      </c>
      <c r="W367" s="89">
        <v>87.6</v>
      </c>
    </row>
    <row r="368" spans="1:24" x14ac:dyDescent="0.3">
      <c r="A368" s="77" t="s">
        <v>3410</v>
      </c>
      <c r="B368">
        <v>324</v>
      </c>
      <c r="C368" s="19">
        <f>VLOOKUP(Table7[[#This Row],[Shortname]],comp[], 6, FALSE)</f>
        <v>3080</v>
      </c>
      <c r="D368" t="str">
        <f>IF(A368=A367, "",VLOOKUP(Table7[[#This Row],[Shortname]],comp[], 3, FALSE))</f>
        <v/>
      </c>
      <c r="E368" s="19" t="str">
        <f>VLOOKUP(Table7[[#This Row],[Shortname]], comp[], 2, FALSE)</f>
        <v>CoAlWX+</v>
      </c>
      <c r="F368" s="77" t="s">
        <v>1048</v>
      </c>
      <c r="G368" t="s">
        <v>1044</v>
      </c>
      <c r="H368">
        <v>137</v>
      </c>
      <c r="J368">
        <v>1000</v>
      </c>
      <c r="M368" t="s">
        <v>1054</v>
      </c>
      <c r="N368" s="88" t="s">
        <v>3687</v>
      </c>
      <c r="O368" s="31" t="s">
        <v>3683</v>
      </c>
      <c r="P368" s="31">
        <v>24</v>
      </c>
      <c r="Q368" s="31">
        <v>900</v>
      </c>
      <c r="R368" s="31">
        <v>50</v>
      </c>
      <c r="U368" s="89" t="s">
        <v>1645</v>
      </c>
      <c r="V368" s="89" t="s">
        <v>3682</v>
      </c>
      <c r="W368" s="89">
        <v>87.6</v>
      </c>
    </row>
    <row r="369" spans="1:24" x14ac:dyDescent="0.3">
      <c r="A369" s="77" t="s">
        <v>3410</v>
      </c>
      <c r="B369">
        <v>325</v>
      </c>
      <c r="C369" s="19">
        <f>VLOOKUP(Table7[[#This Row],[Shortname]],comp[], 6, FALSE)</f>
        <v>3080</v>
      </c>
      <c r="D369" t="str">
        <f>IF(A369=A368, "",VLOOKUP(Table7[[#This Row],[Shortname]],comp[], 3, FALSE))</f>
        <v/>
      </c>
      <c r="E369" s="19" t="str">
        <f>VLOOKUP(Table7[[#This Row],[Shortname]], comp[], 2, FALSE)</f>
        <v>CoAlWX+</v>
      </c>
      <c r="F369" s="77" t="s">
        <v>1048</v>
      </c>
      <c r="G369" t="s">
        <v>1044</v>
      </c>
      <c r="H369">
        <v>248</v>
      </c>
      <c r="J369">
        <v>982</v>
      </c>
      <c r="M369">
        <v>39.5</v>
      </c>
      <c r="N369" s="88" t="s">
        <v>3688</v>
      </c>
      <c r="O369" s="31" t="s">
        <v>3683</v>
      </c>
      <c r="P369" s="31">
        <v>24</v>
      </c>
      <c r="Q369" s="31">
        <v>900</v>
      </c>
      <c r="R369" s="31">
        <v>50</v>
      </c>
      <c r="U369" s="89" t="s">
        <v>1645</v>
      </c>
      <c r="V369" s="89" t="s">
        <v>3682</v>
      </c>
      <c r="W369" s="89">
        <v>87.6</v>
      </c>
    </row>
    <row r="370" spans="1:24" x14ac:dyDescent="0.3">
      <c r="A370" s="77" t="s">
        <v>3410</v>
      </c>
      <c r="B370">
        <v>326</v>
      </c>
      <c r="C370" s="19">
        <f>VLOOKUP(Table7[[#This Row],[Shortname]],comp[], 6, FALSE)</f>
        <v>3080</v>
      </c>
      <c r="D370" t="str">
        <f>IF(A370=A369, "",VLOOKUP(Table7[[#This Row],[Shortname]],comp[], 3, FALSE))</f>
        <v/>
      </c>
      <c r="E370" s="19" t="str">
        <f>VLOOKUP(Table7[[#This Row],[Shortname]], comp[], 2, FALSE)</f>
        <v>CoAlWX+</v>
      </c>
      <c r="F370" s="77" t="s">
        <v>1048</v>
      </c>
      <c r="G370" t="s">
        <v>1044</v>
      </c>
      <c r="H370">
        <v>420</v>
      </c>
      <c r="J370">
        <v>900</v>
      </c>
      <c r="M370">
        <v>36.700000000000003</v>
      </c>
      <c r="N370" s="88" t="s">
        <v>3689</v>
      </c>
      <c r="O370" s="31" t="s">
        <v>3683</v>
      </c>
      <c r="P370" s="31">
        <v>24</v>
      </c>
      <c r="Q370" s="31">
        <v>900</v>
      </c>
      <c r="R370" s="31">
        <v>50</v>
      </c>
      <c r="U370" s="89" t="s">
        <v>1645</v>
      </c>
      <c r="V370" s="89" t="s">
        <v>3682</v>
      </c>
      <c r="W370" s="89">
        <v>87.6</v>
      </c>
    </row>
    <row r="371" spans="1:24" x14ac:dyDescent="0.3">
      <c r="A371" s="77" t="s">
        <v>3410</v>
      </c>
      <c r="B371">
        <v>378</v>
      </c>
      <c r="C371" s="19">
        <f>VLOOKUP(Table7[[#This Row],[Shortname]],comp[], 6, FALSE)</f>
        <v>3080</v>
      </c>
      <c r="D371" t="str">
        <f>IF(A371=A370, "",VLOOKUP(Table7[[#This Row],[Shortname]],comp[], 3, FALSE))</f>
        <v/>
      </c>
      <c r="E371" s="19" t="str">
        <f>VLOOKUP(Table7[[#This Row],[Shortname]], comp[], 2, FALSE)</f>
        <v>CoAlWX+</v>
      </c>
      <c r="F371" s="77" t="s">
        <v>1208</v>
      </c>
      <c r="G371" t="s">
        <v>1207</v>
      </c>
      <c r="H371">
        <v>420</v>
      </c>
      <c r="J371">
        <v>900</v>
      </c>
      <c r="M371">
        <v>38.6</v>
      </c>
      <c r="N371" s="88" t="s">
        <v>4724</v>
      </c>
      <c r="O371">
        <v>1270</v>
      </c>
      <c r="P371">
        <v>24</v>
      </c>
      <c r="Q371">
        <v>900</v>
      </c>
      <c r="R371">
        <v>50</v>
      </c>
      <c r="U371" s="89" t="s">
        <v>1645</v>
      </c>
      <c r="V371" s="89" t="s">
        <v>3587</v>
      </c>
      <c r="W371" s="89">
        <v>87</v>
      </c>
    </row>
    <row r="372" spans="1:24" x14ac:dyDescent="0.3">
      <c r="A372" t="s">
        <v>2188</v>
      </c>
      <c r="B372" s="19"/>
      <c r="C372" s="19">
        <f>VLOOKUP(Table7[[#This Row],[Shortname]],comp[], 6, FALSE)</f>
        <v>211</v>
      </c>
      <c r="D372" s="19" t="str">
        <f>IF(A372=A371, "",VLOOKUP(Table7[[#This Row],[Shortname]],comp[], 3, FALSE))</f>
        <v>-30Ni-11Al-5Cr-4W-4Ti-1Ta</v>
      </c>
      <c r="E372" s="19" t="str">
        <f>VLOOKUP(Table7[[#This Row],[Shortname]], comp[], 2, FALSE)</f>
        <v>CoAlWX+</v>
      </c>
      <c r="F372" s="77" t="s">
        <v>499</v>
      </c>
      <c r="G372" s="95" t="s">
        <v>498</v>
      </c>
      <c r="H372">
        <v>62</v>
      </c>
      <c r="I372" s="4">
        <v>9.9999999999999995E-8</v>
      </c>
      <c r="J372">
        <v>1093</v>
      </c>
      <c r="N372" s="88" t="s">
        <v>3733</v>
      </c>
      <c r="O372" s="31">
        <v>1270</v>
      </c>
      <c r="P372" s="31">
        <v>24</v>
      </c>
      <c r="Q372" s="31">
        <v>1000</v>
      </c>
      <c r="R372" s="31">
        <v>50</v>
      </c>
      <c r="U372" s="89" t="s">
        <v>1645</v>
      </c>
      <c r="V372" s="89" t="s">
        <v>3682</v>
      </c>
      <c r="W372" s="89">
        <v>88</v>
      </c>
      <c r="X372" t="s">
        <v>3734</v>
      </c>
    </row>
    <row r="373" spans="1:24" x14ac:dyDescent="0.3">
      <c r="A373" s="19" t="s">
        <v>2196</v>
      </c>
      <c r="B373" s="19"/>
      <c r="C373" s="19">
        <f>VLOOKUP(Table7[[#This Row],[Shortname]],comp[], 6, FALSE)</f>
        <v>278</v>
      </c>
      <c r="D373" s="19" t="str">
        <f>IF(A373=A372, "",VLOOKUP(Table7[[#This Row],[Shortname]],comp[], 3, FALSE))</f>
        <v>-7Al-8W-4Ti-1Ta</v>
      </c>
      <c r="E373" s="19" t="str">
        <f>VLOOKUP(Table7[[#This Row],[Shortname]], comp[], 2, FALSE)</f>
        <v>CoAlWX+</v>
      </c>
      <c r="F373" s="19" t="s">
        <v>658</v>
      </c>
      <c r="G373" s="13" t="s">
        <v>660</v>
      </c>
      <c r="H373">
        <v>137</v>
      </c>
      <c r="I373" s="4">
        <v>1.4999999999999999E-8</v>
      </c>
      <c r="J373">
        <v>1000</v>
      </c>
      <c r="N373" s="88" t="s">
        <v>3649</v>
      </c>
      <c r="O373" s="31">
        <v>1270</v>
      </c>
      <c r="P373" s="31">
        <v>24</v>
      </c>
      <c r="Q373" s="31">
        <v>900</v>
      </c>
      <c r="R373" s="31">
        <v>50</v>
      </c>
      <c r="U373" s="89" t="s">
        <v>1645</v>
      </c>
      <c r="V373" s="89" t="s">
        <v>3682</v>
      </c>
      <c r="W373" s="89">
        <v>66.900000000000006</v>
      </c>
    </row>
    <row r="374" spans="1:24" x14ac:dyDescent="0.3">
      <c r="A374" s="19" t="s">
        <v>2193</v>
      </c>
      <c r="B374" s="19"/>
      <c r="C374" s="19">
        <f>VLOOKUP(Table7[[#This Row],[Shortname]],comp[], 6, FALSE)</f>
        <v>284</v>
      </c>
      <c r="D374" s="19" t="str">
        <f>IF(A374=A373, "",VLOOKUP(Table7[[#This Row],[Shortname]],comp[], 3, FALSE))</f>
        <v>-9Al-11W</v>
      </c>
      <c r="E374" s="19" t="str">
        <f>VLOOKUP(Table7[[#This Row],[Shortname]], comp[], 2, FALSE)</f>
        <v>CoAlW-X</v>
      </c>
      <c r="F374" t="s">
        <v>607</v>
      </c>
      <c r="G374" t="s">
        <v>3765</v>
      </c>
      <c r="H374">
        <v>460</v>
      </c>
      <c r="I374" s="4">
        <v>2.0500000000000002E-8</v>
      </c>
      <c r="J374">
        <v>850</v>
      </c>
      <c r="N374" s="88" t="s">
        <v>3762</v>
      </c>
      <c r="O374" s="31">
        <v>1300</v>
      </c>
      <c r="P374" s="31">
        <v>12</v>
      </c>
      <c r="Q374" s="31">
        <v>900</v>
      </c>
      <c r="R374" s="31">
        <v>200</v>
      </c>
      <c r="U374" s="89" t="s">
        <v>43</v>
      </c>
      <c r="V374" s="89" t="s">
        <v>3682</v>
      </c>
    </row>
    <row r="375" spans="1:24" x14ac:dyDescent="0.3">
      <c r="A375" s="19" t="s">
        <v>2194</v>
      </c>
      <c r="B375" s="19"/>
      <c r="C375" s="19">
        <f>VLOOKUP(Table7[[#This Row],[Shortname]],comp[], 6, FALSE)</f>
        <v>282</v>
      </c>
      <c r="D375" s="19" t="str">
        <f>IF(A375=A374, "",VLOOKUP(Table7[[#This Row],[Shortname]],comp[], 3, FALSE))</f>
        <v>-9Al-8W</v>
      </c>
      <c r="E375" s="19" t="str">
        <f>VLOOKUP(Table7[[#This Row],[Shortname]], comp[], 2, FALSE)</f>
        <v>CoAlW-X</v>
      </c>
      <c r="F375" s="19" t="s">
        <v>606</v>
      </c>
      <c r="G375" t="s">
        <v>3765</v>
      </c>
      <c r="H375">
        <v>460</v>
      </c>
      <c r="I375" s="4">
        <v>2.9999999999999999E-7</v>
      </c>
      <c r="J375">
        <v>850</v>
      </c>
      <c r="N375" s="88" t="s">
        <v>3763</v>
      </c>
      <c r="O375" s="31">
        <v>1300</v>
      </c>
      <c r="P375" s="31">
        <v>12</v>
      </c>
      <c r="Q375" s="31">
        <v>900</v>
      </c>
      <c r="R375" s="31">
        <v>200</v>
      </c>
      <c r="U375" s="89" t="s">
        <v>43</v>
      </c>
      <c r="V375" s="89" t="s">
        <v>3682</v>
      </c>
    </row>
    <row r="376" spans="1:24" x14ac:dyDescent="0.3">
      <c r="A376" s="19" t="s">
        <v>2194</v>
      </c>
      <c r="B376" s="19"/>
      <c r="C376" s="19">
        <f>VLOOKUP(Table7[[#This Row],[Shortname]],comp[], 6, FALSE)</f>
        <v>282</v>
      </c>
      <c r="D376" s="19" t="str">
        <f>IF(A376=A375, "",VLOOKUP(Table7[[#This Row],[Shortname]],comp[], 3, FALSE))</f>
        <v/>
      </c>
      <c r="E376" s="19" t="str">
        <f>VLOOKUP(Table7[[#This Row],[Shortname]], comp[], 2, FALSE)</f>
        <v>CoAlW-X</v>
      </c>
      <c r="F376" s="19" t="s">
        <v>606</v>
      </c>
      <c r="G376" t="s">
        <v>3765</v>
      </c>
      <c r="H376">
        <v>400</v>
      </c>
      <c r="I376" s="4">
        <v>5.9999999999999995E-8</v>
      </c>
      <c r="J376">
        <v>850</v>
      </c>
      <c r="N376" s="88" t="s">
        <v>3766</v>
      </c>
      <c r="O376" s="31">
        <v>1300</v>
      </c>
      <c r="P376" s="31">
        <v>12</v>
      </c>
      <c r="Q376" s="31">
        <v>900</v>
      </c>
      <c r="R376" s="31">
        <v>200</v>
      </c>
      <c r="U376" s="89" t="s">
        <v>43</v>
      </c>
      <c r="V376" s="89" t="s">
        <v>3682</v>
      </c>
    </row>
    <row r="377" spans="1:24" x14ac:dyDescent="0.3">
      <c r="A377" t="s">
        <v>2127</v>
      </c>
      <c r="B377" s="19"/>
      <c r="C377" s="19">
        <f>VLOOKUP(Table7[[#This Row],[Shortname]],comp[], 6, FALSE)</f>
        <v>82</v>
      </c>
      <c r="D377" s="19" t="str">
        <f>IF(A377=A375, "",VLOOKUP(Table7[[#This Row],[Shortname]],comp[], 3, FALSE))</f>
        <v>-9Al-9W</v>
      </c>
      <c r="E377" s="19" t="str">
        <f>VLOOKUP(Table7[[#This Row],[Shortname]], comp[], 2, FALSE)</f>
        <v>CoAlW-X</v>
      </c>
      <c r="F377" s="77" t="s">
        <v>64</v>
      </c>
      <c r="G377" t="s">
        <v>3765</v>
      </c>
      <c r="H377">
        <v>460</v>
      </c>
      <c r="I377" s="4">
        <v>5.8099999999999997E-8</v>
      </c>
      <c r="J377">
        <v>850</v>
      </c>
      <c r="N377" s="88" t="s">
        <v>3764</v>
      </c>
      <c r="O377" s="31">
        <v>1300</v>
      </c>
      <c r="P377" s="31">
        <v>12</v>
      </c>
      <c r="Q377" s="31">
        <v>900</v>
      </c>
      <c r="R377" s="31">
        <v>200</v>
      </c>
      <c r="U377" s="89" t="s">
        <v>43</v>
      </c>
      <c r="V377" s="89" t="s">
        <v>3682</v>
      </c>
    </row>
    <row r="378" spans="1:24" x14ac:dyDescent="0.3">
      <c r="A378" t="s">
        <v>2198</v>
      </c>
      <c r="B378" s="19"/>
      <c r="C378" s="19">
        <f>VLOOKUP(Table7[[#This Row],[Shortname]],comp[], 6, FALSE)</f>
        <v>324</v>
      </c>
      <c r="D378" s="19" t="str">
        <f>IF(A378=A377, "",VLOOKUP(Table7[[#This Row],[Shortname]],comp[], 3, FALSE))</f>
        <v>-16Ni-15Al-9Cr-3W-3Ti-1Ta-1Mo-1Re</v>
      </c>
      <c r="E378" s="19" t="s">
        <v>707</v>
      </c>
      <c r="F378" s="19" t="s">
        <v>706</v>
      </c>
      <c r="G378" s="95"/>
      <c r="H378">
        <v>196</v>
      </c>
      <c r="I378" s="4">
        <v>4.2575285565939762E-7</v>
      </c>
      <c r="J378">
        <v>800</v>
      </c>
      <c r="N378" s="88" t="s">
        <v>3759</v>
      </c>
      <c r="O378" s="31">
        <v>1300</v>
      </c>
      <c r="P378" s="31">
        <v>15</v>
      </c>
      <c r="Q378" s="31">
        <v>700</v>
      </c>
      <c r="R378" s="31">
        <v>48</v>
      </c>
      <c r="U378" s="89" t="s">
        <v>1645</v>
      </c>
      <c r="V378" s="89" t="s">
        <v>3682</v>
      </c>
      <c r="X378" t="s">
        <v>3761</v>
      </c>
    </row>
    <row r="379" spans="1:24" x14ac:dyDescent="0.3">
      <c r="A379" t="s">
        <v>2198</v>
      </c>
      <c r="B379" s="19"/>
      <c r="C379" s="19">
        <f>VLOOKUP(Table7[[#This Row],[Shortname]],comp[], 6, FALSE)</f>
        <v>324</v>
      </c>
      <c r="D379" s="19" t="str">
        <f>IF(A379=A378, "",VLOOKUP(Table7[[#This Row],[Shortname]],comp[], 3, FALSE))</f>
        <v/>
      </c>
      <c r="E379" s="19" t="s">
        <v>707</v>
      </c>
      <c r="F379" s="19" t="s">
        <v>706</v>
      </c>
      <c r="G379" s="95"/>
      <c r="H379">
        <v>196</v>
      </c>
      <c r="I379" s="4">
        <v>6.1652101539741986E-7</v>
      </c>
      <c r="J379">
        <v>800</v>
      </c>
      <c r="N379" s="88" t="s">
        <v>3760</v>
      </c>
      <c r="O379" s="31">
        <v>1300</v>
      </c>
      <c r="P379" s="31">
        <v>15</v>
      </c>
      <c r="Q379" s="31">
        <v>700</v>
      </c>
      <c r="R379" s="31">
        <v>48</v>
      </c>
      <c r="U379" s="89" t="s">
        <v>1645</v>
      </c>
      <c r="V379" s="89" t="s">
        <v>3682</v>
      </c>
      <c r="X379" t="s">
        <v>3761</v>
      </c>
    </row>
    <row r="380" spans="1:24" x14ac:dyDescent="0.3">
      <c r="A380" s="143" t="s">
        <v>3410</v>
      </c>
      <c r="C380" s="126" t="e">
        <f>VLOOKUP([1]Creep!$A380,[1]comp!$A$2:$BJ$838, 6, FALSE)</f>
        <v>#N/A</v>
      </c>
      <c r="D380" s="113" t="e">
        <f>IF(A380=A379, "",VLOOKUP([1]Creep!$A380,[1]comp!$A$2:$BJ$838, 3, FALSE))</f>
        <v>#N/A</v>
      </c>
      <c r="E380" s="126" t="e">
        <f>VLOOKUP([1]Creep!$A380, [1]comp!$A$2:$BJ$838, 2, FALSE)</f>
        <v>#N/A</v>
      </c>
      <c r="F380" s="113" t="s">
        <v>1048</v>
      </c>
      <c r="G380" s="113" t="s">
        <v>3840</v>
      </c>
      <c r="H380" s="113">
        <v>248</v>
      </c>
      <c r="I380" s="130">
        <v>2.2999999999999999E-7</v>
      </c>
      <c r="J380" s="113">
        <v>982</v>
      </c>
      <c r="N380" s="144" t="s">
        <v>4634</v>
      </c>
      <c r="O380" s="144">
        <v>1270</v>
      </c>
      <c r="P380" s="144">
        <v>24</v>
      </c>
      <c r="Q380" s="144">
        <v>900</v>
      </c>
      <c r="R380" s="144">
        <v>50</v>
      </c>
      <c r="S380" s="145"/>
      <c r="T380" s="145"/>
      <c r="U380" s="144" t="s">
        <v>1645</v>
      </c>
      <c r="V380" s="144" t="s">
        <v>3387</v>
      </c>
      <c r="W380" s="144">
        <v>79.099999999999994</v>
      </c>
    </row>
    <row r="381" spans="1:24" x14ac:dyDescent="0.3">
      <c r="A381" s="113" t="s">
        <v>3410</v>
      </c>
      <c r="C381" s="126" t="e">
        <f>VLOOKUP([1]Creep!$A381,[1]comp!$A$2:$BJ$838, 6, FALSE)</f>
        <v>#N/A</v>
      </c>
      <c r="D381" s="113" t="str">
        <f>IF(A381=A380, "",VLOOKUP([1]Creep!$A381,[1]comp!$A$2:$BJ$838, 3, FALSE))</f>
        <v/>
      </c>
      <c r="E381" s="126" t="e">
        <f>VLOOKUP([1]Creep!$A381, [1]comp!$A$2:$BJ$838, 2, FALSE)</f>
        <v>#N/A</v>
      </c>
      <c r="F381" s="113" t="s">
        <v>1048</v>
      </c>
      <c r="G381" s="113" t="s">
        <v>3840</v>
      </c>
      <c r="H381" s="113">
        <v>137</v>
      </c>
      <c r="I381" s="130">
        <v>1.6000000000000001E-8</v>
      </c>
      <c r="J381" s="113">
        <v>1000</v>
      </c>
      <c r="N381" s="144" t="s">
        <v>4634</v>
      </c>
      <c r="O381" s="144">
        <v>1270</v>
      </c>
      <c r="P381" s="144">
        <v>24</v>
      </c>
      <c r="Q381" s="144">
        <v>900</v>
      </c>
      <c r="R381" s="144">
        <v>50</v>
      </c>
      <c r="S381" s="145"/>
      <c r="T381" s="145"/>
      <c r="U381" s="144" t="s">
        <v>1645</v>
      </c>
      <c r="V381" s="144" t="s">
        <v>3387</v>
      </c>
      <c r="W381" s="144">
        <v>79.099999999999994</v>
      </c>
    </row>
    <row r="382" spans="1:24" x14ac:dyDescent="0.3">
      <c r="A382" s="113" t="s">
        <v>3937</v>
      </c>
      <c r="C382" s="126" t="e">
        <f>VLOOKUP([1]Creep!$A382,[1]comp!$A$2:$BJ$838, 6, FALSE)</f>
        <v>#N/A</v>
      </c>
      <c r="D382" s="113" t="e">
        <f>IF(A382=A381, "",VLOOKUP([1]Creep!$A382,[1]comp!$A$2:$BJ$838, 3, FALSE))</f>
        <v>#N/A</v>
      </c>
      <c r="E382" s="126" t="e">
        <f>VLOOKUP([1]Creep!$A382, [1]comp!$A$2:$BJ$838, 2, FALSE)</f>
        <v>#N/A</v>
      </c>
      <c r="F382" s="113" t="s">
        <v>3938</v>
      </c>
      <c r="G382" s="113" t="s">
        <v>3939</v>
      </c>
      <c r="H382" s="113">
        <v>150</v>
      </c>
      <c r="I382" s="130">
        <v>1.7390000000000001E-9</v>
      </c>
      <c r="J382" s="113">
        <v>950</v>
      </c>
      <c r="N382" s="144" t="s">
        <v>4635</v>
      </c>
      <c r="O382" s="144">
        <v>1300</v>
      </c>
      <c r="P382" s="144">
        <v>12</v>
      </c>
      <c r="Q382" s="144">
        <v>900</v>
      </c>
      <c r="R382" s="144">
        <v>200</v>
      </c>
      <c r="S382" s="145"/>
      <c r="T382" s="145"/>
      <c r="U382" s="144" t="s">
        <v>43</v>
      </c>
      <c r="V382" s="144" t="s">
        <v>3587</v>
      </c>
      <c r="W382" s="144">
        <v>69</v>
      </c>
    </row>
    <row r="383" spans="1:24" x14ac:dyDescent="0.3">
      <c r="A383" s="113" t="s">
        <v>3937</v>
      </c>
      <c r="C383" s="126" t="e">
        <f>VLOOKUP([1]Creep!$A383,[1]comp!$A$2:$BJ$838, 6, FALSE)</f>
        <v>#N/A</v>
      </c>
      <c r="D383" s="113" t="str">
        <f>IF(A383=A382, "",VLOOKUP([1]Creep!$A383,[1]comp!$A$2:$BJ$838, 3, FALSE))</f>
        <v/>
      </c>
      <c r="E383" s="126" t="e">
        <f>VLOOKUP([1]Creep!$A383, [1]comp!$A$2:$BJ$838, 2, FALSE)</f>
        <v>#N/A</v>
      </c>
      <c r="F383" s="113" t="s">
        <v>3938</v>
      </c>
      <c r="G383" s="113" t="s">
        <v>4470</v>
      </c>
      <c r="H383" s="113">
        <v>150</v>
      </c>
      <c r="I383" s="130">
        <v>3.9589999999999999E-8</v>
      </c>
      <c r="J383" s="113">
        <v>975</v>
      </c>
      <c r="N383" s="144" t="s">
        <v>4635</v>
      </c>
      <c r="O383" s="144">
        <v>1300</v>
      </c>
      <c r="P383" s="144">
        <v>12</v>
      </c>
      <c r="Q383" s="144">
        <v>900</v>
      </c>
      <c r="R383" s="144">
        <v>200</v>
      </c>
      <c r="S383" s="145"/>
      <c r="T383" s="145"/>
      <c r="U383" s="144" t="s">
        <v>43</v>
      </c>
      <c r="V383" s="144" t="s">
        <v>3587</v>
      </c>
      <c r="W383" s="144">
        <v>56</v>
      </c>
    </row>
    <row r="384" spans="1:24" x14ac:dyDescent="0.3">
      <c r="A384" s="113" t="s">
        <v>3937</v>
      </c>
      <c r="C384" s="126" t="e">
        <f>VLOOKUP([1]Creep!$A384,[1]comp!$A$2:$BJ$838, 6, FALSE)</f>
        <v>#N/A</v>
      </c>
      <c r="D384" s="113" t="str">
        <f>IF(A384=A383, "",VLOOKUP([1]Creep!$A384,[1]comp!$A$2:$BJ$838, 3, FALSE))</f>
        <v/>
      </c>
      <c r="E384" s="126" t="e">
        <f>VLOOKUP([1]Creep!$A384, [1]comp!$A$2:$BJ$838, 2, FALSE)</f>
        <v>#N/A</v>
      </c>
      <c r="F384" s="113" t="s">
        <v>3938</v>
      </c>
      <c r="G384" s="113" t="s">
        <v>4471</v>
      </c>
      <c r="H384" s="113">
        <v>150</v>
      </c>
      <c r="I384" s="130">
        <v>5.2210000000000002E-8</v>
      </c>
      <c r="J384" s="113">
        <v>1000</v>
      </c>
      <c r="N384" s="144" t="s">
        <v>4635</v>
      </c>
      <c r="O384" s="144">
        <v>1300</v>
      </c>
      <c r="P384" s="144">
        <v>12</v>
      </c>
      <c r="Q384" s="144">
        <v>900</v>
      </c>
      <c r="R384" s="144">
        <v>200</v>
      </c>
      <c r="S384" s="145"/>
      <c r="T384" s="145"/>
      <c r="U384" s="144" t="s">
        <v>43</v>
      </c>
      <c r="V384" s="144" t="s">
        <v>3587</v>
      </c>
      <c r="W384" s="144">
        <v>58</v>
      </c>
    </row>
    <row r="385" spans="1:23" x14ac:dyDescent="0.3">
      <c r="A385" s="113" t="s">
        <v>3984</v>
      </c>
      <c r="C385" s="126" t="e">
        <f>VLOOKUP([1]Creep!$A385,[1]comp!$A$2:$BJ$838, 6, FALSE)</f>
        <v>#N/A</v>
      </c>
      <c r="D385" s="113" t="e">
        <f>IF(A385=A384, "",VLOOKUP([1]Creep!$A385,[1]comp!$A$2:$BJ$838, 3, FALSE))</f>
        <v>#N/A</v>
      </c>
      <c r="E385" s="126" t="e">
        <f>VLOOKUP([1]Creep!$A385, [1]comp!$A$2:$BJ$838, 2, FALSE)</f>
        <v>#N/A</v>
      </c>
      <c r="F385" s="113" t="s">
        <v>3985</v>
      </c>
      <c r="G385" s="113" t="s">
        <v>3986</v>
      </c>
      <c r="H385" s="113">
        <v>400</v>
      </c>
      <c r="I385" s="130">
        <v>1.4000000000000001E-7</v>
      </c>
      <c r="J385" s="113">
        <v>900</v>
      </c>
      <c r="N385" s="144" t="s">
        <v>4636</v>
      </c>
      <c r="O385" s="144">
        <v>1280</v>
      </c>
      <c r="P385" s="144">
        <v>8</v>
      </c>
      <c r="Q385" s="144">
        <v>1050</v>
      </c>
      <c r="R385" s="144">
        <v>5</v>
      </c>
      <c r="S385" s="145">
        <v>900</v>
      </c>
      <c r="T385" s="145">
        <v>16</v>
      </c>
      <c r="U385" s="144" t="s">
        <v>43</v>
      </c>
      <c r="V385" s="144" t="s">
        <v>3387</v>
      </c>
      <c r="W385" s="144">
        <v>71</v>
      </c>
    </row>
    <row r="386" spans="1:23" x14ac:dyDescent="0.3">
      <c r="A386" s="113" t="s">
        <v>3984</v>
      </c>
      <c r="C386" s="126" t="e">
        <f>VLOOKUP([1]Creep!$A386,[1]comp!$A$2:$BJ$838, 6, FALSE)</f>
        <v>#N/A</v>
      </c>
      <c r="D386" s="113" t="str">
        <f>IF(A386=A385, "",VLOOKUP([1]Creep!$A386,[1]comp!$A$2:$BJ$838, 3, FALSE))</f>
        <v/>
      </c>
      <c r="E386" s="126" t="e">
        <f>VLOOKUP([1]Creep!$A386, [1]comp!$A$2:$BJ$838, 2, FALSE)</f>
        <v>#N/A</v>
      </c>
      <c r="F386" s="113" t="s">
        <v>3985</v>
      </c>
      <c r="G386" s="113" t="s">
        <v>3986</v>
      </c>
      <c r="H386" s="113">
        <v>150</v>
      </c>
      <c r="I386" s="130">
        <v>9.9999999999999995E-7</v>
      </c>
      <c r="J386" s="113">
        <v>1050</v>
      </c>
      <c r="N386" s="144" t="s">
        <v>4636</v>
      </c>
      <c r="O386" s="144">
        <v>1280</v>
      </c>
      <c r="P386" s="144">
        <v>8</v>
      </c>
      <c r="Q386" s="144">
        <v>1050</v>
      </c>
      <c r="R386" s="144">
        <v>5</v>
      </c>
      <c r="S386" s="145">
        <v>900</v>
      </c>
      <c r="T386" s="145">
        <v>16</v>
      </c>
      <c r="U386" s="144" t="s">
        <v>43</v>
      </c>
      <c r="V386" s="144" t="s">
        <v>3387</v>
      </c>
      <c r="W386" s="144">
        <v>71</v>
      </c>
    </row>
    <row r="387" spans="1:23" x14ac:dyDescent="0.3">
      <c r="A387" s="113" t="s">
        <v>2342</v>
      </c>
      <c r="C387" s="126" t="e">
        <f>VLOOKUP([1]Creep!$A387,[1]comp!$A$2:$BJ$838, 6, FALSE)</f>
        <v>#N/A</v>
      </c>
      <c r="D387" s="113" t="e">
        <f>IF(A387=A386, "",VLOOKUP([1]Creep!$A387,[1]comp!$A$2:$BJ$838, 3, FALSE))</f>
        <v>#N/A</v>
      </c>
      <c r="E387" s="126" t="e">
        <f>VLOOKUP([1]Creep!$A387, [1]comp!$A$2:$BJ$838, 2, FALSE)</f>
        <v>#N/A</v>
      </c>
      <c r="F387" s="113" t="s">
        <v>469</v>
      </c>
      <c r="G387" s="113" t="s">
        <v>3987</v>
      </c>
      <c r="H387" s="113">
        <v>798</v>
      </c>
      <c r="I387" s="130">
        <v>5.54E-8</v>
      </c>
      <c r="J387" s="146">
        <v>750</v>
      </c>
      <c r="N387" s="144" t="s">
        <v>4637</v>
      </c>
      <c r="O387" s="144">
        <v>1250</v>
      </c>
      <c r="P387" s="144">
        <v>3</v>
      </c>
      <c r="Q387" s="144">
        <v>900</v>
      </c>
      <c r="R387" s="144">
        <v>4</v>
      </c>
      <c r="S387" s="145">
        <v>750</v>
      </c>
      <c r="T387" s="145">
        <v>16</v>
      </c>
      <c r="U387" s="144" t="s">
        <v>43</v>
      </c>
      <c r="V387" s="144" t="s">
        <v>3561</v>
      </c>
      <c r="W387" s="144">
        <v>61.8</v>
      </c>
    </row>
    <row r="388" spans="1:23" x14ac:dyDescent="0.3">
      <c r="A388" s="113" t="s">
        <v>2342</v>
      </c>
      <c r="C388" s="126" t="e">
        <f>VLOOKUP([1]Creep!$A388,[1]comp!$A$2:$BJ$838, 6, FALSE)</f>
        <v>#N/A</v>
      </c>
      <c r="D388" s="113" t="str">
        <f>IF(A388=A387, "",VLOOKUP([1]Creep!$A388,[1]comp!$A$2:$BJ$838, 3, FALSE))</f>
        <v/>
      </c>
      <c r="E388" s="126" t="e">
        <f>VLOOKUP([1]Creep!$A388, [1]comp!$A$2:$BJ$838, 2, FALSE)</f>
        <v>#N/A</v>
      </c>
      <c r="F388" s="113" t="s">
        <v>469</v>
      </c>
      <c r="G388" s="113" t="s">
        <v>3987</v>
      </c>
      <c r="H388" s="113">
        <v>998</v>
      </c>
      <c r="I388" s="113">
        <v>3.6100000000000002E-6</v>
      </c>
      <c r="J388" s="146">
        <v>750</v>
      </c>
      <c r="N388" s="144" t="s">
        <v>4637</v>
      </c>
      <c r="O388" s="144">
        <v>1250</v>
      </c>
      <c r="P388" s="144">
        <v>3</v>
      </c>
      <c r="Q388" s="144">
        <v>900</v>
      </c>
      <c r="R388" s="144">
        <v>4</v>
      </c>
      <c r="S388" s="145">
        <v>750</v>
      </c>
      <c r="T388" s="145">
        <v>16</v>
      </c>
      <c r="U388" s="144" t="s">
        <v>43</v>
      </c>
      <c r="V388" s="144" t="s">
        <v>3561</v>
      </c>
      <c r="W388" s="144">
        <v>61.8</v>
      </c>
    </row>
    <row r="389" spans="1:23" x14ac:dyDescent="0.3">
      <c r="A389" s="113" t="s">
        <v>2342</v>
      </c>
      <c r="C389" s="126" t="e">
        <f>VLOOKUP([1]Creep!$A389,[1]comp!$A$2:$BJ$838, 6, FALSE)</f>
        <v>#N/A</v>
      </c>
      <c r="D389" s="113" t="str">
        <f>IF(A389=A388, "",VLOOKUP([1]Creep!$A389,[1]comp!$A$2:$BJ$838, 3, FALSE))</f>
        <v/>
      </c>
      <c r="E389" s="126" t="e">
        <f>VLOOKUP([1]Creep!$A389, [1]comp!$A$2:$BJ$838, 2, FALSE)</f>
        <v>#N/A</v>
      </c>
      <c r="F389" s="113" t="s">
        <v>469</v>
      </c>
      <c r="G389" s="113" t="s">
        <v>3987</v>
      </c>
      <c r="H389" s="113">
        <v>1084</v>
      </c>
      <c r="I389" s="113">
        <v>2.7699999999999999E-5</v>
      </c>
      <c r="J389" s="146">
        <v>750</v>
      </c>
      <c r="N389" s="144" t="s">
        <v>4637</v>
      </c>
      <c r="O389" s="144">
        <v>1250</v>
      </c>
      <c r="P389" s="144">
        <v>3</v>
      </c>
      <c r="Q389" s="144">
        <v>900</v>
      </c>
      <c r="R389" s="144">
        <v>4</v>
      </c>
      <c r="S389" s="145">
        <v>750</v>
      </c>
      <c r="T389" s="145">
        <v>16</v>
      </c>
      <c r="U389" s="144" t="s">
        <v>43</v>
      </c>
      <c r="V389" s="144" t="s">
        <v>3561</v>
      </c>
      <c r="W389" s="144">
        <v>61.8</v>
      </c>
    </row>
    <row r="390" spans="1:23" x14ac:dyDescent="0.3">
      <c r="A390" s="113" t="s">
        <v>2342</v>
      </c>
      <c r="C390" s="126" t="e">
        <f>VLOOKUP([1]Creep!$A390,[1]comp!$A$2:$BJ$838, 6, FALSE)</f>
        <v>#N/A</v>
      </c>
      <c r="D390" s="113" t="str">
        <f>IF(A390=A389, "",VLOOKUP([1]Creep!$A390,[1]comp!$A$2:$BJ$838, 3, FALSE))</f>
        <v/>
      </c>
      <c r="E390" s="126" t="e">
        <f>VLOOKUP([1]Creep!$A390, [1]comp!$A$2:$BJ$838, 2, FALSE)</f>
        <v>#N/A</v>
      </c>
      <c r="F390" s="113" t="s">
        <v>469</v>
      </c>
      <c r="G390" s="113" t="s">
        <v>3987</v>
      </c>
      <c r="H390" s="113">
        <v>1105</v>
      </c>
      <c r="I390" s="113">
        <v>3.4000000000000002E-4</v>
      </c>
      <c r="J390" s="146">
        <v>750</v>
      </c>
      <c r="N390" s="144" t="s">
        <v>4637</v>
      </c>
      <c r="O390" s="144">
        <v>1250</v>
      </c>
      <c r="P390" s="144">
        <v>3</v>
      </c>
      <c r="Q390" s="144">
        <v>900</v>
      </c>
      <c r="R390" s="144">
        <v>4</v>
      </c>
      <c r="S390" s="145">
        <v>750</v>
      </c>
      <c r="T390" s="145">
        <v>16</v>
      </c>
      <c r="U390" s="144" t="s">
        <v>43</v>
      </c>
      <c r="V390" s="144" t="s">
        <v>3561</v>
      </c>
      <c r="W390" s="144">
        <v>61.8</v>
      </c>
    </row>
    <row r="391" spans="1:23" x14ac:dyDescent="0.3">
      <c r="A391" s="113" t="s">
        <v>2343</v>
      </c>
      <c r="C391" s="126" t="e">
        <f>VLOOKUP([1]Creep!$A391,[1]comp!$A$2:$BJ$838, 6, FALSE)</f>
        <v>#N/A</v>
      </c>
      <c r="D391" s="113" t="e">
        <f>IF(A391=A390, "",VLOOKUP([1]Creep!$A391,[1]comp!$A$2:$BJ$838, 3, FALSE))</f>
        <v>#N/A</v>
      </c>
      <c r="E391" s="126" t="e">
        <f>VLOOKUP([1]Creep!$A391, [1]comp!$A$2:$BJ$838, 2, FALSE)</f>
        <v>#N/A</v>
      </c>
      <c r="F391" s="113" t="s">
        <v>447</v>
      </c>
      <c r="G391" s="113" t="s">
        <v>3987</v>
      </c>
      <c r="H391" s="113">
        <v>620</v>
      </c>
      <c r="I391" s="130">
        <v>8.6700000000000002E-8</v>
      </c>
      <c r="J391" s="146">
        <v>750</v>
      </c>
      <c r="N391" s="144" t="s">
        <v>4638</v>
      </c>
      <c r="O391" s="144">
        <v>1250</v>
      </c>
      <c r="P391" s="144">
        <v>3</v>
      </c>
      <c r="Q391" s="144">
        <v>900</v>
      </c>
      <c r="R391" s="144">
        <v>4</v>
      </c>
      <c r="S391" s="145">
        <v>750</v>
      </c>
      <c r="T391" s="145">
        <v>16</v>
      </c>
      <c r="U391" s="144" t="s">
        <v>43</v>
      </c>
      <c r="V391" s="144" t="s">
        <v>3561</v>
      </c>
      <c r="W391" s="144">
        <v>61.8</v>
      </c>
    </row>
    <row r="392" spans="1:23" x14ac:dyDescent="0.3">
      <c r="A392" s="113" t="s">
        <v>2343</v>
      </c>
      <c r="C392" s="126" t="e">
        <f>VLOOKUP([1]Creep!$A392,[1]comp!$A$2:$BJ$838, 6, FALSE)</f>
        <v>#N/A</v>
      </c>
      <c r="D392" s="113" t="str">
        <f>IF(A392=A391, "",VLOOKUP([1]Creep!$A392,[1]comp!$A$2:$BJ$838, 3, FALSE))</f>
        <v/>
      </c>
      <c r="E392" s="126" t="e">
        <f>VLOOKUP([1]Creep!$A392, [1]comp!$A$2:$BJ$838, 2, FALSE)</f>
        <v>#N/A</v>
      </c>
      <c r="F392" s="113" t="s">
        <v>447</v>
      </c>
      <c r="G392" s="113" t="s">
        <v>3987</v>
      </c>
      <c r="H392" s="113">
        <v>801</v>
      </c>
      <c r="I392" s="130">
        <v>7.8299999999999996E-7</v>
      </c>
      <c r="J392" s="146">
        <v>750</v>
      </c>
      <c r="N392" s="144" t="s">
        <v>4638</v>
      </c>
      <c r="O392" s="144">
        <v>1250</v>
      </c>
      <c r="P392" s="144">
        <v>3</v>
      </c>
      <c r="Q392" s="144">
        <v>900</v>
      </c>
      <c r="R392" s="144">
        <v>4</v>
      </c>
      <c r="S392" s="145">
        <v>750</v>
      </c>
      <c r="T392" s="145">
        <v>16</v>
      </c>
      <c r="U392" s="144" t="s">
        <v>43</v>
      </c>
      <c r="V392" s="144" t="s">
        <v>3561</v>
      </c>
      <c r="W392" s="144">
        <v>61.8</v>
      </c>
    </row>
    <row r="393" spans="1:23" x14ac:dyDescent="0.3">
      <c r="A393" s="113" t="s">
        <v>2343</v>
      </c>
      <c r="C393" s="126">
        <f>VLOOKUP([1]Creep!$A393,[1]comp!$A$2:$BJ$838, 6, FALSE)</f>
        <v>195</v>
      </c>
      <c r="D393" s="113" t="str">
        <f>IF(A393=A392, "",VLOOKUP([1]Creep!$A393,[1]comp!$A$2:$BJ$838, 3, FALSE))</f>
        <v/>
      </c>
      <c r="E393" s="126" t="str">
        <f>VLOOKUP([1]Creep!$A393, [1]comp!$A$2:$BJ$838, 2, FALSE)</f>
        <v>CoAlWX+</v>
      </c>
      <c r="F393" s="113" t="s">
        <v>447</v>
      </c>
      <c r="G393" s="113" t="s">
        <v>3987</v>
      </c>
      <c r="H393" s="113">
        <v>881</v>
      </c>
      <c r="I393" s="113">
        <v>3.4000000000000001E-6</v>
      </c>
      <c r="J393" s="146">
        <v>750</v>
      </c>
      <c r="N393" s="144" t="s">
        <v>4638</v>
      </c>
      <c r="O393" s="144">
        <v>1250</v>
      </c>
      <c r="P393" s="144">
        <v>3</v>
      </c>
      <c r="Q393" s="144">
        <v>900</v>
      </c>
      <c r="R393" s="144">
        <v>4</v>
      </c>
      <c r="S393" s="145">
        <v>750</v>
      </c>
      <c r="T393" s="145">
        <v>16</v>
      </c>
      <c r="U393" s="144" t="s">
        <v>43</v>
      </c>
      <c r="V393" s="144" t="s">
        <v>3561</v>
      </c>
      <c r="W393" s="144">
        <v>61.8</v>
      </c>
    </row>
    <row r="394" spans="1:23" x14ac:dyDescent="0.3">
      <c r="A394" s="113" t="s">
        <v>2343</v>
      </c>
      <c r="C394" s="126">
        <f>VLOOKUP([1]Creep!$A394,[1]comp!$A$2:$BJ$838, 6, FALSE)</f>
        <v>195</v>
      </c>
      <c r="D394" s="113" t="str">
        <f>IF(A394=A393, "",VLOOKUP([1]Creep!$A394,[1]comp!$A$2:$BJ$838, 3, FALSE))</f>
        <v/>
      </c>
      <c r="E394" s="126" t="str">
        <f>VLOOKUP([1]Creep!$A394, [1]comp!$A$2:$BJ$838, 2, FALSE)</f>
        <v>CoAlWX+</v>
      </c>
      <c r="F394" s="113" t="s">
        <v>447</v>
      </c>
      <c r="G394" s="113" t="s">
        <v>3987</v>
      </c>
      <c r="H394" s="113">
        <v>936</v>
      </c>
      <c r="I394" s="113">
        <v>3.68E-5</v>
      </c>
      <c r="J394" s="146">
        <v>750</v>
      </c>
      <c r="N394" s="144" t="s">
        <v>4638</v>
      </c>
      <c r="O394" s="144">
        <v>1250</v>
      </c>
      <c r="P394" s="144">
        <v>3</v>
      </c>
      <c r="Q394" s="144">
        <v>900</v>
      </c>
      <c r="R394" s="144">
        <v>4</v>
      </c>
      <c r="S394" s="145">
        <v>750</v>
      </c>
      <c r="T394" s="145">
        <v>16</v>
      </c>
      <c r="U394" s="144" t="s">
        <v>43</v>
      </c>
      <c r="V394" s="144" t="s">
        <v>3561</v>
      </c>
      <c r="W394" s="144">
        <v>61.8</v>
      </c>
    </row>
    <row r="395" spans="1:23" x14ac:dyDescent="0.3">
      <c r="A395" s="113" t="s">
        <v>2343</v>
      </c>
      <c r="C395" s="126">
        <f>VLOOKUP([1]Creep!$A395,[1]comp!$A$2:$BJ$838, 6, FALSE)</f>
        <v>195</v>
      </c>
      <c r="D395" s="113" t="str">
        <f>IF(A395=A394, "",VLOOKUP([1]Creep!$A395,[1]comp!$A$2:$BJ$838, 3, FALSE))</f>
        <v/>
      </c>
      <c r="E395" s="126" t="str">
        <f>VLOOKUP([1]Creep!$A395, [1]comp!$A$2:$BJ$838, 2, FALSE)</f>
        <v>CoAlWX+</v>
      </c>
      <c r="F395" s="113" t="s">
        <v>447</v>
      </c>
      <c r="G395" s="113" t="s">
        <v>3987</v>
      </c>
      <c r="H395" s="113">
        <v>912</v>
      </c>
      <c r="I395" s="113">
        <v>3.4000000000000002E-4</v>
      </c>
      <c r="J395" s="146">
        <v>750</v>
      </c>
      <c r="N395" s="144" t="s">
        <v>4638</v>
      </c>
      <c r="O395" s="144">
        <v>1250</v>
      </c>
      <c r="P395" s="144">
        <v>3</v>
      </c>
      <c r="Q395" s="144">
        <v>900</v>
      </c>
      <c r="R395" s="144">
        <v>4</v>
      </c>
      <c r="S395" s="145">
        <v>750</v>
      </c>
      <c r="T395" s="145">
        <v>16</v>
      </c>
      <c r="U395" s="144" t="s">
        <v>43</v>
      </c>
      <c r="V395" s="144" t="s">
        <v>3561</v>
      </c>
      <c r="W395" s="144">
        <v>61.8</v>
      </c>
    </row>
    <row r="396" spans="1:23" x14ac:dyDescent="0.3">
      <c r="A396" s="113" t="s">
        <v>3988</v>
      </c>
      <c r="C396" s="126">
        <f>VLOOKUP([1]Creep!$A396,[1]comp!$A$2:$BJ$838, 6, FALSE)</f>
        <v>195</v>
      </c>
      <c r="D396" s="113" t="str">
        <f>IF(A396=A395, "",VLOOKUP([1]Creep!$A396,[1]comp!$A$2:$BJ$838, 3, FALSE))</f>
        <v>-32Ni-6Al-12Cr-3W-3Ti-2Ta-Si-Hf-C-Zr-B</v>
      </c>
      <c r="E396" s="126" t="str">
        <f>VLOOKUP([1]Creep!$A396, [1]comp!$A$2:$BJ$838, 2, FALSE)</f>
        <v>CoAlWX+</v>
      </c>
      <c r="F396" s="113" t="s">
        <v>3989</v>
      </c>
      <c r="G396" s="113" t="s">
        <v>3987</v>
      </c>
      <c r="H396" s="113">
        <v>619.53801738483196</v>
      </c>
      <c r="I396" s="130">
        <v>1.5031113370898301E-8</v>
      </c>
      <c r="J396" s="146">
        <v>750</v>
      </c>
      <c r="N396" s="144" t="s">
        <v>4639</v>
      </c>
      <c r="O396" s="144">
        <v>1250</v>
      </c>
      <c r="P396" s="144">
        <v>3</v>
      </c>
      <c r="Q396" s="144">
        <v>900</v>
      </c>
      <c r="R396" s="144">
        <v>4</v>
      </c>
      <c r="S396" s="145">
        <v>750</v>
      </c>
      <c r="T396" s="145">
        <v>16</v>
      </c>
      <c r="U396" s="144" t="s">
        <v>43</v>
      </c>
      <c r="V396" s="144" t="s">
        <v>3561</v>
      </c>
      <c r="W396" s="144">
        <v>61.3</v>
      </c>
    </row>
    <row r="397" spans="1:23" x14ac:dyDescent="0.3">
      <c r="A397" s="113" t="s">
        <v>3988</v>
      </c>
      <c r="C397" s="126">
        <f>VLOOKUP([1]Creep!$A397,[1]comp!$A$2:$BJ$838, 6, FALSE)</f>
        <v>195</v>
      </c>
      <c r="D397" s="113" t="str">
        <f>IF(A397=A396, "",VLOOKUP([1]Creep!$A397,[1]comp!$A$2:$BJ$838, 3, FALSE))</f>
        <v/>
      </c>
      <c r="E397" s="126" t="str">
        <f>VLOOKUP([1]Creep!$A397, [1]comp!$A$2:$BJ$838, 2, FALSE)</f>
        <v>CoAlWX+</v>
      </c>
      <c r="F397" s="113" t="s">
        <v>3989</v>
      </c>
      <c r="G397" s="113" t="s">
        <v>3987</v>
      </c>
      <c r="H397" s="113">
        <v>720.37456013218195</v>
      </c>
      <c r="I397" s="130">
        <v>5.0016701125591201E-8</v>
      </c>
      <c r="J397" s="146">
        <v>750</v>
      </c>
      <c r="N397" s="144" t="s">
        <v>4639</v>
      </c>
      <c r="O397" s="144">
        <v>1250</v>
      </c>
      <c r="P397" s="144">
        <v>3</v>
      </c>
      <c r="Q397" s="144">
        <v>900</v>
      </c>
      <c r="R397" s="144">
        <v>4</v>
      </c>
      <c r="S397" s="145">
        <v>750</v>
      </c>
      <c r="T397" s="145">
        <v>16</v>
      </c>
      <c r="U397" s="144" t="s">
        <v>43</v>
      </c>
      <c r="V397" s="144" t="s">
        <v>3561</v>
      </c>
      <c r="W397" s="144">
        <v>61.3</v>
      </c>
    </row>
    <row r="398" spans="1:23" x14ac:dyDescent="0.3">
      <c r="A398" s="113" t="s">
        <v>3988</v>
      </c>
      <c r="C398" s="126">
        <f>VLOOKUP([1]Creep!$A398,[1]comp!$A$2:$BJ$838, 6, FALSE)</f>
        <v>196</v>
      </c>
      <c r="D398" s="113" t="str">
        <f>IF(A398=A397, "",VLOOKUP([1]Creep!$A398,[1]comp!$A$2:$BJ$838, 3, FALSE))</f>
        <v/>
      </c>
      <c r="E398" s="126" t="str">
        <f>VLOOKUP([1]Creep!$A398, [1]comp!$A$2:$BJ$838, 2, FALSE)</f>
        <v>CoAlWX+</v>
      </c>
      <c r="F398" s="113" t="s">
        <v>3989</v>
      </c>
      <c r="G398" s="113" t="s">
        <v>3987</v>
      </c>
      <c r="H398" s="113">
        <v>800.57431321256104</v>
      </c>
      <c r="I398" s="130">
        <v>1.1300491816714799E-7</v>
      </c>
      <c r="J398" s="146">
        <v>750</v>
      </c>
      <c r="N398" s="144" t="s">
        <v>4639</v>
      </c>
      <c r="O398" s="144">
        <v>1250</v>
      </c>
      <c r="P398" s="144">
        <v>3</v>
      </c>
      <c r="Q398" s="144">
        <v>900</v>
      </c>
      <c r="R398" s="144">
        <v>4</v>
      </c>
      <c r="S398" s="145">
        <v>750</v>
      </c>
      <c r="T398" s="145">
        <v>16</v>
      </c>
      <c r="U398" s="144" t="s">
        <v>43</v>
      </c>
      <c r="V398" s="144" t="s">
        <v>3561</v>
      </c>
      <c r="W398" s="144">
        <v>61.3</v>
      </c>
    </row>
    <row r="399" spans="1:23" x14ac:dyDescent="0.3">
      <c r="A399" s="113" t="s">
        <v>3988</v>
      </c>
      <c r="C399" s="126">
        <f>VLOOKUP([1]Creep!$A399,[1]comp!$A$2:$BJ$838, 6, FALSE)</f>
        <v>196</v>
      </c>
      <c r="D399" s="113" t="str">
        <f>IF(A399=A398, "",VLOOKUP([1]Creep!$A399,[1]comp!$A$2:$BJ$838, 3, FALSE))</f>
        <v/>
      </c>
      <c r="E399" s="126" t="str">
        <f>VLOOKUP([1]Creep!$A399, [1]comp!$A$2:$BJ$838, 2, FALSE)</f>
        <v>CoAlWX+</v>
      </c>
      <c r="F399" s="113" t="s">
        <v>3989</v>
      </c>
      <c r="G399" s="113" t="s">
        <v>3987</v>
      </c>
      <c r="H399" s="113">
        <v>873.08923759674201</v>
      </c>
      <c r="I399" s="130">
        <v>4.0796177156126899E-7</v>
      </c>
      <c r="J399" s="146">
        <v>750</v>
      </c>
      <c r="N399" s="144" t="s">
        <v>4639</v>
      </c>
      <c r="O399" s="144">
        <v>1250</v>
      </c>
      <c r="P399" s="144">
        <v>3</v>
      </c>
      <c r="Q399" s="144">
        <v>900</v>
      </c>
      <c r="R399" s="144">
        <v>4</v>
      </c>
      <c r="S399" s="145">
        <v>750</v>
      </c>
      <c r="T399" s="145">
        <v>16</v>
      </c>
      <c r="U399" s="144" t="s">
        <v>43</v>
      </c>
      <c r="V399" s="144" t="s">
        <v>3561</v>
      </c>
      <c r="W399" s="144">
        <v>61.3</v>
      </c>
    </row>
    <row r="400" spans="1:23" x14ac:dyDescent="0.3">
      <c r="A400" s="113" t="s">
        <v>3988</v>
      </c>
      <c r="C400" s="126">
        <f>VLOOKUP([1]Creep!$A400,[1]comp!$A$2:$BJ$838, 6, FALSE)</f>
        <v>196</v>
      </c>
      <c r="D400" s="113" t="str">
        <f>IF(A400=A399, "",VLOOKUP([1]Creep!$A400,[1]comp!$A$2:$BJ$838, 3, FALSE))</f>
        <v/>
      </c>
      <c r="E400" s="126" t="str">
        <f>VLOOKUP([1]Creep!$A400, [1]comp!$A$2:$BJ$838, 2, FALSE)</f>
        <v>CoAlWX+</v>
      </c>
      <c r="F400" s="113" t="s">
        <v>3989</v>
      </c>
      <c r="G400" s="113" t="s">
        <v>3987</v>
      </c>
      <c r="H400" s="113">
        <v>899.82222542395505</v>
      </c>
      <c r="I400" s="113">
        <v>1.9194899416590601E-6</v>
      </c>
      <c r="J400" s="146">
        <v>750</v>
      </c>
      <c r="N400" s="144" t="s">
        <v>4639</v>
      </c>
      <c r="O400" s="144">
        <v>1250</v>
      </c>
      <c r="P400" s="144">
        <v>3</v>
      </c>
      <c r="Q400" s="144">
        <v>900</v>
      </c>
      <c r="R400" s="144">
        <v>4</v>
      </c>
      <c r="S400" s="145">
        <v>750</v>
      </c>
      <c r="T400" s="145">
        <v>16</v>
      </c>
      <c r="U400" s="144" t="s">
        <v>43</v>
      </c>
      <c r="V400" s="144" t="s">
        <v>3561</v>
      </c>
      <c r="W400" s="144">
        <v>61.3</v>
      </c>
    </row>
    <row r="401" spans="1:23" x14ac:dyDescent="0.3">
      <c r="A401" s="113" t="s">
        <v>3988</v>
      </c>
      <c r="C401" s="126">
        <f>VLOOKUP([1]Creep!$A401,[1]comp!$A$2:$BJ$838, 6, FALSE)</f>
        <v>196</v>
      </c>
      <c r="D401" s="113" t="str">
        <f>IF(A401=A400, "",VLOOKUP([1]Creep!$A401,[1]comp!$A$2:$BJ$838, 3, FALSE))</f>
        <v/>
      </c>
      <c r="E401" s="126" t="str">
        <f>VLOOKUP([1]Creep!$A401, [1]comp!$A$2:$BJ$838, 2, FALSE)</f>
        <v>CoAlWX+</v>
      </c>
      <c r="F401" s="113" t="s">
        <v>3989</v>
      </c>
      <c r="G401" s="113" t="s">
        <v>3987</v>
      </c>
      <c r="H401" s="113">
        <v>941.46425949466504</v>
      </c>
      <c r="I401" s="113">
        <v>4.6101686610606603E-6</v>
      </c>
      <c r="J401" s="146">
        <v>750</v>
      </c>
      <c r="N401" s="144" t="s">
        <v>4639</v>
      </c>
      <c r="O401" s="144">
        <v>1250</v>
      </c>
      <c r="P401" s="144">
        <v>3</v>
      </c>
      <c r="Q401" s="144">
        <v>900</v>
      </c>
      <c r="R401" s="144">
        <v>4</v>
      </c>
      <c r="S401" s="145">
        <v>750</v>
      </c>
      <c r="T401" s="145">
        <v>16</v>
      </c>
      <c r="U401" s="144" t="s">
        <v>43</v>
      </c>
      <c r="V401" s="144" t="s">
        <v>3561</v>
      </c>
      <c r="W401" s="144">
        <v>61.3</v>
      </c>
    </row>
    <row r="402" spans="1:23" x14ac:dyDescent="0.3">
      <c r="A402" s="113" t="s">
        <v>3988</v>
      </c>
      <c r="C402" s="126">
        <f>VLOOKUP([1]Creep!$A402,[1]comp!$A$2:$BJ$838, 6, FALSE)</f>
        <v>196</v>
      </c>
      <c r="D402" s="113" t="str">
        <f>IF(A402=A401, "",VLOOKUP([1]Creep!$A402,[1]comp!$A$2:$BJ$838, 3, FALSE))</f>
        <v/>
      </c>
      <c r="E402" s="126" t="str">
        <f>VLOOKUP([1]Creep!$A402, [1]comp!$A$2:$BJ$838, 2, FALSE)</f>
        <v>CoAlWX+</v>
      </c>
      <c r="F402" s="113" t="s">
        <v>3989</v>
      </c>
      <c r="G402" s="113" t="s">
        <v>3987</v>
      </c>
      <c r="H402" s="113">
        <v>948.58959799480897</v>
      </c>
      <c r="I402" s="113">
        <v>5.6521332176882204E-6</v>
      </c>
      <c r="J402" s="146">
        <v>750</v>
      </c>
      <c r="N402" s="144" t="s">
        <v>4639</v>
      </c>
      <c r="O402" s="144">
        <v>1250</v>
      </c>
      <c r="P402" s="144">
        <v>3</v>
      </c>
      <c r="Q402" s="144">
        <v>900</v>
      </c>
      <c r="R402" s="144">
        <v>4</v>
      </c>
      <c r="S402" s="145">
        <v>750</v>
      </c>
      <c r="T402" s="145">
        <v>16</v>
      </c>
      <c r="U402" s="144" t="s">
        <v>43</v>
      </c>
      <c r="V402" s="144" t="s">
        <v>3561</v>
      </c>
      <c r="W402" s="144">
        <v>61.3</v>
      </c>
    </row>
    <row r="403" spans="1:23" x14ac:dyDescent="0.3">
      <c r="A403" s="113" t="s">
        <v>3988</v>
      </c>
      <c r="C403" s="126" t="e">
        <f>VLOOKUP([1]Creep!$A403,[1]comp!$A$2:$BJ$838, 6, FALSE)</f>
        <v>#N/A</v>
      </c>
      <c r="D403" s="113" t="str">
        <f>IF(A403=A402, "",VLOOKUP([1]Creep!$A403,[1]comp!$A$2:$BJ$838, 3, FALSE))</f>
        <v/>
      </c>
      <c r="E403" s="126" t="e">
        <f>VLOOKUP([1]Creep!$A403, [1]comp!$A$2:$BJ$838, 2, FALSE)</f>
        <v>#N/A</v>
      </c>
      <c r="F403" s="113" t="s">
        <v>3989</v>
      </c>
      <c r="G403" s="113" t="s">
        <v>3987</v>
      </c>
      <c r="H403" s="113">
        <v>966.63976901054696</v>
      </c>
      <c r="I403" s="113">
        <v>3.2604259141009698E-5</v>
      </c>
      <c r="J403" s="146">
        <v>750</v>
      </c>
      <c r="N403" s="144" t="s">
        <v>4639</v>
      </c>
      <c r="O403" s="144">
        <v>1250</v>
      </c>
      <c r="P403" s="144">
        <v>3</v>
      </c>
      <c r="Q403" s="144">
        <v>900</v>
      </c>
      <c r="R403" s="144">
        <v>4</v>
      </c>
      <c r="S403" s="145">
        <v>750</v>
      </c>
      <c r="T403" s="145">
        <v>16</v>
      </c>
      <c r="U403" s="144" t="s">
        <v>43</v>
      </c>
      <c r="V403" s="144" t="s">
        <v>3561</v>
      </c>
      <c r="W403" s="144">
        <v>61.3</v>
      </c>
    </row>
    <row r="404" spans="1:23" x14ac:dyDescent="0.3">
      <c r="A404" s="113" t="s">
        <v>3988</v>
      </c>
      <c r="C404" s="126" t="e">
        <f>VLOOKUP([1]Creep!$A404,[1]comp!$A$2:$BJ$838, 6, FALSE)</f>
        <v>#N/A</v>
      </c>
      <c r="D404" s="113" t="str">
        <f>IF(A404=A403, "",VLOOKUP([1]Creep!$A404,[1]comp!$A$2:$BJ$838, 3, FALSE))</f>
        <v/>
      </c>
      <c r="E404" s="126" t="e">
        <f>VLOOKUP([1]Creep!$A404, [1]comp!$A$2:$BJ$838, 2, FALSE)</f>
        <v>#N/A</v>
      </c>
      <c r="F404" s="113" t="s">
        <v>3989</v>
      </c>
      <c r="G404" s="113" t="s">
        <v>3987</v>
      </c>
      <c r="H404" s="113">
        <v>994.36106262547401</v>
      </c>
      <c r="I404" s="113">
        <v>3.4659557108295501E-4</v>
      </c>
      <c r="J404" s="146">
        <v>750</v>
      </c>
      <c r="N404" s="144" t="s">
        <v>4639</v>
      </c>
      <c r="O404" s="144">
        <v>1250</v>
      </c>
      <c r="P404" s="144">
        <v>3</v>
      </c>
      <c r="Q404" s="144">
        <v>900</v>
      </c>
      <c r="R404" s="144">
        <v>4</v>
      </c>
      <c r="S404" s="145">
        <v>750</v>
      </c>
      <c r="T404" s="145">
        <v>16</v>
      </c>
      <c r="U404" s="144" t="s">
        <v>43</v>
      </c>
      <c r="V404" s="144" t="s">
        <v>3561</v>
      </c>
      <c r="W404" s="144">
        <v>61.3</v>
      </c>
    </row>
    <row r="405" spans="1:23" x14ac:dyDescent="0.3">
      <c r="A405" s="113" t="s">
        <v>3990</v>
      </c>
      <c r="C405" s="126" t="e">
        <f>VLOOKUP([1]Creep!$A405,[1]comp!$A$2:$BJ$838, 6, FALSE)</f>
        <v>#N/A</v>
      </c>
      <c r="D405" s="113" t="e">
        <f>IF(A405=A404, "",VLOOKUP([1]Creep!$A405,[1]comp!$A$2:$BJ$838, 3, FALSE))</f>
        <v>#N/A</v>
      </c>
      <c r="E405" s="126" t="e">
        <f>VLOOKUP([1]Creep!$A405, [1]comp!$A$2:$BJ$838, 2, FALSE)</f>
        <v>#N/A</v>
      </c>
      <c r="F405" s="113" t="s">
        <v>3991</v>
      </c>
      <c r="G405" s="113" t="s">
        <v>3987</v>
      </c>
      <c r="H405" s="113">
        <v>529.81184746127894</v>
      </c>
      <c r="I405" s="130">
        <v>3.1946609910494303E-8</v>
      </c>
      <c r="J405" s="146">
        <v>750</v>
      </c>
      <c r="N405" s="144" t="s">
        <v>4640</v>
      </c>
      <c r="O405" s="144">
        <v>1250</v>
      </c>
      <c r="P405" s="144">
        <v>3</v>
      </c>
      <c r="Q405" s="144">
        <v>900</v>
      </c>
      <c r="R405" s="144">
        <v>4</v>
      </c>
      <c r="S405" s="145">
        <v>750</v>
      </c>
      <c r="T405" s="145">
        <v>16</v>
      </c>
      <c r="U405" s="144" t="s">
        <v>43</v>
      </c>
      <c r="V405" s="144" t="s">
        <v>3561</v>
      </c>
      <c r="W405" s="144">
        <v>61.5</v>
      </c>
    </row>
    <row r="406" spans="1:23" x14ac:dyDescent="0.3">
      <c r="A406" s="113" t="s">
        <v>3990</v>
      </c>
      <c r="C406" s="126" t="e">
        <f>VLOOKUP([1]Creep!$A406,[1]comp!$A$2:$BJ$838, 6, FALSE)</f>
        <v>#N/A</v>
      </c>
      <c r="D406" s="113" t="str">
        <f>IF(A406=A405, "",VLOOKUP([1]Creep!$A406,[1]comp!$A$2:$BJ$838, 3, FALSE))</f>
        <v/>
      </c>
      <c r="E406" s="126" t="e">
        <f>VLOOKUP([1]Creep!$A406, [1]comp!$A$2:$BJ$838, 2, FALSE)</f>
        <v>#N/A</v>
      </c>
      <c r="F406" s="113" t="s">
        <v>3991</v>
      </c>
      <c r="G406" s="113" t="s">
        <v>3987</v>
      </c>
      <c r="H406" s="113">
        <v>620.70692644288602</v>
      </c>
      <c r="I406" s="130">
        <v>1.69858973643951E-7</v>
      </c>
      <c r="J406" s="146">
        <v>750</v>
      </c>
      <c r="N406" s="144" t="s">
        <v>4640</v>
      </c>
      <c r="O406" s="144">
        <v>1250</v>
      </c>
      <c r="P406" s="144">
        <v>3</v>
      </c>
      <c r="Q406" s="144">
        <v>900</v>
      </c>
      <c r="R406" s="144">
        <v>4</v>
      </c>
      <c r="S406" s="145">
        <v>750</v>
      </c>
      <c r="T406" s="145">
        <v>16</v>
      </c>
      <c r="U406" s="144" t="s">
        <v>43</v>
      </c>
      <c r="V406" s="144" t="s">
        <v>3561</v>
      </c>
      <c r="W406" s="144">
        <v>61.5</v>
      </c>
    </row>
    <row r="407" spans="1:23" x14ac:dyDescent="0.3">
      <c r="A407" s="113" t="s">
        <v>3990</v>
      </c>
      <c r="C407" s="126" t="e">
        <f>VLOOKUP([1]Creep!$A407,[1]comp!$A$2:$BJ$838, 6, FALSE)</f>
        <v>#N/A</v>
      </c>
      <c r="D407" s="113" t="str">
        <f>IF(A407=A406, "",VLOOKUP([1]Creep!$A407,[1]comp!$A$2:$BJ$838, 3, FALSE))</f>
        <v/>
      </c>
      <c r="E407" s="126" t="e">
        <f>VLOOKUP([1]Creep!$A407, [1]comp!$A$2:$BJ$838, 2, FALSE)</f>
        <v>#N/A</v>
      </c>
      <c r="F407" s="113" t="s">
        <v>3991</v>
      </c>
      <c r="G407" s="113" t="s">
        <v>3987</v>
      </c>
      <c r="H407" s="113">
        <v>720.37456013218195</v>
      </c>
      <c r="I407" s="130">
        <v>6.7898222812240398E-7</v>
      </c>
      <c r="J407" s="146">
        <v>750</v>
      </c>
      <c r="N407" s="144" t="s">
        <v>4640</v>
      </c>
      <c r="O407" s="144">
        <v>1250</v>
      </c>
      <c r="P407" s="144">
        <v>3</v>
      </c>
      <c r="Q407" s="144">
        <v>900</v>
      </c>
      <c r="R407" s="144">
        <v>4</v>
      </c>
      <c r="S407" s="145">
        <v>750</v>
      </c>
      <c r="T407" s="145">
        <v>16</v>
      </c>
      <c r="U407" s="144" t="s">
        <v>43</v>
      </c>
      <c r="V407" s="144" t="s">
        <v>3561</v>
      </c>
      <c r="W407" s="144">
        <v>61.5</v>
      </c>
    </row>
    <row r="408" spans="1:23" x14ac:dyDescent="0.3">
      <c r="A408" s="113" t="s">
        <v>3990</v>
      </c>
      <c r="C408" s="126" t="e">
        <f>VLOOKUP([1]Creep!$A408,[1]comp!$A$2:$BJ$838, 6, FALSE)</f>
        <v>#N/A</v>
      </c>
      <c r="D408" s="113" t="str">
        <f>IF(A408=A407, "",VLOOKUP([1]Creep!$A408,[1]comp!$A$2:$BJ$838, 3, FALSE))</f>
        <v/>
      </c>
      <c r="E408" s="126" t="e">
        <f>VLOOKUP([1]Creep!$A408, [1]comp!$A$2:$BJ$838, 2, FALSE)</f>
        <v>#N/A</v>
      </c>
      <c r="F408" s="113" t="s">
        <v>3991</v>
      </c>
      <c r="G408" s="113" t="s">
        <v>3987</v>
      </c>
      <c r="H408" s="113">
        <v>802.08479124635403</v>
      </c>
      <c r="I408" s="113">
        <v>3.7602891271056799E-6</v>
      </c>
      <c r="J408" s="146">
        <v>750</v>
      </c>
      <c r="N408" s="144" t="s">
        <v>4640</v>
      </c>
      <c r="O408" s="144">
        <v>1250</v>
      </c>
      <c r="P408" s="144">
        <v>3</v>
      </c>
      <c r="Q408" s="144">
        <v>900</v>
      </c>
      <c r="R408" s="144">
        <v>4</v>
      </c>
      <c r="S408" s="145">
        <v>750</v>
      </c>
      <c r="T408" s="145">
        <v>16</v>
      </c>
      <c r="U408" s="144" t="s">
        <v>43</v>
      </c>
      <c r="V408" s="144" t="s">
        <v>3561</v>
      </c>
      <c r="W408" s="144">
        <v>61.5</v>
      </c>
    </row>
    <row r="409" spans="1:23" x14ac:dyDescent="0.3">
      <c r="A409" s="113" t="s">
        <v>3990</v>
      </c>
      <c r="C409" s="126" t="e">
        <f>VLOOKUP([1]Creep!$A409,[1]comp!$A$2:$BJ$838, 6, FALSE)</f>
        <v>#N/A</v>
      </c>
      <c r="D409" s="113" t="str">
        <f>IF(A409=A408, "",VLOOKUP([1]Creep!$A409,[1]comp!$A$2:$BJ$838, 3, FALSE))</f>
        <v/>
      </c>
      <c r="E409" s="126" t="e">
        <f>VLOOKUP([1]Creep!$A409, [1]comp!$A$2:$BJ$838, 2, FALSE)</f>
        <v>#N/A</v>
      </c>
      <c r="F409" s="113" t="s">
        <v>3991</v>
      </c>
      <c r="G409" s="113" t="s">
        <v>3987</v>
      </c>
      <c r="H409" s="113">
        <v>817.34720576336304</v>
      </c>
      <c r="I409" s="113">
        <v>4.24931165093399E-6</v>
      </c>
      <c r="J409" s="146">
        <v>750</v>
      </c>
      <c r="N409" s="144" t="s">
        <v>4640</v>
      </c>
      <c r="O409" s="144">
        <v>1250</v>
      </c>
      <c r="P409" s="144">
        <v>3</v>
      </c>
      <c r="Q409" s="144">
        <v>900</v>
      </c>
      <c r="R409" s="144">
        <v>4</v>
      </c>
      <c r="S409" s="145">
        <v>750</v>
      </c>
      <c r="T409" s="145">
        <v>16</v>
      </c>
      <c r="U409" s="144" t="s">
        <v>43</v>
      </c>
      <c r="V409" s="144" t="s">
        <v>3561</v>
      </c>
      <c r="W409" s="144">
        <v>61.5</v>
      </c>
    </row>
    <row r="410" spans="1:23" x14ac:dyDescent="0.3">
      <c r="A410" s="113" t="s">
        <v>3990</v>
      </c>
      <c r="C410" s="126" t="e">
        <f>VLOOKUP([1]Creep!$A410,[1]comp!$A$2:$BJ$838, 6, FALSE)</f>
        <v>#N/A</v>
      </c>
      <c r="D410" s="113" t="str">
        <f>IF(A410=A409, "",VLOOKUP([1]Creep!$A410,[1]comp!$A$2:$BJ$838, 3, FALSE))</f>
        <v/>
      </c>
      <c r="E410" s="126" t="e">
        <f>VLOOKUP([1]Creep!$A410, [1]comp!$A$2:$BJ$838, 2, FALSE)</f>
        <v>#N/A</v>
      </c>
      <c r="F410" s="113" t="s">
        <v>3991</v>
      </c>
      <c r="G410" s="113" t="s">
        <v>3987</v>
      </c>
      <c r="H410" s="113">
        <v>899.82222542395505</v>
      </c>
      <c r="I410" s="113">
        <v>1.15331224391355E-5</v>
      </c>
      <c r="J410" s="146">
        <v>750</v>
      </c>
      <c r="N410" s="144" t="s">
        <v>4640</v>
      </c>
      <c r="O410" s="144">
        <v>1250</v>
      </c>
      <c r="P410" s="144">
        <v>3</v>
      </c>
      <c r="Q410" s="144">
        <v>900</v>
      </c>
      <c r="R410" s="144">
        <v>4</v>
      </c>
      <c r="S410" s="145">
        <v>750</v>
      </c>
      <c r="T410" s="145">
        <v>16</v>
      </c>
      <c r="U410" s="144" t="s">
        <v>43</v>
      </c>
      <c r="V410" s="144" t="s">
        <v>3561</v>
      </c>
      <c r="W410" s="144">
        <v>61.5</v>
      </c>
    </row>
    <row r="411" spans="1:23" x14ac:dyDescent="0.3">
      <c r="A411" s="113" t="s">
        <v>3990</v>
      </c>
      <c r="C411" s="126" t="e">
        <f>VLOOKUP([1]Creep!$A411,[1]comp!$A$2:$BJ$838, 6, FALSE)</f>
        <v>#N/A</v>
      </c>
      <c r="D411" s="113" t="str">
        <f>IF(A411=A410, "",VLOOKUP([1]Creep!$A411,[1]comp!$A$2:$BJ$838, 3, FALSE))</f>
        <v/>
      </c>
      <c r="E411" s="126" t="e">
        <f>VLOOKUP([1]Creep!$A411, [1]comp!$A$2:$BJ$838, 2, FALSE)</f>
        <v>#N/A</v>
      </c>
      <c r="F411" s="113" t="s">
        <v>3991</v>
      </c>
      <c r="G411" s="113" t="s">
        <v>3987</v>
      </c>
      <c r="H411" s="113">
        <v>950.37934284073901</v>
      </c>
      <c r="I411" s="113">
        <v>3.1946609910494602E-5</v>
      </c>
      <c r="J411" s="146">
        <v>750</v>
      </c>
      <c r="N411" s="144" t="s">
        <v>4640</v>
      </c>
      <c r="O411" s="144">
        <v>1250</v>
      </c>
      <c r="P411" s="144">
        <v>3</v>
      </c>
      <c r="Q411" s="144">
        <v>900</v>
      </c>
      <c r="R411" s="144">
        <v>4</v>
      </c>
      <c r="S411" s="145">
        <v>750</v>
      </c>
      <c r="T411" s="145">
        <v>16</v>
      </c>
      <c r="U411" s="144" t="s">
        <v>43</v>
      </c>
      <c r="V411" s="144" t="s">
        <v>3561</v>
      </c>
      <c r="W411" s="144">
        <v>61.5</v>
      </c>
    </row>
    <row r="412" spans="1:23" x14ac:dyDescent="0.3">
      <c r="A412" s="113" t="s">
        <v>3990</v>
      </c>
      <c r="C412" s="126" t="e">
        <f>VLOOKUP([1]Creep!$A412,[1]comp!$A$2:$BJ$838, 6, FALSE)</f>
        <v>#N/A</v>
      </c>
      <c r="D412" s="113" t="str">
        <f>IF(A412=A411, "",VLOOKUP([1]Creep!$A412,[1]comp!$A$2:$BJ$838, 3, FALSE))</f>
        <v/>
      </c>
      <c r="E412" s="126" t="e">
        <f>VLOOKUP([1]Creep!$A412, [1]comp!$A$2:$BJ$838, 2, FALSE)</f>
        <v>#N/A</v>
      </c>
      <c r="F412" s="113" t="s">
        <v>3991</v>
      </c>
      <c r="G412" s="113" t="s">
        <v>3987</v>
      </c>
      <c r="H412" s="113">
        <v>922.14434409815306</v>
      </c>
      <c r="I412" s="113">
        <v>3.4659557108295501E-4</v>
      </c>
      <c r="J412" s="146">
        <v>750</v>
      </c>
      <c r="N412" s="144" t="s">
        <v>4640</v>
      </c>
      <c r="O412" s="144">
        <v>1250</v>
      </c>
      <c r="P412" s="144">
        <v>3</v>
      </c>
      <c r="Q412" s="144">
        <v>900</v>
      </c>
      <c r="R412" s="144">
        <v>4</v>
      </c>
      <c r="S412" s="145">
        <v>750</v>
      </c>
      <c r="T412" s="145">
        <v>16</v>
      </c>
      <c r="U412" s="144" t="s">
        <v>43</v>
      </c>
      <c r="V412" s="144" t="s">
        <v>3561</v>
      </c>
      <c r="W412" s="144">
        <v>61.5</v>
      </c>
    </row>
    <row r="413" spans="1:23" x14ac:dyDescent="0.3">
      <c r="A413" s="113" t="s">
        <v>2342</v>
      </c>
      <c r="C413" s="126">
        <f>VLOOKUP([1]Creep!$A413,[1]comp!$A$2:$BJ$838, 6, FALSE)</f>
        <v>195</v>
      </c>
      <c r="D413" s="113" t="str">
        <f>IF(A413=A412, "",VLOOKUP([1]Creep!$A413,[1]comp!$A$2:$BJ$838, 3, FALSE))</f>
        <v>-32Ni-6Al-12Cr-3W-3Ti-2Ta-Si-Hf-C-Zr-B</v>
      </c>
      <c r="E413" s="126" t="str">
        <f>VLOOKUP([1]Creep!$A413, [1]comp!$A$2:$BJ$838, 2, FALSE)</f>
        <v>CoAlWX+</v>
      </c>
      <c r="F413" s="113" t="s">
        <v>469</v>
      </c>
      <c r="G413" s="113" t="s">
        <v>3987</v>
      </c>
      <c r="H413" s="113">
        <v>578.70092760246598</v>
      </c>
      <c r="I413" s="130">
        <v>8.4708682665573601E-8</v>
      </c>
      <c r="J413" s="113">
        <v>800</v>
      </c>
      <c r="N413" s="144" t="s">
        <v>4641</v>
      </c>
      <c r="O413" s="144">
        <v>1250</v>
      </c>
      <c r="P413" s="144">
        <v>3</v>
      </c>
      <c r="Q413" s="144">
        <v>900</v>
      </c>
      <c r="R413" s="144">
        <v>4</v>
      </c>
      <c r="S413" s="145">
        <v>750</v>
      </c>
      <c r="T413" s="145">
        <v>16</v>
      </c>
      <c r="U413" s="144" t="s">
        <v>43</v>
      </c>
      <c r="V413" s="144" t="s">
        <v>3561</v>
      </c>
      <c r="W413" s="144">
        <v>61.8</v>
      </c>
    </row>
    <row r="414" spans="1:23" x14ac:dyDescent="0.3">
      <c r="A414" s="113" t="s">
        <v>2342</v>
      </c>
      <c r="C414" s="126">
        <f>VLOOKUP([1]Creep!$A414,[1]comp!$A$2:$BJ$838, 6, FALSE)</f>
        <v>195</v>
      </c>
      <c r="D414" s="113" t="str">
        <f>IF(A414=A413, "",VLOOKUP([1]Creep!$A414,[1]comp!$A$2:$BJ$838, 3, FALSE))</f>
        <v/>
      </c>
      <c r="E414" s="126" t="str">
        <f>VLOOKUP([1]Creep!$A414, [1]comp!$A$2:$BJ$838, 2, FALSE)</f>
        <v>CoAlWX+</v>
      </c>
      <c r="F414" s="113" t="s">
        <v>469</v>
      </c>
      <c r="G414" s="113" t="s">
        <v>3987</v>
      </c>
      <c r="H414" s="113">
        <v>725.97894868122796</v>
      </c>
      <c r="I414" s="130">
        <v>4.27199396630675E-7</v>
      </c>
      <c r="J414" s="113">
        <v>800</v>
      </c>
      <c r="N414" s="144" t="s">
        <v>4641</v>
      </c>
      <c r="O414" s="144">
        <v>1250</v>
      </c>
      <c r="P414" s="144">
        <v>3</v>
      </c>
      <c r="Q414" s="144">
        <v>900</v>
      </c>
      <c r="R414" s="144">
        <v>4</v>
      </c>
      <c r="S414" s="145">
        <v>750</v>
      </c>
      <c r="T414" s="145">
        <v>16</v>
      </c>
      <c r="U414" s="144" t="s">
        <v>43</v>
      </c>
      <c r="V414" s="144" t="s">
        <v>3561</v>
      </c>
      <c r="W414" s="144">
        <v>61.8</v>
      </c>
    </row>
    <row r="415" spans="1:23" x14ac:dyDescent="0.3">
      <c r="A415" s="113" t="s">
        <v>2342</v>
      </c>
      <c r="C415" s="126">
        <f>VLOOKUP([1]Creep!$A415,[1]comp!$A$2:$BJ$838, 6, FALSE)</f>
        <v>195</v>
      </c>
      <c r="D415" s="113" t="str">
        <f>IF(A415=A414, "",VLOOKUP([1]Creep!$A415,[1]comp!$A$2:$BJ$838, 3, FALSE))</f>
        <v/>
      </c>
      <c r="E415" s="126" t="str">
        <f>VLOOKUP([1]Creep!$A415, [1]comp!$A$2:$BJ$838, 2, FALSE)</f>
        <v>CoAlWX+</v>
      </c>
      <c r="F415" s="113" t="s">
        <v>469</v>
      </c>
      <c r="G415" s="113" t="s">
        <v>3987</v>
      </c>
      <c r="H415" s="113">
        <v>841.16011523625002</v>
      </c>
      <c r="I415" s="113">
        <v>3.6946012051992901E-6</v>
      </c>
      <c r="J415" s="113">
        <v>800</v>
      </c>
      <c r="N415" s="144" t="s">
        <v>4641</v>
      </c>
      <c r="O415" s="144">
        <v>1250</v>
      </c>
      <c r="P415" s="144">
        <v>3</v>
      </c>
      <c r="Q415" s="144">
        <v>900</v>
      </c>
      <c r="R415" s="144">
        <v>4</v>
      </c>
      <c r="S415" s="145">
        <v>750</v>
      </c>
      <c r="T415" s="145">
        <v>16</v>
      </c>
      <c r="U415" s="144" t="s">
        <v>43</v>
      </c>
      <c r="V415" s="144" t="s">
        <v>3561</v>
      </c>
      <c r="W415" s="144">
        <v>61.8</v>
      </c>
    </row>
    <row r="416" spans="1:23" x14ac:dyDescent="0.3">
      <c r="A416" s="113" t="s">
        <v>2342</v>
      </c>
      <c r="C416" s="126">
        <f>VLOOKUP([1]Creep!$A416,[1]comp!$A$2:$BJ$838, 6, FALSE)</f>
        <v>195</v>
      </c>
      <c r="D416" s="113" t="str">
        <f>IF(A416=A415, "",VLOOKUP([1]Creep!$A416,[1]comp!$A$2:$BJ$838, 3, FALSE))</f>
        <v/>
      </c>
      <c r="E416" s="126" t="str">
        <f>VLOOKUP([1]Creep!$A416, [1]comp!$A$2:$BJ$838, 2, FALSE)</f>
        <v>CoAlWX+</v>
      </c>
      <c r="F416" s="113" t="s">
        <v>469</v>
      </c>
      <c r="G416" s="113" t="s">
        <v>3987</v>
      </c>
      <c r="H416" s="113">
        <v>956.55972507627405</v>
      </c>
      <c r="I416" s="113">
        <v>4.5462954695324002E-5</v>
      </c>
      <c r="J416" s="113">
        <v>800</v>
      </c>
      <c r="N416" s="144" t="s">
        <v>4641</v>
      </c>
      <c r="O416" s="144">
        <v>1250</v>
      </c>
      <c r="P416" s="144">
        <v>3</v>
      </c>
      <c r="Q416" s="144">
        <v>900</v>
      </c>
      <c r="R416" s="144">
        <v>4</v>
      </c>
      <c r="S416" s="145">
        <v>750</v>
      </c>
      <c r="T416" s="145">
        <v>16</v>
      </c>
      <c r="U416" s="144" t="s">
        <v>43</v>
      </c>
      <c r="V416" s="144" t="s">
        <v>3561</v>
      </c>
      <c r="W416" s="144">
        <v>61.8</v>
      </c>
    </row>
    <row r="417" spans="1:23" x14ac:dyDescent="0.3">
      <c r="A417" s="113" t="s">
        <v>2342</v>
      </c>
      <c r="C417" s="126">
        <f>VLOOKUP([1]Creep!$A417,[1]comp!$A$2:$BJ$838, 6, FALSE)</f>
        <v>196</v>
      </c>
      <c r="D417" s="113" t="str">
        <f>IF(A417=A416, "",VLOOKUP([1]Creep!$A417,[1]comp!$A$2:$BJ$838, 3, FALSE))</f>
        <v/>
      </c>
      <c r="E417" s="126" t="str">
        <f>VLOOKUP([1]Creep!$A417, [1]comp!$A$2:$BJ$838, 2, FALSE)</f>
        <v>CoAlWX+</v>
      </c>
      <c r="F417" s="113" t="s">
        <v>469</v>
      </c>
      <c r="G417" s="113" t="s">
        <v>3987</v>
      </c>
      <c r="H417" s="113">
        <v>1057.70284861401</v>
      </c>
      <c r="I417" s="113">
        <v>3.0653952950565302E-4</v>
      </c>
      <c r="J417" s="113">
        <v>800</v>
      </c>
      <c r="N417" s="144" t="s">
        <v>4641</v>
      </c>
      <c r="O417" s="144">
        <v>1250</v>
      </c>
      <c r="P417" s="144">
        <v>3</v>
      </c>
      <c r="Q417" s="144">
        <v>900</v>
      </c>
      <c r="R417" s="144">
        <v>4</v>
      </c>
      <c r="S417" s="145">
        <v>750</v>
      </c>
      <c r="T417" s="145">
        <v>16</v>
      </c>
      <c r="U417" s="144" t="s">
        <v>43</v>
      </c>
      <c r="V417" s="144" t="s">
        <v>3561</v>
      </c>
      <c r="W417" s="144">
        <v>61.8</v>
      </c>
    </row>
    <row r="418" spans="1:23" x14ac:dyDescent="0.3">
      <c r="A418" s="113" t="s">
        <v>2343</v>
      </c>
      <c r="C418" s="126">
        <f>VLOOKUP([1]Creep!$A418,[1]comp!$A$2:$BJ$838, 6, FALSE)</f>
        <v>196</v>
      </c>
      <c r="D418" s="113" t="str">
        <f>IF(A418=A417, "",VLOOKUP([1]Creep!$A418,[1]comp!$A$2:$BJ$838, 3, FALSE))</f>
        <v>-32Ni-9Al-13Cr-5W-0Ti-0Ta-Si-Hf-C-Zr-B</v>
      </c>
      <c r="E418" s="126" t="str">
        <f>VLOOKUP([1]Creep!$A418, [1]comp!$A$2:$BJ$838, 2, FALSE)</f>
        <v>CoAlWX+</v>
      </c>
      <c r="F418" s="113" t="s">
        <v>447</v>
      </c>
      <c r="G418" s="113" t="s">
        <v>3987</v>
      </c>
      <c r="H418" s="113">
        <v>399.06610136547903</v>
      </c>
      <c r="I418" s="130">
        <v>9.5936082870931002E-8</v>
      </c>
      <c r="J418" s="113">
        <v>800</v>
      </c>
      <c r="N418" s="144" t="s">
        <v>4642</v>
      </c>
      <c r="O418" s="144">
        <v>1250</v>
      </c>
      <c r="P418" s="144">
        <v>3</v>
      </c>
      <c r="Q418" s="144">
        <v>900</v>
      </c>
      <c r="R418" s="144">
        <v>4</v>
      </c>
      <c r="S418" s="145">
        <v>750</v>
      </c>
      <c r="T418" s="145">
        <v>16</v>
      </c>
      <c r="U418" s="144" t="s">
        <v>43</v>
      </c>
      <c r="V418" s="144" t="s">
        <v>3561</v>
      </c>
      <c r="W418" s="144">
        <v>61.8</v>
      </c>
    </row>
    <row r="419" spans="1:23" x14ac:dyDescent="0.3">
      <c r="A419" s="113" t="s">
        <v>2343</v>
      </c>
      <c r="C419" s="126">
        <f>VLOOKUP([1]Creep!$A419,[1]comp!$A$2:$BJ$838, 6, FALSE)</f>
        <v>196</v>
      </c>
      <c r="D419" s="113" t="str">
        <f>IF(A419=A418, "",VLOOKUP([1]Creep!$A419,[1]comp!$A$2:$BJ$838, 3, FALSE))</f>
        <v/>
      </c>
      <c r="E419" s="126" t="str">
        <f>VLOOKUP([1]Creep!$A419, [1]comp!$A$2:$BJ$838, 2, FALSE)</f>
        <v>CoAlWX+</v>
      </c>
      <c r="F419" s="113" t="s">
        <v>447</v>
      </c>
      <c r="G419" s="113" t="s">
        <v>3987</v>
      </c>
      <c r="H419" s="113">
        <v>531.99636820725095</v>
      </c>
      <c r="I419" s="130">
        <v>3.9318287557057498E-7</v>
      </c>
      <c r="J419" s="113">
        <v>800</v>
      </c>
      <c r="N419" s="144" t="s">
        <v>4642</v>
      </c>
      <c r="O419" s="144">
        <v>1250</v>
      </c>
      <c r="P419" s="144">
        <v>3</v>
      </c>
      <c r="Q419" s="144">
        <v>900</v>
      </c>
      <c r="R419" s="144">
        <v>4</v>
      </c>
      <c r="S419" s="145">
        <v>750</v>
      </c>
      <c r="T419" s="145">
        <v>16</v>
      </c>
      <c r="U419" s="144" t="s">
        <v>43</v>
      </c>
      <c r="V419" s="144" t="s">
        <v>3561</v>
      </c>
      <c r="W419" s="144">
        <v>61.8</v>
      </c>
    </row>
    <row r="420" spans="1:23" x14ac:dyDescent="0.3">
      <c r="A420" s="113" t="s">
        <v>2343</v>
      </c>
      <c r="C420" s="126">
        <f>VLOOKUP([1]Creep!$A420,[1]comp!$A$2:$BJ$838, 6, FALSE)</f>
        <v>196</v>
      </c>
      <c r="D420" s="113" t="str">
        <f>IF(A420=A419, "",VLOOKUP([1]Creep!$A420,[1]comp!$A$2:$BJ$838, 3, FALSE))</f>
        <v/>
      </c>
      <c r="E420" s="126" t="str">
        <f>VLOOKUP([1]Creep!$A420, [1]comp!$A$2:$BJ$838, 2, FALSE)</f>
        <v>CoAlWX+</v>
      </c>
      <c r="F420" s="113" t="s">
        <v>447</v>
      </c>
      <c r="G420" s="113" t="s">
        <v>3987</v>
      </c>
      <c r="H420" s="113">
        <v>709.20615611623896</v>
      </c>
      <c r="I420" s="113">
        <v>5.59432570616937E-6</v>
      </c>
      <c r="J420" s="113">
        <v>800</v>
      </c>
      <c r="N420" s="144" t="s">
        <v>4642</v>
      </c>
      <c r="O420" s="144">
        <v>1250</v>
      </c>
      <c r="P420" s="144">
        <v>3</v>
      </c>
      <c r="Q420" s="144">
        <v>900</v>
      </c>
      <c r="R420" s="144">
        <v>4</v>
      </c>
      <c r="S420" s="145">
        <v>750</v>
      </c>
      <c r="T420" s="145">
        <v>16</v>
      </c>
      <c r="U420" s="144" t="s">
        <v>43</v>
      </c>
      <c r="V420" s="144" t="s">
        <v>3561</v>
      </c>
      <c r="W420" s="144">
        <v>61.8</v>
      </c>
    </row>
    <row r="421" spans="1:23" x14ac:dyDescent="0.3">
      <c r="A421" s="113" t="s">
        <v>2343</v>
      </c>
      <c r="C421" s="126" t="e">
        <f>VLOOKUP([1]Creep!$A421,[1]comp!$A$2:$BJ$838, 6, FALSE)</f>
        <v>#N/A</v>
      </c>
      <c r="D421" s="113" t="str">
        <f>IF(A421=A420, "",VLOOKUP([1]Creep!$A421,[1]comp!$A$2:$BJ$838, 3, FALSE))</f>
        <v/>
      </c>
      <c r="E421" s="126" t="e">
        <f>VLOOKUP([1]Creep!$A421, [1]comp!$A$2:$BJ$838, 2, FALSE)</f>
        <v>#N/A</v>
      </c>
      <c r="F421" s="113" t="s">
        <v>447</v>
      </c>
      <c r="G421" s="113" t="s">
        <v>3987</v>
      </c>
      <c r="H421" s="113">
        <v>859.04328936878096</v>
      </c>
      <c r="I421" s="113">
        <v>3.8511070023255699E-5</v>
      </c>
      <c r="J421" s="113">
        <v>800</v>
      </c>
      <c r="N421" s="144" t="s">
        <v>4642</v>
      </c>
      <c r="O421" s="144">
        <v>1250</v>
      </c>
      <c r="P421" s="144">
        <v>3</v>
      </c>
      <c r="Q421" s="144">
        <v>900</v>
      </c>
      <c r="R421" s="144">
        <v>4</v>
      </c>
      <c r="S421" s="145">
        <v>750</v>
      </c>
      <c r="T421" s="145">
        <v>16</v>
      </c>
      <c r="U421" s="144" t="s">
        <v>43</v>
      </c>
      <c r="V421" s="144" t="s">
        <v>3561</v>
      </c>
      <c r="W421" s="144">
        <v>61.8</v>
      </c>
    </row>
    <row r="422" spans="1:23" x14ac:dyDescent="0.3">
      <c r="A422" s="113" t="s">
        <v>2343</v>
      </c>
      <c r="C422" s="126" t="e">
        <f>VLOOKUP([1]Creep!$A422,[1]comp!$A$2:$BJ$838, 6, FALSE)</f>
        <v>#N/A</v>
      </c>
      <c r="D422" s="113" t="str">
        <f>IF(A422=A421, "",VLOOKUP([1]Creep!$A422,[1]comp!$A$2:$BJ$838, 3, FALSE))</f>
        <v/>
      </c>
      <c r="E422" s="126" t="e">
        <f>VLOOKUP([1]Creep!$A422, [1]comp!$A$2:$BJ$838, 2, FALSE)</f>
        <v>#N/A</v>
      </c>
      <c r="F422" s="113" t="s">
        <v>447</v>
      </c>
      <c r="G422" s="113" t="s">
        <v>3987</v>
      </c>
      <c r="H422" s="113">
        <v>855.03667527482901</v>
      </c>
      <c r="I422" s="113">
        <v>4.4529585099426698E-4</v>
      </c>
      <c r="J422" s="113">
        <v>800</v>
      </c>
      <c r="N422" s="144" t="s">
        <v>4642</v>
      </c>
      <c r="O422" s="144">
        <v>1250</v>
      </c>
      <c r="P422" s="144">
        <v>3</v>
      </c>
      <c r="Q422" s="144">
        <v>900</v>
      </c>
      <c r="R422" s="144">
        <v>4</v>
      </c>
      <c r="S422" s="145">
        <v>750</v>
      </c>
      <c r="T422" s="145">
        <v>16</v>
      </c>
      <c r="U422" s="144" t="s">
        <v>43</v>
      </c>
      <c r="V422" s="144" t="s">
        <v>3561</v>
      </c>
      <c r="W422" s="144">
        <v>61.8</v>
      </c>
    </row>
    <row r="423" spans="1:23" x14ac:dyDescent="0.3">
      <c r="A423" s="113" t="s">
        <v>3988</v>
      </c>
      <c r="C423" s="126" t="e">
        <f>VLOOKUP([1]Creep!$A423,[1]comp!$A$2:$BJ$838, 6, FALSE)</f>
        <v>#N/A</v>
      </c>
      <c r="D423" s="113" t="e">
        <f>IF(A423=A422, "",VLOOKUP([1]Creep!$A423,[1]comp!$A$2:$BJ$838, 3, FALSE))</f>
        <v>#N/A</v>
      </c>
      <c r="E423" s="126" t="e">
        <f>VLOOKUP([1]Creep!$A423, [1]comp!$A$2:$BJ$838, 2, FALSE)</f>
        <v>#N/A</v>
      </c>
      <c r="F423" s="113" t="s">
        <v>3989</v>
      </c>
      <c r="G423" s="113" t="s">
        <v>3987</v>
      </c>
      <c r="H423" s="113">
        <v>499.45864456934203</v>
      </c>
      <c r="I423" s="130">
        <v>2.9408201705870399E-8</v>
      </c>
      <c r="J423" s="113">
        <v>800</v>
      </c>
      <c r="N423" s="144" t="s">
        <v>4643</v>
      </c>
      <c r="O423" s="144">
        <v>1250</v>
      </c>
      <c r="P423" s="144">
        <v>3</v>
      </c>
      <c r="Q423" s="144">
        <v>900</v>
      </c>
      <c r="R423" s="144">
        <v>4</v>
      </c>
      <c r="S423" s="145">
        <v>750</v>
      </c>
      <c r="T423" s="145">
        <v>16</v>
      </c>
      <c r="U423" s="144" t="s">
        <v>43</v>
      </c>
      <c r="V423" s="144" t="s">
        <v>3561</v>
      </c>
      <c r="W423" s="144">
        <v>61.3</v>
      </c>
    </row>
    <row r="424" spans="1:23" x14ac:dyDescent="0.3">
      <c r="A424" s="113" t="s">
        <v>3988</v>
      </c>
      <c r="C424" s="126" t="e">
        <f>VLOOKUP([1]Creep!$A424,[1]comp!$A$2:$BJ$838, 6, FALSE)</f>
        <v>#N/A</v>
      </c>
      <c r="D424" s="113" t="str">
        <f>IF(A424=A423, "",VLOOKUP([1]Creep!$A424,[1]comp!$A$2:$BJ$838, 3, FALSE))</f>
        <v/>
      </c>
      <c r="E424" s="126" t="e">
        <f>VLOOKUP([1]Creep!$A424, [1]comp!$A$2:$BJ$838, 2, FALSE)</f>
        <v>#N/A</v>
      </c>
      <c r="F424" s="113" t="s">
        <v>3989</v>
      </c>
      <c r="G424" s="113" t="s">
        <v>3987</v>
      </c>
      <c r="H424" s="113">
        <v>658.09349514072596</v>
      </c>
      <c r="I424" s="130">
        <v>4.0142424904993001E-7</v>
      </c>
      <c r="J424" s="113">
        <v>800</v>
      </c>
      <c r="N424" s="144" t="s">
        <v>4643</v>
      </c>
      <c r="O424" s="144">
        <v>1250</v>
      </c>
      <c r="P424" s="144">
        <v>3</v>
      </c>
      <c r="Q424" s="144">
        <v>900</v>
      </c>
      <c r="R424" s="144">
        <v>4</v>
      </c>
      <c r="S424" s="145">
        <v>750</v>
      </c>
      <c r="T424" s="145">
        <v>16</v>
      </c>
      <c r="U424" s="144" t="s">
        <v>43</v>
      </c>
      <c r="V424" s="144" t="s">
        <v>3561</v>
      </c>
      <c r="W424" s="144">
        <v>61.3</v>
      </c>
    </row>
    <row r="425" spans="1:23" x14ac:dyDescent="0.3">
      <c r="A425" s="113" t="s">
        <v>3988</v>
      </c>
      <c r="C425" s="126" t="e">
        <f>VLOOKUP([1]Creep!$A425,[1]comp!$A$2:$BJ$838, 6, FALSE)</f>
        <v>#N/A</v>
      </c>
      <c r="D425" s="113" t="str">
        <f>IF(A425=A424, "",VLOOKUP([1]Creep!$A425,[1]comp!$A$2:$BJ$838, 3, FALSE))</f>
        <v/>
      </c>
      <c r="E425" s="126" t="e">
        <f>VLOOKUP([1]Creep!$A425, [1]comp!$A$2:$BJ$838, 2, FALSE)</f>
        <v>#N/A</v>
      </c>
      <c r="F425" s="113" t="s">
        <v>3989</v>
      </c>
      <c r="G425" s="113" t="s">
        <v>3987</v>
      </c>
      <c r="H425" s="113">
        <v>831.38638175847802</v>
      </c>
      <c r="I425" s="113">
        <v>5.0431594871713501E-6</v>
      </c>
      <c r="J425" s="113">
        <v>800</v>
      </c>
      <c r="N425" s="144" t="s">
        <v>4643</v>
      </c>
      <c r="O425" s="144">
        <v>1250</v>
      </c>
      <c r="P425" s="144">
        <v>3</v>
      </c>
      <c r="Q425" s="144">
        <v>900</v>
      </c>
      <c r="R425" s="144">
        <v>4</v>
      </c>
      <c r="S425" s="145">
        <v>750</v>
      </c>
      <c r="T425" s="145">
        <v>16</v>
      </c>
      <c r="U425" s="144" t="s">
        <v>43</v>
      </c>
      <c r="V425" s="144" t="s">
        <v>3561</v>
      </c>
      <c r="W425" s="144">
        <v>61.3</v>
      </c>
    </row>
    <row r="426" spans="1:23" x14ac:dyDescent="0.3">
      <c r="A426" s="113" t="s">
        <v>3988</v>
      </c>
      <c r="C426" s="126" t="e">
        <f>VLOOKUP([1]Creep!$A426,[1]comp!$A$2:$BJ$838, 6, FALSE)</f>
        <v>#N/A</v>
      </c>
      <c r="D426" s="113" t="str">
        <f>IF(A426=A425, "",VLOOKUP([1]Creep!$A426,[1]comp!$A$2:$BJ$838, 3, FALSE))</f>
        <v/>
      </c>
      <c r="E426" s="126" t="e">
        <f>VLOOKUP([1]Creep!$A426, [1]comp!$A$2:$BJ$838, 2, FALSE)</f>
        <v>#N/A</v>
      </c>
      <c r="F426" s="113" t="s">
        <v>3989</v>
      </c>
      <c r="G426" s="113" t="s">
        <v>3987</v>
      </c>
      <c r="H426" s="113">
        <v>921.44547589001695</v>
      </c>
      <c r="I426" s="113">
        <v>3.6187498124112797E-5</v>
      </c>
      <c r="J426" s="113">
        <v>800</v>
      </c>
      <c r="N426" s="144" t="s">
        <v>4643</v>
      </c>
      <c r="O426" s="144">
        <v>1250</v>
      </c>
      <c r="P426" s="144">
        <v>3</v>
      </c>
      <c r="Q426" s="144">
        <v>900</v>
      </c>
      <c r="R426" s="144">
        <v>4</v>
      </c>
      <c r="S426" s="145">
        <v>750</v>
      </c>
      <c r="T426" s="145">
        <v>16</v>
      </c>
      <c r="U426" s="144" t="s">
        <v>43</v>
      </c>
      <c r="V426" s="144" t="s">
        <v>3561</v>
      </c>
      <c r="W426" s="144">
        <v>61.3</v>
      </c>
    </row>
    <row r="427" spans="1:23" x14ac:dyDescent="0.3">
      <c r="A427" s="113" t="s">
        <v>3988</v>
      </c>
      <c r="C427" s="126" t="e">
        <f>VLOOKUP([1]Creep!$A427,[1]comp!$A$2:$BJ$838, 6, FALSE)</f>
        <v>#N/A</v>
      </c>
      <c r="D427" s="113" t="str">
        <f>IF(A427=A426, "",VLOOKUP([1]Creep!$A427,[1]comp!$A$2:$BJ$838, 3, FALSE))</f>
        <v/>
      </c>
      <c r="E427" s="126" t="e">
        <f>VLOOKUP([1]Creep!$A427, [1]comp!$A$2:$BJ$838, 2, FALSE)</f>
        <v>#N/A</v>
      </c>
      <c r="F427" s="113" t="s">
        <v>3989</v>
      </c>
      <c r="G427" s="113" t="s">
        <v>3987</v>
      </c>
      <c r="H427" s="113">
        <v>979.18245290563596</v>
      </c>
      <c r="I427" s="113">
        <v>3.40041193270372E-4</v>
      </c>
      <c r="J427" s="113">
        <v>800</v>
      </c>
      <c r="N427" s="144" t="s">
        <v>4643</v>
      </c>
      <c r="O427" s="144">
        <v>1250</v>
      </c>
      <c r="P427" s="144">
        <v>3</v>
      </c>
      <c r="Q427" s="144">
        <v>900</v>
      </c>
      <c r="R427" s="144">
        <v>4</v>
      </c>
      <c r="S427" s="145">
        <v>750</v>
      </c>
      <c r="T427" s="145">
        <v>16</v>
      </c>
      <c r="U427" s="144" t="s">
        <v>43</v>
      </c>
      <c r="V427" s="144" t="s">
        <v>3561</v>
      </c>
      <c r="W427" s="144">
        <v>61.3</v>
      </c>
    </row>
    <row r="428" spans="1:23" x14ac:dyDescent="0.3">
      <c r="A428" s="113" t="s">
        <v>3990</v>
      </c>
      <c r="C428" s="126" t="e">
        <f>VLOOKUP([1]Creep!$A428,[1]comp!$A$2:$BJ$838, 6, FALSE)</f>
        <v>#N/A</v>
      </c>
      <c r="D428" s="113" t="e">
        <f>IF(A428=A427, "",VLOOKUP([1]Creep!$A428,[1]comp!$A$2:$BJ$838, 3, FALSE))</f>
        <v>#N/A</v>
      </c>
      <c r="E428" s="126" t="e">
        <f>VLOOKUP([1]Creep!$A428, [1]comp!$A$2:$BJ$838, 2, FALSE)</f>
        <v>#N/A</v>
      </c>
      <c r="F428" s="113" t="s">
        <v>3991</v>
      </c>
      <c r="G428" s="113" t="s">
        <v>3987</v>
      </c>
      <c r="H428" s="113">
        <v>399.06610136547903</v>
      </c>
      <c r="I428" s="130">
        <v>5.5943257061693399E-8</v>
      </c>
      <c r="J428" s="113">
        <v>800</v>
      </c>
      <c r="N428" s="144" t="s">
        <v>4644</v>
      </c>
      <c r="O428" s="144">
        <v>1250</v>
      </c>
      <c r="P428" s="144">
        <v>3</v>
      </c>
      <c r="Q428" s="144">
        <v>900</v>
      </c>
      <c r="R428" s="144">
        <v>4</v>
      </c>
      <c r="S428" s="145">
        <v>750</v>
      </c>
      <c r="T428" s="145">
        <v>16</v>
      </c>
      <c r="U428" s="144" t="s">
        <v>43</v>
      </c>
      <c r="V428" s="144" t="s">
        <v>3561</v>
      </c>
      <c r="W428" s="144">
        <v>61.5</v>
      </c>
    </row>
    <row r="429" spans="1:23" x14ac:dyDescent="0.3">
      <c r="A429" s="113" t="s">
        <v>3990</v>
      </c>
      <c r="C429" s="126" t="e">
        <f>VLOOKUP([1]Creep!$A429,[1]comp!$A$2:$BJ$838, 6, FALSE)</f>
        <v>#N/A</v>
      </c>
      <c r="D429" s="113" t="str">
        <f>IF(A429=A428, "",VLOOKUP([1]Creep!$A429,[1]comp!$A$2:$BJ$838, 3, FALSE))</f>
        <v/>
      </c>
      <c r="E429" s="126" t="e">
        <f>VLOOKUP([1]Creep!$A429, [1]comp!$A$2:$BJ$838, 2, FALSE)</f>
        <v>#N/A</v>
      </c>
      <c r="F429" s="113" t="s">
        <v>3991</v>
      </c>
      <c r="G429" s="113" t="s">
        <v>3987</v>
      </c>
      <c r="H429" s="113">
        <v>486.78013894941603</v>
      </c>
      <c r="I429" s="130">
        <v>4.8382096649259303E-7</v>
      </c>
      <c r="J429" s="113">
        <v>800</v>
      </c>
      <c r="N429" s="144" t="s">
        <v>4644</v>
      </c>
      <c r="O429" s="144">
        <v>1250</v>
      </c>
      <c r="P429" s="144">
        <v>3</v>
      </c>
      <c r="Q429" s="144">
        <v>900</v>
      </c>
      <c r="R429" s="144">
        <v>4</v>
      </c>
      <c r="S429" s="145">
        <v>750</v>
      </c>
      <c r="T429" s="145">
        <v>16</v>
      </c>
      <c r="U429" s="144" t="s">
        <v>43</v>
      </c>
      <c r="V429" s="144" t="s">
        <v>3561</v>
      </c>
      <c r="W429" s="144">
        <v>61.5</v>
      </c>
    </row>
    <row r="430" spans="1:23" x14ac:dyDescent="0.3">
      <c r="A430" s="113" t="s">
        <v>3990</v>
      </c>
      <c r="C430" s="126" t="e">
        <f>VLOOKUP([1]Creep!$A430,[1]comp!$A$2:$BJ$838, 6, FALSE)</f>
        <v>#N/A</v>
      </c>
      <c r="D430" s="113" t="str">
        <f>IF(A430=A429, "",VLOOKUP([1]Creep!$A430,[1]comp!$A$2:$BJ$838, 3, FALSE))</f>
        <v/>
      </c>
      <c r="E430" s="126" t="e">
        <f>VLOOKUP([1]Creep!$A430, [1]comp!$A$2:$BJ$838, 2, FALSE)</f>
        <v>#N/A</v>
      </c>
      <c r="F430" s="113" t="s">
        <v>3991</v>
      </c>
      <c r="G430" s="113" t="s">
        <v>3987</v>
      </c>
      <c r="H430" s="113">
        <v>684.77074894725899</v>
      </c>
      <c r="I430" s="113">
        <v>4.3615377892080002E-6</v>
      </c>
      <c r="J430" s="113">
        <v>800</v>
      </c>
      <c r="N430" s="144" t="s">
        <v>4644</v>
      </c>
      <c r="O430" s="144">
        <v>1250</v>
      </c>
      <c r="P430" s="144">
        <v>3</v>
      </c>
      <c r="Q430" s="144">
        <v>900</v>
      </c>
      <c r="R430" s="144">
        <v>4</v>
      </c>
      <c r="S430" s="145">
        <v>750</v>
      </c>
      <c r="T430" s="145">
        <v>16</v>
      </c>
      <c r="U430" s="144" t="s">
        <v>43</v>
      </c>
      <c r="V430" s="144" t="s">
        <v>3561</v>
      </c>
      <c r="W430" s="144">
        <v>61.5</v>
      </c>
    </row>
    <row r="431" spans="1:23" x14ac:dyDescent="0.3">
      <c r="A431" s="113" t="s">
        <v>3990</v>
      </c>
      <c r="C431" s="126" t="e">
        <f>VLOOKUP([1]Creep!$A431,[1]comp!$A$2:$BJ$838, 6, FALSE)</f>
        <v>#N/A</v>
      </c>
      <c r="D431" s="113" t="str">
        <f>IF(A431=A430, "",VLOOKUP([1]Creep!$A431,[1]comp!$A$2:$BJ$838, 3, FALSE))</f>
        <v/>
      </c>
      <c r="E431" s="126" t="e">
        <f>VLOOKUP([1]Creep!$A431, [1]comp!$A$2:$BJ$838, 2, FALSE)</f>
        <v>#N/A</v>
      </c>
      <c r="F431" s="113" t="s">
        <v>3991</v>
      </c>
      <c r="G431" s="113" t="s">
        <v>3987</v>
      </c>
      <c r="H431" s="113">
        <v>819.80769023722803</v>
      </c>
      <c r="I431" s="113">
        <v>4.09838367175727E-5</v>
      </c>
      <c r="J431" s="113">
        <v>800</v>
      </c>
      <c r="N431" s="144" t="s">
        <v>4644</v>
      </c>
      <c r="O431" s="144">
        <v>1250</v>
      </c>
      <c r="P431" s="144">
        <v>3</v>
      </c>
      <c r="Q431" s="144">
        <v>900</v>
      </c>
      <c r="R431" s="144">
        <v>4</v>
      </c>
      <c r="S431" s="145">
        <v>750</v>
      </c>
      <c r="T431" s="145">
        <v>16</v>
      </c>
      <c r="U431" s="144" t="s">
        <v>43</v>
      </c>
      <c r="V431" s="144" t="s">
        <v>3561</v>
      </c>
      <c r="W431" s="144">
        <v>61.5</v>
      </c>
    </row>
    <row r="432" spans="1:23" x14ac:dyDescent="0.3">
      <c r="A432" s="113" t="s">
        <v>3990</v>
      </c>
      <c r="C432" s="126" t="e">
        <f>VLOOKUP([1]Creep!$A432,[1]comp!$A$2:$BJ$838, 6, FALSE)</f>
        <v>#N/A</v>
      </c>
      <c r="D432" s="113" t="str">
        <f>IF(A432=A431, "",VLOOKUP([1]Creep!$A432,[1]comp!$A$2:$BJ$838, 3, FALSE))</f>
        <v/>
      </c>
      <c r="E432" s="126" t="e">
        <f>VLOOKUP([1]Creep!$A432, [1]comp!$A$2:$BJ$838, 2, FALSE)</f>
        <v>#N/A</v>
      </c>
      <c r="F432" s="113" t="s">
        <v>3991</v>
      </c>
      <c r="G432" s="113" t="s">
        <v>3987</v>
      </c>
      <c r="H432" s="113">
        <v>845.10170519424003</v>
      </c>
      <c r="I432" s="113">
        <v>3.5444556739704498E-4</v>
      </c>
      <c r="J432" s="113">
        <v>800</v>
      </c>
      <c r="N432" s="144" t="s">
        <v>4644</v>
      </c>
      <c r="O432" s="144">
        <v>1250</v>
      </c>
      <c r="P432" s="144">
        <v>3</v>
      </c>
      <c r="Q432" s="144">
        <v>900</v>
      </c>
      <c r="R432" s="144">
        <v>4</v>
      </c>
      <c r="S432" s="145">
        <v>750</v>
      </c>
      <c r="T432" s="145">
        <v>16</v>
      </c>
      <c r="U432" s="144" t="s">
        <v>43</v>
      </c>
      <c r="V432" s="144" t="s">
        <v>3561</v>
      </c>
      <c r="W432" s="144">
        <v>61.5</v>
      </c>
    </row>
    <row r="433" spans="1:23" x14ac:dyDescent="0.3">
      <c r="A433" s="113" t="s">
        <v>2342</v>
      </c>
      <c r="C433" s="126">
        <v>195</v>
      </c>
      <c r="D433" s="113" t="s">
        <v>2863</v>
      </c>
      <c r="E433" s="126" t="s">
        <v>1483</v>
      </c>
      <c r="F433" s="113" t="s">
        <v>469</v>
      </c>
      <c r="G433" s="113" t="s">
        <v>3987</v>
      </c>
      <c r="H433" s="113">
        <v>450.22148980976698</v>
      </c>
      <c r="I433" s="130">
        <v>2.2183585713142101E-7</v>
      </c>
      <c r="J433" s="113">
        <v>850</v>
      </c>
      <c r="N433" s="144" t="s">
        <v>4645</v>
      </c>
      <c r="O433" s="144">
        <v>1250</v>
      </c>
      <c r="P433" s="144">
        <v>3</v>
      </c>
      <c r="Q433" s="144">
        <v>900</v>
      </c>
      <c r="R433" s="144">
        <v>4</v>
      </c>
      <c r="S433" s="145">
        <v>750</v>
      </c>
      <c r="T433" s="145">
        <v>16</v>
      </c>
      <c r="U433" s="144" t="s">
        <v>43</v>
      </c>
      <c r="V433" s="144" t="s">
        <v>3561</v>
      </c>
      <c r="W433" s="144">
        <v>61.8</v>
      </c>
    </row>
    <row r="434" spans="1:23" x14ac:dyDescent="0.3">
      <c r="A434" s="113" t="s">
        <v>2342</v>
      </c>
      <c r="C434" s="126">
        <v>195</v>
      </c>
      <c r="D434" s="113" t="s">
        <v>2123</v>
      </c>
      <c r="E434" s="126" t="s">
        <v>1483</v>
      </c>
      <c r="F434" s="113" t="s">
        <v>469</v>
      </c>
      <c r="G434" s="113" t="s">
        <v>3987</v>
      </c>
      <c r="H434" s="113">
        <v>663.52863628698901</v>
      </c>
      <c r="I434" s="113">
        <v>4.52110919703617E-6</v>
      </c>
      <c r="J434" s="113">
        <v>850</v>
      </c>
      <c r="N434" s="144" t="s">
        <v>4645</v>
      </c>
      <c r="O434" s="144">
        <v>1250</v>
      </c>
      <c r="P434" s="144">
        <v>3</v>
      </c>
      <c r="Q434" s="144">
        <v>900</v>
      </c>
      <c r="R434" s="144">
        <v>4</v>
      </c>
      <c r="S434" s="145">
        <v>750</v>
      </c>
      <c r="T434" s="145">
        <v>16</v>
      </c>
      <c r="U434" s="144" t="s">
        <v>43</v>
      </c>
      <c r="V434" s="144" t="s">
        <v>3561</v>
      </c>
      <c r="W434" s="144">
        <v>61.8</v>
      </c>
    </row>
    <row r="435" spans="1:23" x14ac:dyDescent="0.3">
      <c r="A435" s="113" t="s">
        <v>2342</v>
      </c>
      <c r="C435" s="126">
        <v>195</v>
      </c>
      <c r="D435" s="113" t="s">
        <v>2123</v>
      </c>
      <c r="E435" s="126" t="s">
        <v>1483</v>
      </c>
      <c r="F435" s="113" t="s">
        <v>469</v>
      </c>
      <c r="G435" s="113" t="s">
        <v>3987</v>
      </c>
      <c r="H435" s="113">
        <v>793.42576008362596</v>
      </c>
      <c r="I435" s="113">
        <v>4.4544313539969899E-5</v>
      </c>
      <c r="J435" s="113">
        <v>850</v>
      </c>
      <c r="N435" s="144" t="s">
        <v>4645</v>
      </c>
      <c r="O435" s="144">
        <v>1250</v>
      </c>
      <c r="P435" s="144">
        <v>3</v>
      </c>
      <c r="Q435" s="144">
        <v>900</v>
      </c>
      <c r="R435" s="144">
        <v>4</v>
      </c>
      <c r="S435" s="145">
        <v>750</v>
      </c>
      <c r="T435" s="145">
        <v>16</v>
      </c>
      <c r="U435" s="144" t="s">
        <v>43</v>
      </c>
      <c r="V435" s="144" t="s">
        <v>3561</v>
      </c>
      <c r="W435" s="144">
        <v>61.8</v>
      </c>
    </row>
    <row r="436" spans="1:23" x14ac:dyDescent="0.3">
      <c r="A436" s="113" t="s">
        <v>2342</v>
      </c>
      <c r="C436" s="126">
        <v>195</v>
      </c>
      <c r="D436" s="113" t="s">
        <v>2123</v>
      </c>
      <c r="E436" s="126" t="s">
        <v>1483</v>
      </c>
      <c r="F436" s="113" t="s">
        <v>469</v>
      </c>
      <c r="G436" s="113" t="s">
        <v>3987</v>
      </c>
      <c r="H436" s="113">
        <v>923.01187332390202</v>
      </c>
      <c r="I436" s="113">
        <v>3.6621287550308901E-4</v>
      </c>
      <c r="J436" s="113">
        <v>850</v>
      </c>
      <c r="N436" s="144" t="s">
        <v>4645</v>
      </c>
      <c r="O436" s="144">
        <v>1250</v>
      </c>
      <c r="P436" s="144">
        <v>3</v>
      </c>
      <c r="Q436" s="144">
        <v>900</v>
      </c>
      <c r="R436" s="144">
        <v>4</v>
      </c>
      <c r="S436" s="145">
        <v>750</v>
      </c>
      <c r="T436" s="145">
        <v>16</v>
      </c>
      <c r="U436" s="144" t="s">
        <v>43</v>
      </c>
      <c r="V436" s="144" t="s">
        <v>3561</v>
      </c>
      <c r="W436" s="144">
        <v>61.8</v>
      </c>
    </row>
    <row r="437" spans="1:23" x14ac:dyDescent="0.3">
      <c r="A437" s="113" t="s">
        <v>2343</v>
      </c>
      <c r="C437" s="126">
        <v>196</v>
      </c>
      <c r="D437" s="113" t="s">
        <v>2123</v>
      </c>
      <c r="E437" s="126" t="s">
        <v>1483</v>
      </c>
      <c r="F437" s="113" t="s">
        <v>447</v>
      </c>
      <c r="G437" s="113" t="s">
        <v>3987</v>
      </c>
      <c r="H437" s="113">
        <v>298.83830400330902</v>
      </c>
      <c r="I437" s="130">
        <v>9.4552469872861595E-7</v>
      </c>
      <c r="J437" s="113">
        <v>850</v>
      </c>
      <c r="N437" s="144" t="s">
        <v>4646</v>
      </c>
      <c r="O437" s="144">
        <v>1250</v>
      </c>
      <c r="P437" s="144">
        <v>3</v>
      </c>
      <c r="Q437" s="144">
        <v>900</v>
      </c>
      <c r="R437" s="144">
        <v>4</v>
      </c>
      <c r="S437" s="145">
        <v>750</v>
      </c>
      <c r="T437" s="145">
        <v>16</v>
      </c>
      <c r="U437" s="144" t="s">
        <v>43</v>
      </c>
      <c r="V437" s="144" t="s">
        <v>3561</v>
      </c>
      <c r="W437" s="144">
        <v>61.8</v>
      </c>
    </row>
    <row r="438" spans="1:23" x14ac:dyDescent="0.3">
      <c r="A438" s="113" t="s">
        <v>2343</v>
      </c>
      <c r="C438" s="126">
        <v>196</v>
      </c>
      <c r="D438" s="113" t="s">
        <v>2123</v>
      </c>
      <c r="E438" s="126" t="s">
        <v>1483</v>
      </c>
      <c r="F438" s="113" t="s">
        <v>447</v>
      </c>
      <c r="G438" s="113" t="s">
        <v>3987</v>
      </c>
      <c r="H438" s="113">
        <v>456.45612399760398</v>
      </c>
      <c r="I438" s="113">
        <v>5.8022385898928898E-6</v>
      </c>
      <c r="J438" s="113">
        <v>850</v>
      </c>
      <c r="N438" s="144" t="s">
        <v>4646</v>
      </c>
      <c r="O438" s="144">
        <v>1250</v>
      </c>
      <c r="P438" s="144">
        <v>3</v>
      </c>
      <c r="Q438" s="144">
        <v>900</v>
      </c>
      <c r="R438" s="144">
        <v>4</v>
      </c>
      <c r="S438" s="145">
        <v>750</v>
      </c>
      <c r="T438" s="145">
        <v>16</v>
      </c>
      <c r="U438" s="144" t="s">
        <v>43</v>
      </c>
      <c r="V438" s="144" t="s">
        <v>3561</v>
      </c>
      <c r="W438" s="144">
        <v>61.8</v>
      </c>
    </row>
    <row r="439" spans="1:23" x14ac:dyDescent="0.3">
      <c r="A439" s="113" t="s">
        <v>2343</v>
      </c>
      <c r="C439" s="126">
        <v>196</v>
      </c>
      <c r="D439" s="113" t="s">
        <v>2123</v>
      </c>
      <c r="E439" s="126" t="s">
        <v>1483</v>
      </c>
      <c r="F439" s="113" t="s">
        <v>447</v>
      </c>
      <c r="G439" s="113" t="s">
        <v>3987</v>
      </c>
      <c r="H439" s="113">
        <v>626.28763552000396</v>
      </c>
      <c r="I439" s="113">
        <v>4.9888290192218197E-5</v>
      </c>
      <c r="J439" s="113">
        <v>850</v>
      </c>
      <c r="N439" s="144" t="s">
        <v>4646</v>
      </c>
      <c r="O439" s="144">
        <v>1250</v>
      </c>
      <c r="P439" s="144">
        <v>3</v>
      </c>
      <c r="Q439" s="144">
        <v>900</v>
      </c>
      <c r="R439" s="144">
        <v>4</v>
      </c>
      <c r="S439" s="145">
        <v>750</v>
      </c>
      <c r="T439" s="145">
        <v>16</v>
      </c>
      <c r="U439" s="144" t="s">
        <v>43</v>
      </c>
      <c r="V439" s="144" t="s">
        <v>3561</v>
      </c>
      <c r="W439" s="144">
        <v>61.8</v>
      </c>
    </row>
    <row r="440" spans="1:23" x14ac:dyDescent="0.3">
      <c r="A440" s="113" t="s">
        <v>2343</v>
      </c>
      <c r="C440" s="126">
        <v>196</v>
      </c>
      <c r="D440" s="113" t="s">
        <v>2123</v>
      </c>
      <c r="E440" s="126" t="s">
        <v>1483</v>
      </c>
      <c r="F440" s="113" t="s">
        <v>447</v>
      </c>
      <c r="G440" s="113" t="s">
        <v>3987</v>
      </c>
      <c r="H440" s="113">
        <v>793.42576008362596</v>
      </c>
      <c r="I440" s="113">
        <v>3.95019338585254E-4</v>
      </c>
      <c r="J440" s="113">
        <v>850</v>
      </c>
      <c r="N440" s="144" t="s">
        <v>4646</v>
      </c>
      <c r="O440" s="144">
        <v>1250</v>
      </c>
      <c r="P440" s="144">
        <v>3</v>
      </c>
      <c r="Q440" s="144">
        <v>900</v>
      </c>
      <c r="R440" s="144">
        <v>4</v>
      </c>
      <c r="S440" s="145">
        <v>750</v>
      </c>
      <c r="T440" s="145">
        <v>16</v>
      </c>
      <c r="U440" s="144" t="s">
        <v>43</v>
      </c>
      <c r="V440" s="144" t="s">
        <v>3561</v>
      </c>
      <c r="W440" s="144">
        <v>61.8</v>
      </c>
    </row>
    <row r="441" spans="1:23" x14ac:dyDescent="0.3">
      <c r="A441" s="113" t="s">
        <v>3988</v>
      </c>
      <c r="C441" s="126" t="e">
        <v>#N/A</v>
      </c>
      <c r="D441" s="113" t="e">
        <v>#N/A</v>
      </c>
      <c r="E441" s="126" t="e">
        <v>#N/A</v>
      </c>
      <c r="F441" s="113" t="s">
        <v>3989</v>
      </c>
      <c r="G441" s="113" t="s">
        <v>3987</v>
      </c>
      <c r="H441" s="113">
        <v>349.56374307581001</v>
      </c>
      <c r="I441" s="130">
        <v>4.6195138474927001E-8</v>
      </c>
      <c r="J441" s="113">
        <v>850</v>
      </c>
      <c r="N441" s="144" t="s">
        <v>4647</v>
      </c>
      <c r="O441" s="144">
        <v>1250</v>
      </c>
      <c r="P441" s="144">
        <v>3</v>
      </c>
      <c r="Q441" s="144">
        <v>900</v>
      </c>
      <c r="R441" s="144">
        <v>4</v>
      </c>
      <c r="S441" s="145">
        <v>750</v>
      </c>
      <c r="T441" s="145">
        <v>16</v>
      </c>
      <c r="U441" s="144" t="s">
        <v>43</v>
      </c>
      <c r="V441" s="144" t="s">
        <v>3561</v>
      </c>
      <c r="W441" s="144">
        <v>61.3</v>
      </c>
    </row>
    <row r="442" spans="1:23" x14ac:dyDescent="0.3">
      <c r="A442" s="113" t="s">
        <v>3988</v>
      </c>
      <c r="C442" s="126" t="e">
        <v>#N/A</v>
      </c>
      <c r="D442" s="113" t="s">
        <v>2123</v>
      </c>
      <c r="E442" s="126" t="e">
        <v>#N/A</v>
      </c>
      <c r="F442" s="113" t="s">
        <v>3989</v>
      </c>
      <c r="G442" s="113" t="s">
        <v>3987</v>
      </c>
      <c r="H442" s="113">
        <v>448.98481932374898</v>
      </c>
      <c r="I442" s="130">
        <v>4.4703864242465902E-7</v>
      </c>
      <c r="J442" s="113">
        <v>850</v>
      </c>
      <c r="N442" s="144" t="s">
        <v>4647</v>
      </c>
      <c r="O442" s="144">
        <v>1250</v>
      </c>
      <c r="P442" s="144">
        <v>3</v>
      </c>
      <c r="Q442" s="144">
        <v>900</v>
      </c>
      <c r="R442" s="144">
        <v>4</v>
      </c>
      <c r="S442" s="145">
        <v>750</v>
      </c>
      <c r="T442" s="145">
        <v>16</v>
      </c>
      <c r="U442" s="144" t="s">
        <v>43</v>
      </c>
      <c r="V442" s="144" t="s">
        <v>3561</v>
      </c>
      <c r="W442" s="144">
        <v>61.3</v>
      </c>
    </row>
    <row r="443" spans="1:23" x14ac:dyDescent="0.3">
      <c r="A443" s="113" t="s">
        <v>3988</v>
      </c>
      <c r="C443" s="126" t="e">
        <v>#N/A</v>
      </c>
      <c r="D443" s="113" t="s">
        <v>2123</v>
      </c>
      <c r="E443" s="126" t="e">
        <v>#N/A</v>
      </c>
      <c r="F443" s="113" t="s">
        <v>3989</v>
      </c>
      <c r="G443" s="113" t="s">
        <v>3987</v>
      </c>
      <c r="H443" s="113">
        <v>607.62220937813004</v>
      </c>
      <c r="I443" s="113">
        <v>4.0800221974028597E-6</v>
      </c>
      <c r="J443" s="113">
        <v>850</v>
      </c>
      <c r="N443" s="144" t="s">
        <v>4647</v>
      </c>
      <c r="O443" s="144">
        <v>1250</v>
      </c>
      <c r="P443" s="144">
        <v>3</v>
      </c>
      <c r="Q443" s="144">
        <v>900</v>
      </c>
      <c r="R443" s="144">
        <v>4</v>
      </c>
      <c r="S443" s="145">
        <v>750</v>
      </c>
      <c r="T443" s="145">
        <v>16</v>
      </c>
      <c r="U443" s="144" t="s">
        <v>43</v>
      </c>
      <c r="V443" s="144" t="s">
        <v>3561</v>
      </c>
      <c r="W443" s="144">
        <v>61.3</v>
      </c>
    </row>
    <row r="444" spans="1:23" x14ac:dyDescent="0.3">
      <c r="A444" s="113" t="s">
        <v>3988</v>
      </c>
      <c r="C444" s="126" t="e">
        <v>#N/A</v>
      </c>
      <c r="D444" s="113" t="s">
        <v>2123</v>
      </c>
      <c r="E444" s="126" t="e">
        <v>#N/A</v>
      </c>
      <c r="F444" s="113" t="s">
        <v>3989</v>
      </c>
      <c r="G444" s="113" t="s">
        <v>3987</v>
      </c>
      <c r="H444" s="113">
        <v>765.556011979137</v>
      </c>
      <c r="I444" s="113">
        <v>4.9183784864466001E-5</v>
      </c>
      <c r="J444" s="113">
        <v>850</v>
      </c>
      <c r="N444" s="144" t="s">
        <v>4647</v>
      </c>
      <c r="O444" s="144">
        <v>1250</v>
      </c>
      <c r="P444" s="144">
        <v>3</v>
      </c>
      <c r="Q444" s="144">
        <v>900</v>
      </c>
      <c r="R444" s="144">
        <v>4</v>
      </c>
      <c r="S444" s="145">
        <v>750</v>
      </c>
      <c r="T444" s="145">
        <v>16</v>
      </c>
      <c r="U444" s="144" t="s">
        <v>43</v>
      </c>
      <c r="V444" s="144" t="s">
        <v>3561</v>
      </c>
      <c r="W444" s="144">
        <v>61.3</v>
      </c>
    </row>
    <row r="445" spans="1:23" x14ac:dyDescent="0.3">
      <c r="A445" s="113" t="s">
        <v>3988</v>
      </c>
      <c r="C445" s="126" t="e">
        <v>#N/A</v>
      </c>
      <c r="D445" s="113" t="s">
        <v>2123</v>
      </c>
      <c r="E445" s="126" t="e">
        <v>#N/A</v>
      </c>
      <c r="F445" s="113" t="s">
        <v>3989</v>
      </c>
      <c r="G445" s="113" t="s">
        <v>3987</v>
      </c>
      <c r="H445" s="113">
        <v>845.24236495610796</v>
      </c>
      <c r="I445" s="113">
        <v>3.4398732719530901E-4</v>
      </c>
      <c r="J445" s="113">
        <v>850</v>
      </c>
      <c r="N445" s="144" t="s">
        <v>4647</v>
      </c>
      <c r="O445" s="144">
        <v>1250</v>
      </c>
      <c r="P445" s="144">
        <v>3</v>
      </c>
      <c r="Q445" s="144">
        <v>900</v>
      </c>
      <c r="R445" s="144">
        <v>4</v>
      </c>
      <c r="S445" s="145">
        <v>750</v>
      </c>
      <c r="T445" s="145">
        <v>16</v>
      </c>
      <c r="U445" s="144" t="s">
        <v>43</v>
      </c>
      <c r="V445" s="144" t="s">
        <v>3561</v>
      </c>
      <c r="W445" s="144">
        <v>61.3</v>
      </c>
    </row>
    <row r="446" spans="1:23" x14ac:dyDescent="0.3">
      <c r="A446" s="113" t="s">
        <v>3990</v>
      </c>
      <c r="C446" s="126" t="e">
        <v>#N/A</v>
      </c>
      <c r="D446" s="113" t="e">
        <v>#N/A</v>
      </c>
      <c r="E446" s="126" t="e">
        <v>#N/A</v>
      </c>
      <c r="F446" s="113" t="s">
        <v>3991</v>
      </c>
      <c r="G446" s="113" t="s">
        <v>3987</v>
      </c>
      <c r="H446" s="113">
        <v>299.66141537533503</v>
      </c>
      <c r="I446" s="130">
        <v>1.3559045669795001E-7</v>
      </c>
      <c r="J446" s="113">
        <v>850</v>
      </c>
      <c r="N446" s="144" t="s">
        <v>4648</v>
      </c>
      <c r="O446" s="144">
        <v>1250</v>
      </c>
      <c r="P446" s="144">
        <v>3</v>
      </c>
      <c r="Q446" s="144">
        <v>900</v>
      </c>
      <c r="R446" s="144">
        <v>4</v>
      </c>
      <c r="S446" s="145">
        <v>750</v>
      </c>
      <c r="T446" s="145">
        <v>16</v>
      </c>
      <c r="U446" s="144" t="s">
        <v>43</v>
      </c>
      <c r="V446" s="144" t="s">
        <v>3561</v>
      </c>
      <c r="W446" s="144">
        <v>61.5</v>
      </c>
    </row>
    <row r="447" spans="1:23" x14ac:dyDescent="0.3">
      <c r="A447" s="113" t="s">
        <v>3990</v>
      </c>
      <c r="C447" s="126" t="e">
        <v>#N/A</v>
      </c>
      <c r="D447" s="113" t="s">
        <v>2123</v>
      </c>
      <c r="E447" s="126" t="e">
        <v>#N/A</v>
      </c>
      <c r="F447" s="113" t="s">
        <v>3991</v>
      </c>
      <c r="G447" s="113" t="s">
        <v>3987</v>
      </c>
      <c r="H447" s="113">
        <v>380.678061204247</v>
      </c>
      <c r="I447" s="113">
        <v>1.16323102399356E-6</v>
      </c>
      <c r="J447" s="113">
        <v>850</v>
      </c>
      <c r="N447" s="144" t="s">
        <v>4648</v>
      </c>
      <c r="O447" s="144">
        <v>1250</v>
      </c>
      <c r="P447" s="144">
        <v>3</v>
      </c>
      <c r="Q447" s="144">
        <v>900</v>
      </c>
      <c r="R447" s="144">
        <v>4</v>
      </c>
      <c r="S447" s="145">
        <v>750</v>
      </c>
      <c r="T447" s="145">
        <v>16</v>
      </c>
      <c r="U447" s="144" t="s">
        <v>43</v>
      </c>
      <c r="V447" s="144" t="s">
        <v>3561</v>
      </c>
      <c r="W447" s="144">
        <v>61.5</v>
      </c>
    </row>
    <row r="448" spans="1:23" x14ac:dyDescent="0.3">
      <c r="A448" s="113" t="s">
        <v>3990</v>
      </c>
      <c r="C448" s="126" t="e">
        <v>#N/A</v>
      </c>
      <c r="D448" s="113" t="s">
        <v>2123</v>
      </c>
      <c r="E448" s="126" t="e">
        <v>#N/A</v>
      </c>
      <c r="F448" s="113" t="s">
        <v>3991</v>
      </c>
      <c r="G448" s="113" t="s">
        <v>3987</v>
      </c>
      <c r="H448" s="113">
        <v>466.611615830446</v>
      </c>
      <c r="I448" s="113">
        <v>5.2528303507953496E-6</v>
      </c>
      <c r="J448" s="113">
        <v>850</v>
      </c>
      <c r="N448" s="144" t="s">
        <v>4648</v>
      </c>
      <c r="O448" s="144">
        <v>1250</v>
      </c>
      <c r="P448" s="144">
        <v>3</v>
      </c>
      <c r="Q448" s="144">
        <v>900</v>
      </c>
      <c r="R448" s="144">
        <v>4</v>
      </c>
      <c r="S448" s="145">
        <v>750</v>
      </c>
      <c r="T448" s="145">
        <v>16</v>
      </c>
      <c r="U448" s="144" t="s">
        <v>43</v>
      </c>
      <c r="V448" s="144" t="s">
        <v>3561</v>
      </c>
      <c r="W448" s="144">
        <v>61.5</v>
      </c>
    </row>
    <row r="449" spans="1:23" x14ac:dyDescent="0.3">
      <c r="A449" s="113" t="s">
        <v>3990</v>
      </c>
      <c r="C449" s="126" t="e">
        <v>#N/A</v>
      </c>
      <c r="D449" s="113" t="s">
        <v>2123</v>
      </c>
      <c r="E449" s="126" t="e">
        <v>#N/A</v>
      </c>
      <c r="F449" s="113" t="s">
        <v>3991</v>
      </c>
      <c r="G449" s="113" t="s">
        <v>3987</v>
      </c>
      <c r="H449" s="113">
        <v>624.56734572456799</v>
      </c>
      <c r="I449" s="113">
        <v>4.00232119952347E-5</v>
      </c>
      <c r="J449" s="113">
        <v>850</v>
      </c>
      <c r="N449" s="144" t="s">
        <v>4648</v>
      </c>
      <c r="O449" s="144">
        <v>1250</v>
      </c>
      <c r="P449" s="144">
        <v>3</v>
      </c>
      <c r="Q449" s="144">
        <v>900</v>
      </c>
      <c r="R449" s="144">
        <v>4</v>
      </c>
      <c r="S449" s="145">
        <v>750</v>
      </c>
      <c r="T449" s="145">
        <v>16</v>
      </c>
      <c r="U449" s="144" t="s">
        <v>43</v>
      </c>
      <c r="V449" s="144" t="s">
        <v>3561</v>
      </c>
      <c r="W449" s="144">
        <v>61.5</v>
      </c>
    </row>
    <row r="450" spans="1:23" x14ac:dyDescent="0.3">
      <c r="A450" s="113" t="s">
        <v>3990</v>
      </c>
      <c r="C450" s="126" t="e">
        <v>#N/A</v>
      </c>
      <c r="D450" s="113" t="s">
        <v>2123</v>
      </c>
      <c r="E450" s="126" t="e">
        <v>#N/A</v>
      </c>
      <c r="F450" s="113" t="s">
        <v>3991</v>
      </c>
      <c r="G450" s="113" t="s">
        <v>3987</v>
      </c>
      <c r="H450" s="113">
        <v>774.02542281911303</v>
      </c>
      <c r="I450" s="113">
        <v>3.3631216832959399E-4</v>
      </c>
      <c r="J450" s="113">
        <v>850</v>
      </c>
      <c r="N450" s="144" t="s">
        <v>4648</v>
      </c>
      <c r="O450" s="144">
        <v>1250</v>
      </c>
      <c r="P450" s="144">
        <v>3</v>
      </c>
      <c r="Q450" s="144">
        <v>900</v>
      </c>
      <c r="R450" s="144">
        <v>4</v>
      </c>
      <c r="S450" s="145">
        <v>750</v>
      </c>
      <c r="T450" s="145">
        <v>16</v>
      </c>
      <c r="U450" s="144" t="s">
        <v>43</v>
      </c>
      <c r="V450" s="144" t="s">
        <v>3561</v>
      </c>
      <c r="W450" s="144">
        <v>61.5</v>
      </c>
    </row>
    <row r="451" spans="1:23" x14ac:dyDescent="0.3">
      <c r="A451" s="113" t="s">
        <v>4071</v>
      </c>
      <c r="C451" s="126" t="s">
        <v>2123</v>
      </c>
      <c r="D451" s="113"/>
      <c r="E451" s="126" t="e">
        <v>#N/A</v>
      </c>
      <c r="F451" s="113" t="s">
        <v>4072</v>
      </c>
      <c r="G451" s="126" t="s">
        <v>4073</v>
      </c>
      <c r="H451" s="113">
        <v>100</v>
      </c>
      <c r="I451" s="113">
        <v>1.1999999999999999E-6</v>
      </c>
      <c r="J451" s="113">
        <v>950</v>
      </c>
      <c r="N451" s="144" t="s">
        <v>4649</v>
      </c>
      <c r="O451" s="144">
        <v>1230</v>
      </c>
      <c r="P451" s="144">
        <v>2</v>
      </c>
      <c r="Q451" s="144">
        <v>1080</v>
      </c>
      <c r="R451" s="144">
        <v>2</v>
      </c>
      <c r="S451" s="145">
        <v>870</v>
      </c>
      <c r="T451" s="145">
        <v>20</v>
      </c>
      <c r="U451" s="144" t="s">
        <v>43</v>
      </c>
      <c r="V451" s="144" t="s">
        <v>4650</v>
      </c>
      <c r="W451" s="144">
        <v>42</v>
      </c>
    </row>
    <row r="452" spans="1:23" x14ac:dyDescent="0.3">
      <c r="A452" s="113" t="s">
        <v>4180</v>
      </c>
      <c r="C452" s="126" t="e">
        <f>VLOOKUP([1]Creep!$A452,[1]comp!$A$2:$BJ$838, 6, FALSE)</f>
        <v>#N/A</v>
      </c>
      <c r="D452" s="113" t="e">
        <f>IF(A452=A451, "",VLOOKUP([1]Creep!$A452,[1]comp!$A$2:$BJ$838, 3, FALSE))</f>
        <v>#N/A</v>
      </c>
      <c r="E452" s="126" t="e">
        <v>#N/A</v>
      </c>
      <c r="F452" s="113" t="s">
        <v>4181</v>
      </c>
      <c r="G452" s="113" t="s">
        <v>4182</v>
      </c>
      <c r="H452" s="113">
        <v>100</v>
      </c>
      <c r="I452" s="130">
        <v>1.5830000000000001E-7</v>
      </c>
      <c r="J452" s="113">
        <v>950</v>
      </c>
      <c r="N452" s="147" t="s">
        <v>4651</v>
      </c>
      <c r="O452" s="144">
        <v>1275</v>
      </c>
      <c r="P452" s="144">
        <v>48</v>
      </c>
      <c r="Q452" s="144">
        <v>900</v>
      </c>
      <c r="R452" s="144">
        <v>168</v>
      </c>
      <c r="S452" s="145"/>
      <c r="T452" s="145"/>
      <c r="U452" s="144" t="s">
        <v>43</v>
      </c>
      <c r="V452" s="144" t="s">
        <v>3561</v>
      </c>
      <c r="W452" s="144">
        <v>100</v>
      </c>
    </row>
    <row r="453" spans="1:23" x14ac:dyDescent="0.3">
      <c r="A453" s="113" t="s">
        <v>4180</v>
      </c>
      <c r="C453" s="126" t="e">
        <f>VLOOKUP([1]Creep!$A453,[1]comp!$A$2:$BJ$838, 6, FALSE)</f>
        <v>#N/A</v>
      </c>
      <c r="D453" s="113" t="str">
        <f>IF(A453=A452, "",VLOOKUP([1]Creep!$A453,[1]comp!$A$2:$BJ$838, 3, FALSE))</f>
        <v/>
      </c>
      <c r="E453" s="126" t="e">
        <f>VLOOKUP([1]Creep!$A453, [1]comp!$A$2:$BJ$838, 2, FALSE)</f>
        <v>#N/A</v>
      </c>
      <c r="F453" s="113" t="s">
        <v>4181</v>
      </c>
      <c r="G453" s="113" t="s">
        <v>4182</v>
      </c>
      <c r="H453" s="113">
        <v>150</v>
      </c>
      <c r="I453" s="130">
        <v>3.5919999999999999E-7</v>
      </c>
      <c r="J453" s="113">
        <v>950</v>
      </c>
      <c r="N453" s="147" t="s">
        <v>4651</v>
      </c>
      <c r="O453" s="144">
        <v>1275</v>
      </c>
      <c r="P453" s="144">
        <v>48</v>
      </c>
      <c r="Q453" s="144">
        <v>900</v>
      </c>
      <c r="R453" s="144">
        <v>168</v>
      </c>
      <c r="S453" s="145"/>
      <c r="T453" s="145"/>
      <c r="U453" s="144" t="s">
        <v>43</v>
      </c>
      <c r="V453" s="144" t="s">
        <v>3561</v>
      </c>
      <c r="W453" s="144">
        <v>100</v>
      </c>
    </row>
    <row r="454" spans="1:23" x14ac:dyDescent="0.3">
      <c r="A454" s="113" t="s">
        <v>4180</v>
      </c>
      <c r="C454" s="126" t="e">
        <f>VLOOKUP([1]Creep!$A454,[1]comp!$A$2:$BJ$838, 6, FALSE)</f>
        <v>#N/A</v>
      </c>
      <c r="D454" s="113" t="str">
        <f>IF(A454=A453, "",VLOOKUP([1]Creep!$A454,[1]comp!$A$2:$BJ$838, 3, FALSE))</f>
        <v/>
      </c>
      <c r="E454" s="126" t="e">
        <f>VLOOKUP([1]Creep!$A454, [1]comp!$A$2:$BJ$838, 2, FALSE)</f>
        <v>#N/A</v>
      </c>
      <c r="F454" s="113" t="s">
        <v>4181</v>
      </c>
      <c r="G454" s="113" t="s">
        <v>4182</v>
      </c>
      <c r="H454" s="113">
        <v>200</v>
      </c>
      <c r="I454" s="130">
        <v>7.4079999999999996E-7</v>
      </c>
      <c r="J454" s="113">
        <v>950</v>
      </c>
      <c r="N454" s="147" t="s">
        <v>4651</v>
      </c>
      <c r="O454" s="144">
        <v>1275</v>
      </c>
      <c r="P454" s="144">
        <v>48</v>
      </c>
      <c r="Q454" s="144">
        <v>900</v>
      </c>
      <c r="R454" s="144">
        <v>168</v>
      </c>
      <c r="S454" s="145"/>
      <c r="T454" s="145"/>
      <c r="U454" s="144" t="s">
        <v>43</v>
      </c>
      <c r="V454" s="144" t="s">
        <v>3561</v>
      </c>
      <c r="W454" s="144">
        <v>100</v>
      </c>
    </row>
    <row r="455" spans="1:23" x14ac:dyDescent="0.3">
      <c r="A455" s="113" t="s">
        <v>4180</v>
      </c>
      <c r="C455" s="126" t="e">
        <f>VLOOKUP([1]Creep!$A455,[1]comp!$A$2:$BJ$838, 6, FALSE)</f>
        <v>#N/A</v>
      </c>
      <c r="D455" s="113" t="str">
        <f>IF(A455=A454, "",VLOOKUP([1]Creep!$A455,[1]comp!$A$2:$BJ$838, 3, FALSE))</f>
        <v/>
      </c>
      <c r="E455" s="126" t="e">
        <f>VLOOKUP([1]Creep!$A455, [1]comp!$A$2:$BJ$838, 2, FALSE)</f>
        <v>#N/A</v>
      </c>
      <c r="F455" s="113" t="s">
        <v>4181</v>
      </c>
      <c r="G455" s="113" t="s">
        <v>4182</v>
      </c>
      <c r="H455" s="113">
        <v>250</v>
      </c>
      <c r="I455" s="113">
        <v>1.3370000000000001E-6</v>
      </c>
      <c r="J455" s="113">
        <v>950</v>
      </c>
      <c r="N455" s="147" t="s">
        <v>4651</v>
      </c>
      <c r="O455" s="144">
        <v>1275</v>
      </c>
      <c r="P455" s="144">
        <v>48</v>
      </c>
      <c r="Q455" s="144">
        <v>900</v>
      </c>
      <c r="R455" s="144">
        <v>168</v>
      </c>
      <c r="S455" s="145"/>
      <c r="T455" s="145"/>
      <c r="U455" s="144" t="s">
        <v>43</v>
      </c>
      <c r="V455" s="144" t="s">
        <v>3561</v>
      </c>
      <c r="W455" s="144">
        <v>100</v>
      </c>
    </row>
    <row r="456" spans="1:23" x14ac:dyDescent="0.3">
      <c r="A456" s="113" t="s">
        <v>4180</v>
      </c>
      <c r="C456" s="126" t="e">
        <f>VLOOKUP([1]Creep!$A456,[1]comp!$A$2:$BJ$838, 6, FALSE)</f>
        <v>#N/A</v>
      </c>
      <c r="D456" s="113" t="str">
        <f>IF(A456=A455, "",VLOOKUP([1]Creep!$A456,[1]comp!$A$2:$BJ$838, 3, FALSE))</f>
        <v/>
      </c>
      <c r="E456" s="126" t="e">
        <f>VLOOKUP([1]Creep!$A456, [1]comp!$A$2:$BJ$838, 2, FALSE)</f>
        <v>#N/A</v>
      </c>
      <c r="F456" s="113" t="s">
        <v>4181</v>
      </c>
      <c r="G456" s="113" t="s">
        <v>4182</v>
      </c>
      <c r="H456" s="113">
        <v>300</v>
      </c>
      <c r="I456" s="113">
        <v>2.5069999999999999E-6</v>
      </c>
      <c r="J456" s="113">
        <v>950</v>
      </c>
      <c r="N456" s="147" t="s">
        <v>4651</v>
      </c>
      <c r="O456" s="144">
        <v>1275</v>
      </c>
      <c r="P456" s="144">
        <v>48</v>
      </c>
      <c r="Q456" s="144">
        <v>900</v>
      </c>
      <c r="R456" s="144">
        <v>168</v>
      </c>
      <c r="S456" s="145"/>
      <c r="T456" s="145"/>
      <c r="U456" s="144" t="s">
        <v>43</v>
      </c>
      <c r="V456" s="144" t="s">
        <v>3561</v>
      </c>
      <c r="W456" s="144">
        <v>100</v>
      </c>
    </row>
    <row r="457" spans="1:23" x14ac:dyDescent="0.3">
      <c r="A457" s="113" t="s">
        <v>4180</v>
      </c>
      <c r="C457" s="126" t="e">
        <f>VLOOKUP([1]Creep!$A457,[1]comp!$A$2:$BJ$838, 6, FALSE)</f>
        <v>#N/A</v>
      </c>
      <c r="D457" s="113" t="str">
        <f>IF(A457=A456, "",VLOOKUP([1]Creep!$A457,[1]comp!$A$2:$BJ$838, 3, FALSE))</f>
        <v/>
      </c>
      <c r="E457" s="126" t="e">
        <f>VLOOKUP([1]Creep!$A457, [1]comp!$A$2:$BJ$838, 2, FALSE)</f>
        <v>#N/A</v>
      </c>
      <c r="F457" s="113" t="s">
        <v>4181</v>
      </c>
      <c r="G457" s="113" t="s">
        <v>4182</v>
      </c>
      <c r="H457" s="113">
        <v>350</v>
      </c>
      <c r="I457" s="113">
        <v>4.2740000000000001E-6</v>
      </c>
      <c r="J457" s="113">
        <v>950</v>
      </c>
      <c r="N457" s="147" t="s">
        <v>4651</v>
      </c>
      <c r="O457" s="144">
        <v>1275</v>
      </c>
      <c r="P457" s="144">
        <v>48</v>
      </c>
      <c r="Q457" s="144">
        <v>900</v>
      </c>
      <c r="R457" s="144">
        <v>168</v>
      </c>
      <c r="S457" s="145"/>
      <c r="T457" s="145"/>
      <c r="U457" s="144" t="s">
        <v>43</v>
      </c>
      <c r="V457" s="144" t="s">
        <v>3561</v>
      </c>
      <c r="W457" s="144">
        <v>100</v>
      </c>
    </row>
    <row r="458" spans="1:23" x14ac:dyDescent="0.3">
      <c r="A458" s="113" t="s">
        <v>4180</v>
      </c>
      <c r="C458" s="126" t="e">
        <f>VLOOKUP([1]Creep!$A458,[1]comp!$A$2:$BJ$838, 6, FALSE)</f>
        <v>#N/A</v>
      </c>
      <c r="D458" s="113" t="str">
        <f>IF(A458=A457, "",VLOOKUP([1]Creep!$A458,[1]comp!$A$2:$BJ$838, 3, FALSE))</f>
        <v/>
      </c>
      <c r="E458" s="126" t="e">
        <f>VLOOKUP([1]Creep!$A458, [1]comp!$A$2:$BJ$838, 2, FALSE)</f>
        <v>#N/A</v>
      </c>
      <c r="F458" s="113" t="s">
        <v>4181</v>
      </c>
      <c r="G458" s="113" t="s">
        <v>4182</v>
      </c>
      <c r="H458" s="113">
        <v>400</v>
      </c>
      <c r="I458" s="113">
        <v>6.7510000000000002E-6</v>
      </c>
      <c r="J458" s="113">
        <v>950</v>
      </c>
      <c r="N458" s="147" t="s">
        <v>4651</v>
      </c>
      <c r="O458" s="144">
        <v>1275</v>
      </c>
      <c r="P458" s="144">
        <v>48</v>
      </c>
      <c r="Q458" s="144">
        <v>900</v>
      </c>
      <c r="R458" s="144">
        <v>168</v>
      </c>
      <c r="S458" s="145"/>
      <c r="T458" s="145"/>
      <c r="U458" s="144" t="s">
        <v>43</v>
      </c>
      <c r="V458" s="144" t="s">
        <v>3561</v>
      </c>
      <c r="W458" s="144">
        <v>100</v>
      </c>
    </row>
    <row r="459" spans="1:23" x14ac:dyDescent="0.3">
      <c r="A459" s="113" t="s">
        <v>4180</v>
      </c>
      <c r="C459" s="126" t="e">
        <f>VLOOKUP([1]Creep!$A459,[1]comp!$A$2:$BJ$838, 6, FALSE)</f>
        <v>#N/A</v>
      </c>
      <c r="D459" s="113" t="str">
        <f>IF(A459=A458, "",VLOOKUP([1]Creep!$A459,[1]comp!$A$2:$BJ$838, 3, FALSE))</f>
        <v/>
      </c>
      <c r="E459" s="126" t="e">
        <f>VLOOKUP([1]Creep!$A459, [1]comp!$A$2:$BJ$838, 2, FALSE)</f>
        <v>#N/A</v>
      </c>
      <c r="F459" s="113" t="s">
        <v>4181</v>
      </c>
      <c r="G459" s="113" t="s">
        <v>4182</v>
      </c>
      <c r="H459" s="130">
        <v>202.23</v>
      </c>
      <c r="I459" s="130">
        <v>1.8396999999999999E-8</v>
      </c>
      <c r="J459" s="113">
        <v>850</v>
      </c>
      <c r="N459" s="147" t="s">
        <v>4652</v>
      </c>
      <c r="O459" s="144">
        <v>1275</v>
      </c>
      <c r="P459" s="144">
        <v>48</v>
      </c>
      <c r="Q459" s="144">
        <v>900</v>
      </c>
      <c r="R459" s="144">
        <v>168</v>
      </c>
      <c r="S459" s="145"/>
      <c r="T459" s="145"/>
      <c r="U459" s="144" t="s">
        <v>43</v>
      </c>
      <c r="V459" s="144" t="s">
        <v>3561</v>
      </c>
      <c r="W459" s="144">
        <v>100</v>
      </c>
    </row>
    <row r="460" spans="1:23" x14ac:dyDescent="0.3">
      <c r="A460" s="113" t="s">
        <v>4180</v>
      </c>
      <c r="C460" s="126" t="e">
        <f>VLOOKUP([1]Creep!$A460,[1]comp!$A$2:$BJ$838, 6, FALSE)</f>
        <v>#N/A</v>
      </c>
      <c r="D460" s="113" t="str">
        <f>IF(A460=A459, "",VLOOKUP([1]Creep!$A460,[1]comp!$A$2:$BJ$838, 3, FALSE))</f>
        <v/>
      </c>
      <c r="E460" s="126" t="e">
        <f>VLOOKUP([1]Creep!$A460, [1]comp!$A$2:$BJ$838, 2, FALSE)</f>
        <v>#N/A</v>
      </c>
      <c r="F460" s="113" t="s">
        <v>4181</v>
      </c>
      <c r="G460" s="113" t="s">
        <v>4182</v>
      </c>
      <c r="H460" s="130">
        <v>225.36</v>
      </c>
      <c r="I460" s="130">
        <v>2.6419E-8</v>
      </c>
      <c r="J460" s="113">
        <v>850</v>
      </c>
      <c r="N460" s="147" t="s">
        <v>4652</v>
      </c>
      <c r="O460" s="144">
        <v>1275</v>
      </c>
      <c r="P460" s="144">
        <v>48</v>
      </c>
      <c r="Q460" s="144">
        <v>900</v>
      </c>
      <c r="R460" s="144">
        <v>168</v>
      </c>
      <c r="S460" s="145"/>
      <c r="T460" s="145"/>
      <c r="U460" s="144" t="s">
        <v>43</v>
      </c>
      <c r="V460" s="144" t="s">
        <v>3561</v>
      </c>
      <c r="W460" s="144">
        <v>100</v>
      </c>
    </row>
    <row r="461" spans="1:23" x14ac:dyDescent="0.3">
      <c r="A461" s="113" t="s">
        <v>4180</v>
      </c>
      <c r="C461" s="126" t="e">
        <f>VLOOKUP([1]Creep!$A461,[1]comp!$A$2:$BJ$838, 6, FALSE)</f>
        <v>#N/A</v>
      </c>
      <c r="D461" s="113" t="str">
        <f>IF(A461=A460, "",VLOOKUP([1]Creep!$A461,[1]comp!$A$2:$BJ$838, 3, FALSE))</f>
        <v/>
      </c>
      <c r="E461" s="126" t="e">
        <f>VLOOKUP([1]Creep!$A461, [1]comp!$A$2:$BJ$838, 2, FALSE)</f>
        <v>#N/A</v>
      </c>
      <c r="F461" s="113" t="s">
        <v>4181</v>
      </c>
      <c r="G461" s="113" t="s">
        <v>4182</v>
      </c>
      <c r="H461" s="130">
        <v>255.87</v>
      </c>
      <c r="I461" s="130">
        <v>4.0945E-8</v>
      </c>
      <c r="J461" s="113">
        <v>850</v>
      </c>
      <c r="N461" s="147" t="s">
        <v>4652</v>
      </c>
      <c r="O461" s="144">
        <v>1275</v>
      </c>
      <c r="P461" s="144">
        <v>48</v>
      </c>
      <c r="Q461" s="144">
        <v>900</v>
      </c>
      <c r="R461" s="144">
        <v>168</v>
      </c>
      <c r="S461" s="145"/>
      <c r="T461" s="145"/>
      <c r="U461" s="144" t="s">
        <v>43</v>
      </c>
      <c r="V461" s="144" t="s">
        <v>3561</v>
      </c>
      <c r="W461" s="144">
        <v>100</v>
      </c>
    </row>
    <row r="462" spans="1:23" x14ac:dyDescent="0.3">
      <c r="A462" s="113" t="s">
        <v>4180</v>
      </c>
      <c r="C462" s="126" t="e">
        <f>VLOOKUP([1]Creep!$A462,[1]comp!$A$2:$BJ$838, 6, FALSE)</f>
        <v>#N/A</v>
      </c>
      <c r="D462" s="113" t="str">
        <f>IF(A462=A461, "",VLOOKUP([1]Creep!$A462,[1]comp!$A$2:$BJ$838, 3, FALSE))</f>
        <v/>
      </c>
      <c r="E462" s="126" t="e">
        <f>VLOOKUP([1]Creep!$A462, [1]comp!$A$2:$BJ$838, 2, FALSE)</f>
        <v>#N/A</v>
      </c>
      <c r="F462" s="113" t="s">
        <v>4181</v>
      </c>
      <c r="G462" s="113" t="s">
        <v>4182</v>
      </c>
      <c r="H462" s="130">
        <v>286.2</v>
      </c>
      <c r="I462" s="130">
        <v>5.9932999999999998E-8</v>
      </c>
      <c r="J462" s="113">
        <v>850</v>
      </c>
      <c r="N462" s="147" t="s">
        <v>4652</v>
      </c>
      <c r="O462" s="144">
        <v>1275</v>
      </c>
      <c r="P462" s="144">
        <v>48</v>
      </c>
      <c r="Q462" s="144">
        <v>900</v>
      </c>
      <c r="R462" s="144">
        <v>168</v>
      </c>
      <c r="S462" s="145"/>
      <c r="T462" s="145"/>
      <c r="U462" s="144" t="s">
        <v>43</v>
      </c>
      <c r="V462" s="144" t="s">
        <v>3561</v>
      </c>
      <c r="W462" s="144">
        <v>100</v>
      </c>
    </row>
    <row r="463" spans="1:23" x14ac:dyDescent="0.3">
      <c r="A463" s="113" t="s">
        <v>4180</v>
      </c>
      <c r="C463" s="126" t="e">
        <f>VLOOKUP([1]Creep!$A463,[1]comp!$A$2:$BJ$838, 6, FALSE)</f>
        <v>#N/A</v>
      </c>
      <c r="D463" s="113" t="str">
        <f>IF(A463=A462, "",VLOOKUP([1]Creep!$A463,[1]comp!$A$2:$BJ$838, 3, FALSE))</f>
        <v/>
      </c>
      <c r="E463" s="126" t="e">
        <f>VLOOKUP([1]Creep!$A463, [1]comp!$A$2:$BJ$838, 2, FALSE)</f>
        <v>#N/A</v>
      </c>
      <c r="F463" s="113" t="s">
        <v>4181</v>
      </c>
      <c r="G463" s="113" t="s">
        <v>4182</v>
      </c>
      <c r="H463" s="130">
        <v>320.13</v>
      </c>
      <c r="I463" s="130">
        <v>8.7725E-8</v>
      </c>
      <c r="J463" s="113">
        <v>850</v>
      </c>
      <c r="N463" s="147" t="s">
        <v>4652</v>
      </c>
      <c r="O463" s="144">
        <v>1275</v>
      </c>
      <c r="P463" s="144">
        <v>48</v>
      </c>
      <c r="Q463" s="144">
        <v>900</v>
      </c>
      <c r="R463" s="144">
        <v>168</v>
      </c>
      <c r="S463" s="145"/>
      <c r="T463" s="145"/>
      <c r="U463" s="144" t="s">
        <v>43</v>
      </c>
      <c r="V463" s="144" t="s">
        <v>3561</v>
      </c>
      <c r="W463" s="144">
        <v>100</v>
      </c>
    </row>
    <row r="464" spans="1:23" x14ac:dyDescent="0.3">
      <c r="A464" s="113" t="s">
        <v>4180</v>
      </c>
      <c r="C464" s="126" t="e">
        <f>VLOOKUP([1]Creep!$A464,[1]comp!$A$2:$BJ$838, 6, FALSE)</f>
        <v>#N/A</v>
      </c>
      <c r="D464" s="113" t="str">
        <f>IF(A464=A463, "",VLOOKUP([1]Creep!$A464,[1]comp!$A$2:$BJ$838, 3, FALSE))</f>
        <v/>
      </c>
      <c r="E464" s="126" t="e">
        <f>VLOOKUP([1]Creep!$A464, [1]comp!$A$2:$BJ$838, 2, FALSE)</f>
        <v>#N/A</v>
      </c>
      <c r="F464" s="113" t="s">
        <v>4181</v>
      </c>
      <c r="G464" s="113" t="s">
        <v>4182</v>
      </c>
      <c r="H464" s="130">
        <v>360.76</v>
      </c>
      <c r="I464" s="130">
        <v>1.5834E-7</v>
      </c>
      <c r="J464" s="113">
        <v>850</v>
      </c>
      <c r="N464" s="147" t="s">
        <v>4652</v>
      </c>
      <c r="O464" s="144">
        <v>1275</v>
      </c>
      <c r="P464" s="144">
        <v>48</v>
      </c>
      <c r="Q464" s="144">
        <v>900</v>
      </c>
      <c r="R464" s="144">
        <v>168</v>
      </c>
      <c r="S464" s="145"/>
      <c r="T464" s="145"/>
      <c r="U464" s="144" t="s">
        <v>43</v>
      </c>
      <c r="V464" s="144" t="s">
        <v>3561</v>
      </c>
      <c r="W464" s="144">
        <v>100</v>
      </c>
    </row>
    <row r="465" spans="1:23" x14ac:dyDescent="0.3">
      <c r="A465" s="113" t="s">
        <v>4180</v>
      </c>
      <c r="C465" s="126" t="e">
        <f>VLOOKUP([1]Creep!$A465,[1]comp!$A$2:$BJ$838, 6, FALSE)</f>
        <v>#N/A</v>
      </c>
      <c r="D465" s="113" t="str">
        <f>IF(A465=A464, "",VLOOKUP([1]Creep!$A465,[1]comp!$A$2:$BJ$838, 3, FALSE))</f>
        <v/>
      </c>
      <c r="E465" s="126" t="e">
        <f>VLOOKUP([1]Creep!$A465, [1]comp!$A$2:$BJ$838, 2, FALSE)</f>
        <v>#N/A</v>
      </c>
      <c r="F465" s="113" t="s">
        <v>4181</v>
      </c>
      <c r="G465" s="113" t="s">
        <v>4182</v>
      </c>
      <c r="H465" s="130">
        <v>403.53</v>
      </c>
      <c r="I465" s="130">
        <v>1.99E-7</v>
      </c>
      <c r="J465" s="113">
        <v>850</v>
      </c>
      <c r="N465" s="147" t="s">
        <v>4652</v>
      </c>
      <c r="O465" s="144">
        <v>1275</v>
      </c>
      <c r="P465" s="144">
        <v>48</v>
      </c>
      <c r="Q465" s="144">
        <v>900</v>
      </c>
      <c r="R465" s="144">
        <v>168</v>
      </c>
      <c r="S465" s="145"/>
      <c r="T465" s="145"/>
      <c r="U465" s="144" t="s">
        <v>43</v>
      </c>
      <c r="V465" s="144" t="s">
        <v>3561</v>
      </c>
      <c r="W465" s="144">
        <v>100</v>
      </c>
    </row>
    <row r="466" spans="1:23" x14ac:dyDescent="0.3">
      <c r="A466" s="113" t="s">
        <v>4180</v>
      </c>
      <c r="C466" s="126" t="e">
        <f>VLOOKUP([1]Creep!$A466,[1]comp!$A$2:$BJ$838, 6, FALSE)</f>
        <v>#N/A</v>
      </c>
      <c r="D466" s="113" t="str">
        <f>IF(A466=A465, "",VLOOKUP([1]Creep!$A466,[1]comp!$A$2:$BJ$838, 3, FALSE))</f>
        <v/>
      </c>
      <c r="E466" s="126" t="e">
        <f>VLOOKUP([1]Creep!$A466, [1]comp!$A$2:$BJ$838, 2, FALSE)</f>
        <v>#N/A</v>
      </c>
      <c r="F466" s="113" t="s">
        <v>4181</v>
      </c>
      <c r="G466" s="113" t="s">
        <v>4182</v>
      </c>
      <c r="H466" s="130">
        <v>454.75</v>
      </c>
      <c r="I466" s="130">
        <v>3.2039999999999998E-7</v>
      </c>
      <c r="J466" s="113">
        <v>850</v>
      </c>
      <c r="N466" s="147" t="s">
        <v>4652</v>
      </c>
      <c r="O466" s="144">
        <v>1275</v>
      </c>
      <c r="P466" s="144">
        <v>48</v>
      </c>
      <c r="Q466" s="144">
        <v>900</v>
      </c>
      <c r="R466" s="144">
        <v>168</v>
      </c>
      <c r="S466" s="145"/>
      <c r="T466" s="145"/>
      <c r="U466" s="144" t="s">
        <v>43</v>
      </c>
      <c r="V466" s="144" t="s">
        <v>3561</v>
      </c>
      <c r="W466" s="144">
        <v>100</v>
      </c>
    </row>
    <row r="467" spans="1:23" x14ac:dyDescent="0.3">
      <c r="A467" s="113" t="s">
        <v>4180</v>
      </c>
      <c r="C467" s="126" t="e">
        <f>VLOOKUP([1]Creep!$A467,[1]comp!$A$2:$BJ$838, 6, FALSE)</f>
        <v>#N/A</v>
      </c>
      <c r="D467" s="113" t="str">
        <f>IF(A467=A466, "",VLOOKUP([1]Creep!$A467,[1]comp!$A$2:$BJ$838, 3, FALSE))</f>
        <v/>
      </c>
      <c r="E467" s="126" t="e">
        <f>VLOOKUP([1]Creep!$A467, [1]comp!$A$2:$BJ$838, 2, FALSE)</f>
        <v>#N/A</v>
      </c>
      <c r="F467" s="113" t="s">
        <v>4181</v>
      </c>
      <c r="G467" s="113" t="s">
        <v>4182</v>
      </c>
      <c r="H467" s="130">
        <v>518.25</v>
      </c>
      <c r="I467" s="130">
        <v>6.4832000000000002E-7</v>
      </c>
      <c r="J467" s="113">
        <v>850</v>
      </c>
      <c r="N467" s="147" t="s">
        <v>4652</v>
      </c>
      <c r="O467" s="144">
        <v>1275</v>
      </c>
      <c r="P467" s="144">
        <v>48</v>
      </c>
      <c r="Q467" s="144">
        <v>900</v>
      </c>
      <c r="R467" s="144">
        <v>168</v>
      </c>
      <c r="S467" s="145"/>
      <c r="T467" s="145"/>
      <c r="U467" s="144" t="s">
        <v>43</v>
      </c>
      <c r="V467" s="144" t="s">
        <v>3561</v>
      </c>
      <c r="W467" s="144">
        <v>100</v>
      </c>
    </row>
    <row r="468" spans="1:23" x14ac:dyDescent="0.3">
      <c r="A468" s="113" t="s">
        <v>4180</v>
      </c>
      <c r="C468" s="126" t="e">
        <f>VLOOKUP([1]Creep!$A468,[1]comp!$A$2:$BJ$838, 6, FALSE)</f>
        <v>#N/A</v>
      </c>
      <c r="D468" s="113" t="str">
        <f>IF(A468=A467, "",VLOOKUP([1]Creep!$A468,[1]comp!$A$2:$BJ$838, 3, FALSE))</f>
        <v/>
      </c>
      <c r="E468" s="126" t="e">
        <f>VLOOKUP([1]Creep!$A468, [1]comp!$A$2:$BJ$838, 2, FALSE)</f>
        <v>#N/A</v>
      </c>
      <c r="F468" s="113" t="s">
        <v>4181</v>
      </c>
      <c r="G468" s="113" t="s">
        <v>4182</v>
      </c>
      <c r="H468" s="130">
        <v>577.53</v>
      </c>
      <c r="I468" s="130">
        <v>3.0622000000000001E-6</v>
      </c>
      <c r="J468" s="113">
        <v>850</v>
      </c>
      <c r="N468" s="147" t="s">
        <v>4652</v>
      </c>
      <c r="O468" s="144">
        <v>1275</v>
      </c>
      <c r="P468" s="144">
        <v>48</v>
      </c>
      <c r="Q468" s="144">
        <v>900</v>
      </c>
      <c r="R468" s="144">
        <v>168</v>
      </c>
      <c r="S468" s="145"/>
      <c r="T468" s="145"/>
      <c r="U468" s="144" t="s">
        <v>43</v>
      </c>
      <c r="V468" s="144" t="s">
        <v>3561</v>
      </c>
      <c r="W468" s="144">
        <v>100</v>
      </c>
    </row>
    <row r="469" spans="1:23" x14ac:dyDescent="0.3">
      <c r="A469" s="113" t="s">
        <v>4180</v>
      </c>
      <c r="C469" s="126" t="e">
        <f>VLOOKUP([1]Creep!$A469,[1]comp!$A$2:$BJ$838, 6, FALSE)</f>
        <v>#N/A</v>
      </c>
      <c r="D469" s="113" t="str">
        <f>IF(A469=A468, "",VLOOKUP([1]Creep!$A469,[1]comp!$A$2:$BJ$838, 3, FALSE))</f>
        <v/>
      </c>
      <c r="E469" s="126" t="e">
        <f>VLOOKUP([1]Creep!$A469, [1]comp!$A$2:$BJ$838, 2, FALSE)</f>
        <v>#N/A</v>
      </c>
      <c r="F469" s="113" t="s">
        <v>4181</v>
      </c>
      <c r="G469" s="113" t="s">
        <v>4182</v>
      </c>
      <c r="H469" s="130">
        <v>649.62</v>
      </c>
      <c r="I469" s="130">
        <v>2.5131E-5</v>
      </c>
      <c r="J469" s="113">
        <v>850</v>
      </c>
      <c r="N469" s="147" t="s">
        <v>4652</v>
      </c>
      <c r="O469" s="144">
        <v>1275</v>
      </c>
      <c r="P469" s="144">
        <v>48</v>
      </c>
      <c r="Q469" s="144">
        <v>900</v>
      </c>
      <c r="R469" s="144">
        <v>168</v>
      </c>
      <c r="S469" s="145"/>
      <c r="T469" s="145"/>
      <c r="U469" s="144" t="s">
        <v>43</v>
      </c>
      <c r="V469" s="144" t="s">
        <v>3561</v>
      </c>
      <c r="W469" s="144">
        <v>100</v>
      </c>
    </row>
    <row r="470" spans="1:23" x14ac:dyDescent="0.3">
      <c r="A470" s="113" t="s">
        <v>4180</v>
      </c>
      <c r="C470" s="126" t="e">
        <f>VLOOKUP([1]Creep!$A470,[1]comp!$A$2:$BJ$838, 6, FALSE)</f>
        <v>#N/A</v>
      </c>
      <c r="D470" s="113" t="str">
        <f>IF(A470=A469, "",VLOOKUP([1]Creep!$A470,[1]comp!$A$2:$BJ$838, 3, FALSE))</f>
        <v/>
      </c>
      <c r="E470" s="126" t="e">
        <f>VLOOKUP([1]Creep!$A470, [1]comp!$A$2:$BJ$838, 2, FALSE)</f>
        <v>#N/A</v>
      </c>
      <c r="F470" s="113" t="s">
        <v>4181</v>
      </c>
      <c r="G470" s="113" t="s">
        <v>4182</v>
      </c>
      <c r="H470" s="130">
        <v>727.99</v>
      </c>
      <c r="I470" s="130">
        <v>1.5946999999999999E-4</v>
      </c>
      <c r="J470" s="113">
        <v>850</v>
      </c>
      <c r="N470" s="147" t="s">
        <v>4652</v>
      </c>
      <c r="O470" s="144">
        <v>1275</v>
      </c>
      <c r="P470" s="144">
        <v>48</v>
      </c>
      <c r="Q470" s="144">
        <v>900</v>
      </c>
      <c r="R470" s="144">
        <v>168</v>
      </c>
      <c r="S470" s="145"/>
      <c r="T470" s="145"/>
      <c r="U470" s="144" t="s">
        <v>43</v>
      </c>
      <c r="V470" s="144" t="s">
        <v>3561</v>
      </c>
      <c r="W470" s="144">
        <v>100</v>
      </c>
    </row>
    <row r="471" spans="1:23" x14ac:dyDescent="0.3">
      <c r="A471" s="113" t="s">
        <v>3410</v>
      </c>
      <c r="C471" s="126" t="e">
        <f>VLOOKUP([1]Creep!$A471,[1]comp!$A$2:$BJ$838, 6, FALSE)</f>
        <v>#N/A</v>
      </c>
      <c r="D471" s="113" t="e">
        <f>IF(A471=A470, "",VLOOKUP([1]Creep!$A471,[1]comp!$A$2:$BJ$838, 3, FALSE))</f>
        <v>#N/A</v>
      </c>
      <c r="E471" s="126" t="e">
        <f>VLOOKUP([1]Creep!$A471, [1]comp!$A$2:$BJ$838, 2, FALSE)</f>
        <v>#N/A</v>
      </c>
      <c r="F471" s="113" t="s">
        <v>4183</v>
      </c>
      <c r="G471" s="113" t="s">
        <v>4184</v>
      </c>
      <c r="H471" s="113">
        <v>800</v>
      </c>
      <c r="I471" s="130">
        <v>2.7999999999999998E-9</v>
      </c>
      <c r="J471" s="113">
        <v>760</v>
      </c>
      <c r="N471" s="147" t="s">
        <v>4653</v>
      </c>
      <c r="O471" s="144">
        <v>1275</v>
      </c>
      <c r="P471" s="144">
        <v>48</v>
      </c>
      <c r="Q471" s="144">
        <v>900</v>
      </c>
      <c r="R471" s="144">
        <v>168</v>
      </c>
      <c r="S471" s="145"/>
      <c r="T471" s="145"/>
      <c r="U471" s="144" t="s">
        <v>43</v>
      </c>
      <c r="V471" s="144" t="s">
        <v>3561</v>
      </c>
      <c r="W471" s="144">
        <v>100</v>
      </c>
    </row>
    <row r="472" spans="1:23" x14ac:dyDescent="0.3">
      <c r="A472" s="113" t="s">
        <v>4185</v>
      </c>
      <c r="C472" s="126" t="e">
        <f>VLOOKUP([1]Creep!$A472,[1]comp!$A$2:$BJ$838, 6, FALSE)</f>
        <v>#N/A</v>
      </c>
      <c r="D472" s="113" t="e">
        <f>IF(A472=A471, "",VLOOKUP([1]Creep!$A472,[1]comp!$A$2:$BJ$838, 3, FALSE))</f>
        <v>#N/A</v>
      </c>
      <c r="E472" s="126" t="e">
        <f>VLOOKUP([1]Creep!$A472, [1]comp!$A$2:$BJ$838, 2, FALSE)</f>
        <v>#N/A</v>
      </c>
      <c r="F472" s="113" t="s">
        <v>4186</v>
      </c>
      <c r="G472" s="113" t="s">
        <v>4184</v>
      </c>
      <c r="H472" s="113">
        <v>800</v>
      </c>
      <c r="I472" s="130">
        <v>1E-8</v>
      </c>
      <c r="J472" s="113">
        <v>760</v>
      </c>
      <c r="N472" s="147" t="s">
        <v>4654</v>
      </c>
      <c r="O472" s="144">
        <v>1275</v>
      </c>
      <c r="P472" s="144">
        <v>48</v>
      </c>
      <c r="Q472" s="144">
        <v>900</v>
      </c>
      <c r="R472" s="144">
        <v>168</v>
      </c>
      <c r="S472" s="145"/>
      <c r="T472" s="145"/>
      <c r="U472" s="144" t="s">
        <v>43</v>
      </c>
      <c r="V472" s="144" t="s">
        <v>3561</v>
      </c>
      <c r="W472" s="144">
        <v>100</v>
      </c>
    </row>
    <row r="473" spans="1:23" x14ac:dyDescent="0.3">
      <c r="A473" s="113" t="s">
        <v>4200</v>
      </c>
      <c r="C473" s="126" t="e">
        <f>VLOOKUP([1]Creep!$A473,[1]comp!$A$2:$BJ$838, 6, FALSE)</f>
        <v>#N/A</v>
      </c>
      <c r="D473" s="113" t="e">
        <f>IF(A473=A472, "",VLOOKUP([1]Creep!$A473,[1]comp!$A$2:$BJ$838, 3, FALSE))</f>
        <v>#N/A</v>
      </c>
      <c r="E473" s="126" t="e">
        <f>VLOOKUP([1]Creep!$A473, [1]comp!$A$2:$BJ$838, 2, FALSE)</f>
        <v>#N/A</v>
      </c>
      <c r="F473" s="113" t="s">
        <v>4201</v>
      </c>
      <c r="G473" s="113" t="s">
        <v>4202</v>
      </c>
      <c r="H473" s="130">
        <v>300</v>
      </c>
      <c r="I473" s="130">
        <v>1.9348000000000001E-7</v>
      </c>
      <c r="J473" s="113">
        <v>850</v>
      </c>
      <c r="N473" s="147" t="s">
        <v>4655</v>
      </c>
      <c r="O473" s="144">
        <v>1250</v>
      </c>
      <c r="P473" s="144">
        <v>25</v>
      </c>
      <c r="Q473" s="144">
        <v>900</v>
      </c>
      <c r="R473" s="144">
        <v>50</v>
      </c>
      <c r="S473" s="145"/>
      <c r="T473" s="145"/>
      <c r="U473" s="144" t="s">
        <v>43</v>
      </c>
      <c r="V473" s="144" t="s">
        <v>3561</v>
      </c>
      <c r="W473" s="144">
        <v>70</v>
      </c>
    </row>
    <row r="474" spans="1:23" x14ac:dyDescent="0.3">
      <c r="A474" s="113" t="s">
        <v>4200</v>
      </c>
      <c r="C474" s="126" t="e">
        <f>VLOOKUP([1]Creep!$A474,[1]comp!$A$2:$BJ$838, 6, FALSE)</f>
        <v>#N/A</v>
      </c>
      <c r="D474" s="113" t="str">
        <f>IF(A474=A473, "",VLOOKUP([1]Creep!$A474,[1]comp!$A$2:$BJ$838, 3, FALSE))</f>
        <v/>
      </c>
      <c r="E474" s="126" t="e">
        <f>VLOOKUP([1]Creep!$A474, [1]comp!$A$2:$BJ$838, 2, FALSE)</f>
        <v>#N/A</v>
      </c>
      <c r="F474" s="113" t="s">
        <v>4201</v>
      </c>
      <c r="G474" s="113" t="s">
        <v>4202</v>
      </c>
      <c r="H474" s="130">
        <v>400</v>
      </c>
      <c r="I474" s="130">
        <v>4.2938999999999997E-6</v>
      </c>
      <c r="J474" s="113">
        <v>850</v>
      </c>
      <c r="N474" s="147" t="s">
        <v>4655</v>
      </c>
      <c r="O474" s="144">
        <v>1250</v>
      </c>
      <c r="P474" s="144">
        <v>25</v>
      </c>
      <c r="Q474" s="144">
        <v>900</v>
      </c>
      <c r="R474" s="144">
        <v>50</v>
      </c>
      <c r="S474" s="145"/>
      <c r="T474" s="145"/>
      <c r="U474" s="144" t="s">
        <v>43</v>
      </c>
      <c r="V474" s="144" t="s">
        <v>3561</v>
      </c>
      <c r="W474" s="144">
        <v>70</v>
      </c>
    </row>
    <row r="475" spans="1:23" x14ac:dyDescent="0.3">
      <c r="A475" s="113" t="s">
        <v>4200</v>
      </c>
      <c r="C475" s="126" t="e">
        <f>VLOOKUP([1]Creep!$A475,[1]comp!$A$2:$BJ$838, 6, FALSE)</f>
        <v>#N/A</v>
      </c>
      <c r="D475" s="113" t="str">
        <f>IF(A475=A474, "",VLOOKUP([1]Creep!$A475,[1]comp!$A$2:$BJ$838, 3, FALSE))</f>
        <v/>
      </c>
      <c r="E475" s="126" t="e">
        <f>VLOOKUP([1]Creep!$A475, [1]comp!$A$2:$BJ$838, 2, FALSE)</f>
        <v>#N/A</v>
      </c>
      <c r="F475" s="113" t="s">
        <v>4201</v>
      </c>
      <c r="G475" s="113" t="s">
        <v>4202</v>
      </c>
      <c r="H475" s="130">
        <v>500</v>
      </c>
      <c r="I475" s="130">
        <v>1.9783E-5</v>
      </c>
      <c r="J475" s="113">
        <v>850</v>
      </c>
      <c r="N475" s="147" t="s">
        <v>4655</v>
      </c>
      <c r="O475" s="144">
        <v>1250</v>
      </c>
      <c r="P475" s="144">
        <v>25</v>
      </c>
      <c r="Q475" s="144">
        <v>900</v>
      </c>
      <c r="R475" s="144">
        <v>50</v>
      </c>
      <c r="S475" s="145"/>
      <c r="T475" s="145"/>
      <c r="U475" s="144" t="s">
        <v>43</v>
      </c>
      <c r="V475" s="144" t="s">
        <v>3561</v>
      </c>
      <c r="W475" s="144">
        <v>70</v>
      </c>
    </row>
    <row r="476" spans="1:23" x14ac:dyDescent="0.3">
      <c r="A476" s="113" t="s">
        <v>4203</v>
      </c>
      <c r="C476" s="126" t="e">
        <f>VLOOKUP([1]Creep!$A476,[1]comp!$A$2:$BJ$838, 6, FALSE)</f>
        <v>#N/A</v>
      </c>
      <c r="D476" s="113" t="e">
        <f>IF(A476=A475, "",VLOOKUP([1]Creep!$A476,[1]comp!$A$2:$BJ$838, 3, FALSE))</f>
        <v>#N/A</v>
      </c>
      <c r="E476" s="126" t="e">
        <f>VLOOKUP([1]Creep!$A476, [1]comp!$A$2:$BJ$838, 2, FALSE)</f>
        <v>#N/A</v>
      </c>
      <c r="F476" s="113" t="s">
        <v>4204</v>
      </c>
      <c r="G476" s="113" t="s">
        <v>4202</v>
      </c>
      <c r="H476" s="130">
        <v>300</v>
      </c>
      <c r="I476" s="130">
        <v>2.4895999999999997E-7</v>
      </c>
      <c r="J476" s="113">
        <v>850</v>
      </c>
      <c r="N476" s="147" t="s">
        <v>4656</v>
      </c>
      <c r="O476" s="144">
        <v>1250</v>
      </c>
      <c r="P476" s="144">
        <v>25</v>
      </c>
      <c r="Q476" s="144">
        <v>900</v>
      </c>
      <c r="R476" s="144">
        <v>50</v>
      </c>
      <c r="S476" s="145"/>
      <c r="T476" s="145"/>
      <c r="U476" s="144" t="s">
        <v>43</v>
      </c>
      <c r="V476" s="144" t="s">
        <v>3561</v>
      </c>
      <c r="W476" s="144">
        <v>70</v>
      </c>
    </row>
    <row r="477" spans="1:23" x14ac:dyDescent="0.3">
      <c r="A477" s="113" t="s">
        <v>4203</v>
      </c>
      <c r="C477" s="126" t="e">
        <f>VLOOKUP([1]Creep!$A477,[1]comp!$A$2:$BJ$838, 6, FALSE)</f>
        <v>#N/A</v>
      </c>
      <c r="D477" s="113" t="str">
        <f>IF(A477=A476, "",VLOOKUP([1]Creep!$A477,[1]comp!$A$2:$BJ$838, 3, FALSE))</f>
        <v/>
      </c>
      <c r="E477" s="126" t="e">
        <f>VLOOKUP([1]Creep!$A477, [1]comp!$A$2:$BJ$838, 2, FALSE)</f>
        <v>#N/A</v>
      </c>
      <c r="F477" s="113" t="s">
        <v>4204</v>
      </c>
      <c r="G477" s="113" t="s">
        <v>4202</v>
      </c>
      <c r="H477" s="130">
        <v>400</v>
      </c>
      <c r="I477" s="130">
        <v>1.8437E-6</v>
      </c>
      <c r="J477" s="113">
        <v>850</v>
      </c>
      <c r="N477" s="147" t="s">
        <v>4656</v>
      </c>
      <c r="O477" s="144">
        <v>1250</v>
      </c>
      <c r="P477" s="144">
        <v>25</v>
      </c>
      <c r="Q477" s="144">
        <v>900</v>
      </c>
      <c r="R477" s="144">
        <v>50</v>
      </c>
      <c r="S477" s="145"/>
      <c r="T477" s="145"/>
      <c r="U477" s="144" t="s">
        <v>43</v>
      </c>
      <c r="V477" s="144" t="s">
        <v>3561</v>
      </c>
      <c r="W477" s="144">
        <v>70</v>
      </c>
    </row>
    <row r="478" spans="1:23" x14ac:dyDescent="0.3">
      <c r="A478" s="113" t="s">
        <v>4203</v>
      </c>
      <c r="C478" s="126" t="e">
        <f>VLOOKUP([1]Creep!$A478,[1]comp!$A$2:$BJ$838, 6, FALSE)</f>
        <v>#N/A</v>
      </c>
      <c r="D478" s="113" t="str">
        <f>IF(A478=A477, "",VLOOKUP([1]Creep!$A478,[1]comp!$A$2:$BJ$838, 3, FALSE))</f>
        <v/>
      </c>
      <c r="E478" s="126" t="e">
        <f>VLOOKUP([1]Creep!$A478, [1]comp!$A$2:$BJ$838, 2, FALSE)</f>
        <v>#N/A</v>
      </c>
      <c r="F478" s="113" t="s">
        <v>4204</v>
      </c>
      <c r="G478" s="113" t="s">
        <v>4202</v>
      </c>
      <c r="H478" s="130">
        <v>500</v>
      </c>
      <c r="I478" s="130">
        <v>1.0149000000000001E-5</v>
      </c>
      <c r="J478" s="113">
        <v>850</v>
      </c>
      <c r="N478" s="147" t="s">
        <v>4656</v>
      </c>
      <c r="O478" s="144">
        <v>1250</v>
      </c>
      <c r="P478" s="144">
        <v>25</v>
      </c>
      <c r="Q478" s="144">
        <v>900</v>
      </c>
      <c r="R478" s="144">
        <v>50</v>
      </c>
      <c r="S478" s="145"/>
      <c r="T478" s="145"/>
      <c r="U478" s="144" t="s">
        <v>43</v>
      </c>
      <c r="V478" s="144" t="s">
        <v>3561</v>
      </c>
      <c r="W478" s="144">
        <v>70</v>
      </c>
    </row>
    <row r="479" spans="1:23" x14ac:dyDescent="0.3">
      <c r="A479" s="113" t="s">
        <v>4206</v>
      </c>
      <c r="C479" s="126" t="e">
        <f>VLOOKUP([1]Creep!$A479,[1]comp!$A$2:$BJ$838, 6, FALSE)</f>
        <v>#N/A</v>
      </c>
      <c r="D479" s="113" t="e">
        <f>IF(A479=A478, "",VLOOKUP([1]Creep!$A479,[1]comp!$A$2:$BJ$838, 3, FALSE))</f>
        <v>#N/A</v>
      </c>
      <c r="E479" s="126" t="e">
        <f>VLOOKUP([1]Creep!$A479, [1]comp!$A$2:$BJ$838, 2, FALSE)</f>
        <v>#N/A</v>
      </c>
      <c r="F479" s="113" t="s">
        <v>551</v>
      </c>
      <c r="G479" s="113" t="s">
        <v>4202</v>
      </c>
      <c r="H479" s="130">
        <v>300</v>
      </c>
      <c r="I479" s="130">
        <v>9.7800000000000002E-8</v>
      </c>
      <c r="J479" s="113">
        <v>850</v>
      </c>
      <c r="N479" s="147" t="s">
        <v>4657</v>
      </c>
      <c r="O479" s="144">
        <v>1250</v>
      </c>
      <c r="P479" s="144">
        <v>25</v>
      </c>
      <c r="Q479" s="144">
        <v>900</v>
      </c>
      <c r="R479" s="144">
        <v>50</v>
      </c>
      <c r="S479" s="145"/>
      <c r="T479" s="145"/>
      <c r="U479" s="144" t="s">
        <v>43</v>
      </c>
      <c r="V479" s="144" t="s">
        <v>3561</v>
      </c>
      <c r="W479" s="144">
        <v>70</v>
      </c>
    </row>
    <row r="480" spans="1:23" x14ac:dyDescent="0.3">
      <c r="A480" s="113" t="s">
        <v>4206</v>
      </c>
      <c r="C480" s="126" t="e">
        <f>VLOOKUP([1]Creep!$A480,[1]comp!$A$2:$BJ$838, 6, FALSE)</f>
        <v>#N/A</v>
      </c>
      <c r="D480" s="113" t="str">
        <f>IF(A480=A479, "",VLOOKUP([1]Creep!$A480,[1]comp!$A$2:$BJ$838, 3, FALSE))</f>
        <v/>
      </c>
      <c r="E480" s="126" t="e">
        <f>VLOOKUP([1]Creep!$A480, [1]comp!$A$2:$BJ$838, 2, FALSE)</f>
        <v>#N/A</v>
      </c>
      <c r="F480" s="113" t="s">
        <v>551</v>
      </c>
      <c r="G480" s="113" t="s">
        <v>4202</v>
      </c>
      <c r="H480" s="130">
        <v>400</v>
      </c>
      <c r="I480" s="130">
        <v>6.9276000000000002E-7</v>
      </c>
      <c r="J480" s="113">
        <v>850</v>
      </c>
      <c r="N480" s="147" t="s">
        <v>4657</v>
      </c>
      <c r="O480" s="144">
        <v>1250</v>
      </c>
      <c r="P480" s="144">
        <v>25</v>
      </c>
      <c r="Q480" s="144">
        <v>900</v>
      </c>
      <c r="R480" s="144">
        <v>50</v>
      </c>
      <c r="S480" s="145"/>
      <c r="T480" s="145"/>
      <c r="U480" s="144" t="s">
        <v>43</v>
      </c>
      <c r="V480" s="144" t="s">
        <v>3561</v>
      </c>
      <c r="W480" s="144">
        <v>70</v>
      </c>
    </row>
    <row r="481" spans="1:23" x14ac:dyDescent="0.3">
      <c r="A481" s="113" t="s">
        <v>4206</v>
      </c>
      <c r="C481" s="126" t="e">
        <f>VLOOKUP([1]Creep!$A481,[1]comp!$A$2:$BJ$838, 6, FALSE)</f>
        <v>#N/A</v>
      </c>
      <c r="D481" s="113" t="str">
        <f>IF(A481=A480, "",VLOOKUP([1]Creep!$A481,[1]comp!$A$2:$BJ$838, 3, FALSE))</f>
        <v/>
      </c>
      <c r="F481" s="113" t="s">
        <v>551</v>
      </c>
      <c r="G481" s="113" t="s">
        <v>4202</v>
      </c>
      <c r="H481" s="130">
        <v>500</v>
      </c>
      <c r="I481" s="130">
        <v>6.4085999999999999E-6</v>
      </c>
      <c r="J481" s="113">
        <v>850</v>
      </c>
      <c r="N481" s="147" t="s">
        <v>4657</v>
      </c>
      <c r="O481" s="144">
        <v>1250</v>
      </c>
      <c r="P481" s="144">
        <v>25</v>
      </c>
      <c r="Q481" s="144">
        <v>900</v>
      </c>
      <c r="R481" s="144">
        <v>50</v>
      </c>
      <c r="S481" s="145"/>
      <c r="T481" s="145"/>
      <c r="U481" s="144" t="s">
        <v>43</v>
      </c>
      <c r="V481" s="144" t="s">
        <v>3561</v>
      </c>
      <c r="W481" s="144">
        <v>70</v>
      </c>
    </row>
    <row r="482" spans="1:23" x14ac:dyDescent="0.3">
      <c r="A482" s="113" t="s">
        <v>4208</v>
      </c>
      <c r="C482" s="126" t="e">
        <f>VLOOKUP([1]Creep!$A482,[1]comp!$A$2:$BJ$838, 6, FALSE)</f>
        <v>#N/A</v>
      </c>
      <c r="F482" s="113" t="s">
        <v>962</v>
      </c>
      <c r="G482" s="113" t="s">
        <v>4202</v>
      </c>
      <c r="H482" s="130">
        <v>300</v>
      </c>
      <c r="I482" s="130">
        <v>1.3157000000000001E-7</v>
      </c>
      <c r="J482" s="113">
        <v>850</v>
      </c>
      <c r="N482" s="147" t="s">
        <v>4658</v>
      </c>
      <c r="O482" s="144">
        <v>1250</v>
      </c>
      <c r="P482" s="144">
        <v>25</v>
      </c>
      <c r="Q482" s="144">
        <v>900</v>
      </c>
      <c r="R482" s="144">
        <v>50</v>
      </c>
      <c r="S482" s="145"/>
      <c r="T482" s="145"/>
      <c r="U482" s="144" t="s">
        <v>43</v>
      </c>
      <c r="V482" s="144" t="s">
        <v>3561</v>
      </c>
      <c r="W482" s="144">
        <v>70</v>
      </c>
    </row>
    <row r="483" spans="1:23" x14ac:dyDescent="0.3">
      <c r="A483" s="113" t="s">
        <v>4208</v>
      </c>
      <c r="C483" s="126" t="e">
        <f>VLOOKUP([1]Creep!$A483,[1]comp!$A$2:$BJ$838, 6, FALSE)</f>
        <v>#N/A</v>
      </c>
      <c r="F483" s="113" t="s">
        <v>962</v>
      </c>
      <c r="G483" s="113" t="s">
        <v>4202</v>
      </c>
      <c r="H483" s="130">
        <v>400</v>
      </c>
      <c r="I483" s="130">
        <v>5.4641000000000003E-7</v>
      </c>
      <c r="J483" s="113">
        <v>850</v>
      </c>
      <c r="N483" s="147" t="s">
        <v>4658</v>
      </c>
      <c r="O483" s="144">
        <v>1250</v>
      </c>
      <c r="P483" s="144">
        <v>25</v>
      </c>
      <c r="Q483" s="144">
        <v>900</v>
      </c>
      <c r="R483" s="144">
        <v>50</v>
      </c>
      <c r="S483" s="145"/>
      <c r="T483" s="145"/>
      <c r="U483" s="144" t="s">
        <v>43</v>
      </c>
      <c r="V483" s="144" t="s">
        <v>3561</v>
      </c>
      <c r="W483" s="144">
        <v>70</v>
      </c>
    </row>
    <row r="484" spans="1:23" x14ac:dyDescent="0.3">
      <c r="A484" s="113" t="s">
        <v>4208</v>
      </c>
      <c r="C484" s="126" t="e">
        <f>VLOOKUP([1]Creep!$A484,[1]comp!$A$2:$BJ$838, 6, FALSE)</f>
        <v>#N/A</v>
      </c>
      <c r="F484" s="113" t="s">
        <v>962</v>
      </c>
      <c r="G484" s="113" t="s">
        <v>4202</v>
      </c>
      <c r="H484" s="130">
        <v>500</v>
      </c>
      <c r="I484" s="130">
        <v>3.0527999999999998E-6</v>
      </c>
      <c r="J484" s="113">
        <v>850</v>
      </c>
      <c r="N484" s="147" t="s">
        <v>4658</v>
      </c>
      <c r="O484" s="144">
        <v>1250</v>
      </c>
      <c r="P484" s="144">
        <v>25</v>
      </c>
      <c r="Q484" s="144">
        <v>900</v>
      </c>
      <c r="R484" s="144">
        <v>50</v>
      </c>
      <c r="S484" s="145"/>
      <c r="T484" s="145"/>
      <c r="U484" s="144" t="s">
        <v>43</v>
      </c>
      <c r="V484" s="144" t="s">
        <v>3561</v>
      </c>
      <c r="W484" s="144">
        <v>70</v>
      </c>
    </row>
    <row r="485" spans="1:23" x14ac:dyDescent="0.3">
      <c r="A485" s="113" t="s">
        <v>4210</v>
      </c>
      <c r="C485" s="126" t="e">
        <f>VLOOKUP([1]Creep!$A485,[1]comp!$A$2:$BJ$838, 6, FALSE)</f>
        <v>#N/A</v>
      </c>
      <c r="F485" s="113" t="s">
        <v>4211</v>
      </c>
      <c r="G485" s="113" t="s">
        <v>4202</v>
      </c>
      <c r="H485" s="130">
        <v>300</v>
      </c>
      <c r="I485" s="130">
        <v>4.7284000000000002E-8</v>
      </c>
      <c r="J485" s="113">
        <v>850</v>
      </c>
      <c r="N485" s="147" t="s">
        <v>4659</v>
      </c>
      <c r="O485" s="144">
        <v>1250</v>
      </c>
      <c r="P485" s="144">
        <v>25</v>
      </c>
      <c r="Q485" s="144">
        <v>900</v>
      </c>
      <c r="R485" s="144">
        <v>50</v>
      </c>
      <c r="S485" s="145"/>
      <c r="T485" s="145"/>
      <c r="U485" s="144" t="s">
        <v>43</v>
      </c>
      <c r="V485" s="144" t="s">
        <v>3561</v>
      </c>
      <c r="W485" s="144">
        <v>70</v>
      </c>
    </row>
    <row r="486" spans="1:23" x14ac:dyDescent="0.3">
      <c r="A486" s="113" t="s">
        <v>4210</v>
      </c>
      <c r="F486" s="113" t="s">
        <v>4211</v>
      </c>
      <c r="G486" s="113" t="s">
        <v>4202</v>
      </c>
      <c r="H486" s="130">
        <v>400</v>
      </c>
      <c r="I486" s="130">
        <v>1.5260999999999999E-7</v>
      </c>
      <c r="J486" s="113">
        <v>850</v>
      </c>
      <c r="N486" s="147" t="s">
        <v>4659</v>
      </c>
      <c r="O486" s="144">
        <v>1250</v>
      </c>
      <c r="P486" s="144">
        <v>25</v>
      </c>
      <c r="Q486" s="144">
        <v>900</v>
      </c>
      <c r="R486" s="144">
        <v>50</v>
      </c>
      <c r="S486" s="145"/>
      <c r="T486" s="145"/>
      <c r="U486" s="144" t="s">
        <v>43</v>
      </c>
      <c r="V486" s="144" t="s">
        <v>3561</v>
      </c>
      <c r="W486" s="144">
        <v>70</v>
      </c>
    </row>
    <row r="487" spans="1:23" x14ac:dyDescent="0.3">
      <c r="A487" s="113" t="s">
        <v>4210</v>
      </c>
      <c r="F487" s="113" t="s">
        <v>4211</v>
      </c>
      <c r="G487" s="113" t="s">
        <v>4202</v>
      </c>
      <c r="H487" s="130">
        <v>500</v>
      </c>
      <c r="I487" s="130">
        <v>2.3031E-6</v>
      </c>
      <c r="J487" s="113">
        <v>850</v>
      </c>
      <c r="N487" s="147" t="s">
        <v>4659</v>
      </c>
      <c r="O487" s="144">
        <v>1250</v>
      </c>
      <c r="P487" s="144">
        <v>25</v>
      </c>
      <c r="Q487" s="144">
        <v>900</v>
      </c>
      <c r="R487" s="144">
        <v>50</v>
      </c>
      <c r="S487" s="145"/>
      <c r="T487" s="145"/>
      <c r="U487" s="144" t="s">
        <v>43</v>
      </c>
      <c r="V487" s="144" t="s">
        <v>3561</v>
      </c>
      <c r="W487" s="144">
        <v>70</v>
      </c>
    </row>
    <row r="488" spans="1:23" x14ac:dyDescent="0.3">
      <c r="A488" s="113" t="s">
        <v>4213</v>
      </c>
      <c r="F488" s="113" t="s">
        <v>4214</v>
      </c>
      <c r="G488" s="113" t="s">
        <v>4202</v>
      </c>
      <c r="H488" s="130">
        <v>300</v>
      </c>
      <c r="I488" s="130">
        <v>3.8134999999999997E-8</v>
      </c>
      <c r="J488" s="113">
        <v>850</v>
      </c>
      <c r="N488" s="147" t="s">
        <v>4660</v>
      </c>
      <c r="O488" s="144">
        <v>1250</v>
      </c>
      <c r="P488" s="144">
        <v>25</v>
      </c>
      <c r="Q488" s="144">
        <v>900</v>
      </c>
      <c r="R488" s="144">
        <v>50</v>
      </c>
      <c r="S488" s="145"/>
      <c r="T488" s="145"/>
      <c r="U488" s="144" t="s">
        <v>43</v>
      </c>
      <c r="V488" s="144" t="s">
        <v>3561</v>
      </c>
      <c r="W488" s="144">
        <v>70</v>
      </c>
    </row>
    <row r="489" spans="1:23" x14ac:dyDescent="0.3">
      <c r="A489" s="113" t="s">
        <v>4213</v>
      </c>
      <c r="F489" s="113" t="s">
        <v>4214</v>
      </c>
      <c r="G489" s="113" t="s">
        <v>4202</v>
      </c>
      <c r="H489" s="130">
        <v>400</v>
      </c>
      <c r="I489" s="130">
        <v>2.6417999999999997E-7</v>
      </c>
      <c r="J489" s="113">
        <v>850</v>
      </c>
      <c r="N489" s="147" t="s">
        <v>4660</v>
      </c>
      <c r="O489" s="144">
        <v>1250</v>
      </c>
      <c r="P489" s="144">
        <v>25</v>
      </c>
      <c r="Q489" s="144">
        <v>900</v>
      </c>
      <c r="R489" s="144">
        <v>50</v>
      </c>
      <c r="S489" s="145"/>
      <c r="T489" s="145"/>
      <c r="U489" s="144" t="s">
        <v>43</v>
      </c>
      <c r="V489" s="144" t="s">
        <v>3561</v>
      </c>
      <c r="W489" s="144">
        <v>70</v>
      </c>
    </row>
    <row r="490" spans="1:23" x14ac:dyDescent="0.3">
      <c r="A490" s="113" t="s">
        <v>4213</v>
      </c>
      <c r="F490" s="113" t="s">
        <v>4214</v>
      </c>
      <c r="G490" s="113" t="s">
        <v>4202</v>
      </c>
      <c r="H490" s="130">
        <v>500</v>
      </c>
      <c r="I490" s="130">
        <v>2.2029000000000001E-6</v>
      </c>
      <c r="J490" s="113">
        <v>850</v>
      </c>
      <c r="N490" s="147" t="s">
        <v>4660</v>
      </c>
      <c r="O490" s="144">
        <v>1250</v>
      </c>
      <c r="P490" s="144">
        <v>25</v>
      </c>
      <c r="Q490" s="144">
        <v>900</v>
      </c>
      <c r="R490" s="144">
        <v>50</v>
      </c>
      <c r="S490" s="145"/>
      <c r="T490" s="145"/>
      <c r="U490" s="144" t="s">
        <v>43</v>
      </c>
      <c r="V490" s="144" t="s">
        <v>3561</v>
      </c>
      <c r="W490" s="144">
        <v>70</v>
      </c>
    </row>
    <row r="491" spans="1:23" x14ac:dyDescent="0.3">
      <c r="A491" s="113" t="s">
        <v>4216</v>
      </c>
      <c r="F491" s="113" t="s">
        <v>4217</v>
      </c>
      <c r="G491" s="113" t="s">
        <v>4202</v>
      </c>
      <c r="H491" s="130">
        <v>300</v>
      </c>
      <c r="I491" s="130">
        <v>3.4119999999999997E-8</v>
      </c>
      <c r="J491" s="113">
        <v>850</v>
      </c>
      <c r="N491" s="147" t="s">
        <v>4661</v>
      </c>
      <c r="O491" s="144">
        <v>1250</v>
      </c>
      <c r="P491" s="144">
        <v>25</v>
      </c>
      <c r="Q491" s="144">
        <v>900</v>
      </c>
      <c r="R491" s="144">
        <v>50</v>
      </c>
      <c r="S491" s="145"/>
      <c r="T491" s="145"/>
      <c r="U491" s="144" t="s">
        <v>43</v>
      </c>
      <c r="V491" s="144" t="s">
        <v>3561</v>
      </c>
      <c r="W491" s="144">
        <v>70</v>
      </c>
    </row>
    <row r="492" spans="1:23" x14ac:dyDescent="0.3">
      <c r="A492" s="113" t="s">
        <v>4216</v>
      </c>
      <c r="F492" s="113" t="s">
        <v>4217</v>
      </c>
      <c r="G492" s="113" t="s">
        <v>4202</v>
      </c>
      <c r="H492" s="130">
        <v>400</v>
      </c>
      <c r="I492" s="130">
        <v>3.6610999999999999E-7</v>
      </c>
      <c r="J492" s="113">
        <v>850</v>
      </c>
      <c r="N492" s="147" t="s">
        <v>4661</v>
      </c>
      <c r="O492" s="144">
        <v>1250</v>
      </c>
      <c r="P492" s="144">
        <v>25</v>
      </c>
      <c r="Q492" s="144">
        <v>900</v>
      </c>
      <c r="R492" s="144">
        <v>50</v>
      </c>
      <c r="S492" s="145"/>
      <c r="T492" s="145"/>
      <c r="U492" s="144" t="s">
        <v>43</v>
      </c>
      <c r="V492" s="144" t="s">
        <v>3561</v>
      </c>
      <c r="W492" s="144">
        <v>70</v>
      </c>
    </row>
    <row r="493" spans="1:23" x14ac:dyDescent="0.3">
      <c r="A493" s="113" t="s">
        <v>4216</v>
      </c>
      <c r="F493" s="113" t="s">
        <v>4217</v>
      </c>
      <c r="G493" s="113" t="s">
        <v>4202</v>
      </c>
      <c r="H493" s="130">
        <v>500</v>
      </c>
      <c r="I493" s="130">
        <v>2.0153E-6</v>
      </c>
      <c r="J493" s="113">
        <v>850</v>
      </c>
      <c r="N493" s="147" t="s">
        <v>4661</v>
      </c>
      <c r="O493" s="144">
        <v>1250</v>
      </c>
      <c r="P493" s="144">
        <v>25</v>
      </c>
      <c r="Q493" s="144">
        <v>900</v>
      </c>
      <c r="R493" s="144">
        <v>50</v>
      </c>
      <c r="S493" s="145"/>
      <c r="T493" s="145"/>
      <c r="U493" s="144" t="s">
        <v>43</v>
      </c>
      <c r="V493" s="144" t="s">
        <v>3561</v>
      </c>
      <c r="W493" s="144">
        <v>70</v>
      </c>
    </row>
    <row r="494" spans="1:23" x14ac:dyDescent="0.3">
      <c r="A494" s="113" t="s">
        <v>4219</v>
      </c>
      <c r="C494" s="113" t="s">
        <v>2123</v>
      </c>
      <c r="F494" s="113" t="s">
        <v>4220</v>
      </c>
      <c r="G494" s="113" t="s">
        <v>4221</v>
      </c>
      <c r="H494" s="130">
        <v>200</v>
      </c>
      <c r="I494" s="130">
        <v>2.1972999999999998E-9</v>
      </c>
      <c r="J494" s="113">
        <v>800</v>
      </c>
      <c r="K494" s="113">
        <v>3.1</v>
      </c>
      <c r="N494" s="147" t="s">
        <v>4662</v>
      </c>
      <c r="O494" s="144">
        <v>1270</v>
      </c>
      <c r="P494" s="144">
        <v>25</v>
      </c>
      <c r="Q494" s="144">
        <v>900</v>
      </c>
      <c r="R494" s="144">
        <v>50</v>
      </c>
      <c r="S494" s="145"/>
      <c r="T494" s="145"/>
      <c r="U494" s="144" t="s">
        <v>43</v>
      </c>
      <c r="V494" s="144" t="s">
        <v>3561</v>
      </c>
      <c r="W494" s="144">
        <v>74</v>
      </c>
    </row>
    <row r="495" spans="1:23" x14ac:dyDescent="0.3">
      <c r="A495" s="113" t="s">
        <v>4219</v>
      </c>
      <c r="C495" s="113" t="s">
        <v>2123</v>
      </c>
      <c r="F495" s="113" t="s">
        <v>4220</v>
      </c>
      <c r="G495" s="113" t="s">
        <v>4221</v>
      </c>
      <c r="H495" s="130">
        <v>250</v>
      </c>
      <c r="I495" s="130">
        <v>4.9239000000000003E-9</v>
      </c>
      <c r="J495" s="113">
        <v>800</v>
      </c>
      <c r="K495" s="113">
        <v>3.1</v>
      </c>
      <c r="N495" s="147" t="s">
        <v>4662</v>
      </c>
      <c r="O495" s="144">
        <v>1270</v>
      </c>
      <c r="P495" s="144">
        <v>25</v>
      </c>
      <c r="Q495" s="144">
        <v>900</v>
      </c>
      <c r="R495" s="144">
        <v>50</v>
      </c>
      <c r="S495" s="145"/>
      <c r="T495" s="145"/>
      <c r="U495" s="144" t="s">
        <v>43</v>
      </c>
      <c r="V495" s="144" t="s">
        <v>3561</v>
      </c>
      <c r="W495" s="144">
        <v>74</v>
      </c>
    </row>
    <row r="496" spans="1:23" x14ac:dyDescent="0.3">
      <c r="A496" s="113" t="s">
        <v>4219</v>
      </c>
      <c r="C496" s="113" t="s">
        <v>2123</v>
      </c>
      <c r="F496" s="113" t="s">
        <v>4220</v>
      </c>
      <c r="G496" s="113" t="s">
        <v>4221</v>
      </c>
      <c r="H496" s="130">
        <v>300</v>
      </c>
      <c r="I496" s="130">
        <v>7.7426000000000001E-9</v>
      </c>
      <c r="J496" s="113">
        <v>800</v>
      </c>
      <c r="K496" s="113">
        <v>3.1</v>
      </c>
      <c r="N496" s="147" t="s">
        <v>4662</v>
      </c>
      <c r="O496" s="144">
        <v>1270</v>
      </c>
      <c r="P496" s="144">
        <v>25</v>
      </c>
      <c r="Q496" s="144">
        <v>900</v>
      </c>
      <c r="R496" s="144">
        <v>50</v>
      </c>
      <c r="S496" s="145"/>
      <c r="T496" s="145"/>
      <c r="U496" s="144" t="s">
        <v>43</v>
      </c>
      <c r="V496" s="144" t="s">
        <v>3561</v>
      </c>
      <c r="W496" s="144">
        <v>74</v>
      </c>
    </row>
    <row r="497" spans="1:23" x14ac:dyDescent="0.3">
      <c r="A497" s="113" t="s">
        <v>4219</v>
      </c>
      <c r="C497" s="113" t="s">
        <v>2123</v>
      </c>
      <c r="F497" s="113" t="s">
        <v>4220</v>
      </c>
      <c r="G497" s="113" t="s">
        <v>4221</v>
      </c>
      <c r="H497" s="130">
        <v>400</v>
      </c>
      <c r="I497" s="130">
        <v>2.1124000000000001E-8</v>
      </c>
      <c r="J497" s="113">
        <v>800</v>
      </c>
      <c r="K497" s="113">
        <v>3.1</v>
      </c>
      <c r="N497" s="147" t="s">
        <v>4662</v>
      </c>
      <c r="O497" s="144">
        <v>1270</v>
      </c>
      <c r="P497" s="144">
        <v>25</v>
      </c>
      <c r="Q497" s="144">
        <v>900</v>
      </c>
      <c r="R497" s="144">
        <v>50</v>
      </c>
      <c r="S497" s="145"/>
      <c r="T497" s="145"/>
      <c r="U497" s="144" t="s">
        <v>43</v>
      </c>
      <c r="V497" s="144" t="s">
        <v>3561</v>
      </c>
      <c r="W497" s="144">
        <v>74</v>
      </c>
    </row>
    <row r="498" spans="1:23" x14ac:dyDescent="0.3">
      <c r="A498" s="113" t="s">
        <v>4219</v>
      </c>
      <c r="C498" s="113" t="s">
        <v>2123</v>
      </c>
      <c r="F498" s="113" t="s">
        <v>4220</v>
      </c>
      <c r="G498" s="113" t="s">
        <v>4221</v>
      </c>
      <c r="H498" s="130">
        <v>450</v>
      </c>
      <c r="I498" s="130">
        <v>4.7337999999999997E-8</v>
      </c>
      <c r="J498" s="113">
        <v>800</v>
      </c>
      <c r="K498" s="113">
        <v>6.8</v>
      </c>
      <c r="N498" s="147" t="s">
        <v>4662</v>
      </c>
      <c r="O498" s="144">
        <v>1270</v>
      </c>
      <c r="P498" s="144">
        <v>25</v>
      </c>
      <c r="Q498" s="144">
        <v>900</v>
      </c>
      <c r="R498" s="144">
        <v>50</v>
      </c>
      <c r="S498" s="145"/>
      <c r="T498" s="145"/>
      <c r="U498" s="144" t="s">
        <v>43</v>
      </c>
      <c r="V498" s="144" t="s">
        <v>3561</v>
      </c>
      <c r="W498" s="144">
        <v>74</v>
      </c>
    </row>
    <row r="499" spans="1:23" x14ac:dyDescent="0.3">
      <c r="A499" s="113" t="s">
        <v>4219</v>
      </c>
      <c r="C499" s="113" t="s">
        <v>2123</v>
      </c>
      <c r="F499" s="113" t="s">
        <v>4220</v>
      </c>
      <c r="G499" s="113" t="s">
        <v>4221</v>
      </c>
      <c r="H499" s="130">
        <v>500</v>
      </c>
      <c r="I499" s="130">
        <v>9.6139999999999999E-8</v>
      </c>
      <c r="J499" s="113">
        <v>800</v>
      </c>
      <c r="K499" s="113">
        <v>6.8</v>
      </c>
      <c r="N499" s="147" t="s">
        <v>4662</v>
      </c>
      <c r="O499" s="144">
        <v>1270</v>
      </c>
      <c r="P499" s="144">
        <v>25</v>
      </c>
      <c r="Q499" s="144">
        <v>900</v>
      </c>
      <c r="R499" s="144">
        <v>50</v>
      </c>
      <c r="S499" s="145"/>
      <c r="T499" s="145"/>
      <c r="U499" s="144" t="s">
        <v>43</v>
      </c>
      <c r="V499" s="144" t="s">
        <v>3561</v>
      </c>
      <c r="W499" s="144">
        <v>74</v>
      </c>
    </row>
    <row r="500" spans="1:23" x14ac:dyDescent="0.3">
      <c r="A500" s="113" t="s">
        <v>4219</v>
      </c>
      <c r="C500" s="113" t="s">
        <v>2123</v>
      </c>
      <c r="F500" s="113" t="s">
        <v>4220</v>
      </c>
      <c r="G500" s="113" t="s">
        <v>4221</v>
      </c>
      <c r="H500" s="130">
        <v>200</v>
      </c>
      <c r="I500" s="130">
        <v>1.6356000000000001E-8</v>
      </c>
      <c r="J500" s="113">
        <v>850</v>
      </c>
      <c r="K500" s="113">
        <v>2.2999999999999998</v>
      </c>
      <c r="N500" s="147" t="s">
        <v>4663</v>
      </c>
      <c r="O500" s="144">
        <v>1270</v>
      </c>
      <c r="P500" s="144">
        <v>25</v>
      </c>
      <c r="Q500" s="144">
        <v>900</v>
      </c>
      <c r="R500" s="144">
        <v>50</v>
      </c>
      <c r="S500" s="145"/>
      <c r="T500" s="145"/>
      <c r="U500" s="144" t="s">
        <v>43</v>
      </c>
      <c r="V500" s="144" t="s">
        <v>3561</v>
      </c>
      <c r="W500" s="144">
        <v>74</v>
      </c>
    </row>
    <row r="501" spans="1:23" x14ac:dyDescent="0.3">
      <c r="A501" s="113" t="s">
        <v>4219</v>
      </c>
      <c r="C501" s="113" t="s">
        <v>2123</v>
      </c>
      <c r="F501" s="113" t="s">
        <v>4220</v>
      </c>
      <c r="G501" s="113" t="s">
        <v>4221</v>
      </c>
      <c r="H501" s="130">
        <v>250</v>
      </c>
      <c r="I501" s="130">
        <v>3.6294000000000001E-8</v>
      </c>
      <c r="J501" s="113">
        <v>850</v>
      </c>
      <c r="K501" s="113">
        <v>2.2999999999999998</v>
      </c>
      <c r="N501" s="147" t="s">
        <v>4663</v>
      </c>
      <c r="O501" s="144">
        <v>1270</v>
      </c>
      <c r="P501" s="144">
        <v>25</v>
      </c>
      <c r="Q501" s="144">
        <v>900</v>
      </c>
      <c r="R501" s="144">
        <v>50</v>
      </c>
      <c r="S501" s="145"/>
      <c r="T501" s="145"/>
      <c r="U501" s="144" t="s">
        <v>43</v>
      </c>
      <c r="V501" s="144" t="s">
        <v>3561</v>
      </c>
      <c r="W501" s="144">
        <v>74</v>
      </c>
    </row>
    <row r="502" spans="1:23" x14ac:dyDescent="0.3">
      <c r="A502" s="113" t="s">
        <v>4219</v>
      </c>
      <c r="C502" s="113" t="s">
        <v>2123</v>
      </c>
      <c r="F502" s="113" t="s">
        <v>4220</v>
      </c>
      <c r="G502" s="113" t="s">
        <v>4221</v>
      </c>
      <c r="H502" s="130">
        <v>300</v>
      </c>
      <c r="I502" s="130">
        <v>4.0046E-8</v>
      </c>
      <c r="J502" s="113">
        <v>850</v>
      </c>
      <c r="K502" s="113">
        <v>2.2999999999999998</v>
      </c>
      <c r="N502" s="147" t="s">
        <v>4663</v>
      </c>
      <c r="O502" s="144">
        <v>1270</v>
      </c>
      <c r="P502" s="144">
        <v>25</v>
      </c>
      <c r="Q502" s="144">
        <v>900</v>
      </c>
      <c r="R502" s="144">
        <v>50</v>
      </c>
      <c r="S502" s="145"/>
      <c r="T502" s="145"/>
      <c r="U502" s="144" t="s">
        <v>43</v>
      </c>
      <c r="V502" s="144" t="s">
        <v>3561</v>
      </c>
      <c r="W502" s="144">
        <v>74</v>
      </c>
    </row>
    <row r="503" spans="1:23" x14ac:dyDescent="0.3">
      <c r="A503" s="113" t="s">
        <v>4219</v>
      </c>
      <c r="C503" s="113" t="s">
        <v>2123</v>
      </c>
      <c r="F503" s="113" t="s">
        <v>4220</v>
      </c>
      <c r="G503" s="113" t="s">
        <v>4221</v>
      </c>
      <c r="H503" s="130">
        <v>400</v>
      </c>
      <c r="I503" s="130">
        <v>2.1757000000000001E-7</v>
      </c>
      <c r="J503" s="113">
        <v>850</v>
      </c>
      <c r="K503" s="113">
        <v>7.4</v>
      </c>
      <c r="N503" s="147" t="s">
        <v>4663</v>
      </c>
      <c r="O503" s="144">
        <v>1270</v>
      </c>
      <c r="P503" s="144">
        <v>25</v>
      </c>
      <c r="Q503" s="144">
        <v>900</v>
      </c>
      <c r="R503" s="144">
        <v>50</v>
      </c>
      <c r="S503" s="145"/>
      <c r="T503" s="145"/>
      <c r="U503" s="144" t="s">
        <v>43</v>
      </c>
      <c r="V503" s="144" t="s">
        <v>3561</v>
      </c>
      <c r="W503" s="144">
        <v>74</v>
      </c>
    </row>
    <row r="504" spans="1:23" x14ac:dyDescent="0.3">
      <c r="A504" s="113" t="s">
        <v>4219</v>
      </c>
      <c r="C504" s="113" t="s">
        <v>2123</v>
      </c>
      <c r="F504" s="113" t="s">
        <v>4220</v>
      </c>
      <c r="G504" s="113" t="s">
        <v>4221</v>
      </c>
      <c r="H504" s="130">
        <v>500</v>
      </c>
      <c r="I504" s="130">
        <v>1.6037E-6</v>
      </c>
      <c r="J504" s="113">
        <v>850</v>
      </c>
      <c r="K504" s="113">
        <v>7.4</v>
      </c>
      <c r="N504" s="147" t="s">
        <v>4663</v>
      </c>
      <c r="O504" s="144">
        <v>1270</v>
      </c>
      <c r="P504" s="144">
        <v>25</v>
      </c>
      <c r="Q504" s="144">
        <v>900</v>
      </c>
      <c r="R504" s="144">
        <v>50</v>
      </c>
      <c r="S504" s="145"/>
      <c r="T504" s="145"/>
      <c r="U504" s="144" t="s">
        <v>43</v>
      </c>
      <c r="V504" s="144" t="s">
        <v>3561</v>
      </c>
      <c r="W504" s="144">
        <v>74</v>
      </c>
    </row>
    <row r="505" spans="1:23" x14ac:dyDescent="0.3">
      <c r="A505" s="113" t="s">
        <v>4219</v>
      </c>
      <c r="C505" s="113" t="s">
        <v>2123</v>
      </c>
      <c r="F505" s="113" t="s">
        <v>4220</v>
      </c>
      <c r="G505" s="113" t="s">
        <v>4221</v>
      </c>
      <c r="H505" s="130">
        <v>200</v>
      </c>
      <c r="I505" s="130">
        <v>6.4857999999999998E-8</v>
      </c>
      <c r="J505" s="113">
        <v>900</v>
      </c>
      <c r="K505" s="113">
        <v>3.2</v>
      </c>
      <c r="N505" s="147" t="s">
        <v>4664</v>
      </c>
      <c r="O505" s="144">
        <v>1270</v>
      </c>
      <c r="P505" s="144">
        <v>25</v>
      </c>
      <c r="Q505" s="144">
        <v>900</v>
      </c>
      <c r="R505" s="144">
        <v>50</v>
      </c>
      <c r="S505" s="145"/>
      <c r="T505" s="145"/>
      <c r="U505" s="144" t="s">
        <v>43</v>
      </c>
      <c r="V505" s="144" t="s">
        <v>3561</v>
      </c>
      <c r="W505" s="144">
        <v>74</v>
      </c>
    </row>
    <row r="506" spans="1:23" x14ac:dyDescent="0.3">
      <c r="A506" s="113" t="s">
        <v>4219</v>
      </c>
      <c r="C506" s="113" t="s">
        <v>2123</v>
      </c>
      <c r="F506" s="113" t="s">
        <v>4220</v>
      </c>
      <c r="G506" s="113" t="s">
        <v>4221</v>
      </c>
      <c r="H506" s="130">
        <v>225</v>
      </c>
      <c r="I506" s="130">
        <v>9.2430000000000001E-8</v>
      </c>
      <c r="J506" s="113">
        <v>900</v>
      </c>
      <c r="K506" s="113">
        <v>3.2</v>
      </c>
      <c r="N506" s="147" t="s">
        <v>4664</v>
      </c>
      <c r="O506" s="144">
        <v>1270</v>
      </c>
      <c r="P506" s="144">
        <v>25</v>
      </c>
      <c r="Q506" s="144">
        <v>900</v>
      </c>
      <c r="R506" s="144">
        <v>50</v>
      </c>
      <c r="S506" s="145"/>
      <c r="T506" s="145"/>
      <c r="U506" s="144" t="s">
        <v>43</v>
      </c>
      <c r="V506" s="144" t="s">
        <v>3561</v>
      </c>
      <c r="W506" s="144">
        <v>74</v>
      </c>
    </row>
    <row r="507" spans="1:23" x14ac:dyDescent="0.3">
      <c r="A507" s="113" t="s">
        <v>4219</v>
      </c>
      <c r="C507" s="113" t="s">
        <v>2123</v>
      </c>
      <c r="F507" s="113" t="s">
        <v>4220</v>
      </c>
      <c r="G507" s="113" t="s">
        <v>4221</v>
      </c>
      <c r="H507" s="130">
        <v>250</v>
      </c>
      <c r="I507" s="130">
        <v>1.3171999999999999E-7</v>
      </c>
      <c r="J507" s="113">
        <v>900</v>
      </c>
      <c r="K507" s="113">
        <v>3.2</v>
      </c>
      <c r="N507" s="147" t="s">
        <v>4664</v>
      </c>
      <c r="O507" s="144">
        <v>1270</v>
      </c>
      <c r="P507" s="144">
        <v>25</v>
      </c>
      <c r="Q507" s="144">
        <v>900</v>
      </c>
      <c r="R507" s="144">
        <v>50</v>
      </c>
      <c r="S507" s="145"/>
      <c r="T507" s="145"/>
      <c r="U507" s="144" t="s">
        <v>43</v>
      </c>
      <c r="V507" s="144" t="s">
        <v>3561</v>
      </c>
      <c r="W507" s="144">
        <v>74</v>
      </c>
    </row>
    <row r="508" spans="1:23" x14ac:dyDescent="0.3">
      <c r="A508" s="113" t="s">
        <v>4219</v>
      </c>
      <c r="C508" s="113" t="s">
        <v>2123</v>
      </c>
      <c r="F508" s="113" t="s">
        <v>4220</v>
      </c>
      <c r="G508" s="113" t="s">
        <v>4221</v>
      </c>
      <c r="H508" s="130">
        <v>300</v>
      </c>
      <c r="I508" s="130">
        <v>5.5410000000000002E-7</v>
      </c>
      <c r="J508" s="113">
        <v>900</v>
      </c>
      <c r="K508" s="113">
        <v>9.5</v>
      </c>
      <c r="N508" s="147" t="s">
        <v>4664</v>
      </c>
      <c r="O508" s="144">
        <v>1270</v>
      </c>
      <c r="P508" s="144">
        <v>25</v>
      </c>
      <c r="Q508" s="144">
        <v>900</v>
      </c>
      <c r="R508" s="144">
        <v>50</v>
      </c>
      <c r="S508" s="145"/>
      <c r="T508" s="145"/>
      <c r="U508" s="144" t="s">
        <v>43</v>
      </c>
      <c r="V508" s="144" t="s">
        <v>3561</v>
      </c>
      <c r="W508" s="144">
        <v>74</v>
      </c>
    </row>
    <row r="509" spans="1:23" x14ac:dyDescent="0.3">
      <c r="A509" s="113" t="s">
        <v>4219</v>
      </c>
      <c r="C509" s="113" t="s">
        <v>2123</v>
      </c>
      <c r="F509" s="113" t="s">
        <v>4220</v>
      </c>
      <c r="G509" s="113" t="s">
        <v>4221</v>
      </c>
      <c r="H509" s="130">
        <v>400</v>
      </c>
      <c r="I509" s="130">
        <v>1.1253000000000001E-5</v>
      </c>
      <c r="J509" s="113">
        <v>900</v>
      </c>
      <c r="K509" s="113">
        <v>9.5</v>
      </c>
      <c r="N509" s="147" t="s">
        <v>4664</v>
      </c>
      <c r="O509" s="144">
        <v>1270</v>
      </c>
      <c r="P509" s="144">
        <v>25</v>
      </c>
      <c r="Q509" s="144">
        <v>900</v>
      </c>
      <c r="R509" s="144">
        <v>50</v>
      </c>
      <c r="S509" s="145"/>
      <c r="T509" s="145"/>
      <c r="U509" s="144" t="s">
        <v>43</v>
      </c>
      <c r="V509" s="144" t="s">
        <v>3561</v>
      </c>
      <c r="W509" s="144">
        <v>74</v>
      </c>
    </row>
    <row r="510" spans="1:23" x14ac:dyDescent="0.3">
      <c r="A510" s="113" t="s">
        <v>4249</v>
      </c>
      <c r="C510" s="113" t="s">
        <v>2123</v>
      </c>
      <c r="F510" s="113" t="s">
        <v>4250</v>
      </c>
      <c r="G510" s="113" t="s">
        <v>4251</v>
      </c>
      <c r="H510" s="113">
        <v>250</v>
      </c>
      <c r="I510" s="130">
        <v>5.6890000000000002E-8</v>
      </c>
      <c r="J510" s="113">
        <v>900</v>
      </c>
      <c r="N510" s="147" t="s">
        <v>4665</v>
      </c>
      <c r="O510" s="144">
        <v>1250</v>
      </c>
      <c r="P510" s="144">
        <v>24</v>
      </c>
      <c r="Q510" s="144">
        <v>900</v>
      </c>
      <c r="R510" s="144">
        <v>100</v>
      </c>
      <c r="S510" s="145"/>
      <c r="T510" s="145"/>
      <c r="U510" s="144" t="s">
        <v>43</v>
      </c>
      <c r="V510" s="144" t="s">
        <v>3561</v>
      </c>
      <c r="W510" s="144">
        <v>32</v>
      </c>
    </row>
    <row r="511" spans="1:23" x14ac:dyDescent="0.3">
      <c r="A511" s="113" t="s">
        <v>4252</v>
      </c>
      <c r="C511" s="113" t="s">
        <v>2123</v>
      </c>
      <c r="F511" s="113" t="s">
        <v>4253</v>
      </c>
      <c r="G511" s="113" t="s">
        <v>4254</v>
      </c>
      <c r="H511" s="113">
        <v>250</v>
      </c>
      <c r="I511" s="130">
        <v>1.5519999999999999E-8</v>
      </c>
      <c r="J511" s="113">
        <v>900</v>
      </c>
      <c r="N511" s="147" t="s">
        <v>4666</v>
      </c>
      <c r="O511" s="144">
        <v>1250</v>
      </c>
      <c r="P511" s="144">
        <v>24</v>
      </c>
      <c r="Q511" s="144">
        <v>900</v>
      </c>
      <c r="R511" s="144">
        <v>100</v>
      </c>
      <c r="S511" s="145"/>
      <c r="T511" s="145"/>
      <c r="U511" s="144" t="s">
        <v>43</v>
      </c>
      <c r="V511" s="144" t="s">
        <v>3561</v>
      </c>
      <c r="W511" s="144">
        <v>46</v>
      </c>
    </row>
    <row r="512" spans="1:23" x14ac:dyDescent="0.3">
      <c r="A512" s="113" t="s">
        <v>4255</v>
      </c>
      <c r="C512" s="113" t="s">
        <v>2123</v>
      </c>
      <c r="F512" s="113" t="s">
        <v>1129</v>
      </c>
      <c r="G512" s="113" t="s">
        <v>4256</v>
      </c>
      <c r="H512" s="113">
        <v>250</v>
      </c>
      <c r="I512" s="130">
        <v>4.0814999999999999E-8</v>
      </c>
      <c r="J512" s="113">
        <v>900</v>
      </c>
      <c r="N512" s="147" t="s">
        <v>4667</v>
      </c>
      <c r="O512" s="144">
        <v>1250</v>
      </c>
      <c r="P512" s="144">
        <v>24</v>
      </c>
      <c r="Q512" s="144">
        <v>900</v>
      </c>
      <c r="R512" s="144">
        <v>100</v>
      </c>
      <c r="S512" s="145"/>
      <c r="T512" s="145"/>
      <c r="U512" s="144" t="s">
        <v>43</v>
      </c>
      <c r="V512" s="144" t="s">
        <v>3561</v>
      </c>
      <c r="W512" s="144">
        <v>51</v>
      </c>
    </row>
    <row r="513" spans="1:23" x14ac:dyDescent="0.3">
      <c r="A513" s="113" t="s">
        <v>4257</v>
      </c>
      <c r="C513" s="113" t="s">
        <v>2123</v>
      </c>
      <c r="F513" s="113" t="s">
        <v>1130</v>
      </c>
      <c r="G513" s="113" t="s">
        <v>4258</v>
      </c>
      <c r="H513" s="113">
        <v>250</v>
      </c>
      <c r="I513" s="130">
        <v>1.7492000000000001E-7</v>
      </c>
      <c r="J513" s="113">
        <v>900</v>
      </c>
      <c r="N513" s="147" t="s">
        <v>4668</v>
      </c>
      <c r="O513" s="144">
        <v>1250</v>
      </c>
      <c r="P513" s="144">
        <v>24</v>
      </c>
      <c r="Q513" s="144">
        <v>900</v>
      </c>
      <c r="R513" s="144">
        <v>100</v>
      </c>
      <c r="S513" s="145"/>
      <c r="T513" s="145"/>
      <c r="U513" s="144" t="s">
        <v>43</v>
      </c>
      <c r="V513" s="144" t="s">
        <v>3561</v>
      </c>
      <c r="W513" s="144">
        <v>63</v>
      </c>
    </row>
    <row r="514" spans="1:23" x14ac:dyDescent="0.3">
      <c r="A514" s="113" t="s">
        <v>4259</v>
      </c>
      <c r="C514" s="113" t="s">
        <v>2123</v>
      </c>
      <c r="F514" s="113" t="s">
        <v>1131</v>
      </c>
      <c r="G514" s="113" t="s">
        <v>4260</v>
      </c>
      <c r="H514" s="113">
        <v>250</v>
      </c>
      <c r="I514" s="130">
        <v>1.7664E-7</v>
      </c>
      <c r="J514" s="113">
        <v>900</v>
      </c>
      <c r="N514" s="147" t="s">
        <v>4669</v>
      </c>
      <c r="O514" s="144">
        <v>1250</v>
      </c>
      <c r="P514" s="144">
        <v>24</v>
      </c>
      <c r="Q514" s="144">
        <v>900</v>
      </c>
      <c r="R514" s="144">
        <v>100</v>
      </c>
      <c r="S514" s="145"/>
      <c r="T514" s="145"/>
      <c r="U514" s="144" t="s">
        <v>43</v>
      </c>
      <c r="V514" s="144" t="s">
        <v>3561</v>
      </c>
      <c r="W514" s="144">
        <v>64</v>
      </c>
    </row>
    <row r="515" spans="1:23" x14ac:dyDescent="0.3">
      <c r="A515" s="113" t="s">
        <v>4261</v>
      </c>
      <c r="F515" s="113" t="s">
        <v>534</v>
      </c>
      <c r="G515" s="113" t="s">
        <v>4262</v>
      </c>
      <c r="H515" s="113">
        <v>300</v>
      </c>
      <c r="I515" s="130">
        <v>8.5999999999999993E-9</v>
      </c>
      <c r="J515" s="113">
        <v>800</v>
      </c>
      <c r="N515" s="147" t="s">
        <v>4670</v>
      </c>
      <c r="O515" s="144">
        <v>1250</v>
      </c>
      <c r="P515" s="144">
        <v>48</v>
      </c>
      <c r="Q515" s="144">
        <v>825</v>
      </c>
      <c r="R515" s="144">
        <v>4</v>
      </c>
      <c r="S515" s="145"/>
      <c r="T515" s="145"/>
      <c r="U515" s="144" t="s">
        <v>1645</v>
      </c>
      <c r="V515" s="144" t="s">
        <v>3561</v>
      </c>
      <c r="W515" s="144">
        <v>52</v>
      </c>
    </row>
    <row r="516" spans="1:23" x14ac:dyDescent="0.3">
      <c r="A516" s="113" t="s">
        <v>4263</v>
      </c>
      <c r="F516" s="113" t="s">
        <v>4264</v>
      </c>
      <c r="G516" s="113" t="s">
        <v>4265</v>
      </c>
      <c r="H516" s="113">
        <v>250</v>
      </c>
      <c r="I516" s="130">
        <v>4.2960000000000002E-8</v>
      </c>
      <c r="J516" s="113">
        <v>900</v>
      </c>
      <c r="N516" s="147" t="s">
        <v>4671</v>
      </c>
      <c r="O516" s="144">
        <v>1280</v>
      </c>
      <c r="P516" s="144">
        <v>8</v>
      </c>
      <c r="Q516" s="144">
        <v>1050</v>
      </c>
      <c r="R516" s="144">
        <v>5</v>
      </c>
      <c r="S516" s="145">
        <v>900</v>
      </c>
      <c r="T516" s="145">
        <v>16</v>
      </c>
      <c r="U516" s="144" t="s">
        <v>43</v>
      </c>
      <c r="V516" s="144" t="s">
        <v>3561</v>
      </c>
      <c r="W516" s="144">
        <v>80</v>
      </c>
    </row>
    <row r="517" spans="1:23" x14ac:dyDescent="0.3">
      <c r="A517" s="113" t="s">
        <v>4266</v>
      </c>
      <c r="F517" s="113" t="s">
        <v>4267</v>
      </c>
      <c r="G517" s="113" t="s">
        <v>4268</v>
      </c>
      <c r="H517" s="113">
        <v>250</v>
      </c>
      <c r="I517" s="130">
        <v>2.044E-7</v>
      </c>
      <c r="J517" s="113">
        <v>900</v>
      </c>
      <c r="N517" s="147" t="s">
        <v>4672</v>
      </c>
      <c r="O517" s="144">
        <v>1280</v>
      </c>
      <c r="P517" s="144">
        <v>8</v>
      </c>
      <c r="Q517" s="144">
        <v>1050</v>
      </c>
      <c r="R517" s="144">
        <v>5</v>
      </c>
      <c r="S517" s="145">
        <v>900</v>
      </c>
      <c r="T517" s="145">
        <v>16</v>
      </c>
      <c r="U517" s="144" t="s">
        <v>43</v>
      </c>
      <c r="V517" s="144" t="s">
        <v>3561</v>
      </c>
      <c r="W517" s="144">
        <v>31</v>
      </c>
    </row>
    <row r="518" spans="1:23" x14ac:dyDescent="0.3">
      <c r="A518" s="113" t="s">
        <v>4269</v>
      </c>
      <c r="F518" s="113" t="s">
        <v>4270</v>
      </c>
      <c r="G518" s="113" t="s">
        <v>4271</v>
      </c>
      <c r="H518" s="113">
        <v>250</v>
      </c>
      <c r="I518" s="130">
        <v>1.2496000000000001E-6</v>
      </c>
      <c r="J518" s="113">
        <v>900</v>
      </c>
      <c r="N518" s="147" t="s">
        <v>4673</v>
      </c>
      <c r="O518" s="144">
        <v>1280</v>
      </c>
      <c r="P518" s="144">
        <v>8</v>
      </c>
      <c r="Q518" s="144">
        <v>1050</v>
      </c>
      <c r="R518" s="144">
        <v>5</v>
      </c>
      <c r="S518" s="145">
        <v>900</v>
      </c>
      <c r="T518" s="145">
        <v>16</v>
      </c>
      <c r="U518" s="144" t="s">
        <v>43</v>
      </c>
      <c r="V518" s="144" t="s">
        <v>3561</v>
      </c>
      <c r="W518" s="144">
        <v>20</v>
      </c>
    </row>
    <row r="519" spans="1:23" x14ac:dyDescent="0.3">
      <c r="A519" s="113" t="s">
        <v>4317</v>
      </c>
      <c r="F519" s="113" t="s">
        <v>4318</v>
      </c>
      <c r="G519" s="113" t="s">
        <v>4319</v>
      </c>
      <c r="H519" s="113">
        <v>250</v>
      </c>
      <c r="I519" s="130">
        <v>6E-9</v>
      </c>
      <c r="J519" s="113">
        <v>900</v>
      </c>
      <c r="N519" s="147" t="s">
        <v>4674</v>
      </c>
      <c r="O519" s="144">
        <v>1280</v>
      </c>
      <c r="P519" s="144">
        <v>8</v>
      </c>
      <c r="Q519" s="144">
        <v>1050</v>
      </c>
      <c r="R519" s="144">
        <v>5</v>
      </c>
      <c r="S519" s="145">
        <v>900</v>
      </c>
      <c r="T519" s="145">
        <v>16</v>
      </c>
      <c r="U519" s="144" t="s">
        <v>43</v>
      </c>
      <c r="V519" s="144" t="s">
        <v>3587</v>
      </c>
      <c r="W519" s="144">
        <v>70</v>
      </c>
    </row>
    <row r="520" spans="1:23" x14ac:dyDescent="0.3">
      <c r="A520" s="113" t="s">
        <v>4320</v>
      </c>
      <c r="F520" s="113" t="s">
        <v>4321</v>
      </c>
      <c r="G520" s="113" t="s">
        <v>4322</v>
      </c>
      <c r="H520" s="113">
        <v>250</v>
      </c>
      <c r="I520" s="130">
        <v>5.4999999999999996E-9</v>
      </c>
      <c r="J520" s="113">
        <v>900</v>
      </c>
      <c r="N520" s="147" t="s">
        <v>4675</v>
      </c>
      <c r="O520" s="144">
        <v>1280</v>
      </c>
      <c r="P520" s="144">
        <v>8</v>
      </c>
      <c r="Q520" s="144">
        <v>1050</v>
      </c>
      <c r="R520" s="144">
        <v>5</v>
      </c>
      <c r="S520" s="145">
        <v>900</v>
      </c>
      <c r="T520" s="145">
        <v>16</v>
      </c>
      <c r="U520" s="144" t="s">
        <v>43</v>
      </c>
      <c r="V520" s="144" t="s">
        <v>3587</v>
      </c>
      <c r="W520" s="144">
        <v>70</v>
      </c>
    </row>
    <row r="521" spans="1:23" x14ac:dyDescent="0.3">
      <c r="A521" s="113" t="s">
        <v>4313</v>
      </c>
      <c r="F521" s="113" t="s">
        <v>4314</v>
      </c>
      <c r="G521" s="113" t="s">
        <v>4315</v>
      </c>
      <c r="H521" s="130">
        <v>300</v>
      </c>
      <c r="I521" s="130">
        <v>8.6799999999999996E-8</v>
      </c>
      <c r="J521" s="113">
        <v>850</v>
      </c>
      <c r="K521" s="113">
        <v>10.9</v>
      </c>
      <c r="N521" s="147" t="s">
        <v>4676</v>
      </c>
      <c r="O521" s="144">
        <v>1300</v>
      </c>
      <c r="P521" s="144">
        <v>24</v>
      </c>
      <c r="Q521" s="144">
        <v>900</v>
      </c>
      <c r="R521" s="144">
        <v>24</v>
      </c>
      <c r="S521" s="145"/>
      <c r="T521" s="145"/>
      <c r="U521" s="144" t="s">
        <v>43</v>
      </c>
      <c r="V521" s="144" t="s">
        <v>4677</v>
      </c>
      <c r="W521" s="144">
        <v>64</v>
      </c>
    </row>
    <row r="522" spans="1:23" x14ac:dyDescent="0.3">
      <c r="A522" s="113" t="s">
        <v>4313</v>
      </c>
      <c r="F522" s="113" t="s">
        <v>4314</v>
      </c>
      <c r="G522" s="113" t="s">
        <v>4315</v>
      </c>
      <c r="H522" s="113">
        <v>350</v>
      </c>
      <c r="I522" s="130">
        <v>1.9000000000000001E-7</v>
      </c>
      <c r="J522" s="113">
        <v>850</v>
      </c>
      <c r="K522" s="113">
        <v>10.9</v>
      </c>
      <c r="N522" s="147" t="s">
        <v>4676</v>
      </c>
      <c r="O522" s="144">
        <v>1300</v>
      </c>
      <c r="P522" s="144">
        <v>24</v>
      </c>
      <c r="Q522" s="144">
        <v>900</v>
      </c>
      <c r="R522" s="144">
        <v>24</v>
      </c>
      <c r="S522" s="145"/>
      <c r="T522" s="145"/>
      <c r="U522" s="144" t="s">
        <v>43</v>
      </c>
      <c r="V522" s="144" t="s">
        <v>4677</v>
      </c>
      <c r="W522" s="144">
        <v>64</v>
      </c>
    </row>
    <row r="523" spans="1:23" x14ac:dyDescent="0.3">
      <c r="A523" s="113" t="s">
        <v>4313</v>
      </c>
      <c r="F523" s="113" t="s">
        <v>4314</v>
      </c>
      <c r="G523" s="113" t="s">
        <v>4315</v>
      </c>
      <c r="H523" s="113">
        <v>400</v>
      </c>
      <c r="I523" s="113">
        <v>1.9099999999999999E-6</v>
      </c>
      <c r="J523" s="113">
        <v>850</v>
      </c>
      <c r="K523" s="113">
        <v>10.9</v>
      </c>
      <c r="N523" s="147" t="s">
        <v>4676</v>
      </c>
      <c r="O523" s="144">
        <v>1300</v>
      </c>
      <c r="P523" s="144">
        <v>24</v>
      </c>
      <c r="Q523" s="144">
        <v>900</v>
      </c>
      <c r="R523" s="144">
        <v>24</v>
      </c>
      <c r="S523" s="145"/>
      <c r="T523" s="145"/>
      <c r="U523" s="144" t="s">
        <v>43</v>
      </c>
      <c r="V523" s="144" t="s">
        <v>4677</v>
      </c>
      <c r="W523" s="144">
        <v>64</v>
      </c>
    </row>
    <row r="524" spans="1:23" x14ac:dyDescent="0.3">
      <c r="A524" s="113" t="s">
        <v>3937</v>
      </c>
      <c r="F524" s="113" t="s">
        <v>4305</v>
      </c>
      <c r="G524" s="113" t="s">
        <v>4306</v>
      </c>
      <c r="H524" s="113">
        <v>150</v>
      </c>
      <c r="I524" s="130">
        <v>1.4999999999999999E-8</v>
      </c>
      <c r="J524" s="113">
        <v>950</v>
      </c>
      <c r="N524" s="147" t="s">
        <v>4678</v>
      </c>
      <c r="O524" s="144">
        <v>1300</v>
      </c>
      <c r="P524" s="144">
        <v>12</v>
      </c>
      <c r="Q524" s="144">
        <v>900</v>
      </c>
      <c r="R524" s="144">
        <v>200</v>
      </c>
      <c r="S524" s="145"/>
      <c r="T524" s="145"/>
      <c r="U524" s="144" t="s">
        <v>43</v>
      </c>
      <c r="V524" s="144" t="s">
        <v>3587</v>
      </c>
      <c r="W524" s="144">
        <v>51</v>
      </c>
    </row>
    <row r="525" spans="1:23" x14ac:dyDescent="0.3">
      <c r="A525" s="113" t="s">
        <v>3937</v>
      </c>
      <c r="F525" s="113" t="s">
        <v>4305</v>
      </c>
      <c r="G525" s="113" t="s">
        <v>4306</v>
      </c>
      <c r="H525" s="113">
        <v>150</v>
      </c>
      <c r="I525" s="130">
        <v>1.9000000000000001E-8</v>
      </c>
      <c r="J525" s="113">
        <v>950</v>
      </c>
      <c r="N525" s="147" t="s">
        <v>4679</v>
      </c>
      <c r="O525" s="144">
        <v>1300</v>
      </c>
      <c r="P525" s="144">
        <v>12</v>
      </c>
      <c r="Q525" s="144">
        <v>900</v>
      </c>
      <c r="R525" s="144">
        <v>200</v>
      </c>
      <c r="S525" s="145"/>
      <c r="T525" s="145"/>
      <c r="U525" s="144" t="s">
        <v>43</v>
      </c>
      <c r="V525" s="144" t="s">
        <v>3587</v>
      </c>
      <c r="W525" s="144">
        <v>51</v>
      </c>
    </row>
    <row r="526" spans="1:23" x14ac:dyDescent="0.3">
      <c r="A526" s="113" t="s">
        <v>3937</v>
      </c>
      <c r="F526" s="113" t="s">
        <v>4305</v>
      </c>
      <c r="G526" s="113" t="s">
        <v>4306</v>
      </c>
      <c r="H526" s="113">
        <v>150</v>
      </c>
      <c r="I526" s="130">
        <v>2.4999999999999999E-8</v>
      </c>
      <c r="J526" s="113">
        <v>950</v>
      </c>
      <c r="N526" s="147" t="s">
        <v>4680</v>
      </c>
      <c r="O526" s="144">
        <v>1300</v>
      </c>
      <c r="P526" s="144">
        <v>12</v>
      </c>
      <c r="Q526" s="144">
        <v>900</v>
      </c>
      <c r="R526" s="144">
        <v>200</v>
      </c>
      <c r="S526" s="145"/>
      <c r="T526" s="145"/>
      <c r="U526" s="144" t="s">
        <v>43</v>
      </c>
      <c r="V526" s="144" t="s">
        <v>3587</v>
      </c>
      <c r="W526" s="144">
        <v>51</v>
      </c>
    </row>
    <row r="527" spans="1:23" x14ac:dyDescent="0.3">
      <c r="A527" s="113" t="s">
        <v>3937</v>
      </c>
      <c r="F527" s="113" t="s">
        <v>4305</v>
      </c>
      <c r="G527" s="113" t="s">
        <v>4306</v>
      </c>
      <c r="H527" s="113">
        <v>150</v>
      </c>
      <c r="I527" s="130">
        <v>1.7E-8</v>
      </c>
      <c r="J527" s="113">
        <v>950</v>
      </c>
      <c r="N527" s="147" t="s">
        <v>4681</v>
      </c>
      <c r="O527" s="144">
        <v>1300</v>
      </c>
      <c r="P527" s="144">
        <v>12</v>
      </c>
      <c r="Q527" s="144">
        <v>900</v>
      </c>
      <c r="R527" s="144">
        <v>200</v>
      </c>
      <c r="S527" s="145"/>
      <c r="T527" s="145"/>
      <c r="U527" s="144" t="s">
        <v>43</v>
      </c>
      <c r="V527" s="144" t="s">
        <v>3587</v>
      </c>
      <c r="W527" s="144">
        <v>51</v>
      </c>
    </row>
    <row r="528" spans="1:23" x14ac:dyDescent="0.3">
      <c r="A528" s="113" t="s">
        <v>3937</v>
      </c>
      <c r="F528" s="113" t="s">
        <v>4305</v>
      </c>
      <c r="G528" s="113" t="s">
        <v>4306</v>
      </c>
      <c r="H528" s="113">
        <v>150</v>
      </c>
      <c r="I528" s="130">
        <v>1.2E-8</v>
      </c>
      <c r="J528" s="113">
        <v>950</v>
      </c>
      <c r="N528" s="147" t="s">
        <v>4682</v>
      </c>
      <c r="O528" s="144">
        <v>1300</v>
      </c>
      <c r="P528" s="144">
        <v>12</v>
      </c>
      <c r="Q528" s="144">
        <v>900</v>
      </c>
      <c r="R528" s="144">
        <v>200</v>
      </c>
      <c r="S528" s="145"/>
      <c r="T528" s="145"/>
      <c r="U528" s="144" t="s">
        <v>43</v>
      </c>
      <c r="V528" s="144" t="s">
        <v>3587</v>
      </c>
      <c r="W528" s="144">
        <v>51</v>
      </c>
    </row>
    <row r="529" spans="1:23" ht="15.6" x14ac:dyDescent="0.3">
      <c r="A529" s="148" t="s">
        <v>4371</v>
      </c>
      <c r="F529" s="113" t="s">
        <v>4372</v>
      </c>
      <c r="G529" s="113" t="s">
        <v>4373</v>
      </c>
      <c r="H529" s="113">
        <v>170.74353882158201</v>
      </c>
      <c r="I529" s="130">
        <v>9.8067572169157996E-8</v>
      </c>
      <c r="J529" s="113">
        <v>850</v>
      </c>
      <c r="N529" s="147" t="s">
        <v>4683</v>
      </c>
      <c r="O529" s="144">
        <v>1200</v>
      </c>
      <c r="P529" s="144">
        <v>48</v>
      </c>
      <c r="Q529" s="144">
        <v>850</v>
      </c>
      <c r="R529" s="144">
        <v>168</v>
      </c>
      <c r="S529" s="145"/>
      <c r="T529" s="145"/>
      <c r="U529" s="144" t="s">
        <v>43</v>
      </c>
      <c r="V529" s="144" t="s">
        <v>3561</v>
      </c>
      <c r="W529" s="144">
        <v>53.3</v>
      </c>
    </row>
    <row r="530" spans="1:23" ht="15.6" x14ac:dyDescent="0.3">
      <c r="A530" s="148" t="s">
        <v>4371</v>
      </c>
      <c r="F530" s="113" t="s">
        <v>4372</v>
      </c>
      <c r="G530" s="113" t="s">
        <v>4373</v>
      </c>
      <c r="H530" s="113">
        <v>199.22051205435901</v>
      </c>
      <c r="I530" s="130">
        <v>2.8683168133420198E-7</v>
      </c>
      <c r="J530" s="113">
        <v>850</v>
      </c>
      <c r="N530" s="147" t="s">
        <v>4683</v>
      </c>
      <c r="O530" s="144">
        <v>1200</v>
      </c>
      <c r="P530" s="144">
        <v>48</v>
      </c>
      <c r="Q530" s="144">
        <v>850</v>
      </c>
      <c r="R530" s="144">
        <v>168</v>
      </c>
      <c r="S530" s="145"/>
      <c r="T530" s="145"/>
      <c r="U530" s="144" t="s">
        <v>43</v>
      </c>
      <c r="V530" s="144" t="s">
        <v>3561</v>
      </c>
      <c r="W530" s="144">
        <v>53.3</v>
      </c>
    </row>
    <row r="531" spans="1:23" ht="15.6" x14ac:dyDescent="0.3">
      <c r="A531" s="148" t="s">
        <v>4371</v>
      </c>
      <c r="F531" s="113" t="s">
        <v>4372</v>
      </c>
      <c r="G531" s="113" t="s">
        <v>4373</v>
      </c>
      <c r="H531" s="113">
        <v>227.06393709752999</v>
      </c>
      <c r="I531" s="130">
        <v>9.8067572169158007E-7</v>
      </c>
      <c r="J531" s="113">
        <v>850</v>
      </c>
      <c r="N531" s="147" t="s">
        <v>4683</v>
      </c>
      <c r="O531" s="144">
        <v>1200</v>
      </c>
      <c r="P531" s="144">
        <v>48</v>
      </c>
      <c r="Q531" s="144">
        <v>850</v>
      </c>
      <c r="R531" s="144">
        <v>168</v>
      </c>
      <c r="S531" s="145"/>
      <c r="T531" s="145"/>
      <c r="U531" s="144" t="s">
        <v>43</v>
      </c>
      <c r="V531" s="144" t="s">
        <v>3561</v>
      </c>
      <c r="W531" s="144">
        <v>53.3</v>
      </c>
    </row>
    <row r="532" spans="1:23" ht="15.6" x14ac:dyDescent="0.3">
      <c r="A532" s="148" t="s">
        <v>4371</v>
      </c>
      <c r="F532" s="113" t="s">
        <v>4372</v>
      </c>
      <c r="G532" s="113" t="s">
        <v>4373</v>
      </c>
      <c r="H532" s="113">
        <v>271.74500577233499</v>
      </c>
      <c r="I532" s="113">
        <v>5.2521725196619302E-6</v>
      </c>
      <c r="J532" s="113">
        <v>850</v>
      </c>
      <c r="N532" s="147" t="s">
        <v>4683</v>
      </c>
      <c r="O532" s="144">
        <v>1200</v>
      </c>
      <c r="P532" s="144">
        <v>48</v>
      </c>
      <c r="Q532" s="144">
        <v>850</v>
      </c>
      <c r="R532" s="144">
        <v>168</v>
      </c>
      <c r="S532" s="145"/>
      <c r="T532" s="145"/>
      <c r="U532" s="144" t="s">
        <v>43</v>
      </c>
      <c r="V532" s="144" t="s">
        <v>3561</v>
      </c>
      <c r="W532" s="144">
        <v>53.3</v>
      </c>
    </row>
    <row r="533" spans="1:23" ht="15.6" x14ac:dyDescent="0.3">
      <c r="A533" s="148" t="s">
        <v>4371</v>
      </c>
      <c r="F533" s="113" t="s">
        <v>4372</v>
      </c>
      <c r="G533" s="113" t="s">
        <v>4373</v>
      </c>
      <c r="H533" s="113">
        <v>303.73578711017802</v>
      </c>
      <c r="I533" s="113">
        <v>1.3141473626117501E-5</v>
      </c>
      <c r="J533" s="113">
        <v>850</v>
      </c>
      <c r="N533" s="147" t="s">
        <v>4683</v>
      </c>
      <c r="O533" s="144">
        <v>1200</v>
      </c>
      <c r="P533" s="144">
        <v>48</v>
      </c>
      <c r="Q533" s="144">
        <v>850</v>
      </c>
      <c r="R533" s="144">
        <v>168</v>
      </c>
      <c r="S533" s="145"/>
      <c r="T533" s="145"/>
      <c r="U533" s="144" t="s">
        <v>43</v>
      </c>
      <c r="V533" s="144" t="s">
        <v>3561</v>
      </c>
      <c r="W533" s="144">
        <v>53.3</v>
      </c>
    </row>
    <row r="534" spans="1:23" ht="15.6" x14ac:dyDescent="0.3">
      <c r="A534" s="148" t="s">
        <v>4371</v>
      </c>
      <c r="F534" s="113" t="s">
        <v>4372</v>
      </c>
      <c r="G534" s="113" t="s">
        <v>4373</v>
      </c>
      <c r="H534" s="113">
        <v>354.39349245627199</v>
      </c>
      <c r="I534" s="113">
        <v>6.0208944933361298E-5</v>
      </c>
      <c r="J534" s="113">
        <v>850</v>
      </c>
      <c r="N534" s="147" t="s">
        <v>4683</v>
      </c>
      <c r="O534" s="144">
        <v>1200</v>
      </c>
      <c r="P534" s="144">
        <v>48</v>
      </c>
      <c r="Q534" s="144">
        <v>850</v>
      </c>
      <c r="R534" s="144">
        <v>168</v>
      </c>
      <c r="S534" s="145"/>
      <c r="T534" s="145"/>
      <c r="U534" s="144" t="s">
        <v>43</v>
      </c>
      <c r="V534" s="144" t="s">
        <v>3561</v>
      </c>
      <c r="W534" s="144">
        <v>53.3</v>
      </c>
    </row>
    <row r="535" spans="1:23" x14ac:dyDescent="0.3">
      <c r="A535" s="113" t="s">
        <v>4377</v>
      </c>
      <c r="F535" s="113" t="s">
        <v>4378</v>
      </c>
      <c r="G535" s="113" t="s">
        <v>4379</v>
      </c>
      <c r="H535" s="113">
        <v>194.60696972917401</v>
      </c>
      <c r="I535" s="130">
        <v>1.31414736261175E-7</v>
      </c>
      <c r="J535" s="113">
        <v>850</v>
      </c>
      <c r="N535" s="147" t="s">
        <v>4684</v>
      </c>
      <c r="O535" s="144">
        <v>1200</v>
      </c>
      <c r="P535" s="144">
        <v>48</v>
      </c>
      <c r="Q535" s="144">
        <v>850</v>
      </c>
      <c r="R535" s="144">
        <v>168</v>
      </c>
      <c r="S535" s="145"/>
      <c r="T535" s="145"/>
      <c r="U535" s="144" t="s">
        <v>43</v>
      </c>
      <c r="V535" s="144" t="s">
        <v>3561</v>
      </c>
      <c r="W535" s="144">
        <v>50</v>
      </c>
    </row>
    <row r="536" spans="1:23" x14ac:dyDescent="0.3">
      <c r="A536" s="113" t="s">
        <v>4377</v>
      </c>
      <c r="F536" s="113" t="s">
        <v>4378</v>
      </c>
      <c r="G536" s="113" t="s">
        <v>4379</v>
      </c>
      <c r="H536" s="113">
        <v>241.70367965656499</v>
      </c>
      <c r="I536" s="130">
        <v>1.9797491696796401E-7</v>
      </c>
      <c r="J536" s="113">
        <v>850</v>
      </c>
      <c r="N536" s="147" t="s">
        <v>4684</v>
      </c>
      <c r="O536" s="144">
        <v>1200</v>
      </c>
      <c r="P536" s="144">
        <v>48</v>
      </c>
      <c r="Q536" s="144">
        <v>850</v>
      </c>
      <c r="R536" s="144">
        <v>168</v>
      </c>
      <c r="S536" s="145"/>
      <c r="T536" s="145"/>
      <c r="U536" s="144" t="s">
        <v>43</v>
      </c>
      <c r="V536" s="144" t="s">
        <v>3561</v>
      </c>
      <c r="W536" s="144">
        <v>50</v>
      </c>
    </row>
    <row r="537" spans="1:23" x14ac:dyDescent="0.3">
      <c r="A537" s="113" t="s">
        <v>4377</v>
      </c>
      <c r="F537" s="113" t="s">
        <v>4378</v>
      </c>
      <c r="G537" s="113" t="s">
        <v>4379</v>
      </c>
      <c r="H537" s="113">
        <v>265.45194351253002</v>
      </c>
      <c r="I537" s="130">
        <v>4.1556988469563598E-7</v>
      </c>
      <c r="J537" s="113">
        <v>850</v>
      </c>
      <c r="N537" s="147" t="s">
        <v>4684</v>
      </c>
      <c r="O537" s="144">
        <v>1200</v>
      </c>
      <c r="P537" s="144">
        <v>48</v>
      </c>
      <c r="Q537" s="144">
        <v>850</v>
      </c>
      <c r="R537" s="144">
        <v>168</v>
      </c>
      <c r="S537" s="145"/>
      <c r="T537" s="145"/>
      <c r="U537" s="144" t="s">
        <v>43</v>
      </c>
      <c r="V537" s="144" t="s">
        <v>3561</v>
      </c>
      <c r="W537" s="144">
        <v>50</v>
      </c>
    </row>
    <row r="538" spans="1:23" x14ac:dyDescent="0.3">
      <c r="A538" s="113" t="s">
        <v>4377</v>
      </c>
      <c r="F538" s="113" t="s">
        <v>4378</v>
      </c>
      <c r="G538" s="113" t="s">
        <v>4379</v>
      </c>
      <c r="H538" s="113">
        <v>330.98379020820403</v>
      </c>
      <c r="I538" s="113">
        <v>3.5550642792139501E-6</v>
      </c>
      <c r="J538" s="113">
        <v>850</v>
      </c>
      <c r="N538" s="147" t="s">
        <v>4684</v>
      </c>
      <c r="O538" s="144">
        <v>1200</v>
      </c>
      <c r="P538" s="144">
        <v>48</v>
      </c>
      <c r="Q538" s="144">
        <v>850</v>
      </c>
      <c r="R538" s="144">
        <v>168</v>
      </c>
      <c r="S538" s="145"/>
      <c r="T538" s="145"/>
      <c r="U538" s="144" t="s">
        <v>43</v>
      </c>
      <c r="V538" s="144" t="s">
        <v>3561</v>
      </c>
      <c r="W538" s="144">
        <v>50</v>
      </c>
    </row>
    <row r="539" spans="1:23" x14ac:dyDescent="0.3">
      <c r="A539" s="113" t="s">
        <v>4377</v>
      </c>
      <c r="F539" s="113" t="s">
        <v>4378</v>
      </c>
      <c r="G539" s="113" t="s">
        <v>4379</v>
      </c>
      <c r="H539" s="113">
        <v>367.07028693956698</v>
      </c>
      <c r="I539" s="113">
        <v>1.50648947447192E-5</v>
      </c>
      <c r="J539" s="113">
        <v>850</v>
      </c>
      <c r="N539" s="147" t="s">
        <v>4684</v>
      </c>
      <c r="O539" s="144">
        <v>1200</v>
      </c>
      <c r="P539" s="144">
        <v>48</v>
      </c>
      <c r="Q539" s="144">
        <v>850</v>
      </c>
      <c r="R539" s="144">
        <v>168</v>
      </c>
      <c r="S539" s="145"/>
      <c r="T539" s="145"/>
      <c r="U539" s="144" t="s">
        <v>43</v>
      </c>
      <c r="V539" s="144" t="s">
        <v>3561</v>
      </c>
      <c r="W539" s="144">
        <v>50</v>
      </c>
    </row>
    <row r="540" spans="1:23" x14ac:dyDescent="0.3">
      <c r="A540" s="113" t="s">
        <v>4377</v>
      </c>
      <c r="F540" s="113" t="s">
        <v>4378</v>
      </c>
      <c r="G540" s="113" t="s">
        <v>4379</v>
      </c>
      <c r="H540" s="113">
        <v>443.61119522942403</v>
      </c>
      <c r="I540" s="113">
        <v>8.2272413417004895E-5</v>
      </c>
      <c r="J540" s="113">
        <v>850</v>
      </c>
      <c r="N540" s="147" t="s">
        <v>4684</v>
      </c>
      <c r="O540" s="144">
        <v>1200</v>
      </c>
      <c r="P540" s="144">
        <v>48</v>
      </c>
      <c r="Q540" s="144">
        <v>850</v>
      </c>
      <c r="R540" s="144">
        <v>168</v>
      </c>
      <c r="S540" s="145"/>
      <c r="T540" s="145"/>
      <c r="U540" s="144" t="s">
        <v>43</v>
      </c>
      <c r="V540" s="144" t="s">
        <v>3561</v>
      </c>
      <c r="W540" s="144">
        <v>50</v>
      </c>
    </row>
    <row r="541" spans="1:23" x14ac:dyDescent="0.3">
      <c r="A541" s="113" t="s">
        <v>4380</v>
      </c>
      <c r="F541" s="113" t="s">
        <v>4381</v>
      </c>
      <c r="G541" s="113" t="s">
        <v>4382</v>
      </c>
      <c r="H541" s="113">
        <v>200.390886938356</v>
      </c>
      <c r="I541" s="130">
        <v>5.67854782959202E-8</v>
      </c>
      <c r="J541" s="113">
        <v>850</v>
      </c>
      <c r="N541" s="147" t="s">
        <v>4685</v>
      </c>
      <c r="O541" s="144">
        <v>1200</v>
      </c>
      <c r="P541" s="144">
        <v>48</v>
      </c>
      <c r="Q541" s="144">
        <v>850</v>
      </c>
      <c r="R541" s="144">
        <v>168</v>
      </c>
      <c r="S541" s="145"/>
      <c r="T541" s="145"/>
      <c r="U541" s="144" t="s">
        <v>43</v>
      </c>
      <c r="V541" s="144" t="s">
        <v>3561</v>
      </c>
      <c r="W541" s="144">
        <v>64</v>
      </c>
    </row>
    <row r="542" spans="1:23" x14ac:dyDescent="0.3">
      <c r="A542" s="113" t="s">
        <v>4380</v>
      </c>
      <c r="F542" s="113" t="s">
        <v>4381</v>
      </c>
      <c r="G542" s="113" t="s">
        <v>4382</v>
      </c>
      <c r="H542" s="113">
        <v>254.29073048369801</v>
      </c>
      <c r="I542" s="130">
        <v>1.3400427210994601E-7</v>
      </c>
      <c r="J542" s="113">
        <v>850</v>
      </c>
      <c r="N542" s="147" t="s">
        <v>4685</v>
      </c>
      <c r="O542" s="144">
        <v>1200</v>
      </c>
      <c r="P542" s="144">
        <v>48</v>
      </c>
      <c r="Q542" s="144">
        <v>850</v>
      </c>
      <c r="R542" s="144">
        <v>168</v>
      </c>
      <c r="S542" s="145"/>
      <c r="T542" s="145"/>
      <c r="U542" s="144" t="s">
        <v>43</v>
      </c>
      <c r="V542" s="144" t="s">
        <v>3561</v>
      </c>
      <c r="W542" s="144">
        <v>64</v>
      </c>
    </row>
    <row r="543" spans="1:23" x14ac:dyDescent="0.3">
      <c r="A543" s="113" t="s">
        <v>4380</v>
      </c>
      <c r="F543" s="113" t="s">
        <v>4381</v>
      </c>
      <c r="G543" s="113" t="s">
        <v>4382</v>
      </c>
      <c r="H543" s="113">
        <v>299.02823010469098</v>
      </c>
      <c r="I543" s="130">
        <v>7.9123426189813595E-7</v>
      </c>
      <c r="J543" s="113">
        <v>850</v>
      </c>
      <c r="N543" s="147" t="s">
        <v>4685</v>
      </c>
      <c r="O543" s="144">
        <v>1200</v>
      </c>
      <c r="P543" s="144">
        <v>48</v>
      </c>
      <c r="Q543" s="144">
        <v>850</v>
      </c>
      <c r="R543" s="144">
        <v>168</v>
      </c>
      <c r="S543" s="145"/>
      <c r="T543" s="145"/>
      <c r="U543" s="144" t="s">
        <v>43</v>
      </c>
      <c r="V543" s="144" t="s">
        <v>3561</v>
      </c>
      <c r="W543" s="144">
        <v>64</v>
      </c>
    </row>
    <row r="544" spans="1:23" x14ac:dyDescent="0.3">
      <c r="A544" s="113" t="s">
        <v>4380</v>
      </c>
      <c r="F544" s="113" t="s">
        <v>4381</v>
      </c>
      <c r="G544" s="113" t="s">
        <v>4382</v>
      </c>
      <c r="H544" s="113">
        <v>354.39349245627199</v>
      </c>
      <c r="I544" s="113">
        <v>3.9966389379830902E-6</v>
      </c>
      <c r="J544" s="113">
        <v>850</v>
      </c>
      <c r="N544" s="147" t="s">
        <v>4685</v>
      </c>
      <c r="O544" s="144">
        <v>1200</v>
      </c>
      <c r="P544" s="144">
        <v>48</v>
      </c>
      <c r="Q544" s="144">
        <v>850</v>
      </c>
      <c r="R544" s="144">
        <v>168</v>
      </c>
      <c r="S544" s="145"/>
      <c r="T544" s="145"/>
      <c r="U544" s="144" t="s">
        <v>43</v>
      </c>
      <c r="V544" s="144" t="s">
        <v>3561</v>
      </c>
      <c r="W544" s="144">
        <v>64</v>
      </c>
    </row>
    <row r="545" spans="1:23" x14ac:dyDescent="0.3">
      <c r="A545" s="113" t="s">
        <v>4380</v>
      </c>
      <c r="F545" s="113" t="s">
        <v>4381</v>
      </c>
      <c r="G545" s="113" t="s">
        <v>4382</v>
      </c>
      <c r="H545" s="113">
        <v>409.48278950461997</v>
      </c>
      <c r="I545" s="113">
        <v>1.23942524852119E-5</v>
      </c>
      <c r="J545" s="113">
        <v>850</v>
      </c>
      <c r="N545" s="147" t="s">
        <v>4685</v>
      </c>
      <c r="O545" s="144">
        <v>1200</v>
      </c>
      <c r="P545" s="144">
        <v>48</v>
      </c>
      <c r="Q545" s="144">
        <v>850</v>
      </c>
      <c r="R545" s="144">
        <v>168</v>
      </c>
      <c r="S545" s="145"/>
      <c r="T545" s="145"/>
      <c r="U545" s="144" t="s">
        <v>43</v>
      </c>
      <c r="V545" s="144" t="s">
        <v>3561</v>
      </c>
      <c r="W545" s="144">
        <v>64</v>
      </c>
    </row>
    <row r="546" spans="1:23" x14ac:dyDescent="0.3">
      <c r="A546" s="113" t="s">
        <v>4380</v>
      </c>
      <c r="F546" s="113" t="s">
        <v>4381</v>
      </c>
      <c r="G546" s="113" t="s">
        <v>4382</v>
      </c>
      <c r="H546" s="113">
        <v>473.13553569603101</v>
      </c>
      <c r="I546" s="113">
        <v>4.4062364277735803E-5</v>
      </c>
      <c r="J546" s="113">
        <v>850</v>
      </c>
      <c r="N546" s="147" t="s">
        <v>4685</v>
      </c>
      <c r="O546" s="144">
        <v>1200</v>
      </c>
      <c r="P546" s="144">
        <v>48</v>
      </c>
      <c r="Q546" s="144">
        <v>850</v>
      </c>
      <c r="R546" s="144">
        <v>168</v>
      </c>
      <c r="S546" s="145"/>
      <c r="T546" s="145"/>
      <c r="U546" s="144" t="s">
        <v>43</v>
      </c>
      <c r="V546" s="144" t="s">
        <v>3561</v>
      </c>
      <c r="W546" s="144">
        <v>64</v>
      </c>
    </row>
    <row r="547" spans="1:23" x14ac:dyDescent="0.3">
      <c r="A547" s="113" t="s">
        <v>4383</v>
      </c>
      <c r="F547" s="113" t="s">
        <v>4384</v>
      </c>
      <c r="G547" s="113" t="s">
        <v>4385</v>
      </c>
      <c r="H547" s="113">
        <v>215</v>
      </c>
      <c r="I547" s="130">
        <v>2.7E-8</v>
      </c>
      <c r="J547" s="113">
        <v>850</v>
      </c>
      <c r="N547" s="147" t="s">
        <v>4686</v>
      </c>
      <c r="O547" s="144">
        <v>1200</v>
      </c>
      <c r="P547" s="144">
        <v>48</v>
      </c>
      <c r="Q547" s="144">
        <v>850</v>
      </c>
      <c r="R547" s="144">
        <v>168</v>
      </c>
      <c r="S547" s="145"/>
      <c r="T547" s="145"/>
      <c r="U547" s="144" t="s">
        <v>43</v>
      </c>
      <c r="V547" s="144" t="s">
        <v>3561</v>
      </c>
      <c r="W547" s="113">
        <v>32</v>
      </c>
    </row>
    <row r="548" spans="1:23" x14ac:dyDescent="0.3">
      <c r="A548" s="113" t="s">
        <v>4383</v>
      </c>
      <c r="F548" s="113" t="s">
        <v>4384</v>
      </c>
      <c r="G548" s="113" t="s">
        <v>4385</v>
      </c>
      <c r="H548" s="113">
        <v>239.2</v>
      </c>
      <c r="I548" s="130">
        <v>4.9199999999999997E-8</v>
      </c>
      <c r="J548" s="113">
        <v>850</v>
      </c>
      <c r="N548" s="147" t="s">
        <v>4686</v>
      </c>
      <c r="O548" s="144">
        <v>1200</v>
      </c>
      <c r="P548" s="144">
        <v>48</v>
      </c>
      <c r="Q548" s="144">
        <v>850</v>
      </c>
      <c r="R548" s="144">
        <v>168</v>
      </c>
      <c r="S548" s="145"/>
      <c r="T548" s="145"/>
      <c r="U548" s="144" t="s">
        <v>43</v>
      </c>
      <c r="V548" s="144" t="s">
        <v>3561</v>
      </c>
      <c r="W548" s="113">
        <v>32</v>
      </c>
    </row>
    <row r="549" spans="1:23" x14ac:dyDescent="0.3">
      <c r="A549" s="113" t="s">
        <v>4383</v>
      </c>
      <c r="F549" s="113" t="s">
        <v>4384</v>
      </c>
      <c r="G549" s="113" t="s">
        <v>4385</v>
      </c>
      <c r="H549" s="113">
        <v>265</v>
      </c>
      <c r="I549" s="130">
        <v>1.2949999999999999E-7</v>
      </c>
      <c r="J549" s="113">
        <v>850</v>
      </c>
      <c r="N549" s="147" t="s">
        <v>4686</v>
      </c>
      <c r="O549" s="144">
        <v>1200</v>
      </c>
      <c r="P549" s="144">
        <v>48</v>
      </c>
      <c r="Q549" s="144">
        <v>850</v>
      </c>
      <c r="R549" s="144">
        <v>168</v>
      </c>
      <c r="S549" s="145"/>
      <c r="T549" s="145"/>
      <c r="U549" s="144" t="s">
        <v>43</v>
      </c>
      <c r="V549" s="144" t="s">
        <v>3561</v>
      </c>
      <c r="W549" s="113">
        <v>32</v>
      </c>
    </row>
    <row r="550" spans="1:23" x14ac:dyDescent="0.3">
      <c r="A550" s="113" t="s">
        <v>4383</v>
      </c>
      <c r="F550" s="113" t="s">
        <v>4384</v>
      </c>
      <c r="G550" s="113" t="s">
        <v>4385</v>
      </c>
      <c r="H550" s="113">
        <v>291.7</v>
      </c>
      <c r="I550" s="130">
        <v>3.72E-7</v>
      </c>
      <c r="J550" s="113">
        <v>850</v>
      </c>
      <c r="N550" s="147" t="s">
        <v>4686</v>
      </c>
      <c r="O550" s="144">
        <v>1200</v>
      </c>
      <c r="P550" s="144">
        <v>48</v>
      </c>
      <c r="Q550" s="144">
        <v>850</v>
      </c>
      <c r="R550" s="144">
        <v>168</v>
      </c>
      <c r="S550" s="145"/>
      <c r="T550" s="145"/>
      <c r="U550" s="144" t="s">
        <v>43</v>
      </c>
      <c r="V550" s="144" t="s">
        <v>3561</v>
      </c>
      <c r="W550" s="113">
        <v>32</v>
      </c>
    </row>
    <row r="551" spans="1:23" x14ac:dyDescent="0.3">
      <c r="A551" s="113" t="s">
        <v>4383</v>
      </c>
      <c r="F551" s="113" t="s">
        <v>4384</v>
      </c>
      <c r="G551" s="113" t="s">
        <v>4385</v>
      </c>
      <c r="H551" s="113">
        <v>319.7</v>
      </c>
      <c r="I551" s="130">
        <v>9.9999999999999995E-7</v>
      </c>
      <c r="J551" s="113">
        <v>850</v>
      </c>
      <c r="N551" s="147" t="s">
        <v>4686</v>
      </c>
      <c r="O551" s="144">
        <v>1200</v>
      </c>
      <c r="P551" s="144">
        <v>48</v>
      </c>
      <c r="Q551" s="144">
        <v>850</v>
      </c>
      <c r="R551" s="144">
        <v>168</v>
      </c>
      <c r="S551" s="145"/>
      <c r="T551" s="145"/>
      <c r="U551" s="144" t="s">
        <v>43</v>
      </c>
      <c r="V551" s="144" t="s">
        <v>3561</v>
      </c>
      <c r="W551" s="113">
        <v>32</v>
      </c>
    </row>
    <row r="552" spans="1:23" x14ac:dyDescent="0.3">
      <c r="A552" s="113" t="s">
        <v>4383</v>
      </c>
      <c r="F552" s="113" t="s">
        <v>4384</v>
      </c>
      <c r="G552" s="113" t="s">
        <v>4385</v>
      </c>
      <c r="H552" s="113">
        <v>357.3</v>
      </c>
      <c r="I552" s="130">
        <v>3.3299999999999999E-6</v>
      </c>
      <c r="J552" s="113">
        <v>850</v>
      </c>
      <c r="N552" s="147" t="s">
        <v>4686</v>
      </c>
      <c r="O552" s="144">
        <v>1200</v>
      </c>
      <c r="P552" s="144">
        <v>48</v>
      </c>
      <c r="Q552" s="144">
        <v>850</v>
      </c>
      <c r="R552" s="144">
        <v>168</v>
      </c>
      <c r="S552" s="145"/>
      <c r="T552" s="145"/>
      <c r="U552" s="144" t="s">
        <v>43</v>
      </c>
      <c r="V552" s="144" t="s">
        <v>3561</v>
      </c>
      <c r="W552" s="113">
        <v>32</v>
      </c>
    </row>
    <row r="553" spans="1:23" x14ac:dyDescent="0.3">
      <c r="A553" s="113" t="s">
        <v>4383</v>
      </c>
      <c r="F553" s="113" t="s">
        <v>4384</v>
      </c>
      <c r="G553" s="113" t="s">
        <v>4385</v>
      </c>
      <c r="H553" s="113">
        <v>404</v>
      </c>
      <c r="I553" s="130">
        <v>1.344E-5</v>
      </c>
      <c r="J553" s="113">
        <v>850</v>
      </c>
      <c r="N553" s="147" t="s">
        <v>4686</v>
      </c>
      <c r="O553" s="144">
        <v>1200</v>
      </c>
      <c r="P553" s="144">
        <v>48</v>
      </c>
      <c r="Q553" s="144">
        <v>850</v>
      </c>
      <c r="R553" s="144">
        <v>168</v>
      </c>
      <c r="S553" s="145"/>
      <c r="T553" s="145"/>
      <c r="U553" s="144" t="s">
        <v>43</v>
      </c>
      <c r="V553" s="144" t="s">
        <v>3561</v>
      </c>
      <c r="W553" s="113">
        <v>32</v>
      </c>
    </row>
    <row r="554" spans="1:23" x14ac:dyDescent="0.3">
      <c r="A554" s="113" t="s">
        <v>4383</v>
      </c>
      <c r="F554" s="113" t="s">
        <v>4384</v>
      </c>
      <c r="G554" s="113" t="s">
        <v>4385</v>
      </c>
      <c r="H554" s="113">
        <v>454.7</v>
      </c>
      <c r="I554" s="130">
        <v>3.7499999999999997E-5</v>
      </c>
      <c r="J554" s="113">
        <v>850</v>
      </c>
      <c r="N554" s="147" t="s">
        <v>4686</v>
      </c>
      <c r="O554" s="144">
        <v>1200</v>
      </c>
      <c r="P554" s="144">
        <v>48</v>
      </c>
      <c r="Q554" s="144">
        <v>850</v>
      </c>
      <c r="R554" s="144">
        <v>168</v>
      </c>
      <c r="S554" s="145"/>
      <c r="T554" s="145"/>
      <c r="U554" s="144" t="s">
        <v>43</v>
      </c>
      <c r="V554" s="144" t="s">
        <v>3561</v>
      </c>
      <c r="W554" s="113">
        <v>32</v>
      </c>
    </row>
    <row r="555" spans="1:23" x14ac:dyDescent="0.3">
      <c r="A555" s="113" t="s">
        <v>4383</v>
      </c>
      <c r="F555" s="113" t="s">
        <v>4384</v>
      </c>
      <c r="G555" s="113" t="s">
        <v>4385</v>
      </c>
      <c r="H555" s="113">
        <v>513.5</v>
      </c>
      <c r="I555" s="130">
        <v>1.16E-4</v>
      </c>
      <c r="J555" s="113">
        <v>850</v>
      </c>
      <c r="N555" s="147" t="s">
        <v>4686</v>
      </c>
      <c r="O555" s="144">
        <v>1200</v>
      </c>
      <c r="P555" s="144">
        <v>48</v>
      </c>
      <c r="Q555" s="144">
        <v>850</v>
      </c>
      <c r="R555" s="144">
        <v>168</v>
      </c>
      <c r="S555" s="145"/>
      <c r="T555" s="145"/>
      <c r="U555" s="144" t="s">
        <v>43</v>
      </c>
      <c r="V555" s="144" t="s">
        <v>3561</v>
      </c>
      <c r="W555" s="113">
        <v>32</v>
      </c>
    </row>
    <row r="556" spans="1:23" x14ac:dyDescent="0.3">
      <c r="A556" s="113" t="s">
        <v>4386</v>
      </c>
      <c r="F556" s="113" t="s">
        <v>4387</v>
      </c>
      <c r="G556" s="113" t="s">
        <v>4385</v>
      </c>
      <c r="H556" s="113">
        <v>250</v>
      </c>
      <c r="I556" s="130">
        <v>6.6399999999999999E-8</v>
      </c>
      <c r="J556" s="113">
        <v>850</v>
      </c>
      <c r="N556" s="147" t="s">
        <v>4687</v>
      </c>
      <c r="O556" s="144">
        <v>1200</v>
      </c>
      <c r="P556" s="144">
        <v>48</v>
      </c>
      <c r="Q556" s="144">
        <v>850</v>
      </c>
      <c r="R556" s="144">
        <v>168</v>
      </c>
      <c r="S556" s="145"/>
      <c r="T556" s="145"/>
      <c r="U556" s="144" t="s">
        <v>43</v>
      </c>
      <c r="V556" s="144" t="s">
        <v>3561</v>
      </c>
      <c r="W556" s="113">
        <v>37</v>
      </c>
    </row>
    <row r="557" spans="1:23" x14ac:dyDescent="0.3">
      <c r="A557" s="113" t="s">
        <v>4386</v>
      </c>
      <c r="F557" s="113" t="s">
        <v>4387</v>
      </c>
      <c r="G557" s="113" t="s">
        <v>4385</v>
      </c>
      <c r="H557" s="113">
        <v>271</v>
      </c>
      <c r="I557" s="130">
        <v>1.08E-7</v>
      </c>
      <c r="J557" s="113">
        <v>850</v>
      </c>
      <c r="N557" s="147" t="s">
        <v>4687</v>
      </c>
      <c r="O557" s="144">
        <v>1200</v>
      </c>
      <c r="P557" s="144">
        <v>48</v>
      </c>
      <c r="Q557" s="144">
        <v>850</v>
      </c>
      <c r="R557" s="144">
        <v>168</v>
      </c>
      <c r="S557" s="145"/>
      <c r="T557" s="145"/>
      <c r="U557" s="144" t="s">
        <v>43</v>
      </c>
      <c r="V557" s="144" t="s">
        <v>3561</v>
      </c>
      <c r="W557" s="113">
        <v>37</v>
      </c>
    </row>
    <row r="558" spans="1:23" x14ac:dyDescent="0.3">
      <c r="A558" s="113" t="s">
        <v>4386</v>
      </c>
      <c r="F558" s="113" t="s">
        <v>4387</v>
      </c>
      <c r="G558" s="113" t="s">
        <v>4385</v>
      </c>
      <c r="H558" s="113">
        <v>296.5</v>
      </c>
      <c r="I558" s="130">
        <v>1.7359999999999999E-7</v>
      </c>
      <c r="J558" s="113">
        <v>850</v>
      </c>
      <c r="N558" s="147" t="s">
        <v>4687</v>
      </c>
      <c r="O558" s="144">
        <v>1200</v>
      </c>
      <c r="P558" s="144">
        <v>48</v>
      </c>
      <c r="Q558" s="144">
        <v>850</v>
      </c>
      <c r="R558" s="144">
        <v>168</v>
      </c>
      <c r="S558" s="145"/>
      <c r="T558" s="145"/>
      <c r="U558" s="144" t="s">
        <v>43</v>
      </c>
      <c r="V558" s="144" t="s">
        <v>3561</v>
      </c>
      <c r="W558" s="113">
        <v>37</v>
      </c>
    </row>
    <row r="559" spans="1:23" x14ac:dyDescent="0.3">
      <c r="A559" s="113" t="s">
        <v>4386</v>
      </c>
      <c r="F559" s="113" t="s">
        <v>4387</v>
      </c>
      <c r="G559" s="113" t="s">
        <v>4385</v>
      </c>
      <c r="H559" s="113">
        <v>323.7</v>
      </c>
      <c r="I559" s="130">
        <v>3.03E-7</v>
      </c>
      <c r="J559" s="113">
        <v>850</v>
      </c>
      <c r="N559" s="147" t="s">
        <v>4687</v>
      </c>
      <c r="O559" s="144">
        <v>1200</v>
      </c>
      <c r="P559" s="144">
        <v>48</v>
      </c>
      <c r="Q559" s="144">
        <v>850</v>
      </c>
      <c r="R559" s="144">
        <v>168</v>
      </c>
      <c r="S559" s="145"/>
      <c r="T559" s="145"/>
      <c r="U559" s="144" t="s">
        <v>43</v>
      </c>
      <c r="V559" s="144" t="s">
        <v>3561</v>
      </c>
      <c r="W559" s="113">
        <v>37</v>
      </c>
    </row>
    <row r="560" spans="1:23" x14ac:dyDescent="0.3">
      <c r="A560" s="113" t="s">
        <v>4386</v>
      </c>
      <c r="F560" s="113" t="s">
        <v>4387</v>
      </c>
      <c r="G560" s="113" t="s">
        <v>4385</v>
      </c>
      <c r="H560" s="113">
        <v>354.7</v>
      </c>
      <c r="I560" s="130">
        <v>6.7999999999999995E-7</v>
      </c>
      <c r="J560" s="113">
        <v>850</v>
      </c>
      <c r="N560" s="147" t="s">
        <v>4687</v>
      </c>
      <c r="O560" s="144">
        <v>1200</v>
      </c>
      <c r="P560" s="144">
        <v>48</v>
      </c>
      <c r="Q560" s="144">
        <v>850</v>
      </c>
      <c r="R560" s="144">
        <v>168</v>
      </c>
      <c r="S560" s="145"/>
      <c r="T560" s="145"/>
      <c r="U560" s="144" t="s">
        <v>43</v>
      </c>
      <c r="V560" s="144" t="s">
        <v>3561</v>
      </c>
      <c r="W560" s="113">
        <v>37</v>
      </c>
    </row>
    <row r="561" spans="1:23" x14ac:dyDescent="0.3">
      <c r="A561" s="113" t="s">
        <v>4386</v>
      </c>
      <c r="F561" s="113" t="s">
        <v>4387</v>
      </c>
      <c r="G561" s="113" t="s">
        <v>4385</v>
      </c>
      <c r="H561" s="113">
        <v>394.8</v>
      </c>
      <c r="I561" s="130">
        <v>2.063E-6</v>
      </c>
      <c r="J561" s="113">
        <v>850</v>
      </c>
      <c r="N561" s="147" t="s">
        <v>4687</v>
      </c>
      <c r="O561" s="144">
        <v>1200</v>
      </c>
      <c r="P561" s="144">
        <v>48</v>
      </c>
      <c r="Q561" s="144">
        <v>850</v>
      </c>
      <c r="R561" s="144">
        <v>168</v>
      </c>
      <c r="S561" s="145"/>
      <c r="T561" s="145"/>
      <c r="U561" s="144" t="s">
        <v>43</v>
      </c>
      <c r="V561" s="144" t="s">
        <v>3561</v>
      </c>
      <c r="W561" s="113">
        <v>37</v>
      </c>
    </row>
    <row r="562" spans="1:23" x14ac:dyDescent="0.3">
      <c r="A562" s="113" t="s">
        <v>4386</v>
      </c>
      <c r="F562" s="113" t="s">
        <v>4387</v>
      </c>
      <c r="G562" s="113" t="s">
        <v>4385</v>
      </c>
      <c r="H562" s="113">
        <v>444.2</v>
      </c>
      <c r="I562" s="130">
        <v>1.01E-5</v>
      </c>
      <c r="J562" s="113">
        <v>850</v>
      </c>
      <c r="N562" s="147" t="s">
        <v>4687</v>
      </c>
      <c r="O562" s="144">
        <v>1200</v>
      </c>
      <c r="P562" s="144">
        <v>48</v>
      </c>
      <c r="Q562" s="144">
        <v>850</v>
      </c>
      <c r="R562" s="144">
        <v>168</v>
      </c>
      <c r="S562" s="145"/>
      <c r="T562" s="145"/>
      <c r="U562" s="144" t="s">
        <v>43</v>
      </c>
      <c r="V562" s="144" t="s">
        <v>3561</v>
      </c>
      <c r="W562" s="113">
        <v>37</v>
      </c>
    </row>
    <row r="563" spans="1:23" x14ac:dyDescent="0.3">
      <c r="A563" s="113" t="s">
        <v>4386</v>
      </c>
      <c r="F563" s="113" t="s">
        <v>4387</v>
      </c>
      <c r="G563" s="113" t="s">
        <v>4385</v>
      </c>
      <c r="H563" s="113">
        <v>501.5</v>
      </c>
      <c r="I563" s="130">
        <v>3.7499999999999997E-5</v>
      </c>
      <c r="J563" s="113">
        <v>850</v>
      </c>
      <c r="N563" s="147" t="s">
        <v>4687</v>
      </c>
      <c r="O563" s="144">
        <v>1200</v>
      </c>
      <c r="P563" s="144">
        <v>48</v>
      </c>
      <c r="Q563" s="144">
        <v>850</v>
      </c>
      <c r="R563" s="144">
        <v>168</v>
      </c>
      <c r="S563" s="145"/>
      <c r="T563" s="145"/>
      <c r="U563" s="144" t="s">
        <v>43</v>
      </c>
      <c r="V563" s="144" t="s">
        <v>3561</v>
      </c>
      <c r="W563" s="113">
        <v>37</v>
      </c>
    </row>
    <row r="564" spans="1:23" x14ac:dyDescent="0.3">
      <c r="A564" s="113" t="s">
        <v>4386</v>
      </c>
      <c r="F564" s="113" t="s">
        <v>4387</v>
      </c>
      <c r="G564" s="113" t="s">
        <v>4385</v>
      </c>
      <c r="H564" s="113">
        <v>555</v>
      </c>
      <c r="I564" s="130">
        <v>1.0900000000000001E-4</v>
      </c>
      <c r="J564" s="113">
        <v>850</v>
      </c>
      <c r="N564" s="147" t="s">
        <v>4687</v>
      </c>
      <c r="O564" s="144">
        <v>1200</v>
      </c>
      <c r="P564" s="144">
        <v>48</v>
      </c>
      <c r="Q564" s="144">
        <v>850</v>
      </c>
      <c r="R564" s="144">
        <v>168</v>
      </c>
      <c r="S564" s="145"/>
      <c r="T564" s="145"/>
      <c r="U564" s="144" t="s">
        <v>43</v>
      </c>
      <c r="V564" s="144" t="s">
        <v>3561</v>
      </c>
      <c r="W564" s="113">
        <v>37</v>
      </c>
    </row>
    <row r="565" spans="1:23" x14ac:dyDescent="0.3">
      <c r="A565" s="113" t="s">
        <v>4389</v>
      </c>
      <c r="F565" s="113" t="s">
        <v>4390</v>
      </c>
      <c r="G565" s="113" t="s">
        <v>4385</v>
      </c>
      <c r="H565" s="113">
        <v>246.8</v>
      </c>
      <c r="I565" s="130">
        <v>4.8400000000000003E-8</v>
      </c>
      <c r="J565" s="113">
        <v>850</v>
      </c>
      <c r="N565" s="147" t="s">
        <v>4688</v>
      </c>
      <c r="O565" s="144">
        <v>1200</v>
      </c>
      <c r="P565" s="144">
        <v>48</v>
      </c>
      <c r="Q565" s="144">
        <v>850</v>
      </c>
      <c r="R565" s="144">
        <v>168</v>
      </c>
      <c r="S565" s="145"/>
      <c r="T565" s="145"/>
      <c r="U565" s="144" t="s">
        <v>43</v>
      </c>
      <c r="V565" s="144" t="s">
        <v>3561</v>
      </c>
      <c r="W565" s="113">
        <v>49</v>
      </c>
    </row>
    <row r="566" spans="1:23" x14ac:dyDescent="0.3">
      <c r="A566" s="113" t="s">
        <v>4389</v>
      </c>
      <c r="F566" s="113" t="s">
        <v>4390</v>
      </c>
      <c r="G566" s="113" t="s">
        <v>4385</v>
      </c>
      <c r="H566" s="113">
        <v>267.5</v>
      </c>
      <c r="I566" s="130">
        <v>6.1700000000000003E-8</v>
      </c>
      <c r="J566" s="113">
        <v>850</v>
      </c>
      <c r="N566" s="147" t="s">
        <v>4688</v>
      </c>
      <c r="O566" s="144">
        <v>1200</v>
      </c>
      <c r="P566" s="144">
        <v>48</v>
      </c>
      <c r="Q566" s="144">
        <v>850</v>
      </c>
      <c r="R566" s="144">
        <v>168</v>
      </c>
      <c r="S566" s="145"/>
      <c r="T566" s="145"/>
      <c r="U566" s="144" t="s">
        <v>43</v>
      </c>
      <c r="V566" s="144" t="s">
        <v>3561</v>
      </c>
      <c r="W566" s="113">
        <v>49</v>
      </c>
    </row>
    <row r="567" spans="1:23" x14ac:dyDescent="0.3">
      <c r="A567" s="113" t="s">
        <v>4389</v>
      </c>
      <c r="F567" s="113" t="s">
        <v>4390</v>
      </c>
      <c r="G567" s="113" t="s">
        <v>4385</v>
      </c>
      <c r="H567" s="113">
        <v>292</v>
      </c>
      <c r="I567" s="130">
        <v>1.06E-7</v>
      </c>
      <c r="J567" s="113">
        <v>850</v>
      </c>
      <c r="N567" s="147" t="s">
        <v>4688</v>
      </c>
      <c r="O567" s="144">
        <v>1200</v>
      </c>
      <c r="P567" s="144">
        <v>48</v>
      </c>
      <c r="Q567" s="144">
        <v>850</v>
      </c>
      <c r="R567" s="144">
        <v>168</v>
      </c>
      <c r="S567" s="145"/>
      <c r="T567" s="145"/>
      <c r="U567" s="144" t="s">
        <v>43</v>
      </c>
      <c r="V567" s="144" t="s">
        <v>3561</v>
      </c>
      <c r="W567" s="113">
        <v>49</v>
      </c>
    </row>
    <row r="568" spans="1:23" x14ac:dyDescent="0.3">
      <c r="A568" s="113" t="s">
        <v>4389</v>
      </c>
      <c r="F568" s="113" t="s">
        <v>4390</v>
      </c>
      <c r="G568" s="113" t="s">
        <v>4385</v>
      </c>
      <c r="H568" s="113">
        <v>318.5</v>
      </c>
      <c r="I568" s="130">
        <v>2.4200000000000002E-7</v>
      </c>
      <c r="J568" s="113">
        <v>850</v>
      </c>
      <c r="N568" s="147" t="s">
        <v>4688</v>
      </c>
      <c r="O568" s="144">
        <v>1200</v>
      </c>
      <c r="P568" s="144">
        <v>48</v>
      </c>
      <c r="Q568" s="144">
        <v>850</v>
      </c>
      <c r="R568" s="144">
        <v>168</v>
      </c>
      <c r="S568" s="145"/>
      <c r="T568" s="145"/>
      <c r="U568" s="144" t="s">
        <v>43</v>
      </c>
      <c r="V568" s="144" t="s">
        <v>3561</v>
      </c>
      <c r="W568" s="113">
        <v>49</v>
      </c>
    </row>
    <row r="569" spans="1:23" x14ac:dyDescent="0.3">
      <c r="A569" s="113" t="s">
        <v>4389</v>
      </c>
      <c r="F569" s="113" t="s">
        <v>4390</v>
      </c>
      <c r="G569" s="113" t="s">
        <v>4385</v>
      </c>
      <c r="H569" s="113">
        <v>347.2</v>
      </c>
      <c r="I569" s="130">
        <v>8.1900000000000001E-7</v>
      </c>
      <c r="J569" s="113">
        <v>850</v>
      </c>
      <c r="N569" s="147" t="s">
        <v>4688</v>
      </c>
      <c r="O569" s="144">
        <v>1200</v>
      </c>
      <c r="P569" s="144">
        <v>48</v>
      </c>
      <c r="Q569" s="144">
        <v>850</v>
      </c>
      <c r="R569" s="144">
        <v>168</v>
      </c>
      <c r="S569" s="145"/>
      <c r="T569" s="145"/>
      <c r="U569" s="144" t="s">
        <v>43</v>
      </c>
      <c r="V569" s="144" t="s">
        <v>3561</v>
      </c>
      <c r="W569" s="113">
        <v>49</v>
      </c>
    </row>
    <row r="570" spans="1:23" x14ac:dyDescent="0.3">
      <c r="A570" s="113" t="s">
        <v>4389</v>
      </c>
      <c r="F570" s="113" t="s">
        <v>4390</v>
      </c>
      <c r="G570" s="113" t="s">
        <v>4385</v>
      </c>
      <c r="H570" s="113">
        <v>382.8</v>
      </c>
      <c r="I570" s="130">
        <v>4.8799999999999999E-6</v>
      </c>
      <c r="J570" s="113">
        <v>850</v>
      </c>
      <c r="N570" s="147" t="s">
        <v>4688</v>
      </c>
      <c r="O570" s="144">
        <v>1200</v>
      </c>
      <c r="P570" s="144">
        <v>48</v>
      </c>
      <c r="Q570" s="144">
        <v>850</v>
      </c>
      <c r="R570" s="144">
        <v>168</v>
      </c>
      <c r="S570" s="145"/>
      <c r="T570" s="145"/>
      <c r="U570" s="144" t="s">
        <v>43</v>
      </c>
      <c r="V570" s="144" t="s">
        <v>3561</v>
      </c>
      <c r="W570" s="113">
        <v>49</v>
      </c>
    </row>
    <row r="571" spans="1:23" x14ac:dyDescent="0.3">
      <c r="A571" s="113" t="s">
        <v>4389</v>
      </c>
      <c r="F571" s="113" t="s">
        <v>4390</v>
      </c>
      <c r="G571" s="113" t="s">
        <v>4385</v>
      </c>
      <c r="H571" s="113">
        <v>426.7</v>
      </c>
      <c r="I571" s="130">
        <v>3.01E-5</v>
      </c>
      <c r="J571" s="113">
        <v>850</v>
      </c>
      <c r="N571" s="147" t="s">
        <v>4688</v>
      </c>
      <c r="O571" s="144">
        <v>1200</v>
      </c>
      <c r="P571" s="144">
        <v>48</v>
      </c>
      <c r="Q571" s="144">
        <v>850</v>
      </c>
      <c r="R571" s="144">
        <v>168</v>
      </c>
      <c r="S571" s="145"/>
      <c r="T571" s="145"/>
      <c r="U571" s="144" t="s">
        <v>43</v>
      </c>
      <c r="V571" s="144" t="s">
        <v>3561</v>
      </c>
      <c r="W571" s="113">
        <v>49</v>
      </c>
    </row>
    <row r="572" spans="1:23" x14ac:dyDescent="0.3">
      <c r="A572" s="113" t="s">
        <v>4392</v>
      </c>
      <c r="F572" s="113" t="s">
        <v>4393</v>
      </c>
      <c r="G572" s="113" t="s">
        <v>4385</v>
      </c>
      <c r="H572" s="113">
        <v>224</v>
      </c>
      <c r="I572" s="130">
        <v>5.3599999999999997E-8</v>
      </c>
      <c r="J572" s="113">
        <v>850</v>
      </c>
      <c r="N572" s="147" t="s">
        <v>4689</v>
      </c>
      <c r="O572" s="144">
        <v>1200</v>
      </c>
      <c r="P572" s="144">
        <v>48</v>
      </c>
      <c r="Q572" s="144">
        <v>850</v>
      </c>
      <c r="R572" s="144">
        <v>168</v>
      </c>
      <c r="S572" s="145"/>
      <c r="T572" s="145"/>
      <c r="U572" s="144" t="s">
        <v>43</v>
      </c>
      <c r="V572" s="144" t="s">
        <v>3561</v>
      </c>
      <c r="W572" s="144">
        <v>44</v>
      </c>
    </row>
    <row r="573" spans="1:23" x14ac:dyDescent="0.3">
      <c r="A573" s="113" t="s">
        <v>4392</v>
      </c>
      <c r="F573" s="113" t="s">
        <v>4393</v>
      </c>
      <c r="G573" s="113" t="s">
        <v>4385</v>
      </c>
      <c r="H573" s="113">
        <v>247.4</v>
      </c>
      <c r="I573" s="130">
        <v>1.36E-7</v>
      </c>
      <c r="J573" s="113">
        <v>850</v>
      </c>
      <c r="N573" s="147" t="s">
        <v>4689</v>
      </c>
      <c r="O573" s="144">
        <v>1200</v>
      </c>
      <c r="P573" s="144">
        <v>48</v>
      </c>
      <c r="Q573" s="144">
        <v>850</v>
      </c>
      <c r="R573" s="144">
        <v>168</v>
      </c>
      <c r="S573" s="145"/>
      <c r="T573" s="145"/>
      <c r="U573" s="144" t="s">
        <v>43</v>
      </c>
      <c r="V573" s="144" t="s">
        <v>3561</v>
      </c>
      <c r="W573" s="144">
        <v>44</v>
      </c>
    </row>
    <row r="574" spans="1:23" x14ac:dyDescent="0.3">
      <c r="A574" s="113" t="s">
        <v>4392</v>
      </c>
      <c r="F574" s="113" t="s">
        <v>4393</v>
      </c>
      <c r="G574" s="113" t="s">
        <v>4385</v>
      </c>
      <c r="H574" s="113">
        <v>272.60000000000002</v>
      </c>
      <c r="I574" s="130">
        <v>4.2300000000000002E-7</v>
      </c>
      <c r="J574" s="113">
        <v>850</v>
      </c>
      <c r="N574" s="147" t="s">
        <v>4689</v>
      </c>
      <c r="O574" s="144">
        <v>1200</v>
      </c>
      <c r="P574" s="144">
        <v>48</v>
      </c>
      <c r="Q574" s="144">
        <v>850</v>
      </c>
      <c r="R574" s="144">
        <v>168</v>
      </c>
      <c r="S574" s="145"/>
      <c r="T574" s="145"/>
      <c r="U574" s="144" t="s">
        <v>43</v>
      </c>
      <c r="V574" s="144" t="s">
        <v>3561</v>
      </c>
      <c r="W574" s="144">
        <v>44</v>
      </c>
    </row>
    <row r="575" spans="1:23" x14ac:dyDescent="0.3">
      <c r="A575" s="113" t="s">
        <v>4392</v>
      </c>
      <c r="F575" s="113" t="s">
        <v>4393</v>
      </c>
      <c r="G575" s="113" t="s">
        <v>4385</v>
      </c>
      <c r="H575" s="113">
        <v>301.2</v>
      </c>
      <c r="I575" s="130">
        <v>1.2699999999999999E-6</v>
      </c>
      <c r="J575" s="113">
        <v>850</v>
      </c>
      <c r="N575" s="147" t="s">
        <v>4689</v>
      </c>
      <c r="O575" s="144">
        <v>1200</v>
      </c>
      <c r="P575" s="144">
        <v>48</v>
      </c>
      <c r="Q575" s="144">
        <v>850</v>
      </c>
      <c r="R575" s="144">
        <v>168</v>
      </c>
      <c r="S575" s="145"/>
      <c r="T575" s="145"/>
      <c r="U575" s="144" t="s">
        <v>43</v>
      </c>
      <c r="V575" s="144" t="s">
        <v>3561</v>
      </c>
      <c r="W575" s="144">
        <v>44</v>
      </c>
    </row>
    <row r="576" spans="1:23" x14ac:dyDescent="0.3">
      <c r="A576" s="113" t="s">
        <v>4392</v>
      </c>
      <c r="F576" s="113" t="s">
        <v>4393</v>
      </c>
      <c r="G576" s="113" t="s">
        <v>4385</v>
      </c>
      <c r="H576" s="113">
        <v>370.3</v>
      </c>
      <c r="I576" s="130">
        <v>1.4600000000000001E-5</v>
      </c>
      <c r="J576" s="113">
        <v>850</v>
      </c>
      <c r="N576" s="147" t="s">
        <v>4689</v>
      </c>
      <c r="O576" s="144">
        <v>1200</v>
      </c>
      <c r="P576" s="144">
        <v>48</v>
      </c>
      <c r="Q576" s="144">
        <v>850</v>
      </c>
      <c r="R576" s="144">
        <v>168</v>
      </c>
      <c r="S576" s="145"/>
      <c r="T576" s="145"/>
      <c r="U576" s="144" t="s">
        <v>43</v>
      </c>
      <c r="V576" s="144" t="s">
        <v>3561</v>
      </c>
      <c r="W576" s="144">
        <v>44</v>
      </c>
    </row>
    <row r="577" spans="1:23" x14ac:dyDescent="0.3">
      <c r="A577" s="113" t="s">
        <v>4392</v>
      </c>
      <c r="F577" s="113" t="s">
        <v>4393</v>
      </c>
      <c r="G577" s="113" t="s">
        <v>4385</v>
      </c>
      <c r="H577" s="113">
        <v>406.7</v>
      </c>
      <c r="I577" s="130">
        <v>2.3599999999999999E-4</v>
      </c>
      <c r="J577" s="113">
        <v>850</v>
      </c>
      <c r="N577" s="147" t="s">
        <v>4689</v>
      </c>
      <c r="O577" s="144">
        <v>1200</v>
      </c>
      <c r="P577" s="144">
        <v>48</v>
      </c>
      <c r="Q577" s="144">
        <v>850</v>
      </c>
      <c r="R577" s="144">
        <v>168</v>
      </c>
      <c r="S577" s="145"/>
      <c r="T577" s="145"/>
      <c r="U577" s="144" t="s">
        <v>43</v>
      </c>
      <c r="V577" s="144" t="s">
        <v>3561</v>
      </c>
      <c r="W577" s="144">
        <v>44</v>
      </c>
    </row>
    <row r="578" spans="1:23" x14ac:dyDescent="0.3">
      <c r="A578" s="113" t="s">
        <v>4395</v>
      </c>
      <c r="F578" s="113" t="s">
        <v>4396</v>
      </c>
      <c r="G578" s="113" t="s">
        <v>4385</v>
      </c>
      <c r="H578" s="113">
        <v>258.39999999999998</v>
      </c>
      <c r="I578" s="130">
        <v>9.9300000000000002E-9</v>
      </c>
      <c r="J578" s="113">
        <v>850</v>
      </c>
      <c r="N578" s="147" t="s">
        <v>4690</v>
      </c>
      <c r="O578" s="144">
        <v>1200</v>
      </c>
      <c r="P578" s="144">
        <v>48</v>
      </c>
      <c r="Q578" s="144">
        <v>850</v>
      </c>
      <c r="R578" s="144">
        <v>168</v>
      </c>
      <c r="S578" s="145"/>
      <c r="T578" s="145"/>
      <c r="U578" s="144" t="s">
        <v>43</v>
      </c>
      <c r="V578" s="144" t="s">
        <v>3561</v>
      </c>
      <c r="W578" s="144">
        <v>45</v>
      </c>
    </row>
    <row r="579" spans="1:23" x14ac:dyDescent="0.3">
      <c r="A579" s="113" t="s">
        <v>4395</v>
      </c>
      <c r="F579" s="113" t="s">
        <v>4396</v>
      </c>
      <c r="G579" s="113" t="s">
        <v>4385</v>
      </c>
      <c r="H579" s="113">
        <v>281.10000000000002</v>
      </c>
      <c r="I579" s="130">
        <v>5.5899999999999998E-8</v>
      </c>
      <c r="J579" s="113">
        <v>850</v>
      </c>
      <c r="N579" s="147" t="s">
        <v>4690</v>
      </c>
      <c r="O579" s="144">
        <v>1200</v>
      </c>
      <c r="P579" s="144">
        <v>48</v>
      </c>
      <c r="Q579" s="144">
        <v>850</v>
      </c>
      <c r="R579" s="144">
        <v>168</v>
      </c>
      <c r="S579" s="145"/>
      <c r="T579" s="145"/>
      <c r="U579" s="144" t="s">
        <v>43</v>
      </c>
      <c r="V579" s="144" t="s">
        <v>3561</v>
      </c>
      <c r="W579" s="144">
        <v>45</v>
      </c>
    </row>
    <row r="580" spans="1:23" x14ac:dyDescent="0.3">
      <c r="A580" s="113" t="s">
        <v>4395</v>
      </c>
      <c r="F580" s="113" t="s">
        <v>4396</v>
      </c>
      <c r="G580" s="113" t="s">
        <v>4385</v>
      </c>
      <c r="H580" s="113">
        <v>308.7</v>
      </c>
      <c r="I580" s="130">
        <v>1.11E-7</v>
      </c>
      <c r="J580" s="113">
        <v>850</v>
      </c>
      <c r="N580" s="147" t="s">
        <v>4690</v>
      </c>
      <c r="O580" s="144">
        <v>1200</v>
      </c>
      <c r="P580" s="144">
        <v>48</v>
      </c>
      <c r="Q580" s="144">
        <v>850</v>
      </c>
      <c r="R580" s="144">
        <v>168</v>
      </c>
      <c r="S580" s="145"/>
      <c r="T580" s="145"/>
      <c r="U580" s="144" t="s">
        <v>43</v>
      </c>
      <c r="V580" s="144" t="s">
        <v>3561</v>
      </c>
      <c r="W580" s="144">
        <v>45</v>
      </c>
    </row>
    <row r="581" spans="1:23" x14ac:dyDescent="0.3">
      <c r="A581" s="113" t="s">
        <v>4395</v>
      </c>
      <c r="F581" s="113" t="s">
        <v>4396</v>
      </c>
      <c r="G581" s="113" t="s">
        <v>4385</v>
      </c>
      <c r="H581" s="113">
        <v>336.8</v>
      </c>
      <c r="I581" s="130">
        <v>2.0699999999999999E-7</v>
      </c>
      <c r="J581" s="113">
        <v>850</v>
      </c>
      <c r="N581" s="147" t="s">
        <v>4690</v>
      </c>
      <c r="O581" s="144">
        <v>1200</v>
      </c>
      <c r="P581" s="144">
        <v>48</v>
      </c>
      <c r="Q581" s="144">
        <v>850</v>
      </c>
      <c r="R581" s="144">
        <v>168</v>
      </c>
      <c r="S581" s="145"/>
      <c r="T581" s="145"/>
      <c r="U581" s="144" t="s">
        <v>43</v>
      </c>
      <c r="V581" s="144" t="s">
        <v>3561</v>
      </c>
      <c r="W581" s="144">
        <v>45</v>
      </c>
    </row>
    <row r="582" spans="1:23" x14ac:dyDescent="0.3">
      <c r="A582" s="113" t="s">
        <v>4395</v>
      </c>
      <c r="F582" s="113" t="s">
        <v>4396</v>
      </c>
      <c r="G582" s="113" t="s">
        <v>4385</v>
      </c>
      <c r="H582" s="113">
        <v>368.8</v>
      </c>
      <c r="I582" s="130">
        <v>4.1899999999999998E-7</v>
      </c>
      <c r="J582" s="113">
        <v>850</v>
      </c>
      <c r="N582" s="147" t="s">
        <v>4690</v>
      </c>
      <c r="O582" s="144">
        <v>1200</v>
      </c>
      <c r="P582" s="144">
        <v>48</v>
      </c>
      <c r="Q582" s="144">
        <v>850</v>
      </c>
      <c r="R582" s="144">
        <v>168</v>
      </c>
      <c r="S582" s="145"/>
      <c r="T582" s="145"/>
      <c r="U582" s="144" t="s">
        <v>43</v>
      </c>
      <c r="V582" s="144" t="s">
        <v>3561</v>
      </c>
      <c r="W582" s="144">
        <v>45</v>
      </c>
    </row>
    <row r="583" spans="1:23" x14ac:dyDescent="0.3">
      <c r="A583" s="113" t="s">
        <v>4395</v>
      </c>
      <c r="F583" s="113" t="s">
        <v>4396</v>
      </c>
      <c r="G583" s="113" t="s">
        <v>4385</v>
      </c>
      <c r="H583" s="113">
        <v>410.1</v>
      </c>
      <c r="I583" s="130">
        <v>1.15E-6</v>
      </c>
      <c r="J583" s="113">
        <v>850</v>
      </c>
      <c r="N583" s="147" t="s">
        <v>4690</v>
      </c>
      <c r="O583" s="144">
        <v>1200</v>
      </c>
      <c r="P583" s="144">
        <v>48</v>
      </c>
      <c r="Q583" s="144">
        <v>850</v>
      </c>
      <c r="R583" s="144">
        <v>168</v>
      </c>
      <c r="S583" s="145"/>
      <c r="T583" s="145"/>
      <c r="U583" s="144" t="s">
        <v>43</v>
      </c>
      <c r="V583" s="144" t="s">
        <v>3561</v>
      </c>
      <c r="W583" s="144">
        <v>45</v>
      </c>
    </row>
    <row r="584" spans="1:23" x14ac:dyDescent="0.3">
      <c r="A584" s="113" t="s">
        <v>4395</v>
      </c>
      <c r="F584" s="113" t="s">
        <v>4396</v>
      </c>
      <c r="G584" s="113" t="s">
        <v>4385</v>
      </c>
      <c r="H584" s="113">
        <v>449.5</v>
      </c>
      <c r="I584" s="130">
        <v>5.7200000000000003E-6</v>
      </c>
      <c r="J584" s="113">
        <v>850</v>
      </c>
      <c r="N584" s="147" t="s">
        <v>4690</v>
      </c>
      <c r="O584" s="144">
        <v>1200</v>
      </c>
      <c r="P584" s="144">
        <v>48</v>
      </c>
      <c r="Q584" s="144">
        <v>850</v>
      </c>
      <c r="R584" s="144">
        <v>168</v>
      </c>
      <c r="S584" s="145"/>
      <c r="T584" s="145"/>
      <c r="U584" s="144" t="s">
        <v>43</v>
      </c>
      <c r="V584" s="144" t="s">
        <v>3561</v>
      </c>
      <c r="W584" s="144">
        <v>45</v>
      </c>
    </row>
    <row r="585" spans="1:23" x14ac:dyDescent="0.3">
      <c r="A585" s="113" t="s">
        <v>4395</v>
      </c>
      <c r="F585" s="113" t="s">
        <v>4396</v>
      </c>
      <c r="G585" s="113" t="s">
        <v>4385</v>
      </c>
      <c r="H585" s="113">
        <v>521</v>
      </c>
      <c r="I585" s="130">
        <v>1.91E-5</v>
      </c>
      <c r="J585" s="113">
        <v>850</v>
      </c>
      <c r="N585" s="147" t="s">
        <v>4690</v>
      </c>
      <c r="O585" s="144">
        <v>1200</v>
      </c>
      <c r="P585" s="144">
        <v>48</v>
      </c>
      <c r="Q585" s="144">
        <v>850</v>
      </c>
      <c r="R585" s="144">
        <v>168</v>
      </c>
      <c r="S585" s="145"/>
      <c r="T585" s="145"/>
      <c r="U585" s="144" t="s">
        <v>43</v>
      </c>
      <c r="V585" s="144" t="s">
        <v>3561</v>
      </c>
      <c r="W585" s="144">
        <v>45</v>
      </c>
    </row>
    <row r="586" spans="1:23" x14ac:dyDescent="0.3">
      <c r="A586" s="113" t="s">
        <v>4395</v>
      </c>
      <c r="F586" s="113" t="s">
        <v>4396</v>
      </c>
      <c r="G586" s="113" t="s">
        <v>4385</v>
      </c>
      <c r="H586" s="113">
        <v>564.29999999999995</v>
      </c>
      <c r="I586" s="130">
        <v>4.6499999999999999E-5</v>
      </c>
      <c r="J586" s="113">
        <v>850</v>
      </c>
      <c r="N586" s="147" t="s">
        <v>4690</v>
      </c>
      <c r="O586" s="144">
        <v>1200</v>
      </c>
      <c r="P586" s="144">
        <v>48</v>
      </c>
      <c r="Q586" s="144">
        <v>850</v>
      </c>
      <c r="R586" s="144">
        <v>168</v>
      </c>
      <c r="S586" s="145"/>
      <c r="T586" s="145"/>
      <c r="U586" s="144" t="s">
        <v>43</v>
      </c>
      <c r="V586" s="144" t="s">
        <v>3561</v>
      </c>
      <c r="W586" s="144">
        <v>45</v>
      </c>
    </row>
    <row r="587" spans="1:23" x14ac:dyDescent="0.3">
      <c r="A587" s="113" t="s">
        <v>4398</v>
      </c>
      <c r="F587" s="113" t="s">
        <v>4399</v>
      </c>
      <c r="G587" s="113" t="s">
        <v>4385</v>
      </c>
      <c r="H587" s="113">
        <v>256.39999999999998</v>
      </c>
      <c r="I587" s="130">
        <v>4.6199999999999997E-8</v>
      </c>
      <c r="J587" s="113">
        <v>850</v>
      </c>
      <c r="N587" s="147" t="s">
        <v>4691</v>
      </c>
      <c r="O587" s="144">
        <v>1200</v>
      </c>
      <c r="P587" s="144">
        <v>48</v>
      </c>
      <c r="Q587" s="144">
        <v>850</v>
      </c>
      <c r="R587" s="144">
        <v>168</v>
      </c>
      <c r="S587" s="145"/>
      <c r="T587" s="145"/>
      <c r="U587" s="144" t="s">
        <v>43</v>
      </c>
      <c r="V587" s="144" t="s">
        <v>3561</v>
      </c>
      <c r="W587" s="144">
        <v>45</v>
      </c>
    </row>
    <row r="588" spans="1:23" x14ac:dyDescent="0.3">
      <c r="A588" s="113" t="s">
        <v>4398</v>
      </c>
      <c r="F588" s="113" t="s">
        <v>4399</v>
      </c>
      <c r="G588" s="113" t="s">
        <v>4385</v>
      </c>
      <c r="H588" s="113">
        <v>278.60000000000002</v>
      </c>
      <c r="I588" s="130">
        <v>4.6800000000000002E-8</v>
      </c>
      <c r="J588" s="113">
        <v>850</v>
      </c>
      <c r="N588" s="147" t="s">
        <v>4691</v>
      </c>
      <c r="O588" s="144">
        <v>1200</v>
      </c>
      <c r="P588" s="144">
        <v>48</v>
      </c>
      <c r="Q588" s="144">
        <v>850</v>
      </c>
      <c r="R588" s="144">
        <v>168</v>
      </c>
      <c r="S588" s="145"/>
      <c r="T588" s="145"/>
      <c r="U588" s="144" t="s">
        <v>43</v>
      </c>
      <c r="V588" s="144" t="s">
        <v>3561</v>
      </c>
      <c r="W588" s="144">
        <v>45</v>
      </c>
    </row>
    <row r="589" spans="1:23" x14ac:dyDescent="0.3">
      <c r="A589" s="113" t="s">
        <v>4398</v>
      </c>
      <c r="F589" s="113" t="s">
        <v>4399</v>
      </c>
      <c r="G589" s="113" t="s">
        <v>4385</v>
      </c>
      <c r="H589" s="113">
        <v>305.10000000000002</v>
      </c>
      <c r="I589" s="130">
        <v>6.2900000000000001E-8</v>
      </c>
      <c r="J589" s="113">
        <v>850</v>
      </c>
      <c r="N589" s="147" t="s">
        <v>4691</v>
      </c>
      <c r="O589" s="144">
        <v>1200</v>
      </c>
      <c r="P589" s="144">
        <v>48</v>
      </c>
      <c r="Q589" s="144">
        <v>850</v>
      </c>
      <c r="R589" s="144">
        <v>168</v>
      </c>
      <c r="S589" s="145"/>
      <c r="T589" s="145"/>
      <c r="U589" s="144" t="s">
        <v>43</v>
      </c>
      <c r="V589" s="144" t="s">
        <v>3561</v>
      </c>
      <c r="W589" s="144">
        <v>45</v>
      </c>
    </row>
    <row r="590" spans="1:23" x14ac:dyDescent="0.3">
      <c r="A590" s="113" t="s">
        <v>4398</v>
      </c>
      <c r="F590" s="113" t="s">
        <v>4399</v>
      </c>
      <c r="G590" s="113" t="s">
        <v>4385</v>
      </c>
      <c r="H590" s="113">
        <v>332.6</v>
      </c>
      <c r="I590" s="130">
        <v>1.2599999999999999E-7</v>
      </c>
      <c r="J590" s="113">
        <v>850</v>
      </c>
      <c r="N590" s="147" t="s">
        <v>4691</v>
      </c>
      <c r="O590" s="144">
        <v>1200</v>
      </c>
      <c r="P590" s="144">
        <v>48</v>
      </c>
      <c r="Q590" s="144">
        <v>850</v>
      </c>
      <c r="R590" s="144">
        <v>168</v>
      </c>
      <c r="S590" s="145"/>
      <c r="T590" s="145"/>
      <c r="U590" s="144" t="s">
        <v>43</v>
      </c>
      <c r="V590" s="144" t="s">
        <v>3561</v>
      </c>
      <c r="W590" s="144">
        <v>45</v>
      </c>
    </row>
    <row r="591" spans="1:23" x14ac:dyDescent="0.3">
      <c r="A591" s="113" t="s">
        <v>4398</v>
      </c>
      <c r="F591" s="113" t="s">
        <v>4399</v>
      </c>
      <c r="G591" s="113" t="s">
        <v>4385</v>
      </c>
      <c r="H591" s="113">
        <v>363.8</v>
      </c>
      <c r="I591" s="130">
        <v>2.79E-7</v>
      </c>
      <c r="J591" s="113">
        <v>850</v>
      </c>
      <c r="N591" s="147" t="s">
        <v>4691</v>
      </c>
      <c r="O591" s="144">
        <v>1200</v>
      </c>
      <c r="P591" s="144">
        <v>48</v>
      </c>
      <c r="Q591" s="144">
        <v>850</v>
      </c>
      <c r="R591" s="144">
        <v>168</v>
      </c>
      <c r="S591" s="145"/>
      <c r="T591" s="145"/>
      <c r="U591" s="144" t="s">
        <v>43</v>
      </c>
      <c r="V591" s="144" t="s">
        <v>3561</v>
      </c>
      <c r="W591" s="144">
        <v>45</v>
      </c>
    </row>
    <row r="592" spans="1:23" x14ac:dyDescent="0.3">
      <c r="A592" s="113" t="s">
        <v>4398</v>
      </c>
      <c r="F592" s="113" t="s">
        <v>4399</v>
      </c>
      <c r="G592" s="113" t="s">
        <v>4385</v>
      </c>
      <c r="H592" s="113">
        <v>403</v>
      </c>
      <c r="I592" s="130">
        <v>9.6800000000000009E-7</v>
      </c>
      <c r="J592" s="113">
        <v>850</v>
      </c>
      <c r="N592" s="147" t="s">
        <v>4691</v>
      </c>
      <c r="O592" s="144">
        <v>1200</v>
      </c>
      <c r="P592" s="144">
        <v>48</v>
      </c>
      <c r="Q592" s="144">
        <v>850</v>
      </c>
      <c r="R592" s="144">
        <v>168</v>
      </c>
      <c r="S592" s="145"/>
      <c r="T592" s="145"/>
      <c r="U592" s="144" t="s">
        <v>43</v>
      </c>
      <c r="V592" s="144" t="s">
        <v>3561</v>
      </c>
      <c r="W592" s="144">
        <v>45</v>
      </c>
    </row>
    <row r="593" spans="1:23" x14ac:dyDescent="0.3">
      <c r="A593" s="113" t="s">
        <v>4398</v>
      </c>
      <c r="F593" s="113" t="s">
        <v>4399</v>
      </c>
      <c r="G593" s="113" t="s">
        <v>4385</v>
      </c>
      <c r="H593" s="113">
        <v>450.4</v>
      </c>
      <c r="I593" s="130">
        <v>3.6399999999999999E-6</v>
      </c>
      <c r="J593" s="113">
        <v>850</v>
      </c>
      <c r="N593" s="147" t="s">
        <v>4691</v>
      </c>
      <c r="O593" s="144">
        <v>1200</v>
      </c>
      <c r="P593" s="144">
        <v>48</v>
      </c>
      <c r="Q593" s="144">
        <v>850</v>
      </c>
      <c r="R593" s="144">
        <v>168</v>
      </c>
      <c r="S593" s="145"/>
      <c r="T593" s="145"/>
      <c r="U593" s="144" t="s">
        <v>43</v>
      </c>
      <c r="V593" s="144" t="s">
        <v>3561</v>
      </c>
      <c r="W593" s="144">
        <v>45</v>
      </c>
    </row>
    <row r="594" spans="1:23" x14ac:dyDescent="0.3">
      <c r="A594" s="113" t="s">
        <v>4398</v>
      </c>
      <c r="F594" s="113" t="s">
        <v>4399</v>
      </c>
      <c r="G594" s="113" t="s">
        <v>4385</v>
      </c>
      <c r="H594" s="113">
        <v>509.5</v>
      </c>
      <c r="I594" s="130">
        <v>1.91E-5</v>
      </c>
      <c r="J594" s="113">
        <v>850</v>
      </c>
      <c r="N594" s="147" t="s">
        <v>4691</v>
      </c>
      <c r="O594" s="144">
        <v>1200</v>
      </c>
      <c r="P594" s="144">
        <v>48</v>
      </c>
      <c r="Q594" s="144">
        <v>850</v>
      </c>
      <c r="R594" s="144">
        <v>168</v>
      </c>
      <c r="S594" s="145"/>
      <c r="T594" s="145"/>
      <c r="U594" s="144" t="s">
        <v>43</v>
      </c>
      <c r="V594" s="144" t="s">
        <v>3561</v>
      </c>
      <c r="W594" s="144">
        <v>45</v>
      </c>
    </row>
    <row r="595" spans="1:23" x14ac:dyDescent="0.3">
      <c r="A595" s="113" t="s">
        <v>4398</v>
      </c>
      <c r="F595" s="113" t="s">
        <v>4399</v>
      </c>
      <c r="G595" s="113" t="s">
        <v>4385</v>
      </c>
      <c r="H595" s="113">
        <v>557.5</v>
      </c>
      <c r="I595" s="130">
        <v>5.3100000000000003E-5</v>
      </c>
      <c r="J595" s="113">
        <v>850</v>
      </c>
      <c r="N595" s="147" t="s">
        <v>4691</v>
      </c>
      <c r="O595" s="144">
        <v>1200</v>
      </c>
      <c r="P595" s="144">
        <v>48</v>
      </c>
      <c r="Q595" s="144">
        <v>850</v>
      </c>
      <c r="R595" s="144">
        <v>168</v>
      </c>
      <c r="S595" s="145"/>
      <c r="T595" s="145"/>
      <c r="U595" s="144" t="s">
        <v>43</v>
      </c>
      <c r="V595" s="144" t="s">
        <v>3561</v>
      </c>
      <c r="W595" s="144">
        <v>45</v>
      </c>
    </row>
    <row r="596" spans="1:23" x14ac:dyDescent="0.3">
      <c r="A596" s="113" t="s">
        <v>4358</v>
      </c>
      <c r="F596" s="113" t="s">
        <v>4359</v>
      </c>
      <c r="G596" s="113" t="s">
        <v>4360</v>
      </c>
      <c r="H596" s="135">
        <v>250.9</v>
      </c>
      <c r="I596" s="149">
        <v>8.8500000000000005E-8</v>
      </c>
      <c r="J596" s="113">
        <v>850</v>
      </c>
      <c r="N596" s="147" t="s">
        <v>4692</v>
      </c>
      <c r="O596" s="144">
        <v>1200</v>
      </c>
      <c r="P596" s="144">
        <v>24</v>
      </c>
      <c r="Q596" s="144">
        <v>850</v>
      </c>
      <c r="R596" s="144">
        <v>168</v>
      </c>
      <c r="S596" s="145"/>
      <c r="T596" s="145"/>
      <c r="U596" s="144" t="s">
        <v>43</v>
      </c>
      <c r="V596" s="144" t="s">
        <v>3561</v>
      </c>
      <c r="W596" s="113">
        <v>48.1</v>
      </c>
    </row>
    <row r="597" spans="1:23" x14ac:dyDescent="0.3">
      <c r="A597" s="113" t="s">
        <v>4358</v>
      </c>
      <c r="F597" s="113" t="s">
        <v>4359</v>
      </c>
      <c r="G597" s="113" t="s">
        <v>4360</v>
      </c>
      <c r="H597" s="135">
        <v>263.7</v>
      </c>
      <c r="I597" s="149">
        <v>1.5699999999999999E-7</v>
      </c>
      <c r="J597" s="113">
        <v>850</v>
      </c>
      <c r="N597" s="147" t="s">
        <v>4692</v>
      </c>
      <c r="O597" s="144">
        <v>1200</v>
      </c>
      <c r="P597" s="144">
        <v>24</v>
      </c>
      <c r="Q597" s="144">
        <v>850</v>
      </c>
      <c r="R597" s="144">
        <v>168</v>
      </c>
      <c r="S597" s="145"/>
      <c r="T597" s="145"/>
      <c r="U597" s="144" t="s">
        <v>43</v>
      </c>
      <c r="V597" s="144" t="s">
        <v>3561</v>
      </c>
      <c r="W597" s="113">
        <v>48.1</v>
      </c>
    </row>
    <row r="598" spans="1:23" x14ac:dyDescent="0.3">
      <c r="A598" s="113" t="s">
        <v>4358</v>
      </c>
      <c r="F598" s="113" t="s">
        <v>4359</v>
      </c>
      <c r="G598" s="113" t="s">
        <v>4360</v>
      </c>
      <c r="H598" s="135">
        <v>273</v>
      </c>
      <c r="I598" s="149">
        <v>2.3300000000000001E-7</v>
      </c>
      <c r="J598" s="113">
        <v>850</v>
      </c>
      <c r="N598" s="147" t="s">
        <v>4692</v>
      </c>
      <c r="O598" s="144">
        <v>1200</v>
      </c>
      <c r="P598" s="144">
        <v>24</v>
      </c>
      <c r="Q598" s="144">
        <v>850</v>
      </c>
      <c r="R598" s="144">
        <v>168</v>
      </c>
      <c r="S598" s="145"/>
      <c r="T598" s="145"/>
      <c r="U598" s="144" t="s">
        <v>43</v>
      </c>
      <c r="V598" s="144" t="s">
        <v>3561</v>
      </c>
      <c r="W598" s="113">
        <v>48.1</v>
      </c>
    </row>
    <row r="599" spans="1:23" x14ac:dyDescent="0.3">
      <c r="A599" s="113" t="s">
        <v>4358</v>
      </c>
      <c r="F599" s="113" t="s">
        <v>4359</v>
      </c>
      <c r="G599" s="113" t="s">
        <v>4360</v>
      </c>
      <c r="H599" s="135">
        <v>285.2</v>
      </c>
      <c r="I599" s="149">
        <v>5.4099999999999999E-7</v>
      </c>
      <c r="J599" s="113">
        <v>850</v>
      </c>
      <c r="N599" s="147" t="s">
        <v>4692</v>
      </c>
      <c r="O599" s="144">
        <v>1200</v>
      </c>
      <c r="P599" s="144">
        <v>24</v>
      </c>
      <c r="Q599" s="144">
        <v>850</v>
      </c>
      <c r="R599" s="144">
        <v>168</v>
      </c>
      <c r="S599" s="145"/>
      <c r="T599" s="145"/>
      <c r="U599" s="144" t="s">
        <v>43</v>
      </c>
      <c r="V599" s="144" t="s">
        <v>3561</v>
      </c>
      <c r="W599" s="113">
        <v>48.1</v>
      </c>
    </row>
    <row r="600" spans="1:23" x14ac:dyDescent="0.3">
      <c r="A600" s="113" t="s">
        <v>4358</v>
      </c>
      <c r="F600" s="113" t="s">
        <v>4359</v>
      </c>
      <c r="G600" s="113" t="s">
        <v>4360</v>
      </c>
      <c r="H600" s="135">
        <v>305.8</v>
      </c>
      <c r="I600" s="149">
        <v>1.3999999999999999E-6</v>
      </c>
      <c r="J600" s="113">
        <v>850</v>
      </c>
      <c r="N600" s="147" t="s">
        <v>4692</v>
      </c>
      <c r="O600" s="144">
        <v>1200</v>
      </c>
      <c r="P600" s="144">
        <v>24</v>
      </c>
      <c r="Q600" s="144">
        <v>850</v>
      </c>
      <c r="R600" s="144">
        <v>168</v>
      </c>
      <c r="S600" s="145"/>
      <c r="T600" s="145"/>
      <c r="U600" s="144" t="s">
        <v>43</v>
      </c>
      <c r="V600" s="144" t="s">
        <v>3561</v>
      </c>
      <c r="W600" s="113">
        <v>48.1</v>
      </c>
    </row>
    <row r="601" spans="1:23" x14ac:dyDescent="0.3">
      <c r="A601" s="113" t="s">
        <v>4358</v>
      </c>
      <c r="F601" s="113" t="s">
        <v>4359</v>
      </c>
      <c r="G601" s="113" t="s">
        <v>4360</v>
      </c>
      <c r="H601" s="135">
        <v>337.1</v>
      </c>
      <c r="I601" s="149">
        <v>5.75E-6</v>
      </c>
      <c r="J601" s="113">
        <v>850</v>
      </c>
      <c r="N601" s="147" t="s">
        <v>4692</v>
      </c>
      <c r="O601" s="144">
        <v>1200</v>
      </c>
      <c r="P601" s="144">
        <v>24</v>
      </c>
      <c r="Q601" s="144">
        <v>850</v>
      </c>
      <c r="R601" s="144">
        <v>168</v>
      </c>
      <c r="S601" s="145"/>
      <c r="T601" s="145"/>
      <c r="U601" s="144" t="s">
        <v>43</v>
      </c>
      <c r="V601" s="144" t="s">
        <v>3561</v>
      </c>
      <c r="W601" s="113">
        <v>48.1</v>
      </c>
    </row>
    <row r="602" spans="1:23" x14ac:dyDescent="0.3">
      <c r="A602" s="113" t="s">
        <v>4358</v>
      </c>
      <c r="F602" s="113" t="s">
        <v>4359</v>
      </c>
      <c r="G602" s="113" t="s">
        <v>4360</v>
      </c>
      <c r="H602" s="135">
        <v>375.1</v>
      </c>
      <c r="I602" s="149">
        <v>1.59E-5</v>
      </c>
      <c r="J602" s="113">
        <v>850</v>
      </c>
      <c r="N602" s="147" t="s">
        <v>4692</v>
      </c>
      <c r="O602" s="144">
        <v>1200</v>
      </c>
      <c r="P602" s="144">
        <v>24</v>
      </c>
      <c r="Q602" s="144">
        <v>850</v>
      </c>
      <c r="R602" s="144">
        <v>168</v>
      </c>
      <c r="S602" s="145"/>
      <c r="T602" s="145"/>
      <c r="U602" s="144" t="s">
        <v>43</v>
      </c>
      <c r="V602" s="144" t="s">
        <v>3561</v>
      </c>
      <c r="W602" s="113">
        <v>48.1</v>
      </c>
    </row>
    <row r="603" spans="1:23" x14ac:dyDescent="0.3">
      <c r="A603" s="113" t="s">
        <v>4365</v>
      </c>
      <c r="F603" s="113" t="s">
        <v>4366</v>
      </c>
      <c r="G603" s="113" t="s">
        <v>4360</v>
      </c>
      <c r="H603" s="135">
        <v>256</v>
      </c>
      <c r="I603" s="149">
        <v>4.1600000000000002E-8</v>
      </c>
      <c r="J603" s="113">
        <v>850</v>
      </c>
      <c r="N603" s="147" t="s">
        <v>4693</v>
      </c>
      <c r="O603" s="144">
        <v>1200</v>
      </c>
      <c r="P603" s="144">
        <v>24</v>
      </c>
      <c r="Q603" s="144">
        <v>850</v>
      </c>
      <c r="R603" s="144">
        <v>168</v>
      </c>
      <c r="S603" s="145"/>
      <c r="T603" s="145"/>
      <c r="U603" s="144" t="s">
        <v>43</v>
      </c>
      <c r="V603" s="144" t="s">
        <v>3561</v>
      </c>
      <c r="W603" s="113">
        <v>43.6</v>
      </c>
    </row>
    <row r="604" spans="1:23" x14ac:dyDescent="0.3">
      <c r="A604" s="113" t="s">
        <v>4365</v>
      </c>
      <c r="F604" s="113" t="s">
        <v>4366</v>
      </c>
      <c r="G604" s="113" t="s">
        <v>4360</v>
      </c>
      <c r="H604" s="135">
        <v>263.3</v>
      </c>
      <c r="I604" s="149">
        <v>8.9900000000000004E-8</v>
      </c>
      <c r="J604" s="113">
        <v>850</v>
      </c>
      <c r="N604" s="147" t="s">
        <v>4693</v>
      </c>
      <c r="O604" s="144">
        <v>1200</v>
      </c>
      <c r="P604" s="144">
        <v>24</v>
      </c>
      <c r="Q604" s="144">
        <v>850</v>
      </c>
      <c r="R604" s="144">
        <v>168</v>
      </c>
      <c r="S604" s="145"/>
      <c r="T604" s="145"/>
      <c r="U604" s="144" t="s">
        <v>43</v>
      </c>
      <c r="V604" s="144" t="s">
        <v>3561</v>
      </c>
      <c r="W604" s="113">
        <v>43.6</v>
      </c>
    </row>
    <row r="605" spans="1:23" x14ac:dyDescent="0.3">
      <c r="A605" s="113" t="s">
        <v>4365</v>
      </c>
      <c r="F605" s="113" t="s">
        <v>4366</v>
      </c>
      <c r="G605" s="113" t="s">
        <v>4360</v>
      </c>
      <c r="H605" s="135">
        <v>277.2</v>
      </c>
      <c r="I605" s="149">
        <v>1.17E-7</v>
      </c>
      <c r="J605" s="113">
        <v>850</v>
      </c>
      <c r="N605" s="147" t="s">
        <v>4693</v>
      </c>
      <c r="O605" s="144">
        <v>1200</v>
      </c>
      <c r="P605" s="144">
        <v>24</v>
      </c>
      <c r="Q605" s="144">
        <v>850</v>
      </c>
      <c r="R605" s="144">
        <v>168</v>
      </c>
      <c r="S605" s="145"/>
      <c r="T605" s="145"/>
      <c r="U605" s="144" t="s">
        <v>43</v>
      </c>
      <c r="V605" s="144" t="s">
        <v>3561</v>
      </c>
      <c r="W605" s="113">
        <v>43.6</v>
      </c>
    </row>
    <row r="606" spans="1:23" x14ac:dyDescent="0.3">
      <c r="A606" s="113" t="s">
        <v>4365</v>
      </c>
      <c r="F606" s="113" t="s">
        <v>4366</v>
      </c>
      <c r="G606" s="113" t="s">
        <v>4360</v>
      </c>
      <c r="H606" s="135">
        <v>293.7</v>
      </c>
      <c r="I606" s="149">
        <v>1.8300000000000001E-7</v>
      </c>
      <c r="J606" s="113">
        <v>850</v>
      </c>
      <c r="N606" s="147" t="s">
        <v>4693</v>
      </c>
      <c r="O606" s="144">
        <v>1200</v>
      </c>
      <c r="P606" s="144">
        <v>24</v>
      </c>
      <c r="Q606" s="144">
        <v>850</v>
      </c>
      <c r="R606" s="144">
        <v>168</v>
      </c>
      <c r="S606" s="145"/>
      <c r="T606" s="145"/>
      <c r="U606" s="144" t="s">
        <v>43</v>
      </c>
      <c r="V606" s="144" t="s">
        <v>3561</v>
      </c>
      <c r="W606" s="113">
        <v>43.6</v>
      </c>
    </row>
    <row r="607" spans="1:23" x14ac:dyDescent="0.3">
      <c r="A607" s="113" t="s">
        <v>4365</v>
      </c>
      <c r="F607" s="113" t="s">
        <v>4366</v>
      </c>
      <c r="G607" s="113" t="s">
        <v>4360</v>
      </c>
      <c r="H607" s="135">
        <v>311.39999999999998</v>
      </c>
      <c r="I607" s="149">
        <v>3.1699999999999999E-7</v>
      </c>
      <c r="J607" s="113">
        <v>850</v>
      </c>
      <c r="N607" s="147" t="s">
        <v>4693</v>
      </c>
      <c r="O607" s="144">
        <v>1200</v>
      </c>
      <c r="P607" s="144">
        <v>24</v>
      </c>
      <c r="Q607" s="144">
        <v>850</v>
      </c>
      <c r="R607" s="144">
        <v>168</v>
      </c>
      <c r="S607" s="145"/>
      <c r="T607" s="145"/>
      <c r="U607" s="144" t="s">
        <v>43</v>
      </c>
      <c r="V607" s="144" t="s">
        <v>3561</v>
      </c>
      <c r="W607" s="113">
        <v>43.6</v>
      </c>
    </row>
    <row r="608" spans="1:23" x14ac:dyDescent="0.3">
      <c r="A608" s="113" t="s">
        <v>4365</v>
      </c>
      <c r="F608" s="113" t="s">
        <v>4366</v>
      </c>
      <c r="G608" s="113" t="s">
        <v>4360</v>
      </c>
      <c r="H608" s="135">
        <v>332.2</v>
      </c>
      <c r="I608" s="149">
        <v>7.1900000000000002E-7</v>
      </c>
      <c r="J608" s="113">
        <v>850</v>
      </c>
      <c r="N608" s="147" t="s">
        <v>4693</v>
      </c>
      <c r="O608" s="144">
        <v>1200</v>
      </c>
      <c r="P608" s="144">
        <v>24</v>
      </c>
      <c r="Q608" s="144">
        <v>850</v>
      </c>
      <c r="R608" s="144">
        <v>168</v>
      </c>
      <c r="S608" s="145"/>
      <c r="T608" s="145"/>
      <c r="U608" s="144" t="s">
        <v>43</v>
      </c>
      <c r="V608" s="144" t="s">
        <v>3561</v>
      </c>
      <c r="W608" s="113">
        <v>43.6</v>
      </c>
    </row>
    <row r="609" spans="1:23" x14ac:dyDescent="0.3">
      <c r="A609" s="113" t="s">
        <v>4365</v>
      </c>
      <c r="F609" s="113" t="s">
        <v>4366</v>
      </c>
      <c r="G609" s="113" t="s">
        <v>4360</v>
      </c>
      <c r="H609" s="135">
        <v>359.7</v>
      </c>
      <c r="I609" s="149">
        <v>2.3300000000000001E-6</v>
      </c>
      <c r="J609" s="113">
        <v>850</v>
      </c>
      <c r="N609" s="147" t="s">
        <v>4693</v>
      </c>
      <c r="O609" s="144">
        <v>1200</v>
      </c>
      <c r="P609" s="144">
        <v>24</v>
      </c>
      <c r="Q609" s="144">
        <v>850</v>
      </c>
      <c r="R609" s="144">
        <v>168</v>
      </c>
      <c r="S609" s="145"/>
      <c r="T609" s="145"/>
      <c r="U609" s="144" t="s">
        <v>43</v>
      </c>
      <c r="V609" s="144" t="s">
        <v>3561</v>
      </c>
      <c r="W609" s="113">
        <v>43.6</v>
      </c>
    </row>
    <row r="610" spans="1:23" x14ac:dyDescent="0.3">
      <c r="A610" s="113" t="s">
        <v>4365</v>
      </c>
      <c r="F610" s="113" t="s">
        <v>4366</v>
      </c>
      <c r="G610" s="113" t="s">
        <v>4360</v>
      </c>
      <c r="H610" s="135">
        <v>392.1</v>
      </c>
      <c r="I610" s="149">
        <v>6.0000000000000002E-6</v>
      </c>
      <c r="J610" s="113">
        <v>850</v>
      </c>
      <c r="N610" s="147" t="s">
        <v>4693</v>
      </c>
      <c r="O610" s="144">
        <v>1200</v>
      </c>
      <c r="P610" s="144">
        <v>24</v>
      </c>
      <c r="Q610" s="144">
        <v>850</v>
      </c>
      <c r="R610" s="144">
        <v>168</v>
      </c>
      <c r="S610" s="145"/>
      <c r="T610" s="145"/>
      <c r="U610" s="144" t="s">
        <v>43</v>
      </c>
      <c r="V610" s="144" t="s">
        <v>3561</v>
      </c>
      <c r="W610" s="113">
        <v>43.6</v>
      </c>
    </row>
    <row r="611" spans="1:23" x14ac:dyDescent="0.3">
      <c r="A611" s="113" t="s">
        <v>4365</v>
      </c>
      <c r="F611" s="113" t="s">
        <v>4366</v>
      </c>
      <c r="G611" s="113" t="s">
        <v>4360</v>
      </c>
      <c r="H611" s="135">
        <v>434.2</v>
      </c>
      <c r="I611" s="149">
        <v>1.77E-5</v>
      </c>
      <c r="J611" s="113">
        <v>850</v>
      </c>
      <c r="N611" s="147" t="s">
        <v>4693</v>
      </c>
      <c r="O611" s="144">
        <v>1200</v>
      </c>
      <c r="P611" s="144">
        <v>24</v>
      </c>
      <c r="Q611" s="144">
        <v>850</v>
      </c>
      <c r="R611" s="144">
        <v>168</v>
      </c>
      <c r="S611" s="145"/>
      <c r="T611" s="145"/>
      <c r="U611" s="144" t="s">
        <v>43</v>
      </c>
      <c r="V611" s="144" t="s">
        <v>3561</v>
      </c>
      <c r="W611" s="113">
        <v>43.6</v>
      </c>
    </row>
    <row r="612" spans="1:23" x14ac:dyDescent="0.3">
      <c r="A612" s="113" t="s">
        <v>4361</v>
      </c>
      <c r="F612" s="113" t="s">
        <v>4362</v>
      </c>
      <c r="G612" s="113" t="s">
        <v>4360</v>
      </c>
      <c r="H612" s="113">
        <v>229.3</v>
      </c>
      <c r="I612" s="130">
        <v>2.7000000000000001E-7</v>
      </c>
      <c r="J612" s="113">
        <v>850</v>
      </c>
      <c r="N612" s="147" t="s">
        <v>4694</v>
      </c>
      <c r="O612" s="144">
        <v>1200</v>
      </c>
      <c r="P612" s="144">
        <v>24</v>
      </c>
      <c r="Q612" s="144">
        <v>850</v>
      </c>
      <c r="R612" s="144">
        <v>168</v>
      </c>
      <c r="S612" s="145"/>
      <c r="T612" s="145"/>
      <c r="U612" s="144" t="s">
        <v>43</v>
      </c>
      <c r="V612" s="144" t="s">
        <v>3561</v>
      </c>
      <c r="W612" s="113">
        <v>42.4</v>
      </c>
    </row>
    <row r="613" spans="1:23" x14ac:dyDescent="0.3">
      <c r="A613" s="113" t="s">
        <v>4361</v>
      </c>
      <c r="F613" s="113" t="s">
        <v>4362</v>
      </c>
      <c r="G613" s="113" t="s">
        <v>4360</v>
      </c>
      <c r="H613" s="113">
        <v>240.6</v>
      </c>
      <c r="I613" s="130">
        <v>4.75E-7</v>
      </c>
      <c r="J613" s="113">
        <v>850</v>
      </c>
      <c r="N613" s="147" t="s">
        <v>4694</v>
      </c>
      <c r="O613" s="144">
        <v>1200</v>
      </c>
      <c r="P613" s="144">
        <v>24</v>
      </c>
      <c r="Q613" s="144">
        <v>850</v>
      </c>
      <c r="R613" s="144">
        <v>168</v>
      </c>
      <c r="S613" s="145"/>
      <c r="T613" s="145"/>
      <c r="U613" s="144" t="s">
        <v>43</v>
      </c>
      <c r="V613" s="144" t="s">
        <v>3561</v>
      </c>
      <c r="W613" s="113">
        <v>42.4</v>
      </c>
    </row>
    <row r="614" spans="1:23" x14ac:dyDescent="0.3">
      <c r="A614" s="113" t="s">
        <v>4361</v>
      </c>
      <c r="F614" s="113" t="s">
        <v>4362</v>
      </c>
      <c r="G614" s="113" t="s">
        <v>4360</v>
      </c>
      <c r="H614" s="113">
        <v>254.1</v>
      </c>
      <c r="I614" s="130">
        <v>8.85E-7</v>
      </c>
      <c r="J614" s="113">
        <v>850</v>
      </c>
      <c r="N614" s="147" t="s">
        <v>4694</v>
      </c>
      <c r="O614" s="144">
        <v>1200</v>
      </c>
      <c r="P614" s="144">
        <v>24</v>
      </c>
      <c r="Q614" s="144">
        <v>850</v>
      </c>
      <c r="R614" s="144">
        <v>168</v>
      </c>
      <c r="S614" s="145"/>
      <c r="T614" s="145"/>
      <c r="U614" s="144" t="s">
        <v>43</v>
      </c>
      <c r="V614" s="144" t="s">
        <v>3561</v>
      </c>
      <c r="W614" s="113">
        <v>42.4</v>
      </c>
    </row>
    <row r="615" spans="1:23" x14ac:dyDescent="0.3">
      <c r="A615" s="113" t="s">
        <v>4361</v>
      </c>
      <c r="F615" s="113" t="s">
        <v>4362</v>
      </c>
      <c r="G615" s="113" t="s">
        <v>4360</v>
      </c>
      <c r="H615" s="113">
        <v>269.8</v>
      </c>
      <c r="I615" s="130">
        <v>1.72E-6</v>
      </c>
      <c r="J615" s="113">
        <v>850</v>
      </c>
      <c r="N615" s="147" t="s">
        <v>4694</v>
      </c>
      <c r="O615" s="144">
        <v>1200</v>
      </c>
      <c r="P615" s="144">
        <v>24</v>
      </c>
      <c r="Q615" s="144">
        <v>850</v>
      </c>
      <c r="R615" s="144">
        <v>168</v>
      </c>
      <c r="S615" s="145"/>
      <c r="T615" s="145"/>
      <c r="U615" s="144" t="s">
        <v>43</v>
      </c>
      <c r="V615" s="144" t="s">
        <v>3561</v>
      </c>
      <c r="W615" s="113">
        <v>42.4</v>
      </c>
    </row>
    <row r="616" spans="1:23" x14ac:dyDescent="0.3">
      <c r="A616" s="113" t="s">
        <v>4361</v>
      </c>
      <c r="F616" s="113" t="s">
        <v>4362</v>
      </c>
      <c r="G616" s="113" t="s">
        <v>4360</v>
      </c>
      <c r="H616" s="113">
        <v>291.10000000000002</v>
      </c>
      <c r="I616" s="130">
        <v>5.2499999999999997E-6</v>
      </c>
      <c r="J616" s="113">
        <v>850</v>
      </c>
      <c r="N616" s="147" t="s">
        <v>4694</v>
      </c>
      <c r="O616" s="144">
        <v>1200</v>
      </c>
      <c r="P616" s="144">
        <v>24</v>
      </c>
      <c r="Q616" s="144">
        <v>850</v>
      </c>
      <c r="R616" s="144">
        <v>168</v>
      </c>
      <c r="S616" s="145"/>
      <c r="T616" s="145"/>
      <c r="U616" s="144" t="s">
        <v>43</v>
      </c>
      <c r="V616" s="144" t="s">
        <v>3561</v>
      </c>
      <c r="W616" s="113">
        <v>42.4</v>
      </c>
    </row>
    <row r="617" spans="1:23" x14ac:dyDescent="0.3">
      <c r="A617" s="113" t="s">
        <v>4361</v>
      </c>
      <c r="F617" s="113" t="s">
        <v>4362</v>
      </c>
      <c r="G617" s="113" t="s">
        <v>4360</v>
      </c>
      <c r="H617" s="113">
        <v>317</v>
      </c>
      <c r="I617" s="130">
        <v>1.1600000000000001E-5</v>
      </c>
      <c r="J617" s="113">
        <v>850</v>
      </c>
      <c r="N617" s="147" t="s">
        <v>4694</v>
      </c>
      <c r="O617" s="144">
        <v>1200</v>
      </c>
      <c r="P617" s="144">
        <v>24</v>
      </c>
      <c r="Q617" s="144">
        <v>850</v>
      </c>
      <c r="R617" s="144">
        <v>168</v>
      </c>
      <c r="S617" s="145"/>
      <c r="T617" s="145"/>
      <c r="U617" s="144" t="s">
        <v>43</v>
      </c>
      <c r="V617" s="144" t="s">
        <v>3561</v>
      </c>
      <c r="W617" s="113">
        <v>42.4</v>
      </c>
    </row>
    <row r="618" spans="1:23" x14ac:dyDescent="0.3">
      <c r="A618" s="113" t="s">
        <v>4361</v>
      </c>
      <c r="F618" s="113" t="s">
        <v>4362</v>
      </c>
      <c r="G618" s="113" t="s">
        <v>4360</v>
      </c>
      <c r="H618" s="113">
        <v>351.9</v>
      </c>
      <c r="I618" s="130">
        <v>2.76E-5</v>
      </c>
      <c r="J618" s="113">
        <v>850</v>
      </c>
      <c r="N618" s="147" t="s">
        <v>4694</v>
      </c>
      <c r="O618" s="144">
        <v>1200</v>
      </c>
      <c r="P618" s="144">
        <v>24</v>
      </c>
      <c r="Q618" s="144">
        <v>850</v>
      </c>
      <c r="R618" s="144">
        <v>168</v>
      </c>
      <c r="S618" s="145"/>
      <c r="T618" s="145"/>
      <c r="U618" s="144" t="s">
        <v>43</v>
      </c>
      <c r="V618" s="144" t="s">
        <v>3561</v>
      </c>
      <c r="W618" s="113">
        <v>42.4</v>
      </c>
    </row>
    <row r="619" spans="1:23" x14ac:dyDescent="0.3">
      <c r="A619" s="113" t="s">
        <v>4367</v>
      </c>
      <c r="F619" s="113" t="s">
        <v>4368</v>
      </c>
      <c r="G619" s="113" t="s">
        <v>4360</v>
      </c>
      <c r="H619" s="113">
        <v>218.3</v>
      </c>
      <c r="I619" s="130">
        <v>2.8600000000000001E-8</v>
      </c>
      <c r="J619" s="113">
        <v>850</v>
      </c>
      <c r="N619" s="147" t="s">
        <v>4695</v>
      </c>
      <c r="O619" s="144">
        <v>1200</v>
      </c>
      <c r="P619" s="144">
        <v>24</v>
      </c>
      <c r="Q619" s="144">
        <v>850</v>
      </c>
      <c r="R619" s="144">
        <v>168</v>
      </c>
      <c r="S619" s="145"/>
      <c r="T619" s="145"/>
      <c r="U619" s="144" t="s">
        <v>43</v>
      </c>
      <c r="V619" s="144" t="s">
        <v>3561</v>
      </c>
      <c r="W619" s="113">
        <v>32.799999999999997</v>
      </c>
    </row>
    <row r="620" spans="1:23" x14ac:dyDescent="0.3">
      <c r="A620" s="113" t="s">
        <v>4367</v>
      </c>
      <c r="F620" s="113" t="s">
        <v>4368</v>
      </c>
      <c r="G620" s="113" t="s">
        <v>4360</v>
      </c>
      <c r="H620" s="113">
        <v>229.5</v>
      </c>
      <c r="I620" s="130">
        <v>5.9999999999999995E-8</v>
      </c>
      <c r="J620" s="113">
        <v>850</v>
      </c>
      <c r="N620" s="147" t="s">
        <v>4695</v>
      </c>
      <c r="O620" s="144">
        <v>1200</v>
      </c>
      <c r="P620" s="144">
        <v>24</v>
      </c>
      <c r="Q620" s="144">
        <v>850</v>
      </c>
      <c r="R620" s="144">
        <v>168</v>
      </c>
      <c r="S620" s="145"/>
      <c r="T620" s="145"/>
      <c r="U620" s="144" t="s">
        <v>43</v>
      </c>
      <c r="V620" s="144" t="s">
        <v>3561</v>
      </c>
      <c r="W620" s="113">
        <v>32.799999999999997</v>
      </c>
    </row>
    <row r="621" spans="1:23" x14ac:dyDescent="0.3">
      <c r="A621" s="113" t="s">
        <v>4367</v>
      </c>
      <c r="F621" s="113" t="s">
        <v>4368</v>
      </c>
      <c r="G621" s="113" t="s">
        <v>4360</v>
      </c>
      <c r="H621" s="113">
        <v>243.3</v>
      </c>
      <c r="I621" s="130">
        <v>1.18E-7</v>
      </c>
      <c r="J621" s="113">
        <v>850</v>
      </c>
      <c r="N621" s="147" t="s">
        <v>4695</v>
      </c>
      <c r="O621" s="144">
        <v>1200</v>
      </c>
      <c r="P621" s="144">
        <v>24</v>
      </c>
      <c r="Q621" s="144">
        <v>850</v>
      </c>
      <c r="R621" s="144">
        <v>168</v>
      </c>
      <c r="S621" s="145"/>
      <c r="T621" s="145"/>
      <c r="U621" s="144" t="s">
        <v>43</v>
      </c>
      <c r="V621" s="144" t="s">
        <v>3561</v>
      </c>
      <c r="W621" s="113">
        <v>32.799999999999997</v>
      </c>
    </row>
    <row r="622" spans="1:23" x14ac:dyDescent="0.3">
      <c r="A622" s="113" t="s">
        <v>4367</v>
      </c>
      <c r="F622" s="113" t="s">
        <v>4368</v>
      </c>
      <c r="G622" s="113" t="s">
        <v>4360</v>
      </c>
      <c r="H622" s="113">
        <v>248.1</v>
      </c>
      <c r="I622" s="130">
        <v>1.49E-7</v>
      </c>
      <c r="J622" s="113">
        <v>850</v>
      </c>
      <c r="N622" s="147" t="s">
        <v>4695</v>
      </c>
      <c r="O622" s="144">
        <v>1200</v>
      </c>
      <c r="P622" s="144">
        <v>24</v>
      </c>
      <c r="Q622" s="144">
        <v>850</v>
      </c>
      <c r="R622" s="144">
        <v>168</v>
      </c>
      <c r="S622" s="145"/>
      <c r="T622" s="145"/>
      <c r="U622" s="144" t="s">
        <v>43</v>
      </c>
      <c r="V622" s="144" t="s">
        <v>3561</v>
      </c>
      <c r="W622" s="113">
        <v>32.799999999999997</v>
      </c>
    </row>
    <row r="623" spans="1:23" x14ac:dyDescent="0.3">
      <c r="A623" s="113" t="s">
        <v>4367</v>
      </c>
      <c r="F623" s="113" t="s">
        <v>4368</v>
      </c>
      <c r="G623" s="113" t="s">
        <v>4360</v>
      </c>
      <c r="H623" s="113">
        <v>256.8</v>
      </c>
      <c r="I623" s="130">
        <v>2.2100000000000001E-7</v>
      </c>
      <c r="J623" s="113">
        <v>850</v>
      </c>
      <c r="N623" s="147" t="s">
        <v>4695</v>
      </c>
      <c r="O623" s="144">
        <v>1200</v>
      </c>
      <c r="P623" s="144">
        <v>24</v>
      </c>
      <c r="Q623" s="144">
        <v>850</v>
      </c>
      <c r="R623" s="144">
        <v>168</v>
      </c>
      <c r="S623" s="145"/>
      <c r="T623" s="145"/>
      <c r="U623" s="144" t="s">
        <v>43</v>
      </c>
      <c r="V623" s="144" t="s">
        <v>3561</v>
      </c>
      <c r="W623" s="113">
        <v>32.799999999999997</v>
      </c>
    </row>
    <row r="624" spans="1:23" x14ac:dyDescent="0.3">
      <c r="A624" s="113" t="s">
        <v>4367</v>
      </c>
      <c r="F624" s="113" t="s">
        <v>4368</v>
      </c>
      <c r="G624" s="113" t="s">
        <v>4360</v>
      </c>
      <c r="H624" s="113">
        <v>274.2</v>
      </c>
      <c r="I624" s="130">
        <v>4.8100000000000003E-7</v>
      </c>
      <c r="J624" s="113">
        <v>850</v>
      </c>
      <c r="N624" s="147" t="s">
        <v>4695</v>
      </c>
      <c r="O624" s="144">
        <v>1200</v>
      </c>
      <c r="P624" s="144">
        <v>24</v>
      </c>
      <c r="Q624" s="144">
        <v>850</v>
      </c>
      <c r="R624" s="144">
        <v>168</v>
      </c>
      <c r="S624" s="145"/>
      <c r="T624" s="145"/>
      <c r="U624" s="144" t="s">
        <v>43</v>
      </c>
      <c r="V624" s="144" t="s">
        <v>3561</v>
      </c>
      <c r="W624" s="113">
        <v>32.799999999999997</v>
      </c>
    </row>
    <row r="625" spans="1:23" x14ac:dyDescent="0.3">
      <c r="A625" s="113" t="s">
        <v>4367</v>
      </c>
      <c r="F625" s="113" t="s">
        <v>4368</v>
      </c>
      <c r="G625" s="113" t="s">
        <v>4360</v>
      </c>
      <c r="H625" s="113">
        <v>296.60000000000002</v>
      </c>
      <c r="I625" s="130">
        <v>1.22E-6</v>
      </c>
      <c r="J625" s="113">
        <v>850</v>
      </c>
      <c r="N625" s="147" t="s">
        <v>4695</v>
      </c>
      <c r="O625" s="144">
        <v>1200</v>
      </c>
      <c r="P625" s="144">
        <v>24</v>
      </c>
      <c r="Q625" s="144">
        <v>850</v>
      </c>
      <c r="R625" s="144">
        <v>168</v>
      </c>
      <c r="S625" s="145"/>
      <c r="T625" s="145"/>
      <c r="U625" s="144" t="s">
        <v>43</v>
      </c>
      <c r="V625" s="144" t="s">
        <v>3561</v>
      </c>
      <c r="W625" s="113">
        <v>32.799999999999997</v>
      </c>
    </row>
    <row r="626" spans="1:23" x14ac:dyDescent="0.3">
      <c r="A626" s="113" t="s">
        <v>4367</v>
      </c>
      <c r="F626" s="113" t="s">
        <v>4368</v>
      </c>
      <c r="G626" s="113" t="s">
        <v>4360</v>
      </c>
      <c r="H626" s="113">
        <v>323.8</v>
      </c>
      <c r="I626" s="130">
        <v>4.2300000000000002E-6</v>
      </c>
      <c r="J626" s="113">
        <v>850</v>
      </c>
      <c r="N626" s="147" t="s">
        <v>4695</v>
      </c>
      <c r="O626" s="144">
        <v>1200</v>
      </c>
      <c r="P626" s="144">
        <v>24</v>
      </c>
      <c r="Q626" s="144">
        <v>850</v>
      </c>
      <c r="R626" s="144">
        <v>168</v>
      </c>
      <c r="S626" s="145"/>
      <c r="T626" s="145"/>
      <c r="U626" s="144" t="s">
        <v>43</v>
      </c>
      <c r="V626" s="144" t="s">
        <v>3561</v>
      </c>
      <c r="W626" s="113">
        <v>32.799999999999997</v>
      </c>
    </row>
    <row r="627" spans="1:23" x14ac:dyDescent="0.3">
      <c r="A627" s="113" t="s">
        <v>4367</v>
      </c>
      <c r="F627" s="113" t="s">
        <v>4368</v>
      </c>
      <c r="G627" s="113" t="s">
        <v>4360</v>
      </c>
      <c r="H627" s="113">
        <v>359</v>
      </c>
      <c r="I627" s="130">
        <v>1.1399999999999999E-5</v>
      </c>
      <c r="J627" s="113">
        <v>850</v>
      </c>
      <c r="N627" s="147" t="s">
        <v>4695</v>
      </c>
      <c r="O627" s="144">
        <v>1200</v>
      </c>
      <c r="P627" s="144">
        <v>24</v>
      </c>
      <c r="Q627" s="144">
        <v>850</v>
      </c>
      <c r="R627" s="144">
        <v>168</v>
      </c>
      <c r="S627" s="145"/>
      <c r="T627" s="145"/>
      <c r="U627" s="144" t="s">
        <v>43</v>
      </c>
      <c r="V627" s="144" t="s">
        <v>3561</v>
      </c>
      <c r="W627" s="113">
        <v>32.799999999999997</v>
      </c>
    </row>
    <row r="628" spans="1:23" x14ac:dyDescent="0.3">
      <c r="A628" s="113" t="s">
        <v>4367</v>
      </c>
      <c r="F628" s="113" t="s">
        <v>4368</v>
      </c>
      <c r="G628" s="113" t="s">
        <v>4360</v>
      </c>
      <c r="H628" s="113">
        <v>393.8</v>
      </c>
      <c r="I628" s="130">
        <v>2.7500000000000001E-5</v>
      </c>
      <c r="J628" s="113">
        <v>850</v>
      </c>
      <c r="N628" s="147" t="s">
        <v>4695</v>
      </c>
      <c r="O628" s="144">
        <v>1200</v>
      </c>
      <c r="P628" s="144">
        <v>24</v>
      </c>
      <c r="Q628" s="144">
        <v>850</v>
      </c>
      <c r="R628" s="144">
        <v>168</v>
      </c>
      <c r="S628" s="145"/>
      <c r="T628" s="145"/>
      <c r="U628" s="144" t="s">
        <v>43</v>
      </c>
      <c r="V628" s="144" t="s">
        <v>3561</v>
      </c>
      <c r="W628" s="113">
        <v>32.799999999999997</v>
      </c>
    </row>
    <row r="629" spans="1:23" x14ac:dyDescent="0.3">
      <c r="A629" s="113" t="s">
        <v>4363</v>
      </c>
      <c r="F629" s="113" t="s">
        <v>4364</v>
      </c>
      <c r="G629" s="113" t="s">
        <v>4360</v>
      </c>
      <c r="H629" s="113">
        <v>226.5</v>
      </c>
      <c r="I629" s="130">
        <v>3.6199999999999999E-7</v>
      </c>
      <c r="J629" s="113">
        <v>850</v>
      </c>
      <c r="N629" s="147" t="s">
        <v>4696</v>
      </c>
      <c r="O629" s="144">
        <v>1200</v>
      </c>
      <c r="P629" s="144">
        <v>24</v>
      </c>
      <c r="Q629" s="144">
        <v>850</v>
      </c>
      <c r="R629" s="144">
        <v>168</v>
      </c>
      <c r="S629" s="145"/>
      <c r="T629" s="145"/>
      <c r="U629" s="144" t="s">
        <v>43</v>
      </c>
      <c r="V629" s="144" t="s">
        <v>3561</v>
      </c>
      <c r="W629" s="113">
        <v>40.9</v>
      </c>
    </row>
    <row r="630" spans="1:23" x14ac:dyDescent="0.3">
      <c r="A630" s="113" t="s">
        <v>4363</v>
      </c>
      <c r="F630" s="113" t="s">
        <v>4364</v>
      </c>
      <c r="G630" s="113" t="s">
        <v>4360</v>
      </c>
      <c r="H630" s="113">
        <v>236.6</v>
      </c>
      <c r="I630" s="130">
        <v>7.1900000000000002E-7</v>
      </c>
      <c r="J630" s="113">
        <v>850</v>
      </c>
      <c r="N630" s="147" t="s">
        <v>4696</v>
      </c>
      <c r="O630" s="144">
        <v>1200</v>
      </c>
      <c r="P630" s="144">
        <v>24</v>
      </c>
      <c r="Q630" s="144">
        <v>850</v>
      </c>
      <c r="R630" s="144">
        <v>168</v>
      </c>
      <c r="S630" s="145"/>
      <c r="T630" s="145"/>
      <c r="U630" s="144" t="s">
        <v>43</v>
      </c>
      <c r="V630" s="144" t="s">
        <v>3561</v>
      </c>
      <c r="W630" s="113">
        <v>40.9</v>
      </c>
    </row>
    <row r="631" spans="1:23" x14ac:dyDescent="0.3">
      <c r="A631" s="113" t="s">
        <v>4363</v>
      </c>
      <c r="F631" s="113" t="s">
        <v>4364</v>
      </c>
      <c r="G631" s="113" t="s">
        <v>4360</v>
      </c>
      <c r="H631" s="113">
        <v>250.7</v>
      </c>
      <c r="I631" s="130">
        <v>2.0499999999999999E-6</v>
      </c>
      <c r="J631" s="113">
        <v>850</v>
      </c>
      <c r="N631" s="147" t="s">
        <v>4696</v>
      </c>
      <c r="O631" s="144">
        <v>1200</v>
      </c>
      <c r="P631" s="144">
        <v>24</v>
      </c>
      <c r="Q631" s="144">
        <v>850</v>
      </c>
      <c r="R631" s="144">
        <v>168</v>
      </c>
      <c r="S631" s="145"/>
      <c r="T631" s="145"/>
      <c r="U631" s="144" t="s">
        <v>43</v>
      </c>
      <c r="V631" s="144" t="s">
        <v>3561</v>
      </c>
      <c r="W631" s="113">
        <v>40.9</v>
      </c>
    </row>
    <row r="632" spans="1:23" x14ac:dyDescent="0.3">
      <c r="A632" s="113" t="s">
        <v>4363</v>
      </c>
      <c r="F632" s="113" t="s">
        <v>4364</v>
      </c>
      <c r="G632" s="113" t="s">
        <v>4360</v>
      </c>
      <c r="H632" s="113">
        <v>267.60000000000002</v>
      </c>
      <c r="I632" s="130">
        <v>3.7400000000000002E-6</v>
      </c>
      <c r="J632" s="113">
        <v>850</v>
      </c>
      <c r="N632" s="147" t="s">
        <v>4696</v>
      </c>
      <c r="O632" s="144">
        <v>1200</v>
      </c>
      <c r="P632" s="144">
        <v>24</v>
      </c>
      <c r="Q632" s="144">
        <v>850</v>
      </c>
      <c r="R632" s="144">
        <v>168</v>
      </c>
      <c r="S632" s="145"/>
      <c r="T632" s="145"/>
      <c r="U632" s="144" t="s">
        <v>43</v>
      </c>
      <c r="V632" s="144" t="s">
        <v>3561</v>
      </c>
      <c r="W632" s="113">
        <v>40.9</v>
      </c>
    </row>
    <row r="633" spans="1:23" x14ac:dyDescent="0.3">
      <c r="A633" s="113" t="s">
        <v>4363</v>
      </c>
      <c r="F633" s="113" t="s">
        <v>4364</v>
      </c>
      <c r="G633" s="113" t="s">
        <v>4360</v>
      </c>
      <c r="H633" s="113">
        <v>289.10000000000002</v>
      </c>
      <c r="I633" s="130">
        <v>7.5800000000000003E-6</v>
      </c>
      <c r="J633" s="113">
        <v>850</v>
      </c>
      <c r="N633" s="147" t="s">
        <v>4696</v>
      </c>
      <c r="O633" s="144">
        <v>1200</v>
      </c>
      <c r="P633" s="144">
        <v>24</v>
      </c>
      <c r="Q633" s="144">
        <v>850</v>
      </c>
      <c r="R633" s="144">
        <v>168</v>
      </c>
      <c r="S633" s="145"/>
      <c r="T633" s="145"/>
      <c r="U633" s="144" t="s">
        <v>43</v>
      </c>
      <c r="V633" s="144" t="s">
        <v>3561</v>
      </c>
      <c r="W633" s="113">
        <v>40.9</v>
      </c>
    </row>
    <row r="634" spans="1:23" x14ac:dyDescent="0.3">
      <c r="A634" s="113" t="s">
        <v>4363</v>
      </c>
      <c r="F634" s="113" t="s">
        <v>4364</v>
      </c>
      <c r="G634" s="113" t="s">
        <v>4360</v>
      </c>
      <c r="H634" s="113">
        <v>313.39999999999998</v>
      </c>
      <c r="I634" s="130">
        <v>1.73E-5</v>
      </c>
      <c r="J634" s="113">
        <v>850</v>
      </c>
      <c r="N634" s="147" t="s">
        <v>4696</v>
      </c>
      <c r="O634" s="144">
        <v>1200</v>
      </c>
      <c r="P634" s="144">
        <v>24</v>
      </c>
      <c r="Q634" s="144">
        <v>850</v>
      </c>
      <c r="R634" s="144">
        <v>168</v>
      </c>
      <c r="S634" s="145"/>
      <c r="T634" s="145"/>
      <c r="U634" s="144" t="s">
        <v>43</v>
      </c>
      <c r="V634" s="144" t="s">
        <v>3561</v>
      </c>
      <c r="W634" s="113">
        <v>40.9</v>
      </c>
    </row>
    <row r="635" spans="1:23" x14ac:dyDescent="0.3">
      <c r="A635" s="113" t="s">
        <v>4369</v>
      </c>
      <c r="F635" s="113" t="s">
        <v>4370</v>
      </c>
      <c r="G635" s="113" t="s">
        <v>4360</v>
      </c>
      <c r="H635" s="113">
        <v>212.2</v>
      </c>
      <c r="I635" s="130">
        <v>2.2600000000000001E-7</v>
      </c>
      <c r="J635" s="113">
        <v>850</v>
      </c>
      <c r="N635" s="147" t="s">
        <v>4697</v>
      </c>
      <c r="O635" s="144">
        <v>1200</v>
      </c>
      <c r="P635" s="144">
        <v>24</v>
      </c>
      <c r="Q635" s="144">
        <v>850</v>
      </c>
      <c r="R635" s="144">
        <v>168</v>
      </c>
      <c r="S635" s="145"/>
      <c r="T635" s="145"/>
      <c r="U635" s="144" t="s">
        <v>43</v>
      </c>
      <c r="V635" s="144" t="s">
        <v>3561</v>
      </c>
      <c r="W635" s="113">
        <v>20.6</v>
      </c>
    </row>
    <row r="636" spans="1:23" x14ac:dyDescent="0.3">
      <c r="A636" s="113" t="s">
        <v>4369</v>
      </c>
      <c r="F636" s="113" t="s">
        <v>4370</v>
      </c>
      <c r="G636" s="113" t="s">
        <v>4360</v>
      </c>
      <c r="H636" s="113">
        <v>218</v>
      </c>
      <c r="I636" s="130">
        <v>4.2100000000000002E-7</v>
      </c>
      <c r="J636" s="113">
        <v>850</v>
      </c>
      <c r="N636" s="147" t="s">
        <v>4697</v>
      </c>
      <c r="O636" s="144">
        <v>1200</v>
      </c>
      <c r="P636" s="144">
        <v>24</v>
      </c>
      <c r="Q636" s="144">
        <v>850</v>
      </c>
      <c r="R636" s="144">
        <v>168</v>
      </c>
      <c r="S636" s="145"/>
      <c r="T636" s="145"/>
      <c r="U636" s="144" t="s">
        <v>43</v>
      </c>
      <c r="V636" s="144" t="s">
        <v>3561</v>
      </c>
      <c r="W636" s="113">
        <v>20.6</v>
      </c>
    </row>
    <row r="637" spans="1:23" x14ac:dyDescent="0.3">
      <c r="A637" s="113" t="s">
        <v>4369</v>
      </c>
      <c r="F637" s="113" t="s">
        <v>4370</v>
      </c>
      <c r="G637" s="113" t="s">
        <v>4360</v>
      </c>
      <c r="H637" s="113">
        <v>228.1</v>
      </c>
      <c r="I637" s="130">
        <v>7.3799999999999996E-7</v>
      </c>
      <c r="J637" s="113">
        <v>850</v>
      </c>
      <c r="N637" s="147" t="s">
        <v>4697</v>
      </c>
      <c r="O637" s="144">
        <v>1200</v>
      </c>
      <c r="P637" s="144">
        <v>24</v>
      </c>
      <c r="Q637" s="144">
        <v>850</v>
      </c>
      <c r="R637" s="144">
        <v>168</v>
      </c>
      <c r="S637" s="145"/>
      <c r="T637" s="145"/>
      <c r="U637" s="144" t="s">
        <v>43</v>
      </c>
      <c r="V637" s="144" t="s">
        <v>3561</v>
      </c>
      <c r="W637" s="113">
        <v>20.6</v>
      </c>
    </row>
    <row r="638" spans="1:23" x14ac:dyDescent="0.3">
      <c r="A638" s="113" t="s">
        <v>4369</v>
      </c>
      <c r="F638" s="113" t="s">
        <v>4370</v>
      </c>
      <c r="G638" s="113" t="s">
        <v>4360</v>
      </c>
      <c r="H638" s="113">
        <v>240.2</v>
      </c>
      <c r="I638" s="130">
        <v>1.8899999999999999E-6</v>
      </c>
      <c r="J638" s="113">
        <v>850</v>
      </c>
      <c r="N638" s="147" t="s">
        <v>4697</v>
      </c>
      <c r="O638" s="144">
        <v>1200</v>
      </c>
      <c r="P638" s="144">
        <v>24</v>
      </c>
      <c r="Q638" s="144">
        <v>850</v>
      </c>
      <c r="R638" s="144">
        <v>168</v>
      </c>
      <c r="S638" s="145"/>
      <c r="T638" s="145"/>
      <c r="U638" s="144" t="s">
        <v>43</v>
      </c>
      <c r="V638" s="144" t="s">
        <v>3561</v>
      </c>
      <c r="W638" s="113">
        <v>20.6</v>
      </c>
    </row>
    <row r="639" spans="1:23" x14ac:dyDescent="0.3">
      <c r="A639" s="113" t="s">
        <v>4369</v>
      </c>
      <c r="F639" s="113" t="s">
        <v>4370</v>
      </c>
      <c r="G639" s="113" t="s">
        <v>4360</v>
      </c>
      <c r="H639" s="113">
        <v>253.1</v>
      </c>
      <c r="I639" s="130">
        <v>3.8600000000000003E-6</v>
      </c>
      <c r="J639" s="113">
        <v>850</v>
      </c>
      <c r="N639" s="147" t="s">
        <v>4697</v>
      </c>
      <c r="O639" s="144">
        <v>1200</v>
      </c>
      <c r="P639" s="144">
        <v>24</v>
      </c>
      <c r="Q639" s="144">
        <v>850</v>
      </c>
      <c r="R639" s="144">
        <v>168</v>
      </c>
      <c r="S639" s="145"/>
      <c r="T639" s="145"/>
      <c r="U639" s="144" t="s">
        <v>43</v>
      </c>
      <c r="V639" s="144" t="s">
        <v>3561</v>
      </c>
      <c r="W639" s="113">
        <v>20.6</v>
      </c>
    </row>
    <row r="640" spans="1:23" x14ac:dyDescent="0.3">
      <c r="A640" s="113" t="s">
        <v>4369</v>
      </c>
      <c r="F640" s="113" t="s">
        <v>4370</v>
      </c>
      <c r="G640" s="113" t="s">
        <v>4360</v>
      </c>
      <c r="H640" s="113">
        <v>269.10000000000002</v>
      </c>
      <c r="I640" s="130">
        <v>6.3500000000000002E-6</v>
      </c>
      <c r="J640" s="113">
        <v>850</v>
      </c>
      <c r="N640" s="147" t="s">
        <v>4697</v>
      </c>
      <c r="O640" s="144">
        <v>1200</v>
      </c>
      <c r="P640" s="144">
        <v>24</v>
      </c>
      <c r="Q640" s="144">
        <v>850</v>
      </c>
      <c r="R640" s="144">
        <v>168</v>
      </c>
      <c r="S640" s="145"/>
      <c r="T640" s="145"/>
      <c r="U640" s="144" t="s">
        <v>43</v>
      </c>
      <c r="V640" s="144" t="s">
        <v>3561</v>
      </c>
      <c r="W640" s="113">
        <v>20.6</v>
      </c>
    </row>
    <row r="641" spans="1:23" x14ac:dyDescent="0.3">
      <c r="A641" s="113" t="s">
        <v>4369</v>
      </c>
      <c r="F641" s="113" t="s">
        <v>4370</v>
      </c>
      <c r="G641" s="113" t="s">
        <v>4360</v>
      </c>
      <c r="H641" s="113">
        <v>290.3</v>
      </c>
      <c r="I641" s="130">
        <v>1.49E-5</v>
      </c>
      <c r="J641" s="113">
        <v>850</v>
      </c>
      <c r="N641" s="147" t="s">
        <v>4697</v>
      </c>
      <c r="O641" s="144">
        <v>1200</v>
      </c>
      <c r="P641" s="144">
        <v>24</v>
      </c>
      <c r="Q641" s="144">
        <v>850</v>
      </c>
      <c r="R641" s="144">
        <v>168</v>
      </c>
      <c r="S641" s="145"/>
      <c r="T641" s="145"/>
      <c r="U641" s="144" t="s">
        <v>43</v>
      </c>
      <c r="V641" s="144" t="s">
        <v>3561</v>
      </c>
      <c r="W641" s="113">
        <v>20.6</v>
      </c>
    </row>
    <row r="642" spans="1:23" x14ac:dyDescent="0.3">
      <c r="A642" s="113" t="s">
        <v>4369</v>
      </c>
      <c r="F642" s="113" t="s">
        <v>4370</v>
      </c>
      <c r="G642" s="113" t="s">
        <v>4360</v>
      </c>
      <c r="H642" s="113">
        <v>315.5</v>
      </c>
      <c r="I642" s="130">
        <v>3.1000000000000001E-5</v>
      </c>
      <c r="J642" s="113">
        <v>850</v>
      </c>
      <c r="N642" s="147" t="s">
        <v>4697</v>
      </c>
      <c r="O642" s="144">
        <v>1200</v>
      </c>
      <c r="P642" s="144">
        <v>24</v>
      </c>
      <c r="Q642" s="144">
        <v>850</v>
      </c>
      <c r="R642" s="144">
        <v>168</v>
      </c>
      <c r="S642" s="145"/>
      <c r="T642" s="145"/>
      <c r="U642" s="144" t="s">
        <v>43</v>
      </c>
      <c r="V642" s="144" t="s">
        <v>3561</v>
      </c>
      <c r="W642" s="113">
        <v>20.6</v>
      </c>
    </row>
    <row r="643" spans="1:23" x14ac:dyDescent="0.3">
      <c r="A643" s="113" t="s">
        <v>4401</v>
      </c>
      <c r="F643" s="113" t="s">
        <v>4402</v>
      </c>
      <c r="G643" s="113" t="s">
        <v>4403</v>
      </c>
      <c r="H643" s="113">
        <v>274.57</v>
      </c>
      <c r="I643" s="130">
        <v>1.295E-8</v>
      </c>
      <c r="J643" s="113">
        <v>850</v>
      </c>
      <c r="N643" s="147" t="s">
        <v>4698</v>
      </c>
      <c r="O643" s="144">
        <v>1250</v>
      </c>
      <c r="P643" s="144">
        <v>48</v>
      </c>
      <c r="Q643" s="144">
        <v>900</v>
      </c>
      <c r="R643" s="144">
        <v>64</v>
      </c>
      <c r="S643" s="145"/>
      <c r="T643" s="145"/>
      <c r="U643" s="144" t="s">
        <v>43</v>
      </c>
      <c r="V643" s="144" t="s">
        <v>3561</v>
      </c>
      <c r="W643" s="144">
        <v>41.2</v>
      </c>
    </row>
    <row r="644" spans="1:23" x14ac:dyDescent="0.3">
      <c r="A644" s="113" t="s">
        <v>4401</v>
      </c>
      <c r="F644" s="113" t="s">
        <v>4402</v>
      </c>
      <c r="G644" s="113" t="s">
        <v>4403</v>
      </c>
      <c r="H644" s="113">
        <v>298.83999999999997</v>
      </c>
      <c r="I644" s="130">
        <v>4.5389999999999998E-8</v>
      </c>
      <c r="J644" s="113">
        <v>850</v>
      </c>
      <c r="N644" s="147" t="s">
        <v>4698</v>
      </c>
      <c r="O644" s="144">
        <v>1250</v>
      </c>
      <c r="P644" s="144">
        <v>48</v>
      </c>
      <c r="Q644" s="144">
        <v>900</v>
      </c>
      <c r="R644" s="144">
        <v>64</v>
      </c>
      <c r="S644" s="145"/>
      <c r="T644" s="145"/>
      <c r="U644" s="144" t="s">
        <v>43</v>
      </c>
      <c r="V644" s="144" t="s">
        <v>3561</v>
      </c>
      <c r="W644" s="144">
        <v>41.2</v>
      </c>
    </row>
    <row r="645" spans="1:23" x14ac:dyDescent="0.3">
      <c r="A645" s="113" t="s">
        <v>4401</v>
      </c>
      <c r="F645" s="113" t="s">
        <v>4402</v>
      </c>
      <c r="G645" s="113" t="s">
        <v>4403</v>
      </c>
      <c r="H645" s="113">
        <v>348.6</v>
      </c>
      <c r="I645" s="130">
        <v>3.0217000000000001E-7</v>
      </c>
      <c r="J645" s="113">
        <v>850</v>
      </c>
      <c r="N645" s="147" t="s">
        <v>4698</v>
      </c>
      <c r="O645" s="144">
        <v>1250</v>
      </c>
      <c r="P645" s="144">
        <v>48</v>
      </c>
      <c r="Q645" s="144">
        <v>900</v>
      </c>
      <c r="R645" s="144">
        <v>64</v>
      </c>
      <c r="S645" s="145"/>
      <c r="T645" s="145"/>
      <c r="U645" s="144" t="s">
        <v>43</v>
      </c>
      <c r="V645" s="144" t="s">
        <v>3561</v>
      </c>
      <c r="W645" s="144">
        <v>41.2</v>
      </c>
    </row>
    <row r="646" spans="1:23" x14ac:dyDescent="0.3">
      <c r="A646" s="113" t="s">
        <v>4401</v>
      </c>
      <c r="F646" s="113" t="s">
        <v>4402</v>
      </c>
      <c r="G646" s="113" t="s">
        <v>4403</v>
      </c>
      <c r="H646" s="113">
        <v>399.92</v>
      </c>
      <c r="I646" s="113">
        <v>1.5385E-6</v>
      </c>
      <c r="J646" s="113">
        <v>850</v>
      </c>
      <c r="N646" s="147" t="s">
        <v>4698</v>
      </c>
      <c r="O646" s="144">
        <v>1250</v>
      </c>
      <c r="P646" s="144">
        <v>48</v>
      </c>
      <c r="Q646" s="144">
        <v>900</v>
      </c>
      <c r="R646" s="144">
        <v>64</v>
      </c>
      <c r="S646" s="145"/>
      <c r="T646" s="145"/>
      <c r="U646" s="144" t="s">
        <v>43</v>
      </c>
      <c r="V646" s="144" t="s">
        <v>3561</v>
      </c>
      <c r="W646" s="144">
        <v>41.2</v>
      </c>
    </row>
    <row r="647" spans="1:23" x14ac:dyDescent="0.3">
      <c r="A647" s="113" t="s">
        <v>4401</v>
      </c>
      <c r="F647" s="113" t="s">
        <v>4402</v>
      </c>
      <c r="G647" s="113" t="s">
        <v>4403</v>
      </c>
      <c r="H647" s="113">
        <v>449.47</v>
      </c>
      <c r="I647" s="113">
        <v>5.9345999999999999E-6</v>
      </c>
      <c r="J647" s="113">
        <v>850</v>
      </c>
      <c r="N647" s="147" t="s">
        <v>4698</v>
      </c>
      <c r="O647" s="144">
        <v>1250</v>
      </c>
      <c r="P647" s="144">
        <v>48</v>
      </c>
      <c r="Q647" s="144">
        <v>900</v>
      </c>
      <c r="R647" s="144">
        <v>64</v>
      </c>
      <c r="S647" s="145"/>
      <c r="T647" s="145"/>
      <c r="U647" s="144" t="s">
        <v>43</v>
      </c>
      <c r="V647" s="144" t="s">
        <v>3561</v>
      </c>
      <c r="W647" s="144">
        <v>41.2</v>
      </c>
    </row>
    <row r="648" spans="1:23" x14ac:dyDescent="0.3">
      <c r="A648" s="113" t="s">
        <v>4401</v>
      </c>
      <c r="F648" s="113" t="s">
        <v>4402</v>
      </c>
      <c r="G648" s="113" t="s">
        <v>4403</v>
      </c>
      <c r="H648" s="113">
        <v>499.36</v>
      </c>
      <c r="I648" s="113">
        <v>2.1001000000000001E-5</v>
      </c>
      <c r="J648" s="113">
        <v>850</v>
      </c>
      <c r="N648" s="147" t="s">
        <v>4698</v>
      </c>
      <c r="O648" s="144">
        <v>1250</v>
      </c>
      <c r="P648" s="144">
        <v>48</v>
      </c>
      <c r="Q648" s="144">
        <v>900</v>
      </c>
      <c r="R648" s="144">
        <v>64</v>
      </c>
      <c r="S648" s="145"/>
      <c r="T648" s="145"/>
      <c r="U648" s="144" t="s">
        <v>43</v>
      </c>
      <c r="V648" s="144" t="s">
        <v>3561</v>
      </c>
      <c r="W648" s="144">
        <v>41.2</v>
      </c>
    </row>
    <row r="649" spans="1:23" x14ac:dyDescent="0.3">
      <c r="A649" s="113" t="s">
        <v>4404</v>
      </c>
      <c r="F649" s="113" t="s">
        <v>4405</v>
      </c>
      <c r="G649" s="113" t="s">
        <v>4403</v>
      </c>
      <c r="H649" s="113">
        <v>250.33</v>
      </c>
      <c r="I649" s="130">
        <v>2.6553E-8</v>
      </c>
      <c r="J649" s="113">
        <v>850</v>
      </c>
      <c r="N649" s="147" t="s">
        <v>4699</v>
      </c>
      <c r="O649" s="144">
        <v>1250</v>
      </c>
      <c r="P649" s="144">
        <v>48</v>
      </c>
      <c r="Q649" s="144">
        <v>900</v>
      </c>
      <c r="R649" s="144">
        <v>64</v>
      </c>
      <c r="S649" s="145"/>
      <c r="T649" s="145"/>
      <c r="U649" s="144" t="s">
        <v>43</v>
      </c>
      <c r="V649" s="144" t="s">
        <v>3561</v>
      </c>
      <c r="W649" s="113">
        <v>39.799999999999997</v>
      </c>
    </row>
    <row r="650" spans="1:23" x14ac:dyDescent="0.3">
      <c r="A650" s="113" t="s">
        <v>4404</v>
      </c>
      <c r="F650" s="113" t="s">
        <v>4405</v>
      </c>
      <c r="G650" s="113" t="s">
        <v>4403</v>
      </c>
      <c r="H650" s="113">
        <v>299.22000000000003</v>
      </c>
      <c r="I650" s="130">
        <v>1.5312000000000001E-7</v>
      </c>
      <c r="J650" s="113">
        <v>850</v>
      </c>
      <c r="N650" s="147" t="s">
        <v>4699</v>
      </c>
      <c r="O650" s="144">
        <v>1250</v>
      </c>
      <c r="P650" s="144">
        <v>48</v>
      </c>
      <c r="Q650" s="144">
        <v>900</v>
      </c>
      <c r="R650" s="144">
        <v>64</v>
      </c>
      <c r="S650" s="145"/>
      <c r="T650" s="145"/>
      <c r="U650" s="144" t="s">
        <v>43</v>
      </c>
      <c r="V650" s="144" t="s">
        <v>3561</v>
      </c>
      <c r="W650" s="113">
        <v>39.799999999999997</v>
      </c>
    </row>
    <row r="651" spans="1:23" x14ac:dyDescent="0.3">
      <c r="A651" s="113" t="s">
        <v>4404</v>
      </c>
      <c r="F651" s="113" t="s">
        <v>4405</v>
      </c>
      <c r="G651" s="113" t="s">
        <v>4403</v>
      </c>
      <c r="H651" s="113">
        <v>349.95</v>
      </c>
      <c r="I651" s="130">
        <v>9.5326E-7</v>
      </c>
      <c r="J651" s="113">
        <v>850</v>
      </c>
      <c r="N651" s="147" t="s">
        <v>4699</v>
      </c>
      <c r="O651" s="144">
        <v>1250</v>
      </c>
      <c r="P651" s="144">
        <v>48</v>
      </c>
      <c r="Q651" s="144">
        <v>900</v>
      </c>
      <c r="R651" s="144">
        <v>64</v>
      </c>
      <c r="S651" s="145"/>
      <c r="T651" s="145"/>
      <c r="U651" s="144" t="s">
        <v>43</v>
      </c>
      <c r="V651" s="144" t="s">
        <v>3561</v>
      </c>
      <c r="W651" s="113">
        <v>39.799999999999997</v>
      </c>
    </row>
    <row r="652" spans="1:23" x14ac:dyDescent="0.3">
      <c r="A652" s="113" t="s">
        <v>4404</v>
      </c>
      <c r="F652" s="113" t="s">
        <v>4405</v>
      </c>
      <c r="G652" s="113" t="s">
        <v>4403</v>
      </c>
      <c r="H652" s="113">
        <v>398.39</v>
      </c>
      <c r="I652" s="113">
        <v>4.0852999999999997E-6</v>
      </c>
      <c r="J652" s="113">
        <v>850</v>
      </c>
      <c r="N652" s="147" t="s">
        <v>4699</v>
      </c>
      <c r="O652" s="144">
        <v>1250</v>
      </c>
      <c r="P652" s="144">
        <v>48</v>
      </c>
      <c r="Q652" s="144">
        <v>900</v>
      </c>
      <c r="R652" s="144">
        <v>64</v>
      </c>
      <c r="S652" s="145"/>
      <c r="T652" s="145"/>
      <c r="U652" s="144" t="s">
        <v>43</v>
      </c>
      <c r="V652" s="144" t="s">
        <v>3561</v>
      </c>
      <c r="W652" s="113">
        <v>39.799999999999997</v>
      </c>
    </row>
    <row r="653" spans="1:23" x14ac:dyDescent="0.3">
      <c r="A653" s="113" t="s">
        <v>4404</v>
      </c>
      <c r="F653" s="113" t="s">
        <v>4405</v>
      </c>
      <c r="G653" s="113" t="s">
        <v>4403</v>
      </c>
      <c r="H653" s="113">
        <v>449.47</v>
      </c>
      <c r="I653" s="113">
        <v>1.6531000000000001E-5</v>
      </c>
      <c r="J653" s="113">
        <v>850</v>
      </c>
      <c r="N653" s="147" t="s">
        <v>4699</v>
      </c>
      <c r="O653" s="144">
        <v>1250</v>
      </c>
      <c r="P653" s="144">
        <v>48</v>
      </c>
      <c r="Q653" s="144">
        <v>900</v>
      </c>
      <c r="R653" s="144">
        <v>64</v>
      </c>
      <c r="S653" s="145"/>
      <c r="T653" s="145"/>
      <c r="U653" s="144" t="s">
        <v>43</v>
      </c>
      <c r="V653" s="144" t="s">
        <v>3561</v>
      </c>
      <c r="W653" s="113">
        <v>39.799999999999997</v>
      </c>
    </row>
    <row r="654" spans="1:23" x14ac:dyDescent="0.3">
      <c r="A654" s="113" t="s">
        <v>4404</v>
      </c>
      <c r="F654" s="113" t="s">
        <v>4405</v>
      </c>
      <c r="G654" s="113" t="s">
        <v>4403</v>
      </c>
      <c r="H654" s="113">
        <v>497.44</v>
      </c>
      <c r="I654" s="113">
        <v>8.0234999999999993E-5</v>
      </c>
      <c r="J654" s="113">
        <v>850</v>
      </c>
      <c r="N654" s="147" t="s">
        <v>4699</v>
      </c>
      <c r="O654" s="144">
        <v>1250</v>
      </c>
      <c r="P654" s="144">
        <v>48</v>
      </c>
      <c r="Q654" s="144">
        <v>900</v>
      </c>
      <c r="R654" s="144">
        <v>64</v>
      </c>
      <c r="S654" s="145"/>
      <c r="T654" s="145"/>
      <c r="U654" s="144" t="s">
        <v>43</v>
      </c>
      <c r="V654" s="144" t="s">
        <v>3561</v>
      </c>
      <c r="W654" s="113">
        <v>39.799999999999997</v>
      </c>
    </row>
    <row r="655" spans="1:23" x14ac:dyDescent="0.3">
      <c r="A655" s="113" t="s">
        <v>4406</v>
      </c>
      <c r="F655" s="113" t="s">
        <v>4407</v>
      </c>
      <c r="G655" s="113" t="s">
        <v>4403</v>
      </c>
      <c r="H655" s="113">
        <v>252.91</v>
      </c>
      <c r="I655" s="130">
        <v>2.1612999999999999E-7</v>
      </c>
      <c r="J655" s="113">
        <v>850</v>
      </c>
      <c r="N655" s="147" t="s">
        <v>4700</v>
      </c>
      <c r="O655" s="144">
        <v>1250</v>
      </c>
      <c r="P655" s="144">
        <v>48</v>
      </c>
      <c r="Q655" s="144">
        <v>900</v>
      </c>
      <c r="R655" s="144">
        <v>64</v>
      </c>
      <c r="S655" s="145"/>
      <c r="T655" s="145"/>
      <c r="U655" s="144" t="s">
        <v>43</v>
      </c>
      <c r="V655" s="144" t="s">
        <v>3561</v>
      </c>
      <c r="W655" s="113">
        <v>29.6</v>
      </c>
    </row>
    <row r="656" spans="1:23" x14ac:dyDescent="0.3">
      <c r="A656" s="113" t="s">
        <v>4406</v>
      </c>
      <c r="F656" s="113" t="s">
        <v>4407</v>
      </c>
      <c r="G656" s="113" t="s">
        <v>4403</v>
      </c>
      <c r="H656" s="113">
        <v>298.83999999999997</v>
      </c>
      <c r="I656" s="113">
        <v>1.0192999999999999E-6</v>
      </c>
      <c r="J656" s="113">
        <v>850</v>
      </c>
      <c r="N656" s="147" t="s">
        <v>4700</v>
      </c>
      <c r="O656" s="144">
        <v>1250</v>
      </c>
      <c r="P656" s="144">
        <v>48</v>
      </c>
      <c r="Q656" s="144">
        <v>900</v>
      </c>
      <c r="R656" s="144">
        <v>64</v>
      </c>
      <c r="S656" s="145"/>
      <c r="T656" s="145"/>
      <c r="U656" s="144" t="s">
        <v>43</v>
      </c>
      <c r="V656" s="144" t="s">
        <v>3561</v>
      </c>
      <c r="W656" s="113">
        <v>29.6</v>
      </c>
    </row>
    <row r="657" spans="1:23" x14ac:dyDescent="0.3">
      <c r="A657" s="113" t="s">
        <v>4406</v>
      </c>
      <c r="F657" s="113" t="s">
        <v>4407</v>
      </c>
      <c r="G657" s="113" t="s">
        <v>4403</v>
      </c>
      <c r="H657" s="113">
        <v>349.05</v>
      </c>
      <c r="I657" s="113">
        <v>4.1643000000000001E-6</v>
      </c>
      <c r="J657" s="113">
        <v>850</v>
      </c>
      <c r="N657" s="147" t="s">
        <v>4700</v>
      </c>
      <c r="O657" s="144">
        <v>1250</v>
      </c>
      <c r="P657" s="144">
        <v>48</v>
      </c>
      <c r="Q657" s="144">
        <v>900</v>
      </c>
      <c r="R657" s="144">
        <v>64</v>
      </c>
      <c r="S657" s="145"/>
      <c r="T657" s="145"/>
      <c r="U657" s="144" t="s">
        <v>43</v>
      </c>
      <c r="V657" s="144" t="s">
        <v>3561</v>
      </c>
      <c r="W657" s="113">
        <v>29.6</v>
      </c>
    </row>
    <row r="658" spans="1:23" x14ac:dyDescent="0.3">
      <c r="A658" s="113" t="s">
        <v>4406</v>
      </c>
      <c r="F658" s="113" t="s">
        <v>4407</v>
      </c>
      <c r="G658" s="113" t="s">
        <v>4403</v>
      </c>
      <c r="H658" s="113">
        <v>399.92</v>
      </c>
      <c r="I658" s="113">
        <v>1.4457000000000001E-5</v>
      </c>
      <c r="J658" s="113">
        <v>850</v>
      </c>
      <c r="N658" s="147" t="s">
        <v>4700</v>
      </c>
      <c r="O658" s="144">
        <v>1250</v>
      </c>
      <c r="P658" s="144">
        <v>48</v>
      </c>
      <c r="Q658" s="144">
        <v>900</v>
      </c>
      <c r="R658" s="144">
        <v>64</v>
      </c>
      <c r="S658" s="145"/>
      <c r="T658" s="145"/>
      <c r="U658" s="144" t="s">
        <v>43</v>
      </c>
      <c r="V658" s="144" t="s">
        <v>3561</v>
      </c>
      <c r="W658" s="113">
        <v>29.6</v>
      </c>
    </row>
    <row r="659" spans="1:23" x14ac:dyDescent="0.3">
      <c r="A659" s="113" t="s">
        <v>4406</v>
      </c>
      <c r="F659" s="113" t="s">
        <v>4407</v>
      </c>
      <c r="G659" s="113" t="s">
        <v>4403</v>
      </c>
      <c r="H659" s="113">
        <v>447.74</v>
      </c>
      <c r="I659" s="113">
        <v>4.2651999999999998E-5</v>
      </c>
      <c r="J659" s="113">
        <v>850</v>
      </c>
      <c r="N659" s="147" t="s">
        <v>4700</v>
      </c>
      <c r="O659" s="144">
        <v>1250</v>
      </c>
      <c r="P659" s="144">
        <v>48</v>
      </c>
      <c r="Q659" s="144">
        <v>900</v>
      </c>
      <c r="R659" s="144">
        <v>64</v>
      </c>
      <c r="S659" s="145"/>
      <c r="T659" s="145"/>
      <c r="U659" s="144" t="s">
        <v>43</v>
      </c>
      <c r="V659" s="144" t="s">
        <v>3561</v>
      </c>
      <c r="W659" s="113">
        <v>29.6</v>
      </c>
    </row>
    <row r="660" spans="1:23" x14ac:dyDescent="0.3">
      <c r="A660" s="113" t="s">
        <v>4406</v>
      </c>
      <c r="F660" s="113" t="s">
        <v>4407</v>
      </c>
      <c r="G660" s="113" t="s">
        <v>4403</v>
      </c>
      <c r="H660" s="113">
        <v>500</v>
      </c>
      <c r="I660" s="113">
        <v>1.3454999999999999E-4</v>
      </c>
      <c r="J660" s="113">
        <v>850</v>
      </c>
      <c r="N660" s="147" t="s">
        <v>4700</v>
      </c>
      <c r="O660" s="144">
        <v>1250</v>
      </c>
      <c r="P660" s="144">
        <v>48</v>
      </c>
      <c r="Q660" s="144">
        <v>900</v>
      </c>
      <c r="R660" s="144">
        <v>64</v>
      </c>
      <c r="S660" s="145"/>
      <c r="T660" s="145"/>
      <c r="U660" s="144" t="s">
        <v>43</v>
      </c>
      <c r="V660" s="144" t="s">
        <v>3561</v>
      </c>
      <c r="W660" s="113">
        <v>29.6</v>
      </c>
    </row>
    <row r="661" spans="1:23" x14ac:dyDescent="0.3">
      <c r="A661" s="113" t="s">
        <v>4408</v>
      </c>
      <c r="F661" s="113" t="s">
        <v>4409</v>
      </c>
      <c r="G661" s="113" t="s">
        <v>4403</v>
      </c>
      <c r="H661" s="113">
        <v>153.11000000000001</v>
      </c>
      <c r="I661" s="130">
        <v>2.3899000000000001E-8</v>
      </c>
      <c r="J661" s="113">
        <v>850</v>
      </c>
      <c r="N661" s="147" t="s">
        <v>4701</v>
      </c>
      <c r="O661" s="144">
        <v>1250</v>
      </c>
      <c r="P661" s="144">
        <v>48</v>
      </c>
      <c r="Q661" s="144">
        <v>900</v>
      </c>
      <c r="R661" s="144">
        <v>64</v>
      </c>
      <c r="S661" s="145"/>
      <c r="T661" s="145"/>
      <c r="U661" s="144" t="s">
        <v>43</v>
      </c>
      <c r="V661" s="144" t="s">
        <v>3561</v>
      </c>
      <c r="W661" s="144">
        <v>25.4</v>
      </c>
    </row>
    <row r="662" spans="1:23" x14ac:dyDescent="0.3">
      <c r="A662" s="113" t="s">
        <v>4408</v>
      </c>
      <c r="F662" s="113" t="s">
        <v>4409</v>
      </c>
      <c r="G662" s="113" t="s">
        <v>4403</v>
      </c>
      <c r="H662" s="113">
        <v>207.28</v>
      </c>
      <c r="I662" s="130">
        <v>1.4457E-7</v>
      </c>
      <c r="J662" s="113">
        <v>850</v>
      </c>
      <c r="N662" s="147" t="s">
        <v>4701</v>
      </c>
      <c r="O662" s="144">
        <v>1250</v>
      </c>
      <c r="P662" s="144">
        <v>48</v>
      </c>
      <c r="Q662" s="144">
        <v>900</v>
      </c>
      <c r="R662" s="144">
        <v>64</v>
      </c>
      <c r="S662" s="145"/>
      <c r="T662" s="145"/>
      <c r="U662" s="144" t="s">
        <v>43</v>
      </c>
      <c r="V662" s="144" t="s">
        <v>3561</v>
      </c>
      <c r="W662" s="144">
        <v>25.4</v>
      </c>
    </row>
    <row r="663" spans="1:23" x14ac:dyDescent="0.3">
      <c r="A663" s="113" t="s">
        <v>4408</v>
      </c>
      <c r="F663" s="113" t="s">
        <v>4409</v>
      </c>
      <c r="G663" s="113" t="s">
        <v>4403</v>
      </c>
      <c r="H663" s="113">
        <v>248.73</v>
      </c>
      <c r="I663" s="130">
        <v>6.5621999999999998E-7</v>
      </c>
      <c r="J663" s="113">
        <v>850</v>
      </c>
      <c r="N663" s="147" t="s">
        <v>4701</v>
      </c>
      <c r="O663" s="144">
        <v>1250</v>
      </c>
      <c r="P663" s="144">
        <v>48</v>
      </c>
      <c r="Q663" s="144">
        <v>900</v>
      </c>
      <c r="R663" s="144">
        <v>64</v>
      </c>
      <c r="S663" s="145"/>
      <c r="T663" s="145"/>
      <c r="U663" s="144" t="s">
        <v>43</v>
      </c>
      <c r="V663" s="144" t="s">
        <v>3561</v>
      </c>
      <c r="W663" s="144">
        <v>25.4</v>
      </c>
    </row>
    <row r="664" spans="1:23" x14ac:dyDescent="0.3">
      <c r="A664" s="113" t="s">
        <v>4408</v>
      </c>
      <c r="F664" s="113" t="s">
        <v>4409</v>
      </c>
      <c r="G664" s="113" t="s">
        <v>4403</v>
      </c>
      <c r="H664" s="113">
        <v>299.22000000000003</v>
      </c>
      <c r="I664" s="113">
        <v>2.8943E-6</v>
      </c>
      <c r="J664" s="113">
        <v>850</v>
      </c>
      <c r="N664" s="147" t="s">
        <v>4701</v>
      </c>
      <c r="O664" s="144">
        <v>1250</v>
      </c>
      <c r="P664" s="144">
        <v>48</v>
      </c>
      <c r="Q664" s="144">
        <v>900</v>
      </c>
      <c r="R664" s="144">
        <v>64</v>
      </c>
      <c r="S664" s="145"/>
      <c r="T664" s="145"/>
      <c r="U664" s="144" t="s">
        <v>43</v>
      </c>
      <c r="V664" s="144" t="s">
        <v>3561</v>
      </c>
      <c r="W664" s="144">
        <v>25.4</v>
      </c>
    </row>
    <row r="665" spans="1:23" x14ac:dyDescent="0.3">
      <c r="A665" s="113" t="s">
        <v>4408</v>
      </c>
      <c r="F665" s="113" t="s">
        <v>4409</v>
      </c>
      <c r="G665" s="113" t="s">
        <v>4403</v>
      </c>
      <c r="H665" s="113">
        <v>349.5</v>
      </c>
      <c r="I665" s="113">
        <v>9.8573999999999998E-6</v>
      </c>
      <c r="J665" s="113">
        <v>850</v>
      </c>
      <c r="N665" s="147" t="s">
        <v>4701</v>
      </c>
      <c r="O665" s="144">
        <v>1250</v>
      </c>
      <c r="P665" s="144">
        <v>48</v>
      </c>
      <c r="Q665" s="144">
        <v>900</v>
      </c>
      <c r="R665" s="144">
        <v>64</v>
      </c>
      <c r="S665" s="145"/>
      <c r="T665" s="145"/>
      <c r="U665" s="144" t="s">
        <v>43</v>
      </c>
      <c r="V665" s="144" t="s">
        <v>3561</v>
      </c>
      <c r="W665" s="144">
        <v>25.4</v>
      </c>
    </row>
    <row r="666" spans="1:23" x14ac:dyDescent="0.3">
      <c r="A666" s="113" t="s">
        <v>4408</v>
      </c>
      <c r="F666" s="113" t="s">
        <v>4409</v>
      </c>
      <c r="G666" s="113" t="s">
        <v>4403</v>
      </c>
      <c r="H666" s="113">
        <v>397.87</v>
      </c>
      <c r="I666" s="113">
        <v>3.2004000000000001E-5</v>
      </c>
      <c r="J666" s="113">
        <v>850</v>
      </c>
      <c r="N666" s="147" t="s">
        <v>4701</v>
      </c>
      <c r="O666" s="144">
        <v>1250</v>
      </c>
      <c r="P666" s="144">
        <v>48</v>
      </c>
      <c r="Q666" s="144">
        <v>900</v>
      </c>
      <c r="R666" s="144">
        <v>64</v>
      </c>
      <c r="S666" s="145"/>
      <c r="T666" s="145"/>
      <c r="U666" s="144" t="s">
        <v>43</v>
      </c>
      <c r="V666" s="144" t="s">
        <v>3561</v>
      </c>
      <c r="W666" s="144">
        <v>25.4</v>
      </c>
    </row>
    <row r="667" spans="1:23" x14ac:dyDescent="0.3">
      <c r="A667" s="113" t="s">
        <v>4408</v>
      </c>
      <c r="F667" s="113" t="s">
        <v>4409</v>
      </c>
      <c r="G667" s="113" t="s">
        <v>4403</v>
      </c>
      <c r="H667" s="113">
        <v>447.74</v>
      </c>
      <c r="I667" s="113">
        <v>8.0234999999999993E-5</v>
      </c>
      <c r="J667" s="113">
        <v>850</v>
      </c>
      <c r="N667" s="147" t="s">
        <v>4701</v>
      </c>
      <c r="O667" s="144">
        <v>1250</v>
      </c>
      <c r="P667" s="144">
        <v>48</v>
      </c>
      <c r="Q667" s="144">
        <v>900</v>
      </c>
      <c r="R667" s="144">
        <v>64</v>
      </c>
      <c r="S667" s="145"/>
      <c r="T667" s="145"/>
      <c r="U667" s="144" t="s">
        <v>43</v>
      </c>
      <c r="V667" s="144" t="s">
        <v>3561</v>
      </c>
      <c r="W667" s="144">
        <v>25.4</v>
      </c>
    </row>
  </sheetData>
  <phoneticPr fontId="6" type="noConversion"/>
  <pageMargins left="0.7" right="0.7" top="0.75" bottom="0.75" header="0.3" footer="0.3"/>
  <pageSetup orientation="portrait" r:id="rId1"/>
  <legacyDrawing r:id="rId2"/>
  <tableParts count="5">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3059-D7C0-44C8-9A6D-1ACDB9BD03F4}">
  <dimension ref="A1:L1093"/>
  <sheetViews>
    <sheetView topLeftCell="A131" workbookViewId="0">
      <selection activeCell="H146" sqref="H146"/>
    </sheetView>
  </sheetViews>
  <sheetFormatPr defaultRowHeight="14.4" x14ac:dyDescent="0.3"/>
  <cols>
    <col min="1" max="1" width="11.77734375" customWidth="1"/>
  </cols>
  <sheetData>
    <row r="1" spans="1:12" x14ac:dyDescent="0.3">
      <c r="A1" t="s">
        <v>4723</v>
      </c>
      <c r="B1" t="s">
        <v>3549</v>
      </c>
      <c r="K1" t="s">
        <v>2124</v>
      </c>
      <c r="L1" t="s">
        <v>3549</v>
      </c>
    </row>
    <row r="2" spans="1:12" x14ac:dyDescent="0.3">
      <c r="A2" t="s">
        <v>2261</v>
      </c>
      <c r="B2" t="s">
        <v>2269</v>
      </c>
      <c r="K2" t="s">
        <v>2261</v>
      </c>
      <c r="L2" t="s">
        <v>2269</v>
      </c>
    </row>
    <row r="3" spans="1:12" x14ac:dyDescent="0.3">
      <c r="A3" t="s">
        <v>2266</v>
      </c>
      <c r="B3" s="19" t="s">
        <v>2269</v>
      </c>
      <c r="K3" t="s">
        <v>2266</v>
      </c>
      <c r="L3" t="s">
        <v>2270</v>
      </c>
    </row>
    <row r="4" spans="1:12" x14ac:dyDescent="0.3">
      <c r="A4" t="s">
        <v>2264</v>
      </c>
      <c r="B4" s="19" t="s">
        <v>2269</v>
      </c>
      <c r="K4" t="s">
        <v>2264</v>
      </c>
      <c r="L4" t="s">
        <v>2277</v>
      </c>
    </row>
    <row r="5" spans="1:12" x14ac:dyDescent="0.3">
      <c r="A5" t="s">
        <v>2265</v>
      </c>
      <c r="B5" s="19" t="s">
        <v>2269</v>
      </c>
      <c r="K5" t="s">
        <v>2265</v>
      </c>
      <c r="L5" t="s">
        <v>2282</v>
      </c>
    </row>
    <row r="6" spans="1:12" x14ac:dyDescent="0.3">
      <c r="A6" t="s">
        <v>2262</v>
      </c>
      <c r="B6" s="19" t="s">
        <v>2269</v>
      </c>
      <c r="K6" t="s">
        <v>2262</v>
      </c>
      <c r="L6" t="s">
        <v>2283</v>
      </c>
    </row>
    <row r="7" spans="1:12" x14ac:dyDescent="0.3">
      <c r="A7" t="s">
        <v>2263</v>
      </c>
      <c r="B7" t="s">
        <v>2270</v>
      </c>
      <c r="K7" t="s">
        <v>2263</v>
      </c>
      <c r="L7" t="s">
        <v>3398</v>
      </c>
    </row>
    <row r="8" spans="1:12" x14ac:dyDescent="0.3">
      <c r="A8" t="s">
        <v>2267</v>
      </c>
      <c r="B8" t="s">
        <v>2270</v>
      </c>
      <c r="K8" t="s">
        <v>2267</v>
      </c>
      <c r="L8" t="s">
        <v>2289</v>
      </c>
    </row>
    <row r="9" spans="1:12" x14ac:dyDescent="0.3">
      <c r="A9" t="s">
        <v>2268</v>
      </c>
      <c r="B9" t="s">
        <v>2270</v>
      </c>
      <c r="K9" t="s">
        <v>2268</v>
      </c>
      <c r="L9" t="s">
        <v>2290</v>
      </c>
    </row>
    <row r="10" spans="1:12" x14ac:dyDescent="0.3">
      <c r="A10" t="s">
        <v>2269</v>
      </c>
      <c r="B10" t="s">
        <v>2270</v>
      </c>
      <c r="K10" t="s">
        <v>2269</v>
      </c>
      <c r="L10" t="s">
        <v>2291</v>
      </c>
    </row>
    <row r="11" spans="1:12" x14ac:dyDescent="0.3">
      <c r="A11" t="s">
        <v>2270</v>
      </c>
      <c r="B11" t="s">
        <v>2270</v>
      </c>
      <c r="K11" t="s">
        <v>2270</v>
      </c>
      <c r="L11" t="s">
        <v>2292</v>
      </c>
    </row>
    <row r="12" spans="1:12" x14ac:dyDescent="0.3">
      <c r="A12" t="s">
        <v>2271</v>
      </c>
      <c r="B12" t="s">
        <v>2270</v>
      </c>
      <c r="K12" t="s">
        <v>2271</v>
      </c>
      <c r="L12" t="s">
        <v>2125</v>
      </c>
    </row>
    <row r="13" spans="1:12" x14ac:dyDescent="0.3">
      <c r="A13" t="s">
        <v>2272</v>
      </c>
      <c r="B13" t="s">
        <v>2277</v>
      </c>
      <c r="K13" t="s">
        <v>2272</v>
      </c>
      <c r="L13" t="s">
        <v>2294</v>
      </c>
    </row>
    <row r="14" spans="1:12" x14ac:dyDescent="0.3">
      <c r="A14" t="s">
        <v>2273</v>
      </c>
      <c r="B14" t="s">
        <v>2277</v>
      </c>
      <c r="K14" t="s">
        <v>2273</v>
      </c>
      <c r="L14" t="s">
        <v>2296</v>
      </c>
    </row>
    <row r="15" spans="1:12" x14ac:dyDescent="0.3">
      <c r="A15" t="s">
        <v>2597</v>
      </c>
      <c r="B15" t="s">
        <v>2277</v>
      </c>
      <c r="K15" t="s">
        <v>2597</v>
      </c>
      <c r="L15" t="s">
        <v>2297</v>
      </c>
    </row>
    <row r="16" spans="1:12" x14ac:dyDescent="0.3">
      <c r="A16" t="s">
        <v>2274</v>
      </c>
      <c r="B16" t="s">
        <v>2277</v>
      </c>
      <c r="K16" t="s">
        <v>2274</v>
      </c>
      <c r="L16" t="s">
        <v>2299</v>
      </c>
    </row>
    <row r="17" spans="1:12" x14ac:dyDescent="0.3">
      <c r="A17" t="s">
        <v>2275</v>
      </c>
      <c r="B17" t="s">
        <v>2282</v>
      </c>
      <c r="K17" t="s">
        <v>2275</v>
      </c>
      <c r="L17" t="s">
        <v>2302</v>
      </c>
    </row>
    <row r="18" spans="1:12" x14ac:dyDescent="0.3">
      <c r="A18" t="s">
        <v>2276</v>
      </c>
      <c r="B18" t="s">
        <v>2282</v>
      </c>
      <c r="K18" t="s">
        <v>2276</v>
      </c>
      <c r="L18" t="s">
        <v>3399</v>
      </c>
    </row>
    <row r="19" spans="1:12" x14ac:dyDescent="0.3">
      <c r="A19" t="s">
        <v>2277</v>
      </c>
      <c r="B19" t="s">
        <v>2282</v>
      </c>
      <c r="K19" t="s">
        <v>2277</v>
      </c>
      <c r="L19" t="s">
        <v>3400</v>
      </c>
    </row>
    <row r="20" spans="1:12" x14ac:dyDescent="0.3">
      <c r="A20" t="s">
        <v>2278</v>
      </c>
      <c r="B20" t="s">
        <v>2282</v>
      </c>
      <c r="K20" t="s">
        <v>2278</v>
      </c>
      <c r="L20" t="s">
        <v>3401</v>
      </c>
    </row>
    <row r="21" spans="1:12" x14ac:dyDescent="0.3">
      <c r="A21" t="s">
        <v>2279</v>
      </c>
      <c r="B21" t="s">
        <v>2283</v>
      </c>
      <c r="K21" t="s">
        <v>2279</v>
      </c>
      <c r="L21" t="s">
        <v>3402</v>
      </c>
    </row>
    <row r="22" spans="1:12" x14ac:dyDescent="0.3">
      <c r="A22" t="s">
        <v>2280</v>
      </c>
      <c r="B22" t="s">
        <v>2283</v>
      </c>
      <c r="K22" t="s">
        <v>2280</v>
      </c>
      <c r="L22" t="s">
        <v>181</v>
      </c>
    </row>
    <row r="23" spans="1:12" x14ac:dyDescent="0.3">
      <c r="A23" t="s">
        <v>2281</v>
      </c>
      <c r="B23" t="s">
        <v>2283</v>
      </c>
      <c r="K23" t="s">
        <v>2281</v>
      </c>
      <c r="L23" t="s">
        <v>2580</v>
      </c>
    </row>
    <row r="24" spans="1:12" x14ac:dyDescent="0.3">
      <c r="A24" t="s">
        <v>2282</v>
      </c>
      <c r="B24" t="s">
        <v>2283</v>
      </c>
      <c r="K24" t="s">
        <v>2282</v>
      </c>
      <c r="L24" t="s">
        <v>3413</v>
      </c>
    </row>
    <row r="25" spans="1:12" x14ac:dyDescent="0.3">
      <c r="A25" t="s">
        <v>2283</v>
      </c>
      <c r="B25" t="s">
        <v>2283</v>
      </c>
      <c r="K25" t="s">
        <v>2283</v>
      </c>
      <c r="L25" t="s">
        <v>2581</v>
      </c>
    </row>
    <row r="26" spans="1:12" x14ac:dyDescent="0.3">
      <c r="A26" t="s">
        <v>2284</v>
      </c>
      <c r="B26" t="s">
        <v>3398</v>
      </c>
      <c r="K26" t="s">
        <v>2284</v>
      </c>
      <c r="L26" t="s">
        <v>2582</v>
      </c>
    </row>
    <row r="27" spans="1:12" x14ac:dyDescent="0.3">
      <c r="A27" t="s">
        <v>3416</v>
      </c>
      <c r="B27" t="s">
        <v>3398</v>
      </c>
      <c r="K27" t="s">
        <v>3416</v>
      </c>
      <c r="L27" s="19" t="s">
        <v>2127</v>
      </c>
    </row>
    <row r="28" spans="1:12" x14ac:dyDescent="0.3">
      <c r="A28" t="s">
        <v>3417</v>
      </c>
      <c r="B28" t="s">
        <v>3398</v>
      </c>
      <c r="K28" t="s">
        <v>3417</v>
      </c>
      <c r="L28" t="s">
        <v>2161</v>
      </c>
    </row>
    <row r="29" spans="1:12" x14ac:dyDescent="0.3">
      <c r="A29" t="s">
        <v>2285</v>
      </c>
      <c r="B29" t="s">
        <v>3398</v>
      </c>
      <c r="K29" t="s">
        <v>2285</v>
      </c>
      <c r="L29" t="s">
        <v>2163</v>
      </c>
    </row>
    <row r="30" spans="1:12" x14ac:dyDescent="0.3">
      <c r="A30" t="s">
        <v>2286</v>
      </c>
      <c r="B30" t="s">
        <v>3398</v>
      </c>
      <c r="K30" t="s">
        <v>2286</v>
      </c>
      <c r="L30" t="s">
        <v>2164</v>
      </c>
    </row>
    <row r="31" spans="1:12" x14ac:dyDescent="0.3">
      <c r="A31" t="s">
        <v>2287</v>
      </c>
      <c r="B31" t="s">
        <v>3398</v>
      </c>
      <c r="K31" t="s">
        <v>2287</v>
      </c>
      <c r="L31" t="s">
        <v>2165</v>
      </c>
    </row>
    <row r="32" spans="1:12" x14ac:dyDescent="0.3">
      <c r="A32" t="s">
        <v>2288</v>
      </c>
      <c r="B32" t="s">
        <v>3398</v>
      </c>
      <c r="K32" t="s">
        <v>2288</v>
      </c>
      <c r="L32" s="19" t="s">
        <v>2359</v>
      </c>
    </row>
    <row r="33" spans="1:12" x14ac:dyDescent="0.3">
      <c r="A33" t="s">
        <v>3398</v>
      </c>
      <c r="B33" t="s">
        <v>3398</v>
      </c>
      <c r="K33" t="s">
        <v>3398</v>
      </c>
      <c r="L33" t="s">
        <v>2343</v>
      </c>
    </row>
    <row r="34" spans="1:12" x14ac:dyDescent="0.3">
      <c r="A34" t="s">
        <v>2289</v>
      </c>
      <c r="B34" t="s">
        <v>3398</v>
      </c>
      <c r="K34" t="s">
        <v>2289</v>
      </c>
      <c r="L34" t="s">
        <v>2593</v>
      </c>
    </row>
    <row r="35" spans="1:12" x14ac:dyDescent="0.3">
      <c r="A35" t="s">
        <v>2290</v>
      </c>
      <c r="B35" t="s">
        <v>3398</v>
      </c>
      <c r="K35" t="s">
        <v>2290</v>
      </c>
      <c r="L35" t="s">
        <v>2344</v>
      </c>
    </row>
    <row r="36" spans="1:12" x14ac:dyDescent="0.3">
      <c r="A36" t="s">
        <v>2291</v>
      </c>
      <c r="B36" t="s">
        <v>2289</v>
      </c>
      <c r="K36" t="s">
        <v>2291</v>
      </c>
      <c r="L36" s="19" t="s">
        <v>2219</v>
      </c>
    </row>
    <row r="37" spans="1:12" x14ac:dyDescent="0.3">
      <c r="A37" t="s">
        <v>2292</v>
      </c>
      <c r="B37" t="s">
        <v>2289</v>
      </c>
      <c r="K37" t="s">
        <v>2292</v>
      </c>
      <c r="L37" s="19" t="s">
        <v>2362</v>
      </c>
    </row>
    <row r="38" spans="1:12" x14ac:dyDescent="0.3">
      <c r="A38" t="s">
        <v>2125</v>
      </c>
      <c r="B38" t="s">
        <v>2289</v>
      </c>
      <c r="K38" t="s">
        <v>2125</v>
      </c>
      <c r="L38" s="19" t="s">
        <v>992</v>
      </c>
    </row>
    <row r="39" spans="1:12" x14ac:dyDescent="0.3">
      <c r="A39" t="s">
        <v>2293</v>
      </c>
      <c r="B39" t="s">
        <v>2289</v>
      </c>
      <c r="K39" t="s">
        <v>2293</v>
      </c>
      <c r="L39" t="s">
        <v>2360</v>
      </c>
    </row>
    <row r="40" spans="1:12" x14ac:dyDescent="0.3">
      <c r="A40" t="s">
        <v>2294</v>
      </c>
      <c r="B40" t="s">
        <v>2289</v>
      </c>
      <c r="K40" t="s">
        <v>2294</v>
      </c>
      <c r="L40" t="s">
        <v>2368</v>
      </c>
    </row>
    <row r="41" spans="1:12" x14ac:dyDescent="0.3">
      <c r="A41" t="s">
        <v>2295</v>
      </c>
      <c r="B41" t="s">
        <v>2289</v>
      </c>
      <c r="K41" t="s">
        <v>2295</v>
      </c>
      <c r="L41" t="s">
        <v>2369</v>
      </c>
    </row>
    <row r="42" spans="1:12" x14ac:dyDescent="0.3">
      <c r="A42" t="s">
        <v>2296</v>
      </c>
      <c r="B42" t="s">
        <v>2289</v>
      </c>
      <c r="K42" t="s">
        <v>2296</v>
      </c>
      <c r="L42" s="13" t="s">
        <v>2196</v>
      </c>
    </row>
    <row r="43" spans="1:12" x14ac:dyDescent="0.3">
      <c r="A43" t="s">
        <v>2297</v>
      </c>
      <c r="B43" t="s">
        <v>2289</v>
      </c>
      <c r="K43" t="s">
        <v>2297</v>
      </c>
      <c r="L43" t="s">
        <v>2195</v>
      </c>
    </row>
    <row r="44" spans="1:12" x14ac:dyDescent="0.3">
      <c r="A44" t="s">
        <v>2298</v>
      </c>
      <c r="B44" t="s">
        <v>2289</v>
      </c>
      <c r="K44" t="s">
        <v>2298</v>
      </c>
      <c r="L44" s="19" t="s">
        <v>2361</v>
      </c>
    </row>
    <row r="45" spans="1:12" x14ac:dyDescent="0.3">
      <c r="A45" t="s">
        <v>2299</v>
      </c>
      <c r="B45" t="s">
        <v>2290</v>
      </c>
      <c r="K45" t="s">
        <v>2299</v>
      </c>
      <c r="L45" s="19" t="s">
        <v>2427</v>
      </c>
    </row>
    <row r="46" spans="1:12" x14ac:dyDescent="0.3">
      <c r="A46" t="s">
        <v>2300</v>
      </c>
      <c r="B46" t="s">
        <v>2290</v>
      </c>
      <c r="K46" t="s">
        <v>2300</v>
      </c>
      <c r="L46" s="19" t="s">
        <v>2426</v>
      </c>
    </row>
    <row r="47" spans="1:12" x14ac:dyDescent="0.3">
      <c r="A47" t="s">
        <v>2301</v>
      </c>
      <c r="B47" t="s">
        <v>2290</v>
      </c>
      <c r="K47" t="s">
        <v>2301</v>
      </c>
      <c r="L47" s="19" t="s">
        <v>3404</v>
      </c>
    </row>
    <row r="48" spans="1:12" x14ac:dyDescent="0.3">
      <c r="A48" t="s">
        <v>2302</v>
      </c>
      <c r="B48" t="s">
        <v>2291</v>
      </c>
      <c r="K48" t="s">
        <v>2302</v>
      </c>
      <c r="L48" t="s">
        <v>3405</v>
      </c>
    </row>
    <row r="49" spans="1:12" x14ac:dyDescent="0.3">
      <c r="A49" t="s">
        <v>2303</v>
      </c>
      <c r="B49" t="s">
        <v>2291</v>
      </c>
      <c r="K49" t="s">
        <v>2303</v>
      </c>
      <c r="L49" s="19" t="s">
        <v>3445</v>
      </c>
    </row>
    <row r="50" spans="1:12" x14ac:dyDescent="0.3">
      <c r="A50" t="s">
        <v>2304</v>
      </c>
      <c r="B50" t="s">
        <v>2291</v>
      </c>
      <c r="K50" t="s">
        <v>2304</v>
      </c>
      <c r="L50" s="26" t="s">
        <v>3655</v>
      </c>
    </row>
    <row r="51" spans="1:12" x14ac:dyDescent="0.3">
      <c r="A51" t="s">
        <v>3399</v>
      </c>
      <c r="B51" t="s">
        <v>2291</v>
      </c>
      <c r="K51" t="s">
        <v>3399</v>
      </c>
      <c r="L51" s="19" t="s">
        <v>2208</v>
      </c>
    </row>
    <row r="52" spans="1:12" x14ac:dyDescent="0.3">
      <c r="A52" t="s">
        <v>3400</v>
      </c>
      <c r="B52" t="s">
        <v>2291</v>
      </c>
      <c r="K52" t="s">
        <v>3400</v>
      </c>
      <c r="L52" s="19" t="s">
        <v>2206</v>
      </c>
    </row>
    <row r="53" spans="1:12" x14ac:dyDescent="0.3">
      <c r="A53" t="s">
        <v>3401</v>
      </c>
      <c r="B53" t="s">
        <v>2291</v>
      </c>
      <c r="K53" t="s">
        <v>3401</v>
      </c>
      <c r="L53" s="19" t="s">
        <v>2210</v>
      </c>
    </row>
    <row r="54" spans="1:12" x14ac:dyDescent="0.3">
      <c r="A54" t="s">
        <v>3402</v>
      </c>
      <c r="B54" t="s">
        <v>2291</v>
      </c>
      <c r="K54" t="s">
        <v>3402</v>
      </c>
      <c r="L54" s="19" t="s">
        <v>2207</v>
      </c>
    </row>
    <row r="55" spans="1:12" x14ac:dyDescent="0.3">
      <c r="A55" t="s">
        <v>3418</v>
      </c>
      <c r="B55" t="s">
        <v>2291</v>
      </c>
      <c r="K55" t="s">
        <v>3418</v>
      </c>
      <c r="L55" s="19" t="s">
        <v>2469</v>
      </c>
    </row>
    <row r="56" spans="1:12" x14ac:dyDescent="0.3">
      <c r="A56" t="s">
        <v>2310</v>
      </c>
      <c r="B56" t="s">
        <v>2291</v>
      </c>
      <c r="K56" t="s">
        <v>2310</v>
      </c>
      <c r="L56" t="s">
        <v>2470</v>
      </c>
    </row>
    <row r="57" spans="1:12" x14ac:dyDescent="0.3">
      <c r="A57" t="s">
        <v>179</v>
      </c>
      <c r="B57" t="s">
        <v>2291</v>
      </c>
      <c r="K57" t="s">
        <v>179</v>
      </c>
      <c r="L57" s="19" t="s">
        <v>2471</v>
      </c>
    </row>
    <row r="58" spans="1:12" x14ac:dyDescent="0.3">
      <c r="A58" t="s">
        <v>2305</v>
      </c>
      <c r="B58" t="s">
        <v>2291</v>
      </c>
      <c r="K58" t="s">
        <v>2305</v>
      </c>
      <c r="L58" s="19" t="s">
        <v>2472</v>
      </c>
    </row>
    <row r="59" spans="1:12" x14ac:dyDescent="0.3">
      <c r="A59" t="s">
        <v>2306</v>
      </c>
      <c r="B59" t="s">
        <v>2291</v>
      </c>
      <c r="K59" t="s">
        <v>2306</v>
      </c>
      <c r="L59" s="19" t="s">
        <v>2473</v>
      </c>
    </row>
    <row r="60" spans="1:12" x14ac:dyDescent="0.3">
      <c r="A60" t="s">
        <v>2311</v>
      </c>
      <c r="B60" t="s">
        <v>2292</v>
      </c>
      <c r="K60" t="s">
        <v>2311</v>
      </c>
      <c r="L60" s="19" t="s">
        <v>3403</v>
      </c>
    </row>
    <row r="61" spans="1:12" x14ac:dyDescent="0.3">
      <c r="A61" t="s">
        <v>2312</v>
      </c>
      <c r="B61" t="s">
        <v>2292</v>
      </c>
      <c r="K61" t="s">
        <v>2312</v>
      </c>
      <c r="L61" s="19" t="s">
        <v>2498</v>
      </c>
    </row>
    <row r="62" spans="1:12" x14ac:dyDescent="0.3">
      <c r="A62" t="s">
        <v>2313</v>
      </c>
      <c r="B62" t="s">
        <v>2292</v>
      </c>
      <c r="K62" t="s">
        <v>2313</v>
      </c>
      <c r="L62" s="19" t="s">
        <v>2166</v>
      </c>
    </row>
    <row r="63" spans="1:12" x14ac:dyDescent="0.3">
      <c r="A63" t="s">
        <v>181</v>
      </c>
      <c r="B63" t="s">
        <v>2125</v>
      </c>
      <c r="K63" t="s">
        <v>181</v>
      </c>
      <c r="L63" s="19" t="s">
        <v>2175</v>
      </c>
    </row>
    <row r="64" spans="1:12" x14ac:dyDescent="0.3">
      <c r="A64" t="s">
        <v>2580</v>
      </c>
      <c r="B64" t="s">
        <v>2125</v>
      </c>
      <c r="K64" t="s">
        <v>2580</v>
      </c>
      <c r="L64" s="19" t="s">
        <v>3617</v>
      </c>
    </row>
    <row r="65" spans="1:12" x14ac:dyDescent="0.3">
      <c r="A65" t="s">
        <v>3413</v>
      </c>
      <c r="B65" t="s">
        <v>2125</v>
      </c>
      <c r="K65" t="s">
        <v>3413</v>
      </c>
      <c r="L65" s="19" t="s">
        <v>3406</v>
      </c>
    </row>
    <row r="66" spans="1:12" x14ac:dyDescent="0.3">
      <c r="A66" t="s">
        <v>2581</v>
      </c>
      <c r="B66" t="s">
        <v>2294</v>
      </c>
      <c r="K66" t="s">
        <v>2581</v>
      </c>
      <c r="L66" s="19" t="s">
        <v>2501</v>
      </c>
    </row>
    <row r="67" spans="1:12" x14ac:dyDescent="0.3">
      <c r="A67" t="s">
        <v>2582</v>
      </c>
      <c r="B67" t="s">
        <v>2294</v>
      </c>
      <c r="K67" t="s">
        <v>2582</v>
      </c>
      <c r="L67" s="19" t="s">
        <v>3479</v>
      </c>
    </row>
    <row r="68" spans="1:12" x14ac:dyDescent="0.3">
      <c r="A68" t="s">
        <v>2307</v>
      </c>
      <c r="B68" t="s">
        <v>2294</v>
      </c>
      <c r="K68" t="s">
        <v>2307</v>
      </c>
      <c r="L68" s="19" t="s">
        <v>3407</v>
      </c>
    </row>
    <row r="69" spans="1:12" x14ac:dyDescent="0.3">
      <c r="A69" t="s">
        <v>2309</v>
      </c>
      <c r="B69" t="s">
        <v>2294</v>
      </c>
      <c r="K69" t="s">
        <v>2309</v>
      </c>
      <c r="L69" s="19" t="s">
        <v>3408</v>
      </c>
    </row>
    <row r="70" spans="1:12" x14ac:dyDescent="0.3">
      <c r="A70" t="s">
        <v>2308</v>
      </c>
      <c r="B70" t="s">
        <v>2294</v>
      </c>
      <c r="K70" t="s">
        <v>2308</v>
      </c>
      <c r="L70" s="19" t="s">
        <v>3409</v>
      </c>
    </row>
    <row r="71" spans="1:12" x14ac:dyDescent="0.3">
      <c r="A71" t="s">
        <v>3419</v>
      </c>
      <c r="B71" t="s">
        <v>2296</v>
      </c>
      <c r="K71" t="s">
        <v>3419</v>
      </c>
      <c r="L71" s="19" t="s">
        <v>2519</v>
      </c>
    </row>
    <row r="72" spans="1:12" x14ac:dyDescent="0.3">
      <c r="A72" t="s">
        <v>3420</v>
      </c>
      <c r="B72" t="s">
        <v>2296</v>
      </c>
      <c r="K72" t="s">
        <v>3420</v>
      </c>
      <c r="L72" s="19" t="s">
        <v>2513</v>
      </c>
    </row>
    <row r="73" spans="1:12" x14ac:dyDescent="0.3">
      <c r="A73" t="s">
        <v>2127</v>
      </c>
      <c r="B73" t="s">
        <v>2296</v>
      </c>
      <c r="K73" t="s">
        <v>2127</v>
      </c>
      <c r="L73" s="19" t="s">
        <v>2514</v>
      </c>
    </row>
    <row r="74" spans="1:12" x14ac:dyDescent="0.3">
      <c r="A74" t="s">
        <v>2127</v>
      </c>
      <c r="B74" t="s">
        <v>2296</v>
      </c>
      <c r="K74" t="s">
        <v>2128</v>
      </c>
      <c r="L74" s="19" t="s">
        <v>2245</v>
      </c>
    </row>
    <row r="75" spans="1:12" x14ac:dyDescent="0.3">
      <c r="A75" t="s">
        <v>2128</v>
      </c>
      <c r="B75" t="s">
        <v>2296</v>
      </c>
      <c r="K75" t="s">
        <v>2129</v>
      </c>
      <c r="L75" s="19" t="s">
        <v>2553</v>
      </c>
    </row>
    <row r="76" spans="1:12" x14ac:dyDescent="0.3">
      <c r="A76" t="s">
        <v>2129</v>
      </c>
      <c r="B76" t="s">
        <v>2296</v>
      </c>
      <c r="K76" t="s">
        <v>2583</v>
      </c>
      <c r="L76" s="19" t="s">
        <v>2246</v>
      </c>
    </row>
    <row r="77" spans="1:12" x14ac:dyDescent="0.3">
      <c r="A77" t="s">
        <v>2583</v>
      </c>
      <c r="B77" t="s">
        <v>2297</v>
      </c>
      <c r="K77" t="s">
        <v>2584</v>
      </c>
      <c r="L77" s="19" t="s">
        <v>2552</v>
      </c>
    </row>
    <row r="78" spans="1:12" x14ac:dyDescent="0.3">
      <c r="A78" t="s">
        <v>2584</v>
      </c>
      <c r="B78" t="s">
        <v>2297</v>
      </c>
      <c r="K78" t="s">
        <v>2585</v>
      </c>
      <c r="L78" s="19" t="s">
        <v>2555</v>
      </c>
    </row>
    <row r="79" spans="1:12" x14ac:dyDescent="0.3">
      <c r="A79" t="s">
        <v>2585</v>
      </c>
      <c r="B79" t="s">
        <v>2297</v>
      </c>
      <c r="K79" t="s">
        <v>2586</v>
      </c>
      <c r="L79" s="19" t="s">
        <v>2556</v>
      </c>
    </row>
    <row r="80" spans="1:12" x14ac:dyDescent="0.3">
      <c r="A80" t="s">
        <v>2586</v>
      </c>
      <c r="B80" t="s">
        <v>2297</v>
      </c>
      <c r="K80" t="s">
        <v>2587</v>
      </c>
      <c r="L80" s="19" t="s">
        <v>2554</v>
      </c>
    </row>
    <row r="81" spans="1:12" x14ac:dyDescent="0.3">
      <c r="A81" t="s">
        <v>2587</v>
      </c>
      <c r="B81" t="s">
        <v>2299</v>
      </c>
      <c r="K81" t="s">
        <v>2588</v>
      </c>
      <c r="L81" s="19" t="s">
        <v>2248</v>
      </c>
    </row>
    <row r="82" spans="1:12" x14ac:dyDescent="0.3">
      <c r="A82" t="s">
        <v>2588</v>
      </c>
      <c r="B82" t="s">
        <v>2299</v>
      </c>
      <c r="K82" t="s">
        <v>2589</v>
      </c>
      <c r="L82" s="19" t="s">
        <v>2249</v>
      </c>
    </row>
    <row r="83" spans="1:12" x14ac:dyDescent="0.3">
      <c r="A83" t="s">
        <v>2589</v>
      </c>
      <c r="B83" t="s">
        <v>2299</v>
      </c>
      <c r="K83" t="s">
        <v>2324</v>
      </c>
      <c r="L83" s="19" t="s">
        <v>2247</v>
      </c>
    </row>
    <row r="84" spans="1:12" x14ac:dyDescent="0.3">
      <c r="A84" t="s">
        <v>2324</v>
      </c>
      <c r="B84" t="s">
        <v>2299</v>
      </c>
      <c r="K84" t="s">
        <v>3421</v>
      </c>
      <c r="L84" s="19" t="s">
        <v>2632</v>
      </c>
    </row>
    <row r="85" spans="1:12" x14ac:dyDescent="0.3">
      <c r="A85" t="s">
        <v>3421</v>
      </c>
      <c r="B85" t="s">
        <v>2299</v>
      </c>
      <c r="K85" t="s">
        <v>3422</v>
      </c>
      <c r="L85" s="19" t="s">
        <v>2631</v>
      </c>
    </row>
    <row r="86" spans="1:12" x14ac:dyDescent="0.3">
      <c r="A86" t="s">
        <v>3422</v>
      </c>
      <c r="B86" t="s">
        <v>2299</v>
      </c>
      <c r="K86" t="s">
        <v>3423</v>
      </c>
      <c r="L86" s="19" t="s">
        <v>2630</v>
      </c>
    </row>
    <row r="87" spans="1:12" x14ac:dyDescent="0.3">
      <c r="A87" t="s">
        <v>3423</v>
      </c>
      <c r="B87" t="s">
        <v>2299</v>
      </c>
      <c r="K87" t="s">
        <v>3424</v>
      </c>
      <c r="L87" s="19" t="s">
        <v>2629</v>
      </c>
    </row>
    <row r="88" spans="1:12" x14ac:dyDescent="0.3">
      <c r="A88" t="s">
        <v>3424</v>
      </c>
      <c r="B88" t="s">
        <v>2302</v>
      </c>
      <c r="K88" t="s">
        <v>254</v>
      </c>
      <c r="L88" s="19" t="s">
        <v>2628</v>
      </c>
    </row>
    <row r="89" spans="1:12" x14ac:dyDescent="0.3">
      <c r="A89" t="s">
        <v>254</v>
      </c>
      <c r="B89" t="s">
        <v>2302</v>
      </c>
      <c r="K89" t="s">
        <v>2320</v>
      </c>
      <c r="L89" s="19" t="s">
        <v>2627</v>
      </c>
    </row>
    <row r="90" spans="1:12" x14ac:dyDescent="0.3">
      <c r="A90" t="s">
        <v>2320</v>
      </c>
      <c r="B90" t="s">
        <v>2302</v>
      </c>
      <c r="K90" t="s">
        <v>2322</v>
      </c>
      <c r="L90" s="19" t="s">
        <v>2626</v>
      </c>
    </row>
    <row r="91" spans="1:12" x14ac:dyDescent="0.3">
      <c r="A91" t="s">
        <v>2322</v>
      </c>
      <c r="B91" t="s">
        <v>2302</v>
      </c>
      <c r="K91" t="s">
        <v>2321</v>
      </c>
      <c r="L91" s="19" t="s">
        <v>2260</v>
      </c>
    </row>
    <row r="92" spans="1:12" x14ac:dyDescent="0.3">
      <c r="A92" t="s">
        <v>2321</v>
      </c>
      <c r="B92" t="s">
        <v>2302</v>
      </c>
      <c r="K92" t="s">
        <v>2323</v>
      </c>
      <c r="L92" s="19" t="s">
        <v>2218</v>
      </c>
    </row>
    <row r="93" spans="1:12" x14ac:dyDescent="0.3">
      <c r="A93" t="s">
        <v>2323</v>
      </c>
      <c r="B93" t="s">
        <v>2302</v>
      </c>
      <c r="K93" t="s">
        <v>2325</v>
      </c>
      <c r="L93" s="19" t="s">
        <v>3382</v>
      </c>
    </row>
    <row r="94" spans="1:12" x14ac:dyDescent="0.3">
      <c r="A94" t="s">
        <v>2325</v>
      </c>
      <c r="B94" t="s">
        <v>2302</v>
      </c>
      <c r="K94" t="s">
        <v>2326</v>
      </c>
      <c r="L94" s="19" t="s">
        <v>3384</v>
      </c>
    </row>
    <row r="95" spans="1:12" x14ac:dyDescent="0.3">
      <c r="A95" t="s">
        <v>2326</v>
      </c>
      <c r="B95" t="s">
        <v>2302</v>
      </c>
      <c r="K95" t="s">
        <v>2314</v>
      </c>
      <c r="L95" s="77" t="s">
        <v>3383</v>
      </c>
    </row>
    <row r="96" spans="1:12" x14ac:dyDescent="0.3">
      <c r="A96" t="s">
        <v>2314</v>
      </c>
      <c r="B96" t="s">
        <v>2302</v>
      </c>
      <c r="K96" t="s">
        <v>2315</v>
      </c>
      <c r="L96" s="77" t="s">
        <v>3385</v>
      </c>
    </row>
    <row r="97" spans="1:12" x14ac:dyDescent="0.3">
      <c r="A97" t="s">
        <v>2315</v>
      </c>
      <c r="B97" t="s">
        <v>3399</v>
      </c>
      <c r="K97" t="s">
        <v>2319</v>
      </c>
      <c r="L97" s="77" t="s">
        <v>3410</v>
      </c>
    </row>
    <row r="98" spans="1:12" x14ac:dyDescent="0.3">
      <c r="A98" t="s">
        <v>2319</v>
      </c>
      <c r="B98" t="s">
        <v>3399</v>
      </c>
      <c r="K98" t="s">
        <v>2317</v>
      </c>
      <c r="L98" t="s">
        <v>2188</v>
      </c>
    </row>
    <row r="99" spans="1:12" x14ac:dyDescent="0.3">
      <c r="A99" t="s">
        <v>2317</v>
      </c>
      <c r="B99" t="s">
        <v>3399</v>
      </c>
      <c r="K99" t="s">
        <v>2318</v>
      </c>
      <c r="L99" s="19" t="s">
        <v>2193</v>
      </c>
    </row>
    <row r="100" spans="1:12" x14ac:dyDescent="0.3">
      <c r="A100" t="s">
        <v>2318</v>
      </c>
      <c r="B100" t="s">
        <v>3399</v>
      </c>
      <c r="K100" t="s">
        <v>3425</v>
      </c>
      <c r="L100" s="19" t="s">
        <v>2194</v>
      </c>
    </row>
    <row r="101" spans="1:12" x14ac:dyDescent="0.3">
      <c r="A101" t="s">
        <v>3425</v>
      </c>
      <c r="B101" t="s">
        <v>3399</v>
      </c>
      <c r="K101" t="s">
        <v>2316</v>
      </c>
      <c r="L101" t="s">
        <v>2198</v>
      </c>
    </row>
    <row r="102" spans="1:12" x14ac:dyDescent="0.3">
      <c r="A102" t="s">
        <v>2316</v>
      </c>
      <c r="B102" t="s">
        <v>3400</v>
      </c>
      <c r="K102" t="s">
        <v>2331</v>
      </c>
      <c r="L102" s="113" t="s">
        <v>3937</v>
      </c>
    </row>
    <row r="103" spans="1:12" x14ac:dyDescent="0.3">
      <c r="A103" t="s">
        <v>2331</v>
      </c>
      <c r="B103" t="s">
        <v>3400</v>
      </c>
      <c r="K103" t="s">
        <v>2330</v>
      </c>
      <c r="L103" s="113" t="s">
        <v>3984</v>
      </c>
    </row>
    <row r="104" spans="1:12" x14ac:dyDescent="0.3">
      <c r="A104" t="s">
        <v>2330</v>
      </c>
      <c r="B104" t="s">
        <v>3400</v>
      </c>
      <c r="K104" t="s">
        <v>2332</v>
      </c>
      <c r="L104" s="113" t="s">
        <v>2342</v>
      </c>
    </row>
    <row r="105" spans="1:12" x14ac:dyDescent="0.3">
      <c r="A105" t="s">
        <v>2332</v>
      </c>
      <c r="B105" t="s">
        <v>3400</v>
      </c>
      <c r="K105" t="s">
        <v>2333</v>
      </c>
      <c r="L105" s="113" t="s">
        <v>3988</v>
      </c>
    </row>
    <row r="106" spans="1:12" x14ac:dyDescent="0.3">
      <c r="A106" t="s">
        <v>2333</v>
      </c>
      <c r="B106" t="s">
        <v>3400</v>
      </c>
      <c r="K106" t="s">
        <v>3426</v>
      </c>
      <c r="L106" s="113" t="s">
        <v>3990</v>
      </c>
    </row>
    <row r="107" spans="1:12" x14ac:dyDescent="0.3">
      <c r="A107" t="s">
        <v>3426</v>
      </c>
      <c r="B107" t="s">
        <v>3401</v>
      </c>
      <c r="K107" t="s">
        <v>3427</v>
      </c>
      <c r="L107" s="113" t="s">
        <v>4071</v>
      </c>
    </row>
    <row r="108" spans="1:12" x14ac:dyDescent="0.3">
      <c r="A108" t="s">
        <v>3427</v>
      </c>
      <c r="B108" t="s">
        <v>3401</v>
      </c>
      <c r="K108" t="s">
        <v>3428</v>
      </c>
      <c r="L108" s="113" t="s">
        <v>4180</v>
      </c>
    </row>
    <row r="109" spans="1:12" x14ac:dyDescent="0.3">
      <c r="A109" t="s">
        <v>3428</v>
      </c>
      <c r="B109" t="s">
        <v>3401</v>
      </c>
      <c r="K109" t="s">
        <v>2327</v>
      </c>
      <c r="L109" s="113" t="s">
        <v>4185</v>
      </c>
    </row>
    <row r="110" spans="1:12" x14ac:dyDescent="0.3">
      <c r="A110" t="s">
        <v>2327</v>
      </c>
      <c r="B110" t="s">
        <v>3401</v>
      </c>
      <c r="K110" t="s">
        <v>2328</v>
      </c>
      <c r="L110" s="113" t="s">
        <v>4200</v>
      </c>
    </row>
    <row r="111" spans="1:12" x14ac:dyDescent="0.3">
      <c r="A111" t="s">
        <v>2328</v>
      </c>
      <c r="B111" t="s">
        <v>3401</v>
      </c>
      <c r="K111" t="s">
        <v>2329</v>
      </c>
      <c r="L111" s="113" t="s">
        <v>4203</v>
      </c>
    </row>
    <row r="112" spans="1:12" x14ac:dyDescent="0.3">
      <c r="A112" t="s">
        <v>2329</v>
      </c>
      <c r="B112" t="s">
        <v>3402</v>
      </c>
      <c r="K112" t="s">
        <v>2130</v>
      </c>
      <c r="L112" s="113" t="s">
        <v>4206</v>
      </c>
    </row>
    <row r="113" spans="1:12" x14ac:dyDescent="0.3">
      <c r="A113" t="s">
        <v>2130</v>
      </c>
      <c r="B113" t="s">
        <v>3402</v>
      </c>
      <c r="K113" t="s">
        <v>2132</v>
      </c>
      <c r="L113" s="113" t="s">
        <v>4208</v>
      </c>
    </row>
    <row r="114" spans="1:12" x14ac:dyDescent="0.3">
      <c r="A114" t="s">
        <v>2132</v>
      </c>
      <c r="B114" t="s">
        <v>3402</v>
      </c>
      <c r="K114" t="s">
        <v>2133</v>
      </c>
      <c r="L114" s="113" t="s">
        <v>4210</v>
      </c>
    </row>
    <row r="115" spans="1:12" x14ac:dyDescent="0.3">
      <c r="A115" t="s">
        <v>2133</v>
      </c>
      <c r="B115" t="s">
        <v>3402</v>
      </c>
      <c r="K115" t="s">
        <v>2131</v>
      </c>
      <c r="L115" s="113" t="s">
        <v>4213</v>
      </c>
    </row>
    <row r="116" spans="1:12" x14ac:dyDescent="0.3">
      <c r="A116" t="s">
        <v>2131</v>
      </c>
      <c r="B116" t="s">
        <v>3402</v>
      </c>
      <c r="K116" t="s">
        <v>2616</v>
      </c>
      <c r="L116" s="113" t="s">
        <v>4216</v>
      </c>
    </row>
    <row r="117" spans="1:12" x14ac:dyDescent="0.3">
      <c r="A117" t="s">
        <v>2616</v>
      </c>
      <c r="B117" t="s">
        <v>3402</v>
      </c>
      <c r="K117" t="s">
        <v>2140</v>
      </c>
      <c r="L117" s="113" t="s">
        <v>4219</v>
      </c>
    </row>
    <row r="118" spans="1:12" x14ac:dyDescent="0.3">
      <c r="A118" t="s">
        <v>2140</v>
      </c>
      <c r="B118" t="s">
        <v>181</v>
      </c>
      <c r="K118" t="s">
        <v>2134</v>
      </c>
      <c r="L118" s="113" t="s">
        <v>4249</v>
      </c>
    </row>
    <row r="119" spans="1:12" x14ac:dyDescent="0.3">
      <c r="A119" t="s">
        <v>2134</v>
      </c>
      <c r="B119" t="s">
        <v>181</v>
      </c>
      <c r="K119" t="s">
        <v>2155</v>
      </c>
      <c r="L119" s="113" t="s">
        <v>4252</v>
      </c>
    </row>
    <row r="120" spans="1:12" x14ac:dyDescent="0.3">
      <c r="A120" t="s">
        <v>2155</v>
      </c>
      <c r="B120" t="s">
        <v>181</v>
      </c>
      <c r="K120" t="s">
        <v>2146</v>
      </c>
      <c r="L120" s="113" t="s">
        <v>4255</v>
      </c>
    </row>
    <row r="121" spans="1:12" x14ac:dyDescent="0.3">
      <c r="A121" t="s">
        <v>2146</v>
      </c>
      <c r="B121" t="s">
        <v>181</v>
      </c>
      <c r="K121" t="s">
        <v>2152</v>
      </c>
      <c r="L121" s="113" t="s">
        <v>4257</v>
      </c>
    </row>
    <row r="122" spans="1:12" x14ac:dyDescent="0.3">
      <c r="A122" t="s">
        <v>2152</v>
      </c>
      <c r="B122" t="s">
        <v>181</v>
      </c>
      <c r="K122" t="s">
        <v>2158</v>
      </c>
      <c r="L122" s="113" t="s">
        <v>4259</v>
      </c>
    </row>
    <row r="123" spans="1:12" x14ac:dyDescent="0.3">
      <c r="A123" t="s">
        <v>2158</v>
      </c>
      <c r="B123" t="s">
        <v>181</v>
      </c>
      <c r="K123" t="s">
        <v>2143</v>
      </c>
      <c r="L123" s="113" t="s">
        <v>4261</v>
      </c>
    </row>
    <row r="124" spans="1:12" x14ac:dyDescent="0.3">
      <c r="A124" t="s">
        <v>2143</v>
      </c>
      <c r="B124" t="s">
        <v>181</v>
      </c>
      <c r="K124" t="s">
        <v>2149</v>
      </c>
      <c r="L124" s="113" t="s">
        <v>4263</v>
      </c>
    </row>
    <row r="125" spans="1:12" x14ac:dyDescent="0.3">
      <c r="A125" t="s">
        <v>2149</v>
      </c>
      <c r="B125" t="s">
        <v>181</v>
      </c>
      <c r="K125" t="s">
        <v>2137</v>
      </c>
      <c r="L125" s="113" t="s">
        <v>4266</v>
      </c>
    </row>
    <row r="126" spans="1:12" x14ac:dyDescent="0.3">
      <c r="A126" t="s">
        <v>2137</v>
      </c>
      <c r="B126" t="s">
        <v>181</v>
      </c>
      <c r="K126" t="s">
        <v>2141</v>
      </c>
      <c r="L126" s="113" t="s">
        <v>4269</v>
      </c>
    </row>
    <row r="127" spans="1:12" x14ac:dyDescent="0.3">
      <c r="A127" t="s">
        <v>2141</v>
      </c>
      <c r="B127" t="s">
        <v>181</v>
      </c>
      <c r="K127" t="s">
        <v>2159</v>
      </c>
      <c r="L127" s="113" t="s">
        <v>4317</v>
      </c>
    </row>
    <row r="128" spans="1:12" x14ac:dyDescent="0.3">
      <c r="A128" t="s">
        <v>2159</v>
      </c>
      <c r="B128" t="s">
        <v>181</v>
      </c>
      <c r="K128" t="s">
        <v>2135</v>
      </c>
      <c r="L128" s="113" t="s">
        <v>4320</v>
      </c>
    </row>
    <row r="129" spans="1:12" x14ac:dyDescent="0.3">
      <c r="A129" t="s">
        <v>2135</v>
      </c>
      <c r="B129" t="s">
        <v>181</v>
      </c>
      <c r="K129" t="s">
        <v>2138</v>
      </c>
      <c r="L129" s="113" t="s">
        <v>4313</v>
      </c>
    </row>
    <row r="130" spans="1:12" ht="15.6" x14ac:dyDescent="0.3">
      <c r="A130" t="s">
        <v>2138</v>
      </c>
      <c r="B130" t="s">
        <v>181</v>
      </c>
      <c r="K130" t="s">
        <v>2150</v>
      </c>
      <c r="L130" s="148" t="s">
        <v>4371</v>
      </c>
    </row>
    <row r="131" spans="1:12" x14ac:dyDescent="0.3">
      <c r="A131" t="s">
        <v>2150</v>
      </c>
      <c r="B131" t="s">
        <v>181</v>
      </c>
      <c r="K131" t="s">
        <v>2144</v>
      </c>
      <c r="L131" s="113" t="s">
        <v>4377</v>
      </c>
    </row>
    <row r="132" spans="1:12" x14ac:dyDescent="0.3">
      <c r="A132" t="s">
        <v>2144</v>
      </c>
      <c r="B132" t="s">
        <v>181</v>
      </c>
      <c r="K132" t="s">
        <v>2147</v>
      </c>
      <c r="L132" s="113" t="s">
        <v>4380</v>
      </c>
    </row>
    <row r="133" spans="1:12" x14ac:dyDescent="0.3">
      <c r="A133" t="s">
        <v>2147</v>
      </c>
      <c r="B133" t="s">
        <v>2580</v>
      </c>
      <c r="K133" t="s">
        <v>2156</v>
      </c>
      <c r="L133" s="113" t="s">
        <v>4383</v>
      </c>
    </row>
    <row r="134" spans="1:12" x14ac:dyDescent="0.3">
      <c r="A134" t="s">
        <v>2156</v>
      </c>
      <c r="B134" t="s">
        <v>2580</v>
      </c>
      <c r="K134" t="s">
        <v>2153</v>
      </c>
      <c r="L134" s="113" t="s">
        <v>4386</v>
      </c>
    </row>
    <row r="135" spans="1:12" x14ac:dyDescent="0.3">
      <c r="A135" t="s">
        <v>2153</v>
      </c>
      <c r="B135" t="s">
        <v>2580</v>
      </c>
      <c r="K135" t="s">
        <v>2142</v>
      </c>
      <c r="L135" s="113" t="s">
        <v>4389</v>
      </c>
    </row>
    <row r="136" spans="1:12" x14ac:dyDescent="0.3">
      <c r="A136" t="s">
        <v>2142</v>
      </c>
      <c r="B136" t="s">
        <v>2580</v>
      </c>
      <c r="K136" t="s">
        <v>2145</v>
      </c>
      <c r="L136" s="113" t="s">
        <v>4392</v>
      </c>
    </row>
    <row r="137" spans="1:12" x14ac:dyDescent="0.3">
      <c r="A137" t="s">
        <v>2145</v>
      </c>
      <c r="B137" t="s">
        <v>2580</v>
      </c>
      <c r="K137" t="s">
        <v>2148</v>
      </c>
      <c r="L137" s="113" t="s">
        <v>4395</v>
      </c>
    </row>
    <row r="138" spans="1:12" x14ac:dyDescent="0.3">
      <c r="A138" t="s">
        <v>2148</v>
      </c>
      <c r="B138" t="s">
        <v>2580</v>
      </c>
      <c r="K138" t="s">
        <v>2151</v>
      </c>
      <c r="L138" s="113" t="s">
        <v>4398</v>
      </c>
    </row>
    <row r="139" spans="1:12" x14ac:dyDescent="0.3">
      <c r="A139" t="s">
        <v>2151</v>
      </c>
      <c r="B139" t="s">
        <v>2580</v>
      </c>
      <c r="K139" t="s">
        <v>2157</v>
      </c>
      <c r="L139" s="113" t="s">
        <v>4358</v>
      </c>
    </row>
    <row r="140" spans="1:12" x14ac:dyDescent="0.3">
      <c r="A140" t="s">
        <v>2157</v>
      </c>
      <c r="B140" t="s">
        <v>2580</v>
      </c>
      <c r="K140" t="s">
        <v>2136</v>
      </c>
      <c r="L140" s="113" t="s">
        <v>4365</v>
      </c>
    </row>
    <row r="141" spans="1:12" x14ac:dyDescent="0.3">
      <c r="A141" t="s">
        <v>2136</v>
      </c>
      <c r="B141" t="s">
        <v>2580</v>
      </c>
      <c r="K141" t="s">
        <v>2139</v>
      </c>
      <c r="L141" s="113" t="s">
        <v>4361</v>
      </c>
    </row>
    <row r="142" spans="1:12" x14ac:dyDescent="0.3">
      <c r="A142" t="s">
        <v>2139</v>
      </c>
      <c r="B142" t="s">
        <v>2580</v>
      </c>
      <c r="K142" t="s">
        <v>2154</v>
      </c>
      <c r="L142" s="113" t="s">
        <v>4367</v>
      </c>
    </row>
    <row r="143" spans="1:12" x14ac:dyDescent="0.3">
      <c r="A143" t="s">
        <v>2154</v>
      </c>
      <c r="B143" t="s">
        <v>3413</v>
      </c>
      <c r="K143" t="s">
        <v>2160</v>
      </c>
      <c r="L143" s="113" t="s">
        <v>4363</v>
      </c>
    </row>
    <row r="144" spans="1:12" x14ac:dyDescent="0.3">
      <c r="A144" t="s">
        <v>2160</v>
      </c>
      <c r="B144" t="s">
        <v>3413</v>
      </c>
      <c r="K144" t="s">
        <v>2161</v>
      </c>
      <c r="L144" s="113" t="s">
        <v>4369</v>
      </c>
    </row>
    <row r="145" spans="1:12" x14ac:dyDescent="0.3">
      <c r="A145" t="s">
        <v>2161</v>
      </c>
      <c r="B145" t="s">
        <v>3413</v>
      </c>
      <c r="K145" t="s">
        <v>2163</v>
      </c>
      <c r="L145" s="113" t="s">
        <v>4401</v>
      </c>
    </row>
    <row r="146" spans="1:12" x14ac:dyDescent="0.3">
      <c r="A146" t="s">
        <v>2163</v>
      </c>
      <c r="B146" t="s">
        <v>3413</v>
      </c>
      <c r="K146" t="s">
        <v>2162</v>
      </c>
      <c r="L146" s="113" t="s">
        <v>4404</v>
      </c>
    </row>
    <row r="147" spans="1:12" x14ac:dyDescent="0.3">
      <c r="A147" t="s">
        <v>2162</v>
      </c>
      <c r="B147" t="s">
        <v>3413</v>
      </c>
      <c r="K147" t="s">
        <v>2164</v>
      </c>
      <c r="L147" s="113" t="s">
        <v>4406</v>
      </c>
    </row>
    <row r="148" spans="1:12" x14ac:dyDescent="0.3">
      <c r="A148" t="s">
        <v>2164</v>
      </c>
      <c r="B148" t="s">
        <v>3413</v>
      </c>
      <c r="K148" t="s">
        <v>2165</v>
      </c>
      <c r="L148" s="113" t="s">
        <v>4408</v>
      </c>
    </row>
    <row r="149" spans="1:12" x14ac:dyDescent="0.3">
      <c r="A149" t="s">
        <v>2165</v>
      </c>
      <c r="B149" t="s">
        <v>3413</v>
      </c>
      <c r="K149" t="s">
        <v>3429</v>
      </c>
    </row>
    <row r="150" spans="1:12" x14ac:dyDescent="0.3">
      <c r="A150" t="s">
        <v>3429</v>
      </c>
      <c r="B150" t="s">
        <v>3413</v>
      </c>
      <c r="K150" t="s">
        <v>2335</v>
      </c>
    </row>
    <row r="151" spans="1:12" x14ac:dyDescent="0.3">
      <c r="A151" t="s">
        <v>2335</v>
      </c>
      <c r="B151" t="s">
        <v>2581</v>
      </c>
      <c r="K151" t="s">
        <v>2334</v>
      </c>
    </row>
    <row r="152" spans="1:12" x14ac:dyDescent="0.3">
      <c r="A152" t="s">
        <v>2334</v>
      </c>
      <c r="B152" t="s">
        <v>2581</v>
      </c>
      <c r="K152" t="s">
        <v>2336</v>
      </c>
    </row>
    <row r="153" spans="1:12" x14ac:dyDescent="0.3">
      <c r="A153" t="s">
        <v>2336</v>
      </c>
      <c r="B153" t="s">
        <v>2581</v>
      </c>
      <c r="K153" t="s">
        <v>377</v>
      </c>
    </row>
    <row r="154" spans="1:12" x14ac:dyDescent="0.3">
      <c r="A154" t="s">
        <v>377</v>
      </c>
      <c r="B154" t="s">
        <v>2581</v>
      </c>
      <c r="K154" t="s">
        <v>2359</v>
      </c>
    </row>
    <row r="155" spans="1:12" x14ac:dyDescent="0.3">
      <c r="A155" t="s">
        <v>2359</v>
      </c>
      <c r="B155" t="s">
        <v>2581</v>
      </c>
      <c r="K155" t="s">
        <v>2337</v>
      </c>
    </row>
    <row r="156" spans="1:12" x14ac:dyDescent="0.3">
      <c r="A156" t="s">
        <v>2337</v>
      </c>
      <c r="B156" t="s">
        <v>2581</v>
      </c>
      <c r="K156" t="s">
        <v>2338</v>
      </c>
    </row>
    <row r="157" spans="1:12" x14ac:dyDescent="0.3">
      <c r="A157" t="s">
        <v>2338</v>
      </c>
      <c r="B157" t="s">
        <v>2581</v>
      </c>
      <c r="K157" t="s">
        <v>2166</v>
      </c>
    </row>
    <row r="158" spans="1:12" x14ac:dyDescent="0.3">
      <c r="A158" t="s">
        <v>2166</v>
      </c>
      <c r="B158" t="s">
        <v>2582</v>
      </c>
      <c r="K158" t="s">
        <v>2167</v>
      </c>
    </row>
    <row r="159" spans="1:12" x14ac:dyDescent="0.3">
      <c r="A159" t="s">
        <v>2167</v>
      </c>
      <c r="B159" t="s">
        <v>2582</v>
      </c>
      <c r="K159" t="s">
        <v>2173</v>
      </c>
    </row>
    <row r="160" spans="1:12" x14ac:dyDescent="0.3">
      <c r="A160" t="s">
        <v>2173</v>
      </c>
      <c r="B160" t="s">
        <v>2582</v>
      </c>
      <c r="K160" t="s">
        <v>2174</v>
      </c>
    </row>
    <row r="161" spans="1:11" x14ac:dyDescent="0.3">
      <c r="A161" t="s">
        <v>2174</v>
      </c>
      <c r="B161" t="s">
        <v>2582</v>
      </c>
      <c r="K161" t="s">
        <v>2175</v>
      </c>
    </row>
    <row r="162" spans="1:11" x14ac:dyDescent="0.3">
      <c r="A162" t="s">
        <v>2175</v>
      </c>
      <c r="B162" s="19" t="s">
        <v>2127</v>
      </c>
      <c r="K162" t="s">
        <v>2176</v>
      </c>
    </row>
    <row r="163" spans="1:11" x14ac:dyDescent="0.3">
      <c r="A163" t="s">
        <v>2176</v>
      </c>
      <c r="B163" t="s">
        <v>2161</v>
      </c>
      <c r="K163" t="s">
        <v>2177</v>
      </c>
    </row>
    <row r="164" spans="1:11" x14ac:dyDescent="0.3">
      <c r="A164" t="s">
        <v>2177</v>
      </c>
      <c r="B164" t="s">
        <v>2161</v>
      </c>
      <c r="K164" t="s">
        <v>2178</v>
      </c>
    </row>
    <row r="165" spans="1:11" x14ac:dyDescent="0.3">
      <c r="A165" t="s">
        <v>2178</v>
      </c>
      <c r="B165" t="s">
        <v>2161</v>
      </c>
      <c r="K165" t="s">
        <v>2179</v>
      </c>
    </row>
    <row r="166" spans="1:11" x14ac:dyDescent="0.3">
      <c r="A166" t="s">
        <v>2179</v>
      </c>
      <c r="B166" t="s">
        <v>2161</v>
      </c>
      <c r="K166" t="s">
        <v>2180</v>
      </c>
    </row>
    <row r="167" spans="1:11" x14ac:dyDescent="0.3">
      <c r="A167" t="s">
        <v>2180</v>
      </c>
      <c r="B167" t="s">
        <v>2161</v>
      </c>
      <c r="K167" t="s">
        <v>2168</v>
      </c>
    </row>
    <row r="168" spans="1:11" x14ac:dyDescent="0.3">
      <c r="A168" t="s">
        <v>2168</v>
      </c>
      <c r="B168" t="s">
        <v>2163</v>
      </c>
      <c r="K168" t="s">
        <v>2169</v>
      </c>
    </row>
    <row r="169" spans="1:11" x14ac:dyDescent="0.3">
      <c r="A169" t="s">
        <v>2169</v>
      </c>
      <c r="B169" t="s">
        <v>2163</v>
      </c>
      <c r="K169" t="s">
        <v>2170</v>
      </c>
    </row>
    <row r="170" spans="1:11" x14ac:dyDescent="0.3">
      <c r="A170" t="s">
        <v>2170</v>
      </c>
      <c r="B170" t="s">
        <v>2163</v>
      </c>
      <c r="K170" t="s">
        <v>2171</v>
      </c>
    </row>
    <row r="171" spans="1:11" x14ac:dyDescent="0.3">
      <c r="A171" t="s">
        <v>2171</v>
      </c>
      <c r="B171" t="s">
        <v>2163</v>
      </c>
      <c r="K171" t="s">
        <v>2172</v>
      </c>
    </row>
    <row r="172" spans="1:11" x14ac:dyDescent="0.3">
      <c r="A172" t="s">
        <v>2172</v>
      </c>
      <c r="B172" t="s">
        <v>2164</v>
      </c>
      <c r="K172" t="s">
        <v>2339</v>
      </c>
    </row>
    <row r="173" spans="1:11" x14ac:dyDescent="0.3">
      <c r="A173" t="s">
        <v>2339</v>
      </c>
      <c r="B173" t="s">
        <v>2164</v>
      </c>
      <c r="K173" t="s">
        <v>2341</v>
      </c>
    </row>
    <row r="174" spans="1:11" x14ac:dyDescent="0.3">
      <c r="A174" t="s">
        <v>2341</v>
      </c>
      <c r="B174" t="s">
        <v>2164</v>
      </c>
      <c r="K174" t="s">
        <v>2340</v>
      </c>
    </row>
    <row r="175" spans="1:11" x14ac:dyDescent="0.3">
      <c r="A175" t="s">
        <v>2340</v>
      </c>
      <c r="B175" t="s">
        <v>2164</v>
      </c>
      <c r="K175" t="s">
        <v>2590</v>
      </c>
    </row>
    <row r="176" spans="1:11" x14ac:dyDescent="0.3">
      <c r="A176" t="s">
        <v>2590</v>
      </c>
      <c r="B176" t="s">
        <v>2164</v>
      </c>
      <c r="K176" t="s">
        <v>2567</v>
      </c>
    </row>
    <row r="177" spans="1:11" x14ac:dyDescent="0.3">
      <c r="A177" t="s">
        <v>2567</v>
      </c>
      <c r="B177" t="s">
        <v>2165</v>
      </c>
      <c r="K177" t="s">
        <v>2566</v>
      </c>
    </row>
    <row r="178" spans="1:11" x14ac:dyDescent="0.3">
      <c r="A178" t="s">
        <v>2566</v>
      </c>
      <c r="B178" t="s">
        <v>2165</v>
      </c>
      <c r="K178" t="s">
        <v>2591</v>
      </c>
    </row>
    <row r="179" spans="1:11" x14ac:dyDescent="0.3">
      <c r="A179" t="s">
        <v>2591</v>
      </c>
      <c r="B179" t="s">
        <v>2165</v>
      </c>
      <c r="K179" t="s">
        <v>2592</v>
      </c>
    </row>
    <row r="180" spans="1:11" x14ac:dyDescent="0.3">
      <c r="A180" t="s">
        <v>2592</v>
      </c>
      <c r="B180" s="19" t="s">
        <v>2359</v>
      </c>
      <c r="K180" t="s">
        <v>2182</v>
      </c>
    </row>
    <row r="181" spans="1:11" x14ac:dyDescent="0.3">
      <c r="A181" t="s">
        <v>2182</v>
      </c>
      <c r="B181" t="s">
        <v>2343</v>
      </c>
      <c r="K181" t="s">
        <v>2181</v>
      </c>
    </row>
    <row r="182" spans="1:11" x14ac:dyDescent="0.3">
      <c r="A182" t="s">
        <v>2181</v>
      </c>
      <c r="B182" t="s">
        <v>2343</v>
      </c>
      <c r="K182" t="s">
        <v>2342</v>
      </c>
    </row>
    <row r="183" spans="1:11" x14ac:dyDescent="0.3">
      <c r="A183" t="s">
        <v>2342</v>
      </c>
      <c r="B183" t="s">
        <v>2343</v>
      </c>
      <c r="K183" t="s">
        <v>2343</v>
      </c>
    </row>
    <row r="184" spans="1:11" x14ac:dyDescent="0.3">
      <c r="A184" t="s">
        <v>2343</v>
      </c>
      <c r="B184" t="s">
        <v>2343</v>
      </c>
      <c r="K184" t="s">
        <v>2593</v>
      </c>
    </row>
    <row r="185" spans="1:11" x14ac:dyDescent="0.3">
      <c r="A185" t="s">
        <v>2593</v>
      </c>
      <c r="B185" t="s">
        <v>2343</v>
      </c>
      <c r="K185" t="s">
        <v>2344</v>
      </c>
    </row>
    <row r="186" spans="1:11" x14ac:dyDescent="0.3">
      <c r="A186" t="s">
        <v>2344</v>
      </c>
      <c r="B186" t="s">
        <v>2343</v>
      </c>
      <c r="K186" t="s">
        <v>2351</v>
      </c>
    </row>
    <row r="187" spans="1:11" x14ac:dyDescent="0.3">
      <c r="A187" t="s">
        <v>2351</v>
      </c>
      <c r="B187" t="s">
        <v>2593</v>
      </c>
      <c r="K187" t="s">
        <v>2349</v>
      </c>
    </row>
    <row r="188" spans="1:11" x14ac:dyDescent="0.3">
      <c r="A188" t="s">
        <v>2349</v>
      </c>
      <c r="B188" t="s">
        <v>2344</v>
      </c>
      <c r="K188" t="s">
        <v>2347</v>
      </c>
    </row>
    <row r="189" spans="1:11" x14ac:dyDescent="0.3">
      <c r="A189" t="s">
        <v>2347</v>
      </c>
      <c r="B189" t="s">
        <v>2344</v>
      </c>
      <c r="K189" t="s">
        <v>2345</v>
      </c>
    </row>
    <row r="190" spans="1:11" x14ac:dyDescent="0.3">
      <c r="A190" t="s">
        <v>2345</v>
      </c>
      <c r="B190" t="s">
        <v>2344</v>
      </c>
      <c r="K190" t="s">
        <v>2350</v>
      </c>
    </row>
    <row r="191" spans="1:11" x14ac:dyDescent="0.3">
      <c r="A191" t="s">
        <v>2350</v>
      </c>
      <c r="B191" s="19" t="s">
        <v>2219</v>
      </c>
      <c r="K191" t="s">
        <v>2348</v>
      </c>
    </row>
    <row r="192" spans="1:11" x14ac:dyDescent="0.3">
      <c r="A192" t="s">
        <v>2348</v>
      </c>
      <c r="B192" s="19" t="s">
        <v>2219</v>
      </c>
      <c r="K192" t="s">
        <v>2346</v>
      </c>
    </row>
    <row r="193" spans="1:11" x14ac:dyDescent="0.3">
      <c r="A193" t="s">
        <v>2346</v>
      </c>
      <c r="B193" s="19" t="s">
        <v>2362</v>
      </c>
      <c r="K193" t="s">
        <v>2187</v>
      </c>
    </row>
    <row r="194" spans="1:11" x14ac:dyDescent="0.3">
      <c r="A194" t="s">
        <v>2187</v>
      </c>
      <c r="B194" s="19" t="s">
        <v>2362</v>
      </c>
      <c r="K194" t="s">
        <v>2184</v>
      </c>
    </row>
    <row r="195" spans="1:11" x14ac:dyDescent="0.3">
      <c r="A195" t="s">
        <v>2184</v>
      </c>
      <c r="B195" s="19" t="s">
        <v>992</v>
      </c>
      <c r="K195" t="s">
        <v>2185</v>
      </c>
    </row>
    <row r="196" spans="1:11" x14ac:dyDescent="0.3">
      <c r="A196" t="s">
        <v>2185</v>
      </c>
      <c r="B196" s="19" t="s">
        <v>992</v>
      </c>
      <c r="K196" t="s">
        <v>2186</v>
      </c>
    </row>
    <row r="197" spans="1:11" x14ac:dyDescent="0.3">
      <c r="A197" t="s">
        <v>2186</v>
      </c>
      <c r="B197" t="s">
        <v>2360</v>
      </c>
      <c r="K197" t="s">
        <v>2183</v>
      </c>
    </row>
    <row r="198" spans="1:11" x14ac:dyDescent="0.3">
      <c r="A198" t="s">
        <v>2183</v>
      </c>
      <c r="B198" t="s">
        <v>2368</v>
      </c>
      <c r="K198" t="s">
        <v>2188</v>
      </c>
    </row>
    <row r="199" spans="1:11" x14ac:dyDescent="0.3">
      <c r="A199" t="s">
        <v>2188</v>
      </c>
      <c r="B199" t="s">
        <v>2369</v>
      </c>
      <c r="K199" t="s">
        <v>2352</v>
      </c>
    </row>
    <row r="200" spans="1:11" x14ac:dyDescent="0.3">
      <c r="A200" t="s">
        <v>2352</v>
      </c>
      <c r="B200" s="13" t="s">
        <v>2196</v>
      </c>
      <c r="K200" t="s">
        <v>2355</v>
      </c>
    </row>
    <row r="201" spans="1:11" x14ac:dyDescent="0.3">
      <c r="A201" t="s">
        <v>2355</v>
      </c>
      <c r="B201" t="s">
        <v>2195</v>
      </c>
      <c r="K201" t="s">
        <v>2354</v>
      </c>
    </row>
    <row r="202" spans="1:11" x14ac:dyDescent="0.3">
      <c r="A202" t="s">
        <v>2354</v>
      </c>
      <c r="B202" t="s">
        <v>2195</v>
      </c>
      <c r="K202" t="s">
        <v>2353</v>
      </c>
    </row>
    <row r="203" spans="1:11" x14ac:dyDescent="0.3">
      <c r="A203" t="s">
        <v>2353</v>
      </c>
      <c r="B203" t="s">
        <v>2195</v>
      </c>
      <c r="K203" t="s">
        <v>3430</v>
      </c>
    </row>
    <row r="204" spans="1:11" x14ac:dyDescent="0.3">
      <c r="A204" t="s">
        <v>3430</v>
      </c>
      <c r="B204" t="s">
        <v>2195</v>
      </c>
      <c r="K204" t="s">
        <v>2358</v>
      </c>
    </row>
    <row r="205" spans="1:11" x14ac:dyDescent="0.3">
      <c r="A205" t="s">
        <v>2358</v>
      </c>
      <c r="B205" t="s">
        <v>2195</v>
      </c>
      <c r="K205" t="s">
        <v>2357</v>
      </c>
    </row>
    <row r="206" spans="1:11" x14ac:dyDescent="0.3">
      <c r="A206" t="s">
        <v>2357</v>
      </c>
      <c r="B206" t="s">
        <v>2195</v>
      </c>
      <c r="K206" t="s">
        <v>2356</v>
      </c>
    </row>
    <row r="207" spans="1:11" x14ac:dyDescent="0.3">
      <c r="A207" t="s">
        <v>2356</v>
      </c>
      <c r="B207" t="s">
        <v>2195</v>
      </c>
      <c r="K207" t="s">
        <v>2362</v>
      </c>
    </row>
    <row r="208" spans="1:11" x14ac:dyDescent="0.3">
      <c r="A208" t="s">
        <v>2362</v>
      </c>
      <c r="B208" t="s">
        <v>2195</v>
      </c>
      <c r="K208" t="s">
        <v>992</v>
      </c>
    </row>
    <row r="209" spans="1:11" x14ac:dyDescent="0.3">
      <c r="A209" t="s">
        <v>992</v>
      </c>
      <c r="B209" t="s">
        <v>2195</v>
      </c>
      <c r="K209" t="s">
        <v>2361</v>
      </c>
    </row>
    <row r="210" spans="1:11" x14ac:dyDescent="0.3">
      <c r="A210" t="s">
        <v>2361</v>
      </c>
      <c r="B210" t="s">
        <v>2195</v>
      </c>
      <c r="K210" t="s">
        <v>2360</v>
      </c>
    </row>
    <row r="211" spans="1:11" x14ac:dyDescent="0.3">
      <c r="A211" t="s">
        <v>2360</v>
      </c>
      <c r="B211" t="s">
        <v>2195</v>
      </c>
      <c r="K211" t="s">
        <v>2363</v>
      </c>
    </row>
    <row r="212" spans="1:11" x14ac:dyDescent="0.3">
      <c r="A212" t="s">
        <v>2363</v>
      </c>
      <c r="B212" s="19" t="s">
        <v>2361</v>
      </c>
      <c r="K212" t="s">
        <v>2365</v>
      </c>
    </row>
    <row r="213" spans="1:11" x14ac:dyDescent="0.3">
      <c r="A213" t="s">
        <v>2365</v>
      </c>
      <c r="B213" s="19" t="s">
        <v>2361</v>
      </c>
      <c r="K213" t="s">
        <v>530</v>
      </c>
    </row>
    <row r="214" spans="1:11" x14ac:dyDescent="0.3">
      <c r="A214" t="s">
        <v>530</v>
      </c>
      <c r="B214" s="19" t="s">
        <v>2427</v>
      </c>
      <c r="K214" t="s">
        <v>531</v>
      </c>
    </row>
    <row r="215" spans="1:11" x14ac:dyDescent="0.3">
      <c r="A215" t="s">
        <v>531</v>
      </c>
      <c r="B215" s="19" t="s">
        <v>2427</v>
      </c>
      <c r="K215" t="s">
        <v>2364</v>
      </c>
    </row>
    <row r="216" spans="1:11" x14ac:dyDescent="0.3">
      <c r="A216" t="s">
        <v>2364</v>
      </c>
      <c r="B216" s="19" t="s">
        <v>2426</v>
      </c>
      <c r="K216" t="s">
        <v>529</v>
      </c>
    </row>
    <row r="217" spans="1:11" x14ac:dyDescent="0.3">
      <c r="A217" t="s">
        <v>529</v>
      </c>
      <c r="B217" s="19" t="s">
        <v>2426</v>
      </c>
      <c r="K217" t="s">
        <v>2366</v>
      </c>
    </row>
    <row r="218" spans="1:11" x14ac:dyDescent="0.3">
      <c r="A218" t="s">
        <v>2366</v>
      </c>
      <c r="B218" s="19" t="s">
        <v>3404</v>
      </c>
      <c r="K218" t="s">
        <v>3371</v>
      </c>
    </row>
    <row r="219" spans="1:11" x14ac:dyDescent="0.3">
      <c r="A219" t="s">
        <v>3371</v>
      </c>
      <c r="B219" s="19" t="s">
        <v>3404</v>
      </c>
      <c r="K219" t="s">
        <v>2367</v>
      </c>
    </row>
    <row r="220" spans="1:11" x14ac:dyDescent="0.3">
      <c r="A220" t="s">
        <v>2367</v>
      </c>
      <c r="B220" s="19" t="s">
        <v>3404</v>
      </c>
      <c r="K220" t="s">
        <v>3365</v>
      </c>
    </row>
    <row r="221" spans="1:11" x14ac:dyDescent="0.3">
      <c r="A221" t="s">
        <v>3365</v>
      </c>
      <c r="B221" s="19" t="s">
        <v>3404</v>
      </c>
      <c r="K221" t="s">
        <v>3366</v>
      </c>
    </row>
    <row r="222" spans="1:11" x14ac:dyDescent="0.3">
      <c r="A222" t="s">
        <v>3366</v>
      </c>
      <c r="B222" s="19" t="s">
        <v>3404</v>
      </c>
      <c r="K222" t="s">
        <v>3367</v>
      </c>
    </row>
    <row r="223" spans="1:11" x14ac:dyDescent="0.3">
      <c r="A223" t="s">
        <v>3367</v>
      </c>
      <c r="B223" t="s">
        <v>3405</v>
      </c>
      <c r="K223" t="s">
        <v>3368</v>
      </c>
    </row>
    <row r="224" spans="1:11" x14ac:dyDescent="0.3">
      <c r="A224" t="s">
        <v>3368</v>
      </c>
      <c r="B224" t="s">
        <v>3405</v>
      </c>
      <c r="K224" t="s">
        <v>3369</v>
      </c>
    </row>
    <row r="225" spans="1:11" x14ac:dyDescent="0.3">
      <c r="A225" t="s">
        <v>3369</v>
      </c>
      <c r="B225" t="s">
        <v>3405</v>
      </c>
      <c r="K225" t="s">
        <v>3431</v>
      </c>
    </row>
    <row r="226" spans="1:11" x14ac:dyDescent="0.3">
      <c r="A226" t="s">
        <v>3431</v>
      </c>
      <c r="B226" t="s">
        <v>3405</v>
      </c>
      <c r="K226" t="s">
        <v>3432</v>
      </c>
    </row>
    <row r="227" spans="1:11" x14ac:dyDescent="0.3">
      <c r="A227" t="s">
        <v>3432</v>
      </c>
      <c r="B227" t="s">
        <v>3405</v>
      </c>
      <c r="K227" t="s">
        <v>2369</v>
      </c>
    </row>
    <row r="228" spans="1:11" x14ac:dyDescent="0.3">
      <c r="A228" t="s">
        <v>2369</v>
      </c>
      <c r="B228" s="19" t="s">
        <v>3445</v>
      </c>
      <c r="K228" t="s">
        <v>2368</v>
      </c>
    </row>
    <row r="229" spans="1:11" x14ac:dyDescent="0.3">
      <c r="A229" t="s">
        <v>2368</v>
      </c>
      <c r="B229" s="19" t="s">
        <v>3445</v>
      </c>
      <c r="K229" t="s">
        <v>2594</v>
      </c>
    </row>
    <row r="230" spans="1:11" x14ac:dyDescent="0.3">
      <c r="A230" t="s">
        <v>2594</v>
      </c>
      <c r="B230" s="19" t="s">
        <v>3445</v>
      </c>
      <c r="K230" t="s">
        <v>2595</v>
      </c>
    </row>
    <row r="231" spans="1:11" x14ac:dyDescent="0.3">
      <c r="A231" t="s">
        <v>2595</v>
      </c>
      <c r="B231" s="26" t="s">
        <v>3655</v>
      </c>
      <c r="K231" t="s">
        <v>2596</v>
      </c>
    </row>
    <row r="232" spans="1:11" x14ac:dyDescent="0.3">
      <c r="A232" t="s">
        <v>2596</v>
      </c>
      <c r="B232" s="26" t="s">
        <v>3655</v>
      </c>
      <c r="K232" t="s">
        <v>2598</v>
      </c>
    </row>
    <row r="233" spans="1:11" x14ac:dyDescent="0.3">
      <c r="A233" t="s">
        <v>2596</v>
      </c>
      <c r="B233" s="26" t="s">
        <v>3655</v>
      </c>
      <c r="K233" t="s">
        <v>2375</v>
      </c>
    </row>
    <row r="234" spans="1:11" x14ac:dyDescent="0.3">
      <c r="A234" t="s">
        <v>2597</v>
      </c>
      <c r="B234" s="26" t="s">
        <v>3655</v>
      </c>
      <c r="K234" t="s">
        <v>2371</v>
      </c>
    </row>
    <row r="235" spans="1:11" x14ac:dyDescent="0.3">
      <c r="A235" t="s">
        <v>2598</v>
      </c>
      <c r="B235" s="19" t="s">
        <v>2208</v>
      </c>
      <c r="K235" t="s">
        <v>2374</v>
      </c>
    </row>
    <row r="236" spans="1:11" x14ac:dyDescent="0.3">
      <c r="A236" t="s">
        <v>2375</v>
      </c>
      <c r="B236" s="19" t="s">
        <v>2208</v>
      </c>
      <c r="K236" t="s">
        <v>2372</v>
      </c>
    </row>
    <row r="237" spans="1:11" x14ac:dyDescent="0.3">
      <c r="A237" t="s">
        <v>2371</v>
      </c>
      <c r="B237" s="19" t="s">
        <v>2208</v>
      </c>
      <c r="K237" t="s">
        <v>2376</v>
      </c>
    </row>
    <row r="238" spans="1:11" x14ac:dyDescent="0.3">
      <c r="A238" t="s">
        <v>2374</v>
      </c>
      <c r="B238" s="19" t="s">
        <v>2206</v>
      </c>
      <c r="K238" t="s">
        <v>2370</v>
      </c>
    </row>
    <row r="239" spans="1:11" x14ac:dyDescent="0.3">
      <c r="A239" t="s">
        <v>2372</v>
      </c>
      <c r="B239" s="19" t="s">
        <v>2206</v>
      </c>
      <c r="K239" t="s">
        <v>2373</v>
      </c>
    </row>
    <row r="240" spans="1:11" x14ac:dyDescent="0.3">
      <c r="A240" t="s">
        <v>2376</v>
      </c>
      <c r="B240" s="19" t="s">
        <v>2206</v>
      </c>
      <c r="K240" t="s">
        <v>2377</v>
      </c>
    </row>
    <row r="241" spans="1:11" x14ac:dyDescent="0.3">
      <c r="A241" t="s">
        <v>2370</v>
      </c>
      <c r="B241" s="19" t="s">
        <v>2210</v>
      </c>
      <c r="K241" t="s">
        <v>2380</v>
      </c>
    </row>
    <row r="242" spans="1:11" x14ac:dyDescent="0.3">
      <c r="A242" t="s">
        <v>2373</v>
      </c>
      <c r="B242" s="19" t="s">
        <v>2210</v>
      </c>
      <c r="K242" t="s">
        <v>2378</v>
      </c>
    </row>
    <row r="243" spans="1:11" x14ac:dyDescent="0.3">
      <c r="A243" t="s">
        <v>2377</v>
      </c>
      <c r="B243" s="19" t="s">
        <v>2210</v>
      </c>
      <c r="K243" t="s">
        <v>2379</v>
      </c>
    </row>
    <row r="244" spans="1:11" x14ac:dyDescent="0.3">
      <c r="A244" t="s">
        <v>2380</v>
      </c>
      <c r="B244" s="19" t="s">
        <v>2207</v>
      </c>
      <c r="K244" t="s">
        <v>2381</v>
      </c>
    </row>
    <row r="245" spans="1:11" x14ac:dyDescent="0.3">
      <c r="A245" t="s">
        <v>2378</v>
      </c>
      <c r="B245" s="19" t="s">
        <v>2207</v>
      </c>
      <c r="K245" t="s">
        <v>2382</v>
      </c>
    </row>
    <row r="246" spans="1:11" x14ac:dyDescent="0.3">
      <c r="A246" t="s">
        <v>2379</v>
      </c>
      <c r="B246" s="19" t="s">
        <v>2207</v>
      </c>
      <c r="K246" t="s">
        <v>2383</v>
      </c>
    </row>
    <row r="247" spans="1:11" x14ac:dyDescent="0.3">
      <c r="A247" t="s">
        <v>2381</v>
      </c>
      <c r="B247" s="19" t="s">
        <v>2207</v>
      </c>
      <c r="K247" t="s">
        <v>2384</v>
      </c>
    </row>
    <row r="248" spans="1:11" x14ac:dyDescent="0.3">
      <c r="A248" t="s">
        <v>2382</v>
      </c>
      <c r="B248" s="19" t="s">
        <v>2469</v>
      </c>
      <c r="K248" t="s">
        <v>2385</v>
      </c>
    </row>
    <row r="249" spans="1:11" x14ac:dyDescent="0.3">
      <c r="A249" t="s">
        <v>2383</v>
      </c>
      <c r="B249" s="19" t="s">
        <v>2469</v>
      </c>
      <c r="K249" t="s">
        <v>2386</v>
      </c>
    </row>
    <row r="250" spans="1:11" x14ac:dyDescent="0.3">
      <c r="A250" t="s">
        <v>2384</v>
      </c>
      <c r="B250" s="19" t="s">
        <v>2469</v>
      </c>
      <c r="K250" t="s">
        <v>2387</v>
      </c>
    </row>
    <row r="251" spans="1:11" x14ac:dyDescent="0.3">
      <c r="A251" t="s">
        <v>2385</v>
      </c>
      <c r="B251" s="19" t="s">
        <v>2469</v>
      </c>
      <c r="K251" t="s">
        <v>2388</v>
      </c>
    </row>
    <row r="252" spans="1:11" x14ac:dyDescent="0.3">
      <c r="A252" t="s">
        <v>2386</v>
      </c>
      <c r="B252" s="19" t="s">
        <v>2469</v>
      </c>
      <c r="K252" t="s">
        <v>2389</v>
      </c>
    </row>
    <row r="253" spans="1:11" x14ac:dyDescent="0.3">
      <c r="A253" t="s">
        <v>2387</v>
      </c>
      <c r="B253" s="19" t="s">
        <v>2469</v>
      </c>
      <c r="K253" t="s">
        <v>2390</v>
      </c>
    </row>
    <row r="254" spans="1:11" x14ac:dyDescent="0.3">
      <c r="A254" t="s">
        <v>2388</v>
      </c>
      <c r="B254" t="s">
        <v>2470</v>
      </c>
      <c r="K254" t="s">
        <v>2391</v>
      </c>
    </row>
    <row r="255" spans="1:11" x14ac:dyDescent="0.3">
      <c r="A255" t="s">
        <v>2389</v>
      </c>
      <c r="B255" t="s">
        <v>2470</v>
      </c>
      <c r="K255" t="s">
        <v>2189</v>
      </c>
    </row>
    <row r="256" spans="1:11" x14ac:dyDescent="0.3">
      <c r="A256" t="s">
        <v>2390</v>
      </c>
      <c r="B256" t="s">
        <v>2470</v>
      </c>
      <c r="K256" t="s">
        <v>2190</v>
      </c>
    </row>
    <row r="257" spans="1:11" x14ac:dyDescent="0.3">
      <c r="A257" t="s">
        <v>2391</v>
      </c>
      <c r="B257" t="s">
        <v>2470</v>
      </c>
      <c r="K257" t="s">
        <v>2191</v>
      </c>
    </row>
    <row r="258" spans="1:11" x14ac:dyDescent="0.3">
      <c r="A258" t="s">
        <v>2189</v>
      </c>
      <c r="B258" t="s">
        <v>2470</v>
      </c>
      <c r="K258" t="s">
        <v>2395</v>
      </c>
    </row>
    <row r="259" spans="1:11" x14ac:dyDescent="0.3">
      <c r="A259" t="s">
        <v>2190</v>
      </c>
      <c r="B259" t="s">
        <v>2470</v>
      </c>
      <c r="K259" t="s">
        <v>2396</v>
      </c>
    </row>
    <row r="260" spans="1:11" x14ac:dyDescent="0.3">
      <c r="A260" t="s">
        <v>2191</v>
      </c>
      <c r="B260" s="19" t="s">
        <v>2471</v>
      </c>
      <c r="K260" t="s">
        <v>2399</v>
      </c>
    </row>
    <row r="261" spans="1:11" x14ac:dyDescent="0.3">
      <c r="A261" t="s">
        <v>2395</v>
      </c>
      <c r="B261" s="19" t="s">
        <v>2471</v>
      </c>
      <c r="K261" t="s">
        <v>2398</v>
      </c>
    </row>
    <row r="262" spans="1:11" x14ac:dyDescent="0.3">
      <c r="A262" t="s">
        <v>2396</v>
      </c>
      <c r="B262" s="19" t="s">
        <v>2471</v>
      </c>
      <c r="K262" t="s">
        <v>2196</v>
      </c>
    </row>
    <row r="263" spans="1:11" x14ac:dyDescent="0.3">
      <c r="A263" t="s">
        <v>2399</v>
      </c>
      <c r="B263" s="19" t="s">
        <v>2471</v>
      </c>
      <c r="K263" t="s">
        <v>2192</v>
      </c>
    </row>
    <row r="264" spans="1:11" x14ac:dyDescent="0.3">
      <c r="A264" t="s">
        <v>2398</v>
      </c>
      <c r="B264" s="19" t="s">
        <v>2471</v>
      </c>
      <c r="K264" t="s">
        <v>2400</v>
      </c>
    </row>
    <row r="265" spans="1:11" x14ac:dyDescent="0.3">
      <c r="A265" t="s">
        <v>2196</v>
      </c>
      <c r="B265" s="19" t="s">
        <v>2471</v>
      </c>
      <c r="K265" t="s">
        <v>2194</v>
      </c>
    </row>
    <row r="266" spans="1:11" x14ac:dyDescent="0.3">
      <c r="A266" t="s">
        <v>2192</v>
      </c>
      <c r="B266" s="19" t="s">
        <v>2472</v>
      </c>
      <c r="K266" t="s">
        <v>2193</v>
      </c>
    </row>
    <row r="267" spans="1:11" x14ac:dyDescent="0.3">
      <c r="A267" t="s">
        <v>2400</v>
      </c>
      <c r="B267" s="19" t="s">
        <v>2472</v>
      </c>
      <c r="K267" t="s">
        <v>2401</v>
      </c>
    </row>
    <row r="268" spans="1:11" x14ac:dyDescent="0.3">
      <c r="A268" t="s">
        <v>2188</v>
      </c>
      <c r="B268" s="19" t="s">
        <v>2472</v>
      </c>
      <c r="K268" t="s">
        <v>2402</v>
      </c>
    </row>
    <row r="269" spans="1:11" x14ac:dyDescent="0.3">
      <c r="A269" t="s">
        <v>2194</v>
      </c>
      <c r="B269" s="19" t="s">
        <v>2472</v>
      </c>
      <c r="K269" t="s">
        <v>2403</v>
      </c>
    </row>
    <row r="270" spans="1:11" x14ac:dyDescent="0.3">
      <c r="A270" t="s">
        <v>2127</v>
      </c>
      <c r="B270" s="19" t="s">
        <v>2472</v>
      </c>
      <c r="K270" t="s">
        <v>2405</v>
      </c>
    </row>
    <row r="271" spans="1:11" x14ac:dyDescent="0.3">
      <c r="A271" t="s">
        <v>2193</v>
      </c>
      <c r="B271" s="19" t="s">
        <v>2472</v>
      </c>
      <c r="K271" t="s">
        <v>2404</v>
      </c>
    </row>
    <row r="272" spans="1:11" x14ac:dyDescent="0.3">
      <c r="A272" t="s">
        <v>2401</v>
      </c>
      <c r="B272" s="19" t="s">
        <v>2472</v>
      </c>
      <c r="K272" t="s">
        <v>2195</v>
      </c>
    </row>
    <row r="273" spans="1:11" x14ac:dyDescent="0.3">
      <c r="A273" t="s">
        <v>2402</v>
      </c>
      <c r="B273" s="19" t="s">
        <v>2473</v>
      </c>
      <c r="K273" t="s">
        <v>2407</v>
      </c>
    </row>
    <row r="274" spans="1:11" x14ac:dyDescent="0.3">
      <c r="A274" t="s">
        <v>2403</v>
      </c>
      <c r="B274" s="19" t="s">
        <v>2473</v>
      </c>
      <c r="K274" t="s">
        <v>2408</v>
      </c>
    </row>
    <row r="275" spans="1:11" x14ac:dyDescent="0.3">
      <c r="A275" t="s">
        <v>2405</v>
      </c>
      <c r="B275" s="19" t="s">
        <v>2473</v>
      </c>
      <c r="K275" t="s">
        <v>2406</v>
      </c>
    </row>
    <row r="276" spans="1:11" x14ac:dyDescent="0.3">
      <c r="A276" t="s">
        <v>2404</v>
      </c>
      <c r="B276" s="19" t="s">
        <v>2473</v>
      </c>
      <c r="K276" t="s">
        <v>2606</v>
      </c>
    </row>
    <row r="277" spans="1:11" x14ac:dyDescent="0.3">
      <c r="A277" t="s">
        <v>2195</v>
      </c>
      <c r="B277" s="19" t="s">
        <v>2473</v>
      </c>
      <c r="K277" t="s">
        <v>3433</v>
      </c>
    </row>
    <row r="278" spans="1:11" x14ac:dyDescent="0.3">
      <c r="A278" t="s">
        <v>2407</v>
      </c>
      <c r="B278" s="19" t="s">
        <v>2473</v>
      </c>
      <c r="K278" t="s">
        <v>2619</v>
      </c>
    </row>
    <row r="279" spans="1:11" x14ac:dyDescent="0.3">
      <c r="A279" t="s">
        <v>2408</v>
      </c>
      <c r="B279" s="19" t="s">
        <v>2473</v>
      </c>
      <c r="K279" t="s">
        <v>2624</v>
      </c>
    </row>
    <row r="280" spans="1:11" x14ac:dyDescent="0.3">
      <c r="A280" t="s">
        <v>2406</v>
      </c>
      <c r="B280" s="19" t="s">
        <v>2473</v>
      </c>
      <c r="K280" t="s">
        <v>2625</v>
      </c>
    </row>
    <row r="281" spans="1:11" x14ac:dyDescent="0.3">
      <c r="A281" t="s">
        <v>2606</v>
      </c>
      <c r="B281" s="19" t="s">
        <v>3403</v>
      </c>
      <c r="K281" t="s">
        <v>2620</v>
      </c>
    </row>
    <row r="282" spans="1:11" x14ac:dyDescent="0.3">
      <c r="A282" t="s">
        <v>3433</v>
      </c>
      <c r="B282" s="19" t="s">
        <v>2498</v>
      </c>
      <c r="K282" t="s">
        <v>2621</v>
      </c>
    </row>
    <row r="283" spans="1:11" x14ac:dyDescent="0.3">
      <c r="A283" t="s">
        <v>2619</v>
      </c>
      <c r="B283" s="19" t="s">
        <v>2498</v>
      </c>
      <c r="K283" t="s">
        <v>2622</v>
      </c>
    </row>
    <row r="284" spans="1:11" x14ac:dyDescent="0.3">
      <c r="A284" t="s">
        <v>2624</v>
      </c>
      <c r="B284" s="19" t="s">
        <v>2166</v>
      </c>
      <c r="K284" t="s">
        <v>2623</v>
      </c>
    </row>
    <row r="285" spans="1:11" x14ac:dyDescent="0.3">
      <c r="A285" t="s">
        <v>2625</v>
      </c>
      <c r="B285" s="19" t="s">
        <v>2175</v>
      </c>
      <c r="K285" t="s">
        <v>2618</v>
      </c>
    </row>
    <row r="286" spans="1:11" x14ac:dyDescent="0.3">
      <c r="A286" t="s">
        <v>2620</v>
      </c>
      <c r="B286" s="19" t="s">
        <v>3617</v>
      </c>
      <c r="K286" t="s">
        <v>2410</v>
      </c>
    </row>
    <row r="287" spans="1:11" x14ac:dyDescent="0.3">
      <c r="A287" t="s">
        <v>2621</v>
      </c>
      <c r="B287" s="19" t="s">
        <v>3406</v>
      </c>
      <c r="K287" t="s">
        <v>2409</v>
      </c>
    </row>
    <row r="288" spans="1:11" x14ac:dyDescent="0.3">
      <c r="A288" t="s">
        <v>2622</v>
      </c>
      <c r="B288" s="19" t="s">
        <v>2501</v>
      </c>
      <c r="K288" t="s">
        <v>2599</v>
      </c>
    </row>
    <row r="289" spans="1:11" x14ac:dyDescent="0.3">
      <c r="A289" t="s">
        <v>2623</v>
      </c>
      <c r="B289" s="19" t="s">
        <v>3479</v>
      </c>
      <c r="K289" t="s">
        <v>2411</v>
      </c>
    </row>
    <row r="290" spans="1:11" x14ac:dyDescent="0.3">
      <c r="A290" t="s">
        <v>2618</v>
      </c>
      <c r="B290" s="19" t="s">
        <v>3407</v>
      </c>
      <c r="K290" t="s">
        <v>2414</v>
      </c>
    </row>
    <row r="291" spans="1:11" x14ac:dyDescent="0.3">
      <c r="A291" t="s">
        <v>2410</v>
      </c>
      <c r="B291" s="19" t="s">
        <v>3408</v>
      </c>
      <c r="K291" t="s">
        <v>2412</v>
      </c>
    </row>
    <row r="292" spans="1:11" x14ac:dyDescent="0.3">
      <c r="A292" t="s">
        <v>2409</v>
      </c>
      <c r="B292" s="19" t="s">
        <v>3409</v>
      </c>
      <c r="K292" t="s">
        <v>2413</v>
      </c>
    </row>
    <row r="293" spans="1:11" x14ac:dyDescent="0.3">
      <c r="A293" t="s">
        <v>2599</v>
      </c>
      <c r="B293" s="19" t="s">
        <v>2519</v>
      </c>
      <c r="K293" t="s">
        <v>2415</v>
      </c>
    </row>
    <row r="294" spans="1:11" x14ac:dyDescent="0.3">
      <c r="A294" t="s">
        <v>2411</v>
      </c>
      <c r="B294" s="19" t="s">
        <v>2513</v>
      </c>
      <c r="K294" t="s">
        <v>2416</v>
      </c>
    </row>
    <row r="295" spans="1:11" x14ac:dyDescent="0.3">
      <c r="A295" t="s">
        <v>2414</v>
      </c>
      <c r="B295" s="19" t="s">
        <v>2514</v>
      </c>
      <c r="K295" t="s">
        <v>2417</v>
      </c>
    </row>
    <row r="296" spans="1:11" x14ac:dyDescent="0.3">
      <c r="A296" t="s">
        <v>2412</v>
      </c>
      <c r="B296" s="19" t="s">
        <v>2245</v>
      </c>
      <c r="K296" t="s">
        <v>2418</v>
      </c>
    </row>
    <row r="297" spans="1:11" x14ac:dyDescent="0.3">
      <c r="A297" t="s">
        <v>2413</v>
      </c>
      <c r="B297" s="19" t="s">
        <v>2245</v>
      </c>
      <c r="K297" t="s">
        <v>2419</v>
      </c>
    </row>
    <row r="298" spans="1:11" x14ac:dyDescent="0.3">
      <c r="A298" t="s">
        <v>2415</v>
      </c>
      <c r="B298" s="19" t="s">
        <v>2245</v>
      </c>
      <c r="K298" t="s">
        <v>2421</v>
      </c>
    </row>
    <row r="299" spans="1:11" x14ac:dyDescent="0.3">
      <c r="A299" t="s">
        <v>2416</v>
      </c>
      <c r="B299" s="19" t="s">
        <v>2245</v>
      </c>
      <c r="K299" t="s">
        <v>2420</v>
      </c>
    </row>
    <row r="300" spans="1:11" x14ac:dyDescent="0.3">
      <c r="A300" t="s">
        <v>2417</v>
      </c>
      <c r="B300" s="19" t="s">
        <v>2245</v>
      </c>
      <c r="K300" t="s">
        <v>2600</v>
      </c>
    </row>
    <row r="301" spans="1:11" x14ac:dyDescent="0.3">
      <c r="A301" t="s">
        <v>2418</v>
      </c>
      <c r="B301" s="19" t="s">
        <v>2245</v>
      </c>
      <c r="K301" t="s">
        <v>2601</v>
      </c>
    </row>
    <row r="302" spans="1:11" x14ac:dyDescent="0.3">
      <c r="A302" t="s">
        <v>2419</v>
      </c>
      <c r="B302" s="19" t="s">
        <v>2245</v>
      </c>
      <c r="K302" t="s">
        <v>703</v>
      </c>
    </row>
    <row r="303" spans="1:11" x14ac:dyDescent="0.3">
      <c r="A303" t="s">
        <v>2421</v>
      </c>
      <c r="B303" s="19" t="s">
        <v>2553</v>
      </c>
      <c r="K303" t="s">
        <v>2422</v>
      </c>
    </row>
    <row r="304" spans="1:11" x14ac:dyDescent="0.3">
      <c r="A304" t="s">
        <v>2420</v>
      </c>
      <c r="B304" s="19" t="s">
        <v>2553</v>
      </c>
      <c r="K304" t="s">
        <v>2423</v>
      </c>
    </row>
    <row r="305" spans="1:11" x14ac:dyDescent="0.3">
      <c r="A305" t="s">
        <v>2600</v>
      </c>
      <c r="B305" s="19" t="s">
        <v>2553</v>
      </c>
      <c r="K305" t="s">
        <v>2198</v>
      </c>
    </row>
    <row r="306" spans="1:11" x14ac:dyDescent="0.3">
      <c r="A306" t="s">
        <v>2601</v>
      </c>
      <c r="B306" s="19" t="s">
        <v>2246</v>
      </c>
      <c r="K306" t="s">
        <v>2197</v>
      </c>
    </row>
    <row r="307" spans="1:11" x14ac:dyDescent="0.3">
      <c r="A307" t="s">
        <v>703</v>
      </c>
      <c r="B307" s="19" t="s">
        <v>2246</v>
      </c>
      <c r="K307" t="s">
        <v>2424</v>
      </c>
    </row>
    <row r="308" spans="1:11" x14ac:dyDescent="0.3">
      <c r="A308" t="s">
        <v>2422</v>
      </c>
      <c r="B308" s="19" t="s">
        <v>2246</v>
      </c>
      <c r="K308" t="s">
        <v>2425</v>
      </c>
    </row>
    <row r="309" spans="1:11" x14ac:dyDescent="0.3">
      <c r="A309" t="s">
        <v>2423</v>
      </c>
      <c r="B309" s="19" t="s">
        <v>2552</v>
      </c>
      <c r="K309" t="s">
        <v>2202</v>
      </c>
    </row>
    <row r="310" spans="1:11" x14ac:dyDescent="0.3">
      <c r="A310" t="s">
        <v>2198</v>
      </c>
      <c r="B310" s="19" t="s">
        <v>2552</v>
      </c>
      <c r="K310" t="s">
        <v>2201</v>
      </c>
    </row>
    <row r="311" spans="1:11" x14ac:dyDescent="0.3">
      <c r="A311" t="s">
        <v>2197</v>
      </c>
      <c r="B311" s="19" t="s">
        <v>2555</v>
      </c>
      <c r="K311" t="s">
        <v>2200</v>
      </c>
    </row>
    <row r="312" spans="1:11" x14ac:dyDescent="0.3">
      <c r="A312" t="s">
        <v>2424</v>
      </c>
      <c r="B312" s="19" t="s">
        <v>2556</v>
      </c>
      <c r="K312" t="s">
        <v>2199</v>
      </c>
    </row>
    <row r="313" spans="1:11" x14ac:dyDescent="0.3">
      <c r="A313" t="s">
        <v>2425</v>
      </c>
      <c r="B313" s="19" t="s">
        <v>2554</v>
      </c>
      <c r="K313" t="s">
        <v>3434</v>
      </c>
    </row>
    <row r="314" spans="1:11" x14ac:dyDescent="0.3">
      <c r="A314" t="s">
        <v>2202</v>
      </c>
      <c r="B314" s="19" t="s">
        <v>2248</v>
      </c>
      <c r="K314" t="s">
        <v>2614</v>
      </c>
    </row>
    <row r="315" spans="1:11" x14ac:dyDescent="0.3">
      <c r="A315" t="s">
        <v>2201</v>
      </c>
      <c r="B315" s="19" t="s">
        <v>2249</v>
      </c>
      <c r="K315" t="s">
        <v>2427</v>
      </c>
    </row>
    <row r="316" spans="1:11" x14ac:dyDescent="0.3">
      <c r="A316" t="s">
        <v>2200</v>
      </c>
      <c r="B316" s="19" t="s">
        <v>2247</v>
      </c>
      <c r="K316" t="s">
        <v>2426</v>
      </c>
    </row>
    <row r="317" spans="1:11" x14ac:dyDescent="0.3">
      <c r="A317" t="s">
        <v>2199</v>
      </c>
      <c r="B317" s="19" t="s">
        <v>2632</v>
      </c>
      <c r="K317" t="s">
        <v>3404</v>
      </c>
    </row>
    <row r="318" spans="1:11" x14ac:dyDescent="0.3">
      <c r="A318" t="s">
        <v>3434</v>
      </c>
      <c r="B318" s="19" t="s">
        <v>2632</v>
      </c>
      <c r="K318" t="s">
        <v>3405</v>
      </c>
    </row>
    <row r="319" spans="1:11" x14ac:dyDescent="0.3">
      <c r="A319" t="s">
        <v>2614</v>
      </c>
      <c r="B319" s="19" t="s">
        <v>2631</v>
      </c>
      <c r="K319" t="s">
        <v>3435</v>
      </c>
    </row>
    <row r="320" spans="1:11" x14ac:dyDescent="0.3">
      <c r="A320" t="s">
        <v>2427</v>
      </c>
      <c r="B320" s="19" t="s">
        <v>2631</v>
      </c>
      <c r="K320" t="s">
        <v>2615</v>
      </c>
    </row>
    <row r="321" spans="1:11" x14ac:dyDescent="0.3">
      <c r="A321" t="s">
        <v>2426</v>
      </c>
      <c r="B321" s="19" t="s">
        <v>2630</v>
      </c>
      <c r="K321" t="s">
        <v>2429</v>
      </c>
    </row>
    <row r="322" spans="1:11" x14ac:dyDescent="0.3">
      <c r="A322" t="s">
        <v>3404</v>
      </c>
      <c r="B322" s="19" t="s">
        <v>2630</v>
      </c>
      <c r="K322" t="s">
        <v>2428</v>
      </c>
    </row>
    <row r="323" spans="1:11" x14ac:dyDescent="0.3">
      <c r="A323" t="s">
        <v>3405</v>
      </c>
      <c r="B323" s="19" t="s">
        <v>2629</v>
      </c>
      <c r="K323" t="s">
        <v>2441</v>
      </c>
    </row>
    <row r="324" spans="1:11" x14ac:dyDescent="0.3">
      <c r="A324" t="s">
        <v>3435</v>
      </c>
      <c r="B324" s="19" t="s">
        <v>2629</v>
      </c>
      <c r="K324" t="s">
        <v>2430</v>
      </c>
    </row>
    <row r="325" spans="1:11" x14ac:dyDescent="0.3">
      <c r="A325" t="s">
        <v>2615</v>
      </c>
      <c r="B325" s="19" t="s">
        <v>2629</v>
      </c>
      <c r="K325" t="s">
        <v>2442</v>
      </c>
    </row>
    <row r="326" spans="1:11" x14ac:dyDescent="0.3">
      <c r="A326" t="s">
        <v>2429</v>
      </c>
      <c r="B326" s="19" t="s">
        <v>2628</v>
      </c>
      <c r="K326" t="s">
        <v>2437</v>
      </c>
    </row>
    <row r="327" spans="1:11" x14ac:dyDescent="0.3">
      <c r="A327" t="s">
        <v>2428</v>
      </c>
      <c r="B327" s="19" t="s">
        <v>2628</v>
      </c>
      <c r="K327" t="s">
        <v>2431</v>
      </c>
    </row>
    <row r="328" spans="1:11" x14ac:dyDescent="0.3">
      <c r="A328" t="s">
        <v>2441</v>
      </c>
      <c r="B328" s="19" t="s">
        <v>2628</v>
      </c>
      <c r="K328" t="s">
        <v>2436</v>
      </c>
    </row>
    <row r="329" spans="1:11" x14ac:dyDescent="0.3">
      <c r="A329" t="s">
        <v>2430</v>
      </c>
      <c r="B329" s="19" t="s">
        <v>2628</v>
      </c>
      <c r="K329" t="s">
        <v>2435</v>
      </c>
    </row>
    <row r="330" spans="1:11" x14ac:dyDescent="0.3">
      <c r="A330" t="s">
        <v>2442</v>
      </c>
      <c r="B330" s="19" t="s">
        <v>2627</v>
      </c>
      <c r="K330" t="s">
        <v>2432</v>
      </c>
    </row>
    <row r="331" spans="1:11" x14ac:dyDescent="0.3">
      <c r="A331" t="s">
        <v>2437</v>
      </c>
      <c r="B331" s="19" t="s">
        <v>2627</v>
      </c>
      <c r="K331" t="s">
        <v>2438</v>
      </c>
    </row>
    <row r="332" spans="1:11" x14ac:dyDescent="0.3">
      <c r="A332" t="s">
        <v>2361</v>
      </c>
      <c r="B332" s="19" t="s">
        <v>2627</v>
      </c>
      <c r="K332" t="s">
        <v>2440</v>
      </c>
    </row>
    <row r="333" spans="1:11" x14ac:dyDescent="0.3">
      <c r="A333" t="s">
        <v>2431</v>
      </c>
      <c r="B333" s="19" t="s">
        <v>2627</v>
      </c>
      <c r="K333" t="s">
        <v>2443</v>
      </c>
    </row>
    <row r="334" spans="1:11" x14ac:dyDescent="0.3">
      <c r="A334" t="s">
        <v>2436</v>
      </c>
      <c r="B334" s="19" t="s">
        <v>2626</v>
      </c>
      <c r="K334" t="s">
        <v>2433</v>
      </c>
    </row>
    <row r="335" spans="1:11" x14ac:dyDescent="0.3">
      <c r="A335" t="s">
        <v>2435</v>
      </c>
      <c r="B335" s="19" t="s">
        <v>2626</v>
      </c>
      <c r="K335" t="s">
        <v>2439</v>
      </c>
    </row>
    <row r="336" spans="1:11" x14ac:dyDescent="0.3">
      <c r="A336" t="s">
        <v>2432</v>
      </c>
      <c r="B336" s="19" t="s">
        <v>2260</v>
      </c>
      <c r="K336" t="s">
        <v>2434</v>
      </c>
    </row>
    <row r="337" spans="1:11" x14ac:dyDescent="0.3">
      <c r="A337" t="s">
        <v>2438</v>
      </c>
      <c r="B337" s="19" t="s">
        <v>2218</v>
      </c>
      <c r="K337" t="s">
        <v>2454</v>
      </c>
    </row>
    <row r="338" spans="1:11" x14ac:dyDescent="0.3">
      <c r="A338" t="s">
        <v>2440</v>
      </c>
      <c r="B338" s="19" t="s">
        <v>2218</v>
      </c>
      <c r="K338" t="s">
        <v>2444</v>
      </c>
    </row>
    <row r="339" spans="1:11" x14ac:dyDescent="0.3">
      <c r="A339" t="s">
        <v>2443</v>
      </c>
      <c r="B339" s="19" t="s">
        <v>2218</v>
      </c>
      <c r="K339" t="s">
        <v>2445</v>
      </c>
    </row>
    <row r="340" spans="1:11" x14ac:dyDescent="0.3">
      <c r="A340" t="s">
        <v>2433</v>
      </c>
      <c r="B340" s="19" t="s">
        <v>2218</v>
      </c>
      <c r="K340" t="s">
        <v>2453</v>
      </c>
    </row>
    <row r="341" spans="1:11" x14ac:dyDescent="0.3">
      <c r="A341" t="s">
        <v>2439</v>
      </c>
      <c r="B341" s="19" t="s">
        <v>2218</v>
      </c>
      <c r="K341" t="s">
        <v>2449</v>
      </c>
    </row>
    <row r="342" spans="1:11" x14ac:dyDescent="0.3">
      <c r="A342" t="s">
        <v>2434</v>
      </c>
      <c r="B342" s="19" t="s">
        <v>2218</v>
      </c>
      <c r="K342" t="s">
        <v>2450</v>
      </c>
    </row>
    <row r="343" spans="1:11" x14ac:dyDescent="0.3">
      <c r="A343" t="s">
        <v>2454</v>
      </c>
      <c r="B343" s="19" t="s">
        <v>2218</v>
      </c>
      <c r="K343" t="s">
        <v>2455</v>
      </c>
    </row>
    <row r="344" spans="1:11" x14ac:dyDescent="0.3">
      <c r="A344" t="s">
        <v>2444</v>
      </c>
      <c r="B344" s="19" t="s">
        <v>2218</v>
      </c>
      <c r="K344" t="s">
        <v>2452</v>
      </c>
    </row>
    <row r="345" spans="1:11" x14ac:dyDescent="0.3">
      <c r="A345" t="s">
        <v>2445</v>
      </c>
      <c r="B345" s="19" t="s">
        <v>2218</v>
      </c>
      <c r="K345" t="s">
        <v>2446</v>
      </c>
    </row>
    <row r="346" spans="1:11" x14ac:dyDescent="0.3">
      <c r="A346" t="s">
        <v>2194</v>
      </c>
      <c r="B346" s="19" t="s">
        <v>2218</v>
      </c>
      <c r="K346" t="s">
        <v>2447</v>
      </c>
    </row>
    <row r="347" spans="1:11" x14ac:dyDescent="0.3">
      <c r="A347" t="s">
        <v>2453</v>
      </c>
      <c r="B347" s="19" t="s">
        <v>2218</v>
      </c>
      <c r="K347" t="s">
        <v>2451</v>
      </c>
    </row>
    <row r="348" spans="1:11" x14ac:dyDescent="0.3">
      <c r="A348" t="s">
        <v>2449</v>
      </c>
      <c r="B348" s="19" t="s">
        <v>2218</v>
      </c>
      <c r="K348" t="s">
        <v>3436</v>
      </c>
    </row>
    <row r="349" spans="1:11" x14ac:dyDescent="0.3">
      <c r="A349" t="s">
        <v>2450</v>
      </c>
      <c r="B349" s="19" t="s">
        <v>2218</v>
      </c>
      <c r="K349" t="s">
        <v>2456</v>
      </c>
    </row>
    <row r="350" spans="1:11" x14ac:dyDescent="0.3">
      <c r="A350" t="s">
        <v>2455</v>
      </c>
      <c r="B350" s="19" t="s">
        <v>2218</v>
      </c>
      <c r="K350" t="s">
        <v>2448</v>
      </c>
    </row>
    <row r="351" spans="1:11" x14ac:dyDescent="0.3">
      <c r="A351" t="s">
        <v>2452</v>
      </c>
      <c r="B351" s="19" t="s">
        <v>2218</v>
      </c>
      <c r="K351" t="s">
        <v>2457</v>
      </c>
    </row>
    <row r="352" spans="1:11" x14ac:dyDescent="0.3">
      <c r="A352" t="s">
        <v>2446</v>
      </c>
      <c r="B352" s="19" t="s">
        <v>2218</v>
      </c>
      <c r="K352" t="s">
        <v>2458</v>
      </c>
    </row>
    <row r="353" spans="1:11" x14ac:dyDescent="0.3">
      <c r="A353" t="s">
        <v>2447</v>
      </c>
      <c r="B353" s="19" t="s">
        <v>2218</v>
      </c>
      <c r="K353" t="s">
        <v>2459</v>
      </c>
    </row>
    <row r="354" spans="1:11" x14ac:dyDescent="0.3">
      <c r="A354" t="s">
        <v>2451</v>
      </c>
      <c r="B354" s="19" t="s">
        <v>2218</v>
      </c>
      <c r="K354" t="s">
        <v>2460</v>
      </c>
    </row>
    <row r="355" spans="1:11" x14ac:dyDescent="0.3">
      <c r="A355" t="s">
        <v>3436</v>
      </c>
      <c r="B355" s="19" t="s">
        <v>2218</v>
      </c>
      <c r="K355" t="s">
        <v>3437</v>
      </c>
    </row>
    <row r="356" spans="1:11" x14ac:dyDescent="0.3">
      <c r="A356" t="s">
        <v>2456</v>
      </c>
      <c r="B356" s="19" t="s">
        <v>3382</v>
      </c>
      <c r="K356" t="s">
        <v>3438</v>
      </c>
    </row>
    <row r="357" spans="1:11" x14ac:dyDescent="0.3">
      <c r="A357" t="s">
        <v>2448</v>
      </c>
      <c r="B357" s="19" t="s">
        <v>3382</v>
      </c>
      <c r="K357" t="s">
        <v>3439</v>
      </c>
    </row>
    <row r="358" spans="1:11" x14ac:dyDescent="0.3">
      <c r="A358" t="s">
        <v>2457</v>
      </c>
      <c r="B358" s="19" t="s">
        <v>3384</v>
      </c>
      <c r="K358" t="s">
        <v>3440</v>
      </c>
    </row>
    <row r="359" spans="1:11" x14ac:dyDescent="0.3">
      <c r="A359" t="s">
        <v>2458</v>
      </c>
      <c r="B359" s="19" t="s">
        <v>3384</v>
      </c>
      <c r="K359" t="s">
        <v>2203</v>
      </c>
    </row>
    <row r="360" spans="1:11" x14ac:dyDescent="0.3">
      <c r="A360" t="s">
        <v>2459</v>
      </c>
      <c r="B360" s="19" t="s">
        <v>3384</v>
      </c>
      <c r="K360" t="s">
        <v>2204</v>
      </c>
    </row>
    <row r="361" spans="1:11" x14ac:dyDescent="0.3">
      <c r="A361" t="s">
        <v>2460</v>
      </c>
      <c r="B361" s="77" t="s">
        <v>3383</v>
      </c>
      <c r="K361" t="s">
        <v>2205</v>
      </c>
    </row>
    <row r="362" spans="1:11" x14ac:dyDescent="0.3">
      <c r="A362" t="s">
        <v>3437</v>
      </c>
      <c r="B362" s="77" t="s">
        <v>3383</v>
      </c>
      <c r="K362" t="s">
        <v>2461</v>
      </c>
    </row>
    <row r="363" spans="1:11" x14ac:dyDescent="0.3">
      <c r="A363" t="s">
        <v>3438</v>
      </c>
      <c r="B363" s="77" t="s">
        <v>3383</v>
      </c>
      <c r="K363" t="s">
        <v>2464</v>
      </c>
    </row>
    <row r="364" spans="1:11" x14ac:dyDescent="0.3">
      <c r="A364" t="s">
        <v>3439</v>
      </c>
      <c r="B364" s="77" t="s">
        <v>3385</v>
      </c>
      <c r="K364" t="s">
        <v>2465</v>
      </c>
    </row>
    <row r="365" spans="1:11" x14ac:dyDescent="0.3">
      <c r="A365" t="s">
        <v>3440</v>
      </c>
      <c r="B365" s="77" t="s">
        <v>3385</v>
      </c>
      <c r="K365" t="s">
        <v>2466</v>
      </c>
    </row>
    <row r="366" spans="1:11" x14ac:dyDescent="0.3">
      <c r="A366" t="s">
        <v>2203</v>
      </c>
      <c r="B366" s="77" t="s">
        <v>3385</v>
      </c>
      <c r="K366" t="s">
        <v>2467</v>
      </c>
    </row>
    <row r="367" spans="1:11" x14ac:dyDescent="0.3">
      <c r="A367" t="s">
        <v>2204</v>
      </c>
      <c r="B367" s="77" t="s">
        <v>3410</v>
      </c>
      <c r="K367" t="s">
        <v>2468</v>
      </c>
    </row>
    <row r="368" spans="1:11" x14ac:dyDescent="0.3">
      <c r="A368" t="s">
        <v>2205</v>
      </c>
      <c r="B368" s="77" t="s">
        <v>3410</v>
      </c>
      <c r="K368" t="s">
        <v>2463</v>
      </c>
    </row>
    <row r="369" spans="1:11" x14ac:dyDescent="0.3">
      <c r="A369" t="s">
        <v>2461</v>
      </c>
      <c r="B369" s="77" t="s">
        <v>3410</v>
      </c>
      <c r="K369" t="s">
        <v>2462</v>
      </c>
    </row>
    <row r="370" spans="1:11" x14ac:dyDescent="0.3">
      <c r="A370" t="s">
        <v>2464</v>
      </c>
      <c r="B370" s="77" t="s">
        <v>3410</v>
      </c>
      <c r="K370" t="s">
        <v>3441</v>
      </c>
    </row>
    <row r="371" spans="1:11" x14ac:dyDescent="0.3">
      <c r="A371" t="s">
        <v>2465</v>
      </c>
      <c r="B371" s="77" t="s">
        <v>3410</v>
      </c>
      <c r="K371" t="s">
        <v>3442</v>
      </c>
    </row>
    <row r="372" spans="1:11" x14ac:dyDescent="0.3">
      <c r="A372" t="s">
        <v>2466</v>
      </c>
      <c r="B372" t="s">
        <v>2188</v>
      </c>
      <c r="K372" t="s">
        <v>3443</v>
      </c>
    </row>
    <row r="373" spans="1:11" x14ac:dyDescent="0.3">
      <c r="A373" t="s">
        <v>2467</v>
      </c>
      <c r="B373" s="19" t="s">
        <v>2196</v>
      </c>
      <c r="K373" t="s">
        <v>3444</v>
      </c>
    </row>
    <row r="374" spans="1:11" x14ac:dyDescent="0.3">
      <c r="A374" t="s">
        <v>2468</v>
      </c>
      <c r="B374" s="19" t="s">
        <v>2193</v>
      </c>
      <c r="K374" t="s">
        <v>3445</v>
      </c>
    </row>
    <row r="375" spans="1:11" x14ac:dyDescent="0.3">
      <c r="A375" t="s">
        <v>2463</v>
      </c>
      <c r="B375" s="19" t="s">
        <v>2194</v>
      </c>
      <c r="K375" t="s">
        <v>2208</v>
      </c>
    </row>
    <row r="376" spans="1:11" x14ac:dyDescent="0.3">
      <c r="A376" t="s">
        <v>2462</v>
      </c>
      <c r="B376" s="19" t="s">
        <v>2194</v>
      </c>
      <c r="K376" t="s">
        <v>2209</v>
      </c>
    </row>
    <row r="377" spans="1:11" x14ac:dyDescent="0.3">
      <c r="A377" t="s">
        <v>3441</v>
      </c>
      <c r="B377" t="s">
        <v>2127</v>
      </c>
      <c r="K377" t="s">
        <v>2206</v>
      </c>
    </row>
    <row r="378" spans="1:11" x14ac:dyDescent="0.3">
      <c r="A378" t="s">
        <v>3442</v>
      </c>
      <c r="B378" t="s">
        <v>2198</v>
      </c>
      <c r="K378" t="s">
        <v>2210</v>
      </c>
    </row>
    <row r="379" spans="1:11" x14ac:dyDescent="0.3">
      <c r="A379" t="s">
        <v>3443</v>
      </c>
      <c r="B379" t="s">
        <v>2198</v>
      </c>
      <c r="K379" t="s">
        <v>2207</v>
      </c>
    </row>
    <row r="380" spans="1:11" x14ac:dyDescent="0.3">
      <c r="A380" t="s">
        <v>3444</v>
      </c>
      <c r="B380" s="143" t="s">
        <v>3410</v>
      </c>
      <c r="K380" t="s">
        <v>2211</v>
      </c>
    </row>
    <row r="381" spans="1:11" x14ac:dyDescent="0.3">
      <c r="A381" t="s">
        <v>2269</v>
      </c>
      <c r="B381" s="113" t="s">
        <v>3410</v>
      </c>
      <c r="K381" t="s">
        <v>2213</v>
      </c>
    </row>
    <row r="382" spans="1:11" x14ac:dyDescent="0.3">
      <c r="A382" t="s">
        <v>2127</v>
      </c>
      <c r="B382" s="113" t="s">
        <v>3937</v>
      </c>
      <c r="K382" t="s">
        <v>2214</v>
      </c>
    </row>
    <row r="383" spans="1:11" x14ac:dyDescent="0.3">
      <c r="A383" t="s">
        <v>3445</v>
      </c>
      <c r="B383" s="113" t="s">
        <v>3937</v>
      </c>
      <c r="K383" t="s">
        <v>2212</v>
      </c>
    </row>
    <row r="384" spans="1:11" x14ac:dyDescent="0.3">
      <c r="A384" t="s">
        <v>2208</v>
      </c>
      <c r="B384" s="113" t="s">
        <v>3937</v>
      </c>
      <c r="K384" t="s">
        <v>2215</v>
      </c>
    </row>
    <row r="385" spans="1:11" x14ac:dyDescent="0.3">
      <c r="A385" t="s">
        <v>2209</v>
      </c>
      <c r="B385" s="113" t="s">
        <v>3984</v>
      </c>
      <c r="K385" t="s">
        <v>2216</v>
      </c>
    </row>
    <row r="386" spans="1:11" x14ac:dyDescent="0.3">
      <c r="A386" t="s">
        <v>2206</v>
      </c>
      <c r="B386" s="113" t="s">
        <v>3984</v>
      </c>
      <c r="K386" t="s">
        <v>2469</v>
      </c>
    </row>
    <row r="387" spans="1:11" x14ac:dyDescent="0.3">
      <c r="A387" t="s">
        <v>2210</v>
      </c>
      <c r="B387" s="113" t="s">
        <v>2342</v>
      </c>
      <c r="K387" t="s">
        <v>2470</v>
      </c>
    </row>
    <row r="388" spans="1:11" x14ac:dyDescent="0.3">
      <c r="A388" t="s">
        <v>2207</v>
      </c>
      <c r="B388" s="113" t="s">
        <v>2342</v>
      </c>
      <c r="K388" t="s">
        <v>2471</v>
      </c>
    </row>
    <row r="389" spans="1:11" x14ac:dyDescent="0.3">
      <c r="A389" t="s">
        <v>2211</v>
      </c>
      <c r="B389" s="113" t="s">
        <v>2342</v>
      </c>
      <c r="K389" t="s">
        <v>3446</v>
      </c>
    </row>
    <row r="390" spans="1:11" x14ac:dyDescent="0.3">
      <c r="A390" t="s">
        <v>2213</v>
      </c>
      <c r="B390" s="113" t="s">
        <v>2342</v>
      </c>
      <c r="K390" t="s">
        <v>827</v>
      </c>
    </row>
    <row r="391" spans="1:11" x14ac:dyDescent="0.3">
      <c r="A391" t="s">
        <v>2214</v>
      </c>
      <c r="B391" s="113" t="s">
        <v>2343</v>
      </c>
      <c r="K391" t="s">
        <v>3447</v>
      </c>
    </row>
    <row r="392" spans="1:11" x14ac:dyDescent="0.3">
      <c r="A392" t="s">
        <v>2212</v>
      </c>
      <c r="B392" s="113" t="s">
        <v>2343</v>
      </c>
      <c r="K392" t="s">
        <v>2472</v>
      </c>
    </row>
    <row r="393" spans="1:11" x14ac:dyDescent="0.3">
      <c r="A393" t="s">
        <v>2215</v>
      </c>
      <c r="B393" s="113" t="s">
        <v>2343</v>
      </c>
      <c r="K393" t="s">
        <v>2473</v>
      </c>
    </row>
    <row r="394" spans="1:11" x14ac:dyDescent="0.3">
      <c r="A394" t="s">
        <v>2216</v>
      </c>
      <c r="B394" s="113" t="s">
        <v>2343</v>
      </c>
      <c r="K394" t="s">
        <v>3448</v>
      </c>
    </row>
    <row r="395" spans="1:11" x14ac:dyDescent="0.3">
      <c r="A395" t="s">
        <v>2469</v>
      </c>
      <c r="B395" s="113" t="s">
        <v>2343</v>
      </c>
      <c r="K395" t="s">
        <v>3449</v>
      </c>
    </row>
    <row r="396" spans="1:11" x14ac:dyDescent="0.3">
      <c r="A396" t="s">
        <v>2470</v>
      </c>
      <c r="B396" s="113" t="s">
        <v>3988</v>
      </c>
      <c r="K396" t="s">
        <v>3450</v>
      </c>
    </row>
    <row r="397" spans="1:11" x14ac:dyDescent="0.3">
      <c r="A397" t="s">
        <v>2471</v>
      </c>
      <c r="B397" s="113" t="s">
        <v>3988</v>
      </c>
      <c r="K397" t="s">
        <v>3451</v>
      </c>
    </row>
    <row r="398" spans="1:11" x14ac:dyDescent="0.3">
      <c r="A398" t="s">
        <v>3446</v>
      </c>
      <c r="B398" s="113" t="s">
        <v>3988</v>
      </c>
      <c r="K398" t="s">
        <v>2475</v>
      </c>
    </row>
    <row r="399" spans="1:11" x14ac:dyDescent="0.3">
      <c r="A399" t="s">
        <v>827</v>
      </c>
      <c r="B399" s="113" t="s">
        <v>3988</v>
      </c>
      <c r="K399" t="s">
        <v>2474</v>
      </c>
    </row>
    <row r="400" spans="1:11" x14ac:dyDescent="0.3">
      <c r="A400" t="s">
        <v>827</v>
      </c>
      <c r="B400" s="113" t="s">
        <v>3988</v>
      </c>
      <c r="K400" t="s">
        <v>3403</v>
      </c>
    </row>
    <row r="401" spans="1:11" x14ac:dyDescent="0.3">
      <c r="A401" t="s">
        <v>3447</v>
      </c>
      <c r="B401" s="113" t="s">
        <v>3988</v>
      </c>
      <c r="K401" t="s">
        <v>3452</v>
      </c>
    </row>
    <row r="402" spans="1:11" x14ac:dyDescent="0.3">
      <c r="A402" t="s">
        <v>2472</v>
      </c>
      <c r="B402" s="113" t="s">
        <v>3988</v>
      </c>
      <c r="K402" t="s">
        <v>3453</v>
      </c>
    </row>
    <row r="403" spans="1:11" x14ac:dyDescent="0.3">
      <c r="A403" t="s">
        <v>2473</v>
      </c>
      <c r="B403" s="113" t="s">
        <v>3988</v>
      </c>
      <c r="K403" t="s">
        <v>2476</v>
      </c>
    </row>
    <row r="404" spans="1:11" x14ac:dyDescent="0.3">
      <c r="A404" t="s">
        <v>3448</v>
      </c>
      <c r="B404" s="113" t="s">
        <v>3988</v>
      </c>
      <c r="K404" t="s">
        <v>3380</v>
      </c>
    </row>
    <row r="405" spans="1:11" x14ac:dyDescent="0.3">
      <c r="A405" t="s">
        <v>3449</v>
      </c>
      <c r="B405" s="113" t="s">
        <v>3990</v>
      </c>
      <c r="K405" t="s">
        <v>2602</v>
      </c>
    </row>
    <row r="406" spans="1:11" x14ac:dyDescent="0.3">
      <c r="A406" t="s">
        <v>3450</v>
      </c>
      <c r="B406" s="113" t="s">
        <v>3990</v>
      </c>
      <c r="K406" t="s">
        <v>2477</v>
      </c>
    </row>
    <row r="407" spans="1:11" x14ac:dyDescent="0.3">
      <c r="A407" t="s">
        <v>3451</v>
      </c>
      <c r="B407" s="113" t="s">
        <v>3990</v>
      </c>
      <c r="K407" t="s">
        <v>2478</v>
      </c>
    </row>
    <row r="408" spans="1:11" x14ac:dyDescent="0.3">
      <c r="A408" t="s">
        <v>2475</v>
      </c>
      <c r="B408" s="113" t="s">
        <v>3990</v>
      </c>
      <c r="K408" t="s">
        <v>2479</v>
      </c>
    </row>
    <row r="409" spans="1:11" x14ac:dyDescent="0.3">
      <c r="A409" t="s">
        <v>2474</v>
      </c>
      <c r="B409" s="113" t="s">
        <v>3990</v>
      </c>
      <c r="K409" t="s">
        <v>2481</v>
      </c>
    </row>
    <row r="410" spans="1:11" x14ac:dyDescent="0.3">
      <c r="A410" t="s">
        <v>3403</v>
      </c>
      <c r="B410" s="113" t="s">
        <v>3990</v>
      </c>
      <c r="K410" t="s">
        <v>2217</v>
      </c>
    </row>
    <row r="411" spans="1:11" x14ac:dyDescent="0.3">
      <c r="A411" t="s">
        <v>2365</v>
      </c>
      <c r="B411" s="113" t="s">
        <v>3990</v>
      </c>
      <c r="K411" t="s">
        <v>2480</v>
      </c>
    </row>
    <row r="412" spans="1:11" x14ac:dyDescent="0.3">
      <c r="A412" t="s">
        <v>530</v>
      </c>
      <c r="B412" s="113" t="s">
        <v>3990</v>
      </c>
      <c r="K412" t="s">
        <v>880</v>
      </c>
    </row>
    <row r="413" spans="1:11" x14ac:dyDescent="0.3">
      <c r="A413" t="s">
        <v>531</v>
      </c>
      <c r="B413" s="113" t="s">
        <v>2342</v>
      </c>
      <c r="K413" t="s">
        <v>881</v>
      </c>
    </row>
    <row r="414" spans="1:11" x14ac:dyDescent="0.3">
      <c r="A414" t="s">
        <v>2364</v>
      </c>
      <c r="B414" s="113" t="s">
        <v>2342</v>
      </c>
      <c r="K414" t="s">
        <v>2603</v>
      </c>
    </row>
    <row r="415" spans="1:11" x14ac:dyDescent="0.3">
      <c r="A415" t="s">
        <v>529</v>
      </c>
      <c r="B415" s="113" t="s">
        <v>2342</v>
      </c>
      <c r="K415" t="s">
        <v>2482</v>
      </c>
    </row>
    <row r="416" spans="1:11" x14ac:dyDescent="0.3">
      <c r="A416" t="s">
        <v>2215</v>
      </c>
      <c r="B416" s="113" t="s">
        <v>2342</v>
      </c>
      <c r="K416" t="s">
        <v>2483</v>
      </c>
    </row>
    <row r="417" spans="1:11" x14ac:dyDescent="0.3">
      <c r="A417" t="s">
        <v>3452</v>
      </c>
      <c r="B417" s="113" t="s">
        <v>2342</v>
      </c>
      <c r="K417" t="s">
        <v>2484</v>
      </c>
    </row>
    <row r="418" spans="1:11" x14ac:dyDescent="0.3">
      <c r="A418" t="s">
        <v>3453</v>
      </c>
      <c r="B418" s="113" t="s">
        <v>2343</v>
      </c>
      <c r="K418" t="s">
        <v>2485</v>
      </c>
    </row>
    <row r="419" spans="1:11" x14ac:dyDescent="0.3">
      <c r="A419" t="s">
        <v>2476</v>
      </c>
      <c r="B419" s="113" t="s">
        <v>2343</v>
      </c>
      <c r="K419" t="s">
        <v>2219</v>
      </c>
    </row>
    <row r="420" spans="1:11" x14ac:dyDescent="0.3">
      <c r="A420" t="s">
        <v>3380</v>
      </c>
      <c r="B420" s="113" t="s">
        <v>2343</v>
      </c>
      <c r="K420" t="s">
        <v>2220</v>
      </c>
    </row>
    <row r="421" spans="1:11" x14ac:dyDescent="0.3">
      <c r="A421" t="s">
        <v>2602</v>
      </c>
      <c r="B421" s="113" t="s">
        <v>2343</v>
      </c>
      <c r="K421" t="s">
        <v>2486</v>
      </c>
    </row>
    <row r="422" spans="1:11" x14ac:dyDescent="0.3">
      <c r="A422" t="s">
        <v>2477</v>
      </c>
      <c r="B422" s="113" t="s">
        <v>2343</v>
      </c>
      <c r="K422" t="s">
        <v>3454</v>
      </c>
    </row>
    <row r="423" spans="1:11" x14ac:dyDescent="0.3">
      <c r="A423" t="s">
        <v>2478</v>
      </c>
      <c r="B423" s="113" t="s">
        <v>3988</v>
      </c>
      <c r="K423" t="s">
        <v>2487</v>
      </c>
    </row>
    <row r="424" spans="1:11" x14ac:dyDescent="0.3">
      <c r="A424" t="s">
        <v>2479</v>
      </c>
      <c r="B424" s="113" t="s">
        <v>3988</v>
      </c>
      <c r="K424" t="s">
        <v>2488</v>
      </c>
    </row>
    <row r="425" spans="1:11" x14ac:dyDescent="0.3">
      <c r="A425" t="s">
        <v>2481</v>
      </c>
      <c r="B425" s="113" t="s">
        <v>3988</v>
      </c>
      <c r="K425" t="s">
        <v>3455</v>
      </c>
    </row>
    <row r="426" spans="1:11" x14ac:dyDescent="0.3">
      <c r="A426" t="s">
        <v>2361</v>
      </c>
      <c r="B426" s="113" t="s">
        <v>3988</v>
      </c>
      <c r="K426" t="s">
        <v>3456</v>
      </c>
    </row>
    <row r="427" spans="1:11" x14ac:dyDescent="0.3">
      <c r="A427" t="s">
        <v>2217</v>
      </c>
      <c r="B427" s="113" t="s">
        <v>3988</v>
      </c>
      <c r="K427" t="s">
        <v>2489</v>
      </c>
    </row>
    <row r="428" spans="1:11" x14ac:dyDescent="0.3">
      <c r="A428" t="s">
        <v>2480</v>
      </c>
      <c r="B428" s="113" t="s">
        <v>3990</v>
      </c>
      <c r="K428" t="s">
        <v>2221</v>
      </c>
    </row>
    <row r="429" spans="1:11" x14ac:dyDescent="0.3">
      <c r="A429" t="s">
        <v>880</v>
      </c>
      <c r="B429" s="113" t="s">
        <v>3990</v>
      </c>
      <c r="K429" t="s">
        <v>3457</v>
      </c>
    </row>
    <row r="430" spans="1:11" x14ac:dyDescent="0.3">
      <c r="A430" t="s">
        <v>881</v>
      </c>
      <c r="B430" s="113" t="s">
        <v>3990</v>
      </c>
      <c r="K430" t="s">
        <v>3458</v>
      </c>
    </row>
    <row r="431" spans="1:11" x14ac:dyDescent="0.3">
      <c r="A431" t="s">
        <v>2603</v>
      </c>
      <c r="B431" s="113" t="s">
        <v>3990</v>
      </c>
      <c r="K431" t="s">
        <v>3459</v>
      </c>
    </row>
    <row r="432" spans="1:11" x14ac:dyDescent="0.3">
      <c r="A432" t="s">
        <v>2482</v>
      </c>
      <c r="B432" s="113" t="s">
        <v>3990</v>
      </c>
      <c r="K432" t="s">
        <v>2490</v>
      </c>
    </row>
    <row r="433" spans="1:11" x14ac:dyDescent="0.3">
      <c r="A433" t="s">
        <v>2483</v>
      </c>
      <c r="B433" s="113" t="s">
        <v>2342</v>
      </c>
      <c r="K433" t="s">
        <v>2491</v>
      </c>
    </row>
    <row r="434" spans="1:11" x14ac:dyDescent="0.3">
      <c r="A434" t="s">
        <v>2484</v>
      </c>
      <c r="B434" s="113" t="s">
        <v>2342</v>
      </c>
      <c r="K434" t="s">
        <v>3460</v>
      </c>
    </row>
    <row r="435" spans="1:11" x14ac:dyDescent="0.3">
      <c r="A435" t="s">
        <v>2485</v>
      </c>
      <c r="B435" s="113" t="s">
        <v>2342</v>
      </c>
      <c r="K435" t="s">
        <v>3461</v>
      </c>
    </row>
    <row r="436" spans="1:11" x14ac:dyDescent="0.3">
      <c r="A436" t="s">
        <v>2219</v>
      </c>
      <c r="B436" s="113" t="s">
        <v>2342</v>
      </c>
      <c r="K436" t="s">
        <v>3462</v>
      </c>
    </row>
    <row r="437" spans="1:11" x14ac:dyDescent="0.3">
      <c r="A437" t="s">
        <v>2220</v>
      </c>
      <c r="B437" s="113" t="s">
        <v>2343</v>
      </c>
      <c r="K437" t="s">
        <v>2493</v>
      </c>
    </row>
    <row r="438" spans="1:11" x14ac:dyDescent="0.3">
      <c r="A438" t="s">
        <v>2486</v>
      </c>
      <c r="B438" s="113" t="s">
        <v>2343</v>
      </c>
      <c r="K438" t="s">
        <v>900</v>
      </c>
    </row>
    <row r="439" spans="1:11" x14ac:dyDescent="0.3">
      <c r="A439" t="s">
        <v>3454</v>
      </c>
      <c r="B439" s="113" t="s">
        <v>2343</v>
      </c>
      <c r="K439" t="s">
        <v>901</v>
      </c>
    </row>
    <row r="440" spans="1:11" x14ac:dyDescent="0.3">
      <c r="A440" t="s">
        <v>2487</v>
      </c>
      <c r="B440" s="113" t="s">
        <v>2343</v>
      </c>
      <c r="K440" t="s">
        <v>2492</v>
      </c>
    </row>
    <row r="441" spans="1:11" x14ac:dyDescent="0.3">
      <c r="A441" t="s">
        <v>2488</v>
      </c>
      <c r="B441" s="113" t="s">
        <v>3988</v>
      </c>
      <c r="K441" t="s">
        <v>3463</v>
      </c>
    </row>
    <row r="442" spans="1:11" x14ac:dyDescent="0.3">
      <c r="A442" t="s">
        <v>3455</v>
      </c>
      <c r="B442" s="113" t="s">
        <v>3988</v>
      </c>
      <c r="K442" t="s">
        <v>3464</v>
      </c>
    </row>
    <row r="443" spans="1:11" x14ac:dyDescent="0.3">
      <c r="A443" t="s">
        <v>3456</v>
      </c>
      <c r="B443" s="113" t="s">
        <v>3988</v>
      </c>
      <c r="K443" t="s">
        <v>3465</v>
      </c>
    </row>
    <row r="444" spans="1:11" x14ac:dyDescent="0.3">
      <c r="A444" t="s">
        <v>2489</v>
      </c>
      <c r="B444" s="113" t="s">
        <v>3988</v>
      </c>
      <c r="K444" t="s">
        <v>3466</v>
      </c>
    </row>
    <row r="445" spans="1:11" x14ac:dyDescent="0.3">
      <c r="A445" t="s">
        <v>2221</v>
      </c>
      <c r="B445" s="113" t="s">
        <v>3988</v>
      </c>
      <c r="K445" t="s">
        <v>3467</v>
      </c>
    </row>
    <row r="446" spans="1:11" x14ac:dyDescent="0.3">
      <c r="A446" t="s">
        <v>3457</v>
      </c>
      <c r="B446" s="113" t="s">
        <v>3990</v>
      </c>
      <c r="K446" t="s">
        <v>909</v>
      </c>
    </row>
    <row r="447" spans="1:11" x14ac:dyDescent="0.3">
      <c r="A447" t="s">
        <v>3458</v>
      </c>
      <c r="B447" s="113" t="s">
        <v>3990</v>
      </c>
      <c r="K447" t="s">
        <v>914</v>
      </c>
    </row>
    <row r="448" spans="1:11" x14ac:dyDescent="0.3">
      <c r="A448" t="s">
        <v>3459</v>
      </c>
      <c r="B448" s="113" t="s">
        <v>3990</v>
      </c>
      <c r="K448" t="s">
        <v>2617</v>
      </c>
    </row>
    <row r="449" spans="1:11" x14ac:dyDescent="0.3">
      <c r="A449" t="s">
        <v>2490</v>
      </c>
      <c r="B449" s="113" t="s">
        <v>3990</v>
      </c>
      <c r="K449" t="s">
        <v>2494</v>
      </c>
    </row>
    <row r="450" spans="1:11" x14ac:dyDescent="0.3">
      <c r="A450" t="s">
        <v>2491</v>
      </c>
      <c r="B450" s="113" t="s">
        <v>3990</v>
      </c>
      <c r="K450" t="s">
        <v>911</v>
      </c>
    </row>
    <row r="451" spans="1:11" x14ac:dyDescent="0.3">
      <c r="A451" t="s">
        <v>3460</v>
      </c>
      <c r="B451" s="113" t="s">
        <v>4071</v>
      </c>
      <c r="K451" t="s">
        <v>916</v>
      </c>
    </row>
    <row r="452" spans="1:11" x14ac:dyDescent="0.3">
      <c r="A452" t="s">
        <v>3461</v>
      </c>
      <c r="B452" s="113" t="s">
        <v>4180</v>
      </c>
      <c r="K452" t="s">
        <v>912</v>
      </c>
    </row>
    <row r="453" spans="1:11" x14ac:dyDescent="0.3">
      <c r="A453" t="s">
        <v>3462</v>
      </c>
      <c r="B453" s="113" t="s">
        <v>4180</v>
      </c>
      <c r="K453" t="s">
        <v>913</v>
      </c>
    </row>
    <row r="454" spans="1:11" x14ac:dyDescent="0.3">
      <c r="A454" t="s">
        <v>2493</v>
      </c>
      <c r="B454" s="113" t="s">
        <v>4180</v>
      </c>
      <c r="K454" t="s">
        <v>3468</v>
      </c>
    </row>
    <row r="455" spans="1:11" x14ac:dyDescent="0.3">
      <c r="A455" t="s">
        <v>900</v>
      </c>
      <c r="B455" s="113" t="s">
        <v>4180</v>
      </c>
      <c r="K455" t="s">
        <v>2496</v>
      </c>
    </row>
    <row r="456" spans="1:11" x14ac:dyDescent="0.3">
      <c r="A456" t="s">
        <v>901</v>
      </c>
      <c r="B456" s="113" t="s">
        <v>4180</v>
      </c>
      <c r="K456" t="s">
        <v>2497</v>
      </c>
    </row>
    <row r="457" spans="1:11" x14ac:dyDescent="0.3">
      <c r="A457" t="s">
        <v>2492</v>
      </c>
      <c r="B457" s="113" t="s">
        <v>4180</v>
      </c>
      <c r="K457" t="s">
        <v>2495</v>
      </c>
    </row>
    <row r="458" spans="1:11" x14ac:dyDescent="0.3">
      <c r="A458" t="s">
        <v>3463</v>
      </c>
      <c r="B458" s="113" t="s">
        <v>4180</v>
      </c>
      <c r="K458" t="s">
        <v>3469</v>
      </c>
    </row>
    <row r="459" spans="1:11" x14ac:dyDescent="0.3">
      <c r="A459" t="s">
        <v>3464</v>
      </c>
      <c r="B459" s="113" t="s">
        <v>4180</v>
      </c>
      <c r="K459" t="s">
        <v>2498</v>
      </c>
    </row>
    <row r="460" spans="1:11" x14ac:dyDescent="0.3">
      <c r="A460" t="s">
        <v>3465</v>
      </c>
      <c r="B460" s="113" t="s">
        <v>4180</v>
      </c>
      <c r="K460" t="s">
        <v>3470</v>
      </c>
    </row>
    <row r="461" spans="1:11" x14ac:dyDescent="0.3">
      <c r="A461" t="s">
        <v>3466</v>
      </c>
      <c r="B461" s="113" t="s">
        <v>4180</v>
      </c>
      <c r="K461" t="s">
        <v>2234</v>
      </c>
    </row>
    <row r="462" spans="1:11" x14ac:dyDescent="0.3">
      <c r="A462" t="s">
        <v>3467</v>
      </c>
      <c r="B462" s="113" t="s">
        <v>4180</v>
      </c>
      <c r="K462" t="s">
        <v>2605</v>
      </c>
    </row>
    <row r="463" spans="1:11" x14ac:dyDescent="0.3">
      <c r="A463" t="s">
        <v>909</v>
      </c>
      <c r="B463" s="113" t="s">
        <v>4180</v>
      </c>
      <c r="K463" t="s">
        <v>2604</v>
      </c>
    </row>
    <row r="464" spans="1:11" x14ac:dyDescent="0.3">
      <c r="A464" t="s">
        <v>914</v>
      </c>
      <c r="B464" s="113" t="s">
        <v>4180</v>
      </c>
      <c r="K464" t="s">
        <v>3617</v>
      </c>
    </row>
    <row r="465" spans="1:11" x14ac:dyDescent="0.3">
      <c r="A465" t="s">
        <v>2617</v>
      </c>
      <c r="B465" s="113" t="s">
        <v>4180</v>
      </c>
      <c r="K465" t="s">
        <v>3471</v>
      </c>
    </row>
    <row r="466" spans="1:11" x14ac:dyDescent="0.3">
      <c r="A466" t="s">
        <v>2494</v>
      </c>
      <c r="B466" s="113" t="s">
        <v>4180</v>
      </c>
      <c r="K466" t="s">
        <v>3472</v>
      </c>
    </row>
    <row r="467" spans="1:11" x14ac:dyDescent="0.3">
      <c r="A467" t="s">
        <v>911</v>
      </c>
      <c r="B467" s="113" t="s">
        <v>4180</v>
      </c>
      <c r="K467" t="s">
        <v>3473</v>
      </c>
    </row>
    <row r="468" spans="1:11" x14ac:dyDescent="0.3">
      <c r="A468" t="s">
        <v>916</v>
      </c>
      <c r="B468" s="113" t="s">
        <v>4180</v>
      </c>
      <c r="K468" t="s">
        <v>3474</v>
      </c>
    </row>
    <row r="469" spans="1:11" x14ac:dyDescent="0.3">
      <c r="A469" t="s">
        <v>912</v>
      </c>
      <c r="B469" s="113" t="s">
        <v>4180</v>
      </c>
      <c r="K469" t="s">
        <v>3475</v>
      </c>
    </row>
    <row r="470" spans="1:11" x14ac:dyDescent="0.3">
      <c r="A470" t="s">
        <v>913</v>
      </c>
      <c r="B470" s="113" t="s">
        <v>4180</v>
      </c>
      <c r="K470" t="s">
        <v>3476</v>
      </c>
    </row>
    <row r="471" spans="1:11" x14ac:dyDescent="0.3">
      <c r="A471" t="s">
        <v>3468</v>
      </c>
      <c r="B471" s="113" t="s">
        <v>3410</v>
      </c>
      <c r="K471" t="s">
        <v>3477</v>
      </c>
    </row>
    <row r="472" spans="1:11" x14ac:dyDescent="0.3">
      <c r="A472" t="s">
        <v>2496</v>
      </c>
      <c r="B472" s="113" t="s">
        <v>4185</v>
      </c>
      <c r="K472" t="s">
        <v>3406</v>
      </c>
    </row>
    <row r="473" spans="1:11" x14ac:dyDescent="0.3">
      <c r="A473" t="s">
        <v>2497</v>
      </c>
      <c r="B473" s="113" t="s">
        <v>4200</v>
      </c>
      <c r="K473" t="s">
        <v>2501</v>
      </c>
    </row>
    <row r="474" spans="1:11" x14ac:dyDescent="0.3">
      <c r="A474" t="s">
        <v>2495</v>
      </c>
      <c r="B474" s="113" t="s">
        <v>4200</v>
      </c>
      <c r="K474" t="s">
        <v>3478</v>
      </c>
    </row>
    <row r="475" spans="1:11" x14ac:dyDescent="0.3">
      <c r="A475" t="s">
        <v>3469</v>
      </c>
      <c r="B475" s="113" t="s">
        <v>4200</v>
      </c>
      <c r="K475" t="s">
        <v>3407</v>
      </c>
    </row>
    <row r="476" spans="1:11" x14ac:dyDescent="0.3">
      <c r="A476" t="s">
        <v>2217</v>
      </c>
      <c r="B476" s="113" t="s">
        <v>4203</v>
      </c>
      <c r="K476" t="s">
        <v>3408</v>
      </c>
    </row>
    <row r="477" spans="1:11" x14ac:dyDescent="0.3">
      <c r="A477" t="s">
        <v>2498</v>
      </c>
      <c r="B477" s="113" t="s">
        <v>4203</v>
      </c>
      <c r="K477" t="s">
        <v>3479</v>
      </c>
    </row>
    <row r="478" spans="1:11" x14ac:dyDescent="0.3">
      <c r="A478" t="s">
        <v>992</v>
      </c>
      <c r="B478" s="113" t="s">
        <v>4203</v>
      </c>
      <c r="K478" t="s">
        <v>3409</v>
      </c>
    </row>
    <row r="479" spans="1:11" x14ac:dyDescent="0.3">
      <c r="A479" t="s">
        <v>3470</v>
      </c>
      <c r="B479" s="113" t="s">
        <v>4206</v>
      </c>
      <c r="K479" t="s">
        <v>2607</v>
      </c>
    </row>
    <row r="480" spans="1:11" x14ac:dyDescent="0.3">
      <c r="A480" t="s">
        <v>2127</v>
      </c>
      <c r="B480" s="113" t="s">
        <v>4206</v>
      </c>
      <c r="K480" t="s">
        <v>2227</v>
      </c>
    </row>
    <row r="481" spans="1:11" x14ac:dyDescent="0.3">
      <c r="A481" t="s">
        <v>2234</v>
      </c>
      <c r="B481" s="113" t="s">
        <v>4206</v>
      </c>
      <c r="K481" t="s">
        <v>2226</v>
      </c>
    </row>
    <row r="482" spans="1:11" x14ac:dyDescent="0.3">
      <c r="A482" t="s">
        <v>2605</v>
      </c>
      <c r="B482" s="113" t="s">
        <v>4208</v>
      </c>
      <c r="K482" t="s">
        <v>2225</v>
      </c>
    </row>
    <row r="483" spans="1:11" x14ac:dyDescent="0.3">
      <c r="A483" t="s">
        <v>2604</v>
      </c>
      <c r="B483" s="113" t="s">
        <v>4208</v>
      </c>
      <c r="K483" t="s">
        <v>2224</v>
      </c>
    </row>
    <row r="484" spans="1:11" x14ac:dyDescent="0.3">
      <c r="A484" t="s">
        <v>2166</v>
      </c>
      <c r="B484" s="113" t="s">
        <v>4208</v>
      </c>
      <c r="K484" t="s">
        <v>2223</v>
      </c>
    </row>
    <row r="485" spans="1:11" x14ac:dyDescent="0.3">
      <c r="A485" t="s">
        <v>2175</v>
      </c>
      <c r="B485" s="113" t="s">
        <v>4210</v>
      </c>
      <c r="K485" t="s">
        <v>2608</v>
      </c>
    </row>
    <row r="486" spans="1:11" x14ac:dyDescent="0.3">
      <c r="A486" t="s">
        <v>3617</v>
      </c>
      <c r="B486" s="113" t="s">
        <v>4210</v>
      </c>
      <c r="K486" t="s">
        <v>2502</v>
      </c>
    </row>
    <row r="487" spans="1:11" x14ac:dyDescent="0.3">
      <c r="A487" t="s">
        <v>2127</v>
      </c>
      <c r="B487" s="113" t="s">
        <v>4210</v>
      </c>
      <c r="K487" t="s">
        <v>3480</v>
      </c>
    </row>
    <row r="488" spans="1:11" x14ac:dyDescent="0.3">
      <c r="A488" t="s">
        <v>2302</v>
      </c>
      <c r="B488" s="113" t="s">
        <v>4213</v>
      </c>
      <c r="K488" t="s">
        <v>3481</v>
      </c>
    </row>
    <row r="489" spans="1:11" x14ac:dyDescent="0.3">
      <c r="A489" t="s">
        <v>2269</v>
      </c>
      <c r="B489" s="113" t="s">
        <v>4213</v>
      </c>
      <c r="K489" t="s">
        <v>3482</v>
      </c>
    </row>
    <row r="490" spans="1:11" x14ac:dyDescent="0.3">
      <c r="A490" t="s">
        <v>2291</v>
      </c>
      <c r="B490" s="113" t="s">
        <v>4213</v>
      </c>
      <c r="K490" t="s">
        <v>3483</v>
      </c>
    </row>
    <row r="491" spans="1:11" x14ac:dyDescent="0.3">
      <c r="A491" t="s">
        <v>2292</v>
      </c>
      <c r="B491" s="113" t="s">
        <v>4216</v>
      </c>
      <c r="K491" t="s">
        <v>3484</v>
      </c>
    </row>
    <row r="492" spans="1:11" x14ac:dyDescent="0.3">
      <c r="A492" t="s">
        <v>3471</v>
      </c>
      <c r="B492" s="113" t="s">
        <v>4216</v>
      </c>
      <c r="K492" t="s">
        <v>3485</v>
      </c>
    </row>
    <row r="493" spans="1:11" x14ac:dyDescent="0.3">
      <c r="A493" t="s">
        <v>3472</v>
      </c>
      <c r="B493" s="113" t="s">
        <v>4216</v>
      </c>
      <c r="K493" t="s">
        <v>3486</v>
      </c>
    </row>
    <row r="494" spans="1:11" x14ac:dyDescent="0.3">
      <c r="A494" t="s">
        <v>3473</v>
      </c>
      <c r="B494" s="113" t="s">
        <v>4219</v>
      </c>
      <c r="K494" t="s">
        <v>3487</v>
      </c>
    </row>
    <row r="495" spans="1:11" x14ac:dyDescent="0.3">
      <c r="A495" t="s">
        <v>3474</v>
      </c>
      <c r="B495" s="113" t="s">
        <v>4219</v>
      </c>
      <c r="K495" t="s">
        <v>3488</v>
      </c>
    </row>
    <row r="496" spans="1:11" x14ac:dyDescent="0.3">
      <c r="A496" t="s">
        <v>3475</v>
      </c>
      <c r="B496" s="113" t="s">
        <v>4219</v>
      </c>
      <c r="K496" t="s">
        <v>3489</v>
      </c>
    </row>
    <row r="497" spans="1:11" x14ac:dyDescent="0.3">
      <c r="A497" t="s">
        <v>3476</v>
      </c>
      <c r="B497" s="113" t="s">
        <v>4219</v>
      </c>
      <c r="K497" t="s">
        <v>3490</v>
      </c>
    </row>
    <row r="498" spans="1:11" x14ac:dyDescent="0.3">
      <c r="A498" t="s">
        <v>3477</v>
      </c>
      <c r="B498" s="113" t="s">
        <v>4219</v>
      </c>
      <c r="K498" t="s">
        <v>3491</v>
      </c>
    </row>
    <row r="499" spans="1:11" x14ac:dyDescent="0.3">
      <c r="A499" t="s">
        <v>3406</v>
      </c>
      <c r="B499" s="113" t="s">
        <v>4219</v>
      </c>
      <c r="K499" t="s">
        <v>2503</v>
      </c>
    </row>
    <row r="500" spans="1:11" x14ac:dyDescent="0.3">
      <c r="A500" t="s">
        <v>2501</v>
      </c>
      <c r="B500" s="113" t="s">
        <v>4219</v>
      </c>
      <c r="K500" t="s">
        <v>2504</v>
      </c>
    </row>
    <row r="501" spans="1:11" x14ac:dyDescent="0.3">
      <c r="A501" t="s">
        <v>3478</v>
      </c>
      <c r="B501" s="113" t="s">
        <v>4219</v>
      </c>
      <c r="K501" t="s">
        <v>2505</v>
      </c>
    </row>
    <row r="502" spans="1:11" x14ac:dyDescent="0.3">
      <c r="A502" t="s">
        <v>3407</v>
      </c>
      <c r="B502" s="113" t="s">
        <v>4219</v>
      </c>
      <c r="K502" t="s">
        <v>2228</v>
      </c>
    </row>
    <row r="503" spans="1:11" x14ac:dyDescent="0.3">
      <c r="A503" t="s">
        <v>3408</v>
      </c>
      <c r="B503" s="113" t="s">
        <v>4219</v>
      </c>
      <c r="K503" t="s">
        <v>2229</v>
      </c>
    </row>
    <row r="504" spans="1:11" x14ac:dyDescent="0.3">
      <c r="A504" t="s">
        <v>3479</v>
      </c>
      <c r="B504" s="113" t="s">
        <v>4219</v>
      </c>
      <c r="K504" t="s">
        <v>2235</v>
      </c>
    </row>
    <row r="505" spans="1:11" x14ac:dyDescent="0.3">
      <c r="A505" t="s">
        <v>3409</v>
      </c>
      <c r="B505" s="113" t="s">
        <v>4219</v>
      </c>
      <c r="K505" t="s">
        <v>2230</v>
      </c>
    </row>
    <row r="506" spans="1:11" x14ac:dyDescent="0.3">
      <c r="A506" t="s">
        <v>2607</v>
      </c>
      <c r="B506" s="113" t="s">
        <v>4219</v>
      </c>
      <c r="K506" t="s">
        <v>2233</v>
      </c>
    </row>
    <row r="507" spans="1:11" x14ac:dyDescent="0.3">
      <c r="A507" t="s">
        <v>2227</v>
      </c>
      <c r="B507" s="113" t="s">
        <v>4219</v>
      </c>
      <c r="K507" t="s">
        <v>2231</v>
      </c>
    </row>
    <row r="508" spans="1:11" x14ac:dyDescent="0.3">
      <c r="A508" t="s">
        <v>2226</v>
      </c>
      <c r="B508" s="113" t="s">
        <v>4219</v>
      </c>
      <c r="K508" t="s">
        <v>2506</v>
      </c>
    </row>
    <row r="509" spans="1:11" x14ac:dyDescent="0.3">
      <c r="A509" t="s">
        <v>2225</v>
      </c>
      <c r="B509" s="113" t="s">
        <v>4219</v>
      </c>
      <c r="K509" t="s">
        <v>2236</v>
      </c>
    </row>
    <row r="510" spans="1:11" x14ac:dyDescent="0.3">
      <c r="A510" t="s">
        <v>2224</v>
      </c>
      <c r="B510" s="113" t="s">
        <v>4249</v>
      </c>
      <c r="K510" t="s">
        <v>2232</v>
      </c>
    </row>
    <row r="511" spans="1:11" x14ac:dyDescent="0.3">
      <c r="A511" t="s">
        <v>2223</v>
      </c>
      <c r="B511" s="113" t="s">
        <v>4252</v>
      </c>
      <c r="K511" t="s">
        <v>3492</v>
      </c>
    </row>
    <row r="512" spans="1:11" x14ac:dyDescent="0.3">
      <c r="A512" t="s">
        <v>2608</v>
      </c>
      <c r="B512" s="113" t="s">
        <v>4255</v>
      </c>
      <c r="K512" t="s">
        <v>2609</v>
      </c>
    </row>
    <row r="513" spans="1:11" x14ac:dyDescent="0.3">
      <c r="A513" t="s">
        <v>2502</v>
      </c>
      <c r="B513" s="113" t="s">
        <v>4257</v>
      </c>
      <c r="K513" t="s">
        <v>3394</v>
      </c>
    </row>
    <row r="514" spans="1:11" x14ac:dyDescent="0.3">
      <c r="A514" t="s">
        <v>3480</v>
      </c>
      <c r="B514" s="113" t="s">
        <v>4259</v>
      </c>
      <c r="K514" t="s">
        <v>3393</v>
      </c>
    </row>
    <row r="515" spans="1:11" x14ac:dyDescent="0.3">
      <c r="A515" t="s">
        <v>3481</v>
      </c>
      <c r="B515" s="113" t="s">
        <v>4261</v>
      </c>
      <c r="K515" t="s">
        <v>2610</v>
      </c>
    </row>
    <row r="516" spans="1:11" x14ac:dyDescent="0.3">
      <c r="A516" t="s">
        <v>3482</v>
      </c>
      <c r="B516" s="113" t="s">
        <v>4263</v>
      </c>
      <c r="K516" t="s">
        <v>2507</v>
      </c>
    </row>
    <row r="517" spans="1:11" x14ac:dyDescent="0.3">
      <c r="A517" t="s">
        <v>3483</v>
      </c>
      <c r="B517" s="113" t="s">
        <v>4266</v>
      </c>
      <c r="K517" t="s">
        <v>2509</v>
      </c>
    </row>
    <row r="518" spans="1:11" x14ac:dyDescent="0.3">
      <c r="A518" t="s">
        <v>3484</v>
      </c>
      <c r="B518" s="113" t="s">
        <v>4269</v>
      </c>
      <c r="K518" t="s">
        <v>2508</v>
      </c>
    </row>
    <row r="519" spans="1:11" x14ac:dyDescent="0.3">
      <c r="A519" t="s">
        <v>3485</v>
      </c>
      <c r="B519" s="113" t="s">
        <v>4317</v>
      </c>
      <c r="K519" t="s">
        <v>2237</v>
      </c>
    </row>
    <row r="520" spans="1:11" x14ac:dyDescent="0.3">
      <c r="A520" t="s">
        <v>3486</v>
      </c>
      <c r="B520" s="113" t="s">
        <v>4320</v>
      </c>
      <c r="K520" t="s">
        <v>3493</v>
      </c>
    </row>
    <row r="521" spans="1:11" x14ac:dyDescent="0.3">
      <c r="A521" t="s">
        <v>3487</v>
      </c>
      <c r="B521" s="113" t="s">
        <v>4313</v>
      </c>
      <c r="K521" t="s">
        <v>2511</v>
      </c>
    </row>
    <row r="522" spans="1:11" x14ac:dyDescent="0.3">
      <c r="A522" t="s">
        <v>3488</v>
      </c>
      <c r="B522" s="113" t="s">
        <v>4313</v>
      </c>
      <c r="K522" t="s">
        <v>2512</v>
      </c>
    </row>
    <row r="523" spans="1:11" x14ac:dyDescent="0.3">
      <c r="A523" t="s">
        <v>3489</v>
      </c>
      <c r="B523" s="113" t="s">
        <v>4313</v>
      </c>
      <c r="K523" t="s">
        <v>3494</v>
      </c>
    </row>
    <row r="524" spans="1:11" x14ac:dyDescent="0.3">
      <c r="A524" t="s">
        <v>3490</v>
      </c>
      <c r="B524" s="113" t="s">
        <v>3937</v>
      </c>
      <c r="K524" t="s">
        <v>2510</v>
      </c>
    </row>
    <row r="525" spans="1:11" x14ac:dyDescent="0.3">
      <c r="A525" t="s">
        <v>3491</v>
      </c>
      <c r="B525" s="113" t="s">
        <v>3937</v>
      </c>
      <c r="K525" t="s">
        <v>3495</v>
      </c>
    </row>
    <row r="526" spans="1:11" x14ac:dyDescent="0.3">
      <c r="A526" t="s">
        <v>2503</v>
      </c>
      <c r="B526" s="113" t="s">
        <v>3937</v>
      </c>
      <c r="K526" t="s">
        <v>2499</v>
      </c>
    </row>
    <row r="527" spans="1:11" x14ac:dyDescent="0.3">
      <c r="A527" t="s">
        <v>2504</v>
      </c>
      <c r="B527" s="113" t="s">
        <v>3937</v>
      </c>
      <c r="K527" t="s">
        <v>3496</v>
      </c>
    </row>
    <row r="528" spans="1:11" x14ac:dyDescent="0.3">
      <c r="A528" t="s">
        <v>2505</v>
      </c>
      <c r="B528" s="113" t="s">
        <v>3937</v>
      </c>
      <c r="K528" t="s">
        <v>2517</v>
      </c>
    </row>
    <row r="529" spans="1:11" ht="15.6" x14ac:dyDescent="0.3">
      <c r="A529" t="s">
        <v>2228</v>
      </c>
      <c r="B529" s="148" t="s">
        <v>4371</v>
      </c>
      <c r="K529" t="s">
        <v>2519</v>
      </c>
    </row>
    <row r="530" spans="1:11" ht="15.6" x14ac:dyDescent="0.3">
      <c r="A530" t="s">
        <v>2229</v>
      </c>
      <c r="B530" s="148" t="s">
        <v>4371</v>
      </c>
      <c r="K530" t="s">
        <v>2516</v>
      </c>
    </row>
    <row r="531" spans="1:11" ht="15.6" x14ac:dyDescent="0.3">
      <c r="A531" t="s">
        <v>2235</v>
      </c>
      <c r="B531" s="148" t="s">
        <v>4371</v>
      </c>
      <c r="K531" t="s">
        <v>2518</v>
      </c>
    </row>
    <row r="532" spans="1:11" ht="15.6" x14ac:dyDescent="0.3">
      <c r="A532" t="s">
        <v>2127</v>
      </c>
      <c r="B532" s="148" t="s">
        <v>4371</v>
      </c>
      <c r="K532" t="s">
        <v>2515</v>
      </c>
    </row>
    <row r="533" spans="1:11" ht="15.6" x14ac:dyDescent="0.3">
      <c r="A533" t="s">
        <v>2230</v>
      </c>
      <c r="B533" s="148" t="s">
        <v>4371</v>
      </c>
      <c r="K533" t="s">
        <v>2513</v>
      </c>
    </row>
    <row r="534" spans="1:11" ht="15.6" x14ac:dyDescent="0.3">
      <c r="A534" t="s">
        <v>2233</v>
      </c>
      <c r="B534" s="148" t="s">
        <v>4371</v>
      </c>
      <c r="K534" t="s">
        <v>2514</v>
      </c>
    </row>
    <row r="535" spans="1:11" x14ac:dyDescent="0.3">
      <c r="A535" t="s">
        <v>2231</v>
      </c>
      <c r="B535" s="113" t="s">
        <v>4377</v>
      </c>
      <c r="K535" t="s">
        <v>2239</v>
      </c>
    </row>
    <row r="536" spans="1:11" x14ac:dyDescent="0.3">
      <c r="A536" t="s">
        <v>2506</v>
      </c>
      <c r="B536" s="113" t="s">
        <v>4377</v>
      </c>
      <c r="K536" t="s">
        <v>2238</v>
      </c>
    </row>
    <row r="537" spans="1:11" x14ac:dyDescent="0.3">
      <c r="A537" t="s">
        <v>2236</v>
      </c>
      <c r="B537" s="113" t="s">
        <v>4377</v>
      </c>
      <c r="K537" t="s">
        <v>2532</v>
      </c>
    </row>
    <row r="538" spans="1:11" x14ac:dyDescent="0.3">
      <c r="A538" t="s">
        <v>2232</v>
      </c>
      <c r="B538" s="113" t="s">
        <v>4377</v>
      </c>
      <c r="K538" t="s">
        <v>2531</v>
      </c>
    </row>
    <row r="539" spans="1:11" x14ac:dyDescent="0.3">
      <c r="A539" t="s">
        <v>2234</v>
      </c>
      <c r="B539" s="113" t="s">
        <v>4377</v>
      </c>
      <c r="K539" t="s">
        <v>2533</v>
      </c>
    </row>
    <row r="540" spans="1:11" x14ac:dyDescent="0.3">
      <c r="A540" t="s">
        <v>3492</v>
      </c>
      <c r="B540" s="113" t="s">
        <v>4377</v>
      </c>
      <c r="K540" t="s">
        <v>2534</v>
      </c>
    </row>
    <row r="541" spans="1:11" x14ac:dyDescent="0.3">
      <c r="A541" t="s">
        <v>2609</v>
      </c>
      <c r="B541" s="113" t="s">
        <v>4380</v>
      </c>
      <c r="K541" t="s">
        <v>2523</v>
      </c>
    </row>
    <row r="542" spans="1:11" x14ac:dyDescent="0.3">
      <c r="A542" t="s">
        <v>3394</v>
      </c>
      <c r="B542" s="113" t="s">
        <v>4380</v>
      </c>
      <c r="K542" t="s">
        <v>3723</v>
      </c>
    </row>
    <row r="543" spans="1:11" x14ac:dyDescent="0.3">
      <c r="A543" t="s">
        <v>3393</v>
      </c>
      <c r="B543" s="113" t="s">
        <v>4380</v>
      </c>
      <c r="K543" t="s">
        <v>2520</v>
      </c>
    </row>
    <row r="544" spans="1:11" x14ac:dyDescent="0.3">
      <c r="A544" t="s">
        <v>2610</v>
      </c>
      <c r="B544" s="113" t="s">
        <v>4380</v>
      </c>
      <c r="K544" t="s">
        <v>2521</v>
      </c>
    </row>
    <row r="545" spans="1:11" x14ac:dyDescent="0.3">
      <c r="A545" t="s">
        <v>2507</v>
      </c>
      <c r="B545" s="113" t="s">
        <v>4380</v>
      </c>
      <c r="K545" t="s">
        <v>2522</v>
      </c>
    </row>
    <row r="546" spans="1:11" x14ac:dyDescent="0.3">
      <c r="A546" t="s">
        <v>2509</v>
      </c>
      <c r="B546" s="113" t="s">
        <v>4380</v>
      </c>
      <c r="K546" t="s">
        <v>2524</v>
      </c>
    </row>
    <row r="547" spans="1:11" x14ac:dyDescent="0.3">
      <c r="A547" t="s">
        <v>2508</v>
      </c>
      <c r="B547" s="113" t="s">
        <v>4383</v>
      </c>
      <c r="K547" t="s">
        <v>2611</v>
      </c>
    </row>
    <row r="548" spans="1:11" x14ac:dyDescent="0.3">
      <c r="A548" t="s">
        <v>2237</v>
      </c>
      <c r="B548" s="113" t="s">
        <v>4383</v>
      </c>
      <c r="K548" t="s">
        <v>2525</v>
      </c>
    </row>
    <row r="549" spans="1:11" x14ac:dyDescent="0.3">
      <c r="A549" t="s">
        <v>3493</v>
      </c>
      <c r="B549" s="113" t="s">
        <v>4383</v>
      </c>
      <c r="K549" t="s">
        <v>2527</v>
      </c>
    </row>
    <row r="550" spans="1:11" x14ac:dyDescent="0.3">
      <c r="A550" t="s">
        <v>2511</v>
      </c>
      <c r="B550" s="113" t="s">
        <v>4383</v>
      </c>
      <c r="K550" t="s">
        <v>2529</v>
      </c>
    </row>
    <row r="551" spans="1:11" x14ac:dyDescent="0.3">
      <c r="A551" t="s">
        <v>2430</v>
      </c>
      <c r="B551" s="113" t="s">
        <v>4383</v>
      </c>
      <c r="K551" t="s">
        <v>2526</v>
      </c>
    </row>
    <row r="552" spans="1:11" x14ac:dyDescent="0.3">
      <c r="A552" t="s">
        <v>2512</v>
      </c>
      <c r="B552" s="113" t="s">
        <v>4383</v>
      </c>
      <c r="K552" t="s">
        <v>2528</v>
      </c>
    </row>
    <row r="553" spans="1:11" x14ac:dyDescent="0.3">
      <c r="A553" t="s">
        <v>3494</v>
      </c>
      <c r="B553" s="113" t="s">
        <v>4383</v>
      </c>
      <c r="K553" t="s">
        <v>2530</v>
      </c>
    </row>
    <row r="554" spans="1:11" x14ac:dyDescent="0.3">
      <c r="A554" t="s">
        <v>2510</v>
      </c>
      <c r="B554" s="113" t="s">
        <v>4383</v>
      </c>
      <c r="K554" t="s">
        <v>2536</v>
      </c>
    </row>
    <row r="555" spans="1:11" x14ac:dyDescent="0.3">
      <c r="A555" t="s">
        <v>3495</v>
      </c>
      <c r="B555" s="113" t="s">
        <v>4383</v>
      </c>
      <c r="K555" t="s">
        <v>2537</v>
      </c>
    </row>
    <row r="556" spans="1:11" x14ac:dyDescent="0.3">
      <c r="A556" t="s">
        <v>2499</v>
      </c>
      <c r="B556" s="113" t="s">
        <v>4386</v>
      </c>
      <c r="K556" t="s">
        <v>2538</v>
      </c>
    </row>
    <row r="557" spans="1:11" x14ac:dyDescent="0.3">
      <c r="A557" t="s">
        <v>3496</v>
      </c>
      <c r="B557" s="113" t="s">
        <v>4386</v>
      </c>
      <c r="K557" t="s">
        <v>2539</v>
      </c>
    </row>
    <row r="558" spans="1:11" x14ac:dyDescent="0.3">
      <c r="A558" t="s">
        <v>2166</v>
      </c>
      <c r="B558" s="113" t="s">
        <v>4386</v>
      </c>
      <c r="K558" t="s">
        <v>2540</v>
      </c>
    </row>
    <row r="559" spans="1:11" x14ac:dyDescent="0.3">
      <c r="A559" t="s">
        <v>2517</v>
      </c>
      <c r="B559" s="113" t="s">
        <v>4386</v>
      </c>
      <c r="K559" t="s">
        <v>2535</v>
      </c>
    </row>
    <row r="560" spans="1:11" x14ac:dyDescent="0.3">
      <c r="A560" t="s">
        <v>2519</v>
      </c>
      <c r="B560" s="113" t="s">
        <v>4386</v>
      </c>
      <c r="K560" t="s">
        <v>2244</v>
      </c>
    </row>
    <row r="561" spans="1:11" x14ac:dyDescent="0.3">
      <c r="A561" t="s">
        <v>2516</v>
      </c>
      <c r="B561" s="113" t="s">
        <v>4386</v>
      </c>
      <c r="K561" t="s">
        <v>2241</v>
      </c>
    </row>
    <row r="562" spans="1:11" x14ac:dyDescent="0.3">
      <c r="A562" t="s">
        <v>2518</v>
      </c>
      <c r="B562" s="113" t="s">
        <v>4386</v>
      </c>
      <c r="K562" t="s">
        <v>2243</v>
      </c>
    </row>
    <row r="563" spans="1:11" x14ac:dyDescent="0.3">
      <c r="A563" t="s">
        <v>2515</v>
      </c>
      <c r="B563" s="113" t="s">
        <v>4386</v>
      </c>
      <c r="K563" t="s">
        <v>2240</v>
      </c>
    </row>
    <row r="564" spans="1:11" x14ac:dyDescent="0.3">
      <c r="A564" t="s">
        <v>2513</v>
      </c>
      <c r="B564" s="113" t="s">
        <v>4386</v>
      </c>
      <c r="K564" t="s">
        <v>2242</v>
      </c>
    </row>
    <row r="565" spans="1:11" x14ac:dyDescent="0.3">
      <c r="A565" t="s">
        <v>2514</v>
      </c>
      <c r="B565" s="113" t="s">
        <v>4389</v>
      </c>
      <c r="K565" t="s">
        <v>2541</v>
      </c>
    </row>
    <row r="566" spans="1:11" x14ac:dyDescent="0.3">
      <c r="A566" t="s">
        <v>2239</v>
      </c>
      <c r="B566" s="113" t="s">
        <v>4389</v>
      </c>
      <c r="K566" t="s">
        <v>2545</v>
      </c>
    </row>
    <row r="567" spans="1:11" x14ac:dyDescent="0.3">
      <c r="A567" t="s">
        <v>2238</v>
      </c>
      <c r="B567" s="113" t="s">
        <v>4389</v>
      </c>
      <c r="K567" t="s">
        <v>2542</v>
      </c>
    </row>
    <row r="568" spans="1:11" x14ac:dyDescent="0.3">
      <c r="A568" t="s">
        <v>2532</v>
      </c>
      <c r="B568" s="113" t="s">
        <v>4389</v>
      </c>
      <c r="K568" t="s">
        <v>2543</v>
      </c>
    </row>
    <row r="569" spans="1:11" x14ac:dyDescent="0.3">
      <c r="A569" t="s">
        <v>703</v>
      </c>
      <c r="B569" s="113" t="s">
        <v>4389</v>
      </c>
      <c r="K569" t="s">
        <v>2544</v>
      </c>
    </row>
    <row r="570" spans="1:11" x14ac:dyDescent="0.3">
      <c r="A570" t="s">
        <v>2531</v>
      </c>
      <c r="B570" s="113" t="s">
        <v>4389</v>
      </c>
      <c r="K570" t="s">
        <v>2245</v>
      </c>
    </row>
    <row r="571" spans="1:11" x14ac:dyDescent="0.3">
      <c r="A571" t="s">
        <v>2533</v>
      </c>
      <c r="B571" s="113" t="s">
        <v>4389</v>
      </c>
      <c r="K571" t="s">
        <v>2553</v>
      </c>
    </row>
    <row r="572" spans="1:11" x14ac:dyDescent="0.3">
      <c r="A572" t="s">
        <v>2534</v>
      </c>
      <c r="B572" s="113" t="s">
        <v>4392</v>
      </c>
      <c r="K572" t="s">
        <v>2246</v>
      </c>
    </row>
    <row r="573" spans="1:11" x14ac:dyDescent="0.3">
      <c r="A573" t="s">
        <v>2523</v>
      </c>
      <c r="B573" s="113" t="s">
        <v>4392</v>
      </c>
      <c r="K573" t="s">
        <v>2552</v>
      </c>
    </row>
    <row r="574" spans="1:11" x14ac:dyDescent="0.3">
      <c r="A574" t="s">
        <v>3723</v>
      </c>
      <c r="B574" s="113" t="s">
        <v>4392</v>
      </c>
      <c r="K574" t="s">
        <v>2555</v>
      </c>
    </row>
    <row r="575" spans="1:11" x14ac:dyDescent="0.3">
      <c r="A575" t="s">
        <v>2520</v>
      </c>
      <c r="B575" s="113" t="s">
        <v>4392</v>
      </c>
      <c r="K575" t="s">
        <v>2556</v>
      </c>
    </row>
    <row r="576" spans="1:11" x14ac:dyDescent="0.3">
      <c r="A576" t="s">
        <v>2521</v>
      </c>
      <c r="B576" s="113" t="s">
        <v>4392</v>
      </c>
      <c r="K576" t="s">
        <v>2554</v>
      </c>
    </row>
    <row r="577" spans="1:11" x14ac:dyDescent="0.3">
      <c r="A577" t="s">
        <v>2522</v>
      </c>
      <c r="B577" s="113" t="s">
        <v>4392</v>
      </c>
      <c r="K577" t="s">
        <v>2248</v>
      </c>
    </row>
    <row r="578" spans="1:11" x14ac:dyDescent="0.3">
      <c r="A578" t="s">
        <v>2524</v>
      </c>
      <c r="B578" s="113" t="s">
        <v>4395</v>
      </c>
      <c r="K578" t="s">
        <v>2249</v>
      </c>
    </row>
    <row r="579" spans="1:11" x14ac:dyDescent="0.3">
      <c r="A579" t="s">
        <v>2611</v>
      </c>
      <c r="B579" s="113" t="s">
        <v>4395</v>
      </c>
      <c r="K579" t="s">
        <v>2247</v>
      </c>
    </row>
    <row r="580" spans="1:11" x14ac:dyDescent="0.3">
      <c r="A580" t="s">
        <v>2525</v>
      </c>
      <c r="B580" s="113" t="s">
        <v>4395</v>
      </c>
      <c r="K580" t="s">
        <v>2632</v>
      </c>
    </row>
    <row r="581" spans="1:11" x14ac:dyDescent="0.3">
      <c r="A581" t="s">
        <v>2527</v>
      </c>
      <c r="B581" s="113" t="s">
        <v>4395</v>
      </c>
      <c r="K581" t="s">
        <v>2256</v>
      </c>
    </row>
    <row r="582" spans="1:11" x14ac:dyDescent="0.3">
      <c r="A582" t="s">
        <v>2529</v>
      </c>
      <c r="B582" s="113" t="s">
        <v>4395</v>
      </c>
      <c r="K582" t="s">
        <v>2631</v>
      </c>
    </row>
    <row r="583" spans="1:11" x14ac:dyDescent="0.3">
      <c r="A583" t="s">
        <v>2526</v>
      </c>
      <c r="B583" s="113" t="s">
        <v>4395</v>
      </c>
      <c r="K583" t="s">
        <v>2255</v>
      </c>
    </row>
    <row r="584" spans="1:11" x14ac:dyDescent="0.3">
      <c r="A584" t="s">
        <v>2528</v>
      </c>
      <c r="B584" s="113" t="s">
        <v>4395</v>
      </c>
      <c r="K584" t="s">
        <v>2630</v>
      </c>
    </row>
    <row r="585" spans="1:11" x14ac:dyDescent="0.3">
      <c r="A585" t="s">
        <v>2530</v>
      </c>
      <c r="B585" s="113" t="s">
        <v>4395</v>
      </c>
      <c r="K585" t="s">
        <v>2254</v>
      </c>
    </row>
    <row r="586" spans="1:11" x14ac:dyDescent="0.3">
      <c r="A586" t="s">
        <v>2536</v>
      </c>
      <c r="B586" s="113" t="s">
        <v>4395</v>
      </c>
      <c r="K586" t="s">
        <v>2629</v>
      </c>
    </row>
    <row r="587" spans="1:11" x14ac:dyDescent="0.3">
      <c r="A587" t="s">
        <v>2537</v>
      </c>
      <c r="B587" s="113" t="s">
        <v>4398</v>
      </c>
      <c r="K587" t="s">
        <v>2253</v>
      </c>
    </row>
    <row r="588" spans="1:11" x14ac:dyDescent="0.3">
      <c r="A588" t="s">
        <v>2538</v>
      </c>
      <c r="B588" s="113" t="s">
        <v>4398</v>
      </c>
      <c r="K588" t="s">
        <v>2628</v>
      </c>
    </row>
    <row r="589" spans="1:11" x14ac:dyDescent="0.3">
      <c r="A589" t="s">
        <v>2539</v>
      </c>
      <c r="B589" s="113" t="s">
        <v>4398</v>
      </c>
      <c r="K589" t="s">
        <v>2252</v>
      </c>
    </row>
    <row r="590" spans="1:11" x14ac:dyDescent="0.3">
      <c r="A590" t="s">
        <v>2540</v>
      </c>
      <c r="B590" s="113" t="s">
        <v>4398</v>
      </c>
      <c r="K590" t="s">
        <v>2627</v>
      </c>
    </row>
    <row r="591" spans="1:11" x14ac:dyDescent="0.3">
      <c r="A591" t="s">
        <v>2535</v>
      </c>
      <c r="B591" s="113" t="s">
        <v>4398</v>
      </c>
      <c r="K591" t="s">
        <v>2251</v>
      </c>
    </row>
    <row r="592" spans="1:11" x14ac:dyDescent="0.3">
      <c r="A592" t="s">
        <v>2244</v>
      </c>
      <c r="B592" s="113" t="s">
        <v>4398</v>
      </c>
      <c r="K592" t="s">
        <v>2250</v>
      </c>
    </row>
    <row r="593" spans="1:11" x14ac:dyDescent="0.3">
      <c r="A593" t="s">
        <v>2241</v>
      </c>
      <c r="B593" s="113" t="s">
        <v>4398</v>
      </c>
      <c r="K593" t="s">
        <v>2626</v>
      </c>
    </row>
    <row r="594" spans="1:11" x14ac:dyDescent="0.3">
      <c r="A594" t="s">
        <v>2243</v>
      </c>
      <c r="B594" s="113" t="s">
        <v>4398</v>
      </c>
      <c r="K594" t="s">
        <v>2257</v>
      </c>
    </row>
    <row r="595" spans="1:11" x14ac:dyDescent="0.3">
      <c r="A595" t="s">
        <v>2240</v>
      </c>
      <c r="B595" s="113" t="s">
        <v>4398</v>
      </c>
      <c r="K595" t="s">
        <v>2258</v>
      </c>
    </row>
    <row r="596" spans="1:11" x14ac:dyDescent="0.3">
      <c r="A596" t="s">
        <v>2242</v>
      </c>
      <c r="B596" s="113" t="s">
        <v>4358</v>
      </c>
      <c r="K596" t="s">
        <v>2259</v>
      </c>
    </row>
    <row r="597" spans="1:11" x14ac:dyDescent="0.3">
      <c r="A597" t="s">
        <v>2541</v>
      </c>
      <c r="B597" s="113" t="s">
        <v>4358</v>
      </c>
      <c r="K597" t="s">
        <v>2557</v>
      </c>
    </row>
    <row r="598" spans="1:11" x14ac:dyDescent="0.3">
      <c r="A598" t="s">
        <v>2545</v>
      </c>
      <c r="B598" s="113" t="s">
        <v>4358</v>
      </c>
      <c r="K598" t="s">
        <v>2558</v>
      </c>
    </row>
    <row r="599" spans="1:11" x14ac:dyDescent="0.3">
      <c r="A599" t="s">
        <v>2542</v>
      </c>
      <c r="B599" s="113" t="s">
        <v>4358</v>
      </c>
      <c r="K599" t="s">
        <v>2559</v>
      </c>
    </row>
    <row r="600" spans="1:11" x14ac:dyDescent="0.3">
      <c r="A600" t="s">
        <v>2543</v>
      </c>
      <c r="B600" s="113" t="s">
        <v>4358</v>
      </c>
      <c r="K600" t="s">
        <v>2560</v>
      </c>
    </row>
    <row r="601" spans="1:11" x14ac:dyDescent="0.3">
      <c r="A601" t="s">
        <v>2544</v>
      </c>
      <c r="B601" s="113" t="s">
        <v>4358</v>
      </c>
      <c r="K601" t="s">
        <v>2562</v>
      </c>
    </row>
    <row r="602" spans="1:11" x14ac:dyDescent="0.3">
      <c r="A602" t="s">
        <v>2245</v>
      </c>
      <c r="B602" s="113" t="s">
        <v>4358</v>
      </c>
      <c r="K602" t="s">
        <v>2561</v>
      </c>
    </row>
    <row r="603" spans="1:11" x14ac:dyDescent="0.3">
      <c r="A603" t="s">
        <v>2553</v>
      </c>
      <c r="B603" s="113" t="s">
        <v>4365</v>
      </c>
      <c r="K603" t="s">
        <v>2565</v>
      </c>
    </row>
    <row r="604" spans="1:11" x14ac:dyDescent="0.3">
      <c r="A604" t="s">
        <v>2246</v>
      </c>
      <c r="B604" s="113" t="s">
        <v>4365</v>
      </c>
      <c r="K604" t="s">
        <v>2564</v>
      </c>
    </row>
    <row r="605" spans="1:11" x14ac:dyDescent="0.3">
      <c r="A605" t="s">
        <v>2552</v>
      </c>
      <c r="B605" s="113" t="s">
        <v>4365</v>
      </c>
      <c r="K605" t="s">
        <v>2563</v>
      </c>
    </row>
    <row r="606" spans="1:11" x14ac:dyDescent="0.3">
      <c r="A606" t="s">
        <v>2555</v>
      </c>
      <c r="B606" s="113" t="s">
        <v>4365</v>
      </c>
      <c r="K606" t="s">
        <v>2568</v>
      </c>
    </row>
    <row r="607" spans="1:11" x14ac:dyDescent="0.3">
      <c r="A607" t="s">
        <v>2556</v>
      </c>
      <c r="B607" s="113" t="s">
        <v>4365</v>
      </c>
      <c r="K607" t="s">
        <v>3497</v>
      </c>
    </row>
    <row r="608" spans="1:11" x14ac:dyDescent="0.3">
      <c r="A608" t="s">
        <v>2554</v>
      </c>
      <c r="B608" s="113" t="s">
        <v>4365</v>
      </c>
      <c r="K608" t="s">
        <v>3498</v>
      </c>
    </row>
    <row r="609" spans="1:11" x14ac:dyDescent="0.3">
      <c r="A609" t="s">
        <v>2248</v>
      </c>
      <c r="B609" s="113" t="s">
        <v>4365</v>
      </c>
      <c r="K609" t="s">
        <v>2613</v>
      </c>
    </row>
    <row r="610" spans="1:11" x14ac:dyDescent="0.3">
      <c r="A610" t="s">
        <v>2249</v>
      </c>
      <c r="B610" s="113" t="s">
        <v>4365</v>
      </c>
      <c r="K610" t="s">
        <v>2612</v>
      </c>
    </row>
    <row r="611" spans="1:11" x14ac:dyDescent="0.3">
      <c r="A611" t="s">
        <v>2247</v>
      </c>
      <c r="B611" s="113" t="s">
        <v>4365</v>
      </c>
      <c r="K611" t="s">
        <v>3499</v>
      </c>
    </row>
    <row r="612" spans="1:11" x14ac:dyDescent="0.3">
      <c r="A612" t="s">
        <v>2632</v>
      </c>
      <c r="B612" s="113" t="s">
        <v>4361</v>
      </c>
      <c r="K612" t="s">
        <v>3500</v>
      </c>
    </row>
    <row r="613" spans="1:11" x14ac:dyDescent="0.3">
      <c r="A613" t="s">
        <v>2256</v>
      </c>
      <c r="B613" s="113" t="s">
        <v>4361</v>
      </c>
      <c r="K613" t="s">
        <v>3501</v>
      </c>
    </row>
    <row r="614" spans="1:11" x14ac:dyDescent="0.3">
      <c r="A614" t="s">
        <v>2631</v>
      </c>
      <c r="B614" s="113" t="s">
        <v>4361</v>
      </c>
      <c r="K614" t="s">
        <v>3502</v>
      </c>
    </row>
    <row r="615" spans="1:11" x14ac:dyDescent="0.3">
      <c r="A615" t="s">
        <v>2255</v>
      </c>
      <c r="B615" s="113" t="s">
        <v>4361</v>
      </c>
      <c r="K615" t="s">
        <v>3503</v>
      </c>
    </row>
    <row r="616" spans="1:11" x14ac:dyDescent="0.3">
      <c r="A616" t="s">
        <v>2630</v>
      </c>
      <c r="B616" s="113" t="s">
        <v>4361</v>
      </c>
      <c r="K616" t="s">
        <v>3504</v>
      </c>
    </row>
    <row r="617" spans="1:11" x14ac:dyDescent="0.3">
      <c r="A617" t="s">
        <v>2254</v>
      </c>
      <c r="B617" s="113" t="s">
        <v>4361</v>
      </c>
      <c r="K617" t="s">
        <v>3505</v>
      </c>
    </row>
    <row r="618" spans="1:11" x14ac:dyDescent="0.3">
      <c r="A618" t="s">
        <v>2629</v>
      </c>
      <c r="B618" s="113" t="s">
        <v>4361</v>
      </c>
      <c r="K618" t="s">
        <v>3506</v>
      </c>
    </row>
    <row r="619" spans="1:11" x14ac:dyDescent="0.3">
      <c r="A619" t="s">
        <v>2253</v>
      </c>
      <c r="B619" s="113" t="s">
        <v>4367</v>
      </c>
      <c r="K619" t="s">
        <v>3507</v>
      </c>
    </row>
    <row r="620" spans="1:11" x14ac:dyDescent="0.3">
      <c r="A620" t="s">
        <v>2628</v>
      </c>
      <c r="B620" s="113" t="s">
        <v>4367</v>
      </c>
      <c r="K620" t="s">
        <v>3508</v>
      </c>
    </row>
    <row r="621" spans="1:11" x14ac:dyDescent="0.3">
      <c r="A621" t="s">
        <v>2252</v>
      </c>
      <c r="B621" s="113" t="s">
        <v>4367</v>
      </c>
      <c r="K621" t="s">
        <v>3509</v>
      </c>
    </row>
    <row r="622" spans="1:11" x14ac:dyDescent="0.3">
      <c r="A622" t="s">
        <v>2627</v>
      </c>
      <c r="B622" s="113" t="s">
        <v>4367</v>
      </c>
      <c r="K622" t="s">
        <v>3510</v>
      </c>
    </row>
    <row r="623" spans="1:11" x14ac:dyDescent="0.3">
      <c r="A623" t="s">
        <v>2251</v>
      </c>
      <c r="B623" s="113" t="s">
        <v>4367</v>
      </c>
      <c r="K623" t="s">
        <v>3511</v>
      </c>
    </row>
    <row r="624" spans="1:11" x14ac:dyDescent="0.3">
      <c r="A624" t="s">
        <v>2250</v>
      </c>
      <c r="B624" s="113" t="s">
        <v>4367</v>
      </c>
      <c r="K624" t="s">
        <v>3512</v>
      </c>
    </row>
    <row r="625" spans="1:11" x14ac:dyDescent="0.3">
      <c r="A625" t="s">
        <v>2626</v>
      </c>
      <c r="B625" s="113" t="s">
        <v>4367</v>
      </c>
      <c r="K625" t="s">
        <v>3513</v>
      </c>
    </row>
    <row r="626" spans="1:11" x14ac:dyDescent="0.3">
      <c r="A626" t="s">
        <v>2257</v>
      </c>
      <c r="B626" s="113" t="s">
        <v>4367</v>
      </c>
      <c r="K626" t="s">
        <v>3514</v>
      </c>
    </row>
    <row r="627" spans="1:11" x14ac:dyDescent="0.3">
      <c r="A627" t="s">
        <v>2258</v>
      </c>
      <c r="B627" s="113" t="s">
        <v>4367</v>
      </c>
      <c r="K627" t="s">
        <v>3515</v>
      </c>
    </row>
    <row r="628" spans="1:11" x14ac:dyDescent="0.3">
      <c r="A628" t="s">
        <v>2259</v>
      </c>
      <c r="B628" s="113" t="s">
        <v>4367</v>
      </c>
      <c r="K628" t="s">
        <v>3516</v>
      </c>
    </row>
    <row r="629" spans="1:11" x14ac:dyDescent="0.3">
      <c r="A629" t="s">
        <v>2557</v>
      </c>
      <c r="B629" s="113" t="s">
        <v>4363</v>
      </c>
      <c r="K629" t="s">
        <v>3517</v>
      </c>
    </row>
    <row r="630" spans="1:11" x14ac:dyDescent="0.3">
      <c r="A630" t="s">
        <v>2558</v>
      </c>
      <c r="B630" s="113" t="s">
        <v>4363</v>
      </c>
      <c r="K630" t="s">
        <v>3518</v>
      </c>
    </row>
    <row r="631" spans="1:11" x14ac:dyDescent="0.3">
      <c r="A631" t="s">
        <v>2559</v>
      </c>
      <c r="B631" s="113" t="s">
        <v>4363</v>
      </c>
      <c r="K631" t="s">
        <v>3519</v>
      </c>
    </row>
    <row r="632" spans="1:11" x14ac:dyDescent="0.3">
      <c r="A632" t="s">
        <v>2560</v>
      </c>
      <c r="B632" s="113" t="s">
        <v>4363</v>
      </c>
      <c r="K632" t="s">
        <v>3520</v>
      </c>
    </row>
    <row r="633" spans="1:11" x14ac:dyDescent="0.3">
      <c r="A633" t="s">
        <v>2562</v>
      </c>
      <c r="B633" s="113" t="s">
        <v>4363</v>
      </c>
      <c r="K633" t="s">
        <v>3521</v>
      </c>
    </row>
    <row r="634" spans="1:11" x14ac:dyDescent="0.3">
      <c r="A634" t="s">
        <v>2561</v>
      </c>
      <c r="B634" s="113" t="s">
        <v>4363</v>
      </c>
      <c r="K634" t="s">
        <v>3522</v>
      </c>
    </row>
    <row r="635" spans="1:11" x14ac:dyDescent="0.3">
      <c r="A635" t="s">
        <v>2565</v>
      </c>
      <c r="B635" s="113" t="s">
        <v>4369</v>
      </c>
      <c r="K635" t="s">
        <v>3523</v>
      </c>
    </row>
    <row r="636" spans="1:11" x14ac:dyDescent="0.3">
      <c r="A636" t="s">
        <v>2564</v>
      </c>
      <c r="B636" s="113" t="s">
        <v>4369</v>
      </c>
      <c r="K636" t="s">
        <v>3524</v>
      </c>
    </row>
    <row r="637" spans="1:11" x14ac:dyDescent="0.3">
      <c r="A637" t="s">
        <v>2563</v>
      </c>
      <c r="B637" s="113" t="s">
        <v>4369</v>
      </c>
      <c r="K637" t="s">
        <v>3525</v>
      </c>
    </row>
    <row r="638" spans="1:11" x14ac:dyDescent="0.3">
      <c r="A638" t="s">
        <v>2568</v>
      </c>
      <c r="B638" s="113" t="s">
        <v>4369</v>
      </c>
      <c r="K638" t="s">
        <v>3526</v>
      </c>
    </row>
    <row r="639" spans="1:11" x14ac:dyDescent="0.3">
      <c r="A639" t="s">
        <v>2567</v>
      </c>
      <c r="B639" s="113" t="s">
        <v>4369</v>
      </c>
      <c r="K639" t="s">
        <v>3527</v>
      </c>
    </row>
    <row r="640" spans="1:11" x14ac:dyDescent="0.3">
      <c r="A640" t="s">
        <v>2566</v>
      </c>
      <c r="B640" s="113" t="s">
        <v>4369</v>
      </c>
      <c r="K640" t="s">
        <v>3528</v>
      </c>
    </row>
    <row r="641" spans="1:11" x14ac:dyDescent="0.3">
      <c r="A641" t="s">
        <v>3497</v>
      </c>
      <c r="B641" s="113" t="s">
        <v>4369</v>
      </c>
      <c r="K641" t="s">
        <v>3529</v>
      </c>
    </row>
    <row r="642" spans="1:11" x14ac:dyDescent="0.3">
      <c r="A642" t="s">
        <v>3498</v>
      </c>
      <c r="B642" s="113" t="s">
        <v>4369</v>
      </c>
      <c r="K642" t="s">
        <v>3530</v>
      </c>
    </row>
    <row r="643" spans="1:11" x14ac:dyDescent="0.3">
      <c r="A643" t="s">
        <v>2613</v>
      </c>
      <c r="B643" s="113" t="s">
        <v>4401</v>
      </c>
      <c r="K643" t="s">
        <v>3531</v>
      </c>
    </row>
    <row r="644" spans="1:11" x14ac:dyDescent="0.3">
      <c r="A644" t="s">
        <v>2612</v>
      </c>
      <c r="B644" s="113" t="s">
        <v>4401</v>
      </c>
      <c r="K644" t="s">
        <v>3532</v>
      </c>
    </row>
    <row r="645" spans="1:11" x14ac:dyDescent="0.3">
      <c r="A645" t="s">
        <v>3499</v>
      </c>
      <c r="B645" s="113" t="s">
        <v>4401</v>
      </c>
      <c r="K645" t="s">
        <v>3533</v>
      </c>
    </row>
    <row r="646" spans="1:11" x14ac:dyDescent="0.3">
      <c r="A646" t="s">
        <v>3500</v>
      </c>
      <c r="B646" s="113" t="s">
        <v>4401</v>
      </c>
      <c r="K646" t="s">
        <v>3534</v>
      </c>
    </row>
    <row r="647" spans="1:11" x14ac:dyDescent="0.3">
      <c r="A647" t="s">
        <v>3501</v>
      </c>
      <c r="B647" s="113" t="s">
        <v>4401</v>
      </c>
      <c r="K647" t="s">
        <v>3535</v>
      </c>
    </row>
    <row r="648" spans="1:11" x14ac:dyDescent="0.3">
      <c r="A648" t="s">
        <v>3502</v>
      </c>
      <c r="B648" s="113" t="s">
        <v>4401</v>
      </c>
      <c r="K648" t="s">
        <v>3536</v>
      </c>
    </row>
    <row r="649" spans="1:11" x14ac:dyDescent="0.3">
      <c r="A649" t="s">
        <v>3503</v>
      </c>
      <c r="B649" s="113" t="s">
        <v>4404</v>
      </c>
      <c r="K649" t="s">
        <v>3537</v>
      </c>
    </row>
    <row r="650" spans="1:11" x14ac:dyDescent="0.3">
      <c r="A650" t="s">
        <v>3504</v>
      </c>
      <c r="B650" s="113" t="s">
        <v>4404</v>
      </c>
      <c r="K650" t="s">
        <v>3538</v>
      </c>
    </row>
    <row r="651" spans="1:11" x14ac:dyDescent="0.3">
      <c r="A651" t="s">
        <v>3505</v>
      </c>
      <c r="B651" s="113" t="s">
        <v>4404</v>
      </c>
      <c r="K651" t="s">
        <v>3539</v>
      </c>
    </row>
    <row r="652" spans="1:11" x14ac:dyDescent="0.3">
      <c r="A652" t="s">
        <v>3506</v>
      </c>
      <c r="B652" s="113" t="s">
        <v>4404</v>
      </c>
      <c r="K652" t="s">
        <v>3540</v>
      </c>
    </row>
    <row r="653" spans="1:11" x14ac:dyDescent="0.3">
      <c r="A653" t="s">
        <v>3507</v>
      </c>
      <c r="B653" s="113" t="s">
        <v>4404</v>
      </c>
      <c r="K653" t="s">
        <v>3541</v>
      </c>
    </row>
    <row r="654" spans="1:11" x14ac:dyDescent="0.3">
      <c r="A654" t="s">
        <v>3508</v>
      </c>
      <c r="B654" s="113" t="s">
        <v>4404</v>
      </c>
      <c r="K654" t="s">
        <v>3542</v>
      </c>
    </row>
    <row r="655" spans="1:11" x14ac:dyDescent="0.3">
      <c r="A655" t="s">
        <v>3509</v>
      </c>
      <c r="B655" s="113" t="s">
        <v>4406</v>
      </c>
      <c r="K655" t="s">
        <v>2573</v>
      </c>
    </row>
    <row r="656" spans="1:11" x14ac:dyDescent="0.3">
      <c r="A656" t="s">
        <v>3510</v>
      </c>
      <c r="B656" s="113" t="s">
        <v>4406</v>
      </c>
      <c r="K656" t="s">
        <v>2569</v>
      </c>
    </row>
    <row r="657" spans="1:11" x14ac:dyDescent="0.3">
      <c r="A657" t="s">
        <v>3511</v>
      </c>
      <c r="B657" s="113" t="s">
        <v>4406</v>
      </c>
      <c r="K657" t="s">
        <v>2570</v>
      </c>
    </row>
    <row r="658" spans="1:11" x14ac:dyDescent="0.3">
      <c r="A658" t="s">
        <v>3512</v>
      </c>
      <c r="B658" s="113" t="s">
        <v>4406</v>
      </c>
      <c r="K658" t="s">
        <v>2571</v>
      </c>
    </row>
    <row r="659" spans="1:11" x14ac:dyDescent="0.3">
      <c r="A659" t="s">
        <v>3513</v>
      </c>
      <c r="B659" s="113" t="s">
        <v>4406</v>
      </c>
      <c r="K659" t="s">
        <v>2572</v>
      </c>
    </row>
    <row r="660" spans="1:11" x14ac:dyDescent="0.3">
      <c r="A660" t="s">
        <v>3514</v>
      </c>
      <c r="B660" s="113" t="s">
        <v>4406</v>
      </c>
      <c r="K660" t="s">
        <v>2260</v>
      </c>
    </row>
    <row r="661" spans="1:11" x14ac:dyDescent="0.3">
      <c r="A661" t="s">
        <v>3515</v>
      </c>
      <c r="B661" s="113" t="s">
        <v>4408</v>
      </c>
      <c r="K661" t="s">
        <v>2577</v>
      </c>
    </row>
    <row r="662" spans="1:11" x14ac:dyDescent="0.3">
      <c r="A662" t="s">
        <v>3516</v>
      </c>
      <c r="B662" s="113" t="s">
        <v>4408</v>
      </c>
      <c r="K662" t="s">
        <v>2575</v>
      </c>
    </row>
    <row r="663" spans="1:11" x14ac:dyDescent="0.3">
      <c r="A663" t="s">
        <v>3517</v>
      </c>
      <c r="B663" s="113" t="s">
        <v>4408</v>
      </c>
      <c r="K663" t="s">
        <v>2576</v>
      </c>
    </row>
    <row r="664" spans="1:11" x14ac:dyDescent="0.3">
      <c r="A664" t="s">
        <v>3518</v>
      </c>
      <c r="B664" s="113" t="s">
        <v>4408</v>
      </c>
      <c r="K664" t="s">
        <v>2574</v>
      </c>
    </row>
    <row r="665" spans="1:11" x14ac:dyDescent="0.3">
      <c r="A665" t="s">
        <v>3519</v>
      </c>
      <c r="B665" s="113" t="s">
        <v>4408</v>
      </c>
      <c r="K665" t="s">
        <v>2578</v>
      </c>
    </row>
    <row r="666" spans="1:11" x14ac:dyDescent="0.3">
      <c r="A666" t="s">
        <v>3520</v>
      </c>
      <c r="B666" s="113" t="s">
        <v>4408</v>
      </c>
      <c r="K666" t="s">
        <v>2546</v>
      </c>
    </row>
    <row r="667" spans="1:11" x14ac:dyDescent="0.3">
      <c r="A667" t="s">
        <v>3521</v>
      </c>
      <c r="B667" s="113" t="s">
        <v>4408</v>
      </c>
      <c r="K667" t="s">
        <v>2547</v>
      </c>
    </row>
    <row r="668" spans="1:11" x14ac:dyDescent="0.3">
      <c r="A668" t="s">
        <v>3522</v>
      </c>
      <c r="K668" t="s">
        <v>2549</v>
      </c>
    </row>
    <row r="669" spans="1:11" x14ac:dyDescent="0.3">
      <c r="A669" t="s">
        <v>3523</v>
      </c>
      <c r="K669" t="s">
        <v>2550</v>
      </c>
    </row>
    <row r="670" spans="1:11" x14ac:dyDescent="0.3">
      <c r="A670" t="s">
        <v>3524</v>
      </c>
      <c r="K670" t="s">
        <v>2551</v>
      </c>
    </row>
    <row r="671" spans="1:11" x14ac:dyDescent="0.3">
      <c r="A671" t="s">
        <v>3525</v>
      </c>
      <c r="K671" t="s">
        <v>2548</v>
      </c>
    </row>
    <row r="672" spans="1:11" x14ac:dyDescent="0.3">
      <c r="A672" t="s">
        <v>3526</v>
      </c>
      <c r="K672" t="s">
        <v>2397</v>
      </c>
    </row>
    <row r="673" spans="1:11" x14ac:dyDescent="0.3">
      <c r="A673" t="s">
        <v>3527</v>
      </c>
      <c r="K673" t="s">
        <v>2218</v>
      </c>
    </row>
    <row r="674" spans="1:11" x14ac:dyDescent="0.3">
      <c r="A674" t="s">
        <v>3528</v>
      </c>
      <c r="K674" t="s">
        <v>2392</v>
      </c>
    </row>
    <row r="675" spans="1:11" x14ac:dyDescent="0.3">
      <c r="A675" t="s">
        <v>3529</v>
      </c>
      <c r="K675" t="s">
        <v>2393</v>
      </c>
    </row>
    <row r="676" spans="1:11" x14ac:dyDescent="0.3">
      <c r="A676" t="s">
        <v>3530</v>
      </c>
      <c r="K676" t="s">
        <v>2394</v>
      </c>
    </row>
    <row r="677" spans="1:11" x14ac:dyDescent="0.3">
      <c r="A677" t="s">
        <v>3531</v>
      </c>
      <c r="K677" t="s">
        <v>2672</v>
      </c>
    </row>
    <row r="678" spans="1:11" x14ac:dyDescent="0.3">
      <c r="A678" t="s">
        <v>3532</v>
      </c>
      <c r="K678" t="s">
        <v>2673</v>
      </c>
    </row>
    <row r="679" spans="1:11" x14ac:dyDescent="0.3">
      <c r="A679" t="s">
        <v>3533</v>
      </c>
      <c r="K679" t="s">
        <v>2674</v>
      </c>
    </row>
    <row r="680" spans="1:11" x14ac:dyDescent="0.3">
      <c r="A680" t="s">
        <v>3534</v>
      </c>
      <c r="K680" t="s">
        <v>2675</v>
      </c>
    </row>
    <row r="681" spans="1:11" x14ac:dyDescent="0.3">
      <c r="A681" t="s">
        <v>3535</v>
      </c>
      <c r="K681" t="s">
        <v>2676</v>
      </c>
    </row>
    <row r="682" spans="1:11" x14ac:dyDescent="0.3">
      <c r="A682" t="s">
        <v>3536</v>
      </c>
      <c r="K682" t="s">
        <v>2677</v>
      </c>
    </row>
    <row r="683" spans="1:11" x14ac:dyDescent="0.3">
      <c r="A683" t="s">
        <v>3537</v>
      </c>
      <c r="K683" t="s">
        <v>2678</v>
      </c>
    </row>
    <row r="684" spans="1:11" x14ac:dyDescent="0.3">
      <c r="A684" t="s">
        <v>3538</v>
      </c>
      <c r="K684" t="s">
        <v>2679</v>
      </c>
    </row>
    <row r="685" spans="1:11" x14ac:dyDescent="0.3">
      <c r="A685" t="s">
        <v>3539</v>
      </c>
      <c r="K685" t="s">
        <v>2680</v>
      </c>
    </row>
    <row r="686" spans="1:11" x14ac:dyDescent="0.3">
      <c r="A686" t="s">
        <v>3540</v>
      </c>
      <c r="K686" t="s">
        <v>3382</v>
      </c>
    </row>
    <row r="687" spans="1:11" x14ac:dyDescent="0.3">
      <c r="A687" t="s">
        <v>3541</v>
      </c>
      <c r="K687" t="s">
        <v>3384</v>
      </c>
    </row>
    <row r="688" spans="1:11" x14ac:dyDescent="0.3">
      <c r="A688" t="s">
        <v>3542</v>
      </c>
      <c r="K688" t="s">
        <v>3383</v>
      </c>
    </row>
    <row r="689" spans="1:11" x14ac:dyDescent="0.3">
      <c r="A689" t="s">
        <v>2573</v>
      </c>
      <c r="K689" t="s">
        <v>3385</v>
      </c>
    </row>
    <row r="690" spans="1:11" x14ac:dyDescent="0.3">
      <c r="A690" t="s">
        <v>2569</v>
      </c>
      <c r="K690" t="s">
        <v>3543</v>
      </c>
    </row>
    <row r="691" spans="1:11" x14ac:dyDescent="0.3">
      <c r="A691" t="s">
        <v>2570</v>
      </c>
      <c r="K691" t="s">
        <v>2683</v>
      </c>
    </row>
    <row r="692" spans="1:11" x14ac:dyDescent="0.3">
      <c r="A692" t="s">
        <v>2571</v>
      </c>
      <c r="K692" t="s">
        <v>2684</v>
      </c>
    </row>
    <row r="693" spans="1:11" x14ac:dyDescent="0.3">
      <c r="A693" t="s">
        <v>2572</v>
      </c>
      <c r="K693" t="s">
        <v>2685</v>
      </c>
    </row>
    <row r="694" spans="1:11" x14ac:dyDescent="0.3">
      <c r="A694" t="s">
        <v>2260</v>
      </c>
      <c r="K694" t="s">
        <v>2686</v>
      </c>
    </row>
    <row r="695" spans="1:11" x14ac:dyDescent="0.3">
      <c r="A695" t="s">
        <v>2577</v>
      </c>
      <c r="K695" t="s">
        <v>2687</v>
      </c>
    </row>
    <row r="696" spans="1:11" x14ac:dyDescent="0.3">
      <c r="A696" t="s">
        <v>2575</v>
      </c>
      <c r="K696" t="s">
        <v>3354</v>
      </c>
    </row>
    <row r="697" spans="1:11" x14ac:dyDescent="0.3">
      <c r="A697" t="s">
        <v>2576</v>
      </c>
      <c r="K697" t="s">
        <v>3353</v>
      </c>
    </row>
    <row r="698" spans="1:11" x14ac:dyDescent="0.3">
      <c r="A698" t="s">
        <v>2574</v>
      </c>
      <c r="K698" t="s">
        <v>3351</v>
      </c>
    </row>
    <row r="699" spans="1:11" x14ac:dyDescent="0.3">
      <c r="A699" t="s">
        <v>2578</v>
      </c>
      <c r="K699" t="s">
        <v>3350</v>
      </c>
    </row>
    <row r="700" spans="1:11" x14ac:dyDescent="0.3">
      <c r="A700" t="s">
        <v>2546</v>
      </c>
      <c r="K700" t="s">
        <v>3349</v>
      </c>
    </row>
    <row r="701" spans="1:11" x14ac:dyDescent="0.3">
      <c r="A701" t="s">
        <v>2547</v>
      </c>
      <c r="K701" t="s">
        <v>3348</v>
      </c>
    </row>
    <row r="702" spans="1:11" x14ac:dyDescent="0.3">
      <c r="A702" t="s">
        <v>2549</v>
      </c>
      <c r="K702" t="s">
        <v>3347</v>
      </c>
    </row>
    <row r="703" spans="1:11" x14ac:dyDescent="0.3">
      <c r="A703" t="s">
        <v>2550</v>
      </c>
      <c r="K703" t="s">
        <v>3341</v>
      </c>
    </row>
    <row r="704" spans="1:11" x14ac:dyDescent="0.3">
      <c r="A704" t="s">
        <v>2551</v>
      </c>
      <c r="K704" t="s">
        <v>3346</v>
      </c>
    </row>
    <row r="705" spans="1:11" x14ac:dyDescent="0.3">
      <c r="A705" t="s">
        <v>2548</v>
      </c>
      <c r="K705" t="s">
        <v>3342</v>
      </c>
    </row>
    <row r="706" spans="1:11" x14ac:dyDescent="0.3">
      <c r="A706" t="s">
        <v>2397</v>
      </c>
      <c r="K706" t="s">
        <v>3361</v>
      </c>
    </row>
    <row r="707" spans="1:11" x14ac:dyDescent="0.3">
      <c r="A707" t="s">
        <v>2218</v>
      </c>
      <c r="K707" t="s">
        <v>3358</v>
      </c>
    </row>
    <row r="708" spans="1:11" x14ac:dyDescent="0.3">
      <c r="A708" t="s">
        <v>2392</v>
      </c>
      <c r="K708" t="s">
        <v>3357</v>
      </c>
    </row>
    <row r="709" spans="1:11" x14ac:dyDescent="0.3">
      <c r="A709" t="s">
        <v>2393</v>
      </c>
      <c r="K709" t="s">
        <v>3363</v>
      </c>
    </row>
    <row r="710" spans="1:11" x14ac:dyDescent="0.3">
      <c r="A710" t="s">
        <v>2394</v>
      </c>
      <c r="K710" t="s">
        <v>3364</v>
      </c>
    </row>
    <row r="711" spans="1:11" x14ac:dyDescent="0.3">
      <c r="A711" t="s">
        <v>2355</v>
      </c>
      <c r="K711" t="s">
        <v>3355</v>
      </c>
    </row>
    <row r="712" spans="1:11" x14ac:dyDescent="0.3">
      <c r="A712" t="s">
        <v>2354</v>
      </c>
      <c r="K712" t="s">
        <v>3359</v>
      </c>
    </row>
    <row r="713" spans="1:11" x14ac:dyDescent="0.3">
      <c r="A713" t="s">
        <v>2196</v>
      </c>
      <c r="K713" t="s">
        <v>3360</v>
      </c>
    </row>
    <row r="714" spans="1:11" x14ac:dyDescent="0.3">
      <c r="A714" t="s">
        <v>2583</v>
      </c>
      <c r="K714" t="s">
        <v>3352</v>
      </c>
    </row>
    <row r="715" spans="1:11" x14ac:dyDescent="0.3">
      <c r="A715" t="s">
        <v>2584</v>
      </c>
      <c r="K715" t="s">
        <v>3356</v>
      </c>
    </row>
    <row r="716" spans="1:11" x14ac:dyDescent="0.3">
      <c r="A716" t="s">
        <v>2585</v>
      </c>
      <c r="K716" t="s">
        <v>3362</v>
      </c>
    </row>
    <row r="717" spans="1:11" x14ac:dyDescent="0.3">
      <c r="A717" t="s">
        <v>2672</v>
      </c>
      <c r="K717" t="s">
        <v>1</v>
      </c>
    </row>
    <row r="718" spans="1:11" x14ac:dyDescent="0.3">
      <c r="A718" t="s">
        <v>2673</v>
      </c>
      <c r="K718" t="s">
        <v>4704</v>
      </c>
    </row>
    <row r="719" spans="1:11" x14ac:dyDescent="0.3">
      <c r="A719" t="s">
        <v>2234</v>
      </c>
      <c r="K719" t="s">
        <v>3410</v>
      </c>
    </row>
    <row r="720" spans="1:11" x14ac:dyDescent="0.3">
      <c r="A720" t="s">
        <v>2674</v>
      </c>
      <c r="K720" t="s">
        <v>3655</v>
      </c>
    </row>
    <row r="721" spans="1:11" x14ac:dyDescent="0.3">
      <c r="A721" t="s">
        <v>2675</v>
      </c>
      <c r="K721" t="s">
        <v>3777</v>
      </c>
    </row>
    <row r="722" spans="1:11" x14ac:dyDescent="0.3">
      <c r="A722" t="s">
        <v>2676</v>
      </c>
      <c r="K722" t="s">
        <v>4705</v>
      </c>
    </row>
    <row r="723" spans="1:11" x14ac:dyDescent="0.3">
      <c r="A723" t="s">
        <v>2677</v>
      </c>
      <c r="K723" t="s">
        <v>4706</v>
      </c>
    </row>
    <row r="724" spans="1:11" x14ac:dyDescent="0.3">
      <c r="A724" t="s">
        <v>2678</v>
      </c>
      <c r="K724" t="s">
        <v>3978</v>
      </c>
    </row>
    <row r="725" spans="1:11" x14ac:dyDescent="0.3">
      <c r="A725" t="s">
        <v>2679</v>
      </c>
      <c r="K725" t="s">
        <v>4707</v>
      </c>
    </row>
    <row r="726" spans="1:11" x14ac:dyDescent="0.3">
      <c r="A726" t="s">
        <v>2680</v>
      </c>
      <c r="K726" t="s">
        <v>4708</v>
      </c>
    </row>
    <row r="727" spans="1:11" x14ac:dyDescent="0.3">
      <c r="A727" t="s">
        <v>2245</v>
      </c>
      <c r="K727" t="s">
        <v>4709</v>
      </c>
    </row>
    <row r="728" spans="1:11" x14ac:dyDescent="0.3">
      <c r="A728" t="s">
        <v>3382</v>
      </c>
      <c r="K728" t="s">
        <v>4710</v>
      </c>
    </row>
    <row r="729" spans="1:11" x14ac:dyDescent="0.3">
      <c r="A729" t="s">
        <v>3384</v>
      </c>
      <c r="K729" t="s">
        <v>4711</v>
      </c>
    </row>
    <row r="730" spans="1:11" x14ac:dyDescent="0.3">
      <c r="A730" t="s">
        <v>3383</v>
      </c>
      <c r="K730" t="s">
        <v>4712</v>
      </c>
    </row>
    <row r="731" spans="1:11" x14ac:dyDescent="0.3">
      <c r="A731" t="s">
        <v>3385</v>
      </c>
      <c r="K731" t="s">
        <v>4713</v>
      </c>
    </row>
    <row r="732" spans="1:11" x14ac:dyDescent="0.3">
      <c r="A732" t="s">
        <v>3543</v>
      </c>
      <c r="K732" t="s">
        <v>4714</v>
      </c>
    </row>
    <row r="733" spans="1:11" x14ac:dyDescent="0.3">
      <c r="A733" t="s">
        <v>2683</v>
      </c>
      <c r="K733" t="s">
        <v>2126</v>
      </c>
    </row>
    <row r="734" spans="1:11" x14ac:dyDescent="0.3">
      <c r="A734" t="s">
        <v>2684</v>
      </c>
      <c r="K734" t="s">
        <v>4715</v>
      </c>
    </row>
    <row r="735" spans="1:11" x14ac:dyDescent="0.3">
      <c r="A735" t="s">
        <v>2685</v>
      </c>
      <c r="K735" t="s">
        <v>4716</v>
      </c>
    </row>
    <row r="736" spans="1:11" x14ac:dyDescent="0.3">
      <c r="A736" t="s">
        <v>2686</v>
      </c>
      <c r="K736" t="s">
        <v>3767</v>
      </c>
    </row>
    <row r="737" spans="1:11" x14ac:dyDescent="0.3">
      <c r="A737" t="s">
        <v>2687</v>
      </c>
      <c r="K737" t="s">
        <v>3770</v>
      </c>
    </row>
    <row r="738" spans="1:11" x14ac:dyDescent="0.3">
      <c r="A738" t="s">
        <v>2188</v>
      </c>
      <c r="K738" t="s">
        <v>3773</v>
      </c>
    </row>
    <row r="739" spans="1:11" x14ac:dyDescent="0.3">
      <c r="A739" t="s">
        <v>3354</v>
      </c>
      <c r="K739" t="s">
        <v>3775</v>
      </c>
    </row>
    <row r="740" spans="1:11" x14ac:dyDescent="0.3">
      <c r="A740" t="s">
        <v>3353</v>
      </c>
      <c r="K740" t="s">
        <v>3776</v>
      </c>
    </row>
    <row r="741" spans="1:11" x14ac:dyDescent="0.3">
      <c r="A741" t="s">
        <v>2220</v>
      </c>
      <c r="K741" t="s">
        <v>3779</v>
      </c>
    </row>
    <row r="742" spans="1:11" x14ac:dyDescent="0.3">
      <c r="A742" t="s">
        <v>3351</v>
      </c>
      <c r="K742" t="s">
        <v>3781</v>
      </c>
    </row>
    <row r="743" spans="1:11" x14ac:dyDescent="0.3">
      <c r="A743" t="s">
        <v>2487</v>
      </c>
      <c r="K743" t="s">
        <v>3783</v>
      </c>
    </row>
    <row r="744" spans="1:11" x14ac:dyDescent="0.3">
      <c r="A744" t="s">
        <v>2489</v>
      </c>
      <c r="K744" t="s">
        <v>3785</v>
      </c>
    </row>
    <row r="745" spans="1:11" x14ac:dyDescent="0.3">
      <c r="A745" t="s">
        <v>2490</v>
      </c>
      <c r="K745" t="s">
        <v>3787</v>
      </c>
    </row>
    <row r="746" spans="1:11" x14ac:dyDescent="0.3">
      <c r="A746" t="s">
        <v>3350</v>
      </c>
      <c r="K746" t="s">
        <v>3789</v>
      </c>
    </row>
    <row r="747" spans="1:11" x14ac:dyDescent="0.3">
      <c r="A747" t="s">
        <v>3349</v>
      </c>
      <c r="K747" t="s">
        <v>3791</v>
      </c>
    </row>
    <row r="748" spans="1:11" x14ac:dyDescent="0.3">
      <c r="A748" t="s">
        <v>3348</v>
      </c>
      <c r="K748" t="s">
        <v>4717</v>
      </c>
    </row>
    <row r="749" spans="1:11" x14ac:dyDescent="0.3">
      <c r="A749" t="s">
        <v>3347</v>
      </c>
      <c r="K749" t="s">
        <v>3795</v>
      </c>
    </row>
    <row r="750" spans="1:11" x14ac:dyDescent="0.3">
      <c r="A750" t="s">
        <v>2486</v>
      </c>
      <c r="K750" t="s">
        <v>3798</v>
      </c>
    </row>
    <row r="751" spans="1:11" x14ac:dyDescent="0.3">
      <c r="A751" t="s">
        <v>2488</v>
      </c>
      <c r="K751" t="s">
        <v>3801</v>
      </c>
    </row>
    <row r="752" spans="1:11" x14ac:dyDescent="0.3">
      <c r="A752" t="s">
        <v>2221</v>
      </c>
      <c r="K752" t="s">
        <v>3804</v>
      </c>
    </row>
    <row r="753" spans="1:11" x14ac:dyDescent="0.3">
      <c r="A753" t="s">
        <v>2491</v>
      </c>
      <c r="K753" t="s">
        <v>3807</v>
      </c>
    </row>
    <row r="754" spans="1:11" x14ac:dyDescent="0.3">
      <c r="A754" t="s">
        <v>3341</v>
      </c>
      <c r="K754" t="s">
        <v>3810</v>
      </c>
    </row>
    <row r="755" spans="1:11" x14ac:dyDescent="0.3">
      <c r="A755" t="s">
        <v>3346</v>
      </c>
      <c r="K755" t="s">
        <v>3813</v>
      </c>
    </row>
    <row r="756" spans="1:11" x14ac:dyDescent="0.3">
      <c r="A756" t="s">
        <v>3342</v>
      </c>
      <c r="K756" t="s">
        <v>3815</v>
      </c>
    </row>
    <row r="757" spans="1:11" x14ac:dyDescent="0.3">
      <c r="A757" t="s">
        <v>3361</v>
      </c>
      <c r="K757" t="s">
        <v>3817</v>
      </c>
    </row>
    <row r="758" spans="1:11" x14ac:dyDescent="0.3">
      <c r="A758" t="s">
        <v>3358</v>
      </c>
      <c r="K758" t="s">
        <v>3819</v>
      </c>
    </row>
    <row r="759" spans="1:11" x14ac:dyDescent="0.3">
      <c r="A759" t="s">
        <v>3357</v>
      </c>
      <c r="K759" t="s">
        <v>3821</v>
      </c>
    </row>
    <row r="760" spans="1:11" x14ac:dyDescent="0.3">
      <c r="A760" t="s">
        <v>3363</v>
      </c>
      <c r="K760" t="s">
        <v>3824</v>
      </c>
    </row>
    <row r="761" spans="1:11" x14ac:dyDescent="0.3">
      <c r="A761" t="s">
        <v>3364</v>
      </c>
      <c r="K761" t="s">
        <v>3827</v>
      </c>
    </row>
    <row r="762" spans="1:11" x14ac:dyDescent="0.3">
      <c r="A762" t="s">
        <v>3355</v>
      </c>
      <c r="K762" t="s">
        <v>3830</v>
      </c>
    </row>
    <row r="763" spans="1:11" x14ac:dyDescent="0.3">
      <c r="A763" t="s">
        <v>3359</v>
      </c>
      <c r="K763" t="s">
        <v>3833</v>
      </c>
    </row>
    <row r="764" spans="1:11" x14ac:dyDescent="0.3">
      <c r="A764" t="s">
        <v>3360</v>
      </c>
      <c r="K764" t="s">
        <v>3836</v>
      </c>
    </row>
    <row r="765" spans="1:11" x14ac:dyDescent="0.3">
      <c r="A765" t="s">
        <v>3352</v>
      </c>
      <c r="K765" t="s">
        <v>3841</v>
      </c>
    </row>
    <row r="766" spans="1:11" x14ac:dyDescent="0.3">
      <c r="A766" t="s">
        <v>3356</v>
      </c>
      <c r="K766" t="s">
        <v>3843</v>
      </c>
    </row>
    <row r="767" spans="1:11" x14ac:dyDescent="0.3">
      <c r="A767" t="s">
        <v>3362</v>
      </c>
      <c r="K767" t="s">
        <v>3845</v>
      </c>
    </row>
    <row r="768" spans="1:11" x14ac:dyDescent="0.3">
      <c r="A768" t="s">
        <v>1</v>
      </c>
      <c r="K768" t="s">
        <v>3847</v>
      </c>
    </row>
    <row r="769" spans="1:11" x14ac:dyDescent="0.3">
      <c r="A769" t="s">
        <v>1</v>
      </c>
      <c r="K769" t="s">
        <v>3849</v>
      </c>
    </row>
    <row r="770" spans="1:11" x14ac:dyDescent="0.3">
      <c r="A770" t="s">
        <v>1</v>
      </c>
      <c r="K770" t="s">
        <v>3851</v>
      </c>
    </row>
    <row r="771" spans="1:11" x14ac:dyDescent="0.3">
      <c r="A771" t="s">
        <v>1</v>
      </c>
      <c r="K771" t="s">
        <v>3854</v>
      </c>
    </row>
    <row r="772" spans="1:11" x14ac:dyDescent="0.3">
      <c r="A772" t="s">
        <v>4704</v>
      </c>
      <c r="K772" t="s">
        <v>3857</v>
      </c>
    </row>
    <row r="773" spans="1:11" x14ac:dyDescent="0.3">
      <c r="A773" t="s">
        <v>2359</v>
      </c>
      <c r="K773" t="s">
        <v>3860</v>
      </c>
    </row>
    <row r="774" spans="1:11" x14ac:dyDescent="0.3">
      <c r="A774" t="s">
        <v>3410</v>
      </c>
      <c r="K774" t="s">
        <v>3864</v>
      </c>
    </row>
    <row r="775" spans="1:11" x14ac:dyDescent="0.3">
      <c r="A775" t="s">
        <v>3655</v>
      </c>
      <c r="K775" t="s">
        <v>3866</v>
      </c>
    </row>
    <row r="776" spans="1:11" x14ac:dyDescent="0.3">
      <c r="A776" t="s">
        <v>3777</v>
      </c>
      <c r="K776" t="s">
        <v>3869</v>
      </c>
    </row>
    <row r="777" spans="1:11" x14ac:dyDescent="0.3">
      <c r="A777" t="s">
        <v>4705</v>
      </c>
      <c r="K777" t="s">
        <v>3872</v>
      </c>
    </row>
    <row r="778" spans="1:11" x14ac:dyDescent="0.3">
      <c r="A778" t="s">
        <v>2197</v>
      </c>
      <c r="K778" t="s">
        <v>3875</v>
      </c>
    </row>
    <row r="779" spans="1:11" x14ac:dyDescent="0.3">
      <c r="A779" t="s">
        <v>4706</v>
      </c>
      <c r="K779" t="s">
        <v>3878</v>
      </c>
    </row>
    <row r="780" spans="1:11" x14ac:dyDescent="0.3">
      <c r="A780" t="s">
        <v>3978</v>
      </c>
      <c r="K780" t="s">
        <v>3881</v>
      </c>
    </row>
    <row r="781" spans="1:11" x14ac:dyDescent="0.3">
      <c r="A781" t="s">
        <v>992</v>
      </c>
      <c r="K781" t="s">
        <v>3884</v>
      </c>
    </row>
    <row r="782" spans="1:11" x14ac:dyDescent="0.3">
      <c r="A782" t="s">
        <v>4706</v>
      </c>
      <c r="K782" t="s">
        <v>3887</v>
      </c>
    </row>
    <row r="783" spans="1:11" x14ac:dyDescent="0.3">
      <c r="A783" t="s">
        <v>4707</v>
      </c>
      <c r="K783" t="s">
        <v>3890</v>
      </c>
    </row>
    <row r="784" spans="1:11" x14ac:dyDescent="0.3">
      <c r="A784" t="s">
        <v>4708</v>
      </c>
      <c r="K784" t="s">
        <v>3893</v>
      </c>
    </row>
    <row r="785" spans="1:11" x14ac:dyDescent="0.3">
      <c r="A785" t="s">
        <v>2362</v>
      </c>
      <c r="K785" t="s">
        <v>3896</v>
      </c>
    </row>
    <row r="786" spans="1:11" x14ac:dyDescent="0.3">
      <c r="A786" t="s">
        <v>992</v>
      </c>
      <c r="K786" t="s">
        <v>3899</v>
      </c>
    </row>
    <row r="787" spans="1:11" x14ac:dyDescent="0.3">
      <c r="A787" t="s">
        <v>4706</v>
      </c>
      <c r="K787" t="s">
        <v>3902</v>
      </c>
    </row>
    <row r="788" spans="1:11" x14ac:dyDescent="0.3">
      <c r="A788" t="s">
        <v>2461</v>
      </c>
      <c r="K788" t="s">
        <v>3905</v>
      </c>
    </row>
    <row r="789" spans="1:11" x14ac:dyDescent="0.3">
      <c r="A789" t="s">
        <v>2359</v>
      </c>
      <c r="K789" t="s">
        <v>3908</v>
      </c>
    </row>
    <row r="790" spans="1:11" x14ac:dyDescent="0.3">
      <c r="A790" t="s">
        <v>2360</v>
      </c>
      <c r="K790" t="s">
        <v>4718</v>
      </c>
    </row>
    <row r="791" spans="1:11" x14ac:dyDescent="0.3">
      <c r="A791" t="s">
        <v>992</v>
      </c>
      <c r="K791" t="s">
        <v>3913</v>
      </c>
    </row>
    <row r="792" spans="1:11" x14ac:dyDescent="0.3">
      <c r="A792" t="s">
        <v>4706</v>
      </c>
      <c r="K792" t="s">
        <v>3916</v>
      </c>
    </row>
    <row r="793" spans="1:11" x14ac:dyDescent="0.3">
      <c r="A793" t="s">
        <v>4709</v>
      </c>
      <c r="K793" t="s">
        <v>3919</v>
      </c>
    </row>
    <row r="794" spans="1:11" x14ac:dyDescent="0.3">
      <c r="A794" t="s">
        <v>703</v>
      </c>
      <c r="K794" t="s">
        <v>3922</v>
      </c>
    </row>
    <row r="795" spans="1:11" x14ac:dyDescent="0.3">
      <c r="A795" t="s">
        <v>4710</v>
      </c>
      <c r="K795" t="s">
        <v>3925</v>
      </c>
    </row>
    <row r="796" spans="1:11" x14ac:dyDescent="0.3">
      <c r="A796" t="s">
        <v>4711</v>
      </c>
      <c r="K796" t="s">
        <v>3928</v>
      </c>
    </row>
    <row r="797" spans="1:11" x14ac:dyDescent="0.3">
      <c r="A797" t="s">
        <v>3410</v>
      </c>
      <c r="K797" t="s">
        <v>3931</v>
      </c>
    </row>
    <row r="798" spans="1:11" x14ac:dyDescent="0.3">
      <c r="A798" t="s">
        <v>3410</v>
      </c>
      <c r="K798" t="s">
        <v>3934</v>
      </c>
    </row>
    <row r="799" spans="1:11" x14ac:dyDescent="0.3">
      <c r="A799" t="s">
        <v>3410</v>
      </c>
      <c r="K799" t="s">
        <v>3937</v>
      </c>
    </row>
    <row r="800" spans="1:11" x14ac:dyDescent="0.3">
      <c r="A800" t="s">
        <v>4712</v>
      </c>
      <c r="K800" t="s">
        <v>3940</v>
      </c>
    </row>
    <row r="801" spans="1:11" x14ac:dyDescent="0.3">
      <c r="A801" t="s">
        <v>2423</v>
      </c>
      <c r="K801" t="s">
        <v>3943</v>
      </c>
    </row>
    <row r="802" spans="1:11" x14ac:dyDescent="0.3">
      <c r="A802" t="s">
        <v>4713</v>
      </c>
      <c r="K802" t="s">
        <v>3944</v>
      </c>
    </row>
    <row r="803" spans="1:11" x14ac:dyDescent="0.3">
      <c r="A803" t="s">
        <v>4712</v>
      </c>
      <c r="K803" t="s">
        <v>3945</v>
      </c>
    </row>
    <row r="804" spans="1:11" x14ac:dyDescent="0.3">
      <c r="A804" t="s">
        <v>3410</v>
      </c>
      <c r="K804" t="s">
        <v>3946</v>
      </c>
    </row>
    <row r="805" spans="1:11" x14ac:dyDescent="0.3">
      <c r="A805" t="s">
        <v>4712</v>
      </c>
      <c r="K805" t="s">
        <v>3948</v>
      </c>
    </row>
    <row r="806" spans="1:11" x14ac:dyDescent="0.3">
      <c r="A806" t="s">
        <v>4714</v>
      </c>
      <c r="K806" t="s">
        <v>3950</v>
      </c>
    </row>
    <row r="807" spans="1:11" x14ac:dyDescent="0.3">
      <c r="A807" t="s">
        <v>2126</v>
      </c>
      <c r="K807" t="s">
        <v>3953</v>
      </c>
    </row>
    <row r="808" spans="1:11" x14ac:dyDescent="0.3">
      <c r="A808" t="s">
        <v>2126</v>
      </c>
      <c r="K808" t="s">
        <v>3958</v>
      </c>
    </row>
    <row r="809" spans="1:11" x14ac:dyDescent="0.3">
      <c r="A809" t="s">
        <v>2281</v>
      </c>
      <c r="K809" t="s">
        <v>3961</v>
      </c>
    </row>
    <row r="810" spans="1:11" x14ac:dyDescent="0.3">
      <c r="A810" t="s">
        <v>4715</v>
      </c>
      <c r="K810" t="s">
        <v>3964</v>
      </c>
    </row>
    <row r="811" spans="1:11" x14ac:dyDescent="0.3">
      <c r="A811" t="s">
        <v>2126</v>
      </c>
      <c r="K811" t="s">
        <v>3967</v>
      </c>
    </row>
    <row r="812" spans="1:11" x14ac:dyDescent="0.3">
      <c r="A812" t="s">
        <v>2281</v>
      </c>
      <c r="K812" t="s">
        <v>3969</v>
      </c>
    </row>
    <row r="813" spans="1:11" x14ac:dyDescent="0.3">
      <c r="A813" t="s">
        <v>4716</v>
      </c>
      <c r="K813" t="s">
        <v>3972</v>
      </c>
    </row>
    <row r="814" spans="1:11" x14ac:dyDescent="0.3">
      <c r="A814" t="s">
        <v>2270</v>
      </c>
      <c r="K814" t="s">
        <v>3975</v>
      </c>
    </row>
    <row r="815" spans="1:11" x14ac:dyDescent="0.3">
      <c r="A815" t="s">
        <v>2277</v>
      </c>
      <c r="K815" t="s">
        <v>3981</v>
      </c>
    </row>
    <row r="816" spans="1:11" x14ac:dyDescent="0.3">
      <c r="A816" t="s">
        <v>3767</v>
      </c>
      <c r="K816" t="s">
        <v>3984</v>
      </c>
    </row>
    <row r="817" spans="1:11" x14ac:dyDescent="0.3">
      <c r="A817" t="s">
        <v>3770</v>
      </c>
      <c r="K817" t="s">
        <v>3988</v>
      </c>
    </row>
    <row r="818" spans="1:11" x14ac:dyDescent="0.3">
      <c r="A818" t="s">
        <v>3773</v>
      </c>
      <c r="K818" t="s">
        <v>3990</v>
      </c>
    </row>
    <row r="819" spans="1:11" x14ac:dyDescent="0.3">
      <c r="A819" t="s">
        <v>3775</v>
      </c>
      <c r="K819" t="s">
        <v>3992</v>
      </c>
    </row>
    <row r="820" spans="1:11" x14ac:dyDescent="0.3">
      <c r="A820" t="s">
        <v>3776</v>
      </c>
      <c r="K820" t="s">
        <v>3995</v>
      </c>
    </row>
    <row r="821" spans="1:11" x14ac:dyDescent="0.3">
      <c r="A821" t="s">
        <v>3777</v>
      </c>
      <c r="K821" t="s">
        <v>3997</v>
      </c>
    </row>
    <row r="822" spans="1:11" x14ac:dyDescent="0.3">
      <c r="A822" t="s">
        <v>3779</v>
      </c>
      <c r="K822" t="s">
        <v>4000</v>
      </c>
    </row>
    <row r="823" spans="1:11" x14ac:dyDescent="0.3">
      <c r="A823" t="s">
        <v>3781</v>
      </c>
      <c r="K823" t="s">
        <v>4002</v>
      </c>
    </row>
    <row r="824" spans="1:11" x14ac:dyDescent="0.3">
      <c r="A824" t="s">
        <v>3783</v>
      </c>
      <c r="K824" t="s">
        <v>4005</v>
      </c>
    </row>
    <row r="825" spans="1:11" x14ac:dyDescent="0.3">
      <c r="A825" t="s">
        <v>3785</v>
      </c>
      <c r="K825" t="s">
        <v>4010</v>
      </c>
    </row>
    <row r="826" spans="1:11" x14ac:dyDescent="0.3">
      <c r="A826" t="s">
        <v>3787</v>
      </c>
      <c r="K826" t="s">
        <v>4012</v>
      </c>
    </row>
    <row r="827" spans="1:11" x14ac:dyDescent="0.3">
      <c r="A827" t="s">
        <v>3789</v>
      </c>
      <c r="K827" t="s">
        <v>4014</v>
      </c>
    </row>
    <row r="828" spans="1:11" x14ac:dyDescent="0.3">
      <c r="A828" t="s">
        <v>3791</v>
      </c>
      <c r="K828" t="s">
        <v>4016</v>
      </c>
    </row>
    <row r="829" spans="1:11" x14ac:dyDescent="0.3">
      <c r="A829" t="s">
        <v>4717</v>
      </c>
      <c r="K829" t="s">
        <v>4019</v>
      </c>
    </row>
    <row r="830" spans="1:11" x14ac:dyDescent="0.3">
      <c r="A830" t="s">
        <v>3795</v>
      </c>
      <c r="K830" t="s">
        <v>4020</v>
      </c>
    </row>
    <row r="831" spans="1:11" x14ac:dyDescent="0.3">
      <c r="A831" t="s">
        <v>3798</v>
      </c>
      <c r="K831" t="s">
        <v>4021</v>
      </c>
    </row>
    <row r="832" spans="1:11" x14ac:dyDescent="0.3">
      <c r="A832" t="s">
        <v>3801</v>
      </c>
      <c r="K832" t="s">
        <v>4022</v>
      </c>
    </row>
    <row r="833" spans="1:11" x14ac:dyDescent="0.3">
      <c r="A833" t="s">
        <v>3804</v>
      </c>
      <c r="K833" t="s">
        <v>4023</v>
      </c>
    </row>
    <row r="834" spans="1:11" x14ac:dyDescent="0.3">
      <c r="A834" t="s">
        <v>3807</v>
      </c>
      <c r="K834" t="s">
        <v>4024</v>
      </c>
    </row>
    <row r="835" spans="1:11" x14ac:dyDescent="0.3">
      <c r="A835" t="s">
        <v>3810</v>
      </c>
      <c r="K835" t="s">
        <v>4026</v>
      </c>
    </row>
    <row r="836" spans="1:11" x14ac:dyDescent="0.3">
      <c r="A836" t="s">
        <v>3813</v>
      </c>
      <c r="K836" t="s">
        <v>4028</v>
      </c>
    </row>
    <row r="837" spans="1:11" x14ac:dyDescent="0.3">
      <c r="A837" t="s">
        <v>3815</v>
      </c>
      <c r="K837" t="s">
        <v>4029</v>
      </c>
    </row>
    <row r="838" spans="1:11" x14ac:dyDescent="0.3">
      <c r="A838" t="s">
        <v>3817</v>
      </c>
      <c r="K838" t="s">
        <v>4030</v>
      </c>
    </row>
    <row r="839" spans="1:11" x14ac:dyDescent="0.3">
      <c r="A839" t="s">
        <v>3819</v>
      </c>
      <c r="K839" t="s">
        <v>4031</v>
      </c>
    </row>
    <row r="840" spans="1:11" x14ac:dyDescent="0.3">
      <c r="A840" t="s">
        <v>3821</v>
      </c>
      <c r="K840" t="s">
        <v>4032</v>
      </c>
    </row>
    <row r="841" spans="1:11" x14ac:dyDescent="0.3">
      <c r="A841" t="s">
        <v>3824</v>
      </c>
      <c r="K841" t="s">
        <v>4033</v>
      </c>
    </row>
    <row r="842" spans="1:11" x14ac:dyDescent="0.3">
      <c r="A842" t="s">
        <v>3827</v>
      </c>
      <c r="K842" t="s">
        <v>4034</v>
      </c>
    </row>
    <row r="843" spans="1:11" x14ac:dyDescent="0.3">
      <c r="A843" t="s">
        <v>3830</v>
      </c>
      <c r="K843" t="s">
        <v>4036</v>
      </c>
    </row>
    <row r="844" spans="1:11" x14ac:dyDescent="0.3">
      <c r="A844" t="s">
        <v>3833</v>
      </c>
      <c r="K844" t="s">
        <v>4038</v>
      </c>
    </row>
    <row r="845" spans="1:11" x14ac:dyDescent="0.3">
      <c r="A845" t="s">
        <v>3836</v>
      </c>
      <c r="K845" t="s">
        <v>4041</v>
      </c>
    </row>
    <row r="846" spans="1:11" x14ac:dyDescent="0.3">
      <c r="A846" t="s">
        <v>3410</v>
      </c>
      <c r="K846" t="s">
        <v>4043</v>
      </c>
    </row>
    <row r="847" spans="1:11" x14ac:dyDescent="0.3">
      <c r="A847" t="s">
        <v>3841</v>
      </c>
      <c r="K847" t="s">
        <v>4046</v>
      </c>
    </row>
    <row r="848" spans="1:11" x14ac:dyDescent="0.3">
      <c r="A848" t="s">
        <v>3843</v>
      </c>
      <c r="K848" t="s">
        <v>4050</v>
      </c>
    </row>
    <row r="849" spans="1:11" x14ac:dyDescent="0.3">
      <c r="A849" t="s">
        <v>3845</v>
      </c>
      <c r="K849" t="s">
        <v>4054</v>
      </c>
    </row>
    <row r="850" spans="1:11" x14ac:dyDescent="0.3">
      <c r="A850" t="s">
        <v>3847</v>
      </c>
      <c r="K850" t="s">
        <v>4057</v>
      </c>
    </row>
    <row r="851" spans="1:11" x14ac:dyDescent="0.3">
      <c r="A851" t="s">
        <v>3849</v>
      </c>
      <c r="K851" t="s">
        <v>4059</v>
      </c>
    </row>
    <row r="852" spans="1:11" x14ac:dyDescent="0.3">
      <c r="A852" t="s">
        <v>3851</v>
      </c>
      <c r="K852" t="s">
        <v>4062</v>
      </c>
    </row>
    <row r="853" spans="1:11" x14ac:dyDescent="0.3">
      <c r="A853" t="s">
        <v>3854</v>
      </c>
      <c r="K853" t="s">
        <v>4065</v>
      </c>
    </row>
    <row r="854" spans="1:11" x14ac:dyDescent="0.3">
      <c r="A854" t="s">
        <v>3857</v>
      </c>
      <c r="K854" t="s">
        <v>4068</v>
      </c>
    </row>
    <row r="855" spans="1:11" x14ac:dyDescent="0.3">
      <c r="A855" t="s">
        <v>3860</v>
      </c>
      <c r="K855" t="s">
        <v>4071</v>
      </c>
    </row>
    <row r="856" spans="1:11" x14ac:dyDescent="0.3">
      <c r="A856" t="s">
        <v>3864</v>
      </c>
      <c r="K856" t="s">
        <v>4074</v>
      </c>
    </row>
    <row r="857" spans="1:11" x14ac:dyDescent="0.3">
      <c r="A857" t="s">
        <v>3866</v>
      </c>
      <c r="K857" t="s">
        <v>4077</v>
      </c>
    </row>
    <row r="858" spans="1:11" x14ac:dyDescent="0.3">
      <c r="A858" t="s">
        <v>3869</v>
      </c>
      <c r="K858" t="s">
        <v>4080</v>
      </c>
    </row>
    <row r="859" spans="1:11" x14ac:dyDescent="0.3">
      <c r="A859" t="s">
        <v>3872</v>
      </c>
      <c r="K859" t="s">
        <v>4082</v>
      </c>
    </row>
    <row r="860" spans="1:11" x14ac:dyDescent="0.3">
      <c r="A860" t="s">
        <v>3875</v>
      </c>
      <c r="K860" t="s">
        <v>4084</v>
      </c>
    </row>
    <row r="861" spans="1:11" x14ac:dyDescent="0.3">
      <c r="A861" t="s">
        <v>3878</v>
      </c>
      <c r="K861" t="s">
        <v>4088</v>
      </c>
    </row>
    <row r="862" spans="1:11" x14ac:dyDescent="0.3">
      <c r="A862" t="s">
        <v>3881</v>
      </c>
      <c r="K862" t="s">
        <v>4091</v>
      </c>
    </row>
    <row r="863" spans="1:11" x14ac:dyDescent="0.3">
      <c r="A863" t="s">
        <v>3884</v>
      </c>
      <c r="K863" t="s">
        <v>4094</v>
      </c>
    </row>
    <row r="864" spans="1:11" x14ac:dyDescent="0.3">
      <c r="A864" t="s">
        <v>3887</v>
      </c>
      <c r="K864" t="s">
        <v>4097</v>
      </c>
    </row>
    <row r="865" spans="1:11" x14ac:dyDescent="0.3">
      <c r="A865" t="s">
        <v>3890</v>
      </c>
      <c r="K865" t="s">
        <v>4100</v>
      </c>
    </row>
    <row r="866" spans="1:11" x14ac:dyDescent="0.3">
      <c r="A866" t="s">
        <v>3893</v>
      </c>
      <c r="K866" t="s">
        <v>4719</v>
      </c>
    </row>
    <row r="867" spans="1:11" x14ac:dyDescent="0.3">
      <c r="A867" t="s">
        <v>3896</v>
      </c>
      <c r="K867" t="s">
        <v>4720</v>
      </c>
    </row>
    <row r="868" spans="1:11" x14ac:dyDescent="0.3">
      <c r="A868" t="s">
        <v>3899</v>
      </c>
      <c r="K868" t="s">
        <v>4721</v>
      </c>
    </row>
    <row r="869" spans="1:11" x14ac:dyDescent="0.3">
      <c r="A869" t="s">
        <v>3902</v>
      </c>
      <c r="K869" t="s">
        <v>4107</v>
      </c>
    </row>
    <row r="870" spans="1:11" x14ac:dyDescent="0.3">
      <c r="A870" t="s">
        <v>3905</v>
      </c>
      <c r="K870" t="s">
        <v>4109</v>
      </c>
    </row>
    <row r="871" spans="1:11" x14ac:dyDescent="0.3">
      <c r="A871" t="s">
        <v>3908</v>
      </c>
      <c r="K871" t="s">
        <v>4111</v>
      </c>
    </row>
    <row r="872" spans="1:11" x14ac:dyDescent="0.3">
      <c r="A872" t="s">
        <v>4718</v>
      </c>
      <c r="K872" t="s">
        <v>4114</v>
      </c>
    </row>
    <row r="873" spans="1:11" x14ac:dyDescent="0.3">
      <c r="A873" t="s">
        <v>3913</v>
      </c>
      <c r="K873" t="s">
        <v>4116</v>
      </c>
    </row>
    <row r="874" spans="1:11" x14ac:dyDescent="0.3">
      <c r="A874" t="s">
        <v>3916</v>
      </c>
      <c r="K874" t="s">
        <v>4118</v>
      </c>
    </row>
    <row r="875" spans="1:11" x14ac:dyDescent="0.3">
      <c r="A875" t="s">
        <v>3919</v>
      </c>
      <c r="K875" t="s">
        <v>4120</v>
      </c>
    </row>
    <row r="876" spans="1:11" x14ac:dyDescent="0.3">
      <c r="A876" t="s">
        <v>3922</v>
      </c>
      <c r="K876" t="s">
        <v>4122</v>
      </c>
    </row>
    <row r="877" spans="1:11" x14ac:dyDescent="0.3">
      <c r="A877" t="s">
        <v>3925</v>
      </c>
      <c r="K877" t="s">
        <v>4124</v>
      </c>
    </row>
    <row r="878" spans="1:11" x14ac:dyDescent="0.3">
      <c r="A878" t="s">
        <v>2203</v>
      </c>
      <c r="K878" t="s">
        <v>4126</v>
      </c>
    </row>
    <row r="879" spans="1:11" x14ac:dyDescent="0.3">
      <c r="A879" t="s">
        <v>3928</v>
      </c>
      <c r="K879" t="s">
        <v>4129</v>
      </c>
    </row>
    <row r="880" spans="1:11" x14ac:dyDescent="0.3">
      <c r="A880" t="s">
        <v>3931</v>
      </c>
      <c r="K880" t="s">
        <v>4131</v>
      </c>
    </row>
    <row r="881" spans="1:11" x14ac:dyDescent="0.3">
      <c r="A881" t="s">
        <v>3934</v>
      </c>
      <c r="K881" t="s">
        <v>4133</v>
      </c>
    </row>
    <row r="882" spans="1:11" x14ac:dyDescent="0.3">
      <c r="A882" t="s">
        <v>3937</v>
      </c>
      <c r="K882" t="s">
        <v>4135</v>
      </c>
    </row>
    <row r="883" spans="1:11" x14ac:dyDescent="0.3">
      <c r="A883" t="s">
        <v>3940</v>
      </c>
      <c r="K883" t="s">
        <v>4137</v>
      </c>
    </row>
    <row r="884" spans="1:11" x14ac:dyDescent="0.3">
      <c r="A884" t="s">
        <v>3943</v>
      </c>
      <c r="K884" t="s">
        <v>4139</v>
      </c>
    </row>
    <row r="885" spans="1:11" x14ac:dyDescent="0.3">
      <c r="A885" t="s">
        <v>3944</v>
      </c>
      <c r="K885" t="s">
        <v>4141</v>
      </c>
    </row>
    <row r="886" spans="1:11" x14ac:dyDescent="0.3">
      <c r="A886" t="s">
        <v>3945</v>
      </c>
      <c r="K886" t="s">
        <v>4143</v>
      </c>
    </row>
    <row r="887" spans="1:11" x14ac:dyDescent="0.3">
      <c r="A887" t="s">
        <v>3946</v>
      </c>
      <c r="K887" t="s">
        <v>4145</v>
      </c>
    </row>
    <row r="888" spans="1:11" x14ac:dyDescent="0.3">
      <c r="A888" t="s">
        <v>3948</v>
      </c>
      <c r="K888" t="s">
        <v>4147</v>
      </c>
    </row>
    <row r="889" spans="1:11" x14ac:dyDescent="0.3">
      <c r="A889" t="s">
        <v>3950</v>
      </c>
      <c r="K889" t="s">
        <v>4150</v>
      </c>
    </row>
    <row r="890" spans="1:11" x14ac:dyDescent="0.3">
      <c r="A890" t="s">
        <v>3953</v>
      </c>
      <c r="K890" t="s">
        <v>4152</v>
      </c>
    </row>
    <row r="891" spans="1:11" x14ac:dyDescent="0.3">
      <c r="A891" t="s">
        <v>3953</v>
      </c>
      <c r="K891" t="s">
        <v>4153</v>
      </c>
    </row>
    <row r="892" spans="1:11" x14ac:dyDescent="0.3">
      <c r="A892" t="s">
        <v>3958</v>
      </c>
      <c r="K892" t="s">
        <v>4154</v>
      </c>
    </row>
    <row r="893" spans="1:11" x14ac:dyDescent="0.3">
      <c r="A893" t="s">
        <v>3961</v>
      </c>
      <c r="K893" t="s">
        <v>4155</v>
      </c>
    </row>
    <row r="894" spans="1:11" x14ac:dyDescent="0.3">
      <c r="A894" t="s">
        <v>3964</v>
      </c>
      <c r="K894" t="s">
        <v>4156</v>
      </c>
    </row>
    <row r="895" spans="1:11" x14ac:dyDescent="0.3">
      <c r="A895" t="s">
        <v>3967</v>
      </c>
      <c r="K895" t="s">
        <v>4157</v>
      </c>
    </row>
    <row r="896" spans="1:11" x14ac:dyDescent="0.3">
      <c r="A896" t="s">
        <v>3969</v>
      </c>
      <c r="K896" t="s">
        <v>4158</v>
      </c>
    </row>
    <row r="897" spans="1:11" x14ac:dyDescent="0.3">
      <c r="A897" t="s">
        <v>3972</v>
      </c>
      <c r="K897" t="s">
        <v>4159</v>
      </c>
    </row>
    <row r="898" spans="1:11" x14ac:dyDescent="0.3">
      <c r="A898" t="s">
        <v>3975</v>
      </c>
      <c r="K898" t="s">
        <v>4160</v>
      </c>
    </row>
    <row r="899" spans="1:11" x14ac:dyDescent="0.3">
      <c r="A899" t="s">
        <v>3978</v>
      </c>
      <c r="K899" t="s">
        <v>4161</v>
      </c>
    </row>
    <row r="900" spans="1:11" x14ac:dyDescent="0.3">
      <c r="A900" t="s">
        <v>3981</v>
      </c>
      <c r="K900" t="s">
        <v>4163</v>
      </c>
    </row>
    <row r="901" spans="1:11" x14ac:dyDescent="0.3">
      <c r="A901" t="s">
        <v>3984</v>
      </c>
      <c r="K901" t="s">
        <v>4164</v>
      </c>
    </row>
    <row r="902" spans="1:11" x14ac:dyDescent="0.3">
      <c r="A902" t="s">
        <v>1</v>
      </c>
      <c r="K902" t="s">
        <v>4165</v>
      </c>
    </row>
    <row r="903" spans="1:11" x14ac:dyDescent="0.3">
      <c r="A903" t="s">
        <v>1</v>
      </c>
      <c r="K903" t="s">
        <v>4166</v>
      </c>
    </row>
    <row r="904" spans="1:11" x14ac:dyDescent="0.3">
      <c r="A904" t="s">
        <v>3988</v>
      </c>
      <c r="K904" t="s">
        <v>4167</v>
      </c>
    </row>
    <row r="905" spans="1:11" x14ac:dyDescent="0.3">
      <c r="A905" t="s">
        <v>3990</v>
      </c>
      <c r="K905" t="s">
        <v>4170</v>
      </c>
    </row>
    <row r="906" spans="1:11" x14ac:dyDescent="0.3">
      <c r="A906" t="s">
        <v>3992</v>
      </c>
      <c r="K906" t="s">
        <v>4172</v>
      </c>
    </row>
    <row r="907" spans="1:11" x14ac:dyDescent="0.3">
      <c r="A907" t="s">
        <v>3995</v>
      </c>
      <c r="K907" t="s">
        <v>4174</v>
      </c>
    </row>
    <row r="908" spans="1:11" x14ac:dyDescent="0.3">
      <c r="A908" t="s">
        <v>3997</v>
      </c>
      <c r="K908" t="s">
        <v>4176</v>
      </c>
    </row>
    <row r="909" spans="1:11" x14ac:dyDescent="0.3">
      <c r="A909" t="s">
        <v>4000</v>
      </c>
      <c r="K909" t="s">
        <v>4178</v>
      </c>
    </row>
    <row r="910" spans="1:11" x14ac:dyDescent="0.3">
      <c r="A910" t="s">
        <v>4002</v>
      </c>
      <c r="K910" t="s">
        <v>4179</v>
      </c>
    </row>
    <row r="911" spans="1:11" x14ac:dyDescent="0.3">
      <c r="A911" t="s">
        <v>4005</v>
      </c>
      <c r="K911" t="s">
        <v>4180</v>
      </c>
    </row>
    <row r="912" spans="1:11" x14ac:dyDescent="0.3">
      <c r="A912" t="s">
        <v>2181</v>
      </c>
      <c r="K912" t="s">
        <v>4185</v>
      </c>
    </row>
    <row r="913" spans="1:11" x14ac:dyDescent="0.3">
      <c r="A913" t="s">
        <v>4010</v>
      </c>
      <c r="K913" t="s">
        <v>4187</v>
      </c>
    </row>
    <row r="914" spans="1:11" x14ac:dyDescent="0.3">
      <c r="A914" t="s">
        <v>4012</v>
      </c>
      <c r="K914" t="s">
        <v>4189</v>
      </c>
    </row>
    <row r="915" spans="1:11" x14ac:dyDescent="0.3">
      <c r="A915" t="s">
        <v>4014</v>
      </c>
      <c r="K915" t="s">
        <v>4191</v>
      </c>
    </row>
    <row r="916" spans="1:11" x14ac:dyDescent="0.3">
      <c r="A916" t="s">
        <v>4016</v>
      </c>
      <c r="K916" t="s">
        <v>4193</v>
      </c>
    </row>
    <row r="917" spans="1:11" x14ac:dyDescent="0.3">
      <c r="A917" t="s">
        <v>4019</v>
      </c>
      <c r="K917" t="s">
        <v>4196</v>
      </c>
    </row>
    <row r="918" spans="1:11" x14ac:dyDescent="0.3">
      <c r="A918" t="s">
        <v>4020</v>
      </c>
      <c r="K918" t="s">
        <v>4198</v>
      </c>
    </row>
    <row r="919" spans="1:11" x14ac:dyDescent="0.3">
      <c r="A919" t="s">
        <v>4021</v>
      </c>
      <c r="K919" t="s">
        <v>4200</v>
      </c>
    </row>
    <row r="920" spans="1:11" x14ac:dyDescent="0.3">
      <c r="A920" t="s">
        <v>4022</v>
      </c>
      <c r="K920" t="s">
        <v>4203</v>
      </c>
    </row>
    <row r="921" spans="1:11" x14ac:dyDescent="0.3">
      <c r="A921" t="s">
        <v>4023</v>
      </c>
      <c r="K921" t="s">
        <v>4206</v>
      </c>
    </row>
    <row r="922" spans="1:11" x14ac:dyDescent="0.3">
      <c r="A922" t="s">
        <v>4024</v>
      </c>
      <c r="K922" t="s">
        <v>4208</v>
      </c>
    </row>
    <row r="923" spans="1:11" x14ac:dyDescent="0.3">
      <c r="A923" t="s">
        <v>4026</v>
      </c>
      <c r="K923" t="s">
        <v>4210</v>
      </c>
    </row>
    <row r="924" spans="1:11" x14ac:dyDescent="0.3">
      <c r="A924" t="s">
        <v>4028</v>
      </c>
      <c r="K924" t="s">
        <v>4213</v>
      </c>
    </row>
    <row r="925" spans="1:11" x14ac:dyDescent="0.3">
      <c r="A925" t="s">
        <v>4029</v>
      </c>
      <c r="K925" t="s">
        <v>4216</v>
      </c>
    </row>
    <row r="926" spans="1:11" x14ac:dyDescent="0.3">
      <c r="A926" t="s">
        <v>4030</v>
      </c>
      <c r="K926" t="s">
        <v>4219</v>
      </c>
    </row>
    <row r="927" spans="1:11" x14ac:dyDescent="0.3">
      <c r="A927" t="s">
        <v>4031</v>
      </c>
      <c r="K927" t="s">
        <v>4222</v>
      </c>
    </row>
    <row r="928" spans="1:11" x14ac:dyDescent="0.3">
      <c r="A928" t="s">
        <v>4032</v>
      </c>
      <c r="K928" t="s">
        <v>4225</v>
      </c>
    </row>
    <row r="929" spans="1:11" x14ac:dyDescent="0.3">
      <c r="A929" t="s">
        <v>4033</v>
      </c>
      <c r="K929" t="s">
        <v>4228</v>
      </c>
    </row>
    <row r="930" spans="1:11" x14ac:dyDescent="0.3">
      <c r="A930" t="s">
        <v>4034</v>
      </c>
      <c r="K930" t="s">
        <v>4231</v>
      </c>
    </row>
    <row r="931" spans="1:11" x14ac:dyDescent="0.3">
      <c r="A931" t="s">
        <v>4036</v>
      </c>
      <c r="K931" t="s">
        <v>4234</v>
      </c>
    </row>
    <row r="932" spans="1:11" x14ac:dyDescent="0.3">
      <c r="A932" t="s">
        <v>4038</v>
      </c>
      <c r="K932" t="s">
        <v>4237</v>
      </c>
    </row>
    <row r="933" spans="1:11" x14ac:dyDescent="0.3">
      <c r="A933" t="s">
        <v>4041</v>
      </c>
      <c r="K933" t="s">
        <v>4240</v>
      </c>
    </row>
    <row r="934" spans="1:11" x14ac:dyDescent="0.3">
      <c r="A934" t="s">
        <v>4043</v>
      </c>
      <c r="K934" t="s">
        <v>4245</v>
      </c>
    </row>
    <row r="935" spans="1:11" x14ac:dyDescent="0.3">
      <c r="A935" t="s">
        <v>4046</v>
      </c>
      <c r="K935" t="s">
        <v>4247</v>
      </c>
    </row>
    <row r="936" spans="1:11" x14ac:dyDescent="0.3">
      <c r="A936" t="s">
        <v>3773</v>
      </c>
      <c r="K936" t="s">
        <v>4249</v>
      </c>
    </row>
    <row r="937" spans="1:11" x14ac:dyDescent="0.3">
      <c r="A937" t="s">
        <v>4050</v>
      </c>
      <c r="K937" t="s">
        <v>4252</v>
      </c>
    </row>
    <row r="938" spans="1:11" x14ac:dyDescent="0.3">
      <c r="A938" t="s">
        <v>3775</v>
      </c>
      <c r="K938" t="s">
        <v>4255</v>
      </c>
    </row>
    <row r="939" spans="1:11" x14ac:dyDescent="0.3">
      <c r="A939" t="s">
        <v>3776</v>
      </c>
      <c r="K939" t="s">
        <v>4257</v>
      </c>
    </row>
    <row r="940" spans="1:11" x14ac:dyDescent="0.3">
      <c r="A940" t="s">
        <v>4054</v>
      </c>
      <c r="K940" t="s">
        <v>4259</v>
      </c>
    </row>
    <row r="941" spans="1:11" x14ac:dyDescent="0.3">
      <c r="A941" t="s">
        <v>4057</v>
      </c>
      <c r="K941" t="s">
        <v>4261</v>
      </c>
    </row>
    <row r="942" spans="1:11" x14ac:dyDescent="0.3">
      <c r="A942" t="s">
        <v>4059</v>
      </c>
      <c r="K942" t="s">
        <v>4263</v>
      </c>
    </row>
    <row r="943" spans="1:11" x14ac:dyDescent="0.3">
      <c r="A943" t="s">
        <v>4062</v>
      </c>
      <c r="K943" t="s">
        <v>4266</v>
      </c>
    </row>
    <row r="944" spans="1:11" x14ac:dyDescent="0.3">
      <c r="A944" t="s">
        <v>4065</v>
      </c>
      <c r="K944" t="s">
        <v>4269</v>
      </c>
    </row>
    <row r="945" spans="1:11" x14ac:dyDescent="0.3">
      <c r="A945" t="s">
        <v>4068</v>
      </c>
      <c r="K945" t="s">
        <v>4272</v>
      </c>
    </row>
    <row r="946" spans="1:11" x14ac:dyDescent="0.3">
      <c r="A946" t="s">
        <v>4071</v>
      </c>
      <c r="K946" t="s">
        <v>4275</v>
      </c>
    </row>
    <row r="947" spans="1:11" x14ac:dyDescent="0.3">
      <c r="A947" t="s">
        <v>4074</v>
      </c>
      <c r="K947" t="s">
        <v>4278</v>
      </c>
    </row>
    <row r="948" spans="1:11" x14ac:dyDescent="0.3">
      <c r="A948" t="s">
        <v>4077</v>
      </c>
      <c r="K948" t="s">
        <v>4280</v>
      </c>
    </row>
    <row r="949" spans="1:11" x14ac:dyDescent="0.3">
      <c r="A949" t="s">
        <v>4080</v>
      </c>
      <c r="K949" t="s">
        <v>4281</v>
      </c>
    </row>
    <row r="950" spans="1:11" x14ac:dyDescent="0.3">
      <c r="A950" t="s">
        <v>4082</v>
      </c>
      <c r="K950" t="s">
        <v>4283</v>
      </c>
    </row>
    <row r="951" spans="1:11" x14ac:dyDescent="0.3">
      <c r="A951" t="s">
        <v>4084</v>
      </c>
      <c r="K951" t="s">
        <v>4285</v>
      </c>
    </row>
    <row r="952" spans="1:11" x14ac:dyDescent="0.3">
      <c r="A952" t="s">
        <v>3819</v>
      </c>
      <c r="K952" t="s">
        <v>4287</v>
      </c>
    </row>
    <row r="953" spans="1:11" x14ac:dyDescent="0.3">
      <c r="A953" t="s">
        <v>4088</v>
      </c>
      <c r="K953" t="s">
        <v>4289</v>
      </c>
    </row>
    <row r="954" spans="1:11" x14ac:dyDescent="0.3">
      <c r="A954" t="s">
        <v>4091</v>
      </c>
      <c r="K954" t="s">
        <v>4291</v>
      </c>
    </row>
    <row r="955" spans="1:11" x14ac:dyDescent="0.3">
      <c r="A955" t="s">
        <v>4094</v>
      </c>
      <c r="K955" t="s">
        <v>4293</v>
      </c>
    </row>
    <row r="956" spans="1:11" x14ac:dyDescent="0.3">
      <c r="A956" t="s">
        <v>4097</v>
      </c>
      <c r="K956" t="s">
        <v>4296</v>
      </c>
    </row>
    <row r="957" spans="1:11" x14ac:dyDescent="0.3">
      <c r="A957" t="s">
        <v>4100</v>
      </c>
      <c r="K957" t="s">
        <v>4299</v>
      </c>
    </row>
    <row r="958" spans="1:11" x14ac:dyDescent="0.3">
      <c r="A958" t="s">
        <v>4719</v>
      </c>
      <c r="K958" t="s">
        <v>4302</v>
      </c>
    </row>
    <row r="959" spans="1:11" x14ac:dyDescent="0.3">
      <c r="A959" t="s">
        <v>4720</v>
      </c>
      <c r="K959" t="s">
        <v>4309</v>
      </c>
    </row>
    <row r="960" spans="1:11" x14ac:dyDescent="0.3">
      <c r="A960" t="s">
        <v>4721</v>
      </c>
      <c r="K960" t="s">
        <v>4311</v>
      </c>
    </row>
    <row r="961" spans="1:11" x14ac:dyDescent="0.3">
      <c r="A961" t="s">
        <v>4107</v>
      </c>
      <c r="K961" t="s">
        <v>4313</v>
      </c>
    </row>
    <row r="962" spans="1:11" x14ac:dyDescent="0.3">
      <c r="A962" t="s">
        <v>4109</v>
      </c>
      <c r="K962" t="s">
        <v>4722</v>
      </c>
    </row>
    <row r="963" spans="1:11" x14ac:dyDescent="0.3">
      <c r="A963" t="s">
        <v>4111</v>
      </c>
      <c r="K963" t="s">
        <v>4317</v>
      </c>
    </row>
    <row r="964" spans="1:11" x14ac:dyDescent="0.3">
      <c r="A964" t="s">
        <v>4114</v>
      </c>
      <c r="K964" t="s">
        <v>4320</v>
      </c>
    </row>
    <row r="965" spans="1:11" x14ac:dyDescent="0.3">
      <c r="A965" t="s">
        <v>4116</v>
      </c>
      <c r="K965" t="s">
        <v>4323</v>
      </c>
    </row>
    <row r="966" spans="1:11" x14ac:dyDescent="0.3">
      <c r="A966" t="s">
        <v>4118</v>
      </c>
      <c r="K966" t="s">
        <v>4325</v>
      </c>
    </row>
    <row r="967" spans="1:11" x14ac:dyDescent="0.3">
      <c r="A967" t="s">
        <v>4120</v>
      </c>
      <c r="K967" t="s">
        <v>4328</v>
      </c>
    </row>
    <row r="968" spans="1:11" x14ac:dyDescent="0.3">
      <c r="A968" t="s">
        <v>4122</v>
      </c>
      <c r="K968" t="s">
        <v>4331</v>
      </c>
    </row>
    <row r="969" spans="1:11" x14ac:dyDescent="0.3">
      <c r="A969" t="s">
        <v>4124</v>
      </c>
      <c r="K969" t="s">
        <v>4334</v>
      </c>
    </row>
    <row r="970" spans="1:11" x14ac:dyDescent="0.3">
      <c r="A970" t="s">
        <v>4126</v>
      </c>
      <c r="K970" t="s">
        <v>4336</v>
      </c>
    </row>
    <row r="971" spans="1:11" x14ac:dyDescent="0.3">
      <c r="A971" t="s">
        <v>4129</v>
      </c>
      <c r="K971" t="s">
        <v>4339</v>
      </c>
    </row>
    <row r="972" spans="1:11" x14ac:dyDescent="0.3">
      <c r="A972" t="s">
        <v>4131</v>
      </c>
      <c r="K972" t="s">
        <v>4342</v>
      </c>
    </row>
    <row r="973" spans="1:11" x14ac:dyDescent="0.3">
      <c r="A973" t="s">
        <v>4133</v>
      </c>
      <c r="K973" t="s">
        <v>4345</v>
      </c>
    </row>
    <row r="974" spans="1:11" x14ac:dyDescent="0.3">
      <c r="A974" t="s">
        <v>4135</v>
      </c>
      <c r="K974" t="s">
        <v>4348</v>
      </c>
    </row>
    <row r="975" spans="1:11" x14ac:dyDescent="0.3">
      <c r="A975" t="s">
        <v>4137</v>
      </c>
      <c r="K975" t="s">
        <v>4351</v>
      </c>
    </row>
    <row r="976" spans="1:11" x14ac:dyDescent="0.3">
      <c r="A976" t="s">
        <v>4139</v>
      </c>
      <c r="K976" t="s">
        <v>4354</v>
      </c>
    </row>
    <row r="977" spans="1:11" x14ac:dyDescent="0.3">
      <c r="A977" t="s">
        <v>4141</v>
      </c>
      <c r="K977" t="s">
        <v>4356</v>
      </c>
    </row>
    <row r="978" spans="1:11" x14ac:dyDescent="0.3">
      <c r="A978" t="s">
        <v>4143</v>
      </c>
      <c r="K978" s="150" t="s">
        <v>4358</v>
      </c>
    </row>
    <row r="979" spans="1:11" x14ac:dyDescent="0.3">
      <c r="A979" t="s">
        <v>4145</v>
      </c>
      <c r="K979" s="150" t="s">
        <v>4361</v>
      </c>
    </row>
    <row r="980" spans="1:11" x14ac:dyDescent="0.3">
      <c r="A980" t="s">
        <v>4147</v>
      </c>
      <c r="K980" s="150" t="s">
        <v>4363</v>
      </c>
    </row>
    <row r="981" spans="1:11" x14ac:dyDescent="0.3">
      <c r="A981" t="s">
        <v>4150</v>
      </c>
      <c r="K981" s="150" t="s">
        <v>4365</v>
      </c>
    </row>
    <row r="982" spans="1:11" x14ac:dyDescent="0.3">
      <c r="A982" t="s">
        <v>4152</v>
      </c>
      <c r="K982" s="150" t="s">
        <v>4367</v>
      </c>
    </row>
    <row r="983" spans="1:11" x14ac:dyDescent="0.3">
      <c r="A983" t="s">
        <v>4153</v>
      </c>
      <c r="K983" s="150" t="s">
        <v>4369</v>
      </c>
    </row>
    <row r="984" spans="1:11" x14ac:dyDescent="0.3">
      <c r="A984" t="s">
        <v>4154</v>
      </c>
      <c r="K984" t="s">
        <v>4371</v>
      </c>
    </row>
    <row r="985" spans="1:11" x14ac:dyDescent="0.3">
      <c r="A985" t="s">
        <v>4155</v>
      </c>
      <c r="K985" t="s">
        <v>4374</v>
      </c>
    </row>
    <row r="986" spans="1:11" x14ac:dyDescent="0.3">
      <c r="A986" t="s">
        <v>4156</v>
      </c>
      <c r="K986" t="s">
        <v>4377</v>
      </c>
    </row>
    <row r="987" spans="1:11" x14ac:dyDescent="0.3">
      <c r="A987" t="s">
        <v>4157</v>
      </c>
      <c r="K987" t="s">
        <v>4380</v>
      </c>
    </row>
    <row r="988" spans="1:11" x14ac:dyDescent="0.3">
      <c r="A988" t="s">
        <v>4158</v>
      </c>
      <c r="K988" s="150" t="s">
        <v>4383</v>
      </c>
    </row>
    <row r="989" spans="1:11" x14ac:dyDescent="0.3">
      <c r="A989" t="s">
        <v>4159</v>
      </c>
      <c r="K989" s="150" t="s">
        <v>4386</v>
      </c>
    </row>
    <row r="990" spans="1:11" x14ac:dyDescent="0.3">
      <c r="A990" t="s">
        <v>4160</v>
      </c>
      <c r="K990" s="150" t="s">
        <v>4389</v>
      </c>
    </row>
    <row r="991" spans="1:11" x14ac:dyDescent="0.3">
      <c r="A991" t="s">
        <v>4161</v>
      </c>
      <c r="K991" s="150" t="s">
        <v>4392</v>
      </c>
    </row>
    <row r="992" spans="1:11" x14ac:dyDescent="0.3">
      <c r="A992" t="s">
        <v>4163</v>
      </c>
      <c r="K992" s="150" t="s">
        <v>4395</v>
      </c>
    </row>
    <row r="993" spans="1:11" x14ac:dyDescent="0.3">
      <c r="A993" t="s">
        <v>4164</v>
      </c>
      <c r="K993" s="150" t="s">
        <v>4398</v>
      </c>
    </row>
    <row r="994" spans="1:11" x14ac:dyDescent="0.3">
      <c r="A994" t="s">
        <v>4165</v>
      </c>
      <c r="K994" s="31" t="s">
        <v>4401</v>
      </c>
    </row>
    <row r="995" spans="1:11" x14ac:dyDescent="0.3">
      <c r="A995" t="s">
        <v>4166</v>
      </c>
      <c r="K995" s="31" t="s">
        <v>4404</v>
      </c>
    </row>
    <row r="996" spans="1:11" x14ac:dyDescent="0.3">
      <c r="A996" t="s">
        <v>4167</v>
      </c>
      <c r="K996" s="31" t="s">
        <v>4406</v>
      </c>
    </row>
    <row r="997" spans="1:11" x14ac:dyDescent="0.3">
      <c r="A997" t="s">
        <v>4170</v>
      </c>
      <c r="K997" s="31" t="s">
        <v>4408</v>
      </c>
    </row>
    <row r="998" spans="1:11" x14ac:dyDescent="0.3">
      <c r="A998" t="s">
        <v>4172</v>
      </c>
    </row>
    <row r="999" spans="1:11" x14ac:dyDescent="0.3">
      <c r="A999" t="s">
        <v>4174</v>
      </c>
    </row>
    <row r="1000" spans="1:11" x14ac:dyDescent="0.3">
      <c r="A1000" t="s">
        <v>4176</v>
      </c>
    </row>
    <row r="1001" spans="1:11" x14ac:dyDescent="0.3">
      <c r="A1001" t="s">
        <v>4178</v>
      </c>
    </row>
    <row r="1002" spans="1:11" x14ac:dyDescent="0.3">
      <c r="A1002" t="s">
        <v>4179</v>
      </c>
    </row>
    <row r="1003" spans="1:11" x14ac:dyDescent="0.3">
      <c r="A1003" t="s">
        <v>4180</v>
      </c>
    </row>
    <row r="1004" spans="1:11" x14ac:dyDescent="0.3">
      <c r="A1004" t="s">
        <v>3410</v>
      </c>
    </row>
    <row r="1005" spans="1:11" x14ac:dyDescent="0.3">
      <c r="A1005" t="s">
        <v>4185</v>
      </c>
    </row>
    <row r="1006" spans="1:11" x14ac:dyDescent="0.3">
      <c r="A1006" t="s">
        <v>4187</v>
      </c>
    </row>
    <row r="1007" spans="1:11" x14ac:dyDescent="0.3">
      <c r="A1007" t="s">
        <v>4189</v>
      </c>
    </row>
    <row r="1008" spans="1:11" x14ac:dyDescent="0.3">
      <c r="A1008" t="s">
        <v>4191</v>
      </c>
    </row>
    <row r="1009" spans="1:1" x14ac:dyDescent="0.3">
      <c r="A1009" t="s">
        <v>4193</v>
      </c>
    </row>
    <row r="1010" spans="1:1" x14ac:dyDescent="0.3">
      <c r="A1010" t="s">
        <v>4196</v>
      </c>
    </row>
    <row r="1011" spans="1:1" x14ac:dyDescent="0.3">
      <c r="A1011" t="s">
        <v>4198</v>
      </c>
    </row>
    <row r="1012" spans="1:1" x14ac:dyDescent="0.3">
      <c r="A1012" t="s">
        <v>4200</v>
      </c>
    </row>
    <row r="1013" spans="1:1" x14ac:dyDescent="0.3">
      <c r="A1013" t="s">
        <v>4203</v>
      </c>
    </row>
    <row r="1014" spans="1:1" x14ac:dyDescent="0.3">
      <c r="A1014" t="s">
        <v>4206</v>
      </c>
    </row>
    <row r="1015" spans="1:1" x14ac:dyDescent="0.3">
      <c r="A1015" t="s">
        <v>4208</v>
      </c>
    </row>
    <row r="1016" spans="1:1" x14ac:dyDescent="0.3">
      <c r="A1016" t="s">
        <v>4210</v>
      </c>
    </row>
    <row r="1017" spans="1:1" x14ac:dyDescent="0.3">
      <c r="A1017" t="s">
        <v>4213</v>
      </c>
    </row>
    <row r="1018" spans="1:1" x14ac:dyDescent="0.3">
      <c r="A1018" t="s">
        <v>4216</v>
      </c>
    </row>
    <row r="1019" spans="1:1" x14ac:dyDescent="0.3">
      <c r="A1019" t="s">
        <v>4219</v>
      </c>
    </row>
    <row r="1020" spans="1:1" x14ac:dyDescent="0.3">
      <c r="A1020" t="s">
        <v>4222</v>
      </c>
    </row>
    <row r="1021" spans="1:1" x14ac:dyDescent="0.3">
      <c r="A1021" t="s">
        <v>4225</v>
      </c>
    </row>
    <row r="1022" spans="1:1" x14ac:dyDescent="0.3">
      <c r="A1022" t="s">
        <v>4228</v>
      </c>
    </row>
    <row r="1023" spans="1:1" x14ac:dyDescent="0.3">
      <c r="A1023" t="s">
        <v>4231</v>
      </c>
    </row>
    <row r="1024" spans="1:1" x14ac:dyDescent="0.3">
      <c r="A1024" t="s">
        <v>4234</v>
      </c>
    </row>
    <row r="1025" spans="1:1" x14ac:dyDescent="0.3">
      <c r="A1025" t="s">
        <v>4237</v>
      </c>
    </row>
    <row r="1026" spans="1:1" x14ac:dyDescent="0.3">
      <c r="A1026" t="s">
        <v>4240</v>
      </c>
    </row>
    <row r="1027" spans="1:1" x14ac:dyDescent="0.3">
      <c r="A1027" t="s">
        <v>3795</v>
      </c>
    </row>
    <row r="1028" spans="1:1" x14ac:dyDescent="0.3">
      <c r="A1028" t="s">
        <v>4245</v>
      </c>
    </row>
    <row r="1029" spans="1:1" x14ac:dyDescent="0.3">
      <c r="A1029" t="s">
        <v>4247</v>
      </c>
    </row>
    <row r="1030" spans="1:1" x14ac:dyDescent="0.3">
      <c r="A1030" t="s">
        <v>4249</v>
      </c>
    </row>
    <row r="1031" spans="1:1" x14ac:dyDescent="0.3">
      <c r="A1031" t="s">
        <v>4252</v>
      </c>
    </row>
    <row r="1032" spans="1:1" x14ac:dyDescent="0.3">
      <c r="A1032" t="s">
        <v>4255</v>
      </c>
    </row>
    <row r="1033" spans="1:1" x14ac:dyDescent="0.3">
      <c r="A1033" t="s">
        <v>4257</v>
      </c>
    </row>
    <row r="1034" spans="1:1" x14ac:dyDescent="0.3">
      <c r="A1034" t="s">
        <v>4259</v>
      </c>
    </row>
    <row r="1035" spans="1:1" x14ac:dyDescent="0.3">
      <c r="A1035" t="s">
        <v>4261</v>
      </c>
    </row>
    <row r="1036" spans="1:1" x14ac:dyDescent="0.3">
      <c r="A1036" t="s">
        <v>4263</v>
      </c>
    </row>
    <row r="1037" spans="1:1" x14ac:dyDescent="0.3">
      <c r="A1037" t="s">
        <v>4266</v>
      </c>
    </row>
    <row r="1038" spans="1:1" x14ac:dyDescent="0.3">
      <c r="A1038" t="s">
        <v>4269</v>
      </c>
    </row>
    <row r="1039" spans="1:1" x14ac:dyDescent="0.3">
      <c r="A1039" t="s">
        <v>4272</v>
      </c>
    </row>
    <row r="1040" spans="1:1" x14ac:dyDescent="0.3">
      <c r="A1040" t="s">
        <v>4275</v>
      </c>
    </row>
    <row r="1041" spans="1:1" x14ac:dyDescent="0.3">
      <c r="A1041" t="s">
        <v>4278</v>
      </c>
    </row>
    <row r="1042" spans="1:1" x14ac:dyDescent="0.3">
      <c r="A1042" t="s">
        <v>4280</v>
      </c>
    </row>
    <row r="1043" spans="1:1" x14ac:dyDescent="0.3">
      <c r="A1043" t="s">
        <v>4281</v>
      </c>
    </row>
    <row r="1044" spans="1:1" x14ac:dyDescent="0.3">
      <c r="A1044" t="s">
        <v>4283</v>
      </c>
    </row>
    <row r="1045" spans="1:1" x14ac:dyDescent="0.3">
      <c r="A1045" t="s">
        <v>4285</v>
      </c>
    </row>
    <row r="1046" spans="1:1" x14ac:dyDescent="0.3">
      <c r="A1046" t="s">
        <v>4287</v>
      </c>
    </row>
    <row r="1047" spans="1:1" x14ac:dyDescent="0.3">
      <c r="A1047" t="s">
        <v>4289</v>
      </c>
    </row>
    <row r="1048" spans="1:1" x14ac:dyDescent="0.3">
      <c r="A1048" t="s">
        <v>4291</v>
      </c>
    </row>
    <row r="1049" spans="1:1" x14ac:dyDescent="0.3">
      <c r="A1049" t="s">
        <v>4293</v>
      </c>
    </row>
    <row r="1050" spans="1:1" x14ac:dyDescent="0.3">
      <c r="A1050" t="s">
        <v>4296</v>
      </c>
    </row>
    <row r="1051" spans="1:1" x14ac:dyDescent="0.3">
      <c r="A1051" t="s">
        <v>4299</v>
      </c>
    </row>
    <row r="1052" spans="1:1" x14ac:dyDescent="0.3">
      <c r="A1052" t="s">
        <v>4302</v>
      </c>
    </row>
    <row r="1053" spans="1:1" x14ac:dyDescent="0.3">
      <c r="A1053" t="s">
        <v>3937</v>
      </c>
    </row>
    <row r="1054" spans="1:1" x14ac:dyDescent="0.3">
      <c r="A1054" t="s">
        <v>3470</v>
      </c>
    </row>
    <row r="1055" spans="1:1" x14ac:dyDescent="0.3">
      <c r="A1055" t="s">
        <v>4309</v>
      </c>
    </row>
    <row r="1056" spans="1:1" x14ac:dyDescent="0.3">
      <c r="A1056" t="s">
        <v>4311</v>
      </c>
    </row>
    <row r="1057" spans="1:1" x14ac:dyDescent="0.3">
      <c r="A1057" t="s">
        <v>4313</v>
      </c>
    </row>
    <row r="1058" spans="1:1" x14ac:dyDescent="0.3">
      <c r="A1058" t="s">
        <v>4722</v>
      </c>
    </row>
    <row r="1059" spans="1:1" x14ac:dyDescent="0.3">
      <c r="A1059" t="s">
        <v>4317</v>
      </c>
    </row>
    <row r="1060" spans="1:1" x14ac:dyDescent="0.3">
      <c r="A1060" t="s">
        <v>4320</v>
      </c>
    </row>
    <row r="1061" spans="1:1" x14ac:dyDescent="0.3">
      <c r="A1061" t="s">
        <v>4323</v>
      </c>
    </row>
    <row r="1062" spans="1:1" x14ac:dyDescent="0.3">
      <c r="A1062" t="s">
        <v>4325</v>
      </c>
    </row>
    <row r="1063" spans="1:1" x14ac:dyDescent="0.3">
      <c r="A1063" t="s">
        <v>4328</v>
      </c>
    </row>
    <row r="1064" spans="1:1" x14ac:dyDescent="0.3">
      <c r="A1064" t="s">
        <v>4331</v>
      </c>
    </row>
    <row r="1065" spans="1:1" x14ac:dyDescent="0.3">
      <c r="A1065" t="s">
        <v>4334</v>
      </c>
    </row>
    <row r="1066" spans="1:1" x14ac:dyDescent="0.3">
      <c r="A1066" t="s">
        <v>4336</v>
      </c>
    </row>
    <row r="1067" spans="1:1" x14ac:dyDescent="0.3">
      <c r="A1067" t="s">
        <v>4339</v>
      </c>
    </row>
    <row r="1068" spans="1:1" x14ac:dyDescent="0.3">
      <c r="A1068" t="s">
        <v>4342</v>
      </c>
    </row>
    <row r="1069" spans="1:1" x14ac:dyDescent="0.3">
      <c r="A1069" t="s">
        <v>4345</v>
      </c>
    </row>
    <row r="1070" spans="1:1" x14ac:dyDescent="0.3">
      <c r="A1070" t="s">
        <v>4348</v>
      </c>
    </row>
    <row r="1071" spans="1:1" x14ac:dyDescent="0.3">
      <c r="A1071" t="s">
        <v>4351</v>
      </c>
    </row>
    <row r="1072" spans="1:1" x14ac:dyDescent="0.3">
      <c r="A1072" t="s">
        <v>4354</v>
      </c>
    </row>
    <row r="1073" spans="1:1" x14ac:dyDescent="0.3">
      <c r="A1073" t="s">
        <v>4356</v>
      </c>
    </row>
    <row r="1074" spans="1:1" x14ac:dyDescent="0.3">
      <c r="A1074" t="s">
        <v>4358</v>
      </c>
    </row>
    <row r="1075" spans="1:1" x14ac:dyDescent="0.3">
      <c r="A1075" t="s">
        <v>4361</v>
      </c>
    </row>
    <row r="1076" spans="1:1" x14ac:dyDescent="0.3">
      <c r="A1076" t="s">
        <v>4363</v>
      </c>
    </row>
    <row r="1077" spans="1:1" x14ac:dyDescent="0.3">
      <c r="A1077" t="s">
        <v>4365</v>
      </c>
    </row>
    <row r="1078" spans="1:1" x14ac:dyDescent="0.3">
      <c r="A1078" t="s">
        <v>4367</v>
      </c>
    </row>
    <row r="1079" spans="1:1" x14ac:dyDescent="0.3">
      <c r="A1079" t="s">
        <v>4369</v>
      </c>
    </row>
    <row r="1080" spans="1:1" x14ac:dyDescent="0.3">
      <c r="A1080" t="s">
        <v>4371</v>
      </c>
    </row>
    <row r="1081" spans="1:1" x14ac:dyDescent="0.3">
      <c r="A1081" t="s">
        <v>4374</v>
      </c>
    </row>
    <row r="1082" spans="1:1" x14ac:dyDescent="0.3">
      <c r="A1082" t="s">
        <v>4377</v>
      </c>
    </row>
    <row r="1083" spans="1:1" x14ac:dyDescent="0.3">
      <c r="A1083" t="s">
        <v>4380</v>
      </c>
    </row>
    <row r="1084" spans="1:1" x14ac:dyDescent="0.3">
      <c r="A1084" t="s">
        <v>4383</v>
      </c>
    </row>
    <row r="1085" spans="1:1" x14ac:dyDescent="0.3">
      <c r="A1085" t="s">
        <v>4386</v>
      </c>
    </row>
    <row r="1086" spans="1:1" x14ac:dyDescent="0.3">
      <c r="A1086" t="s">
        <v>4389</v>
      </c>
    </row>
    <row r="1087" spans="1:1" x14ac:dyDescent="0.3">
      <c r="A1087" t="s">
        <v>4392</v>
      </c>
    </row>
    <row r="1088" spans="1:1" x14ac:dyDescent="0.3">
      <c r="A1088" t="s">
        <v>4395</v>
      </c>
    </row>
    <row r="1089" spans="1:1" x14ac:dyDescent="0.3">
      <c r="A1089" t="s">
        <v>4398</v>
      </c>
    </row>
    <row r="1090" spans="1:1" x14ac:dyDescent="0.3">
      <c r="A1090" t="s">
        <v>4401</v>
      </c>
    </row>
    <row r="1091" spans="1:1" x14ac:dyDescent="0.3">
      <c r="A1091" t="s">
        <v>4404</v>
      </c>
    </row>
    <row r="1092" spans="1:1" x14ac:dyDescent="0.3">
      <c r="A1092" t="s">
        <v>4406</v>
      </c>
    </row>
    <row r="1093" spans="1:1" x14ac:dyDescent="0.3">
      <c r="A1093" t="s">
        <v>4408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59493-A2D7-444D-82F3-1145CFCE0ACA}">
  <dimension ref="A1:G769"/>
  <sheetViews>
    <sheetView topLeftCell="A561" workbookViewId="0">
      <selection activeCell="L572" sqref="L572"/>
    </sheetView>
  </sheetViews>
  <sheetFormatPr defaultRowHeight="14.4" x14ac:dyDescent="0.3"/>
  <cols>
    <col min="1" max="2" width="10.109375" customWidth="1"/>
  </cols>
  <sheetData>
    <row r="1" spans="1:7" x14ac:dyDescent="0.3">
      <c r="A1" t="s">
        <v>2124</v>
      </c>
      <c r="B1" t="s">
        <v>3553</v>
      </c>
      <c r="C1" t="s">
        <v>3552</v>
      </c>
      <c r="D1" t="s">
        <v>3546</v>
      </c>
      <c r="E1" t="s">
        <v>3547</v>
      </c>
      <c r="F1" t="s">
        <v>3548</v>
      </c>
      <c r="G1" t="s">
        <v>3549</v>
      </c>
    </row>
    <row r="2" spans="1:7" x14ac:dyDescent="0.3">
      <c r="A2" t="s">
        <v>2261</v>
      </c>
      <c r="B2">
        <v>1</v>
      </c>
      <c r="C2" t="s">
        <v>2123</v>
      </c>
      <c r="D2" t="s">
        <v>3551</v>
      </c>
      <c r="E2" t="s">
        <v>2123</v>
      </c>
      <c r="F2">
        <v>4</v>
      </c>
      <c r="G2" t="s">
        <v>2123</v>
      </c>
    </row>
    <row r="3" spans="1:7" x14ac:dyDescent="0.3">
      <c r="A3" t="s">
        <v>2266</v>
      </c>
      <c r="B3">
        <f t="shared" ref="B3:B65" si="0">B2+1</f>
        <v>2</v>
      </c>
      <c r="C3" t="s">
        <v>2123</v>
      </c>
      <c r="D3" t="s">
        <v>3551</v>
      </c>
      <c r="E3" t="s">
        <v>2123</v>
      </c>
      <c r="F3" t="s">
        <v>2123</v>
      </c>
      <c r="G3" t="s">
        <v>2123</v>
      </c>
    </row>
    <row r="4" spans="1:7" x14ac:dyDescent="0.3">
      <c r="A4" t="s">
        <v>2264</v>
      </c>
      <c r="B4">
        <f t="shared" si="0"/>
        <v>3</v>
      </c>
      <c r="C4" t="s">
        <v>2123</v>
      </c>
      <c r="D4" t="s">
        <v>3551</v>
      </c>
      <c r="E4" t="s">
        <v>2123</v>
      </c>
      <c r="F4" t="s">
        <v>2123</v>
      </c>
      <c r="G4" t="s">
        <v>2123</v>
      </c>
    </row>
    <row r="5" spans="1:7" x14ac:dyDescent="0.3">
      <c r="A5" t="s">
        <v>2265</v>
      </c>
      <c r="B5">
        <f t="shared" si="0"/>
        <v>4</v>
      </c>
      <c r="C5" t="s">
        <v>2123</v>
      </c>
      <c r="D5" t="s">
        <v>3551</v>
      </c>
      <c r="E5" t="s">
        <v>2123</v>
      </c>
      <c r="F5" t="s">
        <v>2123</v>
      </c>
      <c r="G5" t="s">
        <v>2123</v>
      </c>
    </row>
    <row r="6" spans="1:7" x14ac:dyDescent="0.3">
      <c r="A6" t="s">
        <v>2262</v>
      </c>
      <c r="B6">
        <f t="shared" si="0"/>
        <v>5</v>
      </c>
      <c r="C6" t="s">
        <v>2123</v>
      </c>
      <c r="D6" t="s">
        <v>3551</v>
      </c>
      <c r="E6" t="s">
        <v>2123</v>
      </c>
      <c r="F6" t="s">
        <v>2123</v>
      </c>
      <c r="G6" t="s">
        <v>2123</v>
      </c>
    </row>
    <row r="7" spans="1:7" x14ac:dyDescent="0.3">
      <c r="A7" t="s">
        <v>2263</v>
      </c>
      <c r="B7">
        <f t="shared" si="0"/>
        <v>6</v>
      </c>
      <c r="C7" t="s">
        <v>2123</v>
      </c>
      <c r="D7" t="s">
        <v>3551</v>
      </c>
      <c r="E7" t="s">
        <v>2123</v>
      </c>
      <c r="F7" t="s">
        <v>2123</v>
      </c>
      <c r="G7" t="s">
        <v>2123</v>
      </c>
    </row>
    <row r="8" spans="1:7" x14ac:dyDescent="0.3">
      <c r="A8" t="s">
        <v>2267</v>
      </c>
      <c r="B8">
        <f t="shared" si="0"/>
        <v>7</v>
      </c>
      <c r="C8" t="s">
        <v>2123</v>
      </c>
      <c r="D8" t="s">
        <v>3551</v>
      </c>
      <c r="E8" t="s">
        <v>2123</v>
      </c>
      <c r="F8">
        <v>4</v>
      </c>
      <c r="G8" t="s">
        <v>2123</v>
      </c>
    </row>
    <row r="9" spans="1:7" x14ac:dyDescent="0.3">
      <c r="A9" t="s">
        <v>2268</v>
      </c>
      <c r="B9">
        <f t="shared" si="0"/>
        <v>8</v>
      </c>
      <c r="C9" t="s">
        <v>2123</v>
      </c>
      <c r="D9" t="s">
        <v>3551</v>
      </c>
      <c r="E9" t="s">
        <v>2123</v>
      </c>
      <c r="F9">
        <v>4</v>
      </c>
      <c r="G9" t="s">
        <v>2123</v>
      </c>
    </row>
    <row r="10" spans="1:7" x14ac:dyDescent="0.3">
      <c r="A10" t="s">
        <v>2269</v>
      </c>
      <c r="B10">
        <f t="shared" si="0"/>
        <v>9</v>
      </c>
      <c r="C10" t="s">
        <v>2123</v>
      </c>
      <c r="D10" t="s">
        <v>3551</v>
      </c>
      <c r="E10" t="s">
        <v>3550</v>
      </c>
      <c r="F10" t="s">
        <v>2123</v>
      </c>
      <c r="G10">
        <v>5</v>
      </c>
    </row>
    <row r="11" spans="1:7" x14ac:dyDescent="0.3">
      <c r="A11" t="s">
        <v>2270</v>
      </c>
      <c r="B11">
        <f t="shared" si="0"/>
        <v>10</v>
      </c>
      <c r="C11" t="s">
        <v>2123</v>
      </c>
      <c r="D11" t="s">
        <v>3551</v>
      </c>
      <c r="E11" t="s">
        <v>3550</v>
      </c>
      <c r="F11" t="s">
        <v>2123</v>
      </c>
      <c r="G11">
        <v>5</v>
      </c>
    </row>
    <row r="12" spans="1:7" x14ac:dyDescent="0.3">
      <c r="A12" t="s">
        <v>2271</v>
      </c>
      <c r="B12">
        <f t="shared" si="0"/>
        <v>11</v>
      </c>
      <c r="C12" t="s">
        <v>2123</v>
      </c>
      <c r="D12" t="s">
        <v>3551</v>
      </c>
      <c r="E12" t="s">
        <v>2123</v>
      </c>
      <c r="F12" t="s">
        <v>2123</v>
      </c>
      <c r="G12" t="s">
        <v>2123</v>
      </c>
    </row>
    <row r="13" spans="1:7" x14ac:dyDescent="0.3">
      <c r="A13" t="s">
        <v>2272</v>
      </c>
      <c r="B13">
        <f t="shared" si="0"/>
        <v>12</v>
      </c>
      <c r="C13" t="s">
        <v>2123</v>
      </c>
      <c r="D13" t="s">
        <v>3551</v>
      </c>
      <c r="E13" t="s">
        <v>2123</v>
      </c>
      <c r="F13" t="s">
        <v>2123</v>
      </c>
      <c r="G13" t="s">
        <v>2123</v>
      </c>
    </row>
    <row r="14" spans="1:7" x14ac:dyDescent="0.3">
      <c r="A14" t="s">
        <v>2273</v>
      </c>
      <c r="B14">
        <f t="shared" si="0"/>
        <v>13</v>
      </c>
      <c r="C14" t="s">
        <v>2123</v>
      </c>
      <c r="D14" t="s">
        <v>3551</v>
      </c>
      <c r="E14" t="s">
        <v>2123</v>
      </c>
      <c r="F14" t="s">
        <v>2123</v>
      </c>
      <c r="G14" t="s">
        <v>2123</v>
      </c>
    </row>
    <row r="15" spans="1:7" x14ac:dyDescent="0.3">
      <c r="A15" t="s">
        <v>2597</v>
      </c>
      <c r="B15">
        <f t="shared" si="0"/>
        <v>14</v>
      </c>
      <c r="C15" t="s">
        <v>2123</v>
      </c>
      <c r="D15" t="s">
        <v>2123</v>
      </c>
      <c r="E15" t="s">
        <v>3550</v>
      </c>
      <c r="F15" t="s">
        <v>2123</v>
      </c>
      <c r="G15">
        <v>5</v>
      </c>
    </row>
    <row r="16" spans="1:7" x14ac:dyDescent="0.3">
      <c r="A16" t="s">
        <v>2274</v>
      </c>
      <c r="B16">
        <f t="shared" si="0"/>
        <v>15</v>
      </c>
      <c r="C16" t="s">
        <v>2123</v>
      </c>
      <c r="D16" t="s">
        <v>3551</v>
      </c>
      <c r="E16" t="s">
        <v>2123</v>
      </c>
      <c r="F16" t="s">
        <v>2123</v>
      </c>
      <c r="G16" t="s">
        <v>2123</v>
      </c>
    </row>
    <row r="17" spans="1:7" x14ac:dyDescent="0.3">
      <c r="A17" t="s">
        <v>2275</v>
      </c>
      <c r="B17">
        <f t="shared" si="0"/>
        <v>16</v>
      </c>
      <c r="C17" t="s">
        <v>2123</v>
      </c>
      <c r="D17" t="s">
        <v>3551</v>
      </c>
      <c r="E17" t="s">
        <v>2123</v>
      </c>
      <c r="F17" t="s">
        <v>2123</v>
      </c>
      <c r="G17" t="s">
        <v>2123</v>
      </c>
    </row>
    <row r="18" spans="1:7" x14ac:dyDescent="0.3">
      <c r="A18" t="s">
        <v>2276</v>
      </c>
      <c r="B18">
        <f t="shared" si="0"/>
        <v>17</v>
      </c>
      <c r="C18" t="s">
        <v>2123</v>
      </c>
      <c r="D18" t="s">
        <v>3551</v>
      </c>
      <c r="E18" t="s">
        <v>2123</v>
      </c>
      <c r="F18" t="s">
        <v>2123</v>
      </c>
      <c r="G18" t="s">
        <v>2123</v>
      </c>
    </row>
    <row r="19" spans="1:7" x14ac:dyDescent="0.3">
      <c r="A19" t="s">
        <v>2277</v>
      </c>
      <c r="B19">
        <f t="shared" si="0"/>
        <v>18</v>
      </c>
      <c r="C19" t="s">
        <v>2123</v>
      </c>
      <c r="D19" t="s">
        <v>3551</v>
      </c>
      <c r="E19" t="s">
        <v>3550</v>
      </c>
      <c r="F19" t="s">
        <v>2123</v>
      </c>
      <c r="G19">
        <v>5</v>
      </c>
    </row>
    <row r="20" spans="1:7" x14ac:dyDescent="0.3">
      <c r="A20" t="s">
        <v>2278</v>
      </c>
      <c r="B20">
        <f t="shared" si="0"/>
        <v>19</v>
      </c>
      <c r="C20" t="s">
        <v>2123</v>
      </c>
      <c r="D20" t="s">
        <v>3551</v>
      </c>
      <c r="E20" t="s">
        <v>2123</v>
      </c>
      <c r="F20" t="s">
        <v>2123</v>
      </c>
      <c r="G20" t="s">
        <v>2123</v>
      </c>
    </row>
    <row r="21" spans="1:7" x14ac:dyDescent="0.3">
      <c r="A21" t="s">
        <v>2279</v>
      </c>
      <c r="B21">
        <f t="shared" si="0"/>
        <v>20</v>
      </c>
      <c r="C21" t="s">
        <v>2123</v>
      </c>
      <c r="D21" t="s">
        <v>3551</v>
      </c>
      <c r="E21" t="s">
        <v>2123</v>
      </c>
      <c r="F21" t="s">
        <v>2123</v>
      </c>
      <c r="G21" t="s">
        <v>2123</v>
      </c>
    </row>
    <row r="22" spans="1:7" x14ac:dyDescent="0.3">
      <c r="A22" t="s">
        <v>2280</v>
      </c>
      <c r="B22">
        <f t="shared" si="0"/>
        <v>21</v>
      </c>
      <c r="C22" t="s">
        <v>2123</v>
      </c>
      <c r="D22" t="s">
        <v>3551</v>
      </c>
      <c r="E22" t="s">
        <v>2123</v>
      </c>
      <c r="F22" t="s">
        <v>2123</v>
      </c>
      <c r="G22" t="s">
        <v>2123</v>
      </c>
    </row>
    <row r="23" spans="1:7" x14ac:dyDescent="0.3">
      <c r="A23" t="s">
        <v>2281</v>
      </c>
      <c r="B23">
        <f t="shared" si="0"/>
        <v>22</v>
      </c>
      <c r="C23" t="s">
        <v>2123</v>
      </c>
      <c r="D23" t="s">
        <v>3551</v>
      </c>
      <c r="E23" t="s">
        <v>2123</v>
      </c>
      <c r="F23" t="s">
        <v>2123</v>
      </c>
      <c r="G23" t="s">
        <v>2123</v>
      </c>
    </row>
    <row r="24" spans="1:7" x14ac:dyDescent="0.3">
      <c r="A24" t="s">
        <v>2282</v>
      </c>
      <c r="B24">
        <f t="shared" si="0"/>
        <v>23</v>
      </c>
      <c r="C24" t="s">
        <v>2123</v>
      </c>
      <c r="D24" t="s">
        <v>3551</v>
      </c>
      <c r="E24" t="s">
        <v>3550</v>
      </c>
      <c r="F24" t="s">
        <v>2123</v>
      </c>
      <c r="G24">
        <v>5</v>
      </c>
    </row>
    <row r="25" spans="1:7" x14ac:dyDescent="0.3">
      <c r="A25" t="s">
        <v>2283</v>
      </c>
      <c r="B25">
        <f t="shared" si="0"/>
        <v>24</v>
      </c>
      <c r="C25" t="s">
        <v>2123</v>
      </c>
      <c r="D25" t="s">
        <v>3551</v>
      </c>
      <c r="E25" t="s">
        <v>3550</v>
      </c>
      <c r="F25" t="s">
        <v>2123</v>
      </c>
      <c r="G25">
        <v>5</v>
      </c>
    </row>
    <row r="26" spans="1:7" x14ac:dyDescent="0.3">
      <c r="A26" t="s">
        <v>2284</v>
      </c>
      <c r="B26">
        <f t="shared" si="0"/>
        <v>25</v>
      </c>
      <c r="C26" t="s">
        <v>2123</v>
      </c>
      <c r="D26" t="s">
        <v>3551</v>
      </c>
      <c r="E26" t="s">
        <v>2123</v>
      </c>
      <c r="F26" t="s">
        <v>2123</v>
      </c>
      <c r="G26" t="s">
        <v>2123</v>
      </c>
    </row>
    <row r="27" spans="1:7" x14ac:dyDescent="0.3">
      <c r="A27" t="s">
        <v>3416</v>
      </c>
      <c r="B27">
        <f t="shared" si="0"/>
        <v>26</v>
      </c>
      <c r="C27" t="s">
        <v>2123</v>
      </c>
      <c r="D27" t="s">
        <v>2123</v>
      </c>
      <c r="E27" t="s">
        <v>2123</v>
      </c>
      <c r="F27" t="s">
        <v>2123</v>
      </c>
      <c r="G27" t="s">
        <v>2123</v>
      </c>
    </row>
    <row r="28" spans="1:7" x14ac:dyDescent="0.3">
      <c r="A28" t="s">
        <v>3417</v>
      </c>
      <c r="B28">
        <f t="shared" si="0"/>
        <v>27</v>
      </c>
      <c r="C28" t="s">
        <v>2123</v>
      </c>
      <c r="D28" t="s">
        <v>2123</v>
      </c>
      <c r="E28" t="s">
        <v>2123</v>
      </c>
      <c r="F28" t="s">
        <v>2123</v>
      </c>
      <c r="G28" t="s">
        <v>2123</v>
      </c>
    </row>
    <row r="29" spans="1:7" x14ac:dyDescent="0.3">
      <c r="A29" t="s">
        <v>2285</v>
      </c>
      <c r="B29">
        <f t="shared" si="0"/>
        <v>28</v>
      </c>
      <c r="C29" t="s">
        <v>2123</v>
      </c>
      <c r="D29" t="s">
        <v>3551</v>
      </c>
      <c r="E29" t="s">
        <v>2123</v>
      </c>
      <c r="F29" t="s">
        <v>2123</v>
      </c>
      <c r="G29" t="s">
        <v>2123</v>
      </c>
    </row>
    <row r="30" spans="1:7" x14ac:dyDescent="0.3">
      <c r="A30" t="s">
        <v>2286</v>
      </c>
      <c r="B30">
        <f t="shared" si="0"/>
        <v>29</v>
      </c>
      <c r="C30" t="s">
        <v>2123</v>
      </c>
      <c r="D30" t="s">
        <v>3551</v>
      </c>
      <c r="E30" t="s">
        <v>2123</v>
      </c>
      <c r="F30" t="s">
        <v>2123</v>
      </c>
      <c r="G30" t="s">
        <v>2123</v>
      </c>
    </row>
    <row r="31" spans="1:7" x14ac:dyDescent="0.3">
      <c r="A31" t="s">
        <v>2287</v>
      </c>
      <c r="B31">
        <f t="shared" si="0"/>
        <v>30</v>
      </c>
      <c r="C31" t="s">
        <v>2123</v>
      </c>
      <c r="D31" t="s">
        <v>3551</v>
      </c>
      <c r="E31" t="s">
        <v>2123</v>
      </c>
      <c r="F31" t="s">
        <v>2123</v>
      </c>
      <c r="G31" t="s">
        <v>2123</v>
      </c>
    </row>
    <row r="32" spans="1:7" x14ac:dyDescent="0.3">
      <c r="A32" t="s">
        <v>2288</v>
      </c>
      <c r="B32">
        <f t="shared" si="0"/>
        <v>31</v>
      </c>
      <c r="C32" t="s">
        <v>2123</v>
      </c>
      <c r="D32" t="s">
        <v>3551</v>
      </c>
      <c r="E32" t="s">
        <v>2123</v>
      </c>
      <c r="F32" t="s">
        <v>2123</v>
      </c>
      <c r="G32" t="s">
        <v>2123</v>
      </c>
    </row>
    <row r="33" spans="1:7" x14ac:dyDescent="0.3">
      <c r="A33" t="s">
        <v>3398</v>
      </c>
      <c r="B33">
        <f t="shared" si="0"/>
        <v>32</v>
      </c>
      <c r="C33" t="s">
        <v>2123</v>
      </c>
      <c r="D33" t="s">
        <v>2123</v>
      </c>
      <c r="E33" t="s">
        <v>3550</v>
      </c>
      <c r="F33" t="s">
        <v>2123</v>
      </c>
      <c r="G33">
        <v>5</v>
      </c>
    </row>
    <row r="34" spans="1:7" x14ac:dyDescent="0.3">
      <c r="A34" t="s">
        <v>2289</v>
      </c>
      <c r="B34">
        <f t="shared" si="0"/>
        <v>33</v>
      </c>
      <c r="C34" t="s">
        <v>2123</v>
      </c>
      <c r="D34" t="s">
        <v>3551</v>
      </c>
      <c r="E34" t="s">
        <v>3550</v>
      </c>
      <c r="F34" t="s">
        <v>2123</v>
      </c>
      <c r="G34">
        <v>5</v>
      </c>
    </row>
    <row r="35" spans="1:7" x14ac:dyDescent="0.3">
      <c r="A35" t="s">
        <v>2290</v>
      </c>
      <c r="B35">
        <f t="shared" si="0"/>
        <v>34</v>
      </c>
      <c r="C35" t="s">
        <v>2123</v>
      </c>
      <c r="D35" t="s">
        <v>3551</v>
      </c>
      <c r="E35" t="s">
        <v>3550</v>
      </c>
      <c r="F35" t="s">
        <v>2123</v>
      </c>
      <c r="G35">
        <v>5</v>
      </c>
    </row>
    <row r="36" spans="1:7" x14ac:dyDescent="0.3">
      <c r="A36" t="s">
        <v>2291</v>
      </c>
      <c r="B36">
        <f t="shared" si="0"/>
        <v>35</v>
      </c>
      <c r="C36" t="s">
        <v>2123</v>
      </c>
      <c r="D36" t="s">
        <v>3551</v>
      </c>
      <c r="E36" t="s">
        <v>3550</v>
      </c>
      <c r="F36" t="s">
        <v>2123</v>
      </c>
      <c r="G36">
        <v>5</v>
      </c>
    </row>
    <row r="37" spans="1:7" x14ac:dyDescent="0.3">
      <c r="A37" t="s">
        <v>2292</v>
      </c>
      <c r="B37">
        <f t="shared" si="0"/>
        <v>36</v>
      </c>
      <c r="C37" t="s">
        <v>2123</v>
      </c>
      <c r="D37" t="s">
        <v>3551</v>
      </c>
      <c r="E37" t="s">
        <v>3550</v>
      </c>
      <c r="F37" t="s">
        <v>2123</v>
      </c>
      <c r="G37">
        <v>5</v>
      </c>
    </row>
    <row r="38" spans="1:7" x14ac:dyDescent="0.3">
      <c r="A38" t="s">
        <v>2125</v>
      </c>
      <c r="B38">
        <f t="shared" si="0"/>
        <v>37</v>
      </c>
      <c r="C38" t="s">
        <v>3545</v>
      </c>
      <c r="D38" t="s">
        <v>3551</v>
      </c>
      <c r="E38" t="s">
        <v>3550</v>
      </c>
      <c r="F38" t="s">
        <v>2123</v>
      </c>
      <c r="G38">
        <v>5</v>
      </c>
    </row>
    <row r="39" spans="1:7" x14ac:dyDescent="0.3">
      <c r="A39" t="s">
        <v>2293</v>
      </c>
      <c r="B39">
        <f t="shared" si="0"/>
        <v>38</v>
      </c>
      <c r="C39" t="s">
        <v>2123</v>
      </c>
      <c r="D39" t="s">
        <v>3551</v>
      </c>
      <c r="E39" t="s">
        <v>2123</v>
      </c>
      <c r="F39" t="s">
        <v>2123</v>
      </c>
      <c r="G39" t="s">
        <v>2123</v>
      </c>
    </row>
    <row r="40" spans="1:7" x14ac:dyDescent="0.3">
      <c r="A40" t="s">
        <v>2294</v>
      </c>
      <c r="B40">
        <f t="shared" si="0"/>
        <v>39</v>
      </c>
      <c r="C40" t="s">
        <v>2123</v>
      </c>
      <c r="D40" t="s">
        <v>3551</v>
      </c>
      <c r="E40" t="s">
        <v>3550</v>
      </c>
      <c r="F40" t="s">
        <v>2123</v>
      </c>
      <c r="G40">
        <v>5</v>
      </c>
    </row>
    <row r="41" spans="1:7" x14ac:dyDescent="0.3">
      <c r="A41" t="s">
        <v>2295</v>
      </c>
      <c r="B41">
        <f t="shared" si="0"/>
        <v>40</v>
      </c>
      <c r="C41" t="s">
        <v>2123</v>
      </c>
      <c r="D41" t="s">
        <v>3551</v>
      </c>
      <c r="E41" t="s">
        <v>2123</v>
      </c>
      <c r="F41" t="s">
        <v>2123</v>
      </c>
      <c r="G41" t="s">
        <v>2123</v>
      </c>
    </row>
    <row r="42" spans="1:7" x14ac:dyDescent="0.3">
      <c r="A42" t="s">
        <v>2296</v>
      </c>
      <c r="B42">
        <f t="shared" si="0"/>
        <v>41</v>
      </c>
      <c r="C42" t="s">
        <v>2123</v>
      </c>
      <c r="D42" t="s">
        <v>3551</v>
      </c>
      <c r="E42" t="s">
        <v>3550</v>
      </c>
      <c r="F42" t="s">
        <v>2123</v>
      </c>
      <c r="G42">
        <v>5</v>
      </c>
    </row>
    <row r="43" spans="1:7" x14ac:dyDescent="0.3">
      <c r="A43" t="s">
        <v>2297</v>
      </c>
      <c r="B43">
        <f t="shared" si="0"/>
        <v>42</v>
      </c>
      <c r="C43" t="s">
        <v>2123</v>
      </c>
      <c r="D43" t="s">
        <v>3551</v>
      </c>
      <c r="E43" t="s">
        <v>3550</v>
      </c>
      <c r="F43" t="s">
        <v>2123</v>
      </c>
      <c r="G43">
        <v>5</v>
      </c>
    </row>
    <row r="44" spans="1:7" x14ac:dyDescent="0.3">
      <c r="A44" t="s">
        <v>2298</v>
      </c>
      <c r="B44">
        <f t="shared" si="0"/>
        <v>43</v>
      </c>
      <c r="C44" t="s">
        <v>2123</v>
      </c>
      <c r="D44" t="s">
        <v>3551</v>
      </c>
      <c r="E44" t="s">
        <v>2123</v>
      </c>
      <c r="F44" t="s">
        <v>2123</v>
      </c>
      <c r="G44" t="s">
        <v>2123</v>
      </c>
    </row>
    <row r="45" spans="1:7" x14ac:dyDescent="0.3">
      <c r="A45" t="s">
        <v>2299</v>
      </c>
      <c r="B45">
        <f t="shared" si="0"/>
        <v>44</v>
      </c>
      <c r="C45" t="s">
        <v>2123</v>
      </c>
      <c r="D45" t="s">
        <v>3551</v>
      </c>
      <c r="E45" t="s">
        <v>3550</v>
      </c>
      <c r="F45" t="s">
        <v>2123</v>
      </c>
      <c r="G45">
        <v>5</v>
      </c>
    </row>
    <row r="46" spans="1:7" x14ac:dyDescent="0.3">
      <c r="A46" t="s">
        <v>2300</v>
      </c>
      <c r="B46">
        <f t="shared" si="0"/>
        <v>45</v>
      </c>
      <c r="C46" t="s">
        <v>2123</v>
      </c>
      <c r="D46" t="s">
        <v>3551</v>
      </c>
      <c r="E46" t="s">
        <v>2123</v>
      </c>
      <c r="F46" t="s">
        <v>2123</v>
      </c>
      <c r="G46" t="s">
        <v>2123</v>
      </c>
    </row>
    <row r="47" spans="1:7" x14ac:dyDescent="0.3">
      <c r="A47" t="s">
        <v>2301</v>
      </c>
      <c r="B47">
        <f t="shared" si="0"/>
        <v>46</v>
      </c>
      <c r="C47" t="s">
        <v>2123</v>
      </c>
      <c r="D47" t="s">
        <v>3551</v>
      </c>
      <c r="E47" t="s">
        <v>2123</v>
      </c>
      <c r="F47" t="s">
        <v>2123</v>
      </c>
      <c r="G47" t="s">
        <v>2123</v>
      </c>
    </row>
    <row r="48" spans="1:7" x14ac:dyDescent="0.3">
      <c r="A48" t="s">
        <v>2302</v>
      </c>
      <c r="B48">
        <f t="shared" si="0"/>
        <v>47</v>
      </c>
      <c r="C48" t="s">
        <v>2123</v>
      </c>
      <c r="D48" t="s">
        <v>3551</v>
      </c>
      <c r="E48" t="s">
        <v>3550</v>
      </c>
      <c r="F48" t="s">
        <v>2123</v>
      </c>
      <c r="G48">
        <v>5</v>
      </c>
    </row>
    <row r="49" spans="1:7" x14ac:dyDescent="0.3">
      <c r="A49" t="s">
        <v>2303</v>
      </c>
      <c r="B49">
        <f t="shared" si="0"/>
        <v>48</v>
      </c>
      <c r="C49" t="s">
        <v>2123</v>
      </c>
      <c r="D49" t="s">
        <v>3551</v>
      </c>
      <c r="E49" t="s">
        <v>2123</v>
      </c>
      <c r="F49" t="s">
        <v>2123</v>
      </c>
      <c r="G49" t="s">
        <v>2123</v>
      </c>
    </row>
    <row r="50" spans="1:7" x14ac:dyDescent="0.3">
      <c r="A50" t="s">
        <v>2304</v>
      </c>
      <c r="B50">
        <f t="shared" si="0"/>
        <v>49</v>
      </c>
      <c r="C50" t="s">
        <v>2123</v>
      </c>
      <c r="D50" t="s">
        <v>3551</v>
      </c>
      <c r="E50" t="s">
        <v>2123</v>
      </c>
      <c r="F50" t="s">
        <v>2123</v>
      </c>
      <c r="G50" t="s">
        <v>2123</v>
      </c>
    </row>
    <row r="51" spans="1:7" x14ac:dyDescent="0.3">
      <c r="A51" t="s">
        <v>3399</v>
      </c>
      <c r="B51">
        <f t="shared" si="0"/>
        <v>50</v>
      </c>
      <c r="C51" t="s">
        <v>2123</v>
      </c>
      <c r="D51" t="s">
        <v>2123</v>
      </c>
      <c r="E51" t="s">
        <v>3550</v>
      </c>
      <c r="F51" t="s">
        <v>2123</v>
      </c>
      <c r="G51">
        <v>5</v>
      </c>
    </row>
    <row r="52" spans="1:7" x14ac:dyDescent="0.3">
      <c r="A52" t="s">
        <v>3400</v>
      </c>
      <c r="B52">
        <f t="shared" si="0"/>
        <v>51</v>
      </c>
      <c r="C52" t="s">
        <v>2123</v>
      </c>
      <c r="D52" t="s">
        <v>2123</v>
      </c>
      <c r="E52" t="s">
        <v>3550</v>
      </c>
      <c r="F52" t="s">
        <v>2123</v>
      </c>
      <c r="G52">
        <v>5</v>
      </c>
    </row>
    <row r="53" spans="1:7" x14ac:dyDescent="0.3">
      <c r="A53" t="s">
        <v>3401</v>
      </c>
      <c r="B53">
        <f t="shared" si="0"/>
        <v>52</v>
      </c>
      <c r="C53" t="s">
        <v>2123</v>
      </c>
      <c r="D53" t="s">
        <v>2123</v>
      </c>
      <c r="E53" t="s">
        <v>3550</v>
      </c>
      <c r="F53" t="s">
        <v>2123</v>
      </c>
      <c r="G53">
        <v>5</v>
      </c>
    </row>
    <row r="54" spans="1:7" x14ac:dyDescent="0.3">
      <c r="A54" t="s">
        <v>3402</v>
      </c>
      <c r="B54">
        <f t="shared" si="0"/>
        <v>53</v>
      </c>
      <c r="C54" t="s">
        <v>2123</v>
      </c>
      <c r="D54" t="s">
        <v>2123</v>
      </c>
      <c r="E54" t="s">
        <v>3550</v>
      </c>
      <c r="F54" t="s">
        <v>2123</v>
      </c>
      <c r="G54">
        <v>5</v>
      </c>
    </row>
    <row r="55" spans="1:7" x14ac:dyDescent="0.3">
      <c r="A55" t="s">
        <v>3418</v>
      </c>
      <c r="B55">
        <f t="shared" si="0"/>
        <v>54</v>
      </c>
      <c r="C55" t="s">
        <v>2123</v>
      </c>
      <c r="D55" t="s">
        <v>2123</v>
      </c>
      <c r="E55" t="s">
        <v>2123</v>
      </c>
      <c r="F55" t="s">
        <v>2123</v>
      </c>
      <c r="G55" t="s">
        <v>2123</v>
      </c>
    </row>
    <row r="56" spans="1:7" x14ac:dyDescent="0.3">
      <c r="A56" t="s">
        <v>2310</v>
      </c>
      <c r="B56">
        <f t="shared" si="0"/>
        <v>55</v>
      </c>
      <c r="C56" t="s">
        <v>2123</v>
      </c>
      <c r="D56" t="s">
        <v>3551</v>
      </c>
      <c r="E56" t="s">
        <v>2123</v>
      </c>
      <c r="F56" t="s">
        <v>2123</v>
      </c>
      <c r="G56" t="s">
        <v>2123</v>
      </c>
    </row>
    <row r="57" spans="1:7" x14ac:dyDescent="0.3">
      <c r="A57" t="s">
        <v>179</v>
      </c>
      <c r="B57">
        <f t="shared" si="0"/>
        <v>56</v>
      </c>
      <c r="C57" t="s">
        <v>2123</v>
      </c>
      <c r="D57" t="s">
        <v>3551</v>
      </c>
      <c r="E57" t="s">
        <v>2123</v>
      </c>
      <c r="F57" t="s">
        <v>2123</v>
      </c>
      <c r="G57" t="s">
        <v>2123</v>
      </c>
    </row>
    <row r="58" spans="1:7" x14ac:dyDescent="0.3">
      <c r="A58" t="s">
        <v>2305</v>
      </c>
      <c r="B58">
        <f t="shared" si="0"/>
        <v>57</v>
      </c>
      <c r="C58" t="s">
        <v>2123</v>
      </c>
      <c r="D58" t="s">
        <v>3551</v>
      </c>
      <c r="E58" t="s">
        <v>2123</v>
      </c>
      <c r="F58">
        <v>4</v>
      </c>
      <c r="G58" t="s">
        <v>2123</v>
      </c>
    </row>
    <row r="59" spans="1:7" x14ac:dyDescent="0.3">
      <c r="A59" t="s">
        <v>2306</v>
      </c>
      <c r="B59">
        <f t="shared" si="0"/>
        <v>58</v>
      </c>
      <c r="C59" t="s">
        <v>2123</v>
      </c>
      <c r="D59" t="s">
        <v>3551</v>
      </c>
      <c r="E59" t="s">
        <v>2123</v>
      </c>
      <c r="F59">
        <v>4</v>
      </c>
      <c r="G59" t="s">
        <v>2123</v>
      </c>
    </row>
    <row r="60" spans="1:7" x14ac:dyDescent="0.3">
      <c r="A60" t="s">
        <v>2311</v>
      </c>
      <c r="B60">
        <f t="shared" si="0"/>
        <v>59</v>
      </c>
      <c r="C60" t="s">
        <v>2123</v>
      </c>
      <c r="D60" t="s">
        <v>3551</v>
      </c>
      <c r="E60" t="s">
        <v>2123</v>
      </c>
      <c r="F60">
        <v>4</v>
      </c>
      <c r="G60" t="s">
        <v>2123</v>
      </c>
    </row>
    <row r="61" spans="1:7" x14ac:dyDescent="0.3">
      <c r="A61" t="s">
        <v>2312</v>
      </c>
      <c r="B61">
        <f t="shared" si="0"/>
        <v>60</v>
      </c>
      <c r="C61" t="s">
        <v>2123</v>
      </c>
      <c r="D61" t="s">
        <v>3551</v>
      </c>
      <c r="E61" t="s">
        <v>2123</v>
      </c>
      <c r="F61">
        <v>4</v>
      </c>
      <c r="G61" t="s">
        <v>2123</v>
      </c>
    </row>
    <row r="62" spans="1:7" x14ac:dyDescent="0.3">
      <c r="A62" t="s">
        <v>2313</v>
      </c>
      <c r="B62">
        <f t="shared" si="0"/>
        <v>61</v>
      </c>
      <c r="C62" t="s">
        <v>2123</v>
      </c>
      <c r="D62" t="s">
        <v>3551</v>
      </c>
      <c r="E62" t="s">
        <v>2123</v>
      </c>
      <c r="F62">
        <v>4</v>
      </c>
      <c r="G62" t="s">
        <v>2123</v>
      </c>
    </row>
    <row r="63" spans="1:7" x14ac:dyDescent="0.3">
      <c r="A63" t="s">
        <v>2579</v>
      </c>
      <c r="B63">
        <f t="shared" si="0"/>
        <v>62</v>
      </c>
      <c r="C63" t="s">
        <v>2123</v>
      </c>
      <c r="D63" t="s">
        <v>2123</v>
      </c>
      <c r="E63" t="s">
        <v>3550</v>
      </c>
      <c r="F63" t="s">
        <v>2123</v>
      </c>
      <c r="G63">
        <v>5</v>
      </c>
    </row>
    <row r="64" spans="1:7" x14ac:dyDescent="0.3">
      <c r="A64" t="s">
        <v>2580</v>
      </c>
      <c r="B64">
        <f t="shared" si="0"/>
        <v>63</v>
      </c>
      <c r="C64" t="s">
        <v>2123</v>
      </c>
      <c r="D64" t="s">
        <v>2123</v>
      </c>
      <c r="E64" t="s">
        <v>3550</v>
      </c>
      <c r="F64" t="s">
        <v>2123</v>
      </c>
      <c r="G64">
        <v>5</v>
      </c>
    </row>
    <row r="65" spans="1:7" x14ac:dyDescent="0.3">
      <c r="A65" t="s">
        <v>3413</v>
      </c>
      <c r="B65">
        <f t="shared" si="0"/>
        <v>64</v>
      </c>
      <c r="C65" t="s">
        <v>2123</v>
      </c>
      <c r="D65" t="s">
        <v>2123</v>
      </c>
      <c r="E65" t="s">
        <v>3550</v>
      </c>
      <c r="F65" t="s">
        <v>2123</v>
      </c>
      <c r="G65">
        <v>5</v>
      </c>
    </row>
    <row r="66" spans="1:7" x14ac:dyDescent="0.3">
      <c r="A66" t="s">
        <v>2581</v>
      </c>
      <c r="B66">
        <f t="shared" ref="B66:B129" si="1">B65+1</f>
        <v>65</v>
      </c>
      <c r="C66" t="s">
        <v>2123</v>
      </c>
      <c r="D66" t="s">
        <v>2123</v>
      </c>
      <c r="E66" t="s">
        <v>3550</v>
      </c>
      <c r="F66" t="s">
        <v>2123</v>
      </c>
      <c r="G66">
        <v>5</v>
      </c>
    </row>
    <row r="67" spans="1:7" x14ac:dyDescent="0.3">
      <c r="A67" t="s">
        <v>2582</v>
      </c>
      <c r="B67">
        <f t="shared" si="1"/>
        <v>66</v>
      </c>
      <c r="C67" t="s">
        <v>2123</v>
      </c>
      <c r="D67" t="s">
        <v>2123</v>
      </c>
      <c r="E67" t="s">
        <v>3550</v>
      </c>
      <c r="F67" t="s">
        <v>2123</v>
      </c>
      <c r="G67">
        <v>5</v>
      </c>
    </row>
    <row r="68" spans="1:7" x14ac:dyDescent="0.3">
      <c r="A68" t="s">
        <v>2307</v>
      </c>
      <c r="B68">
        <f t="shared" si="1"/>
        <v>67</v>
      </c>
      <c r="C68" t="s">
        <v>2123</v>
      </c>
      <c r="D68" t="s">
        <v>3551</v>
      </c>
      <c r="E68" t="s">
        <v>2123</v>
      </c>
      <c r="F68" t="s">
        <v>2123</v>
      </c>
      <c r="G68" t="s">
        <v>2123</v>
      </c>
    </row>
    <row r="69" spans="1:7" x14ac:dyDescent="0.3">
      <c r="A69" t="s">
        <v>2309</v>
      </c>
      <c r="B69">
        <f t="shared" si="1"/>
        <v>68</v>
      </c>
      <c r="C69" t="s">
        <v>2123</v>
      </c>
      <c r="D69" t="s">
        <v>3551</v>
      </c>
      <c r="E69" t="s">
        <v>2123</v>
      </c>
      <c r="F69" t="s">
        <v>2123</v>
      </c>
      <c r="G69" t="s">
        <v>2123</v>
      </c>
    </row>
    <row r="70" spans="1:7" x14ac:dyDescent="0.3">
      <c r="A70" t="s">
        <v>2308</v>
      </c>
      <c r="B70">
        <f t="shared" si="1"/>
        <v>69</v>
      </c>
      <c r="C70" t="s">
        <v>2123</v>
      </c>
      <c r="D70" t="s">
        <v>3551</v>
      </c>
      <c r="E70" t="s">
        <v>2123</v>
      </c>
      <c r="F70" t="s">
        <v>2123</v>
      </c>
      <c r="G70" t="s">
        <v>2123</v>
      </c>
    </row>
    <row r="71" spans="1:7" x14ac:dyDescent="0.3">
      <c r="A71" t="s">
        <v>3419</v>
      </c>
      <c r="B71">
        <f t="shared" si="1"/>
        <v>70</v>
      </c>
      <c r="C71" t="s">
        <v>2123</v>
      </c>
      <c r="D71" t="s">
        <v>2123</v>
      </c>
      <c r="E71" t="s">
        <v>2123</v>
      </c>
      <c r="F71" t="s">
        <v>2123</v>
      </c>
      <c r="G71" t="s">
        <v>2123</v>
      </c>
    </row>
    <row r="72" spans="1:7" x14ac:dyDescent="0.3">
      <c r="A72" t="s">
        <v>3420</v>
      </c>
      <c r="B72">
        <f t="shared" si="1"/>
        <v>71</v>
      </c>
      <c r="C72" t="s">
        <v>2123</v>
      </c>
      <c r="D72" t="s">
        <v>2123</v>
      </c>
      <c r="E72" t="s">
        <v>2123</v>
      </c>
      <c r="F72" t="s">
        <v>2123</v>
      </c>
      <c r="G72" t="s">
        <v>2123</v>
      </c>
    </row>
    <row r="73" spans="1:7" x14ac:dyDescent="0.3">
      <c r="A73" t="s">
        <v>2127</v>
      </c>
      <c r="B73">
        <f t="shared" si="1"/>
        <v>72</v>
      </c>
      <c r="C73" t="s">
        <v>3545</v>
      </c>
      <c r="D73" t="s">
        <v>3551</v>
      </c>
      <c r="E73" t="s">
        <v>3550</v>
      </c>
      <c r="F73">
        <v>4</v>
      </c>
      <c r="G73">
        <v>5</v>
      </c>
    </row>
    <row r="74" spans="1:7" x14ac:dyDescent="0.3">
      <c r="A74" t="s">
        <v>2127</v>
      </c>
      <c r="B74">
        <f t="shared" si="1"/>
        <v>73</v>
      </c>
      <c r="C74" t="s">
        <v>3545</v>
      </c>
      <c r="D74" t="s">
        <v>3551</v>
      </c>
      <c r="E74" t="s">
        <v>3550</v>
      </c>
      <c r="F74">
        <v>4</v>
      </c>
      <c r="G74">
        <v>5</v>
      </c>
    </row>
    <row r="75" spans="1:7" x14ac:dyDescent="0.3">
      <c r="A75" t="s">
        <v>2128</v>
      </c>
      <c r="B75">
        <f t="shared" si="1"/>
        <v>74</v>
      </c>
      <c r="C75" t="s">
        <v>3545</v>
      </c>
      <c r="D75" t="s">
        <v>3551</v>
      </c>
      <c r="E75" t="s">
        <v>2123</v>
      </c>
      <c r="F75" t="s">
        <v>2123</v>
      </c>
      <c r="G75" t="s">
        <v>2123</v>
      </c>
    </row>
    <row r="76" spans="1:7" x14ac:dyDescent="0.3">
      <c r="A76" t="s">
        <v>2129</v>
      </c>
      <c r="B76">
        <f t="shared" si="1"/>
        <v>75</v>
      </c>
      <c r="C76" t="s">
        <v>3545</v>
      </c>
      <c r="D76" t="s">
        <v>3551</v>
      </c>
      <c r="E76" t="s">
        <v>2123</v>
      </c>
      <c r="F76" t="s">
        <v>2123</v>
      </c>
      <c r="G76" t="s">
        <v>2123</v>
      </c>
    </row>
    <row r="77" spans="1:7" x14ac:dyDescent="0.3">
      <c r="A77" t="s">
        <v>2583</v>
      </c>
      <c r="B77">
        <f t="shared" si="1"/>
        <v>76</v>
      </c>
      <c r="C77" t="s">
        <v>2123</v>
      </c>
      <c r="D77" t="s">
        <v>3551</v>
      </c>
      <c r="E77" t="s">
        <v>2123</v>
      </c>
      <c r="F77" t="s">
        <v>2123</v>
      </c>
      <c r="G77" t="s">
        <v>2123</v>
      </c>
    </row>
    <row r="78" spans="1:7" x14ac:dyDescent="0.3">
      <c r="A78" t="s">
        <v>2584</v>
      </c>
      <c r="B78">
        <f t="shared" si="1"/>
        <v>77</v>
      </c>
      <c r="C78" t="s">
        <v>2123</v>
      </c>
      <c r="D78" t="s">
        <v>3551</v>
      </c>
      <c r="E78" t="s">
        <v>2123</v>
      </c>
      <c r="F78" t="s">
        <v>2123</v>
      </c>
      <c r="G78" t="s">
        <v>2123</v>
      </c>
    </row>
    <row r="79" spans="1:7" x14ac:dyDescent="0.3">
      <c r="A79" t="s">
        <v>2585</v>
      </c>
      <c r="B79">
        <f t="shared" si="1"/>
        <v>78</v>
      </c>
      <c r="C79" t="s">
        <v>2123</v>
      </c>
      <c r="D79" t="s">
        <v>3551</v>
      </c>
      <c r="E79" t="s">
        <v>2123</v>
      </c>
      <c r="F79" t="s">
        <v>2123</v>
      </c>
      <c r="G79" t="s">
        <v>2123</v>
      </c>
    </row>
    <row r="80" spans="1:7" x14ac:dyDescent="0.3">
      <c r="A80" t="s">
        <v>2586</v>
      </c>
      <c r="B80">
        <f t="shared" si="1"/>
        <v>79</v>
      </c>
      <c r="C80" t="s">
        <v>2123</v>
      </c>
      <c r="D80" t="s">
        <v>2123</v>
      </c>
      <c r="E80" t="s">
        <v>2123</v>
      </c>
      <c r="F80" t="s">
        <v>2123</v>
      </c>
      <c r="G80" t="s">
        <v>2123</v>
      </c>
    </row>
    <row r="81" spans="1:7" x14ac:dyDescent="0.3">
      <c r="A81" t="s">
        <v>2587</v>
      </c>
      <c r="B81">
        <f t="shared" si="1"/>
        <v>80</v>
      </c>
      <c r="C81" t="s">
        <v>2123</v>
      </c>
      <c r="D81" t="s">
        <v>2123</v>
      </c>
      <c r="E81" t="s">
        <v>2123</v>
      </c>
      <c r="F81" t="s">
        <v>2123</v>
      </c>
      <c r="G81" t="s">
        <v>2123</v>
      </c>
    </row>
    <row r="82" spans="1:7" x14ac:dyDescent="0.3">
      <c r="A82" t="s">
        <v>2588</v>
      </c>
      <c r="B82">
        <f t="shared" si="1"/>
        <v>81</v>
      </c>
      <c r="C82" t="s">
        <v>2123</v>
      </c>
      <c r="D82" t="s">
        <v>2123</v>
      </c>
      <c r="E82" t="s">
        <v>2123</v>
      </c>
      <c r="F82" t="s">
        <v>2123</v>
      </c>
      <c r="G82" t="s">
        <v>2123</v>
      </c>
    </row>
    <row r="83" spans="1:7" x14ac:dyDescent="0.3">
      <c r="A83" t="s">
        <v>2589</v>
      </c>
      <c r="B83">
        <f t="shared" si="1"/>
        <v>82</v>
      </c>
      <c r="C83" t="s">
        <v>2123</v>
      </c>
      <c r="D83" t="s">
        <v>2123</v>
      </c>
      <c r="E83" t="s">
        <v>2123</v>
      </c>
      <c r="F83" t="s">
        <v>2123</v>
      </c>
      <c r="G83" t="s">
        <v>2123</v>
      </c>
    </row>
    <row r="84" spans="1:7" x14ac:dyDescent="0.3">
      <c r="A84" t="s">
        <v>2324</v>
      </c>
      <c r="B84">
        <f t="shared" si="1"/>
        <v>83</v>
      </c>
      <c r="C84" t="s">
        <v>2123</v>
      </c>
      <c r="D84" t="s">
        <v>3551</v>
      </c>
      <c r="E84" t="s">
        <v>2123</v>
      </c>
      <c r="F84" t="s">
        <v>2123</v>
      </c>
      <c r="G84" t="s">
        <v>2123</v>
      </c>
    </row>
    <row r="85" spans="1:7" x14ac:dyDescent="0.3">
      <c r="A85" t="s">
        <v>3421</v>
      </c>
      <c r="B85">
        <f t="shared" si="1"/>
        <v>84</v>
      </c>
      <c r="C85" t="s">
        <v>2123</v>
      </c>
      <c r="D85" t="s">
        <v>2123</v>
      </c>
      <c r="E85" t="s">
        <v>2123</v>
      </c>
      <c r="F85" t="s">
        <v>2123</v>
      </c>
      <c r="G85" t="s">
        <v>2123</v>
      </c>
    </row>
    <row r="86" spans="1:7" x14ac:dyDescent="0.3">
      <c r="A86" t="s">
        <v>3422</v>
      </c>
      <c r="B86">
        <f t="shared" si="1"/>
        <v>85</v>
      </c>
      <c r="C86" t="s">
        <v>2123</v>
      </c>
      <c r="D86" t="s">
        <v>2123</v>
      </c>
      <c r="E86" t="s">
        <v>2123</v>
      </c>
      <c r="F86" t="s">
        <v>2123</v>
      </c>
      <c r="G86" t="s">
        <v>2123</v>
      </c>
    </row>
    <row r="87" spans="1:7" x14ac:dyDescent="0.3">
      <c r="A87" t="s">
        <v>3423</v>
      </c>
      <c r="B87">
        <f t="shared" si="1"/>
        <v>86</v>
      </c>
      <c r="C87" t="s">
        <v>2123</v>
      </c>
      <c r="D87" t="s">
        <v>2123</v>
      </c>
      <c r="E87" t="s">
        <v>2123</v>
      </c>
      <c r="F87" t="s">
        <v>2123</v>
      </c>
      <c r="G87" t="s">
        <v>2123</v>
      </c>
    </row>
    <row r="88" spans="1:7" x14ac:dyDescent="0.3">
      <c r="A88" t="s">
        <v>3424</v>
      </c>
      <c r="B88">
        <f t="shared" si="1"/>
        <v>87</v>
      </c>
      <c r="C88" t="s">
        <v>2123</v>
      </c>
      <c r="D88" t="s">
        <v>2123</v>
      </c>
      <c r="E88" t="s">
        <v>2123</v>
      </c>
      <c r="F88" t="s">
        <v>2123</v>
      </c>
      <c r="G88" t="s">
        <v>2123</v>
      </c>
    </row>
    <row r="89" spans="1:7" x14ac:dyDescent="0.3">
      <c r="A89" t="s">
        <v>254</v>
      </c>
      <c r="B89">
        <f t="shared" si="1"/>
        <v>88</v>
      </c>
      <c r="C89" t="s">
        <v>2123</v>
      </c>
      <c r="D89" t="s">
        <v>2123</v>
      </c>
      <c r="E89" t="s">
        <v>2123</v>
      </c>
      <c r="F89" t="s">
        <v>2123</v>
      </c>
      <c r="G89" t="s">
        <v>2123</v>
      </c>
    </row>
    <row r="90" spans="1:7" x14ac:dyDescent="0.3">
      <c r="A90" t="s">
        <v>2320</v>
      </c>
      <c r="B90">
        <f t="shared" si="1"/>
        <v>89</v>
      </c>
      <c r="C90" t="s">
        <v>2123</v>
      </c>
      <c r="D90" t="s">
        <v>3551</v>
      </c>
      <c r="E90" t="s">
        <v>2123</v>
      </c>
      <c r="F90" t="s">
        <v>2123</v>
      </c>
      <c r="G90" t="s">
        <v>2123</v>
      </c>
    </row>
    <row r="91" spans="1:7" x14ac:dyDescent="0.3">
      <c r="A91" t="s">
        <v>2322</v>
      </c>
      <c r="B91">
        <f t="shared" si="1"/>
        <v>90</v>
      </c>
      <c r="C91" t="s">
        <v>2123</v>
      </c>
      <c r="D91" t="s">
        <v>3551</v>
      </c>
      <c r="E91" t="s">
        <v>2123</v>
      </c>
      <c r="F91" t="s">
        <v>2123</v>
      </c>
      <c r="G91" t="s">
        <v>2123</v>
      </c>
    </row>
    <row r="92" spans="1:7" x14ac:dyDescent="0.3">
      <c r="A92" t="s">
        <v>2321</v>
      </c>
      <c r="B92">
        <f t="shared" si="1"/>
        <v>91</v>
      </c>
      <c r="C92" t="s">
        <v>2123</v>
      </c>
      <c r="D92" t="s">
        <v>3551</v>
      </c>
      <c r="E92" t="s">
        <v>2123</v>
      </c>
      <c r="F92" t="s">
        <v>2123</v>
      </c>
      <c r="G92" t="s">
        <v>2123</v>
      </c>
    </row>
    <row r="93" spans="1:7" x14ac:dyDescent="0.3">
      <c r="A93" t="s">
        <v>2323</v>
      </c>
      <c r="B93">
        <f t="shared" si="1"/>
        <v>92</v>
      </c>
      <c r="C93" t="s">
        <v>2123</v>
      </c>
      <c r="D93" t="s">
        <v>3551</v>
      </c>
      <c r="E93" t="s">
        <v>2123</v>
      </c>
      <c r="F93" t="s">
        <v>2123</v>
      </c>
      <c r="G93" t="s">
        <v>2123</v>
      </c>
    </row>
    <row r="94" spans="1:7" x14ac:dyDescent="0.3">
      <c r="A94" t="s">
        <v>2325</v>
      </c>
      <c r="B94">
        <f t="shared" si="1"/>
        <v>93</v>
      </c>
      <c r="C94" t="s">
        <v>2123</v>
      </c>
      <c r="D94" t="s">
        <v>3551</v>
      </c>
      <c r="E94" t="s">
        <v>2123</v>
      </c>
      <c r="F94" t="s">
        <v>2123</v>
      </c>
      <c r="G94" t="s">
        <v>2123</v>
      </c>
    </row>
    <row r="95" spans="1:7" x14ac:dyDescent="0.3">
      <c r="A95" t="s">
        <v>2326</v>
      </c>
      <c r="B95">
        <f t="shared" si="1"/>
        <v>94</v>
      </c>
      <c r="C95" t="s">
        <v>2123</v>
      </c>
      <c r="D95" t="s">
        <v>3551</v>
      </c>
      <c r="E95" t="s">
        <v>2123</v>
      </c>
      <c r="F95" t="s">
        <v>2123</v>
      </c>
      <c r="G95" t="s">
        <v>2123</v>
      </c>
    </row>
    <row r="96" spans="1:7" x14ac:dyDescent="0.3">
      <c r="A96" t="s">
        <v>2314</v>
      </c>
      <c r="B96">
        <f t="shared" si="1"/>
        <v>95</v>
      </c>
      <c r="C96" t="s">
        <v>2123</v>
      </c>
      <c r="D96" t="s">
        <v>3551</v>
      </c>
      <c r="E96" t="s">
        <v>2123</v>
      </c>
      <c r="F96" t="s">
        <v>2123</v>
      </c>
      <c r="G96" t="s">
        <v>2123</v>
      </c>
    </row>
    <row r="97" spans="1:7" x14ac:dyDescent="0.3">
      <c r="A97" t="s">
        <v>2315</v>
      </c>
      <c r="B97">
        <f t="shared" si="1"/>
        <v>96</v>
      </c>
      <c r="C97" t="s">
        <v>2123</v>
      </c>
      <c r="D97" t="s">
        <v>3551</v>
      </c>
      <c r="E97" t="s">
        <v>2123</v>
      </c>
      <c r="F97" t="s">
        <v>2123</v>
      </c>
      <c r="G97" t="s">
        <v>2123</v>
      </c>
    </row>
    <row r="98" spans="1:7" x14ac:dyDescent="0.3">
      <c r="A98" t="s">
        <v>2319</v>
      </c>
      <c r="B98">
        <f t="shared" si="1"/>
        <v>97</v>
      </c>
      <c r="C98" t="s">
        <v>2123</v>
      </c>
      <c r="D98" t="s">
        <v>3551</v>
      </c>
      <c r="E98" t="s">
        <v>2123</v>
      </c>
      <c r="F98" t="s">
        <v>2123</v>
      </c>
      <c r="G98" t="s">
        <v>2123</v>
      </c>
    </row>
    <row r="99" spans="1:7" x14ac:dyDescent="0.3">
      <c r="A99" t="s">
        <v>2317</v>
      </c>
      <c r="B99">
        <f t="shared" si="1"/>
        <v>98</v>
      </c>
      <c r="C99" t="s">
        <v>2123</v>
      </c>
      <c r="D99" t="s">
        <v>3551</v>
      </c>
      <c r="E99" t="s">
        <v>2123</v>
      </c>
      <c r="F99" t="s">
        <v>2123</v>
      </c>
      <c r="G99" t="s">
        <v>2123</v>
      </c>
    </row>
    <row r="100" spans="1:7" x14ac:dyDescent="0.3">
      <c r="A100" t="s">
        <v>2318</v>
      </c>
      <c r="B100">
        <f t="shared" si="1"/>
        <v>99</v>
      </c>
      <c r="C100" t="s">
        <v>2123</v>
      </c>
      <c r="D100" t="s">
        <v>3551</v>
      </c>
      <c r="E100" t="s">
        <v>2123</v>
      </c>
      <c r="F100" t="s">
        <v>2123</v>
      </c>
      <c r="G100" t="s">
        <v>2123</v>
      </c>
    </row>
    <row r="101" spans="1:7" x14ac:dyDescent="0.3">
      <c r="A101" t="s">
        <v>3425</v>
      </c>
      <c r="B101">
        <f t="shared" si="1"/>
        <v>100</v>
      </c>
      <c r="C101" t="s">
        <v>2123</v>
      </c>
      <c r="D101" t="s">
        <v>2123</v>
      </c>
      <c r="E101" t="s">
        <v>2123</v>
      </c>
      <c r="F101" t="s">
        <v>2123</v>
      </c>
      <c r="G101" t="s">
        <v>2123</v>
      </c>
    </row>
    <row r="102" spans="1:7" x14ac:dyDescent="0.3">
      <c r="A102" t="s">
        <v>2316</v>
      </c>
      <c r="B102">
        <f t="shared" si="1"/>
        <v>101</v>
      </c>
      <c r="C102" t="s">
        <v>2123</v>
      </c>
      <c r="D102" t="s">
        <v>3551</v>
      </c>
      <c r="E102" t="s">
        <v>2123</v>
      </c>
      <c r="F102">
        <v>4</v>
      </c>
      <c r="G102" t="s">
        <v>2123</v>
      </c>
    </row>
    <row r="103" spans="1:7" x14ac:dyDescent="0.3">
      <c r="A103" t="s">
        <v>2331</v>
      </c>
      <c r="B103">
        <f t="shared" si="1"/>
        <v>102</v>
      </c>
      <c r="C103" t="s">
        <v>2123</v>
      </c>
      <c r="D103" t="s">
        <v>3551</v>
      </c>
      <c r="E103" t="s">
        <v>2123</v>
      </c>
      <c r="F103" t="s">
        <v>2123</v>
      </c>
      <c r="G103" t="s">
        <v>2123</v>
      </c>
    </row>
    <row r="104" spans="1:7" x14ac:dyDescent="0.3">
      <c r="A104" t="s">
        <v>2330</v>
      </c>
      <c r="B104">
        <f t="shared" si="1"/>
        <v>103</v>
      </c>
      <c r="C104" t="s">
        <v>2123</v>
      </c>
      <c r="D104" t="s">
        <v>3551</v>
      </c>
      <c r="E104" t="s">
        <v>2123</v>
      </c>
      <c r="F104" t="s">
        <v>2123</v>
      </c>
      <c r="G104" t="s">
        <v>2123</v>
      </c>
    </row>
    <row r="105" spans="1:7" x14ac:dyDescent="0.3">
      <c r="A105" t="s">
        <v>2332</v>
      </c>
      <c r="B105">
        <f t="shared" si="1"/>
        <v>104</v>
      </c>
      <c r="C105" t="s">
        <v>2123</v>
      </c>
      <c r="D105" t="s">
        <v>3551</v>
      </c>
      <c r="E105" t="s">
        <v>2123</v>
      </c>
      <c r="F105" t="s">
        <v>2123</v>
      </c>
      <c r="G105" t="s">
        <v>2123</v>
      </c>
    </row>
    <row r="106" spans="1:7" x14ac:dyDescent="0.3">
      <c r="A106" t="s">
        <v>2333</v>
      </c>
      <c r="B106">
        <f t="shared" si="1"/>
        <v>105</v>
      </c>
      <c r="C106" t="s">
        <v>2123</v>
      </c>
      <c r="D106" t="s">
        <v>3551</v>
      </c>
      <c r="E106" t="s">
        <v>2123</v>
      </c>
      <c r="F106" t="s">
        <v>2123</v>
      </c>
      <c r="G106" t="s">
        <v>2123</v>
      </c>
    </row>
    <row r="107" spans="1:7" x14ac:dyDescent="0.3">
      <c r="A107" t="s">
        <v>3426</v>
      </c>
      <c r="B107">
        <f t="shared" si="1"/>
        <v>106</v>
      </c>
      <c r="C107" t="s">
        <v>2123</v>
      </c>
      <c r="D107" t="s">
        <v>2123</v>
      </c>
      <c r="E107" t="s">
        <v>2123</v>
      </c>
      <c r="F107" t="s">
        <v>2123</v>
      </c>
      <c r="G107" t="s">
        <v>2123</v>
      </c>
    </row>
    <row r="108" spans="1:7" x14ac:dyDescent="0.3">
      <c r="A108" t="s">
        <v>3427</v>
      </c>
      <c r="B108">
        <f t="shared" si="1"/>
        <v>107</v>
      </c>
      <c r="C108" t="s">
        <v>2123</v>
      </c>
      <c r="D108" t="s">
        <v>2123</v>
      </c>
      <c r="E108" t="s">
        <v>2123</v>
      </c>
      <c r="F108" t="s">
        <v>2123</v>
      </c>
      <c r="G108" t="s">
        <v>2123</v>
      </c>
    </row>
    <row r="109" spans="1:7" x14ac:dyDescent="0.3">
      <c r="A109" t="s">
        <v>3428</v>
      </c>
      <c r="B109">
        <f t="shared" si="1"/>
        <v>108</v>
      </c>
      <c r="C109" t="s">
        <v>2123</v>
      </c>
      <c r="D109" t="s">
        <v>2123</v>
      </c>
      <c r="E109" t="s">
        <v>2123</v>
      </c>
      <c r="F109" t="s">
        <v>2123</v>
      </c>
      <c r="G109" t="s">
        <v>2123</v>
      </c>
    </row>
    <row r="110" spans="1:7" x14ac:dyDescent="0.3">
      <c r="A110" t="s">
        <v>2327</v>
      </c>
      <c r="B110">
        <f t="shared" si="1"/>
        <v>109</v>
      </c>
      <c r="C110" t="s">
        <v>2123</v>
      </c>
      <c r="D110" t="s">
        <v>3551</v>
      </c>
      <c r="E110" t="s">
        <v>2123</v>
      </c>
      <c r="F110" t="s">
        <v>2123</v>
      </c>
      <c r="G110" t="s">
        <v>2123</v>
      </c>
    </row>
    <row r="111" spans="1:7" x14ac:dyDescent="0.3">
      <c r="A111" t="s">
        <v>2328</v>
      </c>
      <c r="B111">
        <f t="shared" si="1"/>
        <v>110</v>
      </c>
      <c r="C111" t="s">
        <v>2123</v>
      </c>
      <c r="D111" t="s">
        <v>3551</v>
      </c>
      <c r="E111" t="s">
        <v>2123</v>
      </c>
      <c r="F111" t="s">
        <v>2123</v>
      </c>
      <c r="G111" t="s">
        <v>2123</v>
      </c>
    </row>
    <row r="112" spans="1:7" x14ac:dyDescent="0.3">
      <c r="A112" t="s">
        <v>2329</v>
      </c>
      <c r="B112">
        <f t="shared" si="1"/>
        <v>111</v>
      </c>
      <c r="C112" t="s">
        <v>2123</v>
      </c>
      <c r="D112" t="s">
        <v>3551</v>
      </c>
      <c r="E112" t="s">
        <v>2123</v>
      </c>
      <c r="F112" t="s">
        <v>2123</v>
      </c>
      <c r="G112" t="s">
        <v>2123</v>
      </c>
    </row>
    <row r="113" spans="1:7" x14ac:dyDescent="0.3">
      <c r="A113" t="s">
        <v>2130</v>
      </c>
      <c r="B113">
        <f t="shared" si="1"/>
        <v>112</v>
      </c>
      <c r="C113" t="s">
        <v>3545</v>
      </c>
      <c r="D113" t="s">
        <v>2123</v>
      </c>
      <c r="E113" t="s">
        <v>2123</v>
      </c>
      <c r="F113" t="s">
        <v>2123</v>
      </c>
      <c r="G113" t="s">
        <v>2123</v>
      </c>
    </row>
    <row r="114" spans="1:7" x14ac:dyDescent="0.3">
      <c r="A114" t="s">
        <v>2132</v>
      </c>
      <c r="B114">
        <f t="shared" si="1"/>
        <v>113</v>
      </c>
      <c r="C114" t="s">
        <v>3545</v>
      </c>
      <c r="D114" t="s">
        <v>2123</v>
      </c>
      <c r="E114" t="s">
        <v>2123</v>
      </c>
      <c r="F114" t="s">
        <v>2123</v>
      </c>
      <c r="G114" t="s">
        <v>2123</v>
      </c>
    </row>
    <row r="115" spans="1:7" x14ac:dyDescent="0.3">
      <c r="A115" t="s">
        <v>2133</v>
      </c>
      <c r="B115">
        <f t="shared" si="1"/>
        <v>114</v>
      </c>
      <c r="C115" t="s">
        <v>3545</v>
      </c>
      <c r="D115" t="s">
        <v>2123</v>
      </c>
      <c r="E115" t="s">
        <v>2123</v>
      </c>
      <c r="F115" t="s">
        <v>2123</v>
      </c>
      <c r="G115" t="s">
        <v>2123</v>
      </c>
    </row>
    <row r="116" spans="1:7" x14ac:dyDescent="0.3">
      <c r="A116" t="s">
        <v>2131</v>
      </c>
      <c r="B116">
        <f t="shared" si="1"/>
        <v>115</v>
      </c>
      <c r="C116" t="s">
        <v>3545</v>
      </c>
      <c r="D116" t="s">
        <v>3551</v>
      </c>
      <c r="E116" t="s">
        <v>2123</v>
      </c>
      <c r="F116">
        <v>4</v>
      </c>
      <c r="G116" t="s">
        <v>2123</v>
      </c>
    </row>
    <row r="117" spans="1:7" x14ac:dyDescent="0.3">
      <c r="A117" t="s">
        <v>2616</v>
      </c>
      <c r="B117">
        <f t="shared" si="1"/>
        <v>116</v>
      </c>
      <c r="C117" t="s">
        <v>2123</v>
      </c>
      <c r="D117" t="s">
        <v>2123</v>
      </c>
      <c r="E117" t="s">
        <v>2123</v>
      </c>
      <c r="F117">
        <v>4</v>
      </c>
      <c r="G117" t="s">
        <v>2123</v>
      </c>
    </row>
    <row r="118" spans="1:7" x14ac:dyDescent="0.3">
      <c r="A118" t="s">
        <v>2140</v>
      </c>
      <c r="B118">
        <f t="shared" si="1"/>
        <v>117</v>
      </c>
      <c r="C118" t="s">
        <v>3545</v>
      </c>
      <c r="D118" t="s">
        <v>3551</v>
      </c>
      <c r="E118" t="s">
        <v>2123</v>
      </c>
      <c r="F118" t="s">
        <v>2123</v>
      </c>
      <c r="G118" t="s">
        <v>2123</v>
      </c>
    </row>
    <row r="119" spans="1:7" x14ac:dyDescent="0.3">
      <c r="A119" t="s">
        <v>2134</v>
      </c>
      <c r="B119">
        <f t="shared" si="1"/>
        <v>118</v>
      </c>
      <c r="C119" t="s">
        <v>3545</v>
      </c>
      <c r="D119" t="s">
        <v>3551</v>
      </c>
      <c r="E119" t="s">
        <v>2123</v>
      </c>
      <c r="F119" t="s">
        <v>2123</v>
      </c>
      <c r="G119" t="s">
        <v>2123</v>
      </c>
    </row>
    <row r="120" spans="1:7" x14ac:dyDescent="0.3">
      <c r="A120" t="s">
        <v>2155</v>
      </c>
      <c r="B120">
        <f t="shared" si="1"/>
        <v>119</v>
      </c>
      <c r="C120" t="s">
        <v>3545</v>
      </c>
      <c r="D120" t="s">
        <v>3551</v>
      </c>
      <c r="E120" t="s">
        <v>2123</v>
      </c>
      <c r="F120" t="s">
        <v>2123</v>
      </c>
      <c r="G120" t="s">
        <v>2123</v>
      </c>
    </row>
    <row r="121" spans="1:7" x14ac:dyDescent="0.3">
      <c r="A121" t="s">
        <v>2146</v>
      </c>
      <c r="B121">
        <f t="shared" si="1"/>
        <v>120</v>
      </c>
      <c r="C121" t="s">
        <v>3545</v>
      </c>
      <c r="D121" t="s">
        <v>3551</v>
      </c>
      <c r="E121" t="s">
        <v>2123</v>
      </c>
      <c r="F121" t="s">
        <v>2123</v>
      </c>
      <c r="G121" t="s">
        <v>2123</v>
      </c>
    </row>
    <row r="122" spans="1:7" x14ac:dyDescent="0.3">
      <c r="A122" t="s">
        <v>2152</v>
      </c>
      <c r="B122">
        <f t="shared" si="1"/>
        <v>121</v>
      </c>
      <c r="C122" t="s">
        <v>3545</v>
      </c>
      <c r="D122" t="s">
        <v>3551</v>
      </c>
      <c r="E122" t="s">
        <v>2123</v>
      </c>
      <c r="F122" t="s">
        <v>2123</v>
      </c>
      <c r="G122" t="s">
        <v>2123</v>
      </c>
    </row>
    <row r="123" spans="1:7" x14ac:dyDescent="0.3">
      <c r="A123" t="s">
        <v>2158</v>
      </c>
      <c r="B123">
        <f t="shared" si="1"/>
        <v>122</v>
      </c>
      <c r="C123" t="s">
        <v>3545</v>
      </c>
      <c r="D123" t="s">
        <v>3551</v>
      </c>
      <c r="E123" t="s">
        <v>2123</v>
      </c>
      <c r="F123" t="s">
        <v>2123</v>
      </c>
      <c r="G123" t="s">
        <v>2123</v>
      </c>
    </row>
    <row r="124" spans="1:7" x14ac:dyDescent="0.3">
      <c r="A124" t="s">
        <v>2143</v>
      </c>
      <c r="B124">
        <f t="shared" si="1"/>
        <v>123</v>
      </c>
      <c r="C124" t="s">
        <v>3545</v>
      </c>
      <c r="D124" t="s">
        <v>3551</v>
      </c>
      <c r="E124" t="s">
        <v>2123</v>
      </c>
      <c r="F124" t="s">
        <v>2123</v>
      </c>
      <c r="G124" t="s">
        <v>2123</v>
      </c>
    </row>
    <row r="125" spans="1:7" x14ac:dyDescent="0.3">
      <c r="A125" t="s">
        <v>2149</v>
      </c>
      <c r="B125">
        <f t="shared" si="1"/>
        <v>124</v>
      </c>
      <c r="C125" t="s">
        <v>3545</v>
      </c>
      <c r="D125" t="s">
        <v>3551</v>
      </c>
      <c r="E125" t="s">
        <v>2123</v>
      </c>
      <c r="F125" t="s">
        <v>2123</v>
      </c>
      <c r="G125" t="s">
        <v>2123</v>
      </c>
    </row>
    <row r="126" spans="1:7" x14ac:dyDescent="0.3">
      <c r="A126" t="s">
        <v>2137</v>
      </c>
      <c r="B126">
        <f t="shared" si="1"/>
        <v>125</v>
      </c>
      <c r="C126" t="s">
        <v>3545</v>
      </c>
      <c r="D126" t="s">
        <v>3551</v>
      </c>
      <c r="E126" t="s">
        <v>2123</v>
      </c>
      <c r="F126" t="s">
        <v>2123</v>
      </c>
      <c r="G126" t="s">
        <v>2123</v>
      </c>
    </row>
    <row r="127" spans="1:7" x14ac:dyDescent="0.3">
      <c r="A127" t="s">
        <v>2141</v>
      </c>
      <c r="B127">
        <f t="shared" si="1"/>
        <v>126</v>
      </c>
      <c r="C127" t="s">
        <v>3545</v>
      </c>
      <c r="D127" t="s">
        <v>3551</v>
      </c>
      <c r="E127" t="s">
        <v>2123</v>
      </c>
      <c r="F127" t="s">
        <v>2123</v>
      </c>
      <c r="G127" t="s">
        <v>2123</v>
      </c>
    </row>
    <row r="128" spans="1:7" x14ac:dyDescent="0.3">
      <c r="A128" t="s">
        <v>2159</v>
      </c>
      <c r="B128">
        <f t="shared" si="1"/>
        <v>127</v>
      </c>
      <c r="C128" t="s">
        <v>3545</v>
      </c>
      <c r="D128" t="s">
        <v>3551</v>
      </c>
      <c r="E128" t="s">
        <v>2123</v>
      </c>
      <c r="F128" t="s">
        <v>2123</v>
      </c>
      <c r="G128" t="s">
        <v>2123</v>
      </c>
    </row>
    <row r="129" spans="1:7" x14ac:dyDescent="0.3">
      <c r="A129" t="s">
        <v>2135</v>
      </c>
      <c r="B129">
        <f t="shared" si="1"/>
        <v>128</v>
      </c>
      <c r="C129" t="s">
        <v>3545</v>
      </c>
      <c r="D129" t="s">
        <v>3551</v>
      </c>
      <c r="E129" t="s">
        <v>2123</v>
      </c>
      <c r="F129" t="s">
        <v>2123</v>
      </c>
      <c r="G129" t="s">
        <v>2123</v>
      </c>
    </row>
    <row r="130" spans="1:7" x14ac:dyDescent="0.3">
      <c r="A130" t="s">
        <v>2138</v>
      </c>
      <c r="B130">
        <f t="shared" ref="B130:B193" si="2">B129+1</f>
        <v>129</v>
      </c>
      <c r="C130" t="s">
        <v>3545</v>
      </c>
      <c r="D130" t="s">
        <v>3551</v>
      </c>
      <c r="E130" t="s">
        <v>2123</v>
      </c>
      <c r="F130" t="s">
        <v>2123</v>
      </c>
      <c r="G130" t="s">
        <v>2123</v>
      </c>
    </row>
    <row r="131" spans="1:7" x14ac:dyDescent="0.3">
      <c r="A131" t="s">
        <v>2150</v>
      </c>
      <c r="B131">
        <f t="shared" si="2"/>
        <v>130</v>
      </c>
      <c r="C131" t="s">
        <v>3545</v>
      </c>
      <c r="D131" t="s">
        <v>3551</v>
      </c>
      <c r="E131" t="s">
        <v>2123</v>
      </c>
      <c r="F131" t="s">
        <v>2123</v>
      </c>
      <c r="G131" t="s">
        <v>2123</v>
      </c>
    </row>
    <row r="132" spans="1:7" x14ac:dyDescent="0.3">
      <c r="A132" t="s">
        <v>2144</v>
      </c>
      <c r="B132">
        <f t="shared" si="2"/>
        <v>131</v>
      </c>
      <c r="C132" t="s">
        <v>3545</v>
      </c>
      <c r="D132" t="s">
        <v>3551</v>
      </c>
      <c r="E132" t="s">
        <v>2123</v>
      </c>
      <c r="F132" t="s">
        <v>2123</v>
      </c>
      <c r="G132" t="s">
        <v>2123</v>
      </c>
    </row>
    <row r="133" spans="1:7" x14ac:dyDescent="0.3">
      <c r="A133" t="s">
        <v>2147</v>
      </c>
      <c r="B133">
        <f t="shared" si="2"/>
        <v>132</v>
      </c>
      <c r="C133" t="s">
        <v>3545</v>
      </c>
      <c r="D133" t="s">
        <v>3551</v>
      </c>
      <c r="E133" t="s">
        <v>2123</v>
      </c>
      <c r="F133" t="s">
        <v>2123</v>
      </c>
      <c r="G133" t="s">
        <v>2123</v>
      </c>
    </row>
    <row r="134" spans="1:7" x14ac:dyDescent="0.3">
      <c r="A134" t="s">
        <v>2156</v>
      </c>
      <c r="B134">
        <f t="shared" si="2"/>
        <v>133</v>
      </c>
      <c r="C134" t="s">
        <v>3545</v>
      </c>
      <c r="D134" t="s">
        <v>3551</v>
      </c>
      <c r="E134" t="s">
        <v>2123</v>
      </c>
      <c r="F134" t="s">
        <v>2123</v>
      </c>
      <c r="G134" t="s">
        <v>2123</v>
      </c>
    </row>
    <row r="135" spans="1:7" x14ac:dyDescent="0.3">
      <c r="A135" t="s">
        <v>2153</v>
      </c>
      <c r="B135">
        <f t="shared" si="2"/>
        <v>134</v>
      </c>
      <c r="C135" t="s">
        <v>3545</v>
      </c>
      <c r="D135" t="s">
        <v>3551</v>
      </c>
      <c r="E135" t="s">
        <v>2123</v>
      </c>
      <c r="F135" t="s">
        <v>2123</v>
      </c>
      <c r="G135" t="s">
        <v>2123</v>
      </c>
    </row>
    <row r="136" spans="1:7" x14ac:dyDescent="0.3">
      <c r="A136" t="s">
        <v>2142</v>
      </c>
      <c r="B136">
        <f t="shared" si="2"/>
        <v>135</v>
      </c>
      <c r="C136" t="s">
        <v>3545</v>
      </c>
      <c r="D136" t="s">
        <v>3551</v>
      </c>
      <c r="E136" t="s">
        <v>2123</v>
      </c>
      <c r="F136" t="s">
        <v>2123</v>
      </c>
      <c r="G136" t="s">
        <v>2123</v>
      </c>
    </row>
    <row r="137" spans="1:7" x14ac:dyDescent="0.3">
      <c r="A137" t="s">
        <v>2145</v>
      </c>
      <c r="B137">
        <f t="shared" si="2"/>
        <v>136</v>
      </c>
      <c r="C137" t="s">
        <v>3545</v>
      </c>
      <c r="D137" t="s">
        <v>3551</v>
      </c>
      <c r="E137" t="s">
        <v>2123</v>
      </c>
      <c r="F137" t="s">
        <v>2123</v>
      </c>
      <c r="G137" t="s">
        <v>2123</v>
      </c>
    </row>
    <row r="138" spans="1:7" x14ac:dyDescent="0.3">
      <c r="A138" t="s">
        <v>2148</v>
      </c>
      <c r="B138">
        <f t="shared" si="2"/>
        <v>137</v>
      </c>
      <c r="C138" t="s">
        <v>3545</v>
      </c>
      <c r="D138" t="s">
        <v>3551</v>
      </c>
      <c r="E138" t="s">
        <v>2123</v>
      </c>
      <c r="F138" t="s">
        <v>2123</v>
      </c>
      <c r="G138" t="s">
        <v>2123</v>
      </c>
    </row>
    <row r="139" spans="1:7" x14ac:dyDescent="0.3">
      <c r="A139" t="s">
        <v>2151</v>
      </c>
      <c r="B139">
        <f t="shared" si="2"/>
        <v>138</v>
      </c>
      <c r="C139" t="s">
        <v>3545</v>
      </c>
      <c r="D139" t="s">
        <v>3551</v>
      </c>
      <c r="E139" t="s">
        <v>2123</v>
      </c>
      <c r="F139" t="s">
        <v>2123</v>
      </c>
      <c r="G139" t="s">
        <v>2123</v>
      </c>
    </row>
    <row r="140" spans="1:7" x14ac:dyDescent="0.3">
      <c r="A140" t="s">
        <v>2157</v>
      </c>
      <c r="B140">
        <f t="shared" si="2"/>
        <v>139</v>
      </c>
      <c r="C140" t="s">
        <v>3545</v>
      </c>
      <c r="D140" t="s">
        <v>3551</v>
      </c>
      <c r="E140" t="s">
        <v>2123</v>
      </c>
      <c r="F140" t="s">
        <v>2123</v>
      </c>
      <c r="G140" t="s">
        <v>2123</v>
      </c>
    </row>
    <row r="141" spans="1:7" x14ac:dyDescent="0.3">
      <c r="A141" t="s">
        <v>2136</v>
      </c>
      <c r="B141">
        <f t="shared" si="2"/>
        <v>140</v>
      </c>
      <c r="C141" t="s">
        <v>3545</v>
      </c>
      <c r="D141" t="s">
        <v>3551</v>
      </c>
      <c r="E141" t="s">
        <v>2123</v>
      </c>
      <c r="F141" t="s">
        <v>2123</v>
      </c>
      <c r="G141" t="s">
        <v>2123</v>
      </c>
    </row>
    <row r="142" spans="1:7" x14ac:dyDescent="0.3">
      <c r="A142" t="s">
        <v>2139</v>
      </c>
      <c r="B142">
        <f t="shared" si="2"/>
        <v>141</v>
      </c>
      <c r="C142" t="s">
        <v>3545</v>
      </c>
      <c r="D142" t="s">
        <v>3551</v>
      </c>
      <c r="E142" t="s">
        <v>2123</v>
      </c>
      <c r="F142" t="s">
        <v>2123</v>
      </c>
      <c r="G142" t="s">
        <v>2123</v>
      </c>
    </row>
    <row r="143" spans="1:7" x14ac:dyDescent="0.3">
      <c r="A143" t="s">
        <v>2154</v>
      </c>
      <c r="B143">
        <f t="shared" si="2"/>
        <v>142</v>
      </c>
      <c r="C143" t="s">
        <v>3545</v>
      </c>
      <c r="D143" t="s">
        <v>3551</v>
      </c>
      <c r="E143" t="s">
        <v>2123</v>
      </c>
      <c r="F143" t="s">
        <v>2123</v>
      </c>
      <c r="G143" t="s">
        <v>2123</v>
      </c>
    </row>
    <row r="144" spans="1:7" x14ac:dyDescent="0.3">
      <c r="A144" t="s">
        <v>2160</v>
      </c>
      <c r="B144">
        <f t="shared" si="2"/>
        <v>143</v>
      </c>
      <c r="C144" t="s">
        <v>3545</v>
      </c>
      <c r="D144" t="s">
        <v>3551</v>
      </c>
      <c r="E144" t="s">
        <v>2123</v>
      </c>
      <c r="F144" t="s">
        <v>2123</v>
      </c>
      <c r="G144" t="s">
        <v>2123</v>
      </c>
    </row>
    <row r="145" spans="1:7" x14ac:dyDescent="0.3">
      <c r="A145" t="s">
        <v>2161</v>
      </c>
      <c r="B145">
        <f t="shared" si="2"/>
        <v>144</v>
      </c>
      <c r="C145" t="s">
        <v>3545</v>
      </c>
      <c r="D145" t="s">
        <v>3551</v>
      </c>
      <c r="E145" t="s">
        <v>3550</v>
      </c>
      <c r="F145" t="s">
        <v>2123</v>
      </c>
      <c r="G145">
        <v>5</v>
      </c>
    </row>
    <row r="146" spans="1:7" x14ac:dyDescent="0.3">
      <c r="A146" t="s">
        <v>2163</v>
      </c>
      <c r="B146">
        <f t="shared" si="2"/>
        <v>145</v>
      </c>
      <c r="C146" t="s">
        <v>3545</v>
      </c>
      <c r="D146" t="s">
        <v>3551</v>
      </c>
      <c r="E146" t="s">
        <v>3550</v>
      </c>
      <c r="F146" t="s">
        <v>2123</v>
      </c>
      <c r="G146">
        <v>5</v>
      </c>
    </row>
    <row r="147" spans="1:7" x14ac:dyDescent="0.3">
      <c r="A147" t="s">
        <v>2162</v>
      </c>
      <c r="B147">
        <f t="shared" si="2"/>
        <v>146</v>
      </c>
      <c r="C147" t="s">
        <v>3545</v>
      </c>
      <c r="D147" t="s">
        <v>3551</v>
      </c>
      <c r="E147" t="s">
        <v>2123</v>
      </c>
      <c r="F147" t="s">
        <v>2123</v>
      </c>
      <c r="G147" t="s">
        <v>2123</v>
      </c>
    </row>
    <row r="148" spans="1:7" x14ac:dyDescent="0.3">
      <c r="A148" t="s">
        <v>2164</v>
      </c>
      <c r="B148">
        <f t="shared" si="2"/>
        <v>147</v>
      </c>
      <c r="C148" t="s">
        <v>3545</v>
      </c>
      <c r="D148" t="s">
        <v>3551</v>
      </c>
      <c r="E148" t="s">
        <v>3550</v>
      </c>
      <c r="F148" t="s">
        <v>2123</v>
      </c>
      <c r="G148">
        <v>5</v>
      </c>
    </row>
    <row r="149" spans="1:7" x14ac:dyDescent="0.3">
      <c r="A149" t="s">
        <v>2165</v>
      </c>
      <c r="B149">
        <f t="shared" si="2"/>
        <v>148</v>
      </c>
      <c r="C149" t="s">
        <v>3545</v>
      </c>
      <c r="D149" t="s">
        <v>2123</v>
      </c>
      <c r="E149" t="s">
        <v>3550</v>
      </c>
      <c r="F149" t="s">
        <v>2123</v>
      </c>
      <c r="G149">
        <v>5</v>
      </c>
    </row>
    <row r="150" spans="1:7" x14ac:dyDescent="0.3">
      <c r="A150" t="s">
        <v>3429</v>
      </c>
      <c r="B150">
        <f t="shared" si="2"/>
        <v>149</v>
      </c>
      <c r="C150" t="s">
        <v>2123</v>
      </c>
      <c r="D150" t="s">
        <v>2123</v>
      </c>
      <c r="E150" t="s">
        <v>2123</v>
      </c>
      <c r="F150" t="s">
        <v>2123</v>
      </c>
      <c r="G150" t="s">
        <v>2123</v>
      </c>
    </row>
    <row r="151" spans="1:7" x14ac:dyDescent="0.3">
      <c r="A151" t="s">
        <v>2335</v>
      </c>
      <c r="B151">
        <f t="shared" si="2"/>
        <v>150</v>
      </c>
      <c r="C151" t="s">
        <v>2123</v>
      </c>
      <c r="D151" t="s">
        <v>3551</v>
      </c>
      <c r="E151" t="s">
        <v>2123</v>
      </c>
      <c r="F151">
        <v>4</v>
      </c>
      <c r="G151" t="s">
        <v>2123</v>
      </c>
    </row>
    <row r="152" spans="1:7" x14ac:dyDescent="0.3">
      <c r="A152" t="s">
        <v>2334</v>
      </c>
      <c r="B152">
        <f t="shared" si="2"/>
        <v>151</v>
      </c>
      <c r="C152" t="s">
        <v>2123</v>
      </c>
      <c r="D152" t="s">
        <v>3551</v>
      </c>
      <c r="E152" t="s">
        <v>2123</v>
      </c>
      <c r="F152">
        <v>4</v>
      </c>
      <c r="G152" t="s">
        <v>2123</v>
      </c>
    </row>
    <row r="153" spans="1:7" x14ac:dyDescent="0.3">
      <c r="A153" t="s">
        <v>2336</v>
      </c>
      <c r="B153">
        <f t="shared" si="2"/>
        <v>152</v>
      </c>
      <c r="C153" t="s">
        <v>2123</v>
      </c>
      <c r="D153" t="s">
        <v>3551</v>
      </c>
      <c r="E153" t="s">
        <v>2123</v>
      </c>
      <c r="F153" t="s">
        <v>2123</v>
      </c>
      <c r="G153" t="s">
        <v>2123</v>
      </c>
    </row>
    <row r="154" spans="1:7" x14ac:dyDescent="0.3">
      <c r="A154" t="s">
        <v>377</v>
      </c>
      <c r="B154">
        <f t="shared" si="2"/>
        <v>153</v>
      </c>
      <c r="C154" t="s">
        <v>2123</v>
      </c>
      <c r="D154" t="s">
        <v>2123</v>
      </c>
      <c r="E154" t="s">
        <v>2123</v>
      </c>
      <c r="F154" t="s">
        <v>2123</v>
      </c>
      <c r="G154" t="s">
        <v>2123</v>
      </c>
    </row>
    <row r="155" spans="1:7" x14ac:dyDescent="0.3">
      <c r="A155" t="s">
        <v>2359</v>
      </c>
      <c r="B155">
        <f t="shared" si="2"/>
        <v>154</v>
      </c>
      <c r="C155" t="s">
        <v>2123</v>
      </c>
      <c r="D155" t="s">
        <v>3551</v>
      </c>
      <c r="E155" t="s">
        <v>3550</v>
      </c>
      <c r="F155" t="s">
        <v>2123</v>
      </c>
      <c r="G155">
        <v>5</v>
      </c>
    </row>
    <row r="156" spans="1:7" x14ac:dyDescent="0.3">
      <c r="A156" t="s">
        <v>2337</v>
      </c>
      <c r="B156">
        <f t="shared" si="2"/>
        <v>155</v>
      </c>
      <c r="C156" t="s">
        <v>2123</v>
      </c>
      <c r="D156" t="s">
        <v>3551</v>
      </c>
      <c r="E156" t="s">
        <v>2123</v>
      </c>
      <c r="F156" t="s">
        <v>2123</v>
      </c>
      <c r="G156" t="s">
        <v>2123</v>
      </c>
    </row>
    <row r="157" spans="1:7" x14ac:dyDescent="0.3">
      <c r="A157" t="s">
        <v>2338</v>
      </c>
      <c r="B157">
        <f t="shared" si="2"/>
        <v>156</v>
      </c>
      <c r="C157" t="s">
        <v>2123</v>
      </c>
      <c r="D157" t="s">
        <v>3551</v>
      </c>
      <c r="E157" t="s">
        <v>2123</v>
      </c>
      <c r="F157" t="s">
        <v>2123</v>
      </c>
      <c r="G157" t="s">
        <v>2123</v>
      </c>
    </row>
    <row r="158" spans="1:7" x14ac:dyDescent="0.3">
      <c r="A158" t="s">
        <v>2166</v>
      </c>
      <c r="B158">
        <f t="shared" si="2"/>
        <v>157</v>
      </c>
      <c r="C158" t="s">
        <v>3545</v>
      </c>
      <c r="D158" t="s">
        <v>3551</v>
      </c>
      <c r="E158" t="s">
        <v>2123</v>
      </c>
      <c r="F158" t="s">
        <v>2123</v>
      </c>
      <c r="G158" t="s">
        <v>2123</v>
      </c>
    </row>
    <row r="159" spans="1:7" x14ac:dyDescent="0.3">
      <c r="A159" t="s">
        <v>2167</v>
      </c>
      <c r="B159">
        <f t="shared" si="2"/>
        <v>158</v>
      </c>
      <c r="C159" t="s">
        <v>3545</v>
      </c>
      <c r="D159" t="s">
        <v>3551</v>
      </c>
      <c r="E159" t="s">
        <v>2123</v>
      </c>
      <c r="F159" t="s">
        <v>2123</v>
      </c>
      <c r="G159" t="s">
        <v>2123</v>
      </c>
    </row>
    <row r="160" spans="1:7" x14ac:dyDescent="0.3">
      <c r="A160" t="s">
        <v>2173</v>
      </c>
      <c r="B160">
        <f t="shared" si="2"/>
        <v>159</v>
      </c>
      <c r="C160" t="s">
        <v>3545</v>
      </c>
      <c r="D160" t="s">
        <v>3551</v>
      </c>
      <c r="E160" t="s">
        <v>2123</v>
      </c>
      <c r="F160" t="s">
        <v>2123</v>
      </c>
      <c r="G160" t="s">
        <v>2123</v>
      </c>
    </row>
    <row r="161" spans="1:7" x14ac:dyDescent="0.3">
      <c r="A161" t="s">
        <v>2174</v>
      </c>
      <c r="B161">
        <f t="shared" si="2"/>
        <v>160</v>
      </c>
      <c r="C161" t="s">
        <v>3545</v>
      </c>
      <c r="D161" t="s">
        <v>3551</v>
      </c>
      <c r="E161" t="s">
        <v>2123</v>
      </c>
      <c r="F161" t="s">
        <v>2123</v>
      </c>
      <c r="G161" t="s">
        <v>2123</v>
      </c>
    </row>
    <row r="162" spans="1:7" x14ac:dyDescent="0.3">
      <c r="A162" t="s">
        <v>2175</v>
      </c>
      <c r="B162">
        <f t="shared" si="2"/>
        <v>161</v>
      </c>
      <c r="C162" t="s">
        <v>3545</v>
      </c>
      <c r="D162" t="s">
        <v>3551</v>
      </c>
      <c r="E162" t="s">
        <v>2123</v>
      </c>
      <c r="F162" t="s">
        <v>2123</v>
      </c>
      <c r="G162" t="s">
        <v>2123</v>
      </c>
    </row>
    <row r="163" spans="1:7" x14ac:dyDescent="0.3">
      <c r="A163" t="s">
        <v>2176</v>
      </c>
      <c r="B163">
        <f t="shared" si="2"/>
        <v>162</v>
      </c>
      <c r="C163" t="s">
        <v>3545</v>
      </c>
      <c r="D163" t="s">
        <v>3551</v>
      </c>
      <c r="E163" t="s">
        <v>2123</v>
      </c>
      <c r="F163" t="s">
        <v>2123</v>
      </c>
      <c r="G163" t="s">
        <v>2123</v>
      </c>
    </row>
    <row r="164" spans="1:7" x14ac:dyDescent="0.3">
      <c r="A164" t="s">
        <v>2177</v>
      </c>
      <c r="B164">
        <f t="shared" si="2"/>
        <v>163</v>
      </c>
      <c r="C164" t="s">
        <v>3545</v>
      </c>
      <c r="D164" t="s">
        <v>3551</v>
      </c>
      <c r="E164" t="s">
        <v>2123</v>
      </c>
      <c r="F164" t="s">
        <v>2123</v>
      </c>
      <c r="G164" t="s">
        <v>2123</v>
      </c>
    </row>
    <row r="165" spans="1:7" x14ac:dyDescent="0.3">
      <c r="A165" t="s">
        <v>2178</v>
      </c>
      <c r="B165">
        <f t="shared" si="2"/>
        <v>164</v>
      </c>
      <c r="C165" t="s">
        <v>3545</v>
      </c>
      <c r="D165" t="s">
        <v>3551</v>
      </c>
      <c r="E165" t="s">
        <v>2123</v>
      </c>
      <c r="F165" t="s">
        <v>2123</v>
      </c>
      <c r="G165" t="s">
        <v>2123</v>
      </c>
    </row>
    <row r="166" spans="1:7" x14ac:dyDescent="0.3">
      <c r="A166" t="s">
        <v>2179</v>
      </c>
      <c r="B166">
        <f t="shared" si="2"/>
        <v>165</v>
      </c>
      <c r="C166" t="s">
        <v>3545</v>
      </c>
      <c r="D166" t="s">
        <v>3551</v>
      </c>
      <c r="E166" t="s">
        <v>2123</v>
      </c>
      <c r="F166" t="s">
        <v>2123</v>
      </c>
      <c r="G166" t="s">
        <v>2123</v>
      </c>
    </row>
    <row r="167" spans="1:7" x14ac:dyDescent="0.3">
      <c r="A167" t="s">
        <v>2180</v>
      </c>
      <c r="B167">
        <f t="shared" si="2"/>
        <v>166</v>
      </c>
      <c r="C167" t="s">
        <v>3545</v>
      </c>
      <c r="D167" t="s">
        <v>3551</v>
      </c>
      <c r="E167" t="s">
        <v>2123</v>
      </c>
      <c r="F167" t="s">
        <v>2123</v>
      </c>
      <c r="G167" t="s">
        <v>2123</v>
      </c>
    </row>
    <row r="168" spans="1:7" x14ac:dyDescent="0.3">
      <c r="A168" t="s">
        <v>2168</v>
      </c>
      <c r="B168">
        <f t="shared" si="2"/>
        <v>167</v>
      </c>
      <c r="C168" t="s">
        <v>3545</v>
      </c>
      <c r="D168" t="s">
        <v>3551</v>
      </c>
      <c r="E168" t="s">
        <v>2123</v>
      </c>
      <c r="F168" t="s">
        <v>2123</v>
      </c>
      <c r="G168" t="s">
        <v>2123</v>
      </c>
    </row>
    <row r="169" spans="1:7" x14ac:dyDescent="0.3">
      <c r="A169" t="s">
        <v>2169</v>
      </c>
      <c r="B169">
        <f t="shared" si="2"/>
        <v>168</v>
      </c>
      <c r="C169" t="s">
        <v>3545</v>
      </c>
      <c r="D169" t="s">
        <v>3551</v>
      </c>
      <c r="E169" t="s">
        <v>2123</v>
      </c>
      <c r="F169" t="s">
        <v>2123</v>
      </c>
      <c r="G169" t="s">
        <v>2123</v>
      </c>
    </row>
    <row r="170" spans="1:7" x14ac:dyDescent="0.3">
      <c r="A170" t="s">
        <v>2170</v>
      </c>
      <c r="B170">
        <f t="shared" si="2"/>
        <v>169</v>
      </c>
      <c r="C170" t="s">
        <v>3545</v>
      </c>
      <c r="D170" t="s">
        <v>3551</v>
      </c>
      <c r="E170" t="s">
        <v>2123</v>
      </c>
      <c r="F170" t="s">
        <v>2123</v>
      </c>
      <c r="G170" t="s">
        <v>2123</v>
      </c>
    </row>
    <row r="171" spans="1:7" x14ac:dyDescent="0.3">
      <c r="A171" t="s">
        <v>2171</v>
      </c>
      <c r="B171">
        <f t="shared" si="2"/>
        <v>170</v>
      </c>
      <c r="C171" t="s">
        <v>3545</v>
      </c>
      <c r="D171" t="s">
        <v>3551</v>
      </c>
      <c r="E171" t="s">
        <v>2123</v>
      </c>
      <c r="F171">
        <v>4</v>
      </c>
      <c r="G171" t="s">
        <v>2123</v>
      </c>
    </row>
    <row r="172" spans="1:7" x14ac:dyDescent="0.3">
      <c r="A172" t="s">
        <v>2172</v>
      </c>
      <c r="B172">
        <f t="shared" si="2"/>
        <v>171</v>
      </c>
      <c r="C172" t="s">
        <v>3545</v>
      </c>
      <c r="D172" t="s">
        <v>3551</v>
      </c>
      <c r="E172" t="s">
        <v>2123</v>
      </c>
      <c r="F172">
        <v>4</v>
      </c>
      <c r="G172" t="s">
        <v>2123</v>
      </c>
    </row>
    <row r="173" spans="1:7" x14ac:dyDescent="0.3">
      <c r="A173" t="s">
        <v>2339</v>
      </c>
      <c r="B173">
        <f t="shared" si="2"/>
        <v>172</v>
      </c>
      <c r="C173" t="s">
        <v>2123</v>
      </c>
      <c r="D173" t="s">
        <v>3551</v>
      </c>
      <c r="E173" t="s">
        <v>2123</v>
      </c>
      <c r="F173">
        <v>4</v>
      </c>
      <c r="G173" t="s">
        <v>2123</v>
      </c>
    </row>
    <row r="174" spans="1:7" x14ac:dyDescent="0.3">
      <c r="A174" t="s">
        <v>2341</v>
      </c>
      <c r="B174">
        <f t="shared" si="2"/>
        <v>173</v>
      </c>
      <c r="C174" t="s">
        <v>2123</v>
      </c>
      <c r="D174" t="s">
        <v>3551</v>
      </c>
      <c r="E174" t="s">
        <v>2123</v>
      </c>
      <c r="F174">
        <v>4</v>
      </c>
      <c r="G174" t="s">
        <v>2123</v>
      </c>
    </row>
    <row r="175" spans="1:7" x14ac:dyDescent="0.3">
      <c r="A175" t="s">
        <v>2340</v>
      </c>
      <c r="B175">
        <f t="shared" si="2"/>
        <v>174</v>
      </c>
      <c r="C175" t="s">
        <v>2123</v>
      </c>
      <c r="D175" t="s">
        <v>3551</v>
      </c>
      <c r="E175" t="s">
        <v>2123</v>
      </c>
      <c r="F175">
        <v>4</v>
      </c>
      <c r="G175" t="s">
        <v>2123</v>
      </c>
    </row>
    <row r="176" spans="1:7" x14ac:dyDescent="0.3">
      <c r="A176" t="s">
        <v>2590</v>
      </c>
      <c r="B176">
        <f t="shared" si="2"/>
        <v>175</v>
      </c>
      <c r="C176" t="s">
        <v>2123</v>
      </c>
      <c r="D176" t="s">
        <v>2123</v>
      </c>
      <c r="E176" t="s">
        <v>2123</v>
      </c>
      <c r="F176" t="s">
        <v>2123</v>
      </c>
      <c r="G176" t="s">
        <v>2123</v>
      </c>
    </row>
    <row r="177" spans="1:7" x14ac:dyDescent="0.3">
      <c r="A177" t="s">
        <v>2567</v>
      </c>
      <c r="B177">
        <f t="shared" si="2"/>
        <v>176</v>
      </c>
      <c r="C177" t="s">
        <v>2123</v>
      </c>
      <c r="D177" t="s">
        <v>3551</v>
      </c>
      <c r="E177" t="s">
        <v>2123</v>
      </c>
      <c r="F177">
        <v>4</v>
      </c>
      <c r="G177" t="s">
        <v>2123</v>
      </c>
    </row>
    <row r="178" spans="1:7" x14ac:dyDescent="0.3">
      <c r="A178" t="s">
        <v>2566</v>
      </c>
      <c r="B178">
        <f t="shared" si="2"/>
        <v>177</v>
      </c>
      <c r="C178" t="s">
        <v>2123</v>
      </c>
      <c r="D178" t="s">
        <v>3551</v>
      </c>
      <c r="E178" t="s">
        <v>2123</v>
      </c>
      <c r="F178">
        <v>4</v>
      </c>
      <c r="G178" t="s">
        <v>2123</v>
      </c>
    </row>
    <row r="179" spans="1:7" x14ac:dyDescent="0.3">
      <c r="A179" t="s">
        <v>2591</v>
      </c>
      <c r="B179">
        <f t="shared" si="2"/>
        <v>178</v>
      </c>
      <c r="C179" t="s">
        <v>2123</v>
      </c>
      <c r="D179" t="s">
        <v>2123</v>
      </c>
      <c r="E179" t="s">
        <v>2123</v>
      </c>
      <c r="F179" t="s">
        <v>2123</v>
      </c>
      <c r="G179" t="s">
        <v>2123</v>
      </c>
    </row>
    <row r="180" spans="1:7" x14ac:dyDescent="0.3">
      <c r="A180" t="s">
        <v>2592</v>
      </c>
      <c r="B180">
        <f t="shared" si="2"/>
        <v>179</v>
      </c>
      <c r="C180" t="s">
        <v>2123</v>
      </c>
      <c r="D180" t="s">
        <v>2123</v>
      </c>
      <c r="E180" t="s">
        <v>2123</v>
      </c>
      <c r="F180" t="s">
        <v>2123</v>
      </c>
      <c r="G180" t="s">
        <v>2123</v>
      </c>
    </row>
    <row r="181" spans="1:7" x14ac:dyDescent="0.3">
      <c r="A181" t="s">
        <v>2182</v>
      </c>
      <c r="B181">
        <f t="shared" si="2"/>
        <v>180</v>
      </c>
      <c r="C181" t="s">
        <v>3545</v>
      </c>
      <c r="D181" t="s">
        <v>3551</v>
      </c>
      <c r="E181" t="s">
        <v>2123</v>
      </c>
      <c r="F181" t="s">
        <v>2123</v>
      </c>
      <c r="G181" t="s">
        <v>2123</v>
      </c>
    </row>
    <row r="182" spans="1:7" x14ac:dyDescent="0.3">
      <c r="A182" t="s">
        <v>2181</v>
      </c>
      <c r="B182">
        <f t="shared" si="2"/>
        <v>181</v>
      </c>
      <c r="C182" t="s">
        <v>3545</v>
      </c>
      <c r="D182" t="s">
        <v>3551</v>
      </c>
      <c r="E182" t="s">
        <v>2123</v>
      </c>
      <c r="F182" t="s">
        <v>2123</v>
      </c>
      <c r="G182" t="s">
        <v>2123</v>
      </c>
    </row>
    <row r="183" spans="1:7" x14ac:dyDescent="0.3">
      <c r="A183" t="s">
        <v>2342</v>
      </c>
      <c r="B183">
        <f t="shared" si="2"/>
        <v>182</v>
      </c>
      <c r="C183" t="s">
        <v>2123</v>
      </c>
      <c r="D183" t="s">
        <v>3551</v>
      </c>
      <c r="E183" t="s">
        <v>2123</v>
      </c>
      <c r="F183">
        <v>4</v>
      </c>
      <c r="G183" t="s">
        <v>2123</v>
      </c>
    </row>
    <row r="184" spans="1:7" x14ac:dyDescent="0.3">
      <c r="A184" t="s">
        <v>2343</v>
      </c>
      <c r="B184">
        <f t="shared" si="2"/>
        <v>183</v>
      </c>
      <c r="C184" t="s">
        <v>2123</v>
      </c>
      <c r="D184" t="s">
        <v>3551</v>
      </c>
      <c r="E184" t="s">
        <v>3550</v>
      </c>
      <c r="F184">
        <v>4</v>
      </c>
      <c r="G184">
        <v>5</v>
      </c>
    </row>
    <row r="185" spans="1:7" x14ac:dyDescent="0.3">
      <c r="A185" t="s">
        <v>2593</v>
      </c>
      <c r="B185">
        <f t="shared" si="2"/>
        <v>184</v>
      </c>
      <c r="C185" t="s">
        <v>2123</v>
      </c>
      <c r="D185" t="s">
        <v>2123</v>
      </c>
      <c r="E185" t="s">
        <v>3550</v>
      </c>
      <c r="F185" t="s">
        <v>2123</v>
      </c>
      <c r="G185">
        <v>5</v>
      </c>
    </row>
    <row r="186" spans="1:7" x14ac:dyDescent="0.3">
      <c r="A186" t="s">
        <v>2344</v>
      </c>
      <c r="B186">
        <f t="shared" si="2"/>
        <v>185</v>
      </c>
      <c r="C186" t="s">
        <v>2123</v>
      </c>
      <c r="D186" t="s">
        <v>3551</v>
      </c>
      <c r="E186" t="s">
        <v>3550</v>
      </c>
      <c r="F186" t="s">
        <v>2123</v>
      </c>
      <c r="G186">
        <v>5</v>
      </c>
    </row>
    <row r="187" spans="1:7" x14ac:dyDescent="0.3">
      <c r="A187" t="s">
        <v>2351</v>
      </c>
      <c r="B187">
        <f t="shared" si="2"/>
        <v>186</v>
      </c>
      <c r="C187" t="s">
        <v>2123</v>
      </c>
      <c r="D187" t="s">
        <v>3551</v>
      </c>
      <c r="E187" t="s">
        <v>3550</v>
      </c>
      <c r="F187">
        <v>4</v>
      </c>
      <c r="G187">
        <v>5</v>
      </c>
    </row>
    <row r="188" spans="1:7" x14ac:dyDescent="0.3">
      <c r="A188" t="s">
        <v>2349</v>
      </c>
      <c r="B188">
        <f t="shared" si="2"/>
        <v>187</v>
      </c>
      <c r="C188" t="s">
        <v>2123</v>
      </c>
      <c r="D188" t="s">
        <v>3551</v>
      </c>
      <c r="E188" t="s">
        <v>2123</v>
      </c>
      <c r="F188">
        <v>4</v>
      </c>
      <c r="G188" t="s">
        <v>2123</v>
      </c>
    </row>
    <row r="189" spans="1:7" x14ac:dyDescent="0.3">
      <c r="A189" t="s">
        <v>2347</v>
      </c>
      <c r="B189">
        <f t="shared" si="2"/>
        <v>188</v>
      </c>
      <c r="C189" t="s">
        <v>2123</v>
      </c>
      <c r="D189" t="s">
        <v>3551</v>
      </c>
      <c r="E189" t="s">
        <v>2123</v>
      </c>
      <c r="F189">
        <v>4</v>
      </c>
      <c r="G189" t="s">
        <v>2123</v>
      </c>
    </row>
    <row r="190" spans="1:7" x14ac:dyDescent="0.3">
      <c r="A190" t="s">
        <v>2345</v>
      </c>
      <c r="B190">
        <f t="shared" si="2"/>
        <v>189</v>
      </c>
      <c r="C190" t="s">
        <v>2123</v>
      </c>
      <c r="D190" t="s">
        <v>3551</v>
      </c>
      <c r="E190" t="s">
        <v>2123</v>
      </c>
      <c r="F190">
        <v>4</v>
      </c>
      <c r="G190" t="s">
        <v>2123</v>
      </c>
    </row>
    <row r="191" spans="1:7" x14ac:dyDescent="0.3">
      <c r="A191" t="s">
        <v>2350</v>
      </c>
      <c r="B191">
        <f t="shared" si="2"/>
        <v>190</v>
      </c>
      <c r="C191" t="s">
        <v>2123</v>
      </c>
      <c r="D191" t="s">
        <v>3551</v>
      </c>
      <c r="E191" t="s">
        <v>2123</v>
      </c>
      <c r="F191">
        <v>4</v>
      </c>
      <c r="G191" t="s">
        <v>2123</v>
      </c>
    </row>
    <row r="192" spans="1:7" x14ac:dyDescent="0.3">
      <c r="A192" t="s">
        <v>2348</v>
      </c>
      <c r="B192">
        <f t="shared" si="2"/>
        <v>191</v>
      </c>
      <c r="C192" t="s">
        <v>2123</v>
      </c>
      <c r="D192" t="s">
        <v>3551</v>
      </c>
      <c r="E192" t="s">
        <v>2123</v>
      </c>
      <c r="F192">
        <v>4</v>
      </c>
      <c r="G192" t="s">
        <v>2123</v>
      </c>
    </row>
    <row r="193" spans="1:7" x14ac:dyDescent="0.3">
      <c r="A193" t="s">
        <v>2346</v>
      </c>
      <c r="B193">
        <f t="shared" si="2"/>
        <v>192</v>
      </c>
      <c r="C193" t="s">
        <v>2123</v>
      </c>
      <c r="D193" t="s">
        <v>3551</v>
      </c>
      <c r="E193" t="s">
        <v>2123</v>
      </c>
      <c r="F193">
        <v>4</v>
      </c>
      <c r="G193" t="s">
        <v>2123</v>
      </c>
    </row>
    <row r="194" spans="1:7" x14ac:dyDescent="0.3">
      <c r="A194" t="s">
        <v>2187</v>
      </c>
      <c r="B194">
        <f t="shared" ref="B194:B257" si="3">B193+1</f>
        <v>193</v>
      </c>
      <c r="C194" t="s">
        <v>3545</v>
      </c>
      <c r="D194" t="s">
        <v>3551</v>
      </c>
      <c r="E194" t="s">
        <v>2123</v>
      </c>
      <c r="F194" t="s">
        <v>2123</v>
      </c>
      <c r="G194" t="s">
        <v>2123</v>
      </c>
    </row>
    <row r="195" spans="1:7" x14ac:dyDescent="0.3">
      <c r="A195" t="s">
        <v>2184</v>
      </c>
      <c r="B195">
        <f t="shared" si="3"/>
        <v>194</v>
      </c>
      <c r="C195" t="s">
        <v>3545</v>
      </c>
      <c r="D195" t="s">
        <v>3551</v>
      </c>
      <c r="E195" t="s">
        <v>2123</v>
      </c>
      <c r="F195" t="s">
        <v>2123</v>
      </c>
      <c r="G195" t="s">
        <v>2123</v>
      </c>
    </row>
    <row r="196" spans="1:7" x14ac:dyDescent="0.3">
      <c r="A196" t="s">
        <v>2185</v>
      </c>
      <c r="B196">
        <f t="shared" si="3"/>
        <v>195</v>
      </c>
      <c r="C196" t="s">
        <v>3545</v>
      </c>
      <c r="D196" t="s">
        <v>3551</v>
      </c>
      <c r="E196" t="s">
        <v>2123</v>
      </c>
      <c r="F196" t="s">
        <v>2123</v>
      </c>
      <c r="G196" t="s">
        <v>2123</v>
      </c>
    </row>
    <row r="197" spans="1:7" x14ac:dyDescent="0.3">
      <c r="A197" t="s">
        <v>2186</v>
      </c>
      <c r="B197">
        <f t="shared" si="3"/>
        <v>196</v>
      </c>
      <c r="C197" t="s">
        <v>3545</v>
      </c>
      <c r="D197" t="s">
        <v>3551</v>
      </c>
      <c r="E197" t="s">
        <v>2123</v>
      </c>
      <c r="F197" t="s">
        <v>2123</v>
      </c>
      <c r="G197" t="s">
        <v>2123</v>
      </c>
    </row>
    <row r="198" spans="1:7" x14ac:dyDescent="0.3">
      <c r="A198" t="s">
        <v>2183</v>
      </c>
      <c r="B198">
        <f t="shared" si="3"/>
        <v>197</v>
      </c>
      <c r="C198" t="s">
        <v>3545</v>
      </c>
      <c r="D198" t="s">
        <v>3551</v>
      </c>
      <c r="E198" t="s">
        <v>2123</v>
      </c>
      <c r="F198" t="s">
        <v>2123</v>
      </c>
      <c r="G198" t="s">
        <v>2123</v>
      </c>
    </row>
    <row r="199" spans="1:7" x14ac:dyDescent="0.3">
      <c r="A199" t="s">
        <v>2188</v>
      </c>
      <c r="B199">
        <f t="shared" si="3"/>
        <v>198</v>
      </c>
      <c r="C199" t="s">
        <v>3545</v>
      </c>
      <c r="D199" t="s">
        <v>3551</v>
      </c>
      <c r="E199" t="s">
        <v>2123</v>
      </c>
      <c r="F199" t="s">
        <v>2123</v>
      </c>
      <c r="G199" t="s">
        <v>2123</v>
      </c>
    </row>
    <row r="200" spans="1:7" x14ac:dyDescent="0.3">
      <c r="A200" t="s">
        <v>2352</v>
      </c>
      <c r="B200">
        <f t="shared" si="3"/>
        <v>199</v>
      </c>
      <c r="C200" t="s">
        <v>2123</v>
      </c>
      <c r="D200" t="s">
        <v>3551</v>
      </c>
      <c r="E200" t="s">
        <v>3550</v>
      </c>
      <c r="F200" t="s">
        <v>2123</v>
      </c>
      <c r="G200">
        <v>5</v>
      </c>
    </row>
    <row r="201" spans="1:7" x14ac:dyDescent="0.3">
      <c r="A201" t="s">
        <v>2355</v>
      </c>
      <c r="B201">
        <f t="shared" si="3"/>
        <v>200</v>
      </c>
      <c r="C201" t="s">
        <v>3545</v>
      </c>
      <c r="D201" t="s">
        <v>3551</v>
      </c>
      <c r="E201" t="s">
        <v>2123</v>
      </c>
      <c r="F201">
        <v>4</v>
      </c>
      <c r="G201" t="s">
        <v>2123</v>
      </c>
    </row>
    <row r="202" spans="1:7" x14ac:dyDescent="0.3">
      <c r="A202" t="s">
        <v>2354</v>
      </c>
      <c r="B202">
        <f t="shared" si="3"/>
        <v>201</v>
      </c>
      <c r="C202" t="s">
        <v>3545</v>
      </c>
      <c r="D202" t="s">
        <v>3551</v>
      </c>
      <c r="E202" t="s">
        <v>2123</v>
      </c>
      <c r="F202">
        <v>4</v>
      </c>
      <c r="G202" t="s">
        <v>2123</v>
      </c>
    </row>
    <row r="203" spans="1:7" x14ac:dyDescent="0.3">
      <c r="A203" t="s">
        <v>2353</v>
      </c>
      <c r="B203">
        <f t="shared" si="3"/>
        <v>202</v>
      </c>
      <c r="C203" t="s">
        <v>2123</v>
      </c>
      <c r="D203" t="s">
        <v>3551</v>
      </c>
      <c r="E203" t="s">
        <v>2123</v>
      </c>
      <c r="F203" t="s">
        <v>2123</v>
      </c>
      <c r="G203" t="s">
        <v>2123</v>
      </c>
    </row>
    <row r="204" spans="1:7" x14ac:dyDescent="0.3">
      <c r="A204" t="s">
        <v>3430</v>
      </c>
      <c r="B204">
        <f t="shared" si="3"/>
        <v>203</v>
      </c>
      <c r="C204" t="s">
        <v>2123</v>
      </c>
      <c r="D204" t="s">
        <v>2123</v>
      </c>
      <c r="E204" t="s">
        <v>2123</v>
      </c>
      <c r="F204" t="s">
        <v>2123</v>
      </c>
      <c r="G204" t="s">
        <v>2123</v>
      </c>
    </row>
    <row r="205" spans="1:7" x14ac:dyDescent="0.3">
      <c r="A205" t="s">
        <v>2358</v>
      </c>
      <c r="B205">
        <f t="shared" si="3"/>
        <v>204</v>
      </c>
      <c r="C205" t="s">
        <v>2123</v>
      </c>
      <c r="D205" t="s">
        <v>3551</v>
      </c>
      <c r="E205" t="s">
        <v>2123</v>
      </c>
      <c r="F205" t="s">
        <v>2123</v>
      </c>
      <c r="G205" t="s">
        <v>2123</v>
      </c>
    </row>
    <row r="206" spans="1:7" x14ac:dyDescent="0.3">
      <c r="A206" t="s">
        <v>2357</v>
      </c>
      <c r="B206">
        <f t="shared" si="3"/>
        <v>205</v>
      </c>
      <c r="C206" t="s">
        <v>2123</v>
      </c>
      <c r="D206" t="s">
        <v>3551</v>
      </c>
      <c r="E206" t="s">
        <v>2123</v>
      </c>
      <c r="F206" t="s">
        <v>2123</v>
      </c>
      <c r="G206" t="s">
        <v>2123</v>
      </c>
    </row>
    <row r="207" spans="1:7" x14ac:dyDescent="0.3">
      <c r="A207" t="s">
        <v>2356</v>
      </c>
      <c r="B207">
        <f t="shared" si="3"/>
        <v>206</v>
      </c>
      <c r="C207" t="s">
        <v>2123</v>
      </c>
      <c r="D207" t="s">
        <v>3551</v>
      </c>
      <c r="E207" t="s">
        <v>2123</v>
      </c>
      <c r="F207" t="s">
        <v>2123</v>
      </c>
      <c r="G207" t="s">
        <v>2123</v>
      </c>
    </row>
    <row r="208" spans="1:7" x14ac:dyDescent="0.3">
      <c r="A208" t="s">
        <v>2362</v>
      </c>
      <c r="B208">
        <f t="shared" si="3"/>
        <v>207</v>
      </c>
      <c r="C208" t="s">
        <v>2123</v>
      </c>
      <c r="D208" t="s">
        <v>3551</v>
      </c>
      <c r="E208" t="s">
        <v>3550</v>
      </c>
      <c r="F208" t="s">
        <v>2123</v>
      </c>
      <c r="G208">
        <v>5</v>
      </c>
    </row>
    <row r="209" spans="1:7" x14ac:dyDescent="0.3">
      <c r="A209" t="s">
        <v>992</v>
      </c>
      <c r="B209">
        <f t="shared" si="3"/>
        <v>208</v>
      </c>
      <c r="C209" t="s">
        <v>2123</v>
      </c>
      <c r="D209" t="s">
        <v>3551</v>
      </c>
      <c r="E209" t="s">
        <v>3550</v>
      </c>
      <c r="F209">
        <v>4</v>
      </c>
      <c r="G209">
        <v>5</v>
      </c>
    </row>
    <row r="210" spans="1:7" x14ac:dyDescent="0.3">
      <c r="A210" t="s">
        <v>2361</v>
      </c>
      <c r="B210">
        <f t="shared" si="3"/>
        <v>209</v>
      </c>
      <c r="C210" t="s">
        <v>2123</v>
      </c>
      <c r="D210" t="s">
        <v>3551</v>
      </c>
      <c r="E210" t="s">
        <v>2123</v>
      </c>
      <c r="F210">
        <v>4</v>
      </c>
      <c r="G210" t="s">
        <v>2123</v>
      </c>
    </row>
    <row r="211" spans="1:7" x14ac:dyDescent="0.3">
      <c r="A211" t="s">
        <v>2360</v>
      </c>
      <c r="B211">
        <f t="shared" si="3"/>
        <v>210</v>
      </c>
      <c r="C211" t="s">
        <v>2123</v>
      </c>
      <c r="D211" t="s">
        <v>3551</v>
      </c>
      <c r="E211" t="s">
        <v>3550</v>
      </c>
      <c r="F211" t="s">
        <v>2123</v>
      </c>
      <c r="G211">
        <v>5</v>
      </c>
    </row>
    <row r="212" spans="1:7" x14ac:dyDescent="0.3">
      <c r="A212" t="s">
        <v>2363</v>
      </c>
      <c r="B212">
        <f t="shared" si="3"/>
        <v>211</v>
      </c>
      <c r="C212" t="s">
        <v>2123</v>
      </c>
      <c r="D212" t="s">
        <v>3551</v>
      </c>
      <c r="E212" t="s">
        <v>2123</v>
      </c>
      <c r="F212" t="s">
        <v>2123</v>
      </c>
      <c r="G212" t="s">
        <v>2123</v>
      </c>
    </row>
    <row r="213" spans="1:7" x14ac:dyDescent="0.3">
      <c r="A213" t="s">
        <v>2365</v>
      </c>
      <c r="B213">
        <f t="shared" si="3"/>
        <v>212</v>
      </c>
      <c r="C213" t="s">
        <v>2123</v>
      </c>
      <c r="D213" t="s">
        <v>3551</v>
      </c>
      <c r="E213" t="s">
        <v>2123</v>
      </c>
      <c r="F213" t="s">
        <v>2123</v>
      </c>
      <c r="G213" t="s">
        <v>2123</v>
      </c>
    </row>
    <row r="214" spans="1:7" x14ac:dyDescent="0.3">
      <c r="A214" t="s">
        <v>530</v>
      </c>
      <c r="B214">
        <f t="shared" si="3"/>
        <v>213</v>
      </c>
      <c r="C214" t="s">
        <v>2123</v>
      </c>
      <c r="D214" t="s">
        <v>3551</v>
      </c>
      <c r="E214" t="s">
        <v>2123</v>
      </c>
      <c r="F214" t="s">
        <v>2123</v>
      </c>
      <c r="G214" t="s">
        <v>2123</v>
      </c>
    </row>
    <row r="215" spans="1:7" x14ac:dyDescent="0.3">
      <c r="A215" t="s">
        <v>531</v>
      </c>
      <c r="B215">
        <f t="shared" si="3"/>
        <v>214</v>
      </c>
      <c r="C215" t="s">
        <v>2123</v>
      </c>
      <c r="D215" t="s">
        <v>3551</v>
      </c>
      <c r="E215" t="s">
        <v>2123</v>
      </c>
      <c r="F215" t="s">
        <v>2123</v>
      </c>
      <c r="G215" t="s">
        <v>2123</v>
      </c>
    </row>
    <row r="216" spans="1:7" x14ac:dyDescent="0.3">
      <c r="A216" t="s">
        <v>2364</v>
      </c>
      <c r="B216">
        <f t="shared" si="3"/>
        <v>215</v>
      </c>
      <c r="C216" t="s">
        <v>2123</v>
      </c>
      <c r="D216" t="s">
        <v>3551</v>
      </c>
      <c r="E216" t="s">
        <v>2123</v>
      </c>
      <c r="F216" t="s">
        <v>2123</v>
      </c>
      <c r="G216" t="s">
        <v>2123</v>
      </c>
    </row>
    <row r="217" spans="1:7" x14ac:dyDescent="0.3">
      <c r="A217" t="s">
        <v>529</v>
      </c>
      <c r="B217">
        <f t="shared" si="3"/>
        <v>216</v>
      </c>
      <c r="C217" t="s">
        <v>2123</v>
      </c>
      <c r="D217" t="s">
        <v>3551</v>
      </c>
      <c r="E217" t="s">
        <v>2123</v>
      </c>
      <c r="F217" t="s">
        <v>2123</v>
      </c>
      <c r="G217" t="s">
        <v>2123</v>
      </c>
    </row>
    <row r="218" spans="1:7" x14ac:dyDescent="0.3">
      <c r="A218" t="s">
        <v>2366</v>
      </c>
      <c r="B218">
        <f t="shared" si="3"/>
        <v>217</v>
      </c>
      <c r="C218" t="s">
        <v>2123</v>
      </c>
      <c r="D218" t="s">
        <v>3551</v>
      </c>
      <c r="E218" t="s">
        <v>2123</v>
      </c>
      <c r="F218">
        <v>4</v>
      </c>
      <c r="G218" t="s">
        <v>2123</v>
      </c>
    </row>
    <row r="219" spans="1:7" x14ac:dyDescent="0.3">
      <c r="A219" t="s">
        <v>3371</v>
      </c>
      <c r="B219">
        <f t="shared" si="3"/>
        <v>218</v>
      </c>
      <c r="C219" t="s">
        <v>2123</v>
      </c>
      <c r="D219" t="s">
        <v>2123</v>
      </c>
      <c r="E219" t="s">
        <v>2123</v>
      </c>
      <c r="F219" t="s">
        <v>2123</v>
      </c>
      <c r="G219" t="s">
        <v>2123</v>
      </c>
    </row>
    <row r="220" spans="1:7" x14ac:dyDescent="0.3">
      <c r="A220" t="s">
        <v>2367</v>
      </c>
      <c r="B220">
        <f t="shared" si="3"/>
        <v>219</v>
      </c>
      <c r="C220" t="s">
        <v>2123</v>
      </c>
      <c r="D220" t="s">
        <v>3551</v>
      </c>
      <c r="E220" t="s">
        <v>2123</v>
      </c>
      <c r="F220" t="s">
        <v>2123</v>
      </c>
      <c r="G220" t="s">
        <v>2123</v>
      </c>
    </row>
    <row r="221" spans="1:7" x14ac:dyDescent="0.3">
      <c r="A221" t="s">
        <v>3365</v>
      </c>
      <c r="B221">
        <f t="shared" si="3"/>
        <v>220</v>
      </c>
      <c r="C221" t="s">
        <v>2123</v>
      </c>
      <c r="D221" t="s">
        <v>3551</v>
      </c>
      <c r="E221" t="s">
        <v>2123</v>
      </c>
      <c r="F221" t="s">
        <v>2123</v>
      </c>
      <c r="G221" t="s">
        <v>2123</v>
      </c>
    </row>
    <row r="222" spans="1:7" x14ac:dyDescent="0.3">
      <c r="A222" t="s">
        <v>3366</v>
      </c>
      <c r="B222">
        <f t="shared" si="3"/>
        <v>221</v>
      </c>
      <c r="C222" t="s">
        <v>2123</v>
      </c>
      <c r="D222" t="s">
        <v>3551</v>
      </c>
      <c r="E222" t="s">
        <v>2123</v>
      </c>
      <c r="F222" t="s">
        <v>2123</v>
      </c>
      <c r="G222" t="s">
        <v>2123</v>
      </c>
    </row>
    <row r="223" spans="1:7" x14ac:dyDescent="0.3">
      <c r="A223" t="s">
        <v>3367</v>
      </c>
      <c r="B223">
        <f t="shared" si="3"/>
        <v>222</v>
      </c>
      <c r="C223" t="s">
        <v>2123</v>
      </c>
      <c r="D223" t="s">
        <v>3551</v>
      </c>
      <c r="E223" t="s">
        <v>2123</v>
      </c>
      <c r="F223" t="s">
        <v>2123</v>
      </c>
      <c r="G223" t="s">
        <v>2123</v>
      </c>
    </row>
    <row r="224" spans="1:7" x14ac:dyDescent="0.3">
      <c r="A224" t="s">
        <v>3368</v>
      </c>
      <c r="B224">
        <f t="shared" si="3"/>
        <v>223</v>
      </c>
      <c r="C224" t="s">
        <v>2123</v>
      </c>
      <c r="D224" t="s">
        <v>3551</v>
      </c>
      <c r="E224" t="s">
        <v>2123</v>
      </c>
      <c r="F224" t="s">
        <v>2123</v>
      </c>
      <c r="G224" t="s">
        <v>2123</v>
      </c>
    </row>
    <row r="225" spans="1:7" x14ac:dyDescent="0.3">
      <c r="A225" t="s">
        <v>3369</v>
      </c>
      <c r="B225">
        <f t="shared" si="3"/>
        <v>224</v>
      </c>
      <c r="C225" t="s">
        <v>2123</v>
      </c>
      <c r="D225" t="s">
        <v>3551</v>
      </c>
      <c r="E225" t="s">
        <v>2123</v>
      </c>
      <c r="F225" t="s">
        <v>2123</v>
      </c>
      <c r="G225" t="s">
        <v>2123</v>
      </c>
    </row>
    <row r="226" spans="1:7" x14ac:dyDescent="0.3">
      <c r="A226" t="s">
        <v>3431</v>
      </c>
      <c r="B226">
        <f t="shared" si="3"/>
        <v>225</v>
      </c>
      <c r="C226" t="s">
        <v>2123</v>
      </c>
      <c r="D226" t="s">
        <v>2123</v>
      </c>
      <c r="E226" t="s">
        <v>2123</v>
      </c>
      <c r="F226" t="s">
        <v>2123</v>
      </c>
      <c r="G226" t="s">
        <v>2123</v>
      </c>
    </row>
    <row r="227" spans="1:7" x14ac:dyDescent="0.3">
      <c r="A227" t="s">
        <v>3432</v>
      </c>
      <c r="B227">
        <f t="shared" si="3"/>
        <v>226</v>
      </c>
      <c r="C227" t="s">
        <v>2123</v>
      </c>
      <c r="D227" t="s">
        <v>2123</v>
      </c>
      <c r="E227" t="s">
        <v>2123</v>
      </c>
      <c r="F227" t="s">
        <v>2123</v>
      </c>
      <c r="G227" t="s">
        <v>2123</v>
      </c>
    </row>
    <row r="228" spans="1:7" x14ac:dyDescent="0.3">
      <c r="A228" t="s">
        <v>2369</v>
      </c>
      <c r="B228">
        <f t="shared" si="3"/>
        <v>227</v>
      </c>
      <c r="C228" t="s">
        <v>2123</v>
      </c>
      <c r="D228" t="s">
        <v>3551</v>
      </c>
      <c r="E228" t="s">
        <v>3550</v>
      </c>
      <c r="F228" t="s">
        <v>2123</v>
      </c>
      <c r="G228">
        <v>5</v>
      </c>
    </row>
    <row r="229" spans="1:7" x14ac:dyDescent="0.3">
      <c r="A229" t="s">
        <v>2368</v>
      </c>
      <c r="B229">
        <f t="shared" si="3"/>
        <v>228</v>
      </c>
      <c r="C229" t="s">
        <v>2123</v>
      </c>
      <c r="D229" t="s">
        <v>3551</v>
      </c>
      <c r="E229" t="s">
        <v>3550</v>
      </c>
      <c r="F229" t="s">
        <v>2123</v>
      </c>
      <c r="G229">
        <v>5</v>
      </c>
    </row>
    <row r="230" spans="1:7" x14ac:dyDescent="0.3">
      <c r="A230" t="s">
        <v>2594</v>
      </c>
      <c r="B230">
        <f t="shared" si="3"/>
        <v>229</v>
      </c>
      <c r="C230" t="s">
        <v>2123</v>
      </c>
      <c r="D230" t="s">
        <v>2123</v>
      </c>
      <c r="E230" t="s">
        <v>2123</v>
      </c>
      <c r="F230" t="s">
        <v>2123</v>
      </c>
      <c r="G230" t="s">
        <v>2123</v>
      </c>
    </row>
    <row r="231" spans="1:7" x14ac:dyDescent="0.3">
      <c r="A231" t="s">
        <v>2595</v>
      </c>
      <c r="B231">
        <f t="shared" si="3"/>
        <v>230</v>
      </c>
      <c r="C231" t="s">
        <v>2123</v>
      </c>
      <c r="D231" t="s">
        <v>2123</v>
      </c>
      <c r="E231" t="s">
        <v>2123</v>
      </c>
      <c r="F231" t="s">
        <v>2123</v>
      </c>
      <c r="G231" t="s">
        <v>2123</v>
      </c>
    </row>
    <row r="232" spans="1:7" x14ac:dyDescent="0.3">
      <c r="A232" t="s">
        <v>2596</v>
      </c>
      <c r="B232">
        <f t="shared" si="3"/>
        <v>231</v>
      </c>
      <c r="C232" t="s">
        <v>2123</v>
      </c>
      <c r="D232" t="s">
        <v>2123</v>
      </c>
      <c r="E232" t="s">
        <v>2123</v>
      </c>
      <c r="F232" t="s">
        <v>2123</v>
      </c>
      <c r="G232" t="s">
        <v>2123</v>
      </c>
    </row>
    <row r="233" spans="1:7" x14ac:dyDescent="0.3">
      <c r="A233" t="s">
        <v>2596</v>
      </c>
      <c r="B233">
        <f t="shared" si="3"/>
        <v>232</v>
      </c>
      <c r="C233" t="s">
        <v>2123</v>
      </c>
      <c r="D233" t="s">
        <v>2123</v>
      </c>
      <c r="E233" t="s">
        <v>2123</v>
      </c>
      <c r="F233" t="s">
        <v>2123</v>
      </c>
      <c r="G233" t="s">
        <v>2123</v>
      </c>
    </row>
    <row r="234" spans="1:7" x14ac:dyDescent="0.3">
      <c r="A234" t="s">
        <v>2597</v>
      </c>
      <c r="B234">
        <f t="shared" si="3"/>
        <v>233</v>
      </c>
      <c r="C234" t="s">
        <v>2123</v>
      </c>
      <c r="D234" t="s">
        <v>2123</v>
      </c>
      <c r="E234" t="s">
        <v>3550</v>
      </c>
      <c r="F234" t="s">
        <v>2123</v>
      </c>
      <c r="G234">
        <v>5</v>
      </c>
    </row>
    <row r="235" spans="1:7" x14ac:dyDescent="0.3">
      <c r="A235" t="s">
        <v>2598</v>
      </c>
      <c r="B235">
        <f t="shared" si="3"/>
        <v>234</v>
      </c>
      <c r="C235" t="s">
        <v>2123</v>
      </c>
      <c r="D235" t="s">
        <v>2123</v>
      </c>
      <c r="E235" t="s">
        <v>2123</v>
      </c>
      <c r="F235" t="s">
        <v>2123</v>
      </c>
      <c r="G235" t="s">
        <v>2123</v>
      </c>
    </row>
    <row r="236" spans="1:7" x14ac:dyDescent="0.3">
      <c r="A236" t="s">
        <v>2375</v>
      </c>
      <c r="B236">
        <f t="shared" si="3"/>
        <v>235</v>
      </c>
      <c r="C236" t="s">
        <v>2123</v>
      </c>
      <c r="D236" t="s">
        <v>3551</v>
      </c>
      <c r="E236" t="s">
        <v>2123</v>
      </c>
      <c r="F236" t="s">
        <v>2123</v>
      </c>
      <c r="G236" t="s">
        <v>2123</v>
      </c>
    </row>
    <row r="237" spans="1:7" x14ac:dyDescent="0.3">
      <c r="A237" t="s">
        <v>2371</v>
      </c>
      <c r="B237">
        <f t="shared" si="3"/>
        <v>236</v>
      </c>
      <c r="C237" t="s">
        <v>2123</v>
      </c>
      <c r="D237" t="s">
        <v>3551</v>
      </c>
      <c r="E237" t="s">
        <v>2123</v>
      </c>
      <c r="F237" t="s">
        <v>2123</v>
      </c>
      <c r="G237" t="s">
        <v>2123</v>
      </c>
    </row>
    <row r="238" spans="1:7" x14ac:dyDescent="0.3">
      <c r="A238" t="s">
        <v>2374</v>
      </c>
      <c r="B238">
        <f t="shared" si="3"/>
        <v>237</v>
      </c>
      <c r="C238" t="s">
        <v>2123</v>
      </c>
      <c r="D238" t="s">
        <v>3551</v>
      </c>
      <c r="E238" t="s">
        <v>2123</v>
      </c>
      <c r="F238" t="s">
        <v>2123</v>
      </c>
      <c r="G238" t="s">
        <v>2123</v>
      </c>
    </row>
    <row r="239" spans="1:7" x14ac:dyDescent="0.3">
      <c r="A239" t="s">
        <v>2372</v>
      </c>
      <c r="B239">
        <f t="shared" si="3"/>
        <v>238</v>
      </c>
      <c r="C239" t="s">
        <v>2123</v>
      </c>
      <c r="D239" t="s">
        <v>3551</v>
      </c>
      <c r="E239" t="s">
        <v>2123</v>
      </c>
      <c r="F239" t="s">
        <v>2123</v>
      </c>
      <c r="G239" t="s">
        <v>2123</v>
      </c>
    </row>
    <row r="240" spans="1:7" x14ac:dyDescent="0.3">
      <c r="A240" t="s">
        <v>2376</v>
      </c>
      <c r="B240">
        <f t="shared" si="3"/>
        <v>239</v>
      </c>
      <c r="C240" t="s">
        <v>2123</v>
      </c>
      <c r="D240" t="s">
        <v>3551</v>
      </c>
      <c r="E240" t="s">
        <v>2123</v>
      </c>
      <c r="F240" t="s">
        <v>2123</v>
      </c>
      <c r="G240" t="s">
        <v>2123</v>
      </c>
    </row>
    <row r="241" spans="1:7" x14ac:dyDescent="0.3">
      <c r="A241" t="s">
        <v>2370</v>
      </c>
      <c r="B241">
        <f t="shared" si="3"/>
        <v>240</v>
      </c>
      <c r="C241" t="s">
        <v>2123</v>
      </c>
      <c r="D241" t="s">
        <v>3551</v>
      </c>
      <c r="E241" t="s">
        <v>2123</v>
      </c>
      <c r="F241" t="s">
        <v>2123</v>
      </c>
      <c r="G241" t="s">
        <v>2123</v>
      </c>
    </row>
    <row r="242" spans="1:7" x14ac:dyDescent="0.3">
      <c r="A242" t="s">
        <v>2373</v>
      </c>
      <c r="B242">
        <f t="shared" si="3"/>
        <v>241</v>
      </c>
      <c r="C242" t="s">
        <v>2123</v>
      </c>
      <c r="D242" t="s">
        <v>3551</v>
      </c>
      <c r="E242" t="s">
        <v>2123</v>
      </c>
      <c r="F242" t="s">
        <v>2123</v>
      </c>
      <c r="G242" t="s">
        <v>2123</v>
      </c>
    </row>
    <row r="243" spans="1:7" x14ac:dyDescent="0.3">
      <c r="A243" t="s">
        <v>2377</v>
      </c>
      <c r="B243">
        <f t="shared" si="3"/>
        <v>242</v>
      </c>
      <c r="C243" t="s">
        <v>2123</v>
      </c>
      <c r="D243" t="s">
        <v>3551</v>
      </c>
      <c r="E243" t="s">
        <v>2123</v>
      </c>
      <c r="F243" t="s">
        <v>2123</v>
      </c>
      <c r="G243" t="s">
        <v>2123</v>
      </c>
    </row>
    <row r="244" spans="1:7" x14ac:dyDescent="0.3">
      <c r="A244" t="s">
        <v>2380</v>
      </c>
      <c r="B244">
        <f t="shared" si="3"/>
        <v>243</v>
      </c>
      <c r="C244" t="s">
        <v>2123</v>
      </c>
      <c r="D244" t="s">
        <v>3551</v>
      </c>
      <c r="E244" t="s">
        <v>2123</v>
      </c>
      <c r="F244" t="s">
        <v>2123</v>
      </c>
      <c r="G244" t="s">
        <v>2123</v>
      </c>
    </row>
    <row r="245" spans="1:7" x14ac:dyDescent="0.3">
      <c r="A245" t="s">
        <v>2378</v>
      </c>
      <c r="B245">
        <f t="shared" si="3"/>
        <v>244</v>
      </c>
      <c r="C245" t="s">
        <v>2123</v>
      </c>
      <c r="D245" t="s">
        <v>3551</v>
      </c>
      <c r="E245" t="s">
        <v>2123</v>
      </c>
      <c r="F245" t="s">
        <v>2123</v>
      </c>
      <c r="G245" t="s">
        <v>2123</v>
      </c>
    </row>
    <row r="246" spans="1:7" x14ac:dyDescent="0.3">
      <c r="A246" t="s">
        <v>2379</v>
      </c>
      <c r="B246">
        <f t="shared" si="3"/>
        <v>245</v>
      </c>
      <c r="C246" t="s">
        <v>2123</v>
      </c>
      <c r="D246" t="s">
        <v>3551</v>
      </c>
      <c r="E246" t="s">
        <v>2123</v>
      </c>
      <c r="F246" t="s">
        <v>2123</v>
      </c>
      <c r="G246" t="s">
        <v>2123</v>
      </c>
    </row>
    <row r="247" spans="1:7" x14ac:dyDescent="0.3">
      <c r="A247" t="s">
        <v>2381</v>
      </c>
      <c r="B247">
        <f t="shared" si="3"/>
        <v>246</v>
      </c>
      <c r="C247" t="s">
        <v>2123</v>
      </c>
      <c r="D247" t="s">
        <v>3551</v>
      </c>
      <c r="E247" t="s">
        <v>2123</v>
      </c>
      <c r="F247" t="s">
        <v>2123</v>
      </c>
      <c r="G247" t="s">
        <v>2123</v>
      </c>
    </row>
    <row r="248" spans="1:7" x14ac:dyDescent="0.3">
      <c r="A248" t="s">
        <v>2382</v>
      </c>
      <c r="B248">
        <f t="shared" si="3"/>
        <v>247</v>
      </c>
      <c r="C248" t="s">
        <v>2123</v>
      </c>
      <c r="D248" t="s">
        <v>3551</v>
      </c>
      <c r="E248" t="s">
        <v>2123</v>
      </c>
      <c r="F248" t="s">
        <v>2123</v>
      </c>
      <c r="G248" t="s">
        <v>2123</v>
      </c>
    </row>
    <row r="249" spans="1:7" x14ac:dyDescent="0.3">
      <c r="A249" t="s">
        <v>2383</v>
      </c>
      <c r="B249">
        <f t="shared" si="3"/>
        <v>248</v>
      </c>
      <c r="C249" t="s">
        <v>2123</v>
      </c>
      <c r="D249" t="s">
        <v>3551</v>
      </c>
      <c r="E249" t="s">
        <v>2123</v>
      </c>
      <c r="F249" t="s">
        <v>2123</v>
      </c>
      <c r="G249" t="s">
        <v>2123</v>
      </c>
    </row>
    <row r="250" spans="1:7" x14ac:dyDescent="0.3">
      <c r="A250" t="s">
        <v>2384</v>
      </c>
      <c r="B250">
        <f t="shared" si="3"/>
        <v>249</v>
      </c>
      <c r="C250" t="s">
        <v>2123</v>
      </c>
      <c r="D250" t="s">
        <v>3551</v>
      </c>
      <c r="E250" t="s">
        <v>2123</v>
      </c>
      <c r="F250" t="s">
        <v>2123</v>
      </c>
      <c r="G250" t="s">
        <v>2123</v>
      </c>
    </row>
    <row r="251" spans="1:7" x14ac:dyDescent="0.3">
      <c r="A251" t="s">
        <v>2385</v>
      </c>
      <c r="B251">
        <f t="shared" si="3"/>
        <v>250</v>
      </c>
      <c r="C251" t="s">
        <v>2123</v>
      </c>
      <c r="D251" t="s">
        <v>3551</v>
      </c>
      <c r="E251" t="s">
        <v>2123</v>
      </c>
      <c r="F251" t="s">
        <v>2123</v>
      </c>
      <c r="G251" t="s">
        <v>2123</v>
      </c>
    </row>
    <row r="252" spans="1:7" x14ac:dyDescent="0.3">
      <c r="A252" t="s">
        <v>2386</v>
      </c>
      <c r="B252">
        <f t="shared" si="3"/>
        <v>251</v>
      </c>
      <c r="C252" t="s">
        <v>2123</v>
      </c>
      <c r="D252" t="s">
        <v>3551</v>
      </c>
      <c r="E252" t="s">
        <v>2123</v>
      </c>
      <c r="F252" t="s">
        <v>2123</v>
      </c>
      <c r="G252" t="s">
        <v>2123</v>
      </c>
    </row>
    <row r="253" spans="1:7" x14ac:dyDescent="0.3">
      <c r="A253" t="s">
        <v>2387</v>
      </c>
      <c r="B253">
        <f t="shared" si="3"/>
        <v>252</v>
      </c>
      <c r="C253" t="s">
        <v>2123</v>
      </c>
      <c r="D253" t="s">
        <v>3551</v>
      </c>
      <c r="E253" t="s">
        <v>2123</v>
      </c>
      <c r="F253" t="s">
        <v>2123</v>
      </c>
      <c r="G253" t="s">
        <v>2123</v>
      </c>
    </row>
    <row r="254" spans="1:7" x14ac:dyDescent="0.3">
      <c r="A254" t="s">
        <v>2388</v>
      </c>
      <c r="B254">
        <f t="shared" si="3"/>
        <v>253</v>
      </c>
      <c r="C254" t="s">
        <v>2123</v>
      </c>
      <c r="D254" t="s">
        <v>3551</v>
      </c>
      <c r="E254" t="s">
        <v>2123</v>
      </c>
      <c r="F254" t="s">
        <v>2123</v>
      </c>
      <c r="G254" t="s">
        <v>2123</v>
      </c>
    </row>
    <row r="255" spans="1:7" x14ac:dyDescent="0.3">
      <c r="A255" t="s">
        <v>2389</v>
      </c>
      <c r="B255">
        <f t="shared" si="3"/>
        <v>254</v>
      </c>
      <c r="C255" t="s">
        <v>2123</v>
      </c>
      <c r="D255" t="s">
        <v>3551</v>
      </c>
      <c r="E255" t="s">
        <v>2123</v>
      </c>
      <c r="F255" t="s">
        <v>2123</v>
      </c>
      <c r="G255" t="s">
        <v>2123</v>
      </c>
    </row>
    <row r="256" spans="1:7" x14ac:dyDescent="0.3">
      <c r="A256" t="s">
        <v>2390</v>
      </c>
      <c r="B256">
        <f t="shared" si="3"/>
        <v>255</v>
      </c>
      <c r="C256" t="s">
        <v>2123</v>
      </c>
      <c r="D256" t="s">
        <v>3551</v>
      </c>
      <c r="E256" t="s">
        <v>2123</v>
      </c>
      <c r="F256" t="s">
        <v>2123</v>
      </c>
      <c r="G256" t="s">
        <v>2123</v>
      </c>
    </row>
    <row r="257" spans="1:7" x14ac:dyDescent="0.3">
      <c r="A257" t="s">
        <v>2391</v>
      </c>
      <c r="B257">
        <f t="shared" si="3"/>
        <v>256</v>
      </c>
      <c r="C257" t="s">
        <v>2123</v>
      </c>
      <c r="D257" t="s">
        <v>3551</v>
      </c>
      <c r="E257" t="s">
        <v>2123</v>
      </c>
      <c r="F257" t="s">
        <v>2123</v>
      </c>
      <c r="G257" t="s">
        <v>2123</v>
      </c>
    </row>
    <row r="258" spans="1:7" x14ac:dyDescent="0.3">
      <c r="A258" t="s">
        <v>2189</v>
      </c>
      <c r="B258">
        <f t="shared" ref="B258:B321" si="4">B257+1</f>
        <v>257</v>
      </c>
      <c r="C258" t="s">
        <v>3545</v>
      </c>
      <c r="D258" t="s">
        <v>3551</v>
      </c>
      <c r="E258" t="s">
        <v>2123</v>
      </c>
      <c r="F258">
        <v>4</v>
      </c>
      <c r="G258" t="s">
        <v>2123</v>
      </c>
    </row>
    <row r="259" spans="1:7" x14ac:dyDescent="0.3">
      <c r="A259" t="s">
        <v>2190</v>
      </c>
      <c r="B259">
        <f t="shared" si="4"/>
        <v>258</v>
      </c>
      <c r="C259" t="s">
        <v>3545</v>
      </c>
      <c r="D259" t="s">
        <v>3551</v>
      </c>
      <c r="E259" t="s">
        <v>2123</v>
      </c>
      <c r="F259">
        <v>4</v>
      </c>
      <c r="G259" t="s">
        <v>2123</v>
      </c>
    </row>
    <row r="260" spans="1:7" x14ac:dyDescent="0.3">
      <c r="A260" t="s">
        <v>2191</v>
      </c>
      <c r="B260">
        <f t="shared" si="4"/>
        <v>259</v>
      </c>
      <c r="C260" t="s">
        <v>3545</v>
      </c>
      <c r="D260" t="s">
        <v>3551</v>
      </c>
      <c r="E260" t="s">
        <v>2123</v>
      </c>
      <c r="F260">
        <v>4</v>
      </c>
      <c r="G260" t="s">
        <v>2123</v>
      </c>
    </row>
    <row r="261" spans="1:7" x14ac:dyDescent="0.3">
      <c r="A261" t="s">
        <v>2395</v>
      </c>
      <c r="B261">
        <f t="shared" si="4"/>
        <v>260</v>
      </c>
      <c r="C261" t="s">
        <v>2123</v>
      </c>
      <c r="D261" t="s">
        <v>3551</v>
      </c>
      <c r="E261" t="s">
        <v>2123</v>
      </c>
      <c r="F261" t="s">
        <v>2123</v>
      </c>
      <c r="G261" t="s">
        <v>2123</v>
      </c>
    </row>
    <row r="262" spans="1:7" x14ac:dyDescent="0.3">
      <c r="A262" t="s">
        <v>2396</v>
      </c>
      <c r="B262">
        <f t="shared" si="4"/>
        <v>261</v>
      </c>
      <c r="C262" t="s">
        <v>2123</v>
      </c>
      <c r="D262" t="s">
        <v>3551</v>
      </c>
      <c r="E262" t="s">
        <v>2123</v>
      </c>
      <c r="F262" t="s">
        <v>2123</v>
      </c>
      <c r="G262" t="s">
        <v>2123</v>
      </c>
    </row>
    <row r="263" spans="1:7" x14ac:dyDescent="0.3">
      <c r="A263" t="s">
        <v>2399</v>
      </c>
      <c r="B263">
        <f t="shared" si="4"/>
        <v>262</v>
      </c>
      <c r="C263" t="s">
        <v>2123</v>
      </c>
      <c r="D263" t="s">
        <v>3551</v>
      </c>
      <c r="E263" t="s">
        <v>2123</v>
      </c>
      <c r="F263" t="s">
        <v>2123</v>
      </c>
      <c r="G263" t="s">
        <v>2123</v>
      </c>
    </row>
    <row r="264" spans="1:7" x14ac:dyDescent="0.3">
      <c r="A264" t="s">
        <v>2398</v>
      </c>
      <c r="B264">
        <f t="shared" si="4"/>
        <v>263</v>
      </c>
      <c r="C264" t="s">
        <v>2123</v>
      </c>
      <c r="D264" t="s">
        <v>3551</v>
      </c>
      <c r="E264" t="s">
        <v>2123</v>
      </c>
      <c r="F264" t="s">
        <v>2123</v>
      </c>
      <c r="G264" t="s">
        <v>2123</v>
      </c>
    </row>
    <row r="265" spans="1:7" x14ac:dyDescent="0.3">
      <c r="A265" t="s">
        <v>2196</v>
      </c>
      <c r="B265">
        <f t="shared" si="4"/>
        <v>264</v>
      </c>
      <c r="C265" t="s">
        <v>3545</v>
      </c>
      <c r="D265" t="s">
        <v>3551</v>
      </c>
      <c r="E265" t="s">
        <v>3550</v>
      </c>
      <c r="F265" t="s">
        <v>2123</v>
      </c>
      <c r="G265">
        <v>5</v>
      </c>
    </row>
    <row r="266" spans="1:7" x14ac:dyDescent="0.3">
      <c r="A266" t="s">
        <v>2192</v>
      </c>
      <c r="B266">
        <f t="shared" si="4"/>
        <v>265</v>
      </c>
      <c r="C266" t="s">
        <v>3545</v>
      </c>
      <c r="D266" t="s">
        <v>3551</v>
      </c>
      <c r="E266" t="s">
        <v>2123</v>
      </c>
      <c r="F266" t="s">
        <v>2123</v>
      </c>
      <c r="G266" t="s">
        <v>2123</v>
      </c>
    </row>
    <row r="267" spans="1:7" x14ac:dyDescent="0.3">
      <c r="A267" t="s">
        <v>2400</v>
      </c>
      <c r="B267">
        <f t="shared" si="4"/>
        <v>266</v>
      </c>
      <c r="C267" t="s">
        <v>2123</v>
      </c>
      <c r="D267" t="s">
        <v>3551</v>
      </c>
      <c r="E267" t="s">
        <v>2123</v>
      </c>
      <c r="F267" t="s">
        <v>2123</v>
      </c>
      <c r="G267" t="s">
        <v>2123</v>
      </c>
    </row>
    <row r="268" spans="1:7" x14ac:dyDescent="0.3">
      <c r="A268" t="s">
        <v>2188</v>
      </c>
      <c r="B268">
        <f t="shared" si="4"/>
        <v>267</v>
      </c>
      <c r="C268" t="s">
        <v>3545</v>
      </c>
      <c r="D268" t="s">
        <v>3551</v>
      </c>
      <c r="E268" t="s">
        <v>2123</v>
      </c>
      <c r="F268" t="s">
        <v>2123</v>
      </c>
      <c r="G268" t="s">
        <v>2123</v>
      </c>
    </row>
    <row r="269" spans="1:7" x14ac:dyDescent="0.3">
      <c r="A269" t="s">
        <v>2194</v>
      </c>
      <c r="B269">
        <f t="shared" si="4"/>
        <v>268</v>
      </c>
      <c r="C269" t="s">
        <v>3545</v>
      </c>
      <c r="D269" t="s">
        <v>3551</v>
      </c>
      <c r="E269" t="s">
        <v>2123</v>
      </c>
      <c r="F269" t="s">
        <v>2123</v>
      </c>
      <c r="G269" t="s">
        <v>2123</v>
      </c>
    </row>
    <row r="270" spans="1:7" x14ac:dyDescent="0.3">
      <c r="A270" t="s">
        <v>2127</v>
      </c>
      <c r="B270">
        <f t="shared" si="4"/>
        <v>269</v>
      </c>
      <c r="C270" t="s">
        <v>3545</v>
      </c>
      <c r="D270" t="s">
        <v>3551</v>
      </c>
      <c r="E270" t="s">
        <v>3550</v>
      </c>
      <c r="F270">
        <v>4</v>
      </c>
      <c r="G270">
        <v>5</v>
      </c>
    </row>
    <row r="271" spans="1:7" x14ac:dyDescent="0.3">
      <c r="A271" t="s">
        <v>2193</v>
      </c>
      <c r="B271">
        <f t="shared" si="4"/>
        <v>270</v>
      </c>
      <c r="C271" t="s">
        <v>3545</v>
      </c>
      <c r="D271" t="s">
        <v>2123</v>
      </c>
      <c r="E271" t="s">
        <v>2123</v>
      </c>
      <c r="F271" t="s">
        <v>2123</v>
      </c>
      <c r="G271" t="s">
        <v>2123</v>
      </c>
    </row>
    <row r="272" spans="1:7" x14ac:dyDescent="0.3">
      <c r="A272" t="s">
        <v>2401</v>
      </c>
      <c r="B272">
        <f t="shared" si="4"/>
        <v>271</v>
      </c>
      <c r="C272" t="s">
        <v>2123</v>
      </c>
      <c r="D272" t="s">
        <v>3551</v>
      </c>
      <c r="E272" t="s">
        <v>2123</v>
      </c>
      <c r="F272" t="s">
        <v>2123</v>
      </c>
      <c r="G272" t="s">
        <v>2123</v>
      </c>
    </row>
    <row r="273" spans="1:7" x14ac:dyDescent="0.3">
      <c r="A273" t="s">
        <v>2402</v>
      </c>
      <c r="B273">
        <f t="shared" si="4"/>
        <v>272</v>
      </c>
      <c r="C273" t="s">
        <v>2123</v>
      </c>
      <c r="D273" t="s">
        <v>3551</v>
      </c>
      <c r="E273" t="s">
        <v>2123</v>
      </c>
      <c r="F273" t="s">
        <v>2123</v>
      </c>
      <c r="G273" t="s">
        <v>2123</v>
      </c>
    </row>
    <row r="274" spans="1:7" x14ac:dyDescent="0.3">
      <c r="A274" t="s">
        <v>2403</v>
      </c>
      <c r="B274">
        <f t="shared" si="4"/>
        <v>273</v>
      </c>
      <c r="C274" t="s">
        <v>2123</v>
      </c>
      <c r="D274" t="s">
        <v>3551</v>
      </c>
      <c r="E274" t="s">
        <v>2123</v>
      </c>
      <c r="F274" t="s">
        <v>2123</v>
      </c>
      <c r="G274" t="s">
        <v>2123</v>
      </c>
    </row>
    <row r="275" spans="1:7" x14ac:dyDescent="0.3">
      <c r="A275" t="s">
        <v>2405</v>
      </c>
      <c r="B275">
        <f t="shared" si="4"/>
        <v>274</v>
      </c>
      <c r="C275" t="s">
        <v>2123</v>
      </c>
      <c r="D275" t="s">
        <v>3551</v>
      </c>
      <c r="E275" t="s">
        <v>2123</v>
      </c>
      <c r="F275" t="s">
        <v>2123</v>
      </c>
      <c r="G275" t="s">
        <v>2123</v>
      </c>
    </row>
    <row r="276" spans="1:7" x14ac:dyDescent="0.3">
      <c r="A276" t="s">
        <v>2404</v>
      </c>
      <c r="B276">
        <f t="shared" si="4"/>
        <v>275</v>
      </c>
      <c r="C276" t="s">
        <v>2123</v>
      </c>
      <c r="D276" t="s">
        <v>3551</v>
      </c>
      <c r="E276" t="s">
        <v>2123</v>
      </c>
      <c r="F276" t="s">
        <v>2123</v>
      </c>
      <c r="G276" t="s">
        <v>2123</v>
      </c>
    </row>
    <row r="277" spans="1:7" x14ac:dyDescent="0.3">
      <c r="A277" t="s">
        <v>2195</v>
      </c>
      <c r="B277">
        <f t="shared" si="4"/>
        <v>276</v>
      </c>
      <c r="C277" t="s">
        <v>3545</v>
      </c>
      <c r="D277" t="s">
        <v>2123</v>
      </c>
      <c r="E277" t="s">
        <v>3550</v>
      </c>
      <c r="F277" t="s">
        <v>2123</v>
      </c>
      <c r="G277">
        <v>5</v>
      </c>
    </row>
    <row r="278" spans="1:7" x14ac:dyDescent="0.3">
      <c r="A278" t="s">
        <v>2407</v>
      </c>
      <c r="B278">
        <f t="shared" si="4"/>
        <v>277</v>
      </c>
      <c r="C278" t="s">
        <v>2123</v>
      </c>
      <c r="D278" t="s">
        <v>3551</v>
      </c>
      <c r="E278" t="s">
        <v>2123</v>
      </c>
      <c r="F278">
        <v>4</v>
      </c>
      <c r="G278" t="s">
        <v>2123</v>
      </c>
    </row>
    <row r="279" spans="1:7" x14ac:dyDescent="0.3">
      <c r="A279" t="s">
        <v>2408</v>
      </c>
      <c r="B279">
        <f t="shared" si="4"/>
        <v>278</v>
      </c>
      <c r="C279" t="s">
        <v>2123</v>
      </c>
      <c r="D279" t="s">
        <v>3551</v>
      </c>
      <c r="E279" t="s">
        <v>2123</v>
      </c>
      <c r="F279">
        <v>4</v>
      </c>
      <c r="G279" t="s">
        <v>2123</v>
      </c>
    </row>
    <row r="280" spans="1:7" x14ac:dyDescent="0.3">
      <c r="A280" t="s">
        <v>2406</v>
      </c>
      <c r="B280">
        <f t="shared" si="4"/>
        <v>279</v>
      </c>
      <c r="C280" t="s">
        <v>2123</v>
      </c>
      <c r="D280" t="s">
        <v>3551</v>
      </c>
      <c r="E280" t="s">
        <v>2123</v>
      </c>
      <c r="F280">
        <v>4</v>
      </c>
      <c r="G280" t="s">
        <v>2123</v>
      </c>
    </row>
    <row r="281" spans="1:7" x14ac:dyDescent="0.3">
      <c r="A281" t="s">
        <v>2606</v>
      </c>
      <c r="B281">
        <f t="shared" si="4"/>
        <v>280</v>
      </c>
      <c r="C281" t="s">
        <v>2123</v>
      </c>
      <c r="D281" t="s">
        <v>2123</v>
      </c>
      <c r="E281" t="s">
        <v>2123</v>
      </c>
      <c r="F281">
        <v>4</v>
      </c>
      <c r="G281" t="s">
        <v>2123</v>
      </c>
    </row>
    <row r="282" spans="1:7" x14ac:dyDescent="0.3">
      <c r="A282" t="s">
        <v>3433</v>
      </c>
      <c r="B282">
        <f t="shared" si="4"/>
        <v>281</v>
      </c>
      <c r="C282" t="s">
        <v>2123</v>
      </c>
      <c r="D282" t="s">
        <v>2123</v>
      </c>
      <c r="E282" t="s">
        <v>2123</v>
      </c>
      <c r="F282" t="s">
        <v>2123</v>
      </c>
      <c r="G282" t="s">
        <v>2123</v>
      </c>
    </row>
    <row r="283" spans="1:7" x14ac:dyDescent="0.3">
      <c r="A283" t="s">
        <v>2619</v>
      </c>
      <c r="B283">
        <f t="shared" si="4"/>
        <v>282</v>
      </c>
      <c r="C283" t="s">
        <v>2123</v>
      </c>
      <c r="D283" t="s">
        <v>2123</v>
      </c>
      <c r="E283" t="s">
        <v>2123</v>
      </c>
      <c r="F283">
        <v>4</v>
      </c>
      <c r="G283" t="s">
        <v>2123</v>
      </c>
    </row>
    <row r="284" spans="1:7" x14ac:dyDescent="0.3">
      <c r="A284" t="s">
        <v>2624</v>
      </c>
      <c r="B284">
        <f t="shared" si="4"/>
        <v>283</v>
      </c>
      <c r="C284" t="s">
        <v>2123</v>
      </c>
      <c r="D284" t="s">
        <v>2123</v>
      </c>
      <c r="E284" t="s">
        <v>2123</v>
      </c>
      <c r="F284">
        <v>4</v>
      </c>
      <c r="G284" t="s">
        <v>2123</v>
      </c>
    </row>
    <row r="285" spans="1:7" x14ac:dyDescent="0.3">
      <c r="A285" t="s">
        <v>2625</v>
      </c>
      <c r="B285">
        <f t="shared" si="4"/>
        <v>284</v>
      </c>
      <c r="C285" t="s">
        <v>2123</v>
      </c>
      <c r="D285" t="s">
        <v>2123</v>
      </c>
      <c r="E285" t="s">
        <v>2123</v>
      </c>
      <c r="F285">
        <v>4</v>
      </c>
      <c r="G285" t="s">
        <v>2123</v>
      </c>
    </row>
    <row r="286" spans="1:7" x14ac:dyDescent="0.3">
      <c r="A286" t="s">
        <v>2620</v>
      </c>
      <c r="B286">
        <f t="shared" si="4"/>
        <v>285</v>
      </c>
      <c r="C286" t="s">
        <v>2123</v>
      </c>
      <c r="D286" t="s">
        <v>2123</v>
      </c>
      <c r="E286" t="s">
        <v>2123</v>
      </c>
      <c r="F286">
        <v>4</v>
      </c>
      <c r="G286" t="s">
        <v>2123</v>
      </c>
    </row>
    <row r="287" spans="1:7" x14ac:dyDescent="0.3">
      <c r="A287" t="s">
        <v>2621</v>
      </c>
      <c r="B287">
        <f t="shared" si="4"/>
        <v>286</v>
      </c>
      <c r="C287" t="s">
        <v>2123</v>
      </c>
      <c r="D287" t="s">
        <v>2123</v>
      </c>
      <c r="E287" t="s">
        <v>2123</v>
      </c>
      <c r="F287">
        <v>4</v>
      </c>
      <c r="G287" t="s">
        <v>2123</v>
      </c>
    </row>
    <row r="288" spans="1:7" x14ac:dyDescent="0.3">
      <c r="A288" t="s">
        <v>2622</v>
      </c>
      <c r="B288">
        <f t="shared" si="4"/>
        <v>287</v>
      </c>
      <c r="C288" t="s">
        <v>2123</v>
      </c>
      <c r="D288" t="s">
        <v>2123</v>
      </c>
      <c r="E288" t="s">
        <v>2123</v>
      </c>
      <c r="F288">
        <v>4</v>
      </c>
      <c r="G288" t="s">
        <v>2123</v>
      </c>
    </row>
    <row r="289" spans="1:7" x14ac:dyDescent="0.3">
      <c r="A289" t="s">
        <v>2623</v>
      </c>
      <c r="B289">
        <f t="shared" si="4"/>
        <v>288</v>
      </c>
      <c r="C289" t="s">
        <v>2123</v>
      </c>
      <c r="D289" t="s">
        <v>2123</v>
      </c>
      <c r="E289" t="s">
        <v>2123</v>
      </c>
      <c r="F289">
        <v>4</v>
      </c>
      <c r="G289" t="s">
        <v>2123</v>
      </c>
    </row>
    <row r="290" spans="1:7" x14ac:dyDescent="0.3">
      <c r="A290" t="s">
        <v>2618</v>
      </c>
      <c r="B290">
        <f t="shared" si="4"/>
        <v>289</v>
      </c>
      <c r="C290" t="s">
        <v>2123</v>
      </c>
      <c r="D290" t="s">
        <v>2123</v>
      </c>
      <c r="E290" t="s">
        <v>2123</v>
      </c>
      <c r="F290">
        <v>4</v>
      </c>
      <c r="G290" t="s">
        <v>2123</v>
      </c>
    </row>
    <row r="291" spans="1:7" x14ac:dyDescent="0.3">
      <c r="A291" t="s">
        <v>2410</v>
      </c>
      <c r="B291">
        <f t="shared" si="4"/>
        <v>290</v>
      </c>
      <c r="C291" t="s">
        <v>2123</v>
      </c>
      <c r="D291" t="s">
        <v>3551</v>
      </c>
      <c r="E291" t="s">
        <v>2123</v>
      </c>
      <c r="F291" t="s">
        <v>2123</v>
      </c>
      <c r="G291" t="s">
        <v>2123</v>
      </c>
    </row>
    <row r="292" spans="1:7" x14ac:dyDescent="0.3">
      <c r="A292" t="s">
        <v>2409</v>
      </c>
      <c r="B292">
        <f t="shared" si="4"/>
        <v>291</v>
      </c>
      <c r="C292" t="s">
        <v>2123</v>
      </c>
      <c r="D292" t="s">
        <v>3551</v>
      </c>
      <c r="E292" t="s">
        <v>2123</v>
      </c>
      <c r="F292" t="s">
        <v>2123</v>
      </c>
      <c r="G292" t="s">
        <v>2123</v>
      </c>
    </row>
    <row r="293" spans="1:7" x14ac:dyDescent="0.3">
      <c r="A293" t="s">
        <v>2599</v>
      </c>
      <c r="B293">
        <f t="shared" si="4"/>
        <v>292</v>
      </c>
      <c r="C293" t="s">
        <v>2123</v>
      </c>
      <c r="D293" t="s">
        <v>2123</v>
      </c>
      <c r="E293" t="s">
        <v>2123</v>
      </c>
      <c r="F293" t="s">
        <v>2123</v>
      </c>
      <c r="G293" t="s">
        <v>2123</v>
      </c>
    </row>
    <row r="294" spans="1:7" x14ac:dyDescent="0.3">
      <c r="A294" t="s">
        <v>2411</v>
      </c>
      <c r="B294">
        <f t="shared" si="4"/>
        <v>293</v>
      </c>
      <c r="C294" t="s">
        <v>2123</v>
      </c>
      <c r="D294" t="s">
        <v>3551</v>
      </c>
      <c r="E294" t="s">
        <v>2123</v>
      </c>
      <c r="F294" t="s">
        <v>2123</v>
      </c>
      <c r="G294" t="s">
        <v>2123</v>
      </c>
    </row>
    <row r="295" spans="1:7" x14ac:dyDescent="0.3">
      <c r="A295" t="s">
        <v>2414</v>
      </c>
      <c r="B295">
        <f t="shared" si="4"/>
        <v>294</v>
      </c>
      <c r="C295" t="s">
        <v>2123</v>
      </c>
      <c r="D295" t="s">
        <v>3551</v>
      </c>
      <c r="E295" t="s">
        <v>2123</v>
      </c>
      <c r="F295" t="s">
        <v>2123</v>
      </c>
      <c r="G295" t="s">
        <v>2123</v>
      </c>
    </row>
    <row r="296" spans="1:7" x14ac:dyDescent="0.3">
      <c r="A296" t="s">
        <v>2412</v>
      </c>
      <c r="B296">
        <f t="shared" si="4"/>
        <v>295</v>
      </c>
      <c r="C296" t="s">
        <v>2123</v>
      </c>
      <c r="D296" t="s">
        <v>3551</v>
      </c>
      <c r="E296" t="s">
        <v>3550</v>
      </c>
      <c r="F296">
        <v>4</v>
      </c>
      <c r="G296">
        <v>5</v>
      </c>
    </row>
    <row r="297" spans="1:7" x14ac:dyDescent="0.3">
      <c r="A297" t="s">
        <v>2413</v>
      </c>
      <c r="B297">
        <f t="shared" si="4"/>
        <v>296</v>
      </c>
      <c r="C297" t="s">
        <v>2123</v>
      </c>
      <c r="D297" t="s">
        <v>3551</v>
      </c>
      <c r="E297" t="s">
        <v>2123</v>
      </c>
      <c r="F297">
        <v>4</v>
      </c>
      <c r="G297" t="s">
        <v>2123</v>
      </c>
    </row>
    <row r="298" spans="1:7" x14ac:dyDescent="0.3">
      <c r="A298" t="s">
        <v>2415</v>
      </c>
      <c r="B298">
        <f t="shared" si="4"/>
        <v>297</v>
      </c>
      <c r="C298" t="s">
        <v>2123</v>
      </c>
      <c r="D298" t="s">
        <v>3551</v>
      </c>
      <c r="E298" t="s">
        <v>2123</v>
      </c>
      <c r="F298">
        <v>4</v>
      </c>
      <c r="G298" t="s">
        <v>2123</v>
      </c>
    </row>
    <row r="299" spans="1:7" x14ac:dyDescent="0.3">
      <c r="A299" t="s">
        <v>2416</v>
      </c>
      <c r="B299">
        <f t="shared" si="4"/>
        <v>298</v>
      </c>
      <c r="C299" t="s">
        <v>2123</v>
      </c>
      <c r="D299" t="s">
        <v>3551</v>
      </c>
      <c r="E299" t="s">
        <v>2123</v>
      </c>
      <c r="F299">
        <v>4</v>
      </c>
      <c r="G299" t="s">
        <v>2123</v>
      </c>
    </row>
    <row r="300" spans="1:7" x14ac:dyDescent="0.3">
      <c r="A300" t="s">
        <v>2417</v>
      </c>
      <c r="B300">
        <f t="shared" si="4"/>
        <v>299</v>
      </c>
      <c r="C300" t="s">
        <v>2123</v>
      </c>
      <c r="D300" t="s">
        <v>3551</v>
      </c>
      <c r="E300" t="s">
        <v>2123</v>
      </c>
      <c r="F300">
        <v>4</v>
      </c>
      <c r="G300" t="s">
        <v>2123</v>
      </c>
    </row>
    <row r="301" spans="1:7" x14ac:dyDescent="0.3">
      <c r="A301" t="s">
        <v>2418</v>
      </c>
      <c r="B301">
        <f t="shared" si="4"/>
        <v>300</v>
      </c>
      <c r="C301" t="s">
        <v>2123</v>
      </c>
      <c r="D301" t="s">
        <v>3551</v>
      </c>
      <c r="E301" t="s">
        <v>2123</v>
      </c>
      <c r="F301">
        <v>4</v>
      </c>
      <c r="G301" t="s">
        <v>2123</v>
      </c>
    </row>
    <row r="302" spans="1:7" x14ac:dyDescent="0.3">
      <c r="A302" t="s">
        <v>2419</v>
      </c>
      <c r="B302">
        <f t="shared" si="4"/>
        <v>301</v>
      </c>
      <c r="C302" t="s">
        <v>2123</v>
      </c>
      <c r="D302" t="s">
        <v>3551</v>
      </c>
      <c r="E302" t="s">
        <v>2123</v>
      </c>
      <c r="F302" t="s">
        <v>2123</v>
      </c>
      <c r="G302" t="s">
        <v>2123</v>
      </c>
    </row>
    <row r="303" spans="1:7" x14ac:dyDescent="0.3">
      <c r="A303" t="s">
        <v>2421</v>
      </c>
      <c r="B303">
        <f t="shared" si="4"/>
        <v>302</v>
      </c>
      <c r="C303" t="s">
        <v>2123</v>
      </c>
      <c r="D303" t="s">
        <v>3551</v>
      </c>
      <c r="E303" t="s">
        <v>2123</v>
      </c>
      <c r="F303" t="s">
        <v>2123</v>
      </c>
      <c r="G303" t="s">
        <v>2123</v>
      </c>
    </row>
    <row r="304" spans="1:7" x14ac:dyDescent="0.3">
      <c r="A304" t="s">
        <v>2420</v>
      </c>
      <c r="B304">
        <f t="shared" si="4"/>
        <v>303</v>
      </c>
      <c r="C304" t="s">
        <v>2123</v>
      </c>
      <c r="D304" t="s">
        <v>3551</v>
      </c>
      <c r="E304" t="s">
        <v>2123</v>
      </c>
      <c r="F304" t="s">
        <v>2123</v>
      </c>
      <c r="G304" t="s">
        <v>2123</v>
      </c>
    </row>
    <row r="305" spans="1:7" x14ac:dyDescent="0.3">
      <c r="A305" t="s">
        <v>2600</v>
      </c>
      <c r="B305">
        <f t="shared" si="4"/>
        <v>304</v>
      </c>
      <c r="C305" t="s">
        <v>2123</v>
      </c>
      <c r="D305" t="s">
        <v>2123</v>
      </c>
      <c r="E305" t="s">
        <v>2123</v>
      </c>
      <c r="F305" t="s">
        <v>2123</v>
      </c>
      <c r="G305" t="s">
        <v>2123</v>
      </c>
    </row>
    <row r="306" spans="1:7" x14ac:dyDescent="0.3">
      <c r="A306" t="s">
        <v>2601</v>
      </c>
      <c r="B306">
        <f t="shared" si="4"/>
        <v>305</v>
      </c>
      <c r="C306" t="s">
        <v>2123</v>
      </c>
      <c r="D306" t="s">
        <v>2123</v>
      </c>
      <c r="E306" t="s">
        <v>2123</v>
      </c>
      <c r="F306" t="s">
        <v>2123</v>
      </c>
      <c r="G306" t="s">
        <v>2123</v>
      </c>
    </row>
    <row r="307" spans="1:7" x14ac:dyDescent="0.3">
      <c r="A307" t="s">
        <v>703</v>
      </c>
      <c r="B307">
        <f t="shared" si="4"/>
        <v>306</v>
      </c>
      <c r="C307" t="s">
        <v>3545</v>
      </c>
      <c r="D307" t="s">
        <v>3551</v>
      </c>
      <c r="E307" t="s">
        <v>2123</v>
      </c>
      <c r="F307" t="s">
        <v>2123</v>
      </c>
      <c r="G307" t="s">
        <v>2123</v>
      </c>
    </row>
    <row r="308" spans="1:7" x14ac:dyDescent="0.3">
      <c r="A308" t="s">
        <v>2422</v>
      </c>
      <c r="B308">
        <f t="shared" si="4"/>
        <v>307</v>
      </c>
      <c r="C308" t="s">
        <v>2123</v>
      </c>
      <c r="D308" t="s">
        <v>3551</v>
      </c>
      <c r="E308" t="s">
        <v>2123</v>
      </c>
      <c r="F308" t="s">
        <v>2123</v>
      </c>
      <c r="G308" t="s">
        <v>2123</v>
      </c>
    </row>
    <row r="309" spans="1:7" x14ac:dyDescent="0.3">
      <c r="A309" t="s">
        <v>2423</v>
      </c>
      <c r="B309">
        <f t="shared" si="4"/>
        <v>308</v>
      </c>
      <c r="C309" t="s">
        <v>2123</v>
      </c>
      <c r="D309" t="s">
        <v>3551</v>
      </c>
      <c r="E309" t="s">
        <v>2123</v>
      </c>
      <c r="F309" t="s">
        <v>2123</v>
      </c>
      <c r="G309" t="s">
        <v>2123</v>
      </c>
    </row>
    <row r="310" spans="1:7" x14ac:dyDescent="0.3">
      <c r="A310" t="s">
        <v>2198</v>
      </c>
      <c r="B310">
        <f t="shared" si="4"/>
        <v>309</v>
      </c>
      <c r="C310" t="s">
        <v>3545</v>
      </c>
      <c r="D310" t="s">
        <v>2123</v>
      </c>
      <c r="E310" t="s">
        <v>2123</v>
      </c>
      <c r="F310" t="s">
        <v>2123</v>
      </c>
      <c r="G310" t="s">
        <v>2123</v>
      </c>
    </row>
    <row r="311" spans="1:7" x14ac:dyDescent="0.3">
      <c r="A311" t="s">
        <v>2197</v>
      </c>
      <c r="B311">
        <f t="shared" si="4"/>
        <v>310</v>
      </c>
      <c r="C311" t="s">
        <v>3545</v>
      </c>
      <c r="D311" t="s">
        <v>3551</v>
      </c>
      <c r="E311" t="s">
        <v>2123</v>
      </c>
      <c r="F311">
        <v>4</v>
      </c>
      <c r="G311" t="s">
        <v>2123</v>
      </c>
    </row>
    <row r="312" spans="1:7" x14ac:dyDescent="0.3">
      <c r="A312" t="s">
        <v>2424</v>
      </c>
      <c r="B312">
        <f t="shared" si="4"/>
        <v>311</v>
      </c>
      <c r="C312" t="s">
        <v>2123</v>
      </c>
      <c r="D312" t="s">
        <v>3551</v>
      </c>
      <c r="E312" t="s">
        <v>2123</v>
      </c>
      <c r="F312" t="s">
        <v>2123</v>
      </c>
      <c r="G312" t="s">
        <v>2123</v>
      </c>
    </row>
    <row r="313" spans="1:7" x14ac:dyDescent="0.3">
      <c r="A313" t="s">
        <v>2425</v>
      </c>
      <c r="B313">
        <f t="shared" si="4"/>
        <v>312</v>
      </c>
      <c r="C313" t="s">
        <v>2123</v>
      </c>
      <c r="D313" t="s">
        <v>3551</v>
      </c>
      <c r="E313" t="s">
        <v>2123</v>
      </c>
      <c r="F313" t="s">
        <v>2123</v>
      </c>
      <c r="G313" t="s">
        <v>2123</v>
      </c>
    </row>
    <row r="314" spans="1:7" x14ac:dyDescent="0.3">
      <c r="A314" t="s">
        <v>2202</v>
      </c>
      <c r="B314">
        <f t="shared" si="4"/>
        <v>313</v>
      </c>
      <c r="C314" t="s">
        <v>3545</v>
      </c>
      <c r="D314" t="s">
        <v>2123</v>
      </c>
      <c r="E314" t="s">
        <v>2123</v>
      </c>
      <c r="F314" t="s">
        <v>2123</v>
      </c>
      <c r="G314" t="s">
        <v>2123</v>
      </c>
    </row>
    <row r="315" spans="1:7" x14ac:dyDescent="0.3">
      <c r="A315" t="s">
        <v>2201</v>
      </c>
      <c r="B315">
        <f t="shared" si="4"/>
        <v>314</v>
      </c>
      <c r="C315" t="s">
        <v>3545</v>
      </c>
      <c r="D315" t="s">
        <v>2123</v>
      </c>
      <c r="E315" t="s">
        <v>2123</v>
      </c>
      <c r="F315" t="s">
        <v>2123</v>
      </c>
      <c r="G315" t="s">
        <v>2123</v>
      </c>
    </row>
    <row r="316" spans="1:7" x14ac:dyDescent="0.3">
      <c r="A316" t="s">
        <v>2200</v>
      </c>
      <c r="B316">
        <f t="shared" si="4"/>
        <v>315</v>
      </c>
      <c r="C316" t="s">
        <v>3545</v>
      </c>
      <c r="D316" t="s">
        <v>2123</v>
      </c>
      <c r="E316" t="s">
        <v>2123</v>
      </c>
      <c r="F316" t="s">
        <v>2123</v>
      </c>
      <c r="G316" t="s">
        <v>2123</v>
      </c>
    </row>
    <row r="317" spans="1:7" x14ac:dyDescent="0.3">
      <c r="A317" t="s">
        <v>2199</v>
      </c>
      <c r="B317">
        <f t="shared" si="4"/>
        <v>316</v>
      </c>
      <c r="C317" t="s">
        <v>3545</v>
      </c>
      <c r="D317" t="s">
        <v>2123</v>
      </c>
      <c r="E317" t="s">
        <v>2123</v>
      </c>
      <c r="F317" t="s">
        <v>2123</v>
      </c>
      <c r="G317" t="s">
        <v>2123</v>
      </c>
    </row>
    <row r="318" spans="1:7" x14ac:dyDescent="0.3">
      <c r="A318" t="s">
        <v>3434</v>
      </c>
      <c r="B318">
        <f t="shared" si="4"/>
        <v>317</v>
      </c>
      <c r="C318" t="s">
        <v>2123</v>
      </c>
      <c r="D318" t="s">
        <v>2123</v>
      </c>
      <c r="E318" t="s">
        <v>2123</v>
      </c>
      <c r="F318" t="s">
        <v>2123</v>
      </c>
      <c r="G318" t="s">
        <v>2123</v>
      </c>
    </row>
    <row r="319" spans="1:7" x14ac:dyDescent="0.3">
      <c r="A319" t="s">
        <v>2614</v>
      </c>
      <c r="B319">
        <f t="shared" si="4"/>
        <v>318</v>
      </c>
      <c r="C319" t="s">
        <v>2123</v>
      </c>
      <c r="D319" t="s">
        <v>2123</v>
      </c>
      <c r="E319" t="s">
        <v>2123</v>
      </c>
      <c r="F319">
        <v>4</v>
      </c>
      <c r="G319" t="s">
        <v>2123</v>
      </c>
    </row>
    <row r="320" spans="1:7" x14ac:dyDescent="0.3">
      <c r="A320" t="s">
        <v>2427</v>
      </c>
      <c r="B320">
        <f t="shared" si="4"/>
        <v>319</v>
      </c>
      <c r="C320" t="s">
        <v>2123</v>
      </c>
      <c r="D320" t="s">
        <v>3551</v>
      </c>
      <c r="E320" t="s">
        <v>3550</v>
      </c>
      <c r="F320" t="s">
        <v>2123</v>
      </c>
      <c r="G320">
        <v>5</v>
      </c>
    </row>
    <row r="321" spans="1:7" x14ac:dyDescent="0.3">
      <c r="A321" t="s">
        <v>2426</v>
      </c>
      <c r="B321">
        <f t="shared" si="4"/>
        <v>320</v>
      </c>
      <c r="C321" t="s">
        <v>2123</v>
      </c>
      <c r="D321" t="s">
        <v>3551</v>
      </c>
      <c r="E321" t="s">
        <v>3550</v>
      </c>
      <c r="F321" t="s">
        <v>2123</v>
      </c>
      <c r="G321">
        <v>5</v>
      </c>
    </row>
    <row r="322" spans="1:7" x14ac:dyDescent="0.3">
      <c r="A322" t="s">
        <v>3404</v>
      </c>
      <c r="B322">
        <f t="shared" ref="B322:B385" si="5">B321+1</f>
        <v>321</v>
      </c>
      <c r="C322" t="s">
        <v>2123</v>
      </c>
      <c r="D322" t="s">
        <v>2123</v>
      </c>
      <c r="E322" t="s">
        <v>3550</v>
      </c>
      <c r="F322" t="s">
        <v>2123</v>
      </c>
      <c r="G322">
        <v>5</v>
      </c>
    </row>
    <row r="323" spans="1:7" x14ac:dyDescent="0.3">
      <c r="A323" t="s">
        <v>3405</v>
      </c>
      <c r="B323">
        <f t="shared" si="5"/>
        <v>322</v>
      </c>
      <c r="C323" t="s">
        <v>2123</v>
      </c>
      <c r="D323" t="s">
        <v>2123</v>
      </c>
      <c r="E323" t="s">
        <v>3550</v>
      </c>
      <c r="F323" t="s">
        <v>2123</v>
      </c>
      <c r="G323">
        <v>5</v>
      </c>
    </row>
    <row r="324" spans="1:7" x14ac:dyDescent="0.3">
      <c r="A324" t="s">
        <v>3435</v>
      </c>
      <c r="B324">
        <f t="shared" si="5"/>
        <v>323</v>
      </c>
      <c r="C324" t="s">
        <v>2123</v>
      </c>
      <c r="D324" t="s">
        <v>2123</v>
      </c>
      <c r="E324" t="s">
        <v>2123</v>
      </c>
      <c r="F324" t="s">
        <v>2123</v>
      </c>
      <c r="G324" t="s">
        <v>2123</v>
      </c>
    </row>
    <row r="325" spans="1:7" x14ac:dyDescent="0.3">
      <c r="A325" t="s">
        <v>2615</v>
      </c>
      <c r="B325">
        <f t="shared" si="5"/>
        <v>324</v>
      </c>
      <c r="C325" t="s">
        <v>2123</v>
      </c>
      <c r="D325" t="s">
        <v>2123</v>
      </c>
      <c r="E325" t="s">
        <v>2123</v>
      </c>
      <c r="F325">
        <v>4</v>
      </c>
      <c r="G325" t="s">
        <v>2123</v>
      </c>
    </row>
    <row r="326" spans="1:7" x14ac:dyDescent="0.3">
      <c r="A326" t="s">
        <v>2429</v>
      </c>
      <c r="B326">
        <f t="shared" si="5"/>
        <v>325</v>
      </c>
      <c r="C326" t="s">
        <v>2123</v>
      </c>
      <c r="D326" t="s">
        <v>3551</v>
      </c>
      <c r="E326" t="s">
        <v>2123</v>
      </c>
      <c r="F326">
        <v>4</v>
      </c>
      <c r="G326" t="s">
        <v>2123</v>
      </c>
    </row>
    <row r="327" spans="1:7" x14ac:dyDescent="0.3">
      <c r="A327" t="s">
        <v>2428</v>
      </c>
      <c r="B327">
        <f t="shared" si="5"/>
        <v>326</v>
      </c>
      <c r="C327" t="s">
        <v>2123</v>
      </c>
      <c r="D327" t="s">
        <v>3551</v>
      </c>
      <c r="E327" t="s">
        <v>2123</v>
      </c>
      <c r="F327">
        <v>4</v>
      </c>
      <c r="G327" t="s">
        <v>2123</v>
      </c>
    </row>
    <row r="328" spans="1:7" x14ac:dyDescent="0.3">
      <c r="A328" t="s">
        <v>2441</v>
      </c>
      <c r="B328">
        <f t="shared" si="5"/>
        <v>327</v>
      </c>
      <c r="C328" t="s">
        <v>2123</v>
      </c>
      <c r="D328" t="s">
        <v>3551</v>
      </c>
      <c r="E328" t="s">
        <v>2123</v>
      </c>
      <c r="F328" t="s">
        <v>2123</v>
      </c>
      <c r="G328" t="s">
        <v>2123</v>
      </c>
    </row>
    <row r="329" spans="1:7" x14ac:dyDescent="0.3">
      <c r="A329" t="s">
        <v>2430</v>
      </c>
      <c r="B329">
        <f t="shared" si="5"/>
        <v>328</v>
      </c>
      <c r="C329" t="s">
        <v>2123</v>
      </c>
      <c r="D329" t="s">
        <v>3551</v>
      </c>
      <c r="E329" t="s">
        <v>2123</v>
      </c>
      <c r="F329" t="s">
        <v>2123</v>
      </c>
      <c r="G329" t="s">
        <v>2123</v>
      </c>
    </row>
    <row r="330" spans="1:7" x14ac:dyDescent="0.3">
      <c r="A330" t="s">
        <v>2442</v>
      </c>
      <c r="B330">
        <f t="shared" si="5"/>
        <v>329</v>
      </c>
      <c r="C330" t="s">
        <v>2123</v>
      </c>
      <c r="D330" t="s">
        <v>3551</v>
      </c>
      <c r="E330" t="s">
        <v>2123</v>
      </c>
      <c r="F330" t="s">
        <v>2123</v>
      </c>
      <c r="G330" t="s">
        <v>2123</v>
      </c>
    </row>
    <row r="331" spans="1:7" x14ac:dyDescent="0.3">
      <c r="A331" t="s">
        <v>2437</v>
      </c>
      <c r="B331">
        <f t="shared" si="5"/>
        <v>330</v>
      </c>
      <c r="C331" t="s">
        <v>2123</v>
      </c>
      <c r="D331" t="s">
        <v>3551</v>
      </c>
      <c r="E331" t="s">
        <v>2123</v>
      </c>
      <c r="F331" t="s">
        <v>2123</v>
      </c>
      <c r="G331" t="s">
        <v>2123</v>
      </c>
    </row>
    <row r="332" spans="1:7" x14ac:dyDescent="0.3">
      <c r="A332" t="s">
        <v>2361</v>
      </c>
      <c r="B332">
        <f t="shared" si="5"/>
        <v>331</v>
      </c>
      <c r="C332" t="s">
        <v>2123</v>
      </c>
      <c r="D332" t="s">
        <v>3551</v>
      </c>
      <c r="E332" t="s">
        <v>2123</v>
      </c>
      <c r="F332">
        <v>4</v>
      </c>
      <c r="G332" t="s">
        <v>2123</v>
      </c>
    </row>
    <row r="333" spans="1:7" x14ac:dyDescent="0.3">
      <c r="A333" t="s">
        <v>2431</v>
      </c>
      <c r="B333">
        <f t="shared" si="5"/>
        <v>332</v>
      </c>
      <c r="C333" t="s">
        <v>2123</v>
      </c>
      <c r="D333" t="s">
        <v>3551</v>
      </c>
      <c r="E333" t="s">
        <v>2123</v>
      </c>
      <c r="F333" t="s">
        <v>2123</v>
      </c>
      <c r="G333" t="s">
        <v>2123</v>
      </c>
    </row>
    <row r="334" spans="1:7" x14ac:dyDescent="0.3">
      <c r="A334" t="s">
        <v>2436</v>
      </c>
      <c r="B334">
        <f t="shared" si="5"/>
        <v>333</v>
      </c>
      <c r="C334" t="s">
        <v>2123</v>
      </c>
      <c r="D334" t="s">
        <v>3551</v>
      </c>
      <c r="E334" t="s">
        <v>2123</v>
      </c>
      <c r="F334" t="s">
        <v>2123</v>
      </c>
      <c r="G334" t="s">
        <v>2123</v>
      </c>
    </row>
    <row r="335" spans="1:7" x14ac:dyDescent="0.3">
      <c r="A335" t="s">
        <v>2435</v>
      </c>
      <c r="B335">
        <f t="shared" si="5"/>
        <v>334</v>
      </c>
      <c r="C335" t="s">
        <v>2123</v>
      </c>
      <c r="D335" t="s">
        <v>3551</v>
      </c>
      <c r="E335" t="s">
        <v>2123</v>
      </c>
      <c r="F335" t="s">
        <v>2123</v>
      </c>
      <c r="G335" t="s">
        <v>2123</v>
      </c>
    </row>
    <row r="336" spans="1:7" x14ac:dyDescent="0.3">
      <c r="A336" t="s">
        <v>2432</v>
      </c>
      <c r="B336">
        <f t="shared" si="5"/>
        <v>335</v>
      </c>
      <c r="C336" t="s">
        <v>2123</v>
      </c>
      <c r="D336" t="s">
        <v>3551</v>
      </c>
      <c r="E336" t="s">
        <v>2123</v>
      </c>
      <c r="F336" t="s">
        <v>2123</v>
      </c>
      <c r="G336" t="s">
        <v>2123</v>
      </c>
    </row>
    <row r="337" spans="1:7" x14ac:dyDescent="0.3">
      <c r="A337" t="s">
        <v>2438</v>
      </c>
      <c r="B337">
        <f t="shared" si="5"/>
        <v>336</v>
      </c>
      <c r="C337" t="s">
        <v>2123</v>
      </c>
      <c r="D337" t="s">
        <v>3551</v>
      </c>
      <c r="E337" t="s">
        <v>2123</v>
      </c>
      <c r="F337" t="s">
        <v>2123</v>
      </c>
      <c r="G337" t="s">
        <v>2123</v>
      </c>
    </row>
    <row r="338" spans="1:7" x14ac:dyDescent="0.3">
      <c r="A338" t="s">
        <v>2440</v>
      </c>
      <c r="B338">
        <f t="shared" si="5"/>
        <v>337</v>
      </c>
      <c r="C338" t="s">
        <v>2123</v>
      </c>
      <c r="D338" t="s">
        <v>3551</v>
      </c>
      <c r="E338" t="s">
        <v>2123</v>
      </c>
      <c r="F338" t="s">
        <v>2123</v>
      </c>
      <c r="G338" t="s">
        <v>2123</v>
      </c>
    </row>
    <row r="339" spans="1:7" x14ac:dyDescent="0.3">
      <c r="A339" t="s">
        <v>2443</v>
      </c>
      <c r="B339">
        <f t="shared" si="5"/>
        <v>338</v>
      </c>
      <c r="C339" t="s">
        <v>2123</v>
      </c>
      <c r="D339" t="s">
        <v>3551</v>
      </c>
      <c r="E339" t="s">
        <v>2123</v>
      </c>
      <c r="F339" t="s">
        <v>2123</v>
      </c>
      <c r="G339" t="s">
        <v>2123</v>
      </c>
    </row>
    <row r="340" spans="1:7" x14ac:dyDescent="0.3">
      <c r="A340" t="s">
        <v>2433</v>
      </c>
      <c r="B340">
        <f t="shared" si="5"/>
        <v>339</v>
      </c>
      <c r="C340" t="s">
        <v>2123</v>
      </c>
      <c r="D340" t="s">
        <v>3551</v>
      </c>
      <c r="E340" t="s">
        <v>2123</v>
      </c>
      <c r="F340" t="s">
        <v>2123</v>
      </c>
      <c r="G340" t="s">
        <v>2123</v>
      </c>
    </row>
    <row r="341" spans="1:7" x14ac:dyDescent="0.3">
      <c r="A341" t="s">
        <v>2439</v>
      </c>
      <c r="B341">
        <f t="shared" si="5"/>
        <v>340</v>
      </c>
      <c r="C341" t="s">
        <v>2123</v>
      </c>
      <c r="D341" t="s">
        <v>3551</v>
      </c>
      <c r="E341" t="s">
        <v>2123</v>
      </c>
      <c r="F341" t="s">
        <v>2123</v>
      </c>
      <c r="G341" t="s">
        <v>2123</v>
      </c>
    </row>
    <row r="342" spans="1:7" x14ac:dyDescent="0.3">
      <c r="A342" t="s">
        <v>2434</v>
      </c>
      <c r="B342">
        <f t="shared" si="5"/>
        <v>341</v>
      </c>
      <c r="C342" t="s">
        <v>2123</v>
      </c>
      <c r="D342" t="s">
        <v>3551</v>
      </c>
      <c r="E342" t="s">
        <v>2123</v>
      </c>
      <c r="F342" t="s">
        <v>2123</v>
      </c>
      <c r="G342" t="s">
        <v>2123</v>
      </c>
    </row>
    <row r="343" spans="1:7" x14ac:dyDescent="0.3">
      <c r="A343" t="s">
        <v>2454</v>
      </c>
      <c r="B343">
        <f t="shared" si="5"/>
        <v>342</v>
      </c>
      <c r="C343" t="s">
        <v>2123</v>
      </c>
      <c r="D343" t="s">
        <v>3551</v>
      </c>
      <c r="E343" t="s">
        <v>2123</v>
      </c>
      <c r="F343" t="s">
        <v>2123</v>
      </c>
      <c r="G343" t="s">
        <v>2123</v>
      </c>
    </row>
    <row r="344" spans="1:7" x14ac:dyDescent="0.3">
      <c r="A344" t="s">
        <v>2444</v>
      </c>
      <c r="B344">
        <f t="shared" si="5"/>
        <v>343</v>
      </c>
      <c r="C344" t="s">
        <v>2123</v>
      </c>
      <c r="D344" t="s">
        <v>3551</v>
      </c>
      <c r="E344" t="s">
        <v>2123</v>
      </c>
      <c r="F344" t="s">
        <v>2123</v>
      </c>
      <c r="G344" t="s">
        <v>2123</v>
      </c>
    </row>
    <row r="345" spans="1:7" x14ac:dyDescent="0.3">
      <c r="A345" t="s">
        <v>2445</v>
      </c>
      <c r="B345">
        <f t="shared" si="5"/>
        <v>344</v>
      </c>
      <c r="C345" t="s">
        <v>2123</v>
      </c>
      <c r="D345" t="s">
        <v>3551</v>
      </c>
      <c r="E345" t="s">
        <v>2123</v>
      </c>
      <c r="F345" t="s">
        <v>2123</v>
      </c>
      <c r="G345" t="s">
        <v>2123</v>
      </c>
    </row>
    <row r="346" spans="1:7" x14ac:dyDescent="0.3">
      <c r="A346" t="s">
        <v>2194</v>
      </c>
      <c r="B346">
        <f t="shared" si="5"/>
        <v>345</v>
      </c>
      <c r="C346" t="s">
        <v>3545</v>
      </c>
      <c r="D346" t="s">
        <v>3551</v>
      </c>
      <c r="E346" t="s">
        <v>2123</v>
      </c>
      <c r="F346" t="s">
        <v>2123</v>
      </c>
      <c r="G346" t="s">
        <v>2123</v>
      </c>
    </row>
    <row r="347" spans="1:7" x14ac:dyDescent="0.3">
      <c r="A347" t="s">
        <v>2453</v>
      </c>
      <c r="B347">
        <f t="shared" si="5"/>
        <v>346</v>
      </c>
      <c r="C347" t="s">
        <v>2123</v>
      </c>
      <c r="D347" t="s">
        <v>3551</v>
      </c>
      <c r="E347" t="s">
        <v>2123</v>
      </c>
      <c r="F347" t="s">
        <v>2123</v>
      </c>
      <c r="G347" t="s">
        <v>2123</v>
      </c>
    </row>
    <row r="348" spans="1:7" x14ac:dyDescent="0.3">
      <c r="A348" t="s">
        <v>2449</v>
      </c>
      <c r="B348">
        <f t="shared" si="5"/>
        <v>347</v>
      </c>
      <c r="C348" t="s">
        <v>2123</v>
      </c>
      <c r="D348" t="s">
        <v>3551</v>
      </c>
      <c r="E348" t="s">
        <v>2123</v>
      </c>
      <c r="F348" t="s">
        <v>2123</v>
      </c>
      <c r="G348" t="s">
        <v>2123</v>
      </c>
    </row>
    <row r="349" spans="1:7" x14ac:dyDescent="0.3">
      <c r="A349" t="s">
        <v>2450</v>
      </c>
      <c r="B349">
        <f t="shared" si="5"/>
        <v>348</v>
      </c>
      <c r="C349" t="s">
        <v>2123</v>
      </c>
      <c r="D349" t="s">
        <v>3551</v>
      </c>
      <c r="E349" t="s">
        <v>2123</v>
      </c>
      <c r="F349" t="s">
        <v>2123</v>
      </c>
      <c r="G349" t="s">
        <v>2123</v>
      </c>
    </row>
    <row r="350" spans="1:7" x14ac:dyDescent="0.3">
      <c r="A350" t="s">
        <v>2455</v>
      </c>
      <c r="B350">
        <f t="shared" si="5"/>
        <v>349</v>
      </c>
      <c r="C350" t="s">
        <v>2123</v>
      </c>
      <c r="D350" t="s">
        <v>3551</v>
      </c>
      <c r="E350" t="s">
        <v>2123</v>
      </c>
      <c r="F350" t="s">
        <v>2123</v>
      </c>
      <c r="G350" t="s">
        <v>2123</v>
      </c>
    </row>
    <row r="351" spans="1:7" x14ac:dyDescent="0.3">
      <c r="A351" t="s">
        <v>2452</v>
      </c>
      <c r="B351">
        <f t="shared" si="5"/>
        <v>350</v>
      </c>
      <c r="C351" t="s">
        <v>2123</v>
      </c>
      <c r="D351" t="s">
        <v>3551</v>
      </c>
      <c r="E351" t="s">
        <v>2123</v>
      </c>
      <c r="F351" t="s">
        <v>2123</v>
      </c>
      <c r="G351" t="s">
        <v>2123</v>
      </c>
    </row>
    <row r="352" spans="1:7" x14ac:dyDescent="0.3">
      <c r="A352" t="s">
        <v>2446</v>
      </c>
      <c r="B352">
        <f t="shared" si="5"/>
        <v>351</v>
      </c>
      <c r="C352" t="s">
        <v>2123</v>
      </c>
      <c r="D352" t="s">
        <v>3551</v>
      </c>
      <c r="E352" t="s">
        <v>2123</v>
      </c>
      <c r="F352" t="s">
        <v>2123</v>
      </c>
      <c r="G352" t="s">
        <v>2123</v>
      </c>
    </row>
    <row r="353" spans="1:7" x14ac:dyDescent="0.3">
      <c r="A353" t="s">
        <v>2447</v>
      </c>
      <c r="B353">
        <f t="shared" si="5"/>
        <v>352</v>
      </c>
      <c r="C353" t="s">
        <v>2123</v>
      </c>
      <c r="D353" t="s">
        <v>3551</v>
      </c>
      <c r="E353" t="s">
        <v>2123</v>
      </c>
      <c r="F353" t="s">
        <v>2123</v>
      </c>
      <c r="G353" t="s">
        <v>2123</v>
      </c>
    </row>
    <row r="354" spans="1:7" x14ac:dyDescent="0.3">
      <c r="A354" t="s">
        <v>2451</v>
      </c>
      <c r="B354">
        <f t="shared" si="5"/>
        <v>353</v>
      </c>
      <c r="C354" t="s">
        <v>2123</v>
      </c>
      <c r="D354" t="s">
        <v>3551</v>
      </c>
      <c r="E354" t="s">
        <v>2123</v>
      </c>
      <c r="F354" t="s">
        <v>2123</v>
      </c>
      <c r="G354" t="s">
        <v>2123</v>
      </c>
    </row>
    <row r="355" spans="1:7" x14ac:dyDescent="0.3">
      <c r="A355" t="s">
        <v>3436</v>
      </c>
      <c r="B355">
        <f t="shared" si="5"/>
        <v>354</v>
      </c>
      <c r="C355" t="s">
        <v>2123</v>
      </c>
      <c r="D355" t="s">
        <v>2123</v>
      </c>
      <c r="E355" t="s">
        <v>2123</v>
      </c>
      <c r="F355" t="s">
        <v>2123</v>
      </c>
      <c r="G355" t="s">
        <v>2123</v>
      </c>
    </row>
    <row r="356" spans="1:7" x14ac:dyDescent="0.3">
      <c r="A356" t="s">
        <v>2456</v>
      </c>
      <c r="B356">
        <f t="shared" si="5"/>
        <v>355</v>
      </c>
      <c r="C356" t="s">
        <v>2123</v>
      </c>
      <c r="D356" t="s">
        <v>3551</v>
      </c>
      <c r="E356" t="s">
        <v>2123</v>
      </c>
      <c r="F356" t="s">
        <v>2123</v>
      </c>
      <c r="G356" t="s">
        <v>2123</v>
      </c>
    </row>
    <row r="357" spans="1:7" x14ac:dyDescent="0.3">
      <c r="A357" t="s">
        <v>2448</v>
      </c>
      <c r="B357">
        <f t="shared" si="5"/>
        <v>356</v>
      </c>
      <c r="C357" t="s">
        <v>2123</v>
      </c>
      <c r="D357" t="s">
        <v>3551</v>
      </c>
      <c r="E357" t="s">
        <v>2123</v>
      </c>
      <c r="F357" t="s">
        <v>2123</v>
      </c>
      <c r="G357" t="s">
        <v>2123</v>
      </c>
    </row>
    <row r="358" spans="1:7" x14ac:dyDescent="0.3">
      <c r="A358" t="s">
        <v>2457</v>
      </c>
      <c r="B358">
        <f t="shared" si="5"/>
        <v>357</v>
      </c>
      <c r="C358" t="s">
        <v>2123</v>
      </c>
      <c r="D358" t="s">
        <v>3551</v>
      </c>
      <c r="E358" t="s">
        <v>2123</v>
      </c>
      <c r="F358" t="s">
        <v>2123</v>
      </c>
      <c r="G358" t="s">
        <v>2123</v>
      </c>
    </row>
    <row r="359" spans="1:7" x14ac:dyDescent="0.3">
      <c r="A359" t="s">
        <v>2458</v>
      </c>
      <c r="B359">
        <f t="shared" si="5"/>
        <v>358</v>
      </c>
      <c r="C359" t="s">
        <v>2123</v>
      </c>
      <c r="D359" t="s">
        <v>3551</v>
      </c>
      <c r="E359" t="s">
        <v>2123</v>
      </c>
      <c r="F359" t="s">
        <v>2123</v>
      </c>
      <c r="G359" t="s">
        <v>2123</v>
      </c>
    </row>
    <row r="360" spans="1:7" x14ac:dyDescent="0.3">
      <c r="A360" t="s">
        <v>2459</v>
      </c>
      <c r="B360">
        <f t="shared" si="5"/>
        <v>359</v>
      </c>
      <c r="C360" t="s">
        <v>2123</v>
      </c>
      <c r="D360" t="s">
        <v>3551</v>
      </c>
      <c r="E360" t="s">
        <v>2123</v>
      </c>
      <c r="F360" t="s">
        <v>2123</v>
      </c>
      <c r="G360" t="s">
        <v>2123</v>
      </c>
    </row>
    <row r="361" spans="1:7" x14ac:dyDescent="0.3">
      <c r="A361" t="s">
        <v>2460</v>
      </c>
      <c r="B361">
        <f t="shared" si="5"/>
        <v>360</v>
      </c>
      <c r="C361" t="s">
        <v>2123</v>
      </c>
      <c r="D361" t="s">
        <v>3551</v>
      </c>
      <c r="E361" t="s">
        <v>2123</v>
      </c>
      <c r="F361" t="s">
        <v>2123</v>
      </c>
      <c r="G361" t="s">
        <v>2123</v>
      </c>
    </row>
    <row r="362" spans="1:7" x14ac:dyDescent="0.3">
      <c r="A362" t="s">
        <v>3437</v>
      </c>
      <c r="B362">
        <f t="shared" si="5"/>
        <v>361</v>
      </c>
      <c r="C362" t="s">
        <v>2123</v>
      </c>
      <c r="D362" t="s">
        <v>2123</v>
      </c>
      <c r="E362" t="s">
        <v>2123</v>
      </c>
      <c r="F362" t="s">
        <v>2123</v>
      </c>
      <c r="G362" t="s">
        <v>2123</v>
      </c>
    </row>
    <row r="363" spans="1:7" x14ac:dyDescent="0.3">
      <c r="A363" t="s">
        <v>3438</v>
      </c>
      <c r="B363">
        <f t="shared" si="5"/>
        <v>362</v>
      </c>
      <c r="C363" t="s">
        <v>2123</v>
      </c>
      <c r="D363" t="s">
        <v>2123</v>
      </c>
      <c r="E363" t="s">
        <v>2123</v>
      </c>
      <c r="F363" t="s">
        <v>2123</v>
      </c>
      <c r="G363" t="s">
        <v>2123</v>
      </c>
    </row>
    <row r="364" spans="1:7" x14ac:dyDescent="0.3">
      <c r="A364" t="s">
        <v>3439</v>
      </c>
      <c r="B364">
        <f t="shared" si="5"/>
        <v>363</v>
      </c>
      <c r="C364" t="s">
        <v>2123</v>
      </c>
      <c r="D364" t="s">
        <v>2123</v>
      </c>
      <c r="E364" t="s">
        <v>2123</v>
      </c>
      <c r="F364" t="s">
        <v>2123</v>
      </c>
      <c r="G364" t="s">
        <v>2123</v>
      </c>
    </row>
    <row r="365" spans="1:7" x14ac:dyDescent="0.3">
      <c r="A365" t="s">
        <v>3440</v>
      </c>
      <c r="B365">
        <f t="shared" si="5"/>
        <v>364</v>
      </c>
      <c r="C365" t="s">
        <v>2123</v>
      </c>
      <c r="D365" t="s">
        <v>2123</v>
      </c>
      <c r="E365" t="s">
        <v>2123</v>
      </c>
      <c r="F365" t="s">
        <v>2123</v>
      </c>
      <c r="G365" t="s">
        <v>2123</v>
      </c>
    </row>
    <row r="366" spans="1:7" x14ac:dyDescent="0.3">
      <c r="A366" t="s">
        <v>2203</v>
      </c>
      <c r="B366">
        <f t="shared" si="5"/>
        <v>365</v>
      </c>
      <c r="C366" t="s">
        <v>3545</v>
      </c>
      <c r="D366" t="s">
        <v>3551</v>
      </c>
      <c r="E366" t="s">
        <v>2123</v>
      </c>
      <c r="F366" t="s">
        <v>2123</v>
      </c>
      <c r="G366" t="s">
        <v>2123</v>
      </c>
    </row>
    <row r="367" spans="1:7" x14ac:dyDescent="0.3">
      <c r="A367" t="s">
        <v>2204</v>
      </c>
      <c r="B367">
        <f t="shared" si="5"/>
        <v>366</v>
      </c>
      <c r="C367" t="s">
        <v>2123</v>
      </c>
      <c r="D367" t="s">
        <v>2123</v>
      </c>
      <c r="E367" t="s">
        <v>2123</v>
      </c>
      <c r="F367">
        <v>4</v>
      </c>
      <c r="G367" t="s">
        <v>2123</v>
      </c>
    </row>
    <row r="368" spans="1:7" x14ac:dyDescent="0.3">
      <c r="A368" t="s">
        <v>2205</v>
      </c>
      <c r="B368">
        <f t="shared" si="5"/>
        <v>367</v>
      </c>
      <c r="C368" t="s">
        <v>3545</v>
      </c>
      <c r="D368" t="s">
        <v>3551</v>
      </c>
      <c r="E368" t="s">
        <v>2123</v>
      </c>
      <c r="F368">
        <v>4</v>
      </c>
      <c r="G368" t="s">
        <v>2123</v>
      </c>
    </row>
    <row r="369" spans="1:7" x14ac:dyDescent="0.3">
      <c r="A369" t="s">
        <v>2461</v>
      </c>
      <c r="B369">
        <f t="shared" si="5"/>
        <v>368</v>
      </c>
      <c r="C369" t="s">
        <v>2123</v>
      </c>
      <c r="D369" t="s">
        <v>3551</v>
      </c>
      <c r="E369" t="s">
        <v>2123</v>
      </c>
      <c r="F369" t="s">
        <v>2123</v>
      </c>
      <c r="G369" t="s">
        <v>2123</v>
      </c>
    </row>
    <row r="370" spans="1:7" x14ac:dyDescent="0.3">
      <c r="A370" t="s">
        <v>2464</v>
      </c>
      <c r="B370">
        <f t="shared" si="5"/>
        <v>369</v>
      </c>
      <c r="C370" t="s">
        <v>2123</v>
      </c>
      <c r="D370" t="s">
        <v>3551</v>
      </c>
      <c r="E370" t="s">
        <v>2123</v>
      </c>
      <c r="F370" t="s">
        <v>2123</v>
      </c>
      <c r="G370" t="s">
        <v>2123</v>
      </c>
    </row>
    <row r="371" spans="1:7" x14ac:dyDescent="0.3">
      <c r="A371" t="s">
        <v>2465</v>
      </c>
      <c r="B371">
        <f t="shared" si="5"/>
        <v>370</v>
      </c>
      <c r="C371" t="s">
        <v>2123</v>
      </c>
      <c r="D371" t="s">
        <v>3551</v>
      </c>
      <c r="E371" t="s">
        <v>2123</v>
      </c>
      <c r="F371" t="s">
        <v>2123</v>
      </c>
      <c r="G371" t="s">
        <v>2123</v>
      </c>
    </row>
    <row r="372" spans="1:7" x14ac:dyDescent="0.3">
      <c r="A372" t="s">
        <v>2466</v>
      </c>
      <c r="B372">
        <f t="shared" si="5"/>
        <v>371</v>
      </c>
      <c r="C372" t="s">
        <v>2123</v>
      </c>
      <c r="D372" t="s">
        <v>3551</v>
      </c>
      <c r="E372" t="s">
        <v>2123</v>
      </c>
      <c r="F372" t="s">
        <v>2123</v>
      </c>
      <c r="G372" t="s">
        <v>2123</v>
      </c>
    </row>
    <row r="373" spans="1:7" x14ac:dyDescent="0.3">
      <c r="A373" t="s">
        <v>2467</v>
      </c>
      <c r="B373">
        <f t="shared" si="5"/>
        <v>372</v>
      </c>
      <c r="C373" t="s">
        <v>2123</v>
      </c>
      <c r="D373" t="s">
        <v>3551</v>
      </c>
      <c r="E373" t="s">
        <v>2123</v>
      </c>
      <c r="F373" t="s">
        <v>2123</v>
      </c>
      <c r="G373" t="s">
        <v>2123</v>
      </c>
    </row>
    <row r="374" spans="1:7" x14ac:dyDescent="0.3">
      <c r="A374" t="s">
        <v>2468</v>
      </c>
      <c r="B374">
        <f t="shared" si="5"/>
        <v>373</v>
      </c>
      <c r="C374" t="s">
        <v>2123</v>
      </c>
      <c r="D374" t="s">
        <v>3551</v>
      </c>
      <c r="E374" t="s">
        <v>2123</v>
      </c>
      <c r="F374" t="s">
        <v>2123</v>
      </c>
      <c r="G374" t="s">
        <v>2123</v>
      </c>
    </row>
    <row r="375" spans="1:7" x14ac:dyDescent="0.3">
      <c r="A375" t="s">
        <v>2463</v>
      </c>
      <c r="B375">
        <f t="shared" si="5"/>
        <v>374</v>
      </c>
      <c r="C375" t="s">
        <v>2123</v>
      </c>
      <c r="D375" t="s">
        <v>3551</v>
      </c>
      <c r="E375" t="s">
        <v>2123</v>
      </c>
      <c r="F375" t="s">
        <v>2123</v>
      </c>
      <c r="G375" t="s">
        <v>2123</v>
      </c>
    </row>
    <row r="376" spans="1:7" x14ac:dyDescent="0.3">
      <c r="A376" t="s">
        <v>2462</v>
      </c>
      <c r="B376">
        <f t="shared" si="5"/>
        <v>375</v>
      </c>
      <c r="C376" t="s">
        <v>2123</v>
      </c>
      <c r="D376" t="s">
        <v>3551</v>
      </c>
      <c r="E376" t="s">
        <v>2123</v>
      </c>
      <c r="F376">
        <v>4</v>
      </c>
      <c r="G376" t="s">
        <v>2123</v>
      </c>
    </row>
    <row r="377" spans="1:7" x14ac:dyDescent="0.3">
      <c r="A377" t="s">
        <v>3441</v>
      </c>
      <c r="B377">
        <f t="shared" si="5"/>
        <v>376</v>
      </c>
      <c r="C377" t="s">
        <v>2123</v>
      </c>
      <c r="D377" t="s">
        <v>2123</v>
      </c>
      <c r="E377" t="s">
        <v>2123</v>
      </c>
      <c r="F377" t="s">
        <v>2123</v>
      </c>
      <c r="G377" t="s">
        <v>2123</v>
      </c>
    </row>
    <row r="378" spans="1:7" x14ac:dyDescent="0.3">
      <c r="A378" t="s">
        <v>3442</v>
      </c>
      <c r="B378">
        <f t="shared" si="5"/>
        <v>377</v>
      </c>
      <c r="C378" t="s">
        <v>2123</v>
      </c>
      <c r="D378" t="s">
        <v>2123</v>
      </c>
      <c r="E378" t="s">
        <v>2123</v>
      </c>
      <c r="F378" t="s">
        <v>2123</v>
      </c>
      <c r="G378" t="s">
        <v>2123</v>
      </c>
    </row>
    <row r="379" spans="1:7" x14ac:dyDescent="0.3">
      <c r="A379" t="s">
        <v>3443</v>
      </c>
      <c r="B379">
        <f t="shared" si="5"/>
        <v>378</v>
      </c>
      <c r="C379" t="s">
        <v>2123</v>
      </c>
      <c r="D379" t="s">
        <v>2123</v>
      </c>
      <c r="E379" t="s">
        <v>2123</v>
      </c>
      <c r="F379" t="s">
        <v>2123</v>
      </c>
      <c r="G379" t="s">
        <v>2123</v>
      </c>
    </row>
    <row r="380" spans="1:7" x14ac:dyDescent="0.3">
      <c r="A380" t="s">
        <v>3444</v>
      </c>
      <c r="B380">
        <f t="shared" si="5"/>
        <v>379</v>
      </c>
      <c r="C380" t="s">
        <v>2123</v>
      </c>
      <c r="D380" t="s">
        <v>2123</v>
      </c>
      <c r="E380" t="s">
        <v>2123</v>
      </c>
      <c r="F380" t="s">
        <v>2123</v>
      </c>
      <c r="G380" t="s">
        <v>2123</v>
      </c>
    </row>
    <row r="381" spans="1:7" x14ac:dyDescent="0.3">
      <c r="A381" t="s">
        <v>2269</v>
      </c>
      <c r="B381">
        <f t="shared" si="5"/>
        <v>380</v>
      </c>
      <c r="C381" t="s">
        <v>2123</v>
      </c>
      <c r="D381" t="s">
        <v>3551</v>
      </c>
      <c r="E381" t="s">
        <v>3550</v>
      </c>
      <c r="F381" t="s">
        <v>2123</v>
      </c>
      <c r="G381">
        <v>5</v>
      </c>
    </row>
    <row r="382" spans="1:7" x14ac:dyDescent="0.3">
      <c r="A382" t="s">
        <v>2127</v>
      </c>
      <c r="B382">
        <f t="shared" si="5"/>
        <v>381</v>
      </c>
      <c r="C382" t="s">
        <v>3545</v>
      </c>
      <c r="D382" t="s">
        <v>3551</v>
      </c>
      <c r="E382" t="s">
        <v>3550</v>
      </c>
      <c r="F382">
        <v>4</v>
      </c>
      <c r="G382">
        <v>5</v>
      </c>
    </row>
    <row r="383" spans="1:7" x14ac:dyDescent="0.3">
      <c r="A383" t="s">
        <v>3445</v>
      </c>
      <c r="B383">
        <f t="shared" si="5"/>
        <v>382</v>
      </c>
      <c r="C383" t="s">
        <v>2123</v>
      </c>
      <c r="D383" t="s">
        <v>2123</v>
      </c>
      <c r="E383" t="s">
        <v>2123</v>
      </c>
      <c r="F383" t="s">
        <v>2123</v>
      </c>
      <c r="G383" t="s">
        <v>2123</v>
      </c>
    </row>
    <row r="384" spans="1:7" x14ac:dyDescent="0.3">
      <c r="A384" t="s">
        <v>2208</v>
      </c>
      <c r="B384">
        <f t="shared" si="5"/>
        <v>383</v>
      </c>
      <c r="C384" t="s">
        <v>3545</v>
      </c>
      <c r="D384" t="s">
        <v>2123</v>
      </c>
      <c r="E384" t="s">
        <v>3550</v>
      </c>
      <c r="F384" t="s">
        <v>2123</v>
      </c>
      <c r="G384">
        <v>5</v>
      </c>
    </row>
    <row r="385" spans="1:7" x14ac:dyDescent="0.3">
      <c r="A385" t="s">
        <v>2209</v>
      </c>
      <c r="B385">
        <f t="shared" si="5"/>
        <v>384</v>
      </c>
      <c r="C385" t="s">
        <v>3545</v>
      </c>
      <c r="D385" t="s">
        <v>2123</v>
      </c>
      <c r="E385" t="s">
        <v>2123</v>
      </c>
      <c r="F385" t="s">
        <v>2123</v>
      </c>
      <c r="G385" t="s">
        <v>2123</v>
      </c>
    </row>
    <row r="386" spans="1:7" x14ac:dyDescent="0.3">
      <c r="A386" t="s">
        <v>2206</v>
      </c>
      <c r="B386">
        <f t="shared" ref="B386:B449" si="6">B385+1</f>
        <v>385</v>
      </c>
      <c r="C386" t="s">
        <v>3545</v>
      </c>
      <c r="D386" t="s">
        <v>2123</v>
      </c>
      <c r="E386" t="s">
        <v>3550</v>
      </c>
      <c r="F386" t="s">
        <v>2123</v>
      </c>
      <c r="G386">
        <v>5</v>
      </c>
    </row>
    <row r="387" spans="1:7" x14ac:dyDescent="0.3">
      <c r="A387" t="s">
        <v>2210</v>
      </c>
      <c r="B387">
        <f t="shared" si="6"/>
        <v>386</v>
      </c>
      <c r="C387" t="s">
        <v>3545</v>
      </c>
      <c r="D387" t="s">
        <v>2123</v>
      </c>
      <c r="E387" t="s">
        <v>3550</v>
      </c>
      <c r="F387" t="s">
        <v>2123</v>
      </c>
      <c r="G387">
        <v>5</v>
      </c>
    </row>
    <row r="388" spans="1:7" x14ac:dyDescent="0.3">
      <c r="A388" t="s">
        <v>2207</v>
      </c>
      <c r="B388">
        <f t="shared" si="6"/>
        <v>387</v>
      </c>
      <c r="C388" t="s">
        <v>3545</v>
      </c>
      <c r="D388" t="s">
        <v>2123</v>
      </c>
      <c r="E388" t="s">
        <v>3550</v>
      </c>
      <c r="F388" t="s">
        <v>2123</v>
      </c>
      <c r="G388">
        <v>5</v>
      </c>
    </row>
    <row r="389" spans="1:7" x14ac:dyDescent="0.3">
      <c r="A389" t="s">
        <v>2211</v>
      </c>
      <c r="B389">
        <f t="shared" si="6"/>
        <v>388</v>
      </c>
      <c r="C389" t="s">
        <v>3545</v>
      </c>
      <c r="D389" t="s">
        <v>2123</v>
      </c>
      <c r="E389" t="s">
        <v>2123</v>
      </c>
      <c r="F389" t="s">
        <v>2123</v>
      </c>
      <c r="G389" t="s">
        <v>2123</v>
      </c>
    </row>
    <row r="390" spans="1:7" x14ac:dyDescent="0.3">
      <c r="A390" t="s">
        <v>2213</v>
      </c>
      <c r="B390">
        <f t="shared" si="6"/>
        <v>389</v>
      </c>
      <c r="C390" t="s">
        <v>3545</v>
      </c>
      <c r="D390" t="s">
        <v>3551</v>
      </c>
      <c r="E390" t="s">
        <v>2123</v>
      </c>
      <c r="F390" t="s">
        <v>2123</v>
      </c>
      <c r="G390" t="s">
        <v>2123</v>
      </c>
    </row>
    <row r="391" spans="1:7" x14ac:dyDescent="0.3">
      <c r="A391" t="s">
        <v>2214</v>
      </c>
      <c r="B391">
        <f t="shared" si="6"/>
        <v>390</v>
      </c>
      <c r="C391" t="s">
        <v>3545</v>
      </c>
      <c r="D391" t="s">
        <v>3551</v>
      </c>
      <c r="E391" t="s">
        <v>2123</v>
      </c>
      <c r="F391" t="s">
        <v>2123</v>
      </c>
      <c r="G391" t="s">
        <v>2123</v>
      </c>
    </row>
    <row r="392" spans="1:7" x14ac:dyDescent="0.3">
      <c r="A392" t="s">
        <v>2212</v>
      </c>
      <c r="B392">
        <f t="shared" si="6"/>
        <v>391</v>
      </c>
      <c r="C392" t="s">
        <v>3545</v>
      </c>
      <c r="D392" t="s">
        <v>3551</v>
      </c>
      <c r="E392" t="s">
        <v>2123</v>
      </c>
      <c r="F392" t="s">
        <v>2123</v>
      </c>
      <c r="G392" t="s">
        <v>2123</v>
      </c>
    </row>
    <row r="393" spans="1:7" x14ac:dyDescent="0.3">
      <c r="A393" t="s">
        <v>2215</v>
      </c>
      <c r="B393">
        <f t="shared" si="6"/>
        <v>392</v>
      </c>
      <c r="C393" t="s">
        <v>3545</v>
      </c>
      <c r="D393" t="s">
        <v>3551</v>
      </c>
      <c r="E393" t="s">
        <v>2123</v>
      </c>
      <c r="F393">
        <v>4</v>
      </c>
      <c r="G393" t="s">
        <v>2123</v>
      </c>
    </row>
    <row r="394" spans="1:7" x14ac:dyDescent="0.3">
      <c r="A394" t="s">
        <v>2216</v>
      </c>
      <c r="B394">
        <f t="shared" si="6"/>
        <v>393</v>
      </c>
      <c r="C394" t="s">
        <v>3545</v>
      </c>
      <c r="D394" t="s">
        <v>3551</v>
      </c>
      <c r="E394" t="s">
        <v>2123</v>
      </c>
      <c r="F394">
        <v>4</v>
      </c>
      <c r="G394" t="s">
        <v>2123</v>
      </c>
    </row>
    <row r="395" spans="1:7" x14ac:dyDescent="0.3">
      <c r="A395" t="s">
        <v>2469</v>
      </c>
      <c r="B395">
        <f t="shared" si="6"/>
        <v>394</v>
      </c>
      <c r="C395" t="s">
        <v>2123</v>
      </c>
      <c r="D395" t="s">
        <v>3551</v>
      </c>
      <c r="E395" t="s">
        <v>3550</v>
      </c>
      <c r="F395" t="s">
        <v>2123</v>
      </c>
      <c r="G395">
        <v>5</v>
      </c>
    </row>
    <row r="396" spans="1:7" x14ac:dyDescent="0.3">
      <c r="A396" t="s">
        <v>2470</v>
      </c>
      <c r="B396">
        <f t="shared" si="6"/>
        <v>395</v>
      </c>
      <c r="C396" t="s">
        <v>2123</v>
      </c>
      <c r="D396" t="s">
        <v>3551</v>
      </c>
      <c r="E396" t="s">
        <v>3550</v>
      </c>
      <c r="F396" t="s">
        <v>2123</v>
      </c>
      <c r="G396">
        <v>5</v>
      </c>
    </row>
    <row r="397" spans="1:7" x14ac:dyDescent="0.3">
      <c r="A397" t="s">
        <v>2471</v>
      </c>
      <c r="B397">
        <f t="shared" si="6"/>
        <v>396</v>
      </c>
      <c r="C397" t="s">
        <v>2123</v>
      </c>
      <c r="D397" t="s">
        <v>3551</v>
      </c>
      <c r="E397" t="s">
        <v>3550</v>
      </c>
      <c r="F397" t="s">
        <v>2123</v>
      </c>
      <c r="G397">
        <v>5</v>
      </c>
    </row>
    <row r="398" spans="1:7" x14ac:dyDescent="0.3">
      <c r="A398" t="s">
        <v>3446</v>
      </c>
      <c r="B398">
        <f t="shared" si="6"/>
        <v>397</v>
      </c>
      <c r="C398" t="s">
        <v>2123</v>
      </c>
      <c r="D398" t="s">
        <v>2123</v>
      </c>
      <c r="E398" t="s">
        <v>2123</v>
      </c>
      <c r="F398" t="s">
        <v>2123</v>
      </c>
      <c r="G398" t="s">
        <v>2123</v>
      </c>
    </row>
    <row r="399" spans="1:7" x14ac:dyDescent="0.3">
      <c r="A399" t="s">
        <v>827</v>
      </c>
      <c r="B399">
        <f t="shared" si="6"/>
        <v>398</v>
      </c>
      <c r="C399" t="s">
        <v>2123</v>
      </c>
      <c r="D399" t="s">
        <v>2123</v>
      </c>
      <c r="E399" t="s">
        <v>2123</v>
      </c>
      <c r="F399" t="s">
        <v>2123</v>
      </c>
      <c r="G399" t="s">
        <v>2123</v>
      </c>
    </row>
    <row r="400" spans="1:7" x14ac:dyDescent="0.3">
      <c r="A400" t="s">
        <v>827</v>
      </c>
      <c r="B400">
        <f t="shared" si="6"/>
        <v>399</v>
      </c>
      <c r="C400" t="s">
        <v>2123</v>
      </c>
      <c r="D400" t="s">
        <v>2123</v>
      </c>
      <c r="E400" t="s">
        <v>2123</v>
      </c>
      <c r="F400" t="s">
        <v>2123</v>
      </c>
      <c r="G400" t="s">
        <v>2123</v>
      </c>
    </row>
    <row r="401" spans="1:7" x14ac:dyDescent="0.3">
      <c r="A401" t="s">
        <v>3447</v>
      </c>
      <c r="B401">
        <f t="shared" si="6"/>
        <v>400</v>
      </c>
      <c r="C401" t="s">
        <v>2123</v>
      </c>
      <c r="D401" t="s">
        <v>2123</v>
      </c>
      <c r="E401" t="s">
        <v>2123</v>
      </c>
      <c r="F401" t="s">
        <v>2123</v>
      </c>
      <c r="G401" t="s">
        <v>2123</v>
      </c>
    </row>
    <row r="402" spans="1:7" x14ac:dyDescent="0.3">
      <c r="A402" t="s">
        <v>2472</v>
      </c>
      <c r="B402">
        <f t="shared" si="6"/>
        <v>401</v>
      </c>
      <c r="C402" t="s">
        <v>2123</v>
      </c>
      <c r="D402" t="s">
        <v>3551</v>
      </c>
      <c r="E402" t="s">
        <v>3550</v>
      </c>
      <c r="F402" t="s">
        <v>2123</v>
      </c>
      <c r="G402">
        <v>5</v>
      </c>
    </row>
    <row r="403" spans="1:7" x14ac:dyDescent="0.3">
      <c r="A403" t="s">
        <v>2473</v>
      </c>
      <c r="B403">
        <f t="shared" si="6"/>
        <v>402</v>
      </c>
      <c r="C403" t="s">
        <v>2123</v>
      </c>
      <c r="D403" t="s">
        <v>3551</v>
      </c>
      <c r="E403" t="s">
        <v>3550</v>
      </c>
      <c r="F403" t="s">
        <v>2123</v>
      </c>
      <c r="G403">
        <v>5</v>
      </c>
    </row>
    <row r="404" spans="1:7" x14ac:dyDescent="0.3">
      <c r="A404" t="s">
        <v>3448</v>
      </c>
      <c r="B404">
        <f t="shared" si="6"/>
        <v>403</v>
      </c>
      <c r="C404" t="s">
        <v>2123</v>
      </c>
      <c r="D404" t="s">
        <v>2123</v>
      </c>
      <c r="E404" t="s">
        <v>2123</v>
      </c>
      <c r="F404" t="s">
        <v>2123</v>
      </c>
      <c r="G404" t="s">
        <v>2123</v>
      </c>
    </row>
    <row r="405" spans="1:7" x14ac:dyDescent="0.3">
      <c r="A405" t="s">
        <v>3449</v>
      </c>
      <c r="B405">
        <f t="shared" si="6"/>
        <v>404</v>
      </c>
      <c r="C405" t="s">
        <v>2123</v>
      </c>
      <c r="D405" t="s">
        <v>2123</v>
      </c>
      <c r="E405" t="s">
        <v>2123</v>
      </c>
      <c r="F405" t="s">
        <v>2123</v>
      </c>
      <c r="G405" t="s">
        <v>2123</v>
      </c>
    </row>
    <row r="406" spans="1:7" x14ac:dyDescent="0.3">
      <c r="A406" t="s">
        <v>3450</v>
      </c>
      <c r="B406">
        <f t="shared" si="6"/>
        <v>405</v>
      </c>
      <c r="C406" t="s">
        <v>2123</v>
      </c>
      <c r="D406" t="s">
        <v>2123</v>
      </c>
      <c r="E406" t="s">
        <v>2123</v>
      </c>
      <c r="F406" t="s">
        <v>2123</v>
      </c>
      <c r="G406" t="s">
        <v>2123</v>
      </c>
    </row>
    <row r="407" spans="1:7" x14ac:dyDescent="0.3">
      <c r="A407" t="s">
        <v>3451</v>
      </c>
      <c r="B407">
        <f t="shared" si="6"/>
        <v>406</v>
      </c>
      <c r="C407" t="s">
        <v>2123</v>
      </c>
      <c r="D407" t="s">
        <v>2123</v>
      </c>
      <c r="E407" t="s">
        <v>2123</v>
      </c>
      <c r="F407" t="s">
        <v>2123</v>
      </c>
      <c r="G407" t="s">
        <v>2123</v>
      </c>
    </row>
    <row r="408" spans="1:7" x14ac:dyDescent="0.3">
      <c r="A408" t="s">
        <v>2475</v>
      </c>
      <c r="B408">
        <f t="shared" si="6"/>
        <v>407</v>
      </c>
      <c r="C408" t="s">
        <v>2123</v>
      </c>
      <c r="D408" t="s">
        <v>3551</v>
      </c>
      <c r="E408" t="s">
        <v>2123</v>
      </c>
      <c r="F408" t="s">
        <v>2123</v>
      </c>
      <c r="G408" t="s">
        <v>2123</v>
      </c>
    </row>
    <row r="409" spans="1:7" x14ac:dyDescent="0.3">
      <c r="A409" t="s">
        <v>2474</v>
      </c>
      <c r="B409">
        <f t="shared" si="6"/>
        <v>408</v>
      </c>
      <c r="C409" t="s">
        <v>2123</v>
      </c>
      <c r="D409" t="s">
        <v>3551</v>
      </c>
      <c r="E409" t="s">
        <v>2123</v>
      </c>
      <c r="F409" t="s">
        <v>2123</v>
      </c>
      <c r="G409" t="s">
        <v>2123</v>
      </c>
    </row>
    <row r="410" spans="1:7" x14ac:dyDescent="0.3">
      <c r="A410" t="s">
        <v>3403</v>
      </c>
      <c r="B410">
        <f t="shared" si="6"/>
        <v>409</v>
      </c>
      <c r="C410" t="s">
        <v>2123</v>
      </c>
      <c r="D410" t="s">
        <v>2123</v>
      </c>
      <c r="E410" t="s">
        <v>3550</v>
      </c>
      <c r="F410" t="s">
        <v>2123</v>
      </c>
      <c r="G410">
        <v>5</v>
      </c>
    </row>
    <row r="411" spans="1:7" x14ac:dyDescent="0.3">
      <c r="A411" t="s">
        <v>2365</v>
      </c>
      <c r="B411">
        <f t="shared" si="6"/>
        <v>410</v>
      </c>
      <c r="C411" t="s">
        <v>2123</v>
      </c>
      <c r="D411" t="s">
        <v>3551</v>
      </c>
      <c r="E411" t="s">
        <v>2123</v>
      </c>
      <c r="F411" t="s">
        <v>2123</v>
      </c>
      <c r="G411" t="s">
        <v>2123</v>
      </c>
    </row>
    <row r="412" spans="1:7" x14ac:dyDescent="0.3">
      <c r="A412" t="s">
        <v>530</v>
      </c>
      <c r="B412">
        <f t="shared" si="6"/>
        <v>411</v>
      </c>
      <c r="C412" t="s">
        <v>2123</v>
      </c>
      <c r="D412" t="s">
        <v>3551</v>
      </c>
      <c r="E412" t="s">
        <v>2123</v>
      </c>
      <c r="F412" t="s">
        <v>2123</v>
      </c>
      <c r="G412" t="s">
        <v>2123</v>
      </c>
    </row>
    <row r="413" spans="1:7" x14ac:dyDescent="0.3">
      <c r="A413" t="s">
        <v>531</v>
      </c>
      <c r="B413">
        <f t="shared" si="6"/>
        <v>412</v>
      </c>
      <c r="C413" t="s">
        <v>2123</v>
      </c>
      <c r="D413" t="s">
        <v>3551</v>
      </c>
      <c r="E413" t="s">
        <v>2123</v>
      </c>
      <c r="F413" t="s">
        <v>2123</v>
      </c>
      <c r="G413" t="s">
        <v>2123</v>
      </c>
    </row>
    <row r="414" spans="1:7" x14ac:dyDescent="0.3">
      <c r="A414" t="s">
        <v>2364</v>
      </c>
      <c r="B414">
        <f t="shared" si="6"/>
        <v>413</v>
      </c>
      <c r="C414" t="s">
        <v>2123</v>
      </c>
      <c r="D414" t="s">
        <v>3551</v>
      </c>
      <c r="E414" t="s">
        <v>2123</v>
      </c>
      <c r="F414" t="s">
        <v>2123</v>
      </c>
      <c r="G414" t="s">
        <v>2123</v>
      </c>
    </row>
    <row r="415" spans="1:7" x14ac:dyDescent="0.3">
      <c r="A415" t="s">
        <v>529</v>
      </c>
      <c r="B415">
        <f t="shared" si="6"/>
        <v>414</v>
      </c>
      <c r="C415" t="s">
        <v>2123</v>
      </c>
      <c r="D415" t="s">
        <v>3551</v>
      </c>
      <c r="E415" t="s">
        <v>2123</v>
      </c>
      <c r="F415" t="s">
        <v>2123</v>
      </c>
      <c r="G415" t="s">
        <v>2123</v>
      </c>
    </row>
    <row r="416" spans="1:7" x14ac:dyDescent="0.3">
      <c r="A416" t="s">
        <v>2215</v>
      </c>
      <c r="B416">
        <f t="shared" si="6"/>
        <v>415</v>
      </c>
      <c r="C416" t="s">
        <v>3545</v>
      </c>
      <c r="D416" t="s">
        <v>3551</v>
      </c>
      <c r="E416" t="s">
        <v>2123</v>
      </c>
      <c r="F416">
        <v>4</v>
      </c>
      <c r="G416" t="s">
        <v>2123</v>
      </c>
    </row>
    <row r="417" spans="1:7" x14ac:dyDescent="0.3">
      <c r="A417" t="s">
        <v>3452</v>
      </c>
      <c r="B417">
        <f t="shared" si="6"/>
        <v>416</v>
      </c>
      <c r="C417" t="s">
        <v>2123</v>
      </c>
      <c r="D417" t="s">
        <v>2123</v>
      </c>
      <c r="E417" t="s">
        <v>2123</v>
      </c>
      <c r="F417" t="s">
        <v>2123</v>
      </c>
      <c r="G417" t="s">
        <v>2123</v>
      </c>
    </row>
    <row r="418" spans="1:7" x14ac:dyDescent="0.3">
      <c r="A418" t="s">
        <v>3453</v>
      </c>
      <c r="B418">
        <f t="shared" si="6"/>
        <v>417</v>
      </c>
      <c r="C418" t="s">
        <v>2123</v>
      </c>
      <c r="D418" t="s">
        <v>2123</v>
      </c>
      <c r="E418" t="s">
        <v>2123</v>
      </c>
      <c r="F418" t="s">
        <v>2123</v>
      </c>
      <c r="G418" t="s">
        <v>2123</v>
      </c>
    </row>
    <row r="419" spans="1:7" x14ac:dyDescent="0.3">
      <c r="A419" t="s">
        <v>2476</v>
      </c>
      <c r="B419">
        <f t="shared" si="6"/>
        <v>418</v>
      </c>
      <c r="C419" t="s">
        <v>2123</v>
      </c>
      <c r="D419" t="s">
        <v>3551</v>
      </c>
      <c r="E419" t="s">
        <v>2123</v>
      </c>
      <c r="F419">
        <v>4</v>
      </c>
      <c r="G419" t="s">
        <v>2123</v>
      </c>
    </row>
    <row r="420" spans="1:7" x14ac:dyDescent="0.3">
      <c r="A420" t="s">
        <v>3380</v>
      </c>
      <c r="B420">
        <f t="shared" si="6"/>
        <v>419</v>
      </c>
      <c r="C420" t="s">
        <v>2123</v>
      </c>
      <c r="D420" t="s">
        <v>3551</v>
      </c>
      <c r="E420" t="s">
        <v>2123</v>
      </c>
      <c r="F420">
        <v>4</v>
      </c>
      <c r="G420" t="s">
        <v>2123</v>
      </c>
    </row>
    <row r="421" spans="1:7" x14ac:dyDescent="0.3">
      <c r="A421" t="s">
        <v>2602</v>
      </c>
      <c r="B421">
        <f t="shared" si="6"/>
        <v>420</v>
      </c>
      <c r="C421" t="s">
        <v>2123</v>
      </c>
      <c r="D421" t="s">
        <v>2123</v>
      </c>
      <c r="E421" t="s">
        <v>2123</v>
      </c>
      <c r="F421" t="s">
        <v>2123</v>
      </c>
      <c r="G421" t="s">
        <v>2123</v>
      </c>
    </row>
    <row r="422" spans="1:7" x14ac:dyDescent="0.3">
      <c r="A422" t="s">
        <v>2477</v>
      </c>
      <c r="B422">
        <f t="shared" si="6"/>
        <v>421</v>
      </c>
      <c r="C422" t="s">
        <v>2123</v>
      </c>
      <c r="D422" t="s">
        <v>3551</v>
      </c>
      <c r="E422" t="s">
        <v>2123</v>
      </c>
      <c r="F422">
        <v>4</v>
      </c>
      <c r="G422" t="s">
        <v>2123</v>
      </c>
    </row>
    <row r="423" spans="1:7" x14ac:dyDescent="0.3">
      <c r="A423" t="s">
        <v>2478</v>
      </c>
      <c r="B423">
        <f t="shared" si="6"/>
        <v>422</v>
      </c>
      <c r="C423" t="s">
        <v>2123</v>
      </c>
      <c r="D423" t="s">
        <v>3551</v>
      </c>
      <c r="E423" t="s">
        <v>2123</v>
      </c>
      <c r="F423">
        <v>4</v>
      </c>
      <c r="G423" t="s">
        <v>2123</v>
      </c>
    </row>
    <row r="424" spans="1:7" x14ac:dyDescent="0.3">
      <c r="A424" t="s">
        <v>2479</v>
      </c>
      <c r="B424">
        <f t="shared" si="6"/>
        <v>423</v>
      </c>
      <c r="C424" t="s">
        <v>2123</v>
      </c>
      <c r="D424" t="s">
        <v>3551</v>
      </c>
      <c r="E424" t="s">
        <v>2123</v>
      </c>
      <c r="F424">
        <v>4</v>
      </c>
      <c r="G424" t="s">
        <v>2123</v>
      </c>
    </row>
    <row r="425" spans="1:7" x14ac:dyDescent="0.3">
      <c r="A425" t="s">
        <v>2481</v>
      </c>
      <c r="B425">
        <f t="shared" si="6"/>
        <v>424</v>
      </c>
      <c r="C425" t="s">
        <v>2123</v>
      </c>
      <c r="D425" t="s">
        <v>3551</v>
      </c>
      <c r="E425" t="s">
        <v>2123</v>
      </c>
      <c r="F425" t="s">
        <v>2123</v>
      </c>
      <c r="G425" t="s">
        <v>2123</v>
      </c>
    </row>
    <row r="426" spans="1:7" x14ac:dyDescent="0.3">
      <c r="A426" t="s">
        <v>2361</v>
      </c>
      <c r="B426">
        <f t="shared" si="6"/>
        <v>425</v>
      </c>
      <c r="C426" t="s">
        <v>2123</v>
      </c>
      <c r="D426" t="s">
        <v>3551</v>
      </c>
      <c r="E426" t="s">
        <v>2123</v>
      </c>
      <c r="F426">
        <v>4</v>
      </c>
      <c r="G426" t="s">
        <v>2123</v>
      </c>
    </row>
    <row r="427" spans="1:7" x14ac:dyDescent="0.3">
      <c r="A427" t="s">
        <v>2217</v>
      </c>
      <c r="B427">
        <f t="shared" si="6"/>
        <v>426</v>
      </c>
      <c r="C427" t="s">
        <v>3545</v>
      </c>
      <c r="D427" t="s">
        <v>3551</v>
      </c>
      <c r="E427" t="s">
        <v>2123</v>
      </c>
      <c r="F427">
        <v>4</v>
      </c>
      <c r="G427" t="s">
        <v>2123</v>
      </c>
    </row>
    <row r="428" spans="1:7" x14ac:dyDescent="0.3">
      <c r="A428" t="s">
        <v>2480</v>
      </c>
      <c r="B428">
        <f t="shared" si="6"/>
        <v>427</v>
      </c>
      <c r="C428" t="s">
        <v>2123</v>
      </c>
      <c r="D428" t="s">
        <v>3551</v>
      </c>
      <c r="E428" t="s">
        <v>2123</v>
      </c>
      <c r="F428" t="s">
        <v>2123</v>
      </c>
      <c r="G428" t="s">
        <v>2123</v>
      </c>
    </row>
    <row r="429" spans="1:7" x14ac:dyDescent="0.3">
      <c r="A429" t="s">
        <v>880</v>
      </c>
      <c r="B429">
        <f t="shared" si="6"/>
        <v>428</v>
      </c>
      <c r="C429" t="s">
        <v>2123</v>
      </c>
      <c r="D429" t="s">
        <v>2123</v>
      </c>
      <c r="E429" t="s">
        <v>2123</v>
      </c>
      <c r="F429" t="s">
        <v>2123</v>
      </c>
      <c r="G429" t="s">
        <v>2123</v>
      </c>
    </row>
    <row r="430" spans="1:7" x14ac:dyDescent="0.3">
      <c r="A430" t="s">
        <v>881</v>
      </c>
      <c r="B430">
        <f t="shared" si="6"/>
        <v>429</v>
      </c>
      <c r="C430" t="s">
        <v>2123</v>
      </c>
      <c r="D430" t="s">
        <v>3551</v>
      </c>
      <c r="E430" t="s">
        <v>2123</v>
      </c>
      <c r="F430" t="s">
        <v>2123</v>
      </c>
      <c r="G430" t="s">
        <v>2123</v>
      </c>
    </row>
    <row r="431" spans="1:7" x14ac:dyDescent="0.3">
      <c r="A431" t="s">
        <v>2603</v>
      </c>
      <c r="B431">
        <f t="shared" si="6"/>
        <v>430</v>
      </c>
      <c r="C431" t="s">
        <v>2123</v>
      </c>
      <c r="D431" t="s">
        <v>2123</v>
      </c>
      <c r="E431" t="s">
        <v>2123</v>
      </c>
      <c r="F431" t="s">
        <v>2123</v>
      </c>
      <c r="G431" t="s">
        <v>2123</v>
      </c>
    </row>
    <row r="432" spans="1:7" x14ac:dyDescent="0.3">
      <c r="A432" t="s">
        <v>2482</v>
      </c>
      <c r="B432">
        <f t="shared" si="6"/>
        <v>431</v>
      </c>
      <c r="C432" t="s">
        <v>2123</v>
      </c>
      <c r="D432" t="s">
        <v>3551</v>
      </c>
      <c r="E432" t="s">
        <v>2123</v>
      </c>
      <c r="F432">
        <v>4</v>
      </c>
      <c r="G432" t="s">
        <v>2123</v>
      </c>
    </row>
    <row r="433" spans="1:7" x14ac:dyDescent="0.3">
      <c r="A433" t="s">
        <v>2483</v>
      </c>
      <c r="B433">
        <f t="shared" si="6"/>
        <v>432</v>
      </c>
      <c r="C433" t="s">
        <v>2123</v>
      </c>
      <c r="D433" t="s">
        <v>3551</v>
      </c>
      <c r="E433" t="s">
        <v>2123</v>
      </c>
      <c r="F433">
        <v>4</v>
      </c>
      <c r="G433" t="s">
        <v>2123</v>
      </c>
    </row>
    <row r="434" spans="1:7" x14ac:dyDescent="0.3">
      <c r="A434" t="s">
        <v>2484</v>
      </c>
      <c r="B434">
        <f t="shared" si="6"/>
        <v>433</v>
      </c>
      <c r="C434" t="s">
        <v>2123</v>
      </c>
      <c r="D434" t="s">
        <v>3551</v>
      </c>
      <c r="E434" t="s">
        <v>2123</v>
      </c>
      <c r="F434">
        <v>4</v>
      </c>
      <c r="G434" t="s">
        <v>2123</v>
      </c>
    </row>
    <row r="435" spans="1:7" x14ac:dyDescent="0.3">
      <c r="A435" t="s">
        <v>2485</v>
      </c>
      <c r="B435">
        <f t="shared" si="6"/>
        <v>434</v>
      </c>
      <c r="C435" t="s">
        <v>2123</v>
      </c>
      <c r="D435" t="s">
        <v>3551</v>
      </c>
      <c r="E435" t="s">
        <v>2123</v>
      </c>
      <c r="F435">
        <v>4</v>
      </c>
      <c r="G435" t="s">
        <v>2123</v>
      </c>
    </row>
    <row r="436" spans="1:7" x14ac:dyDescent="0.3">
      <c r="A436" t="s">
        <v>2219</v>
      </c>
      <c r="B436">
        <f t="shared" si="6"/>
        <v>435</v>
      </c>
      <c r="C436" t="s">
        <v>3545</v>
      </c>
      <c r="D436" t="s">
        <v>3551</v>
      </c>
      <c r="E436" t="s">
        <v>2123</v>
      </c>
      <c r="F436">
        <v>4</v>
      </c>
      <c r="G436" t="s">
        <v>2123</v>
      </c>
    </row>
    <row r="437" spans="1:7" x14ac:dyDescent="0.3">
      <c r="A437" t="s">
        <v>2220</v>
      </c>
      <c r="B437">
        <f t="shared" si="6"/>
        <v>436</v>
      </c>
      <c r="C437" t="s">
        <v>3545</v>
      </c>
      <c r="D437" t="s">
        <v>3551</v>
      </c>
      <c r="E437" t="s">
        <v>2123</v>
      </c>
      <c r="F437" t="s">
        <v>2123</v>
      </c>
      <c r="G437" t="s">
        <v>2123</v>
      </c>
    </row>
    <row r="438" spans="1:7" x14ac:dyDescent="0.3">
      <c r="A438" t="s">
        <v>2486</v>
      </c>
      <c r="B438">
        <f t="shared" si="6"/>
        <v>437</v>
      </c>
      <c r="C438" t="s">
        <v>3545</v>
      </c>
      <c r="D438" t="s">
        <v>3551</v>
      </c>
      <c r="E438" t="s">
        <v>2123</v>
      </c>
      <c r="F438" t="s">
        <v>2123</v>
      </c>
      <c r="G438" t="s">
        <v>2123</v>
      </c>
    </row>
    <row r="439" spans="1:7" x14ac:dyDescent="0.3">
      <c r="A439" t="s">
        <v>3454</v>
      </c>
      <c r="B439">
        <f t="shared" si="6"/>
        <v>438</v>
      </c>
      <c r="C439" t="s">
        <v>2123</v>
      </c>
      <c r="D439" t="s">
        <v>2123</v>
      </c>
      <c r="E439" t="s">
        <v>2123</v>
      </c>
      <c r="F439" t="s">
        <v>2123</v>
      </c>
      <c r="G439" t="s">
        <v>2123</v>
      </c>
    </row>
    <row r="440" spans="1:7" x14ac:dyDescent="0.3">
      <c r="A440" t="s">
        <v>2487</v>
      </c>
      <c r="B440">
        <f t="shared" si="6"/>
        <v>439</v>
      </c>
      <c r="C440" t="s">
        <v>2123</v>
      </c>
      <c r="D440" t="s">
        <v>3551</v>
      </c>
      <c r="E440" t="s">
        <v>2123</v>
      </c>
      <c r="F440" t="s">
        <v>2123</v>
      </c>
      <c r="G440" t="s">
        <v>2123</v>
      </c>
    </row>
    <row r="441" spans="1:7" x14ac:dyDescent="0.3">
      <c r="A441" t="s">
        <v>2488</v>
      </c>
      <c r="B441">
        <f t="shared" si="6"/>
        <v>440</v>
      </c>
      <c r="C441" t="s">
        <v>2123</v>
      </c>
      <c r="D441" t="s">
        <v>3551</v>
      </c>
      <c r="E441" t="s">
        <v>2123</v>
      </c>
      <c r="F441" t="s">
        <v>2123</v>
      </c>
      <c r="G441" t="s">
        <v>2123</v>
      </c>
    </row>
    <row r="442" spans="1:7" x14ac:dyDescent="0.3">
      <c r="A442" t="s">
        <v>3455</v>
      </c>
      <c r="B442">
        <f t="shared" si="6"/>
        <v>441</v>
      </c>
      <c r="C442" t="s">
        <v>2123</v>
      </c>
      <c r="D442" t="s">
        <v>2123</v>
      </c>
      <c r="E442" t="s">
        <v>2123</v>
      </c>
      <c r="F442" t="s">
        <v>2123</v>
      </c>
      <c r="G442" t="s">
        <v>2123</v>
      </c>
    </row>
    <row r="443" spans="1:7" x14ac:dyDescent="0.3">
      <c r="A443" t="s">
        <v>3456</v>
      </c>
      <c r="B443">
        <f t="shared" si="6"/>
        <v>442</v>
      </c>
      <c r="C443" t="s">
        <v>2123</v>
      </c>
      <c r="D443" t="s">
        <v>2123</v>
      </c>
      <c r="E443" t="s">
        <v>2123</v>
      </c>
      <c r="F443" t="s">
        <v>2123</v>
      </c>
      <c r="G443" t="s">
        <v>2123</v>
      </c>
    </row>
    <row r="444" spans="1:7" x14ac:dyDescent="0.3">
      <c r="A444" t="s">
        <v>2489</v>
      </c>
      <c r="B444">
        <f t="shared" si="6"/>
        <v>443</v>
      </c>
      <c r="C444" t="s">
        <v>2123</v>
      </c>
      <c r="D444" t="s">
        <v>3551</v>
      </c>
      <c r="E444" t="s">
        <v>2123</v>
      </c>
      <c r="F444" t="s">
        <v>2123</v>
      </c>
      <c r="G444" t="s">
        <v>2123</v>
      </c>
    </row>
    <row r="445" spans="1:7" x14ac:dyDescent="0.3">
      <c r="A445" t="s">
        <v>2221</v>
      </c>
      <c r="B445">
        <f t="shared" si="6"/>
        <v>444</v>
      </c>
      <c r="C445" t="s">
        <v>3545</v>
      </c>
      <c r="D445" t="s">
        <v>3551</v>
      </c>
      <c r="E445" t="s">
        <v>2123</v>
      </c>
      <c r="F445" t="s">
        <v>2123</v>
      </c>
      <c r="G445" t="s">
        <v>2123</v>
      </c>
    </row>
    <row r="446" spans="1:7" x14ac:dyDescent="0.3">
      <c r="A446" t="s">
        <v>3457</v>
      </c>
      <c r="B446">
        <f t="shared" si="6"/>
        <v>445</v>
      </c>
      <c r="C446" t="s">
        <v>2123</v>
      </c>
      <c r="D446" t="s">
        <v>2123</v>
      </c>
      <c r="E446" t="s">
        <v>2123</v>
      </c>
      <c r="F446" t="s">
        <v>2123</v>
      </c>
      <c r="G446" t="s">
        <v>2123</v>
      </c>
    </row>
    <row r="447" spans="1:7" x14ac:dyDescent="0.3">
      <c r="A447" t="s">
        <v>3458</v>
      </c>
      <c r="B447">
        <f t="shared" si="6"/>
        <v>446</v>
      </c>
      <c r="C447" t="s">
        <v>2123</v>
      </c>
      <c r="D447" t="s">
        <v>2123</v>
      </c>
      <c r="E447" t="s">
        <v>2123</v>
      </c>
      <c r="F447" t="s">
        <v>2123</v>
      </c>
      <c r="G447" t="s">
        <v>2123</v>
      </c>
    </row>
    <row r="448" spans="1:7" x14ac:dyDescent="0.3">
      <c r="A448" t="s">
        <v>3459</v>
      </c>
      <c r="B448">
        <f t="shared" si="6"/>
        <v>447</v>
      </c>
      <c r="C448" t="s">
        <v>2123</v>
      </c>
      <c r="D448" t="s">
        <v>2123</v>
      </c>
      <c r="E448" t="s">
        <v>2123</v>
      </c>
      <c r="F448" t="s">
        <v>2123</v>
      </c>
      <c r="G448" t="s">
        <v>2123</v>
      </c>
    </row>
    <row r="449" spans="1:7" x14ac:dyDescent="0.3">
      <c r="A449" t="s">
        <v>2490</v>
      </c>
      <c r="B449">
        <f t="shared" si="6"/>
        <v>448</v>
      </c>
      <c r="C449" t="s">
        <v>2123</v>
      </c>
      <c r="D449" t="s">
        <v>3551</v>
      </c>
      <c r="E449" t="s">
        <v>2123</v>
      </c>
      <c r="F449" t="s">
        <v>2123</v>
      </c>
      <c r="G449" t="s">
        <v>2123</v>
      </c>
    </row>
    <row r="450" spans="1:7" x14ac:dyDescent="0.3">
      <c r="A450" t="s">
        <v>2491</v>
      </c>
      <c r="B450">
        <f t="shared" ref="B450:B513" si="7">B449+1</f>
        <v>449</v>
      </c>
      <c r="C450" t="s">
        <v>2123</v>
      </c>
      <c r="D450" t="s">
        <v>3551</v>
      </c>
      <c r="E450" t="s">
        <v>2123</v>
      </c>
      <c r="F450" t="s">
        <v>2123</v>
      </c>
      <c r="G450" t="s">
        <v>2123</v>
      </c>
    </row>
    <row r="451" spans="1:7" x14ac:dyDescent="0.3">
      <c r="A451" t="s">
        <v>3460</v>
      </c>
      <c r="B451">
        <f t="shared" si="7"/>
        <v>450</v>
      </c>
      <c r="C451" t="s">
        <v>2123</v>
      </c>
      <c r="D451" t="s">
        <v>2123</v>
      </c>
      <c r="E451" t="s">
        <v>2123</v>
      </c>
      <c r="F451" t="s">
        <v>2123</v>
      </c>
      <c r="G451" t="s">
        <v>2123</v>
      </c>
    </row>
    <row r="452" spans="1:7" x14ac:dyDescent="0.3">
      <c r="A452" t="s">
        <v>3461</v>
      </c>
      <c r="B452">
        <f t="shared" si="7"/>
        <v>451</v>
      </c>
      <c r="C452" t="s">
        <v>2123</v>
      </c>
      <c r="D452" t="s">
        <v>2123</v>
      </c>
      <c r="E452" t="s">
        <v>2123</v>
      </c>
      <c r="F452" t="s">
        <v>2123</v>
      </c>
      <c r="G452" t="s">
        <v>2123</v>
      </c>
    </row>
    <row r="453" spans="1:7" x14ac:dyDescent="0.3">
      <c r="A453" t="s">
        <v>3462</v>
      </c>
      <c r="B453">
        <f t="shared" si="7"/>
        <v>452</v>
      </c>
      <c r="C453" t="s">
        <v>2123</v>
      </c>
      <c r="D453" t="s">
        <v>2123</v>
      </c>
      <c r="E453" t="s">
        <v>2123</v>
      </c>
      <c r="F453" t="s">
        <v>2123</v>
      </c>
      <c r="G453" t="s">
        <v>2123</v>
      </c>
    </row>
    <row r="454" spans="1:7" x14ac:dyDescent="0.3">
      <c r="A454" t="s">
        <v>2493</v>
      </c>
      <c r="B454">
        <f t="shared" si="7"/>
        <v>453</v>
      </c>
      <c r="C454" t="s">
        <v>2123</v>
      </c>
      <c r="D454" t="s">
        <v>3551</v>
      </c>
      <c r="E454" t="s">
        <v>2123</v>
      </c>
      <c r="F454" t="s">
        <v>2123</v>
      </c>
      <c r="G454" t="s">
        <v>2123</v>
      </c>
    </row>
    <row r="455" spans="1:7" x14ac:dyDescent="0.3">
      <c r="A455" t="s">
        <v>900</v>
      </c>
      <c r="B455">
        <f t="shared" si="7"/>
        <v>454</v>
      </c>
      <c r="C455" t="s">
        <v>2123</v>
      </c>
      <c r="D455" t="s">
        <v>3551</v>
      </c>
      <c r="E455" t="s">
        <v>2123</v>
      </c>
      <c r="F455" t="s">
        <v>2123</v>
      </c>
      <c r="G455" t="s">
        <v>2123</v>
      </c>
    </row>
    <row r="456" spans="1:7" x14ac:dyDescent="0.3">
      <c r="A456" t="s">
        <v>901</v>
      </c>
      <c r="B456">
        <f t="shared" si="7"/>
        <v>455</v>
      </c>
      <c r="C456" t="s">
        <v>2123</v>
      </c>
      <c r="D456" t="s">
        <v>3551</v>
      </c>
      <c r="E456" t="s">
        <v>2123</v>
      </c>
      <c r="F456" t="s">
        <v>2123</v>
      </c>
      <c r="G456" t="s">
        <v>2123</v>
      </c>
    </row>
    <row r="457" spans="1:7" x14ac:dyDescent="0.3">
      <c r="A457" t="s">
        <v>2492</v>
      </c>
      <c r="B457">
        <f t="shared" si="7"/>
        <v>456</v>
      </c>
      <c r="C457" t="s">
        <v>2123</v>
      </c>
      <c r="D457" t="s">
        <v>3551</v>
      </c>
      <c r="E457" t="s">
        <v>2123</v>
      </c>
      <c r="F457" t="s">
        <v>2123</v>
      </c>
      <c r="G457" t="s">
        <v>2123</v>
      </c>
    </row>
    <row r="458" spans="1:7" x14ac:dyDescent="0.3">
      <c r="A458" t="s">
        <v>3463</v>
      </c>
      <c r="B458">
        <f t="shared" si="7"/>
        <v>457</v>
      </c>
      <c r="C458" t="s">
        <v>2123</v>
      </c>
      <c r="D458" t="s">
        <v>2123</v>
      </c>
      <c r="E458" t="s">
        <v>2123</v>
      </c>
      <c r="F458" t="s">
        <v>2123</v>
      </c>
      <c r="G458" t="s">
        <v>2123</v>
      </c>
    </row>
    <row r="459" spans="1:7" x14ac:dyDescent="0.3">
      <c r="A459" t="s">
        <v>3464</v>
      </c>
      <c r="B459">
        <f t="shared" si="7"/>
        <v>458</v>
      </c>
      <c r="C459" t="s">
        <v>2123</v>
      </c>
      <c r="D459" t="s">
        <v>2123</v>
      </c>
      <c r="E459" t="s">
        <v>2123</v>
      </c>
      <c r="F459" t="s">
        <v>2123</v>
      </c>
      <c r="G459" t="s">
        <v>2123</v>
      </c>
    </row>
    <row r="460" spans="1:7" x14ac:dyDescent="0.3">
      <c r="A460" t="s">
        <v>3465</v>
      </c>
      <c r="B460">
        <f t="shared" si="7"/>
        <v>459</v>
      </c>
      <c r="C460" t="s">
        <v>2123</v>
      </c>
      <c r="D460" t="s">
        <v>2123</v>
      </c>
      <c r="E460" t="s">
        <v>2123</v>
      </c>
      <c r="F460" t="s">
        <v>2123</v>
      </c>
      <c r="G460" t="s">
        <v>2123</v>
      </c>
    </row>
    <row r="461" spans="1:7" x14ac:dyDescent="0.3">
      <c r="A461" t="s">
        <v>3466</v>
      </c>
      <c r="B461">
        <f t="shared" si="7"/>
        <v>460</v>
      </c>
      <c r="C461" t="s">
        <v>2123</v>
      </c>
      <c r="D461" t="s">
        <v>2123</v>
      </c>
      <c r="E461" t="s">
        <v>2123</v>
      </c>
      <c r="F461" t="s">
        <v>2123</v>
      </c>
      <c r="G461" t="s">
        <v>2123</v>
      </c>
    </row>
    <row r="462" spans="1:7" x14ac:dyDescent="0.3">
      <c r="A462" t="s">
        <v>3467</v>
      </c>
      <c r="B462">
        <f t="shared" si="7"/>
        <v>461</v>
      </c>
      <c r="C462" t="s">
        <v>2123</v>
      </c>
      <c r="D462" t="s">
        <v>2123</v>
      </c>
      <c r="E462" t="s">
        <v>2123</v>
      </c>
      <c r="F462" t="s">
        <v>2123</v>
      </c>
      <c r="G462" t="s">
        <v>2123</v>
      </c>
    </row>
    <row r="463" spans="1:7" x14ac:dyDescent="0.3">
      <c r="A463" t="s">
        <v>909</v>
      </c>
      <c r="B463">
        <f t="shared" si="7"/>
        <v>462</v>
      </c>
      <c r="C463" t="s">
        <v>2123</v>
      </c>
      <c r="D463" t="s">
        <v>2123</v>
      </c>
      <c r="E463" t="s">
        <v>2123</v>
      </c>
      <c r="F463">
        <v>4</v>
      </c>
      <c r="G463" t="s">
        <v>2123</v>
      </c>
    </row>
    <row r="464" spans="1:7" x14ac:dyDescent="0.3">
      <c r="A464" t="s">
        <v>914</v>
      </c>
      <c r="B464">
        <f t="shared" si="7"/>
        <v>463</v>
      </c>
      <c r="C464" t="s">
        <v>2123</v>
      </c>
      <c r="D464" t="s">
        <v>3551</v>
      </c>
      <c r="E464" t="s">
        <v>2123</v>
      </c>
      <c r="F464">
        <v>4</v>
      </c>
      <c r="G464" t="s">
        <v>2123</v>
      </c>
    </row>
    <row r="465" spans="1:7" x14ac:dyDescent="0.3">
      <c r="A465" t="s">
        <v>2617</v>
      </c>
      <c r="B465">
        <f t="shared" si="7"/>
        <v>464</v>
      </c>
      <c r="C465" t="s">
        <v>2123</v>
      </c>
      <c r="D465" t="s">
        <v>2123</v>
      </c>
      <c r="E465" t="s">
        <v>2123</v>
      </c>
      <c r="F465">
        <v>4</v>
      </c>
      <c r="G465" t="s">
        <v>2123</v>
      </c>
    </row>
    <row r="466" spans="1:7" x14ac:dyDescent="0.3">
      <c r="A466" t="s">
        <v>2494</v>
      </c>
      <c r="B466">
        <f t="shared" si="7"/>
        <v>465</v>
      </c>
      <c r="C466" t="s">
        <v>2123</v>
      </c>
      <c r="D466" t="s">
        <v>3551</v>
      </c>
      <c r="E466" t="s">
        <v>2123</v>
      </c>
      <c r="F466">
        <v>4</v>
      </c>
      <c r="G466" t="s">
        <v>2123</v>
      </c>
    </row>
    <row r="467" spans="1:7" x14ac:dyDescent="0.3">
      <c r="A467" t="s">
        <v>911</v>
      </c>
      <c r="B467">
        <f t="shared" si="7"/>
        <v>466</v>
      </c>
      <c r="C467" t="s">
        <v>2123</v>
      </c>
      <c r="D467" t="s">
        <v>2123</v>
      </c>
      <c r="E467" t="s">
        <v>2123</v>
      </c>
      <c r="F467">
        <v>4</v>
      </c>
      <c r="G467" t="s">
        <v>2123</v>
      </c>
    </row>
    <row r="468" spans="1:7" x14ac:dyDescent="0.3">
      <c r="A468" t="s">
        <v>916</v>
      </c>
      <c r="B468">
        <f t="shared" si="7"/>
        <v>467</v>
      </c>
      <c r="C468" t="s">
        <v>2123</v>
      </c>
      <c r="D468" t="s">
        <v>3551</v>
      </c>
      <c r="E468" t="s">
        <v>2123</v>
      </c>
      <c r="F468">
        <v>4</v>
      </c>
      <c r="G468" t="s">
        <v>2123</v>
      </c>
    </row>
    <row r="469" spans="1:7" x14ac:dyDescent="0.3">
      <c r="A469" t="s">
        <v>912</v>
      </c>
      <c r="B469">
        <f t="shared" si="7"/>
        <v>468</v>
      </c>
      <c r="C469" t="s">
        <v>2123</v>
      </c>
      <c r="D469" t="s">
        <v>2123</v>
      </c>
      <c r="E469" t="s">
        <v>2123</v>
      </c>
      <c r="F469">
        <v>4</v>
      </c>
      <c r="G469" t="s">
        <v>2123</v>
      </c>
    </row>
    <row r="470" spans="1:7" x14ac:dyDescent="0.3">
      <c r="A470" t="s">
        <v>913</v>
      </c>
      <c r="B470">
        <f t="shared" si="7"/>
        <v>469</v>
      </c>
      <c r="C470" t="s">
        <v>2123</v>
      </c>
      <c r="D470" t="s">
        <v>3551</v>
      </c>
      <c r="E470" t="s">
        <v>2123</v>
      </c>
      <c r="F470">
        <v>4</v>
      </c>
      <c r="G470" t="s">
        <v>2123</v>
      </c>
    </row>
    <row r="471" spans="1:7" x14ac:dyDescent="0.3">
      <c r="A471" t="s">
        <v>3468</v>
      </c>
      <c r="B471">
        <f t="shared" si="7"/>
        <v>470</v>
      </c>
      <c r="C471" t="s">
        <v>2123</v>
      </c>
      <c r="D471" t="s">
        <v>2123</v>
      </c>
      <c r="E471" t="s">
        <v>2123</v>
      </c>
      <c r="F471" t="s">
        <v>2123</v>
      </c>
      <c r="G471" t="s">
        <v>2123</v>
      </c>
    </row>
    <row r="472" spans="1:7" x14ac:dyDescent="0.3">
      <c r="A472" t="s">
        <v>2496</v>
      </c>
      <c r="B472">
        <f t="shared" si="7"/>
        <v>471</v>
      </c>
      <c r="C472" t="s">
        <v>2123</v>
      </c>
      <c r="D472" t="s">
        <v>3551</v>
      </c>
      <c r="E472" t="s">
        <v>2123</v>
      </c>
      <c r="F472" t="s">
        <v>2123</v>
      </c>
      <c r="G472" t="s">
        <v>2123</v>
      </c>
    </row>
    <row r="473" spans="1:7" x14ac:dyDescent="0.3">
      <c r="A473" t="s">
        <v>2497</v>
      </c>
      <c r="B473">
        <f t="shared" si="7"/>
        <v>472</v>
      </c>
      <c r="C473" t="s">
        <v>2123</v>
      </c>
      <c r="D473" t="s">
        <v>3551</v>
      </c>
      <c r="E473" t="s">
        <v>2123</v>
      </c>
      <c r="F473" t="s">
        <v>2123</v>
      </c>
      <c r="G473" t="s">
        <v>2123</v>
      </c>
    </row>
    <row r="474" spans="1:7" x14ac:dyDescent="0.3">
      <c r="A474" t="s">
        <v>2495</v>
      </c>
      <c r="B474">
        <f t="shared" si="7"/>
        <v>473</v>
      </c>
      <c r="C474" t="s">
        <v>2123</v>
      </c>
      <c r="D474" t="s">
        <v>3551</v>
      </c>
      <c r="E474" t="s">
        <v>2123</v>
      </c>
      <c r="F474" t="s">
        <v>2123</v>
      </c>
      <c r="G474" t="s">
        <v>2123</v>
      </c>
    </row>
    <row r="475" spans="1:7" x14ac:dyDescent="0.3">
      <c r="A475" t="s">
        <v>3469</v>
      </c>
      <c r="B475">
        <f t="shared" si="7"/>
        <v>474</v>
      </c>
      <c r="C475" t="s">
        <v>2123</v>
      </c>
      <c r="D475" t="s">
        <v>2123</v>
      </c>
      <c r="E475" t="s">
        <v>2123</v>
      </c>
      <c r="F475" t="s">
        <v>2123</v>
      </c>
      <c r="G475" t="s">
        <v>2123</v>
      </c>
    </row>
    <row r="476" spans="1:7" x14ac:dyDescent="0.3">
      <c r="A476" t="s">
        <v>2217</v>
      </c>
      <c r="B476">
        <f t="shared" si="7"/>
        <v>475</v>
      </c>
      <c r="C476" t="s">
        <v>3545</v>
      </c>
      <c r="D476" t="s">
        <v>3551</v>
      </c>
      <c r="E476" t="s">
        <v>2123</v>
      </c>
      <c r="F476">
        <v>4</v>
      </c>
      <c r="G476" t="s">
        <v>2123</v>
      </c>
    </row>
    <row r="477" spans="1:7" x14ac:dyDescent="0.3">
      <c r="A477" t="s">
        <v>2498</v>
      </c>
      <c r="B477">
        <f t="shared" si="7"/>
        <v>476</v>
      </c>
      <c r="C477" t="s">
        <v>2123</v>
      </c>
      <c r="D477" t="s">
        <v>3551</v>
      </c>
      <c r="E477" t="s">
        <v>3550</v>
      </c>
      <c r="F477">
        <v>4</v>
      </c>
      <c r="G477">
        <v>5</v>
      </c>
    </row>
    <row r="478" spans="1:7" x14ac:dyDescent="0.3">
      <c r="A478" t="s">
        <v>992</v>
      </c>
      <c r="B478">
        <f t="shared" si="7"/>
        <v>477</v>
      </c>
      <c r="C478" t="s">
        <v>2123</v>
      </c>
      <c r="D478" t="s">
        <v>3551</v>
      </c>
      <c r="E478" t="s">
        <v>3550</v>
      </c>
      <c r="F478">
        <v>4</v>
      </c>
      <c r="G478">
        <v>5</v>
      </c>
    </row>
    <row r="479" spans="1:7" x14ac:dyDescent="0.3">
      <c r="A479" t="s">
        <v>3470</v>
      </c>
      <c r="B479">
        <f t="shared" si="7"/>
        <v>478</v>
      </c>
      <c r="C479" t="s">
        <v>2123</v>
      </c>
      <c r="D479" t="s">
        <v>2123</v>
      </c>
      <c r="E479" t="s">
        <v>2123</v>
      </c>
      <c r="F479" t="s">
        <v>2123</v>
      </c>
      <c r="G479" t="s">
        <v>2123</v>
      </c>
    </row>
    <row r="480" spans="1:7" x14ac:dyDescent="0.3">
      <c r="A480" t="s">
        <v>2127</v>
      </c>
      <c r="B480">
        <f t="shared" si="7"/>
        <v>479</v>
      </c>
      <c r="C480" t="s">
        <v>3545</v>
      </c>
      <c r="D480" t="s">
        <v>3551</v>
      </c>
      <c r="E480" t="s">
        <v>3550</v>
      </c>
      <c r="F480">
        <v>4</v>
      </c>
      <c r="G480">
        <v>5</v>
      </c>
    </row>
    <row r="481" spans="1:7" x14ac:dyDescent="0.3">
      <c r="A481" t="s">
        <v>2234</v>
      </c>
      <c r="B481">
        <f t="shared" si="7"/>
        <v>480</v>
      </c>
      <c r="C481" t="s">
        <v>3545</v>
      </c>
      <c r="D481" t="s">
        <v>3551</v>
      </c>
      <c r="E481" t="s">
        <v>2123</v>
      </c>
      <c r="F481">
        <v>4</v>
      </c>
      <c r="G481" t="s">
        <v>2123</v>
      </c>
    </row>
    <row r="482" spans="1:7" x14ac:dyDescent="0.3">
      <c r="A482" t="s">
        <v>2605</v>
      </c>
      <c r="B482">
        <f t="shared" si="7"/>
        <v>481</v>
      </c>
      <c r="C482" t="s">
        <v>2123</v>
      </c>
      <c r="D482" t="s">
        <v>2123</v>
      </c>
      <c r="E482" t="s">
        <v>2123</v>
      </c>
      <c r="F482">
        <v>4</v>
      </c>
      <c r="G482" t="s">
        <v>2123</v>
      </c>
    </row>
    <row r="483" spans="1:7" x14ac:dyDescent="0.3">
      <c r="A483" t="s">
        <v>2604</v>
      </c>
      <c r="B483">
        <f t="shared" si="7"/>
        <v>482</v>
      </c>
      <c r="C483" t="s">
        <v>2123</v>
      </c>
      <c r="D483" t="s">
        <v>2123</v>
      </c>
      <c r="E483" t="s">
        <v>2123</v>
      </c>
      <c r="F483">
        <v>4</v>
      </c>
      <c r="G483" t="s">
        <v>2123</v>
      </c>
    </row>
    <row r="484" spans="1:7" x14ac:dyDescent="0.3">
      <c r="A484" t="s">
        <v>2499</v>
      </c>
      <c r="B484">
        <f t="shared" si="7"/>
        <v>483</v>
      </c>
      <c r="C484" t="s">
        <v>2123</v>
      </c>
      <c r="D484" t="s">
        <v>3551</v>
      </c>
      <c r="E484" t="s">
        <v>3550</v>
      </c>
      <c r="F484" t="s">
        <v>2123</v>
      </c>
      <c r="G484">
        <v>5</v>
      </c>
    </row>
    <row r="485" spans="1:7" x14ac:dyDescent="0.3">
      <c r="A485" t="s">
        <v>2500</v>
      </c>
      <c r="B485">
        <f t="shared" si="7"/>
        <v>484</v>
      </c>
      <c r="C485" t="s">
        <v>2123</v>
      </c>
      <c r="D485" t="s">
        <v>3551</v>
      </c>
      <c r="E485" t="s">
        <v>3550</v>
      </c>
      <c r="F485" t="s">
        <v>2123</v>
      </c>
      <c r="G485">
        <v>5</v>
      </c>
    </row>
    <row r="486" spans="1:7" x14ac:dyDescent="0.3">
      <c r="A486" t="s">
        <v>2222</v>
      </c>
      <c r="B486">
        <f t="shared" si="7"/>
        <v>485</v>
      </c>
      <c r="C486" t="s">
        <v>3545</v>
      </c>
      <c r="D486" t="s">
        <v>3551</v>
      </c>
      <c r="E486" t="s">
        <v>3550</v>
      </c>
      <c r="F486" t="s">
        <v>2123</v>
      </c>
      <c r="G486">
        <v>5</v>
      </c>
    </row>
    <row r="487" spans="1:7" x14ac:dyDescent="0.3">
      <c r="A487" t="s">
        <v>2127</v>
      </c>
      <c r="B487">
        <f t="shared" si="7"/>
        <v>486</v>
      </c>
      <c r="C487" t="s">
        <v>3545</v>
      </c>
      <c r="D487" t="s">
        <v>3551</v>
      </c>
      <c r="E487" t="s">
        <v>3550</v>
      </c>
      <c r="F487">
        <v>4</v>
      </c>
      <c r="G487">
        <v>5</v>
      </c>
    </row>
    <row r="488" spans="1:7" x14ac:dyDescent="0.3">
      <c r="A488" t="s">
        <v>2302</v>
      </c>
      <c r="B488">
        <f t="shared" si="7"/>
        <v>487</v>
      </c>
      <c r="C488" t="s">
        <v>2123</v>
      </c>
      <c r="D488" t="s">
        <v>3551</v>
      </c>
      <c r="E488" t="s">
        <v>3550</v>
      </c>
      <c r="F488" t="s">
        <v>2123</v>
      </c>
      <c r="G488">
        <v>5</v>
      </c>
    </row>
    <row r="489" spans="1:7" x14ac:dyDescent="0.3">
      <c r="A489" t="s">
        <v>2269</v>
      </c>
      <c r="B489">
        <f t="shared" si="7"/>
        <v>488</v>
      </c>
      <c r="C489" t="s">
        <v>2123</v>
      </c>
      <c r="D489" t="s">
        <v>3551</v>
      </c>
      <c r="E489" t="s">
        <v>3550</v>
      </c>
      <c r="F489" t="s">
        <v>2123</v>
      </c>
      <c r="G489">
        <v>5</v>
      </c>
    </row>
    <row r="490" spans="1:7" x14ac:dyDescent="0.3">
      <c r="A490" t="s">
        <v>2291</v>
      </c>
      <c r="B490">
        <f t="shared" si="7"/>
        <v>489</v>
      </c>
      <c r="C490" t="s">
        <v>2123</v>
      </c>
      <c r="D490" t="s">
        <v>3551</v>
      </c>
      <c r="E490" t="s">
        <v>3550</v>
      </c>
      <c r="F490" t="s">
        <v>2123</v>
      </c>
      <c r="G490">
        <v>5</v>
      </c>
    </row>
    <row r="491" spans="1:7" x14ac:dyDescent="0.3">
      <c r="A491" t="s">
        <v>2292</v>
      </c>
      <c r="B491">
        <f t="shared" si="7"/>
        <v>490</v>
      </c>
      <c r="C491" t="s">
        <v>2123</v>
      </c>
      <c r="D491" t="s">
        <v>3551</v>
      </c>
      <c r="E491" t="s">
        <v>3550</v>
      </c>
      <c r="F491" t="s">
        <v>2123</v>
      </c>
      <c r="G491">
        <v>5</v>
      </c>
    </row>
    <row r="492" spans="1:7" x14ac:dyDescent="0.3">
      <c r="A492" t="s">
        <v>3471</v>
      </c>
      <c r="B492">
        <f t="shared" si="7"/>
        <v>491</v>
      </c>
      <c r="C492" t="s">
        <v>2123</v>
      </c>
      <c r="D492" t="s">
        <v>2123</v>
      </c>
      <c r="E492" t="s">
        <v>2123</v>
      </c>
      <c r="F492" t="s">
        <v>2123</v>
      </c>
      <c r="G492" t="s">
        <v>2123</v>
      </c>
    </row>
    <row r="493" spans="1:7" x14ac:dyDescent="0.3">
      <c r="A493" t="s">
        <v>3472</v>
      </c>
      <c r="B493">
        <f t="shared" si="7"/>
        <v>492</v>
      </c>
      <c r="C493" t="s">
        <v>2123</v>
      </c>
      <c r="D493" t="s">
        <v>2123</v>
      </c>
      <c r="E493" t="s">
        <v>2123</v>
      </c>
      <c r="F493" t="s">
        <v>2123</v>
      </c>
      <c r="G493" t="s">
        <v>2123</v>
      </c>
    </row>
    <row r="494" spans="1:7" x14ac:dyDescent="0.3">
      <c r="A494" t="s">
        <v>3473</v>
      </c>
      <c r="B494">
        <f t="shared" si="7"/>
        <v>493</v>
      </c>
      <c r="C494" t="s">
        <v>2123</v>
      </c>
      <c r="D494" t="s">
        <v>2123</v>
      </c>
      <c r="E494" t="s">
        <v>2123</v>
      </c>
      <c r="F494" t="s">
        <v>2123</v>
      </c>
      <c r="G494" t="s">
        <v>2123</v>
      </c>
    </row>
    <row r="495" spans="1:7" x14ac:dyDescent="0.3">
      <c r="A495" t="s">
        <v>3474</v>
      </c>
      <c r="B495">
        <f t="shared" si="7"/>
        <v>494</v>
      </c>
      <c r="C495" t="s">
        <v>2123</v>
      </c>
      <c r="D495" t="s">
        <v>2123</v>
      </c>
      <c r="E495" t="s">
        <v>2123</v>
      </c>
      <c r="F495" t="s">
        <v>2123</v>
      </c>
      <c r="G495" t="s">
        <v>2123</v>
      </c>
    </row>
    <row r="496" spans="1:7" x14ac:dyDescent="0.3">
      <c r="A496" t="s">
        <v>3475</v>
      </c>
      <c r="B496">
        <f t="shared" si="7"/>
        <v>495</v>
      </c>
      <c r="C496" t="s">
        <v>2123</v>
      </c>
      <c r="D496" t="s">
        <v>2123</v>
      </c>
      <c r="E496" t="s">
        <v>2123</v>
      </c>
      <c r="F496" t="s">
        <v>2123</v>
      </c>
      <c r="G496" t="s">
        <v>2123</v>
      </c>
    </row>
    <row r="497" spans="1:7" x14ac:dyDescent="0.3">
      <c r="A497" t="s">
        <v>3476</v>
      </c>
      <c r="B497">
        <f t="shared" si="7"/>
        <v>496</v>
      </c>
      <c r="C497" t="s">
        <v>2123</v>
      </c>
      <c r="D497" t="s">
        <v>2123</v>
      </c>
      <c r="E497" t="s">
        <v>2123</v>
      </c>
      <c r="F497" t="s">
        <v>2123</v>
      </c>
      <c r="G497" t="s">
        <v>2123</v>
      </c>
    </row>
    <row r="498" spans="1:7" x14ac:dyDescent="0.3">
      <c r="A498" t="s">
        <v>3477</v>
      </c>
      <c r="B498">
        <f t="shared" si="7"/>
        <v>497</v>
      </c>
      <c r="C498" t="s">
        <v>2123</v>
      </c>
      <c r="D498" t="s">
        <v>2123</v>
      </c>
      <c r="E498" t="s">
        <v>2123</v>
      </c>
      <c r="F498" t="s">
        <v>2123</v>
      </c>
      <c r="G498" t="s">
        <v>2123</v>
      </c>
    </row>
    <row r="499" spans="1:7" x14ac:dyDescent="0.3">
      <c r="A499" t="s">
        <v>3406</v>
      </c>
      <c r="B499">
        <f t="shared" si="7"/>
        <v>498</v>
      </c>
      <c r="C499" t="s">
        <v>2123</v>
      </c>
      <c r="D499" t="s">
        <v>2123</v>
      </c>
      <c r="E499" t="s">
        <v>3550</v>
      </c>
      <c r="F499" t="s">
        <v>2123</v>
      </c>
      <c r="G499">
        <v>5</v>
      </c>
    </row>
    <row r="500" spans="1:7" x14ac:dyDescent="0.3">
      <c r="A500" t="s">
        <v>2501</v>
      </c>
      <c r="B500">
        <f t="shared" si="7"/>
        <v>499</v>
      </c>
      <c r="C500" t="s">
        <v>2123</v>
      </c>
      <c r="D500" t="s">
        <v>3551</v>
      </c>
      <c r="E500" t="s">
        <v>3550</v>
      </c>
      <c r="F500" t="s">
        <v>2123</v>
      </c>
      <c r="G500">
        <v>5</v>
      </c>
    </row>
    <row r="501" spans="1:7" x14ac:dyDescent="0.3">
      <c r="A501" t="s">
        <v>3478</v>
      </c>
      <c r="B501">
        <f t="shared" si="7"/>
        <v>500</v>
      </c>
      <c r="C501" t="s">
        <v>2123</v>
      </c>
      <c r="D501" t="s">
        <v>2123</v>
      </c>
      <c r="E501" t="s">
        <v>2123</v>
      </c>
      <c r="F501" t="s">
        <v>2123</v>
      </c>
      <c r="G501" t="s">
        <v>2123</v>
      </c>
    </row>
    <row r="502" spans="1:7" x14ac:dyDescent="0.3">
      <c r="A502" t="s">
        <v>3407</v>
      </c>
      <c r="B502">
        <f t="shared" si="7"/>
        <v>501</v>
      </c>
      <c r="C502" t="s">
        <v>2123</v>
      </c>
      <c r="D502" t="s">
        <v>2123</v>
      </c>
      <c r="E502" t="s">
        <v>3550</v>
      </c>
      <c r="F502" t="s">
        <v>2123</v>
      </c>
      <c r="G502">
        <v>5</v>
      </c>
    </row>
    <row r="503" spans="1:7" x14ac:dyDescent="0.3">
      <c r="A503" t="s">
        <v>3408</v>
      </c>
      <c r="B503">
        <f t="shared" si="7"/>
        <v>502</v>
      </c>
      <c r="C503" t="s">
        <v>2123</v>
      </c>
      <c r="D503" t="s">
        <v>2123</v>
      </c>
      <c r="E503" t="s">
        <v>3550</v>
      </c>
      <c r="F503" t="s">
        <v>2123</v>
      </c>
      <c r="G503">
        <v>5</v>
      </c>
    </row>
    <row r="504" spans="1:7" x14ac:dyDescent="0.3">
      <c r="A504" t="s">
        <v>3479</v>
      </c>
      <c r="B504">
        <f t="shared" si="7"/>
        <v>503</v>
      </c>
      <c r="C504" t="s">
        <v>2123</v>
      </c>
      <c r="D504" t="s">
        <v>2123</v>
      </c>
      <c r="E504" t="s">
        <v>2123</v>
      </c>
      <c r="F504" t="s">
        <v>2123</v>
      </c>
      <c r="G504" t="s">
        <v>2123</v>
      </c>
    </row>
    <row r="505" spans="1:7" x14ac:dyDescent="0.3">
      <c r="A505" t="s">
        <v>3409</v>
      </c>
      <c r="B505">
        <f t="shared" si="7"/>
        <v>504</v>
      </c>
      <c r="C505" t="s">
        <v>2123</v>
      </c>
      <c r="D505" t="s">
        <v>2123</v>
      </c>
      <c r="E505" t="s">
        <v>3550</v>
      </c>
      <c r="F505" t="s">
        <v>2123</v>
      </c>
      <c r="G505">
        <v>5</v>
      </c>
    </row>
    <row r="506" spans="1:7" x14ac:dyDescent="0.3">
      <c r="A506" t="s">
        <v>2607</v>
      </c>
      <c r="B506">
        <f t="shared" si="7"/>
        <v>505</v>
      </c>
      <c r="C506" t="s">
        <v>2123</v>
      </c>
      <c r="D506" t="s">
        <v>2123</v>
      </c>
      <c r="E506" t="s">
        <v>2123</v>
      </c>
      <c r="F506" t="s">
        <v>2123</v>
      </c>
      <c r="G506" t="s">
        <v>2123</v>
      </c>
    </row>
    <row r="507" spans="1:7" x14ac:dyDescent="0.3">
      <c r="A507" t="s">
        <v>2227</v>
      </c>
      <c r="B507">
        <f t="shared" si="7"/>
        <v>506</v>
      </c>
      <c r="C507" t="s">
        <v>3545</v>
      </c>
      <c r="D507" t="s">
        <v>2123</v>
      </c>
      <c r="E507" t="s">
        <v>2123</v>
      </c>
      <c r="F507" t="s">
        <v>2123</v>
      </c>
      <c r="G507" t="s">
        <v>2123</v>
      </c>
    </row>
    <row r="508" spans="1:7" x14ac:dyDescent="0.3">
      <c r="A508" t="s">
        <v>2226</v>
      </c>
      <c r="B508">
        <f t="shared" si="7"/>
        <v>507</v>
      </c>
      <c r="C508" t="s">
        <v>3545</v>
      </c>
      <c r="D508" t="s">
        <v>2123</v>
      </c>
      <c r="E508" t="s">
        <v>2123</v>
      </c>
      <c r="F508" t="s">
        <v>2123</v>
      </c>
      <c r="G508" t="s">
        <v>2123</v>
      </c>
    </row>
    <row r="509" spans="1:7" x14ac:dyDescent="0.3">
      <c r="A509" t="s">
        <v>2225</v>
      </c>
      <c r="B509">
        <f t="shared" si="7"/>
        <v>508</v>
      </c>
      <c r="C509" t="s">
        <v>3545</v>
      </c>
      <c r="D509" t="s">
        <v>2123</v>
      </c>
      <c r="E509" t="s">
        <v>2123</v>
      </c>
      <c r="F509" t="s">
        <v>2123</v>
      </c>
      <c r="G509" t="s">
        <v>2123</v>
      </c>
    </row>
    <row r="510" spans="1:7" x14ac:dyDescent="0.3">
      <c r="A510" t="s">
        <v>2224</v>
      </c>
      <c r="B510">
        <f t="shared" si="7"/>
        <v>509</v>
      </c>
      <c r="C510" t="s">
        <v>3545</v>
      </c>
      <c r="D510" t="s">
        <v>2123</v>
      </c>
      <c r="E510" t="s">
        <v>2123</v>
      </c>
      <c r="F510" t="s">
        <v>2123</v>
      </c>
      <c r="G510" t="s">
        <v>2123</v>
      </c>
    </row>
    <row r="511" spans="1:7" x14ac:dyDescent="0.3">
      <c r="A511" t="s">
        <v>2223</v>
      </c>
      <c r="B511">
        <f t="shared" si="7"/>
        <v>510</v>
      </c>
      <c r="C511" t="s">
        <v>3545</v>
      </c>
      <c r="D511" t="s">
        <v>2123</v>
      </c>
      <c r="E511" t="s">
        <v>2123</v>
      </c>
      <c r="F511" t="s">
        <v>2123</v>
      </c>
      <c r="G511" t="s">
        <v>2123</v>
      </c>
    </row>
    <row r="512" spans="1:7" x14ac:dyDescent="0.3">
      <c r="A512" t="s">
        <v>2608</v>
      </c>
      <c r="B512">
        <f t="shared" si="7"/>
        <v>511</v>
      </c>
      <c r="C512" t="s">
        <v>2123</v>
      </c>
      <c r="D512" t="s">
        <v>2123</v>
      </c>
      <c r="E512" t="s">
        <v>2123</v>
      </c>
      <c r="F512" t="s">
        <v>2123</v>
      </c>
      <c r="G512" t="s">
        <v>2123</v>
      </c>
    </row>
    <row r="513" spans="1:7" x14ac:dyDescent="0.3">
      <c r="A513" t="s">
        <v>2502</v>
      </c>
      <c r="B513">
        <f t="shared" si="7"/>
        <v>512</v>
      </c>
      <c r="C513" t="s">
        <v>2123</v>
      </c>
      <c r="D513" t="s">
        <v>3551</v>
      </c>
      <c r="E513" t="s">
        <v>2123</v>
      </c>
      <c r="F513" t="s">
        <v>2123</v>
      </c>
      <c r="G513" t="s">
        <v>2123</v>
      </c>
    </row>
    <row r="514" spans="1:7" x14ac:dyDescent="0.3">
      <c r="A514" t="s">
        <v>3480</v>
      </c>
      <c r="B514">
        <f t="shared" ref="B514:B577" si="8">B513+1</f>
        <v>513</v>
      </c>
      <c r="C514" t="s">
        <v>2123</v>
      </c>
      <c r="D514" t="s">
        <v>2123</v>
      </c>
      <c r="E514" t="s">
        <v>2123</v>
      </c>
      <c r="F514" t="s">
        <v>2123</v>
      </c>
      <c r="G514" t="s">
        <v>2123</v>
      </c>
    </row>
    <row r="515" spans="1:7" x14ac:dyDescent="0.3">
      <c r="A515" t="s">
        <v>3481</v>
      </c>
      <c r="B515">
        <f t="shared" si="8"/>
        <v>514</v>
      </c>
      <c r="C515" t="s">
        <v>2123</v>
      </c>
      <c r="D515" t="s">
        <v>2123</v>
      </c>
      <c r="E515" t="s">
        <v>2123</v>
      </c>
      <c r="F515" t="s">
        <v>2123</v>
      </c>
      <c r="G515" t="s">
        <v>2123</v>
      </c>
    </row>
    <row r="516" spans="1:7" x14ac:dyDescent="0.3">
      <c r="A516" t="s">
        <v>3482</v>
      </c>
      <c r="B516">
        <f t="shared" si="8"/>
        <v>515</v>
      </c>
      <c r="C516" t="s">
        <v>2123</v>
      </c>
      <c r="D516" t="s">
        <v>2123</v>
      </c>
      <c r="E516" t="s">
        <v>2123</v>
      </c>
      <c r="F516" t="s">
        <v>2123</v>
      </c>
      <c r="G516" t="s">
        <v>2123</v>
      </c>
    </row>
    <row r="517" spans="1:7" x14ac:dyDescent="0.3">
      <c r="A517" t="s">
        <v>3483</v>
      </c>
      <c r="B517">
        <f t="shared" si="8"/>
        <v>516</v>
      </c>
      <c r="C517" t="s">
        <v>2123</v>
      </c>
      <c r="D517" t="s">
        <v>2123</v>
      </c>
      <c r="E517" t="s">
        <v>2123</v>
      </c>
      <c r="F517" t="s">
        <v>2123</v>
      </c>
      <c r="G517" t="s">
        <v>2123</v>
      </c>
    </row>
    <row r="518" spans="1:7" x14ac:dyDescent="0.3">
      <c r="A518" t="s">
        <v>3484</v>
      </c>
      <c r="B518">
        <f t="shared" si="8"/>
        <v>517</v>
      </c>
      <c r="C518" t="s">
        <v>2123</v>
      </c>
      <c r="D518" t="s">
        <v>2123</v>
      </c>
      <c r="E518" t="s">
        <v>2123</v>
      </c>
      <c r="F518" t="s">
        <v>2123</v>
      </c>
      <c r="G518" t="s">
        <v>2123</v>
      </c>
    </row>
    <row r="519" spans="1:7" x14ac:dyDescent="0.3">
      <c r="A519" t="s">
        <v>3485</v>
      </c>
      <c r="B519">
        <f t="shared" si="8"/>
        <v>518</v>
      </c>
      <c r="C519" t="s">
        <v>2123</v>
      </c>
      <c r="D519" t="s">
        <v>2123</v>
      </c>
      <c r="E519" t="s">
        <v>2123</v>
      </c>
      <c r="F519" t="s">
        <v>2123</v>
      </c>
      <c r="G519" t="s">
        <v>2123</v>
      </c>
    </row>
    <row r="520" spans="1:7" x14ac:dyDescent="0.3">
      <c r="A520" t="s">
        <v>3486</v>
      </c>
      <c r="B520">
        <f t="shared" si="8"/>
        <v>519</v>
      </c>
      <c r="C520" t="s">
        <v>2123</v>
      </c>
      <c r="D520" t="s">
        <v>2123</v>
      </c>
      <c r="E520" t="s">
        <v>2123</v>
      </c>
      <c r="F520" t="s">
        <v>2123</v>
      </c>
      <c r="G520" t="s">
        <v>2123</v>
      </c>
    </row>
    <row r="521" spans="1:7" x14ac:dyDescent="0.3">
      <c r="A521" t="s">
        <v>3487</v>
      </c>
      <c r="B521">
        <f t="shared" si="8"/>
        <v>520</v>
      </c>
      <c r="C521" t="s">
        <v>2123</v>
      </c>
      <c r="D521" t="s">
        <v>2123</v>
      </c>
      <c r="E521" t="s">
        <v>2123</v>
      </c>
      <c r="F521" t="s">
        <v>2123</v>
      </c>
      <c r="G521" t="s">
        <v>2123</v>
      </c>
    </row>
    <row r="522" spans="1:7" x14ac:dyDescent="0.3">
      <c r="A522" t="s">
        <v>3488</v>
      </c>
      <c r="B522">
        <f t="shared" si="8"/>
        <v>521</v>
      </c>
      <c r="C522" t="s">
        <v>2123</v>
      </c>
      <c r="D522" t="s">
        <v>2123</v>
      </c>
      <c r="E522" t="s">
        <v>2123</v>
      </c>
      <c r="F522" t="s">
        <v>2123</v>
      </c>
      <c r="G522" t="s">
        <v>2123</v>
      </c>
    </row>
    <row r="523" spans="1:7" x14ac:dyDescent="0.3">
      <c r="A523" t="s">
        <v>3489</v>
      </c>
      <c r="B523">
        <f t="shared" si="8"/>
        <v>522</v>
      </c>
      <c r="C523" t="s">
        <v>2123</v>
      </c>
      <c r="D523" t="s">
        <v>2123</v>
      </c>
      <c r="E523" t="s">
        <v>2123</v>
      </c>
      <c r="F523" t="s">
        <v>2123</v>
      </c>
      <c r="G523" t="s">
        <v>2123</v>
      </c>
    </row>
    <row r="524" spans="1:7" x14ac:dyDescent="0.3">
      <c r="A524" t="s">
        <v>3490</v>
      </c>
      <c r="B524">
        <f t="shared" si="8"/>
        <v>523</v>
      </c>
      <c r="C524" t="s">
        <v>2123</v>
      </c>
      <c r="D524" t="s">
        <v>2123</v>
      </c>
      <c r="E524" t="s">
        <v>2123</v>
      </c>
      <c r="F524" t="s">
        <v>2123</v>
      </c>
      <c r="G524" t="s">
        <v>2123</v>
      </c>
    </row>
    <row r="525" spans="1:7" x14ac:dyDescent="0.3">
      <c r="A525" t="s">
        <v>3491</v>
      </c>
      <c r="B525">
        <f t="shared" si="8"/>
        <v>524</v>
      </c>
      <c r="C525" t="s">
        <v>2123</v>
      </c>
      <c r="D525" t="s">
        <v>2123</v>
      </c>
      <c r="E525" t="s">
        <v>2123</v>
      </c>
      <c r="F525" t="s">
        <v>2123</v>
      </c>
      <c r="G525" t="s">
        <v>2123</v>
      </c>
    </row>
    <row r="526" spans="1:7" x14ac:dyDescent="0.3">
      <c r="A526" t="s">
        <v>2503</v>
      </c>
      <c r="B526">
        <f t="shared" si="8"/>
        <v>525</v>
      </c>
      <c r="C526" t="s">
        <v>2123</v>
      </c>
      <c r="D526" t="s">
        <v>3551</v>
      </c>
      <c r="E526" t="s">
        <v>2123</v>
      </c>
      <c r="F526" t="s">
        <v>2123</v>
      </c>
      <c r="G526" t="s">
        <v>2123</v>
      </c>
    </row>
    <row r="527" spans="1:7" x14ac:dyDescent="0.3">
      <c r="A527" t="s">
        <v>2504</v>
      </c>
      <c r="B527">
        <f t="shared" si="8"/>
        <v>526</v>
      </c>
      <c r="C527" t="s">
        <v>2123</v>
      </c>
      <c r="D527" t="s">
        <v>3551</v>
      </c>
      <c r="E527" t="s">
        <v>2123</v>
      </c>
      <c r="F527" t="s">
        <v>2123</v>
      </c>
      <c r="G527" t="s">
        <v>2123</v>
      </c>
    </row>
    <row r="528" spans="1:7" x14ac:dyDescent="0.3">
      <c r="A528" t="s">
        <v>2505</v>
      </c>
      <c r="B528">
        <f t="shared" si="8"/>
        <v>527</v>
      </c>
      <c r="C528" t="s">
        <v>2123</v>
      </c>
      <c r="D528" t="s">
        <v>3551</v>
      </c>
      <c r="E528" t="s">
        <v>2123</v>
      </c>
      <c r="F528" t="s">
        <v>2123</v>
      </c>
      <c r="G528" t="s">
        <v>2123</v>
      </c>
    </row>
    <row r="529" spans="1:7" x14ac:dyDescent="0.3">
      <c r="A529" t="s">
        <v>2228</v>
      </c>
      <c r="B529">
        <f t="shared" si="8"/>
        <v>528</v>
      </c>
      <c r="C529" t="s">
        <v>3545</v>
      </c>
      <c r="D529" t="s">
        <v>3551</v>
      </c>
      <c r="E529" t="s">
        <v>2123</v>
      </c>
      <c r="F529" t="s">
        <v>2123</v>
      </c>
      <c r="G529" t="s">
        <v>2123</v>
      </c>
    </row>
    <row r="530" spans="1:7" x14ac:dyDescent="0.3">
      <c r="A530" t="s">
        <v>2229</v>
      </c>
      <c r="B530">
        <f t="shared" si="8"/>
        <v>529</v>
      </c>
      <c r="C530" t="s">
        <v>3545</v>
      </c>
      <c r="D530" t="s">
        <v>3551</v>
      </c>
      <c r="E530" t="s">
        <v>2123</v>
      </c>
      <c r="F530" t="s">
        <v>2123</v>
      </c>
      <c r="G530" t="s">
        <v>2123</v>
      </c>
    </row>
    <row r="531" spans="1:7" x14ac:dyDescent="0.3">
      <c r="A531" t="s">
        <v>2235</v>
      </c>
      <c r="B531">
        <f t="shared" si="8"/>
        <v>530</v>
      </c>
      <c r="C531" t="s">
        <v>3545</v>
      </c>
      <c r="D531" t="s">
        <v>3551</v>
      </c>
      <c r="E531" t="s">
        <v>2123</v>
      </c>
      <c r="F531" t="s">
        <v>2123</v>
      </c>
      <c r="G531" t="s">
        <v>2123</v>
      </c>
    </row>
    <row r="532" spans="1:7" x14ac:dyDescent="0.3">
      <c r="A532" t="s">
        <v>2127</v>
      </c>
      <c r="B532">
        <f t="shared" si="8"/>
        <v>531</v>
      </c>
      <c r="C532" t="s">
        <v>3545</v>
      </c>
      <c r="D532" t="s">
        <v>3551</v>
      </c>
      <c r="E532" t="s">
        <v>3550</v>
      </c>
      <c r="F532">
        <v>4</v>
      </c>
      <c r="G532">
        <v>5</v>
      </c>
    </row>
    <row r="533" spans="1:7" x14ac:dyDescent="0.3">
      <c r="A533" t="s">
        <v>2230</v>
      </c>
      <c r="B533">
        <f t="shared" si="8"/>
        <v>532</v>
      </c>
      <c r="C533" t="s">
        <v>3545</v>
      </c>
      <c r="D533" t="s">
        <v>3551</v>
      </c>
      <c r="E533" t="s">
        <v>2123</v>
      </c>
      <c r="F533" t="s">
        <v>2123</v>
      </c>
      <c r="G533" t="s">
        <v>2123</v>
      </c>
    </row>
    <row r="534" spans="1:7" x14ac:dyDescent="0.3">
      <c r="A534" t="s">
        <v>2233</v>
      </c>
      <c r="B534">
        <f t="shared" si="8"/>
        <v>533</v>
      </c>
      <c r="C534" t="s">
        <v>3545</v>
      </c>
      <c r="D534" t="s">
        <v>3551</v>
      </c>
      <c r="E534" t="s">
        <v>2123</v>
      </c>
      <c r="F534" t="s">
        <v>2123</v>
      </c>
      <c r="G534" t="s">
        <v>2123</v>
      </c>
    </row>
    <row r="535" spans="1:7" x14ac:dyDescent="0.3">
      <c r="A535" t="s">
        <v>2231</v>
      </c>
      <c r="B535">
        <f t="shared" si="8"/>
        <v>534</v>
      </c>
      <c r="C535" t="s">
        <v>3545</v>
      </c>
      <c r="D535" t="s">
        <v>3551</v>
      </c>
      <c r="E535" t="s">
        <v>2123</v>
      </c>
      <c r="F535" t="s">
        <v>2123</v>
      </c>
      <c r="G535" t="s">
        <v>2123</v>
      </c>
    </row>
    <row r="536" spans="1:7" x14ac:dyDescent="0.3">
      <c r="A536" t="s">
        <v>2506</v>
      </c>
      <c r="B536">
        <f t="shared" si="8"/>
        <v>535</v>
      </c>
      <c r="C536" t="s">
        <v>2123</v>
      </c>
      <c r="D536" t="s">
        <v>3551</v>
      </c>
      <c r="E536" t="s">
        <v>2123</v>
      </c>
      <c r="F536" t="s">
        <v>2123</v>
      </c>
      <c r="G536" t="s">
        <v>2123</v>
      </c>
    </row>
    <row r="537" spans="1:7" x14ac:dyDescent="0.3">
      <c r="A537" t="s">
        <v>2236</v>
      </c>
      <c r="B537">
        <f t="shared" si="8"/>
        <v>536</v>
      </c>
      <c r="C537" t="s">
        <v>3545</v>
      </c>
      <c r="D537" t="s">
        <v>3551</v>
      </c>
      <c r="E537" t="s">
        <v>2123</v>
      </c>
      <c r="F537" t="s">
        <v>2123</v>
      </c>
      <c r="G537" t="s">
        <v>2123</v>
      </c>
    </row>
    <row r="538" spans="1:7" x14ac:dyDescent="0.3">
      <c r="A538" t="s">
        <v>2232</v>
      </c>
      <c r="B538">
        <f t="shared" si="8"/>
        <v>537</v>
      </c>
      <c r="C538" t="s">
        <v>3545</v>
      </c>
      <c r="D538" t="s">
        <v>3551</v>
      </c>
      <c r="E538" t="s">
        <v>2123</v>
      </c>
      <c r="F538" t="s">
        <v>2123</v>
      </c>
      <c r="G538" t="s">
        <v>2123</v>
      </c>
    </row>
    <row r="539" spans="1:7" x14ac:dyDescent="0.3">
      <c r="A539" t="s">
        <v>2234</v>
      </c>
      <c r="B539">
        <f t="shared" si="8"/>
        <v>538</v>
      </c>
      <c r="C539" t="s">
        <v>3545</v>
      </c>
      <c r="D539" t="s">
        <v>3551</v>
      </c>
      <c r="E539" t="s">
        <v>2123</v>
      </c>
      <c r="F539">
        <v>4</v>
      </c>
      <c r="G539" t="s">
        <v>2123</v>
      </c>
    </row>
    <row r="540" spans="1:7" x14ac:dyDescent="0.3">
      <c r="A540" t="s">
        <v>3492</v>
      </c>
      <c r="B540">
        <f t="shared" si="8"/>
        <v>539</v>
      </c>
      <c r="C540" t="s">
        <v>2123</v>
      </c>
      <c r="D540" t="s">
        <v>2123</v>
      </c>
      <c r="E540" t="s">
        <v>2123</v>
      </c>
      <c r="F540" t="s">
        <v>2123</v>
      </c>
      <c r="G540" t="s">
        <v>2123</v>
      </c>
    </row>
    <row r="541" spans="1:7" x14ac:dyDescent="0.3">
      <c r="A541" t="s">
        <v>2609</v>
      </c>
      <c r="B541">
        <f t="shared" si="8"/>
        <v>540</v>
      </c>
      <c r="C541" t="s">
        <v>2123</v>
      </c>
      <c r="D541" t="s">
        <v>2123</v>
      </c>
      <c r="E541" t="s">
        <v>2123</v>
      </c>
      <c r="F541">
        <v>4</v>
      </c>
      <c r="G541" t="s">
        <v>2123</v>
      </c>
    </row>
    <row r="542" spans="1:7" x14ac:dyDescent="0.3">
      <c r="A542" t="s">
        <v>3394</v>
      </c>
      <c r="B542">
        <f t="shared" si="8"/>
        <v>541</v>
      </c>
      <c r="C542" t="s">
        <v>2123</v>
      </c>
      <c r="D542" t="s">
        <v>2123</v>
      </c>
      <c r="E542" t="s">
        <v>2123</v>
      </c>
      <c r="F542">
        <v>4</v>
      </c>
      <c r="G542" t="s">
        <v>2123</v>
      </c>
    </row>
    <row r="543" spans="1:7" x14ac:dyDescent="0.3">
      <c r="A543" t="s">
        <v>3393</v>
      </c>
      <c r="B543">
        <f t="shared" si="8"/>
        <v>542</v>
      </c>
      <c r="C543" t="s">
        <v>2123</v>
      </c>
      <c r="D543" t="s">
        <v>2123</v>
      </c>
      <c r="E543" t="s">
        <v>2123</v>
      </c>
      <c r="F543">
        <v>4</v>
      </c>
      <c r="G543" t="s">
        <v>2123</v>
      </c>
    </row>
    <row r="544" spans="1:7" x14ac:dyDescent="0.3">
      <c r="A544" t="s">
        <v>2610</v>
      </c>
      <c r="B544">
        <f t="shared" si="8"/>
        <v>543</v>
      </c>
      <c r="C544" t="s">
        <v>2123</v>
      </c>
      <c r="D544" t="s">
        <v>2123</v>
      </c>
      <c r="E544" t="s">
        <v>2123</v>
      </c>
      <c r="F544">
        <v>4</v>
      </c>
      <c r="G544" t="s">
        <v>2123</v>
      </c>
    </row>
    <row r="545" spans="1:7" x14ac:dyDescent="0.3">
      <c r="A545" t="s">
        <v>2507</v>
      </c>
      <c r="B545">
        <f t="shared" si="8"/>
        <v>544</v>
      </c>
      <c r="C545" t="s">
        <v>2123</v>
      </c>
      <c r="D545" t="s">
        <v>3551</v>
      </c>
      <c r="E545" t="s">
        <v>2123</v>
      </c>
      <c r="F545" t="s">
        <v>2123</v>
      </c>
      <c r="G545" t="s">
        <v>2123</v>
      </c>
    </row>
    <row r="546" spans="1:7" x14ac:dyDescent="0.3">
      <c r="A546" t="s">
        <v>2509</v>
      </c>
      <c r="B546">
        <f t="shared" si="8"/>
        <v>545</v>
      </c>
      <c r="C546" t="s">
        <v>2123</v>
      </c>
      <c r="D546" t="s">
        <v>3551</v>
      </c>
      <c r="E546" t="s">
        <v>2123</v>
      </c>
      <c r="F546" t="s">
        <v>2123</v>
      </c>
      <c r="G546" t="s">
        <v>2123</v>
      </c>
    </row>
    <row r="547" spans="1:7" x14ac:dyDescent="0.3">
      <c r="A547" t="s">
        <v>2508</v>
      </c>
      <c r="B547">
        <f t="shared" si="8"/>
        <v>546</v>
      </c>
      <c r="C547" t="s">
        <v>2123</v>
      </c>
      <c r="D547" t="s">
        <v>3551</v>
      </c>
      <c r="E547" t="s">
        <v>2123</v>
      </c>
      <c r="F547" t="s">
        <v>2123</v>
      </c>
      <c r="G547" t="s">
        <v>2123</v>
      </c>
    </row>
    <row r="548" spans="1:7" x14ac:dyDescent="0.3">
      <c r="A548" t="s">
        <v>2237</v>
      </c>
      <c r="B548">
        <f t="shared" si="8"/>
        <v>547</v>
      </c>
      <c r="C548" t="s">
        <v>3545</v>
      </c>
      <c r="D548" t="s">
        <v>3551</v>
      </c>
      <c r="E548" t="s">
        <v>2123</v>
      </c>
      <c r="F548" t="s">
        <v>2123</v>
      </c>
      <c r="G548" t="s">
        <v>2123</v>
      </c>
    </row>
    <row r="549" spans="1:7" x14ac:dyDescent="0.3">
      <c r="A549" t="s">
        <v>3493</v>
      </c>
      <c r="B549">
        <f t="shared" si="8"/>
        <v>548</v>
      </c>
      <c r="C549" t="s">
        <v>2123</v>
      </c>
      <c r="D549" t="s">
        <v>2123</v>
      </c>
      <c r="E549" t="s">
        <v>2123</v>
      </c>
      <c r="F549" t="s">
        <v>2123</v>
      </c>
      <c r="G549" t="s">
        <v>2123</v>
      </c>
    </row>
    <row r="550" spans="1:7" x14ac:dyDescent="0.3">
      <c r="A550" t="s">
        <v>2511</v>
      </c>
      <c r="B550">
        <f t="shared" si="8"/>
        <v>549</v>
      </c>
      <c r="C550" t="s">
        <v>2123</v>
      </c>
      <c r="D550" t="s">
        <v>3551</v>
      </c>
      <c r="E550" t="s">
        <v>2123</v>
      </c>
      <c r="F550" t="s">
        <v>2123</v>
      </c>
      <c r="G550" t="s">
        <v>2123</v>
      </c>
    </row>
    <row r="551" spans="1:7" x14ac:dyDescent="0.3">
      <c r="A551" t="s">
        <v>2430</v>
      </c>
      <c r="B551">
        <f t="shared" si="8"/>
        <v>550</v>
      </c>
      <c r="C551" t="s">
        <v>2123</v>
      </c>
      <c r="D551" t="s">
        <v>3551</v>
      </c>
      <c r="E551" t="s">
        <v>2123</v>
      </c>
      <c r="F551" t="s">
        <v>2123</v>
      </c>
      <c r="G551" t="s">
        <v>2123</v>
      </c>
    </row>
    <row r="552" spans="1:7" x14ac:dyDescent="0.3">
      <c r="A552" t="s">
        <v>2512</v>
      </c>
      <c r="B552">
        <f t="shared" si="8"/>
        <v>551</v>
      </c>
      <c r="C552" t="s">
        <v>2123</v>
      </c>
      <c r="D552" t="s">
        <v>3551</v>
      </c>
      <c r="E552" t="s">
        <v>2123</v>
      </c>
      <c r="F552" t="s">
        <v>2123</v>
      </c>
      <c r="G552" t="s">
        <v>2123</v>
      </c>
    </row>
    <row r="553" spans="1:7" x14ac:dyDescent="0.3">
      <c r="A553" t="s">
        <v>3494</v>
      </c>
      <c r="B553">
        <f t="shared" si="8"/>
        <v>552</v>
      </c>
      <c r="C553" t="s">
        <v>2123</v>
      </c>
      <c r="D553" t="s">
        <v>2123</v>
      </c>
      <c r="E553" t="s">
        <v>2123</v>
      </c>
      <c r="F553" t="s">
        <v>2123</v>
      </c>
      <c r="G553" t="s">
        <v>2123</v>
      </c>
    </row>
    <row r="554" spans="1:7" x14ac:dyDescent="0.3">
      <c r="A554" t="s">
        <v>2510</v>
      </c>
      <c r="B554">
        <f t="shared" si="8"/>
        <v>553</v>
      </c>
      <c r="C554" t="s">
        <v>2123</v>
      </c>
      <c r="D554" t="s">
        <v>3551</v>
      </c>
      <c r="E554" t="s">
        <v>2123</v>
      </c>
      <c r="F554" t="s">
        <v>2123</v>
      </c>
      <c r="G554" t="s">
        <v>2123</v>
      </c>
    </row>
    <row r="555" spans="1:7" x14ac:dyDescent="0.3">
      <c r="A555" t="s">
        <v>3495</v>
      </c>
      <c r="B555">
        <f t="shared" si="8"/>
        <v>554</v>
      </c>
      <c r="C555" t="s">
        <v>2123</v>
      </c>
      <c r="D555" t="s">
        <v>2123</v>
      </c>
      <c r="E555" t="s">
        <v>2123</v>
      </c>
      <c r="F555" t="s">
        <v>2123</v>
      </c>
      <c r="G555" t="s">
        <v>2123</v>
      </c>
    </row>
    <row r="556" spans="1:7" x14ac:dyDescent="0.3">
      <c r="A556" t="s">
        <v>2499</v>
      </c>
      <c r="B556">
        <f t="shared" si="8"/>
        <v>555</v>
      </c>
      <c r="C556" t="s">
        <v>2123</v>
      </c>
      <c r="D556" t="s">
        <v>3551</v>
      </c>
      <c r="E556" t="s">
        <v>3550</v>
      </c>
      <c r="F556" t="s">
        <v>2123</v>
      </c>
      <c r="G556">
        <v>5</v>
      </c>
    </row>
    <row r="557" spans="1:7" x14ac:dyDescent="0.3">
      <c r="A557" t="s">
        <v>3496</v>
      </c>
      <c r="B557">
        <f t="shared" si="8"/>
        <v>556</v>
      </c>
      <c r="C557" t="s">
        <v>2123</v>
      </c>
      <c r="D557" t="s">
        <v>2123</v>
      </c>
      <c r="E557" t="s">
        <v>2123</v>
      </c>
      <c r="F557" t="s">
        <v>2123</v>
      </c>
      <c r="G557" t="s">
        <v>2123</v>
      </c>
    </row>
    <row r="558" spans="1:7" x14ac:dyDescent="0.3">
      <c r="A558" t="s">
        <v>2166</v>
      </c>
      <c r="B558">
        <f t="shared" si="8"/>
        <v>557</v>
      </c>
      <c r="C558" t="s">
        <v>3545</v>
      </c>
      <c r="D558" t="s">
        <v>3551</v>
      </c>
      <c r="E558" t="s">
        <v>2123</v>
      </c>
      <c r="F558" t="s">
        <v>2123</v>
      </c>
      <c r="G558" t="s">
        <v>2123</v>
      </c>
    </row>
    <row r="559" spans="1:7" x14ac:dyDescent="0.3">
      <c r="A559" t="s">
        <v>2517</v>
      </c>
      <c r="B559">
        <f t="shared" si="8"/>
        <v>558</v>
      </c>
      <c r="C559" t="s">
        <v>2123</v>
      </c>
      <c r="D559" t="s">
        <v>3551</v>
      </c>
      <c r="E559" t="s">
        <v>2123</v>
      </c>
      <c r="F559" t="s">
        <v>2123</v>
      </c>
      <c r="G559" t="s">
        <v>2123</v>
      </c>
    </row>
    <row r="560" spans="1:7" x14ac:dyDescent="0.3">
      <c r="A560" t="s">
        <v>2519</v>
      </c>
      <c r="B560">
        <f t="shared" si="8"/>
        <v>559</v>
      </c>
      <c r="C560" t="s">
        <v>2123</v>
      </c>
      <c r="D560" t="s">
        <v>3551</v>
      </c>
      <c r="E560" t="s">
        <v>3550</v>
      </c>
      <c r="F560" t="s">
        <v>2123</v>
      </c>
      <c r="G560">
        <v>5</v>
      </c>
    </row>
    <row r="561" spans="1:7" x14ac:dyDescent="0.3">
      <c r="A561" t="s">
        <v>2516</v>
      </c>
      <c r="B561">
        <f t="shared" si="8"/>
        <v>560</v>
      </c>
      <c r="C561" t="s">
        <v>2123</v>
      </c>
      <c r="D561" t="s">
        <v>3551</v>
      </c>
      <c r="E561" t="s">
        <v>2123</v>
      </c>
      <c r="F561" t="s">
        <v>2123</v>
      </c>
      <c r="G561" t="s">
        <v>2123</v>
      </c>
    </row>
    <row r="562" spans="1:7" x14ac:dyDescent="0.3">
      <c r="A562" t="s">
        <v>2518</v>
      </c>
      <c r="B562">
        <f t="shared" si="8"/>
        <v>561</v>
      </c>
      <c r="C562" t="s">
        <v>2123</v>
      </c>
      <c r="D562" t="s">
        <v>3551</v>
      </c>
      <c r="E562" t="s">
        <v>2123</v>
      </c>
      <c r="F562" t="s">
        <v>2123</v>
      </c>
      <c r="G562" t="s">
        <v>2123</v>
      </c>
    </row>
    <row r="563" spans="1:7" x14ac:dyDescent="0.3">
      <c r="A563" t="s">
        <v>2515</v>
      </c>
      <c r="B563">
        <f t="shared" si="8"/>
        <v>562</v>
      </c>
      <c r="C563" t="s">
        <v>2123</v>
      </c>
      <c r="D563" t="s">
        <v>3551</v>
      </c>
      <c r="E563" t="s">
        <v>2123</v>
      </c>
      <c r="F563" t="s">
        <v>2123</v>
      </c>
      <c r="G563" t="s">
        <v>2123</v>
      </c>
    </row>
    <row r="564" spans="1:7" x14ac:dyDescent="0.3">
      <c r="A564" t="s">
        <v>2513</v>
      </c>
      <c r="B564">
        <f t="shared" si="8"/>
        <v>563</v>
      </c>
      <c r="C564" t="s">
        <v>2123</v>
      </c>
      <c r="D564" t="s">
        <v>3551</v>
      </c>
      <c r="E564" t="s">
        <v>3550</v>
      </c>
      <c r="F564" t="s">
        <v>2123</v>
      </c>
      <c r="G564">
        <v>5</v>
      </c>
    </row>
    <row r="565" spans="1:7" x14ac:dyDescent="0.3">
      <c r="A565" t="s">
        <v>2514</v>
      </c>
      <c r="B565">
        <f t="shared" si="8"/>
        <v>564</v>
      </c>
      <c r="C565" t="s">
        <v>2123</v>
      </c>
      <c r="D565" t="s">
        <v>3551</v>
      </c>
      <c r="E565" t="s">
        <v>3550</v>
      </c>
      <c r="F565" t="s">
        <v>2123</v>
      </c>
      <c r="G565">
        <v>5</v>
      </c>
    </row>
    <row r="566" spans="1:7" x14ac:dyDescent="0.3">
      <c r="A566" t="s">
        <v>2239</v>
      </c>
      <c r="B566">
        <f t="shared" si="8"/>
        <v>565</v>
      </c>
      <c r="C566" t="s">
        <v>3545</v>
      </c>
      <c r="D566" t="s">
        <v>3551</v>
      </c>
      <c r="E566" t="s">
        <v>2123</v>
      </c>
      <c r="F566" t="s">
        <v>2123</v>
      </c>
      <c r="G566" t="s">
        <v>2123</v>
      </c>
    </row>
    <row r="567" spans="1:7" x14ac:dyDescent="0.3">
      <c r="A567" t="s">
        <v>2238</v>
      </c>
      <c r="B567">
        <f t="shared" si="8"/>
        <v>566</v>
      </c>
      <c r="C567" t="s">
        <v>3545</v>
      </c>
      <c r="D567" t="s">
        <v>3551</v>
      </c>
      <c r="E567" t="s">
        <v>2123</v>
      </c>
      <c r="F567" t="s">
        <v>2123</v>
      </c>
      <c r="G567" t="s">
        <v>2123</v>
      </c>
    </row>
    <row r="568" spans="1:7" x14ac:dyDescent="0.3">
      <c r="A568" t="s">
        <v>2532</v>
      </c>
      <c r="B568">
        <f t="shared" si="8"/>
        <v>567</v>
      </c>
      <c r="C568" t="s">
        <v>2123</v>
      </c>
      <c r="D568" t="s">
        <v>3551</v>
      </c>
      <c r="E568" t="s">
        <v>2123</v>
      </c>
      <c r="F568" t="s">
        <v>2123</v>
      </c>
      <c r="G568" t="s">
        <v>2123</v>
      </c>
    </row>
    <row r="569" spans="1:7" x14ac:dyDescent="0.3">
      <c r="A569" t="s">
        <v>703</v>
      </c>
      <c r="B569">
        <f t="shared" si="8"/>
        <v>568</v>
      </c>
      <c r="C569" t="s">
        <v>3545</v>
      </c>
      <c r="D569" t="s">
        <v>3551</v>
      </c>
      <c r="E569" t="s">
        <v>2123</v>
      </c>
      <c r="F569" t="s">
        <v>2123</v>
      </c>
      <c r="G569" t="s">
        <v>2123</v>
      </c>
    </row>
    <row r="570" spans="1:7" x14ac:dyDescent="0.3">
      <c r="A570" t="s">
        <v>2531</v>
      </c>
      <c r="B570">
        <f t="shared" si="8"/>
        <v>569</v>
      </c>
      <c r="C570" t="s">
        <v>2123</v>
      </c>
      <c r="D570" t="s">
        <v>3551</v>
      </c>
      <c r="E570" t="s">
        <v>2123</v>
      </c>
      <c r="F570" t="s">
        <v>2123</v>
      </c>
      <c r="G570" t="s">
        <v>2123</v>
      </c>
    </row>
    <row r="571" spans="1:7" x14ac:dyDescent="0.3">
      <c r="A571" t="s">
        <v>2533</v>
      </c>
      <c r="B571">
        <f t="shared" si="8"/>
        <v>570</v>
      </c>
      <c r="C571" t="s">
        <v>2123</v>
      </c>
      <c r="D571" t="s">
        <v>3551</v>
      </c>
      <c r="E571" t="s">
        <v>2123</v>
      </c>
      <c r="F571" t="s">
        <v>2123</v>
      </c>
      <c r="G571" t="s">
        <v>2123</v>
      </c>
    </row>
    <row r="572" spans="1:7" x14ac:dyDescent="0.3">
      <c r="A572" t="s">
        <v>2534</v>
      </c>
      <c r="B572">
        <f t="shared" si="8"/>
        <v>571</v>
      </c>
      <c r="C572" t="s">
        <v>2123</v>
      </c>
      <c r="D572" t="s">
        <v>3551</v>
      </c>
      <c r="E572" t="s">
        <v>2123</v>
      </c>
      <c r="F572" t="s">
        <v>2123</v>
      </c>
      <c r="G572" t="s">
        <v>2123</v>
      </c>
    </row>
    <row r="573" spans="1:7" x14ac:dyDescent="0.3">
      <c r="A573" t="s">
        <v>2523</v>
      </c>
      <c r="B573">
        <f t="shared" si="8"/>
        <v>572</v>
      </c>
      <c r="C573" t="s">
        <v>2123</v>
      </c>
      <c r="D573" t="s">
        <v>3551</v>
      </c>
      <c r="E573" t="s">
        <v>2123</v>
      </c>
      <c r="F573" t="s">
        <v>2123</v>
      </c>
      <c r="G573" t="s">
        <v>2123</v>
      </c>
    </row>
    <row r="574" spans="1:7" x14ac:dyDescent="0.3">
      <c r="A574" t="s">
        <v>3723</v>
      </c>
      <c r="B574">
        <f t="shared" si="8"/>
        <v>573</v>
      </c>
      <c r="C574" t="s">
        <v>2123</v>
      </c>
      <c r="D574" t="s">
        <v>3551</v>
      </c>
      <c r="E574" t="s">
        <v>2123</v>
      </c>
      <c r="F574" t="s">
        <v>2123</v>
      </c>
      <c r="G574" t="s">
        <v>2123</v>
      </c>
    </row>
    <row r="575" spans="1:7" x14ac:dyDescent="0.3">
      <c r="A575" t="s">
        <v>2520</v>
      </c>
      <c r="B575">
        <f t="shared" si="8"/>
        <v>574</v>
      </c>
      <c r="C575" t="s">
        <v>2123</v>
      </c>
      <c r="D575" t="s">
        <v>3551</v>
      </c>
      <c r="E575" t="s">
        <v>2123</v>
      </c>
      <c r="F575" t="s">
        <v>2123</v>
      </c>
      <c r="G575" t="s">
        <v>2123</v>
      </c>
    </row>
    <row r="576" spans="1:7" x14ac:dyDescent="0.3">
      <c r="A576" t="s">
        <v>2521</v>
      </c>
      <c r="B576">
        <f t="shared" si="8"/>
        <v>575</v>
      </c>
      <c r="C576" t="s">
        <v>2123</v>
      </c>
      <c r="D576" t="s">
        <v>3551</v>
      </c>
      <c r="E576" t="s">
        <v>2123</v>
      </c>
      <c r="F576" t="s">
        <v>2123</v>
      </c>
      <c r="G576" t="s">
        <v>2123</v>
      </c>
    </row>
    <row r="577" spans="1:7" x14ac:dyDescent="0.3">
      <c r="A577" t="s">
        <v>2522</v>
      </c>
      <c r="B577">
        <f t="shared" si="8"/>
        <v>576</v>
      </c>
      <c r="C577" t="s">
        <v>2123</v>
      </c>
      <c r="D577" t="s">
        <v>3551</v>
      </c>
      <c r="E577" t="s">
        <v>2123</v>
      </c>
      <c r="F577" t="s">
        <v>2123</v>
      </c>
      <c r="G577" t="s">
        <v>2123</v>
      </c>
    </row>
    <row r="578" spans="1:7" x14ac:dyDescent="0.3">
      <c r="A578" t="s">
        <v>2524</v>
      </c>
      <c r="B578">
        <f t="shared" ref="B578:B641" si="9">B577+1</f>
        <v>577</v>
      </c>
      <c r="C578" t="s">
        <v>2123</v>
      </c>
      <c r="D578" t="s">
        <v>3551</v>
      </c>
      <c r="E578" t="s">
        <v>2123</v>
      </c>
      <c r="F578" t="s">
        <v>2123</v>
      </c>
      <c r="G578" t="s">
        <v>2123</v>
      </c>
    </row>
    <row r="579" spans="1:7" x14ac:dyDescent="0.3">
      <c r="A579" t="s">
        <v>2611</v>
      </c>
      <c r="B579">
        <f t="shared" si="9"/>
        <v>578</v>
      </c>
      <c r="C579" t="s">
        <v>2123</v>
      </c>
      <c r="D579" t="s">
        <v>2123</v>
      </c>
      <c r="E579" t="s">
        <v>2123</v>
      </c>
      <c r="F579" t="s">
        <v>2123</v>
      </c>
      <c r="G579" t="s">
        <v>2123</v>
      </c>
    </row>
    <row r="580" spans="1:7" x14ac:dyDescent="0.3">
      <c r="A580" t="s">
        <v>2525</v>
      </c>
      <c r="B580">
        <f t="shared" si="9"/>
        <v>579</v>
      </c>
      <c r="C580" t="s">
        <v>2123</v>
      </c>
      <c r="D580" t="s">
        <v>3551</v>
      </c>
      <c r="E580" t="s">
        <v>2123</v>
      </c>
      <c r="F580" t="s">
        <v>2123</v>
      </c>
      <c r="G580" t="s">
        <v>2123</v>
      </c>
    </row>
    <row r="581" spans="1:7" x14ac:dyDescent="0.3">
      <c r="A581" t="s">
        <v>2527</v>
      </c>
      <c r="B581">
        <f t="shared" si="9"/>
        <v>580</v>
      </c>
      <c r="C581" t="s">
        <v>2123</v>
      </c>
      <c r="D581" t="s">
        <v>3551</v>
      </c>
      <c r="E581" t="s">
        <v>2123</v>
      </c>
      <c r="F581" t="s">
        <v>2123</v>
      </c>
      <c r="G581" t="s">
        <v>2123</v>
      </c>
    </row>
    <row r="582" spans="1:7" x14ac:dyDescent="0.3">
      <c r="A582" t="s">
        <v>2529</v>
      </c>
      <c r="B582">
        <f t="shared" si="9"/>
        <v>581</v>
      </c>
      <c r="C582" t="s">
        <v>2123</v>
      </c>
      <c r="D582" t="s">
        <v>3551</v>
      </c>
      <c r="E582" t="s">
        <v>2123</v>
      </c>
      <c r="F582" t="s">
        <v>2123</v>
      </c>
      <c r="G582" t="s">
        <v>2123</v>
      </c>
    </row>
    <row r="583" spans="1:7" x14ac:dyDescent="0.3">
      <c r="A583" t="s">
        <v>2526</v>
      </c>
      <c r="B583">
        <f t="shared" si="9"/>
        <v>582</v>
      </c>
      <c r="C583" t="s">
        <v>2123</v>
      </c>
      <c r="D583" t="s">
        <v>3551</v>
      </c>
      <c r="E583" t="s">
        <v>2123</v>
      </c>
      <c r="F583" t="s">
        <v>2123</v>
      </c>
      <c r="G583" t="s">
        <v>2123</v>
      </c>
    </row>
    <row r="584" spans="1:7" x14ac:dyDescent="0.3">
      <c r="A584" t="s">
        <v>2528</v>
      </c>
      <c r="B584">
        <f t="shared" si="9"/>
        <v>583</v>
      </c>
      <c r="C584" t="s">
        <v>2123</v>
      </c>
      <c r="D584" t="s">
        <v>3551</v>
      </c>
      <c r="E584" t="s">
        <v>2123</v>
      </c>
      <c r="F584" t="s">
        <v>2123</v>
      </c>
      <c r="G584" t="s">
        <v>2123</v>
      </c>
    </row>
    <row r="585" spans="1:7" x14ac:dyDescent="0.3">
      <c r="A585" t="s">
        <v>2530</v>
      </c>
      <c r="B585">
        <f t="shared" si="9"/>
        <v>584</v>
      </c>
      <c r="C585" t="s">
        <v>2123</v>
      </c>
      <c r="D585" t="s">
        <v>3551</v>
      </c>
      <c r="E585" t="s">
        <v>2123</v>
      </c>
      <c r="F585" t="s">
        <v>2123</v>
      </c>
      <c r="G585" t="s">
        <v>2123</v>
      </c>
    </row>
    <row r="586" spans="1:7" x14ac:dyDescent="0.3">
      <c r="A586" t="s">
        <v>2536</v>
      </c>
      <c r="B586">
        <f t="shared" si="9"/>
        <v>585</v>
      </c>
      <c r="C586" t="s">
        <v>2123</v>
      </c>
      <c r="D586" t="s">
        <v>3551</v>
      </c>
      <c r="E586" t="s">
        <v>2123</v>
      </c>
      <c r="F586" t="s">
        <v>2123</v>
      </c>
      <c r="G586" t="s">
        <v>2123</v>
      </c>
    </row>
    <row r="587" spans="1:7" x14ac:dyDescent="0.3">
      <c r="A587" t="s">
        <v>2537</v>
      </c>
      <c r="B587">
        <f t="shared" si="9"/>
        <v>586</v>
      </c>
      <c r="C587" t="s">
        <v>2123</v>
      </c>
      <c r="D587" t="s">
        <v>3551</v>
      </c>
      <c r="E587" t="s">
        <v>2123</v>
      </c>
      <c r="F587" t="s">
        <v>2123</v>
      </c>
      <c r="G587" t="s">
        <v>2123</v>
      </c>
    </row>
    <row r="588" spans="1:7" x14ac:dyDescent="0.3">
      <c r="A588" t="s">
        <v>2538</v>
      </c>
      <c r="B588">
        <f t="shared" si="9"/>
        <v>587</v>
      </c>
      <c r="C588" t="s">
        <v>2123</v>
      </c>
      <c r="D588" t="s">
        <v>3551</v>
      </c>
      <c r="E588" t="s">
        <v>2123</v>
      </c>
      <c r="F588" t="s">
        <v>2123</v>
      </c>
      <c r="G588" t="s">
        <v>2123</v>
      </c>
    </row>
    <row r="589" spans="1:7" x14ac:dyDescent="0.3">
      <c r="A589" t="s">
        <v>2539</v>
      </c>
      <c r="B589">
        <f t="shared" si="9"/>
        <v>588</v>
      </c>
      <c r="C589" t="s">
        <v>2123</v>
      </c>
      <c r="D589" t="s">
        <v>3551</v>
      </c>
      <c r="E589" t="s">
        <v>2123</v>
      </c>
      <c r="F589" t="s">
        <v>2123</v>
      </c>
      <c r="G589" t="s">
        <v>2123</v>
      </c>
    </row>
    <row r="590" spans="1:7" x14ac:dyDescent="0.3">
      <c r="A590" t="s">
        <v>2540</v>
      </c>
      <c r="B590">
        <f t="shared" si="9"/>
        <v>589</v>
      </c>
      <c r="C590" t="s">
        <v>2123</v>
      </c>
      <c r="D590" t="s">
        <v>3551</v>
      </c>
      <c r="E590" t="s">
        <v>2123</v>
      </c>
      <c r="F590" t="s">
        <v>2123</v>
      </c>
      <c r="G590" t="s">
        <v>2123</v>
      </c>
    </row>
    <row r="591" spans="1:7" x14ac:dyDescent="0.3">
      <c r="A591" t="s">
        <v>2535</v>
      </c>
      <c r="B591">
        <f t="shared" si="9"/>
        <v>590</v>
      </c>
      <c r="C591" t="s">
        <v>2123</v>
      </c>
      <c r="D591" t="s">
        <v>3551</v>
      </c>
      <c r="E591" t="s">
        <v>2123</v>
      </c>
      <c r="F591" t="s">
        <v>2123</v>
      </c>
      <c r="G591" t="s">
        <v>2123</v>
      </c>
    </row>
    <row r="592" spans="1:7" x14ac:dyDescent="0.3">
      <c r="A592" t="s">
        <v>2244</v>
      </c>
      <c r="B592">
        <f t="shared" si="9"/>
        <v>591</v>
      </c>
      <c r="C592" t="s">
        <v>3545</v>
      </c>
      <c r="D592" t="s">
        <v>3551</v>
      </c>
      <c r="E592" t="s">
        <v>2123</v>
      </c>
      <c r="F592" t="s">
        <v>2123</v>
      </c>
      <c r="G592" t="s">
        <v>2123</v>
      </c>
    </row>
    <row r="593" spans="1:7" x14ac:dyDescent="0.3">
      <c r="A593" t="s">
        <v>2241</v>
      </c>
      <c r="B593">
        <f t="shared" si="9"/>
        <v>592</v>
      </c>
      <c r="C593" t="s">
        <v>3545</v>
      </c>
      <c r="D593" t="s">
        <v>3551</v>
      </c>
      <c r="E593" t="s">
        <v>2123</v>
      </c>
      <c r="F593" t="s">
        <v>2123</v>
      </c>
      <c r="G593" t="s">
        <v>2123</v>
      </c>
    </row>
    <row r="594" spans="1:7" x14ac:dyDescent="0.3">
      <c r="A594" t="s">
        <v>2243</v>
      </c>
      <c r="B594">
        <f t="shared" si="9"/>
        <v>593</v>
      </c>
      <c r="C594" t="s">
        <v>3545</v>
      </c>
      <c r="D594" t="s">
        <v>3551</v>
      </c>
      <c r="E594" t="s">
        <v>2123</v>
      </c>
      <c r="F594" t="s">
        <v>2123</v>
      </c>
      <c r="G594" t="s">
        <v>2123</v>
      </c>
    </row>
    <row r="595" spans="1:7" x14ac:dyDescent="0.3">
      <c r="A595" t="s">
        <v>2240</v>
      </c>
      <c r="B595">
        <f t="shared" si="9"/>
        <v>594</v>
      </c>
      <c r="C595" t="s">
        <v>3545</v>
      </c>
      <c r="D595" t="s">
        <v>3551</v>
      </c>
      <c r="E595" t="s">
        <v>2123</v>
      </c>
      <c r="F595" t="s">
        <v>2123</v>
      </c>
      <c r="G595" t="s">
        <v>2123</v>
      </c>
    </row>
    <row r="596" spans="1:7" x14ac:dyDescent="0.3">
      <c r="A596" t="s">
        <v>2242</v>
      </c>
      <c r="B596">
        <f t="shared" si="9"/>
        <v>595</v>
      </c>
      <c r="C596" t="s">
        <v>3545</v>
      </c>
      <c r="D596" t="s">
        <v>3551</v>
      </c>
      <c r="E596" t="s">
        <v>2123</v>
      </c>
      <c r="F596" t="s">
        <v>2123</v>
      </c>
      <c r="G596" t="s">
        <v>2123</v>
      </c>
    </row>
    <row r="597" spans="1:7" x14ac:dyDescent="0.3">
      <c r="A597" t="s">
        <v>2541</v>
      </c>
      <c r="B597">
        <f t="shared" si="9"/>
        <v>596</v>
      </c>
      <c r="C597" t="s">
        <v>2123</v>
      </c>
      <c r="D597" t="s">
        <v>3551</v>
      </c>
      <c r="E597" t="s">
        <v>2123</v>
      </c>
      <c r="F597" t="s">
        <v>2123</v>
      </c>
      <c r="G597" t="s">
        <v>2123</v>
      </c>
    </row>
    <row r="598" spans="1:7" x14ac:dyDescent="0.3">
      <c r="A598" t="s">
        <v>2545</v>
      </c>
      <c r="B598">
        <f t="shared" si="9"/>
        <v>597</v>
      </c>
      <c r="C598" t="s">
        <v>2123</v>
      </c>
      <c r="D598" t="s">
        <v>3551</v>
      </c>
      <c r="E598" t="s">
        <v>2123</v>
      </c>
      <c r="F598" t="s">
        <v>2123</v>
      </c>
      <c r="G598" t="s">
        <v>2123</v>
      </c>
    </row>
    <row r="599" spans="1:7" x14ac:dyDescent="0.3">
      <c r="A599" t="s">
        <v>2542</v>
      </c>
      <c r="B599">
        <f t="shared" si="9"/>
        <v>598</v>
      </c>
      <c r="C599" t="s">
        <v>2123</v>
      </c>
      <c r="D599" t="s">
        <v>3551</v>
      </c>
      <c r="E599" t="s">
        <v>2123</v>
      </c>
      <c r="F599" t="s">
        <v>2123</v>
      </c>
      <c r="G599" t="s">
        <v>2123</v>
      </c>
    </row>
    <row r="600" spans="1:7" x14ac:dyDescent="0.3">
      <c r="A600" t="s">
        <v>2543</v>
      </c>
      <c r="B600">
        <f t="shared" si="9"/>
        <v>599</v>
      </c>
      <c r="C600" t="s">
        <v>2123</v>
      </c>
      <c r="D600" t="s">
        <v>3551</v>
      </c>
      <c r="E600" t="s">
        <v>2123</v>
      </c>
      <c r="F600" t="s">
        <v>2123</v>
      </c>
      <c r="G600" t="s">
        <v>2123</v>
      </c>
    </row>
    <row r="601" spans="1:7" x14ac:dyDescent="0.3">
      <c r="A601" t="s">
        <v>2544</v>
      </c>
      <c r="B601">
        <f t="shared" si="9"/>
        <v>600</v>
      </c>
      <c r="C601" t="s">
        <v>2123</v>
      </c>
      <c r="D601" t="s">
        <v>3551</v>
      </c>
      <c r="E601" t="s">
        <v>2123</v>
      </c>
      <c r="F601" t="s">
        <v>2123</v>
      </c>
      <c r="G601" t="s">
        <v>2123</v>
      </c>
    </row>
    <row r="602" spans="1:7" x14ac:dyDescent="0.3">
      <c r="A602" t="s">
        <v>2245</v>
      </c>
      <c r="B602">
        <f t="shared" si="9"/>
        <v>601</v>
      </c>
      <c r="C602" t="s">
        <v>3545</v>
      </c>
      <c r="D602" t="s">
        <v>3551</v>
      </c>
      <c r="E602" t="s">
        <v>3550</v>
      </c>
      <c r="F602">
        <v>4</v>
      </c>
      <c r="G602">
        <v>5</v>
      </c>
    </row>
    <row r="603" spans="1:7" x14ac:dyDescent="0.3">
      <c r="A603" t="s">
        <v>2553</v>
      </c>
      <c r="B603">
        <f t="shared" si="9"/>
        <v>602</v>
      </c>
      <c r="C603" t="s">
        <v>2123</v>
      </c>
      <c r="D603" t="s">
        <v>3551</v>
      </c>
      <c r="E603" t="s">
        <v>3550</v>
      </c>
      <c r="F603" t="s">
        <v>2123</v>
      </c>
      <c r="G603">
        <v>5</v>
      </c>
    </row>
    <row r="604" spans="1:7" x14ac:dyDescent="0.3">
      <c r="A604" t="s">
        <v>2246</v>
      </c>
      <c r="B604">
        <f t="shared" si="9"/>
        <v>603</v>
      </c>
      <c r="C604" t="s">
        <v>3545</v>
      </c>
      <c r="D604" t="s">
        <v>3551</v>
      </c>
      <c r="E604" t="s">
        <v>3550</v>
      </c>
      <c r="F604" t="s">
        <v>2123</v>
      </c>
      <c r="G604">
        <v>5</v>
      </c>
    </row>
    <row r="605" spans="1:7" x14ac:dyDescent="0.3">
      <c r="A605" t="s">
        <v>2552</v>
      </c>
      <c r="B605">
        <f t="shared" si="9"/>
        <v>604</v>
      </c>
      <c r="C605" t="s">
        <v>2123</v>
      </c>
      <c r="D605" t="s">
        <v>3551</v>
      </c>
      <c r="E605" t="s">
        <v>3550</v>
      </c>
      <c r="F605" t="s">
        <v>2123</v>
      </c>
      <c r="G605">
        <v>5</v>
      </c>
    </row>
    <row r="606" spans="1:7" x14ac:dyDescent="0.3">
      <c r="A606" t="s">
        <v>2555</v>
      </c>
      <c r="B606">
        <f t="shared" si="9"/>
        <v>605</v>
      </c>
      <c r="C606" t="s">
        <v>2123</v>
      </c>
      <c r="D606" t="s">
        <v>3551</v>
      </c>
      <c r="E606" t="s">
        <v>3550</v>
      </c>
      <c r="F606" t="s">
        <v>2123</v>
      </c>
      <c r="G606">
        <v>5</v>
      </c>
    </row>
    <row r="607" spans="1:7" x14ac:dyDescent="0.3">
      <c r="A607" t="s">
        <v>2556</v>
      </c>
      <c r="B607">
        <f t="shared" si="9"/>
        <v>606</v>
      </c>
      <c r="C607" t="s">
        <v>2123</v>
      </c>
      <c r="D607" t="s">
        <v>3551</v>
      </c>
      <c r="E607" t="s">
        <v>3550</v>
      </c>
      <c r="F607" t="s">
        <v>2123</v>
      </c>
      <c r="G607">
        <v>5</v>
      </c>
    </row>
    <row r="608" spans="1:7" x14ac:dyDescent="0.3">
      <c r="A608" t="s">
        <v>2554</v>
      </c>
      <c r="B608">
        <f t="shared" si="9"/>
        <v>607</v>
      </c>
      <c r="C608" t="s">
        <v>2123</v>
      </c>
      <c r="D608" t="s">
        <v>3551</v>
      </c>
      <c r="E608" t="s">
        <v>3550</v>
      </c>
      <c r="F608" t="s">
        <v>2123</v>
      </c>
      <c r="G608">
        <v>5</v>
      </c>
    </row>
    <row r="609" spans="1:7" x14ac:dyDescent="0.3">
      <c r="A609" t="s">
        <v>2248</v>
      </c>
      <c r="B609">
        <f t="shared" si="9"/>
        <v>608</v>
      </c>
      <c r="C609" t="s">
        <v>3545</v>
      </c>
      <c r="D609" t="s">
        <v>3551</v>
      </c>
      <c r="E609" t="s">
        <v>3550</v>
      </c>
      <c r="F609" t="s">
        <v>2123</v>
      </c>
      <c r="G609">
        <v>5</v>
      </c>
    </row>
    <row r="610" spans="1:7" x14ac:dyDescent="0.3">
      <c r="A610" t="s">
        <v>2249</v>
      </c>
      <c r="B610">
        <f t="shared" si="9"/>
        <v>609</v>
      </c>
      <c r="C610" t="s">
        <v>3545</v>
      </c>
      <c r="D610" t="s">
        <v>3551</v>
      </c>
      <c r="E610" t="s">
        <v>3550</v>
      </c>
      <c r="F610" t="s">
        <v>2123</v>
      </c>
      <c r="G610">
        <v>5</v>
      </c>
    </row>
    <row r="611" spans="1:7" x14ac:dyDescent="0.3">
      <c r="A611" t="s">
        <v>2247</v>
      </c>
      <c r="B611">
        <f t="shared" si="9"/>
        <v>610</v>
      </c>
      <c r="C611" t="s">
        <v>3545</v>
      </c>
      <c r="D611" t="s">
        <v>3551</v>
      </c>
      <c r="E611" t="s">
        <v>3550</v>
      </c>
      <c r="F611" t="s">
        <v>2123</v>
      </c>
      <c r="G611">
        <v>5</v>
      </c>
    </row>
    <row r="612" spans="1:7" x14ac:dyDescent="0.3">
      <c r="A612" t="s">
        <v>2632</v>
      </c>
      <c r="B612">
        <f t="shared" si="9"/>
        <v>611</v>
      </c>
      <c r="C612" t="s">
        <v>2123</v>
      </c>
      <c r="D612" t="s">
        <v>2123</v>
      </c>
      <c r="E612" t="s">
        <v>3550</v>
      </c>
      <c r="F612">
        <v>4</v>
      </c>
      <c r="G612">
        <v>5</v>
      </c>
    </row>
    <row r="613" spans="1:7" x14ac:dyDescent="0.3">
      <c r="A613" t="s">
        <v>2256</v>
      </c>
      <c r="B613">
        <f t="shared" si="9"/>
        <v>612</v>
      </c>
      <c r="C613" t="s">
        <v>3545</v>
      </c>
      <c r="D613" t="s">
        <v>3551</v>
      </c>
      <c r="E613" t="s">
        <v>2123</v>
      </c>
      <c r="F613" t="s">
        <v>2123</v>
      </c>
      <c r="G613" t="s">
        <v>2123</v>
      </c>
    </row>
    <row r="614" spans="1:7" x14ac:dyDescent="0.3">
      <c r="A614" t="s">
        <v>2631</v>
      </c>
      <c r="B614">
        <f t="shared" si="9"/>
        <v>613</v>
      </c>
      <c r="C614" t="s">
        <v>2123</v>
      </c>
      <c r="D614" t="s">
        <v>2123</v>
      </c>
      <c r="E614" t="s">
        <v>3550</v>
      </c>
      <c r="F614">
        <v>4</v>
      </c>
      <c r="G614">
        <v>5</v>
      </c>
    </row>
    <row r="615" spans="1:7" x14ac:dyDescent="0.3">
      <c r="A615" t="s">
        <v>2255</v>
      </c>
      <c r="B615">
        <f t="shared" si="9"/>
        <v>614</v>
      </c>
      <c r="C615" t="s">
        <v>3545</v>
      </c>
      <c r="D615" t="s">
        <v>3551</v>
      </c>
      <c r="E615" t="s">
        <v>2123</v>
      </c>
      <c r="F615" t="s">
        <v>2123</v>
      </c>
      <c r="G615" t="s">
        <v>2123</v>
      </c>
    </row>
    <row r="616" spans="1:7" x14ac:dyDescent="0.3">
      <c r="A616" t="s">
        <v>2630</v>
      </c>
      <c r="B616">
        <f t="shared" si="9"/>
        <v>615</v>
      </c>
      <c r="C616" t="s">
        <v>2123</v>
      </c>
      <c r="D616" t="s">
        <v>2123</v>
      </c>
      <c r="E616" t="s">
        <v>3550</v>
      </c>
      <c r="F616">
        <v>4</v>
      </c>
      <c r="G616">
        <v>5</v>
      </c>
    </row>
    <row r="617" spans="1:7" x14ac:dyDescent="0.3">
      <c r="A617" t="s">
        <v>2254</v>
      </c>
      <c r="B617">
        <f t="shared" si="9"/>
        <v>616</v>
      </c>
      <c r="C617" t="s">
        <v>3545</v>
      </c>
      <c r="D617" t="s">
        <v>3551</v>
      </c>
      <c r="E617" t="s">
        <v>2123</v>
      </c>
      <c r="F617" t="s">
        <v>2123</v>
      </c>
      <c r="G617" t="s">
        <v>2123</v>
      </c>
    </row>
    <row r="618" spans="1:7" x14ac:dyDescent="0.3">
      <c r="A618" t="s">
        <v>2629</v>
      </c>
      <c r="B618">
        <f t="shared" si="9"/>
        <v>617</v>
      </c>
      <c r="C618" t="s">
        <v>2123</v>
      </c>
      <c r="D618" t="s">
        <v>2123</v>
      </c>
      <c r="E618" t="s">
        <v>3550</v>
      </c>
      <c r="F618">
        <v>4</v>
      </c>
      <c r="G618">
        <v>5</v>
      </c>
    </row>
    <row r="619" spans="1:7" x14ac:dyDescent="0.3">
      <c r="A619" t="s">
        <v>2253</v>
      </c>
      <c r="B619">
        <f t="shared" si="9"/>
        <v>618</v>
      </c>
      <c r="C619" t="s">
        <v>3545</v>
      </c>
      <c r="D619" t="s">
        <v>3551</v>
      </c>
      <c r="E619" t="s">
        <v>2123</v>
      </c>
      <c r="F619" t="s">
        <v>2123</v>
      </c>
      <c r="G619" t="s">
        <v>2123</v>
      </c>
    </row>
    <row r="620" spans="1:7" x14ac:dyDescent="0.3">
      <c r="A620" t="s">
        <v>2628</v>
      </c>
      <c r="B620">
        <f t="shared" si="9"/>
        <v>619</v>
      </c>
      <c r="C620" t="s">
        <v>2123</v>
      </c>
      <c r="D620" t="s">
        <v>2123</v>
      </c>
      <c r="E620" t="s">
        <v>3550</v>
      </c>
      <c r="F620">
        <v>4</v>
      </c>
      <c r="G620">
        <v>5</v>
      </c>
    </row>
    <row r="621" spans="1:7" x14ac:dyDescent="0.3">
      <c r="A621" t="s">
        <v>2252</v>
      </c>
      <c r="B621">
        <f t="shared" si="9"/>
        <v>620</v>
      </c>
      <c r="C621" t="s">
        <v>3545</v>
      </c>
      <c r="D621" t="s">
        <v>3551</v>
      </c>
      <c r="E621" t="s">
        <v>2123</v>
      </c>
      <c r="F621" t="s">
        <v>2123</v>
      </c>
      <c r="G621" t="s">
        <v>2123</v>
      </c>
    </row>
    <row r="622" spans="1:7" x14ac:dyDescent="0.3">
      <c r="A622" t="s">
        <v>2627</v>
      </c>
      <c r="B622">
        <f t="shared" si="9"/>
        <v>621</v>
      </c>
      <c r="C622" t="s">
        <v>2123</v>
      </c>
      <c r="D622" t="s">
        <v>2123</v>
      </c>
      <c r="E622" t="s">
        <v>3550</v>
      </c>
      <c r="F622">
        <v>4</v>
      </c>
      <c r="G622">
        <v>5</v>
      </c>
    </row>
    <row r="623" spans="1:7" x14ac:dyDescent="0.3">
      <c r="A623" t="s">
        <v>2251</v>
      </c>
      <c r="B623">
        <f t="shared" si="9"/>
        <v>622</v>
      </c>
      <c r="C623" t="s">
        <v>3545</v>
      </c>
      <c r="D623" t="s">
        <v>3551</v>
      </c>
      <c r="E623" t="s">
        <v>2123</v>
      </c>
      <c r="F623" t="s">
        <v>2123</v>
      </c>
      <c r="G623" t="s">
        <v>2123</v>
      </c>
    </row>
    <row r="624" spans="1:7" x14ac:dyDescent="0.3">
      <c r="A624" t="s">
        <v>2250</v>
      </c>
      <c r="B624">
        <f t="shared" si="9"/>
        <v>623</v>
      </c>
      <c r="C624" t="s">
        <v>3545</v>
      </c>
      <c r="D624" t="s">
        <v>3551</v>
      </c>
      <c r="E624" t="s">
        <v>2123</v>
      </c>
      <c r="F624" t="s">
        <v>2123</v>
      </c>
      <c r="G624" t="s">
        <v>2123</v>
      </c>
    </row>
    <row r="625" spans="1:7" x14ac:dyDescent="0.3">
      <c r="A625" t="s">
        <v>2626</v>
      </c>
      <c r="B625">
        <f t="shared" si="9"/>
        <v>624</v>
      </c>
      <c r="C625" t="s">
        <v>2123</v>
      </c>
      <c r="D625" t="s">
        <v>2123</v>
      </c>
      <c r="E625" t="s">
        <v>3550</v>
      </c>
      <c r="F625">
        <v>4</v>
      </c>
      <c r="G625">
        <v>5</v>
      </c>
    </row>
    <row r="626" spans="1:7" x14ac:dyDescent="0.3">
      <c r="A626" t="s">
        <v>2257</v>
      </c>
      <c r="B626">
        <f t="shared" si="9"/>
        <v>625</v>
      </c>
      <c r="C626" t="s">
        <v>3545</v>
      </c>
      <c r="D626" t="s">
        <v>3551</v>
      </c>
      <c r="E626" t="s">
        <v>2123</v>
      </c>
      <c r="F626" t="s">
        <v>2123</v>
      </c>
      <c r="G626" t="s">
        <v>2123</v>
      </c>
    </row>
    <row r="627" spans="1:7" x14ac:dyDescent="0.3">
      <c r="A627" t="s">
        <v>2258</v>
      </c>
      <c r="B627">
        <f t="shared" si="9"/>
        <v>626</v>
      </c>
      <c r="C627" t="s">
        <v>3545</v>
      </c>
      <c r="D627" t="s">
        <v>3551</v>
      </c>
      <c r="E627" t="s">
        <v>2123</v>
      </c>
      <c r="F627" t="s">
        <v>2123</v>
      </c>
      <c r="G627" t="s">
        <v>2123</v>
      </c>
    </row>
    <row r="628" spans="1:7" x14ac:dyDescent="0.3">
      <c r="A628" t="s">
        <v>2259</v>
      </c>
      <c r="B628">
        <f t="shared" si="9"/>
        <v>627</v>
      </c>
      <c r="C628" t="s">
        <v>3545</v>
      </c>
      <c r="D628" t="s">
        <v>3551</v>
      </c>
      <c r="E628" t="s">
        <v>2123</v>
      </c>
      <c r="F628" t="s">
        <v>2123</v>
      </c>
      <c r="G628" t="s">
        <v>2123</v>
      </c>
    </row>
    <row r="629" spans="1:7" x14ac:dyDescent="0.3">
      <c r="A629" t="s">
        <v>2557</v>
      </c>
      <c r="B629">
        <f t="shared" si="9"/>
        <v>628</v>
      </c>
      <c r="C629" t="s">
        <v>2123</v>
      </c>
      <c r="D629" t="s">
        <v>3551</v>
      </c>
      <c r="E629" t="s">
        <v>2123</v>
      </c>
      <c r="F629">
        <v>4</v>
      </c>
      <c r="G629" t="s">
        <v>2123</v>
      </c>
    </row>
    <row r="630" spans="1:7" x14ac:dyDescent="0.3">
      <c r="A630" t="s">
        <v>2558</v>
      </c>
      <c r="B630">
        <f t="shared" si="9"/>
        <v>629</v>
      </c>
      <c r="C630" t="s">
        <v>2123</v>
      </c>
      <c r="D630" t="s">
        <v>3551</v>
      </c>
      <c r="E630" t="s">
        <v>2123</v>
      </c>
      <c r="F630">
        <v>4</v>
      </c>
      <c r="G630" t="s">
        <v>2123</v>
      </c>
    </row>
    <row r="631" spans="1:7" x14ac:dyDescent="0.3">
      <c r="A631" t="s">
        <v>2559</v>
      </c>
      <c r="B631">
        <f t="shared" si="9"/>
        <v>630</v>
      </c>
      <c r="C631" t="s">
        <v>2123</v>
      </c>
      <c r="D631" t="s">
        <v>3551</v>
      </c>
      <c r="E631" t="s">
        <v>2123</v>
      </c>
      <c r="F631">
        <v>4</v>
      </c>
      <c r="G631" t="s">
        <v>2123</v>
      </c>
    </row>
    <row r="632" spans="1:7" x14ac:dyDescent="0.3">
      <c r="A632" t="s">
        <v>2560</v>
      </c>
      <c r="B632">
        <f t="shared" si="9"/>
        <v>631</v>
      </c>
      <c r="C632" t="s">
        <v>2123</v>
      </c>
      <c r="D632" t="s">
        <v>3551</v>
      </c>
      <c r="E632" t="s">
        <v>2123</v>
      </c>
      <c r="F632">
        <v>4</v>
      </c>
      <c r="G632" t="s">
        <v>2123</v>
      </c>
    </row>
    <row r="633" spans="1:7" x14ac:dyDescent="0.3">
      <c r="A633" t="s">
        <v>2562</v>
      </c>
      <c r="B633">
        <f t="shared" si="9"/>
        <v>632</v>
      </c>
      <c r="C633" t="s">
        <v>2123</v>
      </c>
      <c r="D633" t="s">
        <v>3551</v>
      </c>
      <c r="E633" t="s">
        <v>2123</v>
      </c>
      <c r="F633">
        <v>4</v>
      </c>
      <c r="G633" t="s">
        <v>2123</v>
      </c>
    </row>
    <row r="634" spans="1:7" x14ac:dyDescent="0.3">
      <c r="A634" t="s">
        <v>2561</v>
      </c>
      <c r="B634">
        <f t="shared" si="9"/>
        <v>633</v>
      </c>
      <c r="C634" t="s">
        <v>2123</v>
      </c>
      <c r="D634" t="s">
        <v>3551</v>
      </c>
      <c r="E634" t="s">
        <v>2123</v>
      </c>
      <c r="F634">
        <v>4</v>
      </c>
      <c r="G634" t="s">
        <v>2123</v>
      </c>
    </row>
    <row r="635" spans="1:7" x14ac:dyDescent="0.3">
      <c r="A635" t="s">
        <v>2565</v>
      </c>
      <c r="B635">
        <f t="shared" si="9"/>
        <v>634</v>
      </c>
      <c r="C635" t="s">
        <v>2123</v>
      </c>
      <c r="D635" t="s">
        <v>3551</v>
      </c>
      <c r="E635" t="s">
        <v>2123</v>
      </c>
      <c r="F635">
        <v>4</v>
      </c>
      <c r="G635" t="s">
        <v>2123</v>
      </c>
    </row>
    <row r="636" spans="1:7" x14ac:dyDescent="0.3">
      <c r="A636" t="s">
        <v>2564</v>
      </c>
      <c r="B636">
        <f t="shared" si="9"/>
        <v>635</v>
      </c>
      <c r="C636" t="s">
        <v>2123</v>
      </c>
      <c r="D636" t="s">
        <v>3551</v>
      </c>
      <c r="E636" t="s">
        <v>2123</v>
      </c>
      <c r="F636" t="s">
        <v>2123</v>
      </c>
      <c r="G636" t="s">
        <v>2123</v>
      </c>
    </row>
    <row r="637" spans="1:7" x14ac:dyDescent="0.3">
      <c r="A637" t="s">
        <v>2563</v>
      </c>
      <c r="B637">
        <f t="shared" si="9"/>
        <v>636</v>
      </c>
      <c r="C637" t="s">
        <v>2123</v>
      </c>
      <c r="D637" t="s">
        <v>3551</v>
      </c>
      <c r="E637" t="s">
        <v>2123</v>
      </c>
      <c r="F637" t="s">
        <v>2123</v>
      </c>
      <c r="G637" t="s">
        <v>2123</v>
      </c>
    </row>
    <row r="638" spans="1:7" x14ac:dyDescent="0.3">
      <c r="A638" t="s">
        <v>2568</v>
      </c>
      <c r="B638">
        <f t="shared" si="9"/>
        <v>637</v>
      </c>
      <c r="C638" t="s">
        <v>2123</v>
      </c>
      <c r="D638" t="s">
        <v>3551</v>
      </c>
      <c r="E638" t="s">
        <v>2123</v>
      </c>
      <c r="F638">
        <v>4</v>
      </c>
      <c r="G638" t="s">
        <v>2123</v>
      </c>
    </row>
    <row r="639" spans="1:7" x14ac:dyDescent="0.3">
      <c r="A639" t="s">
        <v>2567</v>
      </c>
      <c r="B639">
        <f t="shared" si="9"/>
        <v>638</v>
      </c>
      <c r="C639" t="s">
        <v>2123</v>
      </c>
      <c r="D639" t="s">
        <v>3551</v>
      </c>
      <c r="E639" t="s">
        <v>2123</v>
      </c>
      <c r="F639">
        <v>4</v>
      </c>
      <c r="G639" t="s">
        <v>2123</v>
      </c>
    </row>
    <row r="640" spans="1:7" x14ac:dyDescent="0.3">
      <c r="A640" t="s">
        <v>2566</v>
      </c>
      <c r="B640">
        <f t="shared" si="9"/>
        <v>639</v>
      </c>
      <c r="C640" t="s">
        <v>2123</v>
      </c>
      <c r="D640" t="s">
        <v>3551</v>
      </c>
      <c r="E640" t="s">
        <v>2123</v>
      </c>
      <c r="F640">
        <v>4</v>
      </c>
      <c r="G640" t="s">
        <v>2123</v>
      </c>
    </row>
    <row r="641" spans="1:7" x14ac:dyDescent="0.3">
      <c r="A641" t="s">
        <v>3497</v>
      </c>
      <c r="B641">
        <f t="shared" si="9"/>
        <v>640</v>
      </c>
      <c r="C641" t="s">
        <v>2123</v>
      </c>
      <c r="D641" t="s">
        <v>2123</v>
      </c>
      <c r="E641" t="s">
        <v>2123</v>
      </c>
      <c r="F641" t="s">
        <v>2123</v>
      </c>
      <c r="G641" t="s">
        <v>2123</v>
      </c>
    </row>
    <row r="642" spans="1:7" x14ac:dyDescent="0.3">
      <c r="A642" t="s">
        <v>3498</v>
      </c>
      <c r="B642">
        <f t="shared" ref="B642:B705" si="10">B641+1</f>
        <v>641</v>
      </c>
      <c r="C642" t="s">
        <v>2123</v>
      </c>
      <c r="D642" t="s">
        <v>2123</v>
      </c>
      <c r="E642" t="s">
        <v>2123</v>
      </c>
      <c r="F642" t="s">
        <v>2123</v>
      </c>
      <c r="G642" t="s">
        <v>2123</v>
      </c>
    </row>
    <row r="643" spans="1:7" x14ac:dyDescent="0.3">
      <c r="A643" t="s">
        <v>2613</v>
      </c>
      <c r="B643">
        <f t="shared" si="10"/>
        <v>642</v>
      </c>
      <c r="C643" t="s">
        <v>2123</v>
      </c>
      <c r="D643" t="s">
        <v>2123</v>
      </c>
      <c r="E643" t="s">
        <v>2123</v>
      </c>
      <c r="F643" t="s">
        <v>2123</v>
      </c>
      <c r="G643" t="s">
        <v>2123</v>
      </c>
    </row>
    <row r="644" spans="1:7" x14ac:dyDescent="0.3">
      <c r="A644" t="s">
        <v>2612</v>
      </c>
      <c r="B644">
        <f t="shared" si="10"/>
        <v>643</v>
      </c>
      <c r="C644" t="s">
        <v>2123</v>
      </c>
      <c r="D644" t="s">
        <v>2123</v>
      </c>
      <c r="E644" t="s">
        <v>2123</v>
      </c>
      <c r="F644" t="s">
        <v>2123</v>
      </c>
      <c r="G644" t="s">
        <v>2123</v>
      </c>
    </row>
    <row r="645" spans="1:7" x14ac:dyDescent="0.3">
      <c r="A645" t="s">
        <v>3499</v>
      </c>
      <c r="B645">
        <f t="shared" si="10"/>
        <v>644</v>
      </c>
      <c r="C645" t="s">
        <v>2123</v>
      </c>
      <c r="D645" t="s">
        <v>2123</v>
      </c>
      <c r="E645" t="s">
        <v>2123</v>
      </c>
      <c r="F645" t="s">
        <v>2123</v>
      </c>
      <c r="G645" t="s">
        <v>2123</v>
      </c>
    </row>
    <row r="646" spans="1:7" x14ac:dyDescent="0.3">
      <c r="A646" t="s">
        <v>3500</v>
      </c>
      <c r="B646">
        <f t="shared" si="10"/>
        <v>645</v>
      </c>
      <c r="C646" t="s">
        <v>2123</v>
      </c>
      <c r="D646" t="s">
        <v>2123</v>
      </c>
      <c r="E646" t="s">
        <v>2123</v>
      </c>
      <c r="F646" t="s">
        <v>2123</v>
      </c>
      <c r="G646" t="s">
        <v>2123</v>
      </c>
    </row>
    <row r="647" spans="1:7" x14ac:dyDescent="0.3">
      <c r="A647" t="s">
        <v>3501</v>
      </c>
      <c r="B647">
        <f t="shared" si="10"/>
        <v>646</v>
      </c>
      <c r="C647" t="s">
        <v>2123</v>
      </c>
      <c r="D647" t="s">
        <v>2123</v>
      </c>
      <c r="E647" t="s">
        <v>2123</v>
      </c>
      <c r="F647" t="s">
        <v>2123</v>
      </c>
      <c r="G647" t="s">
        <v>2123</v>
      </c>
    </row>
    <row r="648" spans="1:7" x14ac:dyDescent="0.3">
      <c r="A648" t="s">
        <v>3502</v>
      </c>
      <c r="B648">
        <f t="shared" si="10"/>
        <v>647</v>
      </c>
      <c r="C648" t="s">
        <v>2123</v>
      </c>
      <c r="D648" t="s">
        <v>2123</v>
      </c>
      <c r="E648" t="s">
        <v>2123</v>
      </c>
      <c r="F648" t="s">
        <v>2123</v>
      </c>
      <c r="G648" t="s">
        <v>2123</v>
      </c>
    </row>
    <row r="649" spans="1:7" x14ac:dyDescent="0.3">
      <c r="A649" t="s">
        <v>3503</v>
      </c>
      <c r="B649">
        <f t="shared" si="10"/>
        <v>648</v>
      </c>
      <c r="C649" t="s">
        <v>2123</v>
      </c>
      <c r="D649" t="s">
        <v>2123</v>
      </c>
      <c r="E649" t="s">
        <v>2123</v>
      </c>
      <c r="F649" t="s">
        <v>2123</v>
      </c>
      <c r="G649" t="s">
        <v>2123</v>
      </c>
    </row>
    <row r="650" spans="1:7" x14ac:dyDescent="0.3">
      <c r="A650" t="s">
        <v>3504</v>
      </c>
      <c r="B650">
        <f t="shared" si="10"/>
        <v>649</v>
      </c>
      <c r="C650" t="s">
        <v>2123</v>
      </c>
      <c r="D650" t="s">
        <v>2123</v>
      </c>
      <c r="E650" t="s">
        <v>2123</v>
      </c>
      <c r="F650" t="s">
        <v>2123</v>
      </c>
      <c r="G650" t="s">
        <v>2123</v>
      </c>
    </row>
    <row r="651" spans="1:7" x14ac:dyDescent="0.3">
      <c r="A651" t="s">
        <v>3505</v>
      </c>
      <c r="B651">
        <f t="shared" si="10"/>
        <v>650</v>
      </c>
      <c r="C651" t="s">
        <v>2123</v>
      </c>
      <c r="D651" t="s">
        <v>2123</v>
      </c>
      <c r="E651" t="s">
        <v>2123</v>
      </c>
      <c r="F651" t="s">
        <v>2123</v>
      </c>
      <c r="G651" t="s">
        <v>2123</v>
      </c>
    </row>
    <row r="652" spans="1:7" x14ac:dyDescent="0.3">
      <c r="A652" t="s">
        <v>3506</v>
      </c>
      <c r="B652">
        <f t="shared" si="10"/>
        <v>651</v>
      </c>
      <c r="C652" t="s">
        <v>2123</v>
      </c>
      <c r="D652" t="s">
        <v>2123</v>
      </c>
      <c r="E652" t="s">
        <v>2123</v>
      </c>
      <c r="F652" t="s">
        <v>2123</v>
      </c>
      <c r="G652" t="s">
        <v>2123</v>
      </c>
    </row>
    <row r="653" spans="1:7" x14ac:dyDescent="0.3">
      <c r="A653" t="s">
        <v>3507</v>
      </c>
      <c r="B653">
        <f t="shared" si="10"/>
        <v>652</v>
      </c>
      <c r="C653" t="s">
        <v>2123</v>
      </c>
      <c r="D653" t="s">
        <v>2123</v>
      </c>
      <c r="E653" t="s">
        <v>2123</v>
      </c>
      <c r="F653" t="s">
        <v>2123</v>
      </c>
      <c r="G653" t="s">
        <v>2123</v>
      </c>
    </row>
    <row r="654" spans="1:7" x14ac:dyDescent="0.3">
      <c r="A654" t="s">
        <v>3508</v>
      </c>
      <c r="B654">
        <f t="shared" si="10"/>
        <v>653</v>
      </c>
      <c r="C654" t="s">
        <v>2123</v>
      </c>
      <c r="D654" t="s">
        <v>2123</v>
      </c>
      <c r="E654" t="s">
        <v>2123</v>
      </c>
      <c r="F654" t="s">
        <v>2123</v>
      </c>
      <c r="G654" t="s">
        <v>2123</v>
      </c>
    </row>
    <row r="655" spans="1:7" x14ac:dyDescent="0.3">
      <c r="A655" t="s">
        <v>3509</v>
      </c>
      <c r="B655">
        <f t="shared" si="10"/>
        <v>654</v>
      </c>
      <c r="C655" t="s">
        <v>2123</v>
      </c>
      <c r="D655" t="s">
        <v>2123</v>
      </c>
      <c r="E655" t="s">
        <v>2123</v>
      </c>
      <c r="F655" t="s">
        <v>2123</v>
      </c>
      <c r="G655" t="s">
        <v>2123</v>
      </c>
    </row>
    <row r="656" spans="1:7" x14ac:dyDescent="0.3">
      <c r="A656" t="s">
        <v>3510</v>
      </c>
      <c r="B656">
        <f t="shared" si="10"/>
        <v>655</v>
      </c>
      <c r="C656" t="s">
        <v>2123</v>
      </c>
      <c r="D656" t="s">
        <v>2123</v>
      </c>
      <c r="E656" t="s">
        <v>2123</v>
      </c>
      <c r="F656" t="s">
        <v>2123</v>
      </c>
      <c r="G656" t="s">
        <v>2123</v>
      </c>
    </row>
    <row r="657" spans="1:7" x14ac:dyDescent="0.3">
      <c r="A657" t="s">
        <v>3511</v>
      </c>
      <c r="B657">
        <f t="shared" si="10"/>
        <v>656</v>
      </c>
      <c r="C657" t="s">
        <v>2123</v>
      </c>
      <c r="D657" t="s">
        <v>2123</v>
      </c>
      <c r="E657" t="s">
        <v>2123</v>
      </c>
      <c r="F657" t="s">
        <v>2123</v>
      </c>
      <c r="G657" t="s">
        <v>2123</v>
      </c>
    </row>
    <row r="658" spans="1:7" x14ac:dyDescent="0.3">
      <c r="A658" t="s">
        <v>3512</v>
      </c>
      <c r="B658">
        <f t="shared" si="10"/>
        <v>657</v>
      </c>
      <c r="C658" t="s">
        <v>2123</v>
      </c>
      <c r="D658" t="s">
        <v>2123</v>
      </c>
      <c r="E658" t="s">
        <v>2123</v>
      </c>
      <c r="F658" t="s">
        <v>2123</v>
      </c>
      <c r="G658" t="s">
        <v>2123</v>
      </c>
    </row>
    <row r="659" spans="1:7" x14ac:dyDescent="0.3">
      <c r="A659" t="s">
        <v>3513</v>
      </c>
      <c r="B659">
        <f t="shared" si="10"/>
        <v>658</v>
      </c>
      <c r="C659" t="s">
        <v>2123</v>
      </c>
      <c r="D659" t="s">
        <v>2123</v>
      </c>
      <c r="E659" t="s">
        <v>2123</v>
      </c>
      <c r="F659" t="s">
        <v>2123</v>
      </c>
      <c r="G659" t="s">
        <v>2123</v>
      </c>
    </row>
    <row r="660" spans="1:7" x14ac:dyDescent="0.3">
      <c r="A660" t="s">
        <v>3514</v>
      </c>
      <c r="B660">
        <f t="shared" si="10"/>
        <v>659</v>
      </c>
      <c r="C660" t="s">
        <v>2123</v>
      </c>
      <c r="D660" t="s">
        <v>2123</v>
      </c>
      <c r="E660" t="s">
        <v>2123</v>
      </c>
      <c r="F660" t="s">
        <v>2123</v>
      </c>
      <c r="G660" t="s">
        <v>2123</v>
      </c>
    </row>
    <row r="661" spans="1:7" x14ac:dyDescent="0.3">
      <c r="A661" t="s">
        <v>3515</v>
      </c>
      <c r="B661">
        <f t="shared" si="10"/>
        <v>660</v>
      </c>
      <c r="C661" t="s">
        <v>2123</v>
      </c>
      <c r="D661" t="s">
        <v>2123</v>
      </c>
      <c r="E661" t="s">
        <v>2123</v>
      </c>
      <c r="F661" t="s">
        <v>2123</v>
      </c>
      <c r="G661" t="s">
        <v>2123</v>
      </c>
    </row>
    <row r="662" spans="1:7" x14ac:dyDescent="0.3">
      <c r="A662" t="s">
        <v>3516</v>
      </c>
      <c r="B662">
        <f t="shared" si="10"/>
        <v>661</v>
      </c>
      <c r="C662" t="s">
        <v>2123</v>
      </c>
      <c r="D662" t="s">
        <v>2123</v>
      </c>
      <c r="E662" t="s">
        <v>2123</v>
      </c>
      <c r="F662" t="s">
        <v>2123</v>
      </c>
      <c r="G662" t="s">
        <v>2123</v>
      </c>
    </row>
    <row r="663" spans="1:7" x14ac:dyDescent="0.3">
      <c r="A663" t="s">
        <v>3517</v>
      </c>
      <c r="B663">
        <f t="shared" si="10"/>
        <v>662</v>
      </c>
      <c r="C663" t="s">
        <v>2123</v>
      </c>
      <c r="D663" t="s">
        <v>2123</v>
      </c>
      <c r="E663" t="s">
        <v>2123</v>
      </c>
      <c r="F663" t="s">
        <v>2123</v>
      </c>
      <c r="G663" t="s">
        <v>2123</v>
      </c>
    </row>
    <row r="664" spans="1:7" x14ac:dyDescent="0.3">
      <c r="A664" t="s">
        <v>3518</v>
      </c>
      <c r="B664">
        <f t="shared" si="10"/>
        <v>663</v>
      </c>
      <c r="C664" t="s">
        <v>2123</v>
      </c>
      <c r="D664" t="s">
        <v>2123</v>
      </c>
      <c r="E664" t="s">
        <v>2123</v>
      </c>
      <c r="F664" t="s">
        <v>2123</v>
      </c>
      <c r="G664" t="s">
        <v>2123</v>
      </c>
    </row>
    <row r="665" spans="1:7" x14ac:dyDescent="0.3">
      <c r="A665" t="s">
        <v>3519</v>
      </c>
      <c r="B665">
        <f t="shared" si="10"/>
        <v>664</v>
      </c>
      <c r="C665" t="s">
        <v>2123</v>
      </c>
      <c r="D665" t="s">
        <v>2123</v>
      </c>
      <c r="E665" t="s">
        <v>2123</v>
      </c>
      <c r="F665" t="s">
        <v>2123</v>
      </c>
      <c r="G665" t="s">
        <v>2123</v>
      </c>
    </row>
    <row r="666" spans="1:7" x14ac:dyDescent="0.3">
      <c r="A666" t="s">
        <v>3520</v>
      </c>
      <c r="B666">
        <f t="shared" si="10"/>
        <v>665</v>
      </c>
      <c r="C666" t="s">
        <v>2123</v>
      </c>
      <c r="D666" t="s">
        <v>2123</v>
      </c>
      <c r="E666" t="s">
        <v>2123</v>
      </c>
      <c r="F666" t="s">
        <v>2123</v>
      </c>
      <c r="G666" t="s">
        <v>2123</v>
      </c>
    </row>
    <row r="667" spans="1:7" x14ac:dyDescent="0.3">
      <c r="A667" t="s">
        <v>3521</v>
      </c>
      <c r="B667">
        <f t="shared" si="10"/>
        <v>666</v>
      </c>
      <c r="C667" t="s">
        <v>2123</v>
      </c>
      <c r="D667" t="s">
        <v>2123</v>
      </c>
      <c r="E667" t="s">
        <v>2123</v>
      </c>
      <c r="F667" t="s">
        <v>2123</v>
      </c>
      <c r="G667" t="s">
        <v>2123</v>
      </c>
    </row>
    <row r="668" spans="1:7" x14ac:dyDescent="0.3">
      <c r="A668" t="s">
        <v>3522</v>
      </c>
      <c r="B668">
        <f t="shared" si="10"/>
        <v>667</v>
      </c>
      <c r="C668" t="s">
        <v>2123</v>
      </c>
      <c r="D668" t="s">
        <v>2123</v>
      </c>
      <c r="E668" t="s">
        <v>2123</v>
      </c>
      <c r="F668" t="s">
        <v>2123</v>
      </c>
      <c r="G668" t="s">
        <v>2123</v>
      </c>
    </row>
    <row r="669" spans="1:7" x14ac:dyDescent="0.3">
      <c r="A669" t="s">
        <v>3523</v>
      </c>
      <c r="B669">
        <f t="shared" si="10"/>
        <v>668</v>
      </c>
      <c r="C669" t="s">
        <v>2123</v>
      </c>
      <c r="D669" t="s">
        <v>2123</v>
      </c>
      <c r="E669" t="s">
        <v>2123</v>
      </c>
      <c r="F669" t="s">
        <v>2123</v>
      </c>
      <c r="G669" t="s">
        <v>2123</v>
      </c>
    </row>
    <row r="670" spans="1:7" x14ac:dyDescent="0.3">
      <c r="A670" t="s">
        <v>3524</v>
      </c>
      <c r="B670">
        <f t="shared" si="10"/>
        <v>669</v>
      </c>
      <c r="C670" t="s">
        <v>2123</v>
      </c>
      <c r="D670" t="s">
        <v>2123</v>
      </c>
      <c r="E670" t="s">
        <v>2123</v>
      </c>
      <c r="F670" t="s">
        <v>2123</v>
      </c>
      <c r="G670" t="s">
        <v>2123</v>
      </c>
    </row>
    <row r="671" spans="1:7" x14ac:dyDescent="0.3">
      <c r="A671" t="s">
        <v>3525</v>
      </c>
      <c r="B671">
        <f t="shared" si="10"/>
        <v>670</v>
      </c>
      <c r="C671" t="s">
        <v>2123</v>
      </c>
      <c r="D671" t="s">
        <v>2123</v>
      </c>
      <c r="E671" t="s">
        <v>2123</v>
      </c>
      <c r="F671" t="s">
        <v>2123</v>
      </c>
      <c r="G671" t="s">
        <v>2123</v>
      </c>
    </row>
    <row r="672" spans="1:7" x14ac:dyDescent="0.3">
      <c r="A672" t="s">
        <v>3526</v>
      </c>
      <c r="B672">
        <f t="shared" si="10"/>
        <v>671</v>
      </c>
      <c r="C672" t="s">
        <v>2123</v>
      </c>
      <c r="D672" t="s">
        <v>2123</v>
      </c>
      <c r="E672" t="s">
        <v>2123</v>
      </c>
      <c r="F672" t="s">
        <v>2123</v>
      </c>
      <c r="G672" t="s">
        <v>2123</v>
      </c>
    </row>
    <row r="673" spans="1:7" x14ac:dyDescent="0.3">
      <c r="A673" t="s">
        <v>3527</v>
      </c>
      <c r="B673">
        <f t="shared" si="10"/>
        <v>672</v>
      </c>
      <c r="C673" t="s">
        <v>2123</v>
      </c>
      <c r="D673" t="s">
        <v>2123</v>
      </c>
      <c r="E673" t="s">
        <v>2123</v>
      </c>
      <c r="F673" t="s">
        <v>2123</v>
      </c>
      <c r="G673" t="s">
        <v>2123</v>
      </c>
    </row>
    <row r="674" spans="1:7" x14ac:dyDescent="0.3">
      <c r="A674" t="s">
        <v>3528</v>
      </c>
      <c r="B674">
        <f t="shared" si="10"/>
        <v>673</v>
      </c>
      <c r="C674" t="s">
        <v>2123</v>
      </c>
      <c r="D674" t="s">
        <v>2123</v>
      </c>
      <c r="E674" t="s">
        <v>2123</v>
      </c>
      <c r="F674" t="s">
        <v>2123</v>
      </c>
      <c r="G674" t="s">
        <v>2123</v>
      </c>
    </row>
    <row r="675" spans="1:7" x14ac:dyDescent="0.3">
      <c r="A675" t="s">
        <v>3529</v>
      </c>
      <c r="B675">
        <f t="shared" si="10"/>
        <v>674</v>
      </c>
      <c r="C675" t="s">
        <v>2123</v>
      </c>
      <c r="D675" t="s">
        <v>2123</v>
      </c>
      <c r="E675" t="s">
        <v>2123</v>
      </c>
      <c r="F675" t="s">
        <v>2123</v>
      </c>
      <c r="G675" t="s">
        <v>2123</v>
      </c>
    </row>
    <row r="676" spans="1:7" x14ac:dyDescent="0.3">
      <c r="A676" t="s">
        <v>3530</v>
      </c>
      <c r="B676">
        <f t="shared" si="10"/>
        <v>675</v>
      </c>
      <c r="C676" t="s">
        <v>2123</v>
      </c>
      <c r="D676" t="s">
        <v>2123</v>
      </c>
      <c r="E676" t="s">
        <v>2123</v>
      </c>
      <c r="F676" t="s">
        <v>2123</v>
      </c>
      <c r="G676" t="s">
        <v>2123</v>
      </c>
    </row>
    <row r="677" spans="1:7" x14ac:dyDescent="0.3">
      <c r="A677" t="s">
        <v>3531</v>
      </c>
      <c r="B677">
        <f t="shared" si="10"/>
        <v>676</v>
      </c>
      <c r="C677" t="s">
        <v>2123</v>
      </c>
      <c r="D677" t="s">
        <v>2123</v>
      </c>
      <c r="E677" t="s">
        <v>2123</v>
      </c>
      <c r="F677" t="s">
        <v>2123</v>
      </c>
      <c r="G677" t="s">
        <v>2123</v>
      </c>
    </row>
    <row r="678" spans="1:7" x14ac:dyDescent="0.3">
      <c r="A678" t="s">
        <v>3532</v>
      </c>
      <c r="B678">
        <f t="shared" si="10"/>
        <v>677</v>
      </c>
      <c r="C678" t="s">
        <v>2123</v>
      </c>
      <c r="D678" t="s">
        <v>2123</v>
      </c>
      <c r="E678" t="s">
        <v>2123</v>
      </c>
      <c r="F678" t="s">
        <v>2123</v>
      </c>
      <c r="G678" t="s">
        <v>2123</v>
      </c>
    </row>
    <row r="679" spans="1:7" x14ac:dyDescent="0.3">
      <c r="A679" t="s">
        <v>3533</v>
      </c>
      <c r="B679">
        <f t="shared" si="10"/>
        <v>678</v>
      </c>
      <c r="C679" t="s">
        <v>2123</v>
      </c>
      <c r="D679" t="s">
        <v>2123</v>
      </c>
      <c r="E679" t="s">
        <v>2123</v>
      </c>
      <c r="F679" t="s">
        <v>2123</v>
      </c>
      <c r="G679" t="s">
        <v>2123</v>
      </c>
    </row>
    <row r="680" spans="1:7" x14ac:dyDescent="0.3">
      <c r="A680" t="s">
        <v>3534</v>
      </c>
      <c r="B680">
        <f t="shared" si="10"/>
        <v>679</v>
      </c>
      <c r="C680" t="s">
        <v>2123</v>
      </c>
      <c r="D680" t="s">
        <v>2123</v>
      </c>
      <c r="E680" t="s">
        <v>2123</v>
      </c>
      <c r="F680" t="s">
        <v>2123</v>
      </c>
      <c r="G680" t="s">
        <v>2123</v>
      </c>
    </row>
    <row r="681" spans="1:7" x14ac:dyDescent="0.3">
      <c r="A681" t="s">
        <v>3535</v>
      </c>
      <c r="B681">
        <f t="shared" si="10"/>
        <v>680</v>
      </c>
      <c r="C681" t="s">
        <v>2123</v>
      </c>
      <c r="D681" t="s">
        <v>2123</v>
      </c>
      <c r="E681" t="s">
        <v>2123</v>
      </c>
      <c r="F681" t="s">
        <v>2123</v>
      </c>
      <c r="G681" t="s">
        <v>2123</v>
      </c>
    </row>
    <row r="682" spans="1:7" x14ac:dyDescent="0.3">
      <c r="A682" t="s">
        <v>3536</v>
      </c>
      <c r="B682">
        <f t="shared" si="10"/>
        <v>681</v>
      </c>
      <c r="C682" t="s">
        <v>2123</v>
      </c>
      <c r="D682" t="s">
        <v>2123</v>
      </c>
      <c r="E682" t="s">
        <v>2123</v>
      </c>
      <c r="F682" t="s">
        <v>2123</v>
      </c>
      <c r="G682" t="s">
        <v>2123</v>
      </c>
    </row>
    <row r="683" spans="1:7" x14ac:dyDescent="0.3">
      <c r="A683" t="s">
        <v>3537</v>
      </c>
      <c r="B683">
        <f t="shared" si="10"/>
        <v>682</v>
      </c>
      <c r="C683" t="s">
        <v>2123</v>
      </c>
      <c r="D683" t="s">
        <v>2123</v>
      </c>
      <c r="E683" t="s">
        <v>2123</v>
      </c>
      <c r="F683" t="s">
        <v>2123</v>
      </c>
      <c r="G683" t="s">
        <v>2123</v>
      </c>
    </row>
    <row r="684" spans="1:7" x14ac:dyDescent="0.3">
      <c r="A684" t="s">
        <v>3538</v>
      </c>
      <c r="B684">
        <f t="shared" si="10"/>
        <v>683</v>
      </c>
      <c r="C684" t="s">
        <v>2123</v>
      </c>
      <c r="D684" t="s">
        <v>2123</v>
      </c>
      <c r="E684" t="s">
        <v>2123</v>
      </c>
      <c r="F684" t="s">
        <v>2123</v>
      </c>
      <c r="G684" t="s">
        <v>2123</v>
      </c>
    </row>
    <row r="685" spans="1:7" x14ac:dyDescent="0.3">
      <c r="A685" t="s">
        <v>3539</v>
      </c>
      <c r="B685">
        <f t="shared" si="10"/>
        <v>684</v>
      </c>
      <c r="C685" t="s">
        <v>2123</v>
      </c>
      <c r="D685" t="s">
        <v>2123</v>
      </c>
      <c r="E685" t="s">
        <v>2123</v>
      </c>
      <c r="F685" t="s">
        <v>2123</v>
      </c>
      <c r="G685" t="s">
        <v>2123</v>
      </c>
    </row>
    <row r="686" spans="1:7" x14ac:dyDescent="0.3">
      <c r="A686" t="s">
        <v>3540</v>
      </c>
      <c r="B686">
        <f t="shared" si="10"/>
        <v>685</v>
      </c>
      <c r="C686" t="s">
        <v>2123</v>
      </c>
      <c r="D686" t="s">
        <v>2123</v>
      </c>
      <c r="E686" t="s">
        <v>2123</v>
      </c>
      <c r="F686" t="s">
        <v>2123</v>
      </c>
      <c r="G686" t="s">
        <v>2123</v>
      </c>
    </row>
    <row r="687" spans="1:7" x14ac:dyDescent="0.3">
      <c r="A687" t="s">
        <v>3541</v>
      </c>
      <c r="B687">
        <f t="shared" si="10"/>
        <v>686</v>
      </c>
      <c r="C687" t="s">
        <v>2123</v>
      </c>
      <c r="D687" t="s">
        <v>2123</v>
      </c>
      <c r="E687" t="s">
        <v>2123</v>
      </c>
      <c r="F687" t="s">
        <v>2123</v>
      </c>
      <c r="G687" t="s">
        <v>2123</v>
      </c>
    </row>
    <row r="688" spans="1:7" x14ac:dyDescent="0.3">
      <c r="A688" t="s">
        <v>3542</v>
      </c>
      <c r="B688">
        <f t="shared" si="10"/>
        <v>687</v>
      </c>
      <c r="C688" t="s">
        <v>2123</v>
      </c>
      <c r="D688" t="s">
        <v>2123</v>
      </c>
      <c r="E688" t="s">
        <v>2123</v>
      </c>
      <c r="F688" t="s">
        <v>2123</v>
      </c>
      <c r="G688" t="s">
        <v>2123</v>
      </c>
    </row>
    <row r="689" spans="1:7" x14ac:dyDescent="0.3">
      <c r="A689" t="s">
        <v>2573</v>
      </c>
      <c r="B689">
        <f t="shared" si="10"/>
        <v>688</v>
      </c>
      <c r="C689" t="s">
        <v>2123</v>
      </c>
      <c r="D689" t="s">
        <v>3551</v>
      </c>
      <c r="E689" t="s">
        <v>2123</v>
      </c>
      <c r="F689" t="s">
        <v>2123</v>
      </c>
      <c r="G689" t="s">
        <v>2123</v>
      </c>
    </row>
    <row r="690" spans="1:7" x14ac:dyDescent="0.3">
      <c r="A690" t="s">
        <v>2569</v>
      </c>
      <c r="B690">
        <f t="shared" si="10"/>
        <v>689</v>
      </c>
      <c r="C690" t="s">
        <v>2123</v>
      </c>
      <c r="D690" t="s">
        <v>3551</v>
      </c>
      <c r="E690" t="s">
        <v>2123</v>
      </c>
      <c r="F690" t="s">
        <v>2123</v>
      </c>
      <c r="G690" t="s">
        <v>2123</v>
      </c>
    </row>
    <row r="691" spans="1:7" x14ac:dyDescent="0.3">
      <c r="A691" t="s">
        <v>2570</v>
      </c>
      <c r="B691">
        <f t="shared" si="10"/>
        <v>690</v>
      </c>
      <c r="C691" t="s">
        <v>2123</v>
      </c>
      <c r="D691" t="s">
        <v>3551</v>
      </c>
      <c r="E691" t="s">
        <v>2123</v>
      </c>
      <c r="F691" t="s">
        <v>2123</v>
      </c>
      <c r="G691" t="s">
        <v>2123</v>
      </c>
    </row>
    <row r="692" spans="1:7" x14ac:dyDescent="0.3">
      <c r="A692" t="s">
        <v>2571</v>
      </c>
      <c r="B692">
        <f t="shared" si="10"/>
        <v>691</v>
      </c>
      <c r="C692" t="s">
        <v>2123</v>
      </c>
      <c r="D692" t="s">
        <v>3551</v>
      </c>
      <c r="E692" t="s">
        <v>2123</v>
      </c>
      <c r="F692" t="s">
        <v>2123</v>
      </c>
      <c r="G692" t="s">
        <v>2123</v>
      </c>
    </row>
    <row r="693" spans="1:7" x14ac:dyDescent="0.3">
      <c r="A693" t="s">
        <v>2572</v>
      </c>
      <c r="B693">
        <f t="shared" si="10"/>
        <v>692</v>
      </c>
      <c r="C693" t="s">
        <v>2123</v>
      </c>
      <c r="D693" t="s">
        <v>3551</v>
      </c>
      <c r="E693" t="s">
        <v>2123</v>
      </c>
      <c r="F693" t="s">
        <v>2123</v>
      </c>
      <c r="G693" t="s">
        <v>2123</v>
      </c>
    </row>
    <row r="694" spans="1:7" x14ac:dyDescent="0.3">
      <c r="A694" t="s">
        <v>2260</v>
      </c>
      <c r="B694">
        <f t="shared" si="10"/>
        <v>693</v>
      </c>
      <c r="C694" t="s">
        <v>3545</v>
      </c>
      <c r="D694" t="s">
        <v>2123</v>
      </c>
      <c r="E694" t="s">
        <v>3550</v>
      </c>
      <c r="F694" t="s">
        <v>2123</v>
      </c>
      <c r="G694">
        <v>5</v>
      </c>
    </row>
    <row r="695" spans="1:7" x14ac:dyDescent="0.3">
      <c r="A695" t="s">
        <v>2577</v>
      </c>
      <c r="B695">
        <f t="shared" si="10"/>
        <v>694</v>
      </c>
      <c r="C695" t="s">
        <v>2123</v>
      </c>
      <c r="D695" t="s">
        <v>3551</v>
      </c>
      <c r="E695" t="s">
        <v>2123</v>
      </c>
      <c r="F695" t="s">
        <v>2123</v>
      </c>
      <c r="G695" t="s">
        <v>2123</v>
      </c>
    </row>
    <row r="696" spans="1:7" x14ac:dyDescent="0.3">
      <c r="A696" t="s">
        <v>2575</v>
      </c>
      <c r="B696">
        <f t="shared" si="10"/>
        <v>695</v>
      </c>
      <c r="C696" t="s">
        <v>2123</v>
      </c>
      <c r="D696" t="s">
        <v>3551</v>
      </c>
      <c r="E696" t="s">
        <v>2123</v>
      </c>
      <c r="F696" t="s">
        <v>2123</v>
      </c>
      <c r="G696" t="s">
        <v>2123</v>
      </c>
    </row>
    <row r="697" spans="1:7" x14ac:dyDescent="0.3">
      <c r="A697" t="s">
        <v>2576</v>
      </c>
      <c r="B697">
        <f t="shared" si="10"/>
        <v>696</v>
      </c>
      <c r="C697" t="s">
        <v>2123</v>
      </c>
      <c r="D697" t="s">
        <v>3551</v>
      </c>
      <c r="E697" t="s">
        <v>2123</v>
      </c>
      <c r="F697" t="s">
        <v>2123</v>
      </c>
      <c r="G697" t="s">
        <v>2123</v>
      </c>
    </row>
    <row r="698" spans="1:7" x14ac:dyDescent="0.3">
      <c r="A698" t="s">
        <v>2574</v>
      </c>
      <c r="B698">
        <f t="shared" si="10"/>
        <v>697</v>
      </c>
      <c r="C698" t="s">
        <v>2123</v>
      </c>
      <c r="D698" t="s">
        <v>3551</v>
      </c>
      <c r="E698" t="s">
        <v>2123</v>
      </c>
      <c r="F698" t="s">
        <v>2123</v>
      </c>
      <c r="G698" t="s">
        <v>2123</v>
      </c>
    </row>
    <row r="699" spans="1:7" x14ac:dyDescent="0.3">
      <c r="A699" t="s">
        <v>2578</v>
      </c>
      <c r="B699">
        <f t="shared" si="10"/>
        <v>698</v>
      </c>
      <c r="C699" t="s">
        <v>2123</v>
      </c>
      <c r="D699" t="s">
        <v>3551</v>
      </c>
      <c r="E699" t="s">
        <v>2123</v>
      </c>
      <c r="F699">
        <v>4</v>
      </c>
      <c r="G699" t="s">
        <v>2123</v>
      </c>
    </row>
    <row r="700" spans="1:7" x14ac:dyDescent="0.3">
      <c r="A700" t="s">
        <v>2546</v>
      </c>
      <c r="B700">
        <f t="shared" si="10"/>
        <v>699</v>
      </c>
      <c r="C700" t="s">
        <v>2123</v>
      </c>
      <c r="D700" t="s">
        <v>3551</v>
      </c>
      <c r="E700" t="s">
        <v>2123</v>
      </c>
      <c r="F700" t="s">
        <v>2123</v>
      </c>
      <c r="G700" t="s">
        <v>2123</v>
      </c>
    </row>
    <row r="701" spans="1:7" x14ac:dyDescent="0.3">
      <c r="A701" t="s">
        <v>2547</v>
      </c>
      <c r="B701">
        <f t="shared" si="10"/>
        <v>700</v>
      </c>
      <c r="C701" t="s">
        <v>2123</v>
      </c>
      <c r="D701" t="s">
        <v>3551</v>
      </c>
      <c r="E701" t="s">
        <v>2123</v>
      </c>
      <c r="F701" t="s">
        <v>2123</v>
      </c>
      <c r="G701" t="s">
        <v>2123</v>
      </c>
    </row>
    <row r="702" spans="1:7" x14ac:dyDescent="0.3">
      <c r="A702" t="s">
        <v>2549</v>
      </c>
      <c r="B702">
        <f t="shared" si="10"/>
        <v>701</v>
      </c>
      <c r="C702" t="s">
        <v>2123</v>
      </c>
      <c r="D702" t="s">
        <v>3551</v>
      </c>
      <c r="E702" t="s">
        <v>2123</v>
      </c>
      <c r="F702" t="s">
        <v>2123</v>
      </c>
      <c r="G702" t="s">
        <v>2123</v>
      </c>
    </row>
    <row r="703" spans="1:7" x14ac:dyDescent="0.3">
      <c r="A703" t="s">
        <v>2550</v>
      </c>
      <c r="B703">
        <f t="shared" si="10"/>
        <v>702</v>
      </c>
      <c r="C703" t="s">
        <v>2123</v>
      </c>
      <c r="D703" t="s">
        <v>3551</v>
      </c>
      <c r="E703" t="s">
        <v>2123</v>
      </c>
      <c r="F703" t="s">
        <v>2123</v>
      </c>
      <c r="G703" t="s">
        <v>2123</v>
      </c>
    </row>
    <row r="704" spans="1:7" x14ac:dyDescent="0.3">
      <c r="A704" t="s">
        <v>2551</v>
      </c>
      <c r="B704">
        <f t="shared" si="10"/>
        <v>703</v>
      </c>
      <c r="C704" t="s">
        <v>2123</v>
      </c>
      <c r="D704" t="s">
        <v>3551</v>
      </c>
      <c r="E704" t="s">
        <v>2123</v>
      </c>
      <c r="F704" t="s">
        <v>2123</v>
      </c>
      <c r="G704" t="s">
        <v>2123</v>
      </c>
    </row>
    <row r="705" spans="1:7" x14ac:dyDescent="0.3">
      <c r="A705" t="s">
        <v>2548</v>
      </c>
      <c r="B705">
        <f t="shared" si="10"/>
        <v>704</v>
      </c>
      <c r="C705" t="s">
        <v>2123</v>
      </c>
      <c r="D705" t="s">
        <v>3551</v>
      </c>
      <c r="E705" t="s">
        <v>2123</v>
      </c>
      <c r="F705" t="s">
        <v>2123</v>
      </c>
      <c r="G705" t="s">
        <v>2123</v>
      </c>
    </row>
    <row r="706" spans="1:7" x14ac:dyDescent="0.3">
      <c r="A706" t="s">
        <v>2397</v>
      </c>
      <c r="B706">
        <f t="shared" ref="B706:B768" si="11">B705+1</f>
        <v>705</v>
      </c>
      <c r="C706" t="s">
        <v>2123</v>
      </c>
      <c r="D706" t="s">
        <v>3551</v>
      </c>
      <c r="E706" t="s">
        <v>2123</v>
      </c>
      <c r="F706" t="s">
        <v>2123</v>
      </c>
      <c r="G706" t="s">
        <v>2123</v>
      </c>
    </row>
    <row r="707" spans="1:7" x14ac:dyDescent="0.3">
      <c r="A707" t="s">
        <v>2218</v>
      </c>
      <c r="B707">
        <f t="shared" si="11"/>
        <v>706</v>
      </c>
      <c r="C707" t="s">
        <v>3545</v>
      </c>
      <c r="D707" t="s">
        <v>3551</v>
      </c>
      <c r="E707" t="s">
        <v>3550</v>
      </c>
      <c r="F707">
        <v>4</v>
      </c>
      <c r="G707">
        <v>5</v>
      </c>
    </row>
    <row r="708" spans="1:7" x14ac:dyDescent="0.3">
      <c r="A708" t="s">
        <v>2392</v>
      </c>
      <c r="B708">
        <f t="shared" si="11"/>
        <v>707</v>
      </c>
      <c r="C708" t="s">
        <v>2123</v>
      </c>
      <c r="D708" t="s">
        <v>3551</v>
      </c>
      <c r="E708" t="s">
        <v>2123</v>
      </c>
      <c r="F708" t="s">
        <v>2123</v>
      </c>
      <c r="G708" t="s">
        <v>2123</v>
      </c>
    </row>
    <row r="709" spans="1:7" x14ac:dyDescent="0.3">
      <c r="A709" t="s">
        <v>2393</v>
      </c>
      <c r="B709">
        <f t="shared" si="11"/>
        <v>708</v>
      </c>
      <c r="C709" t="s">
        <v>2123</v>
      </c>
      <c r="D709" t="s">
        <v>3551</v>
      </c>
      <c r="E709" t="s">
        <v>2123</v>
      </c>
      <c r="F709" t="s">
        <v>2123</v>
      </c>
      <c r="G709" t="s">
        <v>2123</v>
      </c>
    </row>
    <row r="710" spans="1:7" x14ac:dyDescent="0.3">
      <c r="A710" t="s">
        <v>2394</v>
      </c>
      <c r="B710">
        <f t="shared" si="11"/>
        <v>709</v>
      </c>
      <c r="C710" t="s">
        <v>2123</v>
      </c>
      <c r="D710" t="s">
        <v>3551</v>
      </c>
      <c r="E710" t="s">
        <v>2123</v>
      </c>
      <c r="F710" t="s">
        <v>2123</v>
      </c>
      <c r="G710" t="s">
        <v>2123</v>
      </c>
    </row>
    <row r="711" spans="1:7" x14ac:dyDescent="0.3">
      <c r="A711" t="s">
        <v>2355</v>
      </c>
      <c r="B711">
        <f t="shared" si="11"/>
        <v>710</v>
      </c>
      <c r="C711" t="s">
        <v>3545</v>
      </c>
      <c r="D711" t="s">
        <v>3551</v>
      </c>
      <c r="E711" t="s">
        <v>2123</v>
      </c>
      <c r="F711">
        <v>4</v>
      </c>
      <c r="G711" t="s">
        <v>2123</v>
      </c>
    </row>
    <row r="712" spans="1:7" x14ac:dyDescent="0.3">
      <c r="A712" t="s">
        <v>2354</v>
      </c>
      <c r="B712">
        <f t="shared" si="11"/>
        <v>711</v>
      </c>
      <c r="C712" t="s">
        <v>3545</v>
      </c>
      <c r="D712" t="s">
        <v>3551</v>
      </c>
      <c r="E712" t="s">
        <v>2123</v>
      </c>
      <c r="F712">
        <v>4</v>
      </c>
      <c r="G712" t="s">
        <v>2123</v>
      </c>
    </row>
    <row r="713" spans="1:7" x14ac:dyDescent="0.3">
      <c r="A713" t="s">
        <v>2196</v>
      </c>
      <c r="B713">
        <f t="shared" si="11"/>
        <v>712</v>
      </c>
      <c r="C713" t="s">
        <v>3545</v>
      </c>
      <c r="D713" t="s">
        <v>3551</v>
      </c>
      <c r="E713" t="s">
        <v>3550</v>
      </c>
      <c r="F713" t="s">
        <v>2123</v>
      </c>
      <c r="G713">
        <v>5</v>
      </c>
    </row>
    <row r="714" spans="1:7" x14ac:dyDescent="0.3">
      <c r="A714" t="s">
        <v>2583</v>
      </c>
      <c r="B714">
        <f t="shared" si="11"/>
        <v>713</v>
      </c>
      <c r="C714" t="s">
        <v>2123</v>
      </c>
      <c r="D714" t="s">
        <v>3551</v>
      </c>
      <c r="E714" t="s">
        <v>2123</v>
      </c>
      <c r="F714" t="s">
        <v>2123</v>
      </c>
      <c r="G714" t="s">
        <v>2123</v>
      </c>
    </row>
    <row r="715" spans="1:7" x14ac:dyDescent="0.3">
      <c r="A715" t="s">
        <v>2584</v>
      </c>
      <c r="B715">
        <f t="shared" si="11"/>
        <v>714</v>
      </c>
      <c r="C715" t="s">
        <v>2123</v>
      </c>
      <c r="D715" t="s">
        <v>3551</v>
      </c>
      <c r="E715" t="s">
        <v>2123</v>
      </c>
      <c r="F715" t="s">
        <v>2123</v>
      </c>
      <c r="G715" t="s">
        <v>2123</v>
      </c>
    </row>
    <row r="716" spans="1:7" x14ac:dyDescent="0.3">
      <c r="A716" t="s">
        <v>2585</v>
      </c>
      <c r="B716">
        <f t="shared" si="11"/>
        <v>715</v>
      </c>
      <c r="C716" t="s">
        <v>2123</v>
      </c>
      <c r="D716" t="s">
        <v>3551</v>
      </c>
      <c r="E716" t="s">
        <v>2123</v>
      </c>
      <c r="F716" t="s">
        <v>2123</v>
      </c>
      <c r="G716" t="s">
        <v>2123</v>
      </c>
    </row>
    <row r="717" spans="1:7" x14ac:dyDescent="0.3">
      <c r="A717" t="s">
        <v>2672</v>
      </c>
      <c r="B717">
        <f t="shared" si="11"/>
        <v>716</v>
      </c>
      <c r="C717" t="s">
        <v>2123</v>
      </c>
      <c r="D717" t="s">
        <v>3551</v>
      </c>
      <c r="E717" t="s">
        <v>2123</v>
      </c>
      <c r="F717" t="s">
        <v>2123</v>
      </c>
      <c r="G717" t="s">
        <v>2123</v>
      </c>
    </row>
    <row r="718" spans="1:7" x14ac:dyDescent="0.3">
      <c r="A718" t="s">
        <v>2673</v>
      </c>
      <c r="B718">
        <f t="shared" si="11"/>
        <v>717</v>
      </c>
      <c r="C718" t="s">
        <v>2123</v>
      </c>
      <c r="D718" t="s">
        <v>3551</v>
      </c>
      <c r="E718" t="s">
        <v>2123</v>
      </c>
      <c r="F718">
        <v>4</v>
      </c>
      <c r="G718" t="s">
        <v>2123</v>
      </c>
    </row>
    <row r="719" spans="1:7" x14ac:dyDescent="0.3">
      <c r="A719" t="s">
        <v>2234</v>
      </c>
      <c r="B719">
        <f t="shared" si="11"/>
        <v>718</v>
      </c>
      <c r="C719" t="s">
        <v>3545</v>
      </c>
      <c r="D719" t="s">
        <v>3551</v>
      </c>
      <c r="E719" t="s">
        <v>2123</v>
      </c>
      <c r="F719">
        <v>4</v>
      </c>
      <c r="G719" t="s">
        <v>2123</v>
      </c>
    </row>
    <row r="720" spans="1:7" x14ac:dyDescent="0.3">
      <c r="A720" t="s">
        <v>2674</v>
      </c>
      <c r="B720">
        <f t="shared" si="11"/>
        <v>719</v>
      </c>
      <c r="C720" t="s">
        <v>2123</v>
      </c>
      <c r="D720" t="s">
        <v>3551</v>
      </c>
      <c r="E720" t="s">
        <v>2123</v>
      </c>
      <c r="F720" t="s">
        <v>2123</v>
      </c>
      <c r="G720" t="s">
        <v>2123</v>
      </c>
    </row>
    <row r="721" spans="1:7" x14ac:dyDescent="0.3">
      <c r="A721" t="s">
        <v>2675</v>
      </c>
      <c r="B721">
        <f t="shared" si="11"/>
        <v>720</v>
      </c>
      <c r="C721" t="s">
        <v>2123</v>
      </c>
      <c r="D721" t="s">
        <v>3551</v>
      </c>
      <c r="E721" t="s">
        <v>2123</v>
      </c>
      <c r="F721" t="s">
        <v>2123</v>
      </c>
      <c r="G721" t="s">
        <v>2123</v>
      </c>
    </row>
    <row r="722" spans="1:7" x14ac:dyDescent="0.3">
      <c r="A722" t="s">
        <v>2676</v>
      </c>
      <c r="B722">
        <f t="shared" si="11"/>
        <v>721</v>
      </c>
      <c r="C722" t="s">
        <v>2123</v>
      </c>
      <c r="D722" t="s">
        <v>3551</v>
      </c>
      <c r="E722" t="s">
        <v>2123</v>
      </c>
      <c r="F722" t="s">
        <v>2123</v>
      </c>
      <c r="G722" t="s">
        <v>2123</v>
      </c>
    </row>
    <row r="723" spans="1:7" x14ac:dyDescent="0.3">
      <c r="A723" t="s">
        <v>2677</v>
      </c>
      <c r="B723">
        <f t="shared" si="11"/>
        <v>722</v>
      </c>
      <c r="C723" t="s">
        <v>2123</v>
      </c>
      <c r="D723" t="s">
        <v>3551</v>
      </c>
      <c r="E723" t="s">
        <v>2123</v>
      </c>
      <c r="F723" t="s">
        <v>2123</v>
      </c>
      <c r="G723" t="s">
        <v>2123</v>
      </c>
    </row>
    <row r="724" spans="1:7" x14ac:dyDescent="0.3">
      <c r="A724" t="s">
        <v>2678</v>
      </c>
      <c r="B724">
        <f t="shared" si="11"/>
        <v>723</v>
      </c>
      <c r="C724" t="s">
        <v>2123</v>
      </c>
      <c r="D724" t="s">
        <v>3551</v>
      </c>
      <c r="E724" t="s">
        <v>2123</v>
      </c>
      <c r="F724" t="s">
        <v>2123</v>
      </c>
      <c r="G724" t="s">
        <v>2123</v>
      </c>
    </row>
    <row r="725" spans="1:7" x14ac:dyDescent="0.3">
      <c r="A725" t="s">
        <v>2679</v>
      </c>
      <c r="B725">
        <f t="shared" si="11"/>
        <v>724</v>
      </c>
      <c r="C725" t="s">
        <v>2123</v>
      </c>
      <c r="D725" t="s">
        <v>3551</v>
      </c>
      <c r="E725" t="s">
        <v>2123</v>
      </c>
      <c r="F725" t="s">
        <v>2123</v>
      </c>
      <c r="G725" t="s">
        <v>2123</v>
      </c>
    </row>
    <row r="726" spans="1:7" x14ac:dyDescent="0.3">
      <c r="A726" t="s">
        <v>2680</v>
      </c>
      <c r="B726">
        <f t="shared" si="11"/>
        <v>725</v>
      </c>
      <c r="C726" t="s">
        <v>2123</v>
      </c>
      <c r="D726" t="s">
        <v>3551</v>
      </c>
      <c r="E726" t="s">
        <v>2123</v>
      </c>
      <c r="F726" t="s">
        <v>2123</v>
      </c>
      <c r="G726" t="s">
        <v>2123</v>
      </c>
    </row>
    <row r="727" spans="1:7" x14ac:dyDescent="0.3">
      <c r="A727" t="s">
        <v>2245</v>
      </c>
      <c r="B727">
        <f t="shared" si="11"/>
        <v>726</v>
      </c>
      <c r="C727" t="s">
        <v>3545</v>
      </c>
      <c r="D727" t="s">
        <v>3551</v>
      </c>
      <c r="E727" t="s">
        <v>3550</v>
      </c>
      <c r="F727">
        <v>4</v>
      </c>
      <c r="G727">
        <v>5</v>
      </c>
    </row>
    <row r="728" spans="1:7" x14ac:dyDescent="0.3">
      <c r="A728" t="s">
        <v>3382</v>
      </c>
      <c r="B728">
        <f t="shared" si="11"/>
        <v>727</v>
      </c>
      <c r="C728" t="s">
        <v>2123</v>
      </c>
      <c r="D728" t="s">
        <v>2123</v>
      </c>
      <c r="E728" t="s">
        <v>3550</v>
      </c>
      <c r="F728">
        <v>4</v>
      </c>
      <c r="G728">
        <v>5</v>
      </c>
    </row>
    <row r="729" spans="1:7" x14ac:dyDescent="0.3">
      <c r="A729" t="s">
        <v>3384</v>
      </c>
      <c r="B729">
        <f t="shared" si="11"/>
        <v>728</v>
      </c>
      <c r="C729" t="s">
        <v>2123</v>
      </c>
      <c r="D729" t="s">
        <v>2123</v>
      </c>
      <c r="E729" t="s">
        <v>3550</v>
      </c>
      <c r="F729">
        <v>4</v>
      </c>
      <c r="G729">
        <v>5</v>
      </c>
    </row>
    <row r="730" spans="1:7" x14ac:dyDescent="0.3">
      <c r="A730" t="s">
        <v>3383</v>
      </c>
      <c r="B730">
        <f t="shared" si="11"/>
        <v>729</v>
      </c>
      <c r="C730" t="s">
        <v>2123</v>
      </c>
      <c r="D730" t="s">
        <v>2123</v>
      </c>
      <c r="E730" t="s">
        <v>3550</v>
      </c>
      <c r="F730">
        <v>4</v>
      </c>
      <c r="G730">
        <v>5</v>
      </c>
    </row>
    <row r="731" spans="1:7" x14ac:dyDescent="0.3">
      <c r="A731" t="s">
        <v>3385</v>
      </c>
      <c r="B731">
        <f t="shared" si="11"/>
        <v>730</v>
      </c>
      <c r="C731" t="s">
        <v>2123</v>
      </c>
      <c r="D731" t="s">
        <v>2123</v>
      </c>
      <c r="E731" t="s">
        <v>3550</v>
      </c>
      <c r="F731">
        <v>4</v>
      </c>
      <c r="G731">
        <v>5</v>
      </c>
    </row>
    <row r="732" spans="1:7" x14ac:dyDescent="0.3">
      <c r="A732" t="s">
        <v>3543</v>
      </c>
      <c r="B732">
        <f t="shared" si="11"/>
        <v>731</v>
      </c>
      <c r="C732" t="s">
        <v>2123</v>
      </c>
      <c r="D732" t="s">
        <v>2123</v>
      </c>
      <c r="E732" t="s">
        <v>2123</v>
      </c>
      <c r="F732" t="s">
        <v>2123</v>
      </c>
      <c r="G732" t="s">
        <v>2123</v>
      </c>
    </row>
    <row r="733" spans="1:7" x14ac:dyDescent="0.3">
      <c r="A733" t="s">
        <v>2683</v>
      </c>
      <c r="B733">
        <f t="shared" si="11"/>
        <v>732</v>
      </c>
      <c r="C733" t="s">
        <v>2123</v>
      </c>
      <c r="D733" t="s">
        <v>3551</v>
      </c>
      <c r="E733" t="s">
        <v>2123</v>
      </c>
      <c r="F733">
        <v>4</v>
      </c>
      <c r="G733" t="s">
        <v>2123</v>
      </c>
    </row>
    <row r="734" spans="1:7" x14ac:dyDescent="0.3">
      <c r="A734" t="s">
        <v>2684</v>
      </c>
      <c r="B734">
        <f t="shared" si="11"/>
        <v>733</v>
      </c>
      <c r="C734" t="s">
        <v>2123</v>
      </c>
      <c r="D734" t="s">
        <v>3551</v>
      </c>
      <c r="E734" t="s">
        <v>2123</v>
      </c>
      <c r="F734">
        <v>4</v>
      </c>
      <c r="G734" t="s">
        <v>2123</v>
      </c>
    </row>
    <row r="735" spans="1:7" x14ac:dyDescent="0.3">
      <c r="A735" t="s">
        <v>2685</v>
      </c>
      <c r="B735">
        <f t="shared" si="11"/>
        <v>734</v>
      </c>
      <c r="C735" t="s">
        <v>2123</v>
      </c>
      <c r="D735" t="s">
        <v>3551</v>
      </c>
      <c r="E735" t="s">
        <v>2123</v>
      </c>
      <c r="F735">
        <v>4</v>
      </c>
      <c r="G735" t="s">
        <v>2123</v>
      </c>
    </row>
    <row r="736" spans="1:7" x14ac:dyDescent="0.3">
      <c r="A736" t="s">
        <v>2686</v>
      </c>
      <c r="B736">
        <f t="shared" si="11"/>
        <v>735</v>
      </c>
      <c r="C736" t="s">
        <v>2123</v>
      </c>
      <c r="D736" t="s">
        <v>3551</v>
      </c>
      <c r="E736" t="s">
        <v>2123</v>
      </c>
      <c r="F736" t="s">
        <v>2123</v>
      </c>
      <c r="G736" t="s">
        <v>2123</v>
      </c>
    </row>
    <row r="737" spans="1:7" x14ac:dyDescent="0.3">
      <c r="A737" t="s">
        <v>2687</v>
      </c>
      <c r="B737">
        <f t="shared" si="11"/>
        <v>736</v>
      </c>
      <c r="C737" t="s">
        <v>2123</v>
      </c>
      <c r="D737" t="s">
        <v>3551</v>
      </c>
      <c r="E737" t="s">
        <v>2123</v>
      </c>
      <c r="F737" t="s">
        <v>2123</v>
      </c>
      <c r="G737" t="s">
        <v>2123</v>
      </c>
    </row>
    <row r="738" spans="1:7" x14ac:dyDescent="0.3">
      <c r="A738" t="s">
        <v>2188</v>
      </c>
      <c r="B738">
        <f t="shared" si="11"/>
        <v>737</v>
      </c>
      <c r="C738" t="s">
        <v>3545</v>
      </c>
      <c r="D738" t="s">
        <v>3551</v>
      </c>
      <c r="E738" t="s">
        <v>2123</v>
      </c>
      <c r="F738" t="s">
        <v>2123</v>
      </c>
      <c r="G738" t="s">
        <v>2123</v>
      </c>
    </row>
    <row r="739" spans="1:7" x14ac:dyDescent="0.3">
      <c r="A739" t="s">
        <v>3354</v>
      </c>
      <c r="B739">
        <f t="shared" si="11"/>
        <v>738</v>
      </c>
      <c r="C739" t="s">
        <v>2123</v>
      </c>
      <c r="D739" t="s">
        <v>3551</v>
      </c>
      <c r="E739" t="s">
        <v>2123</v>
      </c>
      <c r="F739" t="s">
        <v>2123</v>
      </c>
      <c r="G739" t="s">
        <v>2123</v>
      </c>
    </row>
    <row r="740" spans="1:7" x14ac:dyDescent="0.3">
      <c r="A740" t="s">
        <v>3353</v>
      </c>
      <c r="B740">
        <f t="shared" si="11"/>
        <v>739</v>
      </c>
      <c r="C740" t="s">
        <v>2123</v>
      </c>
      <c r="D740" t="s">
        <v>3551</v>
      </c>
      <c r="E740" t="s">
        <v>2123</v>
      </c>
      <c r="F740" t="s">
        <v>2123</v>
      </c>
      <c r="G740" t="s">
        <v>2123</v>
      </c>
    </row>
    <row r="741" spans="1:7" x14ac:dyDescent="0.3">
      <c r="A741" t="s">
        <v>2220</v>
      </c>
      <c r="B741">
        <f t="shared" si="11"/>
        <v>740</v>
      </c>
      <c r="C741" t="s">
        <v>3545</v>
      </c>
      <c r="D741" t="s">
        <v>3551</v>
      </c>
      <c r="E741" t="s">
        <v>2123</v>
      </c>
      <c r="F741" t="s">
        <v>2123</v>
      </c>
      <c r="G741" t="s">
        <v>2123</v>
      </c>
    </row>
    <row r="742" spans="1:7" x14ac:dyDescent="0.3">
      <c r="A742" t="s">
        <v>3351</v>
      </c>
      <c r="B742">
        <f t="shared" si="11"/>
        <v>741</v>
      </c>
      <c r="C742" t="s">
        <v>2123</v>
      </c>
      <c r="D742" t="s">
        <v>3551</v>
      </c>
      <c r="E742" t="s">
        <v>2123</v>
      </c>
      <c r="F742" t="s">
        <v>2123</v>
      </c>
      <c r="G742" t="s">
        <v>2123</v>
      </c>
    </row>
    <row r="743" spans="1:7" x14ac:dyDescent="0.3">
      <c r="A743" t="s">
        <v>2487</v>
      </c>
      <c r="B743">
        <f t="shared" si="11"/>
        <v>742</v>
      </c>
      <c r="C743" t="s">
        <v>2123</v>
      </c>
      <c r="D743" t="s">
        <v>3551</v>
      </c>
      <c r="E743" t="s">
        <v>2123</v>
      </c>
      <c r="F743" t="s">
        <v>2123</v>
      </c>
      <c r="G743" t="s">
        <v>2123</v>
      </c>
    </row>
    <row r="744" spans="1:7" x14ac:dyDescent="0.3">
      <c r="A744" t="s">
        <v>2489</v>
      </c>
      <c r="B744">
        <f t="shared" si="11"/>
        <v>743</v>
      </c>
      <c r="C744" t="s">
        <v>2123</v>
      </c>
      <c r="D744" t="s">
        <v>3551</v>
      </c>
      <c r="E744" t="s">
        <v>2123</v>
      </c>
      <c r="F744" t="s">
        <v>2123</v>
      </c>
      <c r="G744" t="s">
        <v>2123</v>
      </c>
    </row>
    <row r="745" spans="1:7" x14ac:dyDescent="0.3">
      <c r="A745" t="s">
        <v>2490</v>
      </c>
      <c r="B745">
        <f t="shared" si="11"/>
        <v>744</v>
      </c>
      <c r="C745" t="s">
        <v>2123</v>
      </c>
      <c r="D745" t="s">
        <v>3551</v>
      </c>
      <c r="E745" t="s">
        <v>2123</v>
      </c>
      <c r="F745" t="s">
        <v>2123</v>
      </c>
      <c r="G745" t="s">
        <v>2123</v>
      </c>
    </row>
    <row r="746" spans="1:7" x14ac:dyDescent="0.3">
      <c r="A746" t="s">
        <v>3350</v>
      </c>
      <c r="B746">
        <f t="shared" si="11"/>
        <v>745</v>
      </c>
      <c r="C746" t="s">
        <v>2123</v>
      </c>
      <c r="D746" t="s">
        <v>3551</v>
      </c>
      <c r="E746" t="s">
        <v>2123</v>
      </c>
      <c r="F746" t="s">
        <v>2123</v>
      </c>
      <c r="G746" t="s">
        <v>2123</v>
      </c>
    </row>
    <row r="747" spans="1:7" x14ac:dyDescent="0.3">
      <c r="A747" t="s">
        <v>3349</v>
      </c>
      <c r="B747">
        <f t="shared" si="11"/>
        <v>746</v>
      </c>
      <c r="C747" t="s">
        <v>2123</v>
      </c>
      <c r="D747" t="s">
        <v>3551</v>
      </c>
      <c r="E747" t="s">
        <v>2123</v>
      </c>
      <c r="F747" t="s">
        <v>2123</v>
      </c>
      <c r="G747" t="s">
        <v>2123</v>
      </c>
    </row>
    <row r="748" spans="1:7" x14ac:dyDescent="0.3">
      <c r="A748" t="s">
        <v>3348</v>
      </c>
      <c r="B748">
        <f t="shared" si="11"/>
        <v>747</v>
      </c>
      <c r="C748" t="s">
        <v>2123</v>
      </c>
      <c r="D748" t="s">
        <v>3551</v>
      </c>
      <c r="E748" t="s">
        <v>2123</v>
      </c>
      <c r="F748" t="s">
        <v>2123</v>
      </c>
      <c r="G748" t="s">
        <v>2123</v>
      </c>
    </row>
    <row r="749" spans="1:7" x14ac:dyDescent="0.3">
      <c r="A749" t="s">
        <v>3347</v>
      </c>
      <c r="B749">
        <f t="shared" si="11"/>
        <v>748</v>
      </c>
      <c r="C749" t="s">
        <v>2123</v>
      </c>
      <c r="D749" t="s">
        <v>3551</v>
      </c>
      <c r="E749" t="s">
        <v>2123</v>
      </c>
      <c r="F749" t="s">
        <v>2123</v>
      </c>
      <c r="G749" t="s">
        <v>2123</v>
      </c>
    </row>
    <row r="750" spans="1:7" x14ac:dyDescent="0.3">
      <c r="A750" t="s">
        <v>2486</v>
      </c>
      <c r="B750">
        <f t="shared" si="11"/>
        <v>749</v>
      </c>
      <c r="C750" t="s">
        <v>3545</v>
      </c>
      <c r="D750" t="s">
        <v>3551</v>
      </c>
      <c r="E750" t="s">
        <v>2123</v>
      </c>
      <c r="F750" t="s">
        <v>2123</v>
      </c>
      <c r="G750" t="s">
        <v>2123</v>
      </c>
    </row>
    <row r="751" spans="1:7" x14ac:dyDescent="0.3">
      <c r="A751" t="s">
        <v>2488</v>
      </c>
      <c r="B751">
        <f t="shared" si="11"/>
        <v>750</v>
      </c>
      <c r="C751" t="s">
        <v>2123</v>
      </c>
      <c r="D751" t="s">
        <v>3551</v>
      </c>
      <c r="E751" t="s">
        <v>2123</v>
      </c>
      <c r="F751" t="s">
        <v>2123</v>
      </c>
      <c r="G751" t="s">
        <v>2123</v>
      </c>
    </row>
    <row r="752" spans="1:7" x14ac:dyDescent="0.3">
      <c r="A752" t="s">
        <v>2221</v>
      </c>
      <c r="B752">
        <f t="shared" si="11"/>
        <v>751</v>
      </c>
      <c r="C752" t="s">
        <v>3545</v>
      </c>
      <c r="D752" t="s">
        <v>3551</v>
      </c>
      <c r="E752" t="s">
        <v>2123</v>
      </c>
      <c r="F752" t="s">
        <v>2123</v>
      </c>
      <c r="G752" t="s">
        <v>2123</v>
      </c>
    </row>
    <row r="753" spans="1:7" x14ac:dyDescent="0.3">
      <c r="A753" t="s">
        <v>2491</v>
      </c>
      <c r="B753">
        <f t="shared" si="11"/>
        <v>752</v>
      </c>
      <c r="C753" t="s">
        <v>2123</v>
      </c>
      <c r="D753" t="s">
        <v>3551</v>
      </c>
      <c r="E753" t="s">
        <v>2123</v>
      </c>
      <c r="F753" t="s">
        <v>2123</v>
      </c>
      <c r="G753" t="s">
        <v>2123</v>
      </c>
    </row>
    <row r="754" spans="1:7" x14ac:dyDescent="0.3">
      <c r="A754" t="s">
        <v>3341</v>
      </c>
      <c r="B754">
        <f t="shared" si="11"/>
        <v>753</v>
      </c>
      <c r="C754" t="s">
        <v>3545</v>
      </c>
      <c r="D754" t="s">
        <v>3551</v>
      </c>
      <c r="E754" t="s">
        <v>2123</v>
      </c>
      <c r="F754" t="s">
        <v>2123</v>
      </c>
      <c r="G754" t="s">
        <v>2123</v>
      </c>
    </row>
    <row r="755" spans="1:7" x14ac:dyDescent="0.3">
      <c r="A755" t="s">
        <v>3346</v>
      </c>
      <c r="B755">
        <f t="shared" si="11"/>
        <v>754</v>
      </c>
      <c r="C755" t="s">
        <v>2123</v>
      </c>
      <c r="D755" t="s">
        <v>3551</v>
      </c>
      <c r="E755" t="s">
        <v>2123</v>
      </c>
      <c r="F755" t="s">
        <v>2123</v>
      </c>
      <c r="G755" t="s">
        <v>2123</v>
      </c>
    </row>
    <row r="756" spans="1:7" x14ac:dyDescent="0.3">
      <c r="A756" t="s">
        <v>3342</v>
      </c>
      <c r="B756">
        <f t="shared" si="11"/>
        <v>755</v>
      </c>
      <c r="C756" t="s">
        <v>3545</v>
      </c>
      <c r="D756" t="s">
        <v>3551</v>
      </c>
      <c r="E756" t="s">
        <v>2123</v>
      </c>
      <c r="F756" t="s">
        <v>2123</v>
      </c>
      <c r="G756" t="s">
        <v>2123</v>
      </c>
    </row>
    <row r="757" spans="1:7" x14ac:dyDescent="0.3">
      <c r="A757" t="s">
        <v>3361</v>
      </c>
      <c r="B757">
        <f t="shared" si="11"/>
        <v>756</v>
      </c>
      <c r="C757" t="s">
        <v>2123</v>
      </c>
      <c r="D757" t="s">
        <v>3551</v>
      </c>
      <c r="E757" t="s">
        <v>2123</v>
      </c>
      <c r="F757" t="s">
        <v>2123</v>
      </c>
      <c r="G757" t="s">
        <v>2123</v>
      </c>
    </row>
    <row r="758" spans="1:7" x14ac:dyDescent="0.3">
      <c r="A758" t="s">
        <v>3358</v>
      </c>
      <c r="B758">
        <f t="shared" si="11"/>
        <v>757</v>
      </c>
      <c r="C758" t="s">
        <v>2123</v>
      </c>
      <c r="D758" t="s">
        <v>3551</v>
      </c>
      <c r="E758" t="s">
        <v>2123</v>
      </c>
      <c r="F758" t="s">
        <v>2123</v>
      </c>
      <c r="G758" t="s">
        <v>2123</v>
      </c>
    </row>
    <row r="759" spans="1:7" x14ac:dyDescent="0.3">
      <c r="A759" t="s">
        <v>3357</v>
      </c>
      <c r="B759">
        <f t="shared" si="11"/>
        <v>758</v>
      </c>
      <c r="C759" t="s">
        <v>2123</v>
      </c>
      <c r="D759" t="s">
        <v>3551</v>
      </c>
      <c r="E759" t="s">
        <v>2123</v>
      </c>
      <c r="F759" t="s">
        <v>2123</v>
      </c>
      <c r="G759" t="s">
        <v>2123</v>
      </c>
    </row>
    <row r="760" spans="1:7" x14ac:dyDescent="0.3">
      <c r="A760" t="s">
        <v>3363</v>
      </c>
      <c r="B760">
        <f t="shared" si="11"/>
        <v>759</v>
      </c>
      <c r="C760" t="s">
        <v>2123</v>
      </c>
      <c r="D760" t="s">
        <v>3551</v>
      </c>
      <c r="E760" t="s">
        <v>2123</v>
      </c>
      <c r="F760" t="s">
        <v>2123</v>
      </c>
      <c r="G760" t="s">
        <v>2123</v>
      </c>
    </row>
    <row r="761" spans="1:7" x14ac:dyDescent="0.3">
      <c r="A761" t="s">
        <v>3364</v>
      </c>
      <c r="B761">
        <f t="shared" si="11"/>
        <v>760</v>
      </c>
      <c r="C761" t="s">
        <v>2123</v>
      </c>
      <c r="D761" t="s">
        <v>3551</v>
      </c>
      <c r="E761" t="s">
        <v>2123</v>
      </c>
      <c r="F761" t="s">
        <v>2123</v>
      </c>
      <c r="G761" t="s">
        <v>2123</v>
      </c>
    </row>
    <row r="762" spans="1:7" x14ac:dyDescent="0.3">
      <c r="A762" t="s">
        <v>3355</v>
      </c>
      <c r="B762">
        <f t="shared" si="11"/>
        <v>761</v>
      </c>
      <c r="C762" t="s">
        <v>2123</v>
      </c>
      <c r="D762" t="s">
        <v>3551</v>
      </c>
      <c r="E762" t="s">
        <v>2123</v>
      </c>
      <c r="F762" t="s">
        <v>2123</v>
      </c>
      <c r="G762" t="s">
        <v>2123</v>
      </c>
    </row>
    <row r="763" spans="1:7" x14ac:dyDescent="0.3">
      <c r="A763" t="s">
        <v>3359</v>
      </c>
      <c r="B763">
        <f t="shared" si="11"/>
        <v>762</v>
      </c>
      <c r="C763" t="s">
        <v>2123</v>
      </c>
      <c r="D763" t="s">
        <v>3551</v>
      </c>
      <c r="E763" t="s">
        <v>2123</v>
      </c>
      <c r="F763" t="s">
        <v>2123</v>
      </c>
      <c r="G763" t="s">
        <v>2123</v>
      </c>
    </row>
    <row r="764" spans="1:7" x14ac:dyDescent="0.3">
      <c r="A764" t="s">
        <v>3360</v>
      </c>
      <c r="B764">
        <f t="shared" si="11"/>
        <v>763</v>
      </c>
      <c r="C764" t="s">
        <v>2123</v>
      </c>
      <c r="D764" t="s">
        <v>3551</v>
      </c>
      <c r="E764" t="s">
        <v>2123</v>
      </c>
      <c r="F764" t="s">
        <v>2123</v>
      </c>
      <c r="G764" t="s">
        <v>2123</v>
      </c>
    </row>
    <row r="765" spans="1:7" x14ac:dyDescent="0.3">
      <c r="A765" t="s">
        <v>3352</v>
      </c>
      <c r="B765">
        <f t="shared" si="11"/>
        <v>764</v>
      </c>
      <c r="C765" t="s">
        <v>2123</v>
      </c>
      <c r="D765" t="s">
        <v>3551</v>
      </c>
      <c r="E765" t="s">
        <v>2123</v>
      </c>
      <c r="F765" t="s">
        <v>2123</v>
      </c>
      <c r="G765" t="s">
        <v>2123</v>
      </c>
    </row>
    <row r="766" spans="1:7" x14ac:dyDescent="0.3">
      <c r="A766" t="s">
        <v>3356</v>
      </c>
      <c r="B766">
        <f t="shared" si="11"/>
        <v>765</v>
      </c>
      <c r="C766" t="s">
        <v>2123</v>
      </c>
      <c r="D766" t="s">
        <v>3551</v>
      </c>
      <c r="E766" t="s">
        <v>2123</v>
      </c>
      <c r="F766" t="s">
        <v>2123</v>
      </c>
      <c r="G766" t="s">
        <v>2123</v>
      </c>
    </row>
    <row r="767" spans="1:7" x14ac:dyDescent="0.3">
      <c r="A767" t="s">
        <v>3362</v>
      </c>
      <c r="B767">
        <f t="shared" si="11"/>
        <v>766</v>
      </c>
      <c r="C767" t="s">
        <v>2123</v>
      </c>
      <c r="D767" t="s">
        <v>3551</v>
      </c>
      <c r="E767" t="s">
        <v>2123</v>
      </c>
      <c r="F767" t="s">
        <v>2123</v>
      </c>
      <c r="G767" t="s">
        <v>2123</v>
      </c>
    </row>
    <row r="768" spans="1:7" x14ac:dyDescent="0.3">
      <c r="A768" t="s">
        <v>3544</v>
      </c>
      <c r="B768">
        <f t="shared" si="11"/>
        <v>767</v>
      </c>
      <c r="C768" t="s">
        <v>2123</v>
      </c>
      <c r="D768" t="s">
        <v>2123</v>
      </c>
      <c r="E768" t="s">
        <v>2123</v>
      </c>
      <c r="F768" t="s">
        <v>2123</v>
      </c>
      <c r="G768" t="s">
        <v>2123</v>
      </c>
    </row>
    <row r="769" spans="3:3" x14ac:dyDescent="0.3">
      <c r="C769">
        <f>COUNTBLANK(Table8[Lattice Misfit])</f>
        <v>605</v>
      </c>
    </row>
  </sheetData>
  <phoneticPr fontId="6"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comp</vt:lpstr>
      <vt:lpstr>Lattice misfit</vt:lpstr>
      <vt:lpstr>DSC</vt:lpstr>
      <vt:lpstr>Vf</vt:lpstr>
      <vt:lpstr>old mech prop</vt:lpstr>
      <vt:lpstr>hardness</vt:lpstr>
      <vt:lpstr>flow stress</vt:lpstr>
      <vt:lpstr>Yield stress</vt:lpstr>
      <vt:lpstr>Creep</vt:lpstr>
      <vt:lpstr>count data</vt:lpstr>
      <vt:lpstr>old</vt:lpstr>
      <vt:lpstr>'count data'!Extract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BOhl</dc:creator>
  <cp:lastModifiedBy>Brandon Eirias</cp:lastModifiedBy>
  <dcterms:created xsi:type="dcterms:W3CDTF">2020-05-12T22:47:29Z</dcterms:created>
  <dcterms:modified xsi:type="dcterms:W3CDTF">2023-03-30T18:22:40Z</dcterms:modified>
</cp:coreProperties>
</file>